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filterPrivacy="1" codeName="ЭтаКнига" defaultThemeVersion="124226"/>
  <xr:revisionPtr revIDLastSave="0" documentId="13_ncr:1_{CAC563DE-8F3F-4D98-B841-D4B8043388F1}" xr6:coauthVersionLast="47" xr6:coauthVersionMax="47" xr10:uidLastSave="{00000000-0000-0000-0000-000000000000}"/>
  <bookViews>
    <workbookView xWindow="-120" yWindow="-120" windowWidth="29040" windowHeight="15840" activeTab="7" xr2:uid="{00000000-000D-0000-FFFF-FFFF00000000}"/>
  </bookViews>
  <sheets>
    <sheet name="Лист2" sheetId="17" r:id="rId1"/>
    <sheet name="Лист4" sheetId="18" r:id="rId2"/>
    <sheet name="Лист5" sheetId="19" r:id="rId3"/>
    <sheet name="Лист6" sheetId="20" r:id="rId4"/>
    <sheet name="Лист7" sheetId="21" r:id="rId5"/>
    <sheet name="Лист8" sheetId="22" r:id="rId6"/>
    <sheet name="Форма отчета" sheetId="1" r:id="rId7"/>
    <sheet name="Кодировки" sheetId="7" r:id="rId8"/>
  </sheets>
  <externalReferences>
    <externalReference r:id="rId9"/>
    <externalReference r:id="rId10"/>
    <externalReference r:id="rId11"/>
  </externalReferences>
  <definedNames>
    <definedName name="_xlnm._FilterDatabase" localSheetId="6" hidden="1">'Форма отчета'!$29:$5040</definedName>
    <definedName name="OLE_LINK11" localSheetId="7">Кодировки!$B$55</definedName>
    <definedName name="_xlnm.Print_Area" localSheetId="6">'Форма отчета'!$A$1:$T$29</definedName>
    <definedName name="UkV">'[1]Аварийные отключения'!$N$3:$N$10</definedName>
    <definedName name="АПВ">'[1]Аварийные отключения'!$K$3:$K$8</definedName>
    <definedName name="КП">'[2]Аварийные отключения'!$AL$3:$AL$28</definedName>
    <definedName name="Оборудование">'[1]Аварийные отключения'!$O$3:$O$13</definedName>
    <definedName name="Общество_Группы">'[3]Аварийные отключения'!$B$3:$B$26</definedName>
    <definedName name="Первопричина">'[1]Аварийные отключения'!$L$3:$L$9</definedName>
    <definedName name="ПС">'[1]Аварийные отключения'!$M$3:$M$155</definedName>
    <definedName name="ПУ">'[1]Аварийные отключения'!$AE$3:$AE$12</definedName>
    <definedName name="Серв.орг.">'[1]Аварийные отключения'!$C$3:$C$13</definedName>
    <definedName name="Узел">'[2]Аварийные отключения'!$AC$3:$AC$24</definedName>
  </definedNames>
  <calcPr calcId="191029"/>
</workbook>
</file>

<file path=xl/calcChain.xml><?xml version="1.0" encoding="utf-8"?>
<calcChain xmlns="http://schemas.openxmlformats.org/spreadsheetml/2006/main">
  <c r="AJ31" i="1" l="1"/>
  <c r="AJ32" i="1"/>
  <c r="AJ33" i="1"/>
  <c r="AJ34" i="1"/>
  <c r="AJ35" i="1"/>
  <c r="AJ3676" i="1"/>
  <c r="AJ37" i="1"/>
  <c r="AJ38" i="1"/>
  <c r="AJ39" i="1"/>
  <c r="AJ4165" i="1"/>
  <c r="AJ41" i="1"/>
  <c r="AJ42" i="1"/>
  <c r="AJ43" i="1"/>
  <c r="AJ44" i="1"/>
  <c r="AJ45" i="1"/>
  <c r="AJ46" i="1"/>
  <c r="AJ47" i="1"/>
  <c r="AJ48" i="1"/>
  <c r="AJ49" i="1"/>
  <c r="AJ603" i="1"/>
  <c r="AJ51" i="1"/>
  <c r="AJ52" i="1"/>
  <c r="AJ53" i="1"/>
  <c r="AJ54" i="1"/>
  <c r="AJ55" i="1"/>
  <c r="AJ56" i="1"/>
  <c r="AJ57" i="1"/>
  <c r="AJ58" i="1"/>
  <c r="AJ4892" i="1"/>
  <c r="AJ3743" i="1"/>
  <c r="AJ2396" i="1"/>
  <c r="AJ3816" i="1"/>
  <c r="AJ64" i="1"/>
  <c r="AJ65" i="1"/>
  <c r="AJ66" i="1"/>
  <c r="AJ67" i="1"/>
  <c r="AJ68" i="1"/>
  <c r="AJ69" i="1"/>
  <c r="AJ70" i="1"/>
  <c r="AJ71" i="1"/>
  <c r="AJ72" i="1"/>
  <c r="AJ73" i="1"/>
  <c r="AJ74" i="1"/>
  <c r="AJ75" i="1"/>
  <c r="AJ76" i="1"/>
  <c r="AJ77" i="1"/>
  <c r="AJ78" i="1"/>
  <c r="AJ79" i="1"/>
  <c r="AJ80" i="1"/>
  <c r="AJ81" i="1"/>
  <c r="AJ84" i="1"/>
  <c r="AJ2009" i="1"/>
  <c r="AJ86" i="1"/>
  <c r="AJ87" i="1"/>
  <c r="AJ88" i="1"/>
  <c r="AJ89" i="1"/>
  <c r="AJ90" i="1"/>
  <c r="AJ91" i="1"/>
  <c r="AJ92" i="1"/>
  <c r="AJ93" i="1"/>
  <c r="AJ94" i="1"/>
  <c r="AJ95" i="1"/>
  <c r="AJ3226" i="1"/>
  <c r="AJ97" i="1"/>
  <c r="AJ98" i="1"/>
  <c r="AJ99" i="1"/>
  <c r="AJ100" i="1"/>
  <c r="AJ101" i="1"/>
  <c r="AJ102" i="1"/>
  <c r="AJ103" i="1"/>
  <c r="AJ104" i="1"/>
  <c r="AJ105" i="1"/>
  <c r="AJ3973" i="1"/>
  <c r="AJ1285" i="1"/>
  <c r="AJ108" i="1"/>
  <c r="AJ109" i="1"/>
  <c r="AJ656" i="1"/>
  <c r="AJ111" i="1"/>
  <c r="AJ112" i="1"/>
  <c r="AJ113" i="1"/>
  <c r="AJ114" i="1"/>
  <c r="AJ116" i="1"/>
  <c r="AJ117" i="1"/>
  <c r="AJ118" i="1"/>
  <c r="AJ122" i="1"/>
  <c r="AJ123" i="1"/>
  <c r="AJ126" i="1"/>
  <c r="AJ127" i="1"/>
  <c r="AJ128" i="1"/>
  <c r="AJ129" i="1"/>
  <c r="AJ130" i="1"/>
  <c r="AJ131" i="1"/>
  <c r="AJ132" i="1"/>
  <c r="AJ133" i="1"/>
  <c r="AJ134" i="1"/>
  <c r="AJ135" i="1"/>
  <c r="AJ136" i="1"/>
  <c r="AJ2083" i="1"/>
  <c r="AJ4163" i="1"/>
  <c r="AJ395" i="1"/>
  <c r="AJ4525" i="1"/>
  <c r="AJ141" i="1"/>
  <c r="AJ142" i="1"/>
  <c r="AJ143" i="1"/>
  <c r="AJ144" i="1"/>
  <c r="AJ145" i="1"/>
  <c r="AJ4410" i="1"/>
  <c r="AJ3994" i="1"/>
  <c r="AJ3782" i="1"/>
  <c r="AJ149" i="1"/>
  <c r="AJ150" i="1"/>
  <c r="AJ151" i="1"/>
  <c r="AJ152" i="1"/>
  <c r="AJ153" i="1"/>
  <c r="AJ154" i="1"/>
  <c r="AJ155" i="1"/>
  <c r="AJ156" i="1"/>
  <c r="AJ157" i="1"/>
  <c r="AJ158" i="1"/>
  <c r="AJ159" i="1"/>
  <c r="AJ167" i="1"/>
  <c r="AJ168" i="1"/>
  <c r="AJ169" i="1"/>
  <c r="AJ170" i="1"/>
  <c r="AJ171" i="1"/>
  <c r="AJ172" i="1"/>
  <c r="AJ173" i="1"/>
  <c r="AJ174" i="1"/>
  <c r="AJ175" i="1"/>
  <c r="AJ176" i="1"/>
  <c r="AJ177" i="1"/>
  <c r="AJ36" i="1"/>
  <c r="AJ180" i="1"/>
  <c r="AJ181" i="1"/>
  <c r="AJ184" i="1"/>
  <c r="AJ4901" i="1"/>
  <c r="AJ187" i="1"/>
  <c r="AJ188" i="1"/>
  <c r="AJ189" i="1"/>
  <c r="AJ190" i="1"/>
  <c r="AJ191" i="1"/>
  <c r="AJ192" i="1"/>
  <c r="AJ194" i="1"/>
  <c r="AJ4903" i="1"/>
  <c r="AJ198" i="1"/>
  <c r="AJ199" i="1"/>
  <c r="AJ200" i="1"/>
  <c r="AJ201" i="1"/>
  <c r="AJ202" i="1"/>
  <c r="AJ203" i="1"/>
  <c r="AJ204" i="1"/>
  <c r="AJ205" i="1"/>
  <c r="AJ206" i="1"/>
  <c r="AJ207" i="1"/>
  <c r="AJ208" i="1"/>
  <c r="AJ865" i="1"/>
  <c r="AJ210" i="1"/>
  <c r="AJ211" i="1"/>
  <c r="AJ212" i="1"/>
  <c r="AJ147" i="1"/>
  <c r="AJ214" i="1"/>
  <c r="AJ215" i="1"/>
  <c r="AJ216" i="1"/>
  <c r="AJ85" i="1"/>
  <c r="AJ218" i="1"/>
  <c r="AJ219" i="1"/>
  <c r="AJ220" i="1"/>
  <c r="AJ50" i="1"/>
  <c r="AJ223" i="1"/>
  <c r="AJ224" i="1"/>
  <c r="AJ226" i="1"/>
  <c r="AJ227" i="1"/>
  <c r="AJ228" i="1"/>
  <c r="AJ229" i="1"/>
  <c r="AJ230" i="1"/>
  <c r="AJ231" i="1"/>
  <c r="AJ2037" i="1"/>
  <c r="AJ2855" i="1"/>
  <c r="AJ234" i="1"/>
  <c r="AJ3818"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622"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646"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889" i="1"/>
  <c r="AJ376" i="1"/>
  <c r="AJ377" i="1"/>
  <c r="AJ378" i="1"/>
  <c r="AJ379" i="1"/>
  <c r="AJ380" i="1"/>
  <c r="AJ381" i="1"/>
  <c r="AJ382" i="1"/>
  <c r="AJ383" i="1"/>
  <c r="AJ384" i="1"/>
  <c r="AJ385" i="1"/>
  <c r="AJ386" i="1"/>
  <c r="AJ387" i="1"/>
  <c r="AJ388" i="1"/>
  <c r="AJ389" i="1"/>
  <c r="AJ390" i="1"/>
  <c r="AJ391" i="1"/>
  <c r="AJ392" i="1"/>
  <c r="AJ393" i="1"/>
  <c r="AJ394" i="1"/>
  <c r="AJ217" i="1"/>
  <c r="AJ396" i="1"/>
  <c r="AJ106" i="1"/>
  <c r="AJ30" i="1"/>
  <c r="AJ399" i="1"/>
  <c r="AJ4221" i="1"/>
  <c r="AJ401" i="1"/>
  <c r="AJ4216" i="1"/>
  <c r="AJ4217" i="1"/>
  <c r="AJ404" i="1"/>
  <c r="AJ4247" i="1"/>
  <c r="AJ406" i="1"/>
  <c r="AJ407" i="1"/>
  <c r="AJ408" i="1"/>
  <c r="AJ409" i="1"/>
  <c r="AJ410" i="1"/>
  <c r="AJ412" i="1"/>
  <c r="AJ413" i="1"/>
  <c r="AJ414" i="1"/>
  <c r="AJ415" i="1"/>
  <c r="AJ416" i="1"/>
  <c r="AJ417" i="1"/>
  <c r="AJ418" i="1"/>
  <c r="AJ419" i="1"/>
  <c r="AJ420" i="1"/>
  <c r="AJ421" i="1"/>
  <c r="AJ422" i="1"/>
  <c r="AJ423" i="1"/>
  <c r="AJ424" i="1"/>
  <c r="AJ425" i="1"/>
  <c r="AJ426" i="1"/>
  <c r="AJ427" i="1"/>
  <c r="AJ428" i="1"/>
  <c r="AJ429" i="1"/>
  <c r="AJ430" i="1"/>
  <c r="AJ431" i="1"/>
  <c r="AJ437" i="1"/>
  <c r="AJ438" i="1"/>
  <c r="AJ439" i="1"/>
  <c r="AJ440" i="1"/>
  <c r="AJ441" i="1"/>
  <c r="AJ442" i="1"/>
  <c r="AJ443" i="1"/>
  <c r="AJ444" i="1"/>
  <c r="AJ445" i="1"/>
  <c r="AJ447" i="1"/>
  <c r="AJ448" i="1"/>
  <c r="AJ449" i="1"/>
  <c r="AJ450" i="1"/>
  <c r="AJ452" i="1"/>
  <c r="AJ453" i="1"/>
  <c r="AJ454" i="1"/>
  <c r="AJ455" i="1"/>
  <c r="AJ456" i="1"/>
  <c r="AJ457" i="1"/>
  <c r="AJ458" i="1"/>
  <c r="AJ459" i="1"/>
  <c r="AJ460" i="1"/>
  <c r="AJ461" i="1"/>
  <c r="AJ462" i="1"/>
  <c r="AJ464" i="1"/>
  <c r="AJ465" i="1"/>
  <c r="AJ466" i="1"/>
  <c r="AJ468" i="1"/>
  <c r="AJ469" i="1"/>
  <c r="AJ470"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959" i="1"/>
  <c r="AJ4910" i="1"/>
  <c r="AJ863" i="1"/>
  <c r="AJ598" i="1"/>
  <c r="AJ599" i="1"/>
  <c r="AJ600" i="1"/>
  <c r="AJ4911" i="1"/>
  <c r="AJ602" i="1"/>
  <c r="AJ4488" i="1"/>
  <c r="AJ4912" i="1"/>
  <c r="AJ605" i="1"/>
  <c r="AJ4913" i="1"/>
  <c r="AJ4942" i="1"/>
  <c r="AJ608" i="1"/>
  <c r="AJ4951" i="1"/>
  <c r="AJ4957" i="1"/>
  <c r="AJ611" i="1"/>
  <c r="AJ4331" i="1"/>
  <c r="AJ613" i="1"/>
  <c r="AJ4969" i="1"/>
  <c r="AJ615" i="1"/>
  <c r="AJ3282" i="1"/>
  <c r="AJ4046" i="1"/>
  <c r="AJ4970" i="1"/>
  <c r="AJ2307" i="1"/>
  <c r="AJ4975" i="1"/>
  <c r="AJ4976" i="1"/>
  <c r="AJ4980" i="1"/>
  <c r="AJ4981" i="1"/>
  <c r="AJ4983" i="1"/>
  <c r="AJ4989" i="1"/>
  <c r="AJ4047"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4990" i="1"/>
  <c r="AJ652" i="1"/>
  <c r="AJ653" i="1"/>
  <c r="AJ654" i="1"/>
  <c r="AJ655" i="1"/>
  <c r="AJ4991" i="1"/>
  <c r="AJ657" i="1"/>
  <c r="AJ4992" i="1"/>
  <c r="AJ659" i="1"/>
  <c r="AJ4994" i="1"/>
  <c r="AJ4996" i="1"/>
  <c r="AJ662" i="1"/>
  <c r="AJ4997" i="1"/>
  <c r="AJ664" i="1"/>
  <c r="AJ665" i="1"/>
  <c r="AJ4998" i="1"/>
  <c r="AJ667" i="1"/>
  <c r="AJ668" i="1"/>
  <c r="AJ669" i="1"/>
  <c r="AJ5001" i="1"/>
  <c r="AJ3314" i="1"/>
  <c r="AJ5003" i="1"/>
  <c r="AJ5004" i="1"/>
  <c r="AJ5007" i="1"/>
  <c r="AJ675" i="1"/>
  <c r="AJ676" i="1"/>
  <c r="AJ677" i="1"/>
  <c r="AJ3315" i="1"/>
  <c r="AJ679" i="1"/>
  <c r="AJ680" i="1"/>
  <c r="AJ4048" i="1"/>
  <c r="AJ618" i="1"/>
  <c r="AJ3744" i="1"/>
  <c r="AJ684" i="1"/>
  <c r="AJ685" i="1"/>
  <c r="AJ686" i="1"/>
  <c r="AJ687" i="1"/>
  <c r="AJ688" i="1"/>
  <c r="AJ689" i="1"/>
  <c r="AJ690" i="1"/>
  <c r="AJ691" i="1"/>
  <c r="AJ692" i="1"/>
  <c r="AJ693" i="1"/>
  <c r="AJ694" i="1"/>
  <c r="AJ695" i="1"/>
  <c r="AJ696" i="1"/>
  <c r="AJ697" i="1"/>
  <c r="AJ698" i="1"/>
  <c r="AJ699" i="1"/>
  <c r="AJ700" i="1"/>
  <c r="AJ701" i="1"/>
  <c r="AJ702" i="1"/>
  <c r="AJ703" i="1"/>
  <c r="AJ4049" i="1"/>
  <c r="AJ705" i="1"/>
  <c r="AJ4050" i="1"/>
  <c r="AJ707" i="1"/>
  <c r="AJ708" i="1"/>
  <c r="AJ709" i="1"/>
  <c r="AJ710" i="1"/>
  <c r="AJ711" i="1"/>
  <c r="AJ712" i="1"/>
  <c r="AJ713" i="1"/>
  <c r="AJ714" i="1"/>
  <c r="AJ715" i="1"/>
  <c r="AJ716" i="1"/>
  <c r="AJ717" i="1"/>
  <c r="AJ718" i="1"/>
  <c r="AJ719" i="1"/>
  <c r="AJ720" i="1"/>
  <c r="AJ721" i="1"/>
  <c r="AJ722" i="1"/>
  <c r="AJ723" i="1"/>
  <c r="AJ724" i="1"/>
  <c r="AJ725" i="1"/>
  <c r="AJ726" i="1"/>
  <c r="AJ727" i="1"/>
  <c r="AJ728" i="1"/>
  <c r="AJ3745" i="1"/>
  <c r="AJ4051" i="1"/>
  <c r="AJ731" i="1"/>
  <c r="AJ4052" i="1"/>
  <c r="AJ733" i="1"/>
  <c r="AJ734" i="1"/>
  <c r="AJ735" i="1"/>
  <c r="AJ736" i="1"/>
  <c r="AJ737" i="1"/>
  <c r="AJ4053" i="1"/>
  <c r="AJ739" i="1"/>
  <c r="AJ740" i="1"/>
  <c r="AJ741" i="1"/>
  <c r="AJ742" i="1"/>
  <c r="AJ743" i="1"/>
  <c r="AJ1882" i="1"/>
  <c r="AJ745" i="1"/>
  <c r="AJ746" i="1"/>
  <c r="AJ747" i="1"/>
  <c r="AJ748" i="1"/>
  <c r="AJ749" i="1"/>
  <c r="AJ750" i="1"/>
  <c r="AJ751" i="1"/>
  <c r="AJ752" i="1"/>
  <c r="AJ753" i="1"/>
  <c r="AJ754" i="1"/>
  <c r="AJ755" i="1"/>
  <c r="AJ756" i="1"/>
  <c r="AJ757" i="1"/>
  <c r="AJ758" i="1"/>
  <c r="AJ759" i="1"/>
  <c r="AJ760" i="1"/>
  <c r="AJ761" i="1"/>
  <c r="AJ762" i="1"/>
  <c r="AJ4055" i="1"/>
  <c r="AJ764" i="1"/>
  <c r="AJ765" i="1"/>
  <c r="AJ766" i="1"/>
  <c r="AJ767" i="1"/>
  <c r="AJ768" i="1"/>
  <c r="AJ769" i="1"/>
  <c r="AJ770" i="1"/>
  <c r="AJ771" i="1"/>
  <c r="AJ772" i="1"/>
  <c r="AJ773" i="1"/>
  <c r="AJ774" i="1"/>
  <c r="AJ775" i="1"/>
  <c r="AJ776" i="1"/>
  <c r="AJ777" i="1"/>
  <c r="AJ778" i="1"/>
  <c r="AJ779" i="1"/>
  <c r="AJ780" i="1"/>
  <c r="AJ781" i="1"/>
  <c r="AJ782" i="1"/>
  <c r="AJ783" i="1"/>
  <c r="AJ738" i="1"/>
  <c r="AJ785" i="1"/>
  <c r="AJ786" i="1"/>
  <c r="AJ787" i="1"/>
  <c r="AJ788" i="1"/>
  <c r="AJ789" i="1"/>
  <c r="AJ790" i="1"/>
  <c r="AJ791" i="1"/>
  <c r="AJ792" i="1"/>
  <c r="AJ793" i="1"/>
  <c r="AJ794" i="1"/>
  <c r="AJ795" i="1"/>
  <c r="AJ796" i="1"/>
  <c r="AJ797" i="1"/>
  <c r="AJ798" i="1"/>
  <c r="AJ799" i="1"/>
  <c r="AJ800" i="1"/>
  <c r="AJ801" i="1"/>
  <c r="AJ802" i="1"/>
  <c r="AJ803" i="1"/>
  <c r="AJ804" i="1"/>
  <c r="AJ805" i="1"/>
  <c r="AJ806" i="1"/>
  <c r="AJ616" i="1"/>
  <c r="AJ808" i="1"/>
  <c r="AJ809" i="1"/>
  <c r="AJ810" i="1"/>
  <c r="AJ811" i="1"/>
  <c r="AJ812" i="1"/>
  <c r="AJ813" i="1"/>
  <c r="AJ814" i="1"/>
  <c r="AJ815" i="1"/>
  <c r="AJ683"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1089" i="1"/>
  <c r="AJ848" i="1"/>
  <c r="AJ849" i="1"/>
  <c r="AJ850" i="1"/>
  <c r="AJ397" i="1"/>
  <c r="AJ3183" i="1"/>
  <c r="AJ853" i="1"/>
  <c r="AJ854" i="1"/>
  <c r="AJ855" i="1"/>
  <c r="AJ856" i="1"/>
  <c r="AJ857" i="1"/>
  <c r="AJ858" i="1"/>
  <c r="AJ859" i="1"/>
  <c r="AJ860" i="1"/>
  <c r="AJ861" i="1"/>
  <c r="AJ862" i="1"/>
  <c r="AJ3316" i="1"/>
  <c r="AJ4057" i="1"/>
  <c r="AJ4058" i="1"/>
  <c r="AJ866" i="1"/>
  <c r="AJ867" i="1"/>
  <c r="AJ868" i="1"/>
  <c r="AJ869" i="1"/>
  <c r="AJ870" i="1"/>
  <c r="AJ871" i="1"/>
  <c r="AJ872" i="1"/>
  <c r="AJ873" i="1"/>
  <c r="AJ874" i="1"/>
  <c r="AJ875" i="1"/>
  <c r="AJ876" i="1"/>
  <c r="AJ877" i="1"/>
  <c r="AJ878" i="1"/>
  <c r="AJ879" i="1"/>
  <c r="AJ880" i="1"/>
  <c r="AJ881" i="1"/>
  <c r="AJ882" i="1"/>
  <c r="AJ883" i="1"/>
  <c r="AJ884" i="1"/>
  <c r="AJ885" i="1"/>
  <c r="AJ886" i="1"/>
  <c r="AJ2044" i="1"/>
  <c r="AJ4060" i="1"/>
  <c r="AJ4072" i="1"/>
  <c r="AJ890" i="1"/>
  <c r="AJ891" i="1"/>
  <c r="AJ892" i="1"/>
  <c r="AJ893" i="1"/>
  <c r="AJ894" i="1"/>
  <c r="AJ895" i="1"/>
  <c r="AJ896" i="1"/>
  <c r="AJ897" i="1"/>
  <c r="AJ898" i="1"/>
  <c r="AJ899" i="1"/>
  <c r="AJ900" i="1"/>
  <c r="AJ901" i="1"/>
  <c r="AJ902" i="1"/>
  <c r="AJ3747" i="1"/>
  <c r="AJ904" i="1"/>
  <c r="AJ905" i="1"/>
  <c r="AJ906" i="1"/>
  <c r="AJ907" i="1"/>
  <c r="AJ908" i="1"/>
  <c r="AJ909" i="1"/>
  <c r="AJ910" i="1"/>
  <c r="AJ911" i="1"/>
  <c r="AJ912" i="1"/>
  <c r="AJ913" i="1"/>
  <c r="AJ914" i="1"/>
  <c r="AJ744" i="1"/>
  <c r="AJ916" i="1"/>
  <c r="AJ917" i="1"/>
  <c r="AJ918" i="1"/>
  <c r="AJ919" i="1"/>
  <c r="AJ920" i="1"/>
  <c r="AJ921" i="1"/>
  <c r="AJ922" i="1"/>
  <c r="AJ923" i="1"/>
  <c r="AJ924" i="1"/>
  <c r="AJ925" i="1"/>
  <c r="AJ2438" i="1"/>
  <c r="AJ137" i="1"/>
  <c r="AJ928" i="1"/>
  <c r="AJ929" i="1"/>
  <c r="AJ930" i="1"/>
  <c r="AJ931" i="1"/>
  <c r="AJ932" i="1"/>
  <c r="AJ933" i="1"/>
  <c r="AJ934" i="1"/>
  <c r="AJ935" i="1"/>
  <c r="AJ936" i="1"/>
  <c r="AJ937" i="1"/>
  <c r="AJ938" i="1"/>
  <c r="AJ939" i="1"/>
  <c r="AJ940" i="1"/>
  <c r="AJ941" i="1"/>
  <c r="AJ942" i="1"/>
  <c r="AJ943" i="1"/>
  <c r="AJ944" i="1"/>
  <c r="AJ945" i="1"/>
  <c r="AJ704" i="1"/>
  <c r="AJ864" i="1"/>
  <c r="AJ666" i="1"/>
  <c r="AJ3184" i="1"/>
  <c r="AJ2045" i="1"/>
  <c r="AJ951" i="1"/>
  <c r="AJ3213" i="1"/>
  <c r="AJ953" i="1"/>
  <c r="AJ954" i="1"/>
  <c r="AJ955" i="1"/>
  <c r="AJ3190" i="1"/>
  <c r="AJ957" i="1"/>
  <c r="AJ958" i="1"/>
  <c r="AJ4182" i="1"/>
  <c r="AJ960" i="1"/>
  <c r="AJ2650" i="1"/>
  <c r="AJ610" i="1"/>
  <c r="AJ963" i="1"/>
  <c r="AJ964" i="1"/>
  <c r="AJ3683" i="1"/>
  <c r="AJ966" i="1"/>
  <c r="AJ2862" i="1"/>
  <c r="AJ968" i="1"/>
  <c r="AJ969" i="1"/>
  <c r="AJ970" i="1"/>
  <c r="AJ971" i="1"/>
  <c r="AJ4220" i="1"/>
  <c r="AJ973" i="1"/>
  <c r="AJ974" i="1"/>
  <c r="AJ975" i="1"/>
  <c r="AJ976" i="1"/>
  <c r="AJ977" i="1"/>
  <c r="AJ978" i="1"/>
  <c r="AJ979" i="1"/>
  <c r="AJ4009" i="1"/>
  <c r="AJ2884" i="1"/>
  <c r="AJ982" i="1"/>
  <c r="AJ3648" i="1"/>
  <c r="AJ984" i="1"/>
  <c r="AJ985" i="1"/>
  <c r="AJ986" i="1"/>
  <c r="AJ4358" i="1"/>
  <c r="AJ988" i="1"/>
  <c r="AJ989" i="1"/>
  <c r="AJ990" i="1"/>
  <c r="AJ4818" i="1"/>
  <c r="AJ992" i="1"/>
  <c r="AJ1012" i="1"/>
  <c r="AJ994" i="1"/>
  <c r="AJ995" i="1"/>
  <c r="AJ996" i="1"/>
  <c r="AJ997" i="1"/>
  <c r="AJ998" i="1"/>
  <c r="AJ999" i="1"/>
  <c r="AJ1000" i="1"/>
  <c r="AJ1001" i="1"/>
  <c r="AJ3905" i="1"/>
  <c r="AJ1003" i="1"/>
  <c r="AJ1004" i="1"/>
  <c r="AJ1005" i="1"/>
  <c r="AJ1006" i="1"/>
  <c r="AJ1007" i="1"/>
  <c r="AJ1008" i="1"/>
  <c r="AJ4243" i="1"/>
  <c r="AJ1010" i="1"/>
  <c r="AJ1011" i="1"/>
  <c r="AJ1009" i="1"/>
  <c r="AJ1013" i="1"/>
  <c r="AJ1014" i="1"/>
  <c r="AJ1015" i="1"/>
  <c r="AJ1016" i="1"/>
  <c r="AJ1017" i="1"/>
  <c r="AJ1018" i="1"/>
  <c r="AJ4193" i="1"/>
  <c r="AJ3719" i="1"/>
  <c r="AJ1021" i="1"/>
  <c r="AJ1022" i="1"/>
  <c r="AJ4360" i="1"/>
  <c r="AJ4135" i="1"/>
  <c r="AJ1025" i="1"/>
  <c r="AJ1026" i="1"/>
  <c r="AJ1027" i="1"/>
  <c r="AJ1028" i="1"/>
  <c r="AJ1029" i="1"/>
  <c r="AJ4364" i="1"/>
  <c r="AJ1031" i="1"/>
  <c r="AJ1032" i="1"/>
  <c r="AJ1033" i="1"/>
  <c r="AJ1034" i="1"/>
  <c r="AJ1035" i="1"/>
  <c r="AJ1036" i="1"/>
  <c r="AJ1037" i="1"/>
  <c r="AJ2821" i="1"/>
  <c r="AJ2835" i="1"/>
  <c r="AJ1040" i="1"/>
  <c r="AJ1041" i="1"/>
  <c r="AJ1042" i="1"/>
  <c r="AJ1043" i="1"/>
  <c r="AJ1044" i="1"/>
  <c r="AJ1045" i="1"/>
  <c r="AJ1046" i="1"/>
  <c r="AJ1145" i="1"/>
  <c r="AJ1048" i="1"/>
  <c r="AJ1049" i="1"/>
  <c r="AJ1050" i="1"/>
  <c r="AJ1051" i="1"/>
  <c r="AJ1052" i="1"/>
  <c r="AJ1053" i="1"/>
  <c r="AJ1054" i="1"/>
  <c r="AJ1055" i="1"/>
  <c r="AJ1056" i="1"/>
  <c r="AJ1057" i="1"/>
  <c r="AJ1058" i="1"/>
  <c r="AJ1059" i="1"/>
  <c r="AJ621" i="1"/>
  <c r="AJ1061" i="1"/>
  <c r="AJ4162" i="1"/>
  <c r="AJ1063" i="1"/>
  <c r="AJ1064" i="1"/>
  <c r="AJ1065" i="1"/>
  <c r="AJ1066" i="1"/>
  <c r="AJ1067" i="1"/>
  <c r="AJ1068" i="1"/>
  <c r="AJ1069" i="1"/>
  <c r="AJ1070" i="1"/>
  <c r="AJ1071" i="1"/>
  <c r="AJ1072" i="1"/>
  <c r="AJ1073" i="1"/>
  <c r="AJ1074" i="1"/>
  <c r="AJ1075" i="1"/>
  <c r="AJ2637" i="1"/>
  <c r="AJ1077" i="1"/>
  <c r="AJ2636" i="1"/>
  <c r="AJ816" i="1"/>
  <c r="AJ1080" i="1"/>
  <c r="AJ1081" i="1"/>
  <c r="AJ1082" i="1"/>
  <c r="AJ3715" i="1"/>
  <c r="AJ1084" i="1"/>
  <c r="AJ1085" i="1"/>
  <c r="AJ1086" i="1"/>
  <c r="AJ1087" i="1"/>
  <c r="AJ3726" i="1"/>
  <c r="AJ4201" i="1"/>
  <c r="AJ1090" i="1"/>
  <c r="AJ3684" i="1"/>
  <c r="AJ1092" i="1"/>
  <c r="AJ1093" i="1"/>
  <c r="AJ4227" i="1"/>
  <c r="AJ4192" i="1"/>
  <c r="AJ1096" i="1"/>
  <c r="AJ1097" i="1"/>
  <c r="AJ1098" i="1"/>
  <c r="AJ1099" i="1"/>
  <c r="AJ1100" i="1"/>
  <c r="AJ1101" i="1"/>
  <c r="AJ1102" i="1"/>
  <c r="AJ1103" i="1"/>
  <c r="AJ1104" i="1"/>
  <c r="AJ1105" i="1"/>
  <c r="AJ3909" i="1"/>
  <c r="AJ3197" i="1"/>
  <c r="AJ1108" i="1"/>
  <c r="AJ1109" i="1"/>
  <c r="AJ2099" i="1"/>
  <c r="AJ1111" i="1"/>
  <c r="AJ1112" i="1"/>
  <c r="AJ2822" i="1"/>
  <c r="AJ1114" i="1"/>
  <c r="AJ1115" i="1"/>
  <c r="AJ1116" i="1"/>
  <c r="AJ1117" i="1"/>
  <c r="AJ1118" i="1"/>
  <c r="AJ1119" i="1"/>
  <c r="AJ1120" i="1"/>
  <c r="AJ1121" i="1"/>
  <c r="AJ4014" i="1"/>
  <c r="AJ1123" i="1"/>
  <c r="AJ1124" i="1"/>
  <c r="AJ1125" i="1"/>
  <c r="AJ1126" i="1"/>
  <c r="AJ1127" i="1"/>
  <c r="AJ660" i="1"/>
  <c r="AJ1129" i="1"/>
  <c r="AJ1130" i="1"/>
  <c r="AJ213" i="1"/>
  <c r="AJ1132" i="1"/>
  <c r="AJ1133" i="1"/>
  <c r="AJ4138" i="1"/>
  <c r="AJ1135" i="1"/>
  <c r="AJ2313" i="1"/>
  <c r="AJ670" i="1"/>
  <c r="AJ1140" i="1"/>
  <c r="AJ981" i="1"/>
  <c r="AJ1142" i="1"/>
  <c r="AJ1143" i="1"/>
  <c r="AJ1144" i="1"/>
  <c r="AJ619" i="1"/>
  <c r="AJ1147" i="1"/>
  <c r="AJ4073" i="1"/>
  <c r="AJ1172" i="1"/>
  <c r="AJ1173" i="1"/>
  <c r="AJ1174" i="1"/>
  <c r="AJ1175" i="1"/>
  <c r="AJ1179" i="1"/>
  <c r="AJ1187" i="1"/>
  <c r="AJ1188" i="1"/>
  <c r="AJ1189" i="1"/>
  <c r="AJ3209" i="1"/>
  <c r="AJ1191" i="1"/>
  <c r="AJ1192" i="1"/>
  <c r="AJ1138" i="1"/>
  <c r="AJ1194" i="1"/>
  <c r="AJ851" i="1"/>
  <c r="AJ1196" i="1"/>
  <c r="AJ1211" i="1"/>
  <c r="AJ1212" i="1"/>
  <c r="AJ1213" i="1"/>
  <c r="AJ1214" i="1"/>
  <c r="AJ1215" i="1"/>
  <c r="AJ1091" i="1"/>
  <c r="AJ1239" i="1"/>
  <c r="AJ1235" i="1"/>
  <c r="AJ1244" i="1"/>
  <c r="AJ1245" i="1"/>
  <c r="AJ1246" i="1"/>
  <c r="AJ1247" i="1"/>
  <c r="AJ1248" i="1"/>
  <c r="AJ107" i="1"/>
  <c r="AJ1250" i="1"/>
  <c r="AJ1251" i="1"/>
  <c r="AJ1252" i="1"/>
  <c r="AJ1253"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023"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3" i="1"/>
  <c r="AJ1464" i="1"/>
  <c r="AJ1465" i="1"/>
  <c r="AJ1466" i="1"/>
  <c r="AJ1467" i="1"/>
  <c r="AJ1468" i="1"/>
  <c r="AJ1469" i="1"/>
  <c r="AJ1470" i="1"/>
  <c r="AJ1471" i="1"/>
  <c r="AJ1472" i="1"/>
  <c r="AJ1473" i="1"/>
  <c r="AJ1474" i="1"/>
  <c r="AJ1475" i="1"/>
  <c r="AJ1476" i="1"/>
  <c r="AJ1477" i="1"/>
  <c r="AJ4495" i="1"/>
  <c r="AJ1479" i="1"/>
  <c r="AJ1480" i="1"/>
  <c r="AJ1481"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3319"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1649" i="1"/>
  <c r="AJ1650" i="1"/>
  <c r="AJ1651" i="1"/>
  <c r="AJ1652" i="1"/>
  <c r="AJ1653" i="1"/>
  <c r="AJ1654" i="1"/>
  <c r="AJ1655" i="1"/>
  <c r="AJ1656" i="1"/>
  <c r="AJ1657" i="1"/>
  <c r="AJ1658" i="1"/>
  <c r="AJ1659" i="1"/>
  <c r="AJ1660" i="1"/>
  <c r="AJ1661" i="1"/>
  <c r="AJ1662" i="1"/>
  <c r="AJ1663" i="1"/>
  <c r="AJ1664" i="1"/>
  <c r="AJ1665" i="1"/>
  <c r="AJ1666" i="1"/>
  <c r="AJ1667" i="1"/>
  <c r="AJ1668" i="1"/>
  <c r="AJ1669" i="1"/>
  <c r="AJ1670" i="1"/>
  <c r="AJ1671" i="1"/>
  <c r="AJ1672" i="1"/>
  <c r="AJ1673" i="1"/>
  <c r="AJ1674" i="1"/>
  <c r="AJ1675" i="1"/>
  <c r="AJ1676" i="1"/>
  <c r="AJ1677" i="1"/>
  <c r="AJ1678" i="1"/>
  <c r="AJ1679" i="1"/>
  <c r="AJ1680" i="1"/>
  <c r="AJ1681" i="1"/>
  <c r="AJ1682" i="1"/>
  <c r="AJ3696" i="1"/>
  <c r="AJ1684" i="1"/>
  <c r="AJ1685" i="1"/>
  <c r="AJ1786" i="1"/>
  <c r="AJ1787" i="1"/>
  <c r="AJ1788" i="1"/>
  <c r="AJ1789" i="1"/>
  <c r="AJ1790" i="1"/>
  <c r="AJ1791" i="1"/>
  <c r="AJ1792" i="1"/>
  <c r="AJ1793" i="1"/>
  <c r="AJ1794" i="1"/>
  <c r="AJ1795" i="1"/>
  <c r="AJ1796" i="1"/>
  <c r="AJ1797" i="1"/>
  <c r="AJ1798" i="1"/>
  <c r="AJ1799" i="1"/>
  <c r="AJ1800" i="1"/>
  <c r="AJ197" i="1"/>
  <c r="AJ1802" i="1"/>
  <c r="AJ1167" i="1"/>
  <c r="AJ1804" i="1"/>
  <c r="AJ3820" i="1"/>
  <c r="AJ3355" i="1"/>
  <c r="AJ1807" i="1"/>
  <c r="AJ1808" i="1"/>
  <c r="AJ1809" i="1"/>
  <c r="AJ1810" i="1"/>
  <c r="AJ1811" i="1"/>
  <c r="AJ1812" i="1"/>
  <c r="AJ1813" i="1"/>
  <c r="AJ1814" i="1"/>
  <c r="AJ1815" i="1"/>
  <c r="AJ1816" i="1"/>
  <c r="AJ1817" i="1"/>
  <c r="AJ1818" i="1"/>
  <c r="AJ1819" i="1"/>
  <c r="AJ1820" i="1"/>
  <c r="AJ1821" i="1"/>
  <c r="AJ1822" i="1"/>
  <c r="AJ1823" i="1"/>
  <c r="AJ1824" i="1"/>
  <c r="AJ1825" i="1"/>
  <c r="AJ1826" i="1"/>
  <c r="AJ1827" i="1"/>
  <c r="AJ1828" i="1"/>
  <c r="AJ1829" i="1"/>
  <c r="AJ1830" i="1"/>
  <c r="AJ1831" i="1"/>
  <c r="AJ1832" i="1"/>
  <c r="AJ1833" i="1"/>
  <c r="AJ1834" i="1"/>
  <c r="AJ1835" i="1"/>
  <c r="AJ1836" i="1"/>
  <c r="AJ1837" i="1"/>
  <c r="AJ1838" i="1"/>
  <c r="AJ1839" i="1"/>
  <c r="AJ1840" i="1"/>
  <c r="AJ1841" i="1"/>
  <c r="AJ1842" i="1"/>
  <c r="AJ1843" i="1"/>
  <c r="AJ1844" i="1"/>
  <c r="AJ1845" i="1"/>
  <c r="AJ1846" i="1"/>
  <c r="AJ1847" i="1"/>
  <c r="AJ1848" i="1"/>
  <c r="AJ1849" i="1"/>
  <c r="AJ1850" i="1"/>
  <c r="AJ1851" i="1"/>
  <c r="AJ1852" i="1"/>
  <c r="AJ1853" i="1"/>
  <c r="AJ1854" i="1"/>
  <c r="AJ1855" i="1"/>
  <c r="AJ1856" i="1"/>
  <c r="AJ1857" i="1"/>
  <c r="AJ1858" i="1"/>
  <c r="AJ1859" i="1"/>
  <c r="AJ1860" i="1"/>
  <c r="AJ1861" i="1"/>
  <c r="AJ1862" i="1"/>
  <c r="AJ3426" i="1"/>
  <c r="AJ1864" i="1"/>
  <c r="AJ1865" i="1"/>
  <c r="AJ1866" i="1"/>
  <c r="AJ1867" i="1"/>
  <c r="AJ1868" i="1"/>
  <c r="AJ1869" i="1"/>
  <c r="AJ1870" i="1"/>
  <c r="AJ1871" i="1"/>
  <c r="AJ1872" i="1"/>
  <c r="AJ1873" i="1"/>
  <c r="AJ1874" i="1"/>
  <c r="AJ1875" i="1"/>
  <c r="AJ1876" i="1"/>
  <c r="AJ1877" i="1"/>
  <c r="AJ1878" i="1"/>
  <c r="AJ1879" i="1"/>
  <c r="AJ1880" i="1"/>
  <c r="AJ1881" i="1"/>
  <c r="AJ4076" i="1"/>
  <c r="AJ1883" i="1"/>
  <c r="AJ1884" i="1"/>
  <c r="AJ1885" i="1"/>
  <c r="AJ1886" i="1"/>
  <c r="AJ1887" i="1"/>
  <c r="AJ1888" i="1"/>
  <c r="AJ1889" i="1"/>
  <c r="AJ1890" i="1"/>
  <c r="AJ1891" i="1"/>
  <c r="AJ1892" i="1"/>
  <c r="AJ1893" i="1"/>
  <c r="AJ1894" i="1"/>
  <c r="AJ1895" i="1"/>
  <c r="AJ1896" i="1"/>
  <c r="AJ1897" i="1"/>
  <c r="AJ1898" i="1"/>
  <c r="AJ1899" i="1"/>
  <c r="AJ1900" i="1"/>
  <c r="AJ1901" i="1"/>
  <c r="AJ1902" i="1"/>
  <c r="AJ1903" i="1"/>
  <c r="AJ1904" i="1"/>
  <c r="AJ1905" i="1"/>
  <c r="AJ1906" i="1"/>
  <c r="AJ1907" i="1"/>
  <c r="AJ1908" i="1"/>
  <c r="AJ3680"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J1947" i="1"/>
  <c r="AJ3856" i="1"/>
  <c r="AJ1949" i="1"/>
  <c r="AJ1950" i="1"/>
  <c r="AJ1951" i="1"/>
  <c r="AJ1952" i="1"/>
  <c r="AJ1953" i="1"/>
  <c r="AJ1954" i="1"/>
  <c r="AJ1955" i="1"/>
  <c r="AJ1956" i="1"/>
  <c r="AJ1957" i="1"/>
  <c r="AJ1958" i="1"/>
  <c r="AJ1959" i="1"/>
  <c r="AJ1960" i="1"/>
  <c r="AJ1961" i="1"/>
  <c r="AJ1962" i="1"/>
  <c r="AJ1963" i="1"/>
  <c r="AJ1964" i="1"/>
  <c r="AJ1965" i="1"/>
  <c r="AJ1966" i="1"/>
  <c r="AJ1967" i="1"/>
  <c r="AJ1969" i="1"/>
  <c r="AJ1970" i="1"/>
  <c r="AJ1971" i="1"/>
  <c r="AJ1972" i="1"/>
  <c r="AJ1973" i="1"/>
  <c r="AJ1974" i="1"/>
  <c r="AJ1975" i="1"/>
  <c r="AJ1976" i="1"/>
  <c r="AJ1977" i="1"/>
  <c r="AJ1978" i="1"/>
  <c r="AJ1979" i="1"/>
  <c r="AJ1980" i="1"/>
  <c r="AJ1981" i="1"/>
  <c r="AJ1982" i="1"/>
  <c r="AJ1983" i="1"/>
  <c r="AJ1984" i="1"/>
  <c r="AJ1985" i="1"/>
  <c r="AJ1986" i="1"/>
  <c r="AJ1987" i="1"/>
  <c r="AJ1988" i="1"/>
  <c r="AJ1989" i="1"/>
  <c r="AJ4032" i="1"/>
  <c r="AJ1991" i="1"/>
  <c r="AJ1992" i="1"/>
  <c r="AJ1993" i="1"/>
  <c r="AJ1994" i="1"/>
  <c r="AJ1995" i="1"/>
  <c r="AJ1079" i="1"/>
  <c r="AJ1997" i="1"/>
  <c r="AJ1998" i="1"/>
  <c r="AJ1999" i="1"/>
  <c r="AJ2000" i="1"/>
  <c r="AJ2001" i="1"/>
  <c r="AJ2003" i="1"/>
  <c r="AJ2004" i="1"/>
  <c r="AJ2005" i="1"/>
  <c r="AJ2006" i="1"/>
  <c r="AJ2007" i="1"/>
  <c r="AJ2327" i="1"/>
  <c r="AJ888" i="1"/>
  <c r="AJ2010" i="1"/>
  <c r="AJ2011" i="1"/>
  <c r="AJ2012" i="1"/>
  <c r="AJ2013" i="1"/>
  <c r="AJ2026" i="1"/>
  <c r="AJ2027" i="1"/>
  <c r="AJ2028" i="1"/>
  <c r="AJ2836" i="1"/>
  <c r="AJ2030" i="1"/>
  <c r="AJ2088" i="1"/>
  <c r="AJ2032" i="1"/>
  <c r="AJ2033" i="1"/>
  <c r="AJ2034" i="1"/>
  <c r="AJ4169" i="1"/>
  <c r="AJ2036" i="1"/>
  <c r="AJ4033" i="1"/>
  <c r="AJ2038" i="1"/>
  <c r="AJ5008" i="1"/>
  <c r="AJ2047" i="1"/>
  <c r="AJ2048" i="1"/>
  <c r="AJ2049" i="1"/>
  <c r="AJ2053" i="1"/>
  <c r="AJ2054" i="1"/>
  <c r="AJ2055" i="1"/>
  <c r="AJ62" i="1"/>
  <c r="AJ887" i="1"/>
  <c r="AJ2060" i="1"/>
  <c r="AJ2061" i="1"/>
  <c r="AJ2062" i="1"/>
  <c r="AJ2063" i="1"/>
  <c r="AJ2064" i="1"/>
  <c r="AJ140" i="1"/>
  <c r="AJ2066" i="1"/>
  <c r="AJ2067" i="1"/>
  <c r="AJ2068" i="1"/>
  <c r="AJ2069" i="1"/>
  <c r="AJ2070" i="1"/>
  <c r="AJ2071" i="1"/>
  <c r="AJ2072" i="1"/>
  <c r="AJ2073" i="1"/>
  <c r="AJ2074" i="1"/>
  <c r="AJ2075" i="1"/>
  <c r="AJ2076" i="1"/>
  <c r="AJ2077" i="1"/>
  <c r="AJ2078" i="1"/>
  <c r="AJ2079" i="1"/>
  <c r="AJ2080" i="1"/>
  <c r="AJ2081" i="1"/>
  <c r="AJ235" i="1"/>
  <c r="AJ2091" i="1"/>
  <c r="AJ2092" i="1"/>
  <c r="AJ2093" i="1"/>
  <c r="AJ3361" i="1"/>
  <c r="AJ2096" i="1"/>
  <c r="AJ2097" i="1"/>
  <c r="AJ1232" i="1"/>
  <c r="AJ3362" i="1"/>
  <c r="AJ617" i="1"/>
  <c r="AJ1146" i="1"/>
  <c r="AJ324" i="1"/>
  <c r="AJ3796" i="1"/>
  <c r="AJ674" i="1"/>
  <c r="AJ2105" i="1"/>
  <c r="AJ4332" i="1"/>
  <c r="AJ3687" i="1"/>
  <c r="AJ2116" i="1"/>
  <c r="AJ2117" i="1"/>
  <c r="AJ2119" i="1"/>
  <c r="AJ2122" i="1"/>
  <c r="AJ2126" i="1"/>
  <c r="AJ2128" i="1"/>
  <c r="AJ2129" i="1"/>
  <c r="AJ2130" i="1"/>
  <c r="AJ2135" i="1"/>
  <c r="AJ2136" i="1"/>
  <c r="AJ2137" i="1"/>
  <c r="AJ2138" i="1"/>
  <c r="AJ2139" i="1"/>
  <c r="AJ2140" i="1"/>
  <c r="AJ3218" i="1"/>
  <c r="AJ2143" i="1"/>
  <c r="AJ2144" i="1"/>
  <c r="AJ2145" i="1"/>
  <c r="AJ2146" i="1"/>
  <c r="AJ2147" i="1"/>
  <c r="AJ2150" i="1"/>
  <c r="AJ2151" i="1"/>
  <c r="AJ2152" i="1"/>
  <c r="AJ2153" i="1"/>
  <c r="AJ3843" i="1"/>
  <c r="AJ2157" i="1"/>
  <c r="AJ2160" i="1"/>
  <c r="AJ2161" i="1"/>
  <c r="AJ2162" i="1"/>
  <c r="AJ2166" i="1"/>
  <c r="AJ2168" i="1"/>
  <c r="AJ2169" i="1"/>
  <c r="AJ2170" i="1"/>
  <c r="AJ2171" i="1"/>
  <c r="AJ2347" i="1"/>
  <c r="AJ2357" i="1"/>
  <c r="AJ3691" i="1"/>
  <c r="AJ2501" i="1"/>
  <c r="AJ2502" i="1"/>
  <c r="AJ2503" i="1"/>
  <c r="AJ2504" i="1"/>
  <c r="AJ2505" i="1"/>
  <c r="AJ3750" i="1"/>
  <c r="AJ2507" i="1"/>
  <c r="AJ2508" i="1"/>
  <c r="AJ2509" i="1"/>
  <c r="AJ2510" i="1"/>
  <c r="AJ2511" i="1"/>
  <c r="AJ2512" i="1"/>
  <c r="AJ2513" i="1"/>
  <c r="AJ2514" i="1"/>
  <c r="AJ2515" i="1"/>
  <c r="AJ2516" i="1"/>
  <c r="AJ2517" i="1"/>
  <c r="AJ2518" i="1"/>
  <c r="AJ2519" i="1"/>
  <c r="AJ2520" i="1"/>
  <c r="AJ2521" i="1"/>
  <c r="AJ2522" i="1"/>
  <c r="AJ2523" i="1"/>
  <c r="AJ2524" i="1"/>
  <c r="AJ2525" i="1"/>
  <c r="AJ2526" i="1"/>
  <c r="AJ2527" i="1"/>
  <c r="AJ2528" i="1"/>
  <c r="AJ2529" i="1"/>
  <c r="AJ2530" i="1"/>
  <c r="AJ2531" i="1"/>
  <c r="AJ2532" i="1"/>
  <c r="AJ2533" i="1"/>
  <c r="AJ2534" i="1"/>
  <c r="AJ2535" i="1"/>
  <c r="AJ2536" i="1"/>
  <c r="AJ2537" i="1"/>
  <c r="AJ2538" i="1"/>
  <c r="AJ2539" i="1"/>
  <c r="AJ2540" i="1"/>
  <c r="AJ2541" i="1"/>
  <c r="AJ2542" i="1"/>
  <c r="AJ2543" i="1"/>
  <c r="AJ2544" i="1"/>
  <c r="AJ2545" i="1"/>
  <c r="AJ2546" i="1"/>
  <c r="AJ2547" i="1"/>
  <c r="AJ2548" i="1"/>
  <c r="AJ2549" i="1"/>
  <c r="AJ2550" i="1"/>
  <c r="AJ2551" i="1"/>
  <c r="AJ2552" i="1"/>
  <c r="AJ2553" i="1"/>
  <c r="AJ2554" i="1"/>
  <c r="AJ2555" i="1"/>
  <c r="AJ2556" i="1"/>
  <c r="AJ2557" i="1"/>
  <c r="AJ2558" i="1"/>
  <c r="AJ2559" i="1"/>
  <c r="AJ2560" i="1"/>
  <c r="AJ2561" i="1"/>
  <c r="AJ2562" i="1"/>
  <c r="AJ2563" i="1"/>
  <c r="AJ2564" i="1"/>
  <c r="AJ2565" i="1"/>
  <c r="AJ2566" i="1"/>
  <c r="AJ2567" i="1"/>
  <c r="AJ2568" i="1"/>
  <c r="AJ2569" i="1"/>
  <c r="AJ2570" i="1"/>
  <c r="AJ2571" i="1"/>
  <c r="AJ2572" i="1"/>
  <c r="AJ2573" i="1"/>
  <c r="AJ2574" i="1"/>
  <c r="AJ2575" i="1"/>
  <c r="AJ2576" i="1"/>
  <c r="AJ2577" i="1"/>
  <c r="AJ2578" i="1"/>
  <c r="AJ2579" i="1"/>
  <c r="AJ2580" i="1"/>
  <c r="AJ2581" i="1"/>
  <c r="AJ2582" i="1"/>
  <c r="AJ2583" i="1"/>
  <c r="AJ2584" i="1"/>
  <c r="AJ2585" i="1"/>
  <c r="AJ2586" i="1"/>
  <c r="AJ2587" i="1"/>
  <c r="AJ2588" i="1"/>
  <c r="AJ2589" i="1"/>
  <c r="AJ2590" i="1"/>
  <c r="AJ2591" i="1"/>
  <c r="AJ2592" i="1"/>
  <c r="AJ2593" i="1"/>
  <c r="AJ2594" i="1"/>
  <c r="AJ2595" i="1"/>
  <c r="AJ2596" i="1"/>
  <c r="AJ2597" i="1"/>
  <c r="AJ2598" i="1"/>
  <c r="AJ2599" i="1"/>
  <c r="AJ2600" i="1"/>
  <c r="AJ2601" i="1"/>
  <c r="AJ2602" i="1"/>
  <c r="AJ2603" i="1"/>
  <c r="AJ2604" i="1"/>
  <c r="AJ2605" i="1"/>
  <c r="AJ2606" i="1"/>
  <c r="AJ2607" i="1"/>
  <c r="AJ2608" i="1"/>
  <c r="AJ2609" i="1"/>
  <c r="AJ2610" i="1"/>
  <c r="AJ2611" i="1"/>
  <c r="AJ2612" i="1"/>
  <c r="AJ2613" i="1"/>
  <c r="AJ2614" i="1"/>
  <c r="AJ2615" i="1"/>
  <c r="AJ2616" i="1"/>
  <c r="AJ2617" i="1"/>
  <c r="AJ2618" i="1"/>
  <c r="AJ2619" i="1"/>
  <c r="AJ2620" i="1"/>
  <c r="AJ2621" i="1"/>
  <c r="AJ2622" i="1"/>
  <c r="AJ2623" i="1"/>
  <c r="AJ2624" i="1"/>
  <c r="AJ2625" i="1"/>
  <c r="AJ2626" i="1"/>
  <c r="AJ2627" i="1"/>
  <c r="AJ2628" i="1"/>
  <c r="AJ2629" i="1"/>
  <c r="AJ2630" i="1"/>
  <c r="AJ2631" i="1"/>
  <c r="AJ2632" i="1"/>
  <c r="AJ2633" i="1"/>
  <c r="AJ4087" i="1"/>
  <c r="AJ2635" i="1"/>
  <c r="AJ4088" i="1"/>
  <c r="AJ1094" i="1"/>
  <c r="AJ2638" i="1"/>
  <c r="AJ2639" i="1"/>
  <c r="AJ2101" i="1"/>
  <c r="AJ2641" i="1"/>
  <c r="AJ2642" i="1"/>
  <c r="AJ2643" i="1"/>
  <c r="AJ2644" i="1"/>
  <c r="AJ2645" i="1"/>
  <c r="AJ2646" i="1"/>
  <c r="AJ2647" i="1"/>
  <c r="AJ2648" i="1"/>
  <c r="AJ2649" i="1"/>
  <c r="AJ2921" i="1"/>
  <c r="AJ2651" i="1"/>
  <c r="AJ2652" i="1"/>
  <c r="AJ2653" i="1"/>
  <c r="AJ2654" i="1"/>
  <c r="AJ2655" i="1"/>
  <c r="AJ2656" i="1"/>
  <c r="AJ2657" i="1"/>
  <c r="AJ2658" i="1"/>
  <c r="AJ2659" i="1"/>
  <c r="AJ2660" i="1"/>
  <c r="AJ2661" i="1"/>
  <c r="AJ2662" i="1"/>
  <c r="AJ2663" i="1"/>
  <c r="AJ2664" i="1"/>
  <c r="AJ2665" i="1"/>
  <c r="AJ2666" i="1"/>
  <c r="AJ2667" i="1"/>
  <c r="AJ2668" i="1"/>
  <c r="AJ2669" i="1"/>
  <c r="AJ2670" i="1"/>
  <c r="AJ2671" i="1"/>
  <c r="AJ2672" i="1"/>
  <c r="AJ2673" i="1"/>
  <c r="AJ2674" i="1"/>
  <c r="AJ2675" i="1"/>
  <c r="AJ2676" i="1"/>
  <c r="AJ2677" i="1"/>
  <c r="AJ2678" i="1"/>
  <c r="AJ2679" i="1"/>
  <c r="AJ2680" i="1"/>
  <c r="AJ2682" i="1"/>
  <c r="AJ2684" i="1"/>
  <c r="AJ2686" i="1"/>
  <c r="AJ2687" i="1"/>
  <c r="AJ2688" i="1"/>
  <c r="AJ2689" i="1"/>
  <c r="AJ2690" i="1"/>
  <c r="AJ673" i="1"/>
  <c r="AJ2692" i="1"/>
  <c r="AJ2693" i="1"/>
  <c r="AJ2694" i="1"/>
  <c r="AJ2695" i="1"/>
  <c r="AJ2696" i="1"/>
  <c r="AJ2697" i="1"/>
  <c r="AJ2698" i="1"/>
  <c r="AJ2699" i="1"/>
  <c r="AJ2700" i="1"/>
  <c r="AJ2701" i="1"/>
  <c r="AJ2702" i="1"/>
  <c r="AJ2703" i="1"/>
  <c r="AJ2704" i="1"/>
  <c r="AJ2705" i="1"/>
  <c r="AJ2706" i="1"/>
  <c r="AJ2707" i="1"/>
  <c r="AJ2708" i="1"/>
  <c r="AJ2709" i="1"/>
  <c r="AJ2710" i="1"/>
  <c r="AJ2711" i="1"/>
  <c r="AJ2712" i="1"/>
  <c r="AJ2713" i="1"/>
  <c r="AJ2714" i="1"/>
  <c r="AJ2715" i="1"/>
  <c r="AJ2716" i="1"/>
  <c r="AJ2717" i="1"/>
  <c r="AJ2718" i="1"/>
  <c r="AJ2719" i="1"/>
  <c r="AJ2720" i="1"/>
  <c r="AJ2721" i="1"/>
  <c r="AJ2722" i="1"/>
  <c r="AJ2723" i="1"/>
  <c r="AJ2724" i="1"/>
  <c r="AJ2725" i="1"/>
  <c r="AJ2726" i="1"/>
  <c r="AJ2727" i="1"/>
  <c r="AJ2728" i="1"/>
  <c r="AJ2729" i="1"/>
  <c r="AJ2730" i="1"/>
  <c r="AJ2731" i="1"/>
  <c r="AJ2732" i="1"/>
  <c r="AJ2733" i="1"/>
  <c r="AJ2734" i="1"/>
  <c r="AJ2735" i="1"/>
  <c r="AJ2736" i="1"/>
  <c r="AJ2737" i="1"/>
  <c r="AJ2738" i="1"/>
  <c r="AJ2739" i="1"/>
  <c r="AJ2740" i="1"/>
  <c r="AJ2741" i="1"/>
  <c r="AJ2742" i="1"/>
  <c r="AJ2743" i="1"/>
  <c r="AJ2744" i="1"/>
  <c r="AJ2745" i="1"/>
  <c r="AJ2746" i="1"/>
  <c r="AJ2747" i="1"/>
  <c r="AJ2748" i="1"/>
  <c r="AJ2749" i="1"/>
  <c r="AJ2750" i="1"/>
  <c r="AJ2751" i="1"/>
  <c r="AJ2752" i="1"/>
  <c r="AJ2753" i="1"/>
  <c r="AJ2754" i="1"/>
  <c r="AJ2755" i="1"/>
  <c r="AJ2756" i="1"/>
  <c r="AJ2757" i="1"/>
  <c r="AJ2758" i="1"/>
  <c r="AJ2759" i="1"/>
  <c r="AJ2760" i="1"/>
  <c r="AJ2761" i="1"/>
  <c r="AJ2762" i="1"/>
  <c r="AJ2763" i="1"/>
  <c r="AJ2764" i="1"/>
  <c r="AJ2765" i="1"/>
  <c r="AJ2766" i="1"/>
  <c r="AJ2767" i="1"/>
  <c r="AJ2768" i="1"/>
  <c r="AJ2769" i="1"/>
  <c r="AJ2770" i="1"/>
  <c r="AJ2771" i="1"/>
  <c r="AJ2772" i="1"/>
  <c r="AJ2773" i="1"/>
  <c r="AJ2774" i="1"/>
  <c r="AJ2775" i="1"/>
  <c r="AJ2776" i="1"/>
  <c r="AJ2777" i="1"/>
  <c r="AJ2778" i="1"/>
  <c r="AJ2779" i="1"/>
  <c r="AJ2780" i="1"/>
  <c r="AJ2781" i="1"/>
  <c r="AJ2782" i="1"/>
  <c r="AJ2783" i="1"/>
  <c r="AJ2784" i="1"/>
  <c r="AJ2785" i="1"/>
  <c r="AJ2786" i="1"/>
  <c r="AJ2787" i="1"/>
  <c r="AJ2788" i="1"/>
  <c r="AJ2789" i="1"/>
  <c r="AJ2790" i="1"/>
  <c r="AJ2791" i="1"/>
  <c r="AJ2792" i="1"/>
  <c r="AJ2793" i="1"/>
  <c r="AJ2794" i="1"/>
  <c r="AJ2795" i="1"/>
  <c r="AJ2796" i="1"/>
  <c r="AJ2797" i="1"/>
  <c r="AJ2798" i="1"/>
  <c r="AJ2799" i="1"/>
  <c r="AJ2800" i="1"/>
  <c r="AJ2801" i="1"/>
  <c r="AJ2802" i="1"/>
  <c r="AJ2803" i="1"/>
  <c r="AJ2804" i="1"/>
  <c r="AJ2805" i="1"/>
  <c r="AJ2806" i="1"/>
  <c r="AJ2807" i="1"/>
  <c r="AJ2808" i="1"/>
  <c r="AJ2809" i="1"/>
  <c r="AJ2810" i="1"/>
  <c r="AJ2811" i="1"/>
  <c r="AJ2812" i="1"/>
  <c r="AJ2813" i="1"/>
  <c r="AJ2814" i="1"/>
  <c r="AJ2815" i="1"/>
  <c r="AJ2816" i="1"/>
  <c r="AJ2817" i="1"/>
  <c r="AJ2818" i="1"/>
  <c r="AJ2819" i="1"/>
  <c r="AJ2832" i="1"/>
  <c r="AJ2833" i="1"/>
  <c r="AJ2834" i="1"/>
  <c r="AJ148" i="1"/>
  <c r="AJ232" i="1"/>
  <c r="AJ2837" i="1"/>
  <c r="AJ2846" i="1"/>
  <c r="AJ2847" i="1"/>
  <c r="AJ2849" i="1"/>
  <c r="AJ2851" i="1"/>
  <c r="AJ1806" i="1"/>
  <c r="AJ2858" i="1"/>
  <c r="AJ2859" i="1"/>
  <c r="AJ2869" i="1"/>
  <c r="AJ2871" i="1"/>
  <c r="AJ2872" i="1"/>
  <c r="AJ2873" i="1"/>
  <c r="AJ2881" i="1"/>
  <c r="AJ2889" i="1"/>
  <c r="AJ2893" i="1"/>
  <c r="AJ2895" i="1"/>
  <c r="AJ2896" i="1"/>
  <c r="AJ2897" i="1"/>
  <c r="AJ2900" i="1"/>
  <c r="AJ2901" i="1"/>
  <c r="AJ2905" i="1"/>
  <c r="AJ2909" i="1"/>
  <c r="AJ2910" i="1"/>
  <c r="AJ2911" i="1"/>
  <c r="AJ2914" i="1"/>
  <c r="AJ2918" i="1"/>
  <c r="AJ4239" i="1"/>
  <c r="AJ2930" i="1"/>
  <c r="AJ2935" i="1"/>
  <c r="AJ2936" i="1"/>
  <c r="AJ2937" i="1"/>
  <c r="AJ2947" i="1"/>
  <c r="AJ2968" i="1"/>
  <c r="AJ2970" i="1"/>
  <c r="AJ2977" i="1"/>
  <c r="AJ2985" i="1"/>
  <c r="AJ2986" i="1"/>
  <c r="AJ2993" i="1"/>
  <c r="AJ2996" i="1"/>
  <c r="AJ3001" i="1"/>
  <c r="AJ3002" i="1"/>
  <c r="AJ3004" i="1"/>
  <c r="AJ3018" i="1"/>
  <c r="AJ3023" i="1"/>
  <c r="AJ3024" i="1"/>
  <c r="AJ3025" i="1"/>
  <c r="AJ3029" i="1"/>
  <c r="AJ3039" i="1"/>
  <c r="AJ3045" i="1"/>
  <c r="AJ3051" i="1"/>
  <c r="AJ3053" i="1"/>
  <c r="AJ3057" i="1"/>
  <c r="AJ3072" i="1"/>
  <c r="AJ61" i="1"/>
  <c r="AJ3080" i="1"/>
  <c r="AJ3082" i="1"/>
  <c r="AJ3102" i="1"/>
  <c r="AJ3107" i="1"/>
  <c r="AJ3108" i="1"/>
  <c r="AJ3111" i="1"/>
  <c r="AJ3117" i="1"/>
  <c r="AJ3119" i="1"/>
  <c r="AJ3123" i="1"/>
  <c r="AJ3124" i="1"/>
  <c r="AJ3127" i="1"/>
  <c r="AJ3130" i="1"/>
  <c r="AJ3132" i="1"/>
  <c r="AJ3137" i="1"/>
  <c r="AJ3140" i="1"/>
  <c r="AJ3147" i="1"/>
  <c r="AJ3148" i="1"/>
  <c r="AJ3156" i="1"/>
  <c r="AJ3160" i="1"/>
  <c r="AJ3161" i="1"/>
  <c r="AJ3165" i="1"/>
  <c r="AJ3170" i="1"/>
  <c r="AJ3171" i="1"/>
  <c r="AJ3174" i="1"/>
  <c r="AJ3176" i="1"/>
  <c r="AJ3179" i="1"/>
  <c r="AJ3232" i="1"/>
  <c r="AJ3233" i="1"/>
  <c r="AJ3235" i="1"/>
  <c r="AJ3236" i="1"/>
  <c r="AJ3240" i="1"/>
  <c r="AJ3266" i="1"/>
  <c r="AJ3273" i="1"/>
  <c r="AJ3291" i="1"/>
  <c r="AJ3292" i="1"/>
  <c r="AJ3298" i="1"/>
  <c r="AJ3306" i="1"/>
  <c r="AJ3307" i="1"/>
  <c r="AJ3336" i="1"/>
  <c r="AJ3337" i="1"/>
  <c r="AJ3338" i="1"/>
  <c r="AJ3343" i="1"/>
  <c r="AJ3344" i="1"/>
  <c r="AJ3345" i="1"/>
  <c r="AJ3346" i="1"/>
  <c r="AJ3349" i="1"/>
  <c r="AJ5019" i="1"/>
  <c r="AJ3360" i="1"/>
  <c r="AJ1683" i="1"/>
  <c r="AJ3673" i="1"/>
  <c r="AJ3363" i="1"/>
  <c r="AJ1193" i="1"/>
  <c r="AJ3365" i="1"/>
  <c r="AJ3858" i="1"/>
  <c r="AJ609" i="1"/>
  <c r="AJ3368" i="1"/>
  <c r="AJ3186" i="1"/>
  <c r="AJ2058" i="1"/>
  <c r="AJ3371" i="1"/>
  <c r="AJ3372" i="1"/>
  <c r="AJ3373" i="1"/>
  <c r="AJ3374" i="1"/>
  <c r="AJ3375" i="1"/>
  <c r="AJ3376" i="1"/>
  <c r="AJ3377" i="1"/>
  <c r="AJ3378" i="1"/>
  <c r="AJ3379" i="1"/>
  <c r="AJ3380" i="1"/>
  <c r="AJ3381" i="1"/>
  <c r="AJ3382" i="1"/>
  <c r="AJ3383" i="1"/>
  <c r="AJ3384" i="1"/>
  <c r="AJ3385" i="1"/>
  <c r="AJ3386" i="1"/>
  <c r="AJ3387" i="1"/>
  <c r="AJ3388" i="1"/>
  <c r="AJ3389" i="1"/>
  <c r="AJ3390" i="1"/>
  <c r="AJ3391" i="1"/>
  <c r="AJ3392" i="1"/>
  <c r="AJ3393" i="1"/>
  <c r="AJ3394" i="1"/>
  <c r="AJ3395" i="1"/>
  <c r="AJ3396" i="1"/>
  <c r="AJ3397" i="1"/>
  <c r="AJ3398" i="1"/>
  <c r="AJ3399" i="1"/>
  <c r="AJ3400" i="1"/>
  <c r="AJ3401" i="1"/>
  <c r="AJ3402" i="1"/>
  <c r="AJ3403" i="1"/>
  <c r="AJ3404" i="1"/>
  <c r="AJ3405" i="1"/>
  <c r="AJ3406" i="1"/>
  <c r="AJ3407" i="1"/>
  <c r="AJ3408" i="1"/>
  <c r="AJ3409" i="1"/>
  <c r="AJ3410" i="1"/>
  <c r="AJ3411" i="1"/>
  <c r="AJ3412" i="1"/>
  <c r="AJ3413" i="1"/>
  <c r="AJ4029" i="1"/>
  <c r="AJ3415" i="1"/>
  <c r="AJ3416" i="1"/>
  <c r="AJ3417" i="1"/>
  <c r="AJ3418" i="1"/>
  <c r="AJ3419" i="1"/>
  <c r="AJ3420" i="1"/>
  <c r="AJ3421" i="1"/>
  <c r="AJ3422" i="1"/>
  <c r="AJ3423" i="1"/>
  <c r="AJ3424" i="1"/>
  <c r="AJ3425" i="1"/>
  <c r="AJ4515" i="1"/>
  <c r="AJ3427" i="1"/>
  <c r="AJ3428" i="1"/>
  <c r="AJ3429" i="1"/>
  <c r="AJ3430" i="1"/>
  <c r="AJ3431" i="1"/>
  <c r="AJ3432" i="1"/>
  <c r="AJ3433" i="1"/>
  <c r="AJ3434" i="1"/>
  <c r="AJ3435" i="1"/>
  <c r="AJ3436" i="1"/>
  <c r="AJ3437" i="1"/>
  <c r="AJ3438" i="1"/>
  <c r="AJ3439" i="1"/>
  <c r="AJ3440" i="1"/>
  <c r="AJ3441" i="1"/>
  <c r="AJ3442" i="1"/>
  <c r="AJ3443" i="1"/>
  <c r="AJ3444" i="1"/>
  <c r="AJ3445" i="1"/>
  <c r="AJ3446" i="1"/>
  <c r="AJ3447" i="1"/>
  <c r="AJ3448" i="1"/>
  <c r="AJ3449" i="1"/>
  <c r="AJ3450" i="1"/>
  <c r="AJ3451" i="1"/>
  <c r="AJ3452" i="1"/>
  <c r="AJ3453" i="1"/>
  <c r="AJ3454" i="1"/>
  <c r="AJ3455" i="1"/>
  <c r="AJ3456" i="1"/>
  <c r="AJ3457" i="1"/>
  <c r="AJ3458" i="1"/>
  <c r="AJ3459" i="1"/>
  <c r="AJ3460" i="1"/>
  <c r="AJ3461" i="1"/>
  <c r="AJ3462" i="1"/>
  <c r="AJ3463" i="1"/>
  <c r="AJ3464" i="1"/>
  <c r="AJ3465" i="1"/>
  <c r="AJ3466" i="1"/>
  <c r="AJ3467" i="1"/>
  <c r="AJ3468" i="1"/>
  <c r="AJ3469" i="1"/>
  <c r="AJ3470" i="1"/>
  <c r="AJ3471" i="1"/>
  <c r="AJ3472" i="1"/>
  <c r="AJ3473" i="1"/>
  <c r="AJ3474" i="1"/>
  <c r="AJ3475" i="1"/>
  <c r="AJ3476" i="1"/>
  <c r="AJ3477" i="1"/>
  <c r="AJ3478" i="1"/>
  <c r="AJ3479" i="1"/>
  <c r="AJ3480" i="1"/>
  <c r="AJ3481" i="1"/>
  <c r="AJ3482" i="1"/>
  <c r="AJ3483" i="1"/>
  <c r="AJ3484" i="1"/>
  <c r="AJ3485" i="1"/>
  <c r="AJ3486" i="1"/>
  <c r="AJ3487" i="1"/>
  <c r="AJ3488" i="1"/>
  <c r="AJ3489" i="1"/>
  <c r="AJ3490" i="1"/>
  <c r="AJ3491" i="1"/>
  <c r="AJ3492" i="1"/>
  <c r="AJ3493" i="1"/>
  <c r="AJ3494" i="1"/>
  <c r="AJ3495" i="1"/>
  <c r="AJ3496" i="1"/>
  <c r="AJ3497" i="1"/>
  <c r="AJ3498" i="1"/>
  <c r="AJ3499" i="1"/>
  <c r="AJ3500" i="1"/>
  <c r="AJ3501" i="1"/>
  <c r="AJ3502" i="1"/>
  <c r="AJ3503" i="1"/>
  <c r="AJ3504" i="1"/>
  <c r="AJ3505" i="1"/>
  <c r="AJ3506" i="1"/>
  <c r="AJ3507" i="1"/>
  <c r="AJ3508" i="1"/>
  <c r="AJ3509" i="1"/>
  <c r="AJ3510" i="1"/>
  <c r="AJ3511" i="1"/>
  <c r="AJ3353" i="1"/>
  <c r="AJ3513" i="1"/>
  <c r="AJ3514" i="1"/>
  <c r="AJ3515" i="1"/>
  <c r="AJ3516" i="1"/>
  <c r="AJ3517" i="1"/>
  <c r="AJ3518" i="1"/>
  <c r="AJ3519" i="1"/>
  <c r="AJ3520" i="1"/>
  <c r="AJ3521" i="1"/>
  <c r="AJ3522" i="1"/>
  <c r="AJ3523" i="1"/>
  <c r="AJ3524" i="1"/>
  <c r="AJ3525" i="1"/>
  <c r="AJ3526" i="1"/>
  <c r="AJ3527" i="1"/>
  <c r="AJ3528" i="1"/>
  <c r="AJ3529" i="1"/>
  <c r="AJ3530" i="1"/>
  <c r="AJ3531" i="1"/>
  <c r="AJ3532" i="1"/>
  <c r="AJ3533" i="1"/>
  <c r="AJ3534" i="1"/>
  <c r="AJ3535" i="1"/>
  <c r="AJ3536" i="1"/>
  <c r="AJ3537" i="1"/>
  <c r="AJ3538" i="1"/>
  <c r="AJ3539" i="1"/>
  <c r="AJ3540" i="1"/>
  <c r="AJ3541" i="1"/>
  <c r="AJ3542" i="1"/>
  <c r="AJ3543" i="1"/>
  <c r="AJ3544" i="1"/>
  <c r="AJ3545" i="1"/>
  <c r="AJ3546" i="1"/>
  <c r="AJ3547" i="1"/>
  <c r="AJ3548" i="1"/>
  <c r="AJ3549" i="1"/>
  <c r="AJ3550" i="1"/>
  <c r="AJ3551" i="1"/>
  <c r="AJ3552" i="1"/>
  <c r="AJ3553" i="1"/>
  <c r="AJ3554" i="1"/>
  <c r="AJ3555" i="1"/>
  <c r="AJ3556" i="1"/>
  <c r="AJ3557" i="1"/>
  <c r="AJ3558" i="1"/>
  <c r="AJ3559" i="1"/>
  <c r="AJ3560" i="1"/>
  <c r="AJ3561" i="1"/>
  <c r="AJ3562" i="1"/>
  <c r="AJ3563" i="1"/>
  <c r="AJ3564" i="1"/>
  <c r="AJ3565" i="1"/>
  <c r="AJ3566" i="1"/>
  <c r="AJ3567" i="1"/>
  <c r="AJ3568" i="1"/>
  <c r="AJ3569" i="1"/>
  <c r="AJ3570" i="1"/>
  <c r="AJ3571" i="1"/>
  <c r="AJ3572" i="1"/>
  <c r="AJ3573" i="1"/>
  <c r="AJ3574" i="1"/>
  <c r="AJ3597" i="1"/>
  <c r="AJ3599" i="1"/>
  <c r="AJ3602" i="1"/>
  <c r="AJ3615" i="1"/>
  <c r="AJ3628" i="1"/>
  <c r="AJ3629" i="1"/>
  <c r="AJ3631" i="1"/>
  <c r="AJ3643" i="1"/>
  <c r="AJ3644" i="1"/>
  <c r="AJ3649" i="1"/>
  <c r="AJ2490" i="1"/>
  <c r="AJ3651" i="1"/>
  <c r="AJ2495" i="1"/>
  <c r="AJ596" i="1"/>
  <c r="AJ3657" i="1"/>
  <c r="AJ3658" i="1"/>
  <c r="AJ3659" i="1"/>
  <c r="AJ3660" i="1"/>
  <c r="AJ3661" i="1"/>
  <c r="AJ3662" i="1"/>
  <c r="AJ3663" i="1"/>
  <c r="AJ3664" i="1"/>
  <c r="AJ3665" i="1"/>
  <c r="AJ3666" i="1"/>
  <c r="AJ3667" i="1"/>
  <c r="AJ3668" i="1"/>
  <c r="AJ623" i="1"/>
  <c r="AJ3681" i="1"/>
  <c r="AJ678" i="1"/>
  <c r="AJ1024" i="1"/>
  <c r="AJ1156" i="1"/>
  <c r="AJ1243" i="1"/>
  <c r="AJ3686" i="1"/>
  <c r="AJ2691" i="1"/>
  <c r="AJ3689" i="1"/>
  <c r="AJ3690" i="1"/>
  <c r="AJ209" i="1"/>
  <c r="AJ3692" i="1"/>
  <c r="AJ3187" i="1"/>
  <c r="AJ3694" i="1"/>
  <c r="AJ3695" i="1"/>
  <c r="AJ991" i="1"/>
  <c r="AJ3697" i="1"/>
  <c r="AJ3704" i="1"/>
  <c r="AJ5024" i="1"/>
  <c r="AJ614" i="1"/>
  <c r="AJ3722" i="1"/>
  <c r="AJ3728" i="1"/>
  <c r="AJ4044" i="1"/>
  <c r="AJ4141" i="1"/>
  <c r="AJ784" i="1"/>
  <c r="AJ3727" i="1"/>
  <c r="AJ3693" i="1"/>
  <c r="AJ3729" i="1"/>
  <c r="AJ3730" i="1"/>
  <c r="AJ4547" i="1"/>
  <c r="AJ4143" i="1"/>
  <c r="AJ3733" i="1"/>
  <c r="AJ4173" i="1"/>
  <c r="AJ4023" i="1"/>
  <c r="AJ3736" i="1"/>
  <c r="AJ3737" i="1"/>
  <c r="AJ3738" i="1"/>
  <c r="AJ3220" i="1"/>
  <c r="AJ3740" i="1"/>
  <c r="AJ3364" i="1"/>
  <c r="AJ3210" i="1"/>
  <c r="AJ1038" i="1"/>
  <c r="AJ3751" i="1"/>
  <c r="AJ3746" i="1"/>
  <c r="AJ2008" i="1"/>
  <c r="AJ4550" i="1"/>
  <c r="AJ3203" i="1"/>
  <c r="AJ3857" i="1"/>
  <c r="AJ3752" i="1"/>
  <c r="AJ3753" i="1"/>
  <c r="AJ4203" i="1"/>
  <c r="AJ4089" i="1"/>
  <c r="AJ5025" i="1"/>
  <c r="AJ3758" i="1"/>
  <c r="AJ3759" i="1"/>
  <c r="AJ3760" i="1"/>
  <c r="AJ3761" i="1"/>
  <c r="AJ3013" i="1"/>
  <c r="AJ4386" i="1"/>
  <c r="AJ3350" i="1"/>
  <c r="AJ3802" i="1"/>
  <c r="AJ3803" i="1"/>
  <c r="AJ3804" i="1"/>
  <c r="AJ3724" i="1"/>
  <c r="AJ4561" i="1"/>
  <c r="AJ3807" i="1"/>
  <c r="AJ5034" i="1"/>
  <c r="AJ3809" i="1"/>
  <c r="AJ4342" i="1"/>
  <c r="AJ3811" i="1"/>
  <c r="AJ3840" i="1"/>
  <c r="AJ3844" i="1"/>
  <c r="AJ3869" i="1"/>
  <c r="AJ3872" i="1"/>
  <c r="AJ3908" i="1"/>
  <c r="AJ3917" i="1"/>
  <c r="AJ3918" i="1"/>
  <c r="AJ4002" i="1"/>
  <c r="AJ4003" i="1"/>
  <c r="AJ4004" i="1"/>
  <c r="AJ4026" i="1"/>
  <c r="AJ4080" i="1"/>
  <c r="AJ5035" i="1"/>
  <c r="AJ4097" i="1"/>
  <c r="AJ4106" i="1"/>
  <c r="AJ4107" i="1"/>
  <c r="AJ4117" i="1"/>
  <c r="AJ4155" i="1"/>
  <c r="AJ2241" i="1"/>
  <c r="AJ4500" i="1"/>
  <c r="AJ3201" i="1"/>
  <c r="AJ3189" i="1"/>
  <c r="AJ1139" i="1"/>
  <c r="AJ5038" i="1"/>
  <c r="AJ4168" i="1"/>
  <c r="AJ3204" i="1"/>
  <c r="AJ4170" i="1"/>
  <c r="AJ4171" i="1"/>
  <c r="AJ4172" i="1"/>
  <c r="AJ948" i="1"/>
  <c r="AJ4394" i="1"/>
  <c r="AJ4175" i="1"/>
  <c r="AJ4810" i="1"/>
  <c r="AJ4177" i="1"/>
  <c r="AJ4178" i="1"/>
  <c r="AJ5039" i="1"/>
  <c r="AJ4133" i="1"/>
  <c r="AJ4183" i="1"/>
  <c r="AJ4184" i="1"/>
  <c r="AJ146" i="1"/>
  <c r="AJ903" i="1"/>
  <c r="AJ4187" i="1"/>
  <c r="AJ4188" i="1"/>
  <c r="AJ4189" i="1"/>
  <c r="AJ4190" i="1"/>
  <c r="AJ2222" i="1"/>
  <c r="AJ138" i="1"/>
  <c r="AJ967" i="1"/>
  <c r="AJ3192" i="1"/>
  <c r="AJ4195" i="1"/>
  <c r="AJ4196" i="1"/>
  <c r="AJ4198" i="1"/>
  <c r="AJ1777" i="1"/>
  <c r="AJ4811" i="1"/>
  <c r="AJ663" i="1"/>
  <c r="AJ4202" i="1"/>
  <c r="AJ4156" i="1"/>
  <c r="AJ3205" i="1"/>
  <c r="AJ4205" i="1"/>
  <c r="AJ3198" i="1"/>
  <c r="AJ4207" i="1"/>
  <c r="AJ4208" i="1"/>
  <c r="AJ3202" i="1"/>
  <c r="AJ4210" i="1"/>
  <c r="AJ3604" i="1"/>
  <c r="AJ1141" i="1"/>
  <c r="AJ961" i="1"/>
  <c r="AJ4215" i="1"/>
  <c r="AJ4176" i="1"/>
  <c r="AJ4819" i="1"/>
  <c r="AJ4218" i="1"/>
  <c r="AJ4469" i="1"/>
  <c r="AJ4024" i="1"/>
  <c r="AJ1478" i="1"/>
  <c r="AJ4222" i="1"/>
  <c r="AJ4223" i="1"/>
  <c r="AJ4224" i="1"/>
  <c r="AJ4225" i="1"/>
  <c r="AJ4226" i="1"/>
  <c r="AJ732" i="1"/>
  <c r="AJ4199" i="1"/>
  <c r="AJ3717" i="1"/>
  <c r="AJ4230" i="1"/>
  <c r="AJ2856" i="1"/>
  <c r="AJ4091" i="1"/>
  <c r="AJ3983" i="1"/>
  <c r="AJ1996" i="1"/>
  <c r="AJ4235" i="1"/>
  <c r="AJ4236" i="1"/>
  <c r="AJ4457" i="1"/>
  <c r="AJ4194" i="1"/>
  <c r="AJ4179" i="1"/>
  <c r="AJ3208" i="1"/>
  <c r="AJ4812" i="1"/>
  <c r="AJ4242" i="1"/>
  <c r="AJ4384" i="1"/>
  <c r="AJ4244" i="1"/>
  <c r="AJ4245" i="1"/>
  <c r="AJ4246" i="1"/>
  <c r="AJ3214" i="1"/>
  <c r="AJ4200" i="1"/>
  <c r="AJ4816" i="1"/>
  <c r="AJ2107" i="1"/>
  <c r="AJ4251" i="1"/>
  <c r="AJ4252" i="1"/>
  <c r="AJ4212" i="1"/>
  <c r="AJ4254" i="1"/>
  <c r="AJ4213" i="1"/>
  <c r="AJ4256" i="1"/>
  <c r="AJ4259" i="1"/>
  <c r="AJ4260" i="1"/>
  <c r="AJ4261" i="1"/>
  <c r="AJ4262" i="1"/>
  <c r="AJ4263" i="1"/>
  <c r="AJ4264" i="1"/>
  <c r="AJ4265" i="1"/>
  <c r="AJ4266" i="1"/>
  <c r="AJ4267" i="1"/>
  <c r="AJ4268" i="1"/>
  <c r="AJ4269" i="1"/>
  <c r="AJ4270" i="1"/>
  <c r="AJ4271" i="1"/>
  <c r="AJ4272" i="1"/>
  <c r="AJ4273" i="1"/>
  <c r="AJ4274" i="1"/>
  <c r="AJ4275" i="1"/>
  <c r="AJ4277" i="1"/>
  <c r="AJ4278" i="1"/>
  <c r="AJ4279" i="1"/>
  <c r="AJ4280" i="1"/>
  <c r="AJ4281" i="1"/>
  <c r="AJ4282" i="1"/>
  <c r="AJ4283" i="1"/>
  <c r="AJ4287" i="1"/>
  <c r="AJ4290" i="1"/>
  <c r="AJ4292" i="1"/>
  <c r="AJ4293" i="1"/>
  <c r="AJ4294" i="1"/>
  <c r="AJ4296" i="1"/>
  <c r="AJ4299" i="1"/>
  <c r="AJ4300" i="1"/>
  <c r="AJ4301" i="1"/>
  <c r="AJ4304" i="1"/>
  <c r="AJ4305" i="1"/>
  <c r="AJ4306" i="1"/>
  <c r="AJ4307" i="1"/>
  <c r="AJ4308" i="1"/>
  <c r="AJ4309" i="1"/>
  <c r="AJ4311" i="1"/>
  <c r="AJ4312" i="1"/>
  <c r="AJ4313" i="1"/>
  <c r="AJ4314" i="1"/>
  <c r="AJ4316" i="1"/>
  <c r="AJ4318" i="1"/>
  <c r="AJ4319" i="1"/>
  <c r="AJ4321" i="1"/>
  <c r="AJ4323" i="1"/>
  <c r="AJ4325" i="1"/>
  <c r="AJ4327" i="1"/>
  <c r="AJ4328" i="1"/>
  <c r="AJ4180" i="1"/>
  <c r="AJ4503" i="1"/>
  <c r="AJ4333" i="1"/>
  <c r="AJ4334" i="1"/>
  <c r="AJ4335" i="1"/>
  <c r="AJ4336" i="1"/>
  <c r="AJ4504" i="1"/>
  <c r="AJ4338" i="1"/>
  <c r="AJ4339" i="1"/>
  <c r="AJ3682" i="1"/>
  <c r="AJ4341" i="1"/>
  <c r="AJ4105" i="1"/>
  <c r="AJ4343" i="1"/>
  <c r="AJ4344" i="1"/>
  <c r="AJ4345" i="1"/>
  <c r="AJ4346" i="1"/>
  <c r="AJ4347" i="1"/>
  <c r="AJ4348" i="1"/>
  <c r="AJ4349" i="1"/>
  <c r="AJ2104" i="1"/>
  <c r="AJ1030" i="1"/>
  <c r="AJ3897" i="1"/>
  <c r="AJ4354" i="1"/>
  <c r="AJ4355" i="1"/>
  <c r="AJ4356" i="1"/>
  <c r="AJ4109" i="1"/>
  <c r="AJ972" i="1"/>
  <c r="AJ185" i="1"/>
  <c r="AJ4365" i="1"/>
  <c r="AJ2142" i="1"/>
  <c r="AJ4374" i="1"/>
  <c r="AJ4375" i="1"/>
  <c r="AJ4377" i="1"/>
  <c r="AJ4380" i="1"/>
  <c r="AJ4237" i="1"/>
  <c r="AJ4385" i="1"/>
  <c r="AJ2155" i="1"/>
  <c r="AJ4387" i="1"/>
  <c r="AJ2204" i="1"/>
  <c r="AJ4389" i="1"/>
  <c r="AJ4398" i="1"/>
  <c r="AJ1047" i="1"/>
  <c r="AJ4401" i="1"/>
  <c r="AJ4402" i="1"/>
  <c r="AJ4403" i="1"/>
  <c r="AJ4404" i="1"/>
  <c r="AJ730" i="1"/>
  <c r="AJ4406" i="1"/>
  <c r="AJ852" i="1"/>
  <c r="AJ4408" i="1"/>
  <c r="AJ4409" i="1"/>
  <c r="AJ4411" i="1"/>
  <c r="AJ4418" i="1"/>
  <c r="AJ4419" i="1"/>
  <c r="AJ4420" i="1"/>
  <c r="AJ4421" i="1"/>
  <c r="AJ4422" i="1"/>
  <c r="AJ4423" i="1"/>
  <c r="AJ4424" i="1"/>
  <c r="AJ4425" i="1"/>
  <c r="AJ4426" i="1"/>
  <c r="AJ4427" i="1"/>
  <c r="AJ4428" i="1"/>
  <c r="AJ4429" i="1"/>
  <c r="AJ4430" i="1"/>
  <c r="AJ4431" i="1"/>
  <c r="AJ4432" i="1"/>
  <c r="AJ4433" i="1"/>
  <c r="AJ4434" i="1"/>
  <c r="AJ4435" i="1"/>
  <c r="AJ4436" i="1"/>
  <c r="AJ4437" i="1"/>
  <c r="AJ4438" i="1"/>
  <c r="AJ4439" i="1"/>
  <c r="AJ4440" i="1"/>
  <c r="AJ4441" i="1"/>
  <c r="AJ4442" i="1"/>
  <c r="AJ4443" i="1"/>
  <c r="AJ4444" i="1"/>
  <c r="AJ4445" i="1"/>
  <c r="AJ4446" i="1"/>
  <c r="AJ4447" i="1"/>
  <c r="AJ4448" i="1"/>
  <c r="AJ4449" i="1"/>
  <c r="AJ4450" i="1"/>
  <c r="AJ4451" i="1"/>
  <c r="AJ4452" i="1"/>
  <c r="AJ4453" i="1"/>
  <c r="AJ4454" i="1"/>
  <c r="AJ5040" i="1"/>
  <c r="AJ927" i="1"/>
  <c r="AJ1234" i="1"/>
  <c r="AJ4460" i="1"/>
  <c r="AJ4461" i="1"/>
  <c r="AJ4463" i="1"/>
  <c r="AJ4464" i="1"/>
  <c r="AJ4465" i="1"/>
  <c r="AJ4466" i="1"/>
  <c r="AJ4467" i="1"/>
  <c r="AJ4468" i="1"/>
  <c r="AJ3221" i="1"/>
  <c r="AJ4470" i="1"/>
  <c r="AJ4471" i="1"/>
  <c r="AJ4473" i="1"/>
  <c r="AJ4474" i="1"/>
  <c r="AJ4475" i="1"/>
  <c r="AJ4476" i="1"/>
  <c r="AJ4477" i="1"/>
  <c r="AJ4478" i="1"/>
  <c r="AJ4479" i="1"/>
  <c r="AJ4480" i="1"/>
  <c r="AJ4481" i="1"/>
  <c r="AJ4482" i="1"/>
  <c r="AJ4483" i="1"/>
  <c r="AJ4484" i="1"/>
  <c r="AJ4485" i="1"/>
  <c r="AJ4486" i="1"/>
  <c r="AJ595" i="1"/>
  <c r="AJ2059" i="1"/>
  <c r="AJ4489" i="1"/>
  <c r="AJ4490" i="1"/>
  <c r="AJ4491" i="1"/>
  <c r="AJ4492" i="1"/>
  <c r="AJ4493" i="1"/>
  <c r="AJ4494" i="1"/>
  <c r="AJ3352" i="1"/>
  <c r="AJ4496" i="1"/>
  <c r="AJ625" i="1"/>
  <c r="AJ2640" i="1"/>
  <c r="AJ1160" i="1"/>
  <c r="AJ4502" i="1"/>
  <c r="AJ3206" i="1"/>
  <c r="AJ2467" i="1"/>
  <c r="AJ4505" i="1"/>
  <c r="AJ4506" i="1"/>
  <c r="AJ4507" i="1"/>
  <c r="AJ4508" i="1"/>
  <c r="AJ4509" i="1"/>
  <c r="AJ4510" i="1"/>
  <c r="AJ4511" i="1"/>
  <c r="AJ4512" i="1"/>
  <c r="AJ4513" i="1"/>
  <c r="AJ4514" i="1"/>
  <c r="AJ3199" i="1"/>
  <c r="AJ4516" i="1"/>
  <c r="AJ3211" i="1"/>
  <c r="AJ4518" i="1"/>
  <c r="AJ4519" i="1"/>
  <c r="AJ4522" i="1"/>
  <c r="AJ4523" i="1"/>
  <c r="AJ4524" i="1"/>
  <c r="AJ2415" i="1"/>
  <c r="AJ4526" i="1"/>
  <c r="AJ4527" i="1"/>
  <c r="AJ4238" i="1"/>
  <c r="AJ4533" i="1"/>
  <c r="AJ4534" i="1"/>
  <c r="AJ4535" i="1"/>
  <c r="AJ4536" i="1"/>
  <c r="AJ4537" i="1"/>
  <c r="AJ4538" i="1"/>
  <c r="AJ4539" i="1"/>
  <c r="AJ4540" i="1"/>
  <c r="AJ4541" i="1"/>
  <c r="AJ4543" i="1"/>
  <c r="AJ3801" i="1"/>
  <c r="AJ4548" i="1"/>
  <c r="AJ4549" i="1"/>
  <c r="AJ4551" i="1"/>
  <c r="AJ4552" i="1"/>
  <c r="AJ4553" i="1"/>
  <c r="AJ4554" i="1"/>
  <c r="AJ4555" i="1"/>
  <c r="AJ4556" i="1"/>
  <c r="AJ4557" i="1"/>
  <c r="AJ3077" i="1"/>
  <c r="AJ4559" i="1"/>
  <c r="AJ4560" i="1"/>
  <c r="AJ2154" i="1"/>
  <c r="AJ4562" i="1"/>
  <c r="AJ4563" i="1"/>
  <c r="AJ4564" i="1"/>
  <c r="AJ4565" i="1"/>
  <c r="AJ4566" i="1"/>
  <c r="AJ4567" i="1"/>
  <c r="AJ1990" i="1"/>
  <c r="AJ4569" i="1"/>
  <c r="AJ4570" i="1"/>
  <c r="AJ4571" i="1"/>
  <c r="AJ4572" i="1"/>
  <c r="AJ4573" i="1"/>
  <c r="AJ4574" i="1"/>
  <c r="AJ4400" i="1"/>
  <c r="AJ4577" i="1"/>
  <c r="AJ4578" i="1"/>
  <c r="AJ3212" i="1"/>
  <c r="AJ4581" i="1"/>
  <c r="AJ4582" i="1"/>
  <c r="AJ4583" i="1"/>
  <c r="AJ4584" i="1"/>
  <c r="AJ4585" i="1"/>
  <c r="AJ4586" i="1"/>
  <c r="AJ4587" i="1"/>
  <c r="AJ4588" i="1"/>
  <c r="AJ4590" i="1"/>
  <c r="AJ4591" i="1"/>
  <c r="AJ4614" i="1"/>
  <c r="AJ4615" i="1"/>
  <c r="AJ4616" i="1"/>
  <c r="AJ4617" i="1"/>
  <c r="AJ4619" i="1"/>
  <c r="AJ4620" i="1"/>
  <c r="AJ4621" i="1"/>
  <c r="AJ4622" i="1"/>
  <c r="AJ4623" i="1"/>
  <c r="AJ4624" i="1"/>
  <c r="AJ4625" i="1"/>
  <c r="AJ4626" i="1"/>
  <c r="AJ4627" i="1"/>
  <c r="AJ4628" i="1"/>
  <c r="AJ4629" i="1"/>
  <c r="AJ4630" i="1"/>
  <c r="AJ4631" i="1"/>
  <c r="AJ4632" i="1"/>
  <c r="AJ4633" i="1"/>
  <c r="AJ4634" i="1"/>
  <c r="AJ4635" i="1"/>
  <c r="AJ4636" i="1"/>
  <c r="AJ4637" i="1"/>
  <c r="AJ4638" i="1"/>
  <c r="AJ4639" i="1"/>
  <c r="AJ4640" i="1"/>
  <c r="AJ4641" i="1"/>
  <c r="AJ4643" i="1"/>
  <c r="AJ4644" i="1"/>
  <c r="AJ4646" i="1"/>
  <c r="AJ4651" i="1"/>
  <c r="AJ4652" i="1"/>
  <c r="AJ4653" i="1"/>
  <c r="AJ4654" i="1"/>
  <c r="AJ4655" i="1"/>
  <c r="AJ4656" i="1"/>
  <c r="AJ4657" i="1"/>
  <c r="AJ4658" i="1"/>
  <c r="AJ1110" i="1"/>
  <c r="AJ4660" i="1"/>
  <c r="AJ4661" i="1"/>
  <c r="AJ4662" i="1"/>
  <c r="AJ4663" i="1"/>
  <c r="AJ4664" i="1"/>
  <c r="AJ4665" i="1"/>
  <c r="AJ1083" i="1"/>
  <c r="AJ4667" i="1"/>
  <c r="AJ4668" i="1"/>
  <c r="AJ4669" i="1"/>
  <c r="AJ4670" i="1"/>
  <c r="AJ4671" i="1"/>
  <c r="AJ4672" i="1"/>
  <c r="AJ4673" i="1"/>
  <c r="AJ4674" i="1"/>
  <c r="AJ847" i="1"/>
  <c r="AJ626" i="1"/>
  <c r="AJ4677" i="1"/>
  <c r="AJ4678" i="1"/>
  <c r="AJ4679" i="1"/>
  <c r="AJ4680" i="1"/>
  <c r="AJ4681" i="1"/>
  <c r="AJ4682" i="1"/>
  <c r="AJ4683" i="1"/>
  <c r="AJ4690" i="1"/>
  <c r="AJ4691" i="1"/>
  <c r="AJ4692" i="1"/>
  <c r="AJ4693" i="1"/>
  <c r="AJ1088" i="1"/>
  <c r="AJ4698" i="1"/>
  <c r="AJ4699" i="1"/>
  <c r="AJ4700" i="1"/>
  <c r="AJ4701" i="1"/>
  <c r="AJ4702" i="1"/>
  <c r="AJ4703" i="1"/>
  <c r="AJ4704" i="1"/>
  <c r="AJ4705" i="1"/>
  <c r="AJ4706" i="1"/>
  <c r="AJ4707" i="1"/>
  <c r="AJ4708" i="1"/>
  <c r="AJ4709" i="1"/>
  <c r="AJ4710" i="1"/>
  <c r="AJ398" i="1"/>
  <c r="AJ4713" i="1"/>
  <c r="AJ4715" i="1"/>
  <c r="AJ4725" i="1"/>
  <c r="AJ4730" i="1"/>
  <c r="AJ4731" i="1"/>
  <c r="AJ4735" i="1"/>
  <c r="AJ4740" i="1"/>
  <c r="AJ4741" i="1"/>
  <c r="AJ4742" i="1"/>
  <c r="AJ4743" i="1"/>
  <c r="AJ4744" i="1"/>
  <c r="AJ4745" i="1"/>
  <c r="AJ4746" i="1"/>
  <c r="AJ4748" i="1"/>
  <c r="AJ4749" i="1"/>
  <c r="AJ4753" i="1"/>
  <c r="AJ4754" i="1"/>
  <c r="AJ4755" i="1"/>
  <c r="AJ4759" i="1"/>
  <c r="AJ4761" i="1"/>
  <c r="AJ4762" i="1"/>
  <c r="AJ4763" i="1"/>
  <c r="AJ4764" i="1"/>
  <c r="AJ4765" i="1"/>
  <c r="AJ4766" i="1"/>
  <c r="AJ4767" i="1"/>
  <c r="AJ4774" i="1"/>
  <c r="AJ4775" i="1"/>
  <c r="AJ4776" i="1"/>
  <c r="AJ672" i="1"/>
  <c r="AJ4785" i="1"/>
  <c r="AJ4802" i="1"/>
  <c r="AJ4808" i="1"/>
  <c r="AJ4092" i="1"/>
  <c r="AJ400" i="1"/>
  <c r="AJ4820" i="1"/>
  <c r="AJ4821" i="1"/>
  <c r="AJ4822" i="1"/>
  <c r="AJ4823" i="1"/>
  <c r="AJ4824" i="1"/>
  <c r="AJ4825" i="1"/>
  <c r="AJ4826" i="1"/>
  <c r="AJ4827" i="1"/>
  <c r="AJ4828" i="1"/>
  <c r="AJ4829" i="1"/>
  <c r="AJ4830" i="1"/>
  <c r="AJ4831" i="1"/>
  <c r="AJ4832" i="1"/>
  <c r="AJ4833" i="1"/>
  <c r="AJ4834" i="1"/>
  <c r="AJ4835" i="1"/>
  <c r="AJ4836" i="1"/>
  <c r="AJ4837" i="1"/>
  <c r="AJ4838" i="1"/>
  <c r="AJ4839" i="1"/>
  <c r="AJ4840" i="1"/>
  <c r="AJ4841" i="1"/>
  <c r="AJ4847" i="1"/>
  <c r="AJ4856" i="1"/>
  <c r="AJ4860" i="1"/>
  <c r="AJ4861" i="1"/>
  <c r="AJ4862" i="1"/>
  <c r="AJ4863" i="1"/>
  <c r="AJ4864" i="1"/>
  <c r="AJ4866" i="1"/>
  <c r="AJ4869" i="1"/>
  <c r="AJ4881" i="1"/>
  <c r="AJ96" i="1"/>
  <c r="AJ4883" i="1"/>
  <c r="AJ4884" i="1"/>
  <c r="AJ4885" i="1"/>
  <c r="AJ4887" i="1"/>
  <c r="AJ4888" i="1"/>
  <c r="AJ4890" i="1"/>
  <c r="AJ4895" i="1"/>
  <c r="AJ4896" i="1"/>
  <c r="AJ4897" i="1"/>
  <c r="AJ4898" i="1"/>
  <c r="AJ4899" i="1"/>
  <c r="AJ4900" i="1"/>
  <c r="AJ3805" i="1"/>
  <c r="AJ4902" i="1"/>
  <c r="AJ3835" i="1"/>
  <c r="AJ4904" i="1"/>
  <c r="AJ4905" i="1"/>
  <c r="AJ4909" i="1"/>
  <c r="AJ597" i="1"/>
  <c r="AJ4914" i="1"/>
  <c r="AJ4915" i="1"/>
  <c r="AJ4916" i="1"/>
  <c r="AJ4921" i="1"/>
  <c r="AJ4922" i="1"/>
  <c r="AJ4938" i="1"/>
  <c r="AJ4940" i="1"/>
  <c r="AJ4941" i="1"/>
  <c r="AJ682" i="1"/>
  <c r="AJ4943" i="1"/>
  <c r="AJ4944" i="1"/>
  <c r="AJ4945" i="1"/>
  <c r="AJ4946" i="1"/>
  <c r="AJ4947" i="1"/>
  <c r="AJ4948" i="1"/>
  <c r="AJ4949" i="1"/>
  <c r="AJ4950" i="1"/>
  <c r="AJ2029" i="1"/>
  <c r="AJ4952" i="1"/>
  <c r="AJ4953" i="1"/>
  <c r="AJ4955" i="1"/>
  <c r="AJ4956" i="1"/>
  <c r="AJ178" i="1"/>
  <c r="AJ4961" i="1"/>
  <c r="AJ4962" i="1"/>
  <c r="AJ4967" i="1"/>
  <c r="AJ4968" i="1"/>
  <c r="AJ980" i="1"/>
  <c r="AJ3194" i="1"/>
  <c r="AJ4971" i="1"/>
  <c r="AJ4972" i="1"/>
  <c r="AJ4973" i="1"/>
  <c r="AJ2434" i="1"/>
  <c r="AJ671" i="1"/>
  <c r="AJ4979" i="1"/>
  <c r="AJ3806" i="1"/>
  <c r="AJ3986" i="1"/>
  <c r="AJ4982" i="1"/>
  <c r="AJ3222" i="1"/>
  <c r="AJ4984" i="1"/>
  <c r="AJ4985" i="1"/>
  <c r="AJ4986" i="1"/>
  <c r="AJ4987" i="1"/>
  <c r="AJ4988" i="1"/>
  <c r="AJ264" i="1"/>
  <c r="AJ1020" i="1"/>
  <c r="AJ4993" i="1"/>
  <c r="AJ2483" i="1"/>
  <c r="AJ4995" i="1"/>
  <c r="AJ1060" i="1"/>
  <c r="AJ950" i="1"/>
  <c r="AJ4999" i="1"/>
  <c r="AJ5000" i="1"/>
  <c r="AJ1195" i="1"/>
  <c r="AJ5002" i="1"/>
  <c r="AJ1062" i="1"/>
  <c r="AJ3207" i="1"/>
  <c r="AJ5005" i="1"/>
  <c r="AJ658" i="1"/>
  <c r="AJ5009" i="1"/>
  <c r="AJ5010" i="1"/>
  <c r="AJ5011" i="1"/>
  <c r="AJ5013" i="1"/>
  <c r="AJ5014" i="1"/>
  <c r="AJ5015" i="1"/>
  <c r="AJ2243" i="1"/>
  <c r="AJ5020" i="1"/>
  <c r="AJ5023" i="1"/>
  <c r="AJ5026" i="1"/>
  <c r="AJ5027" i="1"/>
  <c r="AJ5028" i="1"/>
  <c r="AJ5029" i="1"/>
  <c r="AJ5030" i="1"/>
  <c r="AJ5031" i="1"/>
  <c r="AJ5033" i="1"/>
  <c r="AJ987" i="1"/>
  <c r="AJ807" i="1"/>
  <c r="AJ5036" i="1"/>
  <c r="AJ5037" i="1"/>
  <c r="AJ3367" i="1"/>
  <c r="AJ2031" i="1"/>
  <c r="AJ59" i="1"/>
  <c r="S225" i="1"/>
  <c r="AJ225" i="1" s="1"/>
  <c r="T2025" i="1" l="1"/>
  <c r="AJ2025" i="1" s="1"/>
  <c r="H2025" i="1"/>
  <c r="T2024" i="1"/>
  <c r="AJ2024" i="1" s="1"/>
  <c r="H2024" i="1"/>
  <c r="T2023" i="1"/>
  <c r="AJ2023" i="1" s="1"/>
  <c r="H2023" i="1"/>
  <c r="T2022" i="1"/>
  <c r="AJ2022" i="1" s="1"/>
  <c r="H2022" i="1"/>
  <c r="T2021" i="1"/>
  <c r="AJ2021" i="1" s="1"/>
  <c r="H2021" i="1"/>
  <c r="T2020" i="1"/>
  <c r="AJ2020" i="1" s="1"/>
  <c r="H2020" i="1"/>
  <c r="T2019" i="1"/>
  <c r="AJ2019" i="1" s="1"/>
  <c r="H2019" i="1"/>
  <c r="T2018" i="1"/>
  <c r="AJ2018" i="1" s="1"/>
  <c r="H2018" i="1"/>
  <c r="T2017" i="1"/>
  <c r="AJ2017" i="1" s="1"/>
  <c r="H2017" i="1"/>
  <c r="T2016" i="1"/>
  <c r="AJ2016" i="1" s="1"/>
  <c r="H2016" i="1"/>
  <c r="T2015" i="1"/>
  <c r="AJ2015" i="1" s="1"/>
  <c r="H2015" i="1"/>
  <c r="T2014" i="1"/>
  <c r="AJ2014" i="1" s="1"/>
  <c r="H2014" i="1"/>
  <c r="T1785" i="1"/>
  <c r="AJ1785" i="1" s="1"/>
  <c r="H1785" i="1"/>
  <c r="T1784" i="1"/>
  <c r="AJ1784" i="1" s="1"/>
  <c r="H1784" i="1"/>
  <c r="T1783" i="1"/>
  <c r="AJ1783" i="1" s="1"/>
  <c r="H1783" i="1"/>
  <c r="T1782" i="1"/>
  <c r="AJ1782" i="1" s="1"/>
  <c r="H1782" i="1"/>
  <c r="T1781" i="1"/>
  <c r="AJ1781" i="1" s="1"/>
  <c r="H1781" i="1"/>
  <c r="T1780" i="1"/>
  <c r="AJ1780" i="1" s="1"/>
  <c r="H1780" i="1"/>
  <c r="T1779" i="1"/>
  <c r="AJ1779" i="1" s="1"/>
  <c r="H1779" i="1"/>
  <c r="T1778" i="1"/>
  <c r="AJ1778" i="1" s="1"/>
  <c r="H1778" i="1"/>
  <c r="T4140" i="1"/>
  <c r="AJ4140" i="1" s="1"/>
  <c r="H4140" i="1"/>
  <c r="T1776" i="1"/>
  <c r="AJ1776" i="1" s="1"/>
  <c r="H1776" i="1"/>
  <c r="T1775" i="1"/>
  <c r="AJ1775" i="1" s="1"/>
  <c r="H1775" i="1"/>
  <c r="T1774" i="1"/>
  <c r="AJ1774" i="1" s="1"/>
  <c r="H1774" i="1"/>
  <c r="T1773" i="1"/>
  <c r="AJ1773" i="1" s="1"/>
  <c r="H1773" i="1"/>
  <c r="T1772" i="1"/>
  <c r="AJ1772" i="1" s="1"/>
  <c r="H1772" i="1"/>
  <c r="T1771" i="1"/>
  <c r="AJ1771" i="1" s="1"/>
  <c r="H1771" i="1"/>
  <c r="T1770" i="1"/>
  <c r="AJ1770" i="1" s="1"/>
  <c r="H1770" i="1"/>
  <c r="T1769" i="1"/>
  <c r="AJ1769" i="1" s="1"/>
  <c r="H1769" i="1"/>
  <c r="T1768" i="1"/>
  <c r="AJ1768" i="1" s="1"/>
  <c r="H1768" i="1"/>
  <c r="T1767" i="1"/>
  <c r="AJ1767" i="1" s="1"/>
  <c r="H1767" i="1"/>
  <c r="T1766" i="1"/>
  <c r="AJ1766" i="1" s="1"/>
  <c r="H1766" i="1"/>
  <c r="T1765" i="1"/>
  <c r="AJ1765" i="1" s="1"/>
  <c r="H1765" i="1"/>
  <c r="T1764" i="1"/>
  <c r="AJ1764" i="1" s="1"/>
  <c r="H1764" i="1"/>
  <c r="T1763" i="1"/>
  <c r="AJ1763" i="1" s="1"/>
  <c r="H1763" i="1"/>
  <c r="T1762" i="1"/>
  <c r="AJ1762" i="1" s="1"/>
  <c r="H1762" i="1"/>
  <c r="T1761" i="1"/>
  <c r="AJ1761" i="1" s="1"/>
  <c r="H1761" i="1"/>
  <c r="T1760" i="1"/>
  <c r="AJ1760" i="1" s="1"/>
  <c r="H1760" i="1"/>
  <c r="T1759" i="1"/>
  <c r="AJ1759" i="1" s="1"/>
  <c r="H1759" i="1"/>
  <c r="T1758" i="1"/>
  <c r="AJ1758" i="1" s="1"/>
  <c r="H1758" i="1"/>
  <c r="T1757" i="1"/>
  <c r="AJ1757" i="1" s="1"/>
  <c r="H1757" i="1"/>
  <c r="T1756" i="1"/>
  <c r="AJ1756" i="1" s="1"/>
  <c r="H1756" i="1"/>
  <c r="T1755" i="1"/>
  <c r="AJ1755" i="1" s="1"/>
  <c r="H1755" i="1"/>
  <c r="T1754" i="1"/>
  <c r="AJ1754" i="1" s="1"/>
  <c r="T1753" i="1"/>
  <c r="AJ1753" i="1" s="1"/>
  <c r="H1753" i="1"/>
  <c r="T1752" i="1"/>
  <c r="AJ1752" i="1" s="1"/>
  <c r="H1752" i="1"/>
  <c r="T1751" i="1"/>
  <c r="AJ1751" i="1" s="1"/>
  <c r="H1751" i="1"/>
  <c r="T1750" i="1"/>
  <c r="AJ1750" i="1" s="1"/>
  <c r="H1750" i="1"/>
  <c r="T1749" i="1"/>
  <c r="AJ1749" i="1" s="1"/>
  <c r="H1749" i="1"/>
  <c r="T1748" i="1"/>
  <c r="AJ1748" i="1" s="1"/>
  <c r="H1748" i="1"/>
  <c r="T1747" i="1"/>
  <c r="AJ1747" i="1" s="1"/>
  <c r="T1746" i="1"/>
  <c r="AJ1746" i="1" s="1"/>
  <c r="T1745" i="1"/>
  <c r="AJ1745" i="1" s="1"/>
  <c r="T1744" i="1"/>
  <c r="AJ1744" i="1" s="1"/>
  <c r="H1744" i="1"/>
  <c r="T1743" i="1"/>
  <c r="AJ1743" i="1" s="1"/>
  <c r="T1742" i="1"/>
  <c r="AJ1742" i="1" s="1"/>
  <c r="T1741" i="1"/>
  <c r="AJ1741" i="1" s="1"/>
  <c r="T1740" i="1"/>
  <c r="AJ1740" i="1" s="1"/>
  <c r="T1739" i="1"/>
  <c r="AJ1739" i="1" s="1"/>
  <c r="T1738" i="1"/>
  <c r="AJ1738" i="1" s="1"/>
  <c r="H1738" i="1"/>
  <c r="T1737" i="1"/>
  <c r="AJ1737" i="1" s="1"/>
  <c r="H1737" i="1"/>
  <c r="T1736" i="1"/>
  <c r="AJ1736" i="1" s="1"/>
  <c r="H1736" i="1"/>
  <c r="T1735" i="1"/>
  <c r="AJ1735" i="1" s="1"/>
  <c r="H1735" i="1"/>
  <c r="T1734" i="1"/>
  <c r="AJ1734" i="1" s="1"/>
  <c r="H1734" i="1"/>
  <c r="T1733" i="1"/>
  <c r="AJ1733" i="1" s="1"/>
  <c r="H1733" i="1"/>
  <c r="T1732" i="1"/>
  <c r="AJ1732" i="1" s="1"/>
  <c r="H1732" i="1"/>
  <c r="T1731" i="1"/>
  <c r="AJ1731" i="1" s="1"/>
  <c r="H1731" i="1"/>
  <c r="T1730" i="1"/>
  <c r="AJ1730" i="1" s="1"/>
  <c r="H1730" i="1"/>
  <c r="T3793" i="1"/>
  <c r="AJ3793" i="1" s="1"/>
  <c r="H3793" i="1"/>
  <c r="T1728" i="1"/>
  <c r="AJ1728" i="1" s="1"/>
  <c r="H1728" i="1"/>
  <c r="T1727" i="1"/>
  <c r="AJ1727" i="1" s="1"/>
  <c r="H1727" i="1"/>
  <c r="T1726" i="1"/>
  <c r="AJ1726" i="1" s="1"/>
  <c r="H1726" i="1"/>
  <c r="T1725" i="1"/>
  <c r="AJ1725" i="1" s="1"/>
  <c r="H1725" i="1"/>
  <c r="T1724" i="1"/>
  <c r="AJ1724" i="1" s="1"/>
  <c r="H1724" i="1"/>
  <c r="T1723" i="1"/>
  <c r="AJ1723" i="1" s="1"/>
  <c r="H1723" i="1"/>
  <c r="T1722" i="1"/>
  <c r="AJ1722" i="1" s="1"/>
  <c r="H1722" i="1"/>
  <c r="T1721" i="1"/>
  <c r="AJ1721" i="1" s="1"/>
  <c r="H1721" i="1"/>
  <c r="T1720" i="1"/>
  <c r="AJ1720" i="1" s="1"/>
  <c r="H1720" i="1"/>
  <c r="T1719" i="1"/>
  <c r="AJ1719" i="1" s="1"/>
  <c r="H1719" i="1"/>
  <c r="T1718" i="1"/>
  <c r="AJ1718" i="1" s="1"/>
  <c r="H1718" i="1"/>
  <c r="T1717" i="1"/>
  <c r="AJ1717" i="1" s="1"/>
  <c r="H1717" i="1"/>
  <c r="T1716" i="1"/>
  <c r="AJ1716" i="1" s="1"/>
  <c r="H1716" i="1"/>
  <c r="T1715" i="1"/>
  <c r="AJ1715" i="1" s="1"/>
  <c r="H1715" i="1"/>
  <c r="T1714" i="1"/>
  <c r="AJ1714" i="1" s="1"/>
  <c r="H1714" i="1"/>
  <c r="T1713" i="1"/>
  <c r="AJ1713" i="1" s="1"/>
  <c r="H1713" i="1"/>
  <c r="T1712" i="1"/>
  <c r="AJ1712" i="1" s="1"/>
  <c r="H1712" i="1"/>
  <c r="T1711" i="1"/>
  <c r="AJ1711" i="1" s="1"/>
  <c r="H1711" i="1"/>
  <c r="T1710" i="1"/>
  <c r="AJ1710" i="1" s="1"/>
  <c r="H1710" i="1"/>
  <c r="T1709" i="1"/>
  <c r="AJ1709" i="1" s="1"/>
  <c r="H1709" i="1"/>
  <c r="T1708" i="1"/>
  <c r="AJ1708" i="1" s="1"/>
  <c r="H1708" i="1"/>
  <c r="T1707" i="1"/>
  <c r="AJ1707" i="1" s="1"/>
  <c r="H1707" i="1"/>
  <c r="T1706" i="1"/>
  <c r="AJ1706" i="1" s="1"/>
  <c r="H1706" i="1"/>
  <c r="T1705" i="1"/>
  <c r="AJ1705" i="1" s="1"/>
  <c r="H1705" i="1"/>
  <c r="T1704" i="1"/>
  <c r="AJ1704" i="1" s="1"/>
  <c r="H1704" i="1"/>
  <c r="T1703" i="1"/>
  <c r="AJ1703" i="1" s="1"/>
  <c r="H1703" i="1"/>
  <c r="T1702" i="1"/>
  <c r="AJ1702" i="1" s="1"/>
  <c r="H1702" i="1"/>
  <c r="T1701" i="1"/>
  <c r="AJ1701" i="1" s="1"/>
  <c r="H1701" i="1"/>
  <c r="T1700" i="1"/>
  <c r="AJ1700" i="1" s="1"/>
  <c r="H1700" i="1"/>
  <c r="T1699" i="1"/>
  <c r="AJ1699" i="1" s="1"/>
  <c r="H1699" i="1"/>
  <c r="T1698" i="1"/>
  <c r="AJ1698" i="1" s="1"/>
  <c r="H1698" i="1"/>
  <c r="T1697" i="1"/>
  <c r="AJ1697" i="1" s="1"/>
  <c r="H1697" i="1"/>
  <c r="T1696" i="1"/>
  <c r="AJ1696" i="1" s="1"/>
  <c r="H1696" i="1"/>
  <c r="T1695" i="1"/>
  <c r="AJ1695" i="1" s="1"/>
  <c r="H1695" i="1"/>
  <c r="T1694" i="1"/>
  <c r="AJ1694" i="1" s="1"/>
  <c r="H1694" i="1"/>
  <c r="T1693" i="1"/>
  <c r="AJ1693" i="1" s="1"/>
  <c r="H1693" i="1"/>
  <c r="T1692" i="1"/>
  <c r="AJ1692" i="1" s="1"/>
  <c r="H1692" i="1"/>
  <c r="T1691" i="1"/>
  <c r="AJ1691" i="1" s="1"/>
  <c r="H1691" i="1"/>
  <c r="T1690" i="1"/>
  <c r="AJ1690" i="1" s="1"/>
  <c r="H1690" i="1"/>
  <c r="T1689" i="1"/>
  <c r="AJ1689" i="1" s="1"/>
  <c r="H1689" i="1"/>
  <c r="T1688" i="1"/>
  <c r="AJ1688" i="1" s="1"/>
  <c r="H1688" i="1"/>
  <c r="T1687" i="1"/>
  <c r="AJ1687" i="1" s="1"/>
  <c r="H1687" i="1"/>
  <c r="T1686" i="1"/>
  <c r="AJ1686" i="1" s="1"/>
  <c r="H1686" i="1"/>
  <c r="H226" i="1" l="1"/>
  <c r="H223" i="1"/>
  <c r="H219" i="1"/>
  <c r="H4952" i="1" l="1"/>
  <c r="H3424" i="1"/>
  <c r="H4178" i="1"/>
  <c r="T3888" i="1" l="1"/>
  <c r="AJ3888" i="1" s="1"/>
  <c r="H3888" i="1"/>
  <c r="T3512" i="1"/>
  <c r="AJ3512" i="1" s="1"/>
  <c r="H3512" i="1"/>
  <c r="T2437" i="1"/>
  <c r="AJ2437" i="1" s="1"/>
  <c r="H2437" i="1"/>
  <c r="T2436" i="1"/>
  <c r="AJ2436" i="1" s="1"/>
  <c r="H2436" i="1"/>
  <c r="T2435" i="1"/>
  <c r="AJ2435" i="1" s="1"/>
  <c r="H2435" i="1"/>
  <c r="T612" i="1"/>
  <c r="AJ612" i="1" s="1"/>
  <c r="T2433" i="1"/>
  <c r="AJ2433" i="1" s="1"/>
  <c r="H2433" i="1"/>
  <c r="T763" i="1"/>
  <c r="AJ763" i="1" s="1"/>
  <c r="H763" i="1"/>
  <c r="T139" i="1"/>
  <c r="AJ139" i="1" s="1"/>
  <c r="T2430" i="1"/>
  <c r="AJ2430" i="1" s="1"/>
  <c r="H2430" i="1"/>
  <c r="T2429" i="1"/>
  <c r="AJ2429" i="1" s="1"/>
  <c r="H2429" i="1"/>
  <c r="T2428" i="1"/>
  <c r="AJ2428" i="1" s="1"/>
  <c r="H2428" i="1"/>
  <c r="T2113" i="1"/>
  <c r="AJ2113" i="1" s="1"/>
  <c r="H2113" i="1"/>
  <c r="T2112" i="1"/>
  <c r="AJ2112" i="1" s="1"/>
  <c r="H2112" i="1"/>
  <c r="T2111" i="1"/>
  <c r="AJ2111" i="1" s="1"/>
  <c r="H2111" i="1"/>
  <c r="T2110" i="1"/>
  <c r="AJ2110" i="1" s="1"/>
  <c r="H2110" i="1"/>
  <c r="T2109" i="1"/>
  <c r="AJ2109" i="1" s="1"/>
  <c r="H2109" i="1"/>
  <c r="T2108" i="1"/>
  <c r="AJ2108" i="1" s="1"/>
  <c r="H2108" i="1"/>
  <c r="T2831" i="1" l="1"/>
  <c r="AJ2831" i="1" s="1"/>
  <c r="H2831" i="1"/>
  <c r="T2830" i="1"/>
  <c r="AJ2830" i="1" s="1"/>
  <c r="H2830" i="1"/>
  <c r="T2829" i="1"/>
  <c r="AJ2829" i="1" s="1"/>
  <c r="H2829" i="1"/>
  <c r="T2828" i="1"/>
  <c r="AJ2828" i="1" s="1"/>
  <c r="H2828" i="1"/>
  <c r="T2827" i="1"/>
  <c r="AJ2827" i="1" s="1"/>
  <c r="H2827" i="1"/>
  <c r="T2826" i="1"/>
  <c r="AJ2826" i="1" s="1"/>
  <c r="H2826" i="1"/>
  <c r="T2825" i="1"/>
  <c r="AJ2825" i="1" s="1"/>
  <c r="H2825" i="1"/>
  <c r="T2824" i="1"/>
  <c r="AJ2824" i="1" s="1"/>
  <c r="H2824" i="1"/>
  <c r="T2823" i="1"/>
  <c r="AJ2823" i="1" s="1"/>
  <c r="H2823" i="1"/>
  <c r="T4094" i="1"/>
  <c r="AJ4094" i="1" s="1"/>
  <c r="H4094" i="1"/>
  <c r="T3932" i="1"/>
  <c r="AJ3932" i="1" s="1"/>
  <c r="H3932" i="1"/>
  <c r="T2164" i="1"/>
  <c r="AJ2164" i="1" s="1"/>
  <c r="H2164" i="1"/>
  <c r="T2500" i="1"/>
  <c r="AJ2500" i="1" s="1"/>
  <c r="H2500" i="1"/>
  <c r="T2499" i="1"/>
  <c r="AJ2499" i="1" s="1"/>
  <c r="H2499" i="1"/>
  <c r="T2498" i="1"/>
  <c r="AJ2498" i="1" s="1"/>
  <c r="H2498" i="1"/>
  <c r="T2497" i="1"/>
  <c r="AJ2497" i="1" s="1"/>
  <c r="H2497" i="1"/>
  <c r="T2496" i="1"/>
  <c r="AJ2496" i="1" s="1"/>
  <c r="H2496" i="1"/>
  <c r="T661" i="1"/>
  <c r="AJ661" i="1" s="1"/>
  <c r="H661" i="1"/>
  <c r="T2494" i="1"/>
  <c r="AJ2494" i="1" s="1"/>
  <c r="H2494" i="1"/>
  <c r="T2493" i="1"/>
  <c r="AJ2493" i="1" s="1"/>
  <c r="H2493" i="1"/>
  <c r="T2492" i="1"/>
  <c r="AJ2492" i="1" s="1"/>
  <c r="H2492" i="1"/>
  <c r="T2491" i="1"/>
  <c r="AJ2491" i="1" s="1"/>
  <c r="H2491" i="1"/>
  <c r="T4037" i="1"/>
  <c r="AJ4037" i="1" s="1"/>
  <c r="H4037" i="1"/>
  <c r="T2489" i="1"/>
  <c r="AJ2489" i="1" s="1"/>
  <c r="H2489" i="1"/>
  <c r="T2488" i="1"/>
  <c r="AJ2488" i="1" s="1"/>
  <c r="H2488" i="1"/>
  <c r="T2487" i="1"/>
  <c r="AJ2487" i="1" s="1"/>
  <c r="H2487" i="1"/>
  <c r="T233" i="1"/>
  <c r="AJ233" i="1" s="1"/>
  <c r="H233" i="1"/>
  <c r="T2485" i="1"/>
  <c r="AJ2485" i="1" s="1"/>
  <c r="H2485" i="1"/>
  <c r="T2484" i="1"/>
  <c r="AJ2484" i="1" s="1"/>
  <c r="H2484" i="1"/>
  <c r="H3691" i="1"/>
  <c r="T2482" i="1"/>
  <c r="AJ2482" i="1" s="1"/>
  <c r="H2482" i="1"/>
  <c r="T2481" i="1"/>
  <c r="AJ2481" i="1" s="1"/>
  <c r="H2481" i="1"/>
  <c r="T2480" i="1"/>
  <c r="AJ2480" i="1" s="1"/>
  <c r="H2480" i="1"/>
  <c r="T2479" i="1"/>
  <c r="AJ2479" i="1" s="1"/>
  <c r="H2479" i="1"/>
  <c r="T2478" i="1"/>
  <c r="AJ2478" i="1" s="1"/>
  <c r="H2478" i="1"/>
  <c r="T2477" i="1"/>
  <c r="AJ2477" i="1" s="1"/>
  <c r="H2477" i="1"/>
  <c r="T2476" i="1"/>
  <c r="AJ2476" i="1" s="1"/>
  <c r="T2475" i="1"/>
  <c r="AJ2475" i="1" s="1"/>
  <c r="H2475" i="1"/>
  <c r="T2474" i="1"/>
  <c r="AJ2474" i="1" s="1"/>
  <c r="H2474" i="1"/>
  <c r="T2473" i="1"/>
  <c r="AJ2473" i="1" s="1"/>
  <c r="H2473" i="1"/>
  <c r="T2472" i="1"/>
  <c r="AJ2472" i="1" s="1"/>
  <c r="H2472" i="1"/>
  <c r="T2471" i="1"/>
  <c r="AJ2471" i="1" s="1"/>
  <c r="H2471" i="1"/>
  <c r="T2470" i="1"/>
  <c r="AJ2470" i="1" s="1"/>
  <c r="H2470" i="1"/>
  <c r="T2469" i="1"/>
  <c r="AJ2469" i="1" s="1"/>
  <c r="H2469" i="1"/>
  <c r="T2468" i="1"/>
  <c r="AJ2468" i="1" s="1"/>
  <c r="H2468" i="1"/>
  <c r="T3810" i="1"/>
  <c r="AJ3810" i="1" s="1"/>
  <c r="H3810" i="1"/>
  <c r="T2466" i="1"/>
  <c r="AJ2466" i="1" s="1"/>
  <c r="H2466" i="1"/>
  <c r="T2465" i="1"/>
  <c r="AJ2465" i="1" s="1"/>
  <c r="H2465" i="1"/>
  <c r="T2464" i="1"/>
  <c r="AJ2464" i="1" s="1"/>
  <c r="H2464" i="1"/>
  <c r="T2463" i="1"/>
  <c r="AJ2463" i="1" s="1"/>
  <c r="H2463" i="1"/>
  <c r="T2462" i="1"/>
  <c r="AJ2462" i="1" s="1"/>
  <c r="H2462" i="1"/>
  <c r="T2461" i="1"/>
  <c r="AJ2461" i="1" s="1"/>
  <c r="H2461" i="1"/>
  <c r="T2460" i="1"/>
  <c r="AJ2460" i="1" s="1"/>
  <c r="H2460" i="1"/>
  <c r="T2459" i="1"/>
  <c r="AJ2459" i="1" s="1"/>
  <c r="H2459" i="1"/>
  <c r="T2458" i="1"/>
  <c r="AJ2458" i="1" s="1"/>
  <c r="H2458" i="1"/>
  <c r="T2457" i="1"/>
  <c r="AJ2457" i="1" s="1"/>
  <c r="H2457" i="1"/>
  <c r="T2456" i="1"/>
  <c r="AJ2456" i="1" s="1"/>
  <c r="H2456" i="1"/>
  <c r="T2455" i="1"/>
  <c r="AJ2455" i="1" s="1"/>
  <c r="H2455" i="1"/>
  <c r="T2454" i="1"/>
  <c r="AJ2454" i="1" s="1"/>
  <c r="H2454" i="1"/>
  <c r="T2453" i="1"/>
  <c r="H2453" i="1"/>
  <c r="T2452" i="1"/>
  <c r="AJ2452" i="1" s="1"/>
  <c r="H2452" i="1"/>
  <c r="T2451" i="1"/>
  <c r="AJ2451" i="1" s="1"/>
  <c r="H2451" i="1"/>
  <c r="T4353" i="1"/>
  <c r="AJ4353" i="1" s="1"/>
  <c r="H4353" i="1"/>
  <c r="T2449" i="1"/>
  <c r="AJ2449" i="1" s="1"/>
  <c r="H2449" i="1"/>
  <c r="T2448" i="1"/>
  <c r="AJ2448" i="1" s="1"/>
  <c r="H2448" i="1"/>
  <c r="T2447" i="1"/>
  <c r="AJ2447" i="1" s="1"/>
  <c r="H2447" i="1"/>
  <c r="T2446" i="1"/>
  <c r="AJ2446" i="1" s="1"/>
  <c r="H2446" i="1"/>
  <c r="T2445" i="1"/>
  <c r="AJ2445" i="1" s="1"/>
  <c r="H2445" i="1"/>
  <c r="T2444" i="1"/>
  <c r="AJ2444" i="1" s="1"/>
  <c r="H2444" i="1"/>
  <c r="T4166" i="1"/>
  <c r="AJ4166" i="1" s="1"/>
  <c r="H4166" i="1"/>
  <c r="T2442" i="1"/>
  <c r="AJ2442" i="1" s="1"/>
  <c r="H2442" i="1"/>
  <c r="T2441" i="1"/>
  <c r="AJ2441" i="1" s="1"/>
  <c r="H2441" i="1"/>
  <c r="T2440" i="1"/>
  <c r="AJ2440" i="1" s="1"/>
  <c r="H2440" i="1"/>
  <c r="T166" i="1" l="1"/>
  <c r="AJ166" i="1" s="1"/>
  <c r="T165" i="1"/>
  <c r="AJ165" i="1" s="1"/>
  <c r="D165" i="1"/>
  <c r="T946" i="1" l="1"/>
  <c r="S946" i="1"/>
  <c r="R946" i="1"/>
  <c r="H5037" i="1"/>
  <c r="T5032" i="1"/>
  <c r="AJ5032" i="1" s="1"/>
  <c r="H5032" i="1"/>
  <c r="R222" i="1"/>
  <c r="T222" i="1" s="1"/>
  <c r="AJ222" i="1" s="1"/>
  <c r="R604" i="1"/>
  <c r="T604" i="1" s="1"/>
  <c r="AJ604" i="1" s="1"/>
  <c r="T5022" i="1"/>
  <c r="AJ5022" i="1" s="1"/>
  <c r="T5021" i="1"/>
  <c r="AJ5021" i="1" s="1"/>
  <c r="T5018" i="1"/>
  <c r="AJ5018" i="1" s="1"/>
  <c r="H5018" i="1"/>
  <c r="T5017" i="1"/>
  <c r="AJ5017" i="1" s="1"/>
  <c r="H5017" i="1"/>
  <c r="T5016" i="1"/>
  <c r="AJ5016" i="1" s="1"/>
  <c r="H5016" i="1"/>
  <c r="T5012" i="1"/>
  <c r="AJ5012" i="1" s="1"/>
  <c r="H5012" i="1"/>
  <c r="AJ946" i="1" l="1"/>
  <c r="S983" i="1"/>
  <c r="R983" i="1"/>
  <c r="T5006" i="1"/>
  <c r="AJ5006" i="1" s="1"/>
  <c r="H950" i="1"/>
  <c r="T706" i="1"/>
  <c r="AJ706" i="1" s="1"/>
  <c r="R1002" i="1"/>
  <c r="T1002" i="1" s="1"/>
  <c r="AJ1002" i="1" s="1"/>
  <c r="R1801" i="1"/>
  <c r="T1801" i="1" s="1"/>
  <c r="AJ1801" i="1" s="1"/>
  <c r="T4978" i="1"/>
  <c r="AJ4978" i="1" s="1"/>
  <c r="H4978" i="1"/>
  <c r="T4977" i="1"/>
  <c r="AJ4977" i="1" s="1"/>
  <c r="R4974" i="1"/>
  <c r="T4974" i="1" s="1"/>
  <c r="AJ4974" i="1" s="1"/>
  <c r="T4966" i="1"/>
  <c r="AJ4966" i="1" s="1"/>
  <c r="T4965" i="1"/>
  <c r="AJ4965" i="1" s="1"/>
  <c r="T4964" i="1"/>
  <c r="AJ4964" i="1" s="1"/>
  <c r="H4964" i="1"/>
  <c r="T4963" i="1"/>
  <c r="AJ4963" i="1" s="1"/>
  <c r="H4963" i="1"/>
  <c r="T4960" i="1"/>
  <c r="AJ4960" i="1" s="1"/>
  <c r="T4959" i="1"/>
  <c r="AJ4959" i="1" s="1"/>
  <c r="H4959" i="1"/>
  <c r="T4958" i="1"/>
  <c r="AJ4958" i="1" s="1"/>
  <c r="H4958" i="1"/>
  <c r="T983" i="1" l="1"/>
  <c r="AJ983" i="1" s="1"/>
  <c r="H4953" i="1" l="1"/>
  <c r="T3698" i="1" l="1"/>
  <c r="AJ3698" i="1" s="1"/>
  <c r="H3698" i="1"/>
  <c r="T3679" i="1"/>
  <c r="AJ3679" i="1" s="1"/>
  <c r="H3679" i="1"/>
  <c r="T3678" i="1"/>
  <c r="AJ3678" i="1" s="1"/>
  <c r="H3678" i="1"/>
  <c r="T3677" i="1"/>
  <c r="AJ3677" i="1" s="1"/>
  <c r="H3677" i="1"/>
  <c r="T4362" i="1"/>
  <c r="AJ4362" i="1" s="1"/>
  <c r="H4362" i="1"/>
  <c r="T1805" i="1"/>
  <c r="AJ1805" i="1" s="1"/>
  <c r="H1805" i="1"/>
  <c r="T3369" i="1"/>
  <c r="AJ3369" i="1" s="1"/>
  <c r="H3369" i="1"/>
  <c r="T606" i="1"/>
  <c r="AJ606" i="1" s="1"/>
  <c r="H606" i="1"/>
  <c r="T3672" i="1"/>
  <c r="AJ3672" i="1" s="1"/>
  <c r="H3672" i="1"/>
  <c r="T3671" i="1"/>
  <c r="AJ3671" i="1" s="1"/>
  <c r="H3671" i="1"/>
  <c r="T3670" i="1"/>
  <c r="AJ3670" i="1" s="1"/>
  <c r="H3670" i="1"/>
  <c r="T3669" i="1"/>
  <c r="AJ3669" i="1" s="1"/>
  <c r="H3669" i="1"/>
  <c r="H3696" i="1" l="1"/>
  <c r="H1682" i="1"/>
  <c r="H1681" i="1"/>
  <c r="H1680" i="1"/>
  <c r="H1679" i="1"/>
  <c r="H1678" i="1"/>
  <c r="H1677" i="1"/>
  <c r="H1135" i="1"/>
  <c r="H4138" i="1"/>
  <c r="H1125" i="1"/>
  <c r="H1124" i="1"/>
  <c r="H1123" i="1"/>
  <c r="H4014" i="1"/>
  <c r="H1121" i="1"/>
  <c r="H1120" i="1"/>
  <c r="H1119" i="1"/>
  <c r="H1118" i="1"/>
  <c r="H1117" i="1"/>
  <c r="H1116" i="1"/>
  <c r="H1115" i="1"/>
  <c r="H1114" i="1"/>
  <c r="H2822" i="1"/>
  <c r="H1112" i="1"/>
  <c r="H1111" i="1"/>
  <c r="H2099" i="1"/>
  <c r="H1109" i="1"/>
  <c r="H1108" i="1"/>
  <c r="H3197" i="1"/>
  <c r="H3909" i="1"/>
  <c r="H1105" i="1"/>
  <c r="H1104" i="1"/>
  <c r="H1103" i="1"/>
  <c r="H1102" i="1"/>
  <c r="H1101" i="1"/>
  <c r="H1100" i="1"/>
  <c r="H1099" i="1"/>
  <c r="H1098" i="1"/>
  <c r="H1097" i="1"/>
  <c r="H1096" i="1"/>
  <c r="H4192" i="1"/>
  <c r="H4227" i="1"/>
  <c r="H1093" i="1"/>
  <c r="H1092" i="1"/>
  <c r="H3684" i="1"/>
  <c r="H1090" i="1"/>
  <c r="H660" i="1"/>
  <c r="H1136" i="1"/>
  <c r="T1136" i="1"/>
  <c r="AJ1136" i="1" s="1"/>
  <c r="H1137" i="1"/>
  <c r="T1137" i="1"/>
  <c r="AJ1137" i="1" s="1"/>
  <c r="H4201" i="1"/>
  <c r="H3726" i="1"/>
  <c r="H1087" i="1"/>
  <c r="H1086" i="1"/>
  <c r="H1085" i="1"/>
  <c r="H1084" i="1"/>
  <c r="H3715" i="1"/>
  <c r="H1082" i="1"/>
  <c r="H1081" i="1"/>
  <c r="H1080" i="1"/>
  <c r="H816" i="1"/>
  <c r="H2636" i="1"/>
  <c r="H1077" i="1"/>
  <c r="H2637" i="1"/>
  <c r="H1075" i="1"/>
  <c r="H1074" i="1"/>
  <c r="H1073" i="1"/>
  <c r="H1072" i="1"/>
  <c r="H1071" i="1"/>
  <c r="H1070" i="1"/>
  <c r="H1069" i="1"/>
  <c r="H1068" i="1"/>
  <c r="H1067" i="1"/>
  <c r="H1066" i="1"/>
  <c r="H1064" i="1"/>
  <c r="H1065" i="1"/>
  <c r="H1063" i="1"/>
  <c r="H4162" i="1"/>
  <c r="H1061" i="1"/>
  <c r="H621" i="1"/>
  <c r="H1059" i="1"/>
  <c r="H1058" i="1"/>
  <c r="H1057" i="1"/>
  <c r="H1053" i="1"/>
  <c r="H1056" i="1"/>
  <c r="H1055" i="1"/>
  <c r="H1054" i="1"/>
  <c r="H1052" i="1"/>
  <c r="H1051" i="1"/>
  <c r="H1050" i="1"/>
  <c r="H1049" i="1"/>
  <c r="H1048" i="1"/>
  <c r="H1145" i="1"/>
  <c r="H1046" i="1"/>
  <c r="H1045" i="1"/>
  <c r="H1044" i="1"/>
  <c r="H1043" i="1"/>
  <c r="H1042" i="1"/>
  <c r="H1041" i="1"/>
  <c r="H1040" i="1"/>
  <c r="H2835" i="1"/>
  <c r="H2821" i="1"/>
  <c r="H1037" i="1"/>
  <c r="H1036" i="1"/>
  <c r="H1035" i="1"/>
  <c r="H1034" i="1"/>
  <c r="H1033" i="1"/>
  <c r="H1032" i="1"/>
  <c r="H1031" i="1"/>
  <c r="H4364" i="1"/>
  <c r="H1029" i="1"/>
  <c r="H1028" i="1"/>
  <c r="H1027" i="1"/>
  <c r="H1026" i="1"/>
  <c r="H1025" i="1"/>
  <c r="H4135" i="1"/>
  <c r="H4360" i="1"/>
  <c r="H1022" i="1"/>
  <c r="H1021" i="1"/>
  <c r="H3719" i="1"/>
  <c r="H4193" i="1"/>
  <c r="H1018" i="1"/>
  <c r="H1017" i="1"/>
  <c r="H1016" i="1"/>
  <c r="H1015" i="1"/>
  <c r="H1014" i="1"/>
  <c r="H1013" i="1"/>
  <c r="H1009" i="1"/>
  <c r="H1011" i="1"/>
  <c r="H1010" i="1"/>
  <c r="H4243" i="1"/>
  <c r="H1008" i="1"/>
  <c r="H1007" i="1"/>
  <c r="H1006" i="1"/>
  <c r="H1005" i="1"/>
  <c r="H1004" i="1"/>
  <c r="H1003" i="1"/>
  <c r="H3905" i="1"/>
  <c r="H1001" i="1"/>
  <c r="H1000" i="1"/>
  <c r="H999" i="1"/>
  <c r="H998" i="1"/>
  <c r="H997" i="1"/>
  <c r="H996" i="1"/>
  <c r="H995" i="1"/>
  <c r="H994" i="1"/>
  <c r="H1012" i="1"/>
  <c r="H992" i="1"/>
  <c r="H4818" i="1"/>
  <c r="H990" i="1"/>
  <c r="H989" i="1"/>
  <c r="H988" i="1"/>
  <c r="H4358" i="1"/>
  <c r="H986" i="1"/>
  <c r="H985" i="1"/>
  <c r="H984" i="1"/>
  <c r="H3648" i="1"/>
  <c r="H982" i="1"/>
  <c r="H2884" i="1"/>
  <c r="H4009" i="1"/>
  <c r="H979" i="1"/>
  <c r="H978" i="1"/>
  <c r="H977" i="1"/>
  <c r="H976" i="1"/>
  <c r="H975" i="1"/>
  <c r="H974" i="1"/>
  <c r="H973" i="1"/>
  <c r="H4220" i="1"/>
  <c r="H971" i="1"/>
  <c r="H970" i="1"/>
  <c r="H969" i="1"/>
  <c r="H968" i="1"/>
  <c r="H2862" i="1"/>
  <c r="H966" i="1"/>
  <c r="H3683" i="1"/>
  <c r="H964" i="1"/>
  <c r="H963" i="1"/>
  <c r="H610" i="1"/>
  <c r="H2650" i="1"/>
  <c r="H960" i="1"/>
  <c r="H4182" i="1"/>
  <c r="H958" i="1"/>
  <c r="H957" i="1"/>
  <c r="H3190" i="1"/>
  <c r="H955" i="1"/>
  <c r="H954" i="1"/>
  <c r="H953" i="1"/>
  <c r="H3213" i="1"/>
  <c r="H951" i="1"/>
  <c r="T221" i="1" l="1"/>
  <c r="AJ221" i="1" s="1"/>
  <c r="H4955" i="1" l="1"/>
  <c r="T4954" i="1"/>
  <c r="AJ4954" i="1" s="1"/>
  <c r="H4954" i="1"/>
  <c r="T4181" i="1" l="1"/>
  <c r="AJ4181" i="1" s="1"/>
  <c r="H4181" i="1"/>
  <c r="H5039" i="1"/>
  <c r="T4095" i="1"/>
  <c r="AJ4095" i="1" s="1"/>
  <c r="H4095" i="1"/>
  <c r="T3703" i="1"/>
  <c r="AJ3703" i="1" s="1"/>
  <c r="H3703" i="1"/>
  <c r="T3702" i="1"/>
  <c r="AJ3702" i="1" s="1"/>
  <c r="H3702" i="1"/>
  <c r="T3701" i="1"/>
  <c r="AJ3701" i="1" s="1"/>
  <c r="H3701" i="1"/>
  <c r="T3700" i="1"/>
  <c r="AJ3700" i="1" s="1"/>
  <c r="H3700" i="1"/>
  <c r="T3699" i="1"/>
  <c r="AJ3699" i="1" s="1"/>
  <c r="H3699" i="1"/>
  <c r="H496" i="1" l="1"/>
  <c r="H146" i="1" l="1"/>
  <c r="T164" i="1" l="1"/>
  <c r="AJ164" i="1" s="1"/>
  <c r="D164" i="1"/>
  <c r="T163" i="1"/>
  <c r="AJ163" i="1" s="1"/>
  <c r="D163" i="1"/>
  <c r="T162" i="1"/>
  <c r="AJ162" i="1" s="1"/>
  <c r="D162" i="1"/>
  <c r="T161" i="1"/>
  <c r="AJ161" i="1" s="1"/>
  <c r="D161" i="1"/>
  <c r="T160" i="1"/>
  <c r="AJ160" i="1" s="1"/>
  <c r="D160" i="1"/>
  <c r="D159" i="1"/>
  <c r="D158" i="1"/>
  <c r="D157" i="1"/>
  <c r="D156" i="1"/>
  <c r="D155" i="1"/>
  <c r="D154" i="1"/>
  <c r="D153" i="1"/>
  <c r="D152" i="1"/>
  <c r="D151" i="1"/>
  <c r="T3688" i="1" l="1"/>
  <c r="AJ3688" i="1" s="1"/>
  <c r="T467" i="1"/>
  <c r="AJ467" i="1" s="1"/>
  <c r="T463" i="1"/>
  <c r="AJ463" i="1" s="1"/>
  <c r="T451" i="1"/>
  <c r="AJ451" i="1" s="1"/>
  <c r="T436" i="1"/>
  <c r="AJ436" i="1" s="1"/>
  <c r="T434" i="1"/>
  <c r="AJ434" i="1" s="1"/>
  <c r="T2685" i="1"/>
  <c r="AJ2685" i="1" s="1"/>
  <c r="T2356" i="1"/>
  <c r="AJ2356" i="1" s="1"/>
  <c r="T471" i="1"/>
  <c r="AJ471" i="1" s="1"/>
  <c r="T446" i="1"/>
  <c r="AJ446" i="1" s="1"/>
  <c r="T435" i="1"/>
  <c r="AJ435" i="1" s="1"/>
  <c r="T433" i="1"/>
  <c r="AJ433" i="1" s="1"/>
  <c r="T1482" i="1"/>
  <c r="AJ1482" i="1" s="1"/>
  <c r="T1462" i="1"/>
  <c r="AJ1462" i="1" s="1"/>
  <c r="T1438" i="1"/>
  <c r="AJ1438" i="1" s="1"/>
  <c r="T1968" i="1"/>
  <c r="AJ1968" i="1" s="1"/>
  <c r="T432" i="1"/>
  <c r="AJ432" i="1" s="1"/>
  <c r="AK2819" i="1"/>
  <c r="AK2818" i="1"/>
  <c r="AK4943" i="1"/>
  <c r="AK682" i="1"/>
  <c r="AK4941" i="1"/>
  <c r="AK4940" i="1"/>
  <c r="AK4938" i="1"/>
  <c r="AK4922" i="1"/>
  <c r="AK4921" i="1"/>
  <c r="AK4916" i="1"/>
  <c r="AK4915" i="1"/>
  <c r="AK4914" i="1"/>
  <c r="AK597" i="1"/>
  <c r="AK4909" i="1"/>
  <c r="AK4905" i="1"/>
  <c r="AK4904" i="1"/>
  <c r="AK3835" i="1"/>
  <c r="AK4902" i="1"/>
  <c r="AK3805" i="1"/>
  <c r="AK4900" i="1"/>
  <c r="AK4899" i="1"/>
  <c r="AK4898" i="1"/>
  <c r="AK4897" i="1"/>
  <c r="AK4896" i="1"/>
  <c r="AK4895" i="1"/>
  <c r="AK4890" i="1"/>
  <c r="AK4888" i="1"/>
  <c r="AK4887" i="1"/>
  <c r="AK4885" i="1"/>
  <c r="AK4884" i="1"/>
  <c r="AK4883" i="1"/>
  <c r="AK96" i="1"/>
  <c r="AK4881" i="1"/>
  <c r="AK4869" i="1"/>
  <c r="AK4866" i="1"/>
  <c r="AK4864" i="1"/>
  <c r="AK4863" i="1"/>
  <c r="AK4862" i="1"/>
  <c r="AK4861" i="1"/>
  <c r="AK4860" i="1"/>
  <c r="AK4856" i="1"/>
  <c r="AK4847" i="1"/>
  <c r="AK4841" i="1"/>
  <c r="AK4840" i="1"/>
  <c r="AK4839" i="1"/>
  <c r="AK4838" i="1"/>
  <c r="AK4837" i="1"/>
  <c r="AK4836" i="1"/>
  <c r="AK4835" i="1"/>
  <c r="AK4834" i="1"/>
  <c r="AK4833" i="1"/>
  <c r="AK4832" i="1"/>
  <c r="AK4831" i="1"/>
  <c r="AK4830" i="1"/>
  <c r="AK4829" i="1"/>
  <c r="AK4828" i="1"/>
  <c r="AK4827" i="1"/>
  <c r="AK4826" i="1"/>
  <c r="AK4825" i="1"/>
  <c r="AK4824" i="1"/>
  <c r="AK4823" i="1"/>
  <c r="AK4822" i="1"/>
  <c r="AK4821" i="1"/>
  <c r="AK4820" i="1"/>
  <c r="AK400" i="1"/>
  <c r="AK4092" i="1"/>
  <c r="AK4808" i="1"/>
  <c r="AK4802" i="1"/>
  <c r="AK4785" i="1"/>
  <c r="AK672" i="1"/>
  <c r="AK4776" i="1"/>
  <c r="AK4775" i="1"/>
  <c r="AK4774" i="1"/>
  <c r="AK4767" i="1"/>
  <c r="AK4766" i="1"/>
  <c r="AK4765" i="1"/>
  <c r="AK4764" i="1"/>
  <c r="AK4763" i="1"/>
  <c r="AK4762" i="1"/>
  <c r="AK4761" i="1"/>
  <c r="AK4759" i="1"/>
  <c r="AK4757" i="1"/>
  <c r="AK4755" i="1"/>
  <c r="AK4754" i="1"/>
  <c r="AK4753" i="1"/>
  <c r="AK4749" i="1"/>
  <c r="AK4748" i="1"/>
  <c r="AK4746" i="1"/>
  <c r="AK4745" i="1"/>
  <c r="AK4744" i="1"/>
  <c r="AK4743" i="1"/>
  <c r="AK4742" i="1"/>
  <c r="AK4741" i="1"/>
  <c r="AK4740" i="1"/>
  <c r="AK4735" i="1"/>
  <c r="AK4731" i="1"/>
  <c r="AK4730" i="1"/>
  <c r="AK4725" i="1"/>
  <c r="AK4715" i="1"/>
  <c r="AK4713" i="1"/>
  <c r="AK398" i="1"/>
  <c r="AK4710" i="1"/>
  <c r="AK4709" i="1"/>
  <c r="AK4708" i="1"/>
  <c r="AK4707" i="1"/>
  <c r="AK4706" i="1"/>
  <c r="AK4705" i="1"/>
  <c r="AK4704" i="1"/>
  <c r="AK4703" i="1"/>
  <c r="AK4702" i="1"/>
  <c r="AK4701" i="1"/>
  <c r="AK4700" i="1"/>
  <c r="AK4699" i="1"/>
  <c r="AK4698" i="1"/>
  <c r="AK1088" i="1"/>
  <c r="AK4693" i="1"/>
  <c r="AK4692" i="1"/>
  <c r="AK4691" i="1"/>
  <c r="AK4690" i="1"/>
  <c r="AK4683" i="1"/>
  <c r="AK4682" i="1"/>
  <c r="AK4681" i="1"/>
  <c r="AK4680" i="1"/>
  <c r="AK4679" i="1"/>
  <c r="AK4678" i="1"/>
  <c r="AK4677" i="1"/>
  <c r="AK626" i="1"/>
  <c r="AK847" i="1"/>
  <c r="AK4674" i="1"/>
  <c r="AK4673" i="1"/>
  <c r="AK4672" i="1"/>
  <c r="AK4671" i="1"/>
  <c r="AK4670" i="1"/>
  <c r="AK4669" i="1"/>
  <c r="AK4668" i="1"/>
  <c r="AK4667" i="1"/>
  <c r="AK1083" i="1"/>
  <c r="AK4665" i="1"/>
  <c r="AK4664" i="1"/>
  <c r="AK4663" i="1"/>
  <c r="AK4662" i="1"/>
  <c r="AK4661" i="1"/>
  <c r="AK4660" i="1"/>
  <c r="AK1110" i="1"/>
  <c r="AK4658" i="1"/>
  <c r="AK4657" i="1"/>
  <c r="AK4656" i="1"/>
  <c r="AK4655" i="1"/>
  <c r="AK4654" i="1"/>
  <c r="AK4653" i="1"/>
  <c r="AK4652" i="1"/>
  <c r="AK4651" i="1"/>
  <c r="AK4646" i="1"/>
  <c r="AK4644" i="1"/>
  <c r="AK4643" i="1"/>
  <c r="AK4641" i="1"/>
  <c r="AK4640" i="1"/>
  <c r="AK4639" i="1"/>
  <c r="AK4638" i="1"/>
  <c r="AK4637" i="1"/>
  <c r="AK4636" i="1"/>
  <c r="AK4635" i="1"/>
  <c r="AK4634" i="1"/>
  <c r="AK4633" i="1"/>
  <c r="AK4632" i="1"/>
  <c r="AK4631" i="1"/>
  <c r="AK4630" i="1"/>
  <c r="AK4629" i="1"/>
  <c r="AK4628" i="1"/>
  <c r="AK4627" i="1"/>
  <c r="AK4626" i="1"/>
  <c r="AK4625" i="1"/>
  <c r="AK4624" i="1"/>
  <c r="AK4623" i="1"/>
  <c r="AK4622" i="1"/>
  <c r="AK4621" i="1"/>
  <c r="AK4620" i="1"/>
  <c r="AK4619" i="1"/>
  <c r="AK4617" i="1"/>
  <c r="AK4616" i="1"/>
  <c r="AK4615" i="1"/>
  <c r="AK4614" i="1"/>
  <c r="AK4591" i="1"/>
  <c r="AK4590" i="1"/>
  <c r="AK4588" i="1"/>
  <c r="AK4587" i="1"/>
  <c r="AK4586" i="1"/>
  <c r="AK4585" i="1"/>
  <c r="AK4584" i="1"/>
  <c r="AK4583" i="1"/>
  <c r="AK4582" i="1"/>
  <c r="AK4581" i="1"/>
  <c r="AK3212" i="1"/>
  <c r="AK4578" i="1"/>
  <c r="AK4577" i="1"/>
  <c r="AK4400" i="1"/>
  <c r="AK4574" i="1"/>
  <c r="AK4573" i="1"/>
  <c r="AK4572" i="1"/>
  <c r="AK4571" i="1"/>
  <c r="AK4570" i="1"/>
  <c r="AK4569" i="1"/>
  <c r="AK1990" i="1"/>
  <c r="AK4567" i="1"/>
  <c r="AK4566" i="1"/>
  <c r="AK4565" i="1"/>
  <c r="AK4564" i="1"/>
  <c r="AK4563" i="1"/>
  <c r="AK4562" i="1"/>
  <c r="AK2154" i="1"/>
  <c r="AK4560" i="1"/>
  <c r="AK4559" i="1"/>
  <c r="AK3077" i="1"/>
  <c r="AK4557" i="1"/>
  <c r="AK4556" i="1"/>
  <c r="AK4555" i="1"/>
  <c r="AK4554" i="1"/>
  <c r="AK4553" i="1"/>
  <c r="AK4552" i="1"/>
  <c r="AK4551" i="1"/>
  <c r="AK4549" i="1"/>
  <c r="AK4548" i="1"/>
  <c r="AK3801" i="1"/>
  <c r="AK4543" i="1"/>
  <c r="AK4541" i="1"/>
  <c r="AK4540" i="1"/>
  <c r="AK4539" i="1"/>
  <c r="AK4538" i="1"/>
  <c r="AK4537" i="1"/>
  <c r="AK4536" i="1"/>
  <c r="AK4535" i="1"/>
  <c r="AK4534" i="1"/>
  <c r="AK4533" i="1"/>
  <c r="AK4328" i="1"/>
  <c r="AK4327" i="1"/>
  <c r="AK4325" i="1"/>
  <c r="AK4323" i="1"/>
  <c r="AK4321" i="1"/>
  <c r="AK4319" i="1"/>
  <c r="AK4318" i="1"/>
  <c r="AK4316" i="1"/>
  <c r="AK4314" i="1"/>
  <c r="AK4313" i="1"/>
  <c r="AK4312" i="1"/>
  <c r="AK4311" i="1"/>
  <c r="AK4309" i="1"/>
  <c r="AK4308" i="1"/>
  <c r="AK4307" i="1"/>
  <c r="AK4306" i="1"/>
  <c r="AK4305" i="1"/>
  <c r="AK4304" i="1"/>
  <c r="AK4301" i="1"/>
  <c r="AK4300" i="1"/>
  <c r="AK4299" i="1"/>
  <c r="AK4296" i="1"/>
  <c r="AK4294" i="1"/>
  <c r="AK4293" i="1"/>
  <c r="AK4292" i="1"/>
  <c r="AK4290" i="1"/>
  <c r="AK4287" i="1"/>
  <c r="AK4283" i="1"/>
  <c r="AK4282" i="1"/>
  <c r="AK4281" i="1"/>
  <c r="AK4280" i="1"/>
  <c r="AK4279" i="1"/>
  <c r="AK4278" i="1"/>
  <c r="AK4277" i="1"/>
  <c r="AK4275" i="1"/>
  <c r="AK4274" i="1"/>
  <c r="AK4273" i="1"/>
  <c r="AK4177" i="1"/>
  <c r="AK4810" i="1"/>
  <c r="AK4175" i="1"/>
  <c r="AK4394" i="1"/>
  <c r="AK948" i="1"/>
  <c r="AK4172" i="1"/>
  <c r="AK4171" i="1"/>
  <c r="AK4170" i="1"/>
  <c r="AK3204" i="1"/>
  <c r="AK4168" i="1"/>
  <c r="AK5038" i="1"/>
  <c r="AK1139" i="1"/>
  <c r="AK3189" i="1"/>
  <c r="AK3201" i="1"/>
  <c r="AK4500" i="1"/>
  <c r="AK2241" i="1"/>
  <c r="AK4155" i="1"/>
  <c r="AK4117" i="1"/>
  <c r="AK4107" i="1"/>
  <c r="AK4106" i="1"/>
  <c r="AK4097" i="1"/>
  <c r="AK5035" i="1"/>
  <c r="AK4080" i="1"/>
  <c r="AK4026" i="1"/>
  <c r="AK4004" i="1"/>
  <c r="AK4003" i="1"/>
  <c r="AK4002" i="1"/>
  <c r="AK3918" i="1"/>
  <c r="AK3917" i="1"/>
  <c r="AK3908" i="1"/>
  <c r="AK3872" i="1"/>
  <c r="AK3869" i="1"/>
  <c r="AK3844" i="1"/>
  <c r="AK3840" i="1"/>
  <c r="AK3697" i="1"/>
  <c r="AK991" i="1"/>
  <c r="AK3695" i="1"/>
  <c r="AK3187" i="1"/>
  <c r="AK3692" i="1"/>
  <c r="AK209" i="1"/>
  <c r="AK3690" i="1"/>
  <c r="AK3689" i="1"/>
  <c r="AK2691" i="1"/>
  <c r="AK596" i="1"/>
  <c r="AK2495" i="1"/>
  <c r="AK3651" i="1"/>
  <c r="AK2490" i="1"/>
  <c r="AK3649" i="1"/>
  <c r="AK3644" i="1"/>
  <c r="AK3643" i="1"/>
  <c r="AK3631" i="1"/>
  <c r="AK3629" i="1"/>
  <c r="AK3628" i="1"/>
  <c r="AK3615" i="1"/>
  <c r="AK3602" i="1"/>
  <c r="AK3599" i="1"/>
  <c r="AK3597" i="1"/>
  <c r="AK5019" i="1"/>
  <c r="AK3349" i="1"/>
  <c r="AK3346" i="1"/>
  <c r="AK3345" i="1"/>
  <c r="AK3344" i="1"/>
  <c r="AK3343" i="1"/>
  <c r="AK3338" i="1"/>
  <c r="AK3337" i="1"/>
  <c r="AK3336" i="1"/>
  <c r="AK3307" i="1"/>
  <c r="AK3306" i="1"/>
  <c r="AK3298" i="1"/>
  <c r="AK3292" i="1"/>
  <c r="AK3291" i="1"/>
  <c r="AK3273" i="1"/>
  <c r="AK3266" i="1"/>
  <c r="AK3240" i="1"/>
  <c r="AK3236" i="1"/>
  <c r="AK3235" i="1"/>
  <c r="AK3233" i="1"/>
  <c r="AK3232" i="1"/>
  <c r="AK3179" i="1"/>
  <c r="AK3176" i="1"/>
  <c r="AK3174" i="1"/>
  <c r="AK3171" i="1"/>
  <c r="AK3170" i="1"/>
  <c r="AK3165" i="1"/>
  <c r="AK3161" i="1"/>
  <c r="AK3160" i="1"/>
  <c r="AK3156" i="1"/>
  <c r="AK3148" i="1"/>
  <c r="AK3147" i="1"/>
  <c r="AK3140" i="1"/>
  <c r="AK3137" i="1"/>
  <c r="AK3132" i="1"/>
  <c r="AK3130" i="1"/>
  <c r="AK3127" i="1"/>
  <c r="AK3124" i="1"/>
  <c r="AK3123" i="1"/>
  <c r="AK3119" i="1"/>
  <c r="AK3117" i="1"/>
  <c r="AK3111" i="1"/>
  <c r="AK3108" i="1"/>
  <c r="AK3107" i="1"/>
  <c r="AK3102" i="1"/>
  <c r="AK3082" i="1"/>
  <c r="AK3080" i="1"/>
  <c r="AK61" i="1"/>
  <c r="AK3072" i="1"/>
  <c r="AK3057" i="1"/>
  <c r="AK3053" i="1"/>
  <c r="AK3051" i="1"/>
  <c r="AK3045" i="1"/>
  <c r="AK3039" i="1"/>
  <c r="AK3029" i="1"/>
  <c r="AK3025" i="1"/>
  <c r="AK3024" i="1"/>
  <c r="AK3023" i="1"/>
  <c r="AK3018" i="1"/>
  <c r="AK3004" i="1"/>
  <c r="AK3002" i="1"/>
  <c r="AK3001" i="1"/>
  <c r="AK2996" i="1"/>
  <c r="AK2993" i="1"/>
  <c r="AK2986" i="1"/>
  <c r="AK2985" i="1"/>
  <c r="AK2977" i="1"/>
  <c r="AK2970" i="1"/>
  <c r="AK2968" i="1"/>
  <c r="AK2947" i="1"/>
  <c r="AK2937" i="1"/>
  <c r="AK2936" i="1"/>
  <c r="AK2935" i="1"/>
  <c r="AK2817" i="1"/>
  <c r="AK2816" i="1"/>
  <c r="AK2815" i="1"/>
  <c r="AK2814" i="1"/>
  <c r="AK2813" i="1"/>
  <c r="AK2812" i="1"/>
  <c r="AK2811" i="1"/>
  <c r="AK2810" i="1"/>
  <c r="AK2809" i="1"/>
  <c r="AK2808" i="1"/>
  <c r="AK2807" i="1"/>
  <c r="AK2806" i="1"/>
  <c r="AK2805" i="1"/>
  <c r="AK2804" i="1"/>
  <c r="AK2803" i="1"/>
  <c r="AK2802" i="1"/>
  <c r="AK2801" i="1"/>
  <c r="AK2800" i="1"/>
  <c r="AK2799" i="1"/>
  <c r="AK2798" i="1"/>
  <c r="AK2797" i="1"/>
  <c r="AK2796" i="1"/>
  <c r="AK2795" i="1"/>
  <c r="AK2794" i="1"/>
  <c r="AK2793" i="1"/>
  <c r="AK2792" i="1"/>
  <c r="AK2791" i="1"/>
  <c r="AK2790" i="1"/>
  <c r="AK2789" i="1"/>
  <c r="AK2788" i="1"/>
  <c r="AK2787" i="1"/>
  <c r="AK2786" i="1"/>
  <c r="AK2785" i="1"/>
  <c r="AK2784" i="1"/>
  <c r="AK2783" i="1"/>
  <c r="AK2782" i="1"/>
  <c r="AK2781" i="1"/>
  <c r="AK2780" i="1"/>
  <c r="AK2779" i="1"/>
  <c r="AK2778" i="1"/>
  <c r="AK2777" i="1"/>
  <c r="AK2776" i="1"/>
  <c r="AK2775" i="1"/>
  <c r="AK2774" i="1"/>
  <c r="AK2773" i="1"/>
  <c r="AK2772" i="1"/>
  <c r="AK2771" i="1"/>
  <c r="AK2770" i="1"/>
  <c r="AK2769" i="1"/>
  <c r="AK2768" i="1"/>
  <c r="AK2767" i="1"/>
  <c r="AK2766" i="1"/>
  <c r="AK2765" i="1"/>
  <c r="AK2764" i="1"/>
  <c r="AK2763" i="1"/>
  <c r="AK2762" i="1"/>
  <c r="AK2761" i="1"/>
  <c r="AK2760" i="1"/>
  <c r="AK2759" i="1"/>
  <c r="AK2758" i="1"/>
  <c r="AK2757" i="1"/>
  <c r="AK2756" i="1"/>
  <c r="AK2755" i="1"/>
  <c r="AK2754" i="1"/>
  <c r="AK2753" i="1"/>
  <c r="AK2752" i="1"/>
  <c r="AK2751" i="1"/>
  <c r="AK2750" i="1"/>
  <c r="AK2749" i="1"/>
  <c r="AK2748" i="1"/>
  <c r="AK2747" i="1"/>
  <c r="AK2746" i="1"/>
  <c r="AK2745" i="1"/>
  <c r="AK2744" i="1"/>
  <c r="AK2743" i="1"/>
  <c r="AK2742" i="1"/>
  <c r="AK2741" i="1"/>
  <c r="AK2740" i="1"/>
  <c r="AK2739" i="1"/>
  <c r="AK2738" i="1"/>
  <c r="AK2737" i="1"/>
  <c r="AK2736" i="1"/>
  <c r="AK2735" i="1"/>
  <c r="AK2734" i="1"/>
  <c r="AK2733" i="1"/>
  <c r="AK2732" i="1"/>
  <c r="AK2731" i="1"/>
  <c r="AK2730" i="1"/>
  <c r="AK2729" i="1"/>
  <c r="AK2728" i="1"/>
  <c r="AK2727" i="1"/>
  <c r="AK2726" i="1"/>
  <c r="AK2725" i="1"/>
  <c r="AK2724" i="1"/>
  <c r="AK2723" i="1"/>
  <c r="AK2722" i="1"/>
  <c r="AK2721" i="1"/>
  <c r="AK2720" i="1"/>
  <c r="AK2719" i="1"/>
  <c r="AK2718" i="1"/>
  <c r="AK2717" i="1"/>
  <c r="AK2716" i="1"/>
  <c r="AK2715" i="1"/>
  <c r="AK2714" i="1"/>
  <c r="AK2713" i="1"/>
  <c r="AK2712" i="1"/>
  <c r="AK2711" i="1"/>
  <c r="AK2710" i="1"/>
  <c r="AK2709" i="1"/>
  <c r="AK2708" i="1"/>
  <c r="AK2707" i="1"/>
  <c r="AK2706" i="1"/>
  <c r="AK2705" i="1"/>
  <c r="AK2704" i="1"/>
  <c r="AK2703" i="1"/>
  <c r="AK2702" i="1"/>
  <c r="AK2701" i="1"/>
  <c r="AK2700" i="1"/>
  <c r="AK2699" i="1"/>
  <c r="AK2698" i="1"/>
  <c r="AK2697" i="1"/>
  <c r="AK2696" i="1"/>
  <c r="AK2695" i="1"/>
  <c r="AK2694" i="1"/>
  <c r="AK2693" i="1"/>
  <c r="AK2692" i="1"/>
  <c r="AK673" i="1"/>
  <c r="AK2690" i="1"/>
  <c r="AK2689" i="1"/>
  <c r="AK2688" i="1"/>
  <c r="AK2687" i="1"/>
  <c r="AK2686" i="1"/>
  <c r="AK2684" i="1"/>
  <c r="AK2683" i="1"/>
  <c r="AK2682" i="1"/>
  <c r="AK2681" i="1"/>
  <c r="AK2680" i="1"/>
  <c r="AK2679" i="1"/>
  <c r="AK2678" i="1"/>
  <c r="AK2677" i="1"/>
  <c r="AK2676" i="1"/>
  <c r="AK2675" i="1"/>
  <c r="AK2674" i="1"/>
  <c r="AK2673" i="1"/>
  <c r="AK2672" i="1"/>
  <c r="AK2671" i="1"/>
  <c r="AK2670" i="1"/>
  <c r="AK2669" i="1"/>
  <c r="AK2668" i="1"/>
  <c r="AK2667" i="1"/>
  <c r="AK2666" i="1"/>
  <c r="AK2665" i="1"/>
  <c r="AK2664" i="1"/>
  <c r="AK2663" i="1"/>
  <c r="AK2662" i="1"/>
  <c r="AK2661" i="1"/>
  <c r="AK2660" i="1"/>
  <c r="AK2659" i="1"/>
  <c r="AK2658" i="1"/>
  <c r="AK2657" i="1"/>
  <c r="AK2656" i="1"/>
  <c r="AK2655" i="1"/>
  <c r="AK2654" i="1"/>
  <c r="AK2653" i="1"/>
  <c r="AK2652" i="1"/>
  <c r="AK2651" i="1"/>
  <c r="AK2921" i="1"/>
  <c r="AK2649" i="1"/>
  <c r="AK2648" i="1"/>
  <c r="AK2647" i="1"/>
  <c r="AK2646" i="1"/>
  <c r="AK2645" i="1"/>
  <c r="AK2644" i="1"/>
  <c r="AK2643" i="1"/>
  <c r="AK2357" i="1"/>
  <c r="AK2347" i="1"/>
  <c r="AK3361" i="1"/>
  <c r="AK2093" i="1"/>
  <c r="AK2092" i="1"/>
  <c r="AK2091" i="1"/>
  <c r="AK235" i="1"/>
  <c r="AK2081" i="1"/>
  <c r="AK2080" i="1"/>
  <c r="AK2079" i="1"/>
  <c r="AK2078" i="1"/>
  <c r="AK2077" i="1"/>
  <c r="AK2076" i="1"/>
  <c r="AK2075" i="1"/>
  <c r="AK2074" i="1"/>
  <c r="AK2073" i="1"/>
  <c r="AK2072" i="1"/>
  <c r="AK2071" i="1"/>
  <c r="AK2070" i="1"/>
  <c r="AK2069" i="1"/>
  <c r="AK2068" i="1"/>
  <c r="AK2067" i="1"/>
  <c r="AK2066" i="1"/>
  <c r="AK140" i="1"/>
  <c r="AK2064" i="1"/>
  <c r="AK2063" i="1"/>
  <c r="AK2062" i="1"/>
  <c r="AK2061" i="1"/>
  <c r="AK2060" i="1"/>
  <c r="AK2013" i="1"/>
  <c r="AK2012" i="1"/>
  <c r="AK2011" i="1"/>
  <c r="AK2010" i="1"/>
  <c r="AK888" i="1"/>
  <c r="AK2327" i="1"/>
  <c r="AK2007" i="1"/>
  <c r="AK2006" i="1"/>
  <c r="AK2005" i="1"/>
  <c r="AK2004" i="1"/>
  <c r="AK2003" i="1"/>
  <c r="AK2002" i="1"/>
  <c r="AK2001" i="1"/>
  <c r="AK2000" i="1"/>
  <c r="AK1999" i="1"/>
  <c r="AK1998" i="1"/>
  <c r="AK1997" i="1"/>
  <c r="AK1079" i="1"/>
  <c r="AK1995" i="1"/>
  <c r="AK1994" i="1"/>
  <c r="AK1993" i="1"/>
  <c r="AK1992" i="1"/>
  <c r="AK1991" i="1"/>
  <c r="AK4032" i="1"/>
  <c r="AK1989" i="1"/>
  <c r="AK1988" i="1"/>
  <c r="AK1987" i="1"/>
  <c r="AK1986" i="1"/>
  <c r="AK1985" i="1"/>
  <c r="AK1984" i="1"/>
  <c r="AK1983" i="1"/>
  <c r="AK1982" i="1"/>
  <c r="AK1981" i="1"/>
  <c r="AK1980" i="1"/>
  <c r="AK1979" i="1"/>
  <c r="AK1978" i="1"/>
  <c r="AK1977" i="1"/>
  <c r="AK1976" i="1"/>
  <c r="AK1975" i="1"/>
  <c r="AK1974" i="1"/>
  <c r="AK1973" i="1"/>
  <c r="AK1972" i="1"/>
  <c r="AK1971" i="1"/>
  <c r="AK1970" i="1"/>
  <c r="AK1969" i="1"/>
  <c r="AK1967" i="1"/>
  <c r="AK1966" i="1"/>
  <c r="AK1965" i="1"/>
  <c r="AK1964" i="1"/>
  <c r="AK1963" i="1"/>
  <c r="AK1962" i="1"/>
  <c r="AK1961" i="1"/>
  <c r="AK1960" i="1"/>
  <c r="AK1959" i="1"/>
  <c r="AK1958" i="1"/>
  <c r="AK1957" i="1"/>
  <c r="AK1956" i="1"/>
  <c r="AK1955" i="1"/>
  <c r="AK1954" i="1"/>
  <c r="AK1953" i="1"/>
  <c r="AK1952" i="1"/>
  <c r="AK1951" i="1"/>
  <c r="AK1950" i="1"/>
  <c r="AK1949" i="1"/>
  <c r="AK3856" i="1"/>
  <c r="AK1947" i="1"/>
  <c r="AK1946" i="1"/>
  <c r="AK1945" i="1"/>
  <c r="AK1944" i="1"/>
  <c r="AK1943" i="1"/>
  <c r="AK1942" i="1"/>
  <c r="AK1941" i="1"/>
  <c r="AK1940" i="1"/>
  <c r="AK1939" i="1"/>
  <c r="AK1938" i="1"/>
  <c r="AK1937" i="1"/>
  <c r="AK1936" i="1"/>
  <c r="AK1935" i="1"/>
  <c r="AK1934" i="1"/>
  <c r="AK1933" i="1"/>
  <c r="AK1932" i="1"/>
  <c r="AK1931" i="1"/>
  <c r="AK1930" i="1"/>
  <c r="AK1929" i="1"/>
  <c r="AK1928" i="1"/>
  <c r="AK1927" i="1"/>
  <c r="AK1926" i="1"/>
  <c r="AK1925" i="1"/>
  <c r="AK1924" i="1"/>
  <c r="AK1923" i="1"/>
  <c r="AK1922" i="1"/>
  <c r="AK1921" i="1"/>
  <c r="AK1920" i="1"/>
  <c r="AK1919" i="1"/>
  <c r="AK1918" i="1"/>
  <c r="AK1917" i="1"/>
  <c r="AK1916" i="1"/>
  <c r="AK1915" i="1"/>
  <c r="AK1914" i="1"/>
  <c r="AK1913" i="1"/>
  <c r="AK1912" i="1"/>
  <c r="AK1911" i="1"/>
  <c r="AK1910" i="1"/>
  <c r="AK3680" i="1"/>
  <c r="AK1908" i="1"/>
  <c r="AK1907" i="1"/>
  <c r="AK1906" i="1"/>
  <c r="AK1905" i="1"/>
  <c r="AK1904" i="1"/>
  <c r="AK1903" i="1"/>
  <c r="AK1902" i="1"/>
  <c r="AK1901" i="1"/>
  <c r="AK1900" i="1"/>
  <c r="AK1899" i="1"/>
  <c r="AK1898" i="1"/>
  <c r="AK1897" i="1"/>
  <c r="AK1896" i="1"/>
  <c r="AK1895" i="1"/>
  <c r="AK1894" i="1"/>
  <c r="AK1893" i="1"/>
  <c r="AK1892" i="1"/>
  <c r="AK1891" i="1"/>
  <c r="AK1890" i="1"/>
  <c r="AK1889" i="1"/>
  <c r="AK1888" i="1"/>
  <c r="AK1887" i="1"/>
  <c r="AK1886" i="1"/>
  <c r="AK1885" i="1"/>
  <c r="AK1884" i="1"/>
  <c r="AK1883" i="1"/>
  <c r="AK4076" i="1"/>
  <c r="AK1881" i="1"/>
  <c r="AK1880" i="1"/>
  <c r="AK1879" i="1"/>
  <c r="AK1878" i="1"/>
  <c r="AK1877" i="1"/>
  <c r="AK1876" i="1"/>
  <c r="AK1875" i="1"/>
  <c r="AK1874" i="1"/>
  <c r="AK1676" i="1"/>
  <c r="AK1675" i="1"/>
  <c r="AK1674" i="1"/>
  <c r="AK1673" i="1"/>
  <c r="AK1672" i="1"/>
  <c r="AK1671" i="1"/>
  <c r="AK1670" i="1"/>
  <c r="AK1669" i="1"/>
  <c r="AK1668" i="1"/>
  <c r="AK1667" i="1"/>
  <c r="AK1666" i="1"/>
  <c r="AK1665" i="1"/>
  <c r="AK1664" i="1"/>
  <c r="AK1663" i="1"/>
  <c r="AK1662" i="1"/>
  <c r="AK1661" i="1"/>
  <c r="AK1660" i="1"/>
  <c r="AK1659" i="1"/>
  <c r="AK1658" i="1"/>
  <c r="AK1657" i="1"/>
  <c r="AK1656" i="1"/>
  <c r="AK1655" i="1"/>
  <c r="AK1654" i="1"/>
  <c r="AK1653" i="1"/>
  <c r="AK1652" i="1"/>
  <c r="AK1651" i="1"/>
  <c r="AK1650" i="1"/>
  <c r="AK1649" i="1"/>
  <c r="AK1648" i="1"/>
  <c r="AK1647" i="1"/>
  <c r="AK1646" i="1"/>
  <c r="AK1645" i="1"/>
  <c r="AK1644" i="1"/>
  <c r="AK1643" i="1"/>
  <c r="AK1642" i="1"/>
  <c r="AK1641" i="1"/>
  <c r="AK1640" i="1"/>
  <c r="AK1639" i="1"/>
  <c r="AK1638" i="1"/>
  <c r="AK1637" i="1"/>
  <c r="AK1636" i="1"/>
  <c r="AK1635" i="1"/>
  <c r="AK1634" i="1"/>
  <c r="AK1633" i="1"/>
  <c r="AK1632" i="1"/>
  <c r="AK1631" i="1"/>
  <c r="AK1630" i="1"/>
  <c r="AK1629" i="1"/>
  <c r="AK1628" i="1"/>
  <c r="AK1627" i="1"/>
  <c r="AK1626" i="1"/>
  <c r="AK1625" i="1"/>
  <c r="AK1624" i="1"/>
  <c r="AK1623" i="1"/>
  <c r="AK1622" i="1"/>
  <c r="AK1621" i="1"/>
  <c r="AK1620" i="1"/>
  <c r="AK1619" i="1"/>
  <c r="AK1618" i="1"/>
  <c r="AK1617" i="1"/>
  <c r="AK1616" i="1"/>
  <c r="AK1615" i="1"/>
  <c r="AK1614" i="1"/>
  <c r="AK1613" i="1"/>
  <c r="AK1612" i="1"/>
  <c r="AK1611" i="1"/>
  <c r="AK1610" i="1"/>
  <c r="AK1609" i="1"/>
  <c r="AK1608" i="1"/>
  <c r="AK1607" i="1"/>
  <c r="AK1606" i="1"/>
  <c r="AK1605" i="1"/>
  <c r="AK1604" i="1"/>
  <c r="AK1603" i="1"/>
  <c r="AK1602" i="1"/>
  <c r="AK1601" i="1"/>
  <c r="AK1600" i="1"/>
  <c r="AK1599" i="1"/>
  <c r="AK1598" i="1"/>
  <c r="AK1597" i="1"/>
  <c r="AK1596" i="1"/>
  <c r="AK1595" i="1"/>
  <c r="AK1594" i="1"/>
  <c r="AK1593" i="1"/>
  <c r="AK1592" i="1"/>
  <c r="AK1591" i="1"/>
  <c r="AK1590" i="1"/>
  <c r="AK1589" i="1"/>
  <c r="AK1588" i="1"/>
  <c r="AK1587" i="1"/>
  <c r="AK1586" i="1"/>
  <c r="AK1585" i="1"/>
  <c r="AK1584" i="1"/>
  <c r="AK1583" i="1"/>
  <c r="AK1582" i="1"/>
  <c r="AK1581" i="1"/>
  <c r="AK1580" i="1"/>
  <c r="AK1579" i="1"/>
  <c r="AK1578" i="1"/>
  <c r="AK1577" i="1"/>
  <c r="AK1576" i="1"/>
  <c r="AK1575" i="1"/>
  <c r="AK1574" i="1"/>
  <c r="AK1573" i="1"/>
  <c r="AK1572" i="1"/>
  <c r="AK1571" i="1"/>
  <c r="AK1570" i="1"/>
  <c r="AK1569" i="1"/>
  <c r="AK1568" i="1"/>
  <c r="AK1567" i="1"/>
  <c r="AK1566" i="1"/>
  <c r="AK1565" i="1"/>
  <c r="AK1564" i="1"/>
  <c r="AK1563" i="1"/>
  <c r="AK1562" i="1"/>
  <c r="AK1561" i="1"/>
  <c r="AK1560" i="1"/>
  <c r="AK1559" i="1"/>
  <c r="AK1558" i="1"/>
  <c r="AK1557" i="1"/>
  <c r="AK1556" i="1"/>
  <c r="AK1555" i="1"/>
  <c r="AK1554" i="1"/>
  <c r="AK1553" i="1"/>
  <c r="AK1552" i="1"/>
  <c r="AK1551" i="1"/>
  <c r="AK1550" i="1"/>
  <c r="AK1549" i="1"/>
  <c r="AK1548" i="1"/>
  <c r="AK1547" i="1"/>
  <c r="AK1546" i="1"/>
  <c r="AK1545" i="1"/>
  <c r="AK1544" i="1"/>
  <c r="AK1543" i="1"/>
  <c r="AK1542" i="1"/>
  <c r="AK1541" i="1"/>
  <c r="AK1540" i="1"/>
  <c r="AK1539" i="1"/>
  <c r="AK1538" i="1"/>
  <c r="AK1537" i="1"/>
  <c r="AK1536" i="1"/>
  <c r="AK1535" i="1"/>
  <c r="AK1534" i="1"/>
  <c r="AK1533" i="1"/>
  <c r="AK1532" i="1"/>
  <c r="AK1531" i="1"/>
  <c r="AK1530" i="1"/>
  <c r="AK1529" i="1"/>
  <c r="AK1528" i="1"/>
  <c r="AK1527" i="1"/>
  <c r="AK1526" i="1"/>
  <c r="AK1525" i="1"/>
  <c r="AK1524" i="1"/>
  <c r="AK1523" i="1"/>
  <c r="AK3319" i="1"/>
  <c r="AK1521" i="1"/>
  <c r="AK1520" i="1"/>
  <c r="AK1519" i="1"/>
  <c r="AK1518" i="1"/>
  <c r="AK1517" i="1"/>
  <c r="AK1516" i="1"/>
  <c r="AK1515" i="1"/>
  <c r="AK1514" i="1"/>
  <c r="AK1513" i="1"/>
  <c r="AK1512" i="1"/>
  <c r="AK1511" i="1"/>
  <c r="AK1510" i="1"/>
  <c r="AK1509" i="1"/>
  <c r="AK1508" i="1"/>
  <c r="AK1507" i="1"/>
  <c r="AK1506" i="1"/>
  <c r="AK1505" i="1"/>
  <c r="AK1504" i="1"/>
  <c r="AK1503" i="1"/>
  <c r="AK1502" i="1"/>
  <c r="AK1501" i="1"/>
  <c r="AK1500" i="1"/>
  <c r="AK1499" i="1"/>
  <c r="AK1498" i="1"/>
  <c r="AK1497" i="1"/>
  <c r="AK1496" i="1"/>
  <c r="AK1495" i="1"/>
  <c r="AK1494" i="1"/>
  <c r="AK1493" i="1"/>
  <c r="AK1492" i="1"/>
  <c r="AK1491" i="1"/>
  <c r="AK1490" i="1"/>
  <c r="AK1489" i="1"/>
  <c r="AK1488" i="1"/>
  <c r="AK1487" i="1"/>
  <c r="AK1486" i="1"/>
  <c r="AK1485" i="1"/>
  <c r="AK1484" i="1"/>
  <c r="AK1483" i="1"/>
  <c r="AK1481" i="1"/>
  <c r="AK1480" i="1"/>
  <c r="AK1479" i="1"/>
  <c r="AK4495" i="1"/>
  <c r="AK1477" i="1"/>
  <c r="AK1476" i="1"/>
  <c r="AK1475" i="1"/>
  <c r="AK1474" i="1"/>
  <c r="AK1473" i="1"/>
  <c r="AK1472" i="1"/>
  <c r="AK1471" i="1"/>
  <c r="AK1470" i="1"/>
  <c r="AK1469" i="1"/>
  <c r="AK1468" i="1"/>
  <c r="AK1467" i="1"/>
  <c r="AK1466" i="1"/>
  <c r="AK1465" i="1"/>
  <c r="AK1464" i="1"/>
  <c r="AK1463" i="1"/>
  <c r="AK1461" i="1"/>
  <c r="AK1460" i="1"/>
  <c r="AK1459" i="1"/>
  <c r="AK1458" i="1"/>
  <c r="AK1457" i="1"/>
  <c r="AK1456" i="1"/>
  <c r="AK1455" i="1"/>
  <c r="AK1454" i="1"/>
  <c r="AK1453" i="1"/>
  <c r="AK1452" i="1"/>
  <c r="AK1451" i="1"/>
  <c r="AK1450" i="1"/>
  <c r="AK1449" i="1"/>
  <c r="AK1448" i="1"/>
  <c r="AK1447" i="1"/>
  <c r="AK1446" i="1"/>
  <c r="AK1445" i="1"/>
  <c r="AK1444" i="1"/>
  <c r="AK1443" i="1"/>
  <c r="AK1442" i="1"/>
  <c r="AK1441" i="1"/>
  <c r="AK1440" i="1"/>
  <c r="AK1439" i="1"/>
  <c r="AK1437" i="1"/>
  <c r="AK1436" i="1"/>
  <c r="AK1435" i="1"/>
  <c r="AK1434" i="1"/>
  <c r="AK1433" i="1"/>
  <c r="AK1432" i="1"/>
  <c r="AK1431" i="1"/>
  <c r="AK1430" i="1"/>
  <c r="AK1429" i="1"/>
  <c r="AK1428" i="1"/>
  <c r="AK1427" i="1"/>
  <c r="AK1426" i="1"/>
  <c r="AK1425" i="1"/>
  <c r="AK1424" i="1"/>
  <c r="AK1423" i="1"/>
  <c r="AK1422" i="1"/>
  <c r="AK1421" i="1"/>
  <c r="AK1420" i="1"/>
  <c r="AK1419" i="1"/>
  <c r="AK1418" i="1"/>
  <c r="AK1417" i="1"/>
  <c r="AK1416" i="1"/>
  <c r="AK1415" i="1"/>
  <c r="AK1414" i="1"/>
  <c r="AK1413" i="1"/>
  <c r="AK1412" i="1"/>
  <c r="AK1411" i="1"/>
  <c r="AK1410" i="1"/>
  <c r="AK1409" i="1"/>
  <c r="AK1408" i="1"/>
  <c r="AK1407" i="1"/>
  <c r="AK1406" i="1"/>
  <c r="AK1405" i="1"/>
  <c r="AK1404" i="1"/>
  <c r="AK1403" i="1"/>
  <c r="AK1402" i="1"/>
  <c r="AK1401" i="1"/>
  <c r="AK1400" i="1"/>
  <c r="AK1399" i="1"/>
  <c r="AK1398" i="1"/>
  <c r="AK1397" i="1"/>
  <c r="AK1396" i="1"/>
  <c r="AK1395" i="1"/>
  <c r="AK1394" i="1"/>
  <c r="AK1393" i="1"/>
  <c r="AK1392" i="1"/>
  <c r="AK1391" i="1"/>
  <c r="AK1390" i="1"/>
  <c r="AK1389" i="1"/>
  <c r="AK1388" i="1"/>
  <c r="AK1387" i="1"/>
  <c r="AK1386" i="1"/>
  <c r="AK1385" i="1"/>
  <c r="AK1384" i="1"/>
  <c r="AK1383" i="1"/>
  <c r="AK1382" i="1"/>
  <c r="AK1381" i="1"/>
  <c r="AK1380" i="1"/>
  <c r="AK1379" i="1"/>
  <c r="AK1378" i="1"/>
  <c r="AK1377" i="1"/>
  <c r="AK1376" i="1"/>
  <c r="AK1375" i="1"/>
  <c r="AK1374" i="1"/>
  <c r="AK1373" i="1"/>
  <c r="AK1372" i="1"/>
  <c r="AK1371" i="1"/>
  <c r="AK1370" i="1"/>
  <c r="AK1369" i="1"/>
  <c r="AK1368" i="1"/>
  <c r="AK1367" i="1"/>
  <c r="AK1366" i="1"/>
  <c r="AK1365" i="1"/>
  <c r="AK1364" i="1"/>
  <c r="AK1363" i="1"/>
  <c r="AK1362" i="1"/>
  <c r="AK1361" i="1"/>
  <c r="AK1360" i="1"/>
  <c r="AK1359" i="1"/>
  <c r="AK1358" i="1"/>
  <c r="AK1357" i="1"/>
  <c r="AK1356" i="1"/>
  <c r="AK1355" i="1"/>
  <c r="AK1354" i="1"/>
  <c r="AK1353" i="1"/>
  <c r="AK1352" i="1"/>
  <c r="AK1351" i="1"/>
  <c r="AK1350" i="1"/>
  <c r="AK1349" i="1"/>
  <c r="AK1348" i="1"/>
  <c r="AK1347" i="1"/>
  <c r="AK1346" i="1"/>
  <c r="AK1345" i="1"/>
  <c r="AK1344" i="1"/>
  <c r="AK1343" i="1"/>
  <c r="AK1342" i="1"/>
  <c r="AK1341" i="1"/>
  <c r="AK1340" i="1"/>
  <c r="AK1339" i="1"/>
  <c r="AK1338" i="1"/>
  <c r="AK1337" i="1"/>
  <c r="AK1336" i="1"/>
  <c r="AK1335" i="1"/>
  <c r="AK1334" i="1"/>
  <c r="AK1333" i="1"/>
  <c r="AK1332" i="1"/>
  <c r="AK1331" i="1"/>
  <c r="AK1330" i="1"/>
  <c r="AK1329" i="1"/>
  <c r="AK1328" i="1"/>
  <c r="AK1327" i="1"/>
  <c r="AK1326" i="1"/>
  <c r="AK1325" i="1"/>
  <c r="AK1324" i="1"/>
  <c r="AK1323" i="1"/>
  <c r="AK1322" i="1"/>
  <c r="AK1321" i="1"/>
  <c r="AK1320" i="1"/>
  <c r="AK1319" i="1"/>
  <c r="AK1318" i="1"/>
  <c r="AK1317" i="1"/>
  <c r="AK1316" i="1"/>
  <c r="AK1315" i="1"/>
  <c r="AK1314" i="1"/>
  <c r="AK1313" i="1"/>
  <c r="AK1312" i="1"/>
  <c r="AK1311" i="1"/>
  <c r="AK1310" i="1"/>
  <c r="AK1309" i="1"/>
  <c r="AK1308" i="1"/>
  <c r="AK1307" i="1"/>
  <c r="AK1306" i="1"/>
  <c r="AK1305" i="1"/>
  <c r="AK1304" i="1"/>
  <c r="AK1303" i="1"/>
  <c r="AK1302" i="1"/>
  <c r="AK1301" i="1"/>
  <c r="AK1300" i="1"/>
  <c r="AK1299" i="1"/>
  <c r="AK1298" i="1"/>
  <c r="AK1297" i="1"/>
  <c r="AK1296" i="1"/>
  <c r="AK1295" i="1"/>
  <c r="AK1294" i="1"/>
  <c r="AK1293" i="1"/>
  <c r="AK1292" i="1"/>
  <c r="AK1291" i="1"/>
  <c r="AK1290" i="1"/>
  <c r="AK1289" i="1"/>
  <c r="AK1288" i="1"/>
  <c r="AK1287" i="1"/>
  <c r="AK1286" i="1"/>
  <c r="AK1023" i="1"/>
  <c r="AK1284" i="1"/>
  <c r="AK1283" i="1"/>
  <c r="AK1282" i="1"/>
  <c r="AK1281" i="1"/>
  <c r="AK1280" i="1"/>
  <c r="AK1279" i="1"/>
  <c r="AK1278" i="1"/>
  <c r="AK1277" i="1"/>
  <c r="AK1276" i="1"/>
  <c r="AK1275" i="1"/>
  <c r="AK1274" i="1"/>
  <c r="AK1273" i="1"/>
  <c r="AK1272" i="1"/>
  <c r="AK1271" i="1"/>
  <c r="AK1270" i="1"/>
  <c r="AK1269" i="1"/>
  <c r="AK1268" i="1"/>
  <c r="AK1267" i="1"/>
  <c r="AK1266" i="1"/>
  <c r="AK1265" i="1"/>
  <c r="AK1264" i="1"/>
  <c r="AK1263" i="1"/>
  <c r="AK1262" i="1"/>
  <c r="AK1133" i="1"/>
  <c r="AK1132" i="1"/>
  <c r="AK213" i="1"/>
  <c r="AK1130" i="1"/>
  <c r="AK1129" i="1"/>
  <c r="AK660" i="1"/>
  <c r="AK1127" i="1"/>
  <c r="AK935" i="1"/>
  <c r="AK934" i="1"/>
  <c r="AK933" i="1"/>
  <c r="AK932" i="1"/>
  <c r="AK931" i="1"/>
  <c r="AK930" i="1"/>
  <c r="AK929" i="1"/>
  <c r="AK928" i="1"/>
  <c r="AK137" i="1"/>
  <c r="AK2438" i="1"/>
  <c r="AK925" i="1"/>
  <c r="AK924" i="1"/>
  <c r="AK923" i="1"/>
  <c r="AK922" i="1"/>
  <c r="AK921" i="1"/>
  <c r="AK920" i="1"/>
  <c r="AK919" i="1"/>
  <c r="AK918" i="1"/>
  <c r="AK917" i="1"/>
  <c r="AK916" i="1"/>
  <c r="AK744" i="1"/>
  <c r="AK914" i="1"/>
  <c r="AK913" i="1"/>
  <c r="AK912" i="1"/>
  <c r="AK911" i="1"/>
  <c r="AK910" i="1"/>
  <c r="AK909" i="1"/>
  <c r="AK908" i="1"/>
  <c r="AK907" i="1"/>
  <c r="AK906" i="1"/>
  <c r="AK905" i="1"/>
  <c r="AK904" i="1"/>
  <c r="AK3747" i="1"/>
  <c r="AK902" i="1"/>
  <c r="AK901" i="1"/>
  <c r="AK900" i="1"/>
  <c r="AK899" i="1"/>
  <c r="AK898" i="1"/>
  <c r="AK897" i="1"/>
  <c r="AK896" i="1"/>
  <c r="AK895" i="1"/>
  <c r="AK894" i="1"/>
  <c r="AK893" i="1"/>
  <c r="AK892" i="1"/>
  <c r="AK891" i="1"/>
  <c r="AK890" i="1"/>
  <c r="AK4072" i="1"/>
  <c r="AK4060" i="1"/>
  <c r="AK2044" i="1"/>
  <c r="AK886" i="1"/>
  <c r="AK885" i="1"/>
  <c r="AK884" i="1"/>
  <c r="AK883" i="1"/>
  <c r="AK882" i="1"/>
  <c r="AK881" i="1"/>
  <c r="AK880" i="1"/>
  <c r="AK879" i="1"/>
  <c r="AK878" i="1"/>
  <c r="AK877" i="1"/>
  <c r="AK876" i="1"/>
  <c r="AK875" i="1"/>
  <c r="AK874" i="1"/>
  <c r="AK873" i="1"/>
  <c r="AK872" i="1"/>
  <c r="AK871" i="1"/>
  <c r="AK870" i="1"/>
  <c r="AK869" i="1"/>
  <c r="AK868" i="1"/>
  <c r="AK867" i="1"/>
  <c r="AK866" i="1"/>
  <c r="AK4058" i="1"/>
  <c r="AK4057" i="1"/>
  <c r="AK3316" i="1"/>
  <c r="AK862" i="1"/>
  <c r="AK861" i="1"/>
  <c r="AK860" i="1"/>
  <c r="AK859" i="1"/>
  <c r="AK858" i="1"/>
  <c r="AK857" i="1"/>
  <c r="AK856" i="1"/>
  <c r="AK855" i="1"/>
  <c r="AK854" i="1"/>
  <c r="AK853" i="1"/>
  <c r="AK3183" i="1"/>
  <c r="AK397" i="1"/>
  <c r="AK850" i="1"/>
  <c r="AK849" i="1"/>
  <c r="AK848" i="1"/>
  <c r="AK1089" i="1"/>
  <c r="AK846" i="1"/>
  <c r="AK845" i="1"/>
  <c r="AK844" i="1"/>
  <c r="AK843" i="1"/>
  <c r="AK842" i="1"/>
  <c r="AK841" i="1"/>
  <c r="AK840" i="1"/>
  <c r="AK839" i="1"/>
  <c r="AK838" i="1"/>
  <c r="AK837" i="1"/>
  <c r="AK836" i="1"/>
  <c r="AK835" i="1"/>
  <c r="AK834" i="1"/>
  <c r="AK833" i="1"/>
  <c r="AK832" i="1"/>
  <c r="AK831" i="1"/>
  <c r="AK830" i="1"/>
  <c r="AK829" i="1"/>
  <c r="AK828" i="1"/>
  <c r="AK827" i="1"/>
  <c r="AK826" i="1"/>
  <c r="AK825" i="1"/>
  <c r="AK824" i="1"/>
  <c r="AK823" i="1"/>
  <c r="AK822" i="1"/>
  <c r="AK821" i="1"/>
  <c r="AK820" i="1"/>
  <c r="AK819" i="1"/>
  <c r="AK818" i="1"/>
  <c r="AK817" i="1"/>
  <c r="AK683" i="1"/>
  <c r="AK815" i="1"/>
  <c r="AK814" i="1"/>
  <c r="AK813" i="1"/>
  <c r="AK812" i="1"/>
  <c r="AK811" i="1"/>
  <c r="AK810" i="1"/>
  <c r="AK809" i="1"/>
  <c r="AK808" i="1"/>
  <c r="AK616" i="1"/>
  <c r="AK806" i="1"/>
  <c r="AK805" i="1"/>
  <c r="AK804" i="1"/>
  <c r="AK803" i="1"/>
  <c r="AK802" i="1"/>
  <c r="AK801" i="1"/>
  <c r="AK800" i="1"/>
  <c r="AK799" i="1"/>
  <c r="AK798" i="1"/>
  <c r="AK797" i="1"/>
  <c r="AK796" i="1"/>
  <c r="AK795" i="1"/>
  <c r="AK794" i="1"/>
  <c r="AK793" i="1"/>
  <c r="AK792" i="1"/>
  <c r="AK791" i="1"/>
  <c r="AK790" i="1"/>
  <c r="AK789" i="1"/>
  <c r="AK788" i="1"/>
  <c r="AK787" i="1"/>
  <c r="AK786" i="1"/>
  <c r="AK785" i="1"/>
  <c r="AK738" i="1"/>
  <c r="AK783" i="1"/>
  <c r="AK782" i="1"/>
  <c r="AK781" i="1"/>
  <c r="AK780" i="1"/>
  <c r="AK779" i="1"/>
  <c r="AK778" i="1"/>
  <c r="AK777" i="1"/>
  <c r="AK776" i="1"/>
  <c r="AK775" i="1"/>
  <c r="AK774" i="1"/>
  <c r="AK773" i="1"/>
  <c r="AK772" i="1"/>
  <c r="AK771" i="1"/>
  <c r="AK770" i="1"/>
  <c r="AK769" i="1"/>
  <c r="AK768" i="1"/>
  <c r="AK767" i="1"/>
  <c r="AK766" i="1"/>
  <c r="AK765" i="1"/>
  <c r="AK764" i="1"/>
  <c r="AK4055" i="1"/>
  <c r="AK762" i="1"/>
  <c r="AK761" i="1"/>
  <c r="AK760" i="1"/>
  <c r="AK759" i="1"/>
  <c r="AK758" i="1"/>
  <c r="AK757" i="1"/>
  <c r="AK756" i="1"/>
  <c r="AK755" i="1"/>
  <c r="AK754" i="1"/>
  <c r="AK753" i="1"/>
  <c r="AK752" i="1"/>
  <c r="AK751" i="1"/>
  <c r="AK750" i="1"/>
  <c r="AK749" i="1"/>
  <c r="AK748" i="1"/>
  <c r="AK747" i="1"/>
  <c r="AK746" i="1"/>
  <c r="AK745" i="1"/>
  <c r="AK1882" i="1"/>
  <c r="AK743" i="1"/>
  <c r="AK742" i="1"/>
  <c r="AK741" i="1"/>
  <c r="AK740" i="1"/>
  <c r="AK739" i="1"/>
  <c r="AK4053" i="1"/>
  <c r="AK737" i="1"/>
  <c r="AK736" i="1"/>
  <c r="AK735" i="1"/>
  <c r="AK734" i="1"/>
  <c r="AK733" i="1"/>
  <c r="AK4052" i="1"/>
  <c r="AK731" i="1"/>
  <c r="AK4051" i="1"/>
  <c r="AK3745" i="1"/>
  <c r="AK728" i="1"/>
  <c r="AK727" i="1"/>
  <c r="AK726" i="1"/>
  <c r="AK725" i="1"/>
  <c r="AK724" i="1"/>
  <c r="AK723" i="1"/>
  <c r="AK722" i="1"/>
  <c r="AK721" i="1"/>
  <c r="AK720" i="1"/>
  <c r="AK719" i="1"/>
  <c r="AK718" i="1"/>
  <c r="AK717" i="1"/>
  <c r="AK716" i="1"/>
  <c r="AK715" i="1"/>
  <c r="AK714" i="1"/>
  <c r="AK713" i="1"/>
  <c r="AK712" i="1"/>
  <c r="AK711" i="1"/>
  <c r="AK710" i="1"/>
  <c r="AK709" i="1"/>
  <c r="AK708" i="1"/>
  <c r="AK707" i="1"/>
  <c r="AK4050" i="1"/>
  <c r="AK705" i="1"/>
  <c r="AK4049" i="1"/>
  <c r="AK703" i="1"/>
  <c r="AK702" i="1"/>
  <c r="AK701" i="1"/>
  <c r="AK700" i="1"/>
  <c r="AK699" i="1"/>
  <c r="AK698" i="1"/>
  <c r="AK697" i="1"/>
  <c r="AK696" i="1"/>
  <c r="AK695" i="1"/>
  <c r="AK694" i="1"/>
  <c r="AK693" i="1"/>
  <c r="AK692" i="1"/>
  <c r="AK691" i="1"/>
  <c r="AK690" i="1"/>
  <c r="AK689" i="1"/>
  <c r="AK688" i="1"/>
  <c r="AK687" i="1"/>
  <c r="AK686" i="1"/>
  <c r="AK685" i="1"/>
  <c r="AK684" i="1"/>
  <c r="AK3744" i="1"/>
  <c r="AK618" i="1"/>
  <c r="AK4048" i="1"/>
  <c r="AK680" i="1"/>
  <c r="AK495" i="1"/>
  <c r="AK494" i="1"/>
  <c r="AK493" i="1"/>
  <c r="AK492" i="1"/>
  <c r="AK488" i="1"/>
  <c r="AK487" i="1"/>
  <c r="AK486" i="1"/>
  <c r="AK485" i="1"/>
  <c r="AK484" i="1"/>
  <c r="AK483" i="1"/>
  <c r="AK482" i="1"/>
  <c r="AK481" i="1"/>
  <c r="AK480" i="1"/>
  <c r="AK479" i="1"/>
  <c r="AK478" i="1"/>
  <c r="AK477" i="1"/>
  <c r="AK476" i="1"/>
  <c r="AK475" i="1"/>
  <c r="AK474" i="1"/>
  <c r="AK473" i="1"/>
  <c r="AK472" i="1"/>
  <c r="AK470" i="1"/>
  <c r="AK469" i="1"/>
  <c r="AK468" i="1"/>
  <c r="AK466" i="1"/>
  <c r="AK465" i="1"/>
  <c r="AK464" i="1"/>
  <c r="AK462" i="1"/>
  <c r="AK461" i="1"/>
  <c r="AK460" i="1"/>
  <c r="AK459" i="1"/>
  <c r="AK458" i="1"/>
  <c r="AK457" i="1"/>
  <c r="AK456" i="1"/>
  <c r="AK455" i="1"/>
  <c r="AK454" i="1"/>
  <c r="AK453" i="1"/>
  <c r="AK452" i="1"/>
  <c r="AK450" i="1"/>
  <c r="AK449" i="1"/>
  <c r="AK448" i="1"/>
  <c r="AK447" i="1"/>
  <c r="AK445" i="1"/>
  <c r="AK444" i="1"/>
  <c r="AK443" i="1"/>
  <c r="AK442" i="1"/>
  <c r="AK441" i="1"/>
  <c r="AK440" i="1"/>
  <c r="AK439" i="1"/>
  <c r="AK438" i="1"/>
  <c r="AK437" i="1"/>
  <c r="AK431" i="1"/>
  <c r="AK430" i="1"/>
  <c r="AK429" i="1"/>
  <c r="AK428" i="1"/>
  <c r="AK427" i="1"/>
  <c r="AK426" i="1"/>
  <c r="AK425" i="1"/>
  <c r="AK30" i="1"/>
  <c r="AK388" i="1"/>
  <c r="AK387" i="1"/>
  <c r="AK386" i="1"/>
  <c r="AK385" i="1"/>
  <c r="AK384" i="1"/>
  <c r="AK383" i="1"/>
  <c r="AK382" i="1"/>
  <c r="AK381" i="1"/>
  <c r="AK380" i="1"/>
  <c r="AK379" i="1"/>
  <c r="AK378" i="1"/>
  <c r="AK377" i="1"/>
  <c r="AK376" i="1"/>
  <c r="AK889" i="1"/>
  <c r="AK374" i="1"/>
  <c r="AK373" i="1"/>
  <c r="AK372" i="1"/>
  <c r="AK371" i="1"/>
  <c r="AK370" i="1"/>
  <c r="AK369" i="1"/>
  <c r="AK368" i="1"/>
  <c r="AK367" i="1"/>
  <c r="AK366" i="1"/>
  <c r="AK365" i="1"/>
  <c r="AK364" i="1"/>
  <c r="AK363" i="1"/>
  <c r="AK362" i="1"/>
  <c r="AK361" i="1"/>
  <c r="AK360" i="1"/>
  <c r="AK359" i="1"/>
  <c r="AK358" i="1"/>
  <c r="AK357" i="1"/>
  <c r="AK356" i="1"/>
  <c r="AK355" i="1"/>
  <c r="AK354" i="1"/>
  <c r="AK353" i="1"/>
  <c r="AK352" i="1"/>
  <c r="AK351" i="1"/>
  <c r="AK350" i="1"/>
  <c r="AK349" i="1"/>
  <c r="AK348" i="1"/>
  <c r="AK347" i="1"/>
  <c r="AK346" i="1"/>
  <c r="AK345" i="1"/>
  <c r="AK344" i="1"/>
  <c r="AK343" i="1"/>
  <c r="AK342" i="1"/>
  <c r="AK341" i="1"/>
  <c r="AK340" i="1"/>
  <c r="AK339" i="1"/>
  <c r="AK338" i="1"/>
  <c r="AK337" i="1"/>
  <c r="AK336" i="1"/>
  <c r="AK335" i="1"/>
  <c r="AK334" i="1"/>
  <c r="AK333" i="1"/>
  <c r="AK332" i="1"/>
  <c r="AK331" i="1"/>
  <c r="AK330" i="1"/>
  <c r="AK329" i="1"/>
  <c r="AK328" i="1"/>
  <c r="AK327" i="1"/>
  <c r="AK326" i="1"/>
  <c r="AK325" i="1"/>
  <c r="AK3646" i="1"/>
  <c r="AK323" i="1"/>
  <c r="AK322" i="1"/>
  <c r="AK321" i="1"/>
  <c r="AK320" i="1"/>
  <c r="AK319" i="1"/>
  <c r="AK318" i="1"/>
  <c r="AK317" i="1"/>
  <c r="AK316" i="1"/>
  <c r="AK315" i="1"/>
  <c r="AK314" i="1"/>
  <c r="AK313" i="1"/>
  <c r="AK312" i="1"/>
  <c r="AK311" i="1"/>
  <c r="AK310" i="1"/>
  <c r="AK309" i="1"/>
  <c r="AK308" i="1"/>
  <c r="AK307" i="1"/>
  <c r="AK306" i="1"/>
  <c r="AK305" i="1"/>
  <c r="AK304" i="1"/>
  <c r="AK303" i="1"/>
  <c r="AK302" i="1"/>
  <c r="AK301" i="1"/>
  <c r="AK300" i="1"/>
  <c r="AK299" i="1"/>
  <c r="AK298" i="1"/>
  <c r="AK297" i="1"/>
  <c r="AK296" i="1"/>
  <c r="AK295" i="1"/>
  <c r="AK294" i="1"/>
  <c r="AK293" i="1"/>
  <c r="AK292" i="1"/>
  <c r="AK291" i="1"/>
  <c r="AK290" i="1"/>
  <c r="AK289" i="1"/>
  <c r="AK288" i="1"/>
  <c r="AK287" i="1"/>
  <c r="AK286" i="1"/>
  <c r="AK285" i="1"/>
  <c r="AK284" i="1"/>
  <c r="AK283" i="1"/>
  <c r="AK282" i="1"/>
  <c r="AK281" i="1"/>
  <c r="AK280" i="1"/>
  <c r="AK279" i="1"/>
  <c r="AK278" i="1"/>
  <c r="AK277" i="1"/>
  <c r="AK276" i="1"/>
  <c r="AK275" i="1"/>
  <c r="AK274" i="1"/>
  <c r="AK273" i="1"/>
  <c r="AK272" i="1"/>
  <c r="AK271" i="1"/>
  <c r="AK270" i="1"/>
  <c r="AK269" i="1"/>
  <c r="AK268" i="1"/>
  <c r="AK267" i="1"/>
  <c r="AK266" i="1"/>
  <c r="AK265" i="1"/>
  <c r="AK622" i="1"/>
  <c r="AK263" i="1"/>
  <c r="AK262" i="1"/>
  <c r="AK211" i="1"/>
  <c r="AK210" i="1"/>
  <c r="AK865" i="1"/>
  <c r="AK208" i="1"/>
  <c r="AK207" i="1"/>
  <c r="AK206" i="1"/>
  <c r="AK205" i="1"/>
  <c r="AK204" i="1"/>
  <c r="AK203" i="1"/>
  <c r="AK202" i="1"/>
  <c r="AK201" i="1"/>
  <c r="AK200" i="1"/>
  <c r="AK199" i="1"/>
  <c r="AK198" i="1"/>
  <c r="AK4903" i="1"/>
  <c r="AK395" i="1"/>
  <c r="AK4163" i="1"/>
  <c r="AK2083" i="1"/>
  <c r="AK136" i="1"/>
  <c r="AK135" i="1"/>
  <c r="AK134" i="1"/>
  <c r="AK133" i="1"/>
  <c r="AK132" i="1"/>
  <c r="AK131" i="1"/>
  <c r="AK130" i="1"/>
  <c r="AK129" i="1"/>
  <c r="AK128" i="1"/>
  <c r="AK127" i="1"/>
  <c r="AK126" i="1"/>
  <c r="AK123" i="1"/>
  <c r="AK122" i="1"/>
  <c r="AK118" i="1"/>
  <c r="AK117" i="1"/>
  <c r="AK116" i="1"/>
  <c r="AK114" i="1"/>
  <c r="AK113" i="1"/>
  <c r="AK112" i="1"/>
  <c r="AK111" i="1"/>
  <c r="AK656" i="1"/>
  <c r="AK109" i="1"/>
  <c r="AK108" i="1"/>
  <c r="AK1285" i="1"/>
  <c r="AK3973" i="1"/>
  <c r="AK105" i="1"/>
  <c r="AK104" i="1"/>
  <c r="AK103" i="1"/>
  <c r="AK102" i="1"/>
  <c r="AK101" i="1"/>
  <c r="AK100" i="1"/>
  <c r="AK99" i="1"/>
  <c r="AK98" i="1"/>
  <c r="AK97" i="1"/>
  <c r="AK3226" i="1"/>
  <c r="AK95" i="1"/>
  <c r="AK94" i="1"/>
  <c r="AK93" i="1"/>
  <c r="AK92" i="1"/>
  <c r="AK91" i="1"/>
  <c r="AK90" i="1"/>
  <c r="AK89" i="1"/>
  <c r="AK88" i="1"/>
  <c r="AK87" i="1"/>
  <c r="AK86" i="1"/>
  <c r="AK2009" i="1"/>
  <c r="AK84" i="1"/>
  <c r="AK81" i="1"/>
  <c r="AK80" i="1"/>
  <c r="AK79" i="1"/>
  <c r="AK78" i="1"/>
  <c r="AK77" i="1"/>
  <c r="AK76" i="1"/>
  <c r="AK75" i="1"/>
  <c r="AK74" i="1"/>
  <c r="AK73" i="1"/>
  <c r="AK72" i="1"/>
  <c r="AK71" i="1"/>
  <c r="AK70" i="1"/>
  <c r="AK69" i="1"/>
  <c r="AK68" i="1"/>
  <c r="AK67" i="1"/>
  <c r="AK66" i="1"/>
  <c r="AK65" i="1"/>
  <c r="AK64" i="1"/>
  <c r="AK63" i="1"/>
  <c r="AK3816" i="1"/>
  <c r="AK2396" i="1"/>
  <c r="AK3743" i="1"/>
  <c r="AK4892" i="1"/>
  <c r="AK58" i="1"/>
  <c r="H2838" i="1"/>
  <c r="T2838" i="1"/>
  <c r="AJ2838" i="1" s="1"/>
  <c r="H2839" i="1"/>
  <c r="T2839" i="1"/>
  <c r="AJ2839" i="1" s="1"/>
  <c r="H2840" i="1"/>
  <c r="T2840" i="1"/>
  <c r="AJ2840" i="1" s="1"/>
  <c r="H2841" i="1"/>
  <c r="T2841" i="1"/>
  <c r="AJ2841" i="1" s="1"/>
  <c r="H2842" i="1"/>
  <c r="T2842" i="1"/>
  <c r="AJ2842" i="1" s="1"/>
  <c r="H2843" i="1"/>
  <c r="T2843" i="1"/>
  <c r="AJ2843" i="1" s="1"/>
  <c r="H2844" i="1"/>
  <c r="T2844" i="1"/>
  <c r="AJ2844" i="1" s="1"/>
  <c r="H2845" i="1"/>
  <c r="T2845" i="1"/>
  <c r="AJ2845" i="1" s="1"/>
  <c r="H2846" i="1"/>
  <c r="H2847" i="1"/>
  <c r="H2848" i="1"/>
  <c r="T2848" i="1"/>
  <c r="AJ2848" i="1" s="1"/>
  <c r="H4545" i="1"/>
  <c r="T4545" i="1"/>
  <c r="AJ4545" i="1" s="1"/>
  <c r="H2851" i="1"/>
  <c r="AK432" i="1" l="1"/>
  <c r="AK3688" i="1"/>
  <c r="AK471" i="1"/>
  <c r="AK467" i="1"/>
  <c r="AK446" i="1"/>
  <c r="AK433" i="1"/>
  <c r="AK463" i="1"/>
  <c r="AK435" i="1"/>
  <c r="AK434" i="1"/>
  <c r="AK436" i="1"/>
  <c r="AK2685" i="1"/>
  <c r="AK451" i="1"/>
  <c r="AK1968" i="1"/>
  <c r="AK1438" i="1"/>
  <c r="AK2356" i="1"/>
  <c r="AK1462" i="1"/>
  <c r="AK1482" i="1"/>
  <c r="H61" i="1" l="1"/>
  <c r="T3792" i="1" l="1"/>
  <c r="H3792" i="1"/>
  <c r="AJ3792" i="1" l="1"/>
  <c r="AK3792" i="1" s="1"/>
  <c r="H3300" i="1"/>
  <c r="T3300" i="1"/>
  <c r="H3301" i="1"/>
  <c r="T3301" i="1"/>
  <c r="H3302" i="1"/>
  <c r="T3302" i="1"/>
  <c r="H3303" i="1"/>
  <c r="T3303" i="1"/>
  <c r="H3304" i="1"/>
  <c r="T3304" i="1"/>
  <c r="H3305" i="1"/>
  <c r="T3305" i="1"/>
  <c r="H3306" i="1"/>
  <c r="H3307" i="1"/>
  <c r="H3308" i="1"/>
  <c r="T3308" i="1"/>
  <c r="H3309" i="1"/>
  <c r="T3309" i="1"/>
  <c r="H3310" i="1"/>
  <c r="T3310" i="1"/>
  <c r="H3311" i="1"/>
  <c r="T3311" i="1"/>
  <c r="H3312" i="1"/>
  <c r="T3312" i="1"/>
  <c r="H3313" i="1"/>
  <c r="T3313" i="1"/>
  <c r="H2035" i="1"/>
  <c r="T2035" i="1"/>
  <c r="H2103" i="1"/>
  <c r="T2103" i="1"/>
  <c r="H1522" i="1"/>
  <c r="T1522" i="1"/>
  <c r="H1039" i="1"/>
  <c r="T1039" i="1"/>
  <c r="H3318" i="1"/>
  <c r="T3318" i="1"/>
  <c r="H4249" i="1"/>
  <c r="T4249" i="1"/>
  <c r="H3320" i="1"/>
  <c r="T3320" i="1"/>
  <c r="H3321" i="1"/>
  <c r="T3321" i="1"/>
  <c r="H3322" i="1"/>
  <c r="T3322" i="1"/>
  <c r="H3323" i="1"/>
  <c r="T3323" i="1"/>
  <c r="H3324" i="1"/>
  <c r="T3324" i="1"/>
  <c r="H3325" i="1"/>
  <c r="T3325" i="1"/>
  <c r="H3326" i="1"/>
  <c r="T3326" i="1"/>
  <c r="H3327" i="1"/>
  <c r="T3327" i="1"/>
  <c r="H3328" i="1"/>
  <c r="T3328" i="1"/>
  <c r="H3329" i="1"/>
  <c r="T3329" i="1"/>
  <c r="H3330" i="1"/>
  <c r="T3330" i="1"/>
  <c r="H3331" i="1"/>
  <c r="T3331" i="1"/>
  <c r="H3332" i="1"/>
  <c r="T3332" i="1"/>
  <c r="H3333" i="1"/>
  <c r="T3333" i="1"/>
  <c r="H3334" i="1"/>
  <c r="T3334" i="1"/>
  <c r="H3335" i="1"/>
  <c r="T3335" i="1"/>
  <c r="H3336" i="1"/>
  <c r="H3337" i="1"/>
  <c r="H3338" i="1"/>
  <c r="H3339" i="1"/>
  <c r="T3339" i="1"/>
  <c r="H3340" i="1"/>
  <c r="T3340" i="1"/>
  <c r="H3341" i="1"/>
  <c r="T3341" i="1"/>
  <c r="H3342" i="1"/>
  <c r="T3342" i="1"/>
  <c r="H3343" i="1"/>
  <c r="H3344" i="1"/>
  <c r="H3345" i="1"/>
  <c r="H3346" i="1"/>
  <c r="H3347" i="1"/>
  <c r="T3347" i="1"/>
  <c r="H3348" i="1"/>
  <c r="T3348" i="1"/>
  <c r="H3349" i="1"/>
  <c r="H5019" i="1"/>
  <c r="H3943" i="1"/>
  <c r="T3943" i="1"/>
  <c r="H4255" i="1"/>
  <c r="T4255" i="1"/>
  <c r="H4031" i="1"/>
  <c r="T4031" i="1"/>
  <c r="H3993" i="1"/>
  <c r="T3993" i="1"/>
  <c r="H4248" i="1"/>
  <c r="T4248" i="1"/>
  <c r="H3356" i="1"/>
  <c r="T3356" i="1"/>
  <c r="H3357" i="1"/>
  <c r="R3357" i="1"/>
  <c r="H3358" i="1"/>
  <c r="R3358" i="1"/>
  <c r="H3359" i="1"/>
  <c r="R3359" i="1"/>
  <c r="T3299" i="1"/>
  <c r="H3299" i="1"/>
  <c r="H3298" i="1"/>
  <c r="T3297" i="1"/>
  <c r="H3297" i="1"/>
  <c r="T3296" i="1"/>
  <c r="H3296" i="1"/>
  <c r="T3295" i="1"/>
  <c r="H3295" i="1"/>
  <c r="T3294" i="1"/>
  <c r="H3294" i="1"/>
  <c r="T3293" i="1"/>
  <c r="H3293" i="1"/>
  <c r="H3292" i="1"/>
  <c r="H3291" i="1"/>
  <c r="T3290" i="1"/>
  <c r="H3290" i="1"/>
  <c r="T3289" i="1"/>
  <c r="H3289" i="1"/>
  <c r="T3288" i="1"/>
  <c r="H3288" i="1"/>
  <c r="T3287" i="1"/>
  <c r="H3287" i="1"/>
  <c r="T3286" i="1"/>
  <c r="H3286" i="1"/>
  <c r="T3285" i="1"/>
  <c r="H3285" i="1"/>
  <c r="T3284" i="1"/>
  <c r="H3284" i="1"/>
  <c r="T3283" i="1"/>
  <c r="H3283" i="1"/>
  <c r="T4517" i="1"/>
  <c r="H4517" i="1"/>
  <c r="T3281" i="1"/>
  <c r="H3281" i="1"/>
  <c r="T3280" i="1"/>
  <c r="H3280" i="1"/>
  <c r="T3279" i="1"/>
  <c r="H3279" i="1"/>
  <c r="T3278" i="1"/>
  <c r="H3278" i="1"/>
  <c r="T3277" i="1"/>
  <c r="H3277" i="1"/>
  <c r="T3276" i="1"/>
  <c r="H3276" i="1"/>
  <c r="T3275" i="1"/>
  <c r="H3275" i="1"/>
  <c r="T3274" i="1"/>
  <c r="H3274" i="1"/>
  <c r="H3273" i="1"/>
  <c r="T3272" i="1"/>
  <c r="H3272" i="1"/>
  <c r="T3271" i="1"/>
  <c r="H3271" i="1"/>
  <c r="T3270" i="1"/>
  <c r="H3270" i="1"/>
  <c r="T3269" i="1"/>
  <c r="H3269" i="1"/>
  <c r="T3268" i="1"/>
  <c r="H3268" i="1"/>
  <c r="T3267" i="1"/>
  <c r="H3267" i="1"/>
  <c r="H3266" i="1"/>
  <c r="T3265" i="1"/>
  <c r="H3265" i="1"/>
  <c r="T3264" i="1"/>
  <c r="H3264" i="1"/>
  <c r="T3263" i="1"/>
  <c r="H3263" i="1"/>
  <c r="T3262" i="1"/>
  <c r="H3262" i="1"/>
  <c r="T3261" i="1"/>
  <c r="H3261" i="1"/>
  <c r="T3260" i="1"/>
  <c r="H3260" i="1"/>
  <c r="T3259" i="1"/>
  <c r="H3259" i="1"/>
  <c r="T3258" i="1"/>
  <c r="H3258" i="1"/>
  <c r="T3257" i="1"/>
  <c r="H3257" i="1"/>
  <c r="T3256" i="1"/>
  <c r="H3256" i="1"/>
  <c r="T3255" i="1"/>
  <c r="H3255" i="1"/>
  <c r="T3254" i="1"/>
  <c r="H3254" i="1"/>
  <c r="T3251" i="1"/>
  <c r="H3251" i="1"/>
  <c r="T3250" i="1"/>
  <c r="H3250" i="1"/>
  <c r="T3253" i="1"/>
  <c r="H3253" i="1"/>
  <c r="T3252" i="1"/>
  <c r="H3252" i="1"/>
  <c r="T3249" i="1"/>
  <c r="H3249" i="1"/>
  <c r="T3241" i="1"/>
  <c r="H3241" i="1"/>
  <c r="H3240" i="1"/>
  <c r="T3248" i="1"/>
  <c r="H3248" i="1"/>
  <c r="T3247" i="1"/>
  <c r="H3247" i="1"/>
  <c r="T3246" i="1"/>
  <c r="H3246" i="1"/>
  <c r="T3245" i="1"/>
  <c r="H3245" i="1"/>
  <c r="T3244" i="1"/>
  <c r="H3244" i="1"/>
  <c r="T3243" i="1"/>
  <c r="H3243" i="1"/>
  <c r="T3242" i="1"/>
  <c r="H3242" i="1"/>
  <c r="T3239" i="1"/>
  <c r="H3239" i="1"/>
  <c r="T3238" i="1"/>
  <c r="H3238" i="1"/>
  <c r="T3237" i="1"/>
  <c r="H3237" i="1"/>
  <c r="H3236" i="1"/>
  <c r="H3235" i="1"/>
  <c r="T3234" i="1"/>
  <c r="H3234" i="1"/>
  <c r="H3233" i="1"/>
  <c r="H3232" i="1"/>
  <c r="T3231" i="1"/>
  <c r="H3231" i="1"/>
  <c r="T3230" i="1"/>
  <c r="H3230" i="1"/>
  <c r="T3229" i="1"/>
  <c r="H3229" i="1"/>
  <c r="T3228" i="1"/>
  <c r="H3228" i="1"/>
  <c r="T3227" i="1"/>
  <c r="H3227" i="1"/>
  <c r="T4039" i="1"/>
  <c r="H4039" i="1"/>
  <c r="T1122" i="1"/>
  <c r="H1122" i="1"/>
  <c r="T729" i="1"/>
  <c r="H729" i="1"/>
  <c r="T4214" i="1"/>
  <c r="H4214" i="1"/>
  <c r="T3731" i="1"/>
  <c r="H3731" i="1"/>
  <c r="T3354" i="1"/>
  <c r="H3354" i="1"/>
  <c r="T3933" i="1"/>
  <c r="H3933" i="1"/>
  <c r="T4407" i="1"/>
  <c r="H4407" i="1"/>
  <c r="T4361" i="1"/>
  <c r="H4361" i="1"/>
  <c r="T2820" i="1"/>
  <c r="H2820" i="1"/>
  <c r="T3971" i="1"/>
  <c r="H3971" i="1"/>
  <c r="T3200" i="1"/>
  <c r="H3200" i="1"/>
  <c r="T4359" i="1"/>
  <c r="H4359" i="1"/>
  <c r="T4197" i="1"/>
  <c r="H4197" i="1"/>
  <c r="T3414" i="1"/>
  <c r="H3414" i="1"/>
  <c r="T4167" i="1"/>
  <c r="H4167" i="1"/>
  <c r="T2850" i="1"/>
  <c r="H2850" i="1"/>
  <c r="T3711" i="1"/>
  <c r="H3711" i="1"/>
  <c r="T4186" i="1"/>
  <c r="H4186" i="1"/>
  <c r="T3219" i="1"/>
  <c r="H3219" i="1"/>
  <c r="T4456" i="1"/>
  <c r="H4456" i="1"/>
  <c r="T1161" i="1"/>
  <c r="H1161" i="1"/>
  <c r="T3723" i="1"/>
  <c r="H3723" i="1"/>
  <c r="T3808" i="1"/>
  <c r="H3808" i="1"/>
  <c r="T3656" i="1"/>
  <c r="H3656" i="1"/>
  <c r="T3225" i="1"/>
  <c r="H3225" i="1"/>
  <c r="T3887" i="1"/>
  <c r="H3887" i="1"/>
  <c r="T4185" i="1"/>
  <c r="H4185" i="1"/>
  <c r="T3963" i="1"/>
  <c r="H3963" i="1"/>
  <c r="T4531" i="1"/>
  <c r="H4531" i="1"/>
  <c r="T4405" i="1"/>
  <c r="H4405" i="1"/>
  <c r="T4357" i="1"/>
  <c r="H4357" i="1"/>
  <c r="T4219" i="1"/>
  <c r="H4219" i="1"/>
  <c r="T4487" i="1"/>
  <c r="H4487" i="1"/>
  <c r="T4096" i="1"/>
  <c r="H4096" i="1"/>
  <c r="T4030" i="1"/>
  <c r="H4030" i="1"/>
  <c r="T4455" i="1"/>
  <c r="H4455" i="1"/>
  <c r="T4191" i="1"/>
  <c r="H4191" i="1"/>
  <c r="T4098" i="1"/>
  <c r="H4098" i="1"/>
  <c r="T4240" i="1"/>
  <c r="H4240" i="1"/>
  <c r="T1249" i="1"/>
  <c r="H1249" i="1"/>
  <c r="T3685" i="1"/>
  <c r="H3685" i="1"/>
  <c r="T3880" i="1"/>
  <c r="H3880" i="1"/>
  <c r="S4250" i="1"/>
  <c r="H4250" i="1"/>
  <c r="S3182" i="1"/>
  <c r="H3182" i="1"/>
  <c r="T3181" i="1"/>
  <c r="H3181" i="1"/>
  <c r="T3180" i="1"/>
  <c r="H3180" i="1"/>
  <c r="H3179" i="1"/>
  <c r="R3178" i="1"/>
  <c r="H3178" i="1"/>
  <c r="R3177" i="1"/>
  <c r="H3177" i="1"/>
  <c r="H3176" i="1"/>
  <c r="R3175" i="1"/>
  <c r="H3175" i="1"/>
  <c r="H3174" i="1"/>
  <c r="T3173" i="1"/>
  <c r="H3173" i="1"/>
  <c r="T3172" i="1"/>
  <c r="H3172" i="1"/>
  <c r="H3171" i="1"/>
  <c r="H3170" i="1"/>
  <c r="T3169" i="1"/>
  <c r="H3169" i="1"/>
  <c r="T3168" i="1"/>
  <c r="H3168" i="1"/>
  <c r="R3167" i="1"/>
  <c r="H3167" i="1"/>
  <c r="T3166" i="1"/>
  <c r="H3166" i="1"/>
  <c r="T3164" i="1"/>
  <c r="H3164" i="1"/>
  <c r="T3163" i="1"/>
  <c r="H3163" i="1"/>
  <c r="T3162" i="1"/>
  <c r="H3162" i="1"/>
  <c r="H3161" i="1"/>
  <c r="H3160" i="1"/>
  <c r="T3159" i="1"/>
  <c r="H3159" i="1"/>
  <c r="T3158" i="1"/>
  <c r="H3158" i="1"/>
  <c r="T3157" i="1"/>
  <c r="H3157" i="1"/>
  <c r="T3155" i="1"/>
  <c r="H3155" i="1"/>
  <c r="R3154" i="1"/>
  <c r="H3154" i="1"/>
  <c r="T3153" i="1"/>
  <c r="H3153" i="1"/>
  <c r="T3152" i="1"/>
  <c r="H3152" i="1"/>
  <c r="T3151" i="1"/>
  <c r="H3151" i="1"/>
  <c r="T3150" i="1"/>
  <c r="H3150" i="1"/>
  <c r="T3149" i="1"/>
  <c r="H3149" i="1"/>
  <c r="H3148" i="1"/>
  <c r="H3147" i="1"/>
  <c r="T3146" i="1"/>
  <c r="H3146" i="1"/>
  <c r="T3145" i="1"/>
  <c r="H3145" i="1"/>
  <c r="T3144" i="1"/>
  <c r="H3144" i="1"/>
  <c r="T3143" i="1"/>
  <c r="H3143" i="1"/>
  <c r="T3142" i="1"/>
  <c r="H3142" i="1"/>
  <c r="T3141" i="1"/>
  <c r="H3141" i="1"/>
  <c r="H3140" i="1"/>
  <c r="T3139" i="1"/>
  <c r="H3139" i="1"/>
  <c r="T3138" i="1"/>
  <c r="H3138" i="1"/>
  <c r="H3137" i="1"/>
  <c r="R3136" i="1"/>
  <c r="H3136" i="1"/>
  <c r="T3135" i="1"/>
  <c r="H3135" i="1"/>
  <c r="R3134" i="1"/>
  <c r="H3134" i="1"/>
  <c r="T3133" i="1"/>
  <c r="H3133" i="1"/>
  <c r="H3132" i="1"/>
  <c r="T3131" i="1"/>
  <c r="H3131" i="1"/>
  <c r="H3130" i="1"/>
  <c r="T3129" i="1"/>
  <c r="H3129" i="1"/>
  <c r="R3128" i="1"/>
  <c r="H3128" i="1"/>
  <c r="H3127" i="1"/>
  <c r="T3126" i="1"/>
  <c r="H3126" i="1"/>
  <c r="T3125" i="1"/>
  <c r="H3125" i="1"/>
  <c r="H3124" i="1"/>
  <c r="H3123" i="1"/>
  <c r="T3122" i="1"/>
  <c r="H3122" i="1"/>
  <c r="T3121" i="1"/>
  <c r="H3121" i="1"/>
  <c r="T3120" i="1"/>
  <c r="H3120" i="1"/>
  <c r="H3119" i="1"/>
  <c r="T3118" i="1"/>
  <c r="H3118" i="1"/>
  <c r="H3117" i="1"/>
  <c r="T3116" i="1"/>
  <c r="H3116" i="1"/>
  <c r="T3115" i="1"/>
  <c r="H3115" i="1"/>
  <c r="T3114" i="1"/>
  <c r="H3114" i="1"/>
  <c r="T3113" i="1"/>
  <c r="H3113" i="1"/>
  <c r="T3112" i="1"/>
  <c r="H3112" i="1"/>
  <c r="H3111" i="1"/>
  <c r="T3110" i="1"/>
  <c r="H3110" i="1"/>
  <c r="T3109" i="1"/>
  <c r="H3109" i="1"/>
  <c r="H3108" i="1"/>
  <c r="H3107" i="1"/>
  <c r="R3106" i="1"/>
  <c r="H3106" i="1"/>
  <c r="T3105" i="1"/>
  <c r="H3105" i="1"/>
  <c r="T3104" i="1"/>
  <c r="H3104" i="1"/>
  <c r="R3103" i="1"/>
  <c r="H3103" i="1"/>
  <c r="H3102" i="1"/>
  <c r="T3101" i="1"/>
  <c r="H3101" i="1"/>
  <c r="T3100" i="1"/>
  <c r="H3100" i="1"/>
  <c r="R3099" i="1"/>
  <c r="H3099" i="1"/>
  <c r="T3098" i="1"/>
  <c r="H3098" i="1"/>
  <c r="T3097" i="1"/>
  <c r="H3097" i="1"/>
  <c r="R3096" i="1"/>
  <c r="H3096" i="1"/>
  <c r="T3095" i="1"/>
  <c r="H3095" i="1"/>
  <c r="T3094" i="1"/>
  <c r="H3094" i="1"/>
  <c r="R3093" i="1"/>
  <c r="H3093" i="1"/>
  <c r="R3092" i="1"/>
  <c r="H3092" i="1"/>
  <c r="T3091" i="1"/>
  <c r="H3091" i="1"/>
  <c r="T3090" i="1"/>
  <c r="H3090" i="1"/>
  <c r="T3089" i="1"/>
  <c r="H3089" i="1"/>
  <c r="T3088" i="1"/>
  <c r="H3088" i="1"/>
  <c r="T3087" i="1"/>
  <c r="H3087" i="1"/>
  <c r="T3086" i="1"/>
  <c r="H3086" i="1"/>
  <c r="T3085" i="1"/>
  <c r="H3085" i="1"/>
  <c r="T3084" i="1"/>
  <c r="H3084" i="1"/>
  <c r="T3083" i="1"/>
  <c r="H3083" i="1"/>
  <c r="H3082" i="1"/>
  <c r="R3081" i="1"/>
  <c r="H3081" i="1"/>
  <c r="H3080" i="1"/>
  <c r="T3079" i="1"/>
  <c r="H3079" i="1"/>
  <c r="T3078" i="1"/>
  <c r="H3078" i="1"/>
  <c r="R3076" i="1"/>
  <c r="H3076" i="1"/>
  <c r="T3075" i="1"/>
  <c r="H3075" i="1"/>
  <c r="T3074" i="1"/>
  <c r="H3074" i="1"/>
  <c r="T3073" i="1"/>
  <c r="H3073" i="1"/>
  <c r="H3072" i="1"/>
  <c r="T3071" i="1"/>
  <c r="H3071" i="1"/>
  <c r="T3070" i="1"/>
  <c r="H3070" i="1"/>
  <c r="T3069" i="1"/>
  <c r="H3069" i="1"/>
  <c r="T3068" i="1"/>
  <c r="H3068" i="1"/>
  <c r="T3067" i="1"/>
  <c r="H3067" i="1"/>
  <c r="R3066" i="1"/>
  <c r="H3066" i="1"/>
  <c r="R3064" i="1"/>
  <c r="H3064" i="1"/>
  <c r="T3063" i="1"/>
  <c r="H3063" i="1"/>
  <c r="T3062" i="1"/>
  <c r="H3062" i="1"/>
  <c r="T3061" i="1"/>
  <c r="H3061" i="1"/>
  <c r="T3060" i="1"/>
  <c r="H3060" i="1"/>
  <c r="R3059" i="1"/>
  <c r="H3059" i="1"/>
  <c r="T3058" i="1"/>
  <c r="H3058" i="1"/>
  <c r="H3057" i="1"/>
  <c r="T3056" i="1"/>
  <c r="H3056" i="1"/>
  <c r="R3055" i="1"/>
  <c r="H3055" i="1"/>
  <c r="T3054" i="1"/>
  <c r="H3054" i="1"/>
  <c r="H3053" i="1"/>
  <c r="T3052" i="1"/>
  <c r="H3052" i="1"/>
  <c r="H3051" i="1"/>
  <c r="T3050" i="1"/>
  <c r="H3050" i="1"/>
  <c r="T3049" i="1"/>
  <c r="H3049" i="1"/>
  <c r="T3048" i="1"/>
  <c r="H3048" i="1"/>
  <c r="T3047" i="1"/>
  <c r="H3047" i="1"/>
  <c r="R3046" i="1"/>
  <c r="H3046" i="1"/>
  <c r="H3045" i="1"/>
  <c r="T3044" i="1"/>
  <c r="H3044" i="1"/>
  <c r="T3043" i="1"/>
  <c r="H3043" i="1"/>
  <c r="T3042" i="1"/>
  <c r="H3042" i="1"/>
  <c r="R3041" i="1"/>
  <c r="H3041" i="1"/>
  <c r="T3040" i="1"/>
  <c r="H3040" i="1"/>
  <c r="H3039" i="1"/>
  <c r="T3038" i="1"/>
  <c r="H3038" i="1"/>
  <c r="T3037" i="1"/>
  <c r="H3037" i="1"/>
  <c r="R3036" i="1"/>
  <c r="H3036" i="1"/>
  <c r="R3035" i="1"/>
  <c r="H3035" i="1"/>
  <c r="T3034" i="1"/>
  <c r="H3034" i="1"/>
  <c r="R3033" i="1"/>
  <c r="H3033" i="1"/>
  <c r="T3032" i="1"/>
  <c r="H3032" i="1"/>
  <c r="R3031" i="1"/>
  <c r="H3031" i="1"/>
  <c r="T3030" i="1"/>
  <c r="H3030" i="1"/>
  <c r="H3029" i="1"/>
  <c r="T3028" i="1"/>
  <c r="H3028" i="1"/>
  <c r="T3027" i="1"/>
  <c r="H3027" i="1"/>
  <c r="T3026" i="1"/>
  <c r="H3026" i="1"/>
  <c r="H3025" i="1"/>
  <c r="H3024" i="1"/>
  <c r="H3023" i="1"/>
  <c r="T3022" i="1"/>
  <c r="H3022" i="1"/>
  <c r="T3021" i="1"/>
  <c r="H3021" i="1"/>
  <c r="R3020" i="1"/>
  <c r="H3020" i="1"/>
  <c r="T3019" i="1"/>
  <c r="H3019" i="1"/>
  <c r="H3018" i="1"/>
  <c r="R3017" i="1"/>
  <c r="H3017" i="1"/>
  <c r="T3016" i="1"/>
  <c r="H3016" i="1"/>
  <c r="T3015" i="1"/>
  <c r="H3015" i="1"/>
  <c r="T3014" i="1"/>
  <c r="H3014" i="1"/>
  <c r="T4546" i="1"/>
  <c r="H4546" i="1"/>
  <c r="R3012" i="1"/>
  <c r="H3012" i="1"/>
  <c r="R3011" i="1"/>
  <c r="H3011" i="1"/>
  <c r="R3010" i="1"/>
  <c r="H3010" i="1"/>
  <c r="R3009" i="1"/>
  <c r="H3009" i="1"/>
  <c r="T3008" i="1"/>
  <c r="H3008" i="1"/>
  <c r="T3007" i="1"/>
  <c r="H3007" i="1"/>
  <c r="T3006" i="1"/>
  <c r="H3006" i="1"/>
  <c r="R3005" i="1"/>
  <c r="H3005" i="1"/>
  <c r="H3004" i="1"/>
  <c r="T3003" i="1"/>
  <c r="H3003" i="1"/>
  <c r="H3002" i="1"/>
  <c r="H3001" i="1"/>
  <c r="T3000" i="1"/>
  <c r="H3000" i="1"/>
  <c r="T2999" i="1"/>
  <c r="H2999" i="1"/>
  <c r="R2998" i="1"/>
  <c r="H2998" i="1"/>
  <c r="T2997" i="1"/>
  <c r="H2997" i="1"/>
  <c r="H2996" i="1"/>
  <c r="R2995" i="1"/>
  <c r="H2995" i="1"/>
  <c r="T2994" i="1"/>
  <c r="H2994" i="1"/>
  <c r="H2993" i="1"/>
  <c r="T2992" i="1"/>
  <c r="H2992" i="1"/>
  <c r="T2991" i="1"/>
  <c r="H2991" i="1"/>
  <c r="T2990" i="1"/>
  <c r="H2990" i="1"/>
  <c r="S2989" i="1"/>
  <c r="H2989" i="1"/>
  <c r="T2988" i="1"/>
  <c r="H2988" i="1"/>
  <c r="S2987" i="1"/>
  <c r="H2987" i="1"/>
  <c r="H2986" i="1"/>
  <c r="H2985" i="1"/>
  <c r="T2984" i="1"/>
  <c r="H2984" i="1"/>
  <c r="T2983" i="1"/>
  <c r="H2983" i="1"/>
  <c r="T2982" i="1"/>
  <c r="H2982" i="1"/>
  <c r="T2981" i="1"/>
  <c r="H2981" i="1"/>
  <c r="T2980" i="1"/>
  <c r="H2980" i="1"/>
  <c r="R2979" i="1"/>
  <c r="H2979" i="1"/>
  <c r="T2978" i="1"/>
  <c r="H2978" i="1"/>
  <c r="H2977" i="1"/>
  <c r="T2976" i="1"/>
  <c r="H2976" i="1"/>
  <c r="T2975" i="1"/>
  <c r="H2975" i="1"/>
  <c r="R2974" i="1"/>
  <c r="H2974" i="1"/>
  <c r="T2973" i="1"/>
  <c r="H2973" i="1"/>
  <c r="T2972" i="1"/>
  <c r="H2972" i="1"/>
  <c r="R2971" i="1"/>
  <c r="H2971" i="1"/>
  <c r="H2970" i="1"/>
  <c r="T4006" i="1"/>
  <c r="H4006" i="1"/>
  <c r="H2968" i="1"/>
  <c r="T4241" i="1"/>
  <c r="H4241" i="1"/>
  <c r="T2966" i="1"/>
  <c r="H2966" i="1"/>
  <c r="R2965" i="1"/>
  <c r="H2965" i="1"/>
  <c r="T2964" i="1"/>
  <c r="H2964" i="1"/>
  <c r="T2963" i="1"/>
  <c r="H2963" i="1"/>
  <c r="R2962" i="1"/>
  <c r="H2962" i="1"/>
  <c r="T2961" i="1"/>
  <c r="H2961" i="1"/>
  <c r="T2960" i="1"/>
  <c r="H2960" i="1"/>
  <c r="T2959" i="1"/>
  <c r="H2959" i="1"/>
  <c r="T2958" i="1"/>
  <c r="H2958" i="1"/>
  <c r="T2957" i="1"/>
  <c r="H2957" i="1"/>
  <c r="T2956" i="1"/>
  <c r="H2956" i="1"/>
  <c r="T2955" i="1"/>
  <c r="H2955" i="1"/>
  <c r="T2954" i="1"/>
  <c r="H2954" i="1"/>
  <c r="R2953" i="1"/>
  <c r="H2953" i="1"/>
  <c r="T2952" i="1"/>
  <c r="H2952" i="1"/>
  <c r="T2951" i="1"/>
  <c r="H2951" i="1"/>
  <c r="T2950" i="1"/>
  <c r="H2950" i="1"/>
  <c r="T2949" i="1"/>
  <c r="H2949" i="1"/>
  <c r="R2948" i="1"/>
  <c r="H2948" i="1"/>
  <c r="H2947" i="1"/>
  <c r="T2946" i="1"/>
  <c r="H2946" i="1"/>
  <c r="R2945" i="1"/>
  <c r="H2945" i="1"/>
  <c r="T2944" i="1"/>
  <c r="H2944" i="1"/>
  <c r="T2943" i="1"/>
  <c r="H2943" i="1"/>
  <c r="T2942" i="1"/>
  <c r="H2942" i="1"/>
  <c r="T2941" i="1"/>
  <c r="H2941" i="1"/>
  <c r="R2940" i="1"/>
  <c r="H2940" i="1"/>
  <c r="R2939" i="1"/>
  <c r="H2939" i="1"/>
  <c r="T2938" i="1"/>
  <c r="H2938" i="1"/>
  <c r="H2937" i="1"/>
  <c r="H2936" i="1"/>
  <c r="H2935" i="1"/>
  <c r="T2934" i="1"/>
  <c r="H2934" i="1"/>
  <c r="R2933" i="1"/>
  <c r="H2933" i="1"/>
  <c r="AJ2943" i="1" l="1"/>
  <c r="AK2943" i="1" s="1"/>
  <c r="AJ2999" i="1"/>
  <c r="AK2999" i="1" s="1"/>
  <c r="AJ3048" i="1"/>
  <c r="AK3048" i="1" s="1"/>
  <c r="AJ3963" i="1"/>
  <c r="AK3963" i="1" s="1"/>
  <c r="AJ2850" i="1"/>
  <c r="AK2850" i="1" s="1"/>
  <c r="AJ4039" i="1"/>
  <c r="AK4039" i="1" s="1"/>
  <c r="AJ3246" i="1"/>
  <c r="AK3246" i="1" s="1"/>
  <c r="AJ2103" i="1"/>
  <c r="AK2103" i="1" s="1"/>
  <c r="AJ2956" i="1"/>
  <c r="AK2956" i="1" s="1"/>
  <c r="AJ2973" i="1"/>
  <c r="AK2973" i="1" s="1"/>
  <c r="AJ3044" i="1"/>
  <c r="AK3044" i="1" s="1"/>
  <c r="AJ3067" i="1"/>
  <c r="AK3067" i="1" s="1"/>
  <c r="AJ3144" i="1"/>
  <c r="AK3144" i="1" s="1"/>
  <c r="AJ3158" i="1"/>
  <c r="AK3158" i="1" s="1"/>
  <c r="AJ3173" i="1"/>
  <c r="AK3173" i="1" s="1"/>
  <c r="AJ3251" i="1"/>
  <c r="AK3251" i="1" s="1"/>
  <c r="AJ3265" i="1"/>
  <c r="AK3265" i="1" s="1"/>
  <c r="AJ3278" i="1"/>
  <c r="AK3278" i="1" s="1"/>
  <c r="AJ3290" i="1"/>
  <c r="AK3290" i="1" s="1"/>
  <c r="AJ2944" i="1"/>
  <c r="AK2944" i="1" s="1"/>
  <c r="AJ3022" i="1"/>
  <c r="AK3022" i="1" s="1"/>
  <c r="AJ3054" i="1"/>
  <c r="AK3054" i="1" s="1"/>
  <c r="AJ3086" i="1"/>
  <c r="AK3086" i="1" s="1"/>
  <c r="AJ3121" i="1"/>
  <c r="AK3121" i="1" s="1"/>
  <c r="AJ3131" i="1"/>
  <c r="AK3131" i="1" s="1"/>
  <c r="AJ4240" i="1"/>
  <c r="AK4240" i="1" s="1"/>
  <c r="AJ4357" i="1"/>
  <c r="AK4357" i="1" s="1"/>
  <c r="AJ4407" i="1"/>
  <c r="AK4407" i="1" s="1"/>
  <c r="AJ3237" i="1"/>
  <c r="AK3237" i="1" s="1"/>
  <c r="AJ3270" i="1"/>
  <c r="AK3270" i="1" s="1"/>
  <c r="AJ3330" i="1"/>
  <c r="AK3330" i="1" s="1"/>
  <c r="AJ3326" i="1"/>
  <c r="AK3326" i="1" s="1"/>
  <c r="AJ3322" i="1"/>
  <c r="AK3322" i="1" s="1"/>
  <c r="AJ3318" i="1"/>
  <c r="AK3318" i="1" s="1"/>
  <c r="AJ3310" i="1"/>
  <c r="AK3310" i="1" s="1"/>
  <c r="AJ2949" i="1"/>
  <c r="AK2949" i="1" s="1"/>
  <c r="AJ3014" i="1"/>
  <c r="AK3014" i="1" s="1"/>
  <c r="AJ3063" i="1"/>
  <c r="AK3063" i="1" s="1"/>
  <c r="AJ3141" i="1"/>
  <c r="AK3141" i="1" s="1"/>
  <c r="AJ3150" i="1"/>
  <c r="AK3150" i="1" s="1"/>
  <c r="AJ3164" i="1"/>
  <c r="AK3164" i="1" s="1"/>
  <c r="AJ3254" i="1"/>
  <c r="AK3254" i="1" s="1"/>
  <c r="AJ3275" i="1"/>
  <c r="AK3275" i="1" s="1"/>
  <c r="AJ3287" i="1"/>
  <c r="AK3287" i="1" s="1"/>
  <c r="AJ3993" i="1"/>
  <c r="AK3993" i="1" s="1"/>
  <c r="AJ3339" i="1"/>
  <c r="AK3339" i="1" s="1"/>
  <c r="AJ2990" i="1"/>
  <c r="AK2990" i="1" s="1"/>
  <c r="AJ3085" i="1"/>
  <c r="AK3085" i="1" s="1"/>
  <c r="AJ3125" i="1"/>
  <c r="AK3125" i="1" s="1"/>
  <c r="AJ3139" i="1"/>
  <c r="AK3139" i="1" s="1"/>
  <c r="AJ4455" i="1"/>
  <c r="AK4455" i="1" s="1"/>
  <c r="AJ4456" i="1"/>
  <c r="AK4456" i="1" s="1"/>
  <c r="AJ3731" i="1"/>
  <c r="AK3731" i="1" s="1"/>
  <c r="AJ3331" i="1"/>
  <c r="AK3331" i="1" s="1"/>
  <c r="AJ3311" i="1"/>
  <c r="AK3311" i="1" s="1"/>
  <c r="AJ4546" i="1"/>
  <c r="AK4546" i="1" s="1"/>
  <c r="AJ3040" i="1"/>
  <c r="AK3040" i="1" s="1"/>
  <c r="AJ3062" i="1"/>
  <c r="AK3062" i="1" s="1"/>
  <c r="AJ3153" i="1"/>
  <c r="AK3153" i="1" s="1"/>
  <c r="AJ3257" i="1"/>
  <c r="AK3257" i="1" s="1"/>
  <c r="AJ4517" i="1"/>
  <c r="AK4517" i="1" s="1"/>
  <c r="AJ4248" i="1"/>
  <c r="AK4248" i="1" s="1"/>
  <c r="AJ2982" i="1"/>
  <c r="AK2982" i="1" s="1"/>
  <c r="AJ3000" i="1"/>
  <c r="AK3000" i="1" s="1"/>
  <c r="AJ3049" i="1"/>
  <c r="AK3049" i="1" s="1"/>
  <c r="AJ3090" i="1"/>
  <c r="AK3090" i="1" s="1"/>
  <c r="AJ3112" i="1"/>
  <c r="AK3112" i="1" s="1"/>
  <c r="AJ3808" i="1"/>
  <c r="AK3808" i="1" s="1"/>
  <c r="AJ3200" i="1"/>
  <c r="AK3200" i="1" s="1"/>
  <c r="AJ3227" i="1"/>
  <c r="AK3227" i="1" s="1"/>
  <c r="AJ3247" i="1"/>
  <c r="AK3247" i="1" s="1"/>
  <c r="AJ3334" i="1"/>
  <c r="AK3334" i="1" s="1"/>
  <c r="AJ2035" i="1"/>
  <c r="AK2035" i="1" s="1"/>
  <c r="AJ2961" i="1"/>
  <c r="AK2961" i="1" s="1"/>
  <c r="AJ3006" i="1"/>
  <c r="AK3006" i="1" s="1"/>
  <c r="AJ3028" i="1"/>
  <c r="AK3028" i="1" s="1"/>
  <c r="AJ3068" i="1"/>
  <c r="AK3068" i="1" s="1"/>
  <c r="AJ3145" i="1"/>
  <c r="AK3145" i="1" s="1"/>
  <c r="AJ3159" i="1"/>
  <c r="AK3159" i="1" s="1"/>
  <c r="AJ3169" i="1"/>
  <c r="AK3169" i="1" s="1"/>
  <c r="AJ3252" i="1"/>
  <c r="AK3252" i="1" s="1"/>
  <c r="AJ3258" i="1"/>
  <c r="AK3258" i="1" s="1"/>
  <c r="AJ3262" i="1"/>
  <c r="AK3262" i="1" s="1"/>
  <c r="AJ3279" i="1"/>
  <c r="AK3279" i="1" s="1"/>
  <c r="AJ3283" i="1"/>
  <c r="AK3283" i="1" s="1"/>
  <c r="AJ3296" i="1"/>
  <c r="AK3296" i="1" s="1"/>
  <c r="AJ2941" i="1"/>
  <c r="AK2941" i="1" s="1"/>
  <c r="AJ2983" i="1"/>
  <c r="AK2983" i="1" s="1"/>
  <c r="AJ2988" i="1"/>
  <c r="AK2988" i="1" s="1"/>
  <c r="AJ2992" i="1"/>
  <c r="AK2992" i="1" s="1"/>
  <c r="AJ2997" i="1"/>
  <c r="AK2997" i="1" s="1"/>
  <c r="AJ3019" i="1"/>
  <c r="AK3019" i="1" s="1"/>
  <c r="AJ3037" i="1"/>
  <c r="AK3037" i="1" s="1"/>
  <c r="AJ3050" i="1"/>
  <c r="AK3050" i="1" s="1"/>
  <c r="AJ3073" i="1"/>
  <c r="AK3073" i="1" s="1"/>
  <c r="AJ3078" i="1"/>
  <c r="AK3078" i="1" s="1"/>
  <c r="AJ3083" i="1"/>
  <c r="AK3083" i="1" s="1"/>
  <c r="AJ3087" i="1"/>
  <c r="AK3087" i="1" s="1"/>
  <c r="AJ3091" i="1"/>
  <c r="AK3091" i="1" s="1"/>
  <c r="AJ3095" i="1"/>
  <c r="AK3095" i="1" s="1"/>
  <c r="AJ3113" i="1"/>
  <c r="AK3113" i="1" s="1"/>
  <c r="AJ3122" i="1"/>
  <c r="AK3122" i="1" s="1"/>
  <c r="AJ3180" i="1"/>
  <c r="AK3180" i="1" s="1"/>
  <c r="AJ3880" i="1"/>
  <c r="AK3880" i="1" s="1"/>
  <c r="AJ4098" i="1"/>
  <c r="AK4098" i="1" s="1"/>
  <c r="AJ4096" i="1"/>
  <c r="AK4096" i="1" s="1"/>
  <c r="AJ4405" i="1"/>
  <c r="AK4405" i="1" s="1"/>
  <c r="AJ3887" i="1"/>
  <c r="AK3887" i="1" s="1"/>
  <c r="AJ3723" i="1"/>
  <c r="AK3723" i="1" s="1"/>
  <c r="AJ4186" i="1"/>
  <c r="AK4186" i="1" s="1"/>
  <c r="AJ3414" i="1"/>
  <c r="AK3414" i="1" s="1"/>
  <c r="AJ3971" i="1"/>
  <c r="AK3971" i="1" s="1"/>
  <c r="AJ3933" i="1"/>
  <c r="AK3933" i="1" s="1"/>
  <c r="AJ729" i="1"/>
  <c r="AK729" i="1" s="1"/>
  <c r="AJ3228" i="1"/>
  <c r="AK3228" i="1" s="1"/>
  <c r="AJ3238" i="1"/>
  <c r="AK3238" i="1" s="1"/>
  <c r="AJ3244" i="1"/>
  <c r="AK3244" i="1" s="1"/>
  <c r="AJ3248" i="1"/>
  <c r="AK3248" i="1" s="1"/>
  <c r="AJ3267" i="1"/>
  <c r="AK3267" i="1" s="1"/>
  <c r="AJ3271" i="1"/>
  <c r="AK3271" i="1" s="1"/>
  <c r="AJ3333" i="1"/>
  <c r="AK3333" i="1" s="1"/>
  <c r="AJ3329" i="1"/>
  <c r="AK3329" i="1" s="1"/>
  <c r="AJ3325" i="1"/>
  <c r="AK3325" i="1" s="1"/>
  <c r="AJ3321" i="1"/>
  <c r="AK3321" i="1" s="1"/>
  <c r="AJ1039" i="1"/>
  <c r="AK1039" i="1" s="1"/>
  <c r="AJ3313" i="1"/>
  <c r="AK3313" i="1" s="1"/>
  <c r="AJ3309" i="1"/>
  <c r="AK3309" i="1" s="1"/>
  <c r="AJ3304" i="1"/>
  <c r="AK3304" i="1" s="1"/>
  <c r="AJ3300" i="1"/>
  <c r="AK3300" i="1" s="1"/>
  <c r="AJ3089" i="1"/>
  <c r="AK3089" i="1" s="1"/>
  <c r="AJ3101" i="1"/>
  <c r="AK3101" i="1" s="1"/>
  <c r="AJ3115" i="1"/>
  <c r="AK3115" i="1" s="1"/>
  <c r="AJ4219" i="1"/>
  <c r="AK4219" i="1" s="1"/>
  <c r="AJ3656" i="1"/>
  <c r="AK3656" i="1" s="1"/>
  <c r="AJ4359" i="1"/>
  <c r="AK4359" i="1" s="1"/>
  <c r="AJ3230" i="1"/>
  <c r="AK3230" i="1" s="1"/>
  <c r="AJ3242" i="1"/>
  <c r="AK3242" i="1" s="1"/>
  <c r="AJ3269" i="1"/>
  <c r="AK3269" i="1" s="1"/>
  <c r="AJ3299" i="1"/>
  <c r="AK3299" i="1" s="1"/>
  <c r="AJ3335" i="1"/>
  <c r="AK3335" i="1" s="1"/>
  <c r="AJ3327" i="1"/>
  <c r="AK3327" i="1" s="1"/>
  <c r="AJ3323" i="1"/>
  <c r="AK3323" i="1" s="1"/>
  <c r="AJ4249" i="1"/>
  <c r="AK4249" i="1" s="1"/>
  <c r="AJ3302" i="1"/>
  <c r="AK3302" i="1" s="1"/>
  <c r="AJ2952" i="1"/>
  <c r="AK2952" i="1" s="1"/>
  <c r="AJ2964" i="1"/>
  <c r="AK2964" i="1" s="1"/>
  <c r="AJ3058" i="1"/>
  <c r="AK3058" i="1" s="1"/>
  <c r="AJ3135" i="1"/>
  <c r="AK3135" i="1" s="1"/>
  <c r="AJ3163" i="1"/>
  <c r="AK3163" i="1" s="1"/>
  <c r="AJ3249" i="1"/>
  <c r="AK3249" i="1" s="1"/>
  <c r="AJ3274" i="1"/>
  <c r="AK3274" i="1" s="1"/>
  <c r="AJ3943" i="1"/>
  <c r="AK3943" i="1" s="1"/>
  <c r="AJ2978" i="1"/>
  <c r="AK2978" i="1" s="1"/>
  <c r="AJ3098" i="1"/>
  <c r="AK3098" i="1" s="1"/>
  <c r="AJ3126" i="1"/>
  <c r="AK3126" i="1" s="1"/>
  <c r="AJ4185" i="1"/>
  <c r="AK4185" i="1" s="1"/>
  <c r="AJ3219" i="1"/>
  <c r="AK3219" i="1" s="1"/>
  <c r="AJ4214" i="1"/>
  <c r="AK4214" i="1" s="1"/>
  <c r="AJ3243" i="1"/>
  <c r="AK3243" i="1" s="1"/>
  <c r="AJ3301" i="1"/>
  <c r="AK3301" i="1" s="1"/>
  <c r="AJ2957" i="1"/>
  <c r="AK2957" i="1" s="1"/>
  <c r="AJ2954" i="1"/>
  <c r="AK2954" i="1" s="1"/>
  <c r="AJ2966" i="1"/>
  <c r="AK2966" i="1" s="1"/>
  <c r="AJ3007" i="1"/>
  <c r="AK3007" i="1" s="1"/>
  <c r="AJ3060" i="1"/>
  <c r="AK3060" i="1" s="1"/>
  <c r="AJ3109" i="1"/>
  <c r="AK3109" i="1" s="1"/>
  <c r="AJ3118" i="1"/>
  <c r="AK3118" i="1" s="1"/>
  <c r="AJ3133" i="1"/>
  <c r="AK3133" i="1" s="1"/>
  <c r="AJ3142" i="1"/>
  <c r="AK3142" i="1" s="1"/>
  <c r="AJ3151" i="1"/>
  <c r="AK3151" i="1" s="1"/>
  <c r="AJ3255" i="1"/>
  <c r="AK3255" i="1" s="1"/>
  <c r="AJ3263" i="1"/>
  <c r="AK3263" i="1" s="1"/>
  <c r="AJ3284" i="1"/>
  <c r="AK3284" i="1" s="1"/>
  <c r="AJ3297" i="1"/>
  <c r="AK3297" i="1" s="1"/>
  <c r="AJ3342" i="1"/>
  <c r="AK3342" i="1" s="1"/>
  <c r="AJ2938" i="1"/>
  <c r="AK2938" i="1" s="1"/>
  <c r="AJ2942" i="1"/>
  <c r="AK2942" i="1" s="1"/>
  <c r="AJ2946" i="1"/>
  <c r="AK2946" i="1" s="1"/>
  <c r="AJ2980" i="1"/>
  <c r="AK2980" i="1" s="1"/>
  <c r="AJ2984" i="1"/>
  <c r="AK2984" i="1" s="1"/>
  <c r="AJ3003" i="1"/>
  <c r="AK3003" i="1" s="1"/>
  <c r="AJ3030" i="1"/>
  <c r="AK3030" i="1" s="1"/>
  <c r="AJ3034" i="1"/>
  <c r="AK3034" i="1" s="1"/>
  <c r="AJ3038" i="1"/>
  <c r="AK3038" i="1" s="1"/>
  <c r="AJ3047" i="1"/>
  <c r="AK3047" i="1" s="1"/>
  <c r="AJ3056" i="1"/>
  <c r="AK3056" i="1" s="1"/>
  <c r="AJ3074" i="1"/>
  <c r="AK3074" i="1" s="1"/>
  <c r="AJ3079" i="1"/>
  <c r="AK3079" i="1" s="1"/>
  <c r="AJ3084" i="1"/>
  <c r="AK3084" i="1" s="1"/>
  <c r="AJ3088" i="1"/>
  <c r="AK3088" i="1" s="1"/>
  <c r="AJ3100" i="1"/>
  <c r="AK3100" i="1" s="1"/>
  <c r="AJ3114" i="1"/>
  <c r="AK3114" i="1" s="1"/>
  <c r="AJ3138" i="1"/>
  <c r="AK3138" i="1" s="1"/>
  <c r="AJ3181" i="1"/>
  <c r="AK3181" i="1" s="1"/>
  <c r="AJ3685" i="1"/>
  <c r="AK3685" i="1" s="1"/>
  <c r="AJ4191" i="1"/>
  <c r="AK4191" i="1" s="1"/>
  <c r="AJ4487" i="1"/>
  <c r="AK4487" i="1" s="1"/>
  <c r="AJ4531" i="1"/>
  <c r="AK4531" i="1" s="1"/>
  <c r="AJ3225" i="1"/>
  <c r="AK3225" i="1" s="1"/>
  <c r="AJ1161" i="1"/>
  <c r="AK1161" i="1" s="1"/>
  <c r="AJ3711" i="1"/>
  <c r="AK3711" i="1" s="1"/>
  <c r="AJ4197" i="1"/>
  <c r="AK4197" i="1" s="1"/>
  <c r="AJ2820" i="1"/>
  <c r="AK2820" i="1" s="1"/>
  <c r="AJ3354" i="1"/>
  <c r="AK3354" i="1" s="1"/>
  <c r="AJ1122" i="1"/>
  <c r="AK1122" i="1" s="1"/>
  <c r="AJ3229" i="1"/>
  <c r="AK3229" i="1" s="1"/>
  <c r="AJ3234" i="1"/>
  <c r="AK3234" i="1" s="1"/>
  <c r="AJ3239" i="1"/>
  <c r="AK3239" i="1" s="1"/>
  <c r="AJ3245" i="1"/>
  <c r="AK3245" i="1" s="1"/>
  <c r="AJ3268" i="1"/>
  <c r="AK3268" i="1" s="1"/>
  <c r="AJ3272" i="1"/>
  <c r="AK3272" i="1" s="1"/>
  <c r="AJ3332" i="1"/>
  <c r="AK3332" i="1" s="1"/>
  <c r="AJ3328" i="1"/>
  <c r="AK3328" i="1" s="1"/>
  <c r="AJ3324" i="1"/>
  <c r="AK3324" i="1" s="1"/>
  <c r="AJ3320" i="1"/>
  <c r="AK3320" i="1" s="1"/>
  <c r="AJ1522" i="1"/>
  <c r="AK1522" i="1" s="1"/>
  <c r="AJ3312" i="1"/>
  <c r="AK3312" i="1" s="1"/>
  <c r="AJ3308" i="1"/>
  <c r="AK3308" i="1" s="1"/>
  <c r="AJ3303" i="1"/>
  <c r="AK3303" i="1" s="1"/>
  <c r="AJ2981" i="1"/>
  <c r="AK2981" i="1" s="1"/>
  <c r="AJ3021" i="1"/>
  <c r="AK3021" i="1" s="1"/>
  <c r="AJ3075" i="1"/>
  <c r="AK3075" i="1" s="1"/>
  <c r="AJ3097" i="1"/>
  <c r="AK3097" i="1" s="1"/>
  <c r="AJ3120" i="1"/>
  <c r="AK3120" i="1" s="1"/>
  <c r="AJ1249" i="1"/>
  <c r="AK1249" i="1" s="1"/>
  <c r="AJ4361" i="1"/>
  <c r="AK4361" i="1" s="1"/>
  <c r="AJ2934" i="1"/>
  <c r="AK2934" i="1" s="1"/>
  <c r="AJ2960" i="1"/>
  <c r="AK2960" i="1" s="1"/>
  <c r="AJ3027" i="1"/>
  <c r="AK3027" i="1" s="1"/>
  <c r="AJ3071" i="1"/>
  <c r="AK3071" i="1" s="1"/>
  <c r="AJ3149" i="1"/>
  <c r="AK3149" i="1" s="1"/>
  <c r="AJ3168" i="1"/>
  <c r="AK3168" i="1" s="1"/>
  <c r="AJ3261" i="1"/>
  <c r="AK3261" i="1" s="1"/>
  <c r="AJ3286" i="1"/>
  <c r="AK3286" i="1" s="1"/>
  <c r="AJ3295" i="1"/>
  <c r="AK3295" i="1" s="1"/>
  <c r="AJ3340" i="1"/>
  <c r="AK3340" i="1" s="1"/>
  <c r="AJ4006" i="1"/>
  <c r="AK4006" i="1" s="1"/>
  <c r="AJ2991" i="1"/>
  <c r="AK2991" i="1" s="1"/>
  <c r="AJ3032" i="1"/>
  <c r="AK3032" i="1" s="1"/>
  <c r="AJ3094" i="1"/>
  <c r="AK3094" i="1" s="1"/>
  <c r="AJ3116" i="1"/>
  <c r="AK3116" i="1" s="1"/>
  <c r="AJ4030" i="1"/>
  <c r="AK4030" i="1" s="1"/>
  <c r="AJ4167" i="1"/>
  <c r="AK4167" i="1" s="1"/>
  <c r="AJ3231" i="1"/>
  <c r="AK3231" i="1" s="1"/>
  <c r="AJ3305" i="1"/>
  <c r="AK3305" i="1" s="1"/>
  <c r="AJ2950" i="1"/>
  <c r="AK2950" i="1" s="1"/>
  <c r="AJ2958" i="1"/>
  <c r="AK2958" i="1" s="1"/>
  <c r="AJ2975" i="1"/>
  <c r="AK2975" i="1" s="1"/>
  <c r="AJ3015" i="1"/>
  <c r="AK3015" i="1" s="1"/>
  <c r="AJ3042" i="1"/>
  <c r="AK3042" i="1" s="1"/>
  <c r="AJ3069" i="1"/>
  <c r="AK3069" i="1" s="1"/>
  <c r="AJ3104" i="1"/>
  <c r="AK3104" i="1" s="1"/>
  <c r="AJ3146" i="1"/>
  <c r="AK3146" i="1" s="1"/>
  <c r="AJ3155" i="1"/>
  <c r="AK3155" i="1" s="1"/>
  <c r="AJ3166" i="1"/>
  <c r="AK3166" i="1" s="1"/>
  <c r="AJ3253" i="1"/>
  <c r="AK3253" i="1" s="1"/>
  <c r="AJ3259" i="1"/>
  <c r="AK3259" i="1" s="1"/>
  <c r="AJ3276" i="1"/>
  <c r="AK3276" i="1" s="1"/>
  <c r="AJ3280" i="1"/>
  <c r="AK3280" i="1" s="1"/>
  <c r="AJ3288" i="1"/>
  <c r="AK3288" i="1" s="1"/>
  <c r="AJ3293" i="1"/>
  <c r="AK3293" i="1" s="1"/>
  <c r="AJ4031" i="1"/>
  <c r="AK4031" i="1" s="1"/>
  <c r="AJ3348" i="1"/>
  <c r="AK3348" i="1" s="1"/>
  <c r="AJ2951" i="1"/>
  <c r="AK2951" i="1" s="1"/>
  <c r="AJ2955" i="1"/>
  <c r="AK2955" i="1" s="1"/>
  <c r="AJ2959" i="1"/>
  <c r="AK2959" i="1" s="1"/>
  <c r="AJ2963" i="1"/>
  <c r="AK2963" i="1" s="1"/>
  <c r="AJ4241" i="1"/>
  <c r="AK4241" i="1" s="1"/>
  <c r="AJ2972" i="1"/>
  <c r="AK2972" i="1" s="1"/>
  <c r="AJ2976" i="1"/>
  <c r="AK2976" i="1" s="1"/>
  <c r="AJ2994" i="1"/>
  <c r="AK2994" i="1" s="1"/>
  <c r="AJ3008" i="1"/>
  <c r="AK3008" i="1" s="1"/>
  <c r="AJ3016" i="1"/>
  <c r="AK3016" i="1" s="1"/>
  <c r="AJ3026" i="1"/>
  <c r="AK3026" i="1" s="1"/>
  <c r="AJ3043" i="1"/>
  <c r="AK3043" i="1" s="1"/>
  <c r="AJ3052" i="1"/>
  <c r="AK3052" i="1" s="1"/>
  <c r="AJ3061" i="1"/>
  <c r="AK3061" i="1" s="1"/>
  <c r="AJ3070" i="1"/>
  <c r="AK3070" i="1" s="1"/>
  <c r="AJ3105" i="1"/>
  <c r="AK3105" i="1" s="1"/>
  <c r="AJ3110" i="1"/>
  <c r="AK3110" i="1" s="1"/>
  <c r="AJ3129" i="1"/>
  <c r="AK3129" i="1" s="1"/>
  <c r="AJ3143" i="1"/>
  <c r="AK3143" i="1" s="1"/>
  <c r="AJ3152" i="1"/>
  <c r="AK3152" i="1" s="1"/>
  <c r="AJ3157" i="1"/>
  <c r="AK3157" i="1" s="1"/>
  <c r="AJ3162" i="1"/>
  <c r="AK3162" i="1" s="1"/>
  <c r="AJ3172" i="1"/>
  <c r="AK3172" i="1" s="1"/>
  <c r="AJ3241" i="1"/>
  <c r="AK3241" i="1" s="1"/>
  <c r="AJ3250" i="1"/>
  <c r="AK3250" i="1" s="1"/>
  <c r="AJ3256" i="1"/>
  <c r="AK3256" i="1" s="1"/>
  <c r="AJ3260" i="1"/>
  <c r="AK3260" i="1" s="1"/>
  <c r="AJ3264" i="1"/>
  <c r="AK3264" i="1" s="1"/>
  <c r="AJ3277" i="1"/>
  <c r="AK3277" i="1" s="1"/>
  <c r="AJ3281" i="1"/>
  <c r="AK3281" i="1" s="1"/>
  <c r="AJ3285" i="1"/>
  <c r="AK3285" i="1" s="1"/>
  <c r="AJ3289" i="1"/>
  <c r="AK3289" i="1" s="1"/>
  <c r="AJ3294" i="1"/>
  <c r="AK3294" i="1" s="1"/>
  <c r="AJ3356" i="1"/>
  <c r="AK3356" i="1" s="1"/>
  <c r="AJ4255" i="1"/>
  <c r="AK4255" i="1" s="1"/>
  <c r="AJ3347" i="1"/>
  <c r="AK3347" i="1" s="1"/>
  <c r="AJ3341" i="1"/>
  <c r="AK3341" i="1" s="1"/>
  <c r="T2939" i="1"/>
  <c r="AJ2939" i="1" s="1"/>
  <c r="T3031" i="1"/>
  <c r="AJ3031" i="1" s="1"/>
  <c r="T3182" i="1"/>
  <c r="AJ3182" i="1" s="1"/>
  <c r="T2995" i="1"/>
  <c r="AJ2995" i="1" s="1"/>
  <c r="T3009" i="1"/>
  <c r="AJ3009" i="1" s="1"/>
  <c r="T2989" i="1"/>
  <c r="AJ2989" i="1" s="1"/>
  <c r="T2998" i="1"/>
  <c r="AJ2998" i="1" s="1"/>
  <c r="T3020" i="1"/>
  <c r="AJ3020" i="1" s="1"/>
  <c r="T3092" i="1"/>
  <c r="AJ3092" i="1" s="1"/>
  <c r="T3096" i="1"/>
  <c r="AJ3096" i="1" s="1"/>
  <c r="T2933" i="1"/>
  <c r="AJ2933" i="1" s="1"/>
  <c r="T3012" i="1"/>
  <c r="AJ3012" i="1" s="1"/>
  <c r="T3066" i="1"/>
  <c r="AJ3066" i="1" s="1"/>
  <c r="T3134" i="1"/>
  <c r="AJ3134" i="1" s="1"/>
  <c r="T3167" i="1"/>
  <c r="AJ3167" i="1" s="1"/>
  <c r="T3177" i="1"/>
  <c r="AJ3177" i="1" s="1"/>
  <c r="T3093" i="1"/>
  <c r="AJ3093" i="1" s="1"/>
  <c r="T3005" i="1"/>
  <c r="AJ3005" i="1" s="1"/>
  <c r="T3359" i="1"/>
  <c r="AJ3359" i="1" s="1"/>
  <c r="T2953" i="1"/>
  <c r="AJ2953" i="1" s="1"/>
  <c r="T2965" i="1"/>
  <c r="AJ2965" i="1" s="1"/>
  <c r="T2974" i="1"/>
  <c r="AJ2974" i="1" s="1"/>
  <c r="T3010" i="1"/>
  <c r="AJ3010" i="1" s="1"/>
  <c r="T3041" i="1"/>
  <c r="AJ3041" i="1" s="1"/>
  <c r="T3059" i="1"/>
  <c r="AJ3059" i="1" s="1"/>
  <c r="T3103" i="1"/>
  <c r="AJ3103" i="1" s="1"/>
  <c r="T3136" i="1"/>
  <c r="AJ3136" i="1" s="1"/>
  <c r="T3154" i="1"/>
  <c r="AJ3154" i="1" s="1"/>
  <c r="T3358" i="1"/>
  <c r="AJ3358" i="1" s="1"/>
  <c r="T2948" i="1"/>
  <c r="AJ2948" i="1" s="1"/>
  <c r="T3106" i="1"/>
  <c r="AJ3106" i="1" s="1"/>
  <c r="T2979" i="1"/>
  <c r="AJ2979" i="1" s="1"/>
  <c r="T3099" i="1"/>
  <c r="AJ3099" i="1" s="1"/>
  <c r="T3175" i="1"/>
  <c r="AJ3175" i="1" s="1"/>
  <c r="T3035" i="1"/>
  <c r="AJ3035" i="1" s="1"/>
  <c r="T3017" i="1"/>
  <c r="AJ3017" i="1" s="1"/>
  <c r="T3081" i="1"/>
  <c r="AJ3081" i="1" s="1"/>
  <c r="T3178" i="1"/>
  <c r="AJ3178" i="1" s="1"/>
  <c r="T2940" i="1"/>
  <c r="AJ2940" i="1" s="1"/>
  <c r="T2987" i="1"/>
  <c r="AJ2987" i="1" s="1"/>
  <c r="T3036" i="1"/>
  <c r="AJ3036" i="1" s="1"/>
  <c r="T3076" i="1"/>
  <c r="AJ3076" i="1" s="1"/>
  <c r="T4250" i="1"/>
  <c r="AJ4250" i="1" s="1"/>
  <c r="T2945" i="1"/>
  <c r="AJ2945" i="1" s="1"/>
  <c r="T3033" i="1"/>
  <c r="AJ3033" i="1" s="1"/>
  <c r="T3046" i="1"/>
  <c r="AJ3046" i="1" s="1"/>
  <c r="T3055" i="1"/>
  <c r="AJ3055" i="1" s="1"/>
  <c r="T2962" i="1"/>
  <c r="AJ2962" i="1" s="1"/>
  <c r="T2971" i="1"/>
  <c r="AJ2971" i="1" s="1"/>
  <c r="T3011" i="1"/>
  <c r="AJ3011" i="1" s="1"/>
  <c r="T3064" i="1"/>
  <c r="AJ3064" i="1" s="1"/>
  <c r="T3128" i="1"/>
  <c r="AJ3128" i="1" s="1"/>
  <c r="T3357" i="1"/>
  <c r="AJ3357" i="1" s="1"/>
  <c r="T4939" i="1"/>
  <c r="H4939" i="1"/>
  <c r="H4938" i="1"/>
  <c r="T4937" i="1"/>
  <c r="H4937" i="1"/>
  <c r="T4936" i="1"/>
  <c r="H4936" i="1"/>
  <c r="T4935" i="1"/>
  <c r="H4935" i="1"/>
  <c r="T4934" i="1"/>
  <c r="H4934" i="1"/>
  <c r="T4933" i="1"/>
  <c r="H4933" i="1"/>
  <c r="T4932" i="1"/>
  <c r="T4931" i="1"/>
  <c r="H4931" i="1"/>
  <c r="S4930" i="1"/>
  <c r="H4930" i="1"/>
  <c r="S4929" i="1"/>
  <c r="S4928" i="1"/>
  <c r="R4928" i="1"/>
  <c r="H4928" i="1"/>
  <c r="T4927" i="1"/>
  <c r="H4927" i="1"/>
  <c r="T4926" i="1"/>
  <c r="H4926" i="1"/>
  <c r="S4925" i="1"/>
  <c r="S4924" i="1"/>
  <c r="S4923" i="1"/>
  <c r="T4920" i="1"/>
  <c r="T4919" i="1"/>
  <c r="T4918" i="1"/>
  <c r="T4917" i="1"/>
  <c r="T1113" i="1"/>
  <c r="T3756" i="1"/>
  <c r="T1863" i="1"/>
  <c r="T4908" i="1"/>
  <c r="H4908" i="1"/>
  <c r="T4907" i="1"/>
  <c r="T4906" i="1"/>
  <c r="H4906" i="1"/>
  <c r="H4904" i="1"/>
  <c r="H4899" i="1"/>
  <c r="T4894" i="1"/>
  <c r="T4893" i="1"/>
  <c r="T3216" i="1"/>
  <c r="T4891" i="1"/>
  <c r="H4890" i="1"/>
  <c r="T4889" i="1"/>
  <c r="T4886" i="1"/>
  <c r="H4883" i="1"/>
  <c r="T4880" i="1"/>
  <c r="T4879" i="1"/>
  <c r="H4879" i="1"/>
  <c r="T4878" i="1"/>
  <c r="H4878" i="1"/>
  <c r="T4877" i="1"/>
  <c r="H4877" i="1"/>
  <c r="T4876" i="1"/>
  <c r="H4876" i="1"/>
  <c r="T4875" i="1"/>
  <c r="H4875" i="1"/>
  <c r="S4874" i="1"/>
  <c r="R4874" i="1"/>
  <c r="I4874" i="1"/>
  <c r="H4874" i="1"/>
  <c r="T4873" i="1"/>
  <c r="H4873" i="1"/>
  <c r="T4872" i="1"/>
  <c r="H4872" i="1"/>
  <c r="T4871" i="1"/>
  <c r="H4871" i="1"/>
  <c r="T4870" i="1"/>
  <c r="H4870" i="1"/>
  <c r="R4868" i="1"/>
  <c r="S4867" i="1"/>
  <c r="R4867" i="1"/>
  <c r="T681" i="1"/>
  <c r="R4859" i="1"/>
  <c r="I4859" i="1"/>
  <c r="T4858" i="1"/>
  <c r="S4857" i="1"/>
  <c r="I4857" i="1"/>
  <c r="S4855" i="1"/>
  <c r="I4855" i="1"/>
  <c r="T4854" i="1"/>
  <c r="T4853" i="1"/>
  <c r="S4852" i="1"/>
  <c r="T4851" i="1"/>
  <c r="S4850" i="1"/>
  <c r="I4850" i="1"/>
  <c r="T4849" i="1"/>
  <c r="T4848" i="1"/>
  <c r="H4848" i="1"/>
  <c r="T4846" i="1"/>
  <c r="H4846" i="1"/>
  <c r="T4845" i="1"/>
  <c r="H4845" i="1"/>
  <c r="T4844" i="1"/>
  <c r="T4843" i="1"/>
  <c r="T4842" i="1"/>
  <c r="T651" i="1"/>
  <c r="T965" i="1"/>
  <c r="T4815" i="1"/>
  <c r="T4814" i="1"/>
  <c r="T4813" i="1"/>
  <c r="S2095" i="1"/>
  <c r="R2095" i="1"/>
  <c r="T3193" i="1"/>
  <c r="T3605" i="1"/>
  <c r="T4809" i="1"/>
  <c r="T4807" i="1"/>
  <c r="T4806" i="1"/>
  <c r="T4805" i="1"/>
  <c r="T4804" i="1"/>
  <c r="T4803" i="1"/>
  <c r="T4801" i="1"/>
  <c r="H4801" i="1"/>
  <c r="T4800" i="1"/>
  <c r="T4799" i="1"/>
  <c r="T4798" i="1"/>
  <c r="H4798" i="1"/>
  <c r="T4797" i="1"/>
  <c r="T4796" i="1"/>
  <c r="T4795" i="1"/>
  <c r="T4794" i="1"/>
  <c r="T4793" i="1"/>
  <c r="T4792" i="1"/>
  <c r="T4791" i="1"/>
  <c r="T4790" i="1"/>
  <c r="T4789" i="1"/>
  <c r="H4789" i="1"/>
  <c r="T4788" i="1"/>
  <c r="H4788" i="1"/>
  <c r="T4787" i="1"/>
  <c r="T4786" i="1"/>
  <c r="R4784" i="1"/>
  <c r="T4783" i="1"/>
  <c r="T4782" i="1"/>
  <c r="T4781" i="1"/>
  <c r="H4781" i="1"/>
  <c r="T4780" i="1"/>
  <c r="H4780" i="1"/>
  <c r="T4779" i="1"/>
  <c r="H4779" i="1"/>
  <c r="T4778" i="1"/>
  <c r="T4773" i="1"/>
  <c r="T4772" i="1"/>
  <c r="T4771" i="1"/>
  <c r="R4770" i="1"/>
  <c r="T4769" i="1"/>
  <c r="T4768" i="1"/>
  <c r="H4765" i="1"/>
  <c r="T4760" i="1"/>
  <c r="T4758" i="1"/>
  <c r="T2366" i="1"/>
  <c r="H2366" i="1"/>
  <c r="T4752" i="1"/>
  <c r="T4751" i="1"/>
  <c r="H4751" i="1"/>
  <c r="T4750" i="1"/>
  <c r="H4750" i="1"/>
  <c r="H4749" i="1"/>
  <c r="H4748" i="1"/>
  <c r="T4747" i="1"/>
  <c r="H4747" i="1"/>
  <c r="H4746" i="1"/>
  <c r="H4745" i="1"/>
  <c r="H4744" i="1"/>
  <c r="H4743" i="1"/>
  <c r="H4742" i="1"/>
  <c r="H4741" i="1"/>
  <c r="H4740" i="1"/>
  <c r="S4739" i="1"/>
  <c r="R4739" i="1"/>
  <c r="S4738" i="1"/>
  <c r="H4738" i="1"/>
  <c r="S4737" i="1"/>
  <c r="S4736" i="1"/>
  <c r="R4736" i="1"/>
  <c r="T4734" i="1"/>
  <c r="H4734" i="1"/>
  <c r="T4733" i="1"/>
  <c r="T4732" i="1"/>
  <c r="T4729" i="1"/>
  <c r="H4729" i="1"/>
  <c r="T4728" i="1"/>
  <c r="H4728" i="1"/>
  <c r="T4727" i="1"/>
  <c r="H4727" i="1"/>
  <c r="T4726" i="1"/>
  <c r="H4726" i="1"/>
  <c r="T4724" i="1"/>
  <c r="T4723" i="1"/>
  <c r="T4722" i="1"/>
  <c r="T4721" i="1"/>
  <c r="T4720" i="1"/>
  <c r="T4719" i="1"/>
  <c r="T4718" i="1"/>
  <c r="H4718" i="1"/>
  <c r="T4717" i="1"/>
  <c r="H4717" i="1"/>
  <c r="T4716" i="1"/>
  <c r="T4714" i="1"/>
  <c r="H4714" i="1"/>
  <c r="H398" i="1"/>
  <c r="T4711" i="1"/>
  <c r="H4711" i="1"/>
  <c r="H4708" i="1"/>
  <c r="H4706" i="1"/>
  <c r="H4705" i="1"/>
  <c r="H4704" i="1"/>
  <c r="H4701" i="1"/>
  <c r="H4700" i="1"/>
  <c r="T4697" i="1"/>
  <c r="H4697" i="1"/>
  <c r="T4696" i="1"/>
  <c r="H4696" i="1"/>
  <c r="T4695" i="1"/>
  <c r="H4695" i="1"/>
  <c r="H1088" i="1"/>
  <c r="H4692" i="1"/>
  <c r="T4689" i="1"/>
  <c r="H4689" i="1"/>
  <c r="T4688" i="1"/>
  <c r="H4688" i="1"/>
  <c r="T4687" i="1"/>
  <c r="H4687" i="1"/>
  <c r="T4686" i="1"/>
  <c r="H4686" i="1"/>
  <c r="T4685" i="1"/>
  <c r="H4685" i="1"/>
  <c r="T4684" i="1"/>
  <c r="H4678" i="1"/>
  <c r="H4677" i="1"/>
  <c r="T4650" i="1"/>
  <c r="T4649" i="1"/>
  <c r="T4648" i="1"/>
  <c r="T4647" i="1"/>
  <c r="T4645" i="1"/>
  <c r="T4642" i="1"/>
  <c r="S4618" i="1"/>
  <c r="T4613" i="1"/>
  <c r="H4613" i="1"/>
  <c r="T4612" i="1"/>
  <c r="T4611" i="1"/>
  <c r="T4610" i="1"/>
  <c r="T4609" i="1"/>
  <c r="H4609" i="1"/>
  <c r="T4608" i="1"/>
  <c r="H4608" i="1"/>
  <c r="T4607" i="1"/>
  <c r="T4606" i="1"/>
  <c r="H4606" i="1"/>
  <c r="T4605" i="1"/>
  <c r="H4605" i="1"/>
  <c r="T4604" i="1"/>
  <c r="H4604" i="1"/>
  <c r="T4603" i="1"/>
  <c r="H4603" i="1"/>
  <c r="T4602" i="1"/>
  <c r="H4602" i="1"/>
  <c r="T4601" i="1"/>
  <c r="H4601" i="1"/>
  <c r="T4600" i="1"/>
  <c r="H4600" i="1"/>
  <c r="T4599" i="1"/>
  <c r="H4599" i="1"/>
  <c r="T4598" i="1"/>
  <c r="H4598" i="1"/>
  <c r="T4597" i="1"/>
  <c r="H4597" i="1"/>
  <c r="T4596" i="1"/>
  <c r="H4596" i="1"/>
  <c r="T4595" i="1"/>
  <c r="H4595" i="1"/>
  <c r="T4594" i="1"/>
  <c r="H4594" i="1"/>
  <c r="S4593" i="1"/>
  <c r="T4592" i="1"/>
  <c r="T4589" i="1"/>
  <c r="H4589" i="1"/>
  <c r="T4579" i="1"/>
  <c r="H4579" i="1"/>
  <c r="H4578" i="1"/>
  <c r="T4576" i="1"/>
  <c r="H4576" i="1"/>
  <c r="H4571" i="1"/>
  <c r="H4567" i="1"/>
  <c r="H4566" i="1"/>
  <c r="H4565" i="1"/>
  <c r="H4564" i="1"/>
  <c r="H4553" i="1"/>
  <c r="T2431" i="1"/>
  <c r="H2431" i="1"/>
  <c r="T60" i="1"/>
  <c r="T915" i="1"/>
  <c r="T4544" i="1"/>
  <c r="H4544" i="1"/>
  <c r="H4543" i="1"/>
  <c r="T4542" i="1"/>
  <c r="H4542" i="1"/>
  <c r="H4541" i="1"/>
  <c r="H4540" i="1"/>
  <c r="H4538" i="1"/>
  <c r="H4536" i="1"/>
  <c r="AJ4618" i="1" l="1"/>
  <c r="AK4618" i="1" s="1"/>
  <c r="AJ4593" i="1"/>
  <c r="AK4593" i="1" s="1"/>
  <c r="AJ4595" i="1"/>
  <c r="AK4595" i="1" s="1"/>
  <c r="AJ4687" i="1"/>
  <c r="AK4687" i="1" s="1"/>
  <c r="AJ4716" i="1"/>
  <c r="AK4716" i="1" s="1"/>
  <c r="AJ4773" i="1"/>
  <c r="AK4773" i="1" s="1"/>
  <c r="AJ4789" i="1"/>
  <c r="AK4789" i="1" s="1"/>
  <c r="AJ4804" i="1"/>
  <c r="AK4804" i="1" s="1"/>
  <c r="AJ4873" i="1"/>
  <c r="AK4873" i="1" s="1"/>
  <c r="AJ3756" i="1"/>
  <c r="AK3756" i="1" s="1"/>
  <c r="AJ4783" i="1"/>
  <c r="AK4783" i="1" s="1"/>
  <c r="AJ4805" i="1"/>
  <c r="AK4805" i="1" s="1"/>
  <c r="AJ4934" i="1"/>
  <c r="AK4934" i="1" s="1"/>
  <c r="AJ915" i="1"/>
  <c r="AK915" i="1" s="1"/>
  <c r="AJ4596" i="1"/>
  <c r="AK4596" i="1" s="1"/>
  <c r="AJ4642" i="1"/>
  <c r="AK4642" i="1" s="1"/>
  <c r="AJ4729" i="1"/>
  <c r="AK4729" i="1" s="1"/>
  <c r="AJ4806" i="1"/>
  <c r="AK4806" i="1" s="1"/>
  <c r="AJ4851" i="1"/>
  <c r="AK4851" i="1" s="1"/>
  <c r="AJ4877" i="1"/>
  <c r="AK4877" i="1" s="1"/>
  <c r="AJ60" i="1"/>
  <c r="AK60" i="1" s="1"/>
  <c r="AJ4609" i="1"/>
  <c r="AK4609" i="1" s="1"/>
  <c r="AJ4779" i="1"/>
  <c r="AK4779" i="1" s="1"/>
  <c r="AJ4799" i="1"/>
  <c r="AK4799" i="1" s="1"/>
  <c r="AJ4815" i="1"/>
  <c r="AK4815" i="1" s="1"/>
  <c r="AJ4906" i="1"/>
  <c r="AK4906" i="1" s="1"/>
  <c r="AJ4601" i="1"/>
  <c r="AK4601" i="1" s="1"/>
  <c r="AJ4647" i="1"/>
  <c r="AK4647" i="1" s="1"/>
  <c r="AJ4697" i="1"/>
  <c r="AK4697" i="1" s="1"/>
  <c r="AJ4726" i="1"/>
  <c r="AK4726" i="1" s="1"/>
  <c r="AJ4809" i="1"/>
  <c r="AK4809" i="1" s="1"/>
  <c r="AJ4871" i="1"/>
  <c r="AK4871" i="1" s="1"/>
  <c r="AJ4919" i="1"/>
  <c r="AK4919" i="1" s="1"/>
  <c r="AJ4648" i="1"/>
  <c r="AK4648" i="1" s="1"/>
  <c r="AJ4719" i="1"/>
  <c r="AK4719" i="1" s="1"/>
  <c r="AJ4794" i="1"/>
  <c r="AK4794" i="1" s="1"/>
  <c r="AJ3605" i="1"/>
  <c r="AK3605" i="1" s="1"/>
  <c r="AJ651" i="1"/>
  <c r="AK651" i="1" s="1"/>
  <c r="AJ4854" i="1"/>
  <c r="AK4854" i="1" s="1"/>
  <c r="AJ681" i="1"/>
  <c r="AK681" i="1" s="1"/>
  <c r="AJ3216" i="1"/>
  <c r="AK3216" i="1" s="1"/>
  <c r="AJ4920" i="1"/>
  <c r="AK4920" i="1" s="1"/>
  <c r="AJ4932" i="1"/>
  <c r="AK4932" i="1" s="1"/>
  <c r="AJ4936" i="1"/>
  <c r="AK4936" i="1" s="1"/>
  <c r="AJ4579" i="1"/>
  <c r="AK4579" i="1" s="1"/>
  <c r="AJ4603" i="1"/>
  <c r="AK4603" i="1" s="1"/>
  <c r="AJ4613" i="1"/>
  <c r="AK4613" i="1" s="1"/>
  <c r="AJ4695" i="1"/>
  <c r="AK4695" i="1" s="1"/>
  <c r="AJ4722" i="1"/>
  <c r="AK4722" i="1" s="1"/>
  <c r="AJ4758" i="1"/>
  <c r="AK4758" i="1" s="1"/>
  <c r="AJ4797" i="1"/>
  <c r="AK4797" i="1" s="1"/>
  <c r="AJ4876" i="1"/>
  <c r="AK4876" i="1" s="1"/>
  <c r="AJ4544" i="1"/>
  <c r="AK4544" i="1" s="1"/>
  <c r="AJ4608" i="1"/>
  <c r="AK4608" i="1" s="1"/>
  <c r="AJ4723" i="1"/>
  <c r="AK4723" i="1" s="1"/>
  <c r="AJ4778" i="1"/>
  <c r="AK4778" i="1" s="1"/>
  <c r="AJ4886" i="1"/>
  <c r="AK4886" i="1" s="1"/>
  <c r="AJ4589" i="1"/>
  <c r="AK4589" i="1" s="1"/>
  <c r="AJ4600" i="1"/>
  <c r="AK4600" i="1" s="1"/>
  <c r="AJ4688" i="1"/>
  <c r="AK4688" i="1" s="1"/>
  <c r="AJ4717" i="1"/>
  <c r="AK4717" i="1" s="1"/>
  <c r="AJ4750" i="1"/>
  <c r="AK4750" i="1" s="1"/>
  <c r="AJ4798" i="1"/>
  <c r="AK4798" i="1" s="1"/>
  <c r="AJ4845" i="1"/>
  <c r="AK4845" i="1" s="1"/>
  <c r="AJ4870" i="1"/>
  <c r="AK4870" i="1" s="1"/>
  <c r="AJ4889" i="1"/>
  <c r="AK4889" i="1" s="1"/>
  <c r="AJ4926" i="1"/>
  <c r="AK4926" i="1" s="1"/>
  <c r="AJ4645" i="1"/>
  <c r="AK4645" i="1" s="1"/>
  <c r="AJ4768" i="1"/>
  <c r="AK4768" i="1" s="1"/>
  <c r="AJ4792" i="1"/>
  <c r="AK4792" i="1" s="1"/>
  <c r="AJ4918" i="1"/>
  <c r="AK4918" i="1" s="1"/>
  <c r="AJ4605" i="1"/>
  <c r="AK4605" i="1" s="1"/>
  <c r="AJ4685" i="1"/>
  <c r="AK4685" i="1" s="1"/>
  <c r="AJ4711" i="1"/>
  <c r="AK4711" i="1" s="1"/>
  <c r="AJ4733" i="1"/>
  <c r="AK4733" i="1" s="1"/>
  <c r="AJ4751" i="1"/>
  <c r="AK4751" i="1" s="1"/>
  <c r="AJ4787" i="1"/>
  <c r="AK4787" i="1" s="1"/>
  <c r="AJ4800" i="1"/>
  <c r="AK4800" i="1" s="1"/>
  <c r="AJ965" i="1"/>
  <c r="AK965" i="1" s="1"/>
  <c r="AJ4853" i="1"/>
  <c r="AK4853" i="1" s="1"/>
  <c r="AJ4891" i="1"/>
  <c r="AK4891" i="1" s="1"/>
  <c r="AJ4927" i="1"/>
  <c r="AK4927" i="1" s="1"/>
  <c r="AJ2431" i="1"/>
  <c r="AK2431" i="1" s="1"/>
  <c r="AJ4752" i="1"/>
  <c r="AK4752" i="1" s="1"/>
  <c r="AJ4542" i="1"/>
  <c r="AK4542" i="1" s="1"/>
  <c r="AJ4598" i="1"/>
  <c r="AK4598" i="1" s="1"/>
  <c r="AJ4606" i="1"/>
  <c r="AK4606" i="1" s="1"/>
  <c r="AJ4686" i="1"/>
  <c r="AK4686" i="1" s="1"/>
  <c r="AJ4727" i="1"/>
  <c r="AK4727" i="1" s="1"/>
  <c r="AJ4801" i="1"/>
  <c r="AK4801" i="1" s="1"/>
  <c r="AJ4848" i="1"/>
  <c r="AK4848" i="1" s="1"/>
  <c r="AJ4893" i="1"/>
  <c r="AK4893" i="1" s="1"/>
  <c r="AJ4599" i="1"/>
  <c r="AK4599" i="1" s="1"/>
  <c r="AJ4728" i="1"/>
  <c r="AK4728" i="1" s="1"/>
  <c r="AJ4782" i="1"/>
  <c r="AK4782" i="1" s="1"/>
  <c r="AJ4844" i="1"/>
  <c r="AK4844" i="1" s="1"/>
  <c r="AJ4760" i="1"/>
  <c r="AK4760" i="1" s="1"/>
  <c r="AJ4790" i="1"/>
  <c r="AK4790" i="1" s="1"/>
  <c r="AJ4813" i="1"/>
  <c r="AK4813" i="1" s="1"/>
  <c r="AJ1113" i="1"/>
  <c r="AK1113" i="1" s="1"/>
  <c r="AJ4604" i="1"/>
  <c r="AK4604" i="1" s="1"/>
  <c r="AJ4684" i="1"/>
  <c r="AK4684" i="1" s="1"/>
  <c r="AJ4696" i="1"/>
  <c r="AK4696" i="1" s="1"/>
  <c r="AJ4724" i="1"/>
  <c r="AK4724" i="1" s="1"/>
  <c r="AJ4791" i="1"/>
  <c r="AK4791" i="1" s="1"/>
  <c r="AJ4814" i="1"/>
  <c r="AK4814" i="1" s="1"/>
  <c r="AJ4858" i="1"/>
  <c r="AK4858" i="1" s="1"/>
  <c r="AJ4917" i="1"/>
  <c r="AK4917" i="1" s="1"/>
  <c r="AJ4939" i="1"/>
  <c r="AK4939" i="1" s="1"/>
  <c r="AJ4592" i="1"/>
  <c r="AK4592" i="1" s="1"/>
  <c r="AJ4732" i="1"/>
  <c r="AK4732" i="1" s="1"/>
  <c r="AJ4786" i="1"/>
  <c r="AK4786" i="1" s="1"/>
  <c r="AJ4807" i="1"/>
  <c r="AK4807" i="1" s="1"/>
  <c r="AJ4935" i="1"/>
  <c r="AK4935" i="1" s="1"/>
  <c r="AJ4597" i="1"/>
  <c r="AK4597" i="1" s="1"/>
  <c r="AJ4610" i="1"/>
  <c r="AK4610" i="1" s="1"/>
  <c r="AJ4689" i="1"/>
  <c r="AK4689" i="1" s="1"/>
  <c r="AJ4718" i="1"/>
  <c r="AK4718" i="1" s="1"/>
  <c r="AJ4769" i="1"/>
  <c r="AK4769" i="1" s="1"/>
  <c r="AJ4793" i="1"/>
  <c r="AK4793" i="1" s="1"/>
  <c r="AJ4846" i="1"/>
  <c r="AK4846" i="1" s="1"/>
  <c r="AJ4878" i="1"/>
  <c r="AK4878" i="1" s="1"/>
  <c r="AJ4907" i="1"/>
  <c r="AK4907" i="1" s="1"/>
  <c r="AJ4931" i="1"/>
  <c r="AK4931" i="1" s="1"/>
  <c r="AJ4576" i="1"/>
  <c r="AK4576" i="1" s="1"/>
  <c r="AJ4611" i="1"/>
  <c r="AK4611" i="1" s="1"/>
  <c r="AJ4780" i="1"/>
  <c r="AK4780" i="1" s="1"/>
  <c r="AJ4594" i="1"/>
  <c r="AK4594" i="1" s="1"/>
  <c r="AJ4602" i="1"/>
  <c r="AK4602" i="1" s="1"/>
  <c r="AJ4612" i="1"/>
  <c r="AK4612" i="1" s="1"/>
  <c r="AJ4649" i="1"/>
  <c r="AK4649" i="1" s="1"/>
  <c r="AJ4720" i="1"/>
  <c r="AK4720" i="1" s="1"/>
  <c r="AJ4734" i="1"/>
  <c r="AK4734" i="1" s="1"/>
  <c r="AJ4747" i="1"/>
  <c r="AK4747" i="1" s="1"/>
  <c r="AJ4771" i="1"/>
  <c r="AK4771" i="1" s="1"/>
  <c r="AJ4788" i="1"/>
  <c r="AK4788" i="1" s="1"/>
  <c r="AJ4795" i="1"/>
  <c r="AK4795" i="1" s="1"/>
  <c r="AJ3193" i="1"/>
  <c r="AK3193" i="1" s="1"/>
  <c r="AJ4842" i="1"/>
  <c r="AK4842" i="1" s="1"/>
  <c r="AJ4872" i="1"/>
  <c r="AK4872" i="1" s="1"/>
  <c r="AJ4875" i="1"/>
  <c r="AK4875" i="1" s="1"/>
  <c r="AJ4879" i="1"/>
  <c r="AK4879" i="1" s="1"/>
  <c r="AJ4908" i="1"/>
  <c r="AK4908" i="1" s="1"/>
  <c r="AJ4607" i="1"/>
  <c r="AK4607" i="1" s="1"/>
  <c r="AJ4650" i="1"/>
  <c r="AK4650" i="1" s="1"/>
  <c r="AJ4714" i="1"/>
  <c r="AK4714" i="1" s="1"/>
  <c r="AJ4721" i="1"/>
  <c r="AK4721" i="1" s="1"/>
  <c r="AJ2366" i="1"/>
  <c r="AK2366" i="1" s="1"/>
  <c r="AJ4772" i="1"/>
  <c r="AK4772" i="1" s="1"/>
  <c r="AJ4781" i="1"/>
  <c r="AK4781" i="1" s="1"/>
  <c r="AJ4796" i="1"/>
  <c r="AK4796" i="1" s="1"/>
  <c r="AJ4803" i="1"/>
  <c r="AK4803" i="1" s="1"/>
  <c r="AJ4843" i="1"/>
  <c r="AK4843" i="1" s="1"/>
  <c r="AJ4849" i="1"/>
  <c r="AK4849" i="1" s="1"/>
  <c r="AJ4880" i="1"/>
  <c r="AK4880" i="1" s="1"/>
  <c r="AJ4894" i="1"/>
  <c r="AK4894" i="1" s="1"/>
  <c r="AJ1863" i="1"/>
  <c r="AK1863" i="1" s="1"/>
  <c r="AJ4933" i="1"/>
  <c r="AK4933" i="1" s="1"/>
  <c r="AJ4937" i="1"/>
  <c r="AK4937" i="1" s="1"/>
  <c r="AK3357" i="1"/>
  <c r="AK2971" i="1"/>
  <c r="AK3033" i="1"/>
  <c r="AK3036" i="1"/>
  <c r="AK3081" i="1"/>
  <c r="AK3099" i="1"/>
  <c r="AK3358" i="1"/>
  <c r="AK3059" i="1"/>
  <c r="AK2965" i="1"/>
  <c r="AK3093" i="1"/>
  <c r="AK3066" i="1"/>
  <c r="AK3092" i="1"/>
  <c r="AK3046" i="1"/>
  <c r="AK3076" i="1"/>
  <c r="AK3178" i="1"/>
  <c r="AK2948" i="1"/>
  <c r="AK3103" i="1"/>
  <c r="AK2974" i="1"/>
  <c r="AK3005" i="1"/>
  <c r="AK3134" i="1"/>
  <c r="AK3096" i="1"/>
  <c r="AK2989" i="1"/>
  <c r="AK3031" i="1"/>
  <c r="AK3175" i="1"/>
  <c r="AK3011" i="1"/>
  <c r="AK3009" i="1"/>
  <c r="AK3128" i="1"/>
  <c r="AK2945" i="1"/>
  <c r="AK2979" i="1"/>
  <c r="AK2953" i="1"/>
  <c r="AK2995" i="1"/>
  <c r="T4855" i="1"/>
  <c r="AJ4855" i="1" s="1"/>
  <c r="T4868" i="1"/>
  <c r="AJ4868" i="1" s="1"/>
  <c r="T4929" i="1"/>
  <c r="AJ4929" i="1" s="1"/>
  <c r="AK3055" i="1"/>
  <c r="AK3136" i="1"/>
  <c r="AK3182" i="1"/>
  <c r="T4737" i="1"/>
  <c r="AJ4737" i="1" s="1"/>
  <c r="T4850" i="1"/>
  <c r="AJ4850" i="1" s="1"/>
  <c r="T4857" i="1"/>
  <c r="AJ4857" i="1" s="1"/>
  <c r="T4770" i="1"/>
  <c r="AJ4770" i="1" s="1"/>
  <c r="AK2962" i="1"/>
  <c r="AK3017" i="1"/>
  <c r="AK3041" i="1"/>
  <c r="AK3012" i="1"/>
  <c r="T4924" i="1"/>
  <c r="AJ4924" i="1" s="1"/>
  <c r="T4925" i="1"/>
  <c r="AJ4925" i="1" s="1"/>
  <c r="AK4250" i="1"/>
  <c r="AK3035" i="1"/>
  <c r="AK3010" i="1"/>
  <c r="AK3167" i="1"/>
  <c r="AK2998" i="1"/>
  <c r="T4784" i="1"/>
  <c r="AJ4784" i="1" s="1"/>
  <c r="T4930" i="1"/>
  <c r="AJ4930" i="1" s="1"/>
  <c r="T4923" i="1"/>
  <c r="AJ4923" i="1" s="1"/>
  <c r="AK2987" i="1"/>
  <c r="AK3154" i="1"/>
  <c r="AK3177" i="1"/>
  <c r="AK3020" i="1"/>
  <c r="AK3064" i="1"/>
  <c r="AK2940" i="1"/>
  <c r="AK3106" i="1"/>
  <c r="AK3359" i="1"/>
  <c r="AK2933" i="1"/>
  <c r="T4738" i="1"/>
  <c r="AJ4738" i="1" s="1"/>
  <c r="T4852" i="1"/>
  <c r="AJ4852" i="1" s="1"/>
  <c r="T4859" i="1"/>
  <c r="AJ4859" i="1" s="1"/>
  <c r="AK2939" i="1"/>
  <c r="T4739" i="1"/>
  <c r="AJ4739" i="1" s="1"/>
  <c r="T4736" i="1"/>
  <c r="AJ4736" i="1" s="1"/>
  <c r="T4874" i="1"/>
  <c r="AJ4874" i="1" s="1"/>
  <c r="T4867" i="1"/>
  <c r="AJ4867" i="1" s="1"/>
  <c r="T2095" i="1"/>
  <c r="AJ2095" i="1" s="1"/>
  <c r="T4928" i="1"/>
  <c r="AJ4928" i="1" s="1"/>
  <c r="AK4867" i="1" l="1"/>
  <c r="AK4928" i="1"/>
  <c r="AK4736" i="1"/>
  <c r="AK2095" i="1"/>
  <c r="AK4924" i="1"/>
  <c r="AK4859" i="1"/>
  <c r="AK4923" i="1"/>
  <c r="AK4868" i="1"/>
  <c r="AK4857" i="1"/>
  <c r="AK4930" i="1"/>
  <c r="AK4852" i="1"/>
  <c r="AK4770" i="1"/>
  <c r="AK4739" i="1"/>
  <c r="AK4784" i="1"/>
  <c r="AK4737" i="1"/>
  <c r="AK4738" i="1"/>
  <c r="AK4925" i="1"/>
  <c r="AK4929" i="1"/>
  <c r="AK4874" i="1"/>
  <c r="AK4855" i="1"/>
  <c r="AK4850" i="1"/>
  <c r="T4329" i="1"/>
  <c r="H4329" i="1"/>
  <c r="H4328" i="1"/>
  <c r="H4327" i="1"/>
  <c r="T4326" i="1"/>
  <c r="H4326" i="1"/>
  <c r="H4325" i="1"/>
  <c r="T4324" i="1"/>
  <c r="H4324" i="1"/>
  <c r="H4323" i="1"/>
  <c r="T4322" i="1"/>
  <c r="H4321" i="1"/>
  <c r="T4320" i="1"/>
  <c r="H4320" i="1"/>
  <c r="H4319" i="1"/>
  <c r="T4317" i="1"/>
  <c r="H4316" i="1"/>
  <c r="T4315" i="1"/>
  <c r="H4313" i="1"/>
  <c r="H4312" i="1"/>
  <c r="H4311" i="1"/>
  <c r="T4310" i="1"/>
  <c r="H4310" i="1"/>
  <c r="H4308" i="1"/>
  <c r="H4307" i="1"/>
  <c r="H4306" i="1"/>
  <c r="H4304" i="1"/>
  <c r="T4303" i="1"/>
  <c r="H4303" i="1"/>
  <c r="T4302" i="1"/>
  <c r="H4302" i="1"/>
  <c r="H4301" i="1"/>
  <c r="H4300" i="1"/>
  <c r="H4299" i="1"/>
  <c r="T4298" i="1"/>
  <c r="H4298" i="1"/>
  <c r="T4297" i="1"/>
  <c r="H4297" i="1"/>
  <c r="H4296" i="1"/>
  <c r="T4295" i="1"/>
  <c r="H4295" i="1"/>
  <c r="H4294" i="1"/>
  <c r="H4293" i="1"/>
  <c r="T4291" i="1"/>
  <c r="H4291" i="1"/>
  <c r="T4289" i="1"/>
  <c r="T4288" i="1"/>
  <c r="H4287" i="1"/>
  <c r="T4286" i="1"/>
  <c r="H4286" i="1"/>
  <c r="T4285" i="1"/>
  <c r="H4285" i="1"/>
  <c r="T4284" i="1"/>
  <c r="H4284" i="1"/>
  <c r="H4283" i="1"/>
  <c r="H4282" i="1"/>
  <c r="H4281" i="1"/>
  <c r="H4278" i="1"/>
  <c r="H4277" i="1"/>
  <c r="T4276" i="1"/>
  <c r="H4276" i="1"/>
  <c r="H4275" i="1"/>
  <c r="H4274" i="1"/>
  <c r="H4273" i="1"/>
  <c r="AJ4322" i="1" l="1"/>
  <c r="AK4322" i="1" s="1"/>
  <c r="AJ4315" i="1"/>
  <c r="AK4315" i="1" s="1"/>
  <c r="AJ4286" i="1"/>
  <c r="AK4286" i="1" s="1"/>
  <c r="AJ4329" i="1"/>
  <c r="AK4329" i="1" s="1"/>
  <c r="AJ4295" i="1"/>
  <c r="AK4295" i="1" s="1"/>
  <c r="AJ4324" i="1"/>
  <c r="AK4324" i="1" s="1"/>
  <c r="AJ4289" i="1"/>
  <c r="AK4289" i="1" s="1"/>
  <c r="AJ4302" i="1"/>
  <c r="AK4302" i="1" s="1"/>
  <c r="AJ4310" i="1"/>
  <c r="AK4310" i="1" s="1"/>
  <c r="AJ4285" i="1"/>
  <c r="AK4285" i="1" s="1"/>
  <c r="AJ4288" i="1"/>
  <c r="AK4288" i="1" s="1"/>
  <c r="AJ4284" i="1"/>
  <c r="AK4284" i="1" s="1"/>
  <c r="AJ4297" i="1"/>
  <c r="AK4297" i="1" s="1"/>
  <c r="AJ4320" i="1"/>
  <c r="AK4320" i="1" s="1"/>
  <c r="AJ4326" i="1"/>
  <c r="AK4326" i="1" s="1"/>
  <c r="AJ4298" i="1"/>
  <c r="AK4298" i="1" s="1"/>
  <c r="AJ4317" i="1"/>
  <c r="AK4317" i="1" s="1"/>
  <c r="AJ4276" i="1"/>
  <c r="AK4276" i="1" s="1"/>
  <c r="AJ4291" i="1"/>
  <c r="AK4291" i="1" s="1"/>
  <c r="AJ4303" i="1"/>
  <c r="AK4303" i="1" s="1"/>
  <c r="H4177" i="1"/>
  <c r="H4810" i="1"/>
  <c r="H4175" i="1"/>
  <c r="H4394" i="1"/>
  <c r="H948" i="1"/>
  <c r="H4172" i="1"/>
  <c r="H4171" i="1"/>
  <c r="H4170" i="1"/>
  <c r="H3204" i="1"/>
  <c r="H4168" i="1"/>
  <c r="H5038" i="1"/>
  <c r="H1139" i="1"/>
  <c r="H3189" i="1"/>
  <c r="H3201" i="1"/>
  <c r="H4500" i="1"/>
  <c r="H2241" i="1"/>
  <c r="H4155" i="1"/>
  <c r="T4777" i="1"/>
  <c r="H4777" i="1"/>
  <c r="T4159" i="1"/>
  <c r="H4159" i="1"/>
  <c r="T4158" i="1"/>
  <c r="H4158" i="1"/>
  <c r="T4157" i="1"/>
  <c r="H4157" i="1"/>
  <c r="T4383" i="1"/>
  <c r="T4382" i="1"/>
  <c r="T4154" i="1"/>
  <c r="H4154" i="1"/>
  <c r="T3832" i="1"/>
  <c r="T3191" i="1"/>
  <c r="H3191" i="1"/>
  <c r="T4151" i="1"/>
  <c r="H4151" i="1"/>
  <c r="T4150" i="1"/>
  <c r="H4150" i="1"/>
  <c r="T3739" i="1"/>
  <c r="T2432" i="1"/>
  <c r="T4147" i="1"/>
  <c r="H4147" i="1"/>
  <c r="T4146" i="1"/>
  <c r="H4146" i="1"/>
  <c r="T4145" i="1"/>
  <c r="H4145" i="1"/>
  <c r="T2293" i="1"/>
  <c r="H2293" i="1"/>
  <c r="T4756" i="1"/>
  <c r="H4756" i="1"/>
  <c r="T4142" i="1"/>
  <c r="H4142" i="1"/>
  <c r="T3650" i="1"/>
  <c r="H3650" i="1"/>
  <c r="T4390" i="1"/>
  <c r="H4390" i="1"/>
  <c r="T4139" i="1"/>
  <c r="H4139" i="1"/>
  <c r="T4121" i="1"/>
  <c r="H4121" i="1"/>
  <c r="T4137" i="1"/>
  <c r="H4137" i="1"/>
  <c r="T4136" i="1"/>
  <c r="H4136" i="1"/>
  <c r="T3217" i="1"/>
  <c r="H3217" i="1"/>
  <c r="T4134" i="1"/>
  <c r="T3798" i="1"/>
  <c r="H3798" i="1"/>
  <c r="T4132" i="1"/>
  <c r="H4132" i="1"/>
  <c r="T4131" i="1"/>
  <c r="H4131" i="1"/>
  <c r="T2506" i="1"/>
  <c r="H2506" i="1"/>
  <c r="T3195" i="1"/>
  <c r="H3195" i="1"/>
  <c r="T4128" i="1"/>
  <c r="H4128" i="1"/>
  <c r="T4127" i="1"/>
  <c r="H4127" i="1"/>
  <c r="T4381" i="1"/>
  <c r="H4381" i="1"/>
  <c r="T4125" i="1"/>
  <c r="H4125" i="1"/>
  <c r="T4124" i="1"/>
  <c r="H4124" i="1"/>
  <c r="T2450" i="1"/>
  <c r="H2450" i="1"/>
  <c r="T4122" i="1"/>
  <c r="H4122" i="1"/>
  <c r="T4712" i="1"/>
  <c r="H4712" i="1"/>
  <c r="T4120" i="1"/>
  <c r="H4120" i="1"/>
  <c r="T4104" i="1"/>
  <c r="H4104" i="1"/>
  <c r="T4118" i="1"/>
  <c r="H4118" i="1"/>
  <c r="H4117" i="1"/>
  <c r="T4116" i="1"/>
  <c r="H4116" i="1"/>
  <c r="T4115" i="1"/>
  <c r="H4115" i="1"/>
  <c r="T4114" i="1"/>
  <c r="H4114" i="1"/>
  <c r="T4113" i="1"/>
  <c r="H4113" i="1"/>
  <c r="T4112" i="1"/>
  <c r="H4112" i="1"/>
  <c r="T4111" i="1"/>
  <c r="H4111" i="1"/>
  <c r="T2486" i="1"/>
  <c r="H2486" i="1"/>
  <c r="T3854" i="1"/>
  <c r="H3854" i="1"/>
  <c r="T4108" i="1"/>
  <c r="H4108" i="1"/>
  <c r="H4107" i="1"/>
  <c r="H4106" i="1"/>
  <c r="T4100" i="1"/>
  <c r="H4100" i="1"/>
  <c r="T4253" i="1"/>
  <c r="H4253" i="1"/>
  <c r="T4103" i="1"/>
  <c r="H4103" i="1"/>
  <c r="T4102" i="1"/>
  <c r="H4102" i="1"/>
  <c r="T4101" i="1"/>
  <c r="H4101" i="1"/>
  <c r="T4378" i="1"/>
  <c r="H4378" i="1"/>
  <c r="T4126" i="1"/>
  <c r="H4126" i="1"/>
  <c r="T4352" i="1"/>
  <c r="H4097" i="1"/>
  <c r="T962" i="1"/>
  <c r="H962" i="1"/>
  <c r="T1163" i="1"/>
  <c r="H1163" i="1"/>
  <c r="H5035" i="1"/>
  <c r="T4093" i="1"/>
  <c r="H4093" i="1"/>
  <c r="T1134" i="1"/>
  <c r="H1134" i="1"/>
  <c r="T3215" i="1"/>
  <c r="H3215" i="1"/>
  <c r="T3725" i="1"/>
  <c r="H3725" i="1"/>
  <c r="T926" i="1"/>
  <c r="H926" i="1"/>
  <c r="T4209" i="1"/>
  <c r="H4209" i="1"/>
  <c r="T3892" i="1"/>
  <c r="H3892" i="1"/>
  <c r="T4086" i="1"/>
  <c r="H4086" i="1"/>
  <c r="T2381" i="1"/>
  <c r="H2381" i="1"/>
  <c r="T4084" i="1"/>
  <c r="H4084" i="1"/>
  <c r="T4083" i="1"/>
  <c r="H4083" i="1"/>
  <c r="T4082" i="1"/>
  <c r="H4082" i="1"/>
  <c r="T4081" i="1"/>
  <c r="H4081" i="1"/>
  <c r="H4080" i="1"/>
  <c r="T4079" i="1"/>
  <c r="H4079" i="1"/>
  <c r="T4078" i="1"/>
  <c r="H4078" i="1"/>
  <c r="T4077" i="1"/>
  <c r="H4077" i="1"/>
  <c r="T3675" i="1"/>
  <c r="H3675" i="1"/>
  <c r="T4075" i="1"/>
  <c r="H4075" i="1"/>
  <c r="T3755" i="1"/>
  <c r="H3755" i="1"/>
  <c r="T4234" i="1"/>
  <c r="H4234" i="1"/>
  <c r="T952" i="1"/>
  <c r="H952" i="1"/>
  <c r="T4071" i="1"/>
  <c r="H4071" i="1"/>
  <c r="T4070" i="1"/>
  <c r="H4070" i="1"/>
  <c r="T4069" i="1"/>
  <c r="H4069" i="1"/>
  <c r="T4068" i="1"/>
  <c r="H4068" i="1"/>
  <c r="T4067" i="1"/>
  <c r="H4067" i="1"/>
  <c r="T4066" i="1"/>
  <c r="H4066" i="1"/>
  <c r="T4065" i="1"/>
  <c r="H4065" i="1"/>
  <c r="T4064" i="1"/>
  <c r="T4063" i="1"/>
  <c r="H4063" i="1"/>
  <c r="T4062" i="1"/>
  <c r="H4062" i="1"/>
  <c r="T4061" i="1"/>
  <c r="H4061" i="1"/>
  <c r="T3351" i="1"/>
  <c r="T4059" i="1"/>
  <c r="H4059" i="1"/>
  <c r="T1803" i="1"/>
  <c r="H1803" i="1"/>
  <c r="T1076" i="1"/>
  <c r="H1076" i="1"/>
  <c r="T4056" i="1"/>
  <c r="H4056" i="1"/>
  <c r="T4153" i="1"/>
  <c r="H4153" i="1"/>
  <c r="T4054" i="1"/>
  <c r="H4054" i="1"/>
  <c r="T4090" i="1"/>
  <c r="H4090" i="1"/>
  <c r="T4119" i="1"/>
  <c r="H4119" i="1"/>
  <c r="T4152" i="1"/>
  <c r="H4152" i="1"/>
  <c r="T3831" i="1"/>
  <c r="H3831" i="1"/>
  <c r="T3735" i="1"/>
  <c r="H3735" i="1"/>
  <c r="T1019" i="1"/>
  <c r="H1019" i="1"/>
  <c r="T4149" i="1"/>
  <c r="H4149" i="1"/>
  <c r="T2193" i="1"/>
  <c r="H2193" i="1"/>
  <c r="T4045" i="1"/>
  <c r="H4045" i="1"/>
  <c r="T4206" i="1"/>
  <c r="H4206" i="1"/>
  <c r="T4043" i="1"/>
  <c r="H4043" i="1"/>
  <c r="T4042" i="1"/>
  <c r="H4042" i="1"/>
  <c r="T4041" i="1"/>
  <c r="H4041" i="1"/>
  <c r="T3734" i="1"/>
  <c r="H3734" i="1"/>
  <c r="T3865" i="1"/>
  <c r="H3865" i="1"/>
  <c r="T4038" i="1"/>
  <c r="H4038" i="1"/>
  <c r="T1729" i="1"/>
  <c r="H1729" i="1"/>
  <c r="T4036" i="1"/>
  <c r="H4036" i="1"/>
  <c r="T4035" i="1"/>
  <c r="H4035" i="1"/>
  <c r="T4233" i="1"/>
  <c r="H4233" i="1"/>
  <c r="T4034" i="1"/>
  <c r="H4034" i="1"/>
  <c r="T4232" i="1"/>
  <c r="H4232" i="1"/>
  <c r="T4350" i="1"/>
  <c r="H4350" i="1"/>
  <c r="T3848" i="1"/>
  <c r="H3848" i="1"/>
  <c r="T3366" i="1"/>
  <c r="H3366" i="1"/>
  <c r="T4028" i="1"/>
  <c r="H4028" i="1"/>
  <c r="T4027" i="1"/>
  <c r="H4027" i="1"/>
  <c r="H4026" i="1"/>
  <c r="T4025" i="1"/>
  <c r="H4025" i="1"/>
  <c r="T4694" i="1"/>
  <c r="H4694" i="1"/>
  <c r="T4231" i="1"/>
  <c r="H4231" i="1"/>
  <c r="T4022" i="1"/>
  <c r="H4022" i="1"/>
  <c r="T4021" i="1"/>
  <c r="H4021" i="1"/>
  <c r="T4020" i="1"/>
  <c r="H4020" i="1"/>
  <c r="T4019" i="1"/>
  <c r="H4019" i="1"/>
  <c r="T4018" i="1"/>
  <c r="H4018" i="1"/>
  <c r="T4017" i="1"/>
  <c r="H4017" i="1"/>
  <c r="T4016" i="1"/>
  <c r="H4016" i="1"/>
  <c r="T4015" i="1"/>
  <c r="H4015" i="1"/>
  <c r="T4229" i="1"/>
  <c r="H4229" i="1"/>
  <c r="T4013" i="1"/>
  <c r="H4013" i="1"/>
  <c r="T4012" i="1"/>
  <c r="H4012" i="1"/>
  <c r="T4011" i="1"/>
  <c r="H4011" i="1"/>
  <c r="T4010" i="1"/>
  <c r="H4010" i="1"/>
  <c r="T2443" i="1"/>
  <c r="H2443" i="1"/>
  <c r="T4008" i="1"/>
  <c r="H4008" i="1"/>
  <c r="T4007" i="1"/>
  <c r="H4007" i="1"/>
  <c r="T3742" i="1"/>
  <c r="H3742" i="1"/>
  <c r="T4005" i="1"/>
  <c r="H4005" i="1"/>
  <c r="H4004" i="1"/>
  <c r="H4003" i="1"/>
  <c r="H4002" i="1"/>
  <c r="T4001" i="1"/>
  <c r="H4001" i="1"/>
  <c r="T4099" i="1"/>
  <c r="H4099" i="1"/>
  <c r="T3999" i="1"/>
  <c r="H3999" i="1"/>
  <c r="T3998" i="1"/>
  <c r="H3998" i="1"/>
  <c r="T3997" i="1"/>
  <c r="H3997" i="1"/>
  <c r="T3996" i="1"/>
  <c r="H3996" i="1"/>
  <c r="T3995" i="1"/>
  <c r="H3995" i="1"/>
  <c r="T2305" i="1"/>
  <c r="H2305" i="1"/>
  <c r="T3674" i="1"/>
  <c r="H3674" i="1"/>
  <c r="T3992" i="1"/>
  <c r="H3992" i="1"/>
  <c r="T3991" i="1"/>
  <c r="H3991" i="1"/>
  <c r="T3990" i="1"/>
  <c r="H3990" i="1"/>
  <c r="T3989" i="1"/>
  <c r="H3989" i="1"/>
  <c r="T2328" i="1"/>
  <c r="H2328" i="1"/>
  <c r="T3987" i="1"/>
  <c r="H3987" i="1"/>
  <c r="T3891" i="1"/>
  <c r="H3891" i="1"/>
  <c r="T3985" i="1"/>
  <c r="H3985" i="1"/>
  <c r="T3984" i="1"/>
  <c r="H3984" i="1"/>
  <c r="T1233" i="1"/>
  <c r="H1233" i="1"/>
  <c r="T2298" i="1"/>
  <c r="H2298" i="1"/>
  <c r="T3981" i="1"/>
  <c r="H3981" i="1"/>
  <c r="T2364" i="1"/>
  <c r="H2364" i="1"/>
  <c r="T3979" i="1"/>
  <c r="H3979" i="1"/>
  <c r="T3978" i="1"/>
  <c r="H3978" i="1"/>
  <c r="T3977" i="1"/>
  <c r="H3977" i="1"/>
  <c r="T3976" i="1"/>
  <c r="H3976" i="1"/>
  <c r="T3975" i="1"/>
  <c r="H3975" i="1"/>
  <c r="T3974" i="1"/>
  <c r="H3974" i="1"/>
  <c r="T4373" i="1"/>
  <c r="H4373" i="1"/>
  <c r="T3972" i="1"/>
  <c r="H3972" i="1"/>
  <c r="T3716" i="1"/>
  <c r="H3716" i="1"/>
  <c r="T3970" i="1"/>
  <c r="H3970" i="1"/>
  <c r="T3969" i="1"/>
  <c r="H3969" i="1"/>
  <c r="T3968" i="1"/>
  <c r="H3968" i="1"/>
  <c r="T3967" i="1"/>
  <c r="H3967" i="1"/>
  <c r="T3966" i="1"/>
  <c r="H3966" i="1"/>
  <c r="T3965" i="1"/>
  <c r="H3965" i="1"/>
  <c r="T3964" i="1"/>
  <c r="H3964" i="1"/>
  <c r="T2967" i="1"/>
  <c r="H2967" i="1"/>
  <c r="T3962" i="1"/>
  <c r="H3962" i="1"/>
  <c r="T3961" i="1"/>
  <c r="H3961" i="1"/>
  <c r="T3960" i="1"/>
  <c r="H3960" i="1"/>
  <c r="T3959" i="1"/>
  <c r="H3959" i="1"/>
  <c r="T3958" i="1"/>
  <c r="H3958" i="1"/>
  <c r="T3957" i="1"/>
  <c r="H3957" i="1"/>
  <c r="T3956" i="1"/>
  <c r="H3956" i="1"/>
  <c r="T3955" i="1"/>
  <c r="H3955" i="1"/>
  <c r="T3954" i="1"/>
  <c r="H3954" i="1"/>
  <c r="T3953" i="1"/>
  <c r="H3953" i="1"/>
  <c r="T3952" i="1"/>
  <c r="H3952" i="1"/>
  <c r="T3951" i="1"/>
  <c r="H3951" i="1"/>
  <c r="T3950" i="1"/>
  <c r="H3950" i="1"/>
  <c r="T3949" i="1"/>
  <c r="H3949" i="1"/>
  <c r="T3948" i="1"/>
  <c r="H3948" i="1"/>
  <c r="T3947" i="1"/>
  <c r="H3947" i="1"/>
  <c r="T3946" i="1"/>
  <c r="H3946" i="1"/>
  <c r="T3945" i="1"/>
  <c r="H3945" i="1"/>
  <c r="T3944" i="1"/>
  <c r="H3944" i="1"/>
  <c r="T4371" i="1"/>
  <c r="H4371" i="1"/>
  <c r="T3942" i="1"/>
  <c r="H3942" i="1"/>
  <c r="T2100" i="1"/>
  <c r="H2100" i="1"/>
  <c r="T3940" i="1"/>
  <c r="H3940" i="1"/>
  <c r="T3939" i="1"/>
  <c r="H3939" i="1"/>
  <c r="T3938" i="1"/>
  <c r="H3938" i="1"/>
  <c r="T3937" i="1"/>
  <c r="H3937" i="1"/>
  <c r="T3936" i="1"/>
  <c r="H3936" i="1"/>
  <c r="T3935" i="1"/>
  <c r="H3935" i="1"/>
  <c r="T3934" i="1"/>
  <c r="H3934" i="1"/>
  <c r="T4148" i="1"/>
  <c r="H4148" i="1"/>
  <c r="T3859" i="1"/>
  <c r="H3859" i="1"/>
  <c r="T3931" i="1"/>
  <c r="H3931" i="1"/>
  <c r="T3930" i="1"/>
  <c r="H3930" i="1"/>
  <c r="T3929" i="1"/>
  <c r="H3929" i="1"/>
  <c r="T3928" i="1"/>
  <c r="H3928" i="1"/>
  <c r="T3927" i="1"/>
  <c r="H3927" i="1"/>
  <c r="T3926" i="1"/>
  <c r="H3926" i="1"/>
  <c r="T3925" i="1"/>
  <c r="H3925" i="1"/>
  <c r="T3924" i="1"/>
  <c r="H3924" i="1"/>
  <c r="T3923" i="1"/>
  <c r="H3923" i="1"/>
  <c r="T3922" i="1"/>
  <c r="H3922" i="1"/>
  <c r="T3921" i="1"/>
  <c r="H3921" i="1"/>
  <c r="T3920" i="1"/>
  <c r="H3920" i="1"/>
  <c r="T3919" i="1"/>
  <c r="H3919" i="1"/>
  <c r="H3918" i="1"/>
  <c r="H3917" i="1"/>
  <c r="T3916" i="1"/>
  <c r="H3916" i="1"/>
  <c r="T3915" i="1"/>
  <c r="H3915" i="1"/>
  <c r="T3914" i="1"/>
  <c r="H3914" i="1"/>
  <c r="T3913" i="1"/>
  <c r="H3913" i="1"/>
  <c r="T3912" i="1"/>
  <c r="H3912" i="1"/>
  <c r="T3911" i="1"/>
  <c r="H3911" i="1"/>
  <c r="T3910" i="1"/>
  <c r="H3910" i="1"/>
  <c r="T4174" i="1"/>
  <c r="H4174" i="1"/>
  <c r="H3908" i="1"/>
  <c r="T3907" i="1"/>
  <c r="H3907" i="1"/>
  <c r="T3906" i="1"/>
  <c r="H3906" i="1"/>
  <c r="T3982" i="1"/>
  <c r="H3982" i="1"/>
  <c r="T3904" i="1"/>
  <c r="H3904" i="1"/>
  <c r="T3903" i="1"/>
  <c r="H3903" i="1"/>
  <c r="T3902" i="1"/>
  <c r="H3902" i="1"/>
  <c r="T3901" i="1"/>
  <c r="H3901" i="1"/>
  <c r="T3900" i="1"/>
  <c r="H3900" i="1"/>
  <c r="T3899" i="1"/>
  <c r="H3899" i="1"/>
  <c r="T3898" i="1"/>
  <c r="H3898" i="1"/>
  <c r="T4676" i="1"/>
  <c r="H4676" i="1"/>
  <c r="T3896" i="1"/>
  <c r="H3896" i="1"/>
  <c r="T3895" i="1"/>
  <c r="H3895" i="1"/>
  <c r="T3894" i="1"/>
  <c r="H3894" i="1"/>
  <c r="T3893" i="1"/>
  <c r="H3893" i="1"/>
  <c r="T4675" i="1"/>
  <c r="H4675" i="1"/>
  <c r="T4666" i="1"/>
  <c r="H4666" i="1"/>
  <c r="T3890" i="1"/>
  <c r="T3889" i="1"/>
  <c r="H3889" i="1"/>
  <c r="T3732" i="1"/>
  <c r="H3732" i="1"/>
  <c r="T4659" i="1"/>
  <c r="H4659" i="1"/>
  <c r="T3886" i="1"/>
  <c r="H3886" i="1"/>
  <c r="T3885" i="1"/>
  <c r="H3885" i="1"/>
  <c r="T3884" i="1"/>
  <c r="H3884" i="1"/>
  <c r="T3883" i="1"/>
  <c r="H3883" i="1"/>
  <c r="T3882" i="1"/>
  <c r="H3882" i="1"/>
  <c r="T3881" i="1"/>
  <c r="H3881" i="1"/>
  <c r="T4580" i="1"/>
  <c r="H4580" i="1"/>
  <c r="T3879" i="1"/>
  <c r="H3879" i="1"/>
  <c r="T3878" i="1"/>
  <c r="H3878" i="1"/>
  <c r="T3877" i="1"/>
  <c r="H3877" i="1"/>
  <c r="T3876" i="1"/>
  <c r="H3876" i="1"/>
  <c r="T3875" i="1"/>
  <c r="H3875" i="1"/>
  <c r="T3873" i="1"/>
  <c r="H3873" i="1"/>
  <c r="T3874" i="1"/>
  <c r="H3874" i="1"/>
  <c r="H3872" i="1"/>
  <c r="T3871" i="1"/>
  <c r="H3871" i="1"/>
  <c r="T3870" i="1"/>
  <c r="H3870" i="1"/>
  <c r="H3869" i="1"/>
  <c r="T3868" i="1"/>
  <c r="H3868" i="1"/>
  <c r="T3867" i="1"/>
  <c r="H3867" i="1"/>
  <c r="T947" i="1"/>
  <c r="H947" i="1"/>
  <c r="T3224" i="1"/>
  <c r="H3224" i="1"/>
  <c r="T3864" i="1"/>
  <c r="H3864" i="1"/>
  <c r="T3863" i="1"/>
  <c r="H3863" i="1"/>
  <c r="T3862" i="1"/>
  <c r="H3862" i="1"/>
  <c r="T3861" i="1"/>
  <c r="H3861" i="1"/>
  <c r="T3860" i="1"/>
  <c r="H3860" i="1"/>
  <c r="T196" i="1"/>
  <c r="H196" i="1"/>
  <c r="T4388" i="1"/>
  <c r="H4388" i="1"/>
  <c r="T3988" i="1"/>
  <c r="H3988" i="1"/>
  <c r="T4228" i="1"/>
  <c r="H4228" i="1"/>
  <c r="T3855" i="1"/>
  <c r="H3855" i="1"/>
  <c r="T4575" i="1"/>
  <c r="H4575" i="1"/>
  <c r="T3853" i="1"/>
  <c r="H3853" i="1"/>
  <c r="T3852" i="1"/>
  <c r="H3852" i="1"/>
  <c r="T3851" i="1"/>
  <c r="H3851" i="1"/>
  <c r="T3850" i="1"/>
  <c r="T3849" i="1"/>
  <c r="H3849" i="1"/>
  <c r="T1157" i="1"/>
  <c r="H1157" i="1"/>
  <c r="T3847" i="1"/>
  <c r="H3847" i="1"/>
  <c r="T3846" i="1"/>
  <c r="H3846" i="1"/>
  <c r="T3845" i="1"/>
  <c r="H3845" i="1"/>
  <c r="H3844" i="1"/>
  <c r="T3754" i="1"/>
  <c r="H3754" i="1"/>
  <c r="T3842" i="1"/>
  <c r="H3842" i="1"/>
  <c r="T3841" i="1"/>
  <c r="H3841" i="1"/>
  <c r="H3840" i="1"/>
  <c r="T4130" i="1"/>
  <c r="H4130" i="1"/>
  <c r="T3838" i="1"/>
  <c r="H3838" i="1"/>
  <c r="T3837" i="1"/>
  <c r="H3837" i="1"/>
  <c r="T3836" i="1"/>
  <c r="H3836" i="1"/>
  <c r="T4040" i="1"/>
  <c r="H4040" i="1"/>
  <c r="T3834" i="1"/>
  <c r="H3834" i="1"/>
  <c r="T3833" i="1"/>
  <c r="H3833" i="1"/>
  <c r="T4568" i="1"/>
  <c r="H4568" i="1"/>
  <c r="T4144" i="1"/>
  <c r="H4144" i="1"/>
  <c r="T3830" i="1"/>
  <c r="H3830" i="1"/>
  <c r="T3829" i="1"/>
  <c r="H3829" i="1"/>
  <c r="T3828" i="1"/>
  <c r="H3828" i="1"/>
  <c r="T3827" i="1"/>
  <c r="H3827" i="1"/>
  <c r="T3826" i="1"/>
  <c r="H3826" i="1"/>
  <c r="T3825" i="1"/>
  <c r="H3825" i="1"/>
  <c r="T3824" i="1"/>
  <c r="H3824" i="1"/>
  <c r="T3823" i="1"/>
  <c r="H3823" i="1"/>
  <c r="T3822" i="1"/>
  <c r="H3822" i="1"/>
  <c r="T3821" i="1"/>
  <c r="H3821" i="1"/>
  <c r="T4817" i="1"/>
  <c r="H4817" i="1"/>
  <c r="T3819" i="1"/>
  <c r="H3819" i="1"/>
  <c r="T4110" i="1"/>
  <c r="H4110" i="1"/>
  <c r="T3817" i="1"/>
  <c r="H3817" i="1"/>
  <c r="T3065" i="1"/>
  <c r="H3065" i="1"/>
  <c r="AJ3823" i="1" l="1"/>
  <c r="AK3823" i="1" s="1"/>
  <c r="AJ4040" i="1"/>
  <c r="AK4040" i="1" s="1"/>
  <c r="AJ3902" i="1"/>
  <c r="AK3902" i="1" s="1"/>
  <c r="AJ4013" i="1"/>
  <c r="AK4013" i="1" s="1"/>
  <c r="AJ4025" i="1"/>
  <c r="AK4025" i="1" s="1"/>
  <c r="AJ4083" i="1"/>
  <c r="AK4083" i="1" s="1"/>
  <c r="AJ3215" i="1"/>
  <c r="AK3215" i="1" s="1"/>
  <c r="AJ4118" i="1"/>
  <c r="AK4118" i="1" s="1"/>
  <c r="AJ4122" i="1"/>
  <c r="AK4122" i="1" s="1"/>
  <c r="AJ4381" i="1"/>
  <c r="AK4381" i="1" s="1"/>
  <c r="AJ2506" i="1"/>
  <c r="AK2506" i="1" s="1"/>
  <c r="AJ4157" i="1"/>
  <c r="AK4157" i="1" s="1"/>
  <c r="AJ3853" i="1"/>
  <c r="AK3853" i="1" s="1"/>
  <c r="AJ3988" i="1"/>
  <c r="AK3988" i="1" s="1"/>
  <c r="AJ3861" i="1"/>
  <c r="AK3861" i="1" s="1"/>
  <c r="AJ3224" i="1"/>
  <c r="AK3224" i="1" s="1"/>
  <c r="AJ3873" i="1"/>
  <c r="AK3873" i="1" s="1"/>
  <c r="AJ3878" i="1"/>
  <c r="AK3878" i="1" s="1"/>
  <c r="AJ3882" i="1"/>
  <c r="AK3882" i="1" s="1"/>
  <c r="AJ3886" i="1"/>
  <c r="AK3886" i="1" s="1"/>
  <c r="AJ3911" i="1"/>
  <c r="AK3911" i="1" s="1"/>
  <c r="AJ3915" i="1"/>
  <c r="AK3915" i="1" s="1"/>
  <c r="AJ3920" i="1"/>
  <c r="AK3920" i="1" s="1"/>
  <c r="AJ3924" i="1"/>
  <c r="AK3924" i="1" s="1"/>
  <c r="AJ3928" i="1"/>
  <c r="AK3928" i="1" s="1"/>
  <c r="AJ3859" i="1"/>
  <c r="AK3859" i="1" s="1"/>
  <c r="AJ3936" i="1"/>
  <c r="AK3936" i="1" s="1"/>
  <c r="AJ3940" i="1"/>
  <c r="AK3940" i="1" s="1"/>
  <c r="AJ3944" i="1"/>
  <c r="AK3944" i="1" s="1"/>
  <c r="AJ3948" i="1"/>
  <c r="AK3948" i="1" s="1"/>
  <c r="AJ3952" i="1"/>
  <c r="AK3952" i="1" s="1"/>
  <c r="AJ3956" i="1"/>
  <c r="AK3956" i="1" s="1"/>
  <c r="AJ3960" i="1"/>
  <c r="AK3960" i="1" s="1"/>
  <c r="AJ3964" i="1"/>
  <c r="AK3964" i="1" s="1"/>
  <c r="AJ3968" i="1"/>
  <c r="AK3968" i="1" s="1"/>
  <c r="AJ3972" i="1"/>
  <c r="AK3972" i="1" s="1"/>
  <c r="AJ3976" i="1"/>
  <c r="AK3976" i="1" s="1"/>
  <c r="AJ2364" i="1"/>
  <c r="AK2364" i="1" s="1"/>
  <c r="AJ3984" i="1"/>
  <c r="AK3984" i="1" s="1"/>
  <c r="AJ2328" i="1"/>
  <c r="AK2328" i="1" s="1"/>
  <c r="AJ3992" i="1"/>
  <c r="AK3992" i="1" s="1"/>
  <c r="AJ3996" i="1"/>
  <c r="AK3996" i="1" s="1"/>
  <c r="AJ4099" i="1"/>
  <c r="AK4099" i="1" s="1"/>
  <c r="AJ3848" i="1"/>
  <c r="AK3848" i="1" s="1"/>
  <c r="AJ4233" i="1"/>
  <c r="AK4233" i="1" s="1"/>
  <c r="AJ4038" i="1"/>
  <c r="AK4038" i="1" s="1"/>
  <c r="AJ4042" i="1"/>
  <c r="AK4042" i="1" s="1"/>
  <c r="AJ2193" i="1"/>
  <c r="AK2193" i="1" s="1"/>
  <c r="AJ3831" i="1"/>
  <c r="AK3831" i="1" s="1"/>
  <c r="AJ4054" i="1"/>
  <c r="AK4054" i="1" s="1"/>
  <c r="AJ1803" i="1"/>
  <c r="AK1803" i="1" s="1"/>
  <c r="AJ4067" i="1"/>
  <c r="AK4067" i="1" s="1"/>
  <c r="AJ4071" i="1"/>
  <c r="AK4071" i="1" s="1"/>
  <c r="AJ4075" i="1"/>
  <c r="AK4075" i="1" s="1"/>
  <c r="AJ4079" i="1"/>
  <c r="AK4079" i="1" s="1"/>
  <c r="AJ962" i="1"/>
  <c r="AK962" i="1" s="1"/>
  <c r="AJ4101" i="1"/>
  <c r="AK4101" i="1" s="1"/>
  <c r="AJ4100" i="1"/>
  <c r="AK4100" i="1" s="1"/>
  <c r="AJ2486" i="1"/>
  <c r="AK2486" i="1" s="1"/>
  <c r="AJ4114" i="1"/>
  <c r="AK4114" i="1" s="1"/>
  <c r="AJ3217" i="1"/>
  <c r="AK3217" i="1" s="1"/>
  <c r="AJ4139" i="1"/>
  <c r="AK4139" i="1" s="1"/>
  <c r="AJ4756" i="1"/>
  <c r="AK4756" i="1" s="1"/>
  <c r="AJ4147" i="1"/>
  <c r="AK4147" i="1" s="1"/>
  <c r="AJ3191" i="1"/>
  <c r="AK3191" i="1" s="1"/>
  <c r="AJ3065" i="1"/>
  <c r="AK3065" i="1" s="1"/>
  <c r="AJ4817" i="1"/>
  <c r="AK4817" i="1" s="1"/>
  <c r="AJ3824" i="1"/>
  <c r="AK3824" i="1" s="1"/>
  <c r="AJ3828" i="1"/>
  <c r="AK3828" i="1" s="1"/>
  <c r="AJ4568" i="1"/>
  <c r="AK4568" i="1" s="1"/>
  <c r="AJ3836" i="1"/>
  <c r="AK3836" i="1" s="1"/>
  <c r="AJ3845" i="1"/>
  <c r="AK3845" i="1" s="1"/>
  <c r="AJ3849" i="1"/>
  <c r="AK3849" i="1" s="1"/>
  <c r="AJ3870" i="1"/>
  <c r="AK3870" i="1" s="1"/>
  <c r="AJ4666" i="1"/>
  <c r="AK4666" i="1" s="1"/>
  <c r="AJ3895" i="1"/>
  <c r="AK3895" i="1" s="1"/>
  <c r="AJ3899" i="1"/>
  <c r="AK3899" i="1" s="1"/>
  <c r="AJ3903" i="1"/>
  <c r="AK3903" i="1" s="1"/>
  <c r="AJ3907" i="1"/>
  <c r="AK3907" i="1" s="1"/>
  <c r="AJ3742" i="1"/>
  <c r="AK3742" i="1" s="1"/>
  <c r="AJ4010" i="1"/>
  <c r="AK4010" i="1" s="1"/>
  <c r="AJ4229" i="1"/>
  <c r="AK4229" i="1" s="1"/>
  <c r="AJ4018" i="1"/>
  <c r="AK4018" i="1" s="1"/>
  <c r="AJ4022" i="1"/>
  <c r="AK4022" i="1" s="1"/>
  <c r="AJ4063" i="1"/>
  <c r="AK4063" i="1" s="1"/>
  <c r="AJ4084" i="1"/>
  <c r="AK4084" i="1" s="1"/>
  <c r="AJ4209" i="1"/>
  <c r="AK4209" i="1" s="1"/>
  <c r="AJ1134" i="1"/>
  <c r="AK1134" i="1" s="1"/>
  <c r="AJ4104" i="1"/>
  <c r="AK4104" i="1" s="1"/>
  <c r="AJ2450" i="1"/>
  <c r="AK2450" i="1" s="1"/>
  <c r="AJ4127" i="1"/>
  <c r="AK4127" i="1" s="1"/>
  <c r="AJ4131" i="1"/>
  <c r="AK4131" i="1" s="1"/>
  <c r="AJ2432" i="1"/>
  <c r="AK2432" i="1" s="1"/>
  <c r="AJ3832" i="1"/>
  <c r="AK3832" i="1" s="1"/>
  <c r="AJ4158" i="1"/>
  <c r="AK4158" i="1" s="1"/>
  <c r="AJ3894" i="1"/>
  <c r="AK3894" i="1" s="1"/>
  <c r="AJ3906" i="1"/>
  <c r="AK3906" i="1" s="1"/>
  <c r="AJ2443" i="1"/>
  <c r="AK2443" i="1" s="1"/>
  <c r="AJ3841" i="1"/>
  <c r="AK3841" i="1" s="1"/>
  <c r="AJ4575" i="1"/>
  <c r="AK4575" i="1" s="1"/>
  <c r="AJ947" i="1"/>
  <c r="AK947" i="1" s="1"/>
  <c r="AJ3879" i="1"/>
  <c r="AK3879" i="1" s="1"/>
  <c r="AJ3916" i="1"/>
  <c r="AK3916" i="1" s="1"/>
  <c r="AJ3929" i="1"/>
  <c r="AK3929" i="1" s="1"/>
  <c r="AJ2100" i="1"/>
  <c r="AK2100" i="1" s="1"/>
  <c r="AJ3953" i="1"/>
  <c r="AK3953" i="1" s="1"/>
  <c r="AJ4373" i="1"/>
  <c r="AK4373" i="1" s="1"/>
  <c r="AJ4149" i="1"/>
  <c r="AK4149" i="1" s="1"/>
  <c r="AJ3871" i="1"/>
  <c r="AK3871" i="1" s="1"/>
  <c r="AJ3896" i="1"/>
  <c r="AK3896" i="1" s="1"/>
  <c r="AJ4007" i="1"/>
  <c r="AK4007" i="1" s="1"/>
  <c r="AJ4019" i="1"/>
  <c r="AK4019" i="1" s="1"/>
  <c r="AJ4081" i="1"/>
  <c r="AK4081" i="1" s="1"/>
  <c r="AJ2381" i="1"/>
  <c r="AK2381" i="1" s="1"/>
  <c r="AJ926" i="1"/>
  <c r="AK926" i="1" s="1"/>
  <c r="AJ4093" i="1"/>
  <c r="AK4093" i="1" s="1"/>
  <c r="AJ4120" i="1"/>
  <c r="AK4120" i="1" s="1"/>
  <c r="AJ4124" i="1"/>
  <c r="AK4124" i="1" s="1"/>
  <c r="AJ4128" i="1"/>
  <c r="AK4128" i="1" s="1"/>
  <c r="AJ4132" i="1"/>
  <c r="AK4132" i="1" s="1"/>
  <c r="AJ3842" i="1"/>
  <c r="AK3842" i="1" s="1"/>
  <c r="AJ3851" i="1"/>
  <c r="AK3851" i="1" s="1"/>
  <c r="AJ3855" i="1"/>
  <c r="AK3855" i="1" s="1"/>
  <c r="AJ196" i="1"/>
  <c r="AK196" i="1" s="1"/>
  <c r="AJ3863" i="1"/>
  <c r="AK3863" i="1" s="1"/>
  <c r="AJ3867" i="1"/>
  <c r="AK3867" i="1" s="1"/>
  <c r="AJ3876" i="1"/>
  <c r="AK3876" i="1" s="1"/>
  <c r="AJ4580" i="1"/>
  <c r="AK4580" i="1" s="1"/>
  <c r="AJ3884" i="1"/>
  <c r="AK3884" i="1" s="1"/>
  <c r="AJ3732" i="1"/>
  <c r="AK3732" i="1" s="1"/>
  <c r="AJ4174" i="1"/>
  <c r="AK4174" i="1" s="1"/>
  <c r="AJ3913" i="1"/>
  <c r="AK3913" i="1" s="1"/>
  <c r="AJ3922" i="1"/>
  <c r="AK3922" i="1" s="1"/>
  <c r="AJ3926" i="1"/>
  <c r="AK3926" i="1" s="1"/>
  <c r="AJ3930" i="1"/>
  <c r="AK3930" i="1" s="1"/>
  <c r="AJ3934" i="1"/>
  <c r="AK3934" i="1" s="1"/>
  <c r="AJ3938" i="1"/>
  <c r="AK3938" i="1" s="1"/>
  <c r="AJ3942" i="1"/>
  <c r="AK3942" i="1" s="1"/>
  <c r="AJ3946" i="1"/>
  <c r="AK3946" i="1" s="1"/>
  <c r="AJ3950" i="1"/>
  <c r="AK3950" i="1" s="1"/>
  <c r="AJ3954" i="1"/>
  <c r="AK3954" i="1" s="1"/>
  <c r="AJ3958" i="1"/>
  <c r="AK3958" i="1" s="1"/>
  <c r="AJ3962" i="1"/>
  <c r="AK3962" i="1" s="1"/>
  <c r="AJ3966" i="1"/>
  <c r="AK3966" i="1" s="1"/>
  <c r="AJ3970" i="1"/>
  <c r="AK3970" i="1" s="1"/>
  <c r="AJ3974" i="1"/>
  <c r="AK3974" i="1" s="1"/>
  <c r="AJ3978" i="1"/>
  <c r="AK3978" i="1" s="1"/>
  <c r="AJ2298" i="1"/>
  <c r="AK2298" i="1" s="1"/>
  <c r="AJ3891" i="1"/>
  <c r="AK3891" i="1" s="1"/>
  <c r="AJ3990" i="1"/>
  <c r="AK3990" i="1" s="1"/>
  <c r="AJ2305" i="1"/>
  <c r="AK2305" i="1" s="1"/>
  <c r="AJ3998" i="1"/>
  <c r="AK3998" i="1" s="1"/>
  <c r="AJ4028" i="1"/>
  <c r="AK4028" i="1" s="1"/>
  <c r="AJ4232" i="1"/>
  <c r="AK4232" i="1" s="1"/>
  <c r="AJ4036" i="1"/>
  <c r="AK4036" i="1" s="1"/>
  <c r="AJ3734" i="1"/>
  <c r="AK3734" i="1" s="1"/>
  <c r="AJ4206" i="1"/>
  <c r="AK4206" i="1" s="1"/>
  <c r="AJ1019" i="1"/>
  <c r="AK1019" i="1" s="1"/>
  <c r="AJ4119" i="1"/>
  <c r="AK4119" i="1" s="1"/>
  <c r="AJ4056" i="1"/>
  <c r="AK4056" i="1" s="1"/>
  <c r="AJ4065" i="1"/>
  <c r="AK4065" i="1" s="1"/>
  <c r="AJ4069" i="1"/>
  <c r="AK4069" i="1" s="1"/>
  <c r="AJ4234" i="1"/>
  <c r="AK4234" i="1" s="1"/>
  <c r="AJ4077" i="1"/>
  <c r="AK4077" i="1" s="1"/>
  <c r="AJ4126" i="1"/>
  <c r="AK4126" i="1" s="1"/>
  <c r="AJ4103" i="1"/>
  <c r="AK4103" i="1" s="1"/>
  <c r="AJ4108" i="1"/>
  <c r="AK4108" i="1" s="1"/>
  <c r="AJ4112" i="1"/>
  <c r="AK4112" i="1" s="1"/>
  <c r="AJ4116" i="1"/>
  <c r="AK4116" i="1" s="1"/>
  <c r="AJ4137" i="1"/>
  <c r="AK4137" i="1" s="1"/>
  <c r="AJ3650" i="1"/>
  <c r="AK3650" i="1" s="1"/>
  <c r="AJ4145" i="1"/>
  <c r="AK4145" i="1" s="1"/>
  <c r="AJ4150" i="1"/>
  <c r="AK4150" i="1" s="1"/>
  <c r="AJ4382" i="1"/>
  <c r="AK4382" i="1" s="1"/>
  <c r="AJ3819" i="1"/>
  <c r="AK3819" i="1" s="1"/>
  <c r="AJ3827" i="1"/>
  <c r="AK3827" i="1" s="1"/>
  <c r="AJ4130" i="1"/>
  <c r="AK4130" i="1" s="1"/>
  <c r="AJ1157" i="1"/>
  <c r="AK1157" i="1" s="1"/>
  <c r="AJ3898" i="1"/>
  <c r="AK3898" i="1" s="1"/>
  <c r="AJ4005" i="1"/>
  <c r="AK4005" i="1" s="1"/>
  <c r="AJ4017" i="1"/>
  <c r="AK4017" i="1" s="1"/>
  <c r="AJ4062" i="1"/>
  <c r="AK4062" i="1" s="1"/>
  <c r="AJ3850" i="1"/>
  <c r="AK3850" i="1" s="1"/>
  <c r="AJ3862" i="1"/>
  <c r="AK3862" i="1" s="1"/>
  <c r="AK3875" i="1"/>
  <c r="AJ4659" i="1"/>
  <c r="AK4659" i="1" s="1"/>
  <c r="AJ3912" i="1"/>
  <c r="AK3912" i="1" s="1"/>
  <c r="AJ3925" i="1"/>
  <c r="AK3925" i="1" s="1"/>
  <c r="AJ3937" i="1"/>
  <c r="AK3937" i="1" s="1"/>
  <c r="AJ3949" i="1"/>
  <c r="AK3949" i="1" s="1"/>
  <c r="AJ3961" i="1"/>
  <c r="AK3961" i="1" s="1"/>
  <c r="AJ3981" i="1"/>
  <c r="AK3981" i="1" s="1"/>
  <c r="AJ3989" i="1"/>
  <c r="AK3989" i="1" s="1"/>
  <c r="AJ3997" i="1"/>
  <c r="AK3997" i="1" s="1"/>
  <c r="AJ4027" i="1"/>
  <c r="AK4027" i="1" s="1"/>
  <c r="AJ4035" i="1"/>
  <c r="AK4035" i="1" s="1"/>
  <c r="AK4043" i="1"/>
  <c r="AJ4152" i="1"/>
  <c r="AK4152" i="1" s="1"/>
  <c r="AJ4059" i="1"/>
  <c r="AK4059" i="1" s="1"/>
  <c r="AJ4068" i="1"/>
  <c r="AK4068" i="1" s="1"/>
  <c r="AJ3675" i="1"/>
  <c r="AK3675" i="1" s="1"/>
  <c r="AJ4102" i="1"/>
  <c r="AK4102" i="1" s="1"/>
  <c r="AJ4115" i="1"/>
  <c r="AK4115" i="1" s="1"/>
  <c r="AJ4136" i="1"/>
  <c r="AK4136" i="1" s="1"/>
  <c r="AJ2293" i="1"/>
  <c r="AK2293" i="1" s="1"/>
  <c r="AK3821" i="1"/>
  <c r="AJ3833" i="1"/>
  <c r="AK3833" i="1" s="1"/>
  <c r="AJ3900" i="1"/>
  <c r="AK3900" i="1" s="1"/>
  <c r="AJ4011" i="1"/>
  <c r="AK4011" i="1" s="1"/>
  <c r="AJ4231" i="1"/>
  <c r="AK4231" i="1" s="1"/>
  <c r="AJ3351" i="1"/>
  <c r="AK3351" i="1" s="1"/>
  <c r="AJ4154" i="1"/>
  <c r="AK4154" i="1" s="1"/>
  <c r="AJ3826" i="1"/>
  <c r="AK3826" i="1" s="1"/>
  <c r="AJ3893" i="1"/>
  <c r="AK3893" i="1" s="1"/>
  <c r="AJ4676" i="1"/>
  <c r="AK4676" i="1" s="1"/>
  <c r="AJ3901" i="1"/>
  <c r="AK3901" i="1" s="1"/>
  <c r="AJ3982" i="1"/>
  <c r="AK3982" i="1" s="1"/>
  <c r="AJ4008" i="1"/>
  <c r="AK4008" i="1" s="1"/>
  <c r="AJ4012" i="1"/>
  <c r="AK4012" i="1" s="1"/>
  <c r="AJ4016" i="1"/>
  <c r="AK4016" i="1" s="1"/>
  <c r="AJ4020" i="1"/>
  <c r="AK4020" i="1" s="1"/>
  <c r="AJ4694" i="1"/>
  <c r="AK4694" i="1" s="1"/>
  <c r="AJ4061" i="1"/>
  <c r="AK4061" i="1" s="1"/>
  <c r="AJ4082" i="1"/>
  <c r="AK4082" i="1" s="1"/>
  <c r="AJ4086" i="1"/>
  <c r="AK4086" i="1" s="1"/>
  <c r="AJ3725" i="1"/>
  <c r="AK3725" i="1" s="1"/>
  <c r="AJ4712" i="1"/>
  <c r="AK4712" i="1" s="1"/>
  <c r="AJ4125" i="1"/>
  <c r="AK4125" i="1" s="1"/>
  <c r="AJ3195" i="1"/>
  <c r="AK3195" i="1" s="1"/>
  <c r="AJ3798" i="1"/>
  <c r="AK3798" i="1" s="1"/>
  <c r="AJ4383" i="1"/>
  <c r="AK4383" i="1" s="1"/>
  <c r="AJ4777" i="1"/>
  <c r="AK4777" i="1" s="1"/>
  <c r="AJ4144" i="1"/>
  <c r="AK4144" i="1" s="1"/>
  <c r="AJ3890" i="1"/>
  <c r="AK3890" i="1" s="1"/>
  <c r="AJ4021" i="1"/>
  <c r="AK4021" i="1" s="1"/>
  <c r="AJ3892" i="1"/>
  <c r="AK3892" i="1" s="1"/>
  <c r="AJ4388" i="1"/>
  <c r="AK4388" i="1" s="1"/>
  <c r="AJ3883" i="1"/>
  <c r="AK3883" i="1" s="1"/>
  <c r="AJ3921" i="1"/>
  <c r="AK3921" i="1" s="1"/>
  <c r="AJ4148" i="1"/>
  <c r="AK4148" i="1" s="1"/>
  <c r="AJ3945" i="1"/>
  <c r="AK3945" i="1" s="1"/>
  <c r="AJ3957" i="1"/>
  <c r="AK3957" i="1" s="1"/>
  <c r="AJ3965" i="1"/>
  <c r="AK3965" i="1" s="1"/>
  <c r="AJ3969" i="1"/>
  <c r="AK3969" i="1" s="1"/>
  <c r="AJ3977" i="1"/>
  <c r="AK3977" i="1" s="1"/>
  <c r="AJ3985" i="1"/>
  <c r="AK3985" i="1" s="1"/>
  <c r="AJ3674" i="1"/>
  <c r="AK3674" i="1" s="1"/>
  <c r="AJ4001" i="1"/>
  <c r="AK4001" i="1" s="1"/>
  <c r="AJ4350" i="1"/>
  <c r="AK4350" i="1" s="1"/>
  <c r="AJ3865" i="1"/>
  <c r="AK3865" i="1" s="1"/>
  <c r="AJ4153" i="1"/>
  <c r="AK4153" i="1" s="1"/>
  <c r="AJ4064" i="1"/>
  <c r="AK4064" i="1" s="1"/>
  <c r="AJ952" i="1"/>
  <c r="AK952" i="1" s="1"/>
  <c r="AJ4352" i="1"/>
  <c r="AK4352" i="1" s="1"/>
  <c r="AJ4111" i="1"/>
  <c r="AK4111" i="1" s="1"/>
  <c r="AJ4390" i="1"/>
  <c r="AK4390" i="1" s="1"/>
  <c r="AJ3739" i="1"/>
  <c r="AK3739" i="1" s="1"/>
  <c r="AJ3817" i="1"/>
  <c r="AK3817" i="1" s="1"/>
  <c r="AJ3825" i="1"/>
  <c r="AK3825" i="1" s="1"/>
  <c r="AJ3829" i="1"/>
  <c r="AK3829" i="1" s="1"/>
  <c r="AJ3837" i="1"/>
  <c r="AK3837" i="1" s="1"/>
  <c r="AJ3846" i="1"/>
  <c r="AK3846" i="1" s="1"/>
  <c r="AJ4675" i="1"/>
  <c r="AK4675" i="1" s="1"/>
  <c r="AJ3904" i="1"/>
  <c r="AK3904" i="1" s="1"/>
  <c r="AJ4015" i="1"/>
  <c r="AK4015" i="1" s="1"/>
  <c r="AJ4159" i="1"/>
  <c r="AK4159" i="1" s="1"/>
  <c r="AJ4110" i="1"/>
  <c r="AK4110" i="1" s="1"/>
  <c r="AJ3822" i="1"/>
  <c r="AK3822" i="1" s="1"/>
  <c r="AJ3830" i="1"/>
  <c r="AK3830" i="1" s="1"/>
  <c r="AJ3834" i="1"/>
  <c r="AK3834" i="1" s="1"/>
  <c r="AK3838" i="1"/>
  <c r="AJ3847" i="1"/>
  <c r="AK3847" i="1" s="1"/>
  <c r="AJ3754" i="1"/>
  <c r="AK3754" i="1" s="1"/>
  <c r="AJ3852" i="1"/>
  <c r="AK3852" i="1" s="1"/>
  <c r="AJ4228" i="1"/>
  <c r="AK4228" i="1" s="1"/>
  <c r="AJ3860" i="1"/>
  <c r="AK3860" i="1" s="1"/>
  <c r="AJ3864" i="1"/>
  <c r="AK3864" i="1" s="1"/>
  <c r="AJ3868" i="1"/>
  <c r="AK3868" i="1" s="1"/>
  <c r="AJ3874" i="1"/>
  <c r="AK3874" i="1" s="1"/>
  <c r="AJ3877" i="1"/>
  <c r="AK3877" i="1" s="1"/>
  <c r="AJ3881" i="1"/>
  <c r="AK3881" i="1" s="1"/>
  <c r="AJ3885" i="1"/>
  <c r="AK3885" i="1" s="1"/>
  <c r="AJ3889" i="1"/>
  <c r="AK3889" i="1" s="1"/>
  <c r="AJ3910" i="1"/>
  <c r="AK3910" i="1" s="1"/>
  <c r="AJ3914" i="1"/>
  <c r="AK3914" i="1" s="1"/>
  <c r="AJ3919" i="1"/>
  <c r="AK3919" i="1" s="1"/>
  <c r="AJ3923" i="1"/>
  <c r="AK3923" i="1" s="1"/>
  <c r="AJ3927" i="1"/>
  <c r="AK3927" i="1" s="1"/>
  <c r="AJ3931" i="1"/>
  <c r="AK3931" i="1" s="1"/>
  <c r="AJ3935" i="1"/>
  <c r="AK3935" i="1" s="1"/>
  <c r="AJ3939" i="1"/>
  <c r="AK3939" i="1" s="1"/>
  <c r="AJ4371" i="1"/>
  <c r="AK4371" i="1" s="1"/>
  <c r="AJ3947" i="1"/>
  <c r="AK3947" i="1" s="1"/>
  <c r="AJ3951" i="1"/>
  <c r="AK3951" i="1" s="1"/>
  <c r="AJ3955" i="1"/>
  <c r="AK3955" i="1" s="1"/>
  <c r="AJ3959" i="1"/>
  <c r="AK3959" i="1" s="1"/>
  <c r="AJ2967" i="1"/>
  <c r="AK2967" i="1" s="1"/>
  <c r="AJ3967" i="1"/>
  <c r="AK3967" i="1" s="1"/>
  <c r="AJ3716" i="1"/>
  <c r="AK3716" i="1" s="1"/>
  <c r="AJ3975" i="1"/>
  <c r="AK3975" i="1" s="1"/>
  <c r="AJ3979" i="1"/>
  <c r="AK3979" i="1" s="1"/>
  <c r="AJ1233" i="1"/>
  <c r="AK1233" i="1" s="1"/>
  <c r="AJ3987" i="1"/>
  <c r="AK3987" i="1" s="1"/>
  <c r="AJ3991" i="1"/>
  <c r="AK3991" i="1" s="1"/>
  <c r="AJ3995" i="1"/>
  <c r="AK3995" i="1" s="1"/>
  <c r="AJ3999" i="1"/>
  <c r="AK3999" i="1" s="1"/>
  <c r="AJ3366" i="1"/>
  <c r="AK3366" i="1" s="1"/>
  <c r="AJ4034" i="1"/>
  <c r="AK4034" i="1" s="1"/>
  <c r="AJ1729" i="1"/>
  <c r="AK1729" i="1" s="1"/>
  <c r="AJ4041" i="1"/>
  <c r="AK4041" i="1" s="1"/>
  <c r="AJ4045" i="1"/>
  <c r="AK4045" i="1" s="1"/>
  <c r="AJ3735" i="1"/>
  <c r="AK3735" i="1" s="1"/>
  <c r="AJ4090" i="1"/>
  <c r="AK4090" i="1" s="1"/>
  <c r="AJ1076" i="1"/>
  <c r="AK1076" i="1" s="1"/>
  <c r="AJ4066" i="1"/>
  <c r="AK4066" i="1" s="1"/>
  <c r="AJ4070" i="1"/>
  <c r="AK4070" i="1" s="1"/>
  <c r="AJ3755" i="1"/>
  <c r="AK3755" i="1" s="1"/>
  <c r="AJ4078" i="1"/>
  <c r="AK4078" i="1" s="1"/>
  <c r="AK1163" i="1"/>
  <c r="AJ4378" i="1"/>
  <c r="AK4378" i="1" s="1"/>
  <c r="AJ4253" i="1"/>
  <c r="AK4253" i="1" s="1"/>
  <c r="AJ3854" i="1"/>
  <c r="AK3854" i="1" s="1"/>
  <c r="AJ4113" i="1"/>
  <c r="AK4113" i="1" s="1"/>
  <c r="AJ4134" i="1"/>
  <c r="AK4134" i="1" s="1"/>
  <c r="AJ4121" i="1"/>
  <c r="AK4121" i="1" s="1"/>
  <c r="AJ4142" i="1"/>
  <c r="AK4142" i="1" s="1"/>
  <c r="AJ4146" i="1"/>
  <c r="AK4146" i="1" s="1"/>
  <c r="AJ4151" i="1"/>
  <c r="AK4151" i="1" s="1"/>
  <c r="T3655" i="1"/>
  <c r="H3655" i="1"/>
  <c r="T3653" i="1"/>
  <c r="H3653" i="1"/>
  <c r="T3652" i="1"/>
  <c r="H3652" i="1"/>
  <c r="T1237" i="1"/>
  <c r="H1237" i="1"/>
  <c r="T3647" i="1"/>
  <c r="H3647" i="1"/>
  <c r="T4164" i="1"/>
  <c r="H4164" i="1"/>
  <c r="T3645" i="1"/>
  <c r="H3645" i="1"/>
  <c r="T3642" i="1"/>
  <c r="H3642" i="1"/>
  <c r="T3641" i="1"/>
  <c r="T3640" i="1"/>
  <c r="T2098" i="1"/>
  <c r="H2098" i="1"/>
  <c r="T3638" i="1"/>
  <c r="H3638" i="1"/>
  <c r="T3637" i="1"/>
  <c r="H3637" i="1"/>
  <c r="T3636" i="1"/>
  <c r="H3636" i="1"/>
  <c r="T3635" i="1"/>
  <c r="H3635" i="1"/>
  <c r="T3634" i="1"/>
  <c r="H3634" i="1"/>
  <c r="T3633" i="1"/>
  <c r="H3633" i="1"/>
  <c r="T3632" i="1"/>
  <c r="H3632" i="1"/>
  <c r="H3631" i="1"/>
  <c r="T3630" i="1"/>
  <c r="H3630" i="1"/>
  <c r="H3629" i="1"/>
  <c r="H3628" i="1"/>
  <c r="T3627" i="1"/>
  <c r="H3627" i="1"/>
  <c r="T3626" i="1"/>
  <c r="T3625" i="1"/>
  <c r="T3624" i="1"/>
  <c r="H3624" i="1"/>
  <c r="T3623" i="1"/>
  <c r="H3623" i="1"/>
  <c r="T3622" i="1"/>
  <c r="H3622" i="1"/>
  <c r="T3621" i="1"/>
  <c r="H3621" i="1"/>
  <c r="T3620" i="1"/>
  <c r="H3620" i="1"/>
  <c r="T3619" i="1"/>
  <c r="H3619" i="1"/>
  <c r="T3618" i="1"/>
  <c r="H3618" i="1"/>
  <c r="T3617" i="1"/>
  <c r="T3616" i="1"/>
  <c r="H3616" i="1"/>
  <c r="H3615" i="1"/>
  <c r="T3614" i="1"/>
  <c r="H3614" i="1"/>
  <c r="T3613" i="1"/>
  <c r="H3613" i="1"/>
  <c r="T3612" i="1"/>
  <c r="H3612" i="1"/>
  <c r="T3611" i="1"/>
  <c r="H3611" i="1"/>
  <c r="T3610" i="1"/>
  <c r="H3610" i="1"/>
  <c r="T3609" i="1"/>
  <c r="T3608" i="1"/>
  <c r="H3608" i="1"/>
  <c r="T3607" i="1"/>
  <c r="H3607" i="1"/>
  <c r="T3606" i="1"/>
  <c r="H3606" i="1"/>
  <c r="T4865" i="1"/>
  <c r="H4865" i="1"/>
  <c r="T4532" i="1"/>
  <c r="H4532" i="1"/>
  <c r="T3603" i="1"/>
  <c r="H3603" i="1"/>
  <c r="H3602" i="1"/>
  <c r="T3601" i="1"/>
  <c r="H3601" i="1"/>
  <c r="T3600" i="1"/>
  <c r="H3600" i="1"/>
  <c r="T3598" i="1"/>
  <c r="H3598" i="1"/>
  <c r="H3597" i="1"/>
  <c r="T3596" i="1"/>
  <c r="H3596" i="1"/>
  <c r="AJ3600" i="1" l="1"/>
  <c r="AK3600" i="1" s="1"/>
  <c r="AJ3618" i="1"/>
  <c r="AK3618" i="1" s="1"/>
  <c r="AJ3633" i="1"/>
  <c r="AK3633" i="1" s="1"/>
  <c r="AJ3623" i="1"/>
  <c r="AK3623" i="1" s="1"/>
  <c r="AJ3596" i="1"/>
  <c r="AK3596" i="1" s="1"/>
  <c r="AJ3645" i="1"/>
  <c r="AK3645" i="1" s="1"/>
  <c r="AJ3611" i="1"/>
  <c r="AK3611" i="1" s="1"/>
  <c r="AJ3620" i="1"/>
  <c r="AK3620" i="1" s="1"/>
  <c r="AJ3624" i="1"/>
  <c r="AK3624" i="1" s="1"/>
  <c r="AJ3630" i="1"/>
  <c r="AK3630" i="1" s="1"/>
  <c r="AJ3613" i="1"/>
  <c r="AK3613" i="1" s="1"/>
  <c r="AJ1237" i="1"/>
  <c r="AK1237" i="1" s="1"/>
  <c r="AJ3610" i="1"/>
  <c r="AK3610" i="1" s="1"/>
  <c r="AJ3606" i="1"/>
  <c r="AK3606" i="1" s="1"/>
  <c r="AJ3652" i="1"/>
  <c r="AK3652" i="1" s="1"/>
  <c r="AJ3607" i="1"/>
  <c r="AK3607" i="1" s="1"/>
  <c r="AJ2098" i="1"/>
  <c r="AK2098" i="1" s="1"/>
  <c r="AJ3653" i="1"/>
  <c r="AK3653" i="1" s="1"/>
  <c r="AJ3627" i="1"/>
  <c r="AK3627" i="1" s="1"/>
  <c r="AJ3637" i="1"/>
  <c r="AK3637" i="1" s="1"/>
  <c r="AJ3601" i="1"/>
  <c r="AK3601" i="1" s="1"/>
  <c r="AJ3619" i="1"/>
  <c r="AK3619" i="1" s="1"/>
  <c r="AJ3634" i="1"/>
  <c r="AK3634" i="1" s="1"/>
  <c r="AJ3603" i="1"/>
  <c r="AK3603" i="1" s="1"/>
  <c r="AJ3616" i="1"/>
  <c r="AK3616" i="1" s="1"/>
  <c r="AJ3635" i="1"/>
  <c r="AK3635" i="1" s="1"/>
  <c r="AJ3598" i="1"/>
  <c r="AK3598" i="1" s="1"/>
  <c r="AJ3612" i="1"/>
  <c r="AK3612" i="1" s="1"/>
  <c r="AJ3617" i="1"/>
  <c r="AK3617" i="1" s="1"/>
  <c r="AJ3621" i="1"/>
  <c r="AK3621" i="1" s="1"/>
  <c r="AJ3626" i="1"/>
  <c r="AK3626" i="1" s="1"/>
  <c r="AJ3640" i="1"/>
  <c r="AK3640" i="1" s="1"/>
  <c r="AJ3609" i="1"/>
  <c r="AK3609" i="1" s="1"/>
  <c r="AJ3622" i="1"/>
  <c r="AK3622" i="1" s="1"/>
  <c r="AJ4865" i="1"/>
  <c r="AK4865" i="1" s="1"/>
  <c r="AJ3642" i="1"/>
  <c r="AK3642" i="1" s="1"/>
  <c r="AJ3614" i="1"/>
  <c r="AK3614" i="1" s="1"/>
  <c r="AJ3638" i="1"/>
  <c r="AK3638" i="1" s="1"/>
  <c r="AJ3625" i="1"/>
  <c r="AK3625" i="1" s="1"/>
  <c r="AJ4164" i="1"/>
  <c r="AK4164" i="1" s="1"/>
  <c r="AJ4532" i="1"/>
  <c r="AK4532" i="1" s="1"/>
  <c r="AJ3608" i="1"/>
  <c r="AK3608" i="1" s="1"/>
  <c r="AJ3632" i="1"/>
  <c r="AK3632" i="1" s="1"/>
  <c r="AJ3636" i="1"/>
  <c r="AK3636" i="1" s="1"/>
  <c r="AJ3641" i="1"/>
  <c r="AK3641" i="1" s="1"/>
  <c r="AJ3647" i="1"/>
  <c r="AK3647" i="1" s="1"/>
  <c r="AJ3655" i="1"/>
  <c r="AK3655" i="1" s="1"/>
  <c r="T2427" i="1"/>
  <c r="H2427" i="1"/>
  <c r="T2426" i="1"/>
  <c r="H2426" i="1"/>
  <c r="T2425" i="1"/>
  <c r="H2425" i="1"/>
  <c r="T2424" i="1"/>
  <c r="H2424" i="1"/>
  <c r="T2423" i="1"/>
  <c r="H2423" i="1"/>
  <c r="T2422" i="1"/>
  <c r="H2422" i="1"/>
  <c r="T2421" i="1"/>
  <c r="H2421" i="1"/>
  <c r="T2420" i="1"/>
  <c r="H2420" i="1"/>
  <c r="T2419" i="1"/>
  <c r="H2419" i="1"/>
  <c r="T2418" i="1"/>
  <c r="H2418" i="1"/>
  <c r="T2417" i="1"/>
  <c r="H2417" i="1"/>
  <c r="T2416" i="1"/>
  <c r="H2416" i="1"/>
  <c r="T624" i="1"/>
  <c r="H624" i="1"/>
  <c r="T2414" i="1"/>
  <c r="H2414" i="1"/>
  <c r="T2413" i="1"/>
  <c r="H2413" i="1"/>
  <c r="T2412" i="1"/>
  <c r="H2412" i="1"/>
  <c r="T2411" i="1"/>
  <c r="H2411" i="1"/>
  <c r="T2410" i="1"/>
  <c r="H2410" i="1"/>
  <c r="T2409" i="1"/>
  <c r="H2409" i="1"/>
  <c r="T2408" i="1"/>
  <c r="H2408" i="1"/>
  <c r="T2407" i="1"/>
  <c r="H2407" i="1"/>
  <c r="T2406" i="1"/>
  <c r="H2406" i="1"/>
  <c r="T2405" i="1"/>
  <c r="H2405" i="1"/>
  <c r="T2404" i="1"/>
  <c r="H2404" i="1"/>
  <c r="T2403" i="1"/>
  <c r="H2403" i="1"/>
  <c r="T2402" i="1"/>
  <c r="H2402" i="1"/>
  <c r="T3370" i="1"/>
  <c r="H3370" i="1"/>
  <c r="T2400" i="1"/>
  <c r="H2400" i="1"/>
  <c r="T2399" i="1"/>
  <c r="H2399" i="1"/>
  <c r="T2398" i="1"/>
  <c r="H2398" i="1"/>
  <c r="T2397" i="1"/>
  <c r="H2397" i="1"/>
  <c r="T3639" i="1"/>
  <c r="H3639" i="1"/>
  <c r="T2395" i="1"/>
  <c r="H2395" i="1"/>
  <c r="T2394" i="1"/>
  <c r="H2394" i="1"/>
  <c r="T2393" i="1"/>
  <c r="H2393" i="1"/>
  <c r="T2392" i="1"/>
  <c r="H2392" i="1"/>
  <c r="T2391" i="1"/>
  <c r="H2391" i="1"/>
  <c r="T2390" i="1"/>
  <c r="H2390" i="1"/>
  <c r="T2389" i="1"/>
  <c r="H2389" i="1"/>
  <c r="T2388" i="1"/>
  <c r="H2388" i="1"/>
  <c r="T2387" i="1"/>
  <c r="H2387" i="1"/>
  <c r="T2386" i="1"/>
  <c r="H2386" i="1"/>
  <c r="T2385" i="1"/>
  <c r="H2385" i="1"/>
  <c r="T2384" i="1"/>
  <c r="H2384" i="1"/>
  <c r="T2383" i="1"/>
  <c r="H2383" i="1"/>
  <c r="T2382" i="1"/>
  <c r="H2382" i="1"/>
  <c r="T3941" i="1"/>
  <c r="H3941" i="1"/>
  <c r="T2380" i="1"/>
  <c r="H2380" i="1"/>
  <c r="T2379" i="1"/>
  <c r="H2379" i="1"/>
  <c r="T2378" i="1"/>
  <c r="H2378" i="1"/>
  <c r="T2377" i="1"/>
  <c r="H2377" i="1"/>
  <c r="T2376" i="1"/>
  <c r="H2376" i="1"/>
  <c r="T2375" i="1"/>
  <c r="H2375" i="1"/>
  <c r="T2374" i="1"/>
  <c r="H2374" i="1"/>
  <c r="T2373" i="1"/>
  <c r="H2373" i="1"/>
  <c r="T2372" i="1"/>
  <c r="H2372" i="1"/>
  <c r="T2371" i="1"/>
  <c r="H2371" i="1"/>
  <c r="T2370" i="1"/>
  <c r="H2370" i="1"/>
  <c r="T2369" i="1"/>
  <c r="H2369" i="1"/>
  <c r="T2368" i="1"/>
  <c r="H2368" i="1"/>
  <c r="T2367" i="1"/>
  <c r="H2367" i="1"/>
  <c r="T1190" i="1"/>
  <c r="H1190" i="1"/>
  <c r="T2365" i="1"/>
  <c r="H2365" i="1"/>
  <c r="T3721" i="1"/>
  <c r="H3721" i="1"/>
  <c r="T2363" i="1"/>
  <c r="H2363" i="1"/>
  <c r="T2362" i="1"/>
  <c r="H2362" i="1"/>
  <c r="T2361" i="1"/>
  <c r="H2361" i="1"/>
  <c r="T2360" i="1"/>
  <c r="H2360" i="1"/>
  <c r="T2359" i="1"/>
  <c r="H2359" i="1"/>
  <c r="T2358" i="1"/>
  <c r="H2358" i="1"/>
  <c r="H2357" i="1"/>
  <c r="H2356" i="1"/>
  <c r="T2355" i="1"/>
  <c r="H2355" i="1"/>
  <c r="T2354" i="1"/>
  <c r="H2354" i="1"/>
  <c r="T2353" i="1"/>
  <c r="H2353" i="1"/>
  <c r="T2352" i="1"/>
  <c r="H2352" i="1"/>
  <c r="T2351" i="1"/>
  <c r="H2351" i="1"/>
  <c r="T2350" i="1"/>
  <c r="H2350" i="1"/>
  <c r="T2349" i="1"/>
  <c r="H2349" i="1"/>
  <c r="T2348" i="1"/>
  <c r="H2348" i="1"/>
  <c r="H2347" i="1"/>
  <c r="T2346" i="1"/>
  <c r="H2346" i="1"/>
  <c r="T2345" i="1"/>
  <c r="H2345" i="1"/>
  <c r="T2344" i="1"/>
  <c r="H2344" i="1"/>
  <c r="T2343" i="1"/>
  <c r="H2343" i="1"/>
  <c r="T2342" i="1"/>
  <c r="H2342" i="1"/>
  <c r="T2341" i="1"/>
  <c r="H2341" i="1"/>
  <c r="T2340" i="1"/>
  <c r="H2340" i="1"/>
  <c r="T2339" i="1"/>
  <c r="H2339" i="1"/>
  <c r="T2338" i="1"/>
  <c r="H2338" i="1"/>
  <c r="T2337" i="1"/>
  <c r="H2337" i="1"/>
  <c r="T2336" i="1"/>
  <c r="H2336" i="1"/>
  <c r="T2335" i="1"/>
  <c r="H2335" i="1"/>
  <c r="T2334" i="1"/>
  <c r="H2334" i="1"/>
  <c r="T2333" i="1"/>
  <c r="H2333" i="1"/>
  <c r="T2332" i="1"/>
  <c r="H2332" i="1"/>
  <c r="T2331" i="1"/>
  <c r="H2331" i="1"/>
  <c r="T2330" i="1"/>
  <c r="H2330" i="1"/>
  <c r="T2329" i="1"/>
  <c r="H2329" i="1"/>
  <c r="T4882" i="1"/>
  <c r="H4882" i="1"/>
  <c r="T4528" i="1"/>
  <c r="H4528" i="1"/>
  <c r="T2326" i="1"/>
  <c r="H2326" i="1"/>
  <c r="T2325" i="1"/>
  <c r="H2325" i="1"/>
  <c r="T2324" i="1"/>
  <c r="H2324" i="1"/>
  <c r="T2323" i="1"/>
  <c r="H2323" i="1"/>
  <c r="T2322" i="1"/>
  <c r="H2322" i="1"/>
  <c r="T2321" i="1"/>
  <c r="H2321" i="1"/>
  <c r="T2320" i="1"/>
  <c r="H2320" i="1"/>
  <c r="T2319" i="1"/>
  <c r="H2319" i="1"/>
  <c r="T2318" i="1"/>
  <c r="H2318" i="1"/>
  <c r="T2317" i="1"/>
  <c r="H2317" i="1"/>
  <c r="T2316" i="1"/>
  <c r="H2316" i="1"/>
  <c r="T2315" i="1"/>
  <c r="H2315" i="1"/>
  <c r="T2314" i="1"/>
  <c r="H2314" i="1"/>
  <c r="T4085" i="1"/>
  <c r="H4085" i="1"/>
  <c r="T2312" i="1"/>
  <c r="H2312" i="1"/>
  <c r="T2311" i="1"/>
  <c r="H2311" i="1"/>
  <c r="T2310" i="1"/>
  <c r="H2310" i="1"/>
  <c r="T2309" i="1"/>
  <c r="H2309" i="1"/>
  <c r="T2308" i="1"/>
  <c r="H2308" i="1"/>
  <c r="T4161" i="1"/>
  <c r="H4161" i="1"/>
  <c r="T2306" i="1"/>
  <c r="H2306" i="1"/>
  <c r="T4129" i="1"/>
  <c r="H4129" i="1"/>
  <c r="T2304" i="1"/>
  <c r="H2304" i="1"/>
  <c r="T2303" i="1"/>
  <c r="H2303" i="1"/>
  <c r="T2302" i="1"/>
  <c r="H2302" i="1"/>
  <c r="T2301" i="1"/>
  <c r="H2301" i="1"/>
  <c r="T2300" i="1"/>
  <c r="T2299" i="1"/>
  <c r="H2299" i="1"/>
  <c r="T4123" i="1"/>
  <c r="H4123" i="1"/>
  <c r="T2297" i="1"/>
  <c r="H2297" i="1"/>
  <c r="T2296" i="1"/>
  <c r="H2296" i="1"/>
  <c r="T2295" i="1"/>
  <c r="H2295" i="1"/>
  <c r="T2294" i="1"/>
  <c r="H2294" i="1"/>
  <c r="T956" i="1"/>
  <c r="H956" i="1"/>
  <c r="T2292" i="1"/>
  <c r="H2292" i="1"/>
  <c r="T2291" i="1"/>
  <c r="T2290" i="1"/>
  <c r="H2290" i="1"/>
  <c r="T2289" i="1"/>
  <c r="H2289" i="1"/>
  <c r="T2288" i="1"/>
  <c r="H2288" i="1"/>
  <c r="T2287" i="1"/>
  <c r="H2287" i="1"/>
  <c r="T2286" i="1"/>
  <c r="H2286" i="1"/>
  <c r="T2285" i="1"/>
  <c r="H2285" i="1"/>
  <c r="T2284" i="1"/>
  <c r="H2284" i="1"/>
  <c r="T2283" i="1"/>
  <c r="H2283" i="1"/>
  <c r="T2282" i="1"/>
  <c r="H2282" i="1"/>
  <c r="T2281" i="1"/>
  <c r="H2281" i="1"/>
  <c r="T2280" i="1"/>
  <c r="H2280" i="1"/>
  <c r="T2279" i="1"/>
  <c r="H2279" i="1"/>
  <c r="T2278" i="1"/>
  <c r="H2278" i="1"/>
  <c r="T2277" i="1"/>
  <c r="H2277" i="1"/>
  <c r="T2276" i="1"/>
  <c r="H2276" i="1"/>
  <c r="T2275" i="1"/>
  <c r="H2275" i="1"/>
  <c r="T2274" i="1"/>
  <c r="H2274" i="1"/>
  <c r="T2273" i="1"/>
  <c r="H2273" i="1"/>
  <c r="T2272" i="1"/>
  <c r="H2272" i="1"/>
  <c r="T2271" i="1"/>
  <c r="H2271" i="1"/>
  <c r="T2270" i="1"/>
  <c r="H2270" i="1"/>
  <c r="T2269" i="1"/>
  <c r="H2269" i="1"/>
  <c r="T2268" i="1"/>
  <c r="H2268" i="1"/>
  <c r="T2267" i="1"/>
  <c r="H2267" i="1"/>
  <c r="T2266" i="1"/>
  <c r="H2266" i="1"/>
  <c r="T2265" i="1"/>
  <c r="H2265" i="1"/>
  <c r="T2264" i="1"/>
  <c r="H2264" i="1"/>
  <c r="T2263" i="1"/>
  <c r="H2263" i="1"/>
  <c r="T2262" i="1"/>
  <c r="H2262" i="1"/>
  <c r="T2261" i="1"/>
  <c r="H2261" i="1"/>
  <c r="T2260" i="1"/>
  <c r="H2260" i="1"/>
  <c r="T2259" i="1"/>
  <c r="H2259" i="1"/>
  <c r="T2258" i="1"/>
  <c r="H2258" i="1"/>
  <c r="T2257" i="1"/>
  <c r="H2257" i="1"/>
  <c r="T2256" i="1"/>
  <c r="H2256" i="1"/>
  <c r="T2255" i="1"/>
  <c r="H2255" i="1"/>
  <c r="T2254" i="1"/>
  <c r="H2254" i="1"/>
  <c r="T2253" i="1"/>
  <c r="H2253" i="1"/>
  <c r="T2252" i="1"/>
  <c r="H2252" i="1"/>
  <c r="T2251" i="1"/>
  <c r="H2251" i="1"/>
  <c r="T2250" i="1"/>
  <c r="H2250" i="1"/>
  <c r="T2249" i="1"/>
  <c r="H2249" i="1"/>
  <c r="T2248" i="1"/>
  <c r="H2248" i="1"/>
  <c r="T2247" i="1"/>
  <c r="H2247" i="1"/>
  <c r="T2246" i="1"/>
  <c r="H2246" i="1"/>
  <c r="T2245" i="1"/>
  <c r="H2245" i="1"/>
  <c r="T2244" i="1"/>
  <c r="H2244" i="1"/>
  <c r="T949" i="1"/>
  <c r="H949" i="1"/>
  <c r="T2242" i="1"/>
  <c r="H2242" i="1"/>
  <c r="T3223" i="1"/>
  <c r="H3223" i="1"/>
  <c r="T2240" i="1"/>
  <c r="H2240" i="1"/>
  <c r="T2239" i="1"/>
  <c r="H2239" i="1"/>
  <c r="T2238" i="1"/>
  <c r="H2238" i="1"/>
  <c r="T2237" i="1"/>
  <c r="H2237" i="1"/>
  <c r="T2236" i="1"/>
  <c r="H2236" i="1"/>
  <c r="T2235" i="1"/>
  <c r="H2235" i="1"/>
  <c r="T2234" i="1"/>
  <c r="H2234" i="1"/>
  <c r="T4000" i="1"/>
  <c r="H4000" i="1"/>
  <c r="T2232" i="1"/>
  <c r="H2232" i="1"/>
  <c r="T2231" i="1"/>
  <c r="H2231" i="1"/>
  <c r="T2230" i="1"/>
  <c r="H2230" i="1"/>
  <c r="T2229" i="1"/>
  <c r="H2229" i="1"/>
  <c r="T2228" i="1"/>
  <c r="H2228" i="1"/>
  <c r="T2227" i="1"/>
  <c r="H2227" i="1"/>
  <c r="T2226" i="1"/>
  <c r="H2226" i="1"/>
  <c r="T2225" i="1"/>
  <c r="H2225" i="1"/>
  <c r="T2224" i="1"/>
  <c r="H2224" i="1"/>
  <c r="T2223" i="1"/>
  <c r="H2223" i="1"/>
  <c r="T1107" i="1"/>
  <c r="H1107" i="1"/>
  <c r="T2221" i="1"/>
  <c r="H2221" i="1"/>
  <c r="T2220" i="1"/>
  <c r="H2220" i="1"/>
  <c r="T2219" i="1"/>
  <c r="H2219" i="1"/>
  <c r="T2218" i="1"/>
  <c r="H2218" i="1"/>
  <c r="T2217" i="1"/>
  <c r="H2217" i="1"/>
  <c r="T2216" i="1"/>
  <c r="H2216" i="1"/>
  <c r="T2215" i="1"/>
  <c r="H2215" i="1"/>
  <c r="T2214" i="1"/>
  <c r="H2214" i="1"/>
  <c r="T2213" i="1"/>
  <c r="H2213" i="1"/>
  <c r="T2212" i="1"/>
  <c r="H2212" i="1"/>
  <c r="T2211" i="1"/>
  <c r="H2211" i="1"/>
  <c r="T2210" i="1"/>
  <c r="H2210" i="1"/>
  <c r="AJ2232" i="1" l="1"/>
  <c r="AK2232" i="1" s="1"/>
  <c r="AJ2248" i="1"/>
  <c r="AK2248" i="1" s="1"/>
  <c r="AJ2260" i="1"/>
  <c r="AK2260" i="1" s="1"/>
  <c r="AJ2276" i="1"/>
  <c r="AK2276" i="1" s="1"/>
  <c r="AJ4129" i="1"/>
  <c r="AK4129" i="1" s="1"/>
  <c r="AJ2321" i="1"/>
  <c r="AK2321" i="1" s="1"/>
  <c r="AJ2341" i="1"/>
  <c r="AK2341" i="1" s="1"/>
  <c r="AJ956" i="1"/>
  <c r="AK956" i="1" s="1"/>
  <c r="AJ2297" i="1"/>
  <c r="AK2297" i="1" s="1"/>
  <c r="AJ2350" i="1"/>
  <c r="AK2350" i="1" s="1"/>
  <c r="AJ2354" i="1"/>
  <c r="AK2354" i="1" s="1"/>
  <c r="AJ2359" i="1"/>
  <c r="AK2359" i="1" s="1"/>
  <c r="AJ2363" i="1"/>
  <c r="AK2363" i="1" s="1"/>
  <c r="AJ2367" i="1"/>
  <c r="AK2367" i="1" s="1"/>
  <c r="AJ2371" i="1"/>
  <c r="AK2371" i="1" s="1"/>
  <c r="AJ2375" i="1"/>
  <c r="AK2375" i="1" s="1"/>
  <c r="AJ2379" i="1"/>
  <c r="AK2379" i="1" s="1"/>
  <c r="AJ2383" i="1"/>
  <c r="AK2383" i="1" s="1"/>
  <c r="AJ2387" i="1"/>
  <c r="AK2387" i="1" s="1"/>
  <c r="AJ2391" i="1"/>
  <c r="AK2391" i="1" s="1"/>
  <c r="AJ2395" i="1"/>
  <c r="AK2395" i="1" s="1"/>
  <c r="AJ2399" i="1"/>
  <c r="AK2399" i="1" s="1"/>
  <c r="AJ2403" i="1"/>
  <c r="AK2403" i="1" s="1"/>
  <c r="AJ2407" i="1"/>
  <c r="AK2407" i="1" s="1"/>
  <c r="AJ2411" i="1"/>
  <c r="AK2411" i="1" s="1"/>
  <c r="AJ624" i="1"/>
  <c r="AK624" i="1" s="1"/>
  <c r="AJ2419" i="1"/>
  <c r="AK2419" i="1" s="1"/>
  <c r="AJ2423" i="1"/>
  <c r="AK2423" i="1" s="1"/>
  <c r="AJ2427" i="1"/>
  <c r="AK2427" i="1" s="1"/>
  <c r="AJ2213" i="1"/>
  <c r="AK2213" i="1" s="1"/>
  <c r="AJ2217" i="1"/>
  <c r="AK2217" i="1" s="1"/>
  <c r="AJ2221" i="1"/>
  <c r="AK2221" i="1" s="1"/>
  <c r="AJ2225" i="1"/>
  <c r="AK2225" i="1" s="1"/>
  <c r="AJ2229" i="1"/>
  <c r="AK2229" i="1" s="1"/>
  <c r="AJ4000" i="1"/>
  <c r="AK4000" i="1" s="1"/>
  <c r="AJ2237" i="1"/>
  <c r="AK2237" i="1" s="1"/>
  <c r="AJ3223" i="1"/>
  <c r="AK3223" i="1" s="1"/>
  <c r="AJ2245" i="1"/>
  <c r="AK2245" i="1" s="1"/>
  <c r="AJ2249" i="1"/>
  <c r="AK2249" i="1" s="1"/>
  <c r="AJ2253" i="1"/>
  <c r="AK2253" i="1" s="1"/>
  <c r="AJ2257" i="1"/>
  <c r="AK2257" i="1" s="1"/>
  <c r="AJ2261" i="1"/>
  <c r="AK2261" i="1" s="1"/>
  <c r="AJ2265" i="1"/>
  <c r="AK2265" i="1" s="1"/>
  <c r="AJ2269" i="1"/>
  <c r="AK2269" i="1" s="1"/>
  <c r="AJ2273" i="1"/>
  <c r="AK2273" i="1" s="1"/>
  <c r="AJ2277" i="1"/>
  <c r="AK2277" i="1" s="1"/>
  <c r="AJ2281" i="1"/>
  <c r="AK2281" i="1" s="1"/>
  <c r="AJ2285" i="1"/>
  <c r="AK2285" i="1" s="1"/>
  <c r="AJ2289" i="1"/>
  <c r="AK2289" i="1" s="1"/>
  <c r="AJ2302" i="1"/>
  <c r="AK2302" i="1" s="1"/>
  <c r="AJ2306" i="1"/>
  <c r="AK2306" i="1" s="1"/>
  <c r="AJ2310" i="1"/>
  <c r="AK2310" i="1" s="1"/>
  <c r="AJ2314" i="1"/>
  <c r="AK2314" i="1" s="1"/>
  <c r="AJ2318" i="1"/>
  <c r="AK2318" i="1" s="1"/>
  <c r="AJ2322" i="1"/>
  <c r="AK2322" i="1" s="1"/>
  <c r="AJ2326" i="1"/>
  <c r="AK2326" i="1" s="1"/>
  <c r="AJ2330" i="1"/>
  <c r="AK2330" i="1" s="1"/>
  <c r="AJ2334" i="1"/>
  <c r="AK2334" i="1" s="1"/>
  <c r="AJ2338" i="1"/>
  <c r="AK2338" i="1" s="1"/>
  <c r="AJ2342" i="1"/>
  <c r="AK2342" i="1" s="1"/>
  <c r="AJ2346" i="1"/>
  <c r="AK2346" i="1" s="1"/>
  <c r="AJ2216" i="1"/>
  <c r="AK2216" i="1" s="1"/>
  <c r="AJ2228" i="1"/>
  <c r="AK2228" i="1" s="1"/>
  <c r="AJ2244" i="1"/>
  <c r="AK2244" i="1" s="1"/>
  <c r="AJ2256" i="1"/>
  <c r="AK2256" i="1" s="1"/>
  <c r="AJ2272" i="1"/>
  <c r="AK2272" i="1" s="1"/>
  <c r="AJ2288" i="1"/>
  <c r="AK2288" i="1" s="1"/>
  <c r="AJ2301" i="1"/>
  <c r="AK2301" i="1" s="1"/>
  <c r="AJ4085" i="1"/>
  <c r="AK4085" i="1" s="1"/>
  <c r="AJ2325" i="1"/>
  <c r="AK2325" i="1" s="1"/>
  <c r="AJ2337" i="1"/>
  <c r="AK2337" i="1" s="1"/>
  <c r="AJ2355" i="1"/>
  <c r="AK2355" i="1" s="1"/>
  <c r="AJ2372" i="1"/>
  <c r="AK2372" i="1" s="1"/>
  <c r="AJ2384" i="1"/>
  <c r="AK2384" i="1" s="1"/>
  <c r="AJ2400" i="1"/>
  <c r="AK2400" i="1" s="1"/>
  <c r="AJ2412" i="1"/>
  <c r="AK2412" i="1" s="1"/>
  <c r="AJ2424" i="1"/>
  <c r="AK2424" i="1" s="1"/>
  <c r="AJ2218" i="1"/>
  <c r="AK2218" i="1" s="1"/>
  <c r="AJ2230" i="1"/>
  <c r="AK2230" i="1" s="1"/>
  <c r="AJ2242" i="1"/>
  <c r="AK2242" i="1" s="1"/>
  <c r="AJ2258" i="1"/>
  <c r="AK2258" i="1" s="1"/>
  <c r="AJ2270" i="1"/>
  <c r="AK2270" i="1" s="1"/>
  <c r="AJ2282" i="1"/>
  <c r="AK2282" i="1" s="1"/>
  <c r="AJ4161" i="1"/>
  <c r="AK4161" i="1" s="1"/>
  <c r="AJ4528" i="1"/>
  <c r="AK4528" i="1" s="1"/>
  <c r="AJ2343" i="1"/>
  <c r="AK2343" i="1" s="1"/>
  <c r="AJ2291" i="1"/>
  <c r="AK2291" i="1" s="1"/>
  <c r="AJ2295" i="1"/>
  <c r="AK2295" i="1" s="1"/>
  <c r="AJ2299" i="1"/>
  <c r="AK2299" i="1" s="1"/>
  <c r="AJ2348" i="1"/>
  <c r="AK2348" i="1" s="1"/>
  <c r="AJ2352" i="1"/>
  <c r="AK2352" i="1" s="1"/>
  <c r="AJ2361" i="1"/>
  <c r="AK2361" i="1" s="1"/>
  <c r="AJ2365" i="1"/>
  <c r="AK2365" i="1" s="1"/>
  <c r="AJ2369" i="1"/>
  <c r="AK2369" i="1" s="1"/>
  <c r="AJ2373" i="1"/>
  <c r="AK2373" i="1" s="1"/>
  <c r="AJ2377" i="1"/>
  <c r="AK2377" i="1" s="1"/>
  <c r="AJ3941" i="1"/>
  <c r="AK3941" i="1" s="1"/>
  <c r="AJ2385" i="1"/>
  <c r="AK2385" i="1" s="1"/>
  <c r="AJ2389" i="1"/>
  <c r="AK2389" i="1" s="1"/>
  <c r="AJ2393" i="1"/>
  <c r="AK2393" i="1" s="1"/>
  <c r="AJ2397" i="1"/>
  <c r="AK2397" i="1" s="1"/>
  <c r="AJ3370" i="1"/>
  <c r="AK3370" i="1" s="1"/>
  <c r="AJ2405" i="1"/>
  <c r="AK2405" i="1" s="1"/>
  <c r="AJ2409" i="1"/>
  <c r="AK2409" i="1" s="1"/>
  <c r="AJ2413" i="1"/>
  <c r="AK2413" i="1" s="1"/>
  <c r="AJ2417" i="1"/>
  <c r="AK2417" i="1" s="1"/>
  <c r="AJ2421" i="1"/>
  <c r="AK2421" i="1" s="1"/>
  <c r="AJ2425" i="1"/>
  <c r="AK2425" i="1" s="1"/>
  <c r="AJ2220" i="1"/>
  <c r="AK2220" i="1" s="1"/>
  <c r="AJ2240" i="1"/>
  <c r="AK2240" i="1" s="1"/>
  <c r="AJ2264" i="1"/>
  <c r="AK2264" i="1" s="1"/>
  <c r="AJ2284" i="1"/>
  <c r="AK2284" i="1" s="1"/>
  <c r="AJ2309" i="1"/>
  <c r="AK2309" i="1" s="1"/>
  <c r="AJ2333" i="1"/>
  <c r="AK2333" i="1" s="1"/>
  <c r="AJ2294" i="1"/>
  <c r="AK2294" i="1" s="1"/>
  <c r="AJ2360" i="1"/>
  <c r="AK2360" i="1" s="1"/>
  <c r="AJ2368" i="1"/>
  <c r="AK2368" i="1" s="1"/>
  <c r="AJ2380" i="1"/>
  <c r="AK2380" i="1" s="1"/>
  <c r="AJ3639" i="1"/>
  <c r="AK3639" i="1" s="1"/>
  <c r="AJ2408" i="1"/>
  <c r="AK2408" i="1" s="1"/>
  <c r="AJ2420" i="1"/>
  <c r="AK2420" i="1" s="1"/>
  <c r="AJ2214" i="1"/>
  <c r="AK2214" i="1" s="1"/>
  <c r="AJ2226" i="1"/>
  <c r="AK2226" i="1" s="1"/>
  <c r="AJ2238" i="1"/>
  <c r="AK2238" i="1" s="1"/>
  <c r="AJ2250" i="1"/>
  <c r="AK2250" i="1" s="1"/>
  <c r="AJ2262" i="1"/>
  <c r="AK2262" i="1" s="1"/>
  <c r="AJ2274" i="1"/>
  <c r="AK2274" i="1" s="1"/>
  <c r="AJ2286" i="1"/>
  <c r="AK2286" i="1" s="1"/>
  <c r="AJ2311" i="1"/>
  <c r="AK2311" i="1" s="1"/>
  <c r="AJ2323" i="1"/>
  <c r="AK2323" i="1" s="1"/>
  <c r="AJ2335" i="1"/>
  <c r="AK2335" i="1" s="1"/>
  <c r="AJ2211" i="1"/>
  <c r="AK2211" i="1" s="1"/>
  <c r="AJ2215" i="1"/>
  <c r="AK2215" i="1" s="1"/>
  <c r="AJ2219" i="1"/>
  <c r="AK2219" i="1" s="1"/>
  <c r="AJ2223" i="1"/>
  <c r="AK2223" i="1" s="1"/>
  <c r="AJ2227" i="1"/>
  <c r="AK2227" i="1" s="1"/>
  <c r="AJ2231" i="1"/>
  <c r="AK2231" i="1" s="1"/>
  <c r="AJ2235" i="1"/>
  <c r="AK2235" i="1" s="1"/>
  <c r="AJ2239" i="1"/>
  <c r="AK2239" i="1" s="1"/>
  <c r="AJ949" i="1"/>
  <c r="AK949" i="1" s="1"/>
  <c r="AJ2247" i="1"/>
  <c r="AK2247" i="1" s="1"/>
  <c r="AJ2251" i="1"/>
  <c r="AK2251" i="1" s="1"/>
  <c r="AJ2255" i="1"/>
  <c r="AK2255" i="1" s="1"/>
  <c r="AJ2259" i="1"/>
  <c r="AK2259" i="1" s="1"/>
  <c r="AJ2263" i="1"/>
  <c r="AK2263" i="1" s="1"/>
  <c r="AJ2267" i="1"/>
  <c r="AK2267" i="1" s="1"/>
  <c r="AJ2271" i="1"/>
  <c r="AK2271" i="1" s="1"/>
  <c r="AJ2275" i="1"/>
  <c r="AK2275" i="1" s="1"/>
  <c r="AJ2279" i="1"/>
  <c r="AK2279" i="1" s="1"/>
  <c r="AJ2283" i="1"/>
  <c r="AK2283" i="1" s="1"/>
  <c r="AJ2287" i="1"/>
  <c r="AK2287" i="1" s="1"/>
  <c r="AJ2300" i="1"/>
  <c r="AK2300" i="1" s="1"/>
  <c r="AJ2304" i="1"/>
  <c r="AK2304" i="1" s="1"/>
  <c r="AJ2308" i="1"/>
  <c r="AK2308" i="1" s="1"/>
  <c r="AJ2312" i="1"/>
  <c r="AK2312" i="1" s="1"/>
  <c r="AJ2316" i="1"/>
  <c r="AK2316" i="1" s="1"/>
  <c r="AJ2320" i="1"/>
  <c r="AK2320" i="1" s="1"/>
  <c r="AJ2324" i="1"/>
  <c r="AK2324" i="1" s="1"/>
  <c r="AJ4882" i="1"/>
  <c r="AK4882" i="1" s="1"/>
  <c r="AJ2332" i="1"/>
  <c r="AK2332" i="1" s="1"/>
  <c r="AJ2336" i="1"/>
  <c r="AK2336" i="1" s="1"/>
  <c r="AJ2340" i="1"/>
  <c r="AK2340" i="1" s="1"/>
  <c r="AJ2344" i="1"/>
  <c r="AK2344" i="1" s="1"/>
  <c r="AJ2212" i="1"/>
  <c r="AK2212" i="1" s="1"/>
  <c r="AJ2224" i="1"/>
  <c r="AK2224" i="1" s="1"/>
  <c r="AJ2236" i="1"/>
  <c r="AK2236" i="1" s="1"/>
  <c r="AJ2252" i="1"/>
  <c r="AK2252" i="1" s="1"/>
  <c r="AJ2268" i="1"/>
  <c r="AK2268" i="1" s="1"/>
  <c r="AJ2280" i="1"/>
  <c r="AK2280" i="1" s="1"/>
  <c r="AJ2317" i="1"/>
  <c r="AK2317" i="1" s="1"/>
  <c r="AJ2329" i="1"/>
  <c r="AK2329" i="1" s="1"/>
  <c r="AJ2345" i="1"/>
  <c r="AK2345" i="1" s="1"/>
  <c r="AJ4123" i="1"/>
  <c r="AK4123" i="1" s="1"/>
  <c r="AJ2351" i="1"/>
  <c r="AK2351" i="1" s="1"/>
  <c r="AJ3721" i="1"/>
  <c r="AK3721" i="1" s="1"/>
  <c r="AJ2376" i="1"/>
  <c r="AK2376" i="1" s="1"/>
  <c r="AJ2388" i="1"/>
  <c r="AK2388" i="1" s="1"/>
  <c r="AJ2392" i="1"/>
  <c r="AK2392" i="1" s="1"/>
  <c r="AJ2404" i="1"/>
  <c r="AK2404" i="1" s="1"/>
  <c r="AJ2416" i="1"/>
  <c r="AK2416" i="1" s="1"/>
  <c r="AJ2210" i="1"/>
  <c r="AK2210" i="1" s="1"/>
  <c r="AJ1107" i="1"/>
  <c r="AK1107" i="1" s="1"/>
  <c r="AJ2234" i="1"/>
  <c r="AK2234" i="1" s="1"/>
  <c r="AJ2246" i="1"/>
  <c r="AK2246" i="1" s="1"/>
  <c r="AJ2254" i="1"/>
  <c r="AK2254" i="1" s="1"/>
  <c r="AJ2266" i="1"/>
  <c r="AK2266" i="1" s="1"/>
  <c r="AJ2278" i="1"/>
  <c r="AK2278" i="1" s="1"/>
  <c r="AJ2290" i="1"/>
  <c r="AK2290" i="1" s="1"/>
  <c r="AJ2303" i="1"/>
  <c r="AK2303" i="1" s="1"/>
  <c r="AJ2315" i="1"/>
  <c r="AK2315" i="1" s="1"/>
  <c r="AJ2319" i="1"/>
  <c r="AK2319" i="1" s="1"/>
  <c r="AJ2331" i="1"/>
  <c r="AK2331" i="1" s="1"/>
  <c r="AJ2339" i="1"/>
  <c r="AK2339" i="1" s="1"/>
  <c r="AJ2292" i="1"/>
  <c r="AK2292" i="1" s="1"/>
  <c r="AJ2296" i="1"/>
  <c r="AK2296" i="1" s="1"/>
  <c r="AJ2349" i="1"/>
  <c r="AK2349" i="1" s="1"/>
  <c r="AJ2353" i="1"/>
  <c r="AK2353" i="1" s="1"/>
  <c r="AJ2358" i="1"/>
  <c r="AK2358" i="1" s="1"/>
  <c r="AJ2362" i="1"/>
  <c r="AK2362" i="1" s="1"/>
  <c r="AJ1190" i="1"/>
  <c r="AK1190" i="1" s="1"/>
  <c r="AJ2370" i="1"/>
  <c r="AK2370" i="1" s="1"/>
  <c r="AJ2374" i="1"/>
  <c r="AK2374" i="1" s="1"/>
  <c r="AJ2378" i="1"/>
  <c r="AK2378" i="1" s="1"/>
  <c r="AJ2382" i="1"/>
  <c r="AK2382" i="1" s="1"/>
  <c r="AJ2386" i="1"/>
  <c r="AK2386" i="1" s="1"/>
  <c r="AJ2390" i="1"/>
  <c r="AK2390" i="1" s="1"/>
  <c r="AJ2394" i="1"/>
  <c r="AK2394" i="1" s="1"/>
  <c r="AJ2398" i="1"/>
  <c r="AK2398" i="1" s="1"/>
  <c r="AJ2402" i="1"/>
  <c r="AK2402" i="1" s="1"/>
  <c r="AJ2406" i="1"/>
  <c r="AK2406" i="1" s="1"/>
  <c r="AJ2410" i="1"/>
  <c r="AK2410" i="1" s="1"/>
  <c r="AJ2414" i="1"/>
  <c r="AK2414" i="1" s="1"/>
  <c r="AK2418" i="1"/>
  <c r="AJ2422" i="1"/>
  <c r="AK2422" i="1" s="1"/>
  <c r="AJ2426" i="1"/>
  <c r="AK2426" i="1" s="1"/>
  <c r="T2209" i="1"/>
  <c r="H2209" i="1"/>
  <c r="T2208" i="1"/>
  <c r="H2208" i="1"/>
  <c r="T2207" i="1"/>
  <c r="H2207" i="1"/>
  <c r="T2206" i="1"/>
  <c r="H2206" i="1"/>
  <c r="T2205" i="1"/>
  <c r="H2205" i="1"/>
  <c r="T403" i="1"/>
  <c r="H403" i="1"/>
  <c r="T2203" i="1"/>
  <c r="H2203" i="1"/>
  <c r="T2202" i="1"/>
  <c r="H2202" i="1"/>
  <c r="T2201" i="1"/>
  <c r="H2201" i="1"/>
  <c r="T2200" i="1"/>
  <c r="H2200" i="1"/>
  <c r="T2199" i="1"/>
  <c r="H2199" i="1"/>
  <c r="T2198" i="1"/>
  <c r="H2198" i="1"/>
  <c r="T2197" i="1"/>
  <c r="H2197" i="1"/>
  <c r="T2196" i="1"/>
  <c r="H2196" i="1"/>
  <c r="T2195" i="1"/>
  <c r="H2195" i="1"/>
  <c r="T2194" i="1"/>
  <c r="H2194" i="1"/>
  <c r="T3839" i="1"/>
  <c r="H3839" i="1"/>
  <c r="T2192" i="1"/>
  <c r="H2192" i="1"/>
  <c r="T2191" i="1"/>
  <c r="H2191" i="1"/>
  <c r="T2190" i="1"/>
  <c r="H2190" i="1"/>
  <c r="T2189" i="1"/>
  <c r="H2189" i="1"/>
  <c r="T2188" i="1"/>
  <c r="H2188" i="1"/>
  <c r="T2187" i="1"/>
  <c r="H2187" i="1"/>
  <c r="T2186" i="1"/>
  <c r="H2186" i="1"/>
  <c r="T2185" i="1"/>
  <c r="H2185" i="1"/>
  <c r="T2184" i="1"/>
  <c r="H2184" i="1"/>
  <c r="T2183" i="1"/>
  <c r="H2183" i="1"/>
  <c r="T2182" i="1"/>
  <c r="H2182" i="1"/>
  <c r="T2181" i="1"/>
  <c r="H2181" i="1"/>
  <c r="T2180" i="1"/>
  <c r="H2180" i="1"/>
  <c r="T2179" i="1"/>
  <c r="H2179" i="1"/>
  <c r="T2178" i="1"/>
  <c r="H2178" i="1"/>
  <c r="T2177" i="1"/>
  <c r="H2177" i="1"/>
  <c r="T2176" i="1"/>
  <c r="H2176" i="1"/>
  <c r="T2175" i="1"/>
  <c r="H2175" i="1"/>
  <c r="AJ2189" i="1" l="1"/>
  <c r="AK2189" i="1" s="1"/>
  <c r="AJ2209" i="1"/>
  <c r="AK2209" i="1" s="1"/>
  <c r="AJ2178" i="1"/>
  <c r="AK2178" i="1" s="1"/>
  <c r="AJ2194" i="1"/>
  <c r="AK2194" i="1" s="1"/>
  <c r="AJ2181" i="1"/>
  <c r="AK2181" i="1" s="1"/>
  <c r="AJ2197" i="1"/>
  <c r="AK2197" i="1" s="1"/>
  <c r="AJ2182" i="1"/>
  <c r="AK2182" i="1" s="1"/>
  <c r="AJ2198" i="1"/>
  <c r="AK2198" i="1" s="1"/>
  <c r="AJ2175" i="1"/>
  <c r="AK2175" i="1" s="1"/>
  <c r="AJ2183" i="1"/>
  <c r="AK2183" i="1" s="1"/>
  <c r="AJ2191" i="1"/>
  <c r="AK2191" i="1" s="1"/>
  <c r="AJ2199" i="1"/>
  <c r="AK2199" i="1" s="1"/>
  <c r="AJ2203" i="1"/>
  <c r="AK2203" i="1" s="1"/>
  <c r="AJ2207" i="1"/>
  <c r="AK2207" i="1" s="1"/>
  <c r="AJ2177" i="1"/>
  <c r="AK2177" i="1" s="1"/>
  <c r="AJ3839" i="1"/>
  <c r="AK3839" i="1" s="1"/>
  <c r="AJ2205" i="1"/>
  <c r="AK2205" i="1" s="1"/>
  <c r="AJ2190" i="1"/>
  <c r="AK2190" i="1" s="1"/>
  <c r="AJ2206" i="1"/>
  <c r="AK2206" i="1" s="1"/>
  <c r="AJ2195" i="1"/>
  <c r="AK2195" i="1" s="1"/>
  <c r="AJ2185" i="1"/>
  <c r="AK2185" i="1" s="1"/>
  <c r="AJ2201" i="1"/>
  <c r="AK2201" i="1" s="1"/>
  <c r="AJ2186" i="1"/>
  <c r="AK2186" i="1" s="1"/>
  <c r="AJ2202" i="1"/>
  <c r="AK2202" i="1" s="1"/>
  <c r="AJ2179" i="1"/>
  <c r="AK2179" i="1" s="1"/>
  <c r="AJ2187" i="1"/>
  <c r="AK2187" i="1" s="1"/>
  <c r="AJ2176" i="1"/>
  <c r="AK2176" i="1" s="1"/>
  <c r="AJ2180" i="1"/>
  <c r="AK2180" i="1" s="1"/>
  <c r="AJ2184" i="1"/>
  <c r="AK2184" i="1" s="1"/>
  <c r="AJ2188" i="1"/>
  <c r="AK2188" i="1" s="1"/>
  <c r="AJ2192" i="1"/>
  <c r="AK2192" i="1" s="1"/>
  <c r="AJ2196" i="1"/>
  <c r="AK2196" i="1" s="1"/>
  <c r="AJ2200" i="1"/>
  <c r="AK2200" i="1" s="1"/>
  <c r="AJ403" i="1"/>
  <c r="AK403" i="1" s="1"/>
  <c r="AJ2208" i="1"/>
  <c r="AK2208" i="1" s="1"/>
  <c r="H129" i="1"/>
  <c r="H128" i="1"/>
  <c r="H127" i="1"/>
  <c r="H126" i="1"/>
  <c r="T125" i="1"/>
  <c r="H125" i="1"/>
  <c r="T124" i="1"/>
  <c r="H124" i="1"/>
  <c r="H123" i="1"/>
  <c r="H122" i="1"/>
  <c r="T121" i="1"/>
  <c r="T120" i="1"/>
  <c r="H120" i="1"/>
  <c r="T119" i="1"/>
  <c r="H119" i="1"/>
  <c r="H118" i="1"/>
  <c r="H117" i="1"/>
  <c r="H116" i="1"/>
  <c r="T115" i="1"/>
  <c r="H115" i="1"/>
  <c r="H114" i="1"/>
  <c r="H113" i="1"/>
  <c r="H112" i="1"/>
  <c r="H111" i="1"/>
  <c r="H656" i="1"/>
  <c r="H109" i="1"/>
  <c r="H108" i="1"/>
  <c r="H1285" i="1"/>
  <c r="H105" i="1"/>
  <c r="H104" i="1"/>
  <c r="H103" i="1"/>
  <c r="H102" i="1"/>
  <c r="H101" i="1"/>
  <c r="H100" i="1"/>
  <c r="H99" i="1"/>
  <c r="H98" i="1"/>
  <c r="H97" i="1"/>
  <c r="H3226" i="1"/>
  <c r="H94" i="1"/>
  <c r="H93" i="1"/>
  <c r="H92" i="1"/>
  <c r="H91" i="1"/>
  <c r="H90" i="1"/>
  <c r="H89" i="1"/>
  <c r="H88" i="1"/>
  <c r="H87" i="1"/>
  <c r="H86" i="1"/>
  <c r="H2009" i="1"/>
  <c r="H84" i="1"/>
  <c r="T83" i="1"/>
  <c r="H83" i="1"/>
  <c r="T82" i="1"/>
  <c r="H82" i="1"/>
  <c r="H81" i="1"/>
  <c r="H80" i="1"/>
  <c r="H79" i="1"/>
  <c r="H78" i="1"/>
  <c r="H77" i="1"/>
  <c r="H76" i="1"/>
  <c r="H75" i="1"/>
  <c r="H74" i="1"/>
  <c r="H73" i="1"/>
  <c r="H72" i="1"/>
  <c r="H71" i="1"/>
  <c r="H70" i="1"/>
  <c r="H69" i="1"/>
  <c r="H67" i="1"/>
  <c r="H66" i="1"/>
  <c r="H65" i="1"/>
  <c r="H64" i="1"/>
  <c r="H63" i="1"/>
  <c r="H3816" i="1"/>
  <c r="H2396" i="1"/>
  <c r="H3743" i="1"/>
  <c r="H4892" i="1"/>
  <c r="AJ83" i="1" l="1"/>
  <c r="AK83" i="1" s="1"/>
  <c r="AJ124" i="1"/>
  <c r="AK124" i="1" s="1"/>
  <c r="AJ125" i="1"/>
  <c r="AK125" i="1" s="1"/>
  <c r="AJ82" i="1"/>
  <c r="AK82" i="1" s="1"/>
  <c r="AJ120" i="1"/>
  <c r="AK120" i="1" s="1"/>
  <c r="AJ119" i="1"/>
  <c r="AK119" i="1" s="1"/>
  <c r="AJ115" i="1"/>
  <c r="AK115" i="1" s="1"/>
  <c r="AJ121" i="1"/>
  <c r="AK121" i="1" s="1"/>
  <c r="H271" i="1"/>
  <c r="H270" i="1"/>
  <c r="H388" i="1"/>
  <c r="H385" i="1"/>
  <c r="H384" i="1"/>
  <c r="H383" i="1"/>
  <c r="H382" i="1"/>
  <c r="H381" i="1"/>
  <c r="H380" i="1"/>
  <c r="H379" i="1"/>
  <c r="H378" i="1"/>
  <c r="H377" i="1"/>
  <c r="H376" i="1"/>
  <c r="H889" i="1"/>
  <c r="H373" i="1"/>
  <c r="H372" i="1"/>
  <c r="H371" i="1"/>
  <c r="H370" i="1"/>
  <c r="H369" i="1"/>
  <c r="H368" i="1"/>
  <c r="H367" i="1"/>
  <c r="H366" i="1"/>
  <c r="H365" i="1"/>
  <c r="H364" i="1"/>
  <c r="H363" i="1"/>
  <c r="H362" i="1"/>
  <c r="H361" i="1"/>
  <c r="H360" i="1"/>
  <c r="H359" i="1"/>
  <c r="H358" i="1"/>
  <c r="H357" i="1"/>
  <c r="H356" i="1"/>
  <c r="H355" i="1"/>
  <c r="H354" i="1"/>
  <c r="H353" i="1"/>
  <c r="H352" i="1"/>
  <c r="H351" i="1"/>
  <c r="H350" i="1"/>
  <c r="H349" i="1"/>
  <c r="H348" i="1"/>
  <c r="H347" i="1"/>
  <c r="H346" i="1"/>
  <c r="H345" i="1"/>
  <c r="H344" i="1"/>
  <c r="H343" i="1"/>
  <c r="H342" i="1"/>
  <c r="H341" i="1"/>
  <c r="H340" i="1"/>
  <c r="H339" i="1"/>
  <c r="H338" i="1"/>
  <c r="H337" i="1"/>
  <c r="H336" i="1"/>
  <c r="H335" i="1"/>
  <c r="H334" i="1"/>
  <c r="H333" i="1"/>
  <c r="H332" i="1"/>
  <c r="H331" i="1"/>
  <c r="H330" i="1"/>
  <c r="H329" i="1"/>
  <c r="H328" i="1"/>
  <c r="H327" i="1"/>
  <c r="H326" i="1"/>
  <c r="H325" i="1"/>
  <c r="H3646" i="1"/>
  <c r="H323" i="1"/>
  <c r="H322" i="1"/>
  <c r="H321" i="1"/>
  <c r="H320" i="1"/>
  <c r="H319" i="1"/>
  <c r="H318" i="1"/>
  <c r="H317" i="1"/>
  <c r="H316" i="1"/>
  <c r="H315" i="1"/>
  <c r="H314" i="1"/>
  <c r="H313" i="1"/>
  <c r="H312" i="1"/>
  <c r="H311" i="1"/>
  <c r="H310" i="1"/>
  <c r="H309" i="1"/>
  <c r="H308" i="1"/>
  <c r="H307" i="1"/>
  <c r="H306" i="1"/>
  <c r="H305" i="1"/>
  <c r="H304" i="1"/>
  <c r="H303" i="1"/>
  <c r="H302" i="1"/>
  <c r="H300" i="1"/>
  <c r="H299" i="1"/>
  <c r="H298" i="1"/>
  <c r="H297" i="1"/>
  <c r="H296" i="1"/>
  <c r="H295" i="1"/>
  <c r="H294" i="1"/>
  <c r="H293" i="1"/>
  <c r="H292" i="1"/>
  <c r="H291" i="1"/>
  <c r="H290" i="1"/>
  <c r="H282" i="1"/>
  <c r="H281" i="1"/>
  <c r="H280" i="1"/>
  <c r="H279" i="1"/>
  <c r="H278" i="1"/>
  <c r="H277" i="1"/>
  <c r="H276" i="1"/>
  <c r="H275" i="1"/>
  <c r="H274" i="1"/>
  <c r="H273" i="1"/>
  <c r="H272" i="1"/>
  <c r="H269" i="1"/>
  <c r="H268" i="1"/>
  <c r="H267" i="1"/>
  <c r="H266" i="1"/>
  <c r="H265" i="1"/>
  <c r="H622" i="1"/>
  <c r="H263" i="1"/>
  <c r="H262" i="1"/>
  <c r="H3697" i="1" l="1"/>
  <c r="T2094" i="1" l="1"/>
  <c r="H2094" i="1"/>
  <c r="AJ2094" i="1" l="1"/>
  <c r="AK2094" i="1" s="1"/>
  <c r="H3575" i="1"/>
  <c r="T3575" i="1"/>
  <c r="AJ3575" i="1" s="1"/>
  <c r="H3576" i="1"/>
  <c r="T3576" i="1"/>
  <c r="AJ3576" i="1" s="1"/>
  <c r="T2090" i="1" l="1"/>
  <c r="H2090" i="1"/>
  <c r="T2089" i="1"/>
  <c r="H2089" i="1"/>
  <c r="T2057" i="1"/>
  <c r="H2057" i="1"/>
  <c r="T2087" i="1"/>
  <c r="H2087" i="1"/>
  <c r="T2086" i="1"/>
  <c r="H2086" i="1"/>
  <c r="T2085" i="1"/>
  <c r="H2085" i="1"/>
  <c r="T2084" i="1"/>
  <c r="H2084" i="1"/>
  <c r="H2114" i="1"/>
  <c r="T2114" i="1"/>
  <c r="AJ2114" i="1" s="1"/>
  <c r="T2115" i="1"/>
  <c r="AJ2115" i="1" s="1"/>
  <c r="H2039" i="1"/>
  <c r="T2039" i="1"/>
  <c r="AJ2039" i="1" s="1"/>
  <c r="AJ2087" i="1" l="1"/>
  <c r="AK2087" i="1" s="1"/>
  <c r="AJ2057" i="1"/>
  <c r="AK2057" i="1" s="1"/>
  <c r="AJ2085" i="1"/>
  <c r="AK2085" i="1" s="1"/>
  <c r="AJ2089" i="1"/>
  <c r="AK2089" i="1" s="1"/>
  <c r="AJ2084" i="1"/>
  <c r="AK2084" i="1" s="1"/>
  <c r="AJ2086" i="1"/>
  <c r="AK2086" i="1" s="1"/>
  <c r="AJ2090" i="1"/>
  <c r="AK2090" i="1" s="1"/>
  <c r="H206" i="1"/>
  <c r="H3695" i="1" l="1"/>
  <c r="T2082" i="1" l="1"/>
  <c r="H2082" i="1"/>
  <c r="AJ2082" i="1" l="1"/>
  <c r="AK2082" i="1" s="1"/>
  <c r="H5025" i="1"/>
  <c r="T4160" i="1" l="1"/>
  <c r="AJ4160" i="1" s="1"/>
  <c r="H2910" i="1" l="1"/>
  <c r="H2899" i="1"/>
  <c r="H2897" i="1"/>
  <c r="H2892" i="1"/>
  <c r="H2890" i="1"/>
  <c r="H2882" i="1"/>
  <c r="H2615" i="1"/>
  <c r="H2512" i="1"/>
  <c r="H653" i="1"/>
  <c r="H645" i="1"/>
  <c r="H194" i="1"/>
  <c r="H192" i="1"/>
  <c r="H184" i="1"/>
  <c r="H183" i="1"/>
  <c r="H181" i="1"/>
  <c r="H180" i="1"/>
  <c r="H179" i="1"/>
  <c r="H175" i="1"/>
  <c r="H174" i="1"/>
  <c r="H173" i="1"/>
  <c r="H37" i="1"/>
  <c r="H4160" i="1" l="1"/>
  <c r="T4530" i="1"/>
  <c r="AJ4530" i="1" s="1"/>
  <c r="T1131" i="1"/>
  <c r="AJ1131" i="1" s="1"/>
  <c r="T4529" i="1"/>
  <c r="AJ4529" i="1" s="1"/>
  <c r="T4521" i="1"/>
  <c r="AJ4521" i="1" s="1"/>
  <c r="T4520" i="1"/>
  <c r="AJ4520" i="1" s="1"/>
  <c r="H3199" i="1"/>
  <c r="T4501" i="1"/>
  <c r="AJ4501" i="1" s="1"/>
  <c r="T4498" i="1"/>
  <c r="AJ4498" i="1" s="1"/>
  <c r="H625" i="1"/>
  <c r="H3221" i="1"/>
  <c r="H4483" i="1"/>
  <c r="H4482" i="1"/>
  <c r="H4479" i="1"/>
  <c r="H4478" i="1"/>
  <c r="H4477" i="1"/>
  <c r="H4468" i="1"/>
  <c r="H4467" i="1"/>
  <c r="H4466" i="1"/>
  <c r="H4475" i="1"/>
  <c r="H4474" i="1"/>
  <c r="H4490" i="1"/>
  <c r="H4485" i="1"/>
  <c r="H4470" i="1"/>
  <c r="H2059" i="1"/>
  <c r="T4472" i="1"/>
  <c r="AJ4472" i="1" s="1"/>
  <c r="H4472" i="1"/>
  <c r="H4454" i="1"/>
  <c r="H4453" i="1"/>
  <c r="H4452" i="1"/>
  <c r="H4451" i="1"/>
  <c r="H4450" i="1"/>
  <c r="H4449" i="1"/>
  <c r="H4446" i="1"/>
  <c r="H4445" i="1"/>
  <c r="H4444" i="1"/>
  <c r="H4443" i="1"/>
  <c r="H4442" i="1"/>
  <c r="H4440" i="1"/>
  <c r="H4439" i="1"/>
  <c r="H4438" i="1"/>
  <c r="H4437" i="1"/>
  <c r="H4436" i="1"/>
  <c r="H4435" i="1"/>
  <c r="H4434" i="1"/>
  <c r="H4433" i="1"/>
  <c r="H4432" i="1"/>
  <c r="H4431" i="1"/>
  <c r="H4430" i="1"/>
  <c r="H4429" i="1"/>
  <c r="H4423" i="1"/>
  <c r="H4460" i="1"/>
  <c r="H4422" i="1"/>
  <c r="H4421" i="1"/>
  <c r="H4420" i="1"/>
  <c r="H4419" i="1"/>
  <c r="H4418" i="1"/>
  <c r="T4417" i="1"/>
  <c r="AJ4417" i="1" s="1"/>
  <c r="T4416" i="1"/>
  <c r="AJ4416" i="1" s="1"/>
  <c r="T4459" i="1"/>
  <c r="AJ4459" i="1" s="1"/>
  <c r="H4459" i="1"/>
  <c r="T4458" i="1"/>
  <c r="AJ4458" i="1" s="1"/>
  <c r="H4458" i="1"/>
  <c r="T4415" i="1"/>
  <c r="AJ4415" i="1" s="1"/>
  <c r="H4415" i="1"/>
  <c r="T4414" i="1"/>
  <c r="AJ4414" i="1" s="1"/>
  <c r="H4414" i="1"/>
  <c r="T4462" i="1"/>
  <c r="AJ4462" i="1" s="1"/>
  <c r="H4462" i="1"/>
  <c r="T4413" i="1"/>
  <c r="AJ4413" i="1" s="1"/>
  <c r="H4413" i="1"/>
  <c r="T4412" i="1"/>
  <c r="AJ4412" i="1" s="1"/>
  <c r="H4412" i="1"/>
  <c r="T1078" i="1"/>
  <c r="AJ1078" i="1" s="1"/>
  <c r="R4397" i="1"/>
  <c r="AJ4397" i="1" s="1"/>
  <c r="H4398" i="1"/>
  <c r="T4399" i="1"/>
  <c r="AJ4399" i="1" s="1"/>
  <c r="T375" i="1"/>
  <c r="AJ375" i="1" s="1"/>
  <c r="T2065" i="1"/>
  <c r="AJ2065" i="1" s="1"/>
  <c r="T4396" i="1"/>
  <c r="AJ4396" i="1" s="1"/>
  <c r="T4393" i="1"/>
  <c r="AJ4393" i="1" s="1"/>
  <c r="T4392" i="1"/>
  <c r="AJ4392" i="1" s="1"/>
  <c r="R4391" i="1"/>
  <c r="T4391" i="1" s="1"/>
  <c r="AJ4391" i="1" s="1"/>
  <c r="T2634" i="1"/>
  <c r="AJ2634" i="1" s="1"/>
  <c r="H2155" i="1"/>
  <c r="T2969" i="1"/>
  <c r="AJ2969" i="1" s="1"/>
  <c r="H2969" i="1"/>
  <c r="T3196" i="1"/>
  <c r="AJ3196" i="1" s="1"/>
  <c r="T607" i="1"/>
  <c r="AJ607" i="1" s="1"/>
  <c r="T4379" i="1"/>
  <c r="AJ4379" i="1" s="1"/>
  <c r="H4379" i="1"/>
  <c r="T1106" i="1"/>
  <c r="AJ1106" i="1" s="1"/>
  <c r="H1106" i="1"/>
  <c r="H4377" i="1"/>
  <c r="T4376" i="1"/>
  <c r="AJ4376" i="1" s="1"/>
  <c r="T4395" i="1"/>
  <c r="AJ4395" i="1" s="1"/>
  <c r="H4395" i="1"/>
  <c r="T4370" i="1"/>
  <c r="AJ4370" i="1" s="1"/>
  <c r="T4369" i="1"/>
  <c r="AJ4369" i="1" s="1"/>
  <c r="T2102" i="1"/>
  <c r="AJ2102" i="1" s="1"/>
  <c r="T4372" i="1"/>
  <c r="AJ4372" i="1" s="1"/>
  <c r="T4368" i="1"/>
  <c r="AJ4368" i="1" s="1"/>
  <c r="T4367" i="1"/>
  <c r="AJ4367" i="1" s="1"/>
  <c r="H4367" i="1"/>
  <c r="T4363" i="1"/>
  <c r="AJ4363" i="1" s="1"/>
  <c r="H4363" i="1"/>
  <c r="T402" i="1"/>
  <c r="AJ402" i="1" s="1"/>
  <c r="H402" i="1"/>
  <c r="T405" i="1"/>
  <c r="AJ405" i="1" s="1"/>
  <c r="T3654" i="1"/>
  <c r="AJ3654" i="1" s="1"/>
  <c r="T1095" i="1"/>
  <c r="AJ1095" i="1" s="1"/>
  <c r="T4351" i="1"/>
  <c r="AJ4351" i="1" s="1"/>
  <c r="H4257" i="1" l="1"/>
  <c r="T4257" i="1"/>
  <c r="AJ4257" i="1" s="1"/>
  <c r="H4258" i="1"/>
  <c r="T4258" i="1"/>
  <c r="AJ4258" i="1" s="1"/>
  <c r="H4260" i="1"/>
  <c r="T3815" i="1"/>
  <c r="AJ3815" i="1" s="1"/>
  <c r="H3815" i="1"/>
  <c r="T3814" i="1"/>
  <c r="AJ3814" i="1" s="1"/>
  <c r="H3814" i="1"/>
  <c r="T3812" i="1"/>
  <c r="AJ3812" i="1" s="1"/>
  <c r="H3812" i="1"/>
  <c r="T3813" i="1"/>
  <c r="AJ3813" i="1" s="1"/>
  <c r="H3813" i="1"/>
  <c r="T3800" i="1"/>
  <c r="AJ3800" i="1" s="1"/>
  <c r="H3800" i="1"/>
  <c r="T3799" i="1"/>
  <c r="AJ3799" i="1" s="1"/>
  <c r="H3799" i="1"/>
  <c r="T4558" i="1"/>
  <c r="AJ4558" i="1" s="1"/>
  <c r="H4558" i="1"/>
  <c r="T3797" i="1"/>
  <c r="AJ3797" i="1" s="1"/>
  <c r="H3797" i="1"/>
  <c r="T4204" i="1"/>
  <c r="AJ4204" i="1" s="1"/>
  <c r="T3795" i="1"/>
  <c r="AJ3795" i="1" s="1"/>
  <c r="T3794" i="1"/>
  <c r="AJ3794" i="1" s="1"/>
  <c r="H3794" i="1"/>
  <c r="T4340" i="1"/>
  <c r="AJ4340" i="1" s="1"/>
  <c r="H4340" i="1"/>
  <c r="T3791" i="1"/>
  <c r="AJ3791" i="1" s="1"/>
  <c r="T3790" i="1"/>
  <c r="AJ3790" i="1" s="1"/>
  <c r="T3788" i="1"/>
  <c r="AJ3788" i="1" s="1"/>
  <c r="H3788" i="1"/>
  <c r="T3789" i="1"/>
  <c r="AJ3789" i="1" s="1"/>
  <c r="H3789" i="1"/>
  <c r="T4499" i="1"/>
  <c r="AJ4499" i="1" s="1"/>
  <c r="T3781" i="1"/>
  <c r="AJ3781" i="1" s="1"/>
  <c r="H3781" i="1"/>
  <c r="T3780" i="1"/>
  <c r="AJ3780" i="1" s="1"/>
  <c r="T3779" i="1"/>
  <c r="AJ3779" i="1" s="1"/>
  <c r="T3778" i="1"/>
  <c r="AJ3778" i="1" s="1"/>
  <c r="T3777" i="1"/>
  <c r="AJ3777" i="1" s="1"/>
  <c r="T3786" i="1"/>
  <c r="AJ3786" i="1" s="1"/>
  <c r="T3776" i="1"/>
  <c r="AJ3776" i="1" s="1"/>
  <c r="T3775" i="1"/>
  <c r="AJ3775" i="1" s="1"/>
  <c r="H3775" i="1"/>
  <c r="T3785" i="1"/>
  <c r="AJ3785" i="1" s="1"/>
  <c r="T3774" i="1"/>
  <c r="AJ3774" i="1" s="1"/>
  <c r="T3773" i="1"/>
  <c r="T3772" i="1"/>
  <c r="AJ3772" i="1" s="1"/>
  <c r="T3771" i="1"/>
  <c r="AJ3771" i="1" s="1"/>
  <c r="H3771" i="1"/>
  <c r="T3784" i="1"/>
  <c r="AJ3784" i="1" s="1"/>
  <c r="T3770" i="1"/>
  <c r="T3769" i="1"/>
  <c r="AJ3769" i="1" s="1"/>
  <c r="T3768" i="1"/>
  <c r="AJ3768" i="1" s="1"/>
  <c r="T3767" i="1"/>
  <c r="AJ3767" i="1" s="1"/>
  <c r="T3766" i="1"/>
  <c r="AJ3766" i="1" s="1"/>
  <c r="T3765" i="1"/>
  <c r="AJ3765" i="1" s="1"/>
  <c r="T3764" i="1"/>
  <c r="AJ3764" i="1" s="1"/>
  <c r="T3763" i="1"/>
  <c r="T3783" i="1"/>
  <c r="AJ3783" i="1" s="1"/>
  <c r="T3762" i="1"/>
  <c r="AJ3762" i="1" s="1"/>
  <c r="T3757" i="1"/>
  <c r="AJ3757" i="1" s="1"/>
  <c r="T4366" i="1"/>
  <c r="AJ4366" i="1" s="1"/>
  <c r="H4366" i="1"/>
  <c r="T4497" i="1"/>
  <c r="AJ4497" i="1" s="1"/>
  <c r="T3578" i="1" l="1"/>
  <c r="AJ3578" i="1" s="1"/>
  <c r="H3578" i="1"/>
  <c r="T3595" i="1"/>
  <c r="AJ3595" i="1" s="1"/>
  <c r="T3594" i="1"/>
  <c r="AJ3594" i="1" s="1"/>
  <c r="T3593" i="1"/>
  <c r="AJ3593" i="1" s="1"/>
  <c r="T3592" i="1"/>
  <c r="AJ3592" i="1" s="1"/>
  <c r="T3591" i="1"/>
  <c r="AJ3591" i="1" s="1"/>
  <c r="T3590" i="1"/>
  <c r="AJ3590" i="1" s="1"/>
  <c r="T3588" i="1"/>
  <c r="AJ3588" i="1" s="1"/>
  <c r="T3587" i="1"/>
  <c r="AJ3587" i="1" s="1"/>
  <c r="T3589" i="1"/>
  <c r="AJ3589" i="1" s="1"/>
  <c r="T3586" i="1"/>
  <c r="AJ3586" i="1" s="1"/>
  <c r="T3585" i="1"/>
  <c r="AJ3585" i="1" s="1"/>
  <c r="T3584" i="1"/>
  <c r="AJ3584" i="1" s="1"/>
  <c r="T3583" i="1"/>
  <c r="AJ3583" i="1" s="1"/>
  <c r="T3582" i="1"/>
  <c r="AJ3582" i="1" s="1"/>
  <c r="T3581" i="1"/>
  <c r="AJ3581" i="1" s="1"/>
  <c r="T3580" i="1"/>
  <c r="AJ3580" i="1" s="1"/>
  <c r="T3579" i="1"/>
  <c r="AJ3579" i="1" s="1"/>
  <c r="T3577" i="1"/>
  <c r="AJ3577" i="1" s="1"/>
  <c r="S2880" i="1"/>
  <c r="R2880" i="1"/>
  <c r="H2880" i="1"/>
  <c r="T2880" i="1" l="1"/>
  <c r="AJ2880" i="1" s="1"/>
  <c r="T2174" i="1"/>
  <c r="AJ2174" i="1" s="1"/>
  <c r="H2174" i="1"/>
  <c r="T2121" i="1"/>
  <c r="AJ2121" i="1" s="1"/>
  <c r="H2121" i="1"/>
  <c r="T2120" i="1"/>
  <c r="AJ2120" i="1" s="1"/>
  <c r="H2120" i="1"/>
  <c r="H2062" i="1" l="1"/>
  <c r="T411" i="1"/>
  <c r="AJ411" i="1" s="1"/>
  <c r="T40" i="1" l="1"/>
  <c r="AJ40" i="1" l="1"/>
  <c r="AK40" i="1" s="1"/>
  <c r="T2932" i="1"/>
  <c r="AJ2932" i="1" s="1"/>
  <c r="H2932" i="1"/>
  <c r="T2931" i="1"/>
  <c r="AJ2931" i="1" s="1"/>
  <c r="H2931" i="1"/>
  <c r="H2060" i="1" l="1"/>
  <c r="H260" i="1" l="1"/>
  <c r="H3811" i="1" l="1"/>
  <c r="T2929" i="1" l="1"/>
  <c r="AJ2929" i="1" s="1"/>
  <c r="H2929" i="1"/>
  <c r="T2928" i="1"/>
  <c r="AJ2928" i="1" s="1"/>
  <c r="H2928" i="1"/>
  <c r="T2926" i="1"/>
  <c r="AJ2926" i="1" s="1"/>
  <c r="H2926" i="1"/>
  <c r="T2925" i="1"/>
  <c r="AJ2925" i="1" s="1"/>
  <c r="H2925" i="1"/>
  <c r="T2927" i="1"/>
  <c r="AJ2927" i="1" s="1"/>
  <c r="H2927" i="1"/>
  <c r="T2923" i="1"/>
  <c r="AJ2923" i="1" s="1"/>
  <c r="H2923" i="1"/>
  <c r="T2922" i="1"/>
  <c r="AJ2922" i="1" s="1"/>
  <c r="H2922" i="1"/>
  <c r="T2924" i="1"/>
  <c r="AJ2924" i="1" s="1"/>
  <c r="H2924" i="1"/>
  <c r="T2173" i="1" l="1"/>
  <c r="AJ2173" i="1" s="1"/>
  <c r="H2173" i="1"/>
  <c r="T2172" i="1"/>
  <c r="AJ2172" i="1" s="1"/>
  <c r="H2172" i="1"/>
  <c r="T601" i="1" l="1"/>
  <c r="AJ601" i="1" s="1"/>
  <c r="H601" i="1"/>
  <c r="T1256" i="1"/>
  <c r="AJ1256" i="1" s="1"/>
  <c r="T1257" i="1"/>
  <c r="AJ1257" i="1" s="1"/>
  <c r="T1255" i="1"/>
  <c r="AJ1255" i="1" s="1"/>
  <c r="H1255" i="1"/>
  <c r="T1254" i="1"/>
  <c r="AJ1254" i="1" s="1"/>
  <c r="H1254" i="1"/>
  <c r="H5034" i="1" l="1"/>
  <c r="H3807" i="1"/>
  <c r="T2920" i="1"/>
  <c r="AJ2920" i="1" s="1"/>
  <c r="H2920" i="1"/>
  <c r="T2919" i="1"/>
  <c r="AJ2919" i="1" s="1"/>
  <c r="H2919" i="1"/>
  <c r="H2918" i="1"/>
  <c r="T2167" i="1" l="1"/>
  <c r="AJ2167" i="1" s="1"/>
  <c r="H2167" i="1"/>
  <c r="T3866" i="1"/>
  <c r="AJ3866" i="1" s="1"/>
  <c r="H3866" i="1"/>
  <c r="T2165" i="1"/>
  <c r="AJ2165" i="1" s="1"/>
  <c r="H2165" i="1"/>
  <c r="T2163" i="1"/>
  <c r="AJ2163" i="1" s="1"/>
  <c r="H2163" i="1"/>
  <c r="H4271" i="1" l="1"/>
  <c r="H4270" i="1"/>
  <c r="H3804" i="1" l="1"/>
  <c r="H3803" i="1"/>
  <c r="H3802" i="1"/>
  <c r="H3594" i="1"/>
  <c r="T2917" i="1"/>
  <c r="AJ2917" i="1" s="1"/>
  <c r="H2917" i="1"/>
  <c r="H2914" i="1"/>
  <c r="T2916" i="1"/>
  <c r="AJ2916" i="1" s="1"/>
  <c r="H2916" i="1"/>
  <c r="T2915" i="1"/>
  <c r="AJ2915" i="1" s="1"/>
  <c r="H2915" i="1"/>
  <c r="T2159" i="1" l="1"/>
  <c r="AJ2159" i="1" s="1"/>
  <c r="H2159" i="1"/>
  <c r="T2158" i="1"/>
  <c r="AJ2158" i="1" s="1"/>
  <c r="H2158" i="1"/>
  <c r="T993" i="1" l="1"/>
  <c r="AJ993" i="1" s="1"/>
  <c r="H993" i="1"/>
  <c r="T1241" i="1"/>
  <c r="AJ1241" i="1" s="1"/>
  <c r="H1241" i="1"/>
  <c r="T1242" i="1"/>
  <c r="AJ1242" i="1" s="1"/>
  <c r="H1242" i="1"/>
  <c r="T1240" i="1"/>
  <c r="AJ1240" i="1" s="1"/>
  <c r="H1240" i="1"/>
  <c r="T3185" i="1" l="1"/>
  <c r="AJ3185" i="1" s="1"/>
  <c r="T3749" i="1"/>
  <c r="AJ3749" i="1" s="1"/>
  <c r="T3748" i="1"/>
  <c r="AJ3748" i="1" s="1"/>
  <c r="T2913" i="1" l="1"/>
  <c r="AJ2913" i="1" s="1"/>
  <c r="H2913" i="1"/>
  <c r="T2912" i="1"/>
  <c r="AJ2912" i="1" s="1"/>
  <c r="H2912" i="1"/>
  <c r="H2911" i="1"/>
  <c r="H4268" i="1" l="1"/>
  <c r="H2909" i="1" l="1"/>
  <c r="T2908" i="1"/>
  <c r="AJ2908" i="1" s="1"/>
  <c r="H2908" i="1"/>
  <c r="T2907" i="1"/>
  <c r="AJ2907" i="1" s="1"/>
  <c r="H2907" i="1"/>
  <c r="R2906" i="1"/>
  <c r="T2906" i="1" s="1"/>
  <c r="AJ2906" i="1" s="1"/>
  <c r="H2906" i="1"/>
  <c r="H2905" i="1"/>
  <c r="T2904" i="1"/>
  <c r="AJ2904" i="1" s="1"/>
  <c r="H2904" i="1"/>
  <c r="T2903" i="1"/>
  <c r="AJ2903" i="1" s="1"/>
  <c r="H2903" i="1"/>
  <c r="T3741" i="1" l="1"/>
  <c r="AJ3741" i="1" s="1"/>
  <c r="H3741" i="1"/>
  <c r="T2156" i="1"/>
  <c r="AJ2156" i="1" s="1"/>
  <c r="H2156" i="1"/>
  <c r="T1236" i="1" l="1"/>
  <c r="AJ1236" i="1" s="1"/>
  <c r="T2149" i="1" l="1"/>
  <c r="AJ2149" i="1" s="1"/>
  <c r="H2149" i="1"/>
  <c r="T2902" i="1" l="1"/>
  <c r="AJ2902" i="1" s="1"/>
  <c r="H2902" i="1"/>
  <c r="H2901" i="1"/>
  <c r="H2900" i="1"/>
  <c r="R2899" i="1"/>
  <c r="T2899" i="1" s="1"/>
  <c r="AJ2899" i="1" s="1"/>
  <c r="T2898" i="1"/>
  <c r="AJ2898" i="1" s="1"/>
  <c r="H2898" i="1"/>
  <c r="T4074" i="1" l="1"/>
  <c r="AJ4074" i="1" s="1"/>
  <c r="H4074" i="1"/>
  <c r="T1231" i="1"/>
  <c r="AJ1231" i="1" s="1"/>
  <c r="H1231" i="1"/>
  <c r="T1230" i="1"/>
  <c r="AJ1230" i="1" s="1"/>
  <c r="H1230" i="1"/>
  <c r="T1228" i="1"/>
  <c r="AJ1228" i="1" s="1"/>
  <c r="H1228" i="1"/>
  <c r="T1229" i="1"/>
  <c r="AJ1229" i="1" s="1"/>
  <c r="H1229" i="1"/>
  <c r="T1227" i="1"/>
  <c r="AJ1227" i="1" s="1"/>
  <c r="H1227" i="1"/>
  <c r="T1226" i="1"/>
  <c r="AJ1226" i="1" s="1"/>
  <c r="H1226" i="1"/>
  <c r="T1225" i="1"/>
  <c r="AJ1225" i="1" s="1"/>
  <c r="H1225" i="1"/>
  <c r="T1224" i="1"/>
  <c r="AJ1224" i="1" s="1"/>
  <c r="H1224" i="1"/>
  <c r="T1223" i="1"/>
  <c r="AJ1223" i="1" s="1"/>
  <c r="H1223" i="1"/>
  <c r="T1222" i="1"/>
  <c r="AJ1222" i="1" s="1"/>
  <c r="H1222" i="1"/>
  <c r="T1220" i="1"/>
  <c r="AJ1220" i="1" s="1"/>
  <c r="H1220" i="1"/>
  <c r="T1219" i="1"/>
  <c r="AJ1219" i="1" s="1"/>
  <c r="H1219" i="1"/>
  <c r="T1221" i="1"/>
  <c r="AJ1221" i="1" s="1"/>
  <c r="H1221" i="1"/>
  <c r="T3317" i="1"/>
  <c r="AJ3317" i="1" s="1"/>
  <c r="H3317" i="1"/>
  <c r="T2148" i="1"/>
  <c r="AJ2148" i="1" s="1"/>
  <c r="H239" i="1" l="1"/>
  <c r="H238" i="1"/>
  <c r="H237" i="1"/>
  <c r="H236" i="1"/>
  <c r="T193" i="1" l="1"/>
  <c r="AJ193" i="1" s="1"/>
  <c r="T186" i="1"/>
  <c r="AJ186" i="1" s="1"/>
  <c r="T183" i="1"/>
  <c r="AJ183" i="1" s="1"/>
  <c r="T182" i="1"/>
  <c r="AJ182" i="1" s="1"/>
  <c r="T195" i="1"/>
  <c r="AJ195" i="1" s="1"/>
  <c r="H3760" i="1" l="1"/>
  <c r="H3759" i="1"/>
  <c r="H3758" i="1"/>
  <c r="H2895" i="1"/>
  <c r="T2894" i="1"/>
  <c r="AJ2894" i="1" s="1"/>
  <c r="H2894" i="1"/>
  <c r="H2893" i="1"/>
  <c r="R2892" i="1"/>
  <c r="T2892" i="1" s="1"/>
  <c r="AJ2892" i="1" s="1"/>
  <c r="T2891" i="1"/>
  <c r="AJ2891" i="1" s="1"/>
  <c r="H2891" i="1"/>
  <c r="R2890" i="1"/>
  <c r="T2890" i="1" s="1"/>
  <c r="AJ2890" i="1" s="1"/>
  <c r="H2889" i="1"/>
  <c r="H2609" i="1" l="1"/>
  <c r="T2056" i="1" l="1"/>
  <c r="AJ2056" i="1" s="1"/>
  <c r="H2056" i="1"/>
  <c r="H259" i="1" l="1"/>
  <c r="H258" i="1"/>
  <c r="H246" i="1"/>
  <c r="H245" i="1"/>
  <c r="H244" i="1"/>
  <c r="H243" i="1"/>
  <c r="H242" i="1"/>
  <c r="H241" i="1"/>
  <c r="H240" i="1"/>
  <c r="H250" i="1"/>
  <c r="H249" i="1"/>
  <c r="H248" i="1"/>
  <c r="H257" i="1"/>
  <c r="H256" i="1"/>
  <c r="H255" i="1"/>
  <c r="H254" i="1"/>
  <c r="H253" i="1"/>
  <c r="H252" i="1"/>
  <c r="H251" i="1"/>
  <c r="H3753" i="1" l="1"/>
  <c r="H3752" i="1"/>
  <c r="H623" i="1"/>
  <c r="H3586" i="1" l="1"/>
  <c r="H3584" i="1"/>
  <c r="T2888" i="1"/>
  <c r="AJ2888" i="1" s="1"/>
  <c r="H2888" i="1"/>
  <c r="T2887" i="1"/>
  <c r="AJ2887" i="1" s="1"/>
  <c r="H2887" i="1"/>
  <c r="T2886" i="1"/>
  <c r="AJ2886" i="1" s="1"/>
  <c r="H2886" i="1"/>
  <c r="S2885" i="1"/>
  <c r="T2885" i="1" s="1"/>
  <c r="AJ2885" i="1" s="1"/>
  <c r="H2885" i="1"/>
  <c r="T2401" i="1"/>
  <c r="AJ2401" i="1" s="1"/>
  <c r="H2401" i="1"/>
  <c r="T2883" i="1"/>
  <c r="AJ2883" i="1" s="1"/>
  <c r="H2883" i="1"/>
  <c r="R2882" i="1"/>
  <c r="T2882" i="1" s="1"/>
  <c r="AJ2882" i="1" s="1"/>
  <c r="T2052" i="1" l="1"/>
  <c r="AJ2052" i="1" s="1"/>
  <c r="H2052" i="1"/>
  <c r="T1217" i="1"/>
  <c r="AJ1217" i="1" s="1"/>
  <c r="H1217" i="1"/>
  <c r="T1216" i="1"/>
  <c r="AJ1216" i="1" s="1"/>
  <c r="H1216" i="1"/>
  <c r="H2307" i="1" l="1"/>
  <c r="T1210" i="1"/>
  <c r="AJ1210" i="1" s="1"/>
  <c r="H1210" i="1"/>
  <c r="T1209" i="1"/>
  <c r="AJ1209" i="1" s="1"/>
  <c r="H1209" i="1"/>
  <c r="H3751" i="1" l="1"/>
  <c r="H1038" i="1"/>
  <c r="H3583" i="1" l="1"/>
  <c r="H3582" i="1"/>
  <c r="T2879" i="1" l="1"/>
  <c r="AJ2879" i="1" s="1"/>
  <c r="H2879" i="1"/>
  <c r="T2878" i="1"/>
  <c r="AJ2878" i="1" s="1"/>
  <c r="H2878" i="1"/>
  <c r="T2877" i="1"/>
  <c r="AJ2877" i="1" s="1"/>
  <c r="H2877" i="1"/>
  <c r="T2876" i="1"/>
  <c r="AJ2876" i="1" s="1"/>
  <c r="H2876" i="1"/>
  <c r="R2875" i="1"/>
  <c r="T2875" i="1" s="1"/>
  <c r="AJ2875" i="1" s="1"/>
  <c r="H2875" i="1"/>
  <c r="T2874" i="1"/>
  <c r="AJ2874" i="1" s="1"/>
  <c r="H2874" i="1"/>
  <c r="T2141" i="1" l="1"/>
  <c r="AJ2141" i="1" s="1"/>
  <c r="T2051" i="1" l="1"/>
  <c r="AJ2051" i="1" s="1"/>
  <c r="H2051" i="1"/>
  <c r="T2050" i="1"/>
  <c r="AJ2050" i="1" s="1"/>
  <c r="H2050" i="1"/>
  <c r="T1208" i="1"/>
  <c r="AJ1208" i="1" s="1"/>
  <c r="H1208" i="1"/>
  <c r="T1205" i="1"/>
  <c r="AJ1205" i="1" s="1"/>
  <c r="H1205" i="1"/>
  <c r="T1207" i="1"/>
  <c r="AJ1207" i="1" s="1"/>
  <c r="H1207" i="1"/>
  <c r="T1204" i="1"/>
  <c r="AJ1204" i="1" s="1"/>
  <c r="H1204" i="1"/>
  <c r="T1206" i="1"/>
  <c r="AJ1206" i="1" s="1"/>
  <c r="H1206" i="1"/>
  <c r="T1202" i="1"/>
  <c r="AJ1202" i="1" s="1"/>
  <c r="H1202" i="1"/>
  <c r="T1201" i="1"/>
  <c r="AJ1201" i="1" s="1"/>
  <c r="H1201" i="1"/>
  <c r="T1203" i="1"/>
  <c r="AJ1203" i="1" s="1"/>
  <c r="H1203" i="1"/>
  <c r="T1200" i="1"/>
  <c r="AJ1200" i="1" s="1"/>
  <c r="H1200" i="1"/>
  <c r="T1199" i="1"/>
  <c r="AJ1199" i="1" s="1"/>
  <c r="H1199" i="1"/>
  <c r="T1198" i="1"/>
  <c r="AJ1198" i="1" s="1"/>
  <c r="H1198" i="1"/>
  <c r="T1197" i="1"/>
  <c r="AJ1197" i="1" s="1"/>
  <c r="H1197" i="1"/>
  <c r="H3738" i="1" l="1"/>
  <c r="H3737" i="1"/>
  <c r="H3581" i="1" l="1"/>
  <c r="H2873" i="1"/>
  <c r="H2872" i="1"/>
  <c r="H2871" i="1"/>
  <c r="T2870" i="1"/>
  <c r="AJ2870" i="1" s="1"/>
  <c r="H2870" i="1"/>
  <c r="H2869" i="1"/>
  <c r="T2133" i="1" l="1"/>
  <c r="AJ2133" i="1" s="1"/>
  <c r="H2133" i="1"/>
  <c r="T2134" i="1"/>
  <c r="AJ2134" i="1" s="1"/>
  <c r="H2134" i="1"/>
  <c r="T2132" i="1"/>
  <c r="AJ2132" i="1" s="1"/>
  <c r="H2132" i="1"/>
  <c r="T2046" i="1" l="1"/>
  <c r="AJ2046" i="1" s="1"/>
  <c r="H2046" i="1"/>
  <c r="T1184" i="1"/>
  <c r="AJ1184" i="1" s="1"/>
  <c r="H1184" i="1"/>
  <c r="T1183" i="1"/>
  <c r="AJ1183" i="1" s="1"/>
  <c r="H1183" i="1"/>
  <c r="T1182" i="1"/>
  <c r="AJ1182" i="1" s="1"/>
  <c r="H1182" i="1"/>
  <c r="T1186" i="1"/>
  <c r="AJ1186" i="1" s="1"/>
  <c r="H1186" i="1"/>
  <c r="T1185" i="1"/>
  <c r="AJ1185" i="1" s="1"/>
  <c r="H1185" i="1"/>
  <c r="T1180" i="1"/>
  <c r="AJ1180" i="1" s="1"/>
  <c r="H1180" i="1"/>
  <c r="T1181" i="1"/>
  <c r="AJ1181" i="1" s="1"/>
  <c r="H1181" i="1"/>
  <c r="H4262" i="1" l="1"/>
  <c r="H4143" i="1" l="1"/>
  <c r="H4547" i="1"/>
  <c r="H3729" i="1"/>
  <c r="H3693" i="1"/>
  <c r="H3727" i="1"/>
  <c r="T2868" i="1" l="1"/>
  <c r="AJ2868" i="1" s="1"/>
  <c r="H2868" i="1"/>
  <c r="T2867" i="1"/>
  <c r="AJ2867" i="1" s="1"/>
  <c r="H2867" i="1"/>
  <c r="T2866" i="1"/>
  <c r="AJ2866" i="1" s="1"/>
  <c r="H2866" i="1"/>
  <c r="T2131" i="1" l="1"/>
  <c r="AJ2131" i="1" s="1"/>
  <c r="H2131" i="1"/>
  <c r="T1178" i="1" l="1"/>
  <c r="AJ1178" i="1" s="1"/>
  <c r="H1178" i="1"/>
  <c r="T1177" i="1"/>
  <c r="AJ1177" i="1" s="1"/>
  <c r="H1177" i="1"/>
  <c r="T1176" i="1"/>
  <c r="AJ1176" i="1" s="1"/>
  <c r="H2037" i="1" l="1"/>
  <c r="H231" i="1"/>
  <c r="H4261" i="1" l="1"/>
  <c r="H4141" i="1" l="1"/>
  <c r="H4044" i="1"/>
  <c r="H3728" i="1"/>
  <c r="H3722" i="1"/>
  <c r="H614" i="1"/>
  <c r="T3720" i="1"/>
  <c r="AJ3720" i="1" s="1"/>
  <c r="H3720" i="1"/>
  <c r="T3980" i="1"/>
  <c r="AJ3980" i="1" s="1"/>
  <c r="H3980" i="1"/>
  <c r="T3718" i="1"/>
  <c r="AJ3718" i="1" s="1"/>
  <c r="H3718" i="1"/>
  <c r="T3188" i="1"/>
  <c r="AJ3188" i="1" s="1"/>
  <c r="H3188" i="1"/>
  <c r="T110" i="1"/>
  <c r="AJ110" i="1" s="1"/>
  <c r="H110" i="1"/>
  <c r="T4337" i="1"/>
  <c r="AJ4337" i="1" s="1"/>
  <c r="H4337" i="1"/>
  <c r="T3714" i="1"/>
  <c r="AJ3714" i="1" s="1"/>
  <c r="H3714" i="1"/>
  <c r="T3713" i="1"/>
  <c r="AJ3713" i="1" s="1"/>
  <c r="H3713" i="1"/>
  <c r="T3712" i="1"/>
  <c r="AJ3712" i="1" s="1"/>
  <c r="H3712" i="1"/>
  <c r="H5024" i="1"/>
  <c r="T3710" i="1"/>
  <c r="AJ3710" i="1" s="1"/>
  <c r="H3710" i="1"/>
  <c r="T3709" i="1"/>
  <c r="AJ3709" i="1" s="1"/>
  <c r="H3709" i="1"/>
  <c r="T3708" i="1"/>
  <c r="AJ3708" i="1" s="1"/>
  <c r="H3708" i="1"/>
  <c r="T3707" i="1"/>
  <c r="AJ3707" i="1" s="1"/>
  <c r="H3707" i="1"/>
  <c r="T3706" i="1"/>
  <c r="AJ3706" i="1" s="1"/>
  <c r="H3706" i="1"/>
  <c r="T3705" i="1"/>
  <c r="AJ3705" i="1" s="1"/>
  <c r="H3705" i="1"/>
  <c r="H3704" i="1"/>
  <c r="T2865" i="1" l="1"/>
  <c r="AJ2865" i="1" s="1"/>
  <c r="H2865" i="1"/>
  <c r="R620" i="1"/>
  <c r="T620" i="1" s="1"/>
  <c r="AJ620" i="1" s="1"/>
  <c r="H620" i="1"/>
  <c r="T2864" i="1"/>
  <c r="AJ2864" i="1" s="1"/>
  <c r="H2864" i="1"/>
  <c r="T2863" i="1"/>
  <c r="AJ2863" i="1" s="1"/>
  <c r="H2863" i="1"/>
  <c r="T2127" i="1" l="1"/>
  <c r="AJ2127" i="1" s="1"/>
  <c r="H2127" i="1"/>
  <c r="T2125" i="1"/>
  <c r="AJ2125" i="1" s="1"/>
  <c r="H2125" i="1"/>
  <c r="T2123" i="1"/>
  <c r="AJ2123" i="1" s="1"/>
  <c r="H2123" i="1"/>
  <c r="T2124" i="1"/>
  <c r="AJ2124" i="1" s="1"/>
  <c r="T1169" i="1" l="1"/>
  <c r="AJ1169" i="1" s="1"/>
  <c r="H1169" i="1"/>
  <c r="T1171" i="1"/>
  <c r="AJ1171" i="1" s="1"/>
  <c r="H1171" i="1"/>
  <c r="T1170" i="1"/>
  <c r="AJ1170" i="1" s="1"/>
  <c r="H1170" i="1"/>
  <c r="T1168" i="1"/>
  <c r="AJ1168" i="1" s="1"/>
  <c r="H1168" i="1"/>
  <c r="H3579" i="1" l="1"/>
  <c r="T2861" i="1" l="1"/>
  <c r="AJ2861" i="1" s="1"/>
  <c r="H2861" i="1"/>
  <c r="T2860" i="1"/>
  <c r="AJ2860" i="1" s="1"/>
  <c r="H2860" i="1"/>
  <c r="H2859" i="1"/>
  <c r="H2858" i="1"/>
  <c r="T2857" i="1"/>
  <c r="AJ2857" i="1" s="1"/>
  <c r="H2857" i="1"/>
  <c r="H5008" i="1" l="1"/>
  <c r="T1166" i="1"/>
  <c r="AJ1166" i="1" s="1"/>
  <c r="H1166" i="1"/>
  <c r="T1165" i="1"/>
  <c r="AJ1165" i="1" s="1"/>
  <c r="H1165" i="1"/>
  <c r="T2439" i="1"/>
  <c r="AJ2439" i="1" s="1"/>
  <c r="H2439" i="1"/>
  <c r="T2106" i="1"/>
  <c r="AJ2106" i="1" s="1"/>
  <c r="H2106" i="1"/>
  <c r="T1162" i="1"/>
  <c r="AJ1162" i="1" s="1"/>
  <c r="H1162" i="1"/>
  <c r="T1948" i="1"/>
  <c r="AJ1948" i="1" s="1"/>
  <c r="H1948" i="1"/>
  <c r="H230" i="1" l="1"/>
  <c r="H3577" i="1" l="1"/>
  <c r="T1128" i="1"/>
  <c r="AJ1128" i="1" s="1"/>
  <c r="H1128" i="1"/>
  <c r="T2854" i="1"/>
  <c r="AJ2854" i="1" s="1"/>
  <c r="H2854" i="1"/>
  <c r="R2853" i="1"/>
  <c r="T2853" i="1" s="1"/>
  <c r="AJ2853" i="1" s="1"/>
  <c r="H2853" i="1"/>
  <c r="T2852" i="1"/>
  <c r="AJ2852" i="1" s="1"/>
  <c r="H2852" i="1"/>
  <c r="T2118" i="1" l="1"/>
  <c r="AJ2118" i="1" s="1"/>
  <c r="T2233" i="1" l="1"/>
  <c r="AJ2233" i="1" s="1"/>
  <c r="H2233" i="1"/>
  <c r="T1909" i="1"/>
  <c r="AJ1909" i="1" s="1"/>
  <c r="T1218" i="1"/>
  <c r="AJ1218" i="1" s="1"/>
  <c r="H1218" i="1"/>
  <c r="T1159" i="1"/>
  <c r="AJ1159" i="1" s="1"/>
  <c r="H1159" i="1"/>
  <c r="T1158" i="1"/>
  <c r="AJ1158" i="1" s="1"/>
  <c r="H1158" i="1"/>
  <c r="T1238" i="1"/>
  <c r="AJ1238" i="1" s="1"/>
  <c r="H1238" i="1"/>
  <c r="T1155" i="1"/>
  <c r="AJ1155" i="1" s="1"/>
  <c r="H1155" i="1"/>
  <c r="T1164" i="1"/>
  <c r="AJ1164" i="1" s="1"/>
  <c r="H1164" i="1"/>
  <c r="T1154" i="1"/>
  <c r="AJ1154" i="1" s="1"/>
  <c r="H1154" i="1"/>
  <c r="T1153" i="1"/>
  <c r="AJ1153" i="1" s="1"/>
  <c r="H1153" i="1"/>
  <c r="T1151" i="1"/>
  <c r="AJ1151" i="1" s="1"/>
  <c r="T1150" i="1"/>
  <c r="AJ1150" i="1" s="1"/>
  <c r="H1150" i="1"/>
  <c r="T1152" i="1"/>
  <c r="AJ1152" i="1" s="1"/>
  <c r="H1152" i="1"/>
  <c r="T1148" i="1"/>
  <c r="AJ1148" i="1" s="1"/>
  <c r="H1148" i="1"/>
  <c r="T1149" i="1"/>
  <c r="AJ1149" i="1" s="1"/>
  <c r="H1149" i="1"/>
  <c r="T179" i="1" l="1"/>
  <c r="AJ179" i="1" s="1"/>
  <c r="H169" i="1"/>
  <c r="H229" i="1" l="1"/>
  <c r="T2043" i="1" l="1"/>
  <c r="AJ2043" i="1" s="1"/>
  <c r="H2043" i="1"/>
  <c r="T2042" i="1" l="1"/>
  <c r="AJ2042" i="1" s="1"/>
  <c r="H2042" i="1"/>
  <c r="T2041" i="1"/>
  <c r="AJ2041" i="1" s="1"/>
  <c r="H2041" i="1"/>
  <c r="T2040" i="1"/>
  <c r="AJ2040" i="1" s="1"/>
  <c r="H204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222" authorId="0" shapeId="0" xr:uid="{00000000-0006-0000-0700-000001000000}">
      <text>
        <r>
          <rPr>
            <b/>
            <sz val="9"/>
            <color indexed="81"/>
            <rFont val="Tahoma"/>
            <family val="2"/>
            <charset val="204"/>
          </rPr>
          <t>Author:</t>
        </r>
        <r>
          <rPr>
            <sz val="9"/>
            <color indexed="81"/>
            <rFont val="Tahoma"/>
            <family val="2"/>
            <charset val="204"/>
          </rPr>
          <t xml:space="preserve">
+перех.68.7т пр</t>
        </r>
      </text>
    </comment>
    <comment ref="T604" authorId="0" shapeId="0" xr:uid="{00000000-0006-0000-0700-000002000000}">
      <text>
        <r>
          <rPr>
            <b/>
            <sz val="9"/>
            <color indexed="81"/>
            <rFont val="Tahoma"/>
            <family val="2"/>
            <charset val="204"/>
          </rPr>
          <t>Author:</t>
        </r>
        <r>
          <rPr>
            <sz val="9"/>
            <color indexed="81"/>
            <rFont val="Tahoma"/>
            <family val="2"/>
            <charset val="204"/>
          </rPr>
          <t xml:space="preserve">
+ перех. 40.1т пр.</t>
        </r>
      </text>
    </comment>
    <comment ref="T983" authorId="0" shapeId="0" xr:uid="{00000000-0006-0000-0700-000003000000}">
      <text>
        <r>
          <rPr>
            <b/>
            <sz val="20"/>
            <color indexed="81"/>
            <rFont val="Tahoma"/>
            <family val="2"/>
            <charset val="204"/>
          </rPr>
          <t>Author:</t>
        </r>
        <r>
          <rPr>
            <sz val="20"/>
            <color indexed="81"/>
            <rFont val="Tahoma"/>
            <family val="2"/>
            <charset val="204"/>
          </rPr>
          <t xml:space="preserve">
+переходящие
4,7т пр, 0.3т косв</t>
        </r>
      </text>
    </comment>
    <comment ref="T1002" authorId="0" shapeId="0" xr:uid="{00000000-0006-0000-0700-000004000000}">
      <text>
        <r>
          <rPr>
            <b/>
            <sz val="9"/>
            <color indexed="81"/>
            <rFont val="Tahoma"/>
            <family val="2"/>
            <charset val="204"/>
          </rPr>
          <t>Author:</t>
        </r>
        <r>
          <rPr>
            <sz val="9"/>
            <color indexed="81"/>
            <rFont val="Tahoma"/>
            <family val="2"/>
            <charset val="204"/>
          </rPr>
          <t xml:space="preserve">
+ переход. 0.3т пр</t>
        </r>
      </text>
    </comment>
    <comment ref="S1047" authorId="0" shapeId="0" xr:uid="{00000000-0006-0000-0700-000005000000}">
      <text>
        <r>
          <rPr>
            <b/>
            <sz val="9"/>
            <color indexed="81"/>
            <rFont val="Tahoma"/>
            <family val="2"/>
            <charset val="204"/>
          </rPr>
          <t>Author:</t>
        </r>
        <r>
          <rPr>
            <sz val="9"/>
            <color indexed="81"/>
            <rFont val="Tahoma"/>
            <family val="2"/>
            <charset val="204"/>
          </rPr>
          <t xml:space="preserve">
Переходящие за 14.03.16г.</t>
        </r>
      </text>
    </comment>
    <comment ref="T1801" authorId="0" shapeId="0" xr:uid="{00000000-0006-0000-0700-000006000000}">
      <text>
        <r>
          <rPr>
            <b/>
            <sz val="9"/>
            <color indexed="81"/>
            <rFont val="Tahoma"/>
            <family val="2"/>
            <charset val="204"/>
          </rPr>
          <t>Author:</t>
        </r>
        <r>
          <rPr>
            <sz val="9"/>
            <color indexed="81"/>
            <rFont val="Tahoma"/>
            <family val="2"/>
            <charset val="204"/>
          </rPr>
          <t xml:space="preserve">
+переход. 3,7т пр</t>
        </r>
      </text>
    </comment>
    <comment ref="T1863" authorId="0" shapeId="0" xr:uid="{00000000-0006-0000-0700-000007000000}">
      <text>
        <r>
          <rPr>
            <b/>
            <sz val="9"/>
            <color indexed="81"/>
            <rFont val="Tahoma"/>
            <family val="2"/>
            <charset val="204"/>
          </rPr>
          <t>Author:</t>
        </r>
        <r>
          <rPr>
            <sz val="9"/>
            <color indexed="81"/>
            <rFont val="Tahoma"/>
            <family val="2"/>
            <charset val="204"/>
          </rPr>
          <t xml:space="preserve">
Переходящие на 11.09.16г
1,5т прямые, 2.6т - косв. </t>
        </r>
      </text>
    </comment>
    <comment ref="R4354" authorId="0" shapeId="0" xr:uid="{00000000-0006-0000-0700-000008000000}">
      <text>
        <r>
          <rPr>
            <b/>
            <sz val="9"/>
            <color indexed="81"/>
            <rFont val="Tahoma"/>
            <family val="2"/>
            <charset val="204"/>
          </rPr>
          <t>Author:</t>
        </r>
        <r>
          <rPr>
            <sz val="9"/>
            <color indexed="81"/>
            <rFont val="Tahoma"/>
            <family val="2"/>
            <charset val="204"/>
          </rPr>
          <t xml:space="preserve">
Переходящие потери - 6.9т </t>
        </r>
      </text>
    </comment>
    <comment ref="R4369" authorId="0" shapeId="0" xr:uid="{00000000-0006-0000-0700-000009000000}">
      <text>
        <r>
          <rPr>
            <b/>
            <sz val="9"/>
            <color indexed="81"/>
            <rFont val="Tahoma"/>
            <family val="2"/>
            <charset val="204"/>
          </rPr>
          <t>Author:</t>
        </r>
        <r>
          <rPr>
            <sz val="9"/>
            <color indexed="81"/>
            <rFont val="Tahoma"/>
            <family val="2"/>
            <charset val="204"/>
          </rPr>
          <t xml:space="preserve">
Переходящие 2.7т</t>
        </r>
      </text>
    </comment>
    <comment ref="S4374" authorId="0" shapeId="0" xr:uid="{00000000-0006-0000-0700-00000A000000}">
      <text>
        <r>
          <rPr>
            <b/>
            <sz val="9"/>
            <color indexed="81"/>
            <rFont val="Tahoma"/>
            <family val="2"/>
            <charset val="204"/>
          </rPr>
          <t>Author:</t>
        </r>
        <r>
          <rPr>
            <sz val="9"/>
            <color indexed="81"/>
            <rFont val="Tahoma"/>
            <family val="2"/>
            <charset val="204"/>
          </rPr>
          <t xml:space="preserve">
БЭО-3: 75 скв., 266.5 т.;                             БЭО-4: 430 скв., 339.7 т.</t>
        </r>
      </text>
    </comment>
    <comment ref="S4376" authorId="0" shapeId="0" xr:uid="{00000000-0006-0000-0700-00000B000000}">
      <text>
        <r>
          <rPr>
            <b/>
            <sz val="9"/>
            <color indexed="81"/>
            <rFont val="Tahoma"/>
            <family val="2"/>
            <charset val="204"/>
          </rPr>
          <t>Author:</t>
        </r>
        <r>
          <rPr>
            <sz val="9"/>
            <color indexed="81"/>
            <rFont val="Tahoma"/>
            <family val="2"/>
            <charset val="204"/>
          </rPr>
          <t xml:space="preserve">
БЭО-1: 10скв. 2.7т.; БЭО-2: 34скв. 21.0т.; БЭО-3: 31скв. 43.7т.; БЭО-4: 170скв. 119.3т.</t>
        </r>
      </text>
    </comment>
    <comment ref="R4391" authorId="0" shapeId="0" xr:uid="{00000000-0006-0000-0700-00000C000000}">
      <text>
        <r>
          <rPr>
            <b/>
            <sz val="9"/>
            <color indexed="81"/>
            <rFont val="Tahoma"/>
            <family val="2"/>
            <charset val="204"/>
          </rPr>
          <t>Author:</t>
        </r>
        <r>
          <rPr>
            <sz val="9"/>
            <color indexed="81"/>
            <rFont val="Tahoma"/>
            <family val="2"/>
            <charset val="204"/>
          </rPr>
          <t xml:space="preserve">
Переходящие 0.9 тн</t>
        </r>
      </text>
    </comment>
    <comment ref="R4397" authorId="0" shapeId="0" xr:uid="{00000000-0006-0000-0700-00000D000000}">
      <text>
        <r>
          <rPr>
            <b/>
            <sz val="9"/>
            <color indexed="81"/>
            <rFont val="Tahoma"/>
            <family val="2"/>
            <charset val="204"/>
          </rPr>
          <t>Author:</t>
        </r>
        <r>
          <rPr>
            <sz val="9"/>
            <color indexed="81"/>
            <rFont val="Tahoma"/>
            <family val="2"/>
            <charset val="204"/>
          </rPr>
          <t xml:space="preserve">
Переходящие 5.2 тн</t>
        </r>
      </text>
    </comment>
    <comment ref="R4416" authorId="0" shapeId="0" xr:uid="{00000000-0006-0000-0700-00000E000000}">
      <text>
        <r>
          <rPr>
            <b/>
            <sz val="9"/>
            <color indexed="81"/>
            <rFont val="Tahoma"/>
            <family val="2"/>
            <charset val="204"/>
          </rPr>
          <t>Author:</t>
        </r>
        <r>
          <rPr>
            <sz val="9"/>
            <color indexed="81"/>
            <rFont val="Tahoma"/>
            <family val="2"/>
            <charset val="204"/>
          </rPr>
          <t xml:space="preserve">
28.0 тн - переходящие 21.03.2016 г.</t>
        </r>
      </text>
    </comment>
    <comment ref="R4417" authorId="0" shapeId="0" xr:uid="{00000000-0006-0000-0700-00000F000000}">
      <text>
        <r>
          <rPr>
            <b/>
            <sz val="9"/>
            <color indexed="81"/>
            <rFont val="Tahoma"/>
            <family val="2"/>
            <charset val="204"/>
          </rPr>
          <t>Author:</t>
        </r>
        <r>
          <rPr>
            <sz val="9"/>
            <color indexed="81"/>
            <rFont val="Tahoma"/>
            <family val="2"/>
            <charset val="204"/>
          </rPr>
          <t xml:space="preserve">
48.7 тн переходящие 21.03.2016 г.</t>
        </r>
      </text>
    </comment>
    <comment ref="I4444" authorId="0" shapeId="0" xr:uid="{00000000-0006-0000-0700-000010000000}">
      <text>
        <r>
          <rPr>
            <b/>
            <sz val="9"/>
            <color indexed="81"/>
            <rFont val="Tahoma"/>
            <family val="2"/>
            <charset val="204"/>
          </rPr>
          <t>Author:</t>
        </r>
        <r>
          <rPr>
            <sz val="9"/>
            <color indexed="81"/>
            <rFont val="Tahoma"/>
            <family val="2"/>
            <charset val="204"/>
          </rPr>
          <t xml:space="preserve">
БЭО-3 81 скв
БЭО-6 297 скв</t>
        </r>
      </text>
    </comment>
    <comment ref="S4444" authorId="0" shapeId="0" xr:uid="{00000000-0006-0000-0700-000011000000}">
      <text>
        <r>
          <rPr>
            <b/>
            <sz val="9"/>
            <color indexed="81"/>
            <rFont val="Tahoma"/>
            <family val="2"/>
            <charset val="204"/>
          </rPr>
          <t>Author:</t>
        </r>
        <r>
          <rPr>
            <sz val="9"/>
            <color indexed="81"/>
            <rFont val="Tahoma"/>
            <family val="2"/>
            <charset val="204"/>
          </rPr>
          <t xml:space="preserve">
Потери по БЭО-3 -281.3т </t>
        </r>
      </text>
    </comment>
    <comment ref="S4458" authorId="0" shapeId="0" xr:uid="{00000000-0006-0000-0700-000012000000}">
      <text>
        <r>
          <rPr>
            <b/>
            <sz val="9"/>
            <color indexed="81"/>
            <rFont val="Tahoma"/>
            <family val="2"/>
            <charset val="204"/>
          </rPr>
          <t>Author:</t>
        </r>
        <r>
          <rPr>
            <sz val="9"/>
            <color indexed="81"/>
            <rFont val="Tahoma"/>
            <family val="2"/>
            <charset val="204"/>
          </rPr>
          <t xml:space="preserve">
Потери по БЭО-2</t>
        </r>
      </text>
    </comment>
    <comment ref="S4459" authorId="0" shapeId="0" xr:uid="{00000000-0006-0000-0700-000013000000}">
      <text>
        <r>
          <rPr>
            <b/>
            <sz val="9"/>
            <color indexed="81"/>
            <rFont val="Tahoma"/>
            <family val="2"/>
            <charset val="204"/>
          </rPr>
          <t>Author:</t>
        </r>
        <r>
          <rPr>
            <sz val="9"/>
            <color indexed="81"/>
            <rFont val="Tahoma"/>
            <family val="2"/>
            <charset val="204"/>
          </rPr>
          <t xml:space="preserve">
Потери по БЭО-2</t>
        </r>
      </text>
    </comment>
    <comment ref="I4460" authorId="0" shapeId="0" xr:uid="{00000000-0006-0000-0700-000014000000}">
      <text>
        <r>
          <rPr>
            <b/>
            <sz val="9"/>
            <color indexed="81"/>
            <rFont val="Tahoma"/>
            <family val="2"/>
            <charset val="204"/>
          </rPr>
          <t>Author:</t>
        </r>
        <r>
          <rPr>
            <sz val="9"/>
            <color indexed="81"/>
            <rFont val="Tahoma"/>
            <family val="2"/>
            <charset val="204"/>
          </rPr>
          <t xml:space="preserve">
36 скв. БЭО-3
5 скв. БЭО-4
97 скв. БЭО-2</t>
        </r>
      </text>
    </comment>
    <comment ref="S4460" authorId="0" shapeId="0" xr:uid="{00000000-0006-0000-0700-000015000000}">
      <text>
        <r>
          <rPr>
            <b/>
            <sz val="9"/>
            <color indexed="81"/>
            <rFont val="Tahoma"/>
            <family val="2"/>
            <charset val="204"/>
          </rPr>
          <t>Author:</t>
        </r>
        <r>
          <rPr>
            <sz val="9"/>
            <color indexed="81"/>
            <rFont val="Tahoma"/>
            <family val="2"/>
            <charset val="204"/>
          </rPr>
          <t xml:space="preserve">
73.6 тн БЭО-3
1.9 тн   БЭО-4
53.8 тн БЭО-2</t>
        </r>
      </text>
    </comment>
    <comment ref="S4462" authorId="0" shapeId="0" xr:uid="{00000000-0006-0000-0700-000016000000}">
      <text>
        <r>
          <rPr>
            <b/>
            <sz val="9"/>
            <color indexed="81"/>
            <rFont val="Tahoma"/>
            <family val="2"/>
            <charset val="204"/>
          </rPr>
          <t>Author:</t>
        </r>
        <r>
          <rPr>
            <sz val="9"/>
            <color indexed="81"/>
            <rFont val="Tahoma"/>
            <family val="2"/>
            <charset val="204"/>
          </rPr>
          <t xml:space="preserve">
Потери по БЭО-2</t>
        </r>
      </text>
    </comment>
    <comment ref="S4489" authorId="0" shapeId="0" xr:uid="{00000000-0006-0000-0700-000017000000}">
      <text>
        <r>
          <rPr>
            <b/>
            <sz val="9"/>
            <color indexed="81"/>
            <rFont val="Tahoma"/>
            <family val="2"/>
            <charset val="204"/>
          </rPr>
          <t>Author:</t>
        </r>
        <r>
          <rPr>
            <sz val="9"/>
            <color indexed="81"/>
            <rFont val="Tahoma"/>
            <family val="2"/>
            <charset val="204"/>
          </rPr>
          <t xml:space="preserve">
Недоборы по БЭО-2
</t>
        </r>
      </text>
    </comment>
    <comment ref="I4490" authorId="0" shapeId="0" xr:uid="{00000000-0006-0000-0700-000018000000}">
      <text>
        <r>
          <rPr>
            <b/>
            <sz val="9"/>
            <color indexed="81"/>
            <rFont val="Tahoma"/>
            <family val="2"/>
            <charset val="204"/>
          </rPr>
          <t>Author:</t>
        </r>
        <r>
          <rPr>
            <sz val="9"/>
            <color indexed="81"/>
            <rFont val="Tahoma"/>
            <family val="2"/>
            <charset val="204"/>
          </rPr>
          <t xml:space="preserve">
6 скв. - БЭО-3
90 скв.- БЭО-1</t>
        </r>
      </text>
    </comment>
    <comment ref="S4490" authorId="0" shapeId="0" xr:uid="{00000000-0006-0000-0700-000019000000}">
      <text>
        <r>
          <rPr>
            <b/>
            <sz val="9"/>
            <color indexed="81"/>
            <rFont val="Tahoma"/>
            <family val="2"/>
            <charset val="204"/>
          </rPr>
          <t>Author:</t>
        </r>
        <r>
          <rPr>
            <sz val="9"/>
            <color indexed="81"/>
            <rFont val="Tahoma"/>
            <family val="2"/>
            <charset val="204"/>
          </rPr>
          <t xml:space="preserve">
5.3 тн - БЭО-3
462 тн - БЭО-1
</t>
        </r>
      </text>
    </comment>
    <comment ref="S4496" authorId="0" shapeId="0" xr:uid="{00000000-0006-0000-0700-00001A000000}">
      <text>
        <r>
          <rPr>
            <b/>
            <sz val="8"/>
            <color indexed="81"/>
            <rFont val="Tahoma"/>
            <family val="2"/>
            <charset val="204"/>
          </rPr>
          <t>Author:</t>
        </r>
        <r>
          <rPr>
            <sz val="8"/>
            <color indexed="81"/>
            <rFont val="Tahoma"/>
            <family val="2"/>
            <charset val="204"/>
          </rPr>
          <t xml:space="preserve">
151,9т БЭО-1;
6.7т БЭО-3</t>
        </r>
      </text>
    </comment>
    <comment ref="T4508" authorId="0" shapeId="0" xr:uid="{00000000-0006-0000-0700-00001B000000}">
      <text>
        <r>
          <rPr>
            <b/>
            <sz val="9"/>
            <color indexed="81"/>
            <rFont val="Tahoma"/>
            <family val="2"/>
            <charset val="204"/>
          </rPr>
          <t>Author:</t>
        </r>
        <r>
          <rPr>
            <sz val="9"/>
            <color indexed="81"/>
            <rFont val="Tahoma"/>
            <family val="2"/>
            <charset val="204"/>
          </rPr>
          <t xml:space="preserve">
Потери по БЭО-1</t>
        </r>
      </text>
    </comment>
    <comment ref="T4524" authorId="0" shapeId="0" xr:uid="{00000000-0006-0000-0700-00001C000000}">
      <text>
        <r>
          <rPr>
            <b/>
            <sz val="9"/>
            <color indexed="81"/>
            <rFont val="Tahoma"/>
            <family val="2"/>
            <charset val="204"/>
          </rPr>
          <t>Author:</t>
        </r>
        <r>
          <rPr>
            <sz val="9"/>
            <color indexed="81"/>
            <rFont val="Tahoma"/>
            <family val="2"/>
            <charset val="204"/>
          </rPr>
          <t xml:space="preserve">
Потери по БЭО-5</t>
        </r>
      </text>
    </comment>
    <comment ref="T4527" authorId="0" shapeId="0" xr:uid="{00000000-0006-0000-0700-00001D000000}">
      <text>
        <r>
          <rPr>
            <b/>
            <sz val="9"/>
            <color indexed="81"/>
            <rFont val="Tahoma"/>
            <family val="2"/>
            <charset val="204"/>
          </rPr>
          <t>Author:</t>
        </r>
        <r>
          <rPr>
            <sz val="9"/>
            <color indexed="81"/>
            <rFont val="Tahoma"/>
            <family val="2"/>
            <charset val="204"/>
          </rPr>
          <t xml:space="preserve">
Потери по БЭО-1</t>
        </r>
      </text>
    </comment>
    <comment ref="T4539" authorId="0" shapeId="0" xr:uid="{00000000-0006-0000-0700-00001E000000}">
      <text>
        <r>
          <rPr>
            <b/>
            <sz val="9"/>
            <color indexed="81"/>
            <rFont val="Tahoma"/>
            <family val="2"/>
            <charset val="204"/>
          </rPr>
          <t>Author:</t>
        </r>
        <r>
          <rPr>
            <sz val="9"/>
            <color indexed="81"/>
            <rFont val="Tahoma"/>
            <family val="2"/>
            <charset val="204"/>
          </rPr>
          <t xml:space="preserve">
Потери по БЭО-1</t>
        </r>
      </text>
    </comment>
    <comment ref="T4548" authorId="0" shapeId="0" xr:uid="{00000000-0006-0000-0700-00001F000000}">
      <text>
        <r>
          <rPr>
            <b/>
            <sz val="9"/>
            <color indexed="81"/>
            <rFont val="Tahoma"/>
            <family val="2"/>
            <charset val="204"/>
          </rPr>
          <t>Author:</t>
        </r>
        <r>
          <rPr>
            <sz val="9"/>
            <color indexed="81"/>
            <rFont val="Tahoma"/>
            <family val="2"/>
            <charset val="204"/>
          </rPr>
          <t xml:space="preserve">
Потери по БЭО-3</t>
        </r>
      </text>
    </comment>
    <comment ref="S4551" authorId="0" shapeId="0" xr:uid="{00000000-0006-0000-0700-000020000000}">
      <text>
        <r>
          <rPr>
            <b/>
            <sz val="9"/>
            <color indexed="81"/>
            <rFont val="Tahoma"/>
            <family val="2"/>
            <charset val="204"/>
          </rPr>
          <t>Author:</t>
        </r>
        <r>
          <rPr>
            <sz val="9"/>
            <color indexed="81"/>
            <rFont val="Tahoma"/>
            <family val="2"/>
            <charset val="204"/>
          </rPr>
          <t xml:space="preserve">
Переходящие потери на 17.05.16г-61.4т.</t>
        </r>
      </text>
    </comment>
    <comment ref="R4560" authorId="0" shapeId="0" xr:uid="{00000000-0006-0000-0700-000021000000}">
      <text>
        <r>
          <rPr>
            <b/>
            <sz val="9"/>
            <color indexed="81"/>
            <rFont val="Tahoma"/>
            <family val="2"/>
            <charset val="204"/>
          </rPr>
          <t>Author:</t>
        </r>
        <r>
          <rPr>
            <sz val="9"/>
            <color indexed="81"/>
            <rFont val="Tahoma"/>
            <family val="2"/>
            <charset val="204"/>
          </rPr>
          <t xml:space="preserve">
Переходящие на 21.05.16г -213.7т</t>
        </r>
      </text>
    </comment>
    <comment ref="T4578" authorId="0" shapeId="0" xr:uid="{00000000-0006-0000-0700-000022000000}">
      <text>
        <r>
          <rPr>
            <b/>
            <sz val="9"/>
            <color indexed="81"/>
            <rFont val="Tahoma"/>
            <family val="2"/>
            <charset val="204"/>
          </rPr>
          <t>Author:</t>
        </r>
        <r>
          <rPr>
            <sz val="9"/>
            <color indexed="81"/>
            <rFont val="Tahoma"/>
            <family val="2"/>
            <charset val="204"/>
          </rPr>
          <t xml:space="preserve">
потери по БЭО-1</t>
        </r>
      </text>
    </comment>
    <comment ref="T4579" authorId="0" shapeId="0" xr:uid="{00000000-0006-0000-0700-000023000000}">
      <text>
        <r>
          <rPr>
            <b/>
            <sz val="9"/>
            <color indexed="81"/>
            <rFont val="Tahoma"/>
            <family val="2"/>
            <charset val="204"/>
          </rPr>
          <t>Author:</t>
        </r>
        <r>
          <rPr>
            <sz val="9"/>
            <color indexed="81"/>
            <rFont val="Tahoma"/>
            <family val="2"/>
            <charset val="204"/>
          </rPr>
          <t xml:space="preserve">
Потери по БЭО-1
</t>
        </r>
      </text>
    </comment>
    <comment ref="T4591" authorId="0" shapeId="0" xr:uid="{00000000-0006-0000-0700-000024000000}">
      <text>
        <r>
          <rPr>
            <b/>
            <sz val="9"/>
            <color indexed="81"/>
            <rFont val="Tahoma"/>
            <family val="2"/>
            <charset val="204"/>
          </rPr>
          <t>Author:</t>
        </r>
        <r>
          <rPr>
            <sz val="9"/>
            <color indexed="81"/>
            <rFont val="Tahoma"/>
            <family val="2"/>
            <charset val="204"/>
          </rPr>
          <t xml:space="preserve">
Потери по БЭО-2</t>
        </r>
      </text>
    </comment>
    <comment ref="S4593" authorId="0" shapeId="0" xr:uid="{00000000-0006-0000-0700-000025000000}">
      <text>
        <r>
          <rPr>
            <b/>
            <sz val="9"/>
            <color indexed="81"/>
            <rFont val="Tahoma"/>
            <family val="2"/>
            <charset val="204"/>
          </rPr>
          <t>Author:</t>
        </r>
        <r>
          <rPr>
            <sz val="9"/>
            <color indexed="81"/>
            <rFont val="Tahoma"/>
            <family val="2"/>
            <charset val="204"/>
          </rPr>
          <t xml:space="preserve">
3.1т-Переходящие на 14.06.16г</t>
        </r>
      </text>
    </comment>
    <comment ref="T4598" authorId="0" shapeId="0" xr:uid="{00000000-0006-0000-0700-000026000000}">
      <text>
        <r>
          <rPr>
            <b/>
            <sz val="9"/>
            <color indexed="81"/>
            <rFont val="Tahoma"/>
            <family val="2"/>
            <charset val="204"/>
          </rPr>
          <t>Author:</t>
        </r>
        <r>
          <rPr>
            <sz val="9"/>
            <color indexed="81"/>
            <rFont val="Tahoma"/>
            <family val="2"/>
            <charset val="204"/>
          </rPr>
          <t xml:space="preserve">
Потери по БЭО-3</t>
        </r>
      </text>
    </comment>
    <comment ref="T4601" authorId="0" shapeId="0" xr:uid="{00000000-0006-0000-0700-000027000000}">
      <text>
        <r>
          <rPr>
            <b/>
            <sz val="9"/>
            <color indexed="81"/>
            <rFont val="Tahoma"/>
            <family val="2"/>
            <charset val="204"/>
          </rPr>
          <t>Author:</t>
        </r>
        <r>
          <rPr>
            <sz val="9"/>
            <color indexed="81"/>
            <rFont val="Tahoma"/>
            <family val="2"/>
            <charset val="204"/>
          </rPr>
          <t xml:space="preserve">
Потери по БЭО-3</t>
        </r>
      </text>
    </comment>
    <comment ref="I4603" authorId="0" shapeId="0" xr:uid="{00000000-0006-0000-0700-000028000000}">
      <text>
        <r>
          <rPr>
            <b/>
            <sz val="9"/>
            <color indexed="81"/>
            <rFont val="Tahoma"/>
            <family val="2"/>
            <charset val="204"/>
          </rPr>
          <t>Author:</t>
        </r>
        <r>
          <rPr>
            <sz val="9"/>
            <color indexed="81"/>
            <rFont val="Tahoma"/>
            <family val="2"/>
            <charset val="204"/>
          </rPr>
          <t xml:space="preserve">
у базы 16 скв</t>
        </r>
      </text>
    </comment>
    <comment ref="S4618" authorId="0" shapeId="0" xr:uid="{00000000-0006-0000-0700-000029000000}">
      <text>
        <r>
          <rPr>
            <b/>
            <sz val="9"/>
            <color indexed="81"/>
            <rFont val="Tahoma"/>
            <family val="2"/>
            <charset val="204"/>
          </rPr>
          <t>Author:</t>
        </r>
        <r>
          <rPr>
            <sz val="9"/>
            <color indexed="81"/>
            <rFont val="Tahoma"/>
            <family val="2"/>
            <charset val="204"/>
          </rPr>
          <t xml:space="preserve">
93.7т-переходящие на 14.06.16г</t>
        </r>
      </text>
    </comment>
    <comment ref="T4626" authorId="0" shapeId="0" xr:uid="{00000000-0006-0000-0700-00002A000000}">
      <text>
        <r>
          <rPr>
            <b/>
            <sz val="9"/>
            <color indexed="81"/>
            <rFont val="Tahoma"/>
            <family val="2"/>
            <charset val="204"/>
          </rPr>
          <t>Author:</t>
        </r>
        <r>
          <rPr>
            <sz val="9"/>
            <color indexed="81"/>
            <rFont val="Tahoma"/>
            <family val="2"/>
            <charset val="204"/>
          </rPr>
          <t xml:space="preserve">
Потери по БЭО-4</t>
        </r>
      </text>
    </comment>
    <comment ref="T4671" authorId="0" shapeId="0" xr:uid="{00000000-0006-0000-0700-00002B000000}">
      <text>
        <r>
          <rPr>
            <b/>
            <sz val="9"/>
            <color indexed="81"/>
            <rFont val="Tahoma"/>
            <family val="2"/>
            <charset val="204"/>
          </rPr>
          <t>Author:</t>
        </r>
        <r>
          <rPr>
            <sz val="9"/>
            <color indexed="81"/>
            <rFont val="Tahoma"/>
            <family val="2"/>
            <charset val="204"/>
          </rPr>
          <t xml:space="preserve">
Переходящие на 25.06.16г 20.7т</t>
        </r>
      </text>
    </comment>
    <comment ref="T4685" authorId="0" shapeId="0" xr:uid="{00000000-0006-0000-0700-00002C000000}">
      <text>
        <r>
          <rPr>
            <b/>
            <sz val="9"/>
            <color indexed="81"/>
            <rFont val="Tahoma"/>
            <family val="2"/>
            <charset val="204"/>
          </rPr>
          <t>Author:</t>
        </r>
        <r>
          <rPr>
            <sz val="9"/>
            <color indexed="81"/>
            <rFont val="Tahoma"/>
            <family val="2"/>
            <charset val="204"/>
          </rPr>
          <t xml:space="preserve">
потери по БЭО-3</t>
        </r>
      </text>
    </comment>
    <comment ref="I4687" authorId="0" shapeId="0" xr:uid="{00000000-0006-0000-0700-00002D000000}">
      <text>
        <r>
          <rPr>
            <b/>
            <sz val="9"/>
            <color indexed="81"/>
            <rFont val="Tahoma"/>
            <family val="2"/>
            <charset val="204"/>
          </rPr>
          <t>Author:</t>
        </r>
        <r>
          <rPr>
            <sz val="9"/>
            <color indexed="81"/>
            <rFont val="Tahoma"/>
            <family val="2"/>
            <charset val="204"/>
          </rPr>
          <t xml:space="preserve">
у Мерловича в таблице 78 скв.</t>
        </r>
      </text>
    </comment>
    <comment ref="I4688" authorId="0" shapeId="0" xr:uid="{00000000-0006-0000-0700-00002E000000}">
      <text>
        <r>
          <rPr>
            <b/>
            <sz val="9"/>
            <color indexed="81"/>
            <rFont val="Tahoma"/>
            <family val="2"/>
            <charset val="204"/>
          </rPr>
          <t>Author:</t>
        </r>
        <r>
          <rPr>
            <sz val="9"/>
            <color indexed="81"/>
            <rFont val="Tahoma"/>
            <family val="2"/>
            <charset val="204"/>
          </rPr>
          <t xml:space="preserve">
у Мерловича в таблице  37 скв.</t>
        </r>
      </text>
    </comment>
    <comment ref="T4691" authorId="0" shapeId="0" xr:uid="{00000000-0006-0000-0700-00002F000000}">
      <text>
        <r>
          <rPr>
            <b/>
            <sz val="9"/>
            <color indexed="81"/>
            <rFont val="Tahoma"/>
            <family val="2"/>
            <charset val="204"/>
          </rPr>
          <t>Author:</t>
        </r>
        <r>
          <rPr>
            <sz val="9"/>
            <color indexed="81"/>
            <rFont val="Tahoma"/>
            <family val="2"/>
            <charset val="204"/>
          </rPr>
          <t xml:space="preserve">
потери по БЭО-3</t>
        </r>
      </text>
    </comment>
    <comment ref="T4692" authorId="0" shapeId="0" xr:uid="{00000000-0006-0000-0700-000030000000}">
      <text>
        <r>
          <rPr>
            <b/>
            <sz val="9"/>
            <color indexed="81"/>
            <rFont val="Tahoma"/>
            <family val="2"/>
            <charset val="204"/>
          </rPr>
          <t>Author:</t>
        </r>
        <r>
          <rPr>
            <sz val="9"/>
            <color indexed="81"/>
            <rFont val="Tahoma"/>
            <family val="2"/>
            <charset val="204"/>
          </rPr>
          <t xml:space="preserve">
Потери по БЭО-2</t>
        </r>
      </text>
    </comment>
    <comment ref="T4695" authorId="0" shapeId="0" xr:uid="{00000000-0006-0000-0700-000031000000}">
      <text>
        <r>
          <rPr>
            <b/>
            <sz val="9"/>
            <color indexed="81"/>
            <rFont val="Tahoma"/>
            <family val="2"/>
            <charset val="204"/>
          </rPr>
          <t>Author:</t>
        </r>
        <r>
          <rPr>
            <sz val="9"/>
            <color indexed="81"/>
            <rFont val="Tahoma"/>
            <family val="2"/>
            <charset val="204"/>
          </rPr>
          <t xml:space="preserve">
потери по БЭО-4</t>
        </r>
      </text>
    </comment>
    <comment ref="J4709" authorId="0" shapeId="0" xr:uid="{00000000-0006-0000-0700-000032000000}">
      <text>
        <r>
          <rPr>
            <b/>
            <sz val="9"/>
            <color indexed="81"/>
            <rFont val="Tahoma"/>
            <family val="2"/>
            <charset val="204"/>
          </rPr>
          <t>Author:</t>
        </r>
        <r>
          <rPr>
            <sz val="9"/>
            <color indexed="81"/>
            <rFont val="Tahoma"/>
            <family val="2"/>
            <charset val="204"/>
          </rPr>
          <t xml:space="preserve">
у Мерловича ТО</t>
        </r>
      </text>
    </comment>
    <comment ref="J4710" authorId="0" shapeId="0" xr:uid="{00000000-0006-0000-0700-000033000000}">
      <text>
        <r>
          <rPr>
            <b/>
            <sz val="9"/>
            <color indexed="81"/>
            <rFont val="Tahoma"/>
            <family val="2"/>
            <charset val="204"/>
          </rPr>
          <t>Author:</t>
        </r>
        <r>
          <rPr>
            <sz val="9"/>
            <color indexed="81"/>
            <rFont val="Tahoma"/>
            <family val="2"/>
            <charset val="204"/>
          </rPr>
          <t xml:space="preserve">
у Мерловича ТО</t>
        </r>
      </text>
    </comment>
    <comment ref="T4715" authorId="0" shapeId="0" xr:uid="{00000000-0006-0000-0700-000034000000}">
      <text>
        <r>
          <rPr>
            <b/>
            <sz val="9"/>
            <color indexed="81"/>
            <rFont val="Tahoma"/>
            <family val="2"/>
            <charset val="204"/>
          </rPr>
          <t>Author:</t>
        </r>
        <r>
          <rPr>
            <sz val="9"/>
            <color indexed="81"/>
            <rFont val="Tahoma"/>
            <family val="2"/>
            <charset val="204"/>
          </rPr>
          <t xml:space="preserve">
потери по БЭО-1</t>
        </r>
      </text>
    </comment>
    <comment ref="S4724" authorId="0" shapeId="0" xr:uid="{00000000-0006-0000-0700-000035000000}">
      <text>
        <r>
          <rPr>
            <b/>
            <sz val="9"/>
            <color indexed="81"/>
            <rFont val="Tahoma"/>
            <family val="2"/>
            <charset val="204"/>
          </rPr>
          <t>Author:</t>
        </r>
        <r>
          <rPr>
            <sz val="9"/>
            <color indexed="81"/>
            <rFont val="Tahoma"/>
            <family val="2"/>
            <charset val="204"/>
          </rPr>
          <t xml:space="preserve">
Переходящие на 09.07.16г.</t>
        </r>
      </text>
    </comment>
    <comment ref="R4730" authorId="0" shapeId="0" xr:uid="{00000000-0006-0000-0700-000036000000}">
      <text>
        <r>
          <rPr>
            <b/>
            <sz val="9"/>
            <color indexed="81"/>
            <rFont val="Tahoma"/>
            <family val="2"/>
            <charset val="204"/>
          </rPr>
          <t>Author:</t>
        </r>
        <r>
          <rPr>
            <sz val="9"/>
            <color indexed="81"/>
            <rFont val="Tahoma"/>
            <family val="2"/>
            <charset val="204"/>
          </rPr>
          <t xml:space="preserve">
Переходящие на 10.07.16 - 11.7т прямых, 0.3т косвенных</t>
        </r>
      </text>
    </comment>
    <comment ref="R4736" authorId="0" shapeId="0" xr:uid="{00000000-0006-0000-0700-000037000000}">
      <text>
        <r>
          <rPr>
            <b/>
            <sz val="9"/>
            <color indexed="81"/>
            <rFont val="Tahoma"/>
            <family val="2"/>
            <charset val="204"/>
          </rPr>
          <t>Author:</t>
        </r>
        <r>
          <rPr>
            <sz val="9"/>
            <color indexed="81"/>
            <rFont val="Tahoma"/>
            <family val="2"/>
            <charset val="204"/>
          </rPr>
          <t xml:space="preserve">
+ переходящие по БЭО-4: 0,4 т прямых, 12,5 косвенных</t>
        </r>
      </text>
    </comment>
    <comment ref="T4736" authorId="0" shapeId="0" xr:uid="{00000000-0006-0000-0700-000038000000}">
      <text>
        <r>
          <rPr>
            <b/>
            <sz val="9"/>
            <color indexed="81"/>
            <rFont val="Tahoma"/>
            <family val="2"/>
            <charset val="204"/>
          </rPr>
          <t>Author:</t>
        </r>
        <r>
          <rPr>
            <sz val="9"/>
            <color indexed="81"/>
            <rFont val="Tahoma"/>
            <family val="2"/>
            <charset val="204"/>
          </rPr>
          <t xml:space="preserve">
АКТ БЭО-4</t>
        </r>
      </text>
    </comment>
    <comment ref="R4737" authorId="0" shapeId="0" xr:uid="{00000000-0006-0000-0700-000039000000}">
      <text>
        <r>
          <rPr>
            <b/>
            <sz val="9"/>
            <color indexed="81"/>
            <rFont val="Tahoma"/>
            <family val="2"/>
            <charset val="204"/>
          </rPr>
          <t>Author:</t>
        </r>
        <r>
          <rPr>
            <sz val="9"/>
            <color indexed="81"/>
            <rFont val="Tahoma"/>
            <family val="2"/>
            <charset val="204"/>
          </rPr>
          <t xml:space="preserve">
+ переходящие по БЭО-4: 0т пр, 11.1т косвенных</t>
        </r>
      </text>
    </comment>
    <comment ref="T4738" authorId="0" shapeId="0" xr:uid="{00000000-0006-0000-0700-00003A000000}">
      <text>
        <r>
          <rPr>
            <b/>
            <sz val="9"/>
            <color indexed="81"/>
            <rFont val="Tahoma"/>
            <family val="2"/>
            <charset val="204"/>
          </rPr>
          <t>Author:</t>
        </r>
        <r>
          <rPr>
            <sz val="9"/>
            <color indexed="81"/>
            <rFont val="Tahoma"/>
            <family val="2"/>
            <charset val="204"/>
          </rPr>
          <t xml:space="preserve">
+ переходящие по БЭО-4: 0т прямых, 64.4т. косвенных</t>
        </r>
      </text>
    </comment>
    <comment ref="T4739" authorId="0" shapeId="0" xr:uid="{00000000-0006-0000-0700-00003B000000}">
      <text>
        <r>
          <rPr>
            <b/>
            <sz val="9"/>
            <color indexed="81"/>
            <rFont val="Tahoma"/>
            <family val="2"/>
            <charset val="204"/>
          </rPr>
          <t>Author:</t>
        </r>
        <r>
          <rPr>
            <sz val="9"/>
            <color indexed="81"/>
            <rFont val="Tahoma"/>
            <family val="2"/>
            <charset val="204"/>
          </rPr>
          <t xml:space="preserve">
переходящие по БЭО-3: 0 т пр, 10,8т косвенных</t>
        </r>
      </text>
    </comment>
    <comment ref="I4744" authorId="0" shapeId="0" xr:uid="{00000000-0006-0000-0700-00003C000000}">
      <text>
        <r>
          <rPr>
            <b/>
            <sz val="9"/>
            <color indexed="81"/>
            <rFont val="Tahoma"/>
            <family val="2"/>
            <charset val="204"/>
          </rPr>
          <t>Author:</t>
        </r>
        <r>
          <rPr>
            <sz val="9"/>
            <color indexed="81"/>
            <rFont val="Tahoma"/>
            <family val="2"/>
            <charset val="204"/>
          </rPr>
          <t xml:space="preserve">
у базы 101</t>
        </r>
      </text>
    </comment>
    <comment ref="T4758" authorId="0" shapeId="0" xr:uid="{00000000-0006-0000-0700-00003D000000}">
      <text>
        <r>
          <rPr>
            <b/>
            <sz val="9"/>
            <color indexed="81"/>
            <rFont val="Tahoma"/>
            <family val="2"/>
            <charset val="204"/>
          </rPr>
          <t>Author:
БЭО-5</t>
        </r>
        <r>
          <rPr>
            <sz val="9"/>
            <color indexed="81"/>
            <rFont val="Tahoma"/>
            <family val="2"/>
            <charset val="204"/>
          </rPr>
          <t xml:space="preserve">: 57скв. 15.0т пр., 73.8т косв.;  </t>
        </r>
        <r>
          <rPr>
            <b/>
            <sz val="9"/>
            <color indexed="81"/>
            <rFont val="Tahoma"/>
            <family val="2"/>
            <charset val="204"/>
          </rPr>
          <t>БЭО-6:</t>
        </r>
        <r>
          <rPr>
            <sz val="9"/>
            <color indexed="81"/>
            <rFont val="Tahoma"/>
            <family val="2"/>
            <charset val="204"/>
          </rPr>
          <t xml:space="preserve"> 1скв. 0.0т пр.  4.2т косв.</t>
        </r>
      </text>
    </comment>
    <comment ref="R4770" authorId="0" shapeId="0" xr:uid="{00000000-0006-0000-0700-00003E000000}">
      <text>
        <r>
          <rPr>
            <b/>
            <sz val="9"/>
            <color indexed="81"/>
            <rFont val="Tahoma"/>
            <family val="2"/>
            <charset val="204"/>
          </rPr>
          <t>Author:</t>
        </r>
        <r>
          <rPr>
            <sz val="9"/>
            <color indexed="81"/>
            <rFont val="Tahoma"/>
            <family val="2"/>
            <charset val="204"/>
          </rPr>
          <t xml:space="preserve">
переходящие от 27.07 по БЭО-3: 12.6 т.пр,  0т кос.</t>
        </r>
      </text>
    </comment>
    <comment ref="T4770" authorId="0" shapeId="0" xr:uid="{00000000-0006-0000-0700-00003F000000}">
      <text>
        <r>
          <rPr>
            <b/>
            <sz val="9"/>
            <color indexed="81"/>
            <rFont val="Tahoma"/>
            <family val="2"/>
            <charset val="204"/>
          </rPr>
          <t>Author:</t>
        </r>
        <r>
          <rPr>
            <sz val="9"/>
            <color indexed="81"/>
            <rFont val="Tahoma"/>
            <family val="2"/>
            <charset val="204"/>
          </rPr>
          <t xml:space="preserve">
Потери по БЭО-3</t>
        </r>
      </text>
    </comment>
    <comment ref="T4784" authorId="0" shapeId="0" xr:uid="{00000000-0006-0000-0700-000040000000}">
      <text>
        <r>
          <rPr>
            <b/>
            <sz val="14"/>
            <color indexed="81"/>
            <rFont val="Tahoma"/>
            <family val="2"/>
            <charset val="204"/>
          </rPr>
          <t>Author:</t>
        </r>
        <r>
          <rPr>
            <sz val="14"/>
            <color indexed="81"/>
            <rFont val="Tahoma"/>
            <family val="2"/>
            <charset val="204"/>
          </rPr>
          <t xml:space="preserve">
+ переходящие 7.4т прямые
</t>
        </r>
      </text>
    </comment>
    <comment ref="S4831" authorId="0" shapeId="0" xr:uid="{00000000-0006-0000-0700-000041000000}">
      <text>
        <r>
          <rPr>
            <b/>
            <sz val="8"/>
            <color indexed="81"/>
            <rFont val="Tahoma"/>
            <family val="2"/>
            <charset val="204"/>
          </rPr>
          <t>Author:</t>
        </r>
        <r>
          <rPr>
            <sz val="8"/>
            <color indexed="81"/>
            <rFont val="Tahoma"/>
            <family val="2"/>
            <charset val="204"/>
          </rPr>
          <t xml:space="preserve">
+2 перходящие БЭО-4</t>
        </r>
      </text>
    </comment>
    <comment ref="C4832" authorId="0" shapeId="0" xr:uid="{00000000-0006-0000-0700-000042000000}">
      <text>
        <r>
          <rPr>
            <b/>
            <sz val="14"/>
            <color indexed="81"/>
            <rFont val="Tahoma"/>
            <family val="2"/>
            <charset val="204"/>
          </rPr>
          <t>БЭО-3,4</t>
        </r>
      </text>
    </comment>
    <comment ref="I4832" authorId="0" shapeId="0" xr:uid="{00000000-0006-0000-0700-000043000000}">
      <text>
        <r>
          <rPr>
            <sz val="14"/>
            <color indexed="81"/>
            <rFont val="Times New Roman"/>
            <family val="1"/>
            <charset val="204"/>
          </rPr>
          <t xml:space="preserve">БЭО-4: 92скв.
БЭО-3: 47скв.
</t>
        </r>
      </text>
    </comment>
    <comment ref="R4832" authorId="0" shapeId="0" xr:uid="{00000000-0006-0000-0700-000044000000}">
      <text>
        <r>
          <rPr>
            <b/>
            <sz val="14"/>
            <color indexed="81"/>
            <rFont val="Tahoma"/>
            <family val="2"/>
            <charset val="204"/>
          </rPr>
          <t>БЭО-3: 4.4т
БЭО-4: 45.5т</t>
        </r>
      </text>
    </comment>
    <comment ref="S4832" authorId="0" shapeId="0" xr:uid="{00000000-0006-0000-0700-000045000000}">
      <text>
        <r>
          <rPr>
            <b/>
            <sz val="14"/>
            <color indexed="81"/>
            <rFont val="Tahoma"/>
            <family val="2"/>
            <charset val="204"/>
          </rPr>
          <t>БЭО-3: 9.0т
БЭО-4: 36.9т</t>
        </r>
      </text>
    </comment>
    <comment ref="T4832" authorId="0" shapeId="0" xr:uid="{00000000-0006-0000-0700-000046000000}">
      <text>
        <r>
          <rPr>
            <b/>
            <sz val="14"/>
            <color indexed="81"/>
            <rFont val="Tahoma"/>
            <family val="2"/>
            <charset val="204"/>
          </rPr>
          <t>БЭО-3: 13.4т
БЭО-4: 82.4т</t>
        </r>
      </text>
    </comment>
    <comment ref="C4833" authorId="0" shapeId="0" xr:uid="{00000000-0006-0000-0700-000047000000}">
      <text>
        <r>
          <rPr>
            <b/>
            <sz val="14"/>
            <color indexed="81"/>
            <rFont val="Tahoma"/>
            <family val="2"/>
            <charset val="204"/>
          </rPr>
          <t>БЭО-4</t>
        </r>
      </text>
    </comment>
    <comment ref="S4833" authorId="0" shapeId="0" xr:uid="{00000000-0006-0000-0700-000048000000}">
      <text>
        <r>
          <rPr>
            <b/>
            <sz val="8"/>
            <color indexed="81"/>
            <rFont val="Tahoma"/>
            <family val="2"/>
            <charset val="204"/>
          </rPr>
          <t>Author:</t>
        </r>
        <r>
          <rPr>
            <sz val="8"/>
            <color indexed="81"/>
            <rFont val="Tahoma"/>
            <family val="2"/>
            <charset val="204"/>
          </rPr>
          <t xml:space="preserve">
+ 20.4 переходящие БЭО4</t>
        </r>
      </text>
    </comment>
    <comment ref="C4836" authorId="0" shapeId="0" xr:uid="{00000000-0006-0000-0700-000049000000}">
      <text>
        <r>
          <rPr>
            <b/>
            <sz val="14"/>
            <color indexed="81"/>
            <rFont val="Tahoma"/>
            <family val="2"/>
            <charset val="204"/>
          </rPr>
          <t>БЭО-1,3,4</t>
        </r>
      </text>
    </comment>
    <comment ref="I4836" authorId="0" shapeId="0" xr:uid="{00000000-0006-0000-0700-00004A000000}">
      <text>
        <r>
          <rPr>
            <b/>
            <sz val="14"/>
            <color indexed="81"/>
            <rFont val="Tahoma"/>
            <family val="2"/>
            <charset val="204"/>
          </rPr>
          <t>БЭО-1: 25скв.
БЭО-3: 65скв.
БЭО-4: 42скв.</t>
        </r>
      </text>
    </comment>
    <comment ref="R4836" authorId="0" shapeId="0" xr:uid="{00000000-0006-0000-0700-00004B000000}">
      <text>
        <r>
          <rPr>
            <sz val="14"/>
            <color indexed="81"/>
            <rFont val="Arial Cyr"/>
            <charset val="204"/>
          </rPr>
          <t>БЭО-1: 7.8т
БЭО-3: 35.0т
БЭО-4: 17.9т+0.1</t>
        </r>
      </text>
    </comment>
    <comment ref="S4836" authorId="0" shapeId="0" xr:uid="{00000000-0006-0000-0700-00004C000000}">
      <text>
        <r>
          <rPr>
            <b/>
            <sz val="14"/>
            <color indexed="81"/>
            <rFont val="Tahoma"/>
            <family val="2"/>
            <charset val="204"/>
          </rPr>
          <t xml:space="preserve">БЭО-1: 7.5т
БЭО-3: 292.3т + 8.3
БЭО-4: 24.6т+2.5
</t>
        </r>
      </text>
    </comment>
    <comment ref="T4836" authorId="0" shapeId="0" xr:uid="{00000000-0006-0000-0700-00004D000000}">
      <text>
        <r>
          <rPr>
            <b/>
            <sz val="14"/>
            <color indexed="81"/>
            <rFont val="Tahoma"/>
            <family val="2"/>
            <charset val="204"/>
          </rPr>
          <t>БЭО-1: 15.3т
БЭО-3: 327.3т
БЭО-4: 42.5т</t>
        </r>
      </text>
    </comment>
    <comment ref="C4837" authorId="0" shapeId="0" xr:uid="{00000000-0006-0000-0700-00004E000000}">
      <text>
        <r>
          <rPr>
            <b/>
            <sz val="14"/>
            <color indexed="81"/>
            <rFont val="Tahoma"/>
            <family val="2"/>
            <charset val="204"/>
          </rPr>
          <t>задело посадкой БЭО-3</t>
        </r>
      </text>
    </comment>
    <comment ref="I4837" authorId="0" shapeId="0" xr:uid="{00000000-0006-0000-0700-00004F000000}">
      <text>
        <r>
          <rPr>
            <b/>
            <sz val="14"/>
            <color indexed="81"/>
            <rFont val="Tahoma"/>
            <family val="2"/>
            <charset val="204"/>
          </rPr>
          <t>БЭО-4:40скв.
БЭО-3: 42скв.</t>
        </r>
      </text>
    </comment>
    <comment ref="R4837" authorId="0" shapeId="0" xr:uid="{00000000-0006-0000-0700-000050000000}">
      <text>
        <r>
          <rPr>
            <b/>
            <sz val="14"/>
            <color indexed="81"/>
            <rFont val="Tahoma"/>
            <family val="2"/>
            <charset val="204"/>
          </rPr>
          <t>БЭО-4: 9.8т
БЭО-3: 8.0т</t>
        </r>
      </text>
    </comment>
    <comment ref="S4837" authorId="0" shapeId="0" xr:uid="{00000000-0006-0000-0700-000051000000}">
      <text>
        <r>
          <rPr>
            <b/>
            <sz val="14"/>
            <color indexed="81"/>
            <rFont val="Tahoma"/>
            <family val="2"/>
            <charset val="204"/>
          </rPr>
          <t>БЭО-4: 24.5т
БЭО-3: 90.0т</t>
        </r>
      </text>
    </comment>
    <comment ref="T4837" authorId="0" shapeId="0" xr:uid="{00000000-0006-0000-0700-000052000000}">
      <text>
        <r>
          <rPr>
            <b/>
            <sz val="14"/>
            <color indexed="81"/>
            <rFont val="Tahoma"/>
            <family val="2"/>
            <charset val="204"/>
          </rPr>
          <t>БЭО-4: 34.3т
БЭО-3: 98.0т</t>
        </r>
      </text>
    </comment>
    <comment ref="R4839" authorId="0" shapeId="0" xr:uid="{00000000-0006-0000-0700-000053000000}">
      <text>
        <r>
          <rPr>
            <b/>
            <sz val="8"/>
            <color indexed="81"/>
            <rFont val="Tahoma"/>
            <family val="2"/>
            <charset val="204"/>
          </rPr>
          <t>Author:</t>
        </r>
        <r>
          <rPr>
            <sz val="8"/>
            <color indexed="81"/>
            <rFont val="Tahoma"/>
            <family val="2"/>
            <charset val="204"/>
          </rPr>
          <t xml:space="preserve">
+35.2 переходящие БЭО-4</t>
        </r>
      </text>
    </comment>
    <comment ref="T4840" authorId="0" shapeId="0" xr:uid="{00000000-0006-0000-0700-000054000000}">
      <text>
        <r>
          <rPr>
            <b/>
            <sz val="9"/>
            <color indexed="81"/>
            <rFont val="Tahoma"/>
            <family val="2"/>
            <charset val="204"/>
          </rPr>
          <t>Author:</t>
        </r>
        <r>
          <rPr>
            <sz val="9"/>
            <color indexed="81"/>
            <rFont val="Tahoma"/>
            <family val="2"/>
            <charset val="204"/>
          </rPr>
          <t xml:space="preserve">
Потери по БЭО-4</t>
        </r>
      </text>
    </comment>
    <comment ref="I4850" authorId="0" shapeId="0" xr:uid="{00000000-0006-0000-0700-000055000000}">
      <text>
        <r>
          <rPr>
            <b/>
            <sz val="9"/>
            <color indexed="81"/>
            <rFont val="Tahoma"/>
            <family val="2"/>
            <charset val="204"/>
          </rPr>
          <t>Author:</t>
        </r>
        <r>
          <rPr>
            <sz val="9"/>
            <color indexed="81"/>
            <rFont val="Tahoma"/>
            <family val="2"/>
            <charset val="204"/>
          </rPr>
          <t xml:space="preserve">
+ переходящие 2скв.</t>
        </r>
      </text>
    </comment>
    <comment ref="T4850" authorId="0" shapeId="0" xr:uid="{00000000-0006-0000-0700-000056000000}">
      <text>
        <r>
          <rPr>
            <b/>
            <sz val="9"/>
            <color indexed="81"/>
            <rFont val="Tahoma"/>
            <family val="2"/>
            <charset val="204"/>
          </rPr>
          <t>Author:</t>
        </r>
        <r>
          <rPr>
            <sz val="9"/>
            <color indexed="81"/>
            <rFont val="Tahoma"/>
            <family val="2"/>
            <charset val="204"/>
          </rPr>
          <t xml:space="preserve">
+ переходящие 0.1т косв</t>
        </r>
      </text>
    </comment>
    <comment ref="I4852" authorId="0" shapeId="0" xr:uid="{00000000-0006-0000-0700-000057000000}">
      <text>
        <r>
          <rPr>
            <b/>
            <sz val="9"/>
            <color indexed="81"/>
            <rFont val="Tahoma"/>
            <family val="2"/>
            <charset val="204"/>
          </rPr>
          <t>Author:</t>
        </r>
        <r>
          <rPr>
            <sz val="9"/>
            <color indexed="81"/>
            <rFont val="Tahoma"/>
            <family val="2"/>
            <charset val="204"/>
          </rPr>
          <t xml:space="preserve">
+перех 43 скв</t>
        </r>
      </text>
    </comment>
    <comment ref="T4852" authorId="0" shapeId="0" xr:uid="{00000000-0006-0000-0700-000058000000}">
      <text>
        <r>
          <rPr>
            <b/>
            <sz val="9"/>
            <color indexed="81"/>
            <rFont val="Tahoma"/>
            <family val="2"/>
            <charset val="204"/>
          </rPr>
          <t>Author:</t>
        </r>
        <r>
          <rPr>
            <sz val="9"/>
            <color indexed="81"/>
            <rFont val="Tahoma"/>
            <family val="2"/>
            <charset val="204"/>
          </rPr>
          <t xml:space="preserve">
+ перех. 14.2т косв.</t>
        </r>
      </text>
    </comment>
    <comment ref="I4855" authorId="0" shapeId="0" xr:uid="{00000000-0006-0000-0700-000059000000}">
      <text>
        <r>
          <rPr>
            <b/>
            <sz val="9"/>
            <color indexed="81"/>
            <rFont val="Tahoma"/>
            <family val="2"/>
            <charset val="204"/>
          </rPr>
          <t>Author:</t>
        </r>
        <r>
          <rPr>
            <sz val="9"/>
            <color indexed="81"/>
            <rFont val="Tahoma"/>
            <family val="2"/>
            <charset val="204"/>
          </rPr>
          <t xml:space="preserve">
+ переходящие 27скв.</t>
        </r>
      </text>
    </comment>
    <comment ref="T4855" authorId="0" shapeId="0" xr:uid="{00000000-0006-0000-0700-00005A000000}">
      <text>
        <r>
          <rPr>
            <b/>
            <sz val="9"/>
            <color indexed="81"/>
            <rFont val="Tahoma"/>
            <family val="2"/>
            <charset val="204"/>
          </rPr>
          <t>Author:</t>
        </r>
        <r>
          <rPr>
            <sz val="9"/>
            <color indexed="81"/>
            <rFont val="Tahoma"/>
            <family val="2"/>
            <charset val="204"/>
          </rPr>
          <t xml:space="preserve">
+ переходящие 54,6т косв.</t>
        </r>
      </text>
    </comment>
    <comment ref="I4857" authorId="0" shapeId="0" xr:uid="{00000000-0006-0000-0700-00005B000000}">
      <text>
        <r>
          <rPr>
            <b/>
            <sz val="9"/>
            <color indexed="81"/>
            <rFont val="Tahoma"/>
            <family val="2"/>
            <charset val="204"/>
          </rPr>
          <t>Author:</t>
        </r>
        <r>
          <rPr>
            <sz val="9"/>
            <color indexed="81"/>
            <rFont val="Tahoma"/>
            <family val="2"/>
            <charset val="204"/>
          </rPr>
          <t xml:space="preserve">
+ перех. 7скв</t>
        </r>
      </text>
    </comment>
    <comment ref="T4857" authorId="0" shapeId="0" xr:uid="{00000000-0006-0000-0700-00005C000000}">
      <text>
        <r>
          <rPr>
            <b/>
            <sz val="9"/>
            <color indexed="81"/>
            <rFont val="Tahoma"/>
            <family val="2"/>
            <charset val="204"/>
          </rPr>
          <t>Author:</t>
        </r>
        <r>
          <rPr>
            <sz val="9"/>
            <color indexed="81"/>
            <rFont val="Tahoma"/>
            <family val="2"/>
            <charset val="204"/>
          </rPr>
          <t xml:space="preserve">
+ переходящие 0,4т косв</t>
        </r>
      </text>
    </comment>
    <comment ref="I4859" authorId="0" shapeId="0" xr:uid="{00000000-0006-0000-0700-00005D000000}">
      <text>
        <r>
          <rPr>
            <b/>
            <sz val="9"/>
            <color indexed="81"/>
            <rFont val="Tahoma"/>
            <family val="2"/>
            <charset val="204"/>
          </rPr>
          <t>Author:</t>
        </r>
        <r>
          <rPr>
            <sz val="9"/>
            <color indexed="81"/>
            <rFont val="Tahoma"/>
            <family val="2"/>
            <charset val="204"/>
          </rPr>
          <t xml:space="preserve">
+ перех. 1 скв.</t>
        </r>
      </text>
    </comment>
    <comment ref="T4859" authorId="0" shapeId="0" xr:uid="{00000000-0006-0000-0700-00005E000000}">
      <text>
        <r>
          <rPr>
            <b/>
            <sz val="9"/>
            <color indexed="81"/>
            <rFont val="Tahoma"/>
            <family val="2"/>
            <charset val="204"/>
          </rPr>
          <t>Author:</t>
        </r>
        <r>
          <rPr>
            <sz val="9"/>
            <color indexed="81"/>
            <rFont val="Tahoma"/>
            <family val="2"/>
            <charset val="204"/>
          </rPr>
          <t xml:space="preserve">
+ переход. 9.8т пр</t>
        </r>
      </text>
    </comment>
    <comment ref="C4867" authorId="0" shapeId="0" xr:uid="{00000000-0006-0000-0700-00005F000000}">
      <text>
        <r>
          <rPr>
            <b/>
            <sz val="9"/>
            <color indexed="81"/>
            <rFont val="Tahoma"/>
            <family val="2"/>
            <charset val="204"/>
          </rPr>
          <t>Author:</t>
        </r>
        <r>
          <rPr>
            <sz val="9"/>
            <color indexed="81"/>
            <rFont val="Tahoma"/>
            <family val="2"/>
            <charset val="204"/>
          </rPr>
          <t xml:space="preserve">
БЭО-3</t>
        </r>
      </text>
    </comment>
    <comment ref="I4867" authorId="0" shapeId="0" xr:uid="{00000000-0006-0000-0700-000060000000}">
      <text>
        <r>
          <rPr>
            <b/>
            <sz val="9"/>
            <color indexed="81"/>
            <rFont val="Tahoma"/>
            <family val="2"/>
            <charset val="204"/>
          </rPr>
          <t>Author:</t>
        </r>
        <r>
          <rPr>
            <sz val="9"/>
            <color indexed="81"/>
            <rFont val="Tahoma"/>
            <family val="2"/>
            <charset val="204"/>
          </rPr>
          <t xml:space="preserve">
БЭО-4: 7 скв.
БЭО-3: 86 скв. +перех 4 скв.</t>
        </r>
      </text>
    </comment>
    <comment ref="S4867" authorId="0" shapeId="0" xr:uid="{00000000-0006-0000-0700-000061000000}">
      <text>
        <r>
          <rPr>
            <b/>
            <sz val="9"/>
            <color indexed="81"/>
            <rFont val="Tahoma"/>
            <family val="2"/>
            <charset val="204"/>
          </rPr>
          <t>Author:</t>
        </r>
        <r>
          <rPr>
            <sz val="9"/>
            <color indexed="81"/>
            <rFont val="Tahoma"/>
            <family val="2"/>
            <charset val="204"/>
          </rPr>
          <t xml:space="preserve">
+переход. БЭО-3 : 1,4т косв</t>
        </r>
      </text>
    </comment>
    <comment ref="T4867" authorId="0" shapeId="0" xr:uid="{00000000-0006-0000-0700-000062000000}">
      <text>
        <r>
          <rPr>
            <b/>
            <sz val="9"/>
            <color indexed="81"/>
            <rFont val="Tahoma"/>
            <family val="2"/>
            <charset val="204"/>
          </rPr>
          <t>Author:</t>
        </r>
        <r>
          <rPr>
            <sz val="9"/>
            <color indexed="81"/>
            <rFont val="Tahoma"/>
            <family val="2"/>
            <charset val="204"/>
          </rPr>
          <t xml:space="preserve">
БЭО-4: 5,3 пр.
БЭО-3: 23,5пр, 57.1 косв.
Акт БЭО-3</t>
        </r>
      </text>
    </comment>
    <comment ref="I4868" authorId="0" shapeId="0" xr:uid="{00000000-0006-0000-0700-000063000000}">
      <text>
        <r>
          <rPr>
            <b/>
            <sz val="9"/>
            <color indexed="81"/>
            <rFont val="Tahoma"/>
            <family val="2"/>
            <charset val="204"/>
          </rPr>
          <t>Author:</t>
        </r>
        <r>
          <rPr>
            <sz val="9"/>
            <color indexed="81"/>
            <rFont val="Tahoma"/>
            <family val="2"/>
            <charset val="204"/>
          </rPr>
          <t xml:space="preserve">
+перех 2 скв</t>
        </r>
      </text>
    </comment>
    <comment ref="T4868" authorId="0" shapeId="0" xr:uid="{00000000-0006-0000-0700-000064000000}">
      <text>
        <r>
          <rPr>
            <b/>
            <sz val="9"/>
            <color indexed="81"/>
            <rFont val="Tahoma"/>
            <family val="2"/>
            <charset val="204"/>
          </rPr>
          <t>Author:</t>
        </r>
        <r>
          <rPr>
            <sz val="9"/>
            <color indexed="81"/>
            <rFont val="Tahoma"/>
            <family val="2"/>
            <charset val="204"/>
          </rPr>
          <t xml:space="preserve">
+ перех. 4.3т пр</t>
        </r>
      </text>
    </comment>
    <comment ref="I4874" authorId="0" shapeId="0" xr:uid="{00000000-0006-0000-0700-000065000000}">
      <text>
        <r>
          <rPr>
            <b/>
            <sz val="9"/>
            <color indexed="81"/>
            <rFont val="Tahoma"/>
            <family val="2"/>
            <charset val="204"/>
          </rPr>
          <t>Author:</t>
        </r>
        <r>
          <rPr>
            <sz val="9"/>
            <color indexed="81"/>
            <rFont val="Tahoma"/>
            <family val="2"/>
            <charset val="204"/>
          </rPr>
          <t xml:space="preserve">
БЭО-3: 90скв,
БЭО-4: 5скв.</t>
        </r>
      </text>
    </comment>
    <comment ref="T4874" authorId="0" shapeId="0" xr:uid="{00000000-0006-0000-0700-000066000000}">
      <text>
        <r>
          <rPr>
            <b/>
            <sz val="9"/>
            <color indexed="81"/>
            <rFont val="Tahoma"/>
            <family val="2"/>
            <charset val="204"/>
          </rPr>
          <t>Author:</t>
        </r>
        <r>
          <rPr>
            <sz val="9"/>
            <color indexed="81"/>
            <rFont val="Tahoma"/>
            <family val="2"/>
            <charset val="204"/>
          </rPr>
          <t xml:space="preserve">
БЭО-3: 13,7пр, 41,4 косв,
БЭО-4: 0,8 пр, 0.3 косв</t>
        </r>
      </text>
    </comment>
    <comment ref="T4878" authorId="0" shapeId="0" xr:uid="{00000000-0006-0000-0700-000067000000}">
      <text>
        <r>
          <rPr>
            <b/>
            <sz val="9"/>
            <color indexed="81"/>
            <rFont val="Tahoma"/>
            <family val="2"/>
            <charset val="204"/>
          </rPr>
          <t>Author:</t>
        </r>
        <r>
          <rPr>
            <sz val="9"/>
            <color indexed="81"/>
            <rFont val="Tahoma"/>
            <family val="2"/>
            <charset val="204"/>
          </rPr>
          <t xml:space="preserve">
Потери по БЭО-3</t>
        </r>
      </text>
    </comment>
    <comment ref="S4880" authorId="0" shapeId="0" xr:uid="{00000000-0006-0000-0700-000068000000}">
      <text>
        <r>
          <rPr>
            <b/>
            <sz val="8"/>
            <color indexed="81"/>
            <rFont val="Tahoma"/>
            <family val="2"/>
            <charset val="204"/>
          </rPr>
          <t>Author:</t>
        </r>
        <r>
          <rPr>
            <sz val="8"/>
            <color indexed="81"/>
            <rFont val="Tahoma"/>
            <family val="2"/>
            <charset val="204"/>
          </rPr>
          <t xml:space="preserve">
переходящие 6.9 косвенные</t>
        </r>
      </text>
    </comment>
    <comment ref="T4885" authorId="0" shapeId="0" xr:uid="{00000000-0006-0000-0700-000069000000}">
      <text>
        <r>
          <rPr>
            <b/>
            <sz val="9"/>
            <color indexed="81"/>
            <rFont val="Tahoma"/>
            <family val="2"/>
            <charset val="204"/>
          </rPr>
          <t>Author:</t>
        </r>
        <r>
          <rPr>
            <sz val="9"/>
            <color indexed="81"/>
            <rFont val="Tahoma"/>
            <family val="2"/>
            <charset val="204"/>
          </rPr>
          <t xml:space="preserve">
Потери по БЭО-4</t>
        </r>
      </text>
    </comment>
    <comment ref="T4887" authorId="0" shapeId="0" xr:uid="{00000000-0006-0000-0700-00006A000000}">
      <text>
        <r>
          <rPr>
            <b/>
            <sz val="9"/>
            <color indexed="81"/>
            <rFont val="Tahoma"/>
            <family val="2"/>
            <charset val="204"/>
          </rPr>
          <t>Author:</t>
        </r>
        <r>
          <rPr>
            <sz val="9"/>
            <color indexed="81"/>
            <rFont val="Tahoma"/>
            <family val="2"/>
            <charset val="204"/>
          </rPr>
          <t xml:space="preserve">
Потери по БЭО-3</t>
        </r>
      </text>
    </comment>
    <comment ref="T4899" authorId="0" shapeId="0" xr:uid="{00000000-0006-0000-0700-00006B000000}">
      <text>
        <r>
          <rPr>
            <b/>
            <sz val="9"/>
            <color indexed="81"/>
            <rFont val="Tahoma"/>
            <family val="2"/>
            <charset val="204"/>
          </rPr>
          <t>Author:</t>
        </r>
        <r>
          <rPr>
            <sz val="9"/>
            <color indexed="81"/>
            <rFont val="Tahoma"/>
            <family val="2"/>
            <charset val="204"/>
          </rPr>
          <t xml:space="preserve">
потери по БЭО-3</t>
        </r>
      </text>
    </comment>
    <comment ref="R4904" authorId="0" shapeId="0" xr:uid="{00000000-0006-0000-0700-00006C000000}">
      <text>
        <r>
          <rPr>
            <b/>
            <sz val="9"/>
            <color indexed="81"/>
            <rFont val="Tahoma"/>
            <family val="2"/>
            <charset val="204"/>
          </rPr>
          <t>Author:</t>
        </r>
        <r>
          <rPr>
            <sz val="9"/>
            <color indexed="81"/>
            <rFont val="Tahoma"/>
            <family val="2"/>
            <charset val="204"/>
          </rPr>
          <t xml:space="preserve">
Переходящие на 09.09.16г -0.2т</t>
        </r>
      </text>
    </comment>
    <comment ref="S4904" authorId="0" shapeId="0" xr:uid="{00000000-0006-0000-0700-00006D000000}">
      <text>
        <r>
          <rPr>
            <b/>
            <sz val="9"/>
            <color indexed="81"/>
            <rFont val="Tahoma"/>
            <family val="2"/>
            <charset val="204"/>
          </rPr>
          <t>Author:</t>
        </r>
        <r>
          <rPr>
            <sz val="9"/>
            <color indexed="81"/>
            <rFont val="Tahoma"/>
            <family val="2"/>
            <charset val="204"/>
          </rPr>
          <t xml:space="preserve">
Переходящие на 09.09.16г - 0.1т</t>
        </r>
      </text>
    </comment>
    <comment ref="T4904" authorId="0" shapeId="0" xr:uid="{00000000-0006-0000-0700-00006E000000}">
      <text>
        <r>
          <rPr>
            <b/>
            <sz val="9"/>
            <color indexed="81"/>
            <rFont val="Tahoma"/>
            <family val="2"/>
            <charset val="204"/>
          </rPr>
          <t>Author:</t>
        </r>
        <r>
          <rPr>
            <sz val="9"/>
            <color indexed="81"/>
            <rFont val="Tahoma"/>
            <family val="2"/>
            <charset val="204"/>
          </rPr>
          <t xml:space="preserve">
Переходящие на 09.09.16 - 0.3т</t>
        </r>
      </text>
    </comment>
    <comment ref="T4907" authorId="0" shapeId="0" xr:uid="{00000000-0006-0000-0700-00006F000000}">
      <text>
        <r>
          <rPr>
            <b/>
            <sz val="9"/>
            <color indexed="81"/>
            <rFont val="Tahoma"/>
            <family val="2"/>
            <charset val="204"/>
          </rPr>
          <t>Author:</t>
        </r>
        <r>
          <rPr>
            <sz val="9"/>
            <color indexed="81"/>
            <rFont val="Tahoma"/>
            <family val="2"/>
            <charset val="204"/>
          </rPr>
          <t xml:space="preserve">
Потери по БЭО-4</t>
        </r>
      </text>
    </comment>
    <comment ref="T4914" authorId="0" shapeId="0" xr:uid="{00000000-0006-0000-0700-000070000000}">
      <text>
        <r>
          <rPr>
            <b/>
            <sz val="9"/>
            <color indexed="81"/>
            <rFont val="Tahoma"/>
            <family val="2"/>
            <charset val="204"/>
          </rPr>
          <t>Author:</t>
        </r>
        <r>
          <rPr>
            <sz val="9"/>
            <color indexed="81"/>
            <rFont val="Tahoma"/>
            <family val="2"/>
            <charset val="204"/>
          </rPr>
          <t xml:space="preserve">
Потери по БЭО-1</t>
        </r>
      </text>
    </comment>
    <comment ref="S4923" authorId="0" shapeId="0" xr:uid="{00000000-0006-0000-0700-000071000000}">
      <text>
        <r>
          <rPr>
            <b/>
            <sz val="9"/>
            <color indexed="81"/>
            <rFont val="Tahoma"/>
            <family val="2"/>
            <charset val="204"/>
          </rPr>
          <t>Author:</t>
        </r>
        <r>
          <rPr>
            <sz val="9"/>
            <color indexed="81"/>
            <rFont val="Tahoma"/>
            <family val="2"/>
            <charset val="204"/>
          </rPr>
          <t xml:space="preserve">
Переходящие потери на 20.09.16- 29.3т косв</t>
        </r>
      </text>
    </comment>
    <comment ref="S4924" authorId="0" shapeId="0" xr:uid="{00000000-0006-0000-0700-000072000000}">
      <text>
        <r>
          <rPr>
            <b/>
            <sz val="9"/>
            <color indexed="81"/>
            <rFont val="Tahoma"/>
            <family val="2"/>
            <charset val="204"/>
          </rPr>
          <t>Author:</t>
        </r>
        <r>
          <rPr>
            <sz val="9"/>
            <color indexed="81"/>
            <rFont val="Tahoma"/>
            <family val="2"/>
            <charset val="204"/>
          </rPr>
          <t xml:space="preserve">
Переходящие потери на 20.09.16- 14.8т косв</t>
        </r>
      </text>
    </comment>
    <comment ref="S4925" authorId="0" shapeId="0" xr:uid="{00000000-0006-0000-0700-000073000000}">
      <text>
        <r>
          <rPr>
            <b/>
            <sz val="9"/>
            <color indexed="81"/>
            <rFont val="Tahoma"/>
            <family val="2"/>
            <charset val="204"/>
          </rPr>
          <t>Author:</t>
        </r>
        <r>
          <rPr>
            <sz val="9"/>
            <color indexed="81"/>
            <rFont val="Tahoma"/>
            <family val="2"/>
            <charset val="204"/>
          </rPr>
          <t xml:space="preserve">
Переходящие потери на 20.09.16- 14.7т косв</t>
        </r>
      </text>
    </comment>
    <comment ref="S4926" authorId="0" shapeId="0" xr:uid="{00000000-0006-0000-0700-000074000000}">
      <text>
        <r>
          <rPr>
            <b/>
            <sz val="9"/>
            <color indexed="81"/>
            <rFont val="Tahoma"/>
            <family val="2"/>
            <charset val="204"/>
          </rPr>
          <t>Author:</t>
        </r>
        <r>
          <rPr>
            <sz val="9"/>
            <color indexed="81"/>
            <rFont val="Tahoma"/>
            <family val="2"/>
            <charset val="204"/>
          </rPr>
          <t xml:space="preserve">
Переходящие потери на 20.09.16г- 68.7т косв.</t>
        </r>
      </text>
    </comment>
    <comment ref="S4927" authorId="0" shapeId="0" xr:uid="{00000000-0006-0000-0700-000075000000}">
      <text>
        <r>
          <rPr>
            <b/>
            <sz val="9"/>
            <color indexed="81"/>
            <rFont val="Tahoma"/>
            <family val="2"/>
            <charset val="204"/>
          </rPr>
          <t>Author:</t>
        </r>
        <r>
          <rPr>
            <sz val="9"/>
            <color indexed="81"/>
            <rFont val="Tahoma"/>
            <family val="2"/>
            <charset val="204"/>
          </rPr>
          <t xml:space="preserve">
Переходящие потери на 20.09.16г. -75.3 т косв</t>
        </r>
      </text>
    </comment>
    <comment ref="R4928" authorId="0" shapeId="0" xr:uid="{00000000-0006-0000-0700-000076000000}">
      <text>
        <r>
          <rPr>
            <b/>
            <sz val="9"/>
            <color indexed="81"/>
            <rFont val="Tahoma"/>
            <family val="2"/>
            <charset val="204"/>
          </rPr>
          <t>Author:</t>
        </r>
        <r>
          <rPr>
            <sz val="9"/>
            <color indexed="81"/>
            <rFont val="Tahoma"/>
            <family val="2"/>
            <charset val="204"/>
          </rPr>
          <t xml:space="preserve">
Переходящие потери на 20.09.16г. -31.6 т прям</t>
        </r>
      </text>
    </comment>
    <comment ref="S4928" authorId="0" shapeId="0" xr:uid="{00000000-0006-0000-0700-000077000000}">
      <text>
        <r>
          <rPr>
            <b/>
            <sz val="9"/>
            <color indexed="81"/>
            <rFont val="Tahoma"/>
            <family val="2"/>
            <charset val="204"/>
          </rPr>
          <t>Author:</t>
        </r>
        <r>
          <rPr>
            <sz val="9"/>
            <color indexed="81"/>
            <rFont val="Tahoma"/>
            <family val="2"/>
            <charset val="204"/>
          </rPr>
          <t xml:space="preserve">
Переходящие потери на 20.09.16г. -30т косв</t>
        </r>
      </text>
    </comment>
    <comment ref="S4929" authorId="0" shapeId="0" xr:uid="{00000000-0006-0000-0700-000078000000}">
      <text>
        <r>
          <rPr>
            <b/>
            <sz val="9"/>
            <color indexed="81"/>
            <rFont val="Tahoma"/>
            <family val="2"/>
            <charset val="204"/>
          </rPr>
          <t>Author:</t>
        </r>
        <r>
          <rPr>
            <sz val="9"/>
            <color indexed="81"/>
            <rFont val="Tahoma"/>
            <family val="2"/>
            <charset val="204"/>
          </rPr>
          <t xml:space="preserve">
Переходящие потери на 20.09.16г. -33.9т косв</t>
        </r>
      </text>
    </comment>
    <comment ref="S4930" authorId="0" shapeId="0" xr:uid="{00000000-0006-0000-0700-000079000000}">
      <text>
        <r>
          <rPr>
            <b/>
            <sz val="9"/>
            <color indexed="81"/>
            <rFont val="Tahoma"/>
            <family val="2"/>
            <charset val="204"/>
          </rPr>
          <t>Author:</t>
        </r>
        <r>
          <rPr>
            <sz val="9"/>
            <color indexed="81"/>
            <rFont val="Tahoma"/>
            <family val="2"/>
            <charset val="204"/>
          </rPr>
          <t xml:space="preserve">
Переходящие потери на 20.09.16г. -38 т косв</t>
        </r>
      </text>
    </comment>
    <comment ref="T4931" authorId="0" shapeId="0" xr:uid="{00000000-0006-0000-0700-00007A000000}">
      <text>
        <r>
          <rPr>
            <b/>
            <sz val="9"/>
            <color indexed="81"/>
            <rFont val="Tahoma"/>
            <family val="2"/>
            <charset val="204"/>
          </rPr>
          <t>Author:</t>
        </r>
        <r>
          <rPr>
            <sz val="9"/>
            <color indexed="81"/>
            <rFont val="Tahoma"/>
            <family val="2"/>
            <charset val="204"/>
          </rPr>
          <t xml:space="preserve">
Потери по БЭО-1</t>
        </r>
      </text>
    </comment>
    <comment ref="T4932" authorId="0" shapeId="0" xr:uid="{00000000-0006-0000-0700-00007B000000}">
      <text>
        <r>
          <rPr>
            <b/>
            <sz val="9"/>
            <color indexed="81"/>
            <rFont val="Tahoma"/>
            <family val="2"/>
            <charset val="204"/>
          </rPr>
          <t>Author:</t>
        </r>
        <r>
          <rPr>
            <sz val="9"/>
            <color indexed="81"/>
            <rFont val="Tahoma"/>
            <family val="2"/>
            <charset val="204"/>
          </rPr>
          <t xml:space="preserve">
Потери по БЭО-1</t>
        </r>
      </text>
    </comment>
    <comment ref="T4939" authorId="0" shapeId="0" xr:uid="{00000000-0006-0000-0700-00007C000000}">
      <text>
        <r>
          <rPr>
            <b/>
            <sz val="9"/>
            <color indexed="81"/>
            <rFont val="Tahoma"/>
            <family val="2"/>
            <charset val="204"/>
          </rPr>
          <t>Author:</t>
        </r>
        <r>
          <rPr>
            <sz val="9"/>
            <color indexed="81"/>
            <rFont val="Tahoma"/>
            <family val="2"/>
            <charset val="204"/>
          </rPr>
          <t xml:space="preserve">
Потери по БЭО-1</t>
        </r>
      </text>
    </comment>
    <comment ref="S4958" authorId="0" shapeId="0" xr:uid="{00000000-0006-0000-0700-00007D000000}">
      <text>
        <r>
          <rPr>
            <b/>
            <sz val="9"/>
            <color indexed="81"/>
            <rFont val="Tahoma"/>
            <family val="2"/>
            <charset val="204"/>
          </rPr>
          <t>Author:</t>
        </r>
        <r>
          <rPr>
            <sz val="9"/>
            <color indexed="81"/>
            <rFont val="Tahoma"/>
            <family val="2"/>
            <charset val="204"/>
          </rPr>
          <t xml:space="preserve">
Переходящие на 04.10.16 -174т косв</t>
        </r>
      </text>
    </comment>
    <comment ref="S4960" authorId="0" shapeId="0" xr:uid="{00000000-0006-0000-0700-00007E000000}">
      <text>
        <r>
          <rPr>
            <b/>
            <sz val="9"/>
            <color indexed="81"/>
            <rFont val="Tahoma"/>
            <family val="2"/>
            <charset val="204"/>
          </rPr>
          <t>Author:</t>
        </r>
        <r>
          <rPr>
            <sz val="9"/>
            <color indexed="81"/>
            <rFont val="Tahoma"/>
            <family val="2"/>
            <charset val="204"/>
          </rPr>
          <t xml:space="preserve">
Переходящие на 07.10.16 - 56.9т</t>
        </r>
      </text>
    </comment>
    <comment ref="T4966" authorId="0" shapeId="0" xr:uid="{00000000-0006-0000-0700-00007F000000}">
      <text>
        <r>
          <rPr>
            <b/>
            <sz val="9"/>
            <color indexed="81"/>
            <rFont val="Tahoma"/>
            <family val="2"/>
            <charset val="204"/>
          </rPr>
          <t>Author:</t>
        </r>
        <r>
          <rPr>
            <sz val="9"/>
            <color indexed="81"/>
            <rFont val="Tahoma"/>
            <family val="2"/>
            <charset val="204"/>
          </rPr>
          <t xml:space="preserve">
Недоборы по БЭО-4</t>
        </r>
      </text>
    </comment>
    <comment ref="S4971" authorId="0" shapeId="0" xr:uid="{00000000-0006-0000-0700-000080000000}">
      <text>
        <r>
          <rPr>
            <b/>
            <sz val="9"/>
            <color indexed="81"/>
            <rFont val="Tahoma"/>
            <family val="2"/>
            <charset val="204"/>
          </rPr>
          <t>Author:</t>
        </r>
        <r>
          <rPr>
            <sz val="9"/>
            <color indexed="81"/>
            <rFont val="Tahoma"/>
            <family val="2"/>
            <charset val="204"/>
          </rPr>
          <t xml:space="preserve">
переходящие на 27.10.16 -5.3т</t>
        </r>
      </text>
    </comment>
    <comment ref="T4974" authorId="0" shapeId="0" xr:uid="{00000000-0006-0000-0700-000081000000}">
      <text>
        <r>
          <rPr>
            <b/>
            <sz val="9"/>
            <color indexed="81"/>
            <rFont val="Tahoma"/>
            <family val="2"/>
            <charset val="204"/>
          </rPr>
          <t>Author:</t>
        </r>
        <r>
          <rPr>
            <sz val="9"/>
            <color indexed="81"/>
            <rFont val="Tahoma"/>
            <family val="2"/>
            <charset val="204"/>
          </rPr>
          <t xml:space="preserve">
Переходящие 5.4т пр.</t>
        </r>
      </text>
    </comment>
    <comment ref="T4977" authorId="0" shapeId="0" xr:uid="{00000000-0006-0000-0700-000082000000}">
      <text>
        <r>
          <rPr>
            <b/>
            <sz val="9"/>
            <color indexed="81"/>
            <rFont val="Tahoma"/>
            <family val="2"/>
            <charset val="204"/>
          </rPr>
          <t>Author:</t>
        </r>
        <r>
          <rPr>
            <sz val="9"/>
            <color indexed="81"/>
            <rFont val="Tahoma"/>
            <family val="2"/>
            <charset val="204"/>
          </rPr>
          <t xml:space="preserve">
переходящие 7,6т пр, 0.6т косв.</t>
        </r>
      </text>
    </comment>
    <comment ref="I4988" authorId="0" shapeId="0" xr:uid="{00000000-0006-0000-0700-000083000000}">
      <text>
        <r>
          <rPr>
            <sz val="24"/>
            <color indexed="81"/>
            <rFont val="Times New Roman"/>
            <family val="1"/>
            <charset val="204"/>
          </rPr>
          <t>БЭО-1: 73 скв.
БЭО-2: 16 скв.
БЭО-3: 127 скв.
БЭО-4: 65 скв.</t>
        </r>
      </text>
    </comment>
    <comment ref="R4988" authorId="0" shapeId="0" xr:uid="{00000000-0006-0000-0700-000084000000}">
      <text>
        <r>
          <rPr>
            <sz val="16"/>
            <color indexed="81"/>
            <rFont val="Times New Roman"/>
            <family val="1"/>
            <charset val="204"/>
          </rPr>
          <t>БЭО-1: 41.3т
БЭО-2: 3.8т
БЭО-3: 25.8т
БЭО-4: 24.5т</t>
        </r>
      </text>
    </comment>
    <comment ref="S4988" authorId="0" shapeId="0" xr:uid="{00000000-0006-0000-0700-000085000000}">
      <text>
        <r>
          <rPr>
            <b/>
            <sz val="16"/>
            <color indexed="81"/>
            <rFont val="Times New Roman"/>
            <family val="1"/>
            <charset val="204"/>
          </rPr>
          <t>БЭО-1: 76.7т
БЭО-2: 1.3т
БЭО-3: 264.6т
БЭО-4: 30.9т</t>
        </r>
        <r>
          <rPr>
            <sz val="16"/>
            <color indexed="81"/>
            <rFont val="Times New Roman"/>
            <family val="1"/>
            <charset val="204"/>
          </rPr>
          <t xml:space="preserve">
</t>
        </r>
      </text>
    </comment>
    <comment ref="T4988" authorId="0" shapeId="0" xr:uid="{00000000-0006-0000-0700-000086000000}">
      <text>
        <r>
          <rPr>
            <b/>
            <sz val="16"/>
            <color indexed="81"/>
            <rFont val="Times New Roman"/>
            <family val="1"/>
            <charset val="204"/>
          </rPr>
          <t>БЭО-1: 118т
БЭО-2: 5.1т
БЭО-3: 290.4т
БЭО-4: 55.4т</t>
        </r>
      </text>
    </comment>
    <comment ref="I5016" authorId="0" shapeId="0" xr:uid="{00000000-0006-0000-0700-000087000000}">
      <text>
        <r>
          <rPr>
            <b/>
            <sz val="9"/>
            <color indexed="81"/>
            <rFont val="Tahoma"/>
            <family val="2"/>
            <charset val="204"/>
          </rPr>
          <t>Author:</t>
        </r>
        <r>
          <rPr>
            <sz val="9"/>
            <color indexed="81"/>
            <rFont val="Tahoma"/>
            <family val="2"/>
            <charset val="204"/>
          </rPr>
          <t xml:space="preserve">
БЭО-1: 126 скв.
БЭО-3: 142 скв.
БЭО-4: 9 скв.</t>
        </r>
      </text>
    </comment>
    <comment ref="T5016" authorId="0" shapeId="0" xr:uid="{00000000-0006-0000-0700-000088000000}">
      <text>
        <r>
          <rPr>
            <b/>
            <sz val="9"/>
            <color indexed="81"/>
            <rFont val="Tahoma"/>
            <family val="2"/>
            <charset val="204"/>
          </rPr>
          <t>Author:</t>
        </r>
        <r>
          <rPr>
            <sz val="9"/>
            <color indexed="81"/>
            <rFont val="Tahoma"/>
            <family val="2"/>
            <charset val="204"/>
          </rPr>
          <t xml:space="preserve">
БЭО-1: 59.9пр, 119 косв.
БЭО-3: 28,3 пр, 55,4 косв.
БЭО-4: 0.8т пр</t>
        </r>
      </text>
    </comment>
    <comment ref="T5021" authorId="0" shapeId="0" xr:uid="{00000000-0006-0000-0700-000089000000}">
      <text>
        <r>
          <rPr>
            <b/>
            <sz val="12"/>
            <color indexed="81"/>
            <rFont val="Tahoma"/>
            <family val="2"/>
            <charset val="204"/>
          </rPr>
          <t>Author:</t>
        </r>
        <r>
          <rPr>
            <sz val="12"/>
            <color indexed="81"/>
            <rFont val="Tahoma"/>
            <family val="2"/>
            <charset val="204"/>
          </rPr>
          <t xml:space="preserve">
БЭО-1: 89 скв., 41.8т прям., 147.9т косв.
БЭО-2: 36 скв., 4.3т прям., 13.4т косв.
БЭО-3: 173 скв., 33.1т прям., 219.2т косв.
БЭО-4: 201 скв., 83.6т. прям., 121.3т косв.</t>
        </r>
      </text>
    </comment>
    <comment ref="T5029" authorId="0" shapeId="0" xr:uid="{00000000-0006-0000-0700-00008A000000}">
      <text>
        <r>
          <rPr>
            <b/>
            <sz val="9"/>
            <color indexed="81"/>
            <rFont val="Tahoma"/>
            <family val="2"/>
            <charset val="204"/>
          </rPr>
          <t>Author:</t>
        </r>
        <r>
          <rPr>
            <sz val="9"/>
            <color indexed="81"/>
            <rFont val="Tahoma"/>
            <family val="2"/>
            <charset val="204"/>
          </rPr>
          <t xml:space="preserve">
потери по БЭО-5</t>
        </r>
      </text>
    </comment>
    <comment ref="T5032" authorId="0" shapeId="0" xr:uid="{00000000-0006-0000-0700-00008B000000}">
      <text>
        <r>
          <rPr>
            <b/>
            <sz val="12"/>
            <color indexed="81"/>
            <rFont val="Tahoma"/>
            <family val="2"/>
            <charset val="204"/>
          </rPr>
          <t>Author:</t>
        </r>
        <r>
          <rPr>
            <sz val="12"/>
            <color indexed="81"/>
            <rFont val="Tahoma"/>
            <family val="2"/>
            <charset val="204"/>
          </rPr>
          <t xml:space="preserve">
БЭО-1: 206 скв., 81.9т прям., 99.9т косв.
БЭО-4: 2 скв., 0.2т прям., 0.0т косв.</t>
        </r>
      </text>
    </comment>
  </commentList>
</comments>
</file>

<file path=xl/sharedStrings.xml><?xml version="1.0" encoding="utf-8"?>
<sst xmlns="http://schemas.openxmlformats.org/spreadsheetml/2006/main" count="80742" uniqueCount="15449">
  <si>
    <t>КП23</t>
  </si>
  <si>
    <t>ПЭ</t>
  </si>
  <si>
    <t>ПО</t>
  </si>
  <si>
    <t>6(10)</t>
  </si>
  <si>
    <t>Собств. сети без внешн. возд.</t>
  </si>
  <si>
    <t>РН-ЭН</t>
  </si>
  <si>
    <t>Юганскнефтегаз</t>
  </si>
  <si>
    <t>И</t>
  </si>
  <si>
    <t>ВЛ</t>
  </si>
  <si>
    <t>АПВУ</t>
  </si>
  <si>
    <t>Атм., прир. и техн.</t>
  </si>
  <si>
    <t>Самотлорнефтегаз</t>
  </si>
  <si>
    <t>Технология</t>
  </si>
  <si>
    <t>Томскнефть</t>
  </si>
  <si>
    <t>ПС</t>
  </si>
  <si>
    <t>АПВН, РПВН</t>
  </si>
  <si>
    <t>Самаранефтегаз</t>
  </si>
  <si>
    <t>Внешние сети</t>
  </si>
  <si>
    <t>КП3</t>
  </si>
  <si>
    <t>Сахалинморнефтегаз</t>
  </si>
  <si>
    <t>Оренбургнефть</t>
  </si>
  <si>
    <t>АПВН, РПВУ</t>
  </si>
  <si>
    <t>Краснодарнефтегаз</t>
  </si>
  <si>
    <t>КП24</t>
  </si>
  <si>
    <t>ГПЭС</t>
  </si>
  <si>
    <t>КП25</t>
  </si>
  <si>
    <t>КТП</t>
  </si>
  <si>
    <t>АБС-ЭН</t>
  </si>
  <si>
    <t>КП20</t>
  </si>
  <si>
    <t>ТЧ</t>
  </si>
  <si>
    <t>Сторонние</t>
  </si>
  <si>
    <t>КП19</t>
  </si>
  <si>
    <t>КП12</t>
  </si>
  <si>
    <t>ГТЭС</t>
  </si>
  <si>
    <t>Т</t>
  </si>
  <si>
    <t>КУ</t>
  </si>
  <si>
    <t>КМ</t>
  </si>
  <si>
    <t>В</t>
  </si>
  <si>
    <t>КП18</t>
  </si>
  <si>
    <t>РЗА</t>
  </si>
  <si>
    <t>РП</t>
  </si>
  <si>
    <t>КП17</t>
  </si>
  <si>
    <t>КП9</t>
  </si>
  <si>
    <t>КП11</t>
  </si>
  <si>
    <t>ИЭ</t>
  </si>
  <si>
    <t>Р</t>
  </si>
  <si>
    <t>ЗА</t>
  </si>
  <si>
    <t>СК</t>
  </si>
  <si>
    <t>КС</t>
  </si>
  <si>
    <t>КЛ</t>
  </si>
  <si>
    <t>ТСН</t>
  </si>
  <si>
    <t>РПНУ (АПВ-нет)</t>
  </si>
  <si>
    <t>РПВН (АПВ-нет)</t>
  </si>
  <si>
    <t>КП21</t>
  </si>
  <si>
    <t>ПУ5</t>
  </si>
  <si>
    <t>ПУ9</t>
  </si>
  <si>
    <t>КП15</t>
  </si>
  <si>
    <t>ДЭС</t>
  </si>
  <si>
    <t>КП10</t>
  </si>
  <si>
    <t>ПУ8</t>
  </si>
  <si>
    <t>Удмуртнефть</t>
  </si>
  <si>
    <t>КП22</t>
  </si>
  <si>
    <t>ДУ</t>
  </si>
  <si>
    <t>ГПУ</t>
  </si>
  <si>
    <t>КП2</t>
  </si>
  <si>
    <t>КП4</t>
  </si>
  <si>
    <t>КП16</t>
  </si>
  <si>
    <t>ПУ6</t>
  </si>
  <si>
    <t>КП13</t>
  </si>
  <si>
    <t>КП5</t>
  </si>
  <si>
    <t>КП6</t>
  </si>
  <si>
    <t>Ставропольнефтегаз</t>
  </si>
  <si>
    <t>ПУ7</t>
  </si>
  <si>
    <t>Северная нефть</t>
  </si>
  <si>
    <t>КП14</t>
  </si>
  <si>
    <t>ТЭЦ</t>
  </si>
  <si>
    <t>КП1</t>
  </si>
  <si>
    <t>РТ</t>
  </si>
  <si>
    <t>КП8</t>
  </si>
  <si>
    <t>НЭН</t>
  </si>
  <si>
    <t>ПУ4</t>
  </si>
  <si>
    <t>ПУ3</t>
  </si>
  <si>
    <t>ПУ2</t>
  </si>
  <si>
    <t>ПУ1</t>
  </si>
  <si>
    <t>Г</t>
  </si>
  <si>
    <t>ГТУ</t>
  </si>
  <si>
    <t>ВО</t>
  </si>
  <si>
    <t>Пурнефтегаз</t>
  </si>
  <si>
    <t>КП7</t>
  </si>
  <si>
    <t>ОЭН</t>
  </si>
  <si>
    <t>ВЧНГ</t>
  </si>
  <si>
    <t>Варьеганнефтегаз</t>
  </si>
  <si>
    <t>Ванкорнефть</t>
  </si>
  <si>
    <t xml:space="preserve">Примечание </t>
  </si>
  <si>
    <t>Причины увеличения масштабов  нарушения №2</t>
  </si>
  <si>
    <t>Причины увеличения масштабов  нарушения №1</t>
  </si>
  <si>
    <t>Коренная причина  нарушения</t>
  </si>
  <si>
    <t>Дата проведения последней диагностики элемента (узла) оборудования (21)</t>
  </si>
  <si>
    <t>Количество непредоставленных отключений для ТОиР после (25)</t>
  </si>
  <si>
    <t>Дата следующего после (24) запланированного ремонта после ТОиР - следующая заявка а ТОиР</t>
  </si>
  <si>
    <t>Доля предоставленного времени (от заявки) при проведении последнего ТОиР (25), %</t>
  </si>
  <si>
    <t>Дата проведения последнего ТОиР на оборудовании (21)</t>
  </si>
  <si>
    <t>Производитель элемента (узла) оборудования (21)</t>
  </si>
  <si>
    <t>Тип (марка) элемента (узла) оборудования (21)</t>
  </si>
  <si>
    <t>Год ввода в эксплуатацию элемента (узла) оборудования (21)</t>
  </si>
  <si>
    <t>Элемент (узел) оборудования</t>
  </si>
  <si>
    <t>Всего</t>
  </si>
  <si>
    <t>Косв.</t>
  </si>
  <si>
    <t>Прямые</t>
  </si>
  <si>
    <t>Предварительная информация о нарушении, сведения о ликвидации</t>
  </si>
  <si>
    <t>Основное отключенное оборудование (диспетчерские наименования оборудования)</t>
  </si>
  <si>
    <t>Вид оборудования</t>
  </si>
  <si>
    <t>Класс напряжения оборудования, кВ</t>
  </si>
  <si>
    <t>Диспетчерское наименование оборудования</t>
  </si>
  <si>
    <t>Первопричина нарушения</t>
  </si>
  <si>
    <t>Информация о повторном включении ВЛ</t>
  </si>
  <si>
    <t>Состав работавших устройств РЗ и ПА</t>
  </si>
  <si>
    <t>Кол-во отключенных скважин, шт</t>
  </si>
  <si>
    <t>Время простоя, час:мин</t>
  </si>
  <si>
    <t>Время подачи напр., час:мин</t>
  </si>
  <si>
    <t>Дата подачи напр.</t>
  </si>
  <si>
    <t>Время откл., час:мин</t>
  </si>
  <si>
    <t>Дата откл.</t>
  </si>
  <si>
    <t>Сервисная (обслуживающая) организация</t>
  </si>
  <si>
    <t>Общество Группы</t>
  </si>
  <si>
    <t>№ п.п.</t>
  </si>
  <si>
    <t>Причины увеличения масштабов  нарушения</t>
  </si>
  <si>
    <t>Ингушнефть</t>
  </si>
  <si>
    <t>Грознефтегаз</t>
  </si>
  <si>
    <t>Дагнефтегаз</t>
  </si>
  <si>
    <t>Дагнефть</t>
  </si>
  <si>
    <t>КО</t>
  </si>
  <si>
    <t>ВСНК</t>
  </si>
  <si>
    <t>РОСПАН</t>
  </si>
  <si>
    <t>ТНК-Уват</t>
  </si>
  <si>
    <t>ТНК-Нягань</t>
  </si>
  <si>
    <t>ТНК-Нижневартовск</t>
  </si>
  <si>
    <t>ВНГ</t>
  </si>
  <si>
    <t>Класс напряжения оборудования</t>
  </si>
  <si>
    <t>январь</t>
  </si>
  <si>
    <t>ООО "ЭНТ"</t>
  </si>
  <si>
    <t>-</t>
  </si>
  <si>
    <t>Резерв 1</t>
  </si>
  <si>
    <t>Резерв2</t>
  </si>
  <si>
    <t>МТЗ</t>
  </si>
  <si>
    <t>35/6кВ "Родниковская"</t>
  </si>
  <si>
    <t>РПВУ (АПВ-нет)</t>
  </si>
  <si>
    <t>ООО "СЭС"</t>
  </si>
  <si>
    <t xml:space="preserve">АО ДЭС СФ ООО "СЭС" </t>
  </si>
  <si>
    <t>ДЭС Озерное нмр</t>
  </si>
  <si>
    <t>Л-3М</t>
  </si>
  <si>
    <t>ВЛ-6 кВ Ф-4</t>
  </si>
  <si>
    <t>1. СПРАВОЧНИК «ВИДЫ ОБОРУДОВАНИЯ»</t>
  </si>
  <si>
    <t>4. СПРАВОЧНИК «КОРЕННАЯ ПРИЧИНА НАРУШЕНИЯ»</t>
  </si>
  <si>
    <t>Код в отчете</t>
  </si>
  <si>
    <t>Установки, попадающие поД указанный код</t>
  </si>
  <si>
    <t>КОРЕННАЯ ПРИЧИНА ВОЗНИКНОВЕНИЯ НАРУШЕНИЯ</t>
  </si>
  <si>
    <t>Подстанции (110/35 кВ, 110/35/6(10) кВ, 35/6(10) кВ и т.д.)</t>
  </si>
  <si>
    <t>Ошибочные действия электротехнического персонала, обслуживающего электроустановку</t>
  </si>
  <si>
    <t>Трансформаторные подстанции с уровнем высшего напряжения 6(10) кВ, в том числе подстанции с разделительными трансформаторами (6/6 кВ, 6/10 кВ и т.д.)</t>
  </si>
  <si>
    <t>Неправильная настройка РЗА</t>
  </si>
  <si>
    <t>Распределительный пункт – отдельно стоящие (не входящие в состав подстанции) распределительные устройства, а также секущие ячейки ВЛ и т.д.</t>
  </si>
  <si>
    <t>Эксплуатация оборудования с отклонением технических параметров от нормативных</t>
  </si>
  <si>
    <t>Воздушная линия электропередач</t>
  </si>
  <si>
    <t>Не выполнение ремонта из-за отказа при согласовании отключения</t>
  </si>
  <si>
    <t>Кабельная линия электропередач, не относящаяся к технологическому оборудованию</t>
  </si>
  <si>
    <t>Низкое качество проведения осмотров/диагностики</t>
  </si>
  <si>
    <t>Газотурбинная электрическая станция</t>
  </si>
  <si>
    <t>Низкое качество проведения ремонтов</t>
  </si>
  <si>
    <t>Газопоршневая электрическая станция</t>
  </si>
  <si>
    <t>Не выполнение ремонта по вине эксплуатации</t>
  </si>
  <si>
    <t>Теплоэлектроцентраль</t>
  </si>
  <si>
    <t>Недостатки проектирования</t>
  </si>
  <si>
    <t>Дизельная электрическая станция</t>
  </si>
  <si>
    <t>Несовершенство конструкции и технологии изготовления</t>
  </si>
  <si>
    <t>Прочее оборудование, задействованное в процессе электроснабжения и приведшее к нарушениям этого процесса, а также технологическое оборудование, в случае, если нарушения в этом оборудовании стали прямым следствием нарушений собственно электроснабжения</t>
  </si>
  <si>
    <t>Нарушение технологии монтажа и наладки</t>
  </si>
  <si>
    <t>Грозовые перенапряжения</t>
  </si>
  <si>
    <t>Сильный ветер (скорость выше расчетной)</t>
  </si>
  <si>
    <t>2. СПРАВОЧНИК «ЭЛЕМЕНТ (УЗЕЛ)»</t>
  </si>
  <si>
    <t>Гололед, мокрый снег на ВЛ (выше расч. значений)</t>
  </si>
  <si>
    <t>Гололед с ветром (выше расчетного)</t>
  </si>
  <si>
    <t>Элементы установок</t>
  </si>
  <si>
    <t>«Пляска» проводов при ветре</t>
  </si>
  <si>
    <t>Паводок</t>
  </si>
  <si>
    <t>Выключатель 6 кВ и выше (в т.ч. выключатели нагрузки)</t>
  </si>
  <si>
    <t>Обвал, вспучивание грунта, сель</t>
  </si>
  <si>
    <t>Разъединитель</t>
  </si>
  <si>
    <t>Нарушения во внешних сетях</t>
  </si>
  <si>
    <t>Токоведущие части электроустановок: Для ПС, ТП, РП, ЭС, ПО – шины, гибкие шлейфа и т.д. (не входящие в состав других элементов, например КА), провода ВЛ и т.д.</t>
  </si>
  <si>
    <t>Перекрытие токоведущих частей животными, птицами</t>
  </si>
  <si>
    <t>Кабель силовой – как элемент КЛ, кабельные вставки ВЛ, кабельные вставки между элементами ПС, РП, трансформаторами и секциями шин и т.д.</t>
  </si>
  <si>
    <t>Падение деревьев и опор на ВЛ</t>
  </si>
  <si>
    <t>Защитная аппаратура – оборудование защиты, в том числе: защита от перенапряжений, защитное заземление, предохранители, грозозащитный трос, автоматический выключатель 0,4 кВ</t>
  </si>
  <si>
    <t>Наезд транспортных средств или воздействие строительными механизмами</t>
  </si>
  <si>
    <t>Релейная защита и автоматика (противоаварийная автоматика, АСУ и т.д.)</t>
  </si>
  <si>
    <t>Пожар</t>
  </si>
  <si>
    <t>Компенсирующие устройства – устройства компенсации реактивной мощности (в том числе шунтирующие реакторы)</t>
  </si>
  <si>
    <t>Набросы на токоведущие части, бой изоляторов и другие воздействия посторонних лиц</t>
  </si>
  <si>
    <t>Реакторы токоограничивающие</t>
  </si>
  <si>
    <t>Старение и износ изоляционных и конструктивных материалов</t>
  </si>
  <si>
    <t>Измерительно-преобразовательные системы, их элементы и датчики установок: трансформаторы тока/напряжения, цепи учета, измерительные приборы, элементы систем телемеханики/телеуправления</t>
  </si>
  <si>
    <t>Другие причины</t>
  </si>
  <si>
    <t>Строительная конструкция – здания и помещения электроустановок, опоры ВЛ, кабельные эстакады, приемные порталы и т.д.</t>
  </si>
  <si>
    <t>Причина не установлена</t>
  </si>
  <si>
    <t>Кабельная муфта – как элемент КЛ, а также как элемент кабельных вставок ВЛ, ТП и т.д.</t>
  </si>
  <si>
    <t>Изоляционные элементы – изоляторы, изоляционные перегородки и т.д.</t>
  </si>
  <si>
    <t>Генератор</t>
  </si>
  <si>
    <t>Прочие элементы, не вошедшие в классификацию, принадлежащие к системе электроснабжения (не технологическое оборудование), а также не выявленные элементы</t>
  </si>
  <si>
    <t>5. СПРАВОЧНИК «ПРИЧИНА УВЕЛИЧЕНИЯ МАСШТАБОВ ПОСЛЕДСТВИЙ НАРУШЕНИЯ»</t>
  </si>
  <si>
    <t>Трансформаторы силовые</t>
  </si>
  <si>
    <t>ПРИЧИНА УВЕЛИЧЕНИЯ МАСШТАБОВ ПОСЛЕДСТВИЙ НАРУШЕНИя</t>
  </si>
  <si>
    <t>Дизельная установка</t>
  </si>
  <si>
    <t>Турбинное оборудование (газотурбинные, парогазовые установки)</t>
  </si>
  <si>
    <t>Неправильные действия электротехнического персонала</t>
  </si>
  <si>
    <t>Газопоршневая установка</t>
  </si>
  <si>
    <t>Недостаточное количество электротехнического персонала</t>
  </si>
  <si>
    <t>Котельное оборудование</t>
  </si>
  <si>
    <t>Отсутствие оборудования или материалов</t>
  </si>
  <si>
    <t>Вспомогательное оборудование (для электрических станций)</t>
  </si>
  <si>
    <t>Недостаточное техническое оснащение сервисной организации</t>
  </si>
  <si>
    <t>Трансформаторы собственных нужд</t>
  </si>
  <si>
    <t>Отсутствие схемного резервирования поврежденного элемента</t>
  </si>
  <si>
    <t>Неправильное действие РЗА и ПА</t>
  </si>
  <si>
    <t>Отсутствие резерва мощности в автономной системе электроснабжения</t>
  </si>
  <si>
    <t>3. СПРАВОЧНИК «ПЕРВОПРИЧИНА НАРУШЕНИЯ»</t>
  </si>
  <si>
    <t>Поиск места повреждения</t>
  </si>
  <si>
    <t>Влияние внешних факторов</t>
  </si>
  <si>
    <t>ПЕРВОПРИЧИНА НАРУШЕНИя в отчЕте</t>
  </si>
  <si>
    <t>КОММЕНТАРИЙ</t>
  </si>
  <si>
    <t>7. СПРАВОЧНИК «ИНФОРМАЦИЯ О ПОВТОРНОМ ВКЛЮЧЕНИИ ВОЗДУШНЫХ ЛИНИЙ»</t>
  </si>
  <si>
    <t>Нарушения на оборудовании электроснабжающей организации по любым причинам</t>
  </si>
  <si>
    <t>Нарушения на технологическом оборудовании Группы вне зоны эксплуатационной ответственности сервисной организации, например, нарушения в работе электродвигателей ЭЦН, буровых установок</t>
  </si>
  <si>
    <t>ИНФОРМАЦИЯ О ПОВТОРНОМ ВКЛЮЧЕНИИ ВОЗДУШНЫХ ЛИНИЙ</t>
  </si>
  <si>
    <t>Воздействие на оборудование Группы сторонних и подрядных организаций, действия частных лиц (вне производственных процессов), в т. ч. наезды автотранспорта на линии электропередачи</t>
  </si>
  <si>
    <t>Отключения на оборудовании Группы из-за:</t>
  </si>
  <si>
    <t>Автоматическое повторное включение успешно</t>
  </si>
  <si>
    <r>
      <t>§</t>
    </r>
    <r>
      <rPr>
        <sz val="7"/>
        <rFont val="Times New Roman"/>
        <family val="1"/>
        <charset val="204"/>
      </rPr>
      <t xml:space="preserve">  </t>
    </r>
    <r>
      <rPr>
        <sz val="12"/>
        <rFont val="Times New Roman"/>
        <family val="1"/>
        <charset val="204"/>
      </rPr>
      <t>воздействия грозы, ветра, гололеда, низких температур, вызвавших появление и развитие дефекта на оборудовании в нормальном состоянии;</t>
    </r>
  </si>
  <si>
    <t>Автоматическое повторное включение неуспешно, ручное повторное включение успешно</t>
  </si>
  <si>
    <r>
      <t>§</t>
    </r>
    <r>
      <rPr>
        <sz val="7"/>
        <rFont val="Times New Roman"/>
        <family val="1"/>
        <charset val="204"/>
      </rPr>
      <t xml:space="preserve">  </t>
    </r>
    <r>
      <rPr>
        <sz val="12"/>
        <rFont val="Times New Roman"/>
        <family val="1"/>
        <charset val="204"/>
      </rPr>
      <t>наводнений,  воздействия животных, пожаров, падений деревьев (за исключением подлежащих вырубке);</t>
    </r>
  </si>
  <si>
    <t>Автоматическое повторное включение неуспешно, ручное повторное включение неуспешно</t>
  </si>
  <si>
    <r>
      <t>§</t>
    </r>
    <r>
      <rPr>
        <sz val="7"/>
        <rFont val="Times New Roman"/>
        <family val="1"/>
        <charset val="204"/>
      </rPr>
      <t xml:space="preserve">  </t>
    </r>
    <r>
      <rPr>
        <sz val="12"/>
        <rFont val="Times New Roman"/>
        <family val="1"/>
        <charset val="204"/>
      </rPr>
      <t xml:space="preserve">воздействий сторонних производственных процессов и их следствий (порывы трубопроводов, выбросы загрязняющих веществ в атмосферу, в т.ч. факелы, и т.д.) </t>
    </r>
  </si>
  <si>
    <t>Ручное повторное включение успешно (устройства автоматического повторного включения нет)</t>
  </si>
  <si>
    <t>Отключения на оборудовании Группы в зоне эксплуатационной ответственности сервисной организации в случае отсутствия воздействий сторонних лиц, организаций, атмосферных и природных воздействий</t>
  </si>
  <si>
    <t>Ручное повторное включение неуспешно (устройства автоматического повторного включения нет)</t>
  </si>
  <si>
    <t>НВЧЗ, АПВ</t>
  </si>
  <si>
    <t>УЭ ОАО "Самаранефтегаз"</t>
  </si>
  <si>
    <t>ВЛ-6 кВ Ф-4 ПС 35/6 кВ "Смагинская"</t>
  </si>
  <si>
    <t>Центральная Оха, ТП-6/0,4кВ № 206</t>
  </si>
  <si>
    <t>АОЭЭ ТП-206 гр. 1 - выбило автомат на п/ст</t>
  </si>
  <si>
    <t>ТП-6/0,4кВ № 701</t>
  </si>
  <si>
    <t>Катангли, ТП-6/0,4кВ № 701</t>
  </si>
  <si>
    <t>ТП 6/0,4кВ №701ф 1- выбило фидерной автомат</t>
  </si>
  <si>
    <t>Монги, Л-3М</t>
  </si>
  <si>
    <t>Работала МТЗ.АПВ-не успешно. РПВ-успешно. Причина : в пролете оп.№9-10 отпайка от оп.№16,отпайка от оп.№46 под ВЛ обнаружено упавшее дерево.</t>
  </si>
  <si>
    <t>С-141</t>
  </si>
  <si>
    <t>ВЛ-6 фидера КНС-2</t>
  </si>
  <si>
    <t>Аварийное отключение выявлено по системе МИР в 4:50, заявка с промысла не поступала. АПВ неуспешное, работа МТЗ. Включили вручную "земли" нет. Осмотр с рассветом, нет дорог. В 9:30 выехали на а/м Нива-марш. Произвели осмотр от ПС до ВЛБ-66, выявили отключеный ВЛБ, отработала МТЗ и на КТП скв-411 на шинах 6 кВ тр-ра следы поджога птицей.</t>
  </si>
  <si>
    <t>РН-Уватнефтегаз</t>
  </si>
  <si>
    <t>СЭС</t>
  </si>
  <si>
    <t>DSE</t>
  </si>
  <si>
    <t>ГДЭС-5000</t>
  </si>
  <si>
    <t>ДГУ-1,3,5</t>
  </si>
  <si>
    <t>02.01.2016 в  01:06(местного времени) на ГДЭС-5000 Протозановского м/р произошёл АО ДГУ-1,3,5 причины выясняются- отсутствие напряжения у потребителей.В 01:32 пуск ДГУ-1,3,4 подача напряжения на ДНС, Куст-1, ВЖК, в 01:43 мехфонд Протозановского м/р в работе.</t>
  </si>
  <si>
    <t>ЭКРА БЭ-2704</t>
  </si>
  <si>
    <t>ПС 6/35/110 Усть-Тегусская</t>
  </si>
  <si>
    <t>ВЛ-110 Урненская-1</t>
  </si>
  <si>
    <t>02.01.2016 в  13:15(местного времени) на ПС 6/35/110 Усть-Тегусская произошло отключение ВЛ-110 Урненская-1 действием защиты ТНЗНП 1ст. с последующим успешным АПВ, в 13:19 согласован запуск мехфонда без ограничений по нагрузке. Причины выясняются.</t>
  </si>
  <si>
    <t>Sepam,  БМРЗ</t>
  </si>
  <si>
    <t>ГТЭС-83</t>
  </si>
  <si>
    <t>ГТУ-15</t>
  </si>
  <si>
    <t xml:space="preserve">03.01.2016 в  06:54 на ГТЭС-83 АО ГТУ-15 по высокой температуре турбины в номинальном режиме, действием защиты АЧР отключены 12 скв. мехфонда, в 7:50 подано напряжение на СУ отключенных скважин, согласован запуск мехфонда без ограничений по нагрузке. </t>
  </si>
  <si>
    <t>ДГУ-1,3,4</t>
  </si>
  <si>
    <t>03.01.2016 в  17:40 на ГДЭС-5000 Протозановского м/р произошёл АО ДГУ-1,3,5 причины выясняются, остановка 4-х скважин мехфонда, В 18:10 пуск ДГУ-,3,4,5 подача напряжения на ДНС, Куст-1, ВЖК, в 18:15 мехфонд Протозановского м/р в работе.</t>
  </si>
  <si>
    <t>АО "НГТ-Энергия"</t>
  </si>
  <si>
    <t>ВЛ-6 кВ Кл-51 Афипского ЭСУ.</t>
  </si>
  <si>
    <t>ТП-Кл-51-3п Афипского ЭСУ.</t>
  </si>
  <si>
    <t>М-е Ключевое. На разъединителе Р-212п разрушение опорного изолятора, потеря контакта одной из фаз.</t>
  </si>
  <si>
    <t>Газовое реле</t>
  </si>
  <si>
    <t>ПС И-8 "Восточная" Афипский ЭСУ.</t>
  </si>
  <si>
    <t>ВЛ-6 кВ Вс-81, Вс-82, Вс-84</t>
  </si>
  <si>
    <t xml:space="preserve"> М-е Восточно-Северское. На Т-2 сработала газовая защита. Признаков выброса масла нет, уровень в норме. Из газового реле стравлен воздух. </t>
  </si>
  <si>
    <t>МРСК СЭС</t>
  </si>
  <si>
    <t>110/10кВ "Полевая" (СЭС)</t>
  </si>
  <si>
    <t>ВЛ-10 фидера "Пл-8", "Пл-10".</t>
  </si>
  <si>
    <t>Отключение персоналом СЭС для определения замыкания на "землю". 13:40 персонал СЭС устранил дефекты на ВЛ-10, "земли" нет.</t>
  </si>
  <si>
    <t>35/6кВ "Графская"</t>
  </si>
  <si>
    <t>Отпайка ВЛ-6 кВ фидера "Графский" после ВЛБ-32.</t>
  </si>
  <si>
    <t>ЭКРА БЭ-2704-048</t>
  </si>
  <si>
    <t>ПС 35/6  "Куст-9"        Усть-Тегусского м/р</t>
  </si>
  <si>
    <t>Т-1 ПС 35/6 "Куст-9"</t>
  </si>
  <si>
    <t xml:space="preserve">05.01.16  в 17:35 При выяснении причин срабатывания аварийного сигнала перегрев трансформатора Т-2  службой СРЗАиТ  на ПС 35/6кВ «Куст-9» Усть-Тегусского месторождения произошло аварийное отключение трансформатора Т-1 по сигналу «внешнее отключение» что привело к остановке мех фонда скважин Куста-9. В 17:46 электроснабжение восстановлено.  </t>
  </si>
  <si>
    <t>УЭ АО "Самаранефтегаз"</t>
  </si>
  <si>
    <t>ВЛ-6 кВ Ф-6</t>
  </si>
  <si>
    <t>ВЛ-6 кВ Ф-6 ПС 35/6 кВ "Красносамарская"</t>
  </si>
  <si>
    <t>Работала МТЗ. АПВ-не успешно. РПВ-успешно. Снег,метель,сильный порывистый ветер.</t>
  </si>
  <si>
    <t>МТЗ-1ст</t>
  </si>
  <si>
    <t>АПВН</t>
  </si>
  <si>
    <t>РП-35 №140                         ВЛ-35 Стрельцовская-1</t>
  </si>
  <si>
    <t>На к.420 КТПН 1000кВА №1, при включении АВ-0.4кВ №2 1200А(уст.600) скв.7626-выводная, К/З кабеля КГХЛ-95* в разделке. АВ-0,4 вводной 1600 (0.7)-отключился. Ф.262-23 L-3км</t>
  </si>
  <si>
    <t>МТЗ-2ст</t>
  </si>
  <si>
    <t>ЭВ-110 2Т, ВВ-35 2Т, ВВ-6  2Т</t>
  </si>
  <si>
    <t>ЭВ-110 1Т, ВВ-35 1Т, ВВ -6 1Т</t>
  </si>
  <si>
    <t>ТО</t>
  </si>
  <si>
    <t>Оп.48-разрушен изолятор ф."В" из-за натяжения провода в пролёте оп.47-48 и провод ф."В" упал на провод ф."С". Устранено.</t>
  </si>
  <si>
    <t>ПС-35/6 №235   ВЛ-6 ф.235-18</t>
  </si>
  <si>
    <t>ГЗТ</t>
  </si>
  <si>
    <t>Причина выясняется</t>
  </si>
  <si>
    <t>АО "РН-Няганьнефтегаз"</t>
  </si>
  <si>
    <t>МТЗ, ТО</t>
  </si>
  <si>
    <t>МВ-6кВ яч 18,34 ЗРУ-6кВ КНС-1Е</t>
  </si>
  <si>
    <t>КТП 6/0,4кВ ДНС-1Е ввод №1, ввод №2</t>
  </si>
  <si>
    <t>Разрушение САВ-0,4 в КТП 6/0,4кВ ДНС-1Е</t>
  </si>
  <si>
    <t>АО, Т.О.</t>
  </si>
  <si>
    <t>ПС 110/35/6 Хугор</t>
  </si>
  <si>
    <t>ВЛ-35 КНС-1</t>
  </si>
  <si>
    <t>ПС  К-377</t>
  </si>
  <si>
    <t>ВЛ-6 ф.377-16</t>
  </si>
  <si>
    <t>1 ступень земляной защиты</t>
  </si>
  <si>
    <t>ВЛ-110 кВ Северный-Харампурская-2</t>
  </si>
  <si>
    <t>Отключение ВЛ 110 кВ Северный-Харампурская-2 по защите 1 ступень ЗЗ, фаза "А", АПВ успешное. Касание провода фазы "А" ВЛ-35 кВ "Восточная-2" с нижним проводом ВЛ-110 кВ "Северный-Харампурская-2", при сходе инеевого отложения с проводов в пролете опор № 44/10/6п-44/10/7п («подскок» и пляска проводов)</t>
  </si>
  <si>
    <t>РН-ПНГ</t>
  </si>
  <si>
    <t>ВЛ-35кВ Коцубенковская-1</t>
  </si>
  <si>
    <t>Отключение ВЛ-35кВ "Коцубенковская-1" от защиты "ТО", АПВ успешное. Сход инеевого отложения с проводов фаз "А", "В" в пролете опор 28-29, что привело к недопустимому сближению проводов при их подскоке.</t>
  </si>
  <si>
    <t>1 зона Дистанционной защиты</t>
  </si>
  <si>
    <t>ВЛ-110 кВ Тарко-Сале-Комсомольский-1</t>
  </si>
  <si>
    <t>Отключение ВЛ 110 кВ  Тарко-Сале-Комсомольский-1 по защите "1 зона дистанционной защиты" , АПВ не успешное. В 15:51, 16:17 РПВ не успешное. В пролете опор № 48-48/1 произошел сход инеевого отложения с нижнего провода и приближение к расположенному выше проводу на недопустимое расстояние.</t>
  </si>
  <si>
    <t>ВЛ-35 кВ Пурпейская-1</t>
  </si>
  <si>
    <t>Отключение ВЛ-35кВ "Пурпейская-1" от защиты "ТО", АПВ не успешное. В 22:57 произвели РПВ, успешно. Сход инеевого отложения с проводов в пролете опор №115-116, что привело к недопустимому сближению проводов при их подскоке, расплетение верхнего и среднего проводов. Необходим ремонт проводов. Требуется ограничение 8,5 МВт.</t>
  </si>
  <si>
    <t>1 ступень земляной защиты
1 зона Дистанционной защиты</t>
  </si>
  <si>
    <t>ВЛ-110 кВ Тарко-Сале-Сигнал</t>
  </si>
  <si>
    <t>Посадка напряжения во время отключения ВЛ-110 кВ Тарко-Сале-Сигнал от защиты "1 ступень ЗЗ", "1 зона ДЗ". АПВ не успешное. В пролете опор №7-8 расплетение верхнего провода фазы «В» с замыканием на грозотрос .</t>
  </si>
  <si>
    <t>ВЛ-35 кВ ЦПС-1</t>
  </si>
  <si>
    <t>ВЛ-110 кВ Кирпичная-Пурпейская, ВЛ-110 Кирпичная-Градиент</t>
  </si>
  <si>
    <t>ДЗТ, 1.2 ступень газовой защиты</t>
  </si>
  <si>
    <t>Т-2 ПС-35/6 "102"</t>
  </si>
  <si>
    <t>ВЛ-35кВ Восточная-2</t>
  </si>
  <si>
    <t>ВЛ-35кВ Пурпейская-1</t>
  </si>
  <si>
    <t xml:space="preserve">ВЛ-35кВ Дорофеевская-2   </t>
  </si>
  <si>
    <t>Отключение ВЛ-35 кВ "Дорофеевская-2" от защиты "токовая отсечка" фаз «А» и «В», АПВ успешное. Производится осмотр ВЛ, ПС-35.</t>
  </si>
  <si>
    <t xml:space="preserve"> ВЛ-6 кВ 154-14</t>
  </si>
  <si>
    <t>ВЛ-6 кВ 102-08</t>
  </si>
  <si>
    <t>ВЛ-6 кВ 302-05</t>
  </si>
  <si>
    <t>ВЛ-6 кВ 204-18</t>
  </si>
  <si>
    <t>ВЛ-35 кВ "Восточная-1"</t>
  </si>
  <si>
    <t>К-29 Крапивинское нмр</t>
  </si>
  <si>
    <t>СУ ЭЦН</t>
  </si>
  <si>
    <t>ДЭС Колотушное нмр</t>
  </si>
  <si>
    <t xml:space="preserve">АО ГПУ СФ ООО "СЭС" </t>
  </si>
  <si>
    <t>ПС-34 "Западная", В-35 М-11</t>
  </si>
  <si>
    <t>ДЗЛ ф.С, НАПВ
ДЗЛ ф.С</t>
  </si>
  <si>
    <t>ВГТЭС, В-110 С-4
ПС №34 "Западная", В-110 С-4</t>
  </si>
  <si>
    <t>ВЛ-110 С-4</t>
  </si>
  <si>
    <t>ДЗЛ ф.В, НАПВ
ДЗЛ ф.В</t>
  </si>
  <si>
    <t>ПС №30 "Тихоновская", В-110 С-10
ПС-34 "Западная", В-110 С-10</t>
  </si>
  <si>
    <t>ПС №7,8,10, 102 ,105,104;
ПС №1(1С-6),50(2С-6), 101(2С-6), 100(2С-6) на время АВР-6кВ; 79 скважин.</t>
  </si>
  <si>
    <t>При посадке напряжения: Добыча 19 скажин на Кустах: 7,10,2б,105,202,102,1б,107,4,4б,3б,109,19,112.</t>
  </si>
  <si>
    <t>ДЗЛ ф.В,С</t>
  </si>
  <si>
    <t>ВГТЭС, В-110 С-6</t>
  </si>
  <si>
    <t>КВЛ-110 ВГТЭС-Мангазея I цепь</t>
  </si>
  <si>
    <t>Обрыв провода ф.В в пролёте оп.44-45 в результате повышенного тяжения превышающего предел прочности из-за наледи на проводе.</t>
  </si>
  <si>
    <t>В-35 М-29 ПС №32 "Север"</t>
  </si>
  <si>
    <t>ВЛ-35 М-29                               ПС№19  (2С-6кВ), ПС№21 (1С-6кВ),  ПС№24 (1С-6кВ), ПС№109 (1С-6кВ), ПС№111 (2С-6кВ), ПС№112 (1С-6кВ)</t>
  </si>
  <si>
    <t>МТЗ-1 ф.В,С</t>
  </si>
  <si>
    <t>В-6 ф.1-19 ПС №1</t>
  </si>
  <si>
    <t>ВЛ-6кВ ф.1-19 (Куст-1бис - 4скв.; Куст-1 - 1скв.)</t>
  </si>
  <si>
    <t>МТЗ-1 ф.В,С с УАПВ</t>
  </si>
  <si>
    <t>В-35 М-1 ПС №31 "ЦПС"</t>
  </si>
  <si>
    <t>ВЛ-35 М-1 
ПС№2 (1С-6кВ), ПС№4 (1С-6кВ), ПС№51 (1С-6кВ)</t>
  </si>
  <si>
    <t>00:51</t>
  </si>
  <si>
    <t>ДЗЛ ф.А</t>
  </si>
  <si>
    <t>ПС "Мангазея",
ВГТЭС, В-110 С-5</t>
  </si>
  <si>
    <t>КВЛ-110 ВГТЭС-Мангазея II цепь</t>
  </si>
  <si>
    <t>01:06</t>
  </si>
  <si>
    <t>ДЗЛ ф.В</t>
  </si>
  <si>
    <t>ПС "Мангазея",
ВГТЭС, В-110 С-6</t>
  </si>
  <si>
    <t>Тюменьэнерго</t>
  </si>
  <si>
    <t>ЧВыход из строя СУ ЭЦН на скв.№ 1206.</t>
  </si>
  <si>
    <t>Порывистый ветер</t>
  </si>
  <si>
    <t>Порывистый ветер, на участке оп.10-18 отп.К-374б сход наледи</t>
  </si>
  <si>
    <t>Сход инеевого отложения с проводов в пролете опор №4-5</t>
  </si>
  <si>
    <t xml:space="preserve">Внутреннее повреждение обмоток трансформатора, не прошёл в/в испытания (утечка при 14,5 кВ). </t>
  </si>
  <si>
    <t xml:space="preserve">Отключение ВЛ-35кВ  "Восточная-2", от защиты "ТО" фазы "В" и "С", АПВ успешное. </t>
  </si>
  <si>
    <t>Сход инеевого отложения с проводов в пролете опор №115-116</t>
  </si>
  <si>
    <t>Обрыв изолятора ф «А» 184 опора  в результате повышенного тяжения превышающего предел прочности из-за наледи на проводе.</t>
  </si>
  <si>
    <t>Обрыв изолятора ф «В» 180 опора  в результате повышенного тяжения превышающего предел прочности из-за наледи на проводе.</t>
  </si>
  <si>
    <t>Защитой  от высокой радиальной вибрации высокоскоростного вала редуктора, срабатывание 1 команды АДВ</t>
  </si>
  <si>
    <t>ВГТЭС: ЭБ-1 
ПС №30 "Тихоновская",
ПС №31 "ЦПС",
ПС №32 "Север"</t>
  </si>
  <si>
    <t>ПС-32 «Север»  В-35кВ М-27, 28; В-10кВ ф.32-20, 30,                                    ПС-31 «ЦПС» В-35кВ  М-5; В-10кВ ф.31-27, 33, 47, 10, 14, 26, 36, 38, 40, 42, ПС-30 «Тихоновская»  В-10кВ ф.30-53, 51, 04, 06, 13</t>
  </si>
  <si>
    <t>Возникновение субсинхронных крутильных колебаний на валах реукторов  ГТУ; 
Действие САОН при ликвидации аварийного режима ВГТЭС</t>
  </si>
  <si>
    <t>ТП-6/0,4кВ № 402</t>
  </si>
  <si>
    <t>Западное Сабо, ТП-6/0,4кВ № 402</t>
  </si>
  <si>
    <t>ДЗЛ ф.С, 1ст.ТНЗНП</t>
  </si>
  <si>
    <t xml:space="preserve">ПС 35/6кВ "Боголюбовская",
ВЛ-6 ф.№ 1212. </t>
  </si>
  <si>
    <t xml:space="preserve">35/6кВ "Боголюбовская",
ВЛ-6 ф.№ 1212. </t>
  </si>
  <si>
    <t>"Посадка" U, остановка скважин. Произведен осмотр ПС, замечаний нет, фидер не отключался, блинкера не выпадали. Расчистка дорог и осмотр оборудования скв.№ 3951 планируется в светлое время суток. Запуск скв.№ 3951 оператором в 11:35, сбой СУ ЭЦН.</t>
  </si>
  <si>
    <t>Отключение ВЛ-6 кВ 154-14 по защите "ТО", АПВ не успешное. РПВ успешное. Междуфазное короткое замыкание. В пролете опор отпайки на КГП-36 Комсомольского газового промысла обнаружен провис проводов.</t>
  </si>
  <si>
    <t>Отключение ВЛ-6 кВ 102-08 по защите "ТО", АПВ не успешное. РПВ успешное. Междуфазное короткое замыкание. В пролете опор №3-4 сход инеевого отложения, видимых повреждений не обнаружено.</t>
  </si>
  <si>
    <t>Причина: схлестывание спусков ВЛ-6кВ от оп.№79/60 до приемного портала КТПН К-49. Произведена перетяжка проводов</t>
  </si>
  <si>
    <t>Производен осмотр ВЛ-35кВ и ПС-35кВ, видимых повреждений не обнаружено, ремонт не требуется.</t>
  </si>
  <si>
    <t>Дуговая защита шин</t>
  </si>
  <si>
    <t>ЗРУ-6 КНС-7 1СШ-6</t>
  </si>
  <si>
    <t xml:space="preserve">Отключение В-6-1 ЗРУ-6кВ «КНС-7» по защите "Дуговая защита шин", глубокая посадка напряжения по ПС110/35/6 "Барсуковская".  По причине  замыкания на "землю" на ВЛ-6кВ «109-05» опора №3 провод ф."В" лежит на траверсе, вызвавшее перенапряжение на разрядниках РВРД 6кВ яч.9 ЗРУ-6кВ «КНС-7», их разрушение и короткое замыкание. </t>
  </si>
  <si>
    <t xml:space="preserve">ВЛ-35кВ Дорофеевская-1  </t>
  </si>
  <si>
    <t>ТЭСС</t>
  </si>
  <si>
    <t>ВЛ-6кВ Ф-9 ПС 35/6кВ "К-210"</t>
  </si>
  <si>
    <t>Падение дерева в пролете опор №86-87</t>
  </si>
  <si>
    <t>ТО, АПВ</t>
  </si>
  <si>
    <t xml:space="preserve">Ф.Б4-8, Ф.Б4-19 </t>
  </si>
  <si>
    <r>
      <t>БРУ-6 кВ БКНС-25  А.О. двухцепной ВЛ-6кВ Ф.Б4-8, Ф.Б4-19 действием Т.О., Ф.Б4-19 АПВ успешно, Ф.Б4-8 АПВ не успешно, РПВ успешно.</t>
    </r>
    <r>
      <rPr>
        <sz val="12"/>
        <color indexed="60"/>
        <rFont val="Times New Roman"/>
        <family val="1"/>
        <charset val="204"/>
      </rPr>
      <t xml:space="preserve"> Наезд неизвестным автотранспортом на опору №5</t>
    </r>
    <r>
      <rPr>
        <sz val="12"/>
        <color indexed="16"/>
        <rFont val="Times New Roman"/>
        <family val="1"/>
        <charset val="204"/>
      </rPr>
      <t>.</t>
    </r>
    <r>
      <rPr>
        <sz val="12"/>
        <rFont val="Times New Roman"/>
        <family val="1"/>
        <charset val="204"/>
      </rPr>
      <t xml:space="preserve"> Повреждений оборудования нет. Сообщено в дежурную часть ООО "ЧОП РН-Охрана Томск".</t>
    </r>
  </si>
  <si>
    <t>МТЗ-1, ф В-С с УАПВ</t>
  </si>
  <si>
    <t>ВЛ-35 М-11
ПС №7 2С-35,2Т, 2С-6
ПС №105 2С-35,2Т, 2С-6
ПС №7 (3скв.); ПС № 105 (7скв.); ПС №8 (1скв.-посадка U); ПС №103 (1скв.-посадка U); ПС №102 (1скв.-посадка U)</t>
  </si>
  <si>
    <t>Недопустимое сближение провода, при его "подскоке"  фазы «С» и грозотроса в пролете опор №№ 4-6 и/или №№и 37-38.  "Подскок" провода фазы «С» произошел в следствии сход гололедных отложений с провода.</t>
  </si>
  <si>
    <t>Недопустимое сближение провода, при его "подскоке"  фазы «С» и оптоволоконным кабелем ОКГТц в пролете опор №№ 25-26.  "Подскок" провода фазы «В» произошел в следствии сход гололедных отложений с провода.</t>
  </si>
  <si>
    <t xml:space="preserve">Недопустимое сближение провода, при его "подскоке"  фазы «В» и грозотроса в пролете опор №№ 12-13.  "Подскок" провода фазы «В» произошел в следствии сход гололедных отложений с провода. </t>
  </si>
  <si>
    <t>Недопустимое сближение провода, при его "подскоке"  фазы «В» и грозотроса в пролете опор №№ 20-21.  "Подскок" провода фазы «В» произошел в следствии сход гололедных отложений с провода.</t>
  </si>
  <si>
    <t>МТЗ-1, ф.A-B с УАПВ</t>
  </si>
  <si>
    <t>Недопустимое сближение проводов  фазы «А» и фазы «В».  Сближение проводов произошло в следствии "подскока" проводов из-за схода гололедных отложений с проводов.</t>
  </si>
  <si>
    <t>Недопустимое сближение проводов  фазы «В» и фазы «С» в пролете опор №№ 1-2.  Сближение проводов произошло в следствии "подскока" проводов из-за схода гололедных отложений с проводов.</t>
  </si>
  <si>
    <t>Недопустимое сближение проводов  фазы «В» и фазы «С» в пролете опор №№21/1-26/1 и/или в пролете опор №№18/3-18/4.  Сближение проводов произошло в следствии "подскока" проводов из-за схода гололедных отложений с проводов.</t>
  </si>
  <si>
    <t>Недопустимое сближение провода, при его "подскоке"  фазы «В» и грозотроса в пролете опор №№ 41-44.  "Подскок" провода фазы «В» произошел в следствии сход гололедных отложений с провода.
В пролете опор 40-41 и 44-51 частичный сброс наледи с проводов.</t>
  </si>
  <si>
    <t xml:space="preserve">
Обрыв изолятора ф «С» (средний провод) в сторону ВГТЭС на  184 опоре  в результате повышенного тяжения превышающего предел прочности из-за наледи на проводе.</t>
  </si>
  <si>
    <t>ШГН-скв.348.             М-е Восточно-Северское.</t>
  </si>
  <si>
    <t>ШГН-скв.348.          М-е Восточно-Северское.</t>
  </si>
  <si>
    <t xml:space="preserve"> М-е Восточно-Северское. ТП Вс-84-4п ф.1 сработал фидерный автомат. Сильный ветер. НЯ №10 за 11.01.2016 г.</t>
  </si>
  <si>
    <t>АО</t>
  </si>
  <si>
    <t>ВЛ-110 кВ "Газовая-2"(СПО)</t>
  </si>
  <si>
    <t>ВЛ-110 кВ "Газовая-2"(СПО) ПС 220/110/10 кВ "Серноводская"(МЭС). Под посадку напряжения попали: ПС 110/35/6 кВ"Красногородецкая", "Козловская", ПС 35/6 кВ "Озёркинская","Смагинская" (ПРЦЭиЭ №3). ПС 35/6 кВ "Берендеи","Винно-Банновская", "Шумарка", "Семёновская" (ПРЦЭиЭ№1).ПС 110/35/6 кВ "Елховка"(СПО), ПС 35/6 кВ "Каменка"(ПРЦЭиЭ №4). ПС 35/6 кВ "Сологаевка", (ПРЦЭиЭ №5).</t>
  </si>
  <si>
    <t>Повреждение линии Л3М гусеничной техникой в пролете 43/7- 43/8</t>
  </si>
  <si>
    <t>ТП-6/0,4кВ № 106</t>
  </si>
  <si>
    <t>Западное Сабо, ТП-6/0,4кВ № 106</t>
  </si>
  <si>
    <t>Выбило автомат на ТП-6/0,4кВ № 106; включение</t>
  </si>
  <si>
    <t>ПС-35/6кВ "Южный Купол"</t>
  </si>
  <si>
    <t>Одопту-Северный купол, В-35-2 ПС-35/6кВ "Южный Купол"</t>
  </si>
  <si>
    <t>12:53 по АСДУ ПС 35/6 «Южный купол» зафиксировано отключение В-35-2 (ВЛ-35 Т600). При осмотре персоналом ОПУ-35кВ «Южный купол» обнаружено на БМРЗ В-35-2 и В-35-1  (БМРЗ-устройство релейной защиты) сигнализация – «неисправность» и «вызов».
14:53 выполнено включение В-35-1. Причиной отключения В-35-2 и отказ включения В-35-1 стал выход из строя терминала БМРЗ В-35-2.</t>
  </si>
  <si>
    <t>ТП-6/0,4кВ № 36</t>
  </si>
  <si>
    <t>Восточное Эхаби, ТП-6/0,4кВ № 36</t>
  </si>
  <si>
    <t>Выбило автомат на ТП-6/0,4кВ № 36; включение</t>
  </si>
  <si>
    <t>Сгорел автомат на ТП № 402. Замена автомата.</t>
  </si>
  <si>
    <t>БУС</t>
  </si>
  <si>
    <t>Центральная Оха, скв. 1194</t>
  </si>
  <si>
    <t>Выбило автомат в БУ, протяжка контактов, запуск</t>
  </si>
  <si>
    <r>
      <t>АО УЭЦН при АО ВЛ-110 С-141 действием НВЧЗ, АПВУ. Выполнен полный осмотр ВЛ.</t>
    </r>
    <r>
      <rPr>
        <sz val="12"/>
        <color indexed="60"/>
        <rFont val="Times New Roman"/>
        <family val="1"/>
        <charset val="204"/>
      </rPr>
      <t xml:space="preserve"> В пролете оп.№242-243 расплетение грозотроса. Запланирован ремонт на 11.01.16.</t>
    </r>
  </si>
  <si>
    <r>
      <t>АО УЭЦН. Отсутствие фазы "С" на отпайке ВЛ-6кВ Ф.Кр-1 на К-29 Кр. Нагрузка ТП№1 в КУВ-6 К-29 Кр переведена на Ф.Кр-14.</t>
    </r>
    <r>
      <rPr>
        <sz val="12"/>
        <color indexed="60"/>
        <rFont val="Times New Roman"/>
        <family val="1"/>
        <charset val="204"/>
      </rPr>
      <t xml:space="preserve"> Повреждение ножа ЛР-6кВ, выполнен ремонт.</t>
    </r>
  </si>
  <si>
    <t>К-18Б скв.160</t>
  </si>
  <si>
    <t>КЗ ЭД-0,4кВ ШГН. Выполнена замена ЭД-0,4кВ.</t>
  </si>
  <si>
    <t>Ф-13\17 пс 35\6кВ "Зимняя Ставка-1"</t>
  </si>
  <si>
    <t>АО Ф-13/17 для устранения повреждения на ЛР-3/13/17 (обрыв шлейфа на ЛР-6кВ) скв №3 м/р Путиловское</t>
  </si>
  <si>
    <t xml:space="preserve">ВЛ-0,4 кВ ф.2 от               ТП Ну-83-1                           </t>
  </si>
  <si>
    <t xml:space="preserve"> М-е Абино-Украинское.  Сработал фидерный АВ.</t>
  </si>
  <si>
    <t>35/6кВ "Моргуновская"</t>
  </si>
  <si>
    <t>ВЛ-6 кВ ф-2212, скважины №№ 408, 4016, 4017, 4018, 4019, 4023, 4027, 4028.</t>
  </si>
  <si>
    <t>Несанкционированное отключение яч-ки №12 из-за ошибочного действия персонала ЭТЛ №1 во время проведения осмотра и проверки конфигурации микропроцессорного устройства Сириус резервной яч-ки №13.</t>
  </si>
  <si>
    <t>35/10кВ "Воздвиженская" (СЭС)</t>
  </si>
  <si>
    <t xml:space="preserve">ВЛ-10 фидера "Вз-7" </t>
  </si>
  <si>
    <t>Кратковременное отключение ПС 35/10кВ "Воздвиженская" на время перевода питания от ПС 110/35/10кВ "Пономаревская" для проведения ТВК на ПС 35/10кВ "Софиевка"  (персоналом СПО "Оренбургэнерго"). Заявка не согласована ЦИТС</t>
  </si>
  <si>
    <t>МРСК ЦЭС</t>
  </si>
  <si>
    <t>1,2 СШ-6 кВ</t>
  </si>
  <si>
    <t>Кратковременная "посадка" напряжения в сети 35 кВ со стороны питающей сети 110 кВ ПС "Каликинская" МРСК ЦПО, остановка отдельных скважин. Отправлен письменный запрос по причине.</t>
  </si>
  <si>
    <t>МТО</t>
  </si>
  <si>
    <t>110/35/10кВ "Каликино" (ЦЭС)</t>
  </si>
  <si>
    <t>ВЛ-35 "Каликино-Родниковка";           ПС 35/6кВ "Родниковская"</t>
  </si>
  <si>
    <t>Пропало напряжение в сети 35 кВ со стороны ПС 110/35/10 кВ "Каликино" МРСК ЦПО. Эл.снабжение ПС "Родниковская" переведено от ПС 110/35/10 кВ "Пономаревская" МРСК СПО. Причина: отлючение В-35 "Родниковская" на ПС "Каликинская", работа МТО. Организуется осмотр ВЛ-35 "Каликино-Родниковка" для выяснения причин. Произведен осмотр ВЛ-35 в пролетах опор №№ 188-212 (2,5 км) на лыжах, ЦДНГ технику для осмотра не предоставляет. Продолжение осмотра планируется на завтра.</t>
  </si>
  <si>
    <t>Ф-2211</t>
  </si>
  <si>
    <t>Сброс нагрузки в момент аварийной  остановки скв. 4201(ПЭД-400). "КЗ" АВ О.4 кВ в СУ ЭЦН.</t>
  </si>
  <si>
    <t>Вз-7</t>
  </si>
  <si>
    <t>Кратковременное погашение п/ст 35/10кВ Воздвиженка   на время восстановления нормальной схемы эл.снабжения (персоналом СПО "Оренбургэнерго") Работа не согласована ЦИТС</t>
  </si>
  <si>
    <t>Центральная Оха, скв. 1274</t>
  </si>
  <si>
    <t>Центральная Оха, скв. 2867</t>
  </si>
  <si>
    <t>ПС 35/6 №243,             УПСВ-3 ЭД-6кВ №1ввод.</t>
  </si>
  <si>
    <t>В-6 ЭД-6кВ  №1 ввод.</t>
  </si>
  <si>
    <t>КЗ обмотки статора ЭД-6кВ, по посадке напряжения остановились скв. 2С-6кВ ПС №243.</t>
  </si>
  <si>
    <t>ПС 35/6кВ №180.</t>
  </si>
  <si>
    <t>СУ</t>
  </si>
  <si>
    <t>ПС 110/35/6кВ Бекмеметьевская ВЛ-6 ф.Б-14</t>
  </si>
  <si>
    <t>ВЛ-6 ф.235-18</t>
  </si>
  <si>
    <t xml:space="preserve">Порыв водовода в пролете опор № 4-5, обледенение проводов и  опор № 4, 5. Устранено. </t>
  </si>
  <si>
    <t xml:space="preserve">ТО </t>
  </si>
  <si>
    <t>Обрыв провода оп.24а-25а ф.В в районе к.157, ф.019-10 выведен в ремонт (вследствии порыва водовода произошел подмыв корней деревьев и падение дерева из-за охранной зоны ВЛ на провода ф.А,В).Выполнен ремонт провода, фидер введен в работу.</t>
  </si>
  <si>
    <t>ПС-110/35/6кВ Малобалыкская                     ЗРУ-6кВ        КНС-1МБ ф.101МБ, ф.121МБ</t>
  </si>
  <si>
    <t>При порыве водовода и попадания воды на ВЛ-6кВ произошло отключение ф.101, ф.121 с посадкой напряжения по ПС-Малобалыкская и выборочной остановкой  скважин от ПС-333, 344</t>
  </si>
  <si>
    <t xml:space="preserve"> В-6 2Т</t>
  </si>
  <si>
    <r>
      <t>АО УЭЦН. На ПС-35/6кВ №106 В-6 2Т (ВВTEL) я</t>
    </r>
    <r>
      <rPr>
        <sz val="12"/>
        <color indexed="60"/>
        <rFont val="Times New Roman"/>
        <family val="1"/>
        <charset val="204"/>
      </rPr>
      <t>ч.№14 неисправность полюса фазы "А" (отсутствие контакта)</t>
    </r>
    <r>
      <rPr>
        <sz val="12"/>
        <rFont val="Times New Roman"/>
        <family val="1"/>
        <charset val="204"/>
      </rPr>
      <t>. Нагрузка 2С-6кВ переведена через СВ-6 на В-6 1Т. В-6 2Т выведен в ремонт.</t>
    </r>
  </si>
  <si>
    <t>АО "СНПХ"</t>
  </si>
  <si>
    <t>МТЗ, АПВ</t>
  </si>
  <si>
    <t xml:space="preserve"> Ф.2-16                                  Вахское нмр</t>
  </si>
  <si>
    <t xml:space="preserve"> Ф.2-16</t>
  </si>
  <si>
    <r>
      <t xml:space="preserve">ПС-35/6кВ №202. АО ВЛ-6кВ Ф.2-16 действием МТЗ, АПВН, РПВУ. В пролете опор </t>
    </r>
    <r>
      <rPr>
        <sz val="12"/>
        <color indexed="60"/>
        <rFont val="Times New Roman"/>
        <family val="1"/>
        <charset val="204"/>
      </rPr>
      <t>№66-67 при погрузке шламовой ёмкости под ЛЭП автокраном АО "СНПХ"</t>
    </r>
    <r>
      <rPr>
        <sz val="12"/>
        <rFont val="Times New Roman"/>
        <family val="1"/>
        <charset val="204"/>
      </rPr>
      <t xml:space="preserve"> зацепили провода ВЛ. Составлен акт СБ. Разрешение на работу в охранной зоне ВЛ не оформлялось. Провод не поврежден.</t>
    </r>
  </si>
  <si>
    <t>ПАО "МРСК ВОЛГИ"</t>
  </si>
  <si>
    <t>1 и 2 СШ-110 кВ "Жигулёвская ГЭС"</t>
  </si>
  <si>
    <t>ПС 35/6кВ "Курманаевская"</t>
  </si>
  <si>
    <t>БКНС Курманаевка</t>
  </si>
  <si>
    <t>Остановка ЭД-3 для устранения свища, неотложная заявка ППД. 
В 23:45 без предупреждения персонала УЭ персоналом ППД остановлен ЭД-1, потек торец насоса, частичная остановка фонда по высокому напряжению.
В 01:50 запущен ЭД №3 после устранения всех дефектов (запустился с третьего раза, причина - низкое давления масла в насосе), при неуспешных пусках прошла посадка напряжения.</t>
  </si>
  <si>
    <t>КТПН-6/0,4кВ к.306б</t>
  </si>
  <si>
    <t>АВ-0,4 ввод</t>
  </si>
  <si>
    <t>Повреждение оборудования 0,4кВ бригады КРС №7</t>
  </si>
  <si>
    <t>ГТЭС «Набиль»,
ДГУ «Cummins»</t>
  </si>
  <si>
    <t>Аварийный останов ДГУ «Cummins» защитой по понижению частоты более 10%. В 19:25 Запуск ГПА № 1
С 19:26 по 19:28 включение отходящих фидеров Л-1Н, Л-2Н, Л-4Н.</t>
  </si>
  <si>
    <t>МТЗ-1</t>
  </si>
  <si>
    <t>ПС 110/6кВ "Толкаевская",
ВЛ-6 ф. № 619</t>
  </si>
  <si>
    <t>Несанкционированное отключение ЛР-6 ТП-6/0,4 скв.№№ 1365, 473 под нагрузкой сторонними лицами, межфазное "КЗ". Кража оборудования СУ ЭЦН на скв.№ 1365. 23:59 после завершения работы сотрудников полиции произведен осмотр эл.оборудования, включен ЛР-6.</t>
  </si>
  <si>
    <t>эл.маг. расцеп.</t>
  </si>
  <si>
    <t xml:space="preserve"> КТПН 6/0,4 кВ №1 1000кВА К-154</t>
  </si>
  <si>
    <t>ПС 35/6 кВ КНС-8 КТПН 6/0,4 кВ №1 1000кВА К-154</t>
  </si>
  <si>
    <t>Аварийное отключение вводного АВ-0,4кВ в КТП в результате отказа защит на СУ УЭЦН скв.1568 с неисправным подземным оборудованием.</t>
  </si>
  <si>
    <t>ОАО "СН-МНГ"</t>
  </si>
  <si>
    <t>ООО "МЭН"</t>
  </si>
  <si>
    <t>ООО "ЮРСГ"</t>
  </si>
  <si>
    <t>АО, ТО</t>
  </si>
  <si>
    <t>ПС 35/6 КНС-3Е</t>
  </si>
  <si>
    <t>ВЛ-6 ф.3-13Е</t>
  </si>
  <si>
    <t>Захлест проводов между оп.12-13, удар автокраном по оп.13 ООО "Югорскремстройгаз"</t>
  </si>
  <si>
    <t>ВЛ-6 кВ № Бг-363 Абинский ЭСУ.</t>
  </si>
  <si>
    <t>М-е Ахтырско-Бугундырское. Падение ветки. Сильный ветер.</t>
  </si>
  <si>
    <t>Скв. 10 Западно-Беликовская</t>
  </si>
  <si>
    <t>М-е Сладковско-Морозовское. В ЯРВ, между перекидным рубильником и СУ УЭЦН, сгорел предохранитель Iн=250 А. Перегруз.</t>
  </si>
  <si>
    <t>МРСК ЗЭС</t>
  </si>
  <si>
    <t>35/10кВ "Мало-Зайкинская" (ЗЭС)</t>
  </si>
  <si>
    <t>ВЛ-10 фидера № 1.</t>
  </si>
  <si>
    <t xml:space="preserve">Аварийное отключение с неуспешным АПВ. РПВ успешно. Ветер 15-20 м/сек, метель, пляска проводов.Произведен осмотр участка ПАО "ОН" персоналом УЭ-замечаний нет. По сообщению диспетчера Первомайского РЭС (ЗПО) на участке РЭС одностороннее отложение гололеда. Произведена плавка с 11:25-12:21 персоналом РЭС. </t>
  </si>
  <si>
    <t>35/6кВ "Конновская"</t>
  </si>
  <si>
    <t>Ф-2</t>
  </si>
  <si>
    <r>
      <t xml:space="preserve">Аварийное отключение с неуспешным АПВ, отработала ТО. РПВ успешно. Ветер порывистый 7-12м/с. Производится осмотр фидера (отпайка на скв.2129 одностороннее отложение инея, пляска провода, поджогов не замечено. В местах пересечения фидеров и перемещения буровиков замечаний нет). 15:30 выехали на "Триколе". 19:50 осмотр закончен полностью выявлено: </t>
    </r>
    <r>
      <rPr>
        <b/>
        <i/>
        <sz val="12"/>
        <rFont val="Times New Roman"/>
        <family val="1"/>
        <charset val="204"/>
      </rPr>
      <t>на отпайке на скв 13 пролет опор № 94-95 следы подгара на проводах подхлест при порывах ветра.</t>
    </r>
  </si>
  <si>
    <t>ПС 35/6 кВ "ММПС Капитоновская"</t>
  </si>
  <si>
    <t>ВЛ-6 кВ ф-1320П</t>
  </si>
  <si>
    <t xml:space="preserve">Понижение напряжения в сети 35 кВ, остановка скважин  из-за ремонтного режима питания ВЛ-35 "Переволоцк - Адамовка" от ПС "Ново Никольская" в связи с ремонтными работами в ОРУ-35 ПС "Переволоцкая" персоналом ПЦО. </t>
  </si>
  <si>
    <t>ф-Графский</t>
  </si>
  <si>
    <t>Аварийное отключение с успешным АПВ. Отработала МТО. Сильный порывистый ветер. Нагрузка не набралась из-за отключенного ВЛБ-32. Выехали с осмотром. Прибытие в 23:35. сквитировали блинкер МТО. Включили ВЛБ-32 в 23:55.</t>
  </si>
  <si>
    <t>110/35/10кВ "Ново-Тепловская" (ЗЭС)</t>
  </si>
  <si>
    <t>ф-2</t>
  </si>
  <si>
    <t>Аварийное отключение с неуспешным АПВ. Включению не поддался. По сообщению дисп.ЗЭС Попова Н.Н. сбита опора №36 автомобилем Камаз принадлежаший  ООО "ПартнерАвто", подрядчик ООО Катойл-Дриллинг. Персоналом ЗЭС принимаются меры к зпитыванию фидера от ПС "Погроминская". Подано напряжение от ф-6 ПС Погроминская в 3:35.</t>
  </si>
  <si>
    <r>
      <rPr>
        <sz val="12"/>
        <color rgb="FFFF0000"/>
        <rFont val="Times New Roman"/>
        <family val="1"/>
        <charset val="204"/>
      </rPr>
      <t>Переходящее.</t>
    </r>
    <r>
      <rPr>
        <sz val="12"/>
        <rFont val="Times New Roman"/>
        <family val="1"/>
        <charset val="204"/>
      </rPr>
      <t xml:space="preserve"> Аварийное отключение с неуспешным АПВ. Включению не поддался. По сообщению дисп.ЗЭС Попова Н.Н. сбита опора №36 автомобилем Камаз принадлежаший  ООО "ПартнерАвто", подрядчик ООО Катойл-Дриллинг. Персоналом ЗЭС принимаются меры к запитыванию фидера от ПС "Погроминская". Подано напряжение от ф-6 ПС Погроминская в 3:35.</t>
    </r>
  </si>
  <si>
    <t>Внеплановое отключение персоналом ЗПО для плавки ледообразования на ВЛ-10 фидера № 1.</t>
  </si>
  <si>
    <t>ПАЭС-6кВ "Загорская"</t>
  </si>
  <si>
    <t>ВЛ-6 фидера № 1409.</t>
  </si>
  <si>
    <t>Аварийная остановка ПАЭС-1, низкое давление топливного газа. Срабатывание клапана отсекателя в зоне ответственности ОАО "Терминал".</t>
  </si>
  <si>
    <t>ВЛ-10 фидера "НТ-2".</t>
  </si>
  <si>
    <t>Восстановление нормальной схемы эл.снабжения после замены сбитой опоры № 36.</t>
  </si>
  <si>
    <t>110/35/6кВ "Росташинская"</t>
  </si>
  <si>
    <t>ВЛ-6 кВ фидеров №№ 1, 5.</t>
  </si>
  <si>
    <t>Аварийное отключение с успешным АПВ,  в 2:33 с неуспешным АПВ, работа МТО, РПВ успешно. Ветер до 11 м/сек. В 3:15 выехали с осмотром.</t>
  </si>
  <si>
    <t>Аварийное отключение с неуспешным АПВ, работа МТО, РПВ не успешно. Ветер до 11 м/сек. В  4:35 откл. ЛР-8 ф-1, в 4:50 откл. Ф-5, в 4:55 вкл. ЛР-1 ф-5, в 4:57 вкл. Ф-5. После осмотра отп. на скв.№№ 860, 876, 869, 978, застряли откапываются. В 6:30 откопались, продолжают осмотр. В 7:10 отключен ЛР-3. В 7:11 включен Ф-1. В 10:00 на Триколе выехали с осмотром участка Ф-1 после ЛР-3, 14:00 осмотрено, замечаний нет. Приступили к повторному осмотру ранее осмотренных участков. В 15:00 выявлено: пролеты опор 4-5 следы поджегов Ф-"С" отпайка на скв.№ 860, подхлест при ветре. Осмотр продолжается. 17:22 включен ЛР-3 "земли" нет. Продолжение осмотра на 22.01.16</t>
  </si>
  <si>
    <t>Аварийное отключение В-6 ПАЭС-1, низкое давление топливного газа. Аварийная остановка компрессоров в зоне ответственности ОАО "Терминал". (обледенение фильтров).</t>
  </si>
  <si>
    <t>ВЛ-6 кВ 208-18</t>
  </si>
  <si>
    <t xml:space="preserve">Отключение  ВЛ-6 кВ 208-18 от защиты "ТО",  АПВ успешное. Приближение на недопустимое расстояние неустановленного транспортного средства к проводам ВЛ-6кВ «208-18» в пролете опор №№ 46/10 - 46/11. </t>
  </si>
  <si>
    <t>ПС 35/6  "Куст-1"        Усть-Тегусского м/р</t>
  </si>
  <si>
    <t>ВВ-6 яч.17  ПС 35/6 "Куст-1"</t>
  </si>
  <si>
    <t>18.01.2016 в 15:13 на ПС35/6 "Куст-1" Усть_Тегусского м/р отключился ВВ-6 яч№17 (питание КТПН№5,№6) вследствие чего остановка скв.114Р.2231.2292,2318,2323,2352,2288(7шт.) Сигналов сработавших защит РЗА на  ВВ-6  не обнаружено.В 15:27 включен ВВ-6 яч№17-без замечаний,подано "U" на СУ скважин.</t>
  </si>
  <si>
    <t>Нет даных</t>
  </si>
  <si>
    <t>ВЛ-6кВ Ф-5</t>
  </si>
  <si>
    <t>ВЛ-6кВ Ф-5 ПС 110/35/6кВ "Зольное" (Жиг.ПО)</t>
  </si>
  <si>
    <t xml:space="preserve"> В 17:00 пропало напряжение у потребителей СНТ "Садовод-6". 
Диспетчер Жигулевского ПО информацию об аварийном отключении Ф-5 не подтвердил.  При осмотре эл.оборудования ВЛ-6 кВ Ф-5 после ЛР-9 обнаружили отсутствие напряжения.
18:30 нагрузка участка ВЛ-6кВ Ф-5 от ЛР-9 переведена на  ВЛ-6кВ Ф-4.Участок ВЛ-6 кВ от ПС до ЛР-9 выведен в ремонт.
По согласованию с нач. ПРЦЭиЭ №4 осмотр перенесен на светлое время суток 21.01.16 ввиду плохих метеоусловий. 21.01.16г. Произвели осмотр ВЛ и обнаружили в пролете опор №20-21 упало дерево оборваны три провода. Восстановили.</t>
  </si>
  <si>
    <t>Центральный Сабо, скв. 124</t>
  </si>
  <si>
    <t>Аварийная остановка; ремонт пускателя в БУ</t>
  </si>
  <si>
    <t>Центральная Оха, скв. 1691</t>
  </si>
  <si>
    <t>Устранение окисления на опоре ВЛ-0,4 кВ.</t>
  </si>
  <si>
    <t>ТП-6/0,4кВ № 208</t>
  </si>
  <si>
    <t>Центральная Оха, ТП-6/0,4кВ № 208</t>
  </si>
  <si>
    <t>АОЭЭ ТП-208 выбило автомат.</t>
  </si>
  <si>
    <t>Центральная Оха, скв. 1527</t>
  </si>
  <si>
    <t>Перекос напряжения, работы на опоре в дневное время.</t>
  </si>
  <si>
    <t>ЭД</t>
  </si>
  <si>
    <t>Катангли, скв. 578</t>
  </si>
  <si>
    <t>Переразделка кабеля на ЭД</t>
  </si>
  <si>
    <t>ПС-35/6кВ Монги</t>
  </si>
  <si>
    <t>Монги, ПС-35/6кВ Монги</t>
  </si>
  <si>
    <t>Повышенное U на время планового отключения ПС-35/6кВ "Даги"</t>
  </si>
  <si>
    <t>Ф-151 пс 35\6кВ "Ачикулак-Нефть-15"</t>
  </si>
  <si>
    <t>АО ТО АПВН РПВУ. Снег,ветер.</t>
  </si>
  <si>
    <t>Ф-14 пс 35\6кВ "Зимняя Ставка-1"</t>
  </si>
  <si>
    <t>Ф-114 пс 35\6кВ "Величаевская-11"</t>
  </si>
  <si>
    <t>АО   РПВУ.</t>
  </si>
  <si>
    <t>ПС-35/6кВ №106 Советское нмр</t>
  </si>
  <si>
    <t>К-207 скв.3433</t>
  </si>
  <si>
    <t>К-71 скв. 2905</t>
  </si>
  <si>
    <t>Скважина работает в режиме АПВ. При запуске ЭЦН-80(63кВт) АО АВ-0,4кВ 250 А, установленный в мае 2015г. Станция переподключена на  АВ-0,4кВ 400А. Iраб.=130А</t>
  </si>
  <si>
    <t>ДЗТ</t>
  </si>
  <si>
    <t>ПС 35/6кВ №232 Т-2</t>
  </si>
  <si>
    <t xml:space="preserve"> Т-2  </t>
  </si>
  <si>
    <t>ПС-35/6 №247                                     ВЛ-6 ф.247-05</t>
  </si>
  <si>
    <t>ВЛ-6 ф.247-05</t>
  </si>
  <si>
    <t>Удмуртэнергонефть</t>
  </si>
  <si>
    <t>МФТО</t>
  </si>
  <si>
    <t>ПС 35/6кВ "Гремиха-2" ВЛ-6кВ Ф-8</t>
  </si>
  <si>
    <t>Сильный порывистый ветер. Падение дерева в пролёте опор 9-10. ВЛ без повреждения.</t>
  </si>
  <si>
    <t>ПС 35/6кВ "Бегеши" ВЛ-6кВ Ф-14</t>
  </si>
  <si>
    <t>Сильный порывистый ветер. Падение дерева на ВЛ-6кВ в пролете опор 3-4, на опоре 5 сорваны изоляторы. Из-за остановки агрегатов на КНС-4 остановили фонд скважин: ф.3, 4, 9 ПС "Ягул"; ф. 1, 17, 16 ПС "Бегеши"; ф.5, 6, 7, 8, 10 ПС "Селычка"</t>
  </si>
  <si>
    <t>МТЗ-2, МТО</t>
  </si>
  <si>
    <t>ПС 110/35/6кВ "Росташинская",
ВЛ-6 ф. № 4</t>
  </si>
  <si>
    <t>Аварийное отключение с успешным АПВ, по результатам осмотра повреждений невыявлено</t>
  </si>
  <si>
    <t>ПС 35/6кВ №055 
В-6 ф.055-14</t>
  </si>
  <si>
    <t>В-6 ф.055-14</t>
  </si>
  <si>
    <t>Газовая защита</t>
  </si>
  <si>
    <t>1Т</t>
  </si>
  <si>
    <t>ПС-35/6 №144                                     ВЛ-6 ф.144-18</t>
  </si>
  <si>
    <t>М-е Шхунное, ДЭС Cummins</t>
  </si>
  <si>
    <t>Аварийный останов ДЭС № 2 Cummins C300D5, причина выясняется.</t>
  </si>
  <si>
    <t>ДЗЛ ф.С;
ДЗЛ ф.С, 1ст.ТНЗНП, ТО</t>
  </si>
  <si>
    <t>ВГТЭС, В-110 С-8
ПС №32 "Север", 1В-110 С-8, 3В-110 С-8</t>
  </si>
  <si>
    <t>ВЛ-110 С-8</t>
  </si>
  <si>
    <t>Недопустимое сближение провода, при его "подскоке"  фазы «С» и оптоволоконным кабелем ОКГТц.  "Подскок" провода фазы «С» произошел в следствии сход гололедных отложений с провода.</t>
  </si>
  <si>
    <t>ЦпоОЭ, ННП</t>
  </si>
  <si>
    <t>ВЛ-6кВ Ф-4 ПС 35/6кВ "Южная"</t>
  </si>
  <si>
    <t xml:space="preserve">Разрушение опорного изолятора подвижного ножа ф"А" на ЛР-6кВ оп.№3", перекрытие фаз "А" и "В" </t>
  </si>
  <si>
    <t>Потеря возбуждения</t>
  </si>
  <si>
    <t>РУ 6 кВ КНС-2а СТД-6кВ 1600 кВт №6 КНС-2а</t>
  </si>
  <si>
    <t>Аварийный останов СТД-6кВ 1600кВт №6 произошёл в следствии попадания подтоварной воды на щёточный механизм из-за образования свища на агрегате №6. Произведён осмотр эл.оборудования РУ-6кВ, КТП 6/0,4кВ, ВТЦ  СТД-6кВ, ревизия щёточного механизма, замер сопротивления изоляции статора, ротора эл.двигателя. Контроль за запуском. Составлен акт.</t>
  </si>
  <si>
    <t>ООО "АЭС"</t>
  </si>
  <si>
    <t>Критическая детонация</t>
  </si>
  <si>
    <t xml:space="preserve"> </t>
  </si>
  <si>
    <t>ГПЭС-2 8х1540, 1х250  ГПГУ-3</t>
  </si>
  <si>
    <t>Аварийный останов ГПГУ-3, по защите - "Критически высокая детонация цилиндра", согласно показаний трендов АРМ операторной ГПЭС-2 частота упала до 49,15Гц, в течении 3-х секунд произошло деление нагрузки между ГПГУ-1,2,4,5,6,7, частота поднялась до значения 50,19Гц. В 14:04 произошла детонация ГПГУ №1,2,4,5,6,7 с падением частоты до 48,75Гц, что привело к отключению ВЛ-6 кВ Ф-6,8 от ПС 35/6 кВ Аригольская-2 действием защиты АЧР 1 ст (уставка 49 Гц, 0 сек.) и останову ГПГУ № 1,2,4,5,6,7 по защите- "Критически высокая детонация цилиндра", произошел полный сброс нагрузки 5,5МВт. В 15:25 набрано 65 % нагрузки, в 17:30 набрано 100% нагрузки. Прямые потери составили 25 т/ 410 м3. отнесены в категорию АИЭ аварии.  В 14:16 в работу запущены ГПГУ № 4,6,7. В 14:18 включена ячейка №2 ПС 35/6 кВ "Аригольская" и подано напряжение на ПС 35/6 кВ "Аригольская-2", в 14:35 в работе пять ГПГУ. РПВ в 14:35 яч.6, в 14:37 яч.8, в 14:46 яч.7. В 15:54 запущена ГПГУ-3, в 15:57 РПВ яч.5. В 16:20 запущена ГПГУ-5.Осмотр оборудования, квитирование защит. Чистка газовых фильтров  на ГПГУ-3, ГПГУ-5. Отправлена телефонограмма в "АЭС".</t>
  </si>
  <si>
    <t xml:space="preserve"> МТЗ </t>
  </si>
  <si>
    <t>ПС 35/6 кВ КНС-8 яч.9</t>
  </si>
  <si>
    <t>В результате ошибочных действий электротехнического персонала ООО "Интегра-Бурение" при проведении оперативных переключений в яч.6 КРНБ-6кВ БУ  ООО "Интегра-Бурение" а имено отключение шинного разъединителя -6кВ под нагрузкой и возникновение электрической дуги, в следствие КЗ на электрооборудовании, что привело к аварийному отключению ВВ-6кВ яч.9. При осмотре ЯКНО-6кВ выявлено отключеное положение ЯКНО-6кВ и отказ работы указательных реле. На ячейке ЯКНО 6кВ МТЗ 120А 10с, МТО 700А 0с, Umin 0,3Uн, уставки яч.9  МТЗ 200А 12с, МТО 1000А 0с Осмотр ЭО ПС 35/6кВ, яч. ЯКНО 6кВ БУ, КРМБ-6кВ. Составлен акт.</t>
  </si>
  <si>
    <t>110/35/6кВ "Савельевская"</t>
  </si>
  <si>
    <t>ПС Герасимовская, Проскуринская.</t>
  </si>
  <si>
    <t>Сборка нормальной схемы эл.снабжения ПС. Ввод в работу ВЛ-35 "Варшава-3 - Проскуринская", нестабильное U, остановка отдельных скважин.</t>
  </si>
  <si>
    <t>110/6кВ "Донецко-Сыртовская"</t>
  </si>
  <si>
    <t>Фонд скважин по ВЛ-6 фидера № 1314.</t>
  </si>
  <si>
    <t>Отключение для устранение обрыва вязок после периода гололедообразований и пляски проводов на опорах №№ 22, 27, 31, 55, 101, 112, 119, 217. Опора № 17 отпайка на скв.№ 4036. Опора № 10 отпайка на скв.№ 4058. (Заявка как плановая не согласована ЦИТС). Дефекты устранены, "земли" и перекоса U нет.</t>
  </si>
  <si>
    <t>110/35/6кВ "Гаршинская-1"</t>
  </si>
  <si>
    <t>ф-103</t>
  </si>
  <si>
    <t>Аварийное отключение фидера  с успешным АПВ, защита МТЗ, (Выехали с осмотром L=32,895км) Осмотр фидера произведен видимых причин не обнаружено.Запланирован осмотр с привлеченим ИТР. Повторным осмотром 27.01.16. выявлены следы поджогов проводов ф-А, С в пролете опор №7-8 отпайки на скв-283</t>
  </si>
  <si>
    <t>ВЛБ Ф-1</t>
  </si>
  <si>
    <t>По сообщению дисп. Первомайского РЭС(ЗПО) на Ф-1 упала нагрузка,отключения нет. Персонал УЭ ОН выехал с осмотром на ВЛБ-10. В яч.ВЛБ отработала МТО; авар.откл., включению не поддается. Дополнительно выехала бр.СЛ и АГП. Отключен ЛР-10кВ №3;№6. Включено ВЛБ-10 в 16:45. При осмотре на отпайке на скв.1105 на опоре №7 выявлено разрушение пяти штыревых изоляторов,следы оплавления проводов, междуфазное "КЗ" , провода держатся на стальке. В 17:00 отключен ЛР-10 кВ №5 и в 17:12 включены ЛР-10 кВ №3;№6. причина выясняется. Устранение запланировано после расчистки дороги.</t>
  </si>
  <si>
    <t>ВЛ-6 кВ ф-13</t>
  </si>
  <si>
    <t>Замена дефектного ножа ф-С на ЛР-6кВ КТП скв-808</t>
  </si>
  <si>
    <t>110/35/6кВ "Герасимовская"</t>
  </si>
  <si>
    <t>ВЛ-35 кВ "17Л", ПС "Варшава-3"4 "Проскуринская"</t>
  </si>
  <si>
    <t>Падение нагрузки и перекос напряжения по 35 кВ (А-4; В-34; С-32 кВ). Производится осмотр оборудования ПС. В 20:30 ПС 35/6 Проскуринская запитана от ПС Савельевская. Отключен В-35 кв "16Л-Варшава-3" на ПС "Проскуринская", перекоса нет. При осмотре ВЛ-35 кВ "16Л-Проскуринская-Варшава-3" обнаружен обрыв провода на опоре №51. Устранение 28.01.16г.</t>
  </si>
  <si>
    <t>КТПН-630 кВА №2 
куст 37Б</t>
  </si>
  <si>
    <t>Отключение от защиты вводного АВ 0,4 кВ 1600А КТПН 630 кВА куста 37Б Южно-Харампурского м/р. ЭПУ ООО "Борец- Муравленко" выполняли работу по замене контроллера на СУ ЭЦН скв. 515, при включении СУ отключился вводной АВ 0,4кВ 1600А.</t>
  </si>
  <si>
    <t>САУД</t>
  </si>
  <si>
    <t>ГТЭС-42</t>
  </si>
  <si>
    <t>ГТУ-4</t>
  </si>
  <si>
    <t>17:43 АО ГТУ-4 ГТЭС-42 по превышению оборотов турбины низкого давления. Отключение объектов ЦПС Тямкинского м-р от работы АЧР I ступени. 18:16 подано напряжение на отключенные потребители.</t>
  </si>
  <si>
    <t>2ст.З.З.</t>
  </si>
  <si>
    <t>ВЛ-110 кВ "Совхозная-1"</t>
  </si>
  <si>
    <t>ВЛ-110 кВ "Совхозная-1"ПС 110/35/10 кВ "Чапаевская"(ЧПО) Под отключение попали:С-1-Т ПС 110/35/6 кВ "Снисски"(ЧПО), ПС 35/6 кВ "Хомяковская", ВЛ-6 кВ Ф-1, Ф-4,Ф-6, Ф-10 УЭ АО "СНГ" ПС 110/35/6 кВ "Снисски"(ЧПО).</t>
  </si>
  <si>
    <t xml:space="preserve">Работала 2 ступень З.З. АПВ-не успешно. РПВ-успешно. </t>
  </si>
  <si>
    <t>Западное Сабо, скв. 145</t>
  </si>
  <si>
    <t xml:space="preserve">Сгорел ЭД 18,5х1000. </t>
  </si>
  <si>
    <t>Восточное Эхаби, скв. 347</t>
  </si>
  <si>
    <t>Центральная Оха, скв. 1493</t>
  </si>
  <si>
    <t>Восточное Эхаби, скв. 613</t>
  </si>
  <si>
    <t>Катангли, скв. 462</t>
  </si>
  <si>
    <t>Ремонт БУ</t>
  </si>
  <si>
    <t>Ф-511 п/с 110/35/6кВ "Ачикулакская"</t>
  </si>
  <si>
    <t>АО Ф-511 по запросу ДД ПЭС (горит нож на ТП-4/511)под отключение попала скв 12 "Южно-Ачикулакская"</t>
  </si>
  <si>
    <t>ВЛ-6 кВ ф.2 Колотушное нмр</t>
  </si>
  <si>
    <t>ф.2</t>
  </si>
  <si>
    <t xml:space="preserve"> Ф.6-18 Вахское нмр</t>
  </si>
  <si>
    <t xml:space="preserve"> Ф.6-18</t>
  </si>
  <si>
    <t>ДЭС Павловское нмр</t>
  </si>
  <si>
    <t xml:space="preserve"> ДЭМ</t>
  </si>
  <si>
    <t>ДЗШ-110</t>
  </si>
  <si>
    <t>2СШ-110</t>
  </si>
  <si>
    <t>ДЭМ</t>
  </si>
  <si>
    <t xml:space="preserve">ПС 110/35/6кВ Монастырская 
</t>
  </si>
  <si>
    <t>ОАО "Белкамнефть"</t>
  </si>
  <si>
    <t>РП 10 кВ Сундур, 
ВЛ-10 кВ ф-11</t>
  </si>
  <si>
    <t>Падение дерева в пролёте опор 52-53 (отпайка ВЛ-10кВ в зоне ответсвенности ОАО "Белкамнефть")</t>
  </si>
  <si>
    <t>ПС 35\6кВ "Зимняя Ставка-3",
ВЛ-6 кВ Ф-31</t>
  </si>
  <si>
    <t xml:space="preserve">Повреждение в РУ-0,4 кВ КТП-1010/31 </t>
  </si>
  <si>
    <t>ПС 35/6 кВ "Сытовка",
ВЛ-6 кВ Ф-1</t>
  </si>
  <si>
    <t xml:space="preserve">ПС 110/35/6кВ "Зольное",
ВЛ-6 кВ Ф-5 </t>
  </si>
  <si>
    <t>Аварийное отключение ВЛ-6 кВ, АПВ, РПВ - не успешно.
В 18:10 нагрузка уч.ВЛ-6 кВ Ф-5 после ЛР-9 переведена на ВЛ-6 кВ Ф-4 ПС "Зольное". Причина выясняется.</t>
  </si>
  <si>
    <t>ОАО "Кубаньэнерго"</t>
  </si>
  <si>
    <t>ВЛ-35 кВ "Успенская-Николаевская" ОАО "Кубаньэнерго".</t>
  </si>
  <si>
    <t>ПС 35/10 кВ Т-5 "Николаевская" Хадыженский ЭСУ.</t>
  </si>
  <si>
    <t>М-е Николаевское, Убеженское. Отключение в сетях "Кубаньэнерго".</t>
  </si>
  <si>
    <t>февраль</t>
  </si>
  <si>
    <t>ЭМ (Тепл.) расцеп.</t>
  </si>
  <si>
    <t>РУ 6 кВ ДНС-2М АД-0,4кВ 2,2кВт маслонасос №4</t>
  </si>
  <si>
    <t>РУ 6 кВ ДНС-2М ЩСУ 0,4 кВ №1 ДНС-2М</t>
  </si>
  <si>
    <t>В 07:24 останов СТД-6кВ 1250кВт №1,3 КНС-2М по низкому давлению масла, в следствии аварийной остановки АД-0,4кВ 2,2кВт маслонасоса №4. В 07:40 произвели запуск  маслонасоса №3, 07:44 запуск СТД-6кВ №3, в 07:46 СТД-6кВ №2. При осмотре АД-0,4кВ маслонасоса №4 обнаружено; выход из строя переднего подшипника  и повреждения обмотки статора. Осмотр РУ-6кВ ДНС-2, КТП 6/0,4кВ ДНС-2М, ЩСУ-0,4кВ ДНС-2М. Измерение сопротивления изоляции АД-0,4кВ, замена АД-0,4кВ 2,2кВт, контроль за запуском в работу, замер нагрузки и напряжения.</t>
  </si>
  <si>
    <t>ООО "ЮЭС"</t>
  </si>
  <si>
    <t>ПС 220/10/6 кВ Каркатеевы яч.39</t>
  </si>
  <si>
    <t>ПС 220/10/6 кВ Каркатеевы ВЛ 6 кВ Ф-39 от ПС 220/10/6 кВ Каркатеевы</t>
  </si>
  <si>
    <t>Работа БАВР-6кВ на ПС 6/35кВ Касаев, кратковременная посадка напряжения по 1,2С-6кВ ПС 6/35кВ Касаев на 33%,  зафиксированная МПУ Сепам яч.6,8,11 ПС 6/35кВ Касаев во время запуска основного и подпорного насосных агрегатов на 2-й станции ЛПДС Каркатеевы. Косвенные потери нефти составили: 0,3/4 м3 отнесены в категорию ЭПУ. Прямые  потери нефти составили: 0,1т/0,4 м3. Контроль за уровнем напряжения, нагрузками. Осмотр ПС 6/35кВ Касаев. Замер уровней напряжения на КТПН6/0,4кВ КП-2,3. Снятие осциллограмм. Составлен Акт.</t>
  </si>
  <si>
    <t xml:space="preserve"> МТЗ 2 ступени</t>
  </si>
  <si>
    <t>ЗРУ 6 кВ ДНС-1 Зап.-Усть-Балык. КТПН 6/0,4 кВ 1000 кВа №1КП-6б</t>
  </si>
  <si>
    <t>ЗРУ-6кВ яч.18 уставка  МТЗ 380А/0,5сек. системой "ТМ" зафиксирован J-490А. При осмотре КТПН 6/0,4кВ №1 1000кВА КП-6"бис" выявлено межфазное К.З. в отсеке БСК-0,4кВ. В следствии разрушения конденсаторных батарей 3шт. по 67кВар. Т.Р.-17.10.14г. Т.О.-22.01.16г. Потери нефти составили косвенные 0,9т/3,6м3, прямые 7,6т/19,3м3. Произведен осмотр эл. оборудования ЗРУ-6кВ яч.18, оп.1 Ф-18 ВЛ-6кВ в местах пересечения с а/д. в пр.оп.22-23, 26-27, 1/3-1/4.  КТПН 6/0,4кВ 630кВА №1,2,3 КП-14, 1000кВА №1,2 КП-6"бис". В КТПН 6/0,4кВ №1 персоналом ЮЭС отключение вводного АВ-0,4кВ Jн-1600А тип ВА-СЭЩ LBA не прогружен, отходящих АВ-0,4кВ, замер сопротивления изоляции СШ-0,4кВ. В 17:00 пробное включение ВВ-6кВ яч.18 в ЗРУ-6кВ "ДНС-1"- успешно. В 17:08 подано напряжение на СШ-0,4кВ и на отходящие АВ-0,4кВ КТПН №1 КП-6"бис". Контроль за уровнем напряжения, запуском, мех.фонда.</t>
  </si>
  <si>
    <t>ПАО "ФСК ЕЭС"</t>
  </si>
  <si>
    <t xml:space="preserve">ГРЭС Сургутская </t>
  </si>
  <si>
    <t>ПС 500/220/110/10 кВ Магистральная СШ 500 кВ №1</t>
  </si>
  <si>
    <t>Отключение 1,2 системы шин 500 кВ ПС 500/220/110 Магистральная. Выход из паралелльной работы с сетью ГТЭС Н-Покурская сброс экспортной мощности 8 МВт, ТГ-1 осталась в работе на "СН", ТГ-2 на Х.Х.  АО ТГ-1, ТГ-2 ГТЭС Покамасовская сброс экспортной мощности 8 МВт.  Работа БАВР-6кВ на ПС 6/35кВ Касаев, без сброса нагрузки. Кратковременное снижение напряжение на 15% в сети 35 кВ на Н-Покурском, Покамасовском, З-Асомкинском, З-Устьбалыкском, ачимовском, Чистинном месторождениях. Осмотр эл. оборудования. Контроль за уровнями напряжением и нагрузками. 05:46 ГТЭС Н-Покурская ТГ-1,2 синхронизация с сетью.</t>
  </si>
  <si>
    <t>35/6кВ "Варшава-3"</t>
  </si>
  <si>
    <t>ВЛ-6 фидера № 38.</t>
  </si>
  <si>
    <t>Аварийное отключение с успешным АПВ В-6 фидера № 38, "посадка" U, остановка отдельных скважин по ВЛ-6 фидеров № 34 и № 214 ПС "Проскуринская". Произведен осмотр ВЛ-6 фидера № 38, кроме отпайки на скв.№203 (18 пролетов). В пролете опор №№ 3-10 пляска проводов, на проводах лед 5-7 см. В пролете опор №№ 10-30 на проводах ледообразования рыхлые 4-5 см. На 18:00 ледообразования с проводов опали. 19:10 осмотрена отпайка ВЛ-6 на скв.№ 203 (на лыжах), замечаний не выявлено.</t>
  </si>
  <si>
    <t>35/10кВ "Матвеевка" (СЭС)</t>
  </si>
  <si>
    <t>ВЛ-10 фидера "Мт-3"</t>
  </si>
  <si>
    <t>Перевод эл.снабжения на ВЛ-10 фидера "Мт-2". Вывод в ремонт В-10кВ "Мт-3" для плановой проверки РЗА (персоналом СПО "Оренбургэнерго"). Работы не согласованы ЦИТС "ОН".</t>
  </si>
  <si>
    <t>Сборка нормальной схемы эл.снабжения ВЛ-10 фидера "Мт-3" персоналом СПО "Оренбургэнерго". Работы не согласованы ЦИТС "ОН".</t>
  </si>
  <si>
    <t>ВЛ-6 фидера  "Графский" после ВЛБ-31.</t>
  </si>
  <si>
    <t>Устранение обрыва вязок (замыкание на "землю") на опоре № 1 отпайка ВЛ-6 на скв.№ 629.</t>
  </si>
  <si>
    <t>ВЛ-10 кВ фидера "Пл-10"</t>
  </si>
  <si>
    <t>Отключен персоналом СПО для определения "земли" в сети 10 кВ. Персонал УЭ выехал на осмотр отпаек ВЛ-10 в зоне своей ответственности. В 5:48 фидер включен, кроме ЛР-104 (отпайки СПО и ОН скв.№ 69). Персонал СПО приступил к осмотру в 8:20. Включили ЛР-104 в 12:30, "земли" нет. Осмотром персонал СПО причину не выявил. В 15:45 завершен осмотр отпайки на скв.№ 69 персоналом УЭ ОН, замечаний нет. В СПО отправлен письменный запрос о причине отключения.</t>
  </si>
  <si>
    <t>35/6кВ "Ибряевка-1"</t>
  </si>
  <si>
    <t>ВЛ-6 кВ фидера "Бурение-3" после ВЛБ-33</t>
  </si>
  <si>
    <t>Снижение нагрузки по фидеру "Бурение-3". Дорог нет, ЦДНГ выделил вездеходную технику. В 8:00 выехали с осмотром. В 9:45 осмотрено оборудование ПС "Ибряевка-1", выпал блинкер "земля" фаза "В" на СШ-6 кВ. Выехали на ВЛБ-33 объездными путями. 10:30 прибыли на ВЛБ-33, отключен, работа МТО. Приступили к осмотру (от головы фидера с осмотром едет снегоход). 12:20 осмотр участка от ВЛБ окончен, видимых причин не выявлено. 12:33 пробное включение ВЛБ, РПВ не успешно, работа ТО. Поехали отключать ЛР на КТП скважин. 14:00 осмотрены ВЛ-6 фидеров № 114 и "ДНС". На ВЛ-6 фидера "ДНС" выявлено: отпайка на скв.№ 1541 опора № 4 обрыв провода фаза "В", держится на стальке, изолятор поврежден. 14:58 вкл. ВЛБ-33 при отключенных ЛР, вкл. ЛР скв.№№ 1614, 1615, 1621. Вкл. ЛР скв.№№ 1647, 1649, 1644. Вкл. ЛР скв.№№ 1589, 1588. 15:18 Весь фонд в работе. Остались отключены 2 скв. БД (Осмотр оборудования 03.02.16).</t>
  </si>
  <si>
    <t xml:space="preserve">ВЛ-6 кВ фидера "ДНС" </t>
  </si>
  <si>
    <t>Устранение обрыва провода на опоре № 4 отпайка на КТП скв.№ 1541, замена изолятора. Устранено, "земли" нет.</t>
  </si>
  <si>
    <t>1:18
3:32</t>
  </si>
  <si>
    <t>Посадка напряжения</t>
  </si>
  <si>
    <t>ВЛ-10 кВ Ф-9</t>
  </si>
  <si>
    <t>ВЛ-10 кВ Ф-9 (СНГ) ПС 35/10 кВ
"Чёрновка"(СПО)</t>
  </si>
  <si>
    <t>В 1:18; 3:32 прошла посадка напряжения, останавливались скв. Причина: АО ВЛ-10 кВ Ф-6 (СПО) ПС 35/10 кВ "Чёрновка"(СПО) от МТЗ, РПВ-не успешно. В 3:32 ввод в работу Ф-6 - РПВ-не успешно.</t>
  </si>
  <si>
    <t>Указательные реле не сработали</t>
  </si>
  <si>
    <t>МВ-35 Т-1-Т</t>
  </si>
  <si>
    <t xml:space="preserve">МВ-35 Т-1-Т ПС 35/6кВ "Дерюжевка" </t>
  </si>
  <si>
    <t xml:space="preserve">Указательные реле защит не сработали. АПВ-нет. РПВ-не успешно. Снег с дождем. 19:30 нагрузка Т-1-Т переведена на Т-2-Т. </t>
  </si>
  <si>
    <t>ВЛ-6 кВ Ф-2</t>
  </si>
  <si>
    <t>ВЛ-6 кВ Ф-2 ПС 35/6 кВ "Сытовка"</t>
  </si>
  <si>
    <t>Работала МТЗ. АПВ-нет. 11:36 РПВ-не успешно.В 13:18 подали напряжение на уч.ВЛ от ПС до ПП-1. Причина: в пролете опор №32-33 дерево на проводах. Убрали. В 14:31 восстановили нормальную схему эл.снабжения. Снег,метель,сильный  порывистый ветер.</t>
  </si>
  <si>
    <t xml:space="preserve">ВЛ-6 кВ Ф-5 </t>
  </si>
  <si>
    <t>ВЛ-6 кВ Ф-5 ПС 110/35/6кВ "Зольное" (Жиг.ПО)</t>
  </si>
  <si>
    <t xml:space="preserve">Работала МТО. АПВ-не успешно. В 1:38 РПВ- не успешно. В 1:55 нагрузка уч.ВЛ-6 кВ Ф-5 после ЛР-9 ПС 110/35/6 кВ "Зольное" (Жиг.ПО) переведена на ВЛ-6 кВ Ф-4 ПС "Зольное". Уч. ВЛ-6 кВ Ф-5 от ПС110/35/6 кВ "Зольное" до ЛР-9 выведен в ремонт.  Осмотр перенесен на светлое время суток 03.02.16 ввиду плохих метеоусловий.
</t>
  </si>
  <si>
    <t>Эхаби, скв. 332</t>
  </si>
  <si>
    <t>Центральная Оха, скв. 1293</t>
  </si>
  <si>
    <t>Лебединское, скв. 1</t>
  </si>
  <si>
    <t>ДЭС №2 - низкое напряжение, переход на ДЭС №1</t>
  </si>
  <si>
    <t>Западное Сабо</t>
  </si>
  <si>
    <t>АОЭЭ ТП-6/0,4кВ №106 - замена неисправн. автомата 180А на ТП</t>
  </si>
  <si>
    <t>К-64 бис 
Советское нмр</t>
  </si>
  <si>
    <t>АО АВ-0,4кВ вводной  Iн-1000А в КТПН 6/0,4кВ №2, запрошены распечатки журнала событий СУ ЭЦН</t>
  </si>
  <si>
    <t>ДЭС Моисеевского нмр</t>
  </si>
  <si>
    <t>Ф.3 Колотушного нмр.</t>
  </si>
  <si>
    <t xml:space="preserve"> ГПУ</t>
  </si>
  <si>
    <t>ВЛ-6 Ф.2 опора №51/1 разрушение вязки фаза А, устранено.
 Запланирована замена изоляции штыревой на подвесную, перетяжка провода.</t>
  </si>
  <si>
    <t>ПС 35/6кВ №548</t>
  </si>
  <si>
    <t xml:space="preserve">ПС 35/6кВ №548. АО 1Т действием газовой защиты. АВР-6 не отработал. Включен СВ-6. Трансформатор 1Т выведен в ремонт для проверки РЗА  и специзмерений.  </t>
  </si>
  <si>
    <r>
      <t xml:space="preserve">АО ДЭС ООО "СЭС" защитой генераторов "обрыв линии". ВЛ-6 Ф.2 опора №52/1 разрушение вязки фаза "А", устранено. </t>
    </r>
    <r>
      <rPr>
        <sz val="12"/>
        <color indexed="60"/>
        <rFont val="Times New Roman"/>
        <family val="1"/>
        <charset val="204"/>
      </rPr>
      <t>25.01.16. выполнена замена изоляции штыревой на подвесную №51/1, 52/1 ВЛ-6кВ Ф.2, верховой осмотр Ф.2.</t>
    </r>
  </si>
  <si>
    <r>
      <t>ПС-35/6кВ №206. АО ВЛ-6 кВ Ф.6-18 действием МТЗ, АПВ н/у. Обрыв поводов двух фаз в пролете опор  52/1-53/1</t>
    </r>
    <r>
      <rPr>
        <b/>
        <sz val="12"/>
        <color rgb="FFFF0000"/>
        <rFont val="Times New Roman"/>
        <family val="1"/>
        <charset val="204"/>
      </rPr>
      <t xml:space="preserve"> </t>
    </r>
    <r>
      <rPr>
        <b/>
        <sz val="12"/>
        <color rgb="FF993300"/>
        <rFont val="Times New Roman"/>
        <family val="1"/>
        <charset val="204"/>
      </rPr>
      <t>автотранспортом ООО"СтройЛесРеконструкция"</t>
    </r>
    <r>
      <rPr>
        <sz val="12"/>
        <rFont val="Times New Roman"/>
        <family val="1"/>
        <charset val="204"/>
      </rPr>
      <t>. Сообщено в СБ. Выпонен перевод нагрузок на резервное питание. Выполнена перетяжка проводов в пролёте опор 52/1-53/1, ремонт штырей для опорных изоляторов ШС-10 на опоре 53/1, заменена колонки изолятора ЛР-6кВ на опоре 53/1. Ф.6-18 включен в работу.</t>
    </r>
  </si>
  <si>
    <t>ПС 110/35/10кВ "Зура" ВЛ-10кВ Ф-23</t>
  </si>
  <si>
    <t>Сильный порывистый ветер. Падение дерева на ВЛ-10кВ в пролёте опор 20-21, обрыв проводов трёх фаз, сорваны изоляторы, погнута траверса на опоре №20.</t>
  </si>
  <si>
    <t>ПС 35/6кВ "БКНС-8" ВЛ-6кВ Ф-1</t>
  </si>
  <si>
    <t>Сильный порывистый ветер. Падение дерева на ВЛ-6кВ в пролёте опор 18-19,сорваны два изолятора на опоре 18</t>
  </si>
  <si>
    <t>ПС-35/6 №262                            ВЛ-6 ф.262-23</t>
  </si>
  <si>
    <t>ВЛ-6 ф.262-23</t>
  </si>
  <si>
    <t>ВЛ-6 ф.Б-14</t>
  </si>
  <si>
    <t>ПС 35/6 № 237, ВЛ-6 кВ ф 237-06</t>
  </si>
  <si>
    <t>ВЛ-6 ф 237-06</t>
  </si>
  <si>
    <t>ПС 35/6 № 237, ВЛ-6 кВ ф 237-04</t>
  </si>
  <si>
    <t>ВЛ-6  ф 237-04</t>
  </si>
  <si>
    <t xml:space="preserve">ПС 35/6 №255,  БКРУ-6кВ  куста №1 Встречного месторождения                       </t>
  </si>
  <si>
    <t>В-6 ввода №2</t>
  </si>
  <si>
    <t xml:space="preserve">В результате не выявленного дефекта в блоке управления вакуумным выключателем произошло его самопроизвольное отключение с остановкой скважин добычи. </t>
  </si>
  <si>
    <t>ПС 35/6 №019          ВЛ-6 ф.019-10</t>
  </si>
  <si>
    <t>ВЛ-6  ф.019-10</t>
  </si>
  <si>
    <t>ВЛ-6 ф.101МБ, 
ВЛ-6 ф.121МБ</t>
  </si>
  <si>
    <t>ПС-110/35/6кВ Малобалыкская                     ЗРУ-6кВ  КНС-1МБ ф.101МБ, ф.121МБ</t>
  </si>
  <si>
    <t>ВЛ-6 ф.101МБ, ВЛ-6 ф.121МБ</t>
  </si>
  <si>
    <t>ф.101, 121- чистка ВЛ-6 кВ,  КТП-6/0,4 кВ №1, 2, 3  к.1МБ ,  изоляторов, ЛР-6 от наледи  (последствия порыва  водовода)</t>
  </si>
  <si>
    <t>ПС-35/6 №201   ВЛ-6 ф.201-02</t>
  </si>
  <si>
    <t>ВЛ-6 ф.201-02</t>
  </si>
  <si>
    <t>На к.571 "КАМАЗ", принадлежит бригаде "Экотон"№108, наехал на опору№94. Произошел слест и скручивание проводов в пролете оп.№94-95</t>
  </si>
  <si>
    <t xml:space="preserve"> Излом колонки опорного изолятора ф."В" на ШР-35-2  с последующим двухфазным К.З. и отключением Т-2 от ДЗТ</t>
  </si>
  <si>
    <t>В районе к.119 порыв водовода (на к.119 рабочих скважин нет), провода ВЛ -6 кВ между опорами №95-96,оп.№ 95,96 обледенели ,отключили ЛР-6 кВ  на оп.№ 48, ф.247-05 ввели в работу.</t>
  </si>
  <si>
    <t>При производстве работ транспортом "Эксковатор-Пинцет" (ООО "Север-Лес") без разрешительных документов работы в охранной зоне, произошел зацеп проводов, что привело к схлесту ф.«А» и «С» в пролете оп. №64-1А и двухфазному К.З. на ВЛ.</t>
  </si>
  <si>
    <t>ВЛ-6 ф.144-18</t>
  </si>
  <si>
    <t>ПС -35/6 №376  ф.376-21</t>
  </si>
  <si>
    <t>ВЛ-6 ф.376-21</t>
  </si>
  <si>
    <t>ПС-35/6 №251     ф.251-15</t>
  </si>
  <si>
    <t>ВЛ-6 ф.251-15</t>
  </si>
  <si>
    <t>В районе к.83Б порыв водовода, ТП, ЛР, один пролёт проводов во льду.</t>
  </si>
  <si>
    <t>ПС-35/6 №230     ф.230-08</t>
  </si>
  <si>
    <t>ВЛ-6 ф.230-08</t>
  </si>
  <si>
    <t>Оп.13-разрушен изолятор, обрыв провода ф. "С". Повреждение устранено.</t>
  </si>
  <si>
    <t>ПС 35/6 №178     ф.178-18</t>
  </si>
  <si>
    <t>ПС 220/110/35/6кВ Средний Балык 2СШ-110 (НЮЭС)</t>
  </si>
  <si>
    <t>ПС 110/35/6 Скважина</t>
  </si>
  <si>
    <t>ВЛ-35 ДНС-12-1</t>
  </si>
  <si>
    <t>отп.ПС К-81 сход снега, наледи</t>
  </si>
  <si>
    <t>ВЛ-35 ДНС-12-2</t>
  </si>
  <si>
    <t>ВЛ-110 кВ Кирпичная-Пурпейская, ВЛ-110 Тарко-Сале-Градиент</t>
  </si>
  <si>
    <t xml:space="preserve">Посадка напряжения во время отключений ВЛ-110 кВ «Кирпичная-Пурпейская», ВЛ-110 «Тарко-Сале-Градиент» по защитам «направленная высокочастотная защита фазы «В», АПВ-неуспешное. На ВЛ-110 кВ «Кирпичная-Пурпейская» в пролете опор №1-2 обнаружены следы оплавлений нижнего провода фазы «В», предположительно с неустановленным транспортным средством; На ВЛ-110 кВ «Тарко-Сале-Градиент» в пролете опор №40-41 обнаружены следы замыкания грозотроса с верхним проводом фазы «А». </t>
  </si>
  <si>
    <t>ПАО "Кубаньэнерго"</t>
  </si>
  <si>
    <t>04.02.16г</t>
  </si>
  <si>
    <t>ВЛ-110 кВ НТ-ТВ,
Скв. 1843 Троицкая.</t>
  </si>
  <si>
    <t>Останов скважины по повышенному напряжению во внешней сети.</t>
  </si>
  <si>
    <t>ВЛ-0,4 кВ ф-2 от ТП-Ну-82-3.</t>
  </si>
  <si>
    <t>Аварийное отключение АВ-0,4 кВ в ТП-Ну-82-3, 
сильный порывистый ветер.</t>
  </si>
  <si>
    <t>ПС 35/6 кВ "БКНС",
ВЛ-6 кВ Ф-4</t>
  </si>
  <si>
    <t>Аварийное отключение ВЛ-6 кВ с успешным АПВ. Мокрый снег, дождь,  сильный порывистый ветер. По результатам осмотра ВЛ видимых повреждений не обнаружено.</t>
  </si>
  <si>
    <t>ПС 110/35/6 кВ "Радаевская",
ВЛ-6 кВ Ф-4</t>
  </si>
  <si>
    <t>Мокрый снег, дождь, сильный порывистый ветер. Падение двух деревьев в пролёте оп №89-90.</t>
  </si>
  <si>
    <t>ВЛ-6 кВ ф.Ю-2 Абинского ЭСУ.</t>
  </si>
  <si>
    <t>Аварийное отключение ВЛ-6 кВ с успешным РПВ. 
Сильный порывистый ветер.</t>
  </si>
  <si>
    <t xml:space="preserve">ВЛ-0,4 кВ ф.2 от ТП-Хл-211-2                          </t>
  </si>
  <si>
    <t>Аварийное отключение ВЛ-0,4 кВ.
Сильный порывистый ветер.</t>
  </si>
  <si>
    <t>ДЗО</t>
  </si>
  <si>
    <t>ПС 35/6кВ "Конновская", Т-1</t>
  </si>
  <si>
    <t xml:space="preserve">При осмотре на трансформаторе между расширительным баком и радиатором охлаждения обнаружено мертвое животное (кошка),
оплавлена шпилька проходного изолятора 6 кВ фаза "А", следы перекрытия на корпус транформатора. </t>
  </si>
  <si>
    <t>ПС 35/6 кВ Куст-111, 
ВЛ-6 кВ Ф-18</t>
  </si>
  <si>
    <t>Аварийное отключение ВЛ-6кВ в результате запуска скважины Р-22 (ПЭД-90кВт) с заклинившим подземным оборудованием и отказом защит СУ УЭЦН.</t>
  </si>
  <si>
    <t>Падение дерева в пролете оп.№33-34 (уч. ВЛ-6 кВ после ПП-7).</t>
  </si>
  <si>
    <t>Аварийный останов ДЭС СФ ООО "СЭС".</t>
  </si>
  <si>
    <t xml:space="preserve">ПС-35/6кВ "234",
1 СШ-6 кВ </t>
  </si>
  <si>
    <t>Оключение вводного выключателя 6 кВ (ввод №1) и СВ-6 на ПС-35/6кВ "234",  предварительно из-за повреждения во вторичных цепях, некорректная работа АВР-6кВ</t>
  </si>
  <si>
    <t>Работала ТЗНП 1ст.,МТЗ
АПВ-не успешно. Прошла посадка напряжения останавливались скв. на "Озёркинском", "Смагинском", "Козловском","Берендеевском", "Винно-Банновском", "Семёновском", "Сологаевском","Северо-Каменском" м/р. Причина: на ПС 110/10 кВ "КС-21А" в ЗРУ-10 кВ повреждение ВМ-1-10 С4Т.(Сергиевское ЛПУМГ ООО "Газпром трансгаз Самара")</t>
  </si>
  <si>
    <t>1 и 2 СШ-110 кВ "Жигулёвская ГЭС"
(Русгидро).Под отключение попали:
ПС 110/35/10 кВ "Шигоны" (Жиг.ПО), ПС 35/6 кВ "Сытовка" (СНГ).</t>
  </si>
  <si>
    <t>Аварийное отключение. С 23:40  до 23:45 пропадало напряжение на ВЛ-35 кВ "Санаторная-1", останавливались скв. на "Карло-Сытовском" м/р. С 23:40 до 23:57 пропадало напряжение на ПС 110/35/6 кВ "Зольное"(Жиг.ПО), останавливались скв. на "Зольненском", "Яблоневый овраг", "Стрельненском" м/р. Причина: на Жигулёвской ГЭС от защиты  разгона турбины отключились 1 и 2 гидрогенераторы в результате чего были обесточены 1 и 2 СШ-110 кВ Жигулёвской ГЭС.</t>
  </si>
  <si>
    <t>ВЛ-35кВ Ф-4 ПС 110/35/6кВ "Ореховская"</t>
  </si>
  <si>
    <t>ВЭН</t>
  </si>
  <si>
    <t>ВЛ-6кВ Ф-15 ПС 35/6кВ "К131"</t>
  </si>
  <si>
    <t>КЗ в ЛР-6кВ временной ЛЭП 6кВ для БУ ВНБК</t>
  </si>
  <si>
    <t>КТПН№1 к.2 Ф-18 ПС 35/6кВ "Кошильская"</t>
  </si>
  <si>
    <t xml:space="preserve"> КТПН 6/0,4 кВ 1000кВа №1 КП-154</t>
  </si>
  <si>
    <t>ПС 35/6 кВ ДНС-2 КТПН 6/0,4 кВ 1000кВа №1 КП-154</t>
  </si>
  <si>
    <t>Аварийное отключение вводного АВ-0,4кВ 1600А в результате отказа защит на СУ УЭЦН скв.1464 ПЭД-100кВт с неисправным подземным оборудованием, Rиз=0. В 20:39 при пробном запуске скв.1464 произошло повторное аварийное отключение АВ-0,4кВ. Данная скважина работала без ПКИ с 11.10.15г. В КТПН тип вводного АВ - ВА55-43 1600А рем.№11-9-15; АВ-0,4кВ скв.1464 -  ВА04-36 400А рем.№70-5-14. _x000D_
Потери нефти 5,3т/9м3._x000D_
 Контроль за напряжением. Осмотр эл.оборудования КТПН 6/0,4кВ.  В 19:55, 20:40 РПВ вводного АВ-0,4кВ, отходящих АВ-0,4кВ успешно. Контроль за уровнем напряжения, запуском мех.фонда. _x000D_
Отправлена телефонограмма в ЦИТС ОАО, РИТС-2 о предоставлении информации с СУ УЭЦН. Составлен акт.</t>
  </si>
  <si>
    <t>АО ТюменьЭнерго "НВЭС"</t>
  </si>
  <si>
    <t>Дифференциальная фазная защита</t>
  </si>
  <si>
    <t>ПС 220/110/35 кВ Васильев ВЛ 110 кВ Васильев-Урьевская-1</t>
  </si>
  <si>
    <t>Глубокая посадка напряжения по Ф-35 кВ №1,2 от ПС 110/35/6 кВ Еловая. Сброс нагрузки 9,8 МВт, из них 3,2 МВт технологии (СД-1600квт №6,7 КНС-2)._x000D_
Прямые потери: 3,6т/51,4м3; косвенные 1,8т/238,2м3. Контроль за уровнями нагрузок, напряжения, запуском мех.фонда, технологического оборудования._x000D_
06.02.16г. произведен осмотр ВЛ-110 кВ персоналом ООО "Энергоремонт".</t>
  </si>
  <si>
    <t>Отключение персоналом</t>
  </si>
  <si>
    <t>РУ 6 кВ ДНС-2М АД-0,4кВ 2,2кВт маслонасос №1</t>
  </si>
  <si>
    <t>Разрушение эластичной соединительной муфты маслонасоса №1 и электродвигателя, что привело к оставке СТД-6кВ №1,2 по минимальному давления масла. Осмотр РУ-6кВ, КТП 6/0,4кВ, ЩСУ-0,4кВ, АД. Контроль за запуском мех.фонда.</t>
  </si>
  <si>
    <t>Ошибка управления системой смазки</t>
  </si>
  <si>
    <t>ГПЭС ДНС-2 7х1,54; 1х0,25 ГПГУ-4</t>
  </si>
  <si>
    <t>На панели управления ГПГУ сигналы - ошибка управления системой смазки, авария датчика температуры, высокая температура масла. Сброс экспортной мощности 1 МВт. Осмотр электрооборудования ГПЭС ДНС-2. Запуск в работу резервной ГПГУ-5 в 04:57, поэтапный набор нагрузки. Сняли сигналы с панели управления ГПГУ-4.Отправлена телефоногрмма в ООО "ДЭС".</t>
  </si>
  <si>
    <t xml:space="preserve"> МТЗ 1ст</t>
  </si>
  <si>
    <t xml:space="preserve">ПС 110/35/6 кВ Дельта </t>
  </si>
  <si>
    <t>ПС 110/35/6 кВ Дельта В-35 Ф№3</t>
  </si>
  <si>
    <t>Запланирован повторный осмотр на 12.02.2016. Произвели осмотр ВЛ-35кВ Ф-3 пролет оп. 1-6, от оп.11 до ПС 35/6кВ Южная, приемные порталы на ПС 35/6кВ Южная замечаний не выявлено.</t>
  </si>
  <si>
    <t xml:space="preserve">ОПМЭС Урала </t>
  </si>
  <si>
    <t>ДЗ-1зоны            З,З,-1 ст</t>
  </si>
  <si>
    <t>220/110/35/6кВ "Бузулукская" (МЭС)</t>
  </si>
  <si>
    <t>ПС 110/35/6 кВ "Промысловая", "Савельевская", "Герасимовская",ПС 35/6 кВ "Тананыкская"," Долговская"," М.Купол", "Моргуновская", "Курманаевская"</t>
  </si>
  <si>
    <t>Посадка напряжения, частичный сброс нагрузки из-за аварийного отключения с неуспешным АПВ ВЛ-110 кВ "Комсомолец-1ц"на ПС 220/110/35/6 кВ "Бузулукская"(ОПМЭС) отработала ДЗ-1зоны, З.З.-1ст; на ПС 220/110/35/10 кВ "Комсомолец"(СПМЭС) -1 ст З.З.(ЗПО-ВПО). Причина выясняется.Персонал РАО производит осмотр.</t>
  </si>
  <si>
    <t>110/35/6кВ "Родинская"</t>
  </si>
  <si>
    <t>ф-311</t>
  </si>
  <si>
    <t>Аварийное отключение с успешным АПВ. Межфазное "кз" фаза-"А" и "В", касание провода не демонтированной антенной вагончика бригады  при переезде со скв.439 на скв.309.</t>
  </si>
  <si>
    <t>Графская, Ибряевка-1, Ибряевка-2</t>
  </si>
  <si>
    <t>Отключение в связи с плавкой гололеда на ВЛ-110 кВ "Пром-1" персоналом ЗПО.(неотложная аварийная заявка)</t>
  </si>
  <si>
    <t>КТПН-400 кВА  куст 57
Тарасовского м/р</t>
  </si>
  <si>
    <t>ВЛ-6 кВ "213-05"</t>
  </si>
  <si>
    <t>ВЛ-6 кВ 108-16</t>
  </si>
  <si>
    <t>Отключение ВЛ-6 кВ 108-18 по защите "МТЗ", АПВ успешное. Производится осмотр.</t>
  </si>
  <si>
    <t>ВЛ-6 кВ 117-08</t>
  </si>
  <si>
    <t>Указательное реле А.О.не сработало</t>
  </si>
  <si>
    <t>МВ-35 "Рассветская"</t>
  </si>
  <si>
    <t xml:space="preserve">МВ-35 "Рассветская" ПС 35/6кВ "Колыванская"" </t>
  </si>
  <si>
    <t>При производстве переключений на ПС 35/6 кВ "Колыванская" (АО "СНГ") (перевод нагрузки) по заявке Чапаевского П.О произошло самопроизвольное 
откл.МВ-35 "Рассветская". Указательное реле не сработало.В 9:55 подано напряжение на ПС 35/6 кВ "Колыванская".
Причина выясняется.</t>
  </si>
  <si>
    <t>Центральная Оха, скв. 2356</t>
  </si>
  <si>
    <t>Сработала защита, запуск.</t>
  </si>
  <si>
    <t>Центральная Оха, скв. 2829</t>
  </si>
  <si>
    <t>неисправен магн. Пускатель</t>
  </si>
  <si>
    <t>Западное Сабо, скв 113</t>
  </si>
  <si>
    <t xml:space="preserve">Сгорел автомат на скв., подкл. напрямую. </t>
  </si>
  <si>
    <t>ЭЦН                                       Лугинецкого нмр</t>
  </si>
  <si>
    <t>ЭЦН</t>
  </si>
  <si>
    <r>
      <t xml:space="preserve">АО УЭЦН. Посадка напряжения при АО ф.58-17 действием ТО на ПС-35/6 №558, АПВН, РПВН. </t>
    </r>
    <r>
      <rPr>
        <sz val="12"/>
        <color indexed="60"/>
        <rFont val="Times New Roman"/>
        <family val="1"/>
        <charset val="204"/>
      </rPr>
      <t>КЗ КЛ-6кВ от яч.17 КРУН-6кВ до опоры №1 ВЛ-6кВ.</t>
    </r>
    <r>
      <rPr>
        <sz val="12"/>
        <rFont val="Times New Roman"/>
        <family val="1"/>
        <charset val="204"/>
      </rPr>
      <t xml:space="preserve"> Выведена в ремонт, мех.фонда нет. Порключена резервная КЛ-6, выполняется ремонт поврежденной КЛ</t>
    </r>
  </si>
  <si>
    <t>ДЭС Оленье нмр</t>
  </si>
  <si>
    <t>2Т ПС 110/35/6 кВ "Григорьевская"</t>
  </si>
  <si>
    <t xml:space="preserve">2Т </t>
  </si>
  <si>
    <t>АО 2Т ПС 110/35/6 кВ "Григорьевская" действием ГЗ, производятся ВВИ. Останов СУ ЭЦН по посадке напряжения. АВР-6, АВР-35.</t>
  </si>
  <si>
    <t>К-38 скв.1432</t>
  </si>
  <si>
    <r>
      <t>КЗ ЭД-0,4кВ ШГН.</t>
    </r>
    <r>
      <rPr>
        <sz val="12"/>
        <color indexed="10"/>
        <rFont val="Times New Roman"/>
        <family val="1"/>
        <charset val="204"/>
      </rPr>
      <t xml:space="preserve"> Выполнена замена ЭД-0,4кВ 11.02.16</t>
    </r>
    <r>
      <rPr>
        <sz val="12"/>
        <rFont val="Times New Roman"/>
        <family val="1"/>
        <charset val="204"/>
      </rPr>
      <t>.</t>
    </r>
  </si>
  <si>
    <t>ДЭС Крапивинское нмр</t>
  </si>
  <si>
    <t>Ф.58-18 Лугинецкое</t>
  </si>
  <si>
    <t>Ф.58-18</t>
  </si>
  <si>
    <t>ПС 35/6кВ №558. АО ВЛ-6 кВ Ф.58-18 АПВ успешное, осмотр ВЛ в светлое время суток 12.02.16г.</t>
  </si>
  <si>
    <t>ВЛ-110кВ "Комсомольская-Кыква" 2ц</t>
  </si>
  <si>
    <t>ПК-6 кВ</t>
  </si>
  <si>
    <t>ПС-35/6 №332, ф.332-12,        КТП-6/0,4 1 пол. к.22Пет.</t>
  </si>
  <si>
    <t>КТП-6/0,4 1 пол. к.22Пет.</t>
  </si>
  <si>
    <t>ПС-35/6 №203   В-6 ф.203-20</t>
  </si>
  <si>
    <t>В-6 ф.203-20</t>
  </si>
  <si>
    <t>Оп.31- выдавливание сваи, привело к натяжению и обрыву провода в сторону оп.30 и 32. Ремонт провода.</t>
  </si>
  <si>
    <t>Выход из строя трансформатора 400кВА КТПН№1 к.2 Кошильское м/р. Причина не установлена, перевод фонда скважин на КТПН№2</t>
  </si>
  <si>
    <t>МТЗ 2 ступень. КЗ в ВВ-35кВ №2 на ПС 35/6кВ "К-6". 
Работа АВР, сброс нагрузки.</t>
  </si>
  <si>
    <t>УЭЭСиЭО</t>
  </si>
  <si>
    <t>Газовая защита-II ступени</t>
  </si>
  <si>
    <t>ПС35/6кВ К-203 Т-2</t>
  </si>
  <si>
    <t>ПС35/6кВ К-203  Т-2</t>
  </si>
  <si>
    <t>Т-2 выведен в ремонт</t>
  </si>
  <si>
    <t>МТЗ-1 ф. "А". "В", "С"                            ЗДЗ                                                               ЗДЗ</t>
  </si>
  <si>
    <t xml:space="preserve">   РУ-10 УПИГ В-10 яч.  29                РУ-10 ГКС НД яч.4 (ввод 1С-10)   РУ-10 ГКС НД яч.5 (В-10 КМ-2.1)       </t>
  </si>
  <si>
    <t>БКНС-1:Н-2,3; БКНС-2: ОНД-2; ГКС НД: КМ-1.1, КМ-2.1;                           12 скважин на кустах 5,9А,100,101</t>
  </si>
  <si>
    <t xml:space="preserve">Повреждения  в ячейки № 4 РУ 10 "ГКС НД"  кабельного наконечника фазы «А» КЛ 10кВ между УПИГ и ГКС НД . 3-х фазное КЗ сопровождалось кратковременным снижением напряжения в распределительных сетях (посадка напряжения), что привело к останову насосов на  БКНС-1, БКНС-2, путевых подогревателей ПП-3, ПП-4, ПТБ-7, насоса 3Н3 п.201; Н 3/2 пожарной насосной, 12 скважин добычи нефти                                                      </t>
  </si>
  <si>
    <t xml:space="preserve">МТЗ-1 ф. "А". "С"                                                                                       </t>
  </si>
  <si>
    <t>ПС-109 К-109                                                 В-10 ф 109-32</t>
  </si>
  <si>
    <t xml:space="preserve">КТП и вагон -дома                                      ООО "Севертрансстрой" </t>
  </si>
  <si>
    <t>Повреждение КЛ-10кВ ф 109-32 (принадлежит ООО "Севертрансстрой")</t>
  </si>
  <si>
    <t>МРСК Волги</t>
  </si>
  <si>
    <t>ПС 35/10кВ "Мирошкинская",
ВЛ-35 кВ "Мирошкинская-Кызыл-Мечеть"</t>
  </si>
  <si>
    <t>35/10кВ "Кзыл-Мечеть", ВЛ-10 кВ ф-КМ-3</t>
  </si>
  <si>
    <t>Аварийное отключение  ВЛ-35 кВ "Мирошкинская-Кызыл-Мечеть" на ПС "Мирошкинская". Причина выясняется.</t>
  </si>
  <si>
    <t xml:space="preserve">Аварийный останов ДЭС СФ ООО "СЭС" </t>
  </si>
  <si>
    <t>При переезде бригады КРС-39 и транспортировке вагона-дома (Камаз гос. № А856СН) допущено касание проводов в пролете опор №1-2.</t>
  </si>
  <si>
    <t>Воткинские ГЭС</t>
  </si>
  <si>
    <t>РУ-6кВ "8-й ряд",
ВЛ-6кВ ф.1А</t>
  </si>
  <si>
    <t xml:space="preserve">Повреждение на участке ВЛ Воткинских ГЭС (отпайка на КТП 6/0,4кВ) </t>
  </si>
  <si>
    <t>К-242 скв.2086 Советского нмр</t>
  </si>
  <si>
    <t>К-242 скв.2086</t>
  </si>
  <si>
    <t>Аварийное отключение АВ-0,4кВ скв.2086</t>
  </si>
  <si>
    <t>ВЛ-6 кВ Ф.3-7 Советского нмр</t>
  </si>
  <si>
    <t>Персоналом ООО "Грин" при работах по вырубке поросли допущено падение дерева в пролете опор №37-38, акт допуск не выдавался</t>
  </si>
  <si>
    <t>ПС 110/35/6 Лунная</t>
  </si>
  <si>
    <t>МТЗ II ст.</t>
  </si>
  <si>
    <t xml:space="preserve">земля </t>
  </si>
  <si>
    <t>ПС 35/6 ДНС-13</t>
  </si>
  <si>
    <t>ВЛ-6 ф.13-11</t>
  </si>
  <si>
    <t>разрушение изолятора ф.С оп.21</t>
  </si>
  <si>
    <t xml:space="preserve">МТЗ-1 ф. "А". "В", "С"                                                            </t>
  </si>
  <si>
    <t>ПС№31 "ЦПС" 110/35/10кВ   В-10 ф.31-43</t>
  </si>
  <si>
    <t>ЦПС: ГНПС – МНА-2, ПНА-3; ГКС НД Х-9006 КМ2630-1. УПСВ-Юг: ГКС НД КМ-1/2 (26030В).</t>
  </si>
  <si>
    <t>Повреждение концевой  муфты ф.31-43 в ячейке №3 ГНПС</t>
  </si>
  <si>
    <t xml:space="preserve">ВЛ-0,4 кВ ф.2 от               ТП Кл-514-1                           </t>
  </si>
  <si>
    <t xml:space="preserve"> М-е Ключевое. Сработал фидерный АВ. Перегруз.</t>
  </si>
  <si>
    <t>Отключение</t>
  </si>
  <si>
    <t>ПС 35/6 кВ Куст-50 Куст 48 КТПН 6/0,4кВ 400кВА №2</t>
  </si>
  <si>
    <t>В 02:49 по системе ТМ снижение нагрузки, сообщено в НГП-8, отправлен персонал.04:06 на КП-48 остановка скв.804 по перегрузу,  вводной и отходящий АВ-0,4 кВ вкл., наличие всех фаз.  06:10 при пробном запуске скв.804 с неисправным подземным оборудованием, по ТМ перекос по "U" по 2СШ-6кВ ПС 35/6кВ Куст-50, бросок тока и  снижение нагрузки по яч.16 ПС 35/6кВ Куст-50, останов скв 909 по дисбалансу напряжения в следствии внутреннего повреждения трансформатора 6/0,4кВ КТПН №2 КП-48. В 07:10 , откл. ЛР-6 кВ. Скважина 804 работала без ПКИ с 29.01.16г. В КТПН тип вводного АВ - ВА57-39 630А рем.№63-3-04; АВ-0,4кВ скв.804 -  ВА57-35 250 А рем.№65-3-04, скв.909 на шинах 0,4 кВ, ПК-6 кВ 40 А. _x000D_
Потери нефти 0,0т/57,6м3._x000D_
 Осмотр эл.оборудования КТПН 6/0,4кВ, замер Rизол. обмоток т/ра.  В 10:50 переподключение скв. 909 на КТПН 6/0,4 кВ № 3, запуск. Контроль за уровнем напряжения, скв. 804 в ремонте. Произведена замена КТПН 6/04 кВ 400 кВА № 2 на 400кВа._x000D_
Отправлена телефонограмма в ЦИТС ОАО, РИТС-2 о предоставлении информации с СУ УЭЦН. Составлен акт.</t>
  </si>
  <si>
    <t>ВЛ-10 фидера "Вз-7".</t>
  </si>
  <si>
    <t>Аварийное отключение  ВЛ-35 кВ "Софиевка-Ратчино"(ЦЭС) АПВ не успешное, РПВ успешно. Проведение осмотра и выяснение причин отключения планируется 15.02.2016 (ДД ЦЭС Елагин).</t>
  </si>
  <si>
    <t>35/6кВ "Зайкинская"</t>
  </si>
  <si>
    <t>ВЛ-6 фидера № 6</t>
  </si>
  <si>
    <t>"Земля" в сети 6 кВ 1СШ-6. Осмотром выявлено и устранен обрыв вязки фаза "А" опора № 22. 15:25 произведен полный осмотр ВЛ-6 фидера № 6, замечаний не выявлено.</t>
  </si>
  <si>
    <t>ЗЗ-2 ступени</t>
  </si>
  <si>
    <t>ВЛ-110 кВ "Бузулукская-Промысловая -2 цепь"</t>
  </si>
  <si>
    <t>Аварийное отключение с успешным АПВ ВЛ-110 кВ "Бузулукская-Промысловая -2 цепь", ТЗНП  второй ступени. Причина выясняется.</t>
  </si>
  <si>
    <t>Аварийное отключение с успешным АПВ ВЛ-110 кВ "Бузулукская-Промысловая -2 цепь", ТЗНП  второй ступени. Персонал ЗЭС произвел осмотр ВЛ-110. Опора № 40 отпайка на ПС 110 "Покровская" следы прижима провода фазы "А" к телу опоры.</t>
  </si>
  <si>
    <t>ДЗ-2ст</t>
  </si>
  <si>
    <t>ВЛ-110 кВ "Гаршинская-1"</t>
  </si>
  <si>
    <t>Аварийное отключение ВЛ-110 "Росташинская - Гаршинская-1", 2ст. Дистанционной защиты. Сильный порывистый ветер до 15 м/сек, пляска проводов. На ПС 110 "Гаршинская-2", "Гаршинская УПСВ", "Широкодольская" работа АВР. На ПС "Гаршинская-1" нагрузки переведены на С2Т в 8:48. 16:30 осмотрены отпайки ВЛ-110 на ПС, замечаний не выявлено. 18:40 произведен осмотр основной линии, замечаний не выявлено. 18:52 ВЛ-110  "Росташинская - Гаршинская-1" вкл.на хх.</t>
  </si>
  <si>
    <t>ВЛ-6 фидера № 4.</t>
  </si>
  <si>
    <t xml:space="preserve"> Устранение обрыва вязки фаза "В" на опоре № 7 отпайка на скв.№ 921.</t>
  </si>
  <si>
    <t>35/6кВ "Долговская"</t>
  </si>
  <si>
    <t>ВЛ-6 фидера № 906. Фонд скважин после ЛР-6 №2: скв№110, 1204</t>
  </si>
  <si>
    <t xml:space="preserve">Устранение слета изолятора опора №5, отпайка на КТП скв.№№ 110, 1204. </t>
  </si>
  <si>
    <t>Скважины мех. фонда К-2</t>
  </si>
  <si>
    <t>17.02.2016 20:15Тямкинское м/р произошла посадка напряжения в сети  и отключение  8 скв на Тямкинском м\р и Ш-1,Ш-2, 1скв на Радонежском, 1скв на Южно-Петьегском м\р. Запущены в работу в 21:39. Причины: однофазное замыкание на землю через ОПН-6.</t>
  </si>
  <si>
    <t>ВЛ-110 кВ "Подгорная"</t>
  </si>
  <si>
    <t>ВЛ-110 кВ "Подгорная" ПС 220/110/6 кВ "Новоотрадная"(МЭС) Под отключение попали: С-2-Т ПС 110/35/6 кВ "Подгорная", Т-2-Т ПС 35/6 кВ "Неклюдовская", ПС 35/6 кВ "Могутовская",ПС 35/6 кВ "Долматовская", Т-1-Т ПС 35/6 кВ "Южный-Неприк", ПС 35/10 кВ "Петровка"(ВПО).</t>
  </si>
  <si>
    <t>Работала 2 ступень З.З. АПВ- успешно. Дождь со снегом, сильный порывистый ветер.Произведен осмотр ВЛ от оп.№1 до оп.№154. Дальнейший осмотр ВЛ запланирован на 18.02.16. В пролете оп.№109-110 расплелся грозотрос. При сильных порывах ветра возможно касание верхней фазы. Восстановление грозотроса запланировано на 18.02.16 (при наличии дорог).</t>
  </si>
  <si>
    <t xml:space="preserve">ВЛ-110 кВ НП-1 (ЦУС)
</t>
  </si>
  <si>
    <t>ВЛ-110 кВ НП-1 (ЦУС) ПС 220/110/6 кВ "Новоотрадная"(МЭС) Под посадку напряжения попало эл. оборудование ПРЦЭиЭ №1 (ЦДНГ-3), ПРЦЭиЭ№4(ЦДНГ-4), ПРЦЭИЭ№5 (ЦДНГ-2).</t>
  </si>
  <si>
    <t>Работала МТО. АПВ-успешно. Дождь со снегом, сильный порывистый ветер.</t>
  </si>
  <si>
    <t>Сработало указательное реле А.О.</t>
  </si>
  <si>
    <t xml:space="preserve">ВЛ-6 кВ Ф-3 </t>
  </si>
  <si>
    <t>ВЛ-6 кВ Ф-3  ПС 35/6 кВ "Грековская"</t>
  </si>
  <si>
    <t>Сработало указательное реле АО. АПВ-не успешно 8:25 РПВ- не успешно. Дождь со снегом, сильный порывистый ветер. Произведен осмотр ВЛ. На ЛР-3 (оп.№15 отпайка на ТП-173 скв.№84) разрушен опорный изолятор ф-«С» в сторону ТП. В 13:05 отключен ЛР-3. Замена дефектного ЛР-3 запланировано на 18.02.16. (отсутствие дорог)</t>
  </si>
  <si>
    <t>ПС 110/35/6 кВ Мега ВЛ-35 кВ Ф№1</t>
  </si>
  <si>
    <t xml:space="preserve">Касание провода ф" С" ВЛ-35кВ ф№1( повреждение 50%),обрыв провода Ф "С"   ВЛ-35кВ ф№3  в результате зацепа трубоукладчиком ООО "Гидротранс"в пролете оп. №33-34 и падение провода на ВЛ-6 кВ Ф-14 П/С 35/6 кВ КНС-3М. </t>
  </si>
  <si>
    <t>ПС-35/6 кВ К-3М ВЛ-6 кВ Ф-16</t>
  </si>
  <si>
    <t>Касание провода транспортом (кран) ООО "БУТТ" в пролете опор 36/3-36/4, схлест проводов.</t>
  </si>
  <si>
    <t>Центральная Оха, скв. 2890</t>
  </si>
  <si>
    <t xml:space="preserve">выбило Т.З </t>
  </si>
  <si>
    <t>Восточное Эхаби, скв. 148</t>
  </si>
  <si>
    <t>выбило автомат в БУ</t>
  </si>
  <si>
    <t>АОЭЭ: выбивает автомат в БУ</t>
  </si>
  <si>
    <t>Восточное Эхаби, скв. 202</t>
  </si>
  <si>
    <t>АОЭЭ: не запускается</t>
  </si>
  <si>
    <t>ПС-35/6 кВ "Даги"         ВЛ-6 кВ Л-7Д</t>
  </si>
  <si>
    <t>ПС-35/6 кВ "Даги" ВЛ-6 кВ Л-7Д</t>
  </si>
  <si>
    <t>Схлест проводов ВЛ в результате наезда неустановленным транспортным средством на опору № 7-ЛД (на месте обнаружены следы шин) при осмотре ПС-35/6 кВ "Даги" В-6-2, В-6-3, В-6 Л-7Д в отключенном положении</t>
  </si>
  <si>
    <t xml:space="preserve">Ф-643 РУ-6 кВ ТП КБКС </t>
  </si>
  <si>
    <t>АО Ф-643 от ТО. АПВН. Произвели осмотр ВЛ-6 кВ Ф-643. Обнаружено мокрое птичье гнездо на тр-ре КТП -45/643. Убрали. РПВУ. КИЗ в норме.</t>
  </si>
  <si>
    <t>К-39 скв.1292  Н.Вартовское нмр</t>
  </si>
  <si>
    <t>К-23Р Советское нмр</t>
  </si>
  <si>
    <r>
      <t xml:space="preserve">КЗ статора ЭД. </t>
    </r>
    <r>
      <rPr>
        <sz val="12"/>
        <color indexed="60"/>
        <rFont val="Times New Roman"/>
        <family val="1"/>
        <charset val="204"/>
      </rPr>
      <t>Выполнена замена ЭД.</t>
    </r>
  </si>
  <si>
    <t>ПС-110/35/6 кВ Тайга, ЗРУ-6 кВ КНС-1 Уг, яч. №11</t>
  </si>
  <si>
    <t xml:space="preserve"> В пролете оп. №38-39 обрыв провода фазы А кузовом  самосвала, принадлежащим ИП "Ноздря" (полрядчик ЮНГ)  при проезде под ВЛ. Выполнен ремонт ВЛ-6, в 19:56 17.02.16 фидер введен в работу.</t>
  </si>
  <si>
    <t>ПС 110/10кВ "Полевая",
ВЛ-10 кВ ф."Пл-10"</t>
  </si>
  <si>
    <t>Вывод в неотложный ремонт ВЛ-10 кВ для перетяжки провода в пролетах опор №553-554 (персоналом СПО "Оренбургэнерго"), заявка не согласована ЦИТС "Оренбургнефть".</t>
  </si>
  <si>
    <t>ФСК ЕЭС,
ОПМЭС</t>
  </si>
  <si>
    <t>ПС 220/110/35/10кВ "Сорочинская" (МЭС)</t>
  </si>
  <si>
    <t>ВЛ-Никольская-1; Никольская-2.          ПС "Никольская", "Боголюбовская", "Кодяковская"</t>
  </si>
  <si>
    <t>Посадка напряжения по ВЛ-110 кВ "Сорочинская-Никольская-1"; "Сорочинская-Никольская-2., предварительная информация: аварийное отключение на Ириклинской ГРЭС.</t>
  </si>
  <si>
    <t>Газовая защита, 2 ступень</t>
  </si>
  <si>
    <t xml:space="preserve">ПС 35/6 кВ "369",
Т-1 </t>
  </si>
  <si>
    <t>Отключение Т1 на ПС 35/6 кВ "369" действием газовой защиты, причина выясняется</t>
  </si>
  <si>
    <t>ПС 35/6кВ № 326, Т-1</t>
  </si>
  <si>
    <t xml:space="preserve"> Урненское м/р.Куст-2 бис,
КТПН-6/0.4кВ №3,
РУ-6кВ ВНА-6.</t>
  </si>
  <si>
    <t xml:space="preserve"> Урненское м/р.Куст-2 бис,
КТПН-6/0.4кВ №3,
РУ-6 кВ ВНА-6.</t>
  </si>
  <si>
    <t>Повреждение контактов блока предохранителей 6 кВ (ф.В, С) в РУ-6 кВ КТПН-6/0,4 кВ №3, устранено.</t>
  </si>
  <si>
    <t>Низкое давление газа</t>
  </si>
  <si>
    <t xml:space="preserve"> ГТЭС 2х5,938=11,876 МВт (Покамасовское м/р), 
ТГ-1, ТГ-2</t>
  </si>
  <si>
    <t>Аварийный останов ТГ-1, ТГ-2 по защите "низкое давление газа"</t>
  </si>
  <si>
    <t>ПС 35/10 кВ "Чёрновка",
ВЛ-10 кВ Ф-9</t>
  </si>
  <si>
    <t>Посадка напряжения при аварийном отключении ВЛ-10 кВ Ф-8 от ПС 35/10 кВ "Чёрновка"(СПО).</t>
  </si>
  <si>
    <t>КбшЖД</t>
  </si>
  <si>
    <t>Газовая защита  2 ст</t>
  </si>
  <si>
    <t>ПС 110/35/10кВ "Асекеево-тяга",
Т-2</t>
  </si>
  <si>
    <t>Аварийное отключение Т-2 на  ПС 110/35/10кВ "Асекеево-тяга" (Кбш.ЖД) действием газовой защиты 2 ст. Транформаторр выведен в ремонт. Эл.снабжение ПС переведено от ПС 110/35/10 кВ "НПС" СПО (персоналом СПО "Оренбургэнерго"). 
В 22:00 Т-2 на ПС 110 "Асекеево-тяга" включен на хх персоналом Кбш.ЖД. Включение Т-2 в работу планирутся 24.02.2016.</t>
  </si>
  <si>
    <t>АО ТюменьЭнерго"</t>
  </si>
  <si>
    <t>2 ступень ЗЗ</t>
  </si>
  <si>
    <t>ВЛ 110 кВ "Кирьяновская-ПП Восточный",
"ПП-Восточный-Ореховская"</t>
  </si>
  <si>
    <t>Аварийное отключение ВЛ-110 кВ "Кирьяновская-ПП Восточный",
"ПП-Восточный-Ореховская" с успешным АПВ, причина выясняется.</t>
  </si>
  <si>
    <t>Аварийное отключение ВЛ-110 кВ "Кирьяновская-ПП Восточный" с успешным АПВ, причина выясняется.</t>
  </si>
  <si>
    <t>ПС-35/6 №558,
ВЛ-6кВ ф.58-7 
(ввод-1 БРУ-6 БКНС-21)</t>
  </si>
  <si>
    <t>СУ ЭЦН Лугинецкого нмр</t>
  </si>
  <si>
    <t>Посадка напряжения при аварийном отключении ВЛ-6кВ ф.58-7 (ввод-1 БРУ-6 БКНС-21) действием  МТЗ на ПС-35/6 №558.  ВЛ-6кВ выведена в ремонт, причина выясняется.</t>
  </si>
  <si>
    <t>ПС 110/35/10кВ "НПС"</t>
  </si>
  <si>
    <t xml:space="preserve">Остановка скважин по посадке напряжения в момент пуска агрегата № 2 БКНС "БРНУ" (эл.снабжение от ПС 110 "НПС", ЭД-6кВ 8 МВт) при ремонтной схеме эл.снабжения ПС. </t>
  </si>
  <si>
    <t>Детонация</t>
  </si>
  <si>
    <t>ГПЭС-2 8х1540, 1х250 (Аригольское м/р),
ГПГУ-4</t>
  </si>
  <si>
    <t>ГПЭС-2 8х1540, 1х250
 (Аригольское м/р),
ГПГУ-4</t>
  </si>
  <si>
    <t>Аварийный останов ГПГУ№4 по защите "Код 3115-Детонация цилиндра 5(А3)", с последующим аварийным отключением Ф-6,8 на ПС 35/6кВ "Аригольская-2" действием защиты АЧР 1ст.</t>
  </si>
  <si>
    <t>ПС 35/6 кВ "Дзержинская",
ВЛ-6 кВ Ф-1</t>
  </si>
  <si>
    <t>ВЛ-6 кВ Ф-1 ПС 35/6 кВ "Дзержинская"</t>
  </si>
  <si>
    <t>Аварийное отключение ВЛ-6 кВ с успешным АПВ.
Сильный порывистый ветер, метель.</t>
  </si>
  <si>
    <t>РП-10-1/2, ВЛ-10 кВ Ф-1
"Ганино-Янгульское" м-р.</t>
  </si>
  <si>
    <t>Аварийное отключение ВЛ-6 кВ с успешным РПВ.
Сильный порывистый ветер, метель. Осмотр ВЛ 
перенесен на 24.02.16 по причине плохих погодных условий.</t>
  </si>
  <si>
    <t>ПС 35/6 кВ "Дерюжевка",
ВЛ-6 кВ Ф-12</t>
  </si>
  <si>
    <t>Аварийное отключение ВЛ-6 кВ с успешным АПВ.
Сильный порывистый ветер, метель. Осмотр ВЛ 
перенесен на 24.02.16 по причине плохих погодных условий.</t>
  </si>
  <si>
    <t>Протозановское м-е,
ГДЭС-5000,
ДГУ-1,2,5</t>
  </si>
  <si>
    <t>Аварийный останов ДГУ-1,2,5 и остановка 7 скважин мехфонда. При осмотре KТП №3 (1600кВА) обнаружено повреждение изоляции кабельной муфты на выводах ВН Т-2 (оборудование в зоне ответственности СЭС)</t>
  </si>
  <si>
    <t>ПС 35/10кВ "Матвеевка",
ВЛ-6 кВ ф-МТ-3</t>
  </si>
  <si>
    <t>Слёт изолятора (ф-А) на опоре №134.</t>
  </si>
  <si>
    <t>ПС 35/10 кВ
"Староганькино",
Т-1</t>
  </si>
  <si>
    <t>Поврежденив в цепях управления МВ-35 Т-1.</t>
  </si>
  <si>
    <t>ПС 35/6кВ "Савельевский купол",
ВЛ-6 кВ Ф-606</t>
  </si>
  <si>
    <t>Сильный порывистый ветер, пляска проводов.
Осмотр запланирован на 25.02.16.</t>
  </si>
  <si>
    <t>Останов скважин по посадке напряжения при пуске ЭД-2 на БКНС БРНУ.</t>
  </si>
  <si>
    <t xml:space="preserve">Протозановское м/р,
КЛ-10кВ от КТП-4 
до ЗРУ-10кВ яч. №1 </t>
  </si>
  <si>
    <t>ГДЭС Протозановского м/р,
ДГУ-1,2,5</t>
  </si>
  <si>
    <t>На ГДЭС-5000 Протозановского м/р в результате повреждения 
КЛ-10кВ от КТП-4 до ЗРУ-10кВ яч. №1 произошёл аварийный останов ДГУ-1,2,5  и остановка 7 скважин мехфонда.</t>
  </si>
  <si>
    <t>ВЛ-6 кВ Вс-81 Афипский ЭСУ</t>
  </si>
  <si>
    <t>М-е Новодмитриевское. Повреждение изолятора в ПП-22 на КР-106.</t>
  </si>
  <si>
    <t>ЗЗ-1 ст</t>
  </si>
  <si>
    <t>ПС 35/6кВ "Конновская"
ВЛ-6 ф.№ 2</t>
  </si>
  <si>
    <t>Повреждение изолятора на опоре №42 (верхний скол изолятора (стекло) и  опоре № 47 (большой наклон изолятора).</t>
  </si>
  <si>
    <t>ПС 35/6кВ "Березовка",
Отпайка ВЛ-6 кВ ф. "Петровский" после ВЛБ-55</t>
  </si>
  <si>
    <t>Аварийное отключение ВЛБ-55 при включении АВ-0,4 СУ ЭЦН № 2 (ранее был отключен аварийно в связи с повреждением СУ) без согласования и уведомления оператором ЦДНГ-9.</t>
  </si>
  <si>
    <t>ЗМН,                  АВР-6</t>
  </si>
  <si>
    <t>ПС-35/6 №381, Т-2</t>
  </si>
  <si>
    <t>МТЗ-2ст.</t>
  </si>
  <si>
    <t>ГПЭС ДНС-2 7х1,54; 1х0,25 (Западно-Асомкинское м/р),
 ГПГУ-3</t>
  </si>
  <si>
    <t>ГПЭС ДНС-2 7х1,54; 1х0,25 
(Западно-Асомкинское м/р),
 ГПГУ-3</t>
  </si>
  <si>
    <t xml:space="preserve">Аварийный останов ГПГУ-3,4,7,8 по низкому давлению газа на входе в БПТГ вследствии ложного срабатывания системы защит ДНС-2 и открытию сбросного клапана № 2 на выходе из газосепаратора СГ-1 ДНС-2. </t>
  </si>
  <si>
    <t>КТП 6/0,4кВ КНС-3Мр,
Т-2</t>
  </si>
  <si>
    <t>РУ 6 кВ №2 КТП 6/0,4кВ 2х400кВА КНС-3Мр 2Т</t>
  </si>
  <si>
    <t>Повреждение Т-2  (400кВА) в КТП 6/0,4кВ КНС-3МР.</t>
  </si>
  <si>
    <t>ПС 35/6 кВ №185 яч. 18503 ввод-6-1</t>
  </si>
  <si>
    <t>Самопроизвольное отключение ВВ-6кВ яч.№3 Ввод-1 на  ПС 35/6кВ № 185. Перевод нагрузки 1СШ-6кВ на 2СШ-6кВ. Причины выясняются.</t>
  </si>
  <si>
    <t>ПС-35/6 кВ К-1405,
ВЛ-6 кВ Ф-8</t>
  </si>
  <si>
    <t>Аварийное отключение ВЛ-6 кВ, РПВ успешное. Причина вясняется.</t>
  </si>
  <si>
    <t>К-71,
 скв. 2507 Игольское нмр</t>
  </si>
  <si>
    <t>Аварийное отключение АВ-0,4 кВ скв.2507</t>
  </si>
  <si>
    <t>ПС 110/10кВ "Тирис-тяга" (КбшЖД)</t>
  </si>
  <si>
    <t>Посадка напряжения в сети 35 кВ при аварийном отключении 
В-110 кВ Т-1 на ПС 110/10 кВ "Тирис-тяга" (КбшЖД).</t>
  </si>
  <si>
    <t xml:space="preserve">      ПС-110/35/6кВ      Большечерногорская</t>
  </si>
  <si>
    <t>Посадка напряжения во время переключений по восстановлению нормальной схемы.</t>
  </si>
  <si>
    <t xml:space="preserve">Аварийный останов ГПУ СФ ООО "СЭС" </t>
  </si>
  <si>
    <t>МВ-35 Т-1-Т,
ВВ-6 Ввод-1</t>
  </si>
  <si>
    <t>МВ-35 Т-1-Т, ВВ-6 Ввод-1 ПС 35/6 кВ
"Сологаевка"</t>
  </si>
  <si>
    <t>Отключение Т-1 на ПС 35/6 кВ "Сологаевка" действием газовой защиты, нагрузка переведена на Т-2. 
Т-1 выведен в ремонт для выяснения причин отключения.</t>
  </si>
  <si>
    <t>ЗРУ-6 КНС-1Е</t>
  </si>
  <si>
    <t>В-6 ф.1-29</t>
  </si>
  <si>
    <t>март</t>
  </si>
  <si>
    <t>ГПГУ-3,5,6</t>
  </si>
  <si>
    <t>МНА-1,3, НПС-2, ВЛ-10 "МН" с 327 км до 475 км, УПГ</t>
  </si>
  <si>
    <t>Неисправность модуля ввода дискретных сигналов в ПЛК общей понели управления ГПЭС прведшая к полному останвову ГПЭС</t>
  </si>
  <si>
    <t>ВЛ-0,4кВ ф.1 от ТП Кл-514-5п</t>
  </si>
  <si>
    <t>М-е Дыш. На спуске с оп. 31 обрыв 2 проводов техникой СНПХ. Произведено отключение оборваных проводов.</t>
  </si>
  <si>
    <t xml:space="preserve">ПС 35/6 кВ Куст-37 </t>
  </si>
  <si>
    <t>ПС 35/6 кВ Куст-37 ВЛ 6 кВ Ф-18 от ПС 35/6 кВ Куст-37</t>
  </si>
  <si>
    <t xml:space="preserve">По ТМ "ОМЬ" зафиксирован бросок тока до 360А. Аварийное отключение ВВ-6кВ яч.18 действием защит МТЗ, при подклинивании скв.993 КП-55 ПЭД 250кВт, АВ-0,4кВ  скв.993 ВА 55-41 рем.№84-10-14 Iн-1000А,  выставлена уставка номинального тока расцепителя 1*Iн., t-4сек. Iр-550А, АВ-0,4кВ ввод-0,4кВ КТПН 6/0,4кВ 1000А №3 КП-55 FV 16-03-16 Iн-1600А,1*Iн., t-8сек. рем.№85-10-14. Уставка яч. 18 МТЗ-450А/0,5сек, МТО-1600А/0сек. Длина ВЛ-6кВ L-4,3км, ВЛ-6кВ оп.1 ОПН-6кВ 3шт, КТПН 6/0,4кВ ОПН-18шт. Прямые потери 0,4т/12,1м3., косвенные потери 0,5т/23,3м3. Контроль за напряжением, запуском мех. фонда. Осмотр ПС 35/6кВ, ВЛ, КТПН 6/0,4 кВ. </t>
  </si>
  <si>
    <t>35/6кВ "Курманаевская"</t>
  </si>
  <si>
    <t>Отпайка ВЛ-6 фидера № 706 после ЛР-2.</t>
  </si>
  <si>
    <t xml:space="preserve">Замена дефектных изоляторов на опоре №53 отпайка на КТП скв.№ 410, замена изолятора на анкерной опоре № 7 отпайка на КТП скв.№ 206 после ЛР-2. Аварийная заявка. </t>
  </si>
  <si>
    <t>Отпайка ВЛ-6 фидера "Бурение-3" после ВЛБ-33</t>
  </si>
  <si>
    <t xml:space="preserve">Устранение замыкания на "землю", замена дефектных изоляторов (2шт.) на приемной траверсе КТП-6/0,4кВ скв.№ 1588. Аварийная заявка. </t>
  </si>
  <si>
    <t>35/6кВ "Березовка"</t>
  </si>
  <si>
    <t>Отпайка ВЛ-6 фидера "Петровский" после ВЛБ-55.</t>
  </si>
  <si>
    <t>Отключение ВЛБ-55 при изменении уставок РЗА. Заявка не согласована ЦИТС.</t>
  </si>
  <si>
    <t>фидер №1409</t>
  </si>
  <si>
    <t>Аварийное отключение ВЛ-6 кВ фидера №1409.При осмотре выявлено на отпайке на скв 201 птица на траверсе опоры №-4 фаза-"В", касание  токоведущих частей.</t>
  </si>
  <si>
    <t xml:space="preserve">ВЛ-6 кВ ф-Графский </t>
  </si>
  <si>
    <t>Аварийное отключение с успешным АПВ работа МТО ветер до 15 м/сек,метель.</t>
  </si>
  <si>
    <t>35/6кВ "Подгорная"</t>
  </si>
  <si>
    <t>ВЛ-6 кВ ф-708</t>
  </si>
  <si>
    <t>Устранение замыкания на землю (обрыв вязки) ф-В на опоре №131 ф-708</t>
  </si>
  <si>
    <t>СШ-6 кВ, ВЛ-6 кВ ф-Графский, Перекачка, Ибряевский-1, 2.</t>
  </si>
  <si>
    <t>Устранение замыкания на землю (обрыв вязки изолятора фазы Б, опора №54).</t>
  </si>
  <si>
    <t>110/35/10кВ "Переволоцкая" (ЦЭС)</t>
  </si>
  <si>
    <t xml:space="preserve">ВЛ-35 кВ "Переволоцк-Адамовка", ПС 35/6 кВ "Капитоновская", ВЛ-6 кВ ф-1320П </t>
  </si>
  <si>
    <t xml:space="preserve">Отключение ВЛ-6 кВ ф.1320П Капитоновского м/р для перевода нагрузки на пст 110/6 кВ "Донецко-Сыртовская". Работы на ВЛ-35 кВ "Переволоцк-Адамовка" персоналом Переволоцкого РЭС. </t>
  </si>
  <si>
    <t>35/6кВ "Подольская"</t>
  </si>
  <si>
    <t>ВЛ-6 кВ ф-415</t>
  </si>
  <si>
    <t>Неоднократное отключение с успешным АПВ, Ветер-порывы до 8 м/сек. Работа МТЗ. произвели осмотр ВЛ, выявили увеличенный провис провода ф-В в пролете анкерных опор 85-86, следов поджогов нет, других замечаний нет.</t>
  </si>
  <si>
    <t>35/10кВ "Совхозная" (СЭС)</t>
  </si>
  <si>
    <t>ВЛ-10 кВ ф-Сх-3</t>
  </si>
  <si>
    <t>Перевод питания ф-Сх-3 на Сх-2, для вывода в неотложный ремонт В-10 кВ "Сх-3" для регулировки привода персоналом СПО.</t>
  </si>
  <si>
    <t>"Авар. откл."</t>
  </si>
  <si>
    <t>Ввод-6, ВЛ 6 кВ ф-Уваровский, Петровский, 506.</t>
  </si>
  <si>
    <t xml:space="preserve">Падение нагрузки по ВЛ-35 кВ "Тарханы-Аксютино". Выехалина ПС "Березовка", при осмотре ПС выявлены отключенные В-35-Т1Т и Ввод-6 кВ, разрушение изолятора ф-В на приемном портале ф-506, блинкер "Авар. откл." </t>
  </si>
  <si>
    <t>35/10кВ "Кзыл-Мечеть" (ЗЭС)</t>
  </si>
  <si>
    <t>ВЛ-10 кВ ф-КМ-3</t>
  </si>
  <si>
    <t>Восстановление нормальной схемы персоналом ЗПО.</t>
  </si>
  <si>
    <t>SEPAM S81</t>
  </si>
  <si>
    <t>ГТУ-3,4</t>
  </si>
  <si>
    <t xml:space="preserve">В 14:06(время местное) АО яч.3.5 В-6 ГТУ-3, яч.4.2 В-6 ГТУ-4   ЗРУ-6кВ №1 ГТЭС-83 из-за  пробоя  концевой муфты КЛ-6кВ  яч. 22.5  ЗРУ-6кВ №1 ГТЭС-83.  Повреждённая КЛ-6кВ отключена, выведена в ремонт.                                                         В 15:25 схема электроснабжения восстановлена.  </t>
  </si>
  <si>
    <t xml:space="preserve">ГТЭС-42 ГТУ-1,3                           ДЭС-1 ДГУ-5,6,7,8,9  </t>
  </si>
  <si>
    <t xml:space="preserve">В 07:19 (время местное) АО ГТУ-3 по причине потери питания САУ ГТУ (контроллера). Увеличение активной мощности на ГТУ-1 до 7400кВт, реактивной мощности до 6400кВАр. В 07:20 (время местное) АО ГТУ-1 действием максимальной токовой защиты (МТЗ). АО ДЭС-1 ДГУ-5,6,7,8,9 по перегрузке. В 09:53 (время местное) энергоснабжение Тямкинского м/р, Южно-Петьёгского м/р, Радонежского м/р восстановлено.  10:20 Мехфонд в работе                                           </t>
  </si>
  <si>
    <t>ВЛ-10 кВ Ф-2</t>
  </si>
  <si>
    <t>ВЛ-10 кВ Ф-2 (ВПО) ПС 35/10 кВ
"Староганькино"(ВПО). Под посадку напряжения попали: ВЛ-10 кВ "Южно-Бутлеровская"(СНГ).</t>
  </si>
  <si>
    <t xml:space="preserve">В 11:07 прошла посадка напряжения, останавливалась скв.№75 "Южно-Бутлеровского" м/р. Волжское ПО посадку напряжения не подтверждают.
</t>
  </si>
  <si>
    <t>ОАО Черногорэнерго</t>
  </si>
  <si>
    <t>ВЛ-6кВ Ф-7      ПС35/6кВ  ПР-17</t>
  </si>
  <si>
    <t>подклинивание скважин запитанных от КТПН-6/0,4кВ №2 400кВА на К-1547</t>
  </si>
  <si>
    <t>АОЭЭ: не запускается - устранение перекоса фаз, запуск</t>
  </si>
  <si>
    <t>ТП-6/0,4кВ № 6</t>
  </si>
  <si>
    <t>Восточное Эхаби, ТП-6/0,4кВ № 6</t>
  </si>
  <si>
    <t>Не исправен трансформатор на ТП-6/0,4кВ № 6 (высокое напряжение), требуется замена.</t>
  </si>
  <si>
    <t>Кыдыланьи, скв. 42</t>
  </si>
  <si>
    <t>Сгорел пускатель в БУС. Замена, запуск.</t>
  </si>
  <si>
    <t>Западное Сабо, скв. 113</t>
  </si>
  <si>
    <t>Переподключение ЭД в БУС</t>
  </si>
  <si>
    <t>Катангли, Л-2К</t>
  </si>
  <si>
    <t>ТП-6/0,4кВ №306, ф. Л-2К- слетел провод с изолятора</t>
  </si>
  <si>
    <t>Восточное Эхаби, скв. 304</t>
  </si>
  <si>
    <t>АО  АПВУ, произвели осмотр, дефектов не выявлено.</t>
  </si>
  <si>
    <t xml:space="preserve">АО трёхкратное ГПУ СФ ООО "СЭС" </t>
  </si>
  <si>
    <t>АО ДЭС СФ ООО "СЭС"</t>
  </si>
  <si>
    <t>110/10кВ Полевая</t>
  </si>
  <si>
    <t>ВЛ-10 фидера "Пл-10"</t>
  </si>
  <si>
    <t>Верховой осмотр ВЛ-10кВ оп.№161-181 (персоналом СПО "Оренбургэнерго"). Заявка не согласована ЦИТС ПАО "ОН".</t>
  </si>
  <si>
    <t>ВЛ-10 фидера № 1</t>
  </si>
  <si>
    <t>Заявка ЗЭС: для устранения  нагрева болтового соединения ввода 10кВ фаза "В" трансформатора Т-1 и устранение нагрева болтового соединения на вводе АВ1 ТСН фаза "А" персоналом ЗЭС. Заявка не согласована ЦИТС ПАО "ОН".</t>
  </si>
  <si>
    <t>ВЛ-6кВ Ф-4 ПС 35/6кВ "к.51"</t>
  </si>
  <si>
    <t>КЗ в АВ 0,4 ТКРС, выгорел предохранитель 6кВ</t>
  </si>
  <si>
    <t>ВЛ-6 кВ Ф-181</t>
  </si>
  <si>
    <t>ВЛ-6 кВ Ф-181 ПС 110/35/6 кВ "Подгорная"</t>
  </si>
  <si>
    <t xml:space="preserve"> Неисправность БУ/ТЭЛ,РЗЛ. АПВ-не отработало РПВ- не производили. Причина: неисправность ЭБУ (электронный блок управления  ВВ-6 кВ) С 18:27 до 18:49 произвели переустановку ЭБУ  с яч.№23 (ВВ-6 кВ Ф-92) в яч.№11 (ВВ-6 кВ Ф-181) . В 18:55 ВЛ-6 кВ Ф-181 в работе.</t>
  </si>
  <si>
    <t>ПС-35/6кВ «Тунгор», СВВ-35кВ</t>
  </si>
  <si>
    <t>При подаче напряжения на ВЛ-35кВ Т-600 со стороны ПС-35/6кВ «Ю.Купол»,  на ПС-35/6кВ «Тунгор» произошло авт. откл. СВВ-35. Причина выясняется.</t>
  </si>
  <si>
    <t>Восточное Эхаби, скв. 748</t>
  </si>
  <si>
    <t>БЭО-3</t>
  </si>
  <si>
    <t>ДЗТ, АВР-6</t>
  </si>
  <si>
    <t>ПС-35/6кВ №202 Т-1</t>
  </si>
  <si>
    <t xml:space="preserve"> В-35 Т-1, В-6 Т-1</t>
  </si>
  <si>
    <t>35/6кВ "Тананыкская"</t>
  </si>
  <si>
    <t>ВЛ-6 кВ фидера "03" после КРУН.</t>
  </si>
  <si>
    <t xml:space="preserve">Устранение замыкания на "землю", замена изолятора фазы "С" на опоре № 60. Аварийная заявка. </t>
  </si>
  <si>
    <t>ВЛ-6 кВ фидера        № 311.</t>
  </si>
  <si>
    <t xml:space="preserve">Устранение замыкания на "землю", устранение слета изолятора на опоре №45 фаза "В". Аварийная заявка.  </t>
  </si>
  <si>
    <t>ВЛ-6 кВ Ф-7</t>
  </si>
  <si>
    <t>ВЛ-6 кВ Ф-7 ПС 35/6 кВ "Екатериновская"</t>
  </si>
  <si>
    <t>Сработало указательное реле "МТЗ".АПВ-неуспешо.РПВ-не делали. Причина:пролет опр № 702/21-702/25 слетел провод Ф-"А". С 20:30 до 23:00 произвели монтаж провода Ф-"А" в пролете опор № 702/21-702/25.</t>
  </si>
  <si>
    <t>ООО "Римера сервис"</t>
  </si>
  <si>
    <t>К-71 скв. 3005 Игольское нмр</t>
  </si>
  <si>
    <t>К-71</t>
  </si>
  <si>
    <t xml:space="preserve">АО АВ-0,4кВ в ТП 6/0,4кВ. ПВ успешное. </t>
  </si>
  <si>
    <t>241р Первомайского нмр</t>
  </si>
  <si>
    <t xml:space="preserve"> ГПЭС-2 8х1540, 1х250  (Аригольское м/р)</t>
  </si>
  <si>
    <t xml:space="preserve">ГПГУ-3 </t>
  </si>
  <si>
    <t xml:space="preserve">Аварийный останов ГПГУ-3, на панели управления АРМ  сигнал "критическая детонация", что привело к отключению ВЛ-6 кВ Ф-6,8 на ПС 35/6 кВ Аригольская-2 действием защиты АЧР 1 ст, уставка 49 ГЦ, 0 сек., на 2ТН-6 кВ  зафиксирована частота 49,13 Гц.   Осмотр оборудования. 17:38 ввод в работу ГПГУ, 17:43 останов по детонации. 17:51 ввод в работу ГПГУ, 17:53 останов по детонации. 17:56 запуск на х.х, 18:15 останов для замены газового фильтра. 19:02 запуск на х.х в ручном режиме для проверки параметров.19:30  ввод в работу ГПГУ, 19:33 останов по детонации. 19:44 нагрузки ВЛ-6кВ Ф№6,8 ПС35/6кВ Аригольская-2 переведены на внешнюю электрическую сеть. 
</t>
  </si>
  <si>
    <t>Отпайка ВЛ-6 фидера № 708, после ЛР-4.</t>
  </si>
  <si>
    <t>Замена разъединителя (тип-ЛРК) на КТП скв. №№1705, 3325.</t>
  </si>
  <si>
    <t>Отпайка ВЛ-6 фидера № 1409</t>
  </si>
  <si>
    <t>Остановка скважин. Осмотром выявлено: отлом шлейфа провода с траверсы ВЛ опоры №69 спуск на ЛР-6кВ №11/1 фаза А, фаза С натянут. В 6:37 отключили ЛР-11/1.  В 6:54 включен ЛР-№13, эл.снабжение КТП-6/0,4 скв.№№ 3805, 87, 3804 переведено от фидера №1411. Устранение запланировано на 09.03.16., площадка и подъезд к ЛР-11/1 расчищены.</t>
  </si>
  <si>
    <t>МТЗ-2</t>
  </si>
  <si>
    <t>110/35/6кВ "Вахитовская"</t>
  </si>
  <si>
    <t>ВЛ-6 фидера № 2</t>
  </si>
  <si>
    <t>С успешным АПВ, МТЗ-2, L=5,64 км от ПС, фазы "А" и "С". В 19:20 выехали с осмотром. Причина отключения- включение АВ-0,4 кВ 630 А в КТП (после замены КЛ-0,4 кВ ВВГ-4*70мм2 на ВВГ-4*150мм2) фазировку перепутал персонал ЗАО "Электон". На СУ ЭЦН с КТП отходили КЛ-0,4 кВ 95мм2 и 70мм2 (смена ПЭД-180 на ПЭД-250) .</t>
  </si>
  <si>
    <t>Работала МТ3. АПВ-нет. РПВ-успешно. Осмотр ВЛ-6 кВ будет произведен 09.03.16.</t>
  </si>
  <si>
    <t xml:space="preserve">ПС 110/35/6 кВ Ямальская
В-110 Т-1 </t>
  </si>
  <si>
    <t>Т-1</t>
  </si>
  <si>
    <t>Отключение В-110 Т-1, 1СШ-6 кВ КРУН-6 кВ из-за ложного срабатывания ДЗТ.</t>
  </si>
  <si>
    <t>ВЛ-6 кВ Ф-2 ПС 35/6 кВ "Якушкинская"</t>
  </si>
  <si>
    <t>Работала МТЗ. АПВ- не успешно. РПВ-не успешно. Произведен осмотр уч.ВЛ  от оп.№ 0200/1 до оп.0200/56. В пролетах оп.№ 0200/55-0200/56 обнаружено дерево на проводах. Убрали.</t>
  </si>
  <si>
    <t>ВЛ-0,4 кВ ф-3 от ТП-Хл-212-2</t>
  </si>
  <si>
    <t>М-е Зыбза. В пролёте опор 1--2 бульдозер повалил на ВЛ-0,4 кВ дерево, сработал фидерный АВ.</t>
  </si>
  <si>
    <t>МВ-35 Т-1-Т,</t>
  </si>
  <si>
    <t>ВВ-35 Т-1-Т ПС 35/6 кВ
"Голубевская"</t>
  </si>
  <si>
    <t>Работала МТЗ 1ст. Ввод-6 кВ Т-1-Т не отключался.
В 22:27 откл.Ввод-6 кВ Т-1-Т. В 22:30 ВВ-35 Т-1-Т РПВ-успешно.
В 22:35 Ввод-6кВ вкл.в работу. Причина выясняется.</t>
  </si>
  <si>
    <t>КТПН-6/0,4кВ к.163</t>
  </si>
  <si>
    <t>Отключение вводного АВ-0,4 скважины 2713 из-за слабого контакта в АВ-0,4 .</t>
  </si>
  <si>
    <t>ВЛ 6 кВ  267-16</t>
  </si>
  <si>
    <t xml:space="preserve">Схлест проводов
 ВЛ 6кВ (фазы "А" и "С") в пролете опор 80-80/1, при воздействии на провода откидываемым снегом  роторной снегоуборочной машиной. </t>
  </si>
  <si>
    <t>Таас-Юрях Нефтегазодобыча</t>
  </si>
  <si>
    <t>ВЛ-6кВ ф.№1,2</t>
  </si>
  <si>
    <t>Повреждение кабельной эстакады самосвалом с поднятым кузовом, при спуске кузова повреждены 2 кабеля 6 кВ (выход из ЗРУ-6кВ "ГТЭС" - от  яч.5,6 до ЛР-6кВ ф.№1,2)</t>
  </si>
  <si>
    <t>К-191, СУ скв.2615 Советского нмр</t>
  </si>
  <si>
    <t>К-191</t>
  </si>
  <si>
    <t>Повреждение МП-0,4кВ.</t>
  </si>
  <si>
    <t>Срыв пламени турбины</t>
  </si>
  <si>
    <t>ГТЭС 2х5,938 ТГ-1 (газ)</t>
  </si>
  <si>
    <t>ПС-220/110кВ "Космос"</t>
  </si>
  <si>
    <t>ВЛ-6кВ ф.1802-13</t>
  </si>
  <si>
    <t>ПС 110/35/6кВ Промысловая,      ВЛ-35 Таежная-2</t>
  </si>
  <si>
    <t>ВЛ-35 Таежная-2</t>
  </si>
  <si>
    <t xml:space="preserve">  ПС 35/6 №061,               ВЛ-6 ф.061-17</t>
  </si>
  <si>
    <t>ВЛ-6 ф.061-17</t>
  </si>
  <si>
    <t>ГПЭС Колотушное нмр</t>
  </si>
  <si>
    <t>Аварийный останов ГПЭС ООО "СЭС".</t>
  </si>
  <si>
    <t>К-3 Колотушного нмр</t>
  </si>
  <si>
    <t>В-6 "Ввод-2" КУВ-6 К-3</t>
  </si>
  <si>
    <t>Аварийное отключение КУВ-6 "Ввод-2" действием МТЗ. Причина выясняется.</t>
  </si>
  <si>
    <t xml:space="preserve">Диференциальная защита </t>
  </si>
  <si>
    <t>ГПЭС ДНС-2 7х1,54; 1х0,25 ГПГУ-2
(Западно-Асомкинское м/р)</t>
  </si>
  <si>
    <t>ГПЭС ДНС-2 7х1,54; 1х0,25 ГПГУ-2</t>
  </si>
  <si>
    <t>А.О., АПВН, МТЗ</t>
  </si>
  <si>
    <t>ВЛ-6</t>
  </si>
  <si>
    <t>ВЛ-6 ф.87-18</t>
  </si>
  <si>
    <t>Упало дерево на ВЛ-6 из вне охранной зоны, оп.19 сорван изолятор, оп.22-25 обрыв проводов</t>
  </si>
  <si>
    <t>ЗРУ 6 кВ БКНС Узунская яч.21</t>
  </si>
  <si>
    <t>При запуске СТД-6кВ 800кВТ №2 после замены насосного агрегата произошло отключение яч.№3 СТД №2 действием защиты КиП, отключение яч.№21 Ввод №1 действием защиты МТЗ, на МПУ Сепам зафиксировано значение I-396А_x000D_
Уставки: _x000D_
яч.№21 МТО 1200А, 0,25с, МТЗ 400А, 1с_x000D_
яч.№3 МТО 700А, 0с, МТЗ 120А, 9с_x000D_
Запуск в работу СТД-6кВ №3 в 15:00, СТД-6кВ №1 в 15:05_x000D_
Запуск СТД-6кВ 800кВт №2 на х/ход в 17:36, работа электродвигателя без замечаний. Параметры ВТЦ №2: Iст-28А, Iр-190А, Uр-24В_x000D_
 Осмотр ЭО РУ-6кВ БКНС, вкл. яч.№21 Ввод-6кВ №1 в 14:54, контроль за запуском в работу технологического оборудования</t>
  </si>
  <si>
    <t>ГПЭС ДНС-2 7х1,54; 1х0,25 ГПГУ-3</t>
  </si>
  <si>
    <t>Аварийный останов ГПГУ № 3,4,5,7,8 на панели управления сработал сигнал "низкое давление газа". По результатам осмотра на АРМ зафиксировано срабатывания датчика нижнего уровня газосепаратора БПТГ и закрытие задвижек на линии подачи топливного газа к ГПГУ. Сброс экспортной мощности 5 МВт. Осмотр оборудования. Квитирование защит, поочерёдный запуск ГПГУ. В 20:30 экспортная мощность 6 МВт. Отправлена телефонограмма в "ДЭС".</t>
  </si>
  <si>
    <t xml:space="preserve"> В 03:01 останов ТГ-1 из-за срыва пламени турбины,  на панели управления сработал сигнал "AL-034" (сброс из-за потери сети). В ЗРУ-35 кВ произошло отключение ячеек №13,18 и выход ГТЭС из параллельной работы с сетью.  ТГ-2 осталась в работе на собственные нужды. Причиной срыва пламени явилась некорректная работа клапана газового топлива.   В 03:49 синхронизация ТГ-2 с сетью. В 03:55 запуск ТГ-1, в 04:02 синхронизация ТГ-1. Поэтапный набор мощности. Осмотр оборудования, квитирование сигналов, снятие информации с ячеек. Отправлена телефонограмма в "АЭС". </t>
  </si>
  <si>
    <t>При запуске СТД-1600кВт №1 произошел аварийный останов ГПГУ-2,3,4 на панели управления сработал сигнал "дифференциальная защита".  В момент отключения  на МПУ Сепам зафиксированы токи: на яч.№5 ф-В 53,3А, ф-С 44,3А, на яч.№9 ф-В 57А, ф-С 48,3А, на яч.№13 ф-В 48,6А, ф-С 41А при уставке 22А. Сброс экспортной мощности 3 МВт. Осмотр оборудования. Деблокировка защит, поочерёдный запуск ГПГУ. В 11:25 экспортная мощность 3 МВт. Отправлена телефонограмма в "ДЭС".</t>
  </si>
  <si>
    <t>ГПЭС ДНС-2 7х1,54; 1х0,25 ГПГУ-5</t>
  </si>
  <si>
    <t>При запуске СТД-6кВ 1600кВт №2 произошло отключение яч.24 ввод-6кВ №2 в ЗРУ-6кВ ГПЭС ДНС-2 действием защиты МТЗ, аварийный останов ГПГУ-5,7,8 по ошибке "потеря сети", уставка МТЗ на  яч.24 590А, в момент отключения на МПУ Сепам яч.24 зафиксирован ток; фаза "А"-759А, фаза "В"-771А, фаза "С"-754А. Сброс экспортной мощности 1,4 МВт. Осмотр оборудования. Деблокировка защит, поочерёдный запуск ГПГУ-5,7,8. В 20:53 экспортная мощность 3 МВт. Отправлена телефонограмма в "ДЭС".</t>
  </si>
  <si>
    <t xml:space="preserve"> Низкое давление газа</t>
  </si>
  <si>
    <t>Аварийный останов ГПГУ-5,7,8 действием защиты "низкое давление газа", в связи с закрытием выходного клапана газа в УПТГ. Закрытие клапана произошло в момент запуска СТД-1600кВт №1 на КНС-2. На АРМ "ГПЭС ДНС-2" зафиксировано снижение напряжения с 228В до 190В на шинах СН-0,4кВ. Сброс экспортной мощности 3МВт. Объект находится в эксплуатационной ответственности ООО "ДЭС". Осмотр оборудования. Деблокировка защит, поочерёдный запуск ГПГУ-2,3,4,5,7,8. В 11:38 экспортная мощность 3 МВт. Отправлена телефонограмма в "ДЭС".</t>
  </si>
  <si>
    <t>ООО "РН-ЮганскНефтеГаз"</t>
  </si>
  <si>
    <t>ПС 35/6 кВ № 114 В-35кВ Покамас-1</t>
  </si>
  <si>
    <t>Аварийное отключение В-35кВ Покамас-1 на ПС 35/6кВ №114, что привело к изчезновению напряжения на 1С-35, 2С-35 ПС 35/6кВ №187. Сброс нагрузки 3,92МВт из них 3,1МВт технологическое оборудование. Набор нагрузки 50% 7мин., 100% 22мин. Косвенные потери 0,2т./0,8м3, прямые потери 1,2т/4,8м3.  РПВ В-35кВ Покамас-1 на ПС 35/6кВ №114 персоналом РН-ЮганскНефтеГаз успешно. Контроль за уровнем напряжения, запуском технологического оборудования, мех. фонда. Осмотр эл.оборудования ПС 35/6кВ №187, РУ-6кВ КНС-1, РУ-6кВ ДНС-1. Отправлена телефонограмма в ООО РН-ЮганскНефтеГаз.</t>
  </si>
  <si>
    <t>УРОВ</t>
  </si>
  <si>
    <t>При проверке  защиты МТЗ яч.№9 ГПГУ-3 произошло отключение яч.№11 ввод-6кВ №3 от ПС 35/6кВ 185 в РУ-6кВ ГПЭС ДНС-2 действием УРОВ, что привело к аварийному останову ГПГУ-2,4. Уставка МТЗ яч.№9 (220А 0,6сек). Уставка УРОВ (220А 1,5сек). Сброс экспортной мощности составил 2МВт. Объект находится в эксплуатационной ответственности ООО "ДЭС". Осмотр электрооборудования, подача напряжения на 1С-6кВ, деблокировка защит, перевод СН-0,4кВ на 1С-0,4кВ. Ввод в работу ГПГУ-2,3,4 с поэтапным набором нагрузки. 22:57 выход на экспортную мощность 6МВт.</t>
  </si>
  <si>
    <t>110/35/10кВ "Ново-Сергиевская" (ЗЭС)</t>
  </si>
  <si>
    <t>ВЛ-10 кВ ф-4</t>
  </si>
  <si>
    <t>С неуспешным АПВ, работа МТЗ, РПВ успешное. Производится осмотр персоналом ЗПО и УЭ. Осмотр закончен  в связи с плохими погодными условиями, (Осмотр переносится на 16.03.2016г.)</t>
  </si>
  <si>
    <t>ВЛ-6 кВ фидера "ДНС".</t>
  </si>
  <si>
    <t>Устранение обрыва вязки на опоре № 63 фаза "В" отпайка на ТП-6/0,4 скв.№ 1541.</t>
  </si>
  <si>
    <t xml:space="preserve"> -</t>
  </si>
  <si>
    <t>ДЭК-2</t>
  </si>
  <si>
    <t>12:45 при запуске ДГУ-400/7 ДЭК-2 (м/р им.Малыка) после ТО при распределении нагрузки произошла остановка скважин 3022г,3027г,3028г по МТЗ. В 14:30 запуск скважин</t>
  </si>
  <si>
    <t>Посадка "U" на ПС-110/35/6кВ КНС-27, КНС-3А, КНС-28, Медвежья, запитанных от ПС 220/110кВ Космос.</t>
  </si>
  <si>
    <t>Перекрыло кабель, необходима установка 4х опор, монтаж ЛЭП.</t>
  </si>
  <si>
    <t>Кыдыланьи, скв. 42, 44</t>
  </si>
  <si>
    <t xml:space="preserve">Выгорела разделка ВЛ-0,4кВ скв.42, скв. 44 на опоре. </t>
  </si>
  <si>
    <t>Л-4Мз</t>
  </si>
  <si>
    <t>Мирзоева, Л-4Мз</t>
  </si>
  <si>
    <t>Отключился фидер Л4МЗ, Выяснение причины, возможно касание проводов спец.техники.</t>
  </si>
  <si>
    <t>ВЛ-35 Колендо</t>
  </si>
  <si>
    <t>АОЭЭ ВЛ-35 Колендо. Выяснение причины, возможно перекрытие птицей</t>
  </si>
  <si>
    <t>ПС-35/6кВ «Одопту»</t>
  </si>
  <si>
    <t>ВЛ-35кВ Т-603 (Сабо)</t>
  </si>
  <si>
    <t xml:space="preserve">Предварительная причина: падение шторки на токоведущие шины при вкатывании тележки  № 8 на ПС 35/6кВ «Одопту» </t>
  </si>
  <si>
    <t>ТП-6/0,4кВ № 310</t>
  </si>
  <si>
    <t>Набиль, ТП-6/0,4кВ № 310</t>
  </si>
  <si>
    <t>ТП-6/0,4кВ № 310-замена питающего кабеля</t>
  </si>
  <si>
    <t>Выбило ТЗ в БУ, протяжка контактов, запуск</t>
  </si>
  <si>
    <t>АО ТО  РПВУ. Повреждение на ВЛ-6кВ Ф-14 за Яч. Артизианского-участка, данный участок ВЛ обслуживает сторонняя организация.</t>
  </si>
  <si>
    <t>АО яч№ 2/14, произвели ремонт и ревизию ячейки</t>
  </si>
  <si>
    <t>АО ТО  РПВУ Ф-14 , при вводе в работу яч №2/14</t>
  </si>
  <si>
    <t>21.27</t>
  </si>
  <si>
    <t>22.20</t>
  </si>
  <si>
    <t>SEPAM яч.10 ЗРУ-6кВ ГТЭС</t>
  </si>
  <si>
    <t>ВЛ-6кВ ф № 4</t>
  </si>
  <si>
    <t xml:space="preserve">ВЛ-6кВ ф.№4 </t>
  </si>
  <si>
    <t>ВЛ-6кВ №10 Куст №20</t>
  </si>
  <si>
    <t>При запуске СУ ЭЦН на КП-20 после перевода питания КТП-1600кВа "Куст №20" с ВЛ-6кВ ф.3 на ВЛ-6кВ ф.4 сработала технологическая защита СУ ЭЦН "неправильное чередование фаз", кт препятствовала запуску. После перевода питания КТП-1600кВа "Куст №20" с ВЛ-6кВ ф.4 на ВЛ-6кВ ф.3, препятствие для запуска было устранено.</t>
  </si>
  <si>
    <t>К-30, 74 Вахское нмр</t>
  </si>
  <si>
    <t>Ф.6-6</t>
  </si>
  <si>
    <r>
      <t xml:space="preserve">ПС 35/6кВ №206 АО ВЛ-6кВ Ф.6-6 действием защиты ТО, АПВУ. При осмотре выявлено- ЛР-6 на  оп.71 повреждение контактов. </t>
    </r>
    <r>
      <rPr>
        <sz val="12"/>
        <color indexed="53"/>
        <rFont val="Times New Roman"/>
        <family val="1"/>
        <charset val="204"/>
      </rPr>
      <t>Выполнена замена ЛР-6.</t>
    </r>
  </si>
  <si>
    <t>Катыльгинское, Оленье, Зап.-Катыльгинское нмр</t>
  </si>
  <si>
    <t>АО УЭЦН при включении БСК-110кВ на ПС110/35/6кВ Катыльгинская. По команде ТРДУ, после ввода в работу ВЛ-220кВ ЧС-226. Запрошены распечатки журнала событий ЭЦН. Причина выясняется</t>
  </si>
  <si>
    <t>К-2 Озерное нмр</t>
  </si>
  <si>
    <t>ВЛ-35 Сургутская-1</t>
  </si>
  <si>
    <t>Попадание крепежных элементов волоконно-оптического кабеля между шлейфом  ф. «В» и проводом ф.«С» ВЛ-35 Сургутская-1 на опоре № 26 при монтаже линии связи подрядной организацией ООО “Энергосвязь” вызвало пробой воздушного промежутка и привело к межфазному замыканию.
Межфазное замыкание ф. «В» и «С» на опоре № 26 явилось причиной от-ключения ВЛ-35 Сургутская-1</t>
  </si>
  <si>
    <t>к.321 КТП 6/0.4кВ 400кВА</t>
  </si>
  <si>
    <t>ПС-35/6 №060 ВЛ-6кВ      ф.060-05</t>
  </si>
  <si>
    <t>ВЛ-6кВ ф.060-05</t>
  </si>
  <si>
    <t>ВЛ-35 Пакомас-1</t>
  </si>
  <si>
    <t xml:space="preserve">  ПС 35/6 №018,               ВЛ-6 ф.018-09,          БКРУ-6кВ К-601 КТП №1</t>
  </si>
  <si>
    <t>КТП-1 ВВ-6</t>
  </si>
  <si>
    <t>КТП №1 К-601 повреждение опорных изоляторов 6кВ ф.А,В шинного моста 6кВ. Устранено.</t>
  </si>
  <si>
    <t>В-6кВ ф.170-16</t>
  </si>
  <si>
    <t>В-6кВ ф.278-06</t>
  </si>
  <si>
    <t>"Ставропольэнерго"</t>
  </si>
  <si>
    <t xml:space="preserve">ПС 110/35/10кВ "Ачикулакская",
ВЛ-6 кВ Ф-511 </t>
  </si>
  <si>
    <t>Аварийное отключение ВЛ-6 кВ действием МТЗ,
порывы ветра до 15 м/с</t>
  </si>
  <si>
    <t xml:space="preserve">ПС 35/6 кВ "Ачикулакнефть-15",
ВЛ-6 кВ Ф-152 </t>
  </si>
  <si>
    <t>Порывы ветра до 15 м/с, обрыв вязки провода Ф-"В" на оп.№ 137.</t>
  </si>
  <si>
    <t>ПС 35/6 кВ "Лесная-14",
Ф-144 ВЛ-6 кВ</t>
  </si>
  <si>
    <t xml:space="preserve"> Порывы ветра до 15 м/с, обрыв вязки провода на оп.№12 (отпайка на скв. 75 м/р Лесное) </t>
  </si>
  <si>
    <t>ВЛ-6 кВ № Бг-112, 
Абинский ЭСУ.</t>
  </si>
  <si>
    <t>Аварийное отключение ВЛ-6 кВ с успешным РПВ. Сильный порывистый ветер.</t>
  </si>
  <si>
    <t>ПС 35/6кВ №414</t>
  </si>
  <si>
    <t xml:space="preserve">Останов скважин по посадке напряжения по 2СШ-6 кВ ПС 35/6кВ №414. Производится осмотр ВЛ-6кВ Ф.14-16, причина выясняется. </t>
  </si>
  <si>
    <t xml:space="preserve">ВЛ-10 кВ Ф-12 </t>
  </si>
  <si>
    <t>ВЛ-10 кВ Ф-12 (ВПО) ПС 220/110/10кВ
"Комсомолец" (МЭС). Под отключение попала:отпайка ВЛ-10 кВ Ф-"Колпинский" (АО "СНГ")</t>
  </si>
  <si>
    <t>Работала МТО.АПВ-выведено.РПВ-не успешно.На 1 С.Ш-10 кВ замыкание на "землю" ф-"А".Персоналом ВПО совместно с персоналом ПРЦЭиЭ №1 произведен осмотр ВЛ-10 кВ -причина А.О.не обнаружена.В 11:08 откл ЛР-КО/1 на оп.№1. В 11:35 вкл.Ф-12 в работу. В 12:35 вкл. ЛР-КО/1 на оп.№1.
Причина выясняется.</t>
  </si>
  <si>
    <t>А.О. АПВН, ТО</t>
  </si>
  <si>
    <t>ВЛ-6 ф. 76-16</t>
  </si>
  <si>
    <t>Сломан оголовник проходного изолятора 6кВна приемном портале фаза  "А"  ф.76-16. Провод упал на крышу ЗРУ-6кВ</t>
  </si>
  <si>
    <t>ВЛ 6 кВ  111-25</t>
  </si>
  <si>
    <t>КТПН-630 кВА  куст 102а
Комсомольского м/р</t>
  </si>
  <si>
    <t>Комсомольское м/р. Произошла посадка напряжения во ВЛ-6 кВ "111-25" .  При осмотре обнаружено на кусту №102а вышел из строя трансформатор 6/0,4 кВ  630кВа . Произведена замена.</t>
  </si>
  <si>
    <t>220/110/35/10кВ "Каргалинская" (МЭС)</t>
  </si>
  <si>
    <t>ПС "ММПС Капитоновская"</t>
  </si>
  <si>
    <t>Посадка напряжения при оперативных переключениях по выводу в ремонт СШ-220-2 на ПС "Каргалинская"</t>
  </si>
  <si>
    <t>С успешным АПВ, работа МТО</t>
  </si>
  <si>
    <t xml:space="preserve">ПС-35/6 №376 ф.376-21 КТПН-6/0,4кВ №4 </t>
  </si>
  <si>
    <t xml:space="preserve"> КТПН-6/0,4кВ №4 , ВЛ-6кВ ф.376-21</t>
  </si>
  <si>
    <t>Ф-918</t>
  </si>
  <si>
    <t>С успешным АПВ, причина выясняется. Блинкера защит не выпадали. В 13:25 произвели осмотр ВЛ, причина не выявлена. 20.03.16. планируется повторный осмотр.</t>
  </si>
  <si>
    <t>35/6кВ "Проскуринская"</t>
  </si>
  <si>
    <t>ВЛ-6 кВ ф-214</t>
  </si>
  <si>
    <t>Снижение нагрузки. Осмотром выявлен обрыв провода на ЛР-5 (скв-423, 417, 1016) в сторону ПС. В 14:10 бригада СЛ выехала с г. Бузулука. Устранено.</t>
  </si>
  <si>
    <t>Для отключения ЛР-2 (на ЛР-5 обрыв провода в сторону ПС).</t>
  </si>
  <si>
    <t>ДФЗ</t>
  </si>
  <si>
    <t>НВЧЗ</t>
  </si>
  <si>
    <t xml:space="preserve">Сильный порывистый ветер (23-25 м/с) </t>
  </si>
  <si>
    <t>ВЛ-220кВ Магистральная-Правдинская</t>
  </si>
  <si>
    <t>ПС 110 Мушкинская    В-35 2Т</t>
  </si>
  <si>
    <t xml:space="preserve">Сильный порывистый ветер (23-25 м/с)  ПС-110 Мушкино отключение 2С-35 </t>
  </si>
  <si>
    <t>ВЛ-110кВ Меркурий-Хантос-1</t>
  </si>
  <si>
    <t>НВЧЗ, ТНЗНП 1ст</t>
  </si>
  <si>
    <t>ВЛ-220 Магистральная- Росляковская</t>
  </si>
  <si>
    <t>ПС 220/110/35/6 Красноленинская</t>
  </si>
  <si>
    <t>ВЛ-35кВ КНС-3-2</t>
  </si>
  <si>
    <t>Неисправность В-35 2Т</t>
  </si>
  <si>
    <t>ВЛ-110 кВ Пуль-Яха- Геращенко
ВЛ-110 Пуль-Яха-Стрела</t>
  </si>
  <si>
    <t>ВЛ-110 Пуль-Яха-Стрела</t>
  </si>
  <si>
    <t>Посадка напряжения во время отключения  ВЛ-110 Пуль-Яха-Стрела, АПВ-успешное</t>
  </si>
  <si>
    <t xml:space="preserve">ВЛ-110 Муравленковская-Барсуковская-1  </t>
  </si>
  <si>
    <t>Отключение ВЛ-110 Муравленковская-Барсуковская-1  "АПВ"-неуспешное, "РПВ"-успешное</t>
  </si>
  <si>
    <t>ВЛ-110 Кирпичная-Таланга</t>
  </si>
  <si>
    <t>Посадка напряжения во время отключения  ВЛ-110 Кирпичная-Таланга АПВ-неуспешное</t>
  </si>
  <si>
    <t>ПС 220/110/35 кВ Ленинская ВЛ 110 кВ Ленинская-Лосинка 2</t>
  </si>
  <si>
    <t>Аварийное отключение ВЛ-110кВ Ленинская-Лосинка-2, кратковременное исчезновение напряжения на 2Т  ПС 110/35/6кВ Бекмеметьевская, работа АВР-35кВ на ПС 110/35/6кВ Бекмеметьевская, что привело к кратковременному исчезновению напряжения на 2Т ПС 35/6кВ №185, 186.</t>
  </si>
  <si>
    <t>ПС 35/6кВ №076 ф.076-11</t>
  </si>
  <si>
    <t>ПС 35/6кВ № 065 ф.065-01</t>
  </si>
  <si>
    <t>ПС 35/6кВ № 065 ф.065-12</t>
  </si>
  <si>
    <t>ПС 35/6кВ № 019 ф.019-10</t>
  </si>
  <si>
    <t>ПС 35/6кВ № 062 ф.062-17</t>
  </si>
  <si>
    <t>ПС-110/35/6кВ Очимкинская ВЛ-35 Пламя-1</t>
  </si>
  <si>
    <t>МТЗ-1ст.</t>
  </si>
  <si>
    <t>ВЛ-35кВ Сириус-1ц</t>
  </si>
  <si>
    <t>ВЛ-35кВ Поселковая-1ц</t>
  </si>
  <si>
    <t>ПС «Шубинская»  ВЛ-220кВ  Полоцкая-Шубинская</t>
  </si>
  <si>
    <t>ВЛ-220кВ  Полоцкая-Шубинская</t>
  </si>
  <si>
    <t>ПС «Лабытвор»  ВЛ-35 Ока-2</t>
  </si>
  <si>
    <t>ВЛ-35 Ока-2</t>
  </si>
  <si>
    <t>Разрушение ЭВ-110 Приобская ГТЭС -1</t>
  </si>
  <si>
    <t>Разрушение ЭВ-110 Приобская ГТЭС -2</t>
  </si>
  <si>
    <t>ДЗЛ, фА</t>
  </si>
  <si>
    <t>ВЛ-35 Родник-2</t>
  </si>
  <si>
    <t xml:space="preserve">  ВЛ-110 Росляковская - Куделинская</t>
  </si>
  <si>
    <t>АО.ТО</t>
  </si>
  <si>
    <t>ПС 110/35/6кВ Каменная</t>
  </si>
  <si>
    <t>ВЛ-6кВ ф.К-05</t>
  </si>
  <si>
    <t>ПС 35/6кВ №2</t>
  </si>
  <si>
    <t>ВЛ-6кВ ф. 2-14</t>
  </si>
  <si>
    <t>Разрушение изолятора ф.С оп.5 отпайки К-117</t>
  </si>
  <si>
    <t xml:space="preserve">МТЗ-2 ф. "А", "С"                                                                                       </t>
  </si>
  <si>
    <t>В-6 ф.1-20 ПС №1</t>
  </si>
  <si>
    <t>ВЛ-6кВ ф.1-20 (Куст-1бис - 4скв.)
БУ Куста 1бис.</t>
  </si>
  <si>
    <t>Выясняется. В районе Ванкорского производственного участка сильный ветер 21м/с.</t>
  </si>
  <si>
    <t>ВЛ 6 кВ "209-06"</t>
  </si>
  <si>
    <t>ВЛ 6 кВ "305-14"</t>
  </si>
  <si>
    <t>Отключение ВЛ-6 кВ "305-14" от защиты "ТО", "АПВ" успешное.  Причина: на спусках ВЛ-6 кВ между концевой опорой №88А/32А/1 и КТПН-400 кВА К-13 провис провода фазы «А», видны ожоги. Необходима перетяжка проводов (отключение только К-13).</t>
  </si>
  <si>
    <t>ВЛ 6 кВ "302-08"</t>
  </si>
  <si>
    <t xml:space="preserve">Отключение ВЛ 6 кВ "302-08" от защиты "ТО", "АПВ" успешное. </t>
  </si>
  <si>
    <t>ВЛ 6 кВ  111-02</t>
  </si>
  <si>
    <t>Отключение ВЛ-6 кВ "111-02" от защиты "ТО", "АПВ" неуспешное. В 21:18 "РПВ"-успешное</t>
  </si>
  <si>
    <t xml:space="preserve">Отключение ВЛ-6 кВ "111-02" от защиты "ТО", "АПВ" успешное. </t>
  </si>
  <si>
    <t>ПС 35/6  "Куст-8"        Усть-Тегусского м/р</t>
  </si>
  <si>
    <t xml:space="preserve">1С-6, 2С-6 ПС 35/6  "Куст-8"        </t>
  </si>
  <si>
    <t>09:35 ПС-35/6 Куст-8 При переводе нагрузки с Т-1 на Т-2  (вывод 1С-35 в ремонт) отключился яч.№ 10 ВВ-6 Т-2  по МТЗ-2 ступени. В результате исчезло напряжение на 1С-6, 2С-6. Произошел останов мехфонда скв. КП-8, 15.
09:47 ПС 35/6 Куст-8 - восстановлена нормальная схема, подано напряжение на СУ ЭЦН.</t>
  </si>
  <si>
    <t>ПС 6/35/110 "Тямкинская"</t>
  </si>
  <si>
    <t>ВЛ-110 Южно-Петьегская-2; Трансформатор Т-2.</t>
  </si>
  <si>
    <t>11:25  ПС 6/35/110кВ «Тямкинская» АО выключателей ЭВ-110-2, ЭВ-110 Т-2, ЭВ-35 Т-2, В-6-2 по защите РЗ ТЗНП (Токовая защита нулевой последовательности). Вследствие чего произошел останов 36 скважин механизированного фонда Тямкинского, Южно-Петьегского, Радонежского м/р. В 13:10 ограничение по набору нагрузки снято.</t>
  </si>
  <si>
    <t>ВЛ-35кВ Ф-К5-К7-К9-1</t>
  </si>
  <si>
    <t>15:18 Посадка напряжения в сети Усть-Тегусского, Урненского м/р. При осмотре ОРУ-35 ГТЭС-60 выявлено отключенное положение ВВ-35  Ф-К5-К7-К9-1 (на терминале РЗА МТЗ-1ст). Сброс нагрузки 21,95 МВт.</t>
  </si>
  <si>
    <t>К-96А Советское нмр</t>
  </si>
  <si>
    <t>АО УЭЦН. Плохой контакт на ЛР-6 К-96а, нож фаза "А". Выполнена ревизия ЛР-6</t>
  </si>
  <si>
    <t>Ф.4-6</t>
  </si>
  <si>
    <t xml:space="preserve"> ЦЛ-10</t>
  </si>
  <si>
    <t>ПС 35/6 кВ Кедровая 2В-35</t>
  </si>
  <si>
    <t>ПС 35/6 кВ Кедровая Тр-р 35/6 кВ №2</t>
  </si>
  <si>
    <t>На ПС 35/6кВ Кедровая разрушение соединительного сварного шва на шинной перемычке 35кВ фазы "А" от 2СР-35 до 2С-35, в результате чего произошло падение шинной перемычки фазы "А" на шину 2С-35 фазы "С", что привело к короткому замыканию и отключению 2Т действием ДЗТ, работа АВР-6кВ на ПС 35/6кВ Кедровая успешно.</t>
  </si>
  <si>
    <t>ПС 35/6 кВ ДНС-2 ВЛ 6 кВ Ф-9 от ПС 35/6 кВ ДНС-2</t>
  </si>
  <si>
    <t>Аварийное отключение произошло во время прохождения  штормового фронта. При осмотре ВЛ-6кВ обнаружены провис проводов в пролёте опор 19-1.1 (отпайка ВЛ-6кВ на Пикет), ожоги проводов фаз "В,С" . В 13:17 повторное аварийное отключение с успешным АПВ._x000D_</t>
  </si>
  <si>
    <t>ПК-35кВ ПС 35кВ "Камышовая-5"</t>
  </si>
  <si>
    <t xml:space="preserve"> ВТ-61 ПС 35кВ "Камышовая-5"</t>
  </si>
  <si>
    <t>Сгорел ПК-35кВ на вводе Т-1 ПС 35кВ "Камышовая-5", произвели замену сгоревшего ПК, ввели в работу ПС 35кВ "Камышовая-5"</t>
  </si>
  <si>
    <t>Ремонт ЛР-2.</t>
  </si>
  <si>
    <t>35/6кВ "Аксютино"</t>
  </si>
  <si>
    <t>Устранение замыкания на "землю" в сети 6кВ. Устранен обрыв вязки на опоре № 185 фаза "В"; произведена замена вязки на опоре № 3 отпайка на скв.№ 875 (недопустимый износ).</t>
  </si>
  <si>
    <t>ВЛ-6кВ Ф-8 ПС 35/6кВ "К-457"</t>
  </si>
  <si>
    <t>Сильный ветер. Разрушение изолятора оп.№50.</t>
  </si>
  <si>
    <t>ВЛ-6кВ Ф-16 ПС 35/6кВ "К-457"</t>
  </si>
  <si>
    <t>Сильный ветер. Схлест проводов.</t>
  </si>
  <si>
    <t>ВЛ-6кВ Ф-18 ПС 35/6кВ "К-457"</t>
  </si>
  <si>
    <t>Черногорэнерго</t>
  </si>
  <si>
    <t>ВЛ-6кВ Ф-5,8,15 ПС 35/6кВ "К-3"
ВЛ-6кВ Ф-8 ПС 35/6кВ "К-9"
ВЛ-6кВ Ф-15 ПС 35/6кВ "К-45"</t>
  </si>
  <si>
    <t>Сильный ветер</t>
  </si>
  <si>
    <t>ПС-35/6 кВ К-252       ВЛ-6 кВ Ф-7</t>
  </si>
  <si>
    <t>ПС-35/6 кВ К-252                    ВЛ-6 кВ Ф-7</t>
  </si>
  <si>
    <t>Ветер до 26 м/с, мокрый снег, метель.</t>
  </si>
  <si>
    <t>ПС-35/6 кВ К-392       ВЛ-6 кВ Ф-6</t>
  </si>
  <si>
    <t>ПС-35/6 кВ К-392         ВЛ-6 кВ Ф-6</t>
  </si>
  <si>
    <t>ПС-35/6 кВ К-352         ВЛ-6 кВ Ф-16</t>
  </si>
  <si>
    <t>ПС-35/6 кВ К-110          ВЛ-6 кВ Ф-4</t>
  </si>
  <si>
    <t>ПС-35/6 кВ К-110          ВЛ-6 кВ Ф-6</t>
  </si>
  <si>
    <t>ПС-35/6 кВ ПР-20               ВЛ-6 кВ Ф-6</t>
  </si>
  <si>
    <t>ПС-35/6 кВ К-349          ВЛ-6 кВ Ф-5</t>
  </si>
  <si>
    <t>ПС-35/6 кВ К-111 ВЛ-6 кВ Ф-4</t>
  </si>
  <si>
    <t>ПС-35/6 кВ К-111         ВЛ-6 кВ Ф-4</t>
  </si>
  <si>
    <t>ПС-35/6 кВ К-378          ВЛ-6 кВ Ф-8</t>
  </si>
  <si>
    <t>ПС-35/6 кВ К-250          ВЛ-6 кВ Ф-10</t>
  </si>
  <si>
    <t>ПС-35/6 кВ К-1945          ВЛ-6 кВ Ф-8</t>
  </si>
  <si>
    <t>ПС-35/6 кВ К-434          ВЛ-6 кВ Ф-6</t>
  </si>
  <si>
    <t>ПС-35/6 кВ К-411          ВЛ-6 кВ Ф-18</t>
  </si>
  <si>
    <t>ПС-35/6 кВ К-255          ВЛ-6 кВ Ф-5</t>
  </si>
  <si>
    <t>ПС-35/6 кВ К-255          ВЛ-6 кВ Ф-13</t>
  </si>
  <si>
    <t>ПС-35/6 кВ К-256          ВЛ-6 кВ Ф-6</t>
  </si>
  <si>
    <t>ПС-35/6 кВ К-1907          ВЛ-6 кВ Ф-16</t>
  </si>
  <si>
    <t>ПС-35/6 кВ К-350          ВЛ-6 кВ Ф-8</t>
  </si>
  <si>
    <t>ПС-35/6 кВ К-258          ВЛ-6 кВ Ф-5</t>
  </si>
  <si>
    <t>ПС-35/6 кВ К-272          ВЛ-6 кВ Ф-6</t>
  </si>
  <si>
    <t>ПС-35/6 кВ К-258          ВЛ-6 кВ Ф-10</t>
  </si>
  <si>
    <t>ПС-35/6 кВ К-415          ВЛ-6 кВ Ф-6</t>
  </si>
  <si>
    <t>ПС-35/6 кВ К-2121          ВЛ-6 кВ Ф-4</t>
  </si>
  <si>
    <t>ПС-35/6 кВ К-412          ВЛ-6 кВ Ф-6</t>
  </si>
  <si>
    <t>ПС-35/6 кВ К-412          ВЛ-6 кВ Ф-10</t>
  </si>
  <si>
    <t>ПС-35/6 кВ К-392          ВЛ-6 кВ Ф-14</t>
  </si>
  <si>
    <t>ПС-35/6 кВ К-2181          ВЛ-6 кВ Ф-16</t>
  </si>
  <si>
    <t>ПС-35/6 кВ К-399          ВЛ-6 кВ Ф-5</t>
  </si>
  <si>
    <t>ПС-35/6 кВ К-399          ВЛ-6 кВ Ф-7</t>
  </si>
  <si>
    <t>ПС-35/6 кВ К-115          ВЛ-6 кВ Ф-13</t>
  </si>
  <si>
    <t>ПС-35/6 кВ К-411          ВЛ-6 кВ Ф-8</t>
  </si>
  <si>
    <t>ПС-35/6 кВ К-411          ВЛ-6 кВ Ф-4</t>
  </si>
  <si>
    <t>ПС-35/6 кВ К-382          ВЛ-6 кВ Ф-6</t>
  </si>
  <si>
    <t xml:space="preserve">оп.31 Ф-"В" разрушение изол., схлест проводов в пр. оп. 30-31, 31-32 </t>
  </si>
  <si>
    <t>ПС-35/6 кВ К-382          ВЛ-6 кВ Ф-16</t>
  </si>
  <si>
    <t>ПС-35/6 кВ К-633         ВЛ-6 кВ Ф-16</t>
  </si>
  <si>
    <t>схлёст проводов пролёте оп№4-5,9-10,13-14</t>
  </si>
  <si>
    <t>ПС-35/6 кВ К-59       ВЛ-6 кВ Ф-18</t>
  </si>
  <si>
    <t>оп№22 разрушение ШС-10 Ф-А</t>
  </si>
  <si>
    <t>П/СТ 110 КНС 5А ВЛ-35 кВ Ф-2</t>
  </si>
  <si>
    <t>П/СТ 110 КНС 5А ВЛ-35 кВ Ф-3</t>
  </si>
  <si>
    <t>ПС-35/6 кВ КНС-3М       ВЛ-6 кВ Ф-16</t>
  </si>
  <si>
    <t>ПС-35/6 кВ К-706       ВЛ-6 кВ Ф-6</t>
  </si>
  <si>
    <t>ПС-35/6 кВ К-706        ВЛ-6 кВ Ф-6</t>
  </si>
  <si>
    <t>ПС-35/6 кВ Ленинградская      ВЛ-6 кВ Ф-16</t>
  </si>
  <si>
    <t>Схлёст проводов оп№17-17/1</t>
  </si>
  <si>
    <t>ПС-35/6 кВ К-27      ВЛ-6 кВ Ф-16</t>
  </si>
  <si>
    <t>Разрушен ШС-10 Ф-А, В на оп.9,схлёст проводов оп№19-19/1</t>
  </si>
  <si>
    <t>ПС-35/6 кВ К-27      ВЛ-6 кВ Ф-4</t>
  </si>
  <si>
    <t>Схлёст проводов оп№9-10</t>
  </si>
  <si>
    <t>ПС-35/6 кВ К-96      ВЛ-6 кВ Ф-14</t>
  </si>
  <si>
    <t>ПС-35/6 кВ К-100      ВЛ-6 кВ Ф-4</t>
  </si>
  <si>
    <t>Разрушен ШС-10 Ф-А, оп№26-27 скручивание проводов</t>
  </si>
  <si>
    <t>ПС-35/6 кВ К-98      ВЛ-6 кВ Ф-4</t>
  </si>
  <si>
    <t>схлёст проводов оп№16-18</t>
  </si>
  <si>
    <t>ПС-35/6 кВ К-50      ВЛ-6 кВ Ф-6</t>
  </si>
  <si>
    <t>Разрушен ШС-10 Ф-А, В на приемном портале</t>
  </si>
  <si>
    <t>ПС-35/6 кВ К-525      ВЛ-6 кВ Ф-10</t>
  </si>
  <si>
    <t>оп №5 провод на траверсе, оп №7-8 обрыв провода Ф-С, провод на земле</t>
  </si>
  <si>
    <t>ПС-35/6 кВ К-34      ВЛ-6 кВ Ф-4</t>
  </si>
  <si>
    <t>ПС-35/6 кВ К-782      ВЛ-6 кВ Ф-6</t>
  </si>
  <si>
    <t>ПС-35/6 кВ К-90      ВЛ-6 кВ Ф-8</t>
  </si>
  <si>
    <t xml:space="preserve">Схлёст проводов в  пролёте оп.№13-14 ф "В;С". </t>
  </si>
  <si>
    <t>ПС-35/6 кВ К-456     ВЛ-6 кВ Ф-16</t>
  </si>
  <si>
    <t>ПС-35/6 кВ К-549     ВЛ-6 кВ Ф-4</t>
  </si>
  <si>
    <t>ПС-35/6 кВ К-549     ВЛ-6 кВ Ф-5</t>
  </si>
  <si>
    <t>ПС-35/6 кВ К-552     ВЛ-6 кВ Ф-4</t>
  </si>
  <si>
    <t>Оп №2 разрушение ШС-10, скручивание проводов в пролете оп.№2-3</t>
  </si>
  <si>
    <t>ПС-35/6 кВ К-1427     ВЛ-6 кВ Ф-17</t>
  </si>
  <si>
    <t>Разрушение ШС-10 на оп.№8, обрыв провода Ф-С.</t>
  </si>
  <si>
    <t>ПС-35/6 кВ К-26     ВЛ-6 кВ Ф-4</t>
  </si>
  <si>
    <t>Разрушение ШС-10 на оп.№4, схлест проводов Ф-С, В.оп.11/8-11/9</t>
  </si>
  <si>
    <t xml:space="preserve">ПС-35/6 кВ К-76   ВЛ-6 кВ Ф-4     </t>
  </si>
  <si>
    <t xml:space="preserve">ПС-35/6 кВ К-76 ВЛ-6 кВ Ф-4     </t>
  </si>
  <si>
    <t>ПС-35/6 кВ КНС-19   ВЛ-6 кВ Ф-16</t>
  </si>
  <si>
    <t>ПС-35/6 кВ К-529    ВЛ-6 кВ Ф-4</t>
  </si>
  <si>
    <t>ПС-35/6 кВ К-30   ВЛ-6 кВ Ф-12</t>
  </si>
  <si>
    <t>Разрушение ШС-10 на оп.№14, схлест проводов Ф-А, В.</t>
  </si>
  <si>
    <t>ПС-35/6 кВ К-19  ВЛ-6 кВ Ф-10</t>
  </si>
  <si>
    <t>Разрушение ШС-10 на оп.№7, схлест проводов Ф-А, В.</t>
  </si>
  <si>
    <t>ПС-35/6 кВ К-513  ВЛ-6 кВ Ф-7</t>
  </si>
  <si>
    <t>ПС-35/6 кВ К-130  ВЛ-6 кВ Ф-7</t>
  </si>
  <si>
    <t>ПС-35/6 кВ К-15  ВЛ-6 кВ Ф-10</t>
  </si>
  <si>
    <t>ПС-35/6 кВ К-66  ВЛ-6 кВ Ф-16</t>
  </si>
  <si>
    <t>ПС-35/6 кВ К-66                ВЛ-6 кВ Ф-16</t>
  </si>
  <si>
    <t>ПС-35/6 кВ К-83  ВЛ-6 кВ Ф-5</t>
  </si>
  <si>
    <t>ПС-35/6 кВ К-9М  ВЛ-6 кВ Ф-18</t>
  </si>
  <si>
    <t>ВЛ-6кВ Ф-18      ПС35/6кВ  К-335</t>
  </si>
  <si>
    <t xml:space="preserve">Порывистый ветер, мокрый снег.На оп.14 отгорел шлейф "ф.-А" </t>
  </si>
  <si>
    <t>ВЛ-6кВ Ф-18      ПС35/6кВ  К-325</t>
  </si>
  <si>
    <t>Порывистый ветер, мокрый снег.</t>
  </si>
  <si>
    <t>ВЛ-6кВ Ф-8      ПС35/6кВ  К-308</t>
  </si>
  <si>
    <t>ВЛ-6кВ Ф-6      ПС35/6кВ  К-2051</t>
  </si>
  <si>
    <t>ВЛ-6кВ Ф-16      ПС35/6кВ  К-2051</t>
  </si>
  <si>
    <t>Порывистый ветер, мокрый снег. Разрушение изоляторов ШФ-35 на оп.47 "ф.- А,В"</t>
  </si>
  <si>
    <t>ВЛ-6кВ Ф-14      ПС35/6кВ  К-331</t>
  </si>
  <si>
    <t>ВЛ-6кВ Ф-14      ПС35/6кВ  К-2051</t>
  </si>
  <si>
    <t>ВЛ-6кВ Ф-14      ПС35/6кВ  К-911</t>
  </si>
  <si>
    <t>АО. ТО</t>
  </si>
  <si>
    <t>ПС 110/35/6кВ Хугор</t>
  </si>
  <si>
    <t>В-35 ВЛ КНС-1</t>
  </si>
  <si>
    <t>Неисправность цепей управления В-35 ВЛ 35кВ КНС-1</t>
  </si>
  <si>
    <t>ПС 35/6кВ ДНС-12</t>
  </si>
  <si>
    <t>КТП-6/04кВ ДНС-12</t>
  </si>
  <si>
    <t>КЗ кабеля ввода 1,2 Трансформаторов 6/0,4кВ</t>
  </si>
  <si>
    <t>Спал изолятор оп.3 отпайки Р-120 ф.В</t>
  </si>
  <si>
    <t>массовое УНПА Юг-Талинка</t>
  </si>
  <si>
    <t>Штормовой ветер. Падение деревьев. Схлест проводов. Разрушение изоляторов</t>
  </si>
  <si>
    <t>ПС 35/6 К-156</t>
  </si>
  <si>
    <t>ВЛ-6 ф.156-06</t>
  </si>
  <si>
    <t>Разрушение изолятора оп.83 ф.В. Штормовой ветер.</t>
  </si>
  <si>
    <t>МТЗ-1, ф. "А", "С"</t>
  </si>
  <si>
    <t>ПС 35 кВ "Куст №3"</t>
  </si>
  <si>
    <t>ф. 3-09</t>
  </si>
  <si>
    <t>ВГТЭС: ДЗЛ ф.В. 
ПС 220 кВ Мангазея: ДЗЛ ф.В, 1ст ТНЗНП, АПВН</t>
  </si>
  <si>
    <t>ПС 220 кВ Мангазея,
Ванкорская ГТЭС, В-110 С-5</t>
  </si>
  <si>
    <t>КВЛ 110 кВ Вакторская ГТЭС-Мангазея II цепь
(С-5)</t>
  </si>
  <si>
    <t>23:58</t>
  </si>
  <si>
    <t>ВГТЭС: ДЗЛ ф.А, ТО, 1ст ТНЗНП. 
ПС 220 кВ Мангазея: ДЗЛ ф.А, 1ст ТНЗНП, АПВН</t>
  </si>
  <si>
    <t>ПС 220 кВ Мангазея,
Ванкорская ГТЭС, В-110 С-6</t>
  </si>
  <si>
    <t>КВЛ 110 кВ Вакторская ГТЭС-Мангазея I цепь
(С-6)</t>
  </si>
  <si>
    <t>01:49</t>
  </si>
  <si>
    <t>02:35</t>
  </si>
  <si>
    <t>02:07</t>
  </si>
  <si>
    <t>02:30</t>
  </si>
  <si>
    <t>ВГТЭС: ДЗЛ ф.В, АПВН 
ПС-34 Западная: ДЗЛ ф.В, 1ст ТНЗНП, АПВ не работало</t>
  </si>
  <si>
    <t>ПС 110 кВ Западная, В-110 С-4
Ванкорская ГТЭС, В-110 С-4</t>
  </si>
  <si>
    <t>ВЛ 110 кВ Ванкорская ГТЭС - Западная (С-4)</t>
  </si>
  <si>
    <t>2:16</t>
  </si>
  <si>
    <t>ВГТЭС: ДЗЛ ф.С, АПВУ 
ПС-32 Север: ДЗЛ ф.С, 1ст ТНЗНП, АПВУ</t>
  </si>
  <si>
    <t>ПС 110 кВ Север, 
Ванкорская ГТЭС</t>
  </si>
  <si>
    <t>ВЛ 110 кВ Ванкорская ГТЭС - Север №1 (С-7)</t>
  </si>
  <si>
    <t>2:18</t>
  </si>
  <si>
    <t>ВГТЭС: ДЗЛ ф.С, АПВУ 
ПС-32 Север: ДЗЛ ф.С, 1ст ТНЗНП, АПВ не работало</t>
  </si>
  <si>
    <t>ПС 110 кВ Север,
Ванкорская ГТЭС</t>
  </si>
  <si>
    <t>ВЛ 110 кВ Ванкорская ГТЭС - Север №1 (С-7);
1 скважина №973 КП 209</t>
  </si>
  <si>
    <t>ВГТЭС: ДЗЛ ф.А, АПВУ 
ПС-34 Западная: запуск ДЗЛ ф.А, отключения В-110 С-4 не было</t>
  </si>
  <si>
    <t>ПС 110 кВ Западная,
Ванкорская ГТЭС</t>
  </si>
  <si>
    <t>ВЛ-6кВ Ф-18 ПС 35/6кВ "Пермяковская"</t>
  </si>
  <si>
    <t>ВЛ-6кВ Ф-4 ПС 35/6кВ "Нефть"</t>
  </si>
  <si>
    <t>Сильный порывистый ветер. Разрушение изолятора оп№1`` отпайка на КТПН «Полигон» с хлёст проводов</t>
  </si>
  <si>
    <t>ВЛ-6кВ Ф-1 ПС 35/6кВ "Пражская"</t>
  </si>
  <si>
    <t>Сильный порывистый ветер. Разрушение опорного изолятора Ф-В оп№39, слетела вязка с изолятора Ф-А оп №25, схлест провода в пролете оп№36`-37</t>
  </si>
  <si>
    <t>ВЛ-6кВ Ф-4 ПС 35/6кВ "Северная"</t>
  </si>
  <si>
    <t>ВЛ-6кВ Ф-6 ПС 35/6кВ "Кошильская"</t>
  </si>
  <si>
    <t>ВЛ-6кВ Ф-13 ПС 35/6кВ "КСП-2"</t>
  </si>
  <si>
    <t>Сильный порывистый ветер. Падение оп№157, 158, 159</t>
  </si>
  <si>
    <t>ВЛ-6кВ Ф-16 ПС 35/6кВ "Малочерногорская"</t>
  </si>
  <si>
    <t>Сильный порывистый ветер. Разрушение изолятора на опоре №65</t>
  </si>
  <si>
    <t>ВЛ-6кВ Ф-8 ПС 35/6кВ "К-203"</t>
  </si>
  <si>
    <t>ВЛ-6кВ Ф-6 ПС 35/6кВ "К-424"</t>
  </si>
  <si>
    <t>ВЛ-6кВ Ф-9 ПС 35/6кВ "К-310"</t>
  </si>
  <si>
    <t>ВЛ-6кВ Ф-4 ПС 35/6кВ "К-32"</t>
  </si>
  <si>
    <t>Сильный ветер. Обрыв вязки провода фазы "В" оп.№21</t>
  </si>
  <si>
    <t>ВЛ-6кВ Ф-4 ПС 35/6кВ "К-12"</t>
  </si>
  <si>
    <t>Сильный ветер. Обрыв провода + изолятор на оп.№8</t>
  </si>
  <si>
    <t>ВЛ-6кВ Ф-18 ПС 35/6кВ "К-12"</t>
  </si>
  <si>
    <t>Сильный ветер. Обрыв провода + изолятор на опоре№7</t>
  </si>
  <si>
    <t>ВЛ-6кВ Ф-16 ПС 35/6кВ "К-65"</t>
  </si>
  <si>
    <t>ВЛ-6кВ Ф-108 ПС 35/6кВ "Промзона"</t>
  </si>
  <si>
    <t>Сильный ветер. Сорвало профиль с настила, перекрытие провода ВЛ оп.10-11.</t>
  </si>
  <si>
    <t>ВЛ-6кВ Ф-6, 10 ПС 35/6кВ "К-20"</t>
  </si>
  <si>
    <t>ВЛ-6кВ Ф-4 ПС 35/6кВ "К-51"</t>
  </si>
  <si>
    <t>Сильный ветер. Разрушение изолятора фазы "В" оп.№8</t>
  </si>
  <si>
    <t>ВЛ-6кВ Ф-4 РУ-3 6кВ КНС-2А</t>
  </si>
  <si>
    <t>ВЛ-6кВ Ф-8 ПС 35/6кВ "К-9"</t>
  </si>
  <si>
    <t>ВЛ-6кВ Ф-5,6,14,15 ПС 35/6кВ "КНС-Ае"</t>
  </si>
  <si>
    <t xml:space="preserve">ВЛ-0,4 кВ ф-1 от ТП-75-2. </t>
  </si>
  <si>
    <t>М-е Анастасиевско-Троицкое. Сработал фидерный АВ. Ветер. ШП НЯ от 19.03.16г.</t>
  </si>
  <si>
    <t>ВЛ-0,4 кВ ф-2 от ТП-Зп-92-2.</t>
  </si>
  <si>
    <t>М-е Азовское. В ТП сработал фидерный АВ. Ветер. НЯ-15 от 24.03.16г.</t>
  </si>
  <si>
    <t xml:space="preserve"> МТО</t>
  </si>
  <si>
    <t>ПС 6/35кВ Касаев ВЛ 6 кВ Ф-2 от ПС 6/35кВ Касаев</t>
  </si>
  <si>
    <t>При прохождении штормового фронта произошло аварийное отключение ВЛ-6кВ. Сброс нагрузки 0,5МВт._x000D_
Потери нефти косвенные: 4,6т/7,3м3, прямые 1т/2,1м3. Осмотр ВВ-6кВ яч.2, КТПН 6/0,4кВ №1,2 КП-13, пункта АВР-6кВ КП-13. Выявлены ожоги на оп.21 ОПН-6кВ ф.А,С. Подана заявка на 25.03.16г.</t>
  </si>
  <si>
    <t>ГРЭС -1 ВЛ-500кВ ГРЭС-1-Пыть-ях</t>
  </si>
  <si>
    <t xml:space="preserve">При прохождении штормового фронта, произошло аварийное отключение ВЛ-500кВ, АПВ не успешно, РПВ в 09:01 успешно.  В 09:05 повторное аварийное отключение. Кратковременное снижение напряжения  в сети, работа БАВР-6кВ на ПС 6/35кВ Каксаев без сброса нагрузки, выход из параллельной работы с сетью ГТЭС Н-Покурского м/р, ТГ-1 работа на СН, ТГ-2 осталась на ХХ. Сброс экспортной мощности составил 8МВт. Контроль за уровнями напряжения, нагрузки. В 09:15 синхронизация ГТЭС Н-Покурская, в 09:30 экспортная мощность 8МВт. </t>
  </si>
  <si>
    <t>АО "ГЭС"</t>
  </si>
  <si>
    <t>ПС 220/110/35 кВ Кирьяновская ВЛ 35 кВ Ф-1 от ПС 220/110/35 кВ Кирьяновская</t>
  </si>
  <si>
    <t xml:space="preserve">При прохождении штормового фронта, произошло аварийное отключение ВЛ-35кВ, что привело к  кратковременному снижению напряжения  в сети 35кВ, в результате чего произошла остановка 13 скважин действием защит СУ ЭЦН и СТД-6кВ 1250кВт №3 КНС-4. Сброс нагрузки составил 2,2МВт из них1,2МВт технология.  Косвенные потери нефти: 9,5т/39м3, прямые потери составили: 0,8т/3,5м3. Контроль за уровнями напряжения, нагрузками, запуском мех.фонда. Отправлена т/ф в РИТС-2 о предоставлении информации со СУ ЭЦН. </t>
  </si>
  <si>
    <t>При прохождении штормового фронта, произошло аварийное отключение ВЛ-6кВ. При осмотре ВЛ-6кВ обнаружен провис проводов в пролете опор 38-38А, что привело к схлёсту проводов фаз "А"," С". Потери составили косвенные:0,5т/21,9м3, прямые: 0,1т/4,7м3. Осмотр эл.оборудования ПС 35/6кВ, ВЛ-6кВ, контроль за напряжением и запуском мех.фонда. На 23.03.16 подана заявка для устранения замечания.23.03.16 Проиведена работа по успранению неисправности н/д 173/470.</t>
  </si>
  <si>
    <t>ПС 35/6 кВ ДНС-2М ВЛ 6 кВ Ф-11 от ПС 35/6 кВ ДНС-2М</t>
  </si>
  <si>
    <t>При прохождении штормового фронта, произошло аварийное отключение ВЛ-6кВ. В 11:41, 12:38 повторные аварийные отключения ВЛ-6кВ, АПВ успешно. В 12:02  отключение ВЛ-6кВ  АПВ не успешно, В 12:04 ТУ успешно. Потери нефти составили косвенные: 0,9т/25,5м3, прямые: 1,3т/43,8м3.  Осмотр ВЛ-6кВ. Обнаружены ожоги провода обводного шлейфа фазы С и провода фазы А в пролете оп.№12-1.1 22.03.16г. произведен перемонтаж шлейфа, монтаж дополнительной траверсы.</t>
  </si>
  <si>
    <t>ОАО "ЧерногорЭнергоНефть"</t>
  </si>
  <si>
    <t>ПС 35/6 кВ "Кысомская" ВЛ 6 кВ Ф-4 от ПС 35/6 кВ "Кысомская"</t>
  </si>
  <si>
    <t>Повторное аварийное отключение ВЛ-6кВ в 12:01 успешное РПВ в 13:10, в 16:20 с успешным АПВ, в 17:18 АПВ не успешно,  в 18:56 РПВ успешно. Данная электроустановка находится в обслуживании ОАО "Черногорэнергонефть". Потери составили  косвенные: 0,6т/13,1м3, прямые:1,7т/29м3. Осмотр эл.оборудования ПС 35/6кВ, приёмных порталов, первых опор. Запланированы работы по осмотру ВЛ-6кВ Ф-4 персоналом ОАО "Черногорэнергонефть" на 23.03.16г.</t>
  </si>
  <si>
    <t>ПС 35/6 кВ Геолог ВЛ 6 кВ Ф-16 от ПС 35/6 кВ Геолог</t>
  </si>
  <si>
    <t>Аварийное отключение произошло во время прохождения штормового фронта. Осмотр эл.оборудования КТПН 6/0,4кВ "Кегельбан" персоналом ООО "МЭН", осмотр эл.оборудования АБК ВНГДУ персоналом ООО "ЮЭС". Зафиксирована работа АВР-0,4кВ в ВРУ-0,4кВ АБК, автоматический запуск ДЭС ООО "АЭС" при исчезновении напряжения. Отправлена т/ф в ОАО "ГЭС". Составлен акт. Запланирован осмотр ВЛ-6кВ Ф-16 персоналом ОАО "ГЭС" на 23.03.16г.</t>
  </si>
  <si>
    <t>ПС 110/35/6 кВ Ново-Покурская ВЛ 35 кВ Ф-3 от ПС 110/35/6 кВ Ново-Покурская</t>
  </si>
  <si>
    <t>Аварийное отключение произошло при прохождении штормового фронта. На ПС 35/6кВ Куст-78, Кедровая, УПН, БКНС-2 работа АВР-6кВ успешно. На ПС 35/6кВ Куст-1 отказ работы АВР-6кВ. После аварийного отключения пропала стационарная телефонная связь на Н-Покурском м/р и связь по телемеханики с с/р №7 в ЦДС. По результатам осмотра выявлено падение отдельно стоящей недействующей опоры в габаритах 110кВ на провода фаз "В", "С"  ВЛ-35кВ Ф№3 в пролете оп.№9-10, что привело к короткому замыканию и повреждению проводов. Сброс нагрузки составил 12,6МВт, из них 3,1МВт технологическое оборудование. Потери нефти составили: косвенные 19,9т/88,2м3, прямые 11,6т/48,6м3. контроль за уровнями напряжения и нагрузки. В 13:29 на ПС 35/6кВ" Куст-1" ручное включение СВ-6кВ яч.№20. Вывод в ремонт ВЛ-35кВ Ф№3. Произведен ремонт проводов Ф-В,С. 23.03.16 собрана нормальная схема.</t>
  </si>
  <si>
    <t>ПС 35/6 кВ Куст-47 ВЛ 6 кВ Ф-17 от ПС 35/6 кВ Куст-47</t>
  </si>
  <si>
    <t>Аварийное отключение произошло во время прохождения штормового фронта. Повторное отключение в 14:14, в 14:15 РПВ успешно.  _x000D_
При осмотре ВЛ-6кВ обнаружен провис проводов в пролете опор 2.1-3.1 ВЛ-6кВ отпайки на КП-200, что привело к схлёсту проводов фаз А, С. Потери составили косвенные:1т/5,2м3, прямые: 0т/1м3. Осмотр эл.оборудования ПС 35/6кВ, ВЛ-6кВ, контроль за напряжением и запуском мех.фонда. Вывод в ремонт ВЛ-6кВ, перетяжка проводов в пролёте опор №2.1-3.1 отпайки ВЛ-6кВ на КП-200.</t>
  </si>
  <si>
    <t>ПС 35/6 кВ Куст-41 ВЛ 6 кВ Ф-5 от ПС 35/6 кВ Куст-41</t>
  </si>
  <si>
    <t>Аварийное отключение ВВ-6кВ яч.5 произошло при включении яч.К-112 персоналом ОАО "ТранснефтьСибирь"._x000D_
По системе ТМ зафиксирован бросок тока по яч.2 ввод-6кВ №1 700А. Уставки по яч.5 МТО 1200А 0с, МТЗ 120А 0,5с. Осмотр эл.оборудования ПС 35/6кВ "Куст-41", ВВ-6кВ яч.5, персоналом ОАО "ТранснефтьСибирь" отключение яч.6кВ К-112, в 15:19 РПВ успешно.</t>
  </si>
  <si>
    <t>Сброс из-за потери сети</t>
  </si>
  <si>
    <t>ГТЭС 3х5,938 ТГ-1 (газ)</t>
  </si>
  <si>
    <t xml:space="preserve">Аварийный останов ТГ-1, ТГ-2, SK-300.  На панели управления сработал сигнал "AL-034" (сброс из-за потери сети).  Сброс экспортной мощности составил 8 МВт. Осмотр оборудования, квитирование сигналов, снятие информации с ячеек. 14:00 запуск SK-300, 14:20 синхронизация ТГ-2 с сетью, 14:38 синхронизация ТГ-1 с сетью. 14:45 экспортная мощность 8МВт. Отправлена телефонограмма в "АЭС". </t>
  </si>
  <si>
    <t>ПС 35/6 кВ Куст-69 ВЛ 6 кВ Ф-4 от ПС 35/6 кВ Куст-69</t>
  </si>
  <si>
    <t>При прохождении штормового фронта, произошло отключение ВЛ-6кВ. В 13:35 повторное отключение ВЛ-6кВ, АПВ успешно. В 13:36 повторное отключение ВЛ-6кВ АПВ не успешно, ТУ успешно, 13:36 повторное отключение ВЛ-6кВ АПВ не успешно. При осмотре ВЛ-6кВ выявлено разрушение колпачка и срыв изолятора фазы "В" на Оп.№2.1, что привело к схлесту проводов в пролете оп.№1.1-2.1. Потери нефти составили прямые:4,5т/234,8м3. Осмотр ВВ-6кВ, ВЛ-6кВ. Произвели вывод в ремонт Ф-4, замену изолятора фазы "В". Составлен акт.</t>
  </si>
  <si>
    <t>ПС 35/6 кВ КНС-1А ВЛ 6 кВ Ф-20 от ПС 35/6 кВ КНС-1А</t>
  </si>
  <si>
    <t>При прохождении штормового фронта, произошло аварийное отключение ВЛ-6кВ. По результатам осмотра ВЛ-6кВ выявили схлест проводов в пролете оп.№4.5-приемный портал КТПН-6/0,4кВ 250кВА ООО "ТОРС" (участок находится в эксплуатационной ответственности ООО "ТОРС"). Произвели отключение ЛР-6кВ на оп.№8.4 отпайка на КТПН-6/0,4кВ ООО "ТОРС". В 14:34 произвели РПВ успешно. В 16:02 повторное аварийное отключение ВЛ-6кВ, после осмотра ВЛ-6кВ в 18:15 РПВ успешно. При повторном осмотре провис проводов в пролете опор 5.2-6.2 (участок в эксплуатационной ответственности ООО ТОРС). Повторное отключение в 16:02 произошло из-за схлеста проводов впр.оп.№4.2-5.2 отпайка на ООО НСС(участок в эксплуатационной ответственности ООО НСС)</t>
  </si>
  <si>
    <t>ПС 35/6 кВ Баграс ВЛ 6 кВ Ф-8 от ПС 35/6 кВ Баграс</t>
  </si>
  <si>
    <t>При прохождении штормового фронта, произошло аварийное отключение ВЛ-6кВ. В 14:01 повторное отключение ВЛ-6кВ  АПВ не успешно, в 14:03 ТУ успешно. В 14:41 повторное отключение ВЛ-6кВ АПВ не успешно, в 14:43 ТУ успешно. _x000D_
Потери нефти составили косвенные:9,3т/156,5м3, прямые:0,5т/6,3м3 Осмотр  ВВ-6кВ, приемного портала, оп.1.Пролет опор №9.1-10.1 Ф-А,С обнаружены ожоги провода. Подана заявка на 28.03.16г.</t>
  </si>
  <si>
    <t>1 зона ДЗ, 1 ст.ЗЗ</t>
  </si>
  <si>
    <t>ПС 220/110/35 кВ Кирьяновская ВЛ 110 кВ Кирьяновская-ГПП-7-1</t>
  </si>
  <si>
    <t>При прохождении штормового фронта, произошло аварийное отключение ВЛ-110кВ. Успешная работа АВР-35кВ на ПС 110/35/6кВ Дельта. В 15:04 повторное аварийное отключение ВЛ, АПВ не успешно, в 15:35 РПВ успешно, в 16:25 повторное аварийное отключение ВЛ, АПВ успешно. Сброс нагрузки составил 6МВт. Контроль за уровнями напряжения, нагрузки. Восстановление нормальной схемы на ПС 110/35/6кВ Дельта персоналом МРЭС.</t>
  </si>
  <si>
    <t>ПС 35/6 кВ Куст-8 ВЛ 6 кВ Ф-4 от ПС 35/6 кВ Куст-8</t>
  </si>
  <si>
    <t>При прохождении штормового фронта, произошло аварийное отключение ВЛ-6кВ.  В 15:26 повторное аварийное отключение ВЛ-6кВ  АПВ успешно. Потери нефти составили косвенные 0,4т/20,1м3, прямые 0т/1,5м3._x000D_
 Произведен осмотр ВЛ-6кВ. Обнаружены следы короткого замыкания на проводах фаз А,С от портала до опоры №1. Произвели перетяжку проводов.</t>
  </si>
  <si>
    <t>ПС 220/110/35 кВ Васильев ВЛ 110 кВ Васильев-Урьевская-2</t>
  </si>
  <si>
    <t>При прохождении штормового фронта, произошло аварийное отключение ВЛ-110кВ. На ПС 110/35/6кВ "Еловая" исчезновение СН, так как на момент отключения схема в ЗРУ-6кВ собрана от 2Т, отказ работы АВР-35кВ. На ПС 35/6кВ Куст-43, КНС-2бис, Куст-4, Куст-37, Куст-50 успешная работа АВР-6кВ. В 15:11 РПВ успешно. На ПС 35/6кВ Куст-43, КНС-2бис, Куст-4, Куст-37, Куст-50 успешный автоматический возврат схемы. Сброс нагрузки составил 14,5МВт из них 3,1МВт технологическое оборудование КНС-2бис. Потери составили косвенные: 18,8т/302,5м3, прямые: 2т/34,4м3. Контроль за уровнем напряжения и нагрузки. В 16:02 сбор нормальной схемы в ЗРУ-6кВ. Персонал ООО "Энергоремонт" произвел осмотр ВЛ-110кВ в пролетах оп.№87-127. На 23.03.16 запланировано продолжение осмотра ВЛ.</t>
  </si>
  <si>
    <t>ПС 220/110/35 кВ Кирьяновская ВЛ 110 кВ Кирьяновская-Мегион-1</t>
  </si>
  <si>
    <t>При прохождении штормового фронта, произошло аварийное отключение ВЛ-110кВ, что привело к кратковременному исчезновению напряжения на ПС 110/35/6кВ Таежная, так как на момент отключения ВЛ-110кВ Кирьяновская-Мегион-2 была выведена в ремонт. Сброс нагрузки составил 25МВт из них 3,5МВт технологическое оборудование МБКНС-3. Потери нефти составили косвенные:35,4т/644,1м3, прямые: 2,3т/42,7м3.  Регулировка напряжения, контроль за запуском мех.фонда.</t>
  </si>
  <si>
    <t>1 зона ДЗ, 1 ст.ЗЗ, МТО</t>
  </si>
  <si>
    <t>ПС 220/110 кВ Мегион ВВ 110 кВ ГПП1-1</t>
  </si>
  <si>
    <t>ПС 220/110 кВ Мегион ВЛ 110 кВ Мегион-ГПП1-1</t>
  </si>
  <si>
    <t>При прохождении штормового фронта, произошло аварийное отключение ВЛ-110кВ. На ПС 110/35/6кВ Баграс отказ работы АВР-35кВ, работа АВР-6кВ  успешно. В 21:08 восстановление нормальной схемы в ЗРУ-6кВ. Осмотр ВЛ-110кВ запланирован на 23.03.16.</t>
  </si>
  <si>
    <t>ПС 35/6 кВ КНС-3м яч.18</t>
  </si>
  <si>
    <t>Аварийное отключение ВЛ-6кВ произошло при запуске скв.1213 (ПЭД-400кВт) с неисправным подземным оборудованием Rиз=0. _x000D_
АВ-0,4кВ №2 ВА-5541 1000А, прогрузка 87.1.14, без бл.МРТ, осмотр 25.02.2016г._x000D_
Потери нефти составили прямые: 1,3 т/14,8 м3.  Осмотр ПС, КТПН-6/0,4кВ №1,2 КП-51, контроль за запуском мех.фонда.</t>
  </si>
  <si>
    <t>ПС 35/6 кВ КНС-5 СТД-1250кВт №1 КНС-5</t>
  </si>
  <si>
    <t>При осмотре КТП-6/0,4кВ КНС-5 на ВТЕ-315 №1 срабатывание защиты обрыв поля, в результате попадания талой воды с кровли КТП во внутрь стойки ВТЕ. Капитальный ремонт кровли КТП-6/0,4кВ КНС-5 производился в 2014г. подрядной организацией ООО "Гранд-Строй". Сброс нагрузки составил 1,2 МВт_x000D_
24.03.16г. 16:10 заменили датчик тока ротора, датчик форсировки cобрана нормальная схема, успешный запуск. Осмотр электрооборудования КТП 6/0,4 кВ КНС-5, ВТЕ, СТД-1, сушка и проверка параметров ВТЕ-1. На 24.03.16. Произведено обследование кровли КТП. Составлен акт.</t>
  </si>
  <si>
    <t>Пункт АВР-6кВ №2 КП-1 1В 6кВ Пункт АВР-6кВ №2 КП-1</t>
  </si>
  <si>
    <t>ПС 35/6 кВ Куст-1 1В 6кВ Пункт АВР-6кВ №2 КП-1</t>
  </si>
  <si>
    <t>При осмотре пункта АВР-6кВ №2 КП-1 на СВ-6кВ выявлено разрушение полюса фазы "В" ВВ-6кВ. Сброс нагрузки по ПС 35/6кВ Куст-1 составил 1,5 МВт. Отключение АУКРМ-1,2. Потери нефти составили косвенные:0,8т/3,7м3, прямые:22,5т/70,4м3 На  ПС 35/6кВ Куст-1 включение АУКРМ-1,2 , осмотр пункта АВР-6кВ №2 КП-1, произведено шунтирование СВ-6кВ на пукте АВР-6кВ №2 КП-1. Отправлена телефонограмма в РИТС-1 для предоставления информации с СУ УЭЦН.</t>
  </si>
  <si>
    <t xml:space="preserve">РУ 6 кВ УПН </t>
  </si>
  <si>
    <t>РУ 6 кВ УПН яч.22</t>
  </si>
  <si>
    <t>При отключении яч.№22 на МПУ Сириус зафиксирован ток 263А, при уставки МТЗ 200А, 0,5сек. Отказ работы АВР-0,4кВ в БКТП 6/0,4кВ. Останов техн.оборудования ПТБ-10 №3, БДР, компрессора №3. По результатам проверки обнаружена неисправность МПУ Сириус.  В 21:34 вывели АВР-0,4кВ и включили САВ-0,4кВ в БКТП 6/0,4кВ. Осмотр эл.оборудования БКТП 6/0,4кВ, ЩСУ-0,4кВ, НКУ-0,4кВ. Контроль запуска техн.оборудования. Произведена проверка сопротивления изоляции КЛ-6кВ яч.22, 1Т БКТП 6/0,4кВ. Проверка работоспособности МПУ Сириус. Произведена замена МПУ Сириус._x000D_
24.03.16г. собрана нормальная раздельная схема.</t>
  </si>
  <si>
    <t>ПС 35/6 кВ КНС-1А КТПН 6/0,4 кВ 250 кВА "АЗС НСТ"</t>
  </si>
  <si>
    <t>Аварийное откл.ВВ-6кВ яч.22 действием защиты МТЗ. По результатам осмотров выявлено КЗ в РУ-0,4кВ КТПН 6/0,4кВ ТОРС. Уставка МТЗ 180А 0,5сек. Контродь за напряжением, нагрузками. Осмотр эл.оборудования ВЛ-6кВ, КТПН 6/0,4кВ. На оп.8.4 отключен ЛР-6кВ, отпайка ВЛ-6кВ на КТПН 6/0,4кВ ООО ТОРС. РПВ ВЛ-6кВ в 21:58 успешно. Составлен акт. Отправлено письмо в ООО "ТОРС".</t>
  </si>
  <si>
    <t>35/6кВ "КНС-1"</t>
  </si>
  <si>
    <t>ВЛ-6 фидера № 410</t>
  </si>
  <si>
    <t xml:space="preserve">Устранение замыкания на "землю" в сети 6кВ. Устранен обрыв вязки на опоре № 1 фаза "С" отпайка на КТП-6/0,4кВ ЗУ-8. </t>
  </si>
  <si>
    <t xml:space="preserve">Устранение дефекта ТВК:
к.с. Шины со шпилькой тр-ра-0,4кВ (max t-255°), замена ВА-0,4кВ 630А </t>
  </si>
  <si>
    <t>ВЛ-10 фидера № 4.</t>
  </si>
  <si>
    <t>Монтаж дуговой защиты на ПС 110/35/10кВ "Новосергиевская". Заявка ПО ЗЭС. Заявка не согласована ЦИТС "ОН".</t>
  </si>
  <si>
    <t>ВЛ-500 "Пыть-Ях-СГРЭС-2"</t>
  </si>
  <si>
    <t>Посадка напряжения по ПС 35/6 кВ  до уровня 5,0 кВ по стороне 6 кВ подключенных от ПС-110/35/6кВ " "Ямальская". Причина: отключение  ВЛ-500 "Пыть-Ях-СГРЭС-2"</t>
  </si>
  <si>
    <t>ВЛ 6 кВ "259-06"</t>
  </si>
  <si>
    <t xml:space="preserve">Отключение ВЛ 6 кВ "259-06" от защиты "ТО", "АПВ" успешное. </t>
  </si>
  <si>
    <t>Отключение ВЛ 6 кВ "209-06" от защиты "ТО", "АПВ" неуспешное. Произошол схлест проводов фазы "А" и "С" ВЛ-6кВ "209-06" с  проводом фазы "В" ВЛ 6 кВ "209-14". Произвели замену провода фазы "В" ВЛ 6 кВ "209-14" А-95 на СИП-3 в пролете опор № 23/1-23/2.</t>
  </si>
  <si>
    <t>ВЛ 6 кВ "211-04"</t>
  </si>
  <si>
    <t xml:space="preserve">Отключение ВЛ 6 кВ "211-04" от защиты "ТО", "АПВ" неуспешное. В 13-57 РПВ успешное. </t>
  </si>
  <si>
    <t>ВЛ 6 кВ "317-10"</t>
  </si>
  <si>
    <t xml:space="preserve">Отключение ВЛ 6 кВ "317-10" от защиты "ТО", "АПВ" успешное. </t>
  </si>
  <si>
    <t xml:space="preserve">Отключение ВЛ 6 кВ "305-14" от защиты "ТО", "АПВ" успешное. </t>
  </si>
  <si>
    <t>ВЛ 6 кВ "317-09"</t>
  </si>
  <si>
    <t xml:space="preserve">Отключение ВЛ 6 кВ "317-09" от защиты "ТО", "АПВ" успешное. </t>
  </si>
  <si>
    <t>ВЛ-110кВ "Арсенал-Геолог"</t>
  </si>
  <si>
    <t>Посадка напряжения по ПС 35/6 кВ  до уровня 5,3 кВ по стороне 6 кВ подключенных от ПС-110/35/6кВ " "Ямальская". Причина: отключение  ВЛ-110кВ "Арсенал-Геолог".</t>
  </si>
  <si>
    <t>ВЛ 6 кВ "202-19"</t>
  </si>
  <si>
    <t>Отключение ВЛ 6 кВ "202-19" от защиты "ТО", "АПВ" неуспешное.  Деревья в охранной зоне на участке ВЛ от опоры №161 до опоры №168. При сильном ветре наклон деревьев на провода. Произведена вырубка</t>
  </si>
  <si>
    <t>ВЛ 6 кВ "343-16"</t>
  </si>
  <si>
    <t>Отключение ВЛ 6 кВ "343-16" от защиты "ТО", "АПВ" неуспешное, РПВ успешное.</t>
  </si>
  <si>
    <t>Отключение ВЛ 6 кВ "302-08" от защиты "ТО", "АПВ" успешное. В 18:53 РПВ неуспешное, в 01:59 РПВ успешное. На опоре № 25 вышел из строя  изолятор, на опоре №26 сорвало вязку, захлест проводо фаз "А и "С" в пролетах опор №25-27.</t>
  </si>
  <si>
    <t>ВЛ 6 кВ "206-14"</t>
  </si>
  <si>
    <t xml:space="preserve">Отключение ВЛ 6 кВ "206-14" от защиты "ТО", "АПВ" успешное. </t>
  </si>
  <si>
    <t>ВЛ 6 кВ "204-13"</t>
  </si>
  <si>
    <t>Отключение ВЛ 6 кВ "204-13" от защиты "ТО", "АПВ" неуспешное. РПВ-успешное</t>
  </si>
  <si>
    <t>Отключение ВЛ 6 кВ "305-14" от защиты "ТО", "АПВ" неуспешное, РПВ успешное.</t>
  </si>
  <si>
    <t>ВЛ 6 кВ "321-17"</t>
  </si>
  <si>
    <t>Отключение ВЛ 6 кВ "321-17" "ТО" "АПВ" неуспешное, РПВ-успешное</t>
  </si>
  <si>
    <t>ВЛ 6 кВ "142-18"</t>
  </si>
  <si>
    <t xml:space="preserve">Отключение ВЛ 6 кВ "142-18" от защиты "ТО", "АПВ" успешное. </t>
  </si>
  <si>
    <t>ВЛ 6 кВ "109-18"</t>
  </si>
  <si>
    <t xml:space="preserve"> Отключение ВЛ 6 кВ "109-18" "ТО" "АПВ" успешное и В-6-2 ПС 35/6 "109", РПВ-успешное</t>
  </si>
  <si>
    <t>ВЛ 6 кВ "265-07"</t>
  </si>
  <si>
    <t xml:space="preserve">Отключение ВЛ 6 кВ "265-07" от защиты "ТО", "АПВ" успешное. </t>
  </si>
  <si>
    <t>ВЛ 6 кВ "102-05"</t>
  </si>
  <si>
    <t xml:space="preserve">Отключение ВЛ 6 кВ "102-05" от защиты "ТО", "АПВ" успешное. </t>
  </si>
  <si>
    <t>ВЛ 6 кВ "236-14"</t>
  </si>
  <si>
    <t xml:space="preserve">Отключение ВЛ 6 кВ "236-14" от защиты "ТО", "АПВ" успешное. </t>
  </si>
  <si>
    <t>ВЛ 6 кВ "213-05"</t>
  </si>
  <si>
    <t>Многократное отключение ВЛ 6 кВ "213-05" от защиты "ТО", "АПВ" успешное. В 22:59 по согласованию с РИТС ТН ВЛ-6 кВ "213-05" отключен,  В 01:27 по согласованию с РИТС ТН ВЛ-6 кВ "213-05" включен в работу. Провис проводов в пролете опор №6-9, 82-88, произведена перетяжка проводов.</t>
  </si>
  <si>
    <t>ВЛ 6 кВ "142-08"</t>
  </si>
  <si>
    <t xml:space="preserve">Отключение ВЛ 6 кВ "142-08" от защиты "ТО", "АПВ" успешное. </t>
  </si>
  <si>
    <t>ВЛ 6 кВ "111-02"</t>
  </si>
  <si>
    <t xml:space="preserve">Отключение ВЛ 6 кВ "111-02" от защиты "ТО", "АПВ" успешное. </t>
  </si>
  <si>
    <t>ВЛ 6 кВ "260-14"</t>
  </si>
  <si>
    <t xml:space="preserve">Отключение ВЛ 6 кВ "260-14" от защиты "ТО", "АПВ" неуспешное. </t>
  </si>
  <si>
    <t>ВЛ 6 кВ "105-08"</t>
  </si>
  <si>
    <t xml:space="preserve">Отключение ВЛ 6 кВ "105-08" от защиты "ТО", "АПВ" успешное. </t>
  </si>
  <si>
    <t>ВЛ-110 Тарко-Сале-Светлая</t>
  </si>
  <si>
    <t xml:space="preserve">Отключение ВЛ-110 Тарко-Сале-Светлая, АПВ" успешное. </t>
  </si>
  <si>
    <t>ВЛ 6 кВ "136-14"</t>
  </si>
  <si>
    <t xml:space="preserve">Отключение ВЛ 6 кВ "136-14" от защиты "ТО", "АПВ" успешное. </t>
  </si>
  <si>
    <t>Отключение Отключение ВЛ 6 кВ "142-18" "ТО" "АПВ" неуспешное, РПВ-успешное</t>
  </si>
  <si>
    <t>ВЛ 6 кВ "108-14"</t>
  </si>
  <si>
    <t>Отключение Отключение ВЛ 6 кВ "142-18" "ТО" "АПВ" неуспешное, РПВ-успешное. На опоре №16/17 сорвало изолятор фазы "В" произошел захлест проводов фаз "В" и "С"</t>
  </si>
  <si>
    <t>ВЛ 6 кВ "236-06"</t>
  </si>
  <si>
    <t xml:space="preserve">Отключение ВЛ 6 кВ "236-06" от защиты "ТО", "АПВ" успешное. </t>
  </si>
  <si>
    <t>ВЛ 6 кВ "304-14"</t>
  </si>
  <si>
    <t>Отключение ВЛ 6 кВ "304-14" от защиты "ТО", "АПВ" неуспешное, РПВ успешное. На опоре №59/22 сорвана вязка фазы "В".  Из-за увеличения провиса произошло замыкание с проводом фазы "С"</t>
  </si>
  <si>
    <t>КТПН-400 кВА  куст 32
Губкинского м/р</t>
  </si>
  <si>
    <t>Отключение вводного АВ-1000А н КТПН-400 кВА К-32 Губкинского м/р  при запуске скв.1271</t>
  </si>
  <si>
    <t>ГТУ-3</t>
  </si>
  <si>
    <t>06:19 АО ГТУ-3 сбой работы САУД, вследствие чего произошел останов 4 скважин механизированного фонда Тямкинского м/р от АЧР 1ст.
06:20 Запуск ДГУ-4,5 ДЭС-1
06:39 Снятие ограничения и запуск скважин (Куст-2)</t>
  </si>
  <si>
    <t>ВЛ-35 кВ "Красный ЯР-1" ВЛ-35 кВ "Красный ЯР-2"</t>
  </si>
  <si>
    <t>ВЛ-35 кВ "Красный ЯР-1", ВЛ-35 кВ "Красный ЯР-2" 1 С.Ш-35 кВ ПС 110/35/10 "Красноярская" (СПО) Под посадку напряжения попали:  ПС 35/6 кВ "Чубовка", "Ветлянка",  Т-1-Т "Киндяково".</t>
  </si>
  <si>
    <t>В 6:31 прошла посадка напряжения, останавливались скв. по "Чубовскому", "Белоозерскому" м.р.</t>
  </si>
  <si>
    <t>СШ-6кВ №1      ПС35/6кВ  КНС-31</t>
  </si>
  <si>
    <t>повреждение конденсатора 6кВ и повреждение КЛ-6кВ БСК-1 ПС35/6кВ  КНС-31</t>
  </si>
  <si>
    <t>Отключен персоналом</t>
  </si>
  <si>
    <t>ПС-35/6 кВ К-9М  ВЛ-6 кВ Ф-16</t>
  </si>
  <si>
    <t>Разрушение ШС-10 на оп.№34</t>
  </si>
  <si>
    <t>ПС-35/6 кВ К-529      ВЛ-6 кВ Ф-4</t>
  </si>
  <si>
    <t>ПС-35/6 кВ К-529        ВЛ-6 кВ Ф-4</t>
  </si>
  <si>
    <t>Следы подгара на проводах в пролете пересечения оп.6-7 и оп.14-17</t>
  </si>
  <si>
    <t>МТЗ 1</t>
  </si>
  <si>
    <t>ПС-110 КНС-3А ВЛ-35 кВ Ф-3</t>
  </si>
  <si>
    <t>Ветер до 29 м/с, мокрый снег, метель.</t>
  </si>
  <si>
    <t>ПС-35/6 кВ К-96          ВЛ-6 кВ Ф-14</t>
  </si>
  <si>
    <t>ПС-35/6 кВ К-9М      ВЛ-6 кВ Ф-16</t>
  </si>
  <si>
    <t>ПС-35/6 кВ К-9М        ВЛ-6 кВ Ф-16</t>
  </si>
  <si>
    <t>ПС-35/6 кВ К-1427      ВЛ-6 кВ Ф-2</t>
  </si>
  <si>
    <t>ПС-35/6 кВ К-502      ВЛ-6 кВ Ф-6</t>
  </si>
  <si>
    <t>ПС-35/6 кВ К-502        ВЛ-6 кВ Ф-6</t>
  </si>
  <si>
    <t>ПС-35/6 кВ К-797      ВЛ-6 кВ Ф-16</t>
  </si>
  <si>
    <t>ПС-35/6 кВ К-797        ВЛ-6 кВ Ф-16</t>
  </si>
  <si>
    <t>Излом опорного штыря фаза "В" оп.№8, схлест проводов. Устранено</t>
  </si>
  <si>
    <t>ПС-35/6 кВ К-1066      ВЛ-6 кВ Ф-4</t>
  </si>
  <si>
    <t>КУВПНКС К-3082 разрушение опорного изолятора фаза "В" Устранено</t>
  </si>
  <si>
    <t>ПС-35/6 кВ К-100        ВЛ-6 кВ Ф-4</t>
  </si>
  <si>
    <t>Схлест проводов оп.№76, разрушение изолятора фаза "В" оп.№23/1/0/3, падение на соседнюю фазу. Устранено</t>
  </si>
  <si>
    <t>ПС-35/6 кВ К-517      ВЛ-6 кВ Ф-14</t>
  </si>
  <si>
    <t>ПС-35/6 кВ К-517         ВЛ-6 кВ Ф-14</t>
  </si>
  <si>
    <t>Падение оп.№10/5-10/9, разорваны шл-фа на оп. 10/1, поврежденный участок ВЛ-6 кВ выведен из схемы</t>
  </si>
  <si>
    <t>ПС-35/6 кВ К-507      ВЛ-6 кВ Ф-6</t>
  </si>
  <si>
    <t>ПС-35/6 кВ К-507         ВЛ-6 кВ Ф-6</t>
  </si>
  <si>
    <t>ПС-35/6 кВ К-98      ВЛ-6 кВ Ф-6</t>
  </si>
  <si>
    <t>ПС-35/6 кВ К-98          ВЛ-6 кВ Ф-6</t>
  </si>
  <si>
    <t>ПС-35/6 кВ КНС-3М      ВЛ-6 кВ Ф-8</t>
  </si>
  <si>
    <t>ПС-35/6 кВ К-672      ВЛ-6 кВ Ф-8</t>
  </si>
  <si>
    <t>ПС-35/6 кВ К-672        ВЛ-6 кВ Ф-8</t>
  </si>
  <si>
    <t>ПС-35/6 кВ К-9М      ВЛ-6 кВ Ф-4</t>
  </si>
  <si>
    <t>ПС-35/6 кВ К-9М         ВЛ-6 кВ Ф-4</t>
  </si>
  <si>
    <t>ПС-35/6 кВ К-1221      ВЛ-6 кВ Ф-4</t>
  </si>
  <si>
    <t>ПС-35/6 кВ К-1144      ВЛ-6 кВ Ф-4</t>
  </si>
  <si>
    <t>ПС-35/6 кВ К-66      ВЛ-6 кВ Ф-16</t>
  </si>
  <si>
    <t>ПС-35/6 кВ К-66          ВЛ-6 кВ Ф-16</t>
  </si>
  <si>
    <t>ПС-35/6 кВ К-88      ВЛ-6 кВ Ф-4</t>
  </si>
  <si>
    <t>ПС-35/6 кВ К-88          ВЛ-6 кВ Ф-4</t>
  </si>
  <si>
    <t>ПС-110 КНС-9А      ВЛ-35 кВ Ф-5</t>
  </si>
  <si>
    <t>ПС-110 КНС-9А          ВЛ-35 кВ Ф-5</t>
  </si>
  <si>
    <t>ВЛ-110 Мегион-Кирьяновская</t>
  </si>
  <si>
    <t>ПС-35/6 кВ К-782      ВЛ-6 кВ Ф-4</t>
  </si>
  <si>
    <t>ПС-35/6 кВ К-782         ВЛ-6 кВ Ф-4</t>
  </si>
  <si>
    <t>ПС-35/6 кВ К-252          ВЛ-6 кВ Ф-7</t>
  </si>
  <si>
    <t>Разрушение изолятора Ф"В"  оп.№44, схлест проводов в пр. оп.44-45</t>
  </si>
  <si>
    <t>ПС-35/6 кВ К-1945          ВЛ-6 кВ Ф-4</t>
  </si>
  <si>
    <t>ПС-35/6 кВ К-1892         ВЛ-6 кВ Ф-18</t>
  </si>
  <si>
    <t xml:space="preserve">Разрушение изолятора ШС-10 на оп.2/12 по Ф"В".Схлест проводов. Устранено </t>
  </si>
  <si>
    <t>ПС-35/6 кВ К-1841          ВЛ-6 кВ Ф-17</t>
  </si>
  <si>
    <t>ПС-35/6 кВ К-868          ВЛ-6 кВ Ф-14</t>
  </si>
  <si>
    <t>ПС-35/6 кВ К-255       ВЛ-6 кВ Ф-7</t>
  </si>
  <si>
    <t>ПС-35/6 кВ К-255        ВЛ-6 кВ Ф-7</t>
  </si>
  <si>
    <t>Схлест проводов  в пролете  оп.17-18</t>
  </si>
  <si>
    <t>ПС-35/6 кВ К-468         ВЛ-6 кВ Ф-6</t>
  </si>
  <si>
    <t>ПС-35/6 кВ К-1892         ВЛ-6 кВ Ф-16</t>
  </si>
  <si>
    <t xml:space="preserve">Разрушение изолятора ШС-10 на оп.35 по Ф"В".Схлест проводов. Устранено </t>
  </si>
  <si>
    <t>ПС-35/6 кВ К-382         ВЛ-6 кВ Ф-6</t>
  </si>
  <si>
    <t xml:space="preserve">Разрушение изолятора ШС-10 на оп.35 по Ф"В".Схлест проводов. </t>
  </si>
  <si>
    <t>ПС-35/6 кВ К-272       ВЛ-6 кВ Ф-6</t>
  </si>
  <si>
    <t>ПС-35/6 кВ К-272        ВЛ-6 кВ Ф-6</t>
  </si>
  <si>
    <t xml:space="preserve">Разрушение изолятора ШФ-35 на оп.10 по Ф"В".Схлест проводов. </t>
  </si>
  <si>
    <t>ПС-35/6кВ К-264     ВЛ-6 кВ ф-18</t>
  </si>
  <si>
    <t>ПС-35/6кВ К-2121     ВЛ-6 кВ ф-16</t>
  </si>
  <si>
    <t xml:space="preserve">ПС-35/6кВ К-92   ВЛ-6 Ф-4 </t>
  </si>
  <si>
    <t xml:space="preserve">ПС-35/6кВ К-92            ВЛ-6 Ф-4 </t>
  </si>
  <si>
    <t>оп.№7/8 разрушение изолятора фаза "В"</t>
  </si>
  <si>
    <t xml:space="preserve">ПС-35/6кВ К-136  ВЛ-6 Ф-8 </t>
  </si>
  <si>
    <t xml:space="preserve">ПС-35/6кВ К-136         ВЛ-6 Ф-8 </t>
  </si>
  <si>
    <t>оп.№ 10/6 разрушение изолятора фаза "В", схлест проводов с фазой "С". Устранено</t>
  </si>
  <si>
    <t>ПС-35/6кВ К-126   ВЛ-6 Ф-18</t>
  </si>
  <si>
    <t>Разрушение изолятора фаза "В" оп.№39/18. Устранено</t>
  </si>
  <si>
    <t>ПС-35/6кВ К-1275   ВЛ-6 Ф-6</t>
  </si>
  <si>
    <t>Неполнофазный режим.Разорваны шлейфы на оп.№33, нагрузка м\ф переведена на Ф-3 П/С 35/6 кВ К-63</t>
  </si>
  <si>
    <t>ВЛ-35кВ Ф-3      ПС110/35/6кВ  Молодёжная</t>
  </si>
  <si>
    <t>ВЛ-6кВ Ф-6      ПС35/6кВ  К-1 Тюм. м/р</t>
  </si>
  <si>
    <t>ВЛ-6кВ Ф-16      ПС35/6кВ  Ново-Молодёжная Н/М м/р</t>
  </si>
  <si>
    <t>ВЛ-6кВ Ф-7      ПС35/6кВ  К-357</t>
  </si>
  <si>
    <t>ВЛ-6кВ Ф-7 ПС35/6кВ  К-357</t>
  </si>
  <si>
    <t>ВЛ-6кВ Ф-16      ПС35/6кВ  К-2517</t>
  </si>
  <si>
    <t>ВЛ-6кВ Ф-5      ПС35/6кВ  Пр-17</t>
  </si>
  <si>
    <t>Западное Сабо, скв. 184</t>
  </si>
  <si>
    <t>схлёст проводов, выб. автомат на ТП.</t>
  </si>
  <si>
    <t>Катангли, ТП-6/0,4кВ № 305</t>
  </si>
  <si>
    <t>перехлёст проводов, выбивает автомат в ТП №305 ф-1</t>
  </si>
  <si>
    <t>Восточное Эхаби, Фид№1 ПС-35/6 кВ "2 Площадь"</t>
  </si>
  <si>
    <t>АОЭЭ Фид№1 ПС-35/6 кВ "2 Площадь"</t>
  </si>
  <si>
    <t>Восточное Эхаби, скв. 170</t>
  </si>
  <si>
    <t>Выбивает автомат , не запускается, сгорел ЭД 7,5кВт *1000об/мин. , дороги нет.</t>
  </si>
  <si>
    <t>Восточное Эхаби, скв. 588</t>
  </si>
  <si>
    <t>выбивает автомат , не запускается.</t>
  </si>
  <si>
    <t>Западное Сабо, скв. 70</t>
  </si>
  <si>
    <t>АОЭЭ, сгорел ЭД 18,5х1000 об.</t>
  </si>
  <si>
    <t>не зап-ся, устранение окисления по фазе "Б"на опоре</t>
  </si>
  <si>
    <t>Ф.4-6 Советского нмр</t>
  </si>
  <si>
    <t>АО ВЛ-6кВ Ф.4-6 действием МТЗ, АПВ-успешное   Порывы ветра до 21м/с, мокрый снег. Бюллетень погоды №79 от 19.03.16. Производится осмотр ВЛ</t>
  </si>
  <si>
    <t>ЦЛ-10 ПС 110кВ Первомайская</t>
  </si>
  <si>
    <t>АО ВЛ-35кВ ЦЛ-10 ПС 110кВ Первомайская действием МТЗ 2 ст. АПВ-успешное. Порывы ветра до 21м/с, мокрый снег. Бюллетень погоды №79 от 19.03.16. Выполнен осмотр участков перехода с дорогой ВЛ-35 ЦЛ-10. замечаний нет. Продолжается осмотр.</t>
  </si>
  <si>
    <t>Ф.3-17 Западно-Останинского нмр</t>
  </si>
  <si>
    <t>Ф.3-17</t>
  </si>
  <si>
    <t>АО ВЛ-6 кВ Ф.3-17 действием МТЗ, АПВ успешное. Нарушение целосности проходного изолятора - 6кВ Ф."А". Выход из строя предохранителей 6кВ Ф."А", Ф. "В" в ТП №2/400кВА Куста №2, при запуске скв. №55 Запрошены распечатки журнала событий ЭЦН.</t>
  </si>
  <si>
    <t xml:space="preserve">скв.2281Р Первомайского нмр </t>
  </si>
  <si>
    <t>скв.2281Р</t>
  </si>
  <si>
    <t>АО АВ-0,4 кВ в КТПН-6/0,4кВ. Запрошена распечатка журнала событий СУ ЭЦН. В РДС заявка поступила в 7:39.</t>
  </si>
  <si>
    <t xml:space="preserve"> Ф.ЗМ-4</t>
  </si>
  <si>
    <r>
      <t xml:space="preserve">АО ВЛ-6 Ф.ЗМ-4 на ПС-110 «Западно-Моисеевская» действием ТО, АПВУ. Сильный порывистый ветер, штормовое предупреждение, бюллетень погоды №81 от 21.03.16г. </t>
    </r>
    <r>
      <rPr>
        <sz val="12"/>
        <color indexed="60"/>
        <rFont val="Times New Roman"/>
        <family val="1"/>
        <charset val="204"/>
      </rPr>
      <t>Подхлест проводов ф. "В" и ф."С" в пролете опор №4 - №5, требуется регулировка стрелы провиса.</t>
    </r>
  </si>
  <si>
    <t xml:space="preserve"> Ф.8-9 Талового нмр</t>
  </si>
  <si>
    <t xml:space="preserve"> Ф.8-9</t>
  </si>
  <si>
    <t>ПАО "ТРК"</t>
  </si>
  <si>
    <t>1ст ДЗ, АПВ</t>
  </si>
  <si>
    <t>С-91</t>
  </si>
  <si>
    <t>ВЛ-110 С-91</t>
  </si>
  <si>
    <r>
      <t xml:space="preserve">Остановка УЭЦН при АО ВЛ-110 С-91 действием 1ст. ДЗ, АПВУ на ПС-110 «Катыльгинская» и действием 1ст. ДЗ, АПВУ на ПС-220 «Чапаевка» (эксплуатационная ответственность ПАО «ТРК»). Повторные АО в 08:10, 08:41. Сильный порывистый ветер, штормовое предупреждение, бюллетень погоды №81 от 21.03.16г. </t>
    </r>
    <r>
      <rPr>
        <sz val="12"/>
        <color indexed="60"/>
        <rFont val="Times New Roman"/>
        <family val="1"/>
        <charset val="204"/>
      </rPr>
      <t>ПС-110/6кВ "Ломовая" выполнена перетяжка проводов от пориемного портала, до концевой опоры.</t>
    </r>
  </si>
  <si>
    <t>Ф.58-1 Лугинецкого нмр</t>
  </si>
  <si>
    <r>
      <t xml:space="preserve">Остановка УЭЦН К-47, 68 Лугинецкого нмр. </t>
    </r>
    <r>
      <rPr>
        <sz val="12"/>
        <color indexed="60"/>
        <rFont val="Times New Roman"/>
        <family val="1"/>
        <charset val="204"/>
      </rPr>
      <t>При осмотре обнаружено повреждение полюса Ф. "А" на ЛР-1/4 оп. №33/4 Ф.58-1. ВЛ-6кВ Ф.58-1 выведена в ремонт, выполнено шунтирование ЛР-1/4 (23.03.16г. выполнена замена ЛР).</t>
    </r>
    <r>
      <rPr>
        <sz val="12"/>
        <rFont val="Times New Roman"/>
        <family val="1"/>
        <charset val="204"/>
      </rPr>
      <t xml:space="preserve"> Сильный порывистый ветер, штормовое предупреждение, бюллетень погоды №81 от 21.03.16г.</t>
    </r>
  </si>
  <si>
    <t>ф.24-10 Западно-Полуденного нмр</t>
  </si>
  <si>
    <t>ф.24-10</t>
  </si>
  <si>
    <t>ф.4-6</t>
  </si>
  <si>
    <t>Ф.2-1 Лугинецкого нмр</t>
  </si>
  <si>
    <t>Ф.2-1</t>
  </si>
  <si>
    <r>
      <t xml:space="preserve">АО ВЛ-6 Ф.2-1 Лугинецкого н.м.р. на ПС-35 №502 действием ТО, АПВН. </t>
    </r>
    <r>
      <rPr>
        <sz val="12"/>
        <color indexed="60"/>
        <rFont val="Times New Roman"/>
        <family val="1"/>
        <charset val="204"/>
      </rPr>
      <t>Падение дерева в пролёте опор №3-4, срыв изолятора и обламывание штыря  Ф."А". Выполнен ремонт.</t>
    </r>
  </si>
  <si>
    <t>2Т ПС 35/6 кВ №102</t>
  </si>
  <si>
    <r>
      <t xml:space="preserve">АО 2Т ПС-35/6 №102 действием ДЗТ, </t>
    </r>
    <r>
      <rPr>
        <sz val="12"/>
        <color indexed="60"/>
        <rFont val="Times New Roman"/>
        <family val="1"/>
        <charset val="204"/>
      </rPr>
      <t>межфазное замыкание при попадании постороннего предмета на ШМ-35 от ТР-35 2Т до 2Т.</t>
    </r>
    <r>
      <rPr>
        <sz val="12"/>
        <rFont val="Times New Roman"/>
        <family val="1"/>
        <charset val="204"/>
      </rPr>
      <t xml:space="preserve"> Сильный порывистый ветер, штормовое предупреждение, бюллетень погоды №81 от 21.03.16г. </t>
    </r>
    <r>
      <rPr>
        <sz val="12"/>
        <color indexed="60"/>
        <rFont val="Times New Roman"/>
        <family val="1"/>
        <charset val="204"/>
      </rPr>
      <t>В 17:00 2Т введен в работу (восстановлен ШМ-35).</t>
    </r>
  </si>
  <si>
    <t>АО, АПВ</t>
  </si>
  <si>
    <t xml:space="preserve"> Ф.Б4-15 Вахского нмр</t>
  </si>
  <si>
    <t xml:space="preserve"> Ф.Б4-15</t>
  </si>
  <si>
    <t>Ф.4-12 Советского нмр</t>
  </si>
  <si>
    <t>Ф.4-12</t>
  </si>
  <si>
    <t>Ф.6-7 Советского нмр</t>
  </si>
  <si>
    <t>К-33</t>
  </si>
  <si>
    <r>
      <t xml:space="preserve">Остановка УЭЦН К-33 Советского нмр. </t>
    </r>
    <r>
      <rPr>
        <sz val="12"/>
        <color indexed="60"/>
        <rFont val="Times New Roman"/>
        <family val="1"/>
        <charset val="204"/>
      </rPr>
      <t>При осмотре обнаружено повреждение полюса Ф. "В" на ЛР-1/4 оп. №63/4 Ф.6-7. Выполнен ремонт.</t>
    </r>
  </si>
  <si>
    <t>ОАО «Тюменьэнерго»</t>
  </si>
  <si>
    <t>ДФЗ, НВЧЗ, АПВ</t>
  </si>
  <si>
    <t>НСС-2</t>
  </si>
  <si>
    <t>ВЛ-220 НСС-2</t>
  </si>
  <si>
    <t>Ф.13-15 Нижневартовского нмр</t>
  </si>
  <si>
    <t>Ф.13-15</t>
  </si>
  <si>
    <t>СУ ЭЦН Первомайского нмр</t>
  </si>
  <si>
    <t xml:space="preserve">СУ ЭЦН </t>
  </si>
  <si>
    <t>ф.15-12 Стрежевского нмр</t>
  </si>
  <si>
    <t>ПАО "ФСК ЕЭС" Томское ПМЭС</t>
  </si>
  <si>
    <t>ТЗНП, АПВ</t>
  </si>
  <si>
    <t>ЧС-236</t>
  </si>
  <si>
    <t>ВЛ-220 ЧС-236</t>
  </si>
  <si>
    <r>
      <t xml:space="preserve">Остановка УЭЦН при АО ВЛ-220 ЧС-236 на ПС-220 «Чапаевка», ПС-220 «Советско-Соснинская» действием ТЗНП, АПВН (принадлежность  ПАО "ФСК ЕЭС" Томское ПМЭС). Повторное АО в 16:05, АПВУ. </t>
    </r>
    <r>
      <rPr>
        <sz val="12"/>
        <color indexed="60"/>
        <rFont val="Times New Roman"/>
        <family val="1"/>
        <charset val="204"/>
      </rPr>
      <t>Следы КЗ фазы "В" в тело транспозизионной опоры №747, срочного ремонта не требуется.</t>
    </r>
  </si>
  <si>
    <t>Ф.7-2 Советского нмр</t>
  </si>
  <si>
    <t>Ф.7-2</t>
  </si>
  <si>
    <r>
      <t xml:space="preserve">АО ВЛ-6 Ф.7-2 на ПС-35/6 №107 действием ТО, АПВН. Сильный порывистый ветер, штормовое предупреждение, бюллетень погоды №81 от 21.03.16г.  </t>
    </r>
    <r>
      <rPr>
        <sz val="12"/>
        <color indexed="60"/>
        <rFont val="Times New Roman"/>
        <family val="1"/>
        <charset val="204"/>
      </rPr>
      <t>При осмотре ВЛ обнаружен схлест проводов в пролете от приемного портала до оп. №1, дефект устранен.</t>
    </r>
  </si>
  <si>
    <t>«Эмтор-Савкинская-1»</t>
  </si>
  <si>
    <t>Ф.Гр-14 Северного нмр</t>
  </si>
  <si>
    <t>КТПН</t>
  </si>
  <si>
    <t xml:space="preserve"> Ф.5-17 Вахского нмр</t>
  </si>
  <si>
    <t xml:space="preserve"> Ф.5-17</t>
  </si>
  <si>
    <t>Ф.Б2-2 Нижневартовского нмр</t>
  </si>
  <si>
    <t>Ф.3-2 Вахского нмр</t>
  </si>
  <si>
    <t>Ф.3-2</t>
  </si>
  <si>
    <t xml:space="preserve">Ф.58-1 </t>
  </si>
  <si>
    <t>К-2 скв.204 Колошного нмр</t>
  </si>
  <si>
    <t>Остановка УЭЦН К-2 скв.204 Колошного нмр. Запрошена распечатка журнала событий СУ ЭЦН.</t>
  </si>
  <si>
    <t>К-200 скв.3578 Советское нмр</t>
  </si>
  <si>
    <t>К-200</t>
  </si>
  <si>
    <t>К-47 Лугинецкого нмр</t>
  </si>
  <si>
    <t>К-47</t>
  </si>
  <si>
    <r>
      <t xml:space="preserve">Остановка УЭЦН К-47 Лугинецкого нмр. Внутренние повреждения трансформатора в КТПН-6/0,4кВ 630кВА, </t>
    </r>
    <r>
      <rPr>
        <sz val="12"/>
        <color indexed="60"/>
        <rFont val="Times New Roman"/>
        <family val="1"/>
        <charset val="204"/>
      </rPr>
      <t>выполнена замена.</t>
    </r>
  </si>
  <si>
    <t>ДЗШ, ТЗНП</t>
  </si>
  <si>
    <t>З.Останинское, Герасимовское, Крапивинское, Лесмуровское, З-Моисеевское нмр</t>
  </si>
  <si>
    <t>Остановка УЭЦН при АО 2СШ- 110кВ на ПС-110 Лугинецкая действием «ДЗШ» (отключение ВЛ-110 С-109) оборудование ПАО «ТРК»,  АО 2Т на ПС-110 Игольская действием «ТЗНП».</t>
  </si>
  <si>
    <t>Игольское, Лугинецкое, Крапивинское, Двуреченское, З-Моисеевское</t>
  </si>
  <si>
    <t>Посадка напряжения на ПС-110 Игольская  причина выясняется.</t>
  </si>
  <si>
    <t>К-119 
Советское нмр</t>
  </si>
  <si>
    <t>К-64</t>
  </si>
  <si>
    <t>АО АВ-0,4кВ вводной  Iн-1000А в КТПН 6/0,4кВ №1, Запрошены распечатки журнала событий СУ ЭЦН.</t>
  </si>
  <si>
    <t xml:space="preserve">  ДЭМ</t>
  </si>
  <si>
    <t>БЭО-1</t>
  </si>
  <si>
    <t xml:space="preserve">  Раскачивание шлейфов, порывами ветра, на ЛР-6кВ КТПН 6/0.4 куста №37А-1, привело к ослаблению контактного соединения ножей на ЛР-6 фазы "В". Устранено.</t>
  </si>
  <si>
    <t>БЭО-6</t>
  </si>
  <si>
    <t>ПС 1802 ф.1802-23</t>
  </si>
  <si>
    <t>ПС-35/6кВ №202 ВЛ-6 ф.202-12</t>
  </si>
  <si>
    <t>БЭО-4</t>
  </si>
  <si>
    <t xml:space="preserve">ПС 35/6 №336, ВЛ 6 кВ, ф.336-08, КТПН-6/0,4кВ №2  к.15П </t>
  </si>
  <si>
    <t xml:space="preserve">КТПН-6/0,4кВ 630кВА №2 </t>
  </si>
  <si>
    <t>ПС 35/6кВ 1013                               ВЛ-6кВ ф.1013-08</t>
  </si>
  <si>
    <t>ВЛ-6кВ ф.1013-08</t>
  </si>
  <si>
    <t>БЭО-2</t>
  </si>
  <si>
    <t>ПС 35/6кВ №076                                    ВЛ-6кВ ф.076-16</t>
  </si>
  <si>
    <t>ВЛ-6кВ ф.076-16</t>
  </si>
  <si>
    <t>БЭО-5</t>
  </si>
  <si>
    <t>ПС 110/35/6кВ Лабытвор    ВЛ-6кВ ф.32-1</t>
  </si>
  <si>
    <t>ВЛ-6кВ ф.32-1</t>
  </si>
  <si>
    <t>ВЛ-500кВ СГРЭС-1-Пыть-Ях</t>
  </si>
  <si>
    <t>ПС 35/6кВ №230                                 ВЛ-6кВ ф.230-13</t>
  </si>
  <si>
    <t>ВЛ-6кВ ф.230-13</t>
  </si>
  <si>
    <t>Схлест проводов в пролете опор 23-24. Выведен в ремонт для устранения провиса проводов.</t>
  </si>
  <si>
    <t>ВЛ-110кВ Правдинская-Пойковская</t>
  </si>
  <si>
    <t>ПС 35/6кВ №347                                 ВЛ-6кВ ф.347-16</t>
  </si>
  <si>
    <t>ВЛ-6кВ ф.347-16</t>
  </si>
  <si>
    <t>ПС 35/6кВ №248                                 ВЛ-6кВ ф.248-14</t>
  </si>
  <si>
    <t>ВЛ-6кВ ф.248-14</t>
  </si>
  <si>
    <t xml:space="preserve">МТЗ </t>
  </si>
  <si>
    <t>ПС 35/6кВ №278                                              ВЛ-6 ф.278-06</t>
  </si>
  <si>
    <t>ВЛ-6кВ ф.278-06</t>
  </si>
  <si>
    <t>ПС 35/6кВ №226                                 ВЛ-6кВ ф.226-04</t>
  </si>
  <si>
    <t>ВЛ-6кВ ф.226-04</t>
  </si>
  <si>
    <t>Оп.29 ф."С" разрушен изолятор,провод на траверсе ,оп.31 обрыв траверсы. На оп.29 заменили изолятор,произвели перетяжку проводов,оп.31 заменили траверсу.Ввели в работу.</t>
  </si>
  <si>
    <t xml:space="preserve">ПС 110/35/6кВ Островная          ВЛ-35 Шмыринская-2  </t>
  </si>
  <si>
    <t xml:space="preserve">ВЛ-35 Шмыринская-2  </t>
  </si>
  <si>
    <t>ВЛ-6 ф.134-08</t>
  </si>
  <si>
    <t>ПС 35/6кВ №248                                 ВЛ-6кВ ф.248-16</t>
  </si>
  <si>
    <t>ВЛ-6кВ ф.248-16</t>
  </si>
  <si>
    <t>ПС 35/6кВ №001                                ВЛ-6кВ ф.026-12</t>
  </si>
  <si>
    <t>ВЛ-6кВ ф.026-12</t>
  </si>
  <si>
    <t>ПС 35/6кВ №268                                ВЛ-6кВ ф.268-05</t>
  </si>
  <si>
    <t>ВЛ-6кВ ф.268-05</t>
  </si>
  <si>
    <t>ПС-35/6кВ №230 ВЛ-6 ф.230-13</t>
  </si>
  <si>
    <t xml:space="preserve">В 11:39 Отключение ВЛ 6кВ "209-06" от защиты "ТО", АПВ успешное. В 11-59 отключение ВЛ 6кВ "209-06" от защиты "ТО", АПВ неуспешное, РПВ-неуспешное. Причина: провод фазы «С» ВЛ-6 кВ «209-14» в пролете опор 23/1-23/2 отпайки на К-4ст, проходящей под  ВЛ-6 кВ «209-06» схлест проводов фаз «А», «С» с ВЛ-6 кВ «209-06» в пролете опор №39-40. </t>
  </si>
  <si>
    <t>Посадка напряжения во время отключения ВЛ-110 кВ Пуль-Яха- Геращенко, ВЛ-110 Пуль-Яха-Стрела, АПВ-успешное. Причина: излом в средней части тела опоры №22 двухцепной ВЛ-110 кВ «Пуль-Яха-Геращенко» 1 цепь и «Пуль-Яха-Стрела» 2 цепь, принадлежность НЭС Тюменьэнерго.</t>
  </si>
  <si>
    <t>ВЛ-110 Тарко-Сале-Северный-2"</t>
  </si>
  <si>
    <t>Отключение ВЛ-110 Тарко-Сале-Северный-2", "АПВ"-успешное.</t>
  </si>
  <si>
    <t>ПС 35/6кВ №084                      ВЛ ф.084-01</t>
  </si>
  <si>
    <t>ВЛ-6кВ ф.084-01</t>
  </si>
  <si>
    <t>Оп 17а,  разрушение изолятора ф."В", схлест проводов в пролете опор 17а-16а. Произвели ремонт.</t>
  </si>
  <si>
    <t xml:space="preserve"> ВЛ-6кВ ф.6016-05, ф.6016-22  </t>
  </si>
  <si>
    <t>ПС 35/6кВ №162                      ВЛ-6кВ ф.162-05</t>
  </si>
  <si>
    <t>ВЛ-6кВ ф.162-05</t>
  </si>
  <si>
    <t>При переезде МБУ-140 (ООО "Интелект Дриллинг Сервис") была сбита оп.15/24 и оборованы провода в пролете оп.15/23-15/25. Произвели замену опоры и ремонт ВЛ.</t>
  </si>
  <si>
    <t>М-е Центральное Сабо, скв. 12</t>
  </si>
  <si>
    <t>К.З. ЭД-0,4 кВ скв.12</t>
  </si>
  <si>
    <t>М-е Мирзоева, ТП-6/0,4кВ №410</t>
  </si>
  <si>
    <t>Повреждение ЛР-6 на ТП-6/0,4кВ №410</t>
  </si>
  <si>
    <t>В-6-2 ПС-35/6 "303"</t>
  </si>
  <si>
    <t>ДЗШ</t>
  </si>
  <si>
    <t>ПС 110/35/6кВ "Каменная",
ВЛ-35кВ Запад-1</t>
  </si>
  <si>
    <t>ПС 35/6кВ №1. Повреждение в ячейке ЗРУ-6кВ (секционная перемычка).</t>
  </si>
  <si>
    <t>К.З. на СУ (ООО"Борец-сервис -Нефтеюганск") скв.1433 к.30 привело к отключению АВ-0,4 кВ на КТПН-6/0,4кВ и ВЛ-6кВ ф.173-26.</t>
  </si>
  <si>
    <t>ПС-35/6кВ К-30,
ВЛ-6 Ф-9</t>
  </si>
  <si>
    <t>Повреждение провода ВЛ-6 кВ в пролете оп.№27-28  транспортным средством ЗАО "ЕПРС"</t>
  </si>
  <si>
    <t xml:space="preserve">ПС-30 "Тихоновская"                                    </t>
  </si>
  <si>
    <t>ПС-30 "Тихоновская"                                      В-10 ф 30-49</t>
  </si>
  <si>
    <t>МТО, "Земля" в сети 6 кВ</t>
  </si>
  <si>
    <t>ВЛ 6 кВ "319-14"</t>
  </si>
  <si>
    <t>Аварийное отключение ВЛ 6 кВ "319-14" с успешным АПВ.</t>
  </si>
  <si>
    <t>МТЗ-2  Iк.з: .ф"А"=7,2кА;                           ф "В"=7,2кА;  ф "С"=7,3кА                      На РУ-10 МН-1 УПСВЮ работало АВР-10кВ</t>
  </si>
  <si>
    <t>Причина отключения: повреждение 1ТСН-10 на РУ-10 МН-1                                                                                                                При этом отключались БКНС-1: Н-1,2,3 (включены в 22-42); БКНС-2: ОНД-1,2,5 (включены в 21-52) ; РУ-10 МН-1 УПСВЮ: Н-3/1, Н-3/4, Н-3/8 (включены в 22-31; отключались 6 скважин добычи: Куст №5 скв. 117; Куст № 100 скв. 461,908; Куст № 101 скв.463; Куст № 9А скв. 752; Куст № 1Б скв. 927.                                                                           1-46 исключён из схемы 1ТСН-10 и восстановлена нормальная схема РУ-10 МН-1</t>
  </si>
  <si>
    <t>ООО "ДЭС"</t>
  </si>
  <si>
    <t>Исчезновение оперативного тока</t>
  </si>
  <si>
    <t>Аварийный останов ГПГУ-2,3 произошел в связи с исчезновением оперативного тока на 1С-6кВ. В шкафу питания оперативного тока произошло отключение АВ-0,23кВ 1С-6кВ в следствии выхода из строя блока питания АУОТ(Аккумуляторное устройство оперативного тока), произвели перевод питания от резервного блока питания.  Сброс экспортной мощности 2МВт. Осмотр оборудования. Квитирование защит, поочерёдный запуск ГПГУ-2,3. В 09:19 экспортная мощность 6 МВт. Отправлена телефонограмма в "ДЭС".</t>
  </si>
  <si>
    <t xml:space="preserve">ПС 35/6 кВ КНС-2 </t>
  </si>
  <si>
    <t>ПС 35/6 кВ КНС-2 яч.13</t>
  </si>
  <si>
    <t>При выполнении Типовой программы производства работ на ПС 35/6кВ по проверке АВР-6кВ и ВНР-6кВ с резервным СВ-6кВ этапа №9 п/п №4 было выявлено замечание, а именно некорректная работа АВР-6кВ (сбор схемы ВНР-6кВ в яч.№13 ВВ-6кВ 1В-6). Для устранения данного замечания производились действия по отключению и подключению цепи ВНР-6кВ яч.№ 8,13 ВВ-6кВ 1В-6, в момент подключения цепей ВНР-6кВ в яч.8 произошло ложное  отключение ВВ-6кВ яч.№13 1В-6 с последующим исчезновением напряжения на 1,2 С-6кВ РУ-6кВ КНС-2 и остановке технологического оборудования КНС-2, ДНС-2 НГП-8 Осмотр ПС 35/6кВ, РУ-6кВ, сбор нормальной раздельной схемы на ПС 3/6кВ, запуск технологического оборудования.</t>
  </si>
  <si>
    <t xml:space="preserve"> КТПН 6/0,4 кВ №3 400 кВА К-116</t>
  </si>
  <si>
    <t>ПС 35/6 кВ Куст-124 КТПН 6/0,4 кВ №3 400 кВА К-116</t>
  </si>
  <si>
    <t>Аварийное отключение вводного АВ-0,4кВ 630А при увеличении нагрузки на КТПН 6/0,4кВ 400кВа №3 до 95% I-550А, при запуске скв.1391 ПЭД-32кВт работающая в периодическом режиме. _x000D_
Тип вводного АВ-0,4кВ ВА 57-39 630А рем.№69-8-09, АВ-0,4кВ скв.1391 ВА 57-35 160А рем.№77-8-09. Загрузка КТПН 6/0,4кВ 400кВа №3 составляет 525А-91%. Имеется гарантийное письмо от 02.03.2016г. Потери нефти не выставлялись. Осмотр эл.оборудования КТПН 6/0,4кВ.  В 10:55 РПВ вводного АВ-0,4кВ, отходящих АВ-0,4кВ успешно. Контроль за уровнем напряжения, запуском мех.фонда, переподключение КЛ-0,4кВ скв.1391 на КТПН 6/0,4кВ 400кВа №2, ПК Вводного АВ-0,4кВ._x000D_
Отправлена телефонограмма в ЦИТС ОАО, РИТС-2 о предоставлении информации с СУ УЭЦН. Составлен акт.</t>
  </si>
  <si>
    <t>ПС 35/6 кВ №187 В-35-1Т</t>
  </si>
  <si>
    <t>При производстве работ по БП-11/82 при выполнении п.15 отключить 1В-35, персоналом с/р №11  был отключен В-35кВ 1Т, что привело к исчезновению напряжения на 1Т. Сброс нагрузки составил 2,6МВт из них 2МВт технологическое оборудование. Потери составили косвенные: 1,3т/4,2м3, прямые: 0,1т/0,3м3. Осмотр ЭО ПС 35/6кВ, включение В-35-1Т, запуск мех.фонда и технологии. До выяснения причины отключения В-35 1Т персонал выполнявший переключения отстранен от оперативной работы, ведется расследование.</t>
  </si>
  <si>
    <t>ф-906</t>
  </si>
  <si>
    <t>ВЛ-6 фидера "Кушниковка-2".</t>
  </si>
  <si>
    <t>ВЛ-6 кВ ф-506</t>
  </si>
  <si>
    <r>
      <t xml:space="preserve">Аварийное отключение выявлено по сист. МИР. Выехал персонал с ПС Тарханы. На ф-Петровский стоит часть скважин по высокому напряжению после ВЛБ-55. Осмотрм ПС выявлен разрушенный изолятор ф-В на приемном портале (лежит на траверсе), для безопасного производства работ по замене изолятора необходимо отключение ф-КНС (9:03-9:39). </t>
    </r>
    <r>
      <rPr>
        <b/>
        <sz val="12"/>
        <rFont val="Times New Roman"/>
        <family val="1"/>
        <charset val="204"/>
      </rPr>
      <t>Устранено.</t>
    </r>
  </si>
  <si>
    <t>ПС "ММПС Капитоновская", ВЛ-6 кВ ф-1320П</t>
  </si>
  <si>
    <t>Посадка напряжения при аварийном отключении с неуспешным АПВ от ТО ф-11 на ПС "Переволоцкая". В 19:10 персонал Переволоцкого РЭС выехал с осмотром.</t>
  </si>
  <si>
    <t>Т1Т. ВЛ-6 фидеров №№ 907, 910.</t>
  </si>
  <si>
    <t>Аварийное отключение ВЛ-35 кВ "Курманаевская-Ромашкино" с успешным АПВ, блинкера не выпадали. 10:50 персоналом ЗПО начат осмотр ВЛ-35. 17:24 Диспетчер ЗПО Хасанов сообщил, что осмотр закончен, в районе опоры № 159 обнаружена проволока, на ВЛ следы поджегов. Рядом посадка и скопление птиц. Других замечаний не выявлено.</t>
  </si>
  <si>
    <t>110/35/6кВ "Никольская"</t>
  </si>
  <si>
    <t xml:space="preserve">ВЛ-6 фидера № 108. </t>
  </si>
  <si>
    <t>Устранение замыкания на "землю" в сети 6кВ. Замена дефектного изолятора на опоре № 5 фаза "В" отпайка на скв.№ 505.</t>
  </si>
  <si>
    <t>35/6кВ "Ново-Кудринская"</t>
  </si>
  <si>
    <t>ВЛ-6 кВ ф-Савруша</t>
  </si>
  <si>
    <r>
      <t>Пропал контроль по РЕГИОНу и отключение по системе МИР. В 20:10 выехали 2 ДЭМ на ДНС (ожидает трактор), в 21:00 мастер СР выехал на ГС. В 21:40 бригада прибыла на ДНС и выехали на тракторе на ПС (</t>
    </r>
    <r>
      <rPr>
        <sz val="12"/>
        <rFont val="Arial"/>
        <family val="2"/>
        <charset val="204"/>
      </rPr>
      <t>≈</t>
    </r>
    <r>
      <rPr>
        <sz val="12"/>
        <rFont val="Times New Roman"/>
        <family val="1"/>
        <charset val="204"/>
      </rPr>
      <t>4 км), в 21:50 Мастер СР прибыл на ГС и пошел пешком с оператором на ВЛБ-15 (</t>
    </r>
    <r>
      <rPr>
        <sz val="12"/>
        <rFont val="Arial"/>
        <family val="2"/>
        <charset val="204"/>
      </rPr>
      <t>≈</t>
    </r>
    <r>
      <rPr>
        <sz val="12"/>
        <rFont val="Times New Roman"/>
        <family val="1"/>
        <charset val="204"/>
      </rPr>
      <t>1 км). В 22:15 бригада прибыла на ПС, фидер включен, выехали на ВЛБ-15. В 22:51 мастер с оператором дошли до ВЛБ-15 и включили его, отработала МТО. Осмотр в светлое время.</t>
    </r>
  </si>
  <si>
    <t xml:space="preserve">Отключение ВЛ 6 кВ "319-14" от защиты "ТО", "АПВ" успешное. </t>
  </si>
  <si>
    <t>Мухто, скв. 264</t>
  </si>
  <si>
    <t>АОЭЭ, переразделка кабеля БРНО.</t>
  </si>
  <si>
    <t>Западное Сабо, скв. 67</t>
  </si>
  <si>
    <t>АОЭЭ, отсутствие эл.энергии на скв.(упала опора в районе скв.67).</t>
  </si>
  <si>
    <t>Центральная Оха, скв. 2001</t>
  </si>
  <si>
    <t>Центральная Оха, скв. 2848</t>
  </si>
  <si>
    <t>Ремонт магнитного пускателя в БУ</t>
  </si>
  <si>
    <t>Центральная Оха, скв. 2368</t>
  </si>
  <si>
    <t>ВЛ-6 ф.107-05</t>
  </si>
  <si>
    <t>ДГУ</t>
  </si>
  <si>
    <t>Остановка 6 скв на к.2Омб м/р . По причине остановки ДГУ. Отключений оборудования УЭЭ не было</t>
  </si>
  <si>
    <t>к. 321 порыв водовода. КТП-400кВА №1 залито водой, обледенело. ЛР-6 отключили.</t>
  </si>
  <si>
    <t xml:space="preserve"> к.582 МБ КТПН-6/0,4кВ №4 - вышли из строя  ПК ф."А ","В" и "С" на ВН-6кВ, в результате- отключение ВЛ-6кВ ф.376-21 и посадка U  по С-6-1 ПС-35/6кВ №376 (выборочная остановка скважин от С-6-1) в следсвие неисправности СУ скв.3791</t>
  </si>
  <si>
    <t>Урасибгидрострой</t>
  </si>
  <si>
    <t>Сильный порывистый ветер (23-25 м/с)
 ПС-Правдинская ВЛ-110 Правдинская -Меркурий- 3, посадка  U по ПС-Петелинская,отключения электрооборудования БЭО №4                    не было, выборочная остановка скважин от ПС-332,334, 336,  ЗРУ-6кВ КНС-1Пет</t>
  </si>
  <si>
    <t>ПС 110/35/6кВ Шубинская
 1С-35, 2С-35</t>
  </si>
  <si>
    <t>ПС-35/6кВ №263 В-6 ф.263-07</t>
  </si>
  <si>
    <t>В-6 ф.263-07</t>
  </si>
  <si>
    <t>МТЗ, УРОВ</t>
  </si>
  <si>
    <t>ПС-110/35/6кВ Мамонтовская СВВ-35</t>
  </si>
  <si>
    <t>СВВ-35</t>
  </si>
  <si>
    <t>ПС 110/35/6 Промысловая, ЗРУ-6 кВ КНС-1 ЮБ, ВЛ 6 кВ, ф.111 ЮБ</t>
  </si>
  <si>
    <t>ПС 35 кВ "Русский Хутор-7",
ВТ-32; ВТ-62</t>
  </si>
  <si>
    <t xml:space="preserve"> ПС 35 кВ "Русский Хутор-7"</t>
  </si>
  <si>
    <t>Неблагоприятные погодные условия (дождь). По результатам осмотра повреждений не выявлено.</t>
  </si>
  <si>
    <t>РУ-0,4 кВ КТП 6/0,4 кВ 
КП №20</t>
  </si>
  <si>
    <t>Вводной выключатель</t>
  </si>
  <si>
    <t>Аварийное отключение вводного АВ-0,4 кВ (перегруз) в КТП Кустовой площадки №20</t>
  </si>
  <si>
    <t>К-70 скв. 460
Советское нмр</t>
  </si>
  <si>
    <t>К-70 скв. 460</t>
  </si>
  <si>
    <t>Аварийное отключение АВ-0,4 кВ скв.460</t>
  </si>
  <si>
    <t>ГПЭС ДНС-2 7х1,54; 1х0,25
(Западно-Асомкинское м/р),
ГПГУ-2</t>
  </si>
  <si>
    <t>Аварийное отключение ГПГУ-2 дествием пожарной сигнализации. Аварийный сигнал не квитируется. Сброс экспортной мощности 1МВт. 
На 31.03.16. запланирован выезд персонала АиС-Сервис.</t>
  </si>
  <si>
    <t>К-7 скв. №594 
З-Моисеевское нмр</t>
  </si>
  <si>
    <t>ПС 35/10кВ "Лабазинская",
ВЛ-10 кВ ф-2</t>
  </si>
  <si>
    <t>По результатам осмотра ВЛ повреждений не выявлено. 
01.04.16 планируется осмотр с привлечением ИТР.</t>
  </si>
  <si>
    <t>ВЛ-6 кВ "111-25"</t>
  </si>
  <si>
    <t>ВЛ-35 кВ "Стрельная"</t>
  </si>
  <si>
    <t>ВЛ-35 кВ "Стрельная" ПС 110/35/6 кВ "Зольное" (Жиг.ПО) Под отключение попала: ПС 35/6 кВ "Стрельная"</t>
  </si>
  <si>
    <t>Работала МТЗ. АПВ- успешно. Произведен осмотр уч.ВЛ от оп.№89 до оп.№34. Замечаний нет. Дальнейший осмотр ВЛ будет произведен 29.03.16.
29.03.16 г.произведён осмотр ВЛ-35 кВ от оп.№1 до оп.№34- повреждений не обнаружено.</t>
  </si>
  <si>
    <t>ФСК ЕЭС</t>
  </si>
  <si>
    <t>ОАО "ТранснефтьСибирь"</t>
  </si>
  <si>
    <t>ООО "ТОРС"</t>
  </si>
  <si>
    <t>ЗСФ ООО "Буровая компания "Евразия"</t>
  </si>
  <si>
    <t>ООО "Энергокомплекс"</t>
  </si>
  <si>
    <t>ПАЭС-6кВ "Загорская", 
ПАЭС-2</t>
  </si>
  <si>
    <t>ВЛ-6 кВ ф-1409</t>
  </si>
  <si>
    <t>Аварийный останов ПАЭС-2, неисправность блока регулятора возбуждения (РВА), причина выясняется. 
Нагрузка переведена на ПАЭС-1</t>
  </si>
  <si>
    <t>ВЛ-6 кВ № Ст-2 
Приазовский ЭСУ</t>
  </si>
  <si>
    <t>Опора 115 - орыв вязки провода. Сильный ветер.</t>
  </si>
  <si>
    <t>К-70 скв. №460
Советское нмр</t>
  </si>
  <si>
    <t>1ст. ТЗНП</t>
  </si>
  <si>
    <t xml:space="preserve"> ПС 110/35/10 кВ "Чапаевская",
ВЛ-110 кВ "Чапаевская-Снисски-2"</t>
  </si>
  <si>
    <t>Аварийное отключене ВЛ-110 кВ с успешным АПВ, 
причина выясняется.</t>
  </si>
  <si>
    <t>ПС 35/6кВ "Мишкино-1",
ВЛ-6кВ ф.115</t>
  </si>
  <si>
    <t xml:space="preserve"> ВЛ-6кВ ф.115 ПС 35/6кВ "Мишкино-1" </t>
  </si>
  <si>
    <t>Повреждение двух изоляторов на оп. №6, произведена замена.</t>
  </si>
  <si>
    <t>ПС 35/6 кВ "Елховская",
ВЛ-6 кВ Ф-Н-7</t>
  </si>
  <si>
    <t>Падение дерева в пролете опор №25-26. 
Дождь, сильный порывистый ветер.</t>
  </si>
  <si>
    <t xml:space="preserve"> ГПЭС ДНС-2 7х1,54; 1х0,25,
(Западно-Асомкинское м-е)</t>
  </si>
  <si>
    <t>Аварийный останов ГПГУ 3,4,5,6,7,8 на панели управления зафиксирован сигнал "низкое давление газа". На АРМ зафиксировано срабатывания датчика нижнего уровня жидкости в газосепараторе БПТГ и закрытие задвижек на линии подачи топливного газа к ГПГУ.  При осмотре выявлена неисправность дренажного клапана сброса конденсата на БПТГ.</t>
  </si>
  <si>
    <t>ООО "Электрические сети Удмуртии"</t>
  </si>
  <si>
    <t>ПС 110/10 кВ "Азино",
ВЛ-10 кВ ф.1</t>
  </si>
  <si>
    <t>Падение дерева на провода ВЛ-10 кВ отпайка на КТП № 558 (ООО "Электрические сети Удмуртии"). Сильный порывистый ветер.</t>
  </si>
  <si>
    <t>ПС 110/35/6кВ "Башмаково",
ВЛ-6 кВ ф.8</t>
  </si>
  <si>
    <t>Падение дерева на ВЛ из-за пределов охранной зоны в пролёте опор 82/1 - 82/2. Сильный порывистый ветер.</t>
  </si>
  <si>
    <t>ПС 35/6 кВ БКНС-5 ф-25</t>
  </si>
  <si>
    <t>ВЛ-6 кВ ф-25 ПС 35/6 кВ БКНС-5 ф-25</t>
  </si>
  <si>
    <t>Падение дерева на ВЛ из-за пределов охранной зоны в пролёте опор 131 - 132. Сильный порывистый ветер.</t>
  </si>
  <si>
    <t>ПС 35/6кВ "Ленинградская",
КРУН-6 Юпитер, отпайка ф-1</t>
  </si>
  <si>
    <t>КРУН-6 Юпитер,  отпайка ф-1</t>
  </si>
  <si>
    <t>При осмотре выявлено: на отпайке на скв.14 в пролете опор №62-63 на проводах обнаружена ветка. Ветер до 15 м/сек</t>
  </si>
  <si>
    <t>Падение дерева в пролете оп. №12Е-13Е. Сильный порывистый ветер.</t>
  </si>
  <si>
    <t>По результатам осмотра ВЛ повреждений не обнаруженно. 
Сильный порывистый ветер.</t>
  </si>
  <si>
    <t xml:space="preserve"> ПС 110/35/6 кВ
"Кудиновская",
ВЛ-6 кВ Ф-2</t>
  </si>
  <si>
    <t>Произведен осмотр уч.ВЛ от
оп.№ 200/1 до оп.№200/29,оп.№202/1 до оп.№202/11,оп.№201/1 до оп.№201/8. Дальнейший осмотр невозможен по причине отсутствия дорог. Дождь,сильный порывистый ветер.</t>
  </si>
  <si>
    <t>Пункт АВР-6кВ,
КП-116 2 В-6</t>
  </si>
  <si>
    <t xml:space="preserve"> Замена  ПК-6 кВ в КТПН 6/0,4кВ.</t>
  </si>
  <si>
    <t>К-16А скв.739
Советское нмр</t>
  </si>
  <si>
    <t>К-16А скв.739</t>
  </si>
  <si>
    <t>апрель</t>
  </si>
  <si>
    <t>ПС 35/6кВ К-542</t>
  </si>
  <si>
    <t>ВЛ-6кВ ф.542-4</t>
  </si>
  <si>
    <t xml:space="preserve"> КЗ ф.А,С при несанкционированном выполнении работы на  кусте-550  с применением ГПМ в охранной зоне ВЛ-6кВ подрядной организацией "Римера-Сервис" </t>
  </si>
  <si>
    <t>ПС К-76</t>
  </si>
  <si>
    <t>ВЛ-6 ф.76-08</t>
  </si>
  <si>
    <t>Падение дерева на ВЛ-6 из вне охранной зоны в пролете опор 59-60 отп. К.98б</t>
  </si>
  <si>
    <t>ВЛ-0,4 кВ ф-1 от ТП-Дш-22п-4п.</t>
  </si>
  <si>
    <t>М-е Дыш. Сторонним автомобилем задета ВЛ-0,4 кВ.</t>
  </si>
  <si>
    <t>Низкая температура охлаждающей жидкости</t>
  </si>
  <si>
    <t>Аварийный останов ГПГУ-5. Сброс экспортной мощности 1МВт. При осмотре выявлено отсутствие контакта на  клемном разъёме температурного датчика ДВС. После устранения неисправности в 23:22 запуск в работу. В 23:25 экспортная мощность 1 МВт. Осмотр оборудования. Квитирование сигналов. Ревизия клеммного разъёма на температурном датчике, демонтаж и чистка температурного датчика . Отправлена телефонограмма в "ДЭС".</t>
  </si>
  <si>
    <t>ПС 35/6 кВ Куст-50 БСК-1</t>
  </si>
  <si>
    <t>ПС 35/6 кВ Куст-50 яч.17</t>
  </si>
  <si>
    <t>Отключение 1БСК-6кВ действием защиты МТО, в результате осмотра выявленно КЗ канденсаторной батареи ф.С 75кВар, следы КЗ на нижних креплениях плавких вставок ф.А,В,С, разрушение ПК-6кВ ф.В, перегорание  ПК-6кВ ф.А,С. В момент откл. 1БСК по системе ТМ зафиксировнан бросок тока по  яч.11 ввод-6кВ №1 ПС 35/6кВ Куст-50 до 920А, на МПУ Сириус яч.17 1БСК-6кВ зафиксирован ток ф.А-2,4 кА, ф.В-4,6 кА, ф.С-2,9 кА, уставка МТО яч.17-760А-0сек., кратковременная посадка напряжения по 2С-35кВ ПС 110/35/6кВ "Еловая" на 20%  и  остановка скважин на КП-39,49,54,55,59,67 действием защит на СУ ЭЦН. Косвеные потери нефти составили: 5,2т/93,5м3; прямые потери 0,2т/3,4м3. Контроль за уровнем напряжения, запуском мех.фонда. Осмотр ПС 35/6кВ, 1БСК-6кВ, высоковольтные испытания БСК-6кВ №1, демонтаж 3-х конденсаторных банок в 1БСК, проверка защит РЗАиТ. РПВ в 21:32. Замер и проверка соответствие напряжения  между КТПН и СУ ЭЦН. Отправлена телефонограмма в ЦИТС ОАО СН-МНГ о предоставлении информации с СУ ЭЦН.</t>
  </si>
  <si>
    <t>ПС 35/6 кВ Новая ВЛ 6 кВ Ф-10 от ПС 35/6 кВ Новая</t>
  </si>
  <si>
    <t>Аварийное отключение ВЛ-6кВ Ф-10 в результате касания проводов фаз "А, В" в пролете опор №19-20 стрелой трубоукладчика Т-130 гос.№0685 ХК 86, принадлежащего ЗАО "АМК-Вигас" машинист Кокорев О.В. Трубоукладчик передвигался в охранной зоне  ВЛ-6кВ с нарушением мер безопасности, а именно передвигался под ВЛ с поднятой стрелой._x000D_
Уставка МТЗ 480А/0,5сек; МТО 1700А/0сек. Косвеные потери нефти составили: 0т/0м3; прямые потери 0,1т/2,6м3. Осмотр  ПС, ВЛ-6кВ. Персонал ЗАО "АМК-Вигас" удален с охранной зоны ВЛ. Произведена замена провода 04.04.16г.</t>
  </si>
  <si>
    <t>РУ 6 кВ Кетовское яч.2</t>
  </si>
  <si>
    <t>РУ 6 кВ Кетовское ВЛ 6 кВ Ф-2 от РУ 6 кВ Кетовское</t>
  </si>
  <si>
    <t>В момент запуска АД-6кВ 630кВт АКН-2 земснаряда НСИ, с неисправным СМП произошло отключение ВВ-6кВ яч.2 действием защиты МТО (уставки МТО 1000А 0с, МТЗ 500А 0,5с), отключение яч.6кВ ЯКНО Нефтьстройинвест . Уставки по ЯКНО ЗАО  МТО 500А 0с, МТЗ 140А 0,3с._x000D_
Потери нефти составили: косвенные 0,2т./0,13м3, прямые 0,02т./0,2м3 Осмотр эл.оборудования ВВ-6кВ, приемного портала, ВЛ-6кВ. 04.04.16 персоналом ООО НефтьСтройИнвест произведено устронения неисправности и подано напряжения.</t>
  </si>
  <si>
    <t>35/6кВ "Ольховская"</t>
  </si>
  <si>
    <t>ВЛ-6 кВ ф-1017</t>
  </si>
  <si>
    <t>Замена сбитой неустановленным транспортным средством опоры №175.</t>
  </si>
  <si>
    <t>Аварийный вывод в ремонт ВЛ-6 кВ "319-14", устранение замыкания на "землю" в сети 6кВ провода фазы"А" на опоре № 46/2.</t>
  </si>
  <si>
    <t>ООО "РН-Бурение"</t>
  </si>
  <si>
    <t>ВЛ 6 кВ "208-18"</t>
  </si>
  <si>
    <t xml:space="preserve">Отключение ВЛ 6 кВ "208-18" от защиты "ТО", "АПВ" успешное. Причина: При заезде на К-19 экскаватор ООО "ПЖСК" гос.№ 3087НМ89, машинист Исраилов Ю.И., задел провода фаз "А","В","С" в пролете опор №3-4 временной ВЛ-6кВ "208-18" на б/у К-19, принадлежащей ООО "РН-Бурение" </t>
  </si>
  <si>
    <t xml:space="preserve"> 1 ст. Дистанционной Защиты </t>
  </si>
  <si>
    <t>ВЛ-110 кВ "Сергиевская" (СПО)</t>
  </si>
  <si>
    <t>ВЛ-110 кВ "Сергиевская" (СПО) ПС 220/110/10 кВ "Серноводская" (МЭС) Под отключение попали: ПС 110/10 кВ "Сергиевская"(СПО) ПС110/35/6 кВ "Радаевская" ПС 35/6кВ "БКНС","ЦСП", "Малиновская", "Ивановская". Под посадку напряжения попало э.о ПРЦЭиЭ: №1( ЦДНГ-3), №3 (ЦДНГ-1,7), №5 (ЦДНГ-5).</t>
  </si>
  <si>
    <t>Работала 1 ст. Дистанционной Защиты. АПВ-не успешно. 11:25 РПВ- успешно</t>
  </si>
  <si>
    <t xml:space="preserve">ВЛ-6 кВ Ф-13 </t>
  </si>
  <si>
    <t>ВЛ-6 кВ Ф-13  ПС 35/6 кВ "Евгеньевская"</t>
  </si>
  <si>
    <t>Работала МТЗ. АПВ- успешно. Персоналом ПРЦЭиЭ произведен осмотр уч.ВЛ от оп.№1 до оп.№73. Повреждений не обнаружено.(отсутствие дорог)</t>
  </si>
  <si>
    <t>ПС-110/35/6кВ КНС-11                     Т-1</t>
  </si>
  <si>
    <t>Выведен в ремонт, причина выясняется</t>
  </si>
  <si>
    <t>Эхаби, скв. 5</t>
  </si>
  <si>
    <t>ПС35/6 Фид №1,2 "Сахарная сопка"</t>
  </si>
  <si>
    <t>Восточное Эхаби, ПС35/6 Фид №1,2 "Сахарная сопка"</t>
  </si>
  <si>
    <t>По АСДУ "Мир" авт.отключение В-6 фид.№1, 2 ПС-35/6 кВ "Сахарная Сопка" (ТО), месторождение Восточное Эхаби. По АСДУ "Мир" включению не поддается. Выезд в ОС ВЛ-6, ТП-6/0,4 кВ. В 22:13 - включение фид. №2. Осмотр ВЛ-6 фид.№1 - обнаружен перехлест проводов ф. "В", "С" на ТП-6/0,4 кВ №5А в результате порывов ветра 10-12 м/с, устранение. В 00:22 - включение фид. №1 Сах.Сопка.</t>
  </si>
  <si>
    <t>Восточное Эхаби, скв. 762</t>
  </si>
  <si>
    <t>Гиляко-Абунан, скв. 101</t>
  </si>
  <si>
    <t>Набиль, скв. 240</t>
  </si>
  <si>
    <t>переразделка кабеля на ЭД</t>
  </si>
  <si>
    <t>Центральная Оха, скв. 2259</t>
  </si>
  <si>
    <t>не запускается (обледенение контактов в пускателе)</t>
  </si>
  <si>
    <t>Восточное Эхаби, скв. 421</t>
  </si>
  <si>
    <t>СВ-110 ПС-110 Игольская</t>
  </si>
  <si>
    <t>СВ-110</t>
  </si>
  <si>
    <t xml:space="preserve">Посадка напряжения при наборе нагрузки после АО. СВ-110 на ПС Игольская </t>
  </si>
  <si>
    <t>К-1 скв.8
Тагайское нмр</t>
  </si>
  <si>
    <t>К-1 скв.8</t>
  </si>
  <si>
    <t xml:space="preserve">В ТП №1 АО АВ-0,4кВ №9. Включен успешно. Запрошены параметры работы УЭЦН. Скважина работает в режиме АПВ. Заявка поступила в 11:20. </t>
  </si>
  <si>
    <t>ПС 110/35/10кВ "Нылга"ф.10 (ПАО "Удмуртэнерго")</t>
  </si>
  <si>
    <t xml:space="preserve">ВЛ-10кВ ф.10 ПС 110/35/10кВ "Нылга" </t>
  </si>
  <si>
    <t>Повреждение на КТП-560  (ПАО "Удмуртэнерго")</t>
  </si>
  <si>
    <t>ПАО "Удмуртэнерго"</t>
  </si>
  <si>
    <t>1ст.ЗЗ  1ст.ДЗ</t>
  </si>
  <si>
    <t>ВЛ-110кВ
"РП Мостовое-Соколовка" 2ц</t>
  </si>
  <si>
    <t>На опоре №2 отпайки на ПС Мазунино (ПАО "Удмуртэнерго") обнаружены следы перекрытия изоляции на верхней траверсе фаза "А" (предположительно птицей).</t>
  </si>
  <si>
    <t>110/35/10кВ "НПС" (СЭС)</t>
  </si>
  <si>
    <t>ПС "Березовка", ВЛ-6 кВ ф-506, КТП скв-545</t>
  </si>
  <si>
    <t>Посадка напряжения при пуске х.х. ЭД-2 на БКНС БРНУ.</t>
  </si>
  <si>
    <t>ООО "РН-Северная нефть"</t>
  </si>
  <si>
    <t>М/р "Сандивейское". 
КТП 6/0,4 кВ №410 (куст 2)</t>
  </si>
  <si>
    <t>М/р "Сандивейское". КТП 6/0,4 кВ №410 (куст 2),повреждение АВ-0,4 кВ питания СУ ЭЦН скв. 257. Произведена замена.</t>
  </si>
  <si>
    <t>ПАО «ФСК ЕЭС» - Кузбасское ПМЭС</t>
  </si>
  <si>
    <t>МТЗ, АПВ, АВР-6</t>
  </si>
  <si>
    <t>АПВУ, АПВН</t>
  </si>
  <si>
    <t>ПС-35/6 №203            ВЛ-6 ф.203-07</t>
  </si>
  <si>
    <t>ВЛ-6 ф.203-07</t>
  </si>
  <si>
    <t>Перегруз</t>
  </si>
  <si>
    <t xml:space="preserve">СТД-2 КНС-2 </t>
  </si>
  <si>
    <t>Отключение СТД-2 КНС-2 по защите "Перегруз" при запуске СТД-2 на открытую задвижку. Посадка напряжения по ПС 35/6 "105" и останов 6 скважин по низкому напряжению.</t>
  </si>
  <si>
    <t>П/СТ 35/6 кВ "Ленинградская" ВЛ-6 кВ Ф-4</t>
  </si>
  <si>
    <t>Разрушени изолятора ШФ-35 кВ Ф-В оп№6</t>
  </si>
  <si>
    <t>отыскание "земли"</t>
  </si>
  <si>
    <t xml:space="preserve">ВЛ-6кВ Ф-655 ПС 110/35/6 кВ "Затеречная-1" ПЭС </t>
  </si>
  <si>
    <t>Ф-655</t>
  </si>
  <si>
    <t>Отключено персоналом для отысканиия замыкания на "землю".</t>
  </si>
  <si>
    <t>ВЛ-6кВ Ф-655 опора №58 фаза "С" обрыв вязки провода.</t>
  </si>
  <si>
    <t>ВЛ-6 кВ Ф-6  ПС 35/6 кВ "Евгеньевская"</t>
  </si>
  <si>
    <t>Аварийное отключение ВЛ-6 кВ с успешным АПВ. Сильный порывистый ветер. Осмотр ВЛ будет произведен 11.04.2016г.</t>
  </si>
  <si>
    <t>ПС-35/6кВ К-399,
ВЛ-6кВ Ф-16</t>
  </si>
  <si>
    <t>Повреждение изолятора на оп№6, оп.№34</t>
  </si>
  <si>
    <t>ВЛ 6 кВ "111-25"</t>
  </si>
  <si>
    <t>Повреждение разделки КЛ-6 кВ "111-25" на опоре №1.</t>
  </si>
  <si>
    <t>Восточное Эхаби, скв. 411</t>
  </si>
  <si>
    <t>АОЭЭ: не запускается, выбивает в БУ - сгорел ЭД 11 кВт/1000об.мин., дороги нет, расч.на 10.04.</t>
  </si>
  <si>
    <t>Катангли, скв. 463</t>
  </si>
  <si>
    <t>Набиль, скв. 185</t>
  </si>
  <si>
    <t>ПС "Тарханы", "Березовка"</t>
  </si>
  <si>
    <t>Посадка напряжения при пуске в работу ЭД-2 на БКНС БРНУ.</t>
  </si>
  <si>
    <t>МТО ф.А,В</t>
  </si>
  <si>
    <t>Отключение 1БСК-6кВ действием защиты МТО, в момент отключения БСК-6кВ посадка напряжения по 2С-35кВ ПС 110/35/6кВ Еловая на 25%, и остановка скважин на КП-39,49,54,55,67 в результате осмотра выявлено разрушение ПК-6кВ 80А фазы А в отсеке БСК-6кВ, следы КЗ на контактах ПК-6кВ. На момент отключения 1БСК-6кВ по системе ТМ зафиксирован бросок тока по яч.11 Ввод-6кВ №1 ПС 35/6кВ Куст-50 до 972А, на МПУ Сириус яч.17 1БСК-6кВ зафиксирован ток фааза А-4кА; В-2,9кА; С-0,9кА; уставка МТО яч.17-760А/0сек. Потери нефти косвенные составили 1,6т/377,6м3. Прямые потери 0,2т/3,7м3. Осмотр ПС 35/6кВ, 1БСК-6кВ, вывод в ремонт 1БСК-6кВ, в/в испытания БСК-6кВ, КЛ-6кВ, снятие вольтамперных характеристик, снятие осцилограмм, регулировка напряжения, контроль за уровнем напряжения, запуском мех.фонда. Отправлена т/ф в ЦИТС ОАО, РИТС-2 о предоставлении информации с СУ ЭЦН.</t>
  </si>
  <si>
    <t>ООО "НСС"</t>
  </si>
  <si>
    <t>МТЗ Ф-А,В</t>
  </si>
  <si>
    <t>ПС 35/6 кВ БПТОиКО ВЛ 6 кВ Ф-8 от ПС 35/6 кВ БПТОиКО</t>
  </si>
  <si>
    <t>Аварийное отключение ВЛ-6кВ из-за короткого замыкания проводов фаз А,В в пролёте опор №4-5 в результате падения дерева (осина) находящегося в охранной зоне на ВЛ-6кВ. ВЛ-6кВ Ф-8 находится в эксплуатационной отвественности ООО "НСС". Осмотр МВ-6кВ яч.8, первой опоры Ф-8, проходных изоляторов яч.8, т.т. Персоналом ООО "НСС" осмотр ВЛ-6кВ, удаление дерева с проводов ВЛ-6кВ в пролёте опор №4-5. В 20:55 РПВ успешно. Составлен акт.</t>
  </si>
  <si>
    <t xml:space="preserve">ПС 35/6 кВ,
 КТП-6/0,4кВ КНС-5 </t>
  </si>
  <si>
    <t>ТП-Хл-221-6п Ильский ЭСУ.</t>
  </si>
  <si>
    <t>ВЛ-6 кВ Гр-122 Ильский ЭСУ.</t>
  </si>
  <si>
    <t>М-е Зыбза. На ТП-Хл-221-6п сторонней организации отгорели шлейфы 6 кВ.</t>
  </si>
  <si>
    <t>ПС 35/6 кВ КНС-2бис яч.3</t>
  </si>
  <si>
    <t>Допущено несоответствие транспозиции проводов на пункте АВР-6кВ КП-106 при производстве строительно-монтажных работ персоналом СМО ООО Спецтрубопроводмонтаж. При производстве оперативных переключений по переводу нагрузки на пункте АВР-6кВ КП-106 в момент включения СВ-6кВ произошло межфазное КЗ ф.А и ф.С, что привело к аварийному отключению ВЛ-6 кВ Ф-3 и Ф-13 ПС 35/6 кВ КНС-2б. Переключения выполнялись впервые с момента ввода оборудования в эксплуатацию. Прямые потери 2,5т/30,9м3. Осмотр эл.оборудования ПС 35/6кВ, пункта АВР-6кВ КП-106, контроль за напряжением и запуском мех.фонда, восстановление раздельной схемы эл.снабжения, В 12:14 успеное ТУ яч.3,13._x000D_
Произведена работа по н/д 225/637 по изменению фазировки на пункте АВР-6кВ КП-106 и проверки  фазировки.</t>
  </si>
  <si>
    <t xml:space="preserve">Дифференциальная защита </t>
  </si>
  <si>
    <t xml:space="preserve">Аварийное отключение ячеек № 8, 9, 16, 27 действием дифференциальной защиты и последующий останов ГПГУ-3,5,7,8. Сброс экспортной мощности 4 МВт. Осмотр оборудования, отправлена телефонограмма в ООО"ДЭС". 16:45 ввод в работу ГПГУ-3, 16:54 ввод в работу ГПГУ-7, 17:01 ввод в работу ГПГУ-8, 19:43 ввод в работу  ГПГУ-5 после замены датчика температуры охлаждающей жидкости. </t>
  </si>
  <si>
    <t>Аварийное отключение ВЛ-110кВ Ленинская-Лосинка-2</t>
  </si>
  <si>
    <t>МРСК ЗПО</t>
  </si>
  <si>
    <t>35/10кВ "Лабазинская" (ЗЭС)</t>
  </si>
  <si>
    <t>ВЛ-10 фидера "Лб-2"</t>
  </si>
  <si>
    <t>Сборка нормальной схемы ПС "Курманаевская" персоналом ЗПО после ввода в работу ВЛ 220 кВ "Куйбышевская – Бузулукская".</t>
  </si>
  <si>
    <t>35/6кВ "КНС"</t>
  </si>
  <si>
    <t>ВЛ-6 фидера "Промысловый -1"</t>
  </si>
  <si>
    <r>
      <t xml:space="preserve">Аварийное отключение с неуспешным АПВ. Осмотром в 11:45 выявлена работа МТО, РПВ неуспешно. 12:00 приступили к осмотру 2 монтера пешком с начала фидера; в 12:40 монтер и мастер с конца фидера. 13:05 откл. ЛР-1, РПВ не успешно. 13:17 отключили ЛР-2, РПВ успешно. Продолжается осмотр, в простое одна скв № 202. 14:00 после откл. ЛР-3 отпайка на скв.№ 321 (бд) вкл. ЛР-2, все скважины в работе. В пролете опор 19-20 отпайки на скв.№ 321 на проводах упавшее дерево тополь. </t>
    </r>
    <r>
      <rPr>
        <b/>
        <sz val="12"/>
        <rFont val="Times New Roman"/>
        <family val="1"/>
        <charset val="204"/>
      </rPr>
      <t>(устранение 15.04.2016, требуется АГП)</t>
    </r>
  </si>
  <si>
    <r>
      <t xml:space="preserve">Отключение фидера № 4 для отключения ЛР в зоне ответственности ЗПО для определения "земли" на СШ-10 кВ.  </t>
    </r>
    <r>
      <rPr>
        <b/>
        <sz val="12"/>
        <rFont val="Times New Roman"/>
        <family val="1"/>
        <charset val="204"/>
      </rPr>
      <t>Отключен ЛР на КТП станции катодной защиты Бузулукской ЛПУ(газовики), "земли" нет.</t>
    </r>
  </si>
  <si>
    <t>35/6кВ "Боголюбовская"</t>
  </si>
  <si>
    <t xml:space="preserve">ВЛ-6 фидера № 1212. </t>
  </si>
  <si>
    <t>Аварийное отключение с успешным АПВ. Произведен частичный осмотр ВЛ-6, замечаний не выявили (Дорог нет).</t>
  </si>
  <si>
    <t>Отпаечная ВЛ-6 кВ "208-18" на БУ-19</t>
  </si>
  <si>
    <t>ВЛ-6 кВ "208-18"</t>
  </si>
  <si>
    <t xml:space="preserve">Отключение ВЛ 6 кВ "208-18" от защиты "ТО", "АПВ" успешное. Схлёст проводов фазы «В» и «С», временной отпаечной ВЛ-6 кВ  между опорой №13 и КРУЭ-6 кВ БУ К-19гср (оборудование на балансе «РН-Бурение»), наезд и обрыв оттяжки к опоре 6 кВ №13,спецтехникой «РН-Бурение». </t>
  </si>
  <si>
    <t>ВЛ-6 кВ Ф-30</t>
  </si>
  <si>
    <t>ВЛ-6 кВ Ф-30 ПС 35/6 кВ "Восточная Чёрновка"</t>
  </si>
  <si>
    <t>Работала ТО.АПВ- успешно
При осмотре ВЛ обнаружено:
под ТП № 30/06 лежит мертвая птица.Произведен полный осмотр ВЛ-6 кВ,других причин А.О-не обнаружено.</t>
  </si>
  <si>
    <t>Работала МТЗ.АПВ-нет.РПВ-успешно.
Без напряжения остался участок ВЛ-6 кВ после ПП-4 (объектов нефтедобычи нет).
Причина А.О - пробой изоляции кабельной вставки в ПП-4 от 
МВ-6 до проходных изоляторов 
в сторону БСК №3.</t>
  </si>
  <si>
    <t>ВЛ-6кВ Ф-4      ПС35/6кВ  К-1550</t>
  </si>
  <si>
    <t>Разрушение изолятора оп.№31 по фазе С</t>
  </si>
  <si>
    <t>ВЛ-6кВ Ф-10      ПС35/6кВ  К-1654</t>
  </si>
  <si>
    <t>Разрушение изолятора на ЛР-6кВ оп.№20 по фазе С</t>
  </si>
  <si>
    <t>ПС-35/6кВ К-50                ВЛ-6кВ Ф-4</t>
  </si>
  <si>
    <t>Восточное Эхаби, скв. 219</t>
  </si>
  <si>
    <t>Восточное Эхаби, скв. 307</t>
  </si>
  <si>
    <t>ПС-35/6кВ "Северная"</t>
  </si>
  <si>
    <t>Центральная Оха, ПС-35/6кВ "Северная", Ф-51</t>
  </si>
  <si>
    <t>АОЭЭ Ф-51 срыв механической блокировки ВМ-6кВ №308.</t>
  </si>
  <si>
    <t>ТП-6/0,4кВ №412</t>
  </si>
  <si>
    <t>Мухто, ТП-6/0,4кВ №412</t>
  </si>
  <si>
    <t>ТП-6/0,4кВ№412 - выбило автомат на ТП;  протяжка контактов, включение</t>
  </si>
  <si>
    <t>ВЛ-6кВ Ф-31 ПС 35кВ "Зимняя Ставка-3"</t>
  </si>
  <si>
    <t>Ф-31</t>
  </si>
  <si>
    <t>отключили ВЛ-6кВ Ф-31 для устранения дефекта, отпайка №72/15 опора №13 обрыв вязки провода фаза-"С" провод лежит на траверс, устранили дефект, ввели в работу Ф-31, КИЗ в норме.</t>
  </si>
  <si>
    <t>Советское нмр</t>
  </si>
  <si>
    <t>Ц-2</t>
  </si>
  <si>
    <r>
      <t>ПС-220/110/35/6кВ Советско-Сосненская АО ВЛ-35 Ц-2 действием защиты МТЗ 2ст. АПВУ, нагрузка переведена на ВЛ-35 Ц-1.</t>
    </r>
    <r>
      <rPr>
        <sz val="12"/>
        <color indexed="53"/>
        <rFont val="Times New Roman"/>
        <family val="1"/>
        <charset val="204"/>
      </rPr>
      <t xml:space="preserve"> </t>
    </r>
    <r>
      <rPr>
        <sz val="12"/>
        <color indexed="60"/>
        <rFont val="Times New Roman"/>
        <family val="1"/>
        <charset val="204"/>
      </rPr>
      <t>Выполнен осмотр ПС-35/6кВ №130, 111, 107, 106,  ВЛ-35 Ц-2 замечаний не выявлено. Повреждение изоляции цепей вторичной коммутации между панелью управления и панелью автоматики на ПС-220/110/35/6кВ Советско-Соснинская (эксплуатационная ответственность ПАО «ФСК ЕЭС» - Кузбасское ПМЭС)</t>
    </r>
  </si>
  <si>
    <t>К-65 
Советское нмр</t>
  </si>
  <si>
    <t xml:space="preserve">К-65 </t>
  </si>
  <si>
    <r>
      <t xml:space="preserve">АО АВ-0,4кВ вводной в КТПН-6/0,4кВ действием работы концевого выключателя двери отсека РУ-0,4кВ ТП, </t>
    </r>
    <r>
      <rPr>
        <sz val="12"/>
        <color indexed="60"/>
        <rFont val="Times New Roman"/>
        <family val="1"/>
        <charset val="204"/>
      </rPr>
      <t>при несанкционированном проникновении неизвестными лицами при попытке хищения</t>
    </r>
    <r>
      <rPr>
        <sz val="12"/>
        <rFont val="Times New Roman"/>
        <family val="1"/>
        <charset val="204"/>
      </rPr>
      <t xml:space="preserve">. Сообщено в дежурную часть ООО "ЧОП РН-Охрана Томск". </t>
    </r>
  </si>
  <si>
    <t>МТЗ
АВР-6</t>
  </si>
  <si>
    <t>АВР-6</t>
  </si>
  <si>
    <t>В-6 2Т ПС-35/6кВ №105</t>
  </si>
  <si>
    <t xml:space="preserve">АО АО В-6 2Т ПС-35/6кВ №105, действием МТЗ, АВР-6 успешное, производится осмотр, проверка  </t>
  </si>
  <si>
    <t>ВЧЗ</t>
  </si>
  <si>
    <t>ВЛ-110 кВ Сива-Газовая 1ц. (ПАО "Удмуртэнерго")</t>
  </si>
  <si>
    <t>оп.№ 31 ф.А следы перекрытия на гирлянде изоляторов</t>
  </si>
  <si>
    <t>ВЛ-110 кВ Сива-Черновская 1ц. (ПАО "Удмуртэнерго")</t>
  </si>
  <si>
    <t>оп. №226 ф.А следы перекрытия по гирлянде изоляторов</t>
  </si>
  <si>
    <t>1ст ТНЗНП</t>
  </si>
  <si>
    <t>ПС 110/35/6кВ Гагаринская ВЛ-110кВ  Гагаринская-Лабытвор-2 отп. Горшковская</t>
  </si>
  <si>
    <t xml:space="preserve"> ВЛ-110кВ  Гагаринская-Лабытвор-2 отп. Горшковская</t>
  </si>
  <si>
    <t>ПС 110/35/6кВ "Герасимовская"</t>
  </si>
  <si>
    <t>Отдельные скважины по ПС "Варшава-3", "Проскуринская"</t>
  </si>
  <si>
    <t>Понижение напряжения (РПН переведен на 3 положения), остановка отдельных скважин во время перативныхпереключения персоналом ВЭС на ПС 220 "Вершины".</t>
  </si>
  <si>
    <t>ПС 35/10 кВ "Староганькино",
ВЛ-10 кВ Ф-2</t>
  </si>
  <si>
    <t>Аварийное отключение ВЛ-10 кВ с успешным АПВ. Гроза,сильный порывистый ветер.</t>
  </si>
  <si>
    <t>ГПУ Колотушное нмр</t>
  </si>
  <si>
    <t xml:space="preserve"> Аварийное отключение  ГПГУ №1,3 по детонации ГПГУ-1 (попадание нефтепродуктов в газовый фильтр).</t>
  </si>
  <si>
    <t>ВЛ-6 кВ Аф-141 Афипский ЭСУ.</t>
  </si>
  <si>
    <t>Аварийное отключение ВЛ-6 кВ с успешным РПВ. Сильный дождь, ветер, гроза.</t>
  </si>
  <si>
    <t>ПС 35/6 кВ "Долматовская",
ВЛ-35 кВ "Марычевка"</t>
  </si>
  <si>
    <t>Аварийное отключение ВЛ-35 кВ с успешным АПВ. Гроза,сильный порывистый ветер.</t>
  </si>
  <si>
    <t>ГПЭС-1 4х1,469
(Аригольское м/р),
  ГПГУ-1</t>
  </si>
  <si>
    <t>Низкое давление газа, повреждение диафрагмы РДБК №1,2, наличие конденсата в газовой линии в УПТГ.</t>
  </si>
  <si>
    <t>РЖД</t>
  </si>
  <si>
    <t>ВЛ-35 кВ "Сарбай"</t>
  </si>
  <si>
    <t>ВЛ-35 кВ "Сарбай" ПС 110/35/6 кВ "Сосновка"(ВПО).</t>
  </si>
  <si>
    <t>Неисправность МВ-110 ВЛ-110 кВ "Сосновка" на ПС 110/10 кВ "Подбельская-тяговая"</t>
  </si>
  <si>
    <t>нет</t>
  </si>
  <si>
    <t>ВЛ-6 кВ "304-04"</t>
  </si>
  <si>
    <t xml:space="preserve"> Аварийный вывод в ремонт ВЛ-6 кВ 304-04, для ремонта ЛР-6 кВ  на опоре № 71/2. </t>
  </si>
  <si>
    <t>К-3 скв.52 
З-Останинское нмр</t>
  </si>
  <si>
    <t xml:space="preserve">Аварийное отключени АВ-0,4кВ скв.52 в КТПН-6/0,4кВ. </t>
  </si>
  <si>
    <t>ВЛ-6кВ ф.182-01</t>
  </si>
  <si>
    <t xml:space="preserve">Низкое давление газа; повреждения диафрагмы РДБК №1 в УПТГ. </t>
  </si>
  <si>
    <t>ЗРУ-6 кВ "Энергоцентр",
ВЛ-6 кВ ф.2</t>
  </si>
  <si>
    <t>РУ-6 кВ "Энергоцентр",
ВЛ-6 кВ ф.2</t>
  </si>
  <si>
    <t>ВЛ-0,4 кВ ф-1 от ТП-Хл-223-1</t>
  </si>
  <si>
    <t>М-е Зыбза. С опоры слетел изолятор. ШП НЯ-12 от 19.04.16г.</t>
  </si>
  <si>
    <t>ГПЭС ДНС-2 7х1,54; 1х0,25 ГПГУ-7</t>
  </si>
  <si>
    <t xml:space="preserve">Аварийный останов ГПГУ-7. По результатам осмотра выявлено на панели управления сработавший сигнал "Детонация цилиндра А1". Сброс экспортной мощности 1 МВт.  Контроль за напряжением, осмотр оборудования ГПГУ,  проверка состояния газового фильтра, свечей зажигания, продувка газопровода. Пробный запуск в 16:58, из-за нестабильной работы ГПГУ-7, выведен в ремонт. Запланирован персонал Интек- автоматизация для диагностики системы АСУ ТП ГПГУ-7 на 19.04.16г. Отправлена телефонограмма в ООО "ДЭС". </t>
  </si>
  <si>
    <t>ВЛ-35 кВ "Петрухновская"</t>
  </si>
  <si>
    <t>ВЛ-35 кВ "Петрухновская"
ПС 110/35/10 кВ
"Пестравка" (ЧПО).
Под посадку напряжения попали:
 ПС 35/10 кВ "Петрухновская".</t>
  </si>
  <si>
    <t>В 7:47 прошла посадка напряжения по 
ПС 35/10 кВ "Петрухновская",останавливались скв. по "Петрухновскому","Падовскому" м.р. Причина: на ПС 110/35/10 кВ "Пестравка" (ЧПО) аварийно откл.ВЛ-10 кВ Ф-17 (Абонентский)</t>
  </si>
  <si>
    <t>ВЛ-110 кВ "Бариновка-2"</t>
  </si>
  <si>
    <t>ВЛ-110 кВ"Бариновка-2" ПС 110/35/6 кВ "Нефтегорская-2"(ВПО). Под посадку напряжения попали: ПС 35/6 кВ "КНС",Т-1-Т ПС 35/6 кВ "Широкинская",ПС 35/6 кВ "Красносамарская",Т-1-Т ПС 35/6 кВ "Коммунарская", Т-2-Т ПС 35/6 кВ "Евгеньевская", ПС 35/6 кВ "ДНС-2", "Корнеевская", Т-1-Т ПС 35/6 кВ "Благодаровская", ПС 35/6 кВ "Промысловая".</t>
  </si>
  <si>
    <t>В 21:40 прошла посадка напряжения по ВЛ-110 кВ "Бариновка-2", останавливались эл.двигатели на ДНС "Бариновская",КНС "Бариновская", останавливались скв.на "Кулешовском","Ильменевском",
"Благодаровском","Корнеевском",
"Западно-Коммунарском", "Спиридоновско-Никольском" м/р.
Причина : АО 2 и 4 СШ-6 кВ ПС 110/35/6 кВ "Нефтегорская-2"(ВПО)</t>
  </si>
  <si>
    <t>ВЛ-6 кВ Ф-15</t>
  </si>
  <si>
    <t>ВЛ-6 кВ Ф-15 ПС 35/6 кВ "Ключевская"</t>
  </si>
  <si>
    <t>Работала МТЗ. АПВ-успешно.
Произведен осмотр отпайки к ТП-1521/100 ,скв.№41 "Уваровского" м/р. В ТП-1521 обнаружен выброс масла с тр-ра, и перегоревшие ПК-6 Ф-"А","В".ЛР-6 на оп.№1516/109 отключен, ремонтные работы запланировано на 21.04.2016 г.</t>
  </si>
  <si>
    <t>ВЛ-6 кВ Ф-104</t>
  </si>
  <si>
    <t>ВЛ-6 кВ Ф-104 ПС 35/6 кВ"Хилки"</t>
  </si>
  <si>
    <t>Сработало указательное реле "Авар.откл. "АПВ-успешно.
Причина выясняется. Осмотр ВЛ-6 кВ будет произведён в светлое время суток 21.04.2016 г.</t>
  </si>
  <si>
    <t>ПС-35/6кВ К-236                ВЛ-6кВ Ф-6</t>
  </si>
  <si>
    <t>Обрыв провода Ф-"А" в пролете оп.19-20, подгары проводов Ф"В,С", работа экскаватора Хитачи №9787ТА 86 ООО"Карьер-Ресурс" в охр.зоне ВЛ без разрешения.</t>
  </si>
  <si>
    <t>Восточное Эхаби, скв. 222</t>
  </si>
  <si>
    <t>Восточное Эхаби, скв. 129</t>
  </si>
  <si>
    <t>Западное Сабо, скв. 176</t>
  </si>
  <si>
    <t>Не запускается с ЧРП. Смена уставок, запуск.</t>
  </si>
  <si>
    <t>К-74 
Советское нмр</t>
  </si>
  <si>
    <t>К-74</t>
  </si>
  <si>
    <r>
      <t xml:space="preserve">Остановка УЭЦН К-74 Советского нмр. Внутренние повреждения трансформатора в КТПН-6/0,4кВ 160кВА, </t>
    </r>
    <r>
      <rPr>
        <sz val="12"/>
        <color indexed="60"/>
        <rFont val="Times New Roman"/>
        <family val="1"/>
        <charset val="204"/>
      </rPr>
      <t>выполнена замена КТПН.</t>
    </r>
  </si>
  <si>
    <t>С-98</t>
  </si>
  <si>
    <t>АО ВЛ-110кВ С-98 действием НВЧЗ, АПВУ. Планируется осмотр ВЛ.</t>
  </si>
  <si>
    <t>ПС-35/6кВ№060           ВЛ-6кВ ф.060-06, 060-08</t>
  </si>
  <si>
    <t>В-6кВ ф.060-06, ф.060-08</t>
  </si>
  <si>
    <t xml:space="preserve">ПС-35/6кВ №020  ВЛ-6кВ ф.020-04, 020-08        </t>
  </si>
  <si>
    <t>В-6кВ ф.020-04, ф.020-08</t>
  </si>
  <si>
    <t>ПС 35/6 №105 ВЛ-6кВ ф.105-13</t>
  </si>
  <si>
    <t xml:space="preserve">При производстве работ по строительству газопровода ООО СК "Синергия", подрядчиком  УТУЖУ "Газпромпереработка" в охранной зоне ВЛ-6 отпайки принадлежащей УТУЖУ ООО "Газпромпереработка"произошло падение сломанной ветки на линию в пролете оп.№2-3. </t>
  </si>
  <si>
    <t>ПС 35/6кВ № 020 ВЛ-6кВ ф.020-18</t>
  </si>
  <si>
    <t>ПАО "МРСК Волги"</t>
  </si>
  <si>
    <t>Пс 35/6кВ "Долговская",
ВЛ-35 кВ "Курманаевская-Ромашкино"</t>
  </si>
  <si>
    <t>С успешным АПВ отключалась ВЛ-35 кВ "Курманаевская-Ромашкино". Гроза.</t>
  </si>
  <si>
    <t>М-е Центральная Оха, 
ТП-6/0,4кВ №203</t>
  </si>
  <si>
    <t>Аварийное отключение АВ-0,4 кВ в ТП-6/0,4кВ №203.</t>
  </si>
  <si>
    <t>ПС 35/6кВ "Проскуринская",
отпайка ВЛ-6 ф.№ 210 после КРУН-1. (скв.№№ 227, 800, 801).</t>
  </si>
  <si>
    <t>Отпайка ВЛ-6 фидера № 210 после КРУН-1. (скв.№№ 227, 800, 801).</t>
  </si>
  <si>
    <t xml:space="preserve"> Замена поврежденного ЛР-6 кВ на ТП-6/0,4 скв.№ 233. </t>
  </si>
  <si>
    <t>ПС 110/35/6кВ "Савельевская",
ВЛ-35 кВ "10Л Савельевская-Курманаевская",
ВЛ-6 кВ ф-107; 111</t>
  </si>
  <si>
    <t>С успешным АПВ отключалась ВЛ-35 кВ "10Л Савельевская-Курманаевская" и ВЛ-6 кВ ф-107; 111. Гроза.</t>
  </si>
  <si>
    <t>КЗ на СШ-0,4кВ КТПН №1 К.№ 117</t>
  </si>
  <si>
    <t>ПС 6/35кВ Касаев,
ВЛ-6 кВ ф.7</t>
  </si>
  <si>
    <t>В результате наезда неустановленного транспортного средства на привод ЛР-6кВ опоры №1 был поврежден привод ЛР-6кВ, вследствие чего под нагрузкой произошел разрыв контакта ЛР-6кВ с последующим  КЗ между фазами «А, В», что привело к аварийному отключению ВВ-6кВ яч.№7 и исчезновению напряжения на 2С-6кВ ЗРУ-6кВ ДНС-1.</t>
  </si>
  <si>
    <t>ПС 35/6 кВ "Гагаринская",
ВЛ- 6 кВ Ф-1</t>
  </si>
  <si>
    <t>Дождь,сильный порывистый ветер. По результатам осмотра повреждений не обнаружено.</t>
  </si>
  <si>
    <t>ПС 35/6кВ "Лудошур", 
ВЛ-6 кВ ф.14</t>
  </si>
  <si>
    <t>Касание проводов неустановленным транспортным средством в пролёте опор 23-24</t>
  </si>
  <si>
    <t>1СШ-35 кВ ПС 110/35/6 кВ "Нефтегорская-2"</t>
  </si>
  <si>
    <t>Скважины по ПС "Варшава-3", "Проскуринская"</t>
  </si>
  <si>
    <t>Понижение напряжения в сети 110 кВ. Оперативные  переключения персоналом ВЭС на ПС "Нефтегорская-2", вывод в ремонт ТН-110-1.</t>
  </si>
  <si>
    <t xml:space="preserve">ООО "Норд Империал" </t>
  </si>
  <si>
    <t>ПС-110 "Лугинецкая",
яч.6 кВ ф.10</t>
  </si>
  <si>
    <t>Остановка скважин по посадке напряжения при аварийном отключении В-6 яч. №10  на ПС-110 "Лугинецкая" (ПАО "ТРК"). 
Повреждение кабельной вставки от яч. №10 до оп.№1 ВЛ-6кВ (зона ответственности ООО "Норд Империал").</t>
  </si>
  <si>
    <t>АВР-6 успешно</t>
  </si>
  <si>
    <t>ПС-35/6кВ К-2181,
Т-1</t>
  </si>
  <si>
    <t>Перекрытие токоведущих частей ШМ-6кВ Т-1 птицей. АВР-6кВ -успешно.</t>
  </si>
  <si>
    <t>ПС 35/6 кВ К-233,
ВЛ-6кВ Ф. 233-18</t>
  </si>
  <si>
    <t>Падение дерева в пролет оп.56-57 из-за пределов охранной зоны.</t>
  </si>
  <si>
    <t>Западно-Полуденное нмр</t>
  </si>
  <si>
    <t>Останов скважин при перезапуске агрегатов БКНС-11.</t>
  </si>
  <si>
    <t>ТЗНП-1</t>
  </si>
  <si>
    <t>ВЛ 110/6кВ "Донецко-Сыртовская"</t>
  </si>
  <si>
    <t>Произведен осмотр ВЛ-110 двумя бригадами, видимых повреждений не выявлено (на предпологаемом участке повреждения в пролете опор №№ 297-311 осмотр проводился пешком). Причина выясняется.</t>
  </si>
  <si>
    <t xml:space="preserve">ГТЭС-24 Тямкинского м-я,
ГТУ-3,
ДЭС-1: ДГУ-4,6,7,8,9  </t>
  </si>
  <si>
    <t xml:space="preserve">ГТЭС-42 ГТУ-3   
   ДЭС-1: ДГУ-4,6,7,8,9  </t>
  </si>
  <si>
    <t>Аварийный останов ГТУ-3 по причине сбоя в системе САУД, с последующим остановом ДЭС-1: ДГУ-4,6,7,8,9 по низкой частоте, обратной мощности. Останов 46 скважин механизированного фонда Тямкинского, Южно-Петьегского, Радонежского м/р. В 17:55 ограничение по набору нагрузки снято.</t>
  </si>
  <si>
    <t>ВЛ-110 кВ"Бариновка-2",ВЛ-35 кВ "Промысловая-1" ПС 110/35/6 кВ "Нефтегорская-2"(ВПО). Под посадку напряжения попали: ПС 35/6 кВ "Красносамарская",ПС 35/6 кВ "Промысловая".</t>
  </si>
  <si>
    <t>Посадка напряжения по ВЛ-110 кВ "Бариновка-2"и ВЛ-35 кВ "Промысловая-1".
Причина : АО ВЛ-6 кВ Ф-27  ПС 110/35/6 кВ "Нефтегорская-2" (ВПО)</t>
  </si>
  <si>
    <t>СПМЭС</t>
  </si>
  <si>
    <t xml:space="preserve">ВЛ-220 кВ "Куйбышевская-Бузулук"
(МЭС) </t>
  </si>
  <si>
    <t>Посадка напряжения при аварийном отключении   ВЛ-220 кВ "Куйбышевская -Бузулукская" на ПС "Бузулукская"ОПМЭС и ПС "Куйбышевская"СПМЭС, причина разрушение опорных фарфоровых изоляторов на обходном ЛР-220 кВ, разрушение конденсатора связи Ф-"С" на ПС 500/220/110/35кВ  "Куйбышевская"(СПМЭС).</t>
  </si>
  <si>
    <t>ТЗНП    НВЧЗ</t>
  </si>
  <si>
    <t>Посадка напряжения при аварийном отключении   ВЛ-220 кВ "Куйбышевская -Бузулукская" на ПС "Бузулукская" ОПМЭС и ПС "Куйбышевская" СПМЭС, причина разрушение опорных фарфоровых изоляторов на обходном ЛР-220 кВ, разрушение конденсатора связи Ф-"С" на ПС 500/220/110/35кВ  "Куйбышевская"(СПМЭС).</t>
  </si>
  <si>
    <t>АПВ-успешно.
Сильный порывистый ветер,дождь.</t>
  </si>
  <si>
    <t>ВЛ-6 кВ Ф-1 ПС 35/6 кВ "Голубевская"</t>
  </si>
  <si>
    <t>РПВ-успешно.Сильный порывистый ветер,дождь.</t>
  </si>
  <si>
    <t xml:space="preserve"> КТПН-6/0.4кВ №3 АВ-0.4кВ ввода.</t>
  </si>
  <si>
    <t>АВ-0.4кВ ввода.</t>
  </si>
  <si>
    <t>ЗРУ 6 кВ Энергоцентр  КП-44 ВЛ 6 кВ Ф-1 от ЗРУ 6 кВ Энергоцентр ДЭС КП-44</t>
  </si>
  <si>
    <t>ПС 35/6кВ "Самодуровская",
Ф-Промысловый 8</t>
  </si>
  <si>
    <t>Ф-Промысловый 8</t>
  </si>
  <si>
    <t xml:space="preserve">Падение ветки в пролете оп.№10-11, Ветер (порывы до 18 м/сек), дождь.                          </t>
  </si>
  <si>
    <t>РПВУ</t>
  </si>
  <si>
    <t>ЗРУ-6кВ ГТЭС,
ВЛ-6кВ ф. №2,4</t>
  </si>
  <si>
    <t>ОПМЭС</t>
  </si>
  <si>
    <t>220/110/35/6кВ "Бузулукская" (МЭС),
ВЛ-220 кВ "Куйбышевская - Бузулукская"</t>
  </si>
  <si>
    <t>Останов скважин по повышенному напряжению при оперативных переключениях по вводу в работу   ВЛ-220 кВ "Куйбышевская - Бузулукская".</t>
  </si>
  <si>
    <t>ООО «Лебяженское»</t>
  </si>
  <si>
    <t>ПС 110/35/10кВ "Ново-Сергиевская" (ЗЭС),
ВЛ-6 кВ Ф-4 отпайка после ВЛБ</t>
  </si>
  <si>
    <t>Сбита опора на абонентской отпайке (ООО «Лебяженское»).</t>
  </si>
  <si>
    <t>ПС 35/6 №126  ф.126-16</t>
  </si>
  <si>
    <t>В-6 ф.126-16</t>
  </si>
  <si>
    <t>Индикация неисправности блока управления ВЭ/ТЭL-10-20. Блок управления перезагрузили, ф.126-16 введен в работу</t>
  </si>
  <si>
    <t>Вышел из строя блок управления ВЭ/ТЭL-10-20. Блок заменили</t>
  </si>
  <si>
    <t>МТЗ
АО</t>
  </si>
  <si>
    <t>ПС-35/6кВ №143 ВЛ-6 ф.143-18</t>
  </si>
  <si>
    <t>В-6 ф.143-18</t>
  </si>
  <si>
    <t>При выдавливании свайного основания угловой опоры № 99 ВЛ-6кВ ф.14318          вследствие пучения грунта произошло сильное натяжение проводов в пролетах опор № 98-99 и  99-100 и как следствие излом опоры №99.
Межфазное короткое замыкание при обрыве проводов явилось причиной                           отключения ф.14318 действием защиты и как следствие остановки скважин.</t>
  </si>
  <si>
    <t>ПС 35/6кВ № 002 яч.9  УКРМ-6-1</t>
  </si>
  <si>
    <t>ПС 35/6кВ № 002 В-6 яч.9         УКРМ-6-1</t>
  </si>
  <si>
    <t xml:space="preserve">При  осмотре БСК-1 обнаружено: предохранители 6кВ ф. «А», «В» разрушены, корпус банки конденсаторов деформирован (вздут).  </t>
  </si>
  <si>
    <t>К.101</t>
  </si>
  <si>
    <t xml:space="preserve">На к-101 клин скв.2262. Частичная остановка скважин. Отключения электрооборудования нет.         </t>
  </si>
  <si>
    <t>При переезде бригады № 120 ВЭЛ-сервис (ООО "ЭКОТОН") атотранспортом в пролете оп. 44-1 (отпайка на к.257) произошло задевание и обрыв  провода ф."С". ВЛ-6 вывели в ремонт и устранили обрыв провода.</t>
  </si>
  <si>
    <t>ПС-35/6 №212    УКРМ-6-1</t>
  </si>
  <si>
    <t>УКРМ-6-1</t>
  </si>
  <si>
    <t xml:space="preserve"> В результате внутреннего повреждения конденсаторной батареи произошло короткое замыкание, вызвавшее посадку напряжения на С-6-1 ПС №212 и остановку скважин.</t>
  </si>
  <si>
    <t>ПС-35/6 №241  
ВЛ-6 ф.241-15</t>
  </si>
  <si>
    <t>ВЛ-6 ф.241-15</t>
  </si>
  <si>
    <t xml:space="preserve"> ООО "Югра-Строй"</t>
  </si>
  <si>
    <t>ПС 35/6 №101 ф.101-14</t>
  </si>
  <si>
    <t>ВЛ-6кВ ф.101-14</t>
  </si>
  <si>
    <t>КЗ на отпайке ООО "Югра-Строй" от оп.17/1. Откл. ЛР-6кВ на оп.17/1, ф.101-14 введен в работу.</t>
  </si>
  <si>
    <t>ПС 35/6кВ №041,  ф.041-06</t>
  </si>
  <si>
    <t>ВЛ-6кВ ф.041-06</t>
  </si>
  <si>
    <t>Разрушение опорного изолятора ф-А оп.1.КТП-1,2 К-37  перевели на ф-041-16. Перевод нагрузок производили с  отключением по согласованию с РИТУ ПР в целях безопасности.(ночное время, Ветер порывами до 14м/с, сильный дождь)</t>
  </si>
  <si>
    <t>ПС 35/6 №182  ВЛ-6кВ ф.182-01</t>
  </si>
  <si>
    <t>Повреждение конструкции ЛР-6 ф.18201 (излом привода и тяги) неизвестной техникой при проезде в неустановленном месте, вблизи опоры 54/10 (между концевой опорой и площадкой КТПН-6/0,4кВ) 
Излом привода и тяги ЛР-6кВ явились причиной отключения ЛР-6 на оп. 54/10 и остановки скважины</t>
  </si>
  <si>
    <t>ВЛ-6 кВ ф. 020-08 угловая опора № 3 разрушен изолятор двойной вязки провода ф. «А», провис провода, следы схлестывания ф. «А» и «С». К-2ВП КТПН 6/0,4 кВ №2 250кВА разрушен разрядник РВО-6 кВ ф.«С», спуск с провода на разрядник обгорел.ВЛ-6кВ ф.020-08 выведен в ремонт, произведена замена разрушенного изолятора.</t>
  </si>
  <si>
    <t>ВЛ-6кВ ф.105-13</t>
  </si>
  <si>
    <t>ПС 35/6 кВ № 020 приемный портал яч. 18  прожиг фарфора штыревого изолятора ШФ-10 ф. «В»,  оп. 37 разрушение штыревого изолятора ШС-10 ф. «А». ВЛ-6 кВ ф. 020-18 выведена в ремонт, произведена замена разрушенных изоляторов.</t>
  </si>
  <si>
    <t>К-101 КТПН-6/0.4кВ№3 РУ-0.4кВ внутреннее повреждения АВ-0.4кВ ввода. (замена)</t>
  </si>
  <si>
    <t>ПС 220/110/35/10кВ Шубинская ВЛ-35 Обская-1</t>
  </si>
  <si>
    <t>РП-35 Орион ВЛ-35 Орион-1</t>
  </si>
  <si>
    <t>ВЛ-35 Орион-1</t>
  </si>
  <si>
    <t>ВЛ-6 ф.702-10</t>
  </si>
  <si>
    <t>ПС 35/6кВ №061                                ВЛ-6кВ ф.061-17</t>
  </si>
  <si>
    <t>ВЛ-6кВ ф.061-17</t>
  </si>
  <si>
    <t>ПС 110/35/6  Широковская ВЛ-35кВ Широковская-1</t>
  </si>
  <si>
    <t>ВЛ-35кВ Широковская-1</t>
  </si>
  <si>
    <t>Повреждение В-35-1 на ПС 35/6 №112. На ПС 35/6 №112, 116, 117 - успешная работа АВР-6.</t>
  </si>
  <si>
    <t>ПС 35/6 №6017 ВЛ-6 кВ ф.6017-03</t>
  </si>
  <si>
    <t>ВЛ-6кВ ф.6017-03</t>
  </si>
  <si>
    <t xml:space="preserve"> ПС 35/6кВ №385 ВЛ-6 ф.385-08 КТПН-6/0,4кВ №4 К.639 МБ</t>
  </si>
  <si>
    <t>Вводной АВ-0,4кВ  (1600А)</t>
  </si>
  <si>
    <t xml:space="preserve">ВЛ-6 ф.168-10 (ООО "Югра-Энергонефть"). К.З на оборудовании ООО "АТОЛЛ Буровые промывочные жидкости". </t>
  </si>
  <si>
    <t>ПС 35/6кВ 5118 ВЛ-6 ф.5118-18</t>
  </si>
  <si>
    <t>ВЛ-6 ф.104-12  в пролете оп.2/32-2/33 следы от термического воздействия токов  КЗ проводов ф.А, ф.С, проезд грузовой неустановленной техники, ведется отсыпка дороги</t>
  </si>
  <si>
    <t>ПС-35/6 №219,  УКРМ-6-1</t>
  </si>
  <si>
    <t xml:space="preserve"> В-6  УКРМ-6-1</t>
  </si>
  <si>
    <t>ПС-35/6 №227,  ВЛ-6 ф.227-04</t>
  </si>
  <si>
    <t xml:space="preserve">Несанкционированная работа экскаватора "Стройкомпани Син.Энержи" №2807 ТВ-86 с поднятым ковшом под ВЛ в пролете опор №5А-6А привел к межфазному короткому замыканию и спайке проводов фаз «А», «С». Устранили.   </t>
  </si>
  <si>
    <t>ПС 35/6 К-254</t>
  </si>
  <si>
    <t>ВЛ-6 ф.254-04</t>
  </si>
  <si>
    <t>Порывистый ветер. Стригущая поросль оп.78-81, наклон оп.48 - перетяжка проводов оп.45-49, замена изоляторов (7шт)</t>
  </si>
  <si>
    <t>ПС 35/6 К-136</t>
  </si>
  <si>
    <t>ВЛ-6 ф.136-06</t>
  </si>
  <si>
    <t>Мокрый снег, порывистый ветер. Осмотр продолжается.</t>
  </si>
  <si>
    <t>отключения   не было</t>
  </si>
  <si>
    <t>ПС 35/6 К-459</t>
  </si>
  <si>
    <t>КТП-6/04кВ           К-459б,457б</t>
  </si>
  <si>
    <t>Мокрый снег, порывистый ветер. Обрыв шлейфа оп.38 ВЛ-6кВ ф.459-06.</t>
  </si>
  <si>
    <t>скв.мех.добычи к.74,75Е-Е</t>
  </si>
  <si>
    <t>Повышение напряжения выше договорного</t>
  </si>
  <si>
    <t>ВЛ-6 кВ № Чм-525 Ильский ЭСУ.</t>
  </si>
  <si>
    <t xml:space="preserve">м-е Зыбза. ШП НЯ-21 и 22 от 27.04.16г. </t>
  </si>
  <si>
    <t>ВЛ-6 кВ № Ил-521 Ильский ЭСУ.</t>
  </si>
  <si>
    <t>м-е Зыбза. ШП НЯ-21 и 22 от 27.04.16г. Повреждение на опорах 1/7 (разрушение изолятора) и 1/26 (обрыв вязки). ВЛ включалась по участкам.</t>
  </si>
  <si>
    <t>ПС 220/10/6 кВ Каркатеевы яч.40</t>
  </si>
  <si>
    <t>При выводе в ремонт ВЛ-6кВ Повышающая-2 по заявке "ЮЭС" в ЗРУ-6 ПС 220/10/6кВ Каркатеевы персоналом ПАО "ФСК ЕЭС" выявлено повреждение подвижного, неподвижного контактов ф.В  ВВ-6кВ яч.№40. В 17:00 25.04.16г. персонал ООО "ЮЭС" закончены работы. Токовая нагрузка на ВЛ-6кВ Повышающая-1 составляет 950А, длительно допустимый ток для КЛ-6кВ 1*500 составляет 1081А. Потери по состоянию на 06:00 26.04.16г. 22,3т/205,7м3. После окончания работ по текущему ремонту на ПС 6/35кВ Касаев, перевели нагрузку 1С-6кВ на 2С-6кВ через СВ-6кВ. Частичный запуск остановленных скважин, контроль за напряжением, нагрузками. Ввод ограничения на 2,15 МВт в связи увеличения токовой нагрузки на КЛ-6кВ оп.1 ВЛ-6кВ Повышающая-1. На 26.04.16г. запланирована замена ВВ-6кВ,  контактной группы яч.40 в ЗРУ-6 ПС 220/10/6кВ Каркатеевы.</t>
  </si>
  <si>
    <t>МТО ф.А</t>
  </si>
  <si>
    <t xml:space="preserve">ПС 35/6 кВ Ачимовская-1 </t>
  </si>
  <si>
    <t>ПС 35/6 кВ Ачимовская-1 ВЛ 6 кВ Ф-14 от ПС 35/6 кВ Ачимовская-1</t>
  </si>
  <si>
    <t>Отключение ВЛ-6кВ действием защиты МТО, в 16:09, 17:05 повторные отключения, АПВ успешны. По результат осмотра выявлено КЗ в СУ ЭЦН скв. 469 ПЭД 45 кВт, скв. 457 ПЭД 45 кВт на К-9. Отключение в 16:09 произошло во время запуска скв.469 после смены СУ ЭЦН. Зафиксированы токи на МПУ Sepam яч.14: после откл.в 12:35 ф.А-3,73кА, ф.В,С 0кА; в 16:09 ф.А 484А, ф.В 502А, ф.С 483А; в 17:05  ф.А 507А, ф.В 524А, ф.С 508А. Потери 6/301м3 Контроль за напряжением, набором нагрузки. Осмотр ПС 35/6кВ, ВЛ-6кВ Ф-14, пункты АВР-6кВ, КТПН 6/0,4кВ  КП-3,4,5,9,12. Снятие осциллогамм, проверка уставок РЗА яч.14. Отправленна телефонограмма в ЦИТС ОАО, РИТС-1.</t>
  </si>
  <si>
    <t>*ПС 110/35/6 кВ Широковская ВЛ-35кВ Широковская-1</t>
  </si>
  <si>
    <t>Во время аварийного отключения ВЛ-35кВ Широковская-1 произошла кратковременная посадка напряжения на 15% в сети 6кВ на ПС 35/6кВ 187 и остановка скв.186 К-2, АД-6кВ 800кВт ППД №1,2,3, АД-0,4кВ НПВ №1,2,3 на КНС-1, ДНС-1 Западно-Асомкинского м/р. Аварийнное отключение  по причине короткого замыкания на В-35кВ на ПС 35/6кВ №112. Контроль за напряжением, набором нагрузки.Осмотр эл.оборудования ПС 35/6кВ №187. Направлена телефонограмма в РН-ЮганНефтеГаз.</t>
  </si>
  <si>
    <t xml:space="preserve">35/6кВ "Шулаевская" </t>
  </si>
  <si>
    <t>Отпайка ВЛ-6 фидера № 92 после ЛР-2.</t>
  </si>
  <si>
    <r>
      <t xml:space="preserve">Замена сбитой опора №31 а/транспортом бригады БНК (висит на проводах, наклон </t>
    </r>
    <r>
      <rPr>
        <sz val="12"/>
        <rFont val="Arial"/>
        <family val="2"/>
        <charset val="204"/>
      </rPr>
      <t>≈</t>
    </r>
    <r>
      <rPr>
        <sz val="12"/>
        <rFont val="Times New Roman"/>
        <family val="1"/>
        <charset val="204"/>
      </rPr>
      <t>20</t>
    </r>
    <r>
      <rPr>
        <sz val="12"/>
        <rFont val="Calibri"/>
        <family val="2"/>
        <charset val="204"/>
      </rPr>
      <t>°</t>
    </r>
    <r>
      <rPr>
        <sz val="12"/>
        <rFont val="Times New Roman"/>
        <family val="1"/>
        <charset val="204"/>
      </rPr>
      <t xml:space="preserve">) на отпайке скв.№ 1421. </t>
    </r>
  </si>
  <si>
    <t>35/6кВ "Елатомка" (СЭС)</t>
  </si>
  <si>
    <t>ф-Е-3, КТП-6/0,4 скв.№ 189</t>
  </si>
  <si>
    <t>Устранение аварийного дефекта (312,6°C) в РУ-0,4кВ (контакт ножей ВР-0,4кВ ф."В"), выявленного при ТВК 26.04.2016г.</t>
  </si>
  <si>
    <t>ВЛ-6 кВ ф-814, КТП скв-309, 1508</t>
  </si>
  <si>
    <t>Устранение дефекта ТВК: 
1. Ввод 6кВ 2СШ (оголовник КТП). К.с. шпильки проходного изолятора с наконечником вводного провода Ф «А». Температура мах-70С, (разница-52°С)
2. Трансформатор 6/0,4кВ 2СШ, сторона 0,4кВ. К.с. АШМ с отходящей шиной Ф «В». Температура мах-127С (разница-77°С)</t>
  </si>
  <si>
    <t xml:space="preserve">35/10кВ "Азаматово" РП-10кВ "Жедрино" (СЭС) </t>
  </si>
  <si>
    <t>РП-10 кВ Жедрино</t>
  </si>
  <si>
    <t>Вывод в неотложный ремонт  СШ-35 кВ для устранения аварийного нагрева контактных соединений ШР-35 кВ "Борискино" персоналом СПО. В 13:59 собрана нормальная схема.</t>
  </si>
  <si>
    <t xml:space="preserve">ГТЭС-42 ГТУ-3   
   </t>
  </si>
  <si>
    <t xml:space="preserve">В 05:38 (время местное) АО ГТУ-3 по причине №853 САУД отказ датчика tн, №855 САУД отказ датчика nнд, №858 САУД отказ датчика nст. В 06:17 РИТС согласован набор нагрузки. В 06:39 повторное отключение ГТУ-3 </t>
  </si>
  <si>
    <t>ВЛ-6 кВ Ф-1</t>
  </si>
  <si>
    <t>ВЛ-6 кВ Ф-1 ПС 35/6 кВ "Каменка"</t>
  </si>
  <si>
    <t>Работала МТЗ. АПВ-успешно. Произвели осмотр ВЛ-6 кВ и обнаружили провис проводов в   пролёте опор №10-11, в следствии наклона опоры №10,после весеннего паводка. На проводах ВЛ просматривается следы  замыкания проводов.  Сильный порывистый ветер.</t>
  </si>
  <si>
    <t>ВЛ-6 кВ Ф-18</t>
  </si>
  <si>
    <t>ВЛ-6 кВ Ф-18 ПС 35/6 кВ "Якушкинская"</t>
  </si>
  <si>
    <t>Работала МТЗ. АПВ-не успешно. РПВ-не успешно. Сильный порывистый ветер. Причина: в пролётах оп.№1804/11-1804/12 обнаружено упавшее дерево на проводах ВЛ-6 кВ. С 15:40 до 16:29 снятие дерева с проводов ВЛ-6 кВ в пролётах оп. № 1804/11-1804/12.</t>
  </si>
  <si>
    <t>ПС-35/6кВ К-1808                ВЛ-6кВ Ф-8</t>
  </si>
  <si>
    <t>на оп.43 разрушение концевой муфты КЛ-6кВ</t>
  </si>
  <si>
    <t>отключено персоналом</t>
  </si>
  <si>
    <t>ПС-35/6кВ КНС-21               ВЛ-6кВ Ф-8</t>
  </si>
  <si>
    <t>на оп.21/2 разрушение подвижного изолятора ЛР-6кВ ф-В</t>
  </si>
  <si>
    <t>ТСН-2 ПС 35/6кВ КНС-31</t>
  </si>
  <si>
    <t>СШ-6кВ №2      ПС35/6кВ  КНС-31</t>
  </si>
  <si>
    <t>Внутреннее повреждение  ТСН-2 ПС 35/6кВ КНС-31</t>
  </si>
  <si>
    <t>ф. 51</t>
  </si>
  <si>
    <t>Центральная Оха, ПС-35/6кВ "Северная", ф. 51</t>
  </si>
  <si>
    <t>обрыв провода 6 кВ в районе ТП-201, Ф 51</t>
  </si>
  <si>
    <t>Ф 51 - возникновение дуги на разъединителе № 87</t>
  </si>
  <si>
    <t>Западное Сабо, скв. 46</t>
  </si>
  <si>
    <t>Сгорел ЭД 18,5х1000об/мин.(резерв есть).</t>
  </si>
  <si>
    <t>ТП-6/0,4кВ №608</t>
  </si>
  <si>
    <t>Мирзоева, ТП-6/0,4кВ №608</t>
  </si>
  <si>
    <t>Обнаружена "земля", предположительно повреждение на ТП № 608</t>
  </si>
  <si>
    <t>Восточное Эхаби, скв. 713</t>
  </si>
  <si>
    <t>Эхаби, скв. 42</t>
  </si>
  <si>
    <t>Обрыв провода в БУ</t>
  </si>
  <si>
    <t>ВЛ-35кВ Л-529 ПС 110кВ "Затеречная" (ПЭС)</t>
  </si>
  <si>
    <t>Л-529</t>
  </si>
  <si>
    <t>АО ВЛ-35кВ Л-529 ПС 110кВ "Затеречная" (ПЭС) АПВН, РПВН</t>
  </si>
  <si>
    <t>ЗРУ-6кВ ГТЭС,
ВЛ-6кВ ф. №1,2</t>
  </si>
  <si>
    <t>1Т ПС-35/6кВ №124</t>
  </si>
  <si>
    <t xml:space="preserve">1Т ПС-35/6кВ №124 </t>
  </si>
  <si>
    <r>
      <t xml:space="preserve">ПС-35/6кВ №124 АО 1Т. </t>
    </r>
    <r>
      <rPr>
        <sz val="12"/>
        <color indexed="60"/>
        <rFont val="Times New Roman"/>
        <family val="1"/>
        <charset val="204"/>
      </rPr>
      <t>Повреждение изоляции вторичных цепей РЗА, замыкание в цепи отключения 1Т от ДЗТ. Повреждение устранено.</t>
    </r>
  </si>
  <si>
    <t>МТЗ
АПВ</t>
  </si>
  <si>
    <t>АПВН
РПВУ</t>
  </si>
  <si>
    <t>Ф.Б10-17</t>
  </si>
  <si>
    <r>
      <t xml:space="preserve">БРУ-6 БКНС-10 АО В-6 Ф.Б10-17 действием МТЗ, АПВ не успешное, РПВ успешное.  </t>
    </r>
    <r>
      <rPr>
        <sz val="12"/>
        <color indexed="60"/>
        <rFont val="Times New Roman"/>
        <family val="1"/>
        <charset val="204"/>
      </rPr>
      <t xml:space="preserve">При осмотре ВЛ выявлено в пролете оп. №24-25/1 следы КЗ, предположительно при переезде бригады ПРС на К-192 задели антеной ВЛ-6кВ. Сообщено в дежурную часть ООО "ЧОП РН-Охрана Томск". </t>
    </r>
  </si>
  <si>
    <t>ТО
АПВ</t>
  </si>
  <si>
    <t>Ф.1-7</t>
  </si>
  <si>
    <r>
      <t xml:space="preserve">ПС 35/6 кВ №401 АО В-6 Ф.1-7 действием ТО, АПВ не успешное,  РПВ неуспешное.  </t>
    </r>
    <r>
      <rPr>
        <sz val="12"/>
        <color indexed="60"/>
        <rFont val="Times New Roman"/>
        <family val="1"/>
        <charset val="204"/>
      </rPr>
      <t xml:space="preserve">Падения сухого дерева </t>
    </r>
    <r>
      <rPr>
        <sz val="16"/>
        <color indexed="60"/>
        <rFont val="Times New Roman"/>
        <family val="1"/>
        <charset val="204"/>
      </rPr>
      <t>ᴓ</t>
    </r>
    <r>
      <rPr>
        <i/>
        <sz val="12"/>
        <color indexed="60"/>
        <rFont val="Times New Roman"/>
        <family val="1"/>
        <charset val="204"/>
      </rPr>
      <t>-</t>
    </r>
    <r>
      <rPr>
        <sz val="12"/>
        <color indexed="60"/>
        <rFont val="Times New Roman"/>
        <family val="1"/>
        <charset val="204"/>
      </rPr>
      <t>80 см. из вне охранной зоны ВЛ. Обрыв проводов 3-х фаз, сорваны вязки в пролете оп №32-37. ВЛ восстановлена.</t>
    </r>
  </si>
  <si>
    <t>ПС 35/6кВ "КНС-3"</t>
  </si>
  <si>
    <t>СШ №2. Неисправность в схеме АВР 6кВ.</t>
  </si>
  <si>
    <t>Черногорэнерго, НПО Эталон</t>
  </si>
  <si>
    <t>ПС 110/35/10кВ "Платовская",
ВЛ-10 ф.№ 7</t>
  </si>
  <si>
    <t xml:space="preserve">Отключение ВЛ 110 "Переволоцк-Платовка" с кратковременным погашением ПС 110/10кВ "Платовская" для замены участка грозотроса на пересечение с ж/дорогой и для текущего ремонта ВЧЗ ф. "А" ВЛ-110кВ "Новосергиевская" на ПС 110 "Платовская". (Работы отсутствуют в плане апреля месяца, заявка не согласована ЦИТС "Оренбургнефть") </t>
  </si>
  <si>
    <t>Переключения по восстановлению нормальной схемы эл.снабжения ПС "Платовская" персоналом ЗПО "Оренбургэнерго".</t>
  </si>
  <si>
    <t>М-е Западное Сабо,
ТП-6/0,4кВ № 309</t>
  </si>
  <si>
    <t>Повреждение АВ-0,4 кВ на ТП-6/0,4кВ № 309</t>
  </si>
  <si>
    <t>ПС 110/6кВ "Гаршинская-2",
ВЛ-6 ф.№ 917</t>
  </si>
  <si>
    <t>Ревизия ЛР-6 № 5, аварийная заявка.</t>
  </si>
  <si>
    <t>ПС 110/35/10кВ "Платовская",
ВЛ-10 ф.№7</t>
  </si>
  <si>
    <t>Отключение ВЛ 110 "Переволоцк-Платовка"  для замены участка грозотроса на пересечение с ж/дорогой и для текущего ремонта ВЧЗ фаза "А" ВЛ-110кВ "Новосергиевская" на ПС 110 "Платовская". Заявка не согласована ЦИТС.</t>
  </si>
  <si>
    <t>ГТЭС-24
Тямкинского м-я,
ГТУ-3</t>
  </si>
  <si>
    <t>Тямкинское м/р в 8:43(время местное) АО ГТУ-3 "отказ САУД"  остановка 31скв. мех фонда отключение  по защите АЧР, пуск ГТУ-3 в 09:16, снятие ограничения по нагрузке в 09:21.</t>
  </si>
  <si>
    <t>ВЛ-6 кВ Ф-Н-2</t>
  </si>
  <si>
    <t>ВЛ-6 кВ Ф-Н-2 ПС 35/6 кВ "Южный-Неприк"</t>
  </si>
  <si>
    <t>Т.О</t>
  </si>
  <si>
    <t xml:space="preserve">ВЛ-10 кВ Ф-14 </t>
  </si>
  <si>
    <t>ВЛ-10 кВ Ф-14 РУ-10 кВ "Гражданское"</t>
  </si>
  <si>
    <t>ДЗЛ</t>
  </si>
  <si>
    <t>май</t>
  </si>
  <si>
    <t>АО ГПУ СФ ООО "СЭС"  (низкая температура топливного газа)</t>
  </si>
  <si>
    <t>К-4 скв.14 Советское нмр</t>
  </si>
  <si>
    <t>П/С 110/35/6кВ "Ермаковская"</t>
  </si>
  <si>
    <t xml:space="preserve">Ав.откл. Т-2 по газовой защите </t>
  </si>
  <si>
    <t>ВЛ-10 фидера № 7</t>
  </si>
  <si>
    <t xml:space="preserve"> Вывод в ремонт ВЛ 110кВ "Переволоцкая-Новосергиевская" с кратковременным погашением ПС 110/10кВ "Платовская" для текущего ремонта ВЧЗ Ф "А" ВЛ 110кВ "Переволоцкая", РПГ ВЛ 110кВ "Переволоцкая" на ПС 110 "Новосергиевская" (заявка не согласована ЦИТС).</t>
  </si>
  <si>
    <t>Ввод в работу ВЛ 110кВ "Переволоцкая-Новосергиевская" с кратковременным погашением ПС 110/10кВ "Платовская", восстановление нормальной схемы. (Заявка не согласована ЦИТС).</t>
  </si>
  <si>
    <t>ПС 35/6 Тананыкская</t>
  </si>
  <si>
    <t xml:space="preserve">ВЛ-6 кВ "113-16" </t>
  </si>
  <si>
    <t>Отключение ВЛ-6 кВ "113-16", ТО, АПВ неуспешное. РПВ успешное. Обнаружены следы ожогов на проводах в пролете опор 19/37 - 19/38, следы проезда транспорта вне оборудованой дороги.</t>
  </si>
  <si>
    <t>ВЛ-6 кВ 101-15</t>
  </si>
  <si>
    <t>ЗСФ ООО "Буровая Компания "Евразия"</t>
  </si>
  <si>
    <t>Отпаечная ВЛ-6 кВ "211-15" на БУ-101</t>
  </si>
  <si>
    <t>СУ куст 82Б</t>
  </si>
  <si>
    <t>Снижение нагрузки по ВЛ-6 кВ 211-15, во время аварийного отключения В-6 кВ "КРУН-12ПП", повреждение КЛ-6 кВ ТСН, БУ-101 Усть-Харампурского м/р (принадлежность ЗСФ ООО "Буровая Компания "Евразия")</t>
  </si>
  <si>
    <t>ВЛ-6 кВ 117-15</t>
  </si>
  <si>
    <t>АЧР</t>
  </si>
  <si>
    <t xml:space="preserve">ГТЭС-83 ГТУ-5,6,7,9,15   
   </t>
  </si>
  <si>
    <t xml:space="preserve">03.05.2016г в 11:33 (мест. вр.) - 09:33 (моск. вр) произошло аварийное отключение ГТУ-5, 6, 7, 9, 15, ГТЭС-83 по технологической причине (код неисправности: «Аварийно-низкое давление, подача топливного газа  турбины»). АО ГТУ-5,6,7,9,15 привело к снижению частоты в энергосистеме Усть-Тегусского и Урненского м/р до 48,5 Гц, срабатыванию АЧР I, II, III, IV, V, VI ст. В результате работы АЧР отключились насосные агрегаты Н-18,Н-17,Н-30 БКНС, НВТ-2 Н-11 ЦПС, 22 скважины механизированного фонда, 9 водозаборных скважин и 14 шурфов. Суммарная мощность отключённых потребителей – 19,85 МВт.В 11:50 Технологическому персоналу УНП-1 ООО «РН-Уватнефтегаз» согласован запуск мех. фонда скважин Усть-Тегусского, Урненского м/р без ограничений по нагрузке. </t>
  </si>
  <si>
    <t>ВЛ-6 кВ Ф-5 ПС 35/6 кВ "Восточная"</t>
  </si>
  <si>
    <t>1 ст. З.З.</t>
  </si>
  <si>
    <t xml:space="preserve">ВЛ-110 кВ "Алексеевка-2"(ВПО)  </t>
  </si>
  <si>
    <t>ВЛ-110 кВ "Алексеевка-2"(ВПО) ПС 110/35/6 кВ "Нефтегорская-2"(ВПО). Под отключение попали: 1 и 2 СШ-35 кВ ПС 110/35/10 кВ "Алексеевская"(ВПО): ПС 35/6 кВ "Богатырёвская", "Субботинская", "Грековская","Алексеевская"</t>
  </si>
  <si>
    <t>КРУН-СВЛ К-2031Б</t>
  </si>
  <si>
    <t>КТПН 6/,4кВ №1, 2, 3 на К-2031Б</t>
  </si>
  <si>
    <t>разрушение изолятора на приёмном портале КРУН-СВЛ К-2031Б</t>
  </si>
  <si>
    <t>ПС-35/6кВ К-502               ВЛ-6кВ Ф-10</t>
  </si>
  <si>
    <t>на оп.12 разрушение  изолятора ШС-10  ф-В</t>
  </si>
  <si>
    <t>ПС-35/6кВ К-26               ВЛ-6кВ Ф-21</t>
  </si>
  <si>
    <t>Ветер до 22 м/с. Производится осмотр</t>
  </si>
  <si>
    <t>ПС-35/6кВ К-1337               ВЛ-6кВ Ф-8</t>
  </si>
  <si>
    <t>Падение оп.№34/14 в результате воздействия озерного  льда и ветра до 22 м/с, разорваны шлейфы на оп. 34/1, поврежденный участок ВЛ-6 кВ выведен из схемы,нагрузка К-1337 переведена на ВЛ-6 кВ Ф-19 П/С 35/6 кв К-1384</t>
  </si>
  <si>
    <t>ТП-6/0,4кВ № 302</t>
  </si>
  <si>
    <t>Набиль, скв. 211</t>
  </si>
  <si>
    <t>ТП-6/0,4 кВ № 302 - переразделка кабеля АВ-0,4кВ</t>
  </si>
  <si>
    <t>Мухто, скв. 196</t>
  </si>
  <si>
    <t>Сгорела катушка пускателя в БУ скв. 9, сработал автомат по защите на ТП-6/0,4кВ № 344</t>
  </si>
  <si>
    <t>Восточное Эхаби, скв. 475</t>
  </si>
  <si>
    <t>Набиль, скв. 135</t>
  </si>
  <si>
    <t>Центральная Оха, скв. 2218</t>
  </si>
  <si>
    <t>Западное Сабо, скв. 104</t>
  </si>
  <si>
    <t>Отгорела фаза на ЭД</t>
  </si>
  <si>
    <t>Центральная Оха, скв. 2520</t>
  </si>
  <si>
    <t>Переразделка вводного кабеля ЭД</t>
  </si>
  <si>
    <t>Центральная Оха, ТП-6/0,4кВ № 226 гр.1</t>
  </si>
  <si>
    <t>Схлест проводов ТП-6/0,4кВ № 226 гр.1</t>
  </si>
  <si>
    <t>Восточное Эхаби</t>
  </si>
  <si>
    <t>АОЭЭ: перехлест проводов.(Необходимо смена 3-х опор, перетяжка 2-х пролетов)</t>
  </si>
  <si>
    <t>Схлест проводов ВЛ-6кВ Фидер №3 Коса Одопту</t>
  </si>
  <si>
    <t>Эхаби, ПС-35/6кВ "Эхаби" фидер № 2</t>
  </si>
  <si>
    <t>Схлест проводов ПС-35/6кВ "Эхаби" фидер № 2</t>
  </si>
  <si>
    <t>Центральная Оха, ТП-6/0,4кВ № 97</t>
  </si>
  <si>
    <t>Схлест проводов ТП-6/0,4кВ № 97</t>
  </si>
  <si>
    <t>Восточное Эхаби, ПС-35/6кВ "2-я Площадь", фидер № 3</t>
  </si>
  <si>
    <t>АОЭЭ: ПС-35/6кВ фидер № 3 "2-я Площадь" обрыв провода по 6кВ в рай-не АГЗУ № 11</t>
  </si>
  <si>
    <t>Центральная Оха, скв. 1579</t>
  </si>
  <si>
    <t>Схлест. проводов</t>
  </si>
  <si>
    <t>Центральная Оха, скв. 1158</t>
  </si>
  <si>
    <t>Эхаби, ПС-35/6кВ фидер № 4</t>
  </si>
  <si>
    <t>Схлест проводов ПС-35/6кВ фидер № 4</t>
  </si>
  <si>
    <t>Центральная Оха, скв. 2114</t>
  </si>
  <si>
    <t>АОЭЭ ТП-6/0,4кВ № 97 - обрыв фазы "С"</t>
  </si>
  <si>
    <t>Центральная Оха, ТП-6/0,4кВ № 235</t>
  </si>
  <si>
    <t>Схлест проводов ТП-6/0,4кВ № 235</t>
  </si>
  <si>
    <t>Центральная Оха, ТП-6/0,4кВ № 209, 226</t>
  </si>
  <si>
    <t>Схлест проводов ТП-6/0,4кВ № 209, 226</t>
  </si>
  <si>
    <t>Восточное Эхаби, ТП-6/0,4кВ № 1Б, 2</t>
  </si>
  <si>
    <t>Схлест проводов ТП-6/0,4кВ № 1Б, 2</t>
  </si>
  <si>
    <t>Восточное Эхаби, ПС-35/6кВ "Сах.Сопка", ф. 1, 2</t>
  </si>
  <si>
    <t>Схлест проводов ПС-35/6кВ фидер № 1, 2 "Сах.Сопка"</t>
  </si>
  <si>
    <t>Восточное Эхаби, ТП-6/0,4кВ № 10</t>
  </si>
  <si>
    <t>Схлест проводов ТП-6/0,4кВ № 10</t>
  </si>
  <si>
    <t>Отключ. гр.№1 ТП-6/0,4кВ № 402 для переразделки кабел.спуска на скв. 170.</t>
  </si>
  <si>
    <t>Центральная Оха, ТП-6/0,4кВ № 99</t>
  </si>
  <si>
    <t>Схлест проводов ТП-6/0,4кВ № 99</t>
  </si>
  <si>
    <t>Эхаби, ТП-6/0,4кВ № 24</t>
  </si>
  <si>
    <t>Схлест проводов ТП-6/0,4кВ № 24</t>
  </si>
  <si>
    <t>ПС 35/6кВ №065 ВЛ-6кВ ф.065-07</t>
  </si>
  <si>
    <t>ВЛ-6кВ ф.065-07</t>
  </si>
  <si>
    <t>КТПН-6/0.4кВ №2 К-132  разрушение проходного изолятора ф"В" на приемном портале и обрыв провода, схлест с проводом ф"А". Произвели ремонт провода и замену изолятора.</t>
  </si>
  <si>
    <t xml:space="preserve">ПС 35/6кВ №1001, КТПН 6/0,4кВ №2 к.120 </t>
  </si>
  <si>
    <t xml:space="preserve">КТПН 6/0,4кВ №2 к.120 </t>
  </si>
  <si>
    <t>Внутренее повреждение трансформатора 6/0,4кВ.  Произведена замена трансформатора.</t>
  </si>
  <si>
    <t>ПС 35/6кВ №8019 ВЛ-6 ф.8019-14,ф.8019-16</t>
  </si>
  <si>
    <t xml:space="preserve"> ВЛ-6кВ ф.8019-14, ф.8019-16</t>
  </si>
  <si>
    <t>КЗ кабельной муфты в яч. В-6 ф.8019-14, ф.8019-16  ф. «А», «В», «С».  Произведена замена кабельных муфт.</t>
  </si>
  <si>
    <t>ПС 35/6кВ №1013, ВЛ-6кВ ф 1013-14</t>
  </si>
  <si>
    <t>ТЗНП 3 ст.</t>
  </si>
  <si>
    <t>ВЛ-110 Ленинская-Восточно-Сургутская</t>
  </si>
  <si>
    <t>ВЛ-6 кВ Ф-9</t>
  </si>
  <si>
    <t>ВЛ-110кВ "РП Мостовое-Соколовка" 1ц</t>
  </si>
  <si>
    <t xml:space="preserve">ВЛ-110кВ "РП Мостовое-Соколовка" 1ц </t>
  </si>
  <si>
    <t>Центральная Оха</t>
  </si>
  <si>
    <t>Восточное Эхаби, скв. 492</t>
  </si>
  <si>
    <t xml:space="preserve">ТП-6/0,4кВ № 233 - выбило автомат (выявление причины в дневное время) </t>
  </si>
  <si>
    <t>Мирзоева</t>
  </si>
  <si>
    <t>Схлест проводов, кз на землю, по фазе Б, фидер Л-6МЗ.</t>
  </si>
  <si>
    <t>БУ-101</t>
  </si>
  <si>
    <t>Снижение нагрузки по ВЛ-6 кВ 211-15, во время аварийного отключение В-6кв  в ячейке ввода-6кВ в БКРУ-6кВ, повреждение КЛ-6 кВ БРНо эл.двигателя "АКБ Лебедка",   БУ-101 Усть-Харампурского м/р (принадлежность ЗСФ ООО "Буровая Компания "Евразия")</t>
  </si>
  <si>
    <t>35/6кВ "Краснояровская"</t>
  </si>
  <si>
    <t>ВЛ-6 кВ ф-К-2</t>
  </si>
  <si>
    <t>В-Л304</t>
  </si>
  <si>
    <t>АО В-Л304 ПС 35 кВ "Р. Хутор-7" выпал бленкер неисправность ТН-61, ТН-62, произвели осмотр ПС, замечаний, дефектов по ЭО не выявлено, ввели в работу В-Л304, замечаний по работе ЭО нет, КИз норма (погодные условия: дождь)</t>
  </si>
  <si>
    <t>ПС-35/6кВ К-839              ВЛ-6кВ Ф-18</t>
  </si>
  <si>
    <t>ВЛ-6 кВ 154-08</t>
  </si>
  <si>
    <t>ВЛ-35кВ "Восточная-1"</t>
  </si>
  <si>
    <t>ВЛ-35 кВ "Восточная-1" ПС 110/35/6кВ "Мухановская". Под отключение попал Т-1-Т ПС 35/6 кВ "Восточная"</t>
  </si>
  <si>
    <t>Работала МТО. АПВ-успешно. Дождь, сильный порывистый ветер.</t>
  </si>
  <si>
    <t>АО АВ-0,4 кВ вводной КТПН 6/0,4 кВ К-3 Западно Моисеевского нмр, неисправность привода АВ-0,4,</t>
  </si>
  <si>
    <t>Отключение ВЛ-6 оперативным персоналом для замены разрушеного изолятора ф."С" на оп.№117.</t>
  </si>
  <si>
    <t>3-х фазное К.З. на оп.№24 из-за разрушения ОПН ф.А,В,С. ОПН демонтировали.</t>
  </si>
  <si>
    <t>07.05.2016г в 04:15 (мест. вр.) - 02:15 (моск. вр) произошло аварийное отключение ГТУ-3 ГТЭС-42 по причине  «Низкое давление масла на входе в турбокомпрессор». В результате работы АЧР I и II ст. отключились 26 cважин мехфонда Тямкинского, Радонежского, Южно-Петьёгского м/р. В 04:50 пуск ГТУ-2 синхронизация с сетью, в 05:52  отключенное по АЧР оборудование введено в работу,  технологическому персоналу УНП-2 ООО "РН-Уватнефтегаз" согласован запуск мех. фонда скважин Тямкинского, Радонежского, Южно-Петьёгского м/р без ограничений по нагрузке.</t>
  </si>
  <si>
    <t>ВЛ-10 кВ фидера "Вз-7".</t>
  </si>
  <si>
    <t>Аварийное отключение с успешным АПВ, работа МТЗ (информация ДД СЭС). Произведен осмотр ВЛ-10, замечаний не выявлено.</t>
  </si>
  <si>
    <t>К-55</t>
  </si>
  <si>
    <t>АО АВ-0,4кВ 250А в ТП-6/0,4кВ .Iр-70А . Запрошены распечатки с журнала событий СУ ЭЦН.  (заявка подана в 17:53)</t>
  </si>
  <si>
    <t>Центральная Оха, скв. 1710</t>
  </si>
  <si>
    <t>к/з ЭД 5,5кВт/1500 об.</t>
  </si>
  <si>
    <t>Набиль, скв 182</t>
  </si>
  <si>
    <t>ВЛ-6 кВ Ф-4 ПС 35/6 кВ "Парфеновская" Под посадку напряжения попала: СШ-6кВ ПС 35/6кВ "Парфеновская"</t>
  </si>
  <si>
    <t>Сработало указательное реле А.О. АПВ-нет. Причина: попадание животного (кошка) в яч.Ф-4. Животное убрали. В 11:45 ВЛ-6 кВ Ф-4 введен в работу. Замечаний нет.</t>
  </si>
  <si>
    <t>ВЛ-6 кВ</t>
  </si>
  <si>
    <t>Тунгор, ТП-6/10 кВ № 163</t>
  </si>
  <si>
    <t xml:space="preserve">Аварийное коротко-временное ОЭЭ для поиска "земли" </t>
  </si>
  <si>
    <t>З/Полуденное нмр</t>
  </si>
  <si>
    <t>Аварийное отключение</t>
  </si>
  <si>
    <t>ВЛ 6 кВ № 541  Приазовский ЭСУ.</t>
  </si>
  <si>
    <t>ВЛ-110кВ "Комсомольская-Кыква" ц.2</t>
  </si>
  <si>
    <t>ПС 35/6кВ "БКНС-5" ф.25</t>
  </si>
  <si>
    <t>ПС 220/110/35/6кВ "Сива" ф.28</t>
  </si>
  <si>
    <t>Превышение оборотов</t>
  </si>
  <si>
    <t>ВЛ-6 кВ ф-1320</t>
  </si>
  <si>
    <t>ВЛ-110 кВ "Михайловская-Тюрино-1", ПС "Городская", "Тарханы"</t>
  </si>
  <si>
    <t>ООО "Энергопотенциал М"</t>
  </si>
  <si>
    <t>1,3 ст ТЗНП, ТО</t>
  </si>
  <si>
    <t>ВЛ-6кВ Ф-7 ПС 35/6кВ "Пермяковская"</t>
  </si>
  <si>
    <t xml:space="preserve">Вводной АВ-0,4 кВ 630 А,
 КТПН-10/0,4кВ  400кВА </t>
  </si>
  <si>
    <t xml:space="preserve"> КТПН-10/0,4кВ  400кВА </t>
  </si>
  <si>
    <t xml:space="preserve">Ф.12-8      </t>
  </si>
  <si>
    <t>Ф.9-17                                     Крапивинское нмр</t>
  </si>
  <si>
    <t>ПС 35/6 кВ Куст-30 яч.8</t>
  </si>
  <si>
    <t>ВЛ-6кВ ф.206-03</t>
  </si>
  <si>
    <t>1 ст ТЗНП, 1 ст МТЗ</t>
  </si>
  <si>
    <t>ВЛ-6 кВ Ф-162 ПС 110/6 "Прасковея-16"</t>
  </si>
  <si>
    <t>В-Ф162</t>
  </si>
  <si>
    <t>В-Ф33</t>
  </si>
  <si>
    <t>ВЛ-0,4 кВ ф-3 от ТП-Кл-533-6</t>
  </si>
  <si>
    <t>ПС-35/6 кВ К-774 ВЛ-6 кВ Ф-8</t>
  </si>
  <si>
    <t>ПС-35/6 кВ К-774         ВЛ-6 кВ Ф-8</t>
  </si>
  <si>
    <t>15.15</t>
  </si>
  <si>
    <t>успешно</t>
  </si>
  <si>
    <t>ЗРУ ГТЭС, яч.№15 ф-3; яч.№10 ф-4.</t>
  </si>
  <si>
    <t>яч.№15 ф-3; яч.№10 ф-4.</t>
  </si>
  <si>
    <t>Неселективность уставок РЗиА ГТЭС и ВЭЦ Бурэнерго при паралельной работе.</t>
  </si>
  <si>
    <t>СССР, КШБ</t>
  </si>
  <si>
    <t>Германия</t>
  </si>
  <si>
    <t xml:space="preserve">Нарушение целостности изоляции разъема вторичных цепей 2РТТ60КП47 вследствии старения </t>
  </si>
  <si>
    <t>Защитой  от высокой радиальной вибрации высокоскоростных валов редукторов ГТУ, срабатывание команды АДВ ОН-7</t>
  </si>
  <si>
    <t>ПС №31 "ЦПС",
 В-35 М-5, В-35 М-6</t>
  </si>
  <si>
    <t xml:space="preserve">ВЛ-35кВ М-5,
ВЛ-35кВ М-6
</t>
  </si>
  <si>
    <t>На ВГТЭС из-за сброса нагрузки (отключение БКНС-3) произошёл рост вибрации на высокоскоростных валах ГТУ до величины срабатывания ПА -    сформировалась команда ОН-7 на отключение ВЛ-35 кВ М-5,М-6 на ПС-31 "ЦПС"</t>
  </si>
  <si>
    <t>ООО "Севертрансстрой"</t>
  </si>
  <si>
    <t>Отключение на Орехово-Ермаковском м/р.</t>
  </si>
  <si>
    <t>Отключение на Хохряковском м/р.</t>
  </si>
  <si>
    <t>Отключение на Орехово-Ермаковском м/р</t>
  </si>
  <si>
    <t>Отключение на Верхне-Коликеганском м/р.</t>
  </si>
  <si>
    <t>Отключение на Кошильском м/р.</t>
  </si>
  <si>
    <t>Отключение на Орехово-Ермаковском, Западно-Ермаковском, Чехлонейском м/р.</t>
  </si>
  <si>
    <t>Отключение на Северо-Варьеганском м/р.</t>
  </si>
  <si>
    <t>Отключение на Ван-Еганском м/р.</t>
  </si>
  <si>
    <t>Отключение на Пермяковском м/р.</t>
  </si>
  <si>
    <t>Отключение наУзунском м/р</t>
  </si>
  <si>
    <t>Отключение на Западно-Ермаковском м/р.</t>
  </si>
  <si>
    <t>Отключение на Верхнеколик-Еганском м/р.</t>
  </si>
  <si>
    <t>Отключение на Бахиловском м/р.</t>
  </si>
  <si>
    <t xml:space="preserve">Останов ГТЭВ Ван-Еганского м-я в результате КЗ в отходящей кабельной линии 6кВ (принадлежность КЛ - ОАО"Черногорэнерго"). </t>
  </si>
  <si>
    <t>ВЛ-0,4 кВ ф-2 от     ТП-541-4.</t>
  </si>
  <si>
    <t>М-е Западно-Анастасиевское. Разрушение изолятора на опоре № 1/2.</t>
  </si>
  <si>
    <t>М-е Ключевое. На ВЛ-0,4 кВ в пролёте опор 3-4 упало дерево.  В ТП в РЩ-0,4 кВ перегорел предохранитель ф.3. Ветер. КМЯ №25, НЯ №20 от 15.05.16г.</t>
  </si>
  <si>
    <t>Ком. апп.: Контактная система</t>
  </si>
  <si>
    <t>ТР: 
ТО: 
КР: 
Вне плана: 24.07.2015
Заявка НГП: 10.09.2015</t>
  </si>
  <si>
    <t xml:space="preserve">ТВК: 
ВД: 
Экспл.испыт.: 
Отбор масла: 
Измерения: 
Исп.повыш U: </t>
  </si>
  <si>
    <t>АВ-0,4кВ</t>
  </si>
  <si>
    <t xml:space="preserve">ТР: 
ТО: 
КР: 
Вне плана: 
Заявка НГП: </t>
  </si>
  <si>
    <t>Щёточный механизм</t>
  </si>
  <si>
    <t xml:space="preserve">ТР: 
ТО: 
КР: 23.10.2015
Вне плана: 30.12.2015
Заявка НГП: </t>
  </si>
  <si>
    <t>Эл.двиг. Статор с обмоткой</t>
  </si>
  <si>
    <t>БСК-0,4кВ</t>
  </si>
  <si>
    <t>Подземное оборудование</t>
  </si>
  <si>
    <t>Эл. двиг.: Прочие узлы</t>
  </si>
  <si>
    <t xml:space="preserve">ТР: 
ТО: 
КР: 
Вне плана: 10.02.2016
Заявка НГП: </t>
  </si>
  <si>
    <t>Трансформатор КТПН 6/0,4кВ</t>
  </si>
  <si>
    <t xml:space="preserve">ТР: 
ТО: 
КР: 
Вне плана: 17.02.2016
Заявка НГП: </t>
  </si>
  <si>
    <t>РУ 6 кВ УПН КТП 6/0,4 кВ БКТП 6/0,4 кВ 2х630 кВА "БКНС" 1Т</t>
  </si>
  <si>
    <t>При производстве осмотра БКТП 6/0,4кВ 2х630кВА КНС-1 персоналом с/р №7, произошло аварийной отключение АВ-0,4кВ 1600А ввод №1, останов СТД-1600кВт №1 КНС-1. Сброс нагрузки 1,6МВт. Включение САВ-0,4кВ, ключ АВР-0,4кВ переведен в положение выведено. Контроль запуска СТД-1600кВт №1 КНС-1. Планируются мероприятия по проверке АВР-0,4кВ. Собрана нормальная схема.</t>
  </si>
  <si>
    <t>Прочие узлы и элементы</t>
  </si>
  <si>
    <t xml:space="preserve">ТР: 27.01.2016
ТО: 
КР: 
Вне плана: 27.01.2016
Заявка НГП: </t>
  </si>
  <si>
    <t>РУ: Прочие элементы</t>
  </si>
  <si>
    <t xml:space="preserve">ТР: 
ТО: 
КР: 20.02.2016
Вне плана: 05.02.2016
Заявка НГП: </t>
  </si>
  <si>
    <t xml:space="preserve">ТР: 
ТО: 
КР: 
Вне плана: 07.03.2016
Заявка НГП: </t>
  </si>
  <si>
    <t>Эл.двиг. Прочие узлы</t>
  </si>
  <si>
    <t xml:space="preserve">ТР: 27.01.2016
ТО: 
КР: 
Вне плана: 06.03.2016
Заявка НГП: </t>
  </si>
  <si>
    <t xml:space="preserve">ТР: 09.03.2016
ТО: 
КР: 
Вне плана: 04.02.2016
Заявка НГП: </t>
  </si>
  <si>
    <t xml:space="preserve">ТР: 
ТО: 
КР: 
Вне плана: 04.02.2016
Заявка НГП: </t>
  </si>
  <si>
    <t xml:space="preserve">ТР: 29.01.2016
ТО: 
КР: 
Вне плана: 
Заявка НГП: </t>
  </si>
  <si>
    <t>провод ВЛ</t>
  </si>
  <si>
    <t xml:space="preserve">ТР: 25.09.2015
ТО: 
КР: 
Вне плана: 20.03.2016
Заявка НГП: </t>
  </si>
  <si>
    <t>Шинный мост</t>
  </si>
  <si>
    <t>ВЛ Провод в пролете</t>
  </si>
  <si>
    <t>ВЛ Провод в шлейфе</t>
  </si>
  <si>
    <t xml:space="preserve">ТР: 28.07.2015
ТО: 
КР: 
Вне плана: 
Заявка НГП: </t>
  </si>
  <si>
    <t>ВЛ  Провод в пролёте</t>
  </si>
  <si>
    <t>ВЛ-35 кВ провод</t>
  </si>
  <si>
    <t xml:space="preserve">ТР: 
ТО: 
КР: 
Вне плана: 22.03.2016
Заявка НГП: </t>
  </si>
  <si>
    <t xml:space="preserve">ТР: 28.11.2015
ТО: 
КР: 21.04.2015
Вне плана: 07.11.2015
Заявка НГП: </t>
  </si>
  <si>
    <t>Изоляторы</t>
  </si>
  <si>
    <t xml:space="preserve">ТР: 
ТО: 
КР: 01.03.2015
Вне плана: 19.02.2015
Заявка НГП: </t>
  </si>
  <si>
    <t>СВ-6</t>
  </si>
  <si>
    <t>РУ: Приборы и цепи защиты</t>
  </si>
  <si>
    <t>ТР: 
ТО: 
КР: 
Вне плана: 
Заявка НГП: 04.03.2016</t>
  </si>
  <si>
    <t>СМП</t>
  </si>
  <si>
    <t>ТР: 28.07.2015
ТО: 
КР: 
Вне плана: 
Заявка НГП: 01.04.2016</t>
  </si>
  <si>
    <t xml:space="preserve">ТР: 
ТО: 
КР: 
Вне плана: 18.03.2016
Заявка НГП: </t>
  </si>
  <si>
    <t xml:space="preserve">ПК-0,4кВ </t>
  </si>
  <si>
    <t>БСК-6кВ №1</t>
  </si>
  <si>
    <t xml:space="preserve">ТР: 26.05.2015
ТО: 
КР: 04.03.2016
Вне плана: 26.08.2015
Заявка НГП: </t>
  </si>
  <si>
    <t xml:space="preserve">ТР: 27.01.2016
ТО: 
КР: 
Вне плана: 16.03.2016
Заявка НГП: </t>
  </si>
  <si>
    <t xml:space="preserve">ТР: 02.04.2016
ТО: 
КР: 
Вне плана: 08.06.2015
Заявка НГП: </t>
  </si>
  <si>
    <t xml:space="preserve">ТР: 24.01.2016
ТО: 
КР: 
Вне плана: 01.03.2016
Заявка НГП: </t>
  </si>
  <si>
    <t>Привод ЛР-6кВ</t>
  </si>
  <si>
    <t xml:space="preserve">ТР: 
ТО: 
КР: 
Вне плана: 08.07.2015
Заявка НГП: </t>
  </si>
  <si>
    <t>Ком.апп: Контактная система</t>
  </si>
  <si>
    <t>Пролет опор 184-186</t>
  </si>
  <si>
    <t>ТР: 
ТО: 
КР: 
Вне плана: 04.07.2015
Заявка НГП: 18.04.2015</t>
  </si>
  <si>
    <t>При отсыпке дороги на вновь строющуюся КП-55 во время передвижения в охранной зоне ВЛ-6кВ Ф-1 в пролете опор 184-185   самосвал МАN ЗАО "НСИ" гос. № Н-754-АВ-186  под управлением водителя Нугаманова И.С. допустил касание и обрыв провода фазы "С"  поднятым кузовом.  Аварийный останов 4скв. на КП-40. Сброс нагрузки 0,2МВт. Работы в охранной зоне ВЛ-6кВ выполнялись без разрешительных документов. С водителя Нугоманова И.С. взяты  письменные объяснения. Составлен аварийный акт. Прямые потери  составили  2,8 т/21 м3.  Осмотр ВЛ-6кВ, КТПН-6/0,4кВ. Контроль за уровнем напряжения, запуском мех. фонда. Произведен перевод нагрузки на пункте АВР-6кВ КП-40,45,45бис с Ф-1 на Ф-2 ЗРУ-6кВ "ЭК ДЭС КП-44". Выполнен ремонт, перетяжка провода (А-120мм2   L-10,48кМ) ВЛ-6кВ Ф-1 ЗРУ-6кВ "ЭК ДЭС КП-44" в пролете опор №184-186 фаза "С". Восстановление нормальной схемы электроснабжения.</t>
  </si>
  <si>
    <t>ТР: 22.09.2015
ТО: 
КР: 23.03.2016
Вне плана: 12.12.2015
Заявка НГП: 20.02.2015</t>
  </si>
  <si>
    <t xml:space="preserve">ТР: 18.04.2016
ТО: 
КР: 
Вне плана: 26.07.2015
Заявка НГП: </t>
  </si>
  <si>
    <t xml:space="preserve">ТР: 02.05.2016
ТО: 
КР: 
Вне плана: 20.04.2016
Заявка НГП: </t>
  </si>
  <si>
    <t>ПС 35/6 кВ Куст-115 ВЛ 6 кВ Ф-8 от ПС 35/6 кВ Куст-115</t>
  </si>
  <si>
    <t>ПС 35/6 кВ Куст-115 яч.8</t>
  </si>
  <si>
    <t>В 14:34 отключение ВЛ-6кВ Ф-8,19 от ПС 35/6кВ Куст-115 действием защиты МТО, причиной отключения послужило несовпадение чередования фаз между ВЛ-6кВ Ф-8,19, что привело к КЗ и аварийному отключению ВЛ-6кВ при включении СВ-6кВ пункта АВР-6кВ КП-1бис, при производстве оперативных переключений по б/п №5/304, перевод нагрузки на пункте АВР-6кВ КП-1бис с ВЛ-6кВ Ф-19 на ВЛ-6кВ Ф-8. Прямые потери составили 0,5т/5,5м3. Составлен акт. Осмотр эл.оборудования ПС 35/6кВ, пункта АВР-6кВ КП-1бис, контроль за напряжением и запуском мех.фонда, восстановление раздельной схемы эл.снабжения, проверка чередования фаз на пункте АВР-6кВ КП-1бис. В 14:44 успешное ТУ яч.8,19.</t>
  </si>
  <si>
    <t>ТР: 06.10.2015
ТО: 
КР: 05.05.2016
Вне плана: 23.07.2015
Заявка НГП: 21.02.2016</t>
  </si>
  <si>
    <t xml:space="preserve">ТР: 10.05.2016
ТО: 
КР: 
Вне плана: 
Заявка НГП: </t>
  </si>
  <si>
    <t xml:space="preserve"> Изолятор</t>
  </si>
  <si>
    <t>ТР: 
ТО: 
КР: 
Вне плана: 13.05.2016
Заявка НГП: 05.08.2015</t>
  </si>
  <si>
    <t>min U</t>
  </si>
  <si>
    <t>ГТЭС 6х6 ТГ (газ)-4</t>
  </si>
  <si>
    <t>При производстве работ по утвержденной программе "Проведение монтажных работ АРМ ВУ ГТА№1-6 ЗАО НПФ "Газ-Система-Сервис", во время монтажа сигнальных кабелей (Sgn5.1-Sgn5.5) в шкафу синхронизации в коридоре обслуживания ГРУ-6кВ "ГТЭС ДНС-2" персоналом "ЗАО НПФ "Газ-Система-Сервис", произошло отключение АВ-100В в яч.№10 2ТН-6. В следствии этого произошло отключение ВВ-6кВ яч.№18 ГТА-4 по защите "мин U", отключение яч.№13 ГТА-2 от САУ по защите "минимальная частота вращения". Прямые потери 105,8т/274,5м3; косвенные 5,9т/19,6м3. Осмотр эл. оборудования. Запуск АДГУ-1600 на собственные нужды. 17:42 запуск КМ-4. 17:50 включение яч.№14 КРУН-ДНС-2. 17:58 ввод в работу ГТА-3. Вывод из работы АДГУ-1600. 18:02  включение яч.№8 КРУН-ДНС-2. 18:05  включение яч.№15 КРУН-ДНС-2. 18:20 ввод в работу ГТА-2. 18:22  включение яч.№12 КРУН-ДНС-2. 18:26  включение яч.№9 КРУН-ДНС-2. 18:33  включение яч.№13 КРУН-ДНС-2. 18:35  включение яч.№16 КРУН-ДНС-2. Контроль за запуском мех.фонда и набором нагрузки. Отправлена телефонограмма в "АЭС".</t>
  </si>
  <si>
    <t xml:space="preserve">ТР: 10.12.2015
ТО: 
КР: 
Вне плана: 24.04.2016
Заявка НГП: </t>
  </si>
  <si>
    <t>АС-120</t>
  </si>
  <si>
    <t>не определен</t>
  </si>
  <si>
    <t>провод АС-120/19</t>
  </si>
  <si>
    <t>С, СТ,Тк</t>
  </si>
  <si>
    <t>ТОНб-4000</t>
  </si>
  <si>
    <t>Польша</t>
  </si>
  <si>
    <t>провод АС-120</t>
  </si>
  <si>
    <t>10-12.11.2015</t>
  </si>
  <si>
    <t>А-95</t>
  </si>
  <si>
    <t>14-16.09.2015</t>
  </si>
  <si>
    <t>01.0</t>
  </si>
  <si>
    <t>РВРД-1
ШС-10</t>
  </si>
  <si>
    <t>ПО 29.07.15                        10-12.11.2015</t>
  </si>
  <si>
    <t>провод А-95</t>
  </si>
  <si>
    <t>ТО   19.10.2015</t>
  </si>
  <si>
    <t>ЕК-15</t>
  </si>
  <si>
    <t>13.01.16г.</t>
  </si>
  <si>
    <t>13.01.16г</t>
  </si>
  <si>
    <t>ЗСМ-400/6/0,4</t>
  </si>
  <si>
    <t>Россия</t>
  </si>
  <si>
    <t>АС-95</t>
  </si>
  <si>
    <t>ТМН-6300/У1</t>
  </si>
  <si>
    <t>В/О "Совэлектро"</t>
  </si>
  <si>
    <t>Микропроцессорное устройство "Сириус-Т3"</t>
  </si>
  <si>
    <t>ЗАО "Радиус Автоматика"</t>
  </si>
  <si>
    <t>ТМГ-630/10-У1</t>
  </si>
  <si>
    <t>ОАО "Элктрощит" г. Чехов</t>
  </si>
  <si>
    <t>Провод А-120, изолятор ШФ-10</t>
  </si>
  <si>
    <t>А-70</t>
  </si>
  <si>
    <t>А-120</t>
  </si>
  <si>
    <t>Переходящие потери</t>
  </si>
  <si>
    <t>ШФ-10</t>
  </si>
  <si>
    <t>Провод АС-120</t>
  </si>
  <si>
    <t>А-90</t>
  </si>
  <si>
    <t>APU-30C</t>
  </si>
  <si>
    <t>ВК-10У2</t>
  </si>
  <si>
    <t>Куйбышев</t>
  </si>
  <si>
    <t>КГЭХЛ-3х35+1х16</t>
  </si>
  <si>
    <t>ВБСК-10</t>
  </si>
  <si>
    <t>КНСТ-1</t>
  </si>
  <si>
    <t>17.02.2016.</t>
  </si>
  <si>
    <t>22.12.15.</t>
  </si>
  <si>
    <t>июнь 2016г.</t>
  </si>
  <si>
    <t>аппаатный зажим(наконечник) А2А-95-Т</t>
  </si>
  <si>
    <t>18.11.15г</t>
  </si>
  <si>
    <t>19.02.16г</t>
  </si>
  <si>
    <t>10.2016г.</t>
  </si>
  <si>
    <t>1(09.2015г)</t>
  </si>
  <si>
    <t>17.02.16г</t>
  </si>
  <si>
    <t>08.2016г.</t>
  </si>
  <si>
    <t>1(08.2014г)</t>
  </si>
  <si>
    <t>КГХЭЛ 3*50+1*16</t>
  </si>
  <si>
    <t>ТО 29.03.16г</t>
  </si>
  <si>
    <t>Ап-120</t>
  </si>
  <si>
    <t>О 29.04.16г</t>
  </si>
  <si>
    <t>Отключение ВЛ-6 кВ 204-18 по защите "ТО", АПВ  успешное. При расчистке дороги в районе К-105 снегоуборочной техникой роторного типа произошел наброс металлической проволоки на провода в пролете опор  №313/1-33/2</t>
  </si>
  <si>
    <t>Отключение ВЛ 6 кВ "111-25" от защиты "ТО", "АПВ" успешное. Нарушение изоляции кабельной разделки на опоре №1.</t>
  </si>
  <si>
    <t xml:space="preserve">Отключение  ВЛ-6 кВ 213-05 от защиты "ТО",  АПВ успешное. Вышел из строя трансформатор 6/0,4 кВ 400 кВА на кустовой площадке №57 Тарасовского м/р. Произведена замена КТП 400 кВА на КТП 630 кВА. Слив трансформаторного масла из бака трансформатора 400 кВА, неустановленными лицами. </t>
  </si>
  <si>
    <t>Посадка напряжения по ПС-35/6 "303" по причине повреждения выключателя 6 кВ  В-6-2</t>
  </si>
  <si>
    <t>АС-240</t>
  </si>
  <si>
    <t>Cummins VP1250</t>
  </si>
  <si>
    <t>Cummins</t>
  </si>
  <si>
    <t>12.2015</t>
  </si>
  <si>
    <t>01.2016</t>
  </si>
  <si>
    <t>Centrax KB7</t>
  </si>
  <si>
    <t>Centrax</t>
  </si>
  <si>
    <t>ШЭ2607_150</t>
  </si>
  <si>
    <t>ВВУ-СЭЩ ПЗ-10-20/1000 У2</t>
  </si>
  <si>
    <t>ЗАО "Электрощит ТМ Самара" Россия</t>
  </si>
  <si>
    <t>Analog Device 5B46-01</t>
  </si>
  <si>
    <t>АО "Мотор Сич" г.Запорожье Украина</t>
  </si>
  <si>
    <t>ОПНп 6/7,2/100/400 УХЛ1</t>
  </si>
  <si>
    <t>ООО Техноинжиниринг</t>
  </si>
  <si>
    <t>ПТ-113-6-125-31,5-У3</t>
  </si>
  <si>
    <t>ООО Кварц, г.Запорожье</t>
  </si>
  <si>
    <t>ПВВнг(A)LS 3(1х50/16х10)</t>
  </si>
  <si>
    <t>ПКВт-10А-240</t>
  </si>
  <si>
    <t>Россия
ЗАО Подольский завод электромонтажных изделий</t>
  </si>
  <si>
    <t xml:space="preserve">САУД </t>
  </si>
  <si>
    <t>АО «Мотор Сич»
 г. Запорожье Украина</t>
  </si>
  <si>
    <t xml:space="preserve">ПНР  </t>
  </si>
  <si>
    <t>ПНР</t>
  </si>
  <si>
    <t>Станция управления ЭЦН скважины 
ТРИОЛ-630</t>
  </si>
  <si>
    <t>Корпорация "ТРИОЛ"</t>
  </si>
  <si>
    <t>28.12.2015
26.12.2015
24.12.2015</t>
  </si>
  <si>
    <t xml:space="preserve"> 04.2016</t>
  </si>
  <si>
    <t>ПС 35/6кВ
 "Куст-8"</t>
  </si>
  <si>
    <t>Самараэлектрощит</t>
  </si>
  <si>
    <t xml:space="preserve"> 08.2015</t>
  </si>
  <si>
    <t>ВЛ-110кВ</t>
  </si>
  <si>
    <t>ЗАО "Евракор"</t>
  </si>
  <si>
    <t>ВЛ-35кВ</t>
  </si>
  <si>
    <t>ООО "Спецэнергострой"</t>
  </si>
  <si>
    <t>БМРЗ</t>
  </si>
  <si>
    <t>ПС 35/6 "Уват"</t>
  </si>
  <si>
    <t>08:11 ПС 35/6 "Уват"  АО трансформатора 1Т-неисправность МПБ БМРЗ  в следствии чего произошел останов насосов внешнего транспорта нефти Н-1; Н-3; Н-4; Н-5; Н-6. НПС. В 08:21 подано напряжение на насосы НПС,согласован пуск.</t>
  </si>
  <si>
    <t>АС-70</t>
  </si>
  <si>
    <t>22.10.2015; 22.10.2015</t>
  </si>
  <si>
    <t>07.2016</t>
  </si>
  <si>
    <t>Сигнал об АО по АСДУ. Работала МТЗ. АПВ- не успешно. Причина  произошел слом и падение сухого дерева на ВЛ-6кВ Ф-4 в пролёте опор № 9-10 отпайка оп.№16,отпайка от оп.№46 с последующим подхлестом проводов фаз "А"и" В" и 2х фазному КЗ. Необходимо произвести подрубку ДКР    находящихся за охранной зоной ВЛ .</t>
  </si>
  <si>
    <t xml:space="preserve">09.10.2015; </t>
  </si>
  <si>
    <t>08.2016</t>
  </si>
  <si>
    <t>Сигнал об АО по АСДУ. Работала МТЗ. АПВ-не успешно. Причина сильный порывистый ветер, со снегом,(" пляска" проводов при ветре ). В ходе проведеного осмотра ВЛ-6кВ Ф-6 в пролете опор №№1,2 обнаружены следы К.З на проводах фаз "А" и "С".</t>
  </si>
  <si>
    <t>Посадка напряжения в результате аварийного отключения во внешних сетях</t>
  </si>
  <si>
    <t>20.01.2016; 08.10.2015</t>
  </si>
  <si>
    <t>04.2016</t>
  </si>
  <si>
    <t xml:space="preserve"> Информация по работе защиты отсутствует. Причина: под действием сильного порывистого ветра произошел слом и падение дерева на ВЛ-6кВ Ф-5 в пролёте опор № 20-21 приведший обрыву провода фазы "А" "В" "С"  и   КЗ. Дерево убрали, провода востановили.  В 2017 году запланирова вырубка ДКР  с расширением охранной зоны до 10 м. согласно Постановления РФ № 160 от 24.02.2009 г. и утилизация порубочных остатков.</t>
  </si>
  <si>
    <t>Производство РПВ персоналом МРСК Волги.</t>
  </si>
  <si>
    <t>ВЛ-6 кВ Ф-1 ПС 35/6 кВ "Сытовка"</t>
  </si>
  <si>
    <t xml:space="preserve">Работала МТЗ. АПВ-нет. РПВ-успешно. Снег,метель,сильный порывистый ветер. 30.01.2016г. произведен осмотр ВЛ. В  пролете оп.№5А-6А обнаружена ветка дерева на проводах. Убрали. </t>
  </si>
  <si>
    <t>24.12.2015; 01.09.2014</t>
  </si>
  <si>
    <t>05.2016</t>
  </si>
  <si>
    <t>Сигнал об АО по АСДУ. Работала МТЗ. (АПВ-нет). РПВ-успешно. Причина: Под действием сильного порывистого ветра произошел слом и падение ветки дерева на провода ВЛ-6кВ в пролёте опор № 5а-6а, приведшее к кратковременному схлесту проводов и 2х фазному КЗ.  В 2016 году запланирова вырубка ДКР  с расширением охранной зоны до 10 м. согласно Постановления РФ № 160 от 24.02.2009 г. и утилизация порубочных остатков.</t>
  </si>
  <si>
    <t xml:space="preserve">Работала МТЗ. АПВ-нет. В 1:23 РПВ- не успешно. Снег,метель,сильный порывистый ветер.  Произведен осмотр ВЛ. В  пролете оп.№5А-6А обнаружена ветка дерева на проводах. Убрали. </t>
  </si>
  <si>
    <t>Сигнал об АО по АСДУ. Работала МТЗ. (АПВ-нет). РПВ - не успешно. Причина: Под действием сильного порывистого ветра произошел слом и падение ветки дерева на провода ВЛ-6кВ в пролёте опор № 5а-6а, приведшее к схлесту проводов и 2х фазному КЗ. Произошло повторное отключение через 25 минут после успешного РПВ, т.к. воздействие внешних факторов (ветка дерева на проводах ВЛ) еще не было обнаружено и устранено.  В 2016 году запланирова вырубка ДКР  с расширением охранной зоны до 10 м. согласно Постановления РФ № 160 от 24.02.2009 г. и утилизация порубочных остатков.</t>
  </si>
  <si>
    <t xml:space="preserve"> Работала ТО, АПВ - не успешно. Причина: под действием сильного порывистого ветра произошел слом и падение ветки дерева на провода ВЛ-6кВ Ф-5 в пролёте опор № 26-27 приведшее к схлесту проводов и 2-х фазному КЗ. Повреждений проводов , изоляторов и траверс нет. Дерево убрали. Необходимо включить в план капитального ремонта ВЛ-6кв (вырубку ДКР).  В 2017 году запланирова вырубка ДКР  с расширением охранной зоны до 10 м. согласно Постановления РФ № 160 от 24.02.2009 г. и утилизация порубочных остатков.</t>
  </si>
  <si>
    <t>ИПУ-10/630-7,5УХЛ1; ИСО-10-750</t>
  </si>
  <si>
    <t>Минский электротехнический завод</t>
  </si>
  <si>
    <t>11.01.2016; 28.08.2015</t>
  </si>
  <si>
    <t>06.2016</t>
  </si>
  <si>
    <t>Сигнал об АО по АСДУ. Указательные реле защит не работали. АПВ-нет. РПВ-не успешно. При осмотре МВ-35 Т-1-Т, Т-1-Т дефектов не обнаружено. В 19.30 нагрузка переведена на Т-2-Т. При проведении измерения сопротивления изоляции СШ-6кВ от Т-1-Т до яч.№5 (ввод-1) выявлено низкое сопротивление изоляции. Причина: низкое сопротивление изоляции, разрушение армировки, микротрещины проходного изолятора на вводе № 1 РУ-6кВ фазы "С" и опорного изолятора в яч. № 5(ввод-1) фазы "В". Произведена замена дефектных изоляторов.</t>
  </si>
  <si>
    <t>07.12.2015; 28.08.2015</t>
  </si>
  <si>
    <t xml:space="preserve">Сигнал об АО по АСДУ. Работала МТЗ. (АПВ-нет). РПВ- не успешно. Причина: Под действием сильного снегопада и порывистого ветра произошел слом и падение ветки дерева на провода ВЛ-6кВ в пролёте опор № 32-33, приведшее к схлесту проводов и 2х фазному КЗ.  </t>
  </si>
  <si>
    <t xml:space="preserve"> Работала ТО. АПВ-не успешно. РПВ- не успешно Причина: под действием сильного порывистого ветра и мокрого снега произошел слом и падение деревьев на ВЛ-6кВ Ф-5 в пролёте опор №№ 14-15, №№ 22-24 приведшие к схлесту проводов и 3х фазному КЗ.. Деревя и ветки убрали. Повреждений проводов, изоляторов и траверс нет. В 2017 году запланирова вырубка ДКР  с расширением охранной зоны до 10 м. согласно Постановления РФ № 160 от 24.02.2009 г. и утилизация порубочных остатков.</t>
  </si>
  <si>
    <t>30.01.2016; 01.09.2014</t>
  </si>
  <si>
    <t xml:space="preserve"> Сигнал об АО по АСДУ. Работала МТЗ. (АПВ-нет). РПВ - не успешно. Причина: Под действием сильного снегопада и  порывистого ветра произошел слом и падение ветки дерева на провода ВЛ-6кВ в пролёте опор №№ 33-34. На опоре № 34 слетел изолятор ф-"С".  Произведено снятие упавшего дерева, крепление изолятора. В 2016 году запланирова вырубка ДКР  с расширением охранной зоны до 10 м. согласно Постановления РФ № 160 от 24.02.2009 г. и утилизация порубочных остатков.</t>
  </si>
  <si>
    <t>21.04.2015; 08.09.2014</t>
  </si>
  <si>
    <t>Сигнал об АО по АСДУ. Сработало указательное реле АО. АПВ-успешно.  Причина: в результате налипания мокрого снега на провода ВЛ, произошло сокращение расстояния между токоведущими частями  разноимённых фаз в пролете опор №№ 400/18-400/19, а при порывах ветра к их касанию друг друга.</t>
  </si>
  <si>
    <t>ВЛ-6 кВ Ф-4 ПС 110/35/6 кВ "Радаевская"</t>
  </si>
  <si>
    <t>Сработало указательное реле А.О. АПВ-успешно. Причина: налипание мокрого снега на ветки дерева, приводящее к их наклону над проводами ВЛ и последующему прикосновению к токоведущим частям при порывах ветра.</t>
  </si>
  <si>
    <t>12.06.2015; 16.11.2015</t>
  </si>
  <si>
    <t>Сигнал об АО по АСДУ. Сработало указательное реле АО. АПВ-успешно. Причина: В результате налипания мокрого снега на ветки деревьев, произошел их наклону над проводами ВЛ и последующему прикосновению к токоведущим частям при сильных порывах ветра.</t>
  </si>
  <si>
    <t xml:space="preserve">Сработала звуковая сигнализация на ПС "Радаевская". Сработало указательное реле АО. АПВ- не успешно. РПВ-не успешно. В 9:38 РПВ-успешно. Причина: под действием налипания мокрого снега, сильного порывистого ветра произошел слом и падение ветки дерева на провода ВЛ  в пролете оп. № №89-90 с последующим подхлестом проводов фаз "А" и "В", что привело к 2-фазному КЗ. К моменту обнаружения деревья упали с проводов. </t>
  </si>
  <si>
    <t>С35М-630-10Б; Привод - ПП-67</t>
  </si>
  <si>
    <t>08.12.2015; 15.07.2015</t>
  </si>
  <si>
    <t>При производстве переключений на ПС 35/6кВ "Колыванская" (переводе нагрузки на ВЛ-35кВ "Рассветская") произошло самопроизвольное отключение МВ-35"Рассветская". Причина: в результате физического старения и механического износа вышла из строя удерживающая защелка рычага выходного вала привода включения выключателя. Нагрузка переведена на ВЛ-35кВ "Колыванская-2".</t>
  </si>
  <si>
    <t>ПС-50</t>
  </si>
  <si>
    <t>01.2017</t>
  </si>
  <si>
    <t>Работала 2 ступень З.З. АПВ- успешно. Причина: в результате старения, износа и последующего разрыва жил грозозащитного троса ВЛ-110кВ "Подгорная" произошло его последующее расплетение и под действием сильных порывов ветра касание провода фазы "В", что привело к однофазному замыканию на землю.</t>
  </si>
  <si>
    <t>РЛНД-10</t>
  </si>
  <si>
    <t>26.02.2015; 02.05.2012</t>
  </si>
  <si>
    <t>Сигнал об АО по АСДУ. Сработало указательное реле АО. АПВ-не успешно. РПВ- не успешно. Из-за сильного порывистого ветра произошел обрыв вязки провода фазы "В" на опоре № 7 ответвления ВЛ-6кВ к ТП-156 Ф-6 ПС 35/6кВ "Грековская". В результате устойчивого однофазного замыкания на землю на Ф-6 физически устаревшая, сырая изоляция опорного изолятора фазы "С" на ЛР-3 к ТП-173 на ВЛ-6кВ Ф-3 не выдержал приложенного линейного напряжения, что привело к пробою и дальнейшему разрушению опорного изолятора. (сопутствующие факторы - дождь, мокрый снег).</t>
  </si>
  <si>
    <t>18.02.16; 13.05.2014</t>
  </si>
  <si>
    <t>Сигнал об АО по АСДУ. Работала ТО. АПВ-успешно. В результате налипания мокрого снега на ветки деревьев, произошел их наклон над проводами ВЛ в пролете опор №№ 5-6, 22-44, что привело к касанию проводов ветками деревьев при сильных порывах ветра.</t>
  </si>
  <si>
    <t>АС-50</t>
  </si>
  <si>
    <t>20.05.15; 02.04.15</t>
  </si>
  <si>
    <t>03.2016</t>
  </si>
  <si>
    <t>Работала ТО. АПВ-нет. РПВ-успешно. Наклон КТП 10/0,4кВ № 0101/100 в сторону опоры № 0101/8 (из-за просадки фундамента) привел к образованию провиса проводов фаз "А" и "В" спусков от опоры к КТП. Под действием сильного порывистого ветра произошел схлест проводов фаз "А" и "В" споследующим 2-фазным КЗ.</t>
  </si>
  <si>
    <t>08.10.15; 13.05.15</t>
  </si>
  <si>
    <t>Сигнал об АО по АСДУ. Работала ТО. АПВ-успешно. В результате налипания мокрого снега на провода ВЛ произошел их провис в пролете опор №№ 1220/6-1220/7 выше допустимых значений, что привело к схлесту проводов разноименных фаз при сильных порывах ветра.</t>
  </si>
  <si>
    <t>Аварийное отключение во внешних сетях</t>
  </si>
  <si>
    <t>Контрольный кабель на газовое реле КВВГ 4х1,5</t>
  </si>
  <si>
    <t>25.09.15</t>
  </si>
  <si>
    <t>Сигнал об АО по АСДУ. Сработало указательное реле "Газовая защита" Т-1-Т. Причина: В результате растрескивания изоляции кабеля цепей газовой защиты Т-1-Т в месте ввода в газовое реле, вследствие воздействия перепадов температур, привело к попаданию влаги на токоведущие жилы кабеля с последующим замыканием и срабатыванием реле газовой защиты.</t>
  </si>
  <si>
    <t>Посадка напряжения.  Волжское ПО посадку напряжения не подтверждают.</t>
  </si>
  <si>
    <t>РЗЛ-1</t>
  </si>
  <si>
    <t>ПАО "Электротехнический завод "Релсис" (Укранина)</t>
  </si>
  <si>
    <t>19.05.15</t>
  </si>
  <si>
    <t>Сработало указательное реле. Неисправность БУ/ТЭЛ,РЗЛ. АПВ-не отработало. РПВ- не производили. Произошёл сбой программной части с последующим выходом из строя МПУ РЗА РЗЛ-01, что привело к ложному действию защиты на отключение ВЛ-6кВ Ф-181 ПС 110/35/6кВ "Подгорная".</t>
  </si>
  <si>
    <t>16.12.15; 21.09.15</t>
  </si>
  <si>
    <t>10.2016</t>
  </si>
  <si>
    <t>Сигнал об АО по АСДУ. работало указательное реле "МТЗ". АПВ-не успешо. РПВ-не производили. Причина: Сотрудник ООО "Транспорт Отрадный-2" Вакуров В.В. Передвигаясь на кране КП-25 (рег. № 90-37АА63), рабочие механизмы которого находились не в транспортном положении допустил повреждение стрелой автокрана проводов фаз "А"и "С" ВЛ-6кВ Ф-7 ПС 35/6кВ "Екатериновская". В результате произошел отрыв провода фазы "А" от изоляторов в пролете опор №№ 702/21-702/25; обрыв провода фазы "С" в пролёте опор №№ 702/21-702/22.  С 20:30 до 23:00 произведено восстановление проводов на поврежденном участке.</t>
  </si>
  <si>
    <t>02.02.16; 28.08.15</t>
  </si>
  <si>
    <t xml:space="preserve">Сигнал об АО по АСДУ. Работала МТЗ. (АПВ-нет). РПВ-успешно. Причина: Под действием сильного порывистого ветра произошел слом и падение дерева на провода ВЛ-6кВ в пролёте опор №№ 14А-15А, приведшее к схлесту проводов и 2х фазному КЗ. К моменту производства РПВ дерево слетело с проводов.  </t>
  </si>
  <si>
    <t>16.06.15; 02.07.15</t>
  </si>
  <si>
    <t>Работала МТЗ. АПВ- не успешно. РПВ-не успешно. Причина: падение высохшего дерева из-за границы охранной зоны на провода ВЛ, приведшее к схлесту проводов и 2х фазному КЗ.</t>
  </si>
  <si>
    <t>ТМН-4000/35 У1</t>
  </si>
  <si>
    <t>АО "Тольяттинский трансформатор"</t>
  </si>
  <si>
    <t>Работала МТЗ 1ст.АПВ-нет. Причина: в результате проникновения на территорию ПС 35/6кВ "Голубевская" и подъема на промежуточный портал животного (хорька) на шинный мост 35 кВ между ВВ-35 Т-1-Т и Т-1-Т, произошло перекрытие токоведущих частей фаз "А"и "В", срабатывание МТЗ-1 и отключение ВВ-35 Т-1Т</t>
  </si>
  <si>
    <t>10.11.2015 14.07.2015</t>
  </si>
  <si>
    <t>Работала МТЗ. АПВ- успешно. При проведении осмотра ВЛ-35кВ видимых повреждений, следов КЗ на проводах не обнаружено.</t>
  </si>
  <si>
    <t>Сигнал об АО по АСДУ. Работала ТО. АПВ-не успешно. Причина: в результате сильного порывистого ветра произошел слом дерева и его падение на провода ВЛ в пролете опор №25-26. Провода ВЛ не повреждены. Дождь, сильный порывистый ветер.</t>
  </si>
  <si>
    <t>30.02.2016 01.09.2014</t>
  </si>
  <si>
    <t>Сигнал об АО по АСДУ. Работала ТО. АПВ-нет. РПВ-не успешно. Причина: в результате сильного снегопада и порывистого ветра произошел слом и падение дерева на провода ВЛ в пролете оп. №12Е-13Е, вызвавшее кратковременный схлест проводов и 2-х фазное КЗ. Провода ВЛ не повреждены.</t>
  </si>
  <si>
    <t>05.05.2014 16.11.2015</t>
  </si>
  <si>
    <t>Сигнал об АО по АСДУ. Работала ТО. АПВ-успешно. Причина: схлест проводов ВЛ в пролете опор №№ 101/5-101/2/3 из-за увеличенной стрелы провеса, возникшей в результате отсутствия подкосов у первой и концевой опоры отпайки, что привело к наклону опор. Сильный порывистый ветер.</t>
  </si>
  <si>
    <t>07.12.2015 20.03.2015</t>
  </si>
  <si>
    <t>Сигнал об АО по АСДУ. Сработало указательное реле "Авар.откл". АПВ-успешно. Причина: касание ветками деревьев проводов ВЛ в пролете опор №№ 202/8-209/1 при непогоде и сильном порывистом ветре, вызвавшее перекрытие проводов и последующее возникновение КЗ. Произрастание ДКР в охранной зоне ВЛ.</t>
  </si>
  <si>
    <t>Аварийное отключение во внешних сетях. Посадка напряжения в результате аварийного отключения во внешних сетях</t>
  </si>
  <si>
    <t>22.02.2015 11.03.2010</t>
  </si>
  <si>
    <t>Работала МТЗ. АПВ- успешно. Причина: в результате порыва трубопровода на АГЗУ-8 произошло загрязнение нефтесодержащей жидкостью ТП-79, ЛР-154, оп. №№ 132,133 ВЛ-6кВ Ф-13, что привело к междуфазному КЗ на проходных изоляторах ТП-79.</t>
  </si>
  <si>
    <t>Сигнал об АО по АСДУ. Работала ТО. АПВ-успешно. Причина: схлест спусков проводов с ЛР-102 к ТП-105 из-за послабления проводов и в результате действия сильного порывистого ветра.</t>
  </si>
  <si>
    <t>09.2016</t>
  </si>
  <si>
    <t>Сигнал об АО по АСДУ. Работала ТО. АПВ- успешно. Причина: произошло перекрытие токоведущих частей ТП № 30/06 и возникновение 2-х фазного КЗ в результате попадания птицы .</t>
  </si>
  <si>
    <t>АСБГ 3*75</t>
  </si>
  <si>
    <t>Сигнал об АО по АСДУ. Работала МТЗ. АПВ-нет. РПВ-успешно. Без напряжения остался участок ВЛ-6 кВ после ПП-4 (объектов нефтедобычи нет).
Причина:  пробой изоляции кабельной вставки в ПП-4 от МВ-6 до проходных изоляторов в сторону БСК №3 в результате старения и износа изоляционных материалов..</t>
  </si>
  <si>
    <t>02.2017</t>
  </si>
  <si>
    <t xml:space="preserve">Сигнал об АО по АСДУ. Работала ТО. АПВ-успешно. Причина: Прохождение грозового фронта, с сильным порывистым ветром. </t>
  </si>
  <si>
    <t>Аварийное отключение во внешних сетях. Прохождение грозового фронта, с сильным порывистым ветром.</t>
  </si>
  <si>
    <t>ТМГ-100/10-У1</t>
  </si>
  <si>
    <t>12.03.2015 05.10.2015</t>
  </si>
  <si>
    <t>Сигнал об АО по АСДУ. Работала МТЗ. АПВ-успешно. Причина: в результате межвиткового замыкания в обмотках ВН и НН трансформатора ТП-1521/100 ,скв.№41 "Уваровского" м/р. произошло отключени ВЛ-6кВ Ф-15 ПС 35/6кВ "Ключевская". В ТП-1521 обнаружен выброс масла с тр-ра, и перегоревшие ПК-6 Ф-"А","В". 21.04.2016 г. произвели замену дефектного трансформатора в ТП-1521/100.</t>
  </si>
  <si>
    <t>Сигнал об АО по АСДУ. Работала МТЗ. АПВ- успешно. Причина: произошло перекрытие токоведущих частей над проходными изоляторами ТП № 104-09 и возникновение 2-х фазного КЗ в результате попадания птицы.</t>
  </si>
  <si>
    <t>Работала МТЗ. АПВ- не успешно. РПВ- успешно. Произведен осмотр ВЛ-6 кВ. Повреждений не обнаружено. Состояние трассы ВЛ удовлетворительное. Погодные условия - дождь, умеренный ветер.</t>
  </si>
  <si>
    <t>Сигнал об АО по АСДУ. Работала ТО. АПВ-успешно. Причина: схлест проводов ВЛ в пролете опор №№ 101/2/1-101/2/2 из-за увеличенной стрелы провеса, возникшей в результате отсутствия подкосов у первой и концевой опоры отпайки, что привело к наклону опор. Сильный порывистый ветер. Мероприятия по устранению наклона опор и провиса проводов после отключения 03.04.2016 не выполнены по причине отсутствия дорог и невозможности подъезда техники. запланировано на май 2016.</t>
  </si>
  <si>
    <t>Работала МТЗ. АПВ-не успешно. РПВ-успешно. Причина: неисправность СУ скв. №8 (выход из строя тиристора и платы СИФУ) Отключение ВЛ-6кВ Ф-1 произошло из-за неверной настройки уставок на АВ-0,4кВ в 1Г-ТП-8 на скв. 8 "Южно-Промыслового" м/р. (Выведена защита по перегрузу на АВ-0,4кВ).</t>
  </si>
  <si>
    <t>А-50</t>
  </si>
  <si>
    <t>22.08.2015 28.08.2014</t>
  </si>
  <si>
    <t>Сигнал об АО по АСДУ. Работала МТЗ. АПВ-успешно. Причина: кратковременный схлест проводов в пролете опор №№ 10-12 при сильном порыве ветра, в результате наклона опоры №10,после весеннего паводка. На проводах ВЛ просматривается следы  замыкания проводов.  Сильный порывистый ветер.</t>
  </si>
  <si>
    <t>17.03.16 25.08.14</t>
  </si>
  <si>
    <t>Сигнал об АО по АСДУ. Работала МТЗ. АПВ-не успешно. РПВ-не успешно. Причина: падение дерева на провода ВЛ в пролётах оп.№1804/11-1804/12, вызвавшее схлест проводов и 2-фазное КЗ. Сильный порывистый ветер.</t>
  </si>
  <si>
    <t>ВЛ-6 кВ Ф-9 ПС 35/6 кВ "Славкинская"</t>
  </si>
  <si>
    <t>В 17:10 обнаружено замыкание на землю на 2СШ-6 кВ Ф-"С". В результате осмотра ВЛ-6 кВ Ф-9 ПС 35/6 кВ "Славкинская" в пролёте оп.№151-152 обнаружено упавшее дерево на проводах ВЛ-6 кВ, на оп.№151 погнута траверса и оборван провод Ф-"С" в сторону оп.№150, провод лежит на земле. В результате обрыва провода, скважины останавливались по причине неполнофазного режима работы.</t>
  </si>
  <si>
    <t>08.10.2015 17.07.2015</t>
  </si>
  <si>
    <t>ВЛ-6кВ не отключалась. Неполнофазный режим работы. Причина:  замыкание на землю на 2СШ-6 кВ Ф-"С" из-за обрыва провода фазы "С" в пролёте оп.№151-152 в результате падения дерева на провода ВЛ-6 кВ, на оп.№151 погнута траверса и оборван провод Ф-"С" в сторону оп.№150, провод лежит на земле. В результате возникшего режима сети с замыканием на "землю" в сети 6кВ произошел дисбаланс входных напряжений станций управления ЭЦН фонда скважин, запитанных от 2СШ-6кВ ПС 35/6кВ "Славкинская" и их частичная остановка.</t>
  </si>
  <si>
    <t>ВЛ-110 кВ "Муханово-2" (ВПО)</t>
  </si>
  <si>
    <t xml:space="preserve">ВЛ-110кВ "Муханово-2" (ВПО) ПС 220/110/6кВ "Ново-отрадная" (МЭС Волги). Под отключение попали: С-1-Т ПС "Мухановская", С-2-Т ПС "Тимашевская", Т-1-Т ПС 35/6кВ "Восточная", Т-2-Т ПС 35/6кВ "Промысловая", Т-2-Т ПС 35/6кВ "Западная", ПС 35/6кВ "Репьевская", ПС 35/6кВ "Хилки", Т-1-Т ПС 35/6кВ "Ключи" (ПРЦЭиЭ №4) </t>
  </si>
  <si>
    <t>Работала 1 ст. ТЗНП, 1 ст. МТЗ. АПВ-успешно.</t>
  </si>
  <si>
    <t>ВЛ-6 кВ Ф-12</t>
  </si>
  <si>
    <t>ВЛ-6 кВ Ф-12 ПС 35/6 кВ "Евгеньевская"</t>
  </si>
  <si>
    <t>Работала Т.О. АПВ-не успешно. РПВ-успешно. Причина: провис провода Ф-"В" в пролете оп.№38-39, следы КЗ. Сильный порывистый ветер. С14:50 до 16:17произвели перетяжку провода Ф-"В" в пролете оп.№ 38-39.</t>
  </si>
  <si>
    <t>ПС-35/6кВ ST-7</t>
  </si>
  <si>
    <t>24.10.2014г.</t>
  </si>
  <si>
    <t>24.10.2016г.</t>
  </si>
  <si>
    <t>перезапуск мех. фонда. Замена КЛ газовой защиты трансформатора, проверка работы релейных защит.</t>
  </si>
  <si>
    <t>СССР</t>
  </si>
  <si>
    <t>ТР 15.10.14   ТО 17.08.15</t>
  </si>
  <si>
    <t>17.08.15г.</t>
  </si>
  <si>
    <t>Повреждение устранено, составлен аварийный акт,перезапуск мех.фонда</t>
  </si>
  <si>
    <t>ТР 01.03.12   ТО 17.06.15</t>
  </si>
  <si>
    <t>17.06.15г.</t>
  </si>
  <si>
    <t>Составлен аварийный акт,перезапуск мех.фонда</t>
  </si>
  <si>
    <t>РЛК-10/400</t>
  </si>
  <si>
    <t>20.02.2016г.</t>
  </si>
  <si>
    <t>перезапуск мехфонда</t>
  </si>
  <si>
    <t>Причина  выясняется</t>
  </si>
  <si>
    <t xml:space="preserve"> Осмотр Э.О. Произведен перезапуск мех.фнда. </t>
  </si>
  <si>
    <t xml:space="preserve">Отработал АВР-6кВ. Произведен перезапуск мех.фнда. </t>
  </si>
  <si>
    <t>ТО 10.12.15 ТР 26.06.15</t>
  </si>
  <si>
    <t>ТР-05.11.15 ТО 20.01.16</t>
  </si>
  <si>
    <t>ТО 16.07.15 ТР 19.08.13</t>
  </si>
  <si>
    <t>ТО 11.09.15 ТР 13.05.14</t>
  </si>
  <si>
    <t>ТО 10.09.15 ТР 09.04.15</t>
  </si>
  <si>
    <t>ТО 31.05.15 ТР 04.04.12</t>
  </si>
  <si>
    <t>ТО 04.08.15 ТР 11.11.13</t>
  </si>
  <si>
    <t>ТО 27.09.15 ТР 12.08.13</t>
  </si>
  <si>
    <t>ТО 13.10.15 ТР 19.08.13</t>
  </si>
  <si>
    <t>ТО 16.01.16 ТР 24.04.15</t>
  </si>
  <si>
    <t>ТР 25.04.14 ТО 21.11.15</t>
  </si>
  <si>
    <t xml:space="preserve">перезапуск мехфонда  </t>
  </si>
  <si>
    <t>ТР 01.04.13 ТО 10.03.15</t>
  </si>
  <si>
    <t>ТР 14.11.14 ТО 24.01.16</t>
  </si>
  <si>
    <t>РФ</t>
  </si>
  <si>
    <t>ТО 27.12.15 ТР 24.03.14</t>
  </si>
  <si>
    <t>ТО 25.02.15 ТР 28.01.15</t>
  </si>
  <si>
    <t>ТО 10.04.15 ТР 21.04.15</t>
  </si>
  <si>
    <t>ТР 13.03.13, ТО 22.11.15</t>
  </si>
  <si>
    <t>2016г.</t>
  </si>
  <si>
    <t>ТО 24.12.15 ТР 16.04.15</t>
  </si>
  <si>
    <t>ТО 01.07.15 ТР 20.02.15</t>
  </si>
  <si>
    <t>ТО 09.03.16 ТР 27.06.14</t>
  </si>
  <si>
    <t>ТО 22.06.15 ТР 08.10.14</t>
  </si>
  <si>
    <t>ТО 20.02.15 ТО 11.07.15</t>
  </si>
  <si>
    <t>ТО 15.12.15 ТР 19.12.13</t>
  </si>
  <si>
    <t>19,04,2016</t>
  </si>
  <si>
    <t>ТР 28.05.13 ТО 14.04.15</t>
  </si>
  <si>
    <t>ТР 21.03.14 ТО 12.02.16</t>
  </si>
  <si>
    <t>ТР 05.11.15 ТО 20.01.16</t>
  </si>
  <si>
    <t>ТО 29.07.15 ТР 17.03.15</t>
  </si>
  <si>
    <t>ТО  17.12.15 ТР 25.07.13</t>
  </si>
  <si>
    <t>ТО 17.04.15 ТР 10.06.14</t>
  </si>
  <si>
    <t>ТО 03.08.15 ТР 19.11.15</t>
  </si>
  <si>
    <t>ТР 24.07.14 ТО 25.02.16</t>
  </si>
  <si>
    <t>ТР 20.11.14 ТО 23.01.16</t>
  </si>
  <si>
    <t>ТО 05.08.15 ТР 08.08.13</t>
  </si>
  <si>
    <t>CCCР</t>
  </si>
  <si>
    <t>ТР 15.05.14 ТО 10.09.15</t>
  </si>
  <si>
    <t>Устранили</t>
  </si>
  <si>
    <t>ТР 10.08.12 ТО 27.12.15</t>
  </si>
  <si>
    <t>Отключение вручную для замены изолятора</t>
  </si>
  <si>
    <t>ТР 07.06.15 ТО 19.04.15</t>
  </si>
  <si>
    <t>ТР 12.08.15 ТО 19.04.15</t>
  </si>
  <si>
    <t>ТР 09.04.12 ТО 17.08.15</t>
  </si>
  <si>
    <t>ТР 24.07.12 ТО 05.05.15</t>
  </si>
  <si>
    <t>ТР 18.03.14  ТО 06.11.15</t>
  </si>
  <si>
    <t>ТР 17.08.15 ТО 10.02.16</t>
  </si>
  <si>
    <t>ТР 16.05.15  ТО 16.11.15</t>
  </si>
  <si>
    <t>ТР 07.12.15 ТО 08.06.15</t>
  </si>
  <si>
    <t>ТР 19.06.13 ТО 19.07.15</t>
  </si>
  <si>
    <t>ТР 25.07.11 ТО 14.01.16</t>
  </si>
  <si>
    <t>ТР 07.04.14 ТО 18.01.15</t>
  </si>
  <si>
    <t>ТР 07.04.15 ТО 20.08.15</t>
  </si>
  <si>
    <t>ТР 25.02.15 ТО 01.07.15</t>
  </si>
  <si>
    <t>ТР 03.03.16 ТО 15.01.15</t>
  </si>
  <si>
    <t>ТР 18.12.15 ТО 10.06.15</t>
  </si>
  <si>
    <t>ТР 11.01.16 ТО 12.01.16</t>
  </si>
  <si>
    <t>ТР 25.06.14 ТО 02.10.15</t>
  </si>
  <si>
    <t>ТР 12.03.13 ТО 15.12.14</t>
  </si>
  <si>
    <t>ТР 12.04.11 ТО 03.04.14</t>
  </si>
  <si>
    <t>ТР 13.10.15 ТО 26.11.15</t>
  </si>
  <si>
    <t>ТР 10.02.15 ТО 10.02.16</t>
  </si>
  <si>
    <t>ТР 24.11.15 ТО 29.07.15</t>
  </si>
  <si>
    <t>ТР 03.07.13 ТО 05.08.15</t>
  </si>
  <si>
    <t>ТР 28.02.12 ТО 15.01.15</t>
  </si>
  <si>
    <t>ТР 15.01.15 ТО 24.07.15</t>
  </si>
  <si>
    <t>ТР 31.12.15 ТО 15.06.15</t>
  </si>
  <si>
    <t>ТР 17.05.10 ТО 17.03.15</t>
  </si>
  <si>
    <t>ТР 06.11.15 ТО 19.08.15</t>
  </si>
  <si>
    <t>ТР 12.11.15 ТО 01.03.16</t>
  </si>
  <si>
    <t>ТР 17.07.15 ТО 06.05.15</t>
  </si>
  <si>
    <t>ТР 26.09.14 ТО 16.12.15</t>
  </si>
  <si>
    <t>ТР 12.03.12 ТО 24.07.14</t>
  </si>
  <si>
    <t>Неполнофазный режим. Нагрузка к-2031б, 2519, 2458 переведена на резервные источники.</t>
  </si>
  <si>
    <t xml:space="preserve"> Осмотр Э.О. Произведен перезапуск мех.фнда. Причина отключения выясняется</t>
  </si>
  <si>
    <t>Замена изоляторов  ШФ-35 на оп.47 "ф.- А,В"</t>
  </si>
  <si>
    <t>ТР 25.08.11 ТО 01.08.14</t>
  </si>
  <si>
    <t>Отключение вручную для замены изолятора,перезапуск мехфонда</t>
  </si>
  <si>
    <t>ТР 10.09.13 ТО 15.01.15</t>
  </si>
  <si>
    <t xml:space="preserve">Произведен перезапуск мех.фнда. </t>
  </si>
  <si>
    <t>СCCP</t>
  </si>
  <si>
    <t>ТР-15.10.15 ТО 11.12.15</t>
  </si>
  <si>
    <t>2017 год</t>
  </si>
  <si>
    <t>ТР 07.12.15 ТО 08.12.15</t>
  </si>
  <si>
    <t>ТР 25.05.12 ТО 05.12.15</t>
  </si>
  <si>
    <t>ТР 03.09.15 ТО 30.09.15</t>
  </si>
  <si>
    <t>ТР 27.10.03 ТО 19.02.15</t>
  </si>
  <si>
    <t>Дефект устранен,перезапуск мехфонда</t>
  </si>
  <si>
    <t>ТР 13.04.15 ТО 23.05.15</t>
  </si>
  <si>
    <t>ТР 12.03.15 ТО 25.01.15</t>
  </si>
  <si>
    <t>Разорваны шлейфа на оп. №10/1, поврежденный участок ВЛ-6кВ выведен из схемы. Произведен перезапуск мех.фнда.</t>
  </si>
  <si>
    <t>ТР 10.03.15 ТО 21.10.15</t>
  </si>
  <si>
    <t>ТР 07.08.14 ТО 02.03.15</t>
  </si>
  <si>
    <t>ТР 24.10.13 ТО 23.03.15</t>
  </si>
  <si>
    <t>ТР 25.12.14 ТО 15.09.15</t>
  </si>
  <si>
    <t>ТР 29.11.15 ТО 17.11.15</t>
  </si>
  <si>
    <t>ТР 18.03.14 ТО 20.09.15</t>
  </si>
  <si>
    <t>Произведен перезапуск мех.фонда.</t>
  </si>
  <si>
    <t>ТР 23.12.15 ТО 19.10.15</t>
  </si>
  <si>
    <t>ТР 24.10.14 ТО 08.12.15</t>
  </si>
  <si>
    <t>ТР 05.08.15 ТО 24.05.15</t>
  </si>
  <si>
    <t>Отключение вручную для ремонта провода,перезапуск мехфонда</t>
  </si>
  <si>
    <t>ТР 05.04.13 ТО 08.03.15</t>
  </si>
  <si>
    <t>ТР 24.02.13 ТО 22.07.15</t>
  </si>
  <si>
    <t>Произведен перезапуск мех.фнда.</t>
  </si>
  <si>
    <t>ТР 27.05.15 ТО 16.12.15</t>
  </si>
  <si>
    <t>ТР 13.02.14 ТО 10.02.16</t>
  </si>
  <si>
    <t>ТО 27.11.15 ТР 0212.13</t>
  </si>
  <si>
    <t>ТР 07.05.14 ТО 07.02.16</t>
  </si>
  <si>
    <t>ТР 14.05.13 ТО 17.03.15</t>
  </si>
  <si>
    <t>ТО 04.09.15 ТР 24.07.15</t>
  </si>
  <si>
    <t>ТР 05.03.14 ТО 15.08.15</t>
  </si>
  <si>
    <t>ТР 21.07.15 ТО 14.01.16</t>
  </si>
  <si>
    <t>ТО 26.12.15 ТР 27.10.14</t>
  </si>
  <si>
    <t>Перезапуск мехфонда</t>
  </si>
  <si>
    <t>ТР 04.02.15 ТО 22.08.15</t>
  </si>
  <si>
    <t xml:space="preserve"> Повреждение опоры №8, участок ВЛ-6кВ выведен в ремонт. Произведен перезапуск мех.фнда. </t>
  </si>
  <si>
    <t>ТР 04.11.15 ТО 14.01.16</t>
  </si>
  <si>
    <t>Дефект устранен,перезапуск мехфонда, составлен акт.</t>
  </si>
  <si>
    <t>АВР-35 успешно                    перезапуск мехфонда</t>
  </si>
  <si>
    <t>ТО 19.07.15 ТР 18.08.15</t>
  </si>
  <si>
    <t>08.2017</t>
  </si>
  <si>
    <t>ТО 03.02.16 ТР 02.12.14</t>
  </si>
  <si>
    <t xml:space="preserve">Отключено персоналом, согласованно с ЦИТС. </t>
  </si>
  <si>
    <t>перезапуск мехфонда,составлен ав. Акт.</t>
  </si>
  <si>
    <t>перезапуск мехфонда.</t>
  </si>
  <si>
    <t>ШС-10 заменен,перезапуск мехфонда</t>
  </si>
  <si>
    <t>Дерево убрано, перезапуск мехфонда. Составлен аварийный акт.</t>
  </si>
  <si>
    <t>Эхаби, скв. 145</t>
  </si>
  <si>
    <t>УЭЦН</t>
  </si>
  <si>
    <t>Колендо, скв. 237</t>
  </si>
  <si>
    <t>АО УЭЦН причина неизвесная, сработала защита</t>
  </si>
  <si>
    <t>Восточное Эхаби, скв. 498</t>
  </si>
  <si>
    <t>Мухто, скв. 208</t>
  </si>
  <si>
    <t>Не запускается по эл/части.</t>
  </si>
  <si>
    <t>Центральная Оха, ТП-6/0,4кВ № 209</t>
  </si>
  <si>
    <t>Схлест проводов ТП-6/0,4кВ № 209</t>
  </si>
  <si>
    <t>Восточное Эхаби, ПС-35/6кВ "Сахарная Сопка", фидер № 1</t>
  </si>
  <si>
    <t>ПС-35/6кВ "Сахарная Сопка", фидер № 1 сильный ветер, перехлест проводов.</t>
  </si>
  <si>
    <t>Мирзоева, ТП-6/0,4кВ № 604</t>
  </si>
  <si>
    <t>Схлест проводов ТП-6/0,4кВ № 604</t>
  </si>
  <si>
    <t>ТП-6/0,4кВ № 109</t>
  </si>
  <si>
    <t>Западное Сабо, ТП-6/0,4кВ № 109</t>
  </si>
  <si>
    <t>ТП № 109- развалился подвижный изолятор.</t>
  </si>
  <si>
    <t>ТП-6/0,4кВ № 304</t>
  </si>
  <si>
    <t>Набиль, ТП-6/0,4кВ № 304</t>
  </si>
  <si>
    <t>ТП-304 не полное включение линейного разъединителя на ТП по фазе "А"</t>
  </si>
  <si>
    <t>Катангли, скв. 258</t>
  </si>
  <si>
    <t>Охинская ТЭЦ</t>
  </si>
  <si>
    <t>Первоначальная причина - разрушение изолятора на разъединителе в ОРУ-35кВ. Развитие аварии - неселективная работа защит в электрооборудовании, неуспешный запуск ГТЭ-19.</t>
  </si>
  <si>
    <t>нет данных</t>
  </si>
  <si>
    <t>11.2015</t>
  </si>
  <si>
    <t>10.2015</t>
  </si>
  <si>
    <t>Произвели обрезку деревьев на отпайке №6 ВЛ-6кВ Ф-151</t>
  </si>
  <si>
    <t>АО ТО  РПВУ. Повреждение на ВЛ-6кВ Ф-14 за Яч. Артизианского-участка, в ячейке  Арт.-участка сгорели два ПК-6кВ, данный участок ВЛ обслуживает сторонняя организация.</t>
  </si>
  <si>
    <t>08.2015</t>
  </si>
  <si>
    <t>02.2016</t>
  </si>
  <si>
    <t>АО   РПВУ, произвели осмотр дефектов на ВЛ не обнаружено.</t>
  </si>
  <si>
    <t xml:space="preserve">АО ВЛ-6 кВ Ф-31, МТЗ, АПВН, РПВУ. При осмотре - сгорели перемычки  от рубильника до автоматов 100 А, 160А, 250 А в РУ о,4 кВ КТП-1010/31 </t>
  </si>
  <si>
    <t>АО ТО  РПВН. Повреждение на ВЛ-6кВ Ф-14 за Яч. Артизианского-участка, данный участок ВЛ обслуживает сторонняя организация.</t>
  </si>
  <si>
    <t>АО ТО  РПВН Ф-14 , при вводе в работу яч №2/14</t>
  </si>
  <si>
    <t>АО,ТО яч№ 2/14, произвели ремонт и ревизию ячейки РПВУ</t>
  </si>
  <si>
    <t>АО, МТЗ АПВН, РПВН Ф-511 (порывистый ветер 14-17 м/с)</t>
  </si>
  <si>
    <t>АО, ТО, АПВН Ф-152 . При осмотре ВЛ-6 кВ обнаружен обрыв вязки провода Ф-"В" на оп.№ 137. Устранили дефект. РПВУ (порывистый ветер 14-17 м/с)</t>
  </si>
  <si>
    <t xml:space="preserve"> АО Ф-144 ТО АПВ-нет ,  Произвели осмотр ВЛ 6 кВ. На оп.№12 отпайки на скв. 75 м/р Лесное обрыв вязки провода Ф-"В". Устранили дефект. РПВУ (порывистый ветер 14-17 м/с)</t>
  </si>
  <si>
    <t>W-MTWZ/S-12/0,6/16 630</t>
  </si>
  <si>
    <t>при осмотре выявлено: сгорел ПК-35кВ на вводе Т-1 ПС 35кВ "Камышовая-5", произвели замену сгоревшего ПК, ввели в работу ПС 35кВ "Камышовая-5", по Ф-56 фаза-"А" полная земля, Ф-56 выведен в ремонт (сообщено ДД Левокумского РЭС).</t>
  </si>
  <si>
    <t>С-35М-630-10У1</t>
  </si>
  <si>
    <t>АО ВТ-32; ВТ-62 ПС 35кВ "Русский Хутор-7" выпал бленкер аварийное отключение ВТ-62, произвели осмотр ПС, дефектов, замечаний по эл. оборудованию не выявлено, ввели в работу ВТ-32; ВТ-62 замечаний по работе эл. оборудования нет, КИЗ норма (погодные условия: дождь)</t>
  </si>
  <si>
    <t>кратковременное отключение Ф-655 для отыскания земли</t>
  </si>
  <si>
    <t>ВЛ-6кВ Ф-655 опора №58 фаза "С" обрыв вязки провода, устранили дефект, КИЗ в норме</t>
  </si>
  <si>
    <t>грозотрос ПС-70</t>
  </si>
  <si>
    <t>02.2015г.</t>
  </si>
  <si>
    <t>Акт № 1</t>
  </si>
  <si>
    <t>РЛК-10.IV/400 УХЛ1</t>
  </si>
  <si>
    <t>ООО «Контакт-Электроарматура»</t>
  </si>
  <si>
    <t>ТО - май 2015г.</t>
  </si>
  <si>
    <t>ТО - май 2016г.</t>
  </si>
  <si>
    <t>Акт № 2</t>
  </si>
  <si>
    <t>ООО "СПС"</t>
  </si>
  <si>
    <t>ТО - 14.12.15г.</t>
  </si>
  <si>
    <t>ТР - май 2016г.</t>
  </si>
  <si>
    <r>
      <rPr>
        <b/>
        <u/>
        <sz val="12"/>
        <rFont val="Times New Roman"/>
        <family val="1"/>
        <charset val="204"/>
      </rPr>
      <t>Акт № 3</t>
    </r>
    <r>
      <rPr>
        <b/>
        <sz val="12"/>
        <rFont val="Times New Roman"/>
        <family val="1"/>
        <charset val="204"/>
      </rPr>
      <t xml:space="preserve"> </t>
    </r>
  </si>
  <si>
    <t>В соответствии с МУ № П1-01.05 М-0006  В.2.00, событие не подлежат анализу.</t>
  </si>
  <si>
    <t>ТО-11.2015г. ТР-05.2013г.</t>
  </si>
  <si>
    <t>ТО-11.2016г. ТР-05.201гг.</t>
  </si>
  <si>
    <t>11.2015г</t>
  </si>
  <si>
    <r>
      <rPr>
        <b/>
        <u/>
        <sz val="12"/>
        <rFont val="Times New Roman"/>
        <family val="1"/>
        <charset val="204"/>
      </rPr>
      <t>Акт № 4</t>
    </r>
    <r>
      <rPr>
        <b/>
        <sz val="12"/>
        <rFont val="Times New Roman"/>
        <family val="1"/>
        <charset val="204"/>
      </rPr>
      <t xml:space="preserve"> </t>
    </r>
    <r>
      <rPr>
        <sz val="12"/>
        <rFont val="Times New Roman"/>
        <family val="1"/>
        <charset val="204"/>
      </rPr>
      <t>событие не относят к нарушениям в зоне ответственности энергетических служб</t>
    </r>
  </si>
  <si>
    <t>ВВ/ТЕL-10-20/1000У2-046</t>
  </si>
  <si>
    <t>Таврида Электрик г.Москва</t>
  </si>
  <si>
    <t xml:space="preserve">ТО - 25.05.15г., ТР - 21.10.15г.
</t>
  </si>
  <si>
    <t>ТО - май 2016г., ТР - октябрь 2016г.</t>
  </si>
  <si>
    <t xml:space="preserve">Акт № 6 </t>
  </si>
  <si>
    <r>
      <rPr>
        <b/>
        <u/>
        <sz val="12"/>
        <rFont val="Times New Roman"/>
        <family val="1"/>
        <charset val="204"/>
      </rPr>
      <t>Акт № 5</t>
    </r>
    <r>
      <rPr>
        <b/>
        <sz val="12"/>
        <rFont val="Times New Roman"/>
        <family val="1"/>
        <charset val="204"/>
      </rPr>
      <t xml:space="preserve">   </t>
    </r>
    <r>
      <rPr>
        <sz val="12"/>
        <rFont val="Times New Roman"/>
        <family val="1"/>
        <charset val="204"/>
      </rPr>
      <t>событие не относят к нарушениям в зоне ответственности энергетических служб</t>
    </r>
  </si>
  <si>
    <t xml:space="preserve">Акт № 8 </t>
  </si>
  <si>
    <t>ТМН-4000/35</t>
  </si>
  <si>
    <t>ТР - 30.08.15г., ТО - 26.12.15г.</t>
  </si>
  <si>
    <t>ТР - август 2016г.</t>
  </si>
  <si>
    <t xml:space="preserve">Акт № 9 </t>
  </si>
  <si>
    <t>Акт № 10</t>
  </si>
  <si>
    <t>ТЧ, И, Р</t>
  </si>
  <si>
    <t>АС-95, ШС-10, РЛНД-10</t>
  </si>
  <si>
    <t>ТО - 14.09.15г.</t>
  </si>
  <si>
    <t>ТР - март 2016г.</t>
  </si>
  <si>
    <r>
      <rPr>
        <b/>
        <u/>
        <sz val="12"/>
        <rFont val="Times New Roman"/>
        <family val="1"/>
        <charset val="204"/>
      </rPr>
      <t>Акт № 10</t>
    </r>
    <r>
      <rPr>
        <b/>
        <sz val="12"/>
        <rFont val="Times New Roman"/>
        <family val="1"/>
        <charset val="204"/>
      </rPr>
      <t xml:space="preserve">   </t>
    </r>
    <r>
      <rPr>
        <sz val="12"/>
        <rFont val="Times New Roman"/>
        <family val="1"/>
        <charset val="204"/>
      </rPr>
      <t>событие не относят к нарушениям в зоне ответственности энергетических служб</t>
    </r>
  </si>
  <si>
    <t>ВВГнгSL 3х95</t>
  </si>
  <si>
    <t>ОАО "Электрокабель"</t>
  </si>
  <si>
    <t>ТО – 26.05.15г.</t>
  </si>
  <si>
    <t>ТР – май 2016г.</t>
  </si>
  <si>
    <t>Акт №12</t>
  </si>
  <si>
    <t>ТДТН-16000/110-ХЛ1</t>
  </si>
  <si>
    <t>ОАО «ЗТР»</t>
  </si>
  <si>
    <t>ТО - 03.02.16г., ТР - 17.06.15г.</t>
  </si>
  <si>
    <t>ТО - март 2016г.</t>
  </si>
  <si>
    <t>23.12.15г.</t>
  </si>
  <si>
    <t>Акт №14</t>
  </si>
  <si>
    <t>ШФ-10Г</t>
  </si>
  <si>
    <t>ТО – 19.07.2015г., ТР – 06.01.2006г.</t>
  </si>
  <si>
    <t>ТО – июль 2016г., ТР – январь 2017г.</t>
  </si>
  <si>
    <t>Акт №15</t>
  </si>
  <si>
    <t>ТО-04.02.2015, ТР-20.08.2015г.</t>
  </si>
  <si>
    <t>ТО – 03.2016г., ТР – 08.2017г.</t>
  </si>
  <si>
    <r>
      <rPr>
        <b/>
        <u/>
        <sz val="12"/>
        <rFont val="Times New Roman"/>
        <family val="1"/>
        <charset val="204"/>
      </rPr>
      <t>Акт №16.</t>
    </r>
    <r>
      <rPr>
        <sz val="12"/>
        <rFont val="Times New Roman"/>
        <family val="1"/>
        <charset val="204"/>
      </rPr>
      <t xml:space="preserve"> Событие не относят к нарушениям в зоне ответственности энергетических служб</t>
    </r>
  </si>
  <si>
    <t>нарушений не было</t>
  </si>
  <si>
    <t>ШС-10</t>
  </si>
  <si>
    <t>ТО – 17.01.16г., ТР – 02.04.15г.</t>
  </si>
  <si>
    <t>ТР – 02.04.16г.</t>
  </si>
  <si>
    <t>Акт №17</t>
  </si>
  <si>
    <t>К-23Р                                        Советское нмр</t>
  </si>
  <si>
    <t>К-23Р                               Советское нмр</t>
  </si>
  <si>
    <t>Смена ЭД СКН, слетел шкив с ЭД</t>
  </si>
  <si>
    <t>Повторное отключение в 3:28 запуск в 4:25</t>
  </si>
  <si>
    <t>Повторное отключение в 22:23</t>
  </si>
  <si>
    <t>АО ДЭС СФ ООО "СЭС" - неисправность датчика давления ДГУ-1</t>
  </si>
  <si>
    <t>1990г</t>
  </si>
  <si>
    <t>ТО - 14.09.15г., ТР - март 2010г.</t>
  </si>
  <si>
    <t>ТО - 14.09.16г., ТР - март 2017г.</t>
  </si>
  <si>
    <t>Акт №18</t>
  </si>
  <si>
    <t>Повторное отключение в 22:57</t>
  </si>
  <si>
    <t>Акт №19</t>
  </si>
  <si>
    <t>ТЧ, И</t>
  </si>
  <si>
    <t>1974г.</t>
  </si>
  <si>
    <t>АС-95, ШС-10</t>
  </si>
  <si>
    <t>ТО - 28.01.16г.,  ТР – 11.06.10г.</t>
  </si>
  <si>
    <t>ТО - декабрь 2016г.,  ТР – июнь 2016г.</t>
  </si>
  <si>
    <t>Акт №20</t>
  </si>
  <si>
    <t>2013г.</t>
  </si>
  <si>
    <t>ЗАО "Промэнергострой"</t>
  </si>
  <si>
    <t>ТО - январь 2016г.</t>
  </si>
  <si>
    <t>ТО - июнь 2016г., ТР - 2021г.</t>
  </si>
  <si>
    <t>Акт №21</t>
  </si>
  <si>
    <t>1989г.</t>
  </si>
  <si>
    <t>ИОС-10</t>
  </si>
  <si>
    <t>Бугульма</t>
  </si>
  <si>
    <t>ТО - 14.01.16г.,  ТР – 14.07.15г.</t>
  </si>
  <si>
    <t>ТО - 14.01.17г.,  ТР – 14.07.16г.</t>
  </si>
  <si>
    <t>Акт №22</t>
  </si>
  <si>
    <t>2003г</t>
  </si>
  <si>
    <t>ТО – ноябрь 2015г., ТР – 14.06.10г.</t>
  </si>
  <si>
    <t>ТО – май 2016г., ТР – май 2017г.</t>
  </si>
  <si>
    <t>Акт №23</t>
  </si>
  <si>
    <r>
      <t xml:space="preserve">АО ВЛ-6 Ф.8-9 Талового н.м.р. на ПС-35 №308 действием МТЗ, АПВУ. Сильный порывистый ветер, штормовое предупреждение, бюллетень погоды №81 от 21.03.16г. </t>
    </r>
    <r>
      <rPr>
        <sz val="12"/>
        <color indexed="60"/>
        <rFont val="Times New Roman"/>
        <family val="1"/>
        <charset val="204"/>
      </rPr>
      <t>23.03.16г. выполнен осмотр, в пролете оп. №115/1-116/3 следы схлеста проводов, запланирована регулировка стрелы провиса. 29.03.16г. выполнена перетяжка проводов.</t>
    </r>
  </si>
  <si>
    <t>2006г.</t>
  </si>
  <si>
    <t>ОАО «Томская МУ-44»</t>
  </si>
  <si>
    <t>ТР - 23.10.15г., ТО - 24.04.15г.</t>
  </si>
  <si>
    <t>ТР - 23.10.16г., ТО - 24.04.16г.</t>
  </si>
  <si>
    <t>Акт №24</t>
  </si>
  <si>
    <t>РЛНД-400</t>
  </si>
  <si>
    <t>ТО – 22.11.15, ТР – 25.03.11г.</t>
  </si>
  <si>
    <t>Акт №25</t>
  </si>
  <si>
    <r>
      <t xml:space="preserve">АО ВЛ-6 Ф.24-10 на ПС-35/6 №124, действием ТО, АПВУ. Повторное АО Ф.24-10 в 11:33 действием ТО, АПВУ. Сильный порывистый ветер, штормовое предупреждение, бюллетень погоды №81 от 21.03.16г. </t>
    </r>
    <r>
      <rPr>
        <sz val="12"/>
        <color indexed="60"/>
        <rFont val="Times New Roman"/>
        <family val="1"/>
        <charset val="204"/>
      </rPr>
      <t>24.03.16г. выполнен осмотр в пролете оп. №3-4, №111/2-112/2 следы схлеста проводов. 27.03.16г. выполнена регулировка стрелы ровиса.</t>
    </r>
  </si>
  <si>
    <t>1997г.</t>
  </si>
  <si>
    <t xml:space="preserve">ТО - 30.08.15г., ТР январь 2012г.
</t>
  </si>
  <si>
    <t xml:space="preserve">ТО - август 2016г., ТР январь 2017г.
</t>
  </si>
  <si>
    <t>Акт №26</t>
  </si>
  <si>
    <r>
      <t xml:space="preserve">АО ВЛ-6 Ф.4-6 на ПС-35/6 №104, действием ТО, АПВУ. Повторное АО Ф.4-6 в 09:39, 10:38, 12:05 действием ТО, АПВУ. Сильный порывистый ветер, штормовое предупреждение, бюллетень погоды №81 от 21.03.16г. </t>
    </r>
    <r>
      <rPr>
        <sz val="12"/>
        <color indexed="60"/>
        <rFont val="Times New Roman"/>
        <family val="1"/>
        <charset val="204"/>
      </rPr>
      <t>23.03.16г. закончен осмотр. 25.03.16г. выполнена в пролеты оп №14-15,18-19 перетяжка проводов и замена изоляторов.</t>
    </r>
  </si>
  <si>
    <t>2002г.</t>
  </si>
  <si>
    <t xml:space="preserve">ТР - 10.03.11г., ТО – 11.09.15г.
</t>
  </si>
  <si>
    <t xml:space="preserve">ТР - март 2017г., ТО – сентябрь 2016г.
</t>
  </si>
  <si>
    <t>Акт №27</t>
  </si>
  <si>
    <t>ПС №102 Советского нмр</t>
  </si>
  <si>
    <t>1973г.</t>
  </si>
  <si>
    <t>ТО - 19.01.16г., ТР - 02.10.15г.</t>
  </si>
  <si>
    <t>ТО - январь 2017г., ТР - октябрь 2016г.</t>
  </si>
  <si>
    <t>Акт №28</t>
  </si>
  <si>
    <r>
      <t xml:space="preserve">АО ВЛ-6 Ф.Б4-15. Вахского н.м.р. в БРУ-6 №4 действием МТЗ, АПВУ. Сильный порывистый ветер, штормовое предупреждение, бюллетень погоды №81 от 21.03.16г. </t>
    </r>
    <r>
      <rPr>
        <sz val="12"/>
        <color indexed="60"/>
        <rFont val="Times New Roman"/>
        <family val="1"/>
        <charset val="204"/>
      </rPr>
      <t>23.03.16г. выполнен осмотр - оп. №67-68 распущён провод 30%, провис проводов; оп. №82-83 провис проводов. 16.04.16г. выполнено устранение дефектов.</t>
    </r>
  </si>
  <si>
    <t>1990г.</t>
  </si>
  <si>
    <t>ССМУ ТНС</t>
  </si>
  <si>
    <t>ТО - 10.01.2016г.; ТР - 29.04.2015г.</t>
  </si>
  <si>
    <t>ТО - октябрь 2016г.; ТР -  апрель 2017г.</t>
  </si>
  <si>
    <t>Акт №29</t>
  </si>
  <si>
    <r>
      <t xml:space="preserve">АО ВЛ-6 Ф.4-12 на ПС-35/6 №104, действием ТО, АПВУ. Сильный порывистый ветер, штормовое предупреждение, бюллетень погоды №81 от 21.03.16г. </t>
    </r>
    <r>
      <rPr>
        <sz val="12"/>
        <color indexed="60"/>
        <rFont val="Times New Roman"/>
        <family val="1"/>
        <charset val="204"/>
      </rPr>
      <t>23.04.16г. выполнен осмотр - в пролетах оп.№22-23, 47-48 следы зацепа проводов от падения деревьев, ремонт провода не требуется.</t>
    </r>
  </si>
  <si>
    <t>Акт №30</t>
  </si>
  <si>
    <t>1976г.</t>
  </si>
  <si>
    <t>ТО - 28.12.15г., ТР - 28.06.07г.</t>
  </si>
  <si>
    <t>ТО - декабрь 2015г., ТР - июнь 2016г.</t>
  </si>
  <si>
    <t>29.03.16г.</t>
  </si>
  <si>
    <t>Акт №31</t>
  </si>
  <si>
    <r>
      <t>Остановка УЭЦН при АО ВЛ-220 НСС-2 на ПС-220 «Советско-Соснинская» действием ДФЗ, НВЧЗ, работа АПВН (эксплуатационная ответственность ПАО "ФСК ЕЭС" Томское ПМЭС). Со стороны Нижневартовской ГРЭС ВЛ не отключалась.</t>
    </r>
    <r>
      <rPr>
        <sz val="12"/>
        <color indexed="60"/>
        <rFont val="Times New Roman"/>
        <family val="1"/>
        <charset val="204"/>
      </rPr>
      <t xml:space="preserve"> ПС-220 «Советско-Соснинская» обрыв спуска шлейфа ф. «В» от ЛР-220 НСС-2 (восстановлен)</t>
    </r>
    <r>
      <rPr>
        <sz val="12"/>
        <rFont val="Times New Roman"/>
        <family val="1"/>
        <charset val="204"/>
      </rPr>
      <t>.</t>
    </r>
  </si>
  <si>
    <t>Акт № 3 от НЭС ДЗО Тюменьэнерго</t>
  </si>
  <si>
    <r>
      <t xml:space="preserve">АО ВЛ-6 Ф.13-15 на ПС-35/6 №113 действием ТО, АПВН, РПВУ. Сильный порывистый ветер, штормовое предупреждение, бюллетень погоды №81 от 21.03.16г. </t>
    </r>
    <r>
      <rPr>
        <sz val="12"/>
        <color indexed="60"/>
        <rFont val="Times New Roman"/>
        <family val="1"/>
        <charset val="204"/>
      </rPr>
      <t>28.03.16г. выполнен осмотр. Пролет опор №42-43 следы схлеста проводов фаза А,В,С. 30.03.16г. Выполнено устранение дефектов.</t>
    </r>
  </si>
  <si>
    <t>1982г.</t>
  </si>
  <si>
    <t xml:space="preserve">ТО - 25.12.15г., ТР - сентябрь 2011г. </t>
  </si>
  <si>
    <t xml:space="preserve">ТО - март 2017г., ТР - сентябрь 2016г. </t>
  </si>
  <si>
    <t>Акт №32</t>
  </si>
  <si>
    <r>
      <t xml:space="preserve">Остановка УЭЦН, посадка напряжения. Сильный порывистый ветер, штормовое предупреждение, бюллетень погоды №81 от 21.03.16г. </t>
    </r>
    <r>
      <rPr>
        <sz val="12"/>
        <color indexed="60"/>
        <rFont val="Times New Roman"/>
        <family val="1"/>
        <charset val="204"/>
      </rPr>
      <t>ВЛ-35 ЦЛ-9, ЦЛ-10 обнаружены следы схлеста проводов с приемным порталом ПС-35 №416. 23.03.16г. Выполнена установка дополнительной изоляции на приемном портале ЦЛ-10, ЦЛ-9.</t>
    </r>
  </si>
  <si>
    <t>ф.10-10 Советского нмр</t>
  </si>
  <si>
    <t>ф.10-10</t>
  </si>
  <si>
    <r>
      <t xml:space="preserve">АО ВЛ-6 Ф.10-10 на ПС-35/6 №110 действием ТО, АПВН, РПВН. Сильный порывистый ветер, штормовое предупреждение, бюллетень погоды №81 от 21.03.16г. </t>
    </r>
    <r>
      <rPr>
        <sz val="12"/>
        <color indexed="60"/>
        <rFont val="Times New Roman"/>
        <family val="1"/>
        <charset val="204"/>
      </rPr>
      <t>При осмотре ВЛ обнаружен схлест проводов фаз "В", "С" в пролете оп. №4-5, срыв изолятора фазы "В" оп. №5, дефекты устранены.</t>
    </r>
  </si>
  <si>
    <t>1991г.</t>
  </si>
  <si>
    <t>ТО - 03.11.15г., ТР - 24.03.11г.</t>
  </si>
  <si>
    <t>ТР-29.03.16г., ТО - ноябрь 2016г.</t>
  </si>
  <si>
    <t>Акт №33</t>
  </si>
  <si>
    <t>ф.15-12</t>
  </si>
  <si>
    <r>
      <t xml:space="preserve">АО ВЛ-6 Ф.15-12 на ПС-35/6 №115 действием ТО, АПВУ. Повторное АО Ф.15-12 в 16:05 действием ТО, АПВУ. Сильный порывистый ветер, штормовое предупреждение, бюллетень погоды №81 от 21.03.16г. </t>
    </r>
    <r>
      <rPr>
        <sz val="12"/>
        <color indexed="60"/>
        <rFont val="Times New Roman"/>
        <family val="1"/>
        <charset val="204"/>
      </rPr>
      <t>23.03.16г. выполнен осмотр обнаружен провис проводов в пролете оп. №156-164. 15.04.16г. выполнена регулировка стрелы провиса.</t>
    </r>
  </si>
  <si>
    <t>1984г.</t>
  </si>
  <si>
    <t>ТО - 19.02.16г., ТР - 04.07.14г.</t>
  </si>
  <si>
    <t>ТО - 19.02.17г., ТР - 04.07.16г.</t>
  </si>
  <si>
    <t>Акт №34</t>
  </si>
  <si>
    <t>1979г.</t>
  </si>
  <si>
    <t>ТО - 05.09.15г., ТР - 10.03.11г.</t>
  </si>
  <si>
    <t>ТО - сентябрь 2016г., ТР - март 2017г.</t>
  </si>
  <si>
    <t>Акт №35</t>
  </si>
  <si>
    <t>ф.30-16 Советского нмр</t>
  </si>
  <si>
    <t>ф.30-16</t>
  </si>
  <si>
    <r>
      <t xml:space="preserve">АО ВЛ-6 Ф.30-16 на ПС-35/6 №130 действием ТО, АПВУ. Сильный порывистый ветер, штормовое предупреждение, бюллетень погоды №81 от 21.03.16г. </t>
    </r>
    <r>
      <rPr>
        <sz val="12"/>
        <color indexed="60"/>
        <rFont val="Times New Roman"/>
        <family val="1"/>
        <charset val="204"/>
      </rPr>
      <t>23.03.16г. выполнен осмотр оп. №99 Ф"В" сорвало вязку с изолятора, выполнена переобвязка провода.</t>
    </r>
  </si>
  <si>
    <t>Акт №36</t>
  </si>
  <si>
    <r>
      <t>Остановка УЭЦН при АО ВЛ-110 «Эмтор-Савкинская-1» на ПС-220 «Эмтор» (принадлежность ОАО «Тюменьэнерго») действием 1 зоны ДЗ, АПВН, в 16:06 РПВУ. ПС-35/6 №112, 113 работа АВР-6 успешная.</t>
    </r>
    <r>
      <rPr>
        <sz val="12"/>
        <color indexed="60"/>
        <rFont val="Times New Roman"/>
        <family val="1"/>
        <charset val="204"/>
      </rPr>
      <t xml:space="preserve"> Срыв крепления шлейфа ВЧЗ-110 Ф. "В" на ПС-110 "Южная".</t>
    </r>
  </si>
  <si>
    <r>
      <t xml:space="preserve">Остановка УЭЦН К-1А Северного нмр. </t>
    </r>
    <r>
      <rPr>
        <sz val="12"/>
        <color indexed="60"/>
        <rFont val="Times New Roman"/>
        <family val="1"/>
        <charset val="204"/>
      </rPr>
      <t>При осмотре обнаружено повреждение неподвижного контакта  ф."А" на ЛР-2/4 Ф.Гр-14. Нагрузка переведена на резервное питание.</t>
    </r>
    <r>
      <rPr>
        <sz val="12"/>
        <rFont val="Times New Roman"/>
        <family val="1"/>
        <charset val="204"/>
      </rPr>
      <t xml:space="preserve"> Сильный порывистый ветер, штормовое предупреждение, бюллетень погоды №81 от 21.03.16г. </t>
    </r>
    <r>
      <rPr>
        <sz val="12"/>
        <color indexed="60"/>
        <rFont val="Times New Roman"/>
        <family val="1"/>
        <charset val="204"/>
      </rPr>
      <t>Запланирован ремонт ЛР.</t>
    </r>
  </si>
  <si>
    <t>ТО-10.12.2015г.; ТР-10.06.2011г.</t>
  </si>
  <si>
    <t>ТР- июнь 2016г.; ТО- декабрь 2016г.</t>
  </si>
  <si>
    <t>Акт №37</t>
  </si>
  <si>
    <r>
      <t xml:space="preserve">АО ВЛ-6 Ф.5-17.  Вахского н.м.р. на ПС-35 №205 действием ТО, АПВН, РПВУ. Сильный порывистый ветер, штормовое предупреждение, бюллетень погоды №81 от 21.03.16г. </t>
    </r>
    <r>
      <rPr>
        <sz val="12"/>
        <color indexed="60"/>
        <rFont val="Times New Roman"/>
        <family val="1"/>
        <charset val="204"/>
      </rPr>
      <t>23.03.16г. выполнен осмотр - оп. №35-36, 37-38 провис проводов, запланирована регулировка стрелы провиса.</t>
    </r>
  </si>
  <si>
    <t>1987г.</t>
  </si>
  <si>
    <t>ТО - 09.02.2016г.; ТР - 11.07.2006г.</t>
  </si>
  <si>
    <t>ТО - февраль 2017г.; ТР - июль 2016г.</t>
  </si>
  <si>
    <t>Акт №38</t>
  </si>
  <si>
    <r>
      <t xml:space="preserve">АО ВЛ-6 Ф.3-2 Вахского н.м.р. на ПС-35 №203, действием ТО, АПВУ. Сильный порывистый ветер, штормовое предупреждение, бюллетень погоды №81 от 21.03.16г. </t>
    </r>
    <r>
      <rPr>
        <sz val="12"/>
        <color indexed="60"/>
        <rFont val="Times New Roman"/>
        <family val="1"/>
        <charset val="204"/>
      </rPr>
      <t>23.03.16г. выполнен осмотр - оп. №5-6, 39-40 провис проводов; оп.29-32/1 поросль. 27.03.16г. выполнено устранение дефектов.</t>
    </r>
  </si>
  <si>
    <t>1978г</t>
  </si>
  <si>
    <t>ТО - 27.02.2016г.; ТР - 17.08.2015г.</t>
  </si>
  <si>
    <t>ТО -  август 2016г.; ТР - август 2017г.</t>
  </si>
  <si>
    <t>Акт №39</t>
  </si>
  <si>
    <r>
      <t xml:space="preserve">АО ВЛ-6 Ф.3-2 Вахского н.м.р. на ПС-35 №203, действием ТО, АПВУ. Сильный порывистый ветер, штормовое предупреждение, бюллетень погоды №81 от 21.03.16г. </t>
    </r>
    <r>
      <rPr>
        <sz val="12"/>
        <color indexed="60"/>
        <rFont val="Times New Roman"/>
        <family val="1"/>
        <charset val="204"/>
      </rPr>
      <t>23.03.16г. выполнен осмотр - оп. №5-6, 39-40 провис проводов; оп.29-32/1 поросль. Запланировано устранение дефектов.</t>
    </r>
  </si>
  <si>
    <t>1983г.</t>
  </si>
  <si>
    <t>ТО - 18.09.15г.; ТР – 10.04.12г.</t>
  </si>
  <si>
    <t>ТО - сентябрь 2015г.; ТР – апрель 2017г.</t>
  </si>
  <si>
    <t>Акт №40</t>
  </si>
  <si>
    <r>
      <t xml:space="preserve">АО ВЛ-6 Ф.58-1 Лугинецкого н.м.р. на ПС-35 №558, действием ТО, АПВН, РПВН. Сильный порывистый ветер, штормовое предупреждение, бюллетень погоды №81 от 21.03.16г. </t>
    </r>
    <r>
      <rPr>
        <sz val="12"/>
        <color indexed="60"/>
        <rFont val="Times New Roman"/>
        <family val="1"/>
        <charset val="204"/>
      </rPr>
      <t>Внутренние повреждения трансформатора в КТПН-6/0,4кВ К-47, КТПН выведена в ремонт для замены трансформатора.</t>
    </r>
  </si>
  <si>
    <t>DOKa-630.1</t>
  </si>
  <si>
    <t>ГДР</t>
  </si>
  <si>
    <t>ТО – 03.12.15г., ТР – 18.03.15г.</t>
  </si>
  <si>
    <t>ТР – 18.03.17г.</t>
  </si>
  <si>
    <t>Акт № 29 от Колпашевский РЭС ПО СЭС филиала ТРК ДЗО ТРК</t>
  </si>
  <si>
    <r>
      <t xml:space="preserve">АО АВ-0.4кВ скв. №594 тип ВА 57-35 250А в КТПН6/0,4кВ (Внутреннее повреждение АВ-0.4кВ) </t>
    </r>
    <r>
      <rPr>
        <sz val="12"/>
        <color indexed="60"/>
        <rFont val="Times New Roman"/>
        <family val="1"/>
        <charset val="204"/>
      </rPr>
      <t>Выполнена замена.</t>
    </r>
  </si>
  <si>
    <t>К-2 
Ю-Черемшанское  нмр</t>
  </si>
  <si>
    <r>
      <t xml:space="preserve">АО УЭЦН, нагрев и повреждение перемычек от 2Т до АВ-0,4 ввод-2Т фаза "С" в ТП №1/2х1000кВА. </t>
    </r>
    <r>
      <rPr>
        <sz val="12"/>
        <color indexed="60"/>
        <rFont val="Times New Roman"/>
        <family val="1"/>
        <charset val="204"/>
      </rPr>
      <t>Выполнена замена.</t>
    </r>
  </si>
  <si>
    <t>АО АВ-0,4кВ скв. №460 тип ВА 55-88 160А Iр-41А в КТПН6/0,4кВ. Заявка поступила в 1:20. Запрошены распечатки журнала событий ЭЦН. Скважина работает в режиме АПВ</t>
  </si>
  <si>
    <t>Ф.Б10-17 Советского нмр</t>
  </si>
  <si>
    <r>
      <t xml:space="preserve">АО ВЛ-6кВ Ф.Б10-17 Советского нмр в БРУ-6 БКНС-10 действием МТЗ, АПВУ.
</t>
    </r>
    <r>
      <rPr>
        <sz val="12"/>
        <color indexed="60"/>
        <rFont val="Times New Roman"/>
        <family val="1"/>
        <charset val="204"/>
      </rPr>
      <t xml:space="preserve">При осмотре ВЛ-6 обнаружены видимые подгары проводов ( зацеп техникой) пролёт опор №2-3. Сообщено в дежурную часть ООО "ЧОП РН-Охрана Томск". </t>
    </r>
  </si>
  <si>
    <t>АО АВ-0,4кВ  Iн-63А в КТПН6/0,4кВ. АВ включен, ШГН в работе. Iраб.-32А,  замечаний нет.</t>
  </si>
  <si>
    <r>
      <t xml:space="preserve">Посадка напряжения. </t>
    </r>
    <r>
      <rPr>
        <sz val="12"/>
        <color indexed="60"/>
        <rFont val="Times New Roman"/>
        <family val="1"/>
        <charset val="204"/>
      </rPr>
      <t>Ложное отключение СВ-110 при отключении В-110 ЛС-4 на ПС-110 Игольская при переключениях ПАО "ТРК".</t>
    </r>
  </si>
  <si>
    <t>Акт №41</t>
  </si>
  <si>
    <t>Повторное АО в 23:54 с АПВУ, и 10.04.16г в 0:08 АПВН.</t>
  </si>
  <si>
    <t>1969г.</t>
  </si>
  <si>
    <t>ТПЛМ-10 400/5</t>
  </si>
  <si>
    <t>МЭТП СССР ГЛАВ-Трансформатор</t>
  </si>
  <si>
    <t>ТО - 22.12.15г., ТР - 09.11.15г.</t>
  </si>
  <si>
    <t>ТО - май 2016г., ТР - ноябрь 2017г.</t>
  </si>
  <si>
    <t>14.04.15г.</t>
  </si>
  <si>
    <t>Акт №42</t>
  </si>
  <si>
    <t>1978г.</t>
  </si>
  <si>
    <t>ТМ 160/6 AL</t>
  </si>
  <si>
    <t>Польша "ЕЛПРОМ-ЕНЕРГО"</t>
  </si>
  <si>
    <t>ТО - 08.12.15г., ТР - 23.03.15г.</t>
  </si>
  <si>
    <t>ТО -декабрь 2016г., ТР - март 2017г.</t>
  </si>
  <si>
    <t>31.01.15г.</t>
  </si>
  <si>
    <t>Акт №43</t>
  </si>
  <si>
    <t>1996г.</t>
  </si>
  <si>
    <t>ВВГ 1х1,5</t>
  </si>
  <si>
    <t>ТО 30.03.2016г., ТР 27.04.2015г.</t>
  </si>
  <si>
    <t>ТО 30.04.2016г., ТР апрель 2017г.</t>
  </si>
  <si>
    <t>Акт №45</t>
  </si>
  <si>
    <t>Ф.Б10-17
Советское нмр</t>
  </si>
  <si>
    <t>Акт №46</t>
  </si>
  <si>
    <t>Ф.1-7
Оленье нмр</t>
  </si>
  <si>
    <t>ТО - 27.11.15г., ТР - ноябрь 2006г.</t>
  </si>
  <si>
    <t>ТО -  май 2016г., ТР - ноябрь 2016г.</t>
  </si>
  <si>
    <t>Акт №47</t>
  </si>
  <si>
    <t>АО СУ ЭЦН по посадке напряжения, перезапуск агр. 1 БКНС-24</t>
  </si>
  <si>
    <t>АПВ-нет</t>
  </si>
  <si>
    <t>Ф.2-5 Двуреченское нмр</t>
  </si>
  <si>
    <t>Ф.2-5</t>
  </si>
  <si>
    <r>
      <t>ПС 35/6 кВ №602 посадка напряжения при АО ВЛ-6 Ф.2-5 действием ТО, АПВ нет.</t>
    </r>
    <r>
      <rPr>
        <sz val="12"/>
        <color indexed="60"/>
        <rFont val="Times New Roman"/>
        <family val="1"/>
        <charset val="204"/>
      </rPr>
      <t xml:space="preserve"> (сорвало изолятор Ф."А" с приемного портала ПС №602, схлест проводов, ВЛ восстановлена).</t>
    </r>
    <r>
      <rPr>
        <sz val="12"/>
        <rFont val="Times New Roman"/>
        <family val="1"/>
        <charset val="204"/>
      </rPr>
      <t xml:space="preserve">  Сильный порывистый ветер, штормовое предупреждение, бюллетень погоды №120 от 29.04.16г.</t>
    </r>
  </si>
  <si>
    <t>2003г.</t>
  </si>
  <si>
    <t>Приемный портал</t>
  </si>
  <si>
    <t>ЗАО «Промэнергострой»</t>
  </si>
  <si>
    <t>ТР - 13.09.15г., ТО – 23.03.16г.</t>
  </si>
  <si>
    <t>ТР - сентябрь 2017г., ТО – сентябрь 2016г.</t>
  </si>
  <si>
    <t>Акт №48</t>
  </si>
  <si>
    <t>К-3 Западно-Моисеевское нмр</t>
  </si>
  <si>
    <t>СУ ЭЦН К-3</t>
  </si>
  <si>
    <t xml:space="preserve">К-58 скв.585 </t>
  </si>
  <si>
    <t>АО СКН К-58 скв.585. Выполнен ремонт магнитного пускателя.</t>
  </si>
  <si>
    <t>Ф.6-18</t>
  </si>
  <si>
    <t>К-110 скв.1568</t>
  </si>
  <si>
    <t>АО СКН К-110 скв.1568 Выполнена замена ЭД (разрушение подшипников)</t>
  </si>
  <si>
    <t>Остановка скважин при АО В-10 яч. №4 на ПС-110/10кВ "Раздольное" (ПАО "ТРК"), действием ТО АПВ-неуспешное</t>
  </si>
  <si>
    <t>АО
АПВ</t>
  </si>
  <si>
    <t>Ф.10-4                                     Оленье нмр</t>
  </si>
  <si>
    <t xml:space="preserve">Ф.10-4    </t>
  </si>
  <si>
    <t>Ф.12-8                                     Катыльгинское нмр</t>
  </si>
  <si>
    <r>
      <t>ПС 35/6 кВ №412. АО ВЛ-6кВ Ф.12-8  действием ТО, АПВН, РПВН. Работа АВР-6 КУВ-6 К-18 успешно.</t>
    </r>
    <r>
      <rPr>
        <sz val="12"/>
        <color indexed="60"/>
        <rFont val="Times New Roman"/>
        <family val="1"/>
        <charset val="204"/>
      </rPr>
      <t xml:space="preserve"> В пролете опор №№12-13 упало сухое дерево (отдельно стоящее вне охранной зоны), сорваны вязки на оп.№№11-13, обрыв провода Ф."С", схлест с двумя другими проводами. Устранено.</t>
    </r>
    <r>
      <rPr>
        <sz val="12"/>
        <rFont val="Times New Roman"/>
        <family val="1"/>
        <charset val="204"/>
      </rPr>
      <t xml:space="preserve"> Гроза, сильный порывистый ветер, штормовое предупреждение, бюллетень погоды №133 от 12.05.16г. </t>
    </r>
  </si>
  <si>
    <t>Ф.2-6                                     Двуреченское нмр</t>
  </si>
  <si>
    <t>Ф.2-6</t>
  </si>
  <si>
    <r>
      <t>ПС 35/6 кВ №602. АО ВЛ-6кВ Ф.2-6 действием ТО, АПВУ.</t>
    </r>
    <r>
      <rPr>
        <sz val="12"/>
        <color indexed="60"/>
        <rFont val="Times New Roman"/>
        <family val="1"/>
        <charset val="204"/>
      </rPr>
      <t xml:space="preserve"> Сорвало изолятор Ф."В" с приемного портала КРУН-6 ПС №602, схлест проводов, ВЛ восстановлена.</t>
    </r>
    <r>
      <rPr>
        <sz val="12"/>
        <rFont val="Times New Roman"/>
        <family val="1"/>
        <charset val="204"/>
      </rPr>
      <t xml:space="preserve"> Сильный порывистый ветер, штормовое предупреждение, бюллетень погоды №133 от 12.05.16г.</t>
    </r>
  </si>
  <si>
    <t>Ф.3-8                                   Советское нмр</t>
  </si>
  <si>
    <t xml:space="preserve">Ф.3-8 </t>
  </si>
  <si>
    <t>Ф.21-19                                  Катыльгинское нмр</t>
  </si>
  <si>
    <t xml:space="preserve">Ф.21-19         </t>
  </si>
  <si>
    <t>отсутствие подъездных путей к месту повреждения, отсутствие спецтехники ООО "СТТ"</t>
  </si>
  <si>
    <t>ВАО2-450-М4-У5</t>
  </si>
  <si>
    <t>Отключения оборудования находящегося в эксплуатационной ответственности УЭЭ ООО «РН-Юганскнефтегаз» не фиксировано.
Возможная причина в некорректно выставленных уставках защит на станциях управления ЭЦН.</t>
  </si>
  <si>
    <t>ПС 5011 1Т</t>
  </si>
  <si>
    <t xml:space="preserve"> 1Т</t>
  </si>
  <si>
    <t>Разгерметизация термосифонного фильтра по причине резкого перепада температуры              (от -19 до -30 ºС).</t>
  </si>
  <si>
    <t>ТМН 4000/35</t>
  </si>
  <si>
    <t>Узбекистан</t>
  </si>
  <si>
    <t>2015 г.</t>
  </si>
  <si>
    <t>МВ-35-1 ПС№ 144,  В-35 Стрельцовская-1</t>
  </si>
  <si>
    <t>ПС-35/6кВ №144: отключен МВ-35-1.Причиной аварийного отключения МВ-35-1 явилось подклинивание штока подвижного контакта в направляющей бакелитовой втулки. При  подклинивании  произошло недовключение МВ-35-1, что вызвало закипание трансформаторного масла в дугогасящей камере МВ-35 и  пробою меж баковой изоляции.</t>
  </si>
  <si>
    <t>С-35М-630-10</t>
  </si>
  <si>
    <t>Отечественный производитель</t>
  </si>
  <si>
    <t>ТР – 06.01.13г
ТО - 15.12.2015г</t>
  </si>
  <si>
    <t>ТР  -  2016г.</t>
  </si>
  <si>
    <t>ООО "Югра-Неон", ООО "Плазма", ООО "СГК-Бурение", ОАО "МТС"</t>
  </si>
  <si>
    <t>КГ-ХЛ 4х95</t>
  </si>
  <si>
    <t>09.12.13.   05.12.14.  14.08.15.</t>
  </si>
  <si>
    <t xml:space="preserve">Отключение ВВ-6кВ ф.Б-14 действием защиты МТЗ 2 ступени. Превышение допустимой нагрузки на  оборудовании находящемся в экс-плуатационной ответственности АО «НВБН» </t>
  </si>
  <si>
    <t>2015г</t>
  </si>
  <si>
    <t>2025г</t>
  </si>
  <si>
    <t>АО «НВБН</t>
  </si>
  <si>
    <t>МТЗ, ЗМН</t>
  </si>
  <si>
    <t>ПС Горшковская,  АО 2Т</t>
  </si>
  <si>
    <t>Несоответствие коэффициента трансформации трансформаторов тока резервных защит привело к излишнему отключению Т2.</t>
  </si>
  <si>
    <t xml:space="preserve">ТДТН-40000 110/35/6 </t>
  </si>
  <si>
    <t>ЧТЗ</t>
  </si>
  <si>
    <t>ПС Горшковская,  АО 1Т</t>
  </si>
  <si>
    <t>Несоответствие коэффициента трансформации трансформаторов тока резервных защит привело к излишнему отключению Т1.</t>
  </si>
  <si>
    <t xml:space="preserve">ТДТН-40000 110 /35/6 </t>
  </si>
  <si>
    <t>ТО-31.07.2015г.   ТР-24.07.2007г.</t>
  </si>
  <si>
    <t>ТО-май 2016г.    ТР-ноябрь 2016г.</t>
  </si>
  <si>
    <t xml:space="preserve">22.07.2008г.   28.07.2009г.   18.07.2010г.   21.07.2011г.   27.07.2012г. 24.07.2013г. 11.07.2014г. 31.07.2015г.           </t>
  </si>
  <si>
    <t>Провод А-95</t>
  </si>
  <si>
    <t>ТО-22.12.2015г.       ТР-18.06.2013г.</t>
  </si>
  <si>
    <t>ТО-декабрь 2016г.             ТР-июнь 2016г.</t>
  </si>
  <si>
    <t xml:space="preserve"> 26.06.2014г. </t>
  </si>
  <si>
    <t>ТО-15.12.2015г.       ТР-19.06.2013г.</t>
  </si>
  <si>
    <t>ТО-июнь 2016г.             ТР-июнь 2017г.</t>
  </si>
  <si>
    <t xml:space="preserve"> 05.06.2015г. </t>
  </si>
  <si>
    <t>АВР</t>
  </si>
  <si>
    <t>СЭЩ Россия</t>
  </si>
  <si>
    <t>ТО-апрель 2016г.             ТР-апрель 2017г.</t>
  </si>
  <si>
    <t>сторонних потребителей нет</t>
  </si>
  <si>
    <t>ф.101МБ - 09.1987, ф.121МБ - 29.02.1988</t>
  </si>
  <si>
    <t>Провод А-120</t>
  </si>
  <si>
    <t>ф.101МБ (ТО-14.05.15, Т-04.07.12 , ф.121МБ (ТО-04.05.15, Т-10.06.14)</t>
  </si>
  <si>
    <t>ф.101МБ (ТО-100%,      Т-0% , ф.121МБ (ТО-100%, Т-50%).</t>
  </si>
  <si>
    <t>ф.101МБ - 2016г ф.121МБ - 2016г</t>
  </si>
  <si>
    <t>ф.101МБ - 1 ф.121МБ - 0</t>
  </si>
  <si>
    <t>ТО-12.01.2016г.       ТР-19.03.2012г.</t>
  </si>
  <si>
    <t>ТО-июнь2016г.             ТР-июль 2016г.</t>
  </si>
  <si>
    <t xml:space="preserve">21.03.2013г. 19.03.2014г. 8.07.2015г.           </t>
  </si>
  <si>
    <t>1977г.</t>
  </si>
  <si>
    <t>ИОС-35</t>
  </si>
  <si>
    <t>ТО-29.10.2015                ТР-23.10.2014</t>
  </si>
  <si>
    <t>ТО-апрель 2016г             ТР-октябрь 2016г</t>
  </si>
  <si>
    <t>Тепловизионное обследование-12.10.2015г.</t>
  </si>
  <si>
    <t xml:space="preserve">Т.О. - 24.09.2015г.
Т.Р. - 08.09.2014г.
</t>
  </si>
  <si>
    <t xml:space="preserve">Т.О. - 03.2016г.
Т.Р. - 2017г.
</t>
  </si>
  <si>
    <t>Т.Р. - 24.09.2015г.</t>
  </si>
  <si>
    <t>Причиной отключения ф-14418 явилось двухфазное КЗ на ВЛ-6 ф.14418 между проводами  фазы «А» и «С» в пролёте опор № 3-4. При движении  неизвестной техники с завышенным габаритом под ВЛ-6кВ произошло межфазное короткое замыкание с обрывом провода ф. «А» и повреждением провода ф. «С» в пролете опор № 3-4, что привело к аварийному отключению ф.14418 действием защит.</t>
  </si>
  <si>
    <t xml:space="preserve">ТР – 10.01.2013г </t>
  </si>
  <si>
    <t>23.11.2013, 12.02.2014, 21.01.2016г</t>
  </si>
  <si>
    <t>ООО "Ремстройкомплект", ООО "Плазма"</t>
  </si>
  <si>
    <t>Межфазное КЗ проводов  ф.В,С  в результате схлеста проводов при наезде самосвала MAN гос.№ 587 ВА 186 "СпецАвтотранс-Югра" на подряде у "Ламор Югра"  на оп.1-11</t>
  </si>
  <si>
    <t>Пт-10</t>
  </si>
  <si>
    <t>ТР 06.02.04              ТО 17.01.14</t>
  </si>
  <si>
    <t>ТО 0.16                      ТР 06.17</t>
  </si>
  <si>
    <t xml:space="preserve">отказ ТР         16.02.05         05.04.06          01.04.08          10.01.10         11.07.13    </t>
  </si>
  <si>
    <t>Заказчик УЭТ, ЦТОРТ-3</t>
  </si>
  <si>
    <t>Т.О. - 06.11.2015г.
Т.Р. - 16.04.2014г.</t>
  </si>
  <si>
    <t>Т.О. - 05.2016г.
Т.Р. - 11.2016г.</t>
  </si>
  <si>
    <t>ТО-24.11.2015г.   ТР-15.11.2013г.</t>
  </si>
  <si>
    <t>ТО-май 2016г.    ТР-ноябрь 2017г.</t>
  </si>
  <si>
    <t>12.11.2014г.               24.11.2015г.</t>
  </si>
  <si>
    <t>ВЛ-6 ф.178-18</t>
  </si>
  <si>
    <t>Проезд  неизвестного транспорта  с завышенным габаритом под ВЛ-6кВ в пролёте опор 7-8 и как следствие касание проводов.  
Межфазное замыкание проводов ф. «В» и «С» явилось причиной отключения выключателя ф.17818.</t>
  </si>
  <si>
    <t>1986г</t>
  </si>
  <si>
    <t>ТР – 05.08.2003г ,
ТО - 27.05.2015</t>
  </si>
  <si>
    <t>ТР - март 2016</t>
  </si>
  <si>
    <t>17.08.2005, 5.08.2008, 7.08.2009, 30.08.2010, 19.08.2011, 9.08.2012, 6.08.2013, 7.08.2014</t>
  </si>
  <si>
    <t>МРСК</t>
  </si>
  <si>
    <t xml:space="preserve">Излишяя работа ДЗШ по причине протекания тока небаланса свыше Iу=2000А, при внешнем КЗ на ВЛ-110 Средний Балык-Угутский-1 (Iкз&gt;14кА), который появился после обрыва жилы кабеля цепей тока ф.В в результате внутреннего скрытого дефекта. Причинами обрыва послужили деформация жилы при выполнении монтажных работ и протекание тока более 40А.                                  </t>
  </si>
  <si>
    <t xml:space="preserve">СР-6кВ К-44  </t>
  </si>
  <si>
    <t>CР-6кВ К-44</t>
  </si>
  <si>
    <t>К-44 СР-6кВ ослабление контакта СР-6кВ фазы «С». Оперативно-ремонтным персоналом выполнен ремонт СР-6кВ</t>
  </si>
  <si>
    <t>ONIIIP 10/2</t>
  </si>
  <si>
    <t xml:space="preserve">ТР- 11.04.2014, 
ТО - 25.09.2015 </t>
  </si>
  <si>
    <t>При включении выключателя, не произошло замыкание главных цепей</t>
  </si>
  <si>
    <t>ВР-35 НС-35-20/1600УХЛ1</t>
  </si>
  <si>
    <t>г.Ровно</t>
  </si>
  <si>
    <t>ФСК</t>
  </si>
  <si>
    <t>ПС 500/220/110/10кВ Магистральная (ЦПМЭС)</t>
  </si>
  <si>
    <t>1,2С-500кВ</t>
  </si>
  <si>
    <t xml:space="preserve">Повреждение 1В-500 СургутскаяГРЭС-2 ф.С при производстве переключений. </t>
  </si>
  <si>
    <t>ПС 35/6кВ №202 Т-1</t>
  </si>
  <si>
    <t xml:space="preserve"> Т-1  </t>
  </si>
  <si>
    <t>ПС №202  при  выведенном в ремонт Т-2 (для проверки защит) отключился от диф.защиты Т-1. Т-2 включили из ремонта в 12:10. Причина : пробой изоляции опорного изолятора ф."В" на ШР-35-1. Изолятор заменили, Т-1 включен на холостой ход в 21:40.</t>
  </si>
  <si>
    <t>ОСК 125-35-3 УХЛ1</t>
  </si>
  <si>
    <t xml:space="preserve">ЗАО “ТК”Электрощит”-ТМ САМАРА” </t>
  </si>
  <si>
    <t xml:space="preserve">ТО –12.10.2015г.
ТР – 27.05.2015г.
</t>
  </si>
  <si>
    <t xml:space="preserve">ТО – 10.2016г.
ТР – 05.2017г.
</t>
  </si>
  <si>
    <t>Причина выхода из строя трансформатора будет определена после вскры-тия бака силового трансформатора в заводских условиях.                      (Сопротивление изоляции со стороны ВН и НН  по отношению к корпусу равно нулю. )</t>
  </si>
  <si>
    <t>TNOSCF-400/10 PNS</t>
  </si>
  <si>
    <t>ТО 21.01.2016          ТР 05.04.2011</t>
  </si>
  <si>
    <t>ТО 100%                       ТР 30%</t>
  </si>
  <si>
    <t>ТО 21.07.2016          ТР 31.04.2016</t>
  </si>
  <si>
    <t>ТР – 12.02.14.             ТО – 8.09.15.</t>
  </si>
  <si>
    <t>ТР – февр. 2017г..                ТО – апрель 2016г.</t>
  </si>
  <si>
    <t xml:space="preserve">  ПС 35/6 №079,               ВЛ-6 ф.079-13,          БКРУ-6кВ К-222 </t>
  </si>
  <si>
    <t>ВВ-6-2</t>
  </si>
  <si>
    <t>В БКРУ-6кВ куста 222 вышел из строя блок управления В-6 ввода №2 . БКРУ-6кВ включили от ВЛ-6кВ ф.079-14.</t>
  </si>
  <si>
    <t xml:space="preserve">ТО 21.12.2015  </t>
  </si>
  <si>
    <t>ДЭМ ОВБ</t>
  </si>
  <si>
    <t>ПС 35/6 №110,                  ВЛ-6 ф.110-04</t>
  </si>
  <si>
    <t>ВЛ-6 ф.110-04</t>
  </si>
  <si>
    <t>При выдавливании свайного основания опоры № 19 ВЛ-6 кВ ф.11004 вслед-ствие пучения грунта произошло сильное натяжение и изменение стрелы провиса провода в пролете опор № 19-20. Тяжение и изменение стрелы провиса провода привело к срыву изолятора ф. «В» со штыря опоры. В ре-зультате шлейф провода ф. «В» между изоляторами двойной вязки на опо-ре № 19 коснулся тела опоры и под воздействием тока замыкания на землю произошло термическое повреждение и обрыв провода ф. «В» 
Причиной остановки скважин к.д. 34, 34А, 48, 49 Южно-Сургутского м/р явился неполнофазный режим  вызванный обрывом провода ф. «В» на опоре № 19</t>
  </si>
  <si>
    <t>1979г</t>
  </si>
  <si>
    <t>А-95, ШС-10</t>
  </si>
  <si>
    <t>ТР - 13.02.2006 г. 
ТО – 02.02.2015 г</t>
  </si>
  <si>
    <t>ТР - март 2016 года</t>
  </si>
  <si>
    <t>08.02.2007, 13.02.2008, 10.02.2009, 09.02.2010, 10.02.2011, 14.02.2012, 12.02.2013, 11.02.2014, 23.01.2015</t>
  </si>
  <si>
    <t xml:space="preserve"> ПС 110/35/6 Лунная, произошла посадка напряжения и выборочная остановка скважин. Отключений на оборудовании ООО "РН-Юганскнефтегаз" не зафиксировано </t>
  </si>
  <si>
    <t>ПС 35/6 №1001, ВЛ-6кВ ф.1001-04</t>
  </si>
  <si>
    <t>В-6 ф.1001-04</t>
  </si>
  <si>
    <t>Повреждение микросхемы формирования управляющих сигналов блока БУ TEL100/220-12-03А. к.118,119,120,121 переведены на ф. 1001-14</t>
  </si>
  <si>
    <t>BB/TEL-10-20/1000-У2</t>
  </si>
  <si>
    <t>Самара</t>
  </si>
  <si>
    <t>ТО-13.01.15,     ТР-14.04.14</t>
  </si>
  <si>
    <t>ТО-13.07.16,       ТР-14.04.16</t>
  </si>
  <si>
    <t>ТО-13.01.15, ТР-14.04.14</t>
  </si>
  <si>
    <t>ВЛ-6 кВ ф.111 Уг</t>
  </si>
  <si>
    <t>1988г</t>
  </si>
  <si>
    <t xml:space="preserve">ТО-28.02.2014        ТР -19.02.2015         </t>
  </si>
  <si>
    <t xml:space="preserve">ТО-май 2016             ТР-апрель 2017        </t>
  </si>
  <si>
    <t>ТО-0                      ТР-1</t>
  </si>
  <si>
    <t>ПС 35/6кВ №227,                  ВЛ-6кВ ф.227-10</t>
  </si>
  <si>
    <t>В-6кВ ф.227-10</t>
  </si>
  <si>
    <t>Порыв водовода. Обледенение проводов в пролете оп. №26-27 и повреждение изоляторов ф."А","С" на оп. №27. Устранено.</t>
  </si>
  <si>
    <t>Т.О. - 13.10.2015г.
Т.Р. - 27.09.2012г.</t>
  </si>
  <si>
    <t>Т.О. - 04.2016г.
Т.Р. - 10.2016г.</t>
  </si>
  <si>
    <t>Т.Р. - 08.10.2013г./18.04.2014г.</t>
  </si>
  <si>
    <t>Раскол проходного изолятора 6кВ  фазы «В» с  разгерметизацией и снижением уровня масла в расширителе трансформатора в следствии снижения механических свойств изолятора тип РТ-10 фазы «В».</t>
  </si>
  <si>
    <t>Трансформатор ТОо-6300/35.                       Проходной изолятор 6кВ РТ-10</t>
  </si>
  <si>
    <t>ТО-14.12.15.            ТР-20.09.12.</t>
  </si>
  <si>
    <t>ТО-март 2016.            ТР-сентябрь 2016.</t>
  </si>
  <si>
    <t xml:space="preserve">  ТР-24.09.14.</t>
  </si>
  <si>
    <t>Т-2</t>
  </si>
  <si>
    <t>Выход из строя платы управления на В-35 Т-2 в следсивии несовершенства элементной базы и внутренней схемы платы.</t>
  </si>
  <si>
    <t>ВР 35 НС-35-20/1600 УХЛ1</t>
  </si>
  <si>
    <t>Украина</t>
  </si>
  <si>
    <t xml:space="preserve">ТО 11.02.2016       ТР 07.11.2012; </t>
  </si>
  <si>
    <t>ТО - 05.2016               ТР - 08.2016</t>
  </si>
  <si>
    <t>ТР 26.11.2014</t>
  </si>
  <si>
    <t>ПС 110/35/6 Островная
ВЛ-35 Сургутская-1</t>
  </si>
  <si>
    <t>АС-120/19</t>
  </si>
  <si>
    <t xml:space="preserve">ТР - 27.03.2013г </t>
  </si>
  <si>
    <t>ТР - март 2023 года</t>
  </si>
  <si>
    <t>РУ-6кВ КНС-13 яч.13 В-6кВ</t>
  </si>
  <si>
    <t>В-6кВ агр.1</t>
  </si>
  <si>
    <t>КЗ обмотки статора из-за попадания водно-маслянной эмульсии из системы смазки п/ш в статор ЭД. Схема агр.1 разобрана. Выборчная остановка скважин из-за посадки U.</t>
  </si>
  <si>
    <t>СТДМ-1250</t>
  </si>
  <si>
    <t>ПС 35/6 №107, ВЛ-6 ф.107-05</t>
  </si>
  <si>
    <t>При движении  трубоукладчика типа SHANTUI  SP-25Y № 8613 ООО “Газстройинжениринг” с поднятой стрелой под ВЛ-6кВ произошло межфазное короткое замыкание с обрывом проводов  ф. «А» и «С» в пролете опор № 29-30.
Причиной отключения явилось двухфазное КЗ на ВЛ-6 ф.10705 между проводами  фазы «А» и «С» в пролёте опор № 29-30.</t>
  </si>
  <si>
    <t>ТР - 17.03.2015 г
ТО – 15.02.2016 г</t>
  </si>
  <si>
    <t>ТР- март 2017г</t>
  </si>
  <si>
    <t>ПС-35/6кВ №344  ВЛ-6кВ ф.344-04</t>
  </si>
  <si>
    <t>ВЛ-6кВ ф.344-04</t>
  </si>
  <si>
    <t xml:space="preserve">1. Остановка скважин в результате обрыва провода  в месте установленного бандажа (последствие попадания молнии в грозовой период 2015г.) фазы «А» ф.344-04 в пролете опор №72-№73,  из-за механического натяжения провода с  разрушением изолятора.   2. Механическое натяжение провода произошло в связи с проседанием
сваи и наклона опоры №72.
3.Отклонение опоры в следствии колебания грунта и нахождения в болотистой
местности        </t>
  </si>
  <si>
    <t>ТО-19.09.2015       ТР-19.09.15 отказ</t>
  </si>
  <si>
    <t>ТО - 100%                        ТР - 0%</t>
  </si>
  <si>
    <t>ТО - 18.05.2016          ТР - 15.09.2016</t>
  </si>
  <si>
    <t>07.05.03 ТР отказ 23.05.04 ТР отказ 15.05.07 ТР отказ 04.08.08 ТР отказ 07.07.09 ТР отказ 06.08.10 ТР отказ 07.08.13 ТР отказ 04.08.14 ТР отказ 19.09.15 ТР отказ</t>
  </si>
  <si>
    <t>В результате межвиткового замыкания встроенных трансформаторов тока ТВ-35 фазы «В» ВВ-35-1, при запуске агрегата на УПСВ-4, сработала диффе-ренциальная защита трансформатора Т-1 ПС 35/6 кВ №202.</t>
  </si>
  <si>
    <t>ПС-35/6кВ №325 ВЛ-6кВ ф.325-06</t>
  </si>
  <si>
    <t>ВЛ-6кВ ф.325-06</t>
  </si>
  <si>
    <t>Двух фазное К.З. фаз «А» и «С»  в пролете  опор №27 и №28 в результате зацепа проводов не установленным транспортом, при проезде под ВЛ-6 кВ</t>
  </si>
  <si>
    <t>Опоры метал. Провод А-95. Изоляторы ШС-10</t>
  </si>
  <si>
    <t>КР 18.11.2013.                  ТР 16.03.11.                      ТО 12.2015.</t>
  </si>
  <si>
    <t>ТР февраль 2017                      ТО 04.2016.</t>
  </si>
  <si>
    <t xml:space="preserve">ТР 02.2012, 02.2013,02.2014, 02.2015,02.2016.                     </t>
  </si>
  <si>
    <t>Причиной аварийного отключения ВЛ 6кВ ф.1802-13  явилось  загрязнение опорных изоляторов КТПН 6/0,4 №6 К-102 фазы «А» и «В» токопроводящей пылью что привело к их перекрытию и к междуфазному короткому замыканию, с последующем разрушением предохранителей.</t>
  </si>
  <si>
    <t>2002.</t>
  </si>
  <si>
    <t>Бугульма.</t>
  </si>
  <si>
    <t>16.07.12.</t>
  </si>
  <si>
    <t>15.11.16.</t>
  </si>
  <si>
    <t>Двух фазное К.З. фаз «В» и «С»  в пролете  опор №12 и №12А в результате завала дерева на провода машинистом трелевочной машины «Мульчер», при производстве работ по переработке поросли и деревьев возле охранной зоны ВЛ.</t>
  </si>
  <si>
    <t>Опоры   металлические и ж/б.                  Провод АС-120/19. Изоляторы ПС-70Е</t>
  </si>
  <si>
    <t>ТО 03.01.2016.                        ТР 11.08.2010.</t>
  </si>
  <si>
    <t>ТО апрель 2016.                    ТР май 2024.</t>
  </si>
  <si>
    <t xml:space="preserve">   ТР 30.07.2014.</t>
  </si>
  <si>
    <t xml:space="preserve">Замыкание на землю через микротрещины изоляторов на опорах 14, 52, 90 привело к возникновению межфазного короткого замыкания и отключению ВЛ-6кВ ф.061-17 действием защит. </t>
  </si>
  <si>
    <t>28.07.15                     16.03.15</t>
  </si>
  <si>
    <t>ПС-35/6кВ №206 В-6 ф.206-01 к.321 КТП 6/0.4кВ 400кВА</t>
  </si>
  <si>
    <t>2009</t>
  </si>
  <si>
    <t xml:space="preserve">КТПН 6/0,4 </t>
  </si>
  <si>
    <t xml:space="preserve">ТО –25.02.2016г.
ТР – 12.08.2015г.
</t>
  </si>
  <si>
    <t xml:space="preserve">ТО –08.2016г.
ТР – 08.2017г.
</t>
  </si>
  <si>
    <t>ПС 35/6кВ №176 ВЛ-6 ф.176-18</t>
  </si>
  <si>
    <t>ВЛ-6 ф.176-18</t>
  </si>
  <si>
    <t>При сильном  порывистом ветре произошло разрушение штыревых изоляторов  на опоре № 4/17 и  схлёст проводов в пролете опор 4/16-4/17, что явилось причиной двухфазного короткого замыкания
Двухфазное короткое замыкание ф «А» и «С» явилось причиной отключения ф.17618 действием защиты.</t>
  </si>
  <si>
    <t>сентябрь 1987г</t>
  </si>
  <si>
    <t>КР - 18.09.2011</t>
  </si>
  <si>
    <t>31.01.2012, 30.01.2012,  22.01.2014, 13.07.2015</t>
  </si>
  <si>
    <t>Касание проводов ВЛ-6кВ ф. 060-05 ф. «А», ф. «С» в пролете опор 15а-16а неустановленным автотранспортом.</t>
  </si>
  <si>
    <t>1986-87, 1995</t>
  </si>
  <si>
    <t>23.07.2015     17.01.2015</t>
  </si>
  <si>
    <t>ПС 35/6 №107,                  ВЛ-6 ф.107-03</t>
  </si>
  <si>
    <t>ВЛ-6 ф.107-03</t>
  </si>
  <si>
    <t>На штыре траверсы опоры № 21 ф. «С» произошло  ослабление крепления изолятора двойной вязки ШС-10. Изолятор слетел со штыря, при этом провод ф. “С” кратковременно коснулся траверсы опоры.  
Причиной остановки  скважин явился неполнофазный режим возникших при  кратковременном  касании провода фазы «С»  траверсы опоры.</t>
  </si>
  <si>
    <t>1987г</t>
  </si>
  <si>
    <t xml:space="preserve">ТР – 27.01.2005;         
</t>
  </si>
  <si>
    <t>февраль  2017г</t>
  </si>
  <si>
    <t>ТР  21.01.2010, 13.01.2011, 20.01.2012, 11.02.2013, 14.01.2014, 03.02.2015, 16.02.2015, 24.02.2015, 26.02.2015, 25.02.2016, 29.02.2016</t>
  </si>
  <si>
    <t>ПС 35/6кВ №114, ВЛ-35 Пакомас-1</t>
  </si>
  <si>
    <t>Межвитковое замыкание обмотки трансформатора 35/0,4кВ в КТПН 35/0,4кВ №1 «Остров»
Развитие межвиткового  замыкания в обмотках  трансформатора КТПН 35/0,4кВ №1 «Остров» явилось причиной короткого замыкания фаз «В» и «С», посадки напряжения и остановки скважин</t>
  </si>
  <si>
    <t>2004г</t>
  </si>
  <si>
    <t>ТМ-100/35</t>
  </si>
  <si>
    <t xml:space="preserve">ТР – 07.03.2015г. </t>
  </si>
  <si>
    <t xml:space="preserve">ТР –март 2017г. </t>
  </si>
  <si>
    <t>ИОЛ-6</t>
  </si>
  <si>
    <t>ПС 35/6кВ №170  ВЛ-6кВ ф.170-16</t>
  </si>
  <si>
    <t>Выдавливание свайного основания, вследствие воздействия сил  пучения грунта явилось причиной наклона опоры 63/А и тяжения провода по ф «А», в результате чего произошло разрушение изолятора ф «А» на опоре№ 63/А.</t>
  </si>
  <si>
    <t xml:space="preserve">  01.12 1986г.  </t>
  </si>
  <si>
    <t>КР - 9.02.2012; 
ТО - 26.01.2016</t>
  </si>
  <si>
    <t>ТР - январь 2017 г</t>
  </si>
  <si>
    <t>14.04.2013, 03.04.2014,  16.01.2015</t>
  </si>
  <si>
    <t>ПС-35/6кВ №278 ВЛ-6кВ ф.278-06</t>
  </si>
  <si>
    <t>оп.15 разрушен изолятор ф.В, провис провода, схлест в пролете оп.15-16</t>
  </si>
  <si>
    <t>ТО- 10.12.15                 ТР-25.11.13</t>
  </si>
  <si>
    <t>ТО-июнь 2016                  ТР-2017</t>
  </si>
  <si>
    <t>23.05.2014                25.06.2015</t>
  </si>
  <si>
    <t>ПС 220/110/35/6кВ Усть-Балык, ВЛ-35 Север-2</t>
  </si>
  <si>
    <t>В-35 Север-1</t>
  </si>
  <si>
    <t>Превышение суммарного значения нагрузки ВЛ-35 Север-2 и тока намагничивания при включении Т-1 на х.х. с ВЛ-35 Север-2,  явилось причиной от-ключения В-35  Север-2 действием  защиты «МТЗ 2ст.»
Работа эл. двигателей КНС-4ЮС на выбеге в генераторном режиме при исчезновении напряжения питающей линии стала причиной отключения ВВ-6 кВ ф. 10418 и 10416 действием защит АЧР-1.</t>
  </si>
  <si>
    <t>1982г</t>
  </si>
  <si>
    <t>SFZ9-10000/36.75/6.3</t>
  </si>
  <si>
    <t>КНР</t>
  </si>
  <si>
    <t>ТР – 12.03.2014 
ТО – 15.05.2015 г</t>
  </si>
  <si>
    <t>ТР – март 2024 г</t>
  </si>
  <si>
    <t>ПС 35/6кВ №3086                      ВЛ-6кВ ф.3086-02,  К-286 КТПН 6/0,4кВ №4 Приобского м/р</t>
  </si>
  <si>
    <t>К-286 КТПН 6/0,4кВ №4</t>
  </si>
  <si>
    <t>Причиной аварийного отключения в КТПН 6/0,4 №4 АВ-0,4 №8 явилось  загрязнение изоляции, проявления микротрещин КЛ-0,4кВ, что привело к утере свойств изоляции  и междуфазному короткому замыканию фаз «А, В, С».</t>
  </si>
  <si>
    <t>ВВГ4х95</t>
  </si>
  <si>
    <t>WBWMIR 10/100</t>
  </si>
  <si>
    <t>ТО-05.01.16           ТР-24.10.13</t>
  </si>
  <si>
    <t>ТО-05.06.16               ТР-10.10.16</t>
  </si>
  <si>
    <t xml:space="preserve">ТР-28.06.15; 24.10.14; </t>
  </si>
  <si>
    <t>ВЛ-110 кВ Ленинская-Лосинка-2</t>
  </si>
  <si>
    <t>Ветер, порывы 10-15м/сек( на 8:00).
Однофазное короткое замыкание произошло по причине бокового ветра приведшего к отклонению полимерных изоляторов (ЛК-110) и приближению виброгасителя к степ-болту тела опоры 
Причиной аварийного отключения ВЛ-110 Ленинская-Лосинка -2 явилось однофазное короткое замыкание ф. «А»  на  тело оп. №67/53,</t>
  </si>
  <si>
    <t>АС-150/24</t>
  </si>
  <si>
    <t>ТО - 19.03.2015  ТР - 10.11.2014</t>
  </si>
  <si>
    <t>ТО - ноябрь 2015; 
ТР - ноябрь 2024.</t>
  </si>
  <si>
    <t>ПС 35/6кВ №189 ВЛ-6 ф.189-20</t>
  </si>
  <si>
    <t>ВЛ-6кВ ф.189-20</t>
  </si>
  <si>
    <t>Порывом ветра сорвало изолятор на ЛР-6кВ к ТП 6/0.4 з/сн №17 "Урасибгидрострой". Дефект устранен.</t>
  </si>
  <si>
    <t>ВЛ-6кВ ф.076-11</t>
  </si>
  <si>
    <t>Под воздействием сильных порывов ветра произошло сближение проводов фаз А и С, в пролёте опор 22 – 23</t>
  </si>
  <si>
    <t>провод АС-95</t>
  </si>
  <si>
    <t>23.07.2015 ТО</t>
  </si>
  <si>
    <t>ПС 35/6кВ №066 ВЛ-6 ф.066-06</t>
  </si>
  <si>
    <t>ВЛ-6кВ ф.066-06</t>
  </si>
  <si>
    <t>ТО-05.12.2015       ТР-03.08.2015</t>
  </si>
  <si>
    <t>ТО-05.12.2017        ТР-03.08.2017</t>
  </si>
  <si>
    <t>НВЧЗ,        ТНЗНП-1ст.</t>
  </si>
  <si>
    <t xml:space="preserve">Сильный порывистый ветер (23-25 м/с). Отключение в сетях ПАО Россети. </t>
  </si>
  <si>
    <t>ВЛ-6кВ ф.065-01</t>
  </si>
  <si>
    <t>Воздействие сильного порывистого ветра привело к разрушению изолятора ф. «В», сближению проводов ф. «В» и ф. «С» в пролёте опор 26 – 27</t>
  </si>
  <si>
    <t>ТО-10.11.2015      ТР-20.08.2014</t>
  </si>
  <si>
    <t>ТО-10.11.2017        ТР-20.08.2016</t>
  </si>
  <si>
    <t>ВЛ-6кВ ф.065-12</t>
  </si>
  <si>
    <t>Воздействие сильного порывистого ветра привело к разрушению изолятора ф. «В» на оп.65е, сближению проводов ф. «А» и ф. «С».</t>
  </si>
  <si>
    <t>ТО-20.10.2015      ТР-09.06.2014</t>
  </si>
  <si>
    <t xml:space="preserve">ТО-20.10.2017         ТР-09.06.2016       </t>
  </si>
  <si>
    <t>ВЛ-6кВ ф.019-10</t>
  </si>
  <si>
    <t>Сильный порывистый ветер (23-25 м/с) , обрыв проводов 3-х фаз в пролете 18а-19а. (падение ели из-за пределов охранной зоны). Устранение в светлое время суток.</t>
  </si>
  <si>
    <t>28.10.2015г.- ТО       31.05.2013г. - ТР</t>
  </si>
  <si>
    <t>май 2016г</t>
  </si>
  <si>
    <t>13.05.2014- отказ в ППР</t>
  </si>
  <si>
    <t>ВЛ-6кВ ф.062-17</t>
  </si>
  <si>
    <t>Сильный порывистый ветер (23-25 м/с), ф.062-17 оп.3а (отп. на к-84) обнаружено разрушение изолятора ф. «В», провод ф. «В» и ф. «А» спаялись. произведена замена изолятора и перетяжка провода в пролетах опор 2а-4а, ф.062-17 введен в работу</t>
  </si>
  <si>
    <t>ТО-07.10.2015      ТР-20.06.2015</t>
  </si>
  <si>
    <t>ТО-07.10.2017         ТР-20.06.2017</t>
  </si>
  <si>
    <t>ВЛ-35 Пламя-1</t>
  </si>
  <si>
    <t>Сильный ветер порывами 22 – 27 м/с. Оп.2-5-отпайка на ПС 215- обрыв грозозащитного троса. Демонтировали .</t>
  </si>
  <si>
    <t>грозозащитный трос С-35</t>
  </si>
  <si>
    <t xml:space="preserve">ТО –11.01.2016г.
ТР – 22.06.2012г.
</t>
  </si>
  <si>
    <t xml:space="preserve">ТО –май 2016г.
ТР – 2022г.
</t>
  </si>
  <si>
    <t>Оп.2-5-отпайка на ПС 215- обрыв грозозащитного троса. Демонтировали .</t>
  </si>
  <si>
    <t>ПС-35/6кВ №250 ВЛ-6кВ ф.21к-12</t>
  </si>
  <si>
    <t>ВЛ-6кВ ф.21к-12</t>
  </si>
  <si>
    <t>Сильный ветер порывами 22 – 27 м/с. Отпайка на к.297 оп.№1 сорван изолятор ф.А. Заменили.</t>
  </si>
  <si>
    <t>Т.О. - 23.04.2015г.
Т.Р. - 12.08.2013г.</t>
  </si>
  <si>
    <t>Т.О. - 04.2016г.
Т.Р. - 2017г.</t>
  </si>
  <si>
    <t>Т.Р. - 17.03.2014г./16,23.10.2015г. (Отказ РИТУ)</t>
  </si>
  <si>
    <t>ПС-35/6кВ №274 ВЛ-6кВ ф.274-14</t>
  </si>
  <si>
    <t>ВЛ-6кВ ф.274-14</t>
  </si>
  <si>
    <t>Сильный ветер порывами 22 – 27 м/с. Схлест проводов фаз «В», «С» в пролете опор  № 5-6 отпайка на куст 103А.</t>
  </si>
  <si>
    <t>ТО-25.09.15             ТР-23.09.13</t>
  </si>
  <si>
    <t>ТО-январь 2017                  ТР-Сентябрь 2016</t>
  </si>
  <si>
    <t>ПС-35/6кВ №269 ВЛ-6кВ ф.269-11</t>
  </si>
  <si>
    <t>ВЛ-6кВ ф.269-11</t>
  </si>
  <si>
    <t xml:space="preserve">Сильный ветер порывами 22 – 27 м/с. Опора №35 разрушен изолятор фазы «В», провод висит,   в пролете опор № 35-36 видны следы короткого замыкания фаз  «В» и «С». </t>
  </si>
  <si>
    <t>ТО-02.11.15             ТР-07.10.14</t>
  </si>
  <si>
    <t>ТО-ноябрь 2016                  ТР-Май 2016</t>
  </si>
  <si>
    <t>ВЛ-110 кВ
Правдинская-Меркурий-3</t>
  </si>
  <si>
    <t>Оп.31-32-дерево за пределами охранной зоны</t>
  </si>
  <si>
    <t>ПС-35/6кВ №323                 ВЛ-6кВ ф.323-14</t>
  </si>
  <si>
    <t>ВЛ-6кВ ф.323-14</t>
  </si>
  <si>
    <t>2-х фазное К.З. фаз «В» и «С» в пролете опор №38 и №39, в результате обрыва шлейфа с ОПН-6кВ фазы «В» на оп.№39 из-за потери механических свойств провода вследствие влияния постоянных ветровых нагрузок (длинный шлейф).</t>
  </si>
  <si>
    <t>ТО 06.01.2016;         ТР 22.12.2011</t>
  </si>
  <si>
    <t>ТО-100%                             ТР-60%</t>
  </si>
  <si>
    <t>СУ  ЮБ, СБ, ЮСБ, МС м/р</t>
  </si>
  <si>
    <t xml:space="preserve"> посадка  U по ПС-Средний Балык -отключения электрооборудования БЭО №4  не было, выборочная остановка скважин на кустах  ЮБ, СБ, ЮСБ, МС м/р</t>
  </si>
  <si>
    <t>СУ  Петелинского м/р</t>
  </si>
  <si>
    <t>посадка  U по ПС-Петелинская  - выборочная остановка скважин от ПС-332,334, 336, ЗРУ-6кВ КНС-1Пет;  отключения электрооборудования БЭО №4          не было</t>
  </si>
  <si>
    <t>ПС 110/35/6кВ Сибирь ВЛ-35кВ Сириус-1ц</t>
  </si>
  <si>
    <t xml:space="preserve">К.З. между  проводами (шлейфами) фаз «А», «В» и «телом» приемного портала ПС 35/6 кВ № 304 в следствии сильного порыва  ветра. </t>
  </si>
  <si>
    <t>Провод АС-150/24</t>
  </si>
  <si>
    <t>ТО: 21.02.16                        ТР: 25.08.15</t>
  </si>
  <si>
    <t>ТО 12.2016</t>
  </si>
  <si>
    <t>ПС 110/35/6кВ Солнечная ф.602-03</t>
  </si>
  <si>
    <t>ВЛ-6кВ ф.602-03</t>
  </si>
  <si>
    <t>2-х фазное К.З. фаз «А» и «В» на спуске с опоры №45 на БКРУ-6 кВ куста 602 МБ в результате ослабления провиса проводов, вследствие проседания опоры №45</t>
  </si>
  <si>
    <t>Провод АС-95/19</t>
  </si>
  <si>
    <t>ТО: 16.03.16                        ТР: 17.07.14</t>
  </si>
  <si>
    <t>ТО-100%                             ТР-40%</t>
  </si>
  <si>
    <t>ТО 11.2016                 ТР 07.2016</t>
  </si>
  <si>
    <t>ПС-35/6кВ №376 ВЛ-6кВ ф.376-21</t>
  </si>
  <si>
    <t>ВЛ-6кВ ф.376-21</t>
  </si>
  <si>
    <t>2-х фазное К.З.   проводов фаз «В» и «С» в пролёте опор №1-11 и №1-11а вследствие ослабления натяжения проводов (Ослаблению натяжения проводов способствовал наезд самосвала MAN на опору №1-11 согласно акта АО № 4-3 от 24.01.2016 года.)</t>
  </si>
  <si>
    <t>ТО 06.16                      ТР 06.17</t>
  </si>
  <si>
    <t>ПС 110/35/6кВ Тайга ВЛ-35кВ Поселковая-1ц</t>
  </si>
  <si>
    <t>2-х фазное К.З. фаз «А» и «С» на оп. № 1а вследствие одновременного касания шлейфов тела опоры при порывах ветра  22-27 м/с (длинный шлейф)</t>
  </si>
  <si>
    <t>Опоры   металлические .                  Провод АС-120/19. Изоляторы ПС-70Е, ЛК70/35</t>
  </si>
  <si>
    <t>ТО 04.06.2015.                        ТР 01.10.2012.</t>
  </si>
  <si>
    <t>ТО июнь 2016.                        ТР сентябрь 2020.</t>
  </si>
  <si>
    <t>Возникновение однофазного короткого замыкания, во время прохождения грозового фронта, привело к  отключению ВЛ-220 Полоцкая-Шубинская действием защиты.Во время удара молнии в грозотрос ВЛ-220 кВ Полоцкая-Шубинская воз-никло грозовое перенапряжение, которое привело к перекрытию изоляции с тела опоры на провод ВЛ фазы «А», что привело к возникновению однофазного КЗ и АО данной ВЛ, с успешным АПВ.</t>
  </si>
  <si>
    <t>АС-300/39</t>
  </si>
  <si>
    <t>Возникновение трехфазного короткого замыкания, во время очень силь-ного ветра, привело к АО ВЛ-35 кВ Ока -2 с успешным АПВ.Во время сильного ветра на ВЛ-35 кВ  Ока -2 произошло электродуговое замыкание провода фаз «А», «В», «С» ВЛ-35 Ока-2 на тело опоры №20.</t>
  </si>
  <si>
    <t>ПС «Надежная»  ВЛ-35 Кама-2</t>
  </si>
  <si>
    <t xml:space="preserve"> ВЛ-35 Кама-2</t>
  </si>
  <si>
    <t>Возникновение двухфазного короткого замыкания, во время сильного ветра, привело к отключению действием защиты ВЛ-35 кВ Кама-2 с успешным АПВ.Во время сильного ветра на ВЛ-35 кВ  Кама-2 произошло электродуговое замыкание шлейфов фаз «В» и «С» ВЛ-35 Кама-2 на тело опоры №47.</t>
  </si>
  <si>
    <t>ПС «Пирс»  ВЛ-35 Вектор-2</t>
  </si>
  <si>
    <t xml:space="preserve"> ВЛ-35        Вектор-2</t>
  </si>
  <si>
    <t>Возникновение двухфазного короткого замыкания во время сильного   ветра, привело к  отключению ВЛ-35 кВ Вектор-2 действием защиты.Во время сильного ветра на ПС №5803 произошло электродуговое замы-кание шлейфов фаз «А» и «В» ВЛ-35 Вектор-2 на тело приемного портала</t>
  </si>
  <si>
    <t>ПС «Надежная»  ВЛ-35 Тура-1</t>
  </si>
  <si>
    <t xml:space="preserve"> ВЛ-35        Тура-1</t>
  </si>
  <si>
    <t xml:space="preserve">Возникновение двухфазного короткого замыкания во время сильного
 ветра, привело к отключению ВЛ-35 кВ Тура-1 действием защиты.Во время сильного ветра на ВЛ-35кВ Тура-1 произошло электродуговое замыкание шлейфов фаз «А» и «С» на тело опоры №104
</t>
  </si>
  <si>
    <t>ПС «Пирс»  ВЛ-35 Вектор-1</t>
  </si>
  <si>
    <t xml:space="preserve"> ВЛ-35        Вектор-1</t>
  </si>
  <si>
    <t xml:space="preserve">Возникновение двухфазного короткого замыкания, во время сильно
 ветра, привело к  отключению ВЛ-35 кВ Вектор-1 действием защиты.Во время сильного ветра на ПС №5803 произошло электродуговое замыкание шлейфов фаз «А» и «В» ВЛ-35 Вектор-1 на тело приемного портала.
</t>
  </si>
  <si>
    <t>1 ст      ТНЗНП</t>
  </si>
  <si>
    <t xml:space="preserve"> ПС-110  Гагринская     ВЛ-110        Гагаринская-Балинская-1</t>
  </si>
  <si>
    <t xml:space="preserve"> ВЛ-110        Гагаринская-Балинская-1</t>
  </si>
  <si>
    <t>Возникновение однофазного короткого замыкания, во время очень сильного ветра, привело к АО ВЛ-110 Гагаринская- Балинская-1 с успешным АПВ.Во время сильного ветра на ВЛ-110 Гагаринская- Балинская-1 произошло электродуговое замыкание шлейфа фазы «А» на тело опоры №3.</t>
  </si>
  <si>
    <t>ПС «Горшковская»  ВЛ-35 Глухарь-2</t>
  </si>
  <si>
    <t>ВЛ-35     Глухарь-2</t>
  </si>
  <si>
    <t xml:space="preserve">Возникновение двухфазного короткого замыкания, во время сильно ветра, привело к АО ВЛ-35 кВ Глухарь-2 действием защиты.Во время сильного ветра на ПС №6755 произошло электродуговое 
замыкание шлейфов фаз «А» и «В» ВЛ-35 Глухарь-2  на тело приемного портала 
</t>
  </si>
  <si>
    <t>ПС «Лабытвор»  ВЛ-35 Юган-2</t>
  </si>
  <si>
    <t>ВЛ-35 Юган-2</t>
  </si>
  <si>
    <t xml:space="preserve">Возникновение трехфазного короткого замыкания, во время очень      сильного ветра, привело к   АО ВЛ-35 Юган -2.Во время сильного ветра на ВЛ-35 Юган -2 произошло электродуговое 
замыкание шлейфов фазы «А», «В», «С» на тело опоры №47.
</t>
  </si>
  <si>
    <t>ПС «Горшковская»  ВЛ-35 Глухарь-1</t>
  </si>
  <si>
    <t>ВЛ-35     Глухарь-1</t>
  </si>
  <si>
    <t xml:space="preserve">Возникновение двухфазного короткого замыкания во время сильного 
ветра, привело к  отключению ВЛ-35 кВ Глухарь-1действием защиты.Во время сильного ветра на ПС №6755 произошло электродуговое замы-кание шлейфов фаз «А» и «В» ВЛ-35 Глухарь-1  на тело приемного портала.
</t>
  </si>
  <si>
    <t>ПС «Гранит »  ВЛ-35 Янтарь-1</t>
  </si>
  <si>
    <t xml:space="preserve"> ВЛ-35      Янтарь-1</t>
  </si>
  <si>
    <t>Возникновение трехфазного короткого замыкания, во время очень      сильного ветра, привело к   АО ВЛ-35 Янтарь -1Во время сильного ветра на ВЛ-35 Янтарь-1 произошло электродуговое замыкание шлейфов фазы «А», «В», «С» на тело опоры №28.</t>
  </si>
  <si>
    <t>ПС 35/6кВ №1000 ВЛ-6 ф.1000-06</t>
  </si>
  <si>
    <t>ВЛ-6кВ ф.1000-06</t>
  </si>
  <si>
    <t>Из-за сильного ветра (с порывами 22-27м/с) упавшее дерево  вызвало схлест проводов, произошло перекрытие изоляционного промежутка ф.«А» ф.«В», ф.«С», что привело к возникновению трехфазного К.З., отключению  ф. 1000-06. Механические воздействия от тяжения провода привели к разрушению силовых элементов опор 24,25,26, наклону дополнительной траверсы на опоре №24.</t>
  </si>
  <si>
    <t>ТО 12.10.2015            ТР 26.04.2015</t>
  </si>
  <si>
    <t>ТР апрель 2016</t>
  </si>
  <si>
    <t>ТО 12.10.2015</t>
  </si>
  <si>
    <t>ПС 35/6кВ №1001 ВЛ-6 ф.1001-14</t>
  </si>
  <si>
    <t>ВЛ-6кВ ф.1001-14</t>
  </si>
  <si>
    <t xml:space="preserve">    В результате налипания снега на  провода ВЛ-6кВ ф. 1001-14 увеличился провис проводов.  При порывистом ветре (22-27м/с) произошел сброс снега, вызвавший схлёст  проводов ф. «В», ф. «С» с последующим двухфазным К.З. в пролете опор № 1-2.</t>
  </si>
  <si>
    <t>ТО 12.10.2015            ТР 23.04.2015</t>
  </si>
  <si>
    <t>ПС 35/6кВ №1013 ВЛ-6кВ ф.1013-04</t>
  </si>
  <si>
    <t>ВЛ-6кВ ф.1013-04</t>
  </si>
  <si>
    <t xml:space="preserve">Разрушение штыревого изолятора на опоре №15 ф. «А» привело к однофазному замыканию на «землю». Разрушение штыревого изолятора на опоре №20 ф. «С» привело к однофазному замыканию на «землю». Два однофазных замыкания на разных фазах привели к двухфазному К.З.  
Возникший ток К.З. привел к срабатыванию защит ВЛ-6кВ ф.1013-04.
</t>
  </si>
  <si>
    <t>ТО 03.04.2015            ТР 05.10.2015</t>
  </si>
  <si>
    <t>ТР октябрь 2016</t>
  </si>
  <si>
    <t>ТО 03.04.2015</t>
  </si>
  <si>
    <t>ПС 35/6кВ №1013 ВЛ-6кВ ф.1013-15</t>
  </si>
  <si>
    <t>ВЛ-6кВ  ф.1013-15</t>
  </si>
  <si>
    <t>Причиной отключения явилось  междуфазное замыкание проводов фаза «А», «В» в пролете опор №10-11 при срыве старого штыревого изолятора ф. «А» на опоре №10, из-за порывов ветре (22-27 м/с).</t>
  </si>
  <si>
    <t>ТО 17.11.2015            ТР 30.05.2015</t>
  </si>
  <si>
    <t>ТР май 2016</t>
  </si>
  <si>
    <t>ТО 17.11.2015</t>
  </si>
  <si>
    <t>ПС 220/110/35/6кВ Росляковская 1СШ-110</t>
  </si>
  <si>
    <t>1СШ-110</t>
  </si>
  <si>
    <t>LTB-145 D1/B</t>
  </si>
  <si>
    <t>ТО - 06.04.2015   ТР - 10.03.2016</t>
  </si>
  <si>
    <t>ТР март 2017</t>
  </si>
  <si>
    <t>ТО 10.03.2016</t>
  </si>
  <si>
    <t>ПС 220/110/35/6кВ Росляковская 2СШ-110</t>
  </si>
  <si>
    <t>ТО - 06.04.2015   ТР - 16.03.2016</t>
  </si>
  <si>
    <t>ТО 16.03.2016</t>
  </si>
  <si>
    <t xml:space="preserve">Прохождение штормового холодного фронта, сильный ветер (с порывами 22-27м/с) произошло недопустимое сближение токоведущих частей ВЛ 220 кВ (шлейф провода фаза «А») до заземленных частей опоры №1. </t>
  </si>
  <si>
    <t>ВЛ-110 Шубинская-Монастырская 2</t>
  </si>
  <si>
    <t>Вследствие сильных порывов ветра произошло перекрытие изоляционного промежутка токоведущих частей ВЛ 110 кВ (шлейф провода фаза «А») и заземленных частей опоры №111 (тело опоры), что привело к возникновению однофазного К.З., и отключению ВЛ 110кВ ВЛ-110кВ Шубинская - Монастырская – 2.</t>
  </si>
  <si>
    <t>Провод АС-150/29</t>
  </si>
  <si>
    <t>ТО 09.11.2015            ТР 08.11.2014</t>
  </si>
  <si>
    <t>ТР ноябрь 2016</t>
  </si>
  <si>
    <t>ТО 09.11.2015</t>
  </si>
  <si>
    <t>ПС 110/35/6кВ Куделинская ВЛ-35 Родник-2</t>
  </si>
  <si>
    <t>Из-за сильного ветра (с порывами 22-27м/с) произошло касание шлейфов фазы «А» и «В» ВЛ-35кВ Родник-2  с телом приемного портала ПС 35/6кВ №2060. 
ПС 2096, 2060 работа АВР-6кВ</t>
  </si>
  <si>
    <t>ТО 22.07.2015            ТР 16.05.2013</t>
  </si>
  <si>
    <t>ТО 22.07.2015</t>
  </si>
  <si>
    <t xml:space="preserve"> ПС 110/35/6кВ Куделинская  ВЛ-35 Родник -1</t>
  </si>
  <si>
    <t>ВЛ-35 Родник-1</t>
  </si>
  <si>
    <t>Вследствие сильных порывов ветра произошло перекрытие изоляционно-го промежутка токоведущих частей ВЛ 35кВ (шлейф фаза «В», «С») и зазем-ленных частей приемного портала ПС №35/6кВ 2060 (тело приемного пор-тала), что привело к возникновению двухфазного К.З., и отключению ВЛ 35кВ Родник-1.</t>
  </si>
  <si>
    <t>ТО 22.07.2015            ТР 17.05.2013</t>
  </si>
  <si>
    <t>ТР май 2017</t>
  </si>
  <si>
    <t xml:space="preserve">  ПС 110/35/6кВ Куделинская  ВЛ-35 Пойма 2</t>
  </si>
  <si>
    <t xml:space="preserve">ВЛ-35 Пойма-2 </t>
  </si>
  <si>
    <t xml:space="preserve">Вследствие сильных порывов ветра произошло перекрытие изоляци-онного промежутка токоведущих частей ВЛ 35кВ (шлейф провода фаза «А», «С») и заземленных частей опоры №28 (тело опоры), что привело к возникновению двухфазного К.З., и отключению ВЛ 35кВ Пойма-2. </t>
  </si>
  <si>
    <t>Провод АС-120/19</t>
  </si>
  <si>
    <t>ТО 15.01.2016            ТР 15.01.2015</t>
  </si>
  <si>
    <t>ТР январь 2017</t>
  </si>
  <si>
    <t xml:space="preserve">ТО15.01.2016  </t>
  </si>
  <si>
    <t xml:space="preserve">  ПС 110/35/6кВ Озерная  ВЛ-35 Вербная-1</t>
  </si>
  <si>
    <t>ВЛ-35 Вербная -1</t>
  </si>
  <si>
    <t>Вследствие сильного ветра (с порывами 22-27м/с) произошло обрыв шлейфа фазы «А» ВЛ-35кВ Вербная-1 на приемном портале ПС 35/6кВ №3787, произошло перекрытие изоляционного промежутка ф.«А» ф.«В» что привело к возникновению двухфазного К.З</t>
  </si>
  <si>
    <t>ТО 12.09.2015            ТР 07.03.2016</t>
  </si>
  <si>
    <t>ТО 12.09.2015</t>
  </si>
  <si>
    <t xml:space="preserve">  ПС 110/35/6кВ Озерная  ВЛ-35 Дунай-1</t>
  </si>
  <si>
    <t>ВЛ-35 Дунай -1</t>
  </si>
  <si>
    <t>Вследствие сильного ветра (с порывами 22-27м/с) произошло обрыв шлейфа фазы «В» ВЛ-35кВ Дунай-1 на приемном портале ПС 35/6кВ №3785, произошло перекрытие изоляционного промежутка ф.«В» ф.«С» что привело к возникновению двухфазного К.З., отключению  ВЛ-35кВ Дунай-1.</t>
  </si>
  <si>
    <t>ТО 27.11.2015            ТР 14.05.2015</t>
  </si>
  <si>
    <t>ТО 27.11.2015</t>
  </si>
  <si>
    <t xml:space="preserve">  ПС 110/35/6кВ Озерная  ВЛ-35 Талая-2</t>
  </si>
  <si>
    <t>ВЛ-35 ВЛ-35 Талая-2</t>
  </si>
  <si>
    <t>Вследствие сильного ветра (с порывами 22-27м/с) произошло обрыв шлейфа фазы «А» ВЛ-35кВ Талая-2 на приемном портале ПС 35/6кВ №3191, произошло перекрытие изоляционного промежутка ф.«А» ф.«В» что привело к возникновению двухфазного К.З., отключению  ВЛ-35кВ  Таклая-2.</t>
  </si>
  <si>
    <t>ТО 15.11.2015            ТР 02.10.2011</t>
  </si>
  <si>
    <t>ТО 15.11.2015</t>
  </si>
  <si>
    <t>Вследствие сильных порывов ветра произошло перекрытие изоляционно-го промежутка токоведущих частей ВЛ 110кВ (шлейф провода фаза «А» ) и заземленных частей опоры №18 (тело опоры), что привело к возникнове-нию однофазного К.З., и отключению ВЛ 110кВ Росляковская - Куделинская.</t>
  </si>
  <si>
    <t>ТО 12.12.2015            ТР 29.06.2015</t>
  </si>
  <si>
    <t>ТР июнь 2016</t>
  </si>
  <si>
    <t>ТО 12.12.2015</t>
  </si>
  <si>
    <t>ПС 110/35/6кВ Очимкинская ЗРУ-6 кВ КНС-7Р  ф.7Р-29</t>
  </si>
  <si>
    <t>ВЛ-6 ф.7Р-29</t>
  </si>
  <si>
    <t>Сильный ветер порывами 22 – 27 м/с. На  оп.№  8 ф."В" разрушение изолятора , заменили изолятор, ф.7Р-29 ввели в работу.</t>
  </si>
  <si>
    <t xml:space="preserve">ТО –22.10.2015г.
ТР – 23.04.2007г.
</t>
  </si>
  <si>
    <t xml:space="preserve">ТО –100%
ТР – 0%
</t>
  </si>
  <si>
    <t xml:space="preserve">ТО –ноябрь.2016г.
ТР – май 2016г.
</t>
  </si>
  <si>
    <t>ТР – отказан 2008г., 2009г., 2010г., 2011г., 2012г, 2013г., 2014г., 2015г.,</t>
  </si>
  <si>
    <t xml:space="preserve">ПС 35/6кВ №103 ВЛ-6 ф.103-12  КТПН 6/0.4 куста 37А-1 </t>
  </si>
  <si>
    <t xml:space="preserve"> КТПН 6/0.4-1000кВА   к.д.37А-1 </t>
  </si>
  <si>
    <t>РЛК-СЭЩ-1а-2-10/630</t>
  </si>
  <si>
    <t>ТР – 06.08.2008г
ТО – 06.10.2015г</t>
  </si>
  <si>
    <t>ТР – июнь 2016г</t>
  </si>
  <si>
    <t>05.08.2010, 04.08.2011, 07.08.2012, 26.08.2013, 06.08.2014, 11.08.2014, 15.08.2014, 06.10.2015, 15.10.2015</t>
  </si>
  <si>
    <t>ПС 35/6кВ №1802 ф.1802-23</t>
  </si>
  <si>
    <t xml:space="preserve">Причиной остановки скважин явился дисбаланс в сети 6кВ, в следствии обрыва шлейфа  фазы «С» на опоре №58 ВЛ-6кВ ф.1802-23.  </t>
  </si>
  <si>
    <t>ТО 13.08.2015            ТР 10.02.2016</t>
  </si>
  <si>
    <t>ТР февраль 2017</t>
  </si>
  <si>
    <t>ТО 13.08.2015</t>
  </si>
  <si>
    <t>ВЛ-6 ф.202-12</t>
  </si>
  <si>
    <t xml:space="preserve">оп.№51-52 упавшее дерево из-за охранной зоны ВЛ-6кВ, следы ожогов на проводе фазы «С». </t>
  </si>
  <si>
    <t xml:space="preserve">ТО –27.07.2015г.
ТР – 25.04.2014г.
</t>
  </si>
  <si>
    <t xml:space="preserve">ТО –октябрь.2016г.
ТР – апрель 2016г.
</t>
  </si>
  <si>
    <t xml:space="preserve">отключение вводного АВ-0,4 кВ в КТПН-6/0,4кВ из-за  неселективной  работы  защит на вводном АВ-0,4 кВ в следствии превышения тока,   при заклинивании УЭЦН скважины 817. </t>
  </si>
  <si>
    <t>2010г</t>
  </si>
  <si>
    <t>ВА57Ф35</t>
  </si>
  <si>
    <t>КЭАЗ</t>
  </si>
  <si>
    <t>ТО -09.03.2016г             ТР-12.11.2013г</t>
  </si>
  <si>
    <t>ТО-100%   ТР-40%</t>
  </si>
  <si>
    <t>ТО-06.2016г              ТР-11.2016г</t>
  </si>
  <si>
    <t>ТР-07.11.2014г, 10.11.2015г</t>
  </si>
  <si>
    <t>август 2014г.</t>
  </si>
  <si>
    <t xml:space="preserve"> Деформация основания опоры №13 привела ее наклону с нарушением геометрии проводов в пролете опор №№13-14 фазы «А», ф. «С», и их схлёсту при сильных порывах ветра (21-26 м/с), что в свою очередь привело к аварийному отключению ВЛ-6кВ ф.1013-08 действием токовых защит.</t>
  </si>
  <si>
    <t>ТО 17.04.2015            ТР 08.10.2015</t>
  </si>
  <si>
    <t>ТО 17.04.2015</t>
  </si>
  <si>
    <t>Сильный снег, ветер порывами до 26м/с. Ф.076-16 опора 39а частичное разрушение изолятора ф.В, опора 40а частичное разрушение изоляторов ф.В, С. Произвели ремонт. ВЛ-6кВ введена в работу</t>
  </si>
  <si>
    <t>2011, 2013</t>
  </si>
  <si>
    <t>провод АС-95, А-120</t>
  </si>
  <si>
    <t>10.2014 ТР,01.2015 ТО</t>
  </si>
  <si>
    <t>Сильный ветер, порывы до 20 м/с. ВЛ-6 ф.32-1 оп.№25 обрыв шлейфа ф.А. Остановка скважин по дисбалансу напряжения. ВЛ-6 ф.32-1 отключена в ремонт.</t>
  </si>
  <si>
    <t xml:space="preserve">Отключение в сетях ОАО «Тюменьэнерго»
Отключение оборудования находящегося в эксплуатационной ответствен-ности ООО «РН-Юганскгефтнгаз» не было. В 9:50 повторное откл. от НВЧЗ, АПВН. </t>
  </si>
  <si>
    <t>СУ скважин Юганского региона</t>
  </si>
  <si>
    <t>СУ скважин</t>
  </si>
  <si>
    <t xml:space="preserve">Отключения оборудования находящегося в эксплуатационной ответственности УЭЭ ООО «РН-Юганскнефтегаз» не зафиксировано.
</t>
  </si>
  <si>
    <t>ТО-26-27.01.2016г.     ТР-21.01.2008г.</t>
  </si>
  <si>
    <t>ТО-июль 2016г.         ТР-январь 2017г.</t>
  </si>
  <si>
    <t>14.01.2009г. 19.01.2009г.  29.01.2010г. 19.01.2011г. 23.01.2012г. 15.01.2013г. 30.01.2013г. 21.01.2014г. 20.01.2015г.</t>
  </si>
  <si>
    <t>Отключение в сетях ОАО «Тюменьэнерго». Отключение оборудования находящегося в эксплуатационной ответствен-ности ООО «РН-Юганскгефтнгаз» не было.</t>
  </si>
  <si>
    <t>2-х фазное К.З.   проводов фаз «А» и «В» в пролёте опор № 37-38 вследствие увеличения стрелы провеса провода из-за отклонения опоры  №38 (колебания грунта и нахождение в болотистой местности) при порывах ветра</t>
  </si>
  <si>
    <t>ТР - 17.05.11
ТО - 10.05.15</t>
  </si>
  <si>
    <t>ТР - 01.19
ТО - 05.16</t>
  </si>
  <si>
    <t>Перегоревший шлейф на оп. №34 ф. «С» касание провода ф.А</t>
  </si>
  <si>
    <t>Т.О. - 22.12.2015г.
Т.Р. - 24.06.2013г.</t>
  </si>
  <si>
    <t>Т.О. - 06.2016г.
Т.Р. - 2017г.</t>
  </si>
  <si>
    <t>Т.Р. - 26.06.2014г. (Отказ РИТУ)</t>
  </si>
  <si>
    <t>Оп 12-1 разрушение изоляторов ф.А,В,С на ЛР-6 кВ. ЛР-6 зашунтировали. ВЛ-6 кВ осмотрена..Ф.278-06 ввели в работу.</t>
  </si>
  <si>
    <t>ШС-10
Траверса</t>
  </si>
  <si>
    <t>Т.О. - 11.12.2015г.
Т.Р. - 05.06.2013г.</t>
  </si>
  <si>
    <t>Т.Р. - 20.06.2014г./19.06.2015г. (Отказ РИТУ)</t>
  </si>
  <si>
    <t>Конструктивное исполнения опоры 32/1 и расположение ф. «В» и «С» на одной траверсе привело к увеличению стрелы провеса. При сильном порывистом ветре это явилось причиной схлёста проводов и межфазного короткого замыкания. 
Нестойкое межфазное замыкание на ВЛ-35 Шмыринская-2 явилось причи-ной отключения ВЛ-35 действием защиты с успешным АПВ и как следствие остановки скважин</t>
  </si>
  <si>
    <t>ТР – 05.02.2014 г
ТО – 15.05.2015 г.</t>
  </si>
  <si>
    <t xml:space="preserve">ТР - июнь 2024 года.  </t>
  </si>
  <si>
    <t>ПС 35/6кВ №134  ВЛ-6 ф.134-08</t>
  </si>
  <si>
    <t>Сильным порывом штормового ветра  сорвало изолятор ф. «С»  с  подстав-ной траверсы анкерно-угловой опоры № 4/5 и провод ф. «С» упал  на провод ф. «А». 
Двухфазное короткое замыкание ф. «А» и «С», явилось причиной отключения ф.13408 действием защиты и остановки скважин к.д. 1, 1А, 2, 2А.</t>
  </si>
  <si>
    <t>ТР - 1.11.2010;
ТО - 8.06.2015</t>
  </si>
  <si>
    <t>ТР - июнь 2016</t>
  </si>
  <si>
    <t>26.10.2012, 24.10.2013, 22.10.2014, 8.06.2015</t>
  </si>
  <si>
    <t xml:space="preserve">ПС 35/6кВ №106  1, 2С-6, ф.106-18                             </t>
  </si>
  <si>
    <t>ВЛ ф.106-18, 1,2С-6</t>
  </si>
  <si>
    <t xml:space="preserve">Сильным порывом штормового ветра  сорвало изолятор ф. «А»  траверсы анкерно-угловой опоры № 54 и провод  ф. «А» упал  на провод ф. «В». 
При работе АПВ произошел пробой изоляции полюсов и  выброс масла из МВ-6 кВ ф. 10618, отключение МВ-6кВ Ввод-6-1. </t>
  </si>
  <si>
    <t>1983г</t>
  </si>
  <si>
    <t>ИПУ-100/1000, ВК-10/630</t>
  </si>
  <si>
    <t>ТР – 16.07.2009 г. 
ТО – 03.12.2015 г</t>
  </si>
  <si>
    <t>ТР – октябрь 2017 г</t>
  </si>
  <si>
    <t>ПС-35/6кВ №227  
ВЛ-6 ф.227-05</t>
  </si>
  <si>
    <t>ВЛ-6 ф.227-05</t>
  </si>
  <si>
    <t>Посадка напряжения по 1с-6 ПС227.Сработал БАВР-6 , возврат схемы был .
 ф.227-05  межфазное короткое замыкание при схлесте проводов в пролете опор №31-32 из-за
 разрушения изолятора фазы «В» на оп. №31 от ветровой нагрузки.</t>
  </si>
  <si>
    <t>ШС-10,
К-9</t>
  </si>
  <si>
    <t>ТО-27.01.2016г.  
   ТР-01.07.2013г.</t>
  </si>
  <si>
    <t>ПС 110/35/6 кВ Мамонтовская ВЛ-35 кВ Егоровская-2 ц.</t>
  </si>
  <si>
    <t xml:space="preserve">ВЛ-35  Егоровская-2 </t>
  </si>
  <si>
    <t>Сильный ветер порывами 21 – 26 м/с. Падение дерева из-за охранной зоны ВЛ на провода  ВЛ в пролете оп.22-23</t>
  </si>
  <si>
    <t>ТО-20-22.04.2015г.     ТР-22-25.04.2014г.</t>
  </si>
  <si>
    <t>ТО-апрель 2016г.         ТР-апрель 2024г.</t>
  </si>
  <si>
    <t>ПС-35/6кВ №242 ВЛ-6 ф.242-06</t>
  </si>
  <si>
    <t>ВЛ-6 ф.242-06</t>
  </si>
  <si>
    <t>Сильный ветер порывами 21 – 26 м/с. Падение дерева на ВЛ в пролете оп.44-45 из-за пределов охранной зоны</t>
  </si>
  <si>
    <t>Т.О. - 01.10.2015г.
Т.Р. - 04.10.2013г.</t>
  </si>
  <si>
    <t>Т.Р. - 01.10.2014г (Отказ РИТУ)</t>
  </si>
  <si>
    <t xml:space="preserve">Сильный ветер порывами 21 – 26 м/с. Схлест проводов фаз «В,С» в пролете оп. №2-3 отп. на К.126А </t>
  </si>
  <si>
    <t>Сильный ветер порывами 21 – 26 м/с.. оп.5-6 схлест проводов, провис порвода в результате выдавливания свайного основания оп.5, наклон в створ ВЛ.</t>
  </si>
  <si>
    <t>Т.О. - 23.03.2016г.
Т.Р. - 27.09.2013г.</t>
  </si>
  <si>
    <t>Т.О. - .2017г.
Т.Р. - 09.2016г.</t>
  </si>
  <si>
    <t>Т.Р. - 30.09.2014г (Отказ РИТУ)</t>
  </si>
  <si>
    <t xml:space="preserve">Воздействие сильного порывистого ветра привело к разрушению изолятора на оп.24 ф. «В», сближению проводов ф. «В» и ф. «С» и к межфазному короткому замыканию с отключением выключателя ф.026-12 действием защит. </t>
  </si>
  <si>
    <t>1986, 1992</t>
  </si>
  <si>
    <t xml:space="preserve">провод А-95, </t>
  </si>
  <si>
    <t>05.2009-ТР       26.02.2016-ТО</t>
  </si>
  <si>
    <t>июль 2010, 2011, 2012, 2013. 2014- отказ в проведении ППР</t>
  </si>
  <si>
    <t>Сильный ветер порывами 21 – 26 м/с. Схлест проводов фаз «А,С» в пролете опор  № 47-48, наклон опоры №47 в результате подвижки грунта.</t>
  </si>
  <si>
    <t>ТО- 14.10.2015                 ТР-30.04.13</t>
  </si>
  <si>
    <t>ТО-апрель 2016                  ТР-2017</t>
  </si>
  <si>
    <t>04.07.14.     14.10.15</t>
  </si>
  <si>
    <t>ВЛ-6 ф.230-13</t>
  </si>
  <si>
    <t xml:space="preserve"> КЗ  КЛ-6 кВ в яч.ф.230-13. Произвели переразделку  КЛ в ячейке. Для безопасности работ выводили в ремонт 2С-6 на ПС 230. </t>
  </si>
  <si>
    <t>Кабель АСБ 3*95</t>
  </si>
  <si>
    <t xml:space="preserve"> СУ   к.21.1 Омбинского месторождения</t>
  </si>
  <si>
    <t>Выборочные остановки скважин по к.21.1 Омбинского месторождения. 
Отключения оборудования находящегося в эксплуатационной ответственности УЭЭ ООО «РН-Юганскнефтегаз» не фиксировано.</t>
  </si>
  <si>
    <t xml:space="preserve">ПС 35/6кВ №6016  ВЛ-6кВ ф.6016-05, ф.6016-22 </t>
  </si>
  <si>
    <t xml:space="preserve"> Обрыв проводов ВЛ-6кВ ф. 6016-05,6016-22 ф."А,В" в пролете оп.31-34 трактором ООО "ТВС" при проезде под ВЛ с негабаритным прицепом.  Произвели ремонт провода</t>
  </si>
  <si>
    <t>ТР – 06.03.2015г</t>
  </si>
  <si>
    <t>2017г</t>
  </si>
  <si>
    <t>В-35 Т-1,  В-35 Т-2</t>
  </si>
  <si>
    <t>В-35 Т-1 разрушение ф.С; В-35 Т-2 разрушение ф.В. Нарушение герметизации проходного ввода 35кВ выключателя в месте армировки соединения фарфора и фланца привело к снижению изоляционных характеристик, и, как следствие,  к однофазному замыканию ( фаза «С» 1СШ, фаза «В» 2СШ) на «землю». Токи утечки на землю привели к разогреву ввода, возникновению избыточного давления во вводе и его разрушению,  с дальнейшим развитием трехфазного КЗ и аварийному отключению 1, 2 СШ</t>
  </si>
  <si>
    <t>ВВУ-35II-25/630 УХЛ1</t>
  </si>
  <si>
    <t>ПС 35/6 №173 ВЛ-6кВ ф.173-26 CУ к.30</t>
  </si>
  <si>
    <t>ВЛ-6кВ ф.173-26 СУ к.30</t>
  </si>
  <si>
    <t>Остановка скважин по посадке напряжения. Оп.36 - разрушение изолятора ф.В, провод ф.В перегорел при контакте с траверсой и упал на землю. Произведен ремонт провода.</t>
  </si>
  <si>
    <t>Изолятор           ШФ-10</t>
  </si>
  <si>
    <t>ТО-15.01.16                 ТР-03.04.2014</t>
  </si>
  <si>
    <t>ТР-июль 2016              ТО-январь 2017</t>
  </si>
  <si>
    <t>ПС Мамонтовская на момент откл.СВВ-35 - схема ремонтная, включен СВВ-35, отключен ВВ-35 Т1. Причиной аварийного отключения СВ-35кВ явился тяжёлый пуск электродвигателя на КНС-545.</t>
  </si>
  <si>
    <t>ВЛ-6кВ ф.111 ЮБ</t>
  </si>
  <si>
    <t xml:space="preserve">2-х фазное К.З. в результате касания провода фазы «А» и «С» в пролете оп.№36 -37 при подъеме кузова самосвала,  принадлежащим ООО "Ламор-Югра". </t>
  </si>
  <si>
    <t xml:space="preserve">Опоры   металлические.                  Провод А-120. </t>
  </si>
  <si>
    <t>прочие отечественные заводы</t>
  </si>
  <si>
    <t>ТО 22.02.2016.                        ТР 15.04.2015.</t>
  </si>
  <si>
    <t>ТО июнь 2016.                    ТР октябрь 2017.</t>
  </si>
  <si>
    <t xml:space="preserve">   ТР 09.2011г , 04.2012г,                                 04.2013г,                       04.2014г,    </t>
  </si>
  <si>
    <t>2008г</t>
  </si>
  <si>
    <t>Блок управления БУ/ТЕL -100/220-12-03А</t>
  </si>
  <si>
    <t>ЗАО «НПО ТЭЛ»</t>
  </si>
  <si>
    <t>ТР - 19.11.2014г. 
ТО - 17.12.2015 г.</t>
  </si>
  <si>
    <t>ТР - октябрь 2016 года</t>
  </si>
  <si>
    <t>УА10м, А-95</t>
  </si>
  <si>
    <t>ТР - 16.07.2010г</t>
  </si>
  <si>
    <t>ТР - июль 2016г</t>
  </si>
  <si>
    <t xml:space="preserve">21.07.2011г., 29.07.2012г., 21.07.2013г., 20.07.2014г., 3.07.2015г </t>
  </si>
  <si>
    <t xml:space="preserve">MVPC-3ph 6.3-225-50 </t>
  </si>
  <si>
    <t>Италия</t>
  </si>
  <si>
    <t>ТО - 01.03.2016        ТР- 08.09.2015</t>
  </si>
  <si>
    <t>ТО - 09.2016 
ТР- 2017</t>
  </si>
  <si>
    <t xml:space="preserve">конденсатор CPEFS 23-6/3/450/WF </t>
  </si>
  <si>
    <t>Чешская республика</t>
  </si>
  <si>
    <t>ТО - 28.03.2016        ТР- 26.04.2014</t>
  </si>
  <si>
    <t>ТО - 04.2016               ТР- 2016</t>
  </si>
  <si>
    <t>Межфазное короткое замыкание вследствие пробоя изоляции в кабельной муфте между фазами  «А, В» в связи с длительной эксплуатацией</t>
  </si>
  <si>
    <t>06.06.1989г</t>
  </si>
  <si>
    <t>Кабелная вставка   (АСББ  3х120)</t>
  </si>
  <si>
    <t xml:space="preserve">Россия </t>
  </si>
  <si>
    <t>ТО- 17.09.15г.             Т-19.09.13г.</t>
  </si>
  <si>
    <t>ТО-04.16г.                     Т-09.16г.</t>
  </si>
  <si>
    <t>Отказ Т.Р-29.09.14г.</t>
  </si>
  <si>
    <t>При посадке  птицы с посторонним предметом на траверсу фазы «В»   (опора №23 ВЛ-110кВ Гагаринская-Лабытвор-2  с отпайкой на ПС Горшковская)  произошло перекрытие изоляции на тело опоры, что привело к возникновению однофазного КЗ.</t>
  </si>
  <si>
    <t>Южно-Уральский арматурно-изоляторный завод</t>
  </si>
  <si>
    <t>ПР СЭЩ-01 УХЛ,   ЛР-6 РЛК-10/400</t>
  </si>
  <si>
    <t>ТР – 11.06.2008
ТО-9.10.2015г</t>
  </si>
  <si>
    <t>ТР - апрель 18.04.2016г</t>
  </si>
  <si>
    <t>1.04.2010г, 6.04.2011г, 6.04.2012г, 2.04.13г,    15.04.14г</t>
  </si>
  <si>
    <t>Из-за разрушения опорного стержня в фундамент-свае опоры №25 ф.060-06, произошло падение стойки опоры внутрь сваи, это привело к сближению проводов ф.060-06, ф.060-08 между собой, межфазному короткому замыканию и отключению ВЛ-6кВ ф.060-06, ф.060-08 действием защит</t>
  </si>
  <si>
    <t>ТО 05.01.2016                   ТР 25.07.2015</t>
  </si>
  <si>
    <t>ТО 05.01.2017                   ТР 25.07.2016</t>
  </si>
  <si>
    <t>ШФ-10,
ШС-10</t>
  </si>
  <si>
    <t>ВЛ-6кВ ф.020-18</t>
  </si>
  <si>
    <t>ПС 35/6 №1013 ВЛ-6кВ ф. 1013-08</t>
  </si>
  <si>
    <t>ВЛ-6 ф.1013-08</t>
  </si>
  <si>
    <t>ПС 35/6кВ № 023 2С-6</t>
  </si>
  <si>
    <t>Выборочная остановка скважин с последующим запуском, запитанных от С-6-2. При включении оборудования бригады ООО «Таргин-Бурение», находящегося в зоне эксплуатационной ответственности  ООО «Таргин-Бурение», произошло повреждение ТН 6/0,1 кВ в СЯ-6 кВ.</t>
  </si>
  <si>
    <t>ВА-СЭЩ-В</t>
  </si>
  <si>
    <t>ТР - 03.11.2015</t>
  </si>
  <si>
    <t>ПС 35/6кВ 5703 В-35 1Т</t>
  </si>
  <si>
    <t>Вследствие разгерметизации полюсов В-35 Т-1 ф.«В», ф. «А» возникло сначала однофазное замыкание на землю, через 13 минут – двухфазное на землю, с последующим разрушением дугогасительной вакуумной камеры ф.«А»,  ф.«В» на ПС 35/6кВ 5703.</t>
  </si>
  <si>
    <t>ВР 35 НС-35-20/1600</t>
  </si>
  <si>
    <t xml:space="preserve"> В следствии подъёма уровня воды, произошло подмывание корней дерева и его падение из-за пределов охранной зоны ВЛ, в пролете опор 9-10.  При падении крона дерева коснулась проводов ВЛ, что вызвало межфазное короткое замыкание и отключение от защит.</t>
  </si>
  <si>
    <t>АС-150</t>
  </si>
  <si>
    <t>ПС 35/6кВ №379, РУ-6кВ к.702 МБ, ВЛ-6 ф.702-10</t>
  </si>
  <si>
    <t xml:space="preserve">Двухфазное КЗ ф. «В» и «С» в связи с прямым попаданием молнии в оп. 2-45, с последующим разрушением изолятора фазы  «С».  </t>
  </si>
  <si>
    <t>ТО- 28.02.2016        ТР- 22.11.05</t>
  </si>
  <si>
    <t>ТО-100%</t>
  </si>
  <si>
    <t>ТО-25.05.2016           ТР-01.09.2017</t>
  </si>
  <si>
    <t>ТР-13.11.2012      ТР-12.11.2013       ТР-10.11.2014             ТР-01.09.2015</t>
  </si>
  <si>
    <t>однофазное замыкание на землю разноименных фаз на двух фидерах: ф.702-10 на фазе «С» и ф.379-22 на фазе «В» по причине наименьшей уставки при одновременном замыкании на землю фидеров 702-10 и 379-22.</t>
  </si>
  <si>
    <t>Отклонение от вертикали опоры 10а из-за сезонных движений грунтов. Увеличение стрелы провиса проводов привело к сближению проводов фаз «А» и  «С», и к возникновению дугового короткого замыкания с отключением ВЛ-6 кВ ф.061-17  действием защит</t>
  </si>
  <si>
    <t>ТР - 16.03.2016</t>
  </si>
  <si>
    <t>РН-Бурение</t>
  </si>
  <si>
    <t>Неисправность  на  оборудовании потребителя (БУ к.63.1 РН-Бурение)  отпайка  от  ВЛ-6кВ ф.6016-03.</t>
  </si>
  <si>
    <t>ООО "АТОЛЛ Буровые промывочные жидкости"</t>
  </si>
  <si>
    <t>ПС 35/6кВ №168 ВЛ-6кВ ф.168-10</t>
  </si>
  <si>
    <t>ВЛ-6кВ ф.168-10</t>
  </si>
  <si>
    <t>ВЛ-6 ф.5118-18</t>
  </si>
  <si>
    <t xml:space="preserve">Некачественная заделка концевой муфты 1КНТп -10 при монтаже КЛ-6 кВ ф. 5118-18 привело к нарушению электрической  изоляции и возникновению К.З. фаз «А», «В», «С» </t>
  </si>
  <si>
    <t>1КНТп -10</t>
  </si>
  <si>
    <t xml:space="preserve">отключение вводного АВ-0,4 кВ в КТПН-6/0,4кВ из-за  ложного срабатывания реле РЭУ-11-20 в шкафу вторичных цепей, в следствии  деформации  механической части реле </t>
  </si>
  <si>
    <t>ВА-СЭЩ LBA-163-3PC</t>
  </si>
  <si>
    <t>СЭЩ</t>
  </si>
  <si>
    <t>ПС 35/6 №104,  ВЛ-6кВ ф.104-12</t>
  </si>
  <si>
    <t>ВЛ-6кВ ф.104-12</t>
  </si>
  <si>
    <t xml:space="preserve"> В результате внутреннего повреждения конденсаторной батареи произошло короткое замыкание, вызвавшее посадку напряжения на С-6-1 ПС №219 и остановку скважин.</t>
  </si>
  <si>
    <t>УКРМ</t>
  </si>
  <si>
    <t>Самара РОССИЯ</t>
  </si>
  <si>
    <t>тр-14.08.2015    то 22.04..16</t>
  </si>
  <si>
    <t>ВЛ-6кВ ф.227-04</t>
  </si>
  <si>
    <t>Т.О. - 15.09.2015г.
Т.Р. - 24.03.2011г.</t>
  </si>
  <si>
    <t>Т.Р. - 28.03.2013г./13.03.2014г.</t>
  </si>
  <si>
    <t>АВ 0,4кВ№1  ТП№ 3  К -108</t>
  </si>
  <si>
    <t>АВ-0.4кВ №1 ТП №1 к.98</t>
  </si>
  <si>
    <t>АВ 0.4кВ №1, ТП №1, к.98</t>
  </si>
  <si>
    <t>Приобская ГТЭС</t>
  </si>
  <si>
    <t>ВЛ-110 Приобская ГТЭС-Монастырская отп.Новая-1</t>
  </si>
  <si>
    <t>Разрушение конденсатора связи ф."А" в яч. ВЛ-110 Приобская ГТЭС-Монастырская отп.Новая-1 на Приобской ГТЭС. Причина выясняется. Посадка напряжения. На ПС 110/35/6кВ Новая успешная работа АВР-35. (Потери: БЭО-6: 179скв. 267.0т; БЭО:5 13скв. 17.1т; БЭО-2: 8скв. 13.3)</t>
  </si>
  <si>
    <t>ПС-35/6кВ №103 ВЛ-6кВ ф.103-13</t>
  </si>
  <si>
    <t>ВЛ-6кВ ф.103-13</t>
  </si>
  <si>
    <t>ИП-6/400</t>
  </si>
  <si>
    <t>ТР - 20.09.2015
ТО - 08.01.2016</t>
  </si>
  <si>
    <t>ТР-09.2017            ТО-09.2016</t>
  </si>
  <si>
    <t>ВЛ-6кВ ф. 1013-14</t>
  </si>
  <si>
    <t>Отключение электрооборудования НЮЭС ОАО «Тюменьэнерго»</t>
  </si>
  <si>
    <t>ПС 35/6кВ №054 ВЛ-6кВ ф.054-05</t>
  </si>
  <si>
    <t>ВЛ-6кВ ф.054-05</t>
  </si>
  <si>
    <t>Гроза. Сильный порывистый ветер до 15 м/с. На оп.№57 с подставной траверсы срыв провода изолятора ф.С, подхлест с проводом ф.А.  Произведен ремонт ВЛ-6кВ.</t>
  </si>
  <si>
    <t>ТР - 15.08.2014 
ТО - 24.01.2016</t>
  </si>
  <si>
    <t>ПС 35/6кВ №124, ВЛ-6кВ ф 124-16</t>
  </si>
  <si>
    <t>ВЛ-6кВ ф 124-16</t>
  </si>
  <si>
    <t xml:space="preserve">ПС 35/6кВ №067 2Т </t>
  </si>
  <si>
    <t>РСП-25, РП-25</t>
  </si>
  <si>
    <t>ТР - 21.05.2014
ТР - 23.01.2016 – отказ</t>
  </si>
  <si>
    <t>ПС 35/6кВ №076 ВЛ-6кВ ф.076-16</t>
  </si>
  <si>
    <t>Гроза, сильный порывистый ветер до 15м/с. Индуктированное перенапряжение, вызванное разрядом молнии вблизи ВЛ привело к перекрытию  линейной изоляции и возникновению межфазного короткого замыкания.</t>
  </si>
  <si>
    <t>ТО - 03.01.2016</t>
  </si>
  <si>
    <t>ПС 35/6кВ №062  ВЛ-6кВ ф.065-13</t>
  </si>
  <si>
    <t>ВЛ-6кВ Ф.065-13</t>
  </si>
  <si>
    <t xml:space="preserve">ТО - 20.12.2015
ТР - 25.02.2015 </t>
  </si>
  <si>
    <t>ПС-35/6кВ №255  ВЛ-6кВ ф.255-16</t>
  </si>
  <si>
    <t>ВЛ-6кВ ф.255-16</t>
  </si>
  <si>
    <t>ПС 110/35/6кВ Тайга ЗРУ-6кВ КНС-1Угут, ВЛ-6кВ ф.111Уг</t>
  </si>
  <si>
    <t>ВЛ-6кВ ф.111Уг</t>
  </si>
  <si>
    <t xml:space="preserve">ПС 110/35/6кВ Очимкинская     В-35 Пламя-1                  </t>
  </si>
  <si>
    <t>В-35 Пламя-1</t>
  </si>
  <si>
    <t>ПС 35/6кВ №206   ВЛ-6кВ ф.206-03</t>
  </si>
  <si>
    <t>Разрушение оснований и падение ж/б оп.№3,4 (отп. на к.387), оп.№5 - наклон. Монтаж кабельной вставки в пролете оп.№2-6. Работы оконченны и электроснабжение восстановленно в 03:20.</t>
  </si>
  <si>
    <t xml:space="preserve">РУ-6кВ №3071, КТПН 6/0,4 кВ №2 к.271 </t>
  </si>
  <si>
    <t>В-6кВ ф 3071-14</t>
  </si>
  <si>
    <t>Внутренее повреждение трансформатора в КТПН 6/0,4 кВ №2 куста 271 . Скважины запитаны от КТПН №1.</t>
  </si>
  <si>
    <t>ПС 110/35/6кВ Лосинка ВЛ-35кВ Искра-2ц.</t>
  </si>
  <si>
    <t>ВЛ-35кВ Искра-2ц.</t>
  </si>
  <si>
    <t>Повреждение ЛР-6кВ КТПН 6/0,4кВ №1 к.114. Проведен ремонт.</t>
  </si>
  <si>
    <t>АВ-0,4кВ вводн.</t>
  </si>
  <si>
    <t>ПУ-5</t>
  </si>
  <si>
    <t>ОАО "МРСК ВОЛГИ" ОЭ ЗПО</t>
  </si>
  <si>
    <t>Подклинивание ПЭД -45кВт  к-722/скв., срабатывание ПК-6кВ КТПН-630кВА.</t>
  </si>
  <si>
    <t>Ветер до 29 м/с, мокрый снег, метель. Отключение в зоне ответственности НВЭС ОАО "ТЭ".</t>
  </si>
  <si>
    <t>Отключение АВ-0,4 кВ в следствии превышения тока,   при заклинивании УЭЦН</t>
  </si>
  <si>
    <t>АВ 0,4кВ</t>
  </si>
  <si>
    <t>ТО-2015, Р-2013</t>
  </si>
  <si>
    <t>ТО-2015, Р-2011</t>
  </si>
  <si>
    <t>2016</t>
  </si>
  <si>
    <t>2011</t>
  </si>
  <si>
    <t>Потеря сети</t>
  </si>
  <si>
    <t>Аварийный останов ТГ-1, ТГ-2 осталась в работе на СН. В ЗРУ-35кВ отключение яч.№13, 18 действием защит ПЛК. По ТМ Омь в момент останова ТГ-1 изменение значений напряжения в сети 35кВ не зафиксировано. Сброс экспортной мощности составил 4 МВт. Осмотр электрооборудования. 8:05 синхронизация ТГ-2 с сетью. 08:19 пуск ТГ-1 на ХХ. 8:20 синхронизация ТГ-1 с сетью. Отправлена телефонограмма в ЦИТС ООО "АЭС" о предоставлении причины аварийного останова.</t>
  </si>
  <si>
    <t>Ошибка привода заслонки №2</t>
  </si>
  <si>
    <t>Аварийный останов ГПГУ-3. На панели управления ГПГУ-3 сигнал - ошибка привода заслонки №2, нет реакции управления дросселем. Сброс экспортной мощности 1МВт. Осмотр оборудования. Вывод в ремонт ГПГУ-3. Произведено восстановление контактного соединения электрического разъема механизма дроссельной заслонки. В 10:05 запуск ГПГУ-3 с поэтапным набором нагрузки до 1МВт. Отправлена телефонограмма в ООО "ДЭС".</t>
  </si>
  <si>
    <t>ГПЭС ДНС-2 7х1,54; 1х0,25 ГПГУ-6</t>
  </si>
  <si>
    <t>Аварийное отключение ГПГУ-6,7,8 действием защиты "ДЗГ". Сброс экспортной мощности 3 МВт.  В РУ-6 кВ ГПЭС ДНС-2 на ячейке № 24 зафиксировано снижение напряжения с 6230 В до 5750 В, на ячейке №11 увеличение тока с 245 А до 340 А. В результате резкого колебания параметров сети произошло ложное срабатывание защиты "ДЗГ". Осмотр оборудования, отправлена телефонограмма в ООО"ДЭС", согласование ввода в работу ГПГУ. 17:14 ввод в работу ГПГУ-6, 17:32 ввод в работу ГПГУ-7, 17:48 ввод в работу ГПГУ-8. 17:52 экспортная мощность 3МВт.</t>
  </si>
  <si>
    <t>Приобская ГТЭС, 
ГТУ-1,2,3,45,6</t>
  </si>
  <si>
    <t>Приобская ГТЭС, 
ГТУ-1,2,3,4,5,6</t>
  </si>
  <si>
    <t>Аварийный останов ГТУ-1,2,3,4,5,6 Приобской ГТЭС в момент разрушения элегазовых выключателей 110 кВ ЭВ-110 "Приобская ГТЭС"-1,2 на ПС 220 кВ "Росляковская". Обстоятельства и хронология АО уточняются.</t>
  </si>
  <si>
    <t>2 ступень ТНЗНП</t>
  </si>
  <si>
    <t>ВЛ-110 Северный-Харампурская-1</t>
  </si>
  <si>
    <t>ВЛ-6кВ ф.242-10</t>
  </si>
  <si>
    <t>дуговая защита</t>
  </si>
  <si>
    <t>ЗРУ-35кВ "Лабаган",                 Ф-3503, Ф-3514</t>
  </si>
  <si>
    <t>ЗРУ-35кВ "Лабаган", Ф-3503, Ф-3514</t>
  </si>
  <si>
    <t xml:space="preserve">    М/р "Лабаганское". В результате прохождения грозового фронта произошло: в 16:18 повреждение ТН-1, срабатывание дуговой защиты - отключение 1СШ ЗРУ-35 кВ «Лабаган" (отключение  Ф-3503  Т-1, Т-3 35/6кВ) , останов четырех ДЭС, останов части фонда скважин-14 шт. ДЭС введены в работу,   АВР 0,4кВ КТП, запуск скважин.  В 17:00 повреждение  ТН-2, срабатывание дуговой защиты - отключение 2СШ ЗРУ-35 кВ «Лабаган" (отключение  Ф-3514  Т-2, Т-4 35/6кВ) , останов четырех ДЭС. Восстановление схемы электроснабжения, ввод ВЛ-35 кВ в работу.</t>
  </si>
  <si>
    <t>К-1Л
Двуреченское нмр</t>
  </si>
  <si>
    <t>ПС 35/6 кВ Куст-27 ВЛ 6 кВ Ф-5 от ПС 35/6 кВ Куст-27</t>
  </si>
  <si>
    <t>ВЛ-35кВ "Соколовка-Ельниково" ц.1</t>
  </si>
  <si>
    <t>1 ст ТЗНП</t>
  </si>
  <si>
    <t>РПВН</t>
  </si>
  <si>
    <t xml:space="preserve"> ПС 35/6кВ Мобильная ВЛ-6кВ ф.3 </t>
  </si>
  <si>
    <t xml:space="preserve">ВЛ-6кВ ф.3 </t>
  </si>
  <si>
    <t>АВ-0,4кВ №3</t>
  </si>
  <si>
    <t>АЧР-1</t>
  </si>
  <si>
    <t>ТП-6/0,4кВ № 103</t>
  </si>
  <si>
    <t>Западное Сабо, ТП-6/0,4кВ № 103</t>
  </si>
  <si>
    <t>РПВ-успешно</t>
  </si>
  <si>
    <t>ЗРУ ГТЭС, 
ВЛ-6 кВф-4.</t>
  </si>
  <si>
    <t>Порывы ветра 20-30м/с, падение сухого дерева на крайний провод ВЛ-6 кВ. фид.№4.</t>
  </si>
  <si>
    <t>САУ</t>
  </si>
  <si>
    <t>ГТЭС-24 Тямкинского м-я,
ГТУ-1</t>
  </si>
  <si>
    <t>В 11:55(время местное) АО ГТУ-1 в связи с высокой температурой в отсеке ГТП произошло ложное срабатывание датчика загазованности I,II порог, работа АЧР и останов 14-ти скважин механизированного фонда.</t>
  </si>
  <si>
    <t>ГТЭС-24 Тямкинского м-я,
ГТУ-2,
ДЭС-1 ДГУ-4,5,6,7,9.</t>
  </si>
  <si>
    <t>В 14:08 (время местное) АО ГТУ-2 сбой в системе САУД . АО ДЭС-1 ДГУ-4,5,6,7,9 по "обратной мощности". В результате чего прекращено электроснабжение Тямкинского, Южно-Петьегского, Радонежского м/р, останова 67 скважин механизированного фонда.</t>
  </si>
  <si>
    <t>ТП-6/0,4кВ № 209</t>
  </si>
  <si>
    <t>ЗРУ ГТЭС, 
ВЛ-6 кВ ф-1,2,3,4,5,6</t>
  </si>
  <si>
    <t>РПВ-успешно.
Порывы ветра 20-30м/с, гроза, ливневый дождь.</t>
  </si>
  <si>
    <t>В-Ф152</t>
  </si>
  <si>
    <t>ПС К-136</t>
  </si>
  <si>
    <t>ВЛ-6кВ ф.136-06</t>
  </si>
  <si>
    <t>ВЛ-6кВ Ф-М-3 ПС 35/6кВ "Малышевская"</t>
  </si>
  <si>
    <t>СШР-6кВ №2      ПС35/6кВ  Малочерногорская</t>
  </si>
  <si>
    <t xml:space="preserve"> ПС35/6кВ  Малочерногорская</t>
  </si>
  <si>
    <t>Посадка напряжения из-за КЗ на СШР-35кВ №2 ПС35/6кВ  Малочерногорская, разрушение изолятора по фазе В</t>
  </si>
  <si>
    <t>ВЛ-220кВ  "Белозёрная-Мачтовая"</t>
  </si>
  <si>
    <t>24.05.16.</t>
  </si>
  <si>
    <t>ПС 35/6 кВ Куст-115 яч.13</t>
  </si>
  <si>
    <t>ПС 35/6кВ №4</t>
  </si>
  <si>
    <t>КТП-6/0,4 Р-38</t>
  </si>
  <si>
    <t>ВЛ-6кВ ф.270-18</t>
  </si>
  <si>
    <t>ВЛ-6кВ ф.12Бис-11</t>
  </si>
  <si>
    <t>КЗ в кабельной муфте на оп.№1. Смонтировали перемычку от ф.12Бис-20 на опоре №4.</t>
  </si>
  <si>
    <t>ВЛ-6кВ ф.274-16</t>
  </si>
  <si>
    <t>Оп.19-20 падение дерева из-за пределов охранной зоны. Обрыв проводов ф.А,В. Устранено.</t>
  </si>
  <si>
    <t>ВЛ-6кВ ф.348-15</t>
  </si>
  <si>
    <t>ВЛ-6кВ ф.242-04</t>
  </si>
  <si>
    <t>ПС 35/6кВ №251   СШ-6кВ №2</t>
  </si>
  <si>
    <t>ВЛ-6кВ Ф. 156-14</t>
  </si>
  <si>
    <t>Пролет оп. 30-31 падение дерева на ВЛ-6кВ ф.156-14 отпайка на К-157 из внеохранной зоны.</t>
  </si>
  <si>
    <t>БУ К-124</t>
  </si>
  <si>
    <t>Без  технологических нарушений</t>
  </si>
  <si>
    <t>ПС 35/6кВ КНС-3Е</t>
  </si>
  <si>
    <t>ВЛ-6кВ ф.3-14</t>
  </si>
  <si>
    <t>Возгорание под ВЛ</t>
  </si>
  <si>
    <t>работа газовой защиты 2 ступени</t>
  </si>
  <si>
    <t>ВЛ-6кВ Ф-5,6 ПС 35/6кВ " БКНС-4"</t>
  </si>
  <si>
    <t>Прохождение грозового фронта</t>
  </si>
  <si>
    <t>ВЛ-6кВ Ф-8 ПС 35/6кВ "Промысловая"</t>
  </si>
  <si>
    <t>ТП-Кл-514-12п.</t>
  </si>
  <si>
    <t>М-е Дыш. В РЩ-0,4 кВ выгорел АВ ф-5 и перемычка одной из фаз на главном рубильнике.</t>
  </si>
  <si>
    <t>ТП Нк-51-1</t>
  </si>
  <si>
    <t>ВЛ-10 Нк-51</t>
  </si>
  <si>
    <t>ВЛ-10 кВ Нк-51, Нк-53</t>
  </si>
  <si>
    <t>М-е Убеженское, Николаевское. Гроза, сильный ливень, град. ШП КМЯ-29 от 26.05.16г.</t>
  </si>
  <si>
    <t>РУ 6 кВ ДНС-2 яч.3</t>
  </si>
  <si>
    <t>РУ 6 кВ ДНС-2 ВЛ 6 кВ Ф-3 от РУ 6 кВ ДНС-2</t>
  </si>
  <si>
    <t xml:space="preserve">ГПЭС ДНС-2 2х1,25; 7х1,375 </t>
  </si>
  <si>
    <t>ЗРУ-35кВ "Хасырей"</t>
  </si>
  <si>
    <t>Ф-505, 506, 507, 512, 522</t>
  </si>
  <si>
    <t>М/р Хасырейское. В результате неисправности РЗиА произошло отключение СВ-35кВ яч.6 ЗРУ-35 кВ "Хасырей", что привело к перегрузу ГТУ-4 и  срабатыванию АЧР-1 (отключение Ф-505, 506, 507, 512, 522). Ремонт РЗиА, включение СВ-35 яч.6 ЗРУ-35кВ "Хасырей". Ввод в работу Ф-505, 506, 507, 512, 522.</t>
  </si>
  <si>
    <t>35/6кВ "Самодуровская"</t>
  </si>
  <si>
    <t>Ф- Пром-6</t>
  </si>
  <si>
    <t>ф-ДНС</t>
  </si>
  <si>
    <t>ВЛ-10 фидера № 4</t>
  </si>
  <si>
    <t>Аварийное отключение с успешным АПВ при грозовых проявлениях. (Сообщение ДД ЗПО Хасанова Р.И.).</t>
  </si>
  <si>
    <t>35/6кВ "КНС-2" (БузПЭС)</t>
  </si>
  <si>
    <t>ВЛ-6 кВ ф-202, ЛР-4 (скв-915; 315)</t>
  </si>
  <si>
    <t>110/35/10кВ "Платовская" (ЗПО)</t>
  </si>
  <si>
    <t>35/10кВ "Воздвиженская" (СПО)</t>
  </si>
  <si>
    <t>ОАО "МРСК ВОЛГИ" ОЭ СПО</t>
  </si>
  <si>
    <t xml:space="preserve">35/10кВ "Азаматово" РП-10кВ "Жедрино" (СПО) </t>
  </si>
  <si>
    <t>ВЛ-10 кВ ф-АЗ-7</t>
  </si>
  <si>
    <t>С неуспешным АПВ, работа МТЗ. Гроза.</t>
  </si>
  <si>
    <t>ОАО "МРСК ВОЛГИ" ОЭ ЦПО</t>
  </si>
  <si>
    <t>35/6кВ "ММПС Капитоновская"</t>
  </si>
  <si>
    <t>Сброс нашрузки из-за аварийного отключения с успешным АПВ СВ-110 кВ на ПС "Переволоцкая", работа МТЗ 2-й ступени. Гроза.</t>
  </si>
  <si>
    <t>220/110/10кВ "Михайловская" (МЭС)</t>
  </si>
  <si>
    <t>Посадка напряжения при аварийном отключении с успешным АПВ ВЛ-110 кВ "Михайловская-Тюрино-1", работа МТО.</t>
  </si>
  <si>
    <t>35/6кВ "КНС-6"</t>
  </si>
  <si>
    <t>ВЛ-6 фидера "КНС-6/1"</t>
  </si>
  <si>
    <t>ВЛ-6 фидера № 107</t>
  </si>
  <si>
    <t>Аварийное отключение с успешным АПВ, работа МТО, гроза, ветер, дождь.</t>
  </si>
  <si>
    <t>ВЛ-110 "НПС-1". ПС 35/6 ЦДНГ-7: "Краснояровская"; "КНС-6"; "Завьяловская"; СШ-6-1 ПС "Городская"</t>
  </si>
  <si>
    <t>Понижение напряжения по ПС, остановки отдельных скважин при аварийном отключении с успешным АПВ ВЛ-110 кВ "Михайловская-НПС-1", работа ЗЗ 1 ст.</t>
  </si>
  <si>
    <t>ВЛ-110 "НПС-1". ПС 35/6 ЦДНГ-9: "Тарханы", "Березовка", "Аксютино".</t>
  </si>
  <si>
    <t xml:space="preserve">35/6кВ "Заглядино" </t>
  </si>
  <si>
    <t>508, 609</t>
  </si>
  <si>
    <t>Устранение замыкания на землю. Замена дефектного изолятора на опоре №48 отпайка на скв.508. Неисправность устранена.</t>
  </si>
  <si>
    <t>69, 728</t>
  </si>
  <si>
    <t>Для вывода в неотложный ремонт участка ВЛ для замены ригеля опоры №570. Заявка СПО. В простое скв.69.</t>
  </si>
  <si>
    <t>154, 39</t>
  </si>
  <si>
    <t>Для устранения обрыва вязок на ф-Аз-7 ПС "Азаматово" персоналом СПО ПАО "Оренбургэнерго".</t>
  </si>
  <si>
    <t>Скв.№№ 32, 54.</t>
  </si>
  <si>
    <t>Вывод в неотложный ремонт СШ-35кВ, В-35кВ "Борискино" на ПС 35/10кВ "Азаматово", для устранения дефекта, с кратковременным погашением РП-10кВ "Жедрино" на время перевода питания 1, 2 СШ-10кВ ПС 35/10кВ "Азаматово" от ВЛ-10кВ "Ел-1" ПС 35/10кВ "Емельяновка" (персоналом СПО "Оренбургэнерго"). 18:31 - 18:49 восстановление нормальной схемы.</t>
  </si>
  <si>
    <t>35/6кВ "№5 Яшкинская"</t>
  </si>
  <si>
    <t>ВЛ-6 кВ ф-503</t>
  </si>
  <si>
    <t>ВЛ-6 фидера № 1212</t>
  </si>
  <si>
    <t>Мт-3</t>
  </si>
  <si>
    <t>Устранение замыкание на землю персоналом СПО, замена разрушенного изолятора на опоре №131.(аварийная заявка СПО)</t>
  </si>
  <si>
    <t>З.З.</t>
  </si>
  <si>
    <t>220/110/35/10кВ "Сорочинская" (МЭС)</t>
  </si>
  <si>
    <t>п/с 35/6 кВ Боголюбовская, Кодяковская</t>
  </si>
  <si>
    <t>Частичный сброс нагрузки при посадке напряжения при аварийном отключении ВЛ-110 кВ "Сорочинская-Ташлинская"(ЗПО) с успешным АПВ.Отработала ЗЗ.Причина выясняется.</t>
  </si>
  <si>
    <t>ф-К-3</t>
  </si>
  <si>
    <t xml:space="preserve">ВЛ-6 кВ "108-14" </t>
  </si>
  <si>
    <t>Отключение ВЛ-6кВ "108-14" по защите "Токовая отсечка" фаз "А" и "С", АПВ успешное. Прохождение грозового фронта, прямой удар молнии в пролете опор №№42-43  ВЛ-6кВ 108-14</t>
  </si>
  <si>
    <t>АВ-0,4 кВ 250 А скважины №100</t>
  </si>
  <si>
    <t xml:space="preserve"> АВ-0,4 кВ 250 А скважины №100 на КТПН-10/0,4кВ  400кВА </t>
  </si>
  <si>
    <t>Отключение  АВ-0,4 кВ 250А скв.№100 КТП-10/0,4кВ  400кВА, куста-35 вследствие влияния высших гармоник напряжения и тока. Произведена замена автомата на АВ-0,4 кВ 400А. Причина явившаяся предпосылками отключения АВ эксплуатация СУ ЭЦН с ЧРП отсутствие фильтрокомпенсирующего устройства</t>
  </si>
  <si>
    <t>ВЛ-6кВ Ф-17</t>
  </si>
  <si>
    <t>ВЛ-6 кВ Ф-17 ПС 35/6 кВ "Евгеньевская"</t>
  </si>
  <si>
    <t>Работала МТЗ. АПВ-не успешно 9:33 РПВ-не успешно. Причина: неисправность тр-ра в ТП-181(скв.№26  в бездеиствии). Откл ЛР-6 на ТП-181</t>
  </si>
  <si>
    <t>ВЛ-10 кВ Ф-9 (СНГ)</t>
  </si>
  <si>
    <t>ВЛ-10 кВ Ф-9 (АО "СНГ") ПС 35/10 кВ "Чёрновка"(СПО)</t>
  </si>
  <si>
    <t>В 15:10 прошла посадка напряжения, останавливались скв. Причина: АО ВЛ-6кВ Ф-6 ПС 35/10 кВ "Чёрновка"(СПО).</t>
  </si>
  <si>
    <t xml:space="preserve">ВЛ-6 кВ Ф-9 </t>
  </si>
  <si>
    <t>ВЛ-6 кВ Ф-9 ПС 110/35/6 кВ "Мухановская".</t>
  </si>
  <si>
    <t>Работала ТО. АПВ - нет. РПВ - не успешно. Причина: неисправность кабельной воронки 6 кВ на оп.№1.
С 12:30 до 12:54 отсоединение и демонтаж дефектной кабельной воронки 6 кВ на оп №1.</t>
  </si>
  <si>
    <t xml:space="preserve">Работала ТО. АПВ - не успешно 18:50 РПВ - не успешно. Произведен осмотр ВЛ 10 кВ.  Обнаружено: дефектные проходные изоляторы в ТП№125 ф-"В", в ТП-140 Ф-"С". Отключены ЛР-6 кВ на ТП-125 (скв. 154 в бездействии), ТП-140 (скв. №157 периодическая). ВЛ-10 кВ Ф-14 введен в работу. Замечаний нет. Замена дефектных изоляторов запланирована на  02.05.16 г.  02.05.2016 г в 11:10 произведена замена дефектного проходного изолятора Ф-"С" в ТП-140. 11.05.16 произведена замена дефектного проходного изолятора Ф-"В" в ТП-125.
</t>
  </si>
  <si>
    <t xml:space="preserve">ВЛ-6 кВ Ф-2 </t>
  </si>
  <si>
    <t>ВЛ-6 кВ Ф-2 ПС 35/6 кВ "Заборовка"(Жиг. ПО)</t>
  </si>
  <si>
    <t>ВЛ-35 кВ "Дзержинская-2"</t>
  </si>
  <si>
    <t>ВЛ-35кВ "Дзержинская-2" ПС 35/6кВ "Карагайская". Под отключение попали: ПС 35/6кВ "Восточная", Т-2-Т ПС 35/6кВ "Дзержинская".</t>
  </si>
  <si>
    <t xml:space="preserve">ВЛ-10 кВ Ф-11 "Гражданский" </t>
  </si>
  <si>
    <t>ВЛ-10кВ Ф-11 "Гражданский" (СНГ) ПС 110/35/10кВ "Чапаевская" (ЧПО). Под посадку попало РУ-10кВ "Гражданское"</t>
  </si>
  <si>
    <t>В 13:50 прошла посадка по ВЛ-10кВ Ф-11 "Гражданский". Останавливались скважины на Ф-13, Ф-14 РУ-10кВ "Гражданское". Причина: АО ВЛ-10кВ Ф-12 (касание мокрых веток деревьев проводов в пролете опор №1200/57-1200/58, под воздействием сильных порывов ветра).</t>
  </si>
  <si>
    <t>ВЛ-10кВ Ф-11 "Гражданский" (СНГ) ПС 110/35/10кВ "Чапаевская" (ЧПО).</t>
  </si>
  <si>
    <t>Работала 1 ст.З.З  АПВ- успешно. Причина: на анкерной ж/б опоре №19 ВЛ-110 кВ "Алексеевка-2" на фазе "А" обнаружены следы перекрытия на обводной гирлянде изоляторов.Планируется замена гирлянды в июне 2016г.</t>
  </si>
  <si>
    <r>
      <t>ВЛ-10 кВ Ф-9 ПС 35/10 кВ "Чёрновка</t>
    </r>
    <r>
      <rPr>
        <b/>
        <sz val="10"/>
        <rFont val="Arial Cyr"/>
        <charset val="204"/>
      </rPr>
      <t xml:space="preserve"> </t>
    </r>
    <r>
      <rPr>
        <sz val="10"/>
        <rFont val="Arial Cyr"/>
        <charset val="204"/>
      </rPr>
      <t>(СПО)</t>
    </r>
  </si>
  <si>
    <t>ВЛ-6 кВ Ф-14</t>
  </si>
  <si>
    <t>ВЛ-6 кВ Ф-14 ПС 35/6 кВ "Колыванская"</t>
  </si>
  <si>
    <t>ВЛ-6 кВ Ф-4 ПС 35/6 кВ "Дзержинская"</t>
  </si>
  <si>
    <t>ВЛ-110 кВ "Августовка-1" (ЧПО)</t>
  </si>
  <si>
    <t>ВЛ-110 кВ "Августовка-1" (ЧПО) ПС 220/110/10 "Южная"(МЭС) Под отключение попали:С-1-Т ПС 110/35/10 кВ "Б.Глушица"(ЧПО), Т-2-Т ПС 35/10 кВ "Пиненковская" (АО "СНГ").</t>
  </si>
  <si>
    <t>Работала 1,3 ст. ТЗНП, ТО. АПВ-успешно</t>
  </si>
  <si>
    <t>ВВ-6 Ввод-6 кВ Т-1-Т</t>
  </si>
  <si>
    <t>ВВ-6 Ввод-6 кВ Т-1-Т ПС 35/6 кВ
"Запрудная"</t>
  </si>
  <si>
    <t>На МПУ «СИРИУС» сработала защита УРОВ ВВ-6 Ввод- 6 кВ Т-1-Т. В 11:34 РПВ-успешно. Причина: неисправность в блоке контактов выключателя ВВ-6 Ф-6, ячейка №6, которая была устранена в ходе проверки РЗА.</t>
  </si>
  <si>
    <t>ВЛ-35 кВ "УОН"</t>
  </si>
  <si>
    <t>ВЛ-35 кВ "УОН" (АО "СНГ") ПС 110/35/6 кВ "Алакаевка"(СПО). Под посадку напряжения попали: ПС 35/6 кВ "Запрудная", Т-2-Т ПС 35/6 кВ "Ключи".</t>
  </si>
  <si>
    <t>В 5:16 прошла посадка напряжения, останавливались скв.на "Алакаевском", "Ново-Запрудненском", "Ключевском" м/р. Причина: АО,АПВ-успешно, ВЛ-110 кВ "Серноводская-1"(СПО) на ПС 220/110/35 кВ "Кинельская" (МЭС).</t>
  </si>
  <si>
    <t>ВЛ-6кВ Ф-1 ПС 35/6кВ "Сытовка"</t>
  </si>
  <si>
    <t>Работала МТЗ. АПВ-нет. РПВ-не успешно. В 7:36 включили в работу участок ВЛ-6 кВ от ПС до ПП-7. Произвели осмотр ВЛ-6 кВ и обнаружили в пролете опор  №5В-1Г обгоревшую ветку дерева под проводами ВЛ. В 9:17 вкл. в работу ПП-7.</t>
  </si>
  <si>
    <t>ВЛ-110 кВ "Горбуновская-2" (СПО)</t>
  </si>
  <si>
    <t>ВЛ-110 кВ "Горбуновская-2" (СПО) ПС 220/110/10 кВ "Серноводская" (МЭС) Под отключение попали:С-2-Т ПС 110/35/6 кВ "Красногородецкая", С-2-Т ПС 110/6 кВ "Горбуновская", Т-2-Т ПС 35/6 кВ "Озеркинская", "Шумалгинская","Смагинская", "Славкинская.</t>
  </si>
  <si>
    <t>Работала 1 ст. ТЗНП. АПВ-успешно. Причина : на опоре №139 ВЛ 11О кВ "Горбуновка-2"(СПО) на гирлянде изоляторов фазы «А» ожог от перекрытия по следам жизнедеятельности птиц.</t>
  </si>
  <si>
    <t xml:space="preserve">Работала МТЗ. АПВ-успешно. При осмотре ВЛ выявлено: отключен ПП-1. Работала Т.О. В 21:20 РПВ-успешно. В результате осмотра обнаружено в ПП-2 тело мертвой кошки. </t>
  </si>
  <si>
    <t>ВЛ-6кВ Ф-16</t>
  </si>
  <si>
    <t>ВЛ-6 кВ Ф-16 ПС 110/35/6 кВ "Снисски"(ЧПО)</t>
  </si>
  <si>
    <t>Работала Т.О. АПВ-успешно. Дождь,сильный порывистый ветер. Произведен осмотр ВЛ. Причин АО не опбнаружено.</t>
  </si>
  <si>
    <t xml:space="preserve">В 15:21 прошла посадка напряжения, останавливались скв. по "Чубовскому", "Белозерскому" "Красноярскому" м.р. Причина: АО ВЛ-10кВ Ф-КЯР-7(СПО) ПС 110/35/10 кВ "Красноярская"(СПО). </t>
  </si>
  <si>
    <t>ВЛ-6кВ Ф-М-3</t>
  </si>
  <si>
    <t>Работала Т.О. АПВ-не успешно. 16:42 включили дистанционно. Дождь,сильный порывистый ветер.24.05.16 произведен осмотр ВЛ. Причин АО не опбнаружено.</t>
  </si>
  <si>
    <t>МВ-35 Т-1-Т, ВВ-6 Ввод-1</t>
  </si>
  <si>
    <t>ВВ-35 Т-1-Т, ВВ-6 Ввод-1 ПС 35/6кВ "Гагаринская"</t>
  </si>
  <si>
    <t>Работала МТЗ. АПВ-не успешно. В результате осмотра обнаружено, что на ТН-6 яч. №3, произошло оплавление провода ф-"В" со стороны НН и присутствуют следы КЗ, ТН-6 яч. №3 вывели в ремонт. В 17:31 РПВ-успешно.</t>
  </si>
  <si>
    <t>ВЛ-6кВ Ф Н-2</t>
  </si>
  <si>
    <t>ВЛ-6кВ Ф Н-2 ПС 35/6кВ "Южный Неприк"</t>
  </si>
  <si>
    <t>ВЛ-6кВ Ф-3</t>
  </si>
  <si>
    <t>ВЛ-6кВ Ф-3 ПС 110/35/6кВ "Козловская"</t>
  </si>
  <si>
    <t>Гроза, посадка напряжения по сети</t>
  </si>
  <si>
    <t>ВЛ-220кВ "Белозёрная-Мачтовая"</t>
  </si>
  <si>
    <t>ПС-35/6 кВ К-404 ВЛ-6 кВ Ф-6</t>
  </si>
  <si>
    <t>Гроза, разрушение  изоляторов ф А,В оп.45</t>
  </si>
  <si>
    <t>ПС-35/6 кВ К-382 ВЛ-6 кВ Ф-8</t>
  </si>
  <si>
    <t>Гроза.</t>
  </si>
  <si>
    <t>27.05.16.</t>
  </si>
  <si>
    <t xml:space="preserve">КТПН 6/0,4 кВ №2*630 кВА К-1714 </t>
  </si>
  <si>
    <t>КТПН 6/0,4 кВ №2*630 кВА К-1714</t>
  </si>
  <si>
    <t>КТПН 6/0,4 кВ №2*400 кВА К-1202Б, АВ-0,4 кВ*630 А "Ввод-0,4 кВ"</t>
  </si>
  <si>
    <t>КТПН 6/0,4 кВ №2*400 кВА К-1202Б</t>
  </si>
  <si>
    <t>Повышение частоты на СУ ЭЦН скв. 12703, отключение АВ-0,4кВ ввода по перегрузу.</t>
  </si>
  <si>
    <t>ВЛ-6кВ Ф-4      ПС35/6кВ  К-333</t>
  </si>
  <si>
    <t>Разрушение изолятора на оп.№ 57 по фазе В</t>
  </si>
  <si>
    <t>Центральная Оха, скв. 810</t>
  </si>
  <si>
    <t>Выбило Фид. №1. Пробит проходной изолятор ТП-6/0,4кВ №103. Откл. ТП№103, вкл. Фид.№1</t>
  </si>
  <si>
    <t>НП Сабо</t>
  </si>
  <si>
    <t>Западное Сабо, ПС-35/6 кВ "Зап.Сабо", фид. 2</t>
  </si>
  <si>
    <t>Отключ.Фид.№2 (КЗ проводки в НП Сабо)</t>
  </si>
  <si>
    <t>Мухто, ПС-35/6 кВ "Мухто", фид. 3</t>
  </si>
  <si>
    <t>Выбило Ф-3. Пробный запуск (дистанционно) - безрезультатно. Вкл.Ф-3 с ПС-35/6кВ "Мухто". Отгорание траверзы с верхней частью анкерной опоры (слом) между РВНО -6кВ №2 и ТП-6/0,4кВ №330. Требуется замена опоры.</t>
  </si>
  <si>
    <t>АОЭЭ ТП-209 - выбило автомат</t>
  </si>
  <si>
    <t>ТП-6/0,4кВ № 305</t>
  </si>
  <si>
    <t>ТП № 97 гр.3 выгорела фаза на опоре скв.2299</t>
  </si>
  <si>
    <t>Катангли, скв. 574</t>
  </si>
  <si>
    <t>Ремонт тепловой защиты в БУ</t>
  </si>
  <si>
    <t>Центральная Оха, скв. 1179</t>
  </si>
  <si>
    <t>Сработала ТРН, загрубление защиты</t>
  </si>
  <si>
    <t>Центральная Оха, скв. 2868</t>
  </si>
  <si>
    <t>Окисление на опоре.  Работы на 26.05.16г</t>
  </si>
  <si>
    <t>Центральная Оха, скв. 2299</t>
  </si>
  <si>
    <t>Выб. ТЗ, ув. уставки защиты.</t>
  </si>
  <si>
    <t>Эхаби, скв. 290</t>
  </si>
  <si>
    <t>Короткое замыкание кабельного спуска, необходима смена. Работы на 27.05.16.</t>
  </si>
  <si>
    <t>яч37-Ф69</t>
  </si>
  <si>
    <t>АО яч37-Ф69, ТО, ветер,схлест проводов за ЛР-3 (отпайкана кашары)</t>
  </si>
  <si>
    <t>В-Ф151</t>
  </si>
  <si>
    <t>кратковременное отключение Ф-151 для отыскания земли</t>
  </si>
  <si>
    <t>кратковременное отключение Ф-152 для отыскания земли</t>
  </si>
  <si>
    <t>АО Ф-152 ТО. Обрыв вязки фаза "В", провод на траверсе оп. № 135. порывистый ветер.</t>
  </si>
  <si>
    <t>ВЛ-6 кВ Ф-2 Городской ПС 35/6 кВ "Камыш Бурун" (СКЭ)</t>
  </si>
  <si>
    <t>Ф-2Городской</t>
  </si>
  <si>
    <t>АО ВЛ-6 кВ Ф-2 Городской ПС 35/6 кВ "Камыш Бурун" (СКЭ) для перевода питания с ВЛ-35 кВ Л- 529 на ВЛ-6 кВ Ф-638 ПС 110/10/6 кВ "Нефтекумская" (ПЭС).</t>
  </si>
  <si>
    <t>Ф.1-9</t>
  </si>
  <si>
    <t>К-33 Вахское нмр</t>
  </si>
  <si>
    <t>Остановка УЭЦН К-33 Вахского нмр. Внутренние повреждения трансформатора в КТПН-6/0,4кВ 400кВА, выполнена замена трансформатора.</t>
  </si>
  <si>
    <t>Ф.Б5-1 Северо-Вахское нмр</t>
  </si>
  <si>
    <t>Ф.Б5-1</t>
  </si>
  <si>
    <t>Ф8-13</t>
  </si>
  <si>
    <t>Ф8-6</t>
  </si>
  <si>
    <t>К-10 скв. 308 Оленье нмр</t>
  </si>
  <si>
    <t>ПС 110/35/6кВ Гагаринская, ВЛ-35кВ Марс-2</t>
  </si>
  <si>
    <t>ВЛ-35кВ Марс-2</t>
  </si>
  <si>
    <t>ПС 35/6кВ №321                       ВЛ-6кВ ф.321-09</t>
  </si>
  <si>
    <t>ВЛ-6кВ ф.321-09</t>
  </si>
  <si>
    <t>ПС 35/6кВ №229,                                ВЛ-6 ф.229-01,                                   КТПН 6/0,4кВ №1 к.55Б</t>
  </si>
  <si>
    <t>КТПН 6/0,4кВ №1 к.55Б</t>
  </si>
  <si>
    <t>ПС 35/6кВ №173, ВЛ-6 ф.173-24</t>
  </si>
  <si>
    <t>ВЛ-6 ф.173-24</t>
  </si>
  <si>
    <t>ПС 110кВ Очимкинская 
ВЛ-35кВ Пламя-2ц</t>
  </si>
  <si>
    <t>ВЛ-35кВ Пламя-2ц</t>
  </si>
  <si>
    <t>ПС 35/6кВ №347, ВЛ-6 ф.347-01</t>
  </si>
  <si>
    <t>ВЛ-6 ф.347-01</t>
  </si>
  <si>
    <t>ПС 35/6 кВ КНС-3А ВЛ 6 кВ Ф-3 от ПС 35/6 кВ КНС-3А</t>
  </si>
  <si>
    <t>ПС 110/35/6 ДНС-32</t>
  </si>
  <si>
    <t>Посадка напряжения при АО ВЛ-110 Генерация-ДНС-32-2 по грозе</t>
  </si>
  <si>
    <t>ВЛ-6 кВ Ф-2 ПС 35/6 кВ "Стрельная".</t>
  </si>
  <si>
    <t>ВЛ-10кВ Ф-1П КРУ-10кВ ГУ Подсолнечное.</t>
  </si>
  <si>
    <t>Ф-1П</t>
  </si>
  <si>
    <t>АО Ф-1П, для замены дефектного изолятора ф-"В" опоры №5 отпайки на скв.17 Подсолнечная.</t>
  </si>
  <si>
    <t>Ф.Б4-18 Советское нмр</t>
  </si>
  <si>
    <t>Ф.Б4-18</t>
  </si>
  <si>
    <t>Ф.4-12 Советское нмр</t>
  </si>
  <si>
    <t>К-55 
Советское нмр</t>
  </si>
  <si>
    <t>ТЗНП</t>
  </si>
  <si>
    <t>ВЛ-110 кВ "Вершины"(ВПО)</t>
  </si>
  <si>
    <t>ВЛ-110 кВ "Вершины"(ВПО) ПС 220/110/10 кВ "Просвет"(МЭС). Под отключение попали: С-1-Т ПС 110/35/6 кВ "Нефтегорская-2"(ВПО) ПС 35/6 кВ "Утевская", ПС 35/6 кВ "Покровская", ПС 35/6 кВ "Гагаринская" ПС 35/6 кВ "ДНС-1", ПС 35/6 кВ "Город-2", ПС 35/6 кВ "Кулешовская", ПС 35/6 кВ "Ветлянская", ПС 35/6 кВ "Верхне-Ветлянская"; С -1-Т ПС 110/35/10 кВ "Алексеевка"(ВПО) ПС 35/6 кВ "Грековская", ПС 35/6 кВ "Субботинская", ПС 35/6 кВ "Алексеевская"</t>
  </si>
  <si>
    <t>ВЛ-35 кВ "17Л", ПС "Варшава-3"; "Проскуринская"</t>
  </si>
  <si>
    <t>НВЧЗ;ТЗНП 2ст; 1,2 ст Дистанционной защиты</t>
  </si>
  <si>
    <t>ПС "Родинская" , "Подольская", "Подгорная", "Яшкинская"</t>
  </si>
  <si>
    <t>Аварийное отключение с успешным АПВ ВЛ-220 кВ "Газовая-Сорочинская", работа НВЧЗ; ТЗНП 2ст; 1,2 ст Дистанционной защиты. Гроза</t>
  </si>
  <si>
    <t>ПС "Боголюбовская"," Никольская", "Ольховская", "Кодяковская", "Толкаевская".</t>
  </si>
  <si>
    <t xml:space="preserve"> ПС "Загорская"</t>
  </si>
  <si>
    <t>ПС "Родниковская"</t>
  </si>
  <si>
    <t>28.05.16.</t>
  </si>
  <si>
    <t>ПС-35/6 кВ К-13 ВЛ-6 кВ Ф-8</t>
  </si>
  <si>
    <t>ПС-35/6 кВ К-13 ВЛ-6 кВ  Ф-8</t>
  </si>
  <si>
    <t>ПС-35/6 кВ К-13 ВЛ-6 кВ Ф-6</t>
  </si>
  <si>
    <t>ПР-1 ПЛУ-6 кВ №5-6</t>
  </si>
  <si>
    <t>В-Ф113</t>
  </si>
  <si>
    <t>СВ-6 КУВ-6 К-8к Кошильское нмр</t>
  </si>
  <si>
    <t>К-8к</t>
  </si>
  <si>
    <t>ТЗНП-2ст</t>
  </si>
  <si>
    <t>ВЛ-110 кВ "Каргалинская - Донецко Сыртинская". ПС 110 "Донецко-Сыртинская", "Вахитовская"</t>
  </si>
  <si>
    <t>ПС 35/6кВ "Апалиха" ф.9</t>
  </si>
  <si>
    <t>РН-КНГ</t>
  </si>
  <si>
    <t>Токовая отсечка</t>
  </si>
  <si>
    <t>ПС "Юлия" Абинский ЭСУ.</t>
  </si>
  <si>
    <t>М-е Украинское, Абино-Украинское. Сработала защита МВ-35 кВ Т-1. Гроза, ливень. ШП КМЯ-30 от 28.05.16г.</t>
  </si>
  <si>
    <t>М-е Дыш. В ТП сработал фидерный АВ. Гроза, ливень. ШП КМЯ-30 от 28.05.16г.</t>
  </si>
  <si>
    <t>РП-6 кВ № 54 Приазовский ЭСУ.</t>
  </si>
  <si>
    <t>М-е Западно-Анастасиевское. Откл. ввода ВЛ-6 кВ №523. Гроза, ливень. ШП КМЯ-30 от 28.05.16г.</t>
  </si>
  <si>
    <t>ВЛ-0,4 кВ ф-3 от ТП-Дш-512-1п.</t>
  </si>
  <si>
    <t>М-е Дыш. В ТП сработал фидерный АВ. Гроза, ливень. ШП КМЯ-30 от 28.05.16г. Произведена замена кабельной вставки от ТП до опоры-1.</t>
  </si>
  <si>
    <t>В-Ф114</t>
  </si>
  <si>
    <t>кратковременное отключение Ф-114 для отыскания земли</t>
  </si>
  <si>
    <t>В-Ф112</t>
  </si>
  <si>
    <t>АО Ф-112, для замены дефектного изолятора ф-"В" опоры №18 отпайки на куст2 "Величаевское,  устранения обрыв вязки провода фаза "В на оп.№9 отпайки на скв. 236 "Величаевское".</t>
  </si>
  <si>
    <t>ВЛ-6 кВ Ф-69 яч№37 ПС 35 кВ Затеречная-6</t>
  </si>
  <si>
    <t>Ф-69 яч№37</t>
  </si>
  <si>
    <t>АО яч№37 Ф-69, произвели осмотр, замечаний нет, ввели в работу, КИЗ-норма.  Гроза, град, сильный ветер.</t>
  </si>
  <si>
    <t>ВЛ-6 кВ Ф-55 ПС 35 кВ Камышовая-5</t>
  </si>
  <si>
    <t>Ф-55</t>
  </si>
  <si>
    <t>АО Ф-55, произвели осмотр, замечаний нет, РПВУ.  Гроза, град, сильный ветер.</t>
  </si>
  <si>
    <t>ВЛ-6 кВ Ф-66 ПС 35 Затеречная-6</t>
  </si>
  <si>
    <t>Ф-66</t>
  </si>
  <si>
    <t>ВЛ-6 кВ Ф-41 ПС 110 кВ Восточная-4</t>
  </si>
  <si>
    <t>Ф-41</t>
  </si>
  <si>
    <t>АО Ф-41, произвели осмотр ВЛ, замечаний нет, ввели в работу, КИЗ-норма.  Гроза, град, сильный ветер.</t>
  </si>
  <si>
    <t>ВЛ-6 кВ Ф-33 ПС 35 кВ Зимняя Ставка-3</t>
  </si>
  <si>
    <t>Ф-33</t>
  </si>
  <si>
    <t>ВТ-62, Ф-72, Ф-71 ПС 35 кВ Русский Хутор-7</t>
  </si>
  <si>
    <t>ВТ-62</t>
  </si>
  <si>
    <t>АО ВТ-62 (Ф-71, 72) произвели осмотр электрооборудования подстанции, замечаний нет, РПВ успешно. Гроза, град, сильный ветер.</t>
  </si>
  <si>
    <t>ВЛ-6 кВ Ф-655 ПС 110 кВ Затеречная (ПЭС)</t>
  </si>
  <si>
    <t>Отключали для отыскания "земли"</t>
  </si>
  <si>
    <t>ВЛ-6 кВ Ф-661 ПС 110 кВ Затеречная (ПЭС)</t>
  </si>
  <si>
    <t>Ф-661</t>
  </si>
  <si>
    <t>АО Ф-661, отключили ЛР-3 (кашары), ввели в работу, КИЗ-норма.  Гроза, град, сильный ветер.</t>
  </si>
  <si>
    <t>ВЛ-6 кВ Ф-42 ПС 110 кВ Восточная-4</t>
  </si>
  <si>
    <t>АО Ф-42, произвели осмотр ВЛ, замечаний нет, ввели в работу, КИЗ-норма.  Гроза, град, сильный ветер.</t>
  </si>
  <si>
    <t>ВЛ-6 кВ Ф-18 ПС 35 кВ Зимняя Ставка-1</t>
  </si>
  <si>
    <t>Ф-18</t>
  </si>
  <si>
    <t>ВЛ-6 кВ Ф-11 ПС 35 кВ Зимняя Ставка-1</t>
  </si>
  <si>
    <t>Ф-11</t>
  </si>
  <si>
    <t>АО Ф-11, произвели осмотр оборудования, замечаний нет. Гроза, град, сильный ветер.</t>
  </si>
  <si>
    <t>ВЛ-6 кВ Ф-14 ПС 35 кВ Зимняя Ставка-1</t>
  </si>
  <si>
    <t>Ф-14, ячейка</t>
  </si>
  <si>
    <t>АО ячейки Ф-14, произвели осмотр оборудования, замечаний нет, отключили ячейку "Арт-участка". Гроза, град, сильный ветер.</t>
  </si>
  <si>
    <t>ЭКРА БЭ-2502А</t>
  </si>
  <si>
    <t>ПС 35/6  "Куст-3"        Урненского м/р</t>
  </si>
  <si>
    <t>ВЛ-35кВ Ф-1
ПС-110/35/6 "Урненская"</t>
  </si>
  <si>
    <t>17:40 Межфазное короткое замыкание (ф.А, ф.В) на 2С-35 ПС 35/6кВ «Куст-3» Урненского м-р; в следствии чего проихошло: посадка напряжения в сети Урненского, Усть-Тегусского м/р , отключение ВЛ-35кВ Ф-1 на ПС-110/35/6 "Урненская", сброс нагрузки 9МВт;</t>
  </si>
  <si>
    <t>ПС 35/6кВ К-459</t>
  </si>
  <si>
    <t>ВЛ-6 ф.459-06</t>
  </si>
  <si>
    <t>Порывистый ветер. Стрегущая поросль отп.К-456 оп.5-6, оп.42-43.</t>
  </si>
  <si>
    <t>ПС К-459</t>
  </si>
  <si>
    <t>ВЛ-6 ф.254-06</t>
  </si>
  <si>
    <t>Порывистый ветер. Дерево на ВЛ оп.87-88</t>
  </si>
  <si>
    <t>ПС 35/6кВ К-14</t>
  </si>
  <si>
    <t>ВЛ-6 ф.14-08</t>
  </si>
  <si>
    <t>АПВ</t>
  </si>
  <si>
    <t xml:space="preserve"> Ф-502</t>
  </si>
  <si>
    <t>ВЛ-6кВ Ф-502</t>
  </si>
  <si>
    <t>М/р "Хасырейское". Короткое замыкание из-за обрыва вязок провода на        ВЛ-6кВ Ф-502 оп. 28/16. Замена вязок, ввод ВЛ-6кВ Ф-502 в работу.</t>
  </si>
  <si>
    <t>ВЛ-6кВ Ф-4 ПС 35/6кВ " К-130", отпаечная Буровенческая линия на к.130</t>
  </si>
  <si>
    <t>Разрушение линейного изолятора  ШС-10 Ф -"С"</t>
  </si>
  <si>
    <t>Разрушение линейного изолятора  ШС-10 Ф -"A" оп. 1/4</t>
  </si>
  <si>
    <t>ПС 35/6 кВ №143, ВЛ-6кВ ф.143-18, КТПН 6/0,4кВ к.24 2 пол.</t>
  </si>
  <si>
    <t>АВ-0,4кВ ввода</t>
  </si>
  <si>
    <t>ПС 35/6 кВ №202, ВЛ-6кВ ф.202-12</t>
  </si>
  <si>
    <t>ПС 35/6 КкВ №242, ВЛ-6кВ ф.242-10</t>
  </si>
  <si>
    <t xml:space="preserve">ВА 5735-250А    </t>
  </si>
  <si>
    <t>Прочие отеч. заводы</t>
  </si>
  <si>
    <t xml:space="preserve">ТО-22.01.2016.         ТР-02.04.2015. </t>
  </si>
  <si>
    <t>ТО-07.2016                 ТР-04.2017</t>
  </si>
  <si>
    <t>ПС 35/6кВ №168,                   ВЛ-6кВ ф.168-10</t>
  </si>
  <si>
    <t>июнь</t>
  </si>
  <si>
    <t>ВЛ-6 кВ "102-06"</t>
  </si>
  <si>
    <t>Отключение ВЛ-6кВ "102-06" по защите "Токовая отсечка" фаз "А" и "С", АПВ успешное. Причина: экскаватор АО "Северинстрой" при расчистке трассы для водовода на КНС-6 оборвал провод фазы «С» в пролете опор №25-26. Для безопасного производства работ по перетяжке провода была отключена ВЛ-6 кВ "102-05" с 19:38 до 20:12.</t>
  </si>
  <si>
    <t xml:space="preserve">ВЛ-6 кВ "104-09" </t>
  </si>
  <si>
    <t xml:space="preserve">ВЛ-6 кВ "160-08" </t>
  </si>
  <si>
    <t xml:space="preserve">ВЛ-6 кВ "116-14" </t>
  </si>
  <si>
    <t xml:space="preserve">ВЛ-6 кВ "113-14" </t>
  </si>
  <si>
    <t xml:space="preserve">ВЛ-6 кВ "160-16" </t>
  </si>
  <si>
    <t xml:space="preserve">ВЛ-6 кВ "136-08" </t>
  </si>
  <si>
    <t xml:space="preserve">ВЛ-6 кВ "136-14" </t>
  </si>
  <si>
    <t>ВЛ-6 кВ Ф-2 ПС 35 кВ Камыш-Бурун (СКЭ)</t>
  </si>
  <si>
    <t>АО Ф-2, "земля" 1СШ-6кВ ПС 35 кВ Камыш-Бурун (СКЭ), грозовые перенапряжения</t>
  </si>
  <si>
    <t>АО для замены изоляторов на ЛР-4 и оп. 28, 29, 33, 36</t>
  </si>
  <si>
    <t>ВЛ-6 кВ Ф-154 ПС 35/6 кВ "Ачикулак Нефть-15"</t>
  </si>
  <si>
    <t>Ф-154</t>
  </si>
  <si>
    <t>ВЛ-6 кВ Ф-44 ПС 110 кВ Восточная-4</t>
  </si>
  <si>
    <t>Ф-44</t>
  </si>
  <si>
    <t>ВЛ-0,4 кВ ф-1 от ТП Кл-514-5п</t>
  </si>
  <si>
    <t>М-е Дыш. Сработал фидерный АВ. Заменён из-за внутреннего повреждения.</t>
  </si>
  <si>
    <t>ПС 35/6 кВ БКНС-5 ф-2</t>
  </si>
  <si>
    <t>При неблагоприятных метеоусловиях произошло падение дерева на ВЛ из-за пределов охранной зоны в пролёте опор 8-9. Дерево убрали. ВЛ без повреждения.</t>
  </si>
  <si>
    <t>Т.О.</t>
  </si>
  <si>
    <t>ВЛ-6 кВ Ф-1 ПС 35/6 кВ "Стрельная".</t>
  </si>
  <si>
    <t>ВЛ-6 кВ Ф-1 ПС 35/6 кВ "Сытовка".</t>
  </si>
  <si>
    <t>Работала МТЗ. АПВ-нет. 10:51 РПВ-не успешно.Сильный порывистый ветер. В 11:09 включили в работу участок ВЛ-6 кВ от ПС до ПП-7.Произвели осмотр ВЛ и обнаружили в пролете опор №51-52 дерево на проводах ВЛ. Убрали.</t>
  </si>
  <si>
    <t>ВЛ-6 кВ Ф-3</t>
  </si>
  <si>
    <t>ВЛ-6 кВ Ф-3 ПС 35/6 кВ "Горбатовская-1".</t>
  </si>
  <si>
    <t xml:space="preserve">Сработало указательное реле "Авар.откл." АПВ-успешно. Сильный порывистый ветер. Произвели осмотр ВЛ-6 кВ и обнаружили на опоре № 305/23 неисправно крепление натяжной гирлянды провода ВЛ-6 кВ фаза «В». С 16:26 до 17:52 Восстановление целостности крепления изолятора фазы "В" на опоре №305/23.
</t>
  </si>
  <si>
    <t>ВЛ-6 кВ Ф-3,Ф-9</t>
  </si>
  <si>
    <t>ВЛ-6 кВ Ф-3, Ф-9 ПС 110/35/6 кВ "Мухановская"</t>
  </si>
  <si>
    <t>К-66 Советское нмр</t>
  </si>
  <si>
    <t>К-66 АВ-0,4 кВ</t>
  </si>
  <si>
    <t>АО АВ-0,4кВ в ТП-6/0,4кВ  РПВУ, причина выясняется.</t>
  </si>
  <si>
    <t>14:49</t>
  </si>
  <si>
    <t>Ф.16-12 Первомайское нмр</t>
  </si>
  <si>
    <t>Ф.16-12</t>
  </si>
  <si>
    <t>диф.защита генератора ф."С"</t>
  </si>
  <si>
    <t>ВГТЭС, В-10 6Г</t>
  </si>
  <si>
    <t>6Г</t>
  </si>
  <si>
    <t xml:space="preserve">Повреждение вторичной обмотки трансформатора тока нейтрали генератора фаза «С» </t>
  </si>
  <si>
    <t>ЗРУ6кВ №26 "Куст 6бис", В1С-6</t>
  </si>
  <si>
    <t>Куст 6бис - 16 скважин</t>
  </si>
  <si>
    <t>Повреждение КЛ 6кВ ф 26-24</t>
  </si>
  <si>
    <t>30.05.16.</t>
  </si>
  <si>
    <t>ЛР-6 кВ оп.№35/10 ВЛ-6 кВ Ф-4 П/С 35/6 кВ К-534</t>
  </si>
  <si>
    <t>КТПН 6/0,4 кВ №1*160 кВА К-554</t>
  </si>
  <si>
    <t xml:space="preserve">Разрушение колонки изолятора ЛР-6 кВ оп.№35/10 Ф "С" </t>
  </si>
  <si>
    <t xml:space="preserve"> перезапуск мехфонда</t>
  </si>
  <si>
    <t xml:space="preserve"> ВВ-6кВ №1 на К-2019</t>
  </si>
  <si>
    <t>КТПН 6/0,4кВ №1 630кВА на К-2019</t>
  </si>
  <si>
    <t>Разрушение проходных изоляторов ВВ-6кВ №1 на К-2019</t>
  </si>
  <si>
    <t>Заменили изоляторы</t>
  </si>
  <si>
    <t xml:space="preserve">ПС-35/6 к-1453 ВЛ-6кВ Ф-6 </t>
  </si>
  <si>
    <t>ВЛ-6кВ Ф-6 ПС-35/6 к-1453</t>
  </si>
  <si>
    <t>Падение дерева из вне охранной зоны ВЛ-6кВ в пролете оп.2-3</t>
  </si>
  <si>
    <t xml:space="preserve">Перевод к-205Б ч/з КПУ-205Б-2, перезапуск мехфонда, дерево удалено.  </t>
  </si>
  <si>
    <t>35/6кВ "Пронькинская"</t>
  </si>
  <si>
    <t>ВЛ-6 фидера № 4, КТП -6/0,4 скв.№№ 200, 51</t>
  </si>
  <si>
    <t>Замена ВР-400А (нагрев t-217°)
Устранение дефекта ТВК К.С. шин на ВА-250А скв.№ 200 (нагрев t-83°). Внеплановая заявка.</t>
  </si>
  <si>
    <t>ВЛ-10 фидера "Тв-8". Остановка ГКС Пасмурово, ДНС Воронцовское.</t>
  </si>
  <si>
    <t>Кратковременное погашение ПС 110 "Твердиловская" на время переключений на ПС "Державинская" для сборки нормальной схемы. Аварийная заявка ЗПО в связи с отключением ВЛ-110 кВ "Комсомолец-1 цепь".</t>
  </si>
  <si>
    <t>ВЛ-10 кВ Нк-53</t>
  </si>
  <si>
    <t>М-е Николаевское. Гроза, сильный ливень. Экстренное оперативное предупреждение от 01.06.16г.</t>
  </si>
  <si>
    <t>ПС 110/35/6 кВ "Ханьковская", "Курчанская" СЭС</t>
  </si>
  <si>
    <t>ВЛ-6 кВ №52, 53, 54, КУ-9, КУ-13</t>
  </si>
  <si>
    <t>М-е Анастасиевско-Троицкое, Чумаковское. Отключение в сетях "Кубаньэнерго".</t>
  </si>
  <si>
    <t>ПС 35/6 кВ "Новоукраинская" ЮЗЭС</t>
  </si>
  <si>
    <t>ВЛ-35 кВ Абинск-Новоукраинская, ПС 35/6 кВ "Юлия" Абинский ЭСУ</t>
  </si>
  <si>
    <t>М-е Украинское, Абино-Украинское.  ПС "Юлия" запитана по ВЛ-6 кВ Аб-41 от ПС И-4 "Абинская" до 03.06.16г.</t>
  </si>
  <si>
    <t>ВЛ-110 кВ "Коханы-1"</t>
  </si>
  <si>
    <t>ВЛ-110 кВ "Коханы-1" ПС 220/110/6 кВ  "Новоотрадная" (МЭС) Под отключение попали: С-1-Т ПС 110/35/6 кВ "Подгорная", С-2-Т ПС 110/35/6 кВ "Лугань", С-1-Т ПС 110/35/6 кВ "Коханы"(ВПО) ,    ПС 35/6 кВ "Марьевская", "Елховская",  "Гребенная", Т-2-Т ПС 35/6 кВ "Южный-Неприк", ПС 35/6 кВ "Бирюковская", "Северо-Максимовка", "Ново-Ключевская","Восточная-Черновка".</t>
  </si>
  <si>
    <t>ВЛ-6 кВ Ф-2  ПС 35/6 кВ  «Сытовка»</t>
  </si>
  <si>
    <t xml:space="preserve"> Работала ТО.  АПВ-нет.  16:28 РПВ-успешно.  Произведен осмотр ВЛ-6 кВ. В пролете оп.№14А-15А обнаружено упавшее дерево под проводами ВЛ</t>
  </si>
  <si>
    <t>К-2 скв. 207, 211 Озерноее нмр</t>
  </si>
  <si>
    <t>К-27 скв.810 Катыльгинское нмр</t>
  </si>
  <si>
    <t>К-27 АВ-0,4 кВ</t>
  </si>
  <si>
    <t>ВЛ-6кВ Ф-7      ПС35/6кВ  Новомолодёжная</t>
  </si>
  <si>
    <t>Повреждение КЛ-6кВ, отпайка на К-4Р Н/М м/р</t>
  </si>
  <si>
    <t xml:space="preserve"> Участок КЛ-6кВ выведен в ремонт. Произведен перезапуск мех.фнда. </t>
  </si>
  <si>
    <t xml:space="preserve">Порывистый ветер, град. Поросль оп.41-45. </t>
  </si>
  <si>
    <t xml:space="preserve">Порывистый ветер, град. Поросль оп.41-45. Крен оп.53, схлест проводов </t>
  </si>
  <si>
    <t>ЗРУ-6 КНС-32</t>
  </si>
  <si>
    <t>ВЛ-6 ф.32-24</t>
  </si>
  <si>
    <t>Порывистый ветер. Поросль оп.10-11 отп.К-596б, оп.57-58 отп.К-603, оп.5-6 отп.К-600</t>
  </si>
  <si>
    <t>110/6кВ "Толкаевская"</t>
  </si>
  <si>
    <t>110/35/6кВ "Промысловая"</t>
  </si>
  <si>
    <t>ф-8</t>
  </si>
  <si>
    <t>Кратковременное погашение ПС Твердиловская на время переключений для текущого ремонта ЛР ВЛ-110кВ Бузулукская, Р2 110кВ на ПС Державинская
внеплановая заявка ЗПО</t>
  </si>
  <si>
    <t>МТЗ 1 фзы 1-3</t>
  </si>
  <si>
    <t>ЗРУ ГТЭС яч.№12 ф-6</t>
  </si>
  <si>
    <t>Порывы ветра 20-30м/с.</t>
  </si>
  <si>
    <t>сен..2015</t>
  </si>
  <si>
    <t>Диф.защита</t>
  </si>
  <si>
    <t>ПС 110/35/6 кВ Январская В-35 Ф-4</t>
  </si>
  <si>
    <t>ПС 110/35/6 кВ Январская ВЛ 35 кВ Ф-4 от ПС 110/35/6 кВ Январская</t>
  </si>
  <si>
    <t>Аварийное отключение ВЛ-35кВ Ф-4 в результате разрушения опорного изолятора 35кВ Ф-В на приемном портале 1Т ПС 35/6кВ КНС-2, провод лежит на траверсе, следы ожогов на 1Т. После трехкратного отключения ВЛ с успешным АПВ в 16:25 отключена вручную. В 16:46 включен в работу ВЛ-35кВ Ф-4.   В КРУН-6кВ ДНС-3 выбило АВ ШУ в панели ЦС КРУН-6кВ №1,2. Осмотр эл. оборудования, включение АВ ШУ в 17:24. Запуск ДНС-3 АД-6кВ №2 в 17:34, АД-6кВ №3 в 17:37. Сброс нагрузки 24МВт, из них 10,2МВт технология. Последнее ТО-04.11.15г., последний ТР-23.03.16г. Потери прямые 14,1т/390м3, косвенные 21т/2003м3. Осмотр ПС 35/6кВ КНС-2, вывод в ремонт 1Т ПС 35/6кВ КНС-2, осмотр КРУН-6кВ ДНС-3.  01.06.2016г в 14:40 1Т включен в работу.</t>
  </si>
  <si>
    <t>защиты СУ ЭЦН</t>
  </si>
  <si>
    <t>При запуске агрегата на ЛПДС Каркатеевы по ПС 6/35кВ Касаев зафиксировано кратковременное снижение напряжения на 34%, что привело к работе БАВР-6кВ и останову мех.фонда в количестве 5 скважин. Потери нефти: косвенные 1,5т/10,9м3, прямые 0,4т/2,7м3. Контроль за уровнем напряжения, нагрузки. Осмотр ПС 6/35кВ Касаев. Снятие осциллограмм. Отправлена телефонограмма в ЦИТС ОАО СН-МНГ, РИТС-1 на предоставления событий с СУ УЭЦН.</t>
  </si>
  <si>
    <t>РП-2 Гремиха ф-14 ВЛ-6кВ</t>
  </si>
  <si>
    <t>При неблагоприятных метеоусловиях произошло падение дерева на ВЛ из-за пределов охранной зоны в пролёте опор 41 - 42. Дерево убрали. Повреждены два изолятора. Заменили</t>
  </si>
  <si>
    <t>ПС 110/10 кВ Азино ф.1</t>
  </si>
  <si>
    <t>ВЛ-10 кВ ф.1 ПС 110/10 кВ Азино</t>
  </si>
  <si>
    <t>неисправность привода ВВ-10кВ ф.1  ПС 110/10 кВ Азино  (ПАО "Удмуртэнерго")</t>
  </si>
  <si>
    <t>ВЛ-35кВ "Яган-Кечево"</t>
  </si>
  <si>
    <t>ПС 35/6 кВ БКНС-5 ф-16</t>
  </si>
  <si>
    <t>в пролете опор №65-66 падение дерева на ВЛ, дерево сняли</t>
  </si>
  <si>
    <t>ПС 35/10 кВ "Бураново" ф-14</t>
  </si>
  <si>
    <t>в пролете опор №40-41 падение дерева на ВЛ</t>
  </si>
  <si>
    <t xml:space="preserve">ПС 110/35/6 кВ "Хохряково" Т-1 </t>
  </si>
  <si>
    <t xml:space="preserve">ВЛ-35кВ Ф-2,5 ПС 110/35/6 кВ "Бахиловская" </t>
  </si>
  <si>
    <t>Отключение на Бахиловском, Верхнеколик-Еганском м/р.</t>
  </si>
  <si>
    <t xml:space="preserve">ПС 110/35/6 кВ "Верхне-Колик-Еганская" </t>
  </si>
  <si>
    <t>Предварительная причина: аварийное отключение масленного выключателя 35кВ</t>
  </si>
  <si>
    <t>Отключение на Верхнеколик-Егансокм м/р.</t>
  </si>
  <si>
    <t xml:space="preserve">ВЛ-6кВ Ф-16 ПС 35/6кВ "ЦПС" </t>
  </si>
  <si>
    <t>Падение дерева. В пролете опор №4-5.</t>
  </si>
  <si>
    <t>ВЛ 110 кВ Таврическая 1,2</t>
  </si>
  <si>
    <t xml:space="preserve">ВЛ-6кВ Ф-20,8 ПС 35/6кВ "К-20" </t>
  </si>
  <si>
    <t xml:space="preserve">ВЛ-6кВ Ф-20 РУ 6кВ "К-11" </t>
  </si>
  <si>
    <t xml:space="preserve">ПС-35/6 к-839 ВЛ-6кВ Ф-18 </t>
  </si>
  <si>
    <t xml:space="preserve">ВЛ-6кВ Ф-18 ПС-35/6 к-839 </t>
  </si>
  <si>
    <t>ВЛ-6кВ Ф-6      ПС35/6кВ  К-1587</t>
  </si>
  <si>
    <t>ВЛ-6кВ Ф-6    ПС35/6кВ  К-1587</t>
  </si>
  <si>
    <t>Гроза</t>
  </si>
  <si>
    <t>ПС-35/6 к-24 ВЛ-6кВ Ф-10</t>
  </si>
  <si>
    <t>ЛР-6кВ оп.1 Ф-10 ПС-35/6 кВ к-24</t>
  </si>
  <si>
    <t>Разрушение изолятора Ф-В на ЛР-6кВ оп.1</t>
  </si>
  <si>
    <t>Перевод нагрузки, перезапуск мехфонда</t>
  </si>
  <si>
    <t>ПС-35/6 к-529 ВВ-6кВ яч.7 БСК.</t>
  </si>
  <si>
    <t>БСК-1350кВАр</t>
  </si>
  <si>
    <t>Внутреннее повреждение БСК-1350кВАр, посадка напряжения СШ-6кВ.</t>
  </si>
  <si>
    <t>ПК</t>
  </si>
  <si>
    <t>КТПН 6/0,4кВ №2 630кВА к-2047</t>
  </si>
  <si>
    <t>Разрушение опорного изолятора 6кВ  контакта патрона предохранителя</t>
  </si>
  <si>
    <t xml:space="preserve">Заменили опорный изолятор. Произведен перезапуск мех.фнда. </t>
  </si>
  <si>
    <t>К-163 скв.1462 Советского нмр</t>
  </si>
  <si>
    <t>К-163 скв.1462</t>
  </si>
  <si>
    <t>13:35</t>
  </si>
  <si>
    <t>18:28</t>
  </si>
  <si>
    <t>К-25 Катыльгинское нмр</t>
  </si>
  <si>
    <t>21:27</t>
  </si>
  <si>
    <t>Ф.11-20</t>
  </si>
  <si>
    <t>Ф.11-19</t>
  </si>
  <si>
    <t>21:37</t>
  </si>
  <si>
    <t xml:space="preserve">Ф.10-8     </t>
  </si>
  <si>
    <t>Ф.10-13</t>
  </si>
  <si>
    <t>21:46</t>
  </si>
  <si>
    <t>23:53</t>
  </si>
  <si>
    <t xml:space="preserve">Ф.Кр-5      </t>
  </si>
  <si>
    <t xml:space="preserve">Ф.2-6          </t>
  </si>
  <si>
    <t>ПС 35/6 кВ №102. АО ВЛ-6 кВ Ф.2-6 действием МТЗ, АПВУ при запуске скв.1861 К-180 (подозрение на клин скважины). Запрошены распечатки журнала событий СУ ЭЦН</t>
  </si>
  <si>
    <t>К-7 скв.1099 Нижневартовское нмр</t>
  </si>
  <si>
    <t>К-7 скв.1099</t>
  </si>
  <si>
    <t>КЗ ЭД-0,4кВ СКН. Выполнена замена ЭД-0,4кВ.</t>
  </si>
  <si>
    <t>не включился СМВ-35.</t>
  </si>
  <si>
    <t>ВЛ-35 кВ "Промысловая-2"
(ЗАО"ССК")</t>
  </si>
  <si>
    <t>ВЛ-35 кВ"Промысловая-2"(ЗАО"ССК")
ПС 35/6 кВ"Росскат" (ОАО"Росскат").</t>
  </si>
  <si>
    <t>При переводе нагрузки ПС 35/6 кВ "Промысловая" с ВЛ-35 кВ "Промысловая-1" ПС 110/35/6 кВ "Нефтегорская-2"(ВПО),по заявке ВПО,на ВЛ-35 кВ "Промысловая-2" (ЗАО"ССК") ПС 35/6 кВ "Росскат"(ОАО"Росскат") произошло исчезновение напряжения на шинах 35 кВ ПС 35/6 кВ "Промысловая".
Причина: на ПС 35/6 кВ "Росскат"(ОАО "Росскат") не включился СМВ-35.</t>
  </si>
  <si>
    <t>1ст. ТЗНП, ТО</t>
  </si>
  <si>
    <t>ВЛ-110 кВ "Сосновка"(ВПО)</t>
  </si>
  <si>
    <t>ВЛ-110 кВ "Сосновка"(ВПО) ПС 110/10 кВ "Подбельская тяговая" (РЖД). Под отключение попали: С-1-Т ПС 110/35/6 кВ "Сосновка"(ВПО), ПС 35/6 кВ "БКНС", "Дерюжевка", "Садовая"(СНГ).</t>
  </si>
  <si>
    <t>Работала 1ст.ТЗНП, ТО. АПВ-успешно.
После работы АПВ по ВЛ-110 кВ "Сосновка"(ВПО) на ПС 110/35/6 кВ "Сосновка" (ВПО) появился  
неполнофазный режим . В 3:15 неполнофазный режим работы на ПС 110/35/6 кВ "Сосновка"(ВПО) устранён персоналом ВПО.</t>
  </si>
  <si>
    <t>ВЛ-6кВ Ф-Н-7</t>
  </si>
  <si>
    <t>ВЛ-6кВ Ф-Н-7 ПС 35/6кВ "Елховская"</t>
  </si>
  <si>
    <t>ВЛ-6 кВ Ф-20</t>
  </si>
  <si>
    <t>ВЛ-6 кВ Ф-20 ПС 35/6 кВ "Жуково"</t>
  </si>
  <si>
    <t>ВЛ-6 кВ Ф-1,Ф-2</t>
  </si>
  <si>
    <t>ВЛ-6 кВ Ф-1,Ф-2 ПС 35/6 кВ "Сытовка"</t>
  </si>
  <si>
    <t>В 6:30 прошла посадка напряжения, останавливались скв.на "Карлово-Сытовском" м/р. Причина: АО,АПВ-успешно, ВЛ-10 кВ Ф-6 на ПС 110/35/10 кВ "Шигоны" (Жиг.ПО).</t>
  </si>
  <si>
    <t>2ст ТЗНП.</t>
  </si>
  <si>
    <t>ВЛ-110кВ "Красносамарская" (ВПО)</t>
  </si>
  <si>
    <t>ВЛ-110кВ "Красносамарская" (ВПО) ПС 220/110/35 кВ"Кинельская" (МЭС). Под откл.попали: С-2-Т ПС 110/35/6 кВ "Нефтегорская-2" (ВПО) Энергоцех№2:ВЛ-6 кВ Ф-9,10 (АО "СНГ"),ПС 35/6 кВ "Промысловая","ДНС-2", С-2-Т ПС 110/35/6 кВ "Бариновская": ПС 35/6 кВ"КНС","Красносамарская",Т-1-Т  "Широкинская",Т-1-Т "Коммунарская", Т-2-Т "Евгеньевская".С-2-Т ПС 110/35/10 кВ "Алексеевка" (ВПО):ПС 35/6 кВ "Богатыревская".С-2-Т ПС 110/35/6 кВ "Нефтегорская-1" (ВПО): Энергоцех№2: ВЛ-6 кВ Ф-1,5,4,13 (АО "СНГ").</t>
  </si>
  <si>
    <t>Работала 2ст ТЗНП. АПВ- выведено. АВР-110кВ на ПС 110/35/6кВ "Нефтегорская-2" - успешно.</t>
  </si>
  <si>
    <t>МВ-6кВ Ввод 6 Т-1-Т</t>
  </si>
  <si>
    <t>МВ-6кВ Ввод 6 Т-1-Т ПС 35/6 кВ "Дмитриевская"(временная)</t>
  </si>
  <si>
    <t>Работала МТЗ. АПВ-нет. РПВ-успешно. Причина: витковое замыкание в токовом реле РТ-40 в яч.Ввод-6кВ Т-1-Т. Замена дефектного реле запланирована на 07.06.16.</t>
  </si>
  <si>
    <t>2СШ-35 кВ ПС 110/35/6 кВ "Серноводская" (СПО).</t>
  </si>
  <si>
    <t>2СШ-35 кВ ПС 110/35/6 кВ "Серноводская" (СПО). Под посадку напряжения попали:Т-2-Т ПС 35/6кВ: "ФНС", "Обошинская", "Якушкинская", ПС "Боровская", ПС 35/10 "Черновка" (СПО): ВЛ-10 кВ Ф-9 (АО "СНГ")</t>
  </si>
  <si>
    <t>ВЛ-35 кВ "Боровская"</t>
  </si>
  <si>
    <t>ВЛ-35 кВ "Боровская" ПС 35/6 кВ "ФНС" Под отключение попала:  ПС 35/6 кВ "Боровская"</t>
  </si>
  <si>
    <t>Сработало указательное реле АО. АПВ-не успешно 15:39 РПВ-успешно. После включения появилось замыкание "Землю" ф-"А"  2СШ-35кВ ПС"Серноводская"(СПО) В 15:50 откл. персоналом ПРЦЭиЭ для отыскания повреждения на ВЛ. Причина:на оп.№35 разрушена  гирлянда изоляторов ф-"А". С 17:15 до 17:45 произвели  замену дефектной гирлянды. В 17:56 ВЛ-35 кВ "Боровская" в работе."Земли" нет. Гроза,дождь, сильный порывистый ветер.</t>
  </si>
  <si>
    <t xml:space="preserve">ВЛ-35 кВ "Стрельная" </t>
  </si>
  <si>
    <t>ВЛ-35 кВ "Стрельная" ПС 110/35/6 кВ "Зольное" (Жиг.ПО). Под посадку напряжения попали: ПС 35/6 кВ "Стрельная",  ВЛ-6кВ:Ф-1,2,4,5 (АО "СНГ")  ПС "Зольное"(Жиг.ПО)</t>
  </si>
  <si>
    <t>В 14:00 прошла посадка напряжения. Причина: АО ВЛ-10кВ Ф-(абонентский) на ПС110/35/10кВ "Рождествено"(Жиг.ПО)</t>
  </si>
  <si>
    <t xml:space="preserve">ВЛ-35 кВ "УОН" </t>
  </si>
  <si>
    <t>ВЛ-35 кВ "УОН" ПС 110/35/6 кВ "Алакаевка" (СПО) Под отключение попали:  ПС 35/6 кВ "Запрудная",  Т-2-Т ПС 35/6 кВ"Ключи"</t>
  </si>
  <si>
    <t>Работала МТЗ. АПВ-не успешно. Причина: разрушение РВС-35 на ЛР-35№2 ф-"С" ПС"Запрудная". Произвели демонтаж дефектного разрядника. В 15:25 ВЛ-35 кВ "УОН" введена в работу. Гроза,дождь, сильный порывистый ветер.</t>
  </si>
  <si>
    <t>ВЛ-6 кВ Ф-1 ПС 35/6 кВ "Ивановская"</t>
  </si>
  <si>
    <t>ВЧБ  (высокочастотная блокировка)</t>
  </si>
  <si>
    <t>ВЛ-110 кВ "ПБ-1" (ВПО)</t>
  </si>
  <si>
    <t>ВЛ-110 кВ "ПБ-1" (ВПО) ПС 110/10 кВ "Подбельская-тяговая".(АО "РЖД"). Под отключение попали: С-1-Т,С-2-Т ПС 110/35/6 кВ "Сосновка"(ВПО) Ф-5,6,7,8(АО "СНГ"),ПС 35/6 кВ "Аманак", "Кротково-Алёшкино", "БКНС", "Боголюбовка", "Дерюжевка", "Садовая".</t>
  </si>
  <si>
    <t>Работала ВЧБ  (высокочастотная блокировка) АПВ-успешно</t>
  </si>
  <si>
    <t>ВЛ-35 кВ "Озёркинская-2"</t>
  </si>
  <si>
    <t>ВЛ-35 кВ"Озёркинская-2" ПС 110/35/6 кВ "Красногородецкая". Под отключение попали: Т-2-Т ПС 35/6 кВ "Шумалгинская", "Озёркинская".</t>
  </si>
  <si>
    <t>Работала ТО. АПВ- успешно. Гроза, дождь, сильный порывистый ветер.Произвели осмотр ВЛ, замечаний нет.</t>
  </si>
  <si>
    <t>ВЛ-35 кВ "Борск-1"</t>
  </si>
  <si>
    <t>ВЛ-35 кВ "Борск-1" ПС 110/35/6 кВ
"Подгорная". Под отлючение попали:
ПС 35/6 кВ "Долматовская", Т-1-Т ПС 35/6 кВ "Южный Неприк".</t>
  </si>
  <si>
    <t>Работала МТЗ. АПВ-успешно. Гроза, дождь, сильный порывистый ветер.</t>
  </si>
  <si>
    <t xml:space="preserve">ВЛ-6 кВ Ф-11 </t>
  </si>
  <si>
    <t>ВЛ-6 кВ Ф-11 ПС 35/6 кВ "Малиновская"</t>
  </si>
  <si>
    <t>Работала МТЗ АПВ-не успешно. В 14:34 РПВ-успешно. Гроза,дождь, сильный порывистый ветер.Произвели осмотр ВЛ, замечаний нет.</t>
  </si>
  <si>
    <t xml:space="preserve">ВЛ-6 кВ Ф-21 </t>
  </si>
  <si>
    <t>ВЛ-6 кВ Ф-21 ПС 35/6 кВ 
"Промысловая"</t>
  </si>
  <si>
    <t xml:space="preserve"> ВЛ-10 кВ Ф-9 (СНГ) ПС 35/10 кВ Чёрновка"(СПО)</t>
  </si>
  <si>
    <t>Прошла посадка напряжения в 16:16, останавливались скважины. Причина: АО ВЛ-10кВ Ф-6 ПС 35/10 кВ  "Чёрновка"(СПО)</t>
  </si>
  <si>
    <t>ВЛ-6 кВ Ф-2 ПС 35/6 кВ 
"Казанская"</t>
  </si>
  <si>
    <t>При запуске основного агрегата на 2-ой станции ЛПДС Каркатеевы по ПС 6/35кВ Касаев зафиксировано кратковременное снижение напряжения на 34%, что привело к работе БАВР-6кВ и останову мех.фонда в количестве 2 скважин. В 10:22 повторный перезапуск 2-ой станции ЛПДС Каркатеевы. Потери нефти: косвенные 1,1т/9,6м3, прямые 0,5т/3,9м3. Контроль за уровнем напряжения, нагрузки. Осмотр ПС 6/35кВ Касаев. Снятие осциллограмм. Отправлена телефонограмма в ЦИТС ОАО СН-МНГ, РИТС-1  предоставления информации с СУ УЭЦН.</t>
  </si>
  <si>
    <t>ПС 35/6 кВ КНС-3м яч.12</t>
  </si>
  <si>
    <t>При производстве работ по типовой программе по проверке АВР-6кВ и ВНР-6кВ персонал не убедившись в отключенном положении ВВ-6кВ яч.2 "ввод-6кВ №1" вкатил в рабочее положение ВВ-6кВ, что привело к возникновению электрической дуги и перекрытию токоведущих частей. В следствии чего произошло отключение яч.12 "ввод-6кВ №2" и исчезновение напряжения на 1С-6кВ, 2С-6кВ. Сброс нагрузки мех.фонд 13МВт, технология 5МВт. Потери нефти: косвенные 3,3т/207,2м3, прямые 10,1т/159,2м3. Контроль за уровнями напряжения, тока. Осмотр ЭО яч.2 ПС 35/6кВ КНС-3М, чистка изоляции, замена контактных соединений яч.2, в/вольтные испытания 1С-6кВ, ВВ-6кВ яч.2.Собрана нормальная схема в 21-20</t>
  </si>
  <si>
    <t>При запуске основного агрегата на 2-ой станции ЛПДС Каркатеевы по ПС 6/35кВ Касаев зафиксировано кратковременное снижение напряжения на 27%, что привело к работе БАВР-6кВ и останову мех.фонда в количестве 2 скважин. Потери нефти: косвенные 1,2т/10,3м3, прямые 0,1т/0,6м3. Контроль за уровнем напряжения, нагрузки. Осмотр ПС 6/35кВ Касаев. Снятие осциллограмм. Отправлена телефонограмма в ЦИТС ОАО СН-МНГ, РИТС-1  предоставления информации с СУ УЭЦН.</t>
  </si>
  <si>
    <t>При запуске агрегата на станции ЛПДС Каркатеевы по 2С 6/35кВ Касаев зафиксировано кратковременное снижение напряжения на 35%, что привело к работе БАВР-6кВ и останову мех.фонда в количестве 3 скважин. Потери нефти: косвенные 4,8т/7м3, прямые 0,1т/0,7м3. Контроль за уровнем напряжения, нагрузки. Осмотр ПС 6/35кВ Касаев. Снятие осциллограмм. Отправлена телефонограмма в ЦИТС ОАО СН-МНГ, РИТС-1 о предоставлении информации с СУ УЭЦН.</t>
  </si>
  <si>
    <t xml:space="preserve">МТЗ Ф А,С </t>
  </si>
  <si>
    <t>ПС 35/6 кВ Максимкинская ВЛ 6 кВ Ф-5 от ПС 35/6 кВ Максимкинская</t>
  </si>
  <si>
    <t>ПС 35/6 кВ Максимкинская яч.5</t>
  </si>
  <si>
    <t>При осмотре ВЛ-6кВ обнаружены следы передвижения спец. техники в охранной зоне ВЛ-6кВ, следы ожогов на стреле передвижного крана КП-25 принадлежащего ООО "БСК", обрыв провода Ф-С в пролете опор 103-104. Представитель ООО "БСК" прораб Зеленин С.В от объяснений отказался. Разрешение на выполнение работ на данном участке ООО "ЮЭС" не выдавалось. Уставка МТЗ 350А/0,7сек; МТО1200А/0сек. Прямые потери 0,1т/0,2м3, косвеные потери 2,1т/2,6м3. Контроль за уровнем напряжения, запуском мех. фонда. Осмотр ЭО ПС 35/6кВ, ВЛ-6кВ Ф-5, КТПН 6/0,4кВ №2 1000кВА КП-2М. Сообщено в ООО ЧОП Мега-Щит. Отправлена телефонограмма в РИТС-2 и ОАО СН-МНГ о предоставлении информации с СУ УЭЦН. Нагрузка КТПН 6/0,4кВ №2 КП-2М переведена на Ф-14 ПС 35/6кВ Максимкинская через пункт АВР-6кВ. Произведена замена провода Ф-С в пролёте оп.№103-104 Ф-5.</t>
  </si>
  <si>
    <t>ПС 35/6 кВ Куст-78 С-Ват. КТПН 6/0,4кВ №1/250кВА КП-175</t>
  </si>
  <si>
    <t>ПС 35/6 кВ Куст-78 С-Ват. яч.4</t>
  </si>
  <si>
    <t>В момент отключения яч.№4  по системе ТМ зафиксирован бросок тока 392А, уставка МТЗ 360А/0,5сек; МТО 1500А/0сек. При осмотре КТПН 6/0,4кВ 250кВА КП-175 были обнаружены следы короткого замыкания на ошиновке 6кВ, проходных, опорных изоляторах КТПН 6/0,4кВ. Введена в эксплуатацию 26.05.2016г. Прямые потери 2,7т/22,6м3, косвеные потери 2,4т/16,4м3; Составлен акт.  В 09:44 успешное включение  ТУ яч.4. Контроль за запуском мех. фонда. Осмотр ЭО ПС 35/6кВ, ВЛ-6кВ, КТПН 6/0,4кВ №1 250кВА КП-175. Отправлена телефонограмма в РИТС-2 и ОАО СН-МНГ о предоставлении информации с СУ УЭЦН. Произведена замена КТПН 6/0,4кВ 250кВА КП-175 на КТПН 6/0,4кВ 250кВА. Начало работ в 13:15, окончание в 15:25, в 15:40 КТПН 6/0,4кВ в работе, в 15:50 мех.фонд КП-175 в работе.</t>
  </si>
  <si>
    <t>ПС 220/110/35 кВ Урьевская ВЛ 110 Урьевская-Локосово-1,2</t>
  </si>
  <si>
    <t>Остановка ГТЭС Ново-Покурского, Покамасовского м/р, сброс экспортной мощности 15,5 МВт. Сброс нагрузки по НГП-1 2,9МВт, НГП-2 1,1МВт, НГП-6 1,25МВт, НГП-8 5,6МВт. Остановка скважин НГП-1 10шт., НГП-2 6шт., НГП-6 8шт., НГП-8 58шт. Потери НГП-1 косвенные 0,1т/8,7м3, прямые 0,6т/28,1м3., НГП-2 косвенные 2,6т/40,6м3, прямые 0,5т/12,2м3, НГП-6 косвенные 1,7т/19,3м3, прямые 0,5т/8,0м3, НГП-8 косвенные 19,8т/208,5м3, прямые 4,0т/44,4м3 Контроль за запуском мех.фонда. В  14:44 запуск ГТЭС Н-Покурская, в 16:07 запуск ГТЭС Покамасовская. Отправлена телефонограмма в филиал Когалымские сети ОАО "Тюменьэнерго"</t>
  </si>
  <si>
    <t>ПС 220/10/6 кВ Каркатеевы СШ 6 кВ №1</t>
  </si>
  <si>
    <t>При запуске агрегата на станции ЛПДС Каркатеевы по 2С 6/35кВ Касаев зафиксировано кратковременное снижение напряжения на 30%, что привело к работе БАВР-6кВ и останову мех.фонда в количестве 3 скважин. Потери нефти: прямые 0,1т/0,6м3, косвенные 0,7т/6,0м3. Контроль за уровнем напряжения, нагрузки. Осмотр ПС 6/35кВ Касаев. Снятие осциллограмм. Отправлена телефонограмма в ЦИТС ОАО СН-МНГ, РИТС-1 о предоставлении информации с СУ УЭЦН.</t>
  </si>
  <si>
    <t>ПС 35/6 кВ Куст-150 КТПН 6/0,4 кВ №1 400 кВА К-187</t>
  </si>
  <si>
    <t>При запуске скв.5224Бис ПЭД-63кВт КП-187 произошла остановка скв.5224, 3570 по дисбалансу напряжения в результате внутреннего повреждения трансформатора 6/0,4кВ КТПН 6/0,4кВ 400кВА КП-187. Осмотр КТПН 6/0,4кВ 05.06.2016г. Прямые потери 0,7т/14,4м3. Составлен акт. Осмотр ЭО КТПН 6/0,4кВ №1 400кВА КП-187. Отправлена телефонограмма в РИТС-2 и ОАО СН-МНГ о предоставлении информации с СУ УЭЦН. Произведена замена КТПН 6/0,4кВ 400кВА КП-187 на КТПН 6/0,4кВ 400кВА. Начало работ в 21:30, окончание в 23:50, в 23:55 КТПН 6/0,4кВ в работе</t>
  </si>
  <si>
    <t xml:space="preserve">неверная обратная связь положения топливного клапана </t>
  </si>
  <si>
    <t>ГПЭС-2 8х1540, 1х250  ГПГУ-5</t>
  </si>
  <si>
    <t>Аварийное отключение ВЛ-110кВ произошло в момент прохождения грозового фронта, АПВ не успешно, в 14:27 РПВ успешно, на ПС 110/35/6кВ Бекмеметьевская успешная работа АВР-35. Вследствии кратковременного исчезновения напряжения произошел останов мех.фода и технологического оборудования ДНС-2, КНС-2, на ГПЭС ДНС-2 остановились  ГПГУ-5,6,7,8 по потере сети. Сброс нагрузки составил 7,5МВт из них 1,7МВт технологическое оборудование. Набор нагрузки: 50%-15мин, 80%-35мин.Потери нефти: косвенные 3,5т/92,9м3, прямые 3,8т/46,5м3. Осмотр ПС 35/6кВ 185,186, РУ-6кВ КНС-2. Контроль за уровнем напряжения, нагрузки. Запуск ГПЭС ДНС-2.</t>
  </si>
  <si>
    <t>ПС 220/110/35 Усть-Балык, ВЛ-35 Южная-2</t>
  </si>
  <si>
    <t>КТПН-6/0.4 кВ
 к. 5Т, 40Т, 41Т</t>
  </si>
  <si>
    <t>ПС-35/6  №351 В-6 ф.351-14</t>
  </si>
  <si>
    <t>ПС-35/6 №369 В-6 ф.369-13</t>
  </si>
  <si>
    <t>ПС-35/6 №369 В-6 ф.369-02</t>
  </si>
  <si>
    <t>ПС 35/6кВ №251 ВЛ-6 ф.251-15</t>
  </si>
  <si>
    <t>ПС 35/6кВ №270 ВЛ-6 ф.270-15</t>
  </si>
  <si>
    <t>ВЛ-110 Ленинская-Лосинка-2</t>
  </si>
  <si>
    <t xml:space="preserve">ВЛ-6 кВ "209-04" </t>
  </si>
  <si>
    <t>Отключение ВЛ-6кВ "209-04" по защите "Токовая отсечка",  АПВ неуспешное. В 10:33 РПВ успешное. Схлест проводов фаз "А"и"В" ВЛ-6 кВ между двумя КТПН-250 кВА принадлежащих Беларуснефть-Сибирь на К-32 при порывах ветра. Выполнена перетяжка провода</t>
  </si>
  <si>
    <t>1.2 ступень ТНЗНП</t>
  </si>
  <si>
    <t>ВЛ-110 Тарко-Сале-Сигнал</t>
  </si>
  <si>
    <t>ПС 35/6кВ К-45</t>
  </si>
  <si>
    <t>ВЛ-6 ф.45-06</t>
  </si>
  <si>
    <t>Гроза. Отп. К-50 оп.№13 ф.С; оп.№16 ф.В- черные изоляторы</t>
  </si>
  <si>
    <t>1ст. З.З.</t>
  </si>
  <si>
    <t>ВЛ-110 Красноленинская -Вандмтор-1,2</t>
  </si>
  <si>
    <t>Гроза. Посадка напряжения при АО ВЛ-110 Красноленинская-Вандмтор-1,2. Проводится осмотр.</t>
  </si>
  <si>
    <t>ПС 35/6кВ К-33</t>
  </si>
  <si>
    <t>ВЛ-6 ф.33-06</t>
  </si>
  <si>
    <t>Порывистый ветер. Упало дерево из внеохранной зоны в пролете оп.20-21 отпайки на К-41</t>
  </si>
  <si>
    <t>МТЗ,ТО</t>
  </si>
  <si>
    <t>ПС 35/6кВ К-324</t>
  </si>
  <si>
    <t>ВЛ-6 ф.324-04</t>
  </si>
  <si>
    <t>ПС 35/6 К-105Е</t>
  </si>
  <si>
    <t xml:space="preserve">скв.мех.добычи </t>
  </si>
  <si>
    <t xml:space="preserve">Гроза. Посадка напряжения  </t>
  </si>
  <si>
    <t>ВЛ-35 КНС-1,2</t>
  </si>
  <si>
    <t>ПС К-37Е</t>
  </si>
  <si>
    <t>ВЛ-6кВ ф.37-18</t>
  </si>
  <si>
    <t>Гроза. Пробой 2-х изоляторов ф.А,С оп №43</t>
  </si>
  <si>
    <t>ПС 110/35/6 кВ КНС-5</t>
  </si>
  <si>
    <t>ВЛ-35кВ КНС-17-1</t>
  </si>
  <si>
    <t>Отключение В-35 по грозе</t>
  </si>
  <si>
    <t>ПС35/6кВ КНС-4Е</t>
  </si>
  <si>
    <t>ВЛ-6кВ ф.4-07,    ф. 4-18</t>
  </si>
  <si>
    <t>ф.4-07-отп. К-19 оп.№1 пробой изолятора, оп.3-пробой 3 изоляторов; ф.4-18 отп. К-19 оп.№2-пробой 3 изоляторов.</t>
  </si>
  <si>
    <t>ПС 35/6кВ К-48</t>
  </si>
  <si>
    <t>ВЛ-6кВ ф.48-16</t>
  </si>
  <si>
    <t>Падение дерева из внеохранной зон в пролете оп.41-42</t>
  </si>
  <si>
    <t>ВЛ-6кВ  ф. 4-18</t>
  </si>
  <si>
    <t>Отключение В-6кВ по грозе.Оп.№83 ф.А,С. Перекрытие изоляторов.Изменение цвета изоляторов(черные).</t>
  </si>
  <si>
    <t>Р-90 ВЛ-6 Ю-1. Абинский ЭСУ</t>
  </si>
  <si>
    <t>ВЛ-6 Аб-41, ПС 35/6 кВ "Юлия", ВЛ-6 Ю-1, ВЛ-6 Ю-2 Абинский ЭСУ.</t>
  </si>
  <si>
    <t>М-е Украинское, Абино-Украинское. ВЛ-6 кВ Аб-41, Р-90, фаза "В"-срыв изолятора, слёст проводов, 2-х фазное КЗ. Восстановили.</t>
  </si>
  <si>
    <t>ВЛ-6 кВ № 541 Приазовский ЭСУ</t>
  </si>
  <si>
    <t>М-е Западно-Анастасиевское. Гроза, ливень. ШП КМЯ-33 от 02.06.16г.</t>
  </si>
  <si>
    <t>Сети ОАО "Кубаньэнерго".</t>
  </si>
  <si>
    <t>СУ УЭЦН скв. 191 Ключевое, 268 Ключевое, 365 Дыш, 511 Дыш.</t>
  </si>
  <si>
    <t>М-е Ключевое, Дыш. Посадка U в сетях ОАО "Кубаньэнерго".</t>
  </si>
  <si>
    <t>SEPAM</t>
  </si>
  <si>
    <t>ПС 35/6  "Куст-5"        Урненского м/р</t>
  </si>
  <si>
    <t>ВВ-6 яч.18,19,20  ПС 35/6 "Куст-5" 
Урненского м/р</t>
  </si>
  <si>
    <t>17:38 при прохождении грозового фронта на ПС-35/6 "Куст-5"произошло отключение ВВ-6 яч.№18, №19, №20  действием работы АЧР. 18:55 напряжение подано. Причины выясняются.</t>
  </si>
  <si>
    <t>1ст Дистанционной защиты.</t>
  </si>
  <si>
    <t xml:space="preserve">Посадка напряжения при аварийном отключении с успешным АПВ ВЛ-220 кВ "Бугульма-Северная на пс "Михайловская"(МЭС). </t>
  </si>
  <si>
    <t>ВЛ-10 кВ ф-8</t>
  </si>
  <si>
    <t>Кратковременное погашение ПС Твердиловская на время переключений после текущого ремонта ЛР ВЛ-110кВ Бузулукская, Р2 110кВ на ПС Державинская, сборка нормальной схемы.</t>
  </si>
  <si>
    <t>ВЛ-6 фидера № 1.</t>
  </si>
  <si>
    <t>Аварийное отключение с успешным АПВ, работа МТО. Произведен осмотр ВЛ-6, видимых причин не обнаружено.</t>
  </si>
  <si>
    <t>ВЛ-6 кВ фидера № 1</t>
  </si>
  <si>
    <t>110/6кВ "Гаршинская-2"</t>
  </si>
  <si>
    <t>ВЛ-6 кВ фидера № 917.</t>
  </si>
  <si>
    <t>Аварийное отключение с успешным АПВ. Работа МТЗ-1. Гроза. Произведен частичный осмотр ВЛ-6, замечаний не выявлено. Продолжение осмотра планируется 06.06.2016.</t>
  </si>
  <si>
    <t>110/35/6кВ "Ново-Медведкинская"</t>
  </si>
  <si>
    <t>МТО, МТЗ</t>
  </si>
  <si>
    <t>ВЛ-6 кВ фидера "Пром-6"</t>
  </si>
  <si>
    <t>Аварийное отключение с успешным АПВ. Работа МТЗ, МТО, гроза. Произведен осмотр ВЛ-6, на опоре № 18 отпайка на ТП-413 выявлены почерневшие изоляторы фазы "В" и "С" (прямое попадание молнии). Планируется замена 06.06.2016.</t>
  </si>
  <si>
    <t>ф.Ез-6</t>
  </si>
  <si>
    <t>Текущий ремонт 1сек. 10кВ с погашением В-10кВ ф.Ез-6. (СПО). Не согласована ЦИТС.</t>
  </si>
  <si>
    <t>35/6кВ "Тарханы"</t>
  </si>
  <si>
    <t>Ф-НСУ-122</t>
  </si>
  <si>
    <t>Посадка напряжения в сети 110 кВ (СПО). Остановка единичных скважин.Причина выясняется.</t>
  </si>
  <si>
    <t>ВЛ-10 кВ ф-Пл-10</t>
  </si>
  <si>
    <t>С успешным АПВ, работа МТЗ-неисправность в сетях БугКЭС.</t>
  </si>
  <si>
    <t>Дифзащита</t>
  </si>
  <si>
    <t>В-6-1 (ВЛ-6 кВ ф-1201, 1205)</t>
  </si>
  <si>
    <t>СШ-6-1, 2</t>
  </si>
  <si>
    <t>Посадка напряжения, Персонал УЭ произвел осмотр оборудования ПС, замечаний нет, выпавших блинкеров нет. Персонал СПО посадку напряжения не подтверждает.</t>
  </si>
  <si>
    <t>35/6кВ "Скворцовская"</t>
  </si>
  <si>
    <t>ВЛ-6 кВ ф-418</t>
  </si>
  <si>
    <t>ф-917</t>
  </si>
  <si>
    <t>Посадка напряжения. Сброс нагрузки ф-917, остановка ДНС. Гроза.</t>
  </si>
  <si>
    <t xml:space="preserve">ВЛ-10 фидера "НТ-2". </t>
  </si>
  <si>
    <t xml:space="preserve">Аварийное отключение В-10 кВ фидера "НТ-2" для ремонта ЛР-10 отпайка "Веселовское" персоналом ЗПО. </t>
  </si>
  <si>
    <t xml:space="preserve">ВЛ-10 кВ Ф-497 ПС 35 кВ Владимировская ПЭС </t>
  </si>
  <si>
    <t>Ф-497</t>
  </si>
  <si>
    <t>АО МТЗ ВЛ-10 кВ Ф-497 ПС 35 кВ Владимировская (ПЭС), гроза, сильный ветер.</t>
  </si>
  <si>
    <t>переходящие</t>
  </si>
  <si>
    <t>МРСК–Тюменьэнерго</t>
  </si>
  <si>
    <t>ВЛ-6 кВ "105-06"                       ВЛ-6 кВ "105-08" 
ВЛ 6 кВ "105-16" 
ВЛ-6 кВ "105-18"</t>
  </si>
  <si>
    <t>К64Б Советское нмр</t>
  </si>
  <si>
    <t>К-64Б АВ-0,4 кВ</t>
  </si>
  <si>
    <t>АО "Вводной АВ-0,4кВ 630А Iр-540А. Запрошены распечатки с журнала событий СУ ЭЦН. .Выполнена замена "Вводного"АВ-0,4кВ 630А на 1000А</t>
  </si>
  <si>
    <t>1 ст.ДЗ, МФТО</t>
  </si>
  <si>
    <t>ВЛ-110 кВ ТЭЦ2-Позимь 1,2 ц (ПАО "Удмуртэнерго")</t>
  </si>
  <si>
    <t>ВЛ 110 кВ "Южная-1ц" ПС "Росташинская", "Гаршинская-1", " Гаршинская-2", "Гаршинская УПСВ", "Широкодольская"</t>
  </si>
  <si>
    <t xml:space="preserve">ВЛ-6 кВ "306-08" </t>
  </si>
  <si>
    <t xml:space="preserve">ВЛ-6 кВ "Б-22" </t>
  </si>
  <si>
    <t>ВЛ-6 кВ ф-4 ПС Нязь</t>
  </si>
  <si>
    <t>Неустановленными лицами свалено дерево в пр.оп.№122/12-122/13, повреждение проводов ф.С,В</t>
  </si>
  <si>
    <t>1-2ст. ТЗНП, МТЗ</t>
  </si>
  <si>
    <t>Работала 1-2ст.ТЗНП, МТЗ. АПВ-успешно.</t>
  </si>
  <si>
    <t xml:space="preserve">ВЛ-6 кВ "319-16" </t>
  </si>
  <si>
    <t>1ст ТЗНП, АПВ</t>
  </si>
  <si>
    <t>ООО "Энергоремонт"</t>
  </si>
  <si>
    <t>ПП 110 кВ Восточный ВЛ 110 кВ ПП Восточный-Чистинная-1</t>
  </si>
  <si>
    <t>ШДЕ-2802</t>
  </si>
  <si>
    <t>ПС 110/10  "Юровская"</t>
  </si>
  <si>
    <t>ВЛ-110 Юровская-Кальча-1.</t>
  </si>
  <si>
    <t>При прохождении грозового фронта, в 12:59 произошло аварийное отключение  ВЛ-110кВ "Юровская-Кальча1" на ПС 110/10  "Юровская".</t>
  </si>
  <si>
    <t>ЭКРА БЭ-2704071</t>
  </si>
  <si>
    <t>ВЛ-110 Южно-Петьегская-2.</t>
  </si>
  <si>
    <t>16:10  При прохождение грозового фронта на ПС 6/35/110кВ «Тямкинская» АО выключателя ЭВ-110-2, ПС 6/35/110кВ «Южно-Петьегская»АО выключателя  ЭВ-110-Т2, ВВ-35-2.</t>
  </si>
  <si>
    <t>ТО,
АПВ</t>
  </si>
  <si>
    <t xml:space="preserve">Ф.Б5-21        </t>
  </si>
  <si>
    <t>К-10 Оленье нмр</t>
  </si>
  <si>
    <t xml:space="preserve">Ф.58-17   </t>
  </si>
  <si>
    <t>МТЗ,
АПВ</t>
  </si>
  <si>
    <t xml:space="preserve">Ф.16-12    </t>
  </si>
  <si>
    <t xml:space="preserve">ПС-35/6 к-9М ВЛ-6кВ Ф-15 </t>
  </si>
  <si>
    <t>Гроза, разрушение изоляторов Ф "А,С" на оп.№8,Ф "А" на оп.№13</t>
  </si>
  <si>
    <t xml:space="preserve">ПС-35/6 к-302 ВЛ-6кВ Ф-16 </t>
  </si>
  <si>
    <t xml:space="preserve">ВЛ-6кВ Ф-16 ПС-35/6 к-302 </t>
  </si>
  <si>
    <t xml:space="preserve">ПС-35/6 к-874 ВЛ-6кВ Ф-18 </t>
  </si>
  <si>
    <t xml:space="preserve">ВЛ-6кВ Ф-18 ПС-35/6 к-874 </t>
  </si>
  <si>
    <t>ПС 35/6 кВ Новая Тр-р 35/6 кВ №2</t>
  </si>
  <si>
    <t xml:space="preserve">ПС 35/6 кВ Куст-211 </t>
  </si>
  <si>
    <t>ПС 35/6 кВ Куст-211 ВЛ 6 кВ Ф-18 от ПС 35/6 кВ Куст-211</t>
  </si>
  <si>
    <t>ПС 35/6 кВ Куст-211 ВЛ 6 кВ Ф-5 от ПС 35/6 кВ Куст-211</t>
  </si>
  <si>
    <t xml:space="preserve">ПС 35/6 кВ Куст-120 </t>
  </si>
  <si>
    <t>ПС 35/6 кВ Куст-120 ВЛ 6 кВ Ф-6 от ПС 35/6 кВ Куст-120</t>
  </si>
  <si>
    <t>ПС 35/6 кВ Куст-106 ВЛ 6 кВ Ф-10 от ПС 35/6 кВ Куст-106</t>
  </si>
  <si>
    <t>КРУН 6 кВ ДНС-2 ВЛ 6 кВ Ф-14 от КРУН 6 кВ ДНС-2</t>
  </si>
  <si>
    <t>ЗРУ 6 кВ КП-49 ВЛ 6 кВ Ф-4 от ЗРУ 6 кВ КП-49</t>
  </si>
  <si>
    <t>ЗРУ 6 кВ КП-49 ВЛ 6 кВ Ф- 11 от ЗРУ 6 кВ КП-49</t>
  </si>
  <si>
    <t>ПС 35/6 кВ Северо-Островная ВЛ 6 кВ Ф-18 от ПС 35/6 кВ Северо-Островная</t>
  </si>
  <si>
    <t>АО,ТО</t>
  </si>
  <si>
    <t>ПС 35/6кВ К-289</t>
  </si>
  <si>
    <t>ВЛ-6кВ ф.289-04</t>
  </si>
  <si>
    <t>КТПН 6/0,4кВ.К-104</t>
  </si>
  <si>
    <t>КТПН-6/0,4кВ</t>
  </si>
  <si>
    <t>ПС 35/6кВ К-520</t>
  </si>
  <si>
    <t>ВЛ-6кВ ф.520-06</t>
  </si>
  <si>
    <t>ПС 35/6кВ К_33Е</t>
  </si>
  <si>
    <t>ВЛ-6кВ ф.33-06</t>
  </si>
  <si>
    <t>ВЛ-110кВ Правдинская - Сибирь</t>
  </si>
  <si>
    <t>ВЛ-110кВ Правдинская -   Сибирь</t>
  </si>
  <si>
    <t>ВЛ-110 Кратер-Ср. Балык-1</t>
  </si>
  <si>
    <t>ВЛ-110 Правдинская-Сибирь</t>
  </si>
  <si>
    <t>МТЗ 1ст</t>
  </si>
  <si>
    <t>ВЛ-110кВ Кратер-СБ-1ц</t>
  </si>
  <si>
    <t>ПС 110/35/6кВ Парус
ВЛ-35кВ Суперблок-2ц</t>
  </si>
  <si>
    <t>ВЛ-35кВ Суперблок-2ц</t>
  </si>
  <si>
    <t>ПС 110/35/6кВ Евсеенковская   ВЛ-35кВ Гром-2</t>
  </si>
  <si>
    <t>СУ Правдинского региона</t>
  </si>
  <si>
    <t>ЭД-6 №1</t>
  </si>
  <si>
    <t>РП-35 Ефремовский, ВЛ-35 Квант-1</t>
  </si>
  <si>
    <t>ВЛ-35 Квант-1</t>
  </si>
  <si>
    <t>Куст №1 Встречное местор.</t>
  </si>
  <si>
    <t>ПС-35/6кВ №275 ф.275-16</t>
  </si>
  <si>
    <t>ПС-35/6кВ №206 ф.206-08</t>
  </si>
  <si>
    <t>ПС-35/6кВ №264 ф.264-10</t>
  </si>
  <si>
    <t>ф.264-10</t>
  </si>
  <si>
    <t>Куст №1 Встречное мр.</t>
  </si>
  <si>
    <t>ПС 110/35/6кВ Иглинская, ВЛ-35 КНС-15-1,2</t>
  </si>
  <si>
    <t>ВЛ-35 КНС-15-1,2</t>
  </si>
  <si>
    <t>ПС-35/6кВ №230 ф.230-13</t>
  </si>
  <si>
    <t>ПС-35/6кВ №214 ф.214-06</t>
  </si>
  <si>
    <t>ПС-35/6кВ №211 ф.211-08</t>
  </si>
  <si>
    <t>ПС-35/6кВ №203 ф.203-10</t>
  </si>
  <si>
    <t>ПС-35/6кВ №227 ф.227-04</t>
  </si>
  <si>
    <t>ПС-35/6кВ №345 ф.345-14</t>
  </si>
  <si>
    <t>ПС-35/6кВ №345 ф.345-08</t>
  </si>
  <si>
    <t>ПС-220/110/35/6кВ СБ ВЛ-35кВ КНС-2МБ-1ц</t>
  </si>
  <si>
    <t>ВЛ-35кВ КНС-2МБ-1ц</t>
  </si>
  <si>
    <t>ПС-110/35/6кВ Корниловкая РУ-6кВ ф.556А-06 МБ</t>
  </si>
  <si>
    <t xml:space="preserve"> ф.556А-06 МБ</t>
  </si>
  <si>
    <t>СУ Среднебалыкского м/р</t>
  </si>
  <si>
    <t xml:space="preserve">  гроза; посадка Uпо ВЛ-35 СБ -1,2ц (оборудование БЭО№4 не отключалось)</t>
  </si>
  <si>
    <t>ВЛ-35кВ ЮБ-1,2ц</t>
  </si>
  <si>
    <t>ВЛ-35кВ Дожимная-1,2ц</t>
  </si>
  <si>
    <t>ПС-110/35/6кВ Солнечная ВЛ-35кВ Волга-1ц</t>
  </si>
  <si>
    <t xml:space="preserve"> ВЛ-35кВ            Волга-1ц</t>
  </si>
  <si>
    <t>ПС-35/6кВ №345 ф.345-15 МБ</t>
  </si>
  <si>
    <t>ф.345-15 МБ</t>
  </si>
  <si>
    <t>ПС-35/6кВ №336 ф.336-14 Пет</t>
  </si>
  <si>
    <t>ф.336-14 Пет</t>
  </si>
  <si>
    <t>ПС-35/6кВ №336 ф.336-04 Пет</t>
  </si>
  <si>
    <t>ф.336-04 Пет</t>
  </si>
  <si>
    <t>ПС-35/6кВ №334 ф.334-14 Пет</t>
  </si>
  <si>
    <t>ф.334-14 Пет</t>
  </si>
  <si>
    <t>СУ Киняминского м/р</t>
  </si>
  <si>
    <t xml:space="preserve">  гроза; посадка Uпо ВЛ-35 Муравская -1,2ц (оборудование БЭО№4 не отключалось)</t>
  </si>
  <si>
    <t>ПС-35/6кВ№354 ф.354-14 ЗУ</t>
  </si>
  <si>
    <t>ф.354-14 ЗУ</t>
  </si>
  <si>
    <t>ПС-110/35/6кВ Среднеугутская ф.108 СрУг</t>
  </si>
  <si>
    <t>ф.108 СрУг</t>
  </si>
  <si>
    <t>ПС-35/6кВ №355 ф.355-18 СрУг</t>
  </si>
  <si>
    <t>ф.355-18 СрУг</t>
  </si>
  <si>
    <t>ПС-35/6кВ №353 ф.353-18 Уг</t>
  </si>
  <si>
    <t>ф.353-18 Уг</t>
  </si>
  <si>
    <t>ПС 35/6кВ 6034 ВЛ-6 ф.6034-06</t>
  </si>
  <si>
    <t xml:space="preserve"> ВЛ-6 ф.6034-06</t>
  </si>
  <si>
    <t>ПС 35/6кВ 6041 ВЛ-6 ф.6041-15, ВЛ-6 ф.6041-22</t>
  </si>
  <si>
    <t xml:space="preserve"> ВЛ-6 ф.6041-15, ВЛ-6 ф.6041-22</t>
  </si>
  <si>
    <t>ПС 35/6кВ №5018 ВЛ-6 ф.5018-17, ВЛ-6 ф.5018-20</t>
  </si>
  <si>
    <t xml:space="preserve"> ВЛ-6 ф.5018-17, ВЛ-6 ф.5018-20</t>
  </si>
  <si>
    <t>ПС 35/6кВ 5054 ВЛ-6 ф.5054-22</t>
  </si>
  <si>
    <t>ВЛ-6 ф.5054-22</t>
  </si>
  <si>
    <t xml:space="preserve">Во время удара молнии в опору ВЛ-6 кВ ф.5054-22, возникло грозовое перенапряжение, что привело к возникновению КЗ и АО ВЛ-6 кВ ф.5054-22 от ТО. Работа АВР-6 в БКРУ-6 к.343 </t>
  </si>
  <si>
    <t xml:space="preserve">ПС 110/35/6 кВ "Пермяк" </t>
  </si>
  <si>
    <t>ВЛ 1106 кВ "Варьёган-Бахилы"         I-цепь</t>
  </si>
  <si>
    <t xml:space="preserve"> ВЛ 110 кВ "Варьёган-Бахилы"          I-цепь</t>
  </si>
  <si>
    <t>ВЛ 1106 кВ "Узловая-Бахилы"           II-цепь</t>
  </si>
  <si>
    <t xml:space="preserve"> ВЛ 110 кВ "Узловая-Бахилы"                   I I-цепь</t>
  </si>
  <si>
    <t>ВЛ-35кВ Ф-3,7                                 ПС 110/35/6 Кошильская</t>
  </si>
  <si>
    <t xml:space="preserve">  ВЛ-6кВ Ф-6 ПС 35/6 Гвардейская</t>
  </si>
  <si>
    <t xml:space="preserve">ВЛ-110 кВ "Муравленковская-Барсуковская-1" </t>
  </si>
  <si>
    <t>ВЛ-6кВ Ф-4                                         ПС 35/6 "КНС-8"                Малочерногорского м/р</t>
  </si>
  <si>
    <t>ВЛ-6кВ Ф-4                                         ПС 35/6 "КНС-8"</t>
  </si>
  <si>
    <t>110/6кВ "Тюльпан " ЗГПП</t>
  </si>
  <si>
    <t>РП-1</t>
  </si>
  <si>
    <t>ф-907</t>
  </si>
  <si>
    <t>Ф-918 после ЛР-3</t>
  </si>
  <si>
    <t>15:00</t>
  </si>
  <si>
    <t>АО,МТЗ</t>
  </si>
  <si>
    <t>ПС 35/6кВ К-361</t>
  </si>
  <si>
    <t>ВЛ-6кВ ф.361-06</t>
  </si>
  <si>
    <t>АО, МТЗ</t>
  </si>
  <si>
    <t>ПС 35/6кВ №2К</t>
  </si>
  <si>
    <t>ВЛ-6кВ ф.2-04</t>
  </si>
  <si>
    <t>17:10</t>
  </si>
  <si>
    <t>АО, МТЗ-1</t>
  </si>
  <si>
    <t>ПС 110/35/6кВ КНС-5</t>
  </si>
  <si>
    <t>ВЛ-35кВ ДНС-17-1,2</t>
  </si>
  <si>
    <t>АО,ДЗ 1Т</t>
  </si>
  <si>
    <t>ПС 35/6кВ ДНС-20</t>
  </si>
  <si>
    <t>1Т 35/6кВ</t>
  </si>
  <si>
    <t>ПС-35/6кВ №054                        ВЛ-6кВ ф.054-08</t>
  </si>
  <si>
    <t>ВЛ-6кВ ф.054-08</t>
  </si>
  <si>
    <t>ВЛ-35 Ока-1,2</t>
  </si>
  <si>
    <t>ВЛ-35 Тетерев-1,2</t>
  </si>
  <si>
    <t xml:space="preserve">  гроза; посадка U по ВЛ-35 Муравская -1,2ц (оборудование БЭО№4 не отключалось)</t>
  </si>
  <si>
    <t>ПС 110/35/6 Асомкинская                             ВЛ-35 Дашковская-1,2</t>
  </si>
  <si>
    <t>ВЛ-35 Дашковская-1,2</t>
  </si>
  <si>
    <t>ПС-35/6кВ №252                     ВЛ-6 ф.252-25</t>
  </si>
  <si>
    <t>ВЛ-6 ф.252-25</t>
  </si>
  <si>
    <t xml:space="preserve">Остановка скв. по дисбалансу напряжений. Оп.133-прямое попадание молнии в ЛР-6, обрыв шлейфов ф.В,С.  Демонтировали провод на оп. 132. Оп. 67 обрыв шлейфа ф.С. Шлейф восстановили. </t>
  </si>
  <si>
    <t>ф.321-09 Мс</t>
  </si>
  <si>
    <t>ПС 110/35/6кВ Мамонтовская                               ВЛ-35 Скриповская-1</t>
  </si>
  <si>
    <t>ВЛ-35 Скриповская-1</t>
  </si>
  <si>
    <t>ПС-220/110/35/6кВ Средний Балык,                                     ВЛ-35кВ Южный Балык-1ц</t>
  </si>
  <si>
    <t>ВЛ-35кВ Южный Балык-1ц</t>
  </si>
  <si>
    <t xml:space="preserve">  гроза; посадка U по ВЛ-35 КНС-2МБ -1,2ц (оборудование БЭО№4 не отключалось)</t>
  </si>
  <si>
    <t xml:space="preserve">  гроза; посадка U по ПС 110/35/6кВ Петелинская (оборудование БЭО№4 не отключалось)</t>
  </si>
  <si>
    <t xml:space="preserve">  гроза; посадка U по ПС 110/35/6кВ Маяк (оборудование БЭО№4 не отключалось)</t>
  </si>
  <si>
    <t>ПС-35/6кВ №275 В-6 ф.275-15</t>
  </si>
  <si>
    <t>ВЛ-6 ф.275-15</t>
  </si>
  <si>
    <t>ПС-35/6кВ №278 В-6 ф.278-18</t>
  </si>
  <si>
    <t>ВЛ-6 ф.278-18</t>
  </si>
  <si>
    <t>ПС-110/35/6 кВ Промысловая, ЗРУ-6 кВ КНС-1 ЮБ, яч. №18</t>
  </si>
  <si>
    <t>ЭД -6 кВ №8 КНС-1ЮБ</t>
  </si>
  <si>
    <t>ВЛ-6 кВ Ф-8</t>
  </si>
  <si>
    <t>ВЛ-6 кВ Ф-8 ПС 35/6 кВ "Дзержинская"</t>
  </si>
  <si>
    <t>ВЛ-6 кВ Ф-4 ПС 35/6 кВ "Карагайская"</t>
  </si>
  <si>
    <t>ПС-110/35/6 КНС-5Б ВЛ-35кВ Ф-3</t>
  </si>
  <si>
    <t xml:space="preserve"> ВЛ-35кВ Ф-3 ПС-110/35/6 КНС-5Б </t>
  </si>
  <si>
    <t xml:space="preserve">ПС-35/6 к-846 ВЛ-6кВ Ф-4 </t>
  </si>
  <si>
    <t xml:space="preserve">ВЛ-6кВ Ф-4 ПС-35/6 к-846 </t>
  </si>
  <si>
    <t xml:space="preserve">ПС-35/6 к-1066 ВЛ-6кВ Ф-4 </t>
  </si>
  <si>
    <t xml:space="preserve">ПС-35/6 к-1066 ВЛ-6кВ Ф-6 </t>
  </si>
  <si>
    <t xml:space="preserve">Ф.6-13     </t>
  </si>
  <si>
    <t>2ст ДЗ, АПВ</t>
  </si>
  <si>
    <t>1,2,3 ст.МТЗ</t>
  </si>
  <si>
    <t>ПС 35/6 кВ Аригольская-2 ВЛ 6 кВ Ф-5 от ПС 35/6 кВ Аригольская-2</t>
  </si>
  <si>
    <t>АО "ЧерногорЭнерго"</t>
  </si>
  <si>
    <t>ПС 110/35/6 кВ Каскад ВЛ 35 кВ Ф-1 от ПС 110/35/6 кВ Каскад</t>
  </si>
  <si>
    <t>ПС 35/6 кВ Куст-11 ВЛ 6 кВ Ф-6 от ПС 35/6 кВ Куст-11</t>
  </si>
  <si>
    <t>ВЛ-35кВ Ф-4,5 ПС 110 Кошильская</t>
  </si>
  <si>
    <t>ВЛ-35кВ Ф-4,5 ПС 110 "Кошильская"</t>
  </si>
  <si>
    <t xml:space="preserve">  ВЛ-6кВ Ф-9 ПС 35/6 "БКНС-4"</t>
  </si>
  <si>
    <t xml:space="preserve">  ВЛ-6кВ Ф-8,18   ПС 35/6 "К-20"</t>
  </si>
  <si>
    <t>ВЛ-6кВ Ф-8,18   ПС 35/6 "К-20"</t>
  </si>
  <si>
    <t>ВЛ-35кВ Ф-3                                       ПС 110/35/6 Кошильская</t>
  </si>
  <si>
    <t>ВЛ-35кВ Ф-3                                         ПС 110/35/6 Кошильская</t>
  </si>
  <si>
    <t xml:space="preserve">ВЛ-35 кВ Ф-3,5                                  ПС 110 "Северо-Хохряковская" </t>
  </si>
  <si>
    <t xml:space="preserve">  ВЛ-6кВ Ф-15 ПС 35/6 "КНС-3"</t>
  </si>
  <si>
    <t xml:space="preserve">  ВЛ-6кВ Ф-4 ПС 35/6 "К-131"</t>
  </si>
  <si>
    <t>НВЧЗ, 1ст.ТЗНП, АПВ</t>
  </si>
  <si>
    <t>АПВН, 
РПВУ</t>
  </si>
  <si>
    <t>ПС "Н-Кудринская"; "З. Степановка"</t>
  </si>
  <si>
    <t>Сброс нагрузки из-за аварийного отключения с успешным АПВ ВЛ-35 кВ "Северная-Михеевка", работа МТО. Гроза.</t>
  </si>
  <si>
    <t>"Пургаз",
Губкинский газовый промысел</t>
  </si>
  <si>
    <t xml:space="preserve">ВЛ-6 кВ "Ф-24" </t>
  </si>
  <si>
    <t>1ст.З.З</t>
  </si>
  <si>
    <t xml:space="preserve">ВЛ-35 кВ "Пестравка-1" (ЧПО) </t>
  </si>
  <si>
    <t>ВЛ-35 кВ "Пестравка-1" (ЧПО) ПС 110/35/10 кВ "Пестравка" (ЧПО). Под посадку напряжения попала: Т-1-Т ПС 35/10 кВ "Маланинская"</t>
  </si>
  <si>
    <t xml:space="preserve">ВЛ 110 кВ "Варьёган-Бахилы"           1-я цепь          </t>
  </si>
  <si>
    <t xml:space="preserve">ВЛ 110 кВ "Варьёган-Бахилы"           </t>
  </si>
  <si>
    <t>ВЛ-35кВ Ф-2,5                                       ПС 110/35/6 "Бахиловская"</t>
  </si>
  <si>
    <t xml:space="preserve">ПС-35/6 к-465 ВЛ-6кВ Ф-14 </t>
  </si>
  <si>
    <t xml:space="preserve">ПС-110/35/6 КНС-7 ВЛ-35кВ Ф-4 </t>
  </si>
  <si>
    <t>ПС-35/6 к-806 ВЛ-6кВ Ф-16</t>
  </si>
  <si>
    <t>ПС-35/6 к-1954 ВЛ-6кВ Ф-11</t>
  </si>
  <si>
    <t>ПС-35/6 к-1828 ВЛ-6кВ Ф-5</t>
  </si>
  <si>
    <t>ПС-35/6 к-1828 ВЛ-6кВ Ф-6</t>
  </si>
  <si>
    <t>ПС-35/6 к-924 ВЛ-6кВ Ф-14</t>
  </si>
  <si>
    <t>ПС-35/6 к-418 ВЛ-6кВ Ф-8</t>
  </si>
  <si>
    <t>ПС-35/6 к-439 ВЛ-6кВ Ф-16</t>
  </si>
  <si>
    <t>ПС-35/6 к-126 ВЛ-6кВ Ф-18</t>
  </si>
  <si>
    <t xml:space="preserve">ПС-35/6 к-2121 ВЛ-6кВ Ф-4 </t>
  </si>
  <si>
    <t xml:space="preserve">ПС-35/6 К-2076    ВЛ-35кВ Ф-3 </t>
  </si>
  <si>
    <t>35/6кВ "Ибряевка-2"</t>
  </si>
  <si>
    <t>ВЛ-6 кВ ф-Кольцо</t>
  </si>
  <si>
    <t>С успешным АПВ, работа МТО. Гроза. В 17:45 выехали с осмотром. При осмотре обнаружен разрушенный изолятор фаза-В на основной вязке провода опора №25.</t>
  </si>
  <si>
    <t>ПС-35/6кВ №326                    ф.326-06</t>
  </si>
  <si>
    <t>ПС-35/6кВ №326                    ф.326-15</t>
  </si>
  <si>
    <t>ПС-35/6кВ №326              ф.326-16</t>
  </si>
  <si>
    <t>ПС 35/6кВ №3086            ф.3086-15</t>
  </si>
  <si>
    <t>обрыв шлейфа ф.3086-15 ф.С к ЛР-6кВ ТП-5 к.286, ТП-5 к.286 запитано от ф.3086-02. Остановка скважин по неполнофазному режиму.</t>
  </si>
  <si>
    <t>ПС-35/6кВ №242,              ф.2Ек-15</t>
  </si>
  <si>
    <t>ТО,АО</t>
  </si>
  <si>
    <t>ПС-35/6кВ №012                         ф.012-13</t>
  </si>
  <si>
    <t xml:space="preserve">ВЛ-35 кВ "Пурпейская-2" </t>
  </si>
  <si>
    <t xml:space="preserve">ВЛ-35 кВ "Кутыгинская-1,2" </t>
  </si>
  <si>
    <t xml:space="preserve">ВЛ-6 кВ "201-04" </t>
  </si>
  <si>
    <t>ВВ-35 Т-2-Т, ВВ-6 Ввод-6-2</t>
  </si>
  <si>
    <t>ВВ-35 Т-2-Т,ВВ-6 Ввод-6-2 ПС 35/6 кВ "Горбатовская-1"</t>
  </si>
  <si>
    <t>Сработало указательное реле "Газовая защита" Т-2-Т.В 15:00 нагрузка Т-2-Т переведена на Т-1-Т. С 18:40 до 20:00 произвели комплекс измерений и испытание Т-2-Т. Причины АО не выявлено. В 20:25 Т-2-Т поставлен под напряжение на Х.Х.</t>
  </si>
  <si>
    <t>ПС 35/6 кВ Ачимовская-1 яч.13</t>
  </si>
  <si>
    <t>ПС 35/6 кВ Ачимовская-1 ВЛ 6 кВ Ф-13 от ПС 35/6 кВ Ачимовская-1</t>
  </si>
  <si>
    <t xml:space="preserve">ВЛ 6 кВ Ф-17                                            РУ-6кВ №1 "КНС-4"                   </t>
  </si>
  <si>
    <t xml:space="preserve">ВЛ 6 кВ Ф-17                                     РУ-6кВ №1 "КНС-4"                   </t>
  </si>
  <si>
    <t>ВЛ-10 кВ ф-2</t>
  </si>
  <si>
    <t>10:26</t>
  </si>
  <si>
    <t>КТПН К-134</t>
  </si>
  <si>
    <t>ВЛ-6кВ Ф-1      ПС35/6кВ  К-1662</t>
  </si>
  <si>
    <t>Разрушение ШС-10, провода по фазе В на опоре №9. Гроза.</t>
  </si>
  <si>
    <t>Разрушение ШС-10, провода по фазам А, В на опоре №39. Гроза.</t>
  </si>
  <si>
    <t>ВЛ-35кВ Ф-1      ПС110/35/6кВ  Каскад</t>
  </si>
  <si>
    <t xml:space="preserve"> Гроза.</t>
  </si>
  <si>
    <t>ВЛ-6кВ Ф-26   ЗРУ-6кВ КНС-1 Тюменского м/р</t>
  </si>
  <si>
    <t>Порыв водовода, залило: КТПН 6/0,4кВ №1, №2 на К-17 Тюм. м/р, оп. №18, №19 ВЛ-6кВ Ф-26   ЗРУ-6кВ КНС-1 Тюм. м/р</t>
  </si>
  <si>
    <t>ВЛ-110 Кратер-Средний Балык-1</t>
  </si>
  <si>
    <t xml:space="preserve">ВЛ 220 кВ "Варьёган-Вынгапур"                     </t>
  </si>
  <si>
    <t xml:space="preserve">ВЛ 220 кВ "Зима-Вынгапур"                     </t>
  </si>
  <si>
    <t>З.З.-1 ст</t>
  </si>
  <si>
    <t>Кратковременное понижение U, остановка отдельных скважин при аварийном отключении с успешным АПВ ВЛ-110 кВ "Бузулукская" на ПС 110/35/6 кВ "Росташинская", работа З.З. 1ст. и ПС 220/110/35/6 кВ "Бузулукская": АПВ успешно, З.З.-1 ст., фаза "В" 8-14,89 км. Осмотром ВЛ в районе расположения плотины Елшанского водохранилища выявлен очаг возгорания сухой травы, на опоре №98 на фазе "В" следы копоти и остатки сухой травы поднявшейся в результате возгорания и перекрытия изоляции.</t>
  </si>
  <si>
    <t>ВЧЗ-110</t>
  </si>
  <si>
    <t>ВЛ-110 Факел-Комета-1цепь</t>
  </si>
  <si>
    <t xml:space="preserve">Работала Д.Ф.З. (дифференциальная фазовая защита). </t>
  </si>
  <si>
    <t>ВЛ-110 кВ "Язевка-2" (ВПО)</t>
  </si>
  <si>
    <t>Работала Д.Ф.З. (дифференциальная фазовая защита). АПВ-успешно. Гроза, дождь сильный порывистый ветер.</t>
  </si>
  <si>
    <t>ПС 110/35/6 кВ Факел ВЛ 110 кВ Факел-Комета-1 от ПС 110/35/6 кВ Факел</t>
  </si>
  <si>
    <t xml:space="preserve">  ПС 110/35/6 "Ермаковская"</t>
  </si>
  <si>
    <t xml:space="preserve">Прохождение грозового фронта </t>
  </si>
  <si>
    <t>Земляная защита</t>
  </si>
  <si>
    <t>Сети ОАО "Кубаньэнерго". ПС- "Холмская-110/35/6".</t>
  </si>
  <si>
    <t>ПС-35/6 - "Бугундырь", "Ахтырская", "Черноморская", "Горка".</t>
  </si>
  <si>
    <t>М-я Ахтырско-Бугундырское, Холмское, Зыбза. На ПС-Холмской-110/35/6 разрушение изолятора ввода МВ-110 Т-1 ф.А.</t>
  </si>
  <si>
    <t>ПС-35/6 к-135 ВЛ-6кВ Ф-14</t>
  </si>
  <si>
    <t xml:space="preserve"> ВЛ-6кВ Ф-14 ПС-35/6 к-135 </t>
  </si>
  <si>
    <t>Наезд а/м на оп.6, срыв проводов с изоляторов Ф-А,В,С</t>
  </si>
  <si>
    <t xml:space="preserve">Сработало указательное реле основная защита трансформатора Струйное реле РПН. </t>
  </si>
  <si>
    <t>ВВ-35 Т-2-Т,ВВ-6 Ввод-6-2 ПС 35/6 кВ "Берендеи"</t>
  </si>
  <si>
    <t>Сработало указательное реле основная защита трансформатора. Струйное реле РПН. АПВ-нет. В 6:15 нагрузка Т-2-Т переведена на Т-1-Т (вкл.СМВ-6). В 7:08 Т-2-Т выведен в ремонт. Причина АО: неисправность РПН Т-2-Т 4,5-го положений (сопротивление обмоток более 2%). РПН Т-2-Т переведен в 6-е положение. (сопротивление  обмоток 2%)  В 12:45 Т-2-Т поставлен на Х.Х.</t>
  </si>
  <si>
    <t>Работала Т.О. АПВ-не успешно. 14:40 РПВ-не успешно. Причина: в пролете оп.№402/37- №402/6/1 проволока на проводах (жизнедеятельность птиц).Убрали.</t>
  </si>
  <si>
    <t>ВЛ-10 кВ Ф-7</t>
  </si>
  <si>
    <t>ВЛ-10 кВ Ф-7 ПС 35/10 кВ "Петрухновская"</t>
  </si>
  <si>
    <t>ВЛ-10 кВ Ф-14 ПС 35/10 кВ "Пиненковская"</t>
  </si>
  <si>
    <t xml:space="preserve">ВЛ-35 "Петрухновская" </t>
  </si>
  <si>
    <t>ВЛ-35 "Петрухновская" ПС 110/35/10 кВ  "Пестравка" (ЧПО) Под отключение попали:  ПС 35/10 "Петрухновская",   Т-1-Т ПС "Пиненковская"</t>
  </si>
  <si>
    <t>ВЛ-6 кВ Ф-9 ПС 35/6 кВ "Богдановская"</t>
  </si>
  <si>
    <t>К-73 скв.2065 Вахского нмр</t>
  </si>
  <si>
    <t>АО ЭЦН К-73 скв.2065 Вахского нмр. Гроза. Штормовое предупреждение, бюллетень погоды №169d от 17.06.16.</t>
  </si>
  <si>
    <t>1 ст.МТЗ
АПВ</t>
  </si>
  <si>
    <t>ВЛ-6 кВ "369-18"</t>
  </si>
  <si>
    <t xml:space="preserve">Отключение ВЛ-6 кВ "369-18",от защиты "ТО", АПВ успешное.Следы ожогов проводов ВЛ-6 кВ в пролете опор №19-19/1,пересечение над дорогой в сторону куста 69. Проезд неустановленного транспортного средства. </t>
  </si>
  <si>
    <t>ВЛ-6 кВ "204-02"</t>
  </si>
  <si>
    <t>Отключение ВЛ-6 кВ "204-02"от защиты "МТЗ", АПВ неуспешное.В 8:49 РПВ неуспешное.  Нарушение изоляции КЛ-6 кВ подключенной между КТПН-400  №1 и КТПН-250 кВА №2, куста 261.</t>
  </si>
  <si>
    <t>ПС 35/6 кВ Куст-103 В-35-1Т</t>
  </si>
  <si>
    <t xml:space="preserve">ЗРУ 6 кВ Энергокомплекс КП-69 </t>
  </si>
  <si>
    <t>ЗРУ 6 кВ Энергокомплекс КП-69 ВЛ 6 кВ Ф-4 от ЗРУ 6 кВ Энергокомплекс КП-69</t>
  </si>
  <si>
    <t>РУ 6 кВ Кетовское ВЛ 6 кВ Ф-36 от РУ 6 кВ Кетовское</t>
  </si>
  <si>
    <t>При прохождении грозового фронта произошел сброс нагрузки на ВЛ-6кВ Ф-36. При осмотре ВЛ-6кВ обнаружено разрушение изолиции на оп.119 Ф-В, оп.2 Ф-С. В 15:09 откл. ВЛ-6кВ персоналом с/р, для замены изоляции. Длина ВЛ-9,9км, ОПН-6кВ 12шт. на оп.1, 88, 89, 96, КТПН-1 КП-42, РВО-6кВ 27шт на КТПН-1,2,3 КП-19, КТПН-1 КП-28, КТПН-1,2,3 КП-41, КТП-1 КП-45. Потери составили: прямые 4,2т/44,9м3. Осмотр ЭО РУ-6кВ, ВЛ-6кВ, КТПН 6/0,4кВ. Произвели замену изоляции на оп.119 Ф-В, оп.2 Ф-С, вкл. ВЛ-6кВ в работу, контроль изоляции на 2С-6кВ в РУ-6кВ, контроль за уровнем тока, напряжения, запуском мех.фонда.</t>
  </si>
  <si>
    <t>ПС 35/6кВ К-233</t>
  </si>
  <si>
    <t>ВЛ-6 ф.233-18</t>
  </si>
  <si>
    <t>СШ-6кВ Ф-1,3,5,7,9,11,13</t>
  </si>
  <si>
    <t>ВЛ 110 кВ "Южная-1,2ц" ПС "Росташинская", "Гаршинская-1", " Гаршинская-2", "Гаршинская УПСВ", "Широкодольская"</t>
  </si>
  <si>
    <t>Ф-1</t>
  </si>
  <si>
    <t>Аварийное отключение. "Посадка" U в сети 110 кВ при аварийном отключении с успешным АПВ ВЛ-110 кВ "Южная-Росташинская-1" на ПС "Южная"(СПМЭС Волги), работа комплекта ступенчатых защит. Гроза.</t>
  </si>
  <si>
    <t>ВЛ-35кВ Ф-4                                       ПС 110/35/10 "КС-Хохряковская"</t>
  </si>
  <si>
    <t>Падение дерева из внеохранной зоны  на провода в пролёте оп.45-46 из-за сильных порывов ветра</t>
  </si>
  <si>
    <t xml:space="preserve"> ПС 35/6кВ "К-310" </t>
  </si>
  <si>
    <t xml:space="preserve"> ПС 35/6кВ "К-310" 1-я СШ 6 кВ</t>
  </si>
  <si>
    <t xml:space="preserve">ВЛ 6 кВ Ф-6                                            ПС 35/6кВ "КНС-1"                    </t>
  </si>
  <si>
    <t>ОРУ-35кВ ГТЭС-60</t>
  </si>
  <si>
    <t>ВЛ-35кВ Ф-К-1-1, ВЛ-35 Ф-К-2-К4-ВЖК-2</t>
  </si>
  <si>
    <r>
      <t xml:space="preserve">При прохождении грозового фронта, в 12:42 на ОРУ-35 ГТЭС-60 произошло аварийное отключение  ВЛ-35кВ Ф-К-1-1, ВЛ-35 Ф-К-2-К4-ВЖК-2 от МТЗ-1. В 13:24 на ОРУ-35 ГТЭС-60 Включили ВВ-35 Ф-К-1-1,ВВ-35 Ф-К-2-4-ВЖК-2. В 13:25 Согласован набор нагрузки
</t>
    </r>
    <r>
      <rPr>
        <b/>
        <sz val="14"/>
        <rFont val="Times New Roman"/>
        <family val="1"/>
        <charset val="204"/>
      </rPr>
      <t>Предварительная причина: Отгорание шлейфа на ВЛ-35 кВ на опоре №1 от ПС "Куст №1".</t>
    </r>
  </si>
  <si>
    <r>
      <t xml:space="preserve">При прохождении грозового фронта, в 17:12 на ОРУ-35 ГТЭС-60 произошло аварийное отключение  ВЛ-35кВ Ф-К-1-1, ВЛ-35 Ф-К-2-К4-ВЖК-2 от МТЗ-1. В 17:32 Куст-1 подано напряжения, согласован набор нагрузки. В 17:58 Куст-2 подано напряжения, согласован набор нагрузки. В 19:25 м/р Малыка подано напряжения, согласован набор нагрузки 
</t>
    </r>
    <r>
      <rPr>
        <b/>
        <sz val="14"/>
        <rFont val="Times New Roman"/>
        <family val="1"/>
        <charset val="204"/>
      </rPr>
      <t>Предварительная причина: Отгорание шлейфа на ВЛ-35 кВ на опоре №1 от ПС "Куст №1".</t>
    </r>
  </si>
  <si>
    <t>М-е Западно-Анастасиевское. ТП-541-8, гл. рубильник 0,4 кВ ф."А".</t>
  </si>
  <si>
    <t>М-е Западно-Анастасиевское. Скв. 2002,2008,2012,38,701,2038.</t>
  </si>
  <si>
    <t>М-е Западно-Анастасиевское. ТП-541-8, гл. рубильник 0,4 кВ ф."А"-пропал контакт. Восстановлено.</t>
  </si>
  <si>
    <t xml:space="preserve"> 2 ст.ТЗНП </t>
  </si>
  <si>
    <t>ВЛ-110 кВ "Бузулукская-2" (ВПО)</t>
  </si>
  <si>
    <t xml:space="preserve">ВЛ-110 кВ "Бузулукская-2" (ВПО) ПС 220/110/10 кВ "Комсомолец" (МЭС). Под отключение попали: С-1-Т ПС 110/35/6 кВ "Нефтегорская-1" (ВПО) ВЛ-6 кВ Ф-7,8,10,2,11,12 (Энергоцех №2) ПС 35/6 кВ "Благодаровская" (АО "СНГ"),Т-2-Т ПС 35/6 кВ "ДНС-2" </t>
  </si>
  <si>
    <t>Работала 2 ст.ТЗНП. АПВ-успешно. Гроза, дождь сильный порывистый ветер.</t>
  </si>
  <si>
    <t>"Посадка" напряжения в сети 110 кВ, остановка скважин при аварийном отключении с успешным АПВ ВЛ-110 кВ "Комсомолец-Бузулукская-2". Гроза.</t>
  </si>
  <si>
    <t xml:space="preserve">ВЛ-35 кВ "Верхне-Ветлянка" </t>
  </si>
  <si>
    <t xml:space="preserve">ВЛ-35 кВ "Северо-Максимовка" </t>
  </si>
  <si>
    <t>ВЛ-35 кВ "Северо-Максимовка" ПС 110/35/6 кВ "Лугань". Под отключение попали: ПС "Северо-Максимовка", ПС "Бирюковская"</t>
  </si>
  <si>
    <t>ВЛ-6 кВ Ф-16</t>
  </si>
  <si>
    <t>ВЛ-6 кВ Ф-16 ПС 35/6 кВ "Запрудная"</t>
  </si>
  <si>
    <t>ВЛ-35 кВ "УОН" ПС 110/35/6 кВ "Алакаевка" (СПО) Под отключение попали: ПС 35/6 кВ "Запрудная", Т-2-Т ПС 35/6 кВ"Ключи"</t>
  </si>
  <si>
    <t>ВЛ-6 кВ Ф-13</t>
  </si>
  <si>
    <t>ВЛ-6 кВ Ф-13 ПС 35/6 кВ "Ключи"</t>
  </si>
  <si>
    <t>Работала МТЗ. АПВ-не успешно РПВ-успешно. Гроза, дождь сильный порывистый ветер.</t>
  </si>
  <si>
    <t>ВЛ-6 кВ Ф-20 ПС 110/35/6 кВ "Бариновская"</t>
  </si>
  <si>
    <t>К-59 скв.570 Советское нмр</t>
  </si>
  <si>
    <t>К-59 скв.570</t>
  </si>
  <si>
    <t>КЗ МП-0,4кВ СКН. Выполнен ремонт МП-0,4 в СУ ШГН.</t>
  </si>
  <si>
    <t>Отдельные скважины по фидерам ПС "Савельевская", "Долговская"</t>
  </si>
  <si>
    <t>ВЛ 110 кВ "Росташинская-1,2ц" ПС "Росташинская", "Гаршинская-1", " Гаршинская-2", "Гаршинская УПСВ", "Широкодольская"</t>
  </si>
  <si>
    <t>"Посадка" U в сети 110 кВ, остановка отдельных скважин при аварийном отключении с успешным АПВ ВЛ-110 кВ "Южная-Росташинская-1,2" на ПС "Южная"(СПМЭС Волги), гроза. ВЛ-110 "Южная - Росташинская - Бузулукская" в режиме замкнутого транзита.</t>
  </si>
  <si>
    <t xml:space="preserve"> ВЛ-6 фидера № 9.</t>
  </si>
  <si>
    <t>Замена дефектных изоляторов на промежуточных опорах №№ 42, 44, 45 и анкерной опоре № 52. Последствия прохождения грозового фронта.</t>
  </si>
  <si>
    <t>1ст. ЗЗ, 1ст. МТЗ</t>
  </si>
  <si>
    <t>ВЛ-110 кВ Звездная - Яр (ПАО "Удмуртэнерго")</t>
  </si>
  <si>
    <t>ВЛ-6 фидера № 6.</t>
  </si>
  <si>
    <t>Отключение ПС 35/10 "Яшкинская" персоналом ЗПО для устранения течи масла из трансформатора. Аварийная заявка Западного ПО. 18:57 Перевод эл.снабжения ВЛ-6 фидера № 6 от фидера № 708 ПС "Подгорная" с ограничением. Течь масла на тр-ре устранили. Недовключается один полюс на выключателе 35 кВ. На ПС выехал гл. инженер ЗПО. В 2:35 подали напряжение на РУ-10 кВ. В 2:37 включен ф-6.</t>
  </si>
  <si>
    <t>ВЛ-110 кВ "Бузулукская-2". ПС "Боголюбовская", "Кодяковская".</t>
  </si>
  <si>
    <t>Аварийное отключение с успешным АПВ, гроза. "Посадка" U, остановка отдельных скважин по ПС "Боголюбовская", "Кодяковская".</t>
  </si>
  <si>
    <t>К-20 скв.2590 Советское нмр</t>
  </si>
  <si>
    <t>К-20 скв.2590</t>
  </si>
  <si>
    <t>Отключение МП в СУ ШГН. Предположительная причина отключения сильная вибрация станка качалки.</t>
  </si>
  <si>
    <t>ПС-35/6кВ К-96 ВЛ-6кВ ф-16</t>
  </si>
  <si>
    <t xml:space="preserve">  ВЛ-6кВ ф-16 ПС-35/6кВ К-96</t>
  </si>
  <si>
    <t>ПС 35/10 Малыка</t>
  </si>
  <si>
    <t xml:space="preserve">М.р. им.Малыка ПС 35/6кВ Отключился Т-2 действием ДЗТ. Причина выясняется.          </t>
  </si>
  <si>
    <t>ВЛ-6 кВ Ф-6 ПС 35/6 кВ "Ивановская"</t>
  </si>
  <si>
    <t>ВЛ-35кВ "Никольская"</t>
  </si>
  <si>
    <t>ВЛ-35кВ "Никольская" ПС 35/6кВ "Парфеновская"</t>
  </si>
  <si>
    <t>Работала МТЗ-2. АПВ-успешно. Гроза, дождь сильный порывистый ветер.</t>
  </si>
  <si>
    <t>ВЛ-6кВ Ф-2, Ф-9</t>
  </si>
  <si>
    <t>ВЛ-6кВ Ф-2, Ф-9 ПС 35/6кВ "Озеркинская"</t>
  </si>
  <si>
    <t>Работала МТЗ. АПВ-успешно. Гроза, дождь сильный порывистый ветер.</t>
  </si>
  <si>
    <t>ВЛ-6 кВ "154-14"</t>
  </si>
  <si>
    <t>Отключение ВЛ-6 кВ "154-14" от защиты "ТО", АПВ успешное. Попадание технической воды в КТПН-250 № 1
 из-за порыва водовода высокого давления в районе
 куста 53.</t>
  </si>
  <si>
    <t>35/6кВ "Савельевский купол" (новая)</t>
  </si>
  <si>
    <t>ВЛ-35 "11Л". ВЛ-35 "23Л". ПС "Май. Купол"</t>
  </si>
  <si>
    <t>ВЛ-35 кВ "10Л". ПС "Курманаевская"</t>
  </si>
  <si>
    <t>С успешным АПВ, работа МТО. Гроза.</t>
  </si>
  <si>
    <t>ВЛ-6 кВ ф-2203</t>
  </si>
  <si>
    <t>ВЛ-6 кВ Ф-55</t>
  </si>
  <si>
    <t>АО Ф-55 сильный порывистый ветер,прохождение грозового фронта,при осмотре выявлено: сгорел ПК-35кВ на вводе Т-1 ПС 35кВ "Камышовая-5", произвели замену сгоревшего ПК, ввели в работу ПС 35кВ "Камышовая-5, Ф-56 выведен в ремонт , "земля" (сообщено ДД Левокумского РЭС)</t>
  </si>
  <si>
    <t>ТП Ил-521-7п</t>
  </si>
  <si>
    <t>М-е Зыбза. В РУ-6 кВ разрушен опорный изолятор под губкой ПК-6, сгорел ПК--6. Заменены.</t>
  </si>
  <si>
    <t>ВЛ-110 кВ "Августовка-1"(ЧПО) ПС 220/110/10 "Южная"(МЭС) Под отключение попали:С-1-Т ПС 110/35/10 кВ "Б.Глушица"(ЧПО), Т-2-Т ПС 35/10 кВ "Пиненковская" (АО "СНГ").</t>
  </si>
  <si>
    <t>Работала 1 ступень З.З. АПВ-успешно.</t>
  </si>
  <si>
    <t>ВЛ-110 кВ "Алексеевская-Герасимовская". ПС "Варшава-3"; "Проскуринская"; Тананыкская"; "Ишуевская"</t>
  </si>
  <si>
    <t>Повышение напряжения в сети 110 кВ при аврийном отключении с успешным АПВ ВЛ-35 кВ "Утевка-1" на ПС "Нефтегорская-2". Гроза.</t>
  </si>
  <si>
    <t>ВЛ-110 кВ "Алексеевская-Герасимовская". ПС "Варшава-3"; Тананыкская"</t>
  </si>
  <si>
    <t>Посадка напряжения в сети 110 кВ при аврийном отключении с неуспешным АПВ ВЛ-35 кВ "Грековка" на ПС "Алексеевская". Гроза.</t>
  </si>
  <si>
    <t>Ф-ПЛ-10</t>
  </si>
  <si>
    <t>Аварийное отключение с успешным АПВ. Гроза. Произвели осмотр ВЛ, неисправность не выявлена.</t>
  </si>
  <si>
    <t>Отключение ВЛ-6кВ ф-710 для ввода в параллель с ф-708, 6. В связи с заменой трансформатора на ПС Яшкинская по аварийной заявке ЗПО. Для запуска фонда.</t>
  </si>
  <si>
    <t>ВЛ-35 кВ "Каликино-Родниковская". ПС "Родниковская"</t>
  </si>
  <si>
    <t>В 23:04 пропало напряжение на ВЛ-35 кВ "Каликино-Родниковская". Гроза. В 23:10 перевели питание с ПС "Пономаревка". На ПС "Каликино" аварийно отключались В-35 кВ "Залесово" и "Родниковская", работа МТЗ. В 0:05 В-35 кВ "Родниковская" включен.</t>
  </si>
  <si>
    <t>ВЛ-6кВ Ф-2 ПС 35кВ Камыш-Бурунская (СКЭ)</t>
  </si>
  <si>
    <t>ВЛ-35 кВ "Утевка-1"</t>
  </si>
  <si>
    <t>ВЛ-35 кВ "Утевка-1" ПС 110/35/6 кВ "Нефтегорская-2"(ВПО) Под отключение попали:  ПС 35/6 кВ "Утевская", ПС 35/6 кВ "Покровская", ПС 35/6 кВ "Гагаринская".</t>
  </si>
  <si>
    <t>ВЛ-35 кВ "Грековка"</t>
  </si>
  <si>
    <t>ВЛ-35 кВ "Грековка" (АО "СНГ") ПС 110/35/10 кВ  "Алексеевская" (ВПО) Под отключение попали:  ПС 35/6 кВ "Грековская", "Алексеевская", Субботинская"  Т-2-Т "Верхне-Ветлянская".</t>
  </si>
  <si>
    <t>Работала МТЗ-1. АПВ-успешно. Гроза, сильный  порывистый ветер.</t>
  </si>
  <si>
    <t>ВЛ-6 кВ Ф-4 ПС 35/6 кВ "Покровская"</t>
  </si>
  <si>
    <t>Работала МТЗ-1. АПВ-не успешно. В 16:35 РПВ-не успешно. Причина: при осмотре ВЛ-6 кВ обнаружили в пролете опор №86-87 ветка дерева на проводах.Убрали.</t>
  </si>
  <si>
    <t>ПС 35/6кВ №7</t>
  </si>
  <si>
    <t>Гроза. Посадка напряжения.</t>
  </si>
  <si>
    <t>ПС 110/35/6 Каменная</t>
  </si>
  <si>
    <t>ВЛ-35 Север-2</t>
  </si>
  <si>
    <t>ВЛ-6 кВ "КТПН-630 кВА №2, ДНС-13"</t>
  </si>
  <si>
    <t>Отключение ВЛ-6 кВ "КТПН-630 кВА №2, ДНС-13" в ЗРУ-6 кВ "КНС-13" яч.23 от защиты "ТО".  Нарушение изоляции в концевой разделке КЛ-6 кВ, на опоре №1.</t>
  </si>
  <si>
    <t>"перегруз"</t>
  </si>
  <si>
    <t xml:space="preserve">ПС 110/35/6 кВ Промысловая,                        КНС-1 ЮБ  </t>
  </si>
  <si>
    <t xml:space="preserve">ПС 35/6кВ №219 </t>
  </si>
  <si>
    <t>В-6-2</t>
  </si>
  <si>
    <t>После восстановления схемы на ПС 219 и вводе АВР-6 включился СМВ-6 и отключился ВВ-6-2. В яч. МВ-6-2 сгорел ПК-6 ТН-6 схемы АВР-6, ТН демонтировали, схему восстановили, АВР выведен.</t>
  </si>
  <si>
    <t>Ф-904</t>
  </si>
  <si>
    <t>ВЛ-6 кВ ф-Кристальный, ВЛБ-75</t>
  </si>
  <si>
    <t>Аварийное отключение с успешным АПВ, отработала МТО. Нагрузка не поднимается, выехали на ВЛБ-75, в 0:52 ВЛБ-75 включено, выпавших блинкеров нет. Гроза.</t>
  </si>
  <si>
    <t>ВЛ-6 кВ ф-7</t>
  </si>
  <si>
    <t>ВЛ-6 кВ ф-5</t>
  </si>
  <si>
    <t>ВЛ-6 кВ ф-2, 4</t>
  </si>
  <si>
    <t>ВЛ-0,4 кВ ф-1 от ТП-Хл-211-2</t>
  </si>
  <si>
    <t>ПС 110/35/6 кВ Башмаково ф.1</t>
  </si>
  <si>
    <t>ВЛ-6 кВ ф.1 ПС 110/35/6 кВ Башмаково</t>
  </si>
  <si>
    <t>падение  дерева из-за пределов охранной зоны в пролёте опор 48/1-48/2. ВЛ без повреждений</t>
  </si>
  <si>
    <t>1 ст.ДЗ,
АПВ</t>
  </si>
  <si>
    <t xml:space="preserve">ВЛ-35 кВ Ф-1,4                                  ПС 110 "Верхнеколик-Ёганская" </t>
  </si>
  <si>
    <t>В-Л304 ПС 35 "Русский Хутор-7"</t>
  </si>
  <si>
    <t>АО В-Л304 ПС 35 кВ "Р. Хутор-7" выпал бленкер ТО,  произвели осмотр ПС, под В-Л304 обгоревший труп птицы, ввели в работу В-Л304, замечаний по работе ЭО нет, КИЗ норма .</t>
  </si>
  <si>
    <t>АО Ф-55 сильный порывистый ветер,прохождение грозового фронта,при осмотре выявлено: сгорел ПК-35кВ фазы "С"на вводе Т-1 ПС 35кВ "Камышовая-5", произвели замену сгоревшего ПК, ввели в работу ПС 35кВ "Камышовая-5. КИЗ в норме</t>
  </si>
  <si>
    <t>МТЗ, ТО
АПВ</t>
  </si>
  <si>
    <t xml:space="preserve">Ф.Кр-1, Ф.Кр-4      </t>
  </si>
  <si>
    <t>Ф.Кр-15 Крапивенское нмр</t>
  </si>
  <si>
    <t xml:space="preserve">Ф.Кр-15      </t>
  </si>
  <si>
    <t>ВЛ-110 кВ "Бузулукская-Промысловая-1", ПС "Промысловая"</t>
  </si>
  <si>
    <t>АО,
АПВ</t>
  </si>
  <si>
    <t>ПС-35/6 к-128                     ВЛ-6кВ Ф-1</t>
  </si>
  <si>
    <t xml:space="preserve">Обрыв провода           Ф-"А,В" в пролете оп.5-6 в результате зацепа ВЛ-6кВ экскаватором-болотоходом    "Хитачи" гос.№1751 то 06ООО "Газхолодмаш" </t>
  </si>
  <si>
    <t>ПС 110 Северный Салым ЗРУ-6 Северосалымское, 2С-6кВ</t>
  </si>
  <si>
    <t>СВ-6, В-6 яч.39</t>
  </si>
  <si>
    <t>Проникновение животного в отсек выключателя В-6 яч.39 (предположительно хорек) и возникновение межфазного КЗ. ПС Северный Салым в ремонте Т-2 с 20.06.16</t>
  </si>
  <si>
    <t>ВЛ-6 кВ "105-15"</t>
  </si>
  <si>
    <t>ВЛ-10 кВ Ф-14</t>
  </si>
  <si>
    <t>ВЛ-6 ф.4-18</t>
  </si>
  <si>
    <t>ВЛ-6 отп.К-177а оп.1улр выгорел контакт ф.С на ноже из-за разрушения опорного изолятора на ЛР</t>
  </si>
  <si>
    <t>ВЛ 6 кВ Ф-103 ЛР-13</t>
  </si>
  <si>
    <t>Выявлен нагрев контактного соединения на ЛР-13 в 3:43, подана внеплановая заявка. В 6:00 поступила информация от ЦДНГ встали скв-680, 615 (дебит 52+57 т) по min напряжению. Вышел из строя нож ф-С на ЛР-13. АГП с бригадой СЛ выехала в 6:15, прибытие на место работ 7:30. Устранено.</t>
  </si>
  <si>
    <t>оп.4 ф.2 ВЛ-0,4 кВ от ПР-ГУ30 до ГУ-30Б</t>
  </si>
  <si>
    <t>Ф.2 ВЛ-0,4 кВ от ПР-ГУ30 до ГУ-30Б</t>
  </si>
  <si>
    <t>ВЛ-10 кВ ф-Вз-7</t>
  </si>
  <si>
    <t>2ст. ДЗ</t>
  </si>
  <si>
    <t>ВЛ-110 Ленинская - Восточно-Сургутская</t>
  </si>
  <si>
    <t>К-147 Советское нмр.</t>
  </si>
  <si>
    <t>Од.скв.176 Советское нмр.</t>
  </si>
  <si>
    <t>Ф.3-12</t>
  </si>
  <si>
    <t>ВЛ-6 фидера "КНС-6/1" .</t>
  </si>
  <si>
    <t>ЗРУ-6 кВ КНС-1 ЮБ ф.127 ЮБ</t>
  </si>
  <si>
    <t>ВЛ-6 ф.127 ЮБ</t>
  </si>
  <si>
    <t>ВЛ-6кВ Ф-3 ПС 35/6кВ "Горбатовская-1"</t>
  </si>
  <si>
    <t>18:06</t>
  </si>
  <si>
    <t>ВЛ-35 Север-1</t>
  </si>
  <si>
    <t>3ст. 33</t>
  </si>
  <si>
    <t>ВЛ-110 Геращенко Пяку-Пур-1,2</t>
  </si>
  <si>
    <t>2 ступень земляной защиты</t>
  </si>
  <si>
    <t>ВЛ-110 Муравленковская-Барсуковская-1</t>
  </si>
  <si>
    <t>2 зона дистанционной защиты</t>
  </si>
  <si>
    <t>ПС 220/110/35 кВ Кирьяновская ВЛ 110 кВ Кирьяновская-ПП Восточный-2</t>
  </si>
  <si>
    <t xml:space="preserve"> Ф.Кр-2</t>
  </si>
  <si>
    <t xml:space="preserve"> Ф.Кр-20</t>
  </si>
  <si>
    <t>ДЭС Первомайское нмр</t>
  </si>
  <si>
    <t xml:space="preserve">К-7 скв.1099 </t>
  </si>
  <si>
    <t>КЗ статора ЭД-0,4 кВ, заменен.</t>
  </si>
  <si>
    <t>ПС 35/6кВ №351                                    ВЛ-6 ф.351-14</t>
  </si>
  <si>
    <t>Угутское, Ср. Угутское и Киняминское м/р</t>
  </si>
  <si>
    <t>ВЛ-35 кВ Дорофеевская-1,2</t>
  </si>
  <si>
    <t>ВЛ-6 кВ "111-20"</t>
  </si>
  <si>
    <t>ВЛ-6 кВ "192-03"</t>
  </si>
  <si>
    <t>ПС 35/6 кВ Новая яч.6</t>
  </si>
  <si>
    <t>ПС 35/6 кВ Куст-78 ВЛ 6 кВ Ф-16 от ПС 35/6 кВ Куст-78</t>
  </si>
  <si>
    <t>ПС 110/35/6 кВ Ново-Покурская ВЛ 35 кВ Ф-2,4 от ПС 110/35/6 кВ Ново-Покурская</t>
  </si>
  <si>
    <t>МТЗ 2 ступень</t>
  </si>
  <si>
    <t>ЗРУ 6 кВ №2 ГПЭС ДНС-1 ВЛ 6 кВ Ф-2-4 от ЗРУ 6 кВ №2 ГПЭС ДНС-1</t>
  </si>
  <si>
    <t>ПС 35/6 кВ Куст-1 ВЛ 6 кВ Ф-16 от ПС 35/6 кВ Куст-1</t>
  </si>
  <si>
    <t>ПС 35/6 кВ Куст-1 ВЛ 6 кВ Ф-8 от ПС 35/6 кВ Куст-1</t>
  </si>
  <si>
    <t>ОРУ-35кВ ГТЭС-60,
ВЛ-35кВ Ф-Малыка-1, 
ВЛ-35 Ф-Малыка-2</t>
  </si>
  <si>
    <t>26.06.2016г в 15:27 (мест. вр.) - 13:27 (моск. вр) при прохождении грозового фронта произошел сброс нагрузки 34 МВт, откл. ВВ-35 «Малыка-1», ВВ-35 «Малыка-2» по МТЗ-1 на ОРУ-35 ГТЭС-60. В 16:04 после осмотра подано напряжение на ВЛ-35кВ «Малыка-2». В 16:37 согласован набор нагрузки без ограничения.</t>
  </si>
  <si>
    <t xml:space="preserve">ПС-35/6кВ №219 ф.219-12 к.14Э БКРУ-6 СВВ-6 </t>
  </si>
  <si>
    <t xml:space="preserve">к.14Э БКРУ-6 СВВ-6 </t>
  </si>
  <si>
    <t>При запуске скв.№ 390 на к. 14 Энт. отключился СВВ-6 БКРУ-6, включили. (1С-6кВ БКРУ-6 запитана от ввода-6-2 (ф.219-12) через СВВ-6). Подняли уставку МТЗ на СВВ-6 со 100А до 210А.</t>
  </si>
  <si>
    <t>ВЛ-6 кВ "202-18"
ВЛ-6 кВ "202-19"</t>
  </si>
  <si>
    <t>ВЛ-6 кВ "211-04"</t>
  </si>
  <si>
    <t>ВЛ-6 кВ "304-08"
ВЛ-6кВ "304-18"</t>
  </si>
  <si>
    <t>ВЛ-6 кВ "304-14"</t>
  </si>
  <si>
    <t>ПС-35/6 к-1892 ВЛ-6кВ Ф-8</t>
  </si>
  <si>
    <t xml:space="preserve"> ВЛ-6кВ Ф-8 ПС-35/6 к-1892 </t>
  </si>
  <si>
    <t xml:space="preserve">Гроза.обрыв провода Ф"В" в пролете оп.18-19 </t>
  </si>
  <si>
    <t>ПС №34 "Западная", В-35 М-17</t>
  </si>
  <si>
    <t>ВЛ-35кВ М-17</t>
  </si>
  <si>
    <t>ПС №31 "ЦПС", В-35 М-1</t>
  </si>
  <si>
    <t>ВЛ-35кВ М-1</t>
  </si>
  <si>
    <t>ДЗЛ ф.А, 1ст.ТНЗНП (138км)</t>
  </si>
  <si>
    <t>ОПС</t>
  </si>
  <si>
    <t>ГТУ-1, ГТУ-2</t>
  </si>
  <si>
    <t>06:29 Сработала ОПС модуля концевого оборудования системы подготовки газа. Работа противоаварийной  автоматики ГТЭС-42, закрытие запорной арматуры входа/выхода МКО. В результате произошло АО ГТУ-1,ГТУ-2. В следствии чего произошёл останов 36 скважин мех. фонда. Тямкинского, Южно-Петьегского, Радонежского м/р. В 09:08 ограничение по набору нагрузки снято.</t>
  </si>
  <si>
    <t>Высокочастотная защита</t>
  </si>
  <si>
    <t>ВЛ-110 Тарко-Сале-Пурпейская</t>
  </si>
  <si>
    <t xml:space="preserve">Отключение ВЛ-110 кВ Тарко-Сале-Пурпейская,по высокочастотной защите, АПВ успешное. Прохождение грозового фронта </t>
  </si>
  <si>
    <t>Посадка напряжения по ПС 500 Тарко-Сале, На ПС 35/6 кВ по стороне 6 кВ до 3,9 кВ</t>
  </si>
  <si>
    <t>2ст ТЗНП, АПВ</t>
  </si>
  <si>
    <t>С-96</t>
  </si>
  <si>
    <t>ПС 35/6 №176 ВЛ-6кВ ф.176-07</t>
  </si>
  <si>
    <t>ВЛ-6кВ ф.176-07</t>
  </si>
  <si>
    <t xml:space="preserve">ВЛ-6 кВ Ф-18 </t>
  </si>
  <si>
    <t>ВЛ-6 кВ Ф-18 ПС 35/6 кВ "Запрудная"</t>
  </si>
  <si>
    <t>ВЛ-6 кВ 260-04</t>
  </si>
  <si>
    <t>ВЛ-6 кВ 105-08, 
ВЛ-6 кВ 105-18</t>
  </si>
  <si>
    <t xml:space="preserve">ВЛ-6кВ Ф-661 ПС 110/35/6 кВ "Затеречная-1" ПЭС </t>
  </si>
  <si>
    <t>ТП Нк-53-3п ф.1, контактор.</t>
  </si>
  <si>
    <t>Ф.1 от ТП Нк-53-3п.</t>
  </si>
  <si>
    <t xml:space="preserve">ВЛ-10 кВ Нк-51 </t>
  </si>
  <si>
    <t xml:space="preserve">Ф.6-12     </t>
  </si>
  <si>
    <t>ПС 110/35/6 кВ Ватинская ВЛ 35 кВ Ф-2 от ПС 110/35/6 кВ Ватинская</t>
  </si>
  <si>
    <t>ПС 35/6 кВ Куст-25 ВЛ 6 кВ Ф-15 от ПС 35/6 кВ Куст-25</t>
  </si>
  <si>
    <t>ПС 35/6 кВ Куст-8 М.Ч. ВЛ 6 кВ Ф-18 от ПС 35/6 кВ Куст-8 М.Ч.</t>
  </si>
  <si>
    <t>ВЛ-6кВ Ф-6, 7 ПС 35/6кВ "К-457"</t>
  </si>
  <si>
    <t>ПС-35/6 БКНС-4 ВЛ-6кВ ф-5</t>
  </si>
  <si>
    <t>ПС-35/6 к-552  ВЛ-6кВ Ф-8</t>
  </si>
  <si>
    <t xml:space="preserve">Гроза. </t>
  </si>
  <si>
    <t>ПС-35/6 к-809  ВЛ-6кВ Ф-18</t>
  </si>
  <si>
    <t>ПС-35/6 к-1907 ВЛ-6кВ Ф-16</t>
  </si>
  <si>
    <t>ВЛ-6кВ Ф-18      ПС35/6кВ  Малочерногорская</t>
  </si>
  <si>
    <t>ВЛ-6кВ Ф-4      ПС35/6кВ К-1570</t>
  </si>
  <si>
    <t xml:space="preserve"> ГТЭС-24 Тямкинского м/р,
ГТУ-1</t>
  </si>
  <si>
    <t>30.06.2016г в 20:48 (мест. вр.) - 18:48 (моск. вр) на ГТЭС-24 Тямкинского м/р АО ГТУ-1 отключение от САУД. Работа АЧР 1, 2 ст. В результате работы АЧР произошел сброс нагрузки 2,5 МВт. В 20:54 снято ограничение по набору нагрузки. В 21:01 электроснабжение восстановлено, в 21:29 мех. фонд в работе</t>
  </si>
  <si>
    <t>ВЛ-110 кВ "Абинская-Холмская" ЮЗЭС</t>
  </si>
  <si>
    <t>ПС 35/6 кВ И-7 "Черноморская", И-12 "Горка", И-3 "Ахтырская", И-11 "Бугундырь".</t>
  </si>
  <si>
    <t>Ез-6</t>
  </si>
  <si>
    <t>Перевод питания ПС "Ефремо-Зыково" от ВЛ-35 кВ "Пономаревка-Е-Зыкоково", сборка нормальной схемы.</t>
  </si>
  <si>
    <t xml:space="preserve">  ВЛ -35 кВ Ф-2,5 ПС 110/35/6 кВ   "Бахиловская"             </t>
  </si>
  <si>
    <t>МТО,               МТЗ</t>
  </si>
  <si>
    <t xml:space="preserve">         ВЛ-6 кВ Ф-2                                    ПС 35/6кВ "КНС-3А"                    </t>
  </si>
  <si>
    <t xml:space="preserve">  ПП 110  "Кирьяновская"</t>
  </si>
  <si>
    <t>ВЛ-110 Позимь -Пурга 1ц (ПАО "Удмуртэнерго")</t>
  </si>
  <si>
    <t xml:space="preserve"> МТО, МТЗ 2ст</t>
  </si>
  <si>
    <t>ПС 110/35/6 кВ Северо-Покурская ВЛ-35 кВ Ф-2, 4</t>
  </si>
  <si>
    <t>ПС 35/6кВ №317                                    ВЛ-6 ф.317-16</t>
  </si>
  <si>
    <t>ВЛ-6 ф.317-16</t>
  </si>
  <si>
    <t>ВЛ-35 Аксеновская-1,2</t>
  </si>
  <si>
    <t xml:space="preserve">  ВЛ-35 кВ Ф-4                                 ПС 110/35/6 "Кошильская"              </t>
  </si>
  <si>
    <t xml:space="preserve">  ВЛ-6 кВ Ф-12                                      ПС /35/6 "БКНС-2"              </t>
  </si>
  <si>
    <t xml:space="preserve">  ВЛ-6 кВ Ф-4                                      ПС /35/6 "Южная"              </t>
  </si>
  <si>
    <t xml:space="preserve">  ВЛ-6 кВ Ф-8,16                                      ПС /35/6 "Гвардейская"              </t>
  </si>
  <si>
    <t xml:space="preserve">ВЛ-10 кВ Ф-4 </t>
  </si>
  <si>
    <t>ВЛ-10 кВ Ф-4 ПС 35/10 кВ "Маланинская"</t>
  </si>
  <si>
    <t>ВЛ-6 кВ Ф-11</t>
  </si>
  <si>
    <t>ВЛ-6 кВ Ф-11 ПС 35/6 кВ 
"Восточная"</t>
  </si>
  <si>
    <t xml:space="preserve"> МТЗ 1</t>
  </si>
  <si>
    <t>ПС 110/35/6 кВ Еловая ВЛ-35кВ Ф-2, 5</t>
  </si>
  <si>
    <t>ПС 35/6 кВ Ачимовская-1 1В-35</t>
  </si>
  <si>
    <t>ПС 35/6 кВ Аригольская Тр-р 35/6 кВ №1</t>
  </si>
  <si>
    <t>Дистанционная защита 2-й ступени</t>
  </si>
  <si>
    <t>ПС 110/35/6 кВ Вахская ВЛ 35 кВ Ф-17ЦЛ от ПС 110/35/6 кВ Вахская</t>
  </si>
  <si>
    <t>ВЛ-35 кВ "Кутыгинская-1"</t>
  </si>
  <si>
    <t>ГПЭС-15: ГПУ-1,2,3,4,5,6,7,8,9,10</t>
  </si>
  <si>
    <t>27.06.2016г в 15:09 (мест. вр.) - 13:09 (моск. вр) по команде от панели управления ГПУ отключились ВВ-6 ГПУ-1,2,3,4,5,6,7,8,9,10. Код неисправности на панели управления ГПУ: 1546 «Характеристики шин вне диапазона синхронизации», 1457 «Сбой синхронизации». Отключение 10 ГПУ привело к снижению частоты в энергосистеме Усть-Тегусского и Урненского м/р, это повлекло срабатывание АЧР-1, 2 и 3 ст. Суммарная мощность отключённых потребителей - 10 МВт. 
16:50 Ограничение снято в полном объеме.</t>
  </si>
  <si>
    <t>Ф.Гр-10 Северного нмр</t>
  </si>
  <si>
    <t xml:space="preserve">Ф.Гр-10      </t>
  </si>
  <si>
    <t>Ф.Б1-3 Вахского нмр</t>
  </si>
  <si>
    <t xml:space="preserve">Ф.Б1-3      </t>
  </si>
  <si>
    <t>Ф.Б4-16 Вахского нмр</t>
  </si>
  <si>
    <t xml:space="preserve">Ф.Б4-16      </t>
  </si>
  <si>
    <t xml:space="preserve">Ф.2-14     </t>
  </si>
  <si>
    <t>ЦЛ-5, ЦЛ-8 Вахского нмр</t>
  </si>
  <si>
    <t>ЦЛ-5, ЦЛ-8</t>
  </si>
  <si>
    <t>Ф.4-18 Катыльгинского нмр</t>
  </si>
  <si>
    <t xml:space="preserve">Ф.4-18   </t>
  </si>
  <si>
    <t xml:space="preserve">Ф.10-4     </t>
  </si>
  <si>
    <t xml:space="preserve">Ф.10-16     </t>
  </si>
  <si>
    <t xml:space="preserve">Ф.17-4     </t>
  </si>
  <si>
    <t>Ф.Б10-18 Советского нмр</t>
  </si>
  <si>
    <t>Ф.Б10-18</t>
  </si>
  <si>
    <t xml:space="preserve">Ф.О-29     </t>
  </si>
  <si>
    <t>Ф.Кр-9 Крапивинского нмр</t>
  </si>
  <si>
    <t xml:space="preserve">Ф.Кр-9  </t>
  </si>
  <si>
    <t>Ф.11-11</t>
  </si>
  <si>
    <t>АПВ нет, РПВУ</t>
  </si>
  <si>
    <t>ЦР-12, 14 Чкаловского нмр</t>
  </si>
  <si>
    <t>ЦР-12, ЦР-14</t>
  </si>
  <si>
    <t>1ст. ТЗНП, 2 ст. ТЗНП</t>
  </si>
  <si>
    <t>С-140, 141</t>
  </si>
  <si>
    <t>К-201 скв.3542 Советское нмр.</t>
  </si>
  <si>
    <t>К-201 скв.3542</t>
  </si>
  <si>
    <t>АО АВ-0,4кВ на скв №3542. КЗ статора ЭД</t>
  </si>
  <si>
    <t>ПС-35/6 к-244 ВЛ-6кВ Ф-17</t>
  </si>
  <si>
    <t>АПВН РПВУ</t>
  </si>
  <si>
    <t>ПС-35/6 к-286  ВЛ-6кВ Ф-6</t>
  </si>
  <si>
    <t>ПС-35/6 к-294 ВЛ-6кВ Ф-10</t>
  </si>
  <si>
    <t>ПС-35/6 к-868  ВЛ-6кВ Ф-14</t>
  </si>
  <si>
    <t>ПС-35/6 к-1828  ВЛ-6кВ Ф-6</t>
  </si>
  <si>
    <t>ПС-35/6 к-286  ВЛ-6кВ Ф-10</t>
  </si>
  <si>
    <t>17-44</t>
  </si>
  <si>
    <t>18-37</t>
  </si>
  <si>
    <t>ПС-35/6 к-236  ВЛ-6кВ Ф-18</t>
  </si>
  <si>
    <t>17-34</t>
  </si>
  <si>
    <t>ПС-35/6 к-209  ВЛ-6кВ Ф-6</t>
  </si>
  <si>
    <t>17-45</t>
  </si>
  <si>
    <t>ПС-35/6 к-135  ВЛ-6кВ Ф-6</t>
  </si>
  <si>
    <t>17-59</t>
  </si>
  <si>
    <t>18-39</t>
  </si>
  <si>
    <t>ПС-35/6 к-203  ВЛ-6кВ Ф-8</t>
  </si>
  <si>
    <t>ПС-35/6 к-135  ВЛ-6кВ Ф-7</t>
  </si>
  <si>
    <t>ВЛ-35кВ Ф-1       ПС110/35/6кВ  БольшеЧерногорская</t>
  </si>
  <si>
    <t>ВЛ-35кВ Ф-2       ПС110/35/6кВ  КНС-32</t>
  </si>
  <si>
    <t>ВЛ-35кВ Ф-4       ПС110/35/6кВ  КНС-32</t>
  </si>
  <si>
    <t>ВЛ-6кВ Ф-17      ПС35/6кВ  ДНС Г/Ё м/р</t>
  </si>
  <si>
    <t>В яч.№16 повреждение гибкого компенсатора ошиновки 6кВ ф.В. Нагрузка переведена на ВЛ-6кВ ф.020-04.</t>
  </si>
  <si>
    <t>ВЛ-6кВ Ф-4 ПС ГЗУ-12 с подключенным по временной схеме ВЛ-6кВ Ф-6 ПС Кыква</t>
  </si>
  <si>
    <t>ВЛ-6кВ Ф-4 ПС ГЗУ-12 с подключенным по временной схеме Ф-6 ПС Кыква</t>
  </si>
  <si>
    <t>ПС-35/6 к-633 ВЛ-6кВ Ф-18</t>
  </si>
  <si>
    <t>АО "Черногорэнерго"</t>
  </si>
  <si>
    <t>СУ скв.378  куста скважин №3</t>
  </si>
  <si>
    <t xml:space="preserve"> КТПН 6/0,4 кВ №4                             куста скважин №3</t>
  </si>
  <si>
    <t xml:space="preserve">скв. Первомайского, Оленьего, Катыльгинского нмр </t>
  </si>
  <si>
    <t>ДЭС Озерного нмр</t>
  </si>
  <si>
    <t>ВЛ-35 ЦПС-1,2"</t>
  </si>
  <si>
    <t>ПС 110/10 кВ Малиновка ф.9 (ПАО "Удмуртэнерго")</t>
  </si>
  <si>
    <t>ВЛ-10 кВ ф.9 ПС 110/10 кВ Малиновка (ПАО "Удмуртэнерго")</t>
  </si>
  <si>
    <t>ВЛ-0,4 кВ ф-1 от ТП-Дш-22-5п</t>
  </si>
  <si>
    <t>ПС-35/6кВ №231 ВЛ-6кВ ф.231-14</t>
  </si>
  <si>
    <t>ПС 35/6 №180 ВЛ-6кВ ф.180-04</t>
  </si>
  <si>
    <t>ВЛ-6 кВ Ф-11 ПС 35/6 кВ
"Восточная"</t>
  </si>
  <si>
    <t>ПС 35/6 кВ УПН 1В-35</t>
  </si>
  <si>
    <t>ВЛ-6кВ "211-04"</t>
  </si>
  <si>
    <t>ГЗ</t>
  </si>
  <si>
    <t>В-35 2Т ПС-35/6кВ №104 Советское нмр</t>
  </si>
  <si>
    <t>ГТУ-1</t>
  </si>
  <si>
    <t>29.06.2016г в 13:47 (мест. вр.) - 11:47 (моск. вр) на ГТЭС-42 Тямкинского м/р АО ГТУ-1 от САУ отказ датчика ТТНД (температура газа за турбиной низкого давления). Работа АЧР 1, 2 и 3 ст.. В результате работы АЧР произошел сброс нагрузки 4 МВт. В 14:02 ограничения по набору нагрузки снято.</t>
  </si>
  <si>
    <t>29.06.2016г в 19:56 (мест. вр.) - 17:56 (моск. вр) на ГТЭС-42 Тямкинского м/р АО ГТУ-1 отключение от САУД. Работа АЧР 1, 2 и 3 ст. В результате работы АЧР произошел сброс нагрузки 4 МВт. В 20:19 электроснабжение восстановлено, в 20:25 мех. фонд в работе</t>
  </si>
  <si>
    <t>июль</t>
  </si>
  <si>
    <t>ВЛ-110 кВ "Бузулукская-Савельевская-1", С1Т ПС "Савельевская"</t>
  </si>
  <si>
    <t>Аварийное отключение с успешным АПВ ВЛ-110 кВ "Бузулукская-Савельевская-1", работа З.З. 1-й ступени (15,3 км от ПС "Бузулукская", фаза-"В"). Персоналом ЗПО произведен осмотр ВЛ-110, выявлено на опоре № 68 следы перекрытия изоляции по паутине, расстояние 11 км от ПС "Бузулукская" (Сообщение ДД ЗПО Попова Н.Н.). Сделаны фотографии. (Будут предоставлены по письменному запросу).</t>
  </si>
  <si>
    <t>ПС "Промысловая"</t>
  </si>
  <si>
    <t>ВЛ-110 кВ "Чапаевская-Снисски-2"</t>
  </si>
  <si>
    <t xml:space="preserve"> ТЗНП-1 ступень.</t>
  </si>
  <si>
    <t>ВЛ-110 кВ "Д.Умётская-1"</t>
  </si>
  <si>
    <t>Работала ТЗНП-1 ступень.
АПВ-успешно.</t>
  </si>
  <si>
    <t>ВЛ-110 Комсомольский-1,2</t>
  </si>
  <si>
    <t>ВЛ-110 Муравленковская-Сугмутская-1</t>
  </si>
  <si>
    <t>ПС 35/6кВ №209 
В-6 ф.209-02</t>
  </si>
  <si>
    <t>В-6 ф.209-02</t>
  </si>
  <si>
    <t>МТЗ 1 ст.</t>
  </si>
  <si>
    <t>ПС 110/35/6 кВ Мушкино 
В-35 КНС-4-1,2</t>
  </si>
  <si>
    <t>В-35 КНС-4-1,2</t>
  </si>
  <si>
    <t>ПС 110/35/6 кВ Мушкино 
В-35 Салым-1,2</t>
  </si>
  <si>
    <t>В-35 Салым-1,2</t>
  </si>
  <si>
    <t>Малобалыкское месторождение (север).</t>
  </si>
  <si>
    <t>Усть - Балыкское месторождение.</t>
  </si>
  <si>
    <t>ПС 35/6 кВ Куст-93 ВЛ 6 кВ Ф-16 от ПС 35/6 кВ Куст-93</t>
  </si>
  <si>
    <t>ПС 35/6 кВ КНС-2бис ВЛ 6 кВ Ф-13 от ПС 35/6 кВ КНС-2бис</t>
  </si>
  <si>
    <t>ПС 35/6 кВ Аригольская-2 ВЛ 6 кВ Ф-6 от ПС 35/6 кВ Аригольская-2</t>
  </si>
  <si>
    <t>ПС 35/6 кВ Аригольская-2 ВЛ 6 кВ Ф-8 от ПС 35/6 кВ Аригольская-2</t>
  </si>
  <si>
    <t>Кустовая площадка №20,
КТП-6/0,4 кВ, 
вводной АВ-0,4 кВ</t>
  </si>
  <si>
    <t>Аварийное отключение вводного АВ-0,4 кВ (1600 А) в КТП КП №20 по перегрузу.</t>
  </si>
  <si>
    <t>ВЛ-6кВ Ф-16, РУ-6кВ</t>
  </si>
  <si>
    <t>Аварийное отключение с успешным АПВ. 09:30-11:20 произведен осмотр ВЛ-10 в зоне ответственности "ОН", замечаний не выявлено.</t>
  </si>
  <si>
    <t>ПС-500/220/110/35 Пыть-Ях ВЛ-35 Городская-2 (ЮТЭК Пыт-Ях)</t>
  </si>
  <si>
    <t>Остановка скважин по посадке напряжения, отключений на оборудовании ООО «РН-Юганскнефтегаз» не было.</t>
  </si>
  <si>
    <t>3ст ТЗНП, АПВ</t>
  </si>
  <si>
    <t>СВ-5</t>
  </si>
  <si>
    <t>К-12 Стрежевское нмр</t>
  </si>
  <si>
    <t>ВЛ-10кВ Ф-2П КРУ-10кВ ГУ Подсолнечное.</t>
  </si>
  <si>
    <t>Ф-2П</t>
  </si>
  <si>
    <t>ВЛ-6 кВ Ф-3 ПС 35/6 кВ
"Евгеньевская"</t>
  </si>
  <si>
    <t>Ф.Б4-28</t>
  </si>
  <si>
    <t>Ф.8-6, Ф.8-15</t>
  </si>
  <si>
    <t>Ф.4-4</t>
  </si>
  <si>
    <t>ТО
МТЗ
АПВ</t>
  </si>
  <si>
    <t>Ф.3-2, Ф.3-17</t>
  </si>
  <si>
    <t>В-35 2Т ПС 110/35/6 "Двуреченская"</t>
  </si>
  <si>
    <t>В-35 2Т</t>
  </si>
  <si>
    <t>ВЛ-6кВ Ф-14 ПС 35/6кВ "Пермяковская"</t>
  </si>
  <si>
    <t>ВЛ-6кВ Ф-14 ПС 35/6кВ Пермяковская</t>
  </si>
  <si>
    <t>Гроза. Разрушение изолятора фаза «А» «В» опора№238</t>
  </si>
  <si>
    <t>ВЛ-6кВ Ф-14 ПС 35/6кВ "Кошильская"</t>
  </si>
  <si>
    <t>ВЛ-6кВ ф-10 ПС 35/6 "Центральная"</t>
  </si>
  <si>
    <t>1,2ст ТЗНП, АПВ</t>
  </si>
  <si>
    <t>С-113, С-114</t>
  </si>
  <si>
    <t>ВЛ-35кВ Ф-К-5 К-7 К-9-1,                                ВЛ-35кВ Ф-К-5 К-7 К-9-2</t>
  </si>
  <si>
    <t>В 20:30 при прохождении грозового фронта над Усть-Тегусским м/р произошло аварийное отключение ВЛ-6кВ Ф-17 ЭХЗ ЗРУ-6кВ №3 "ЦПС" и ВЛ-35кВ Ф-К5-К7-К-9-1, ВЛ-35кВ Ф-К5-К7-К-9-2 ОРУ-35кВ "ГТЭС-60"(причины отключения выясняются). Выделение восьми ГТУ на ГТЭС-83 на хх. Суммарный сброс нагрузки составил 48 МВт. В 22:13 схема эл. снабжения восстановлена, снято ограничение по набору нагрузки.</t>
  </si>
  <si>
    <t>ЗРУ 6 кВ №1 ГПЭС ДНС-1 ВЛ 6 кВ Ф-7 от ЗРУ 6 кВ №1 ГПЭС ДНС-1</t>
  </si>
  <si>
    <t>ЗРУ 6 кВ №1 ГПЭС ДНС-1 ВЛ 6 кВ Ф-5 от ЗРУ 6 кВ №1 ГПЭС ДНС-1</t>
  </si>
  <si>
    <t>РУ 6 кВ ДНС-1 ВЛ 6 кВ Ф- 4 от РУ 6 кВ ДНС-1</t>
  </si>
  <si>
    <t>РУ 6 кВ Энергоцентр  ДНС-1 ВЛ 6 кВ Ф-5 от РУ 6 кВ Энергоцентр ДЭС ДНС-1</t>
  </si>
  <si>
    <t>ВЛ-6 кВ 236-06</t>
  </si>
  <si>
    <t xml:space="preserve">
МТЗ
АПВ</t>
  </si>
  <si>
    <t xml:space="preserve"> Ф.ЧР-15</t>
  </si>
  <si>
    <t xml:space="preserve"> Ф.10-16</t>
  </si>
  <si>
    <t xml:space="preserve"> Ф.ЧР-15, Ф.ЧР-9, Ф.ЧР-14</t>
  </si>
  <si>
    <t>ПМЭС</t>
  </si>
  <si>
    <t>1 ст.ТЗНП.</t>
  </si>
  <si>
    <t>ВЛ-220 кВ "Новоотрадная-2" (МЭС)</t>
  </si>
  <si>
    <t>ВЛ-110 кВ "Серноводская-1"(СПО)</t>
  </si>
  <si>
    <t>ВЛ-35кВ "Карсовай-Люк" (ПАО "Удмуртэнерго")</t>
  </si>
  <si>
    <t>ВЛ-10 кВ ф.2 ПС 35/10 кВ Люк (ПАО "Удмуртэнерго")</t>
  </si>
  <si>
    <t>Приразломное месторождение, к.501</t>
  </si>
  <si>
    <t>Ф.Б5-21</t>
  </si>
  <si>
    <t>АО В-6 Ввод №1 в КУВ-6 К-15 Зм, действием МТЗ, включен в работу, причина выясняется, запрошены распечатки СУЭЦН. (заявка поступила в 23:15)</t>
  </si>
  <si>
    <t xml:space="preserve"> ЦЛ-7</t>
  </si>
  <si>
    <t>ПС-110/35/6кВ "Самолор" ВЛ-35кВ Ф№2</t>
  </si>
  <si>
    <t>ПС-35/6 к-271  ВЛ-6кВ Ф-8</t>
  </si>
  <si>
    <t>ПС-35/6 к-302  ВЛ-6кВ Ф-6</t>
  </si>
  <si>
    <t>ПС-110/35/6кВ "КНС-18"ВЛ-35кВ Ф№1</t>
  </si>
  <si>
    <t>ПС-110/35/6кВ "КНС-18" ВЛ-35кВ Ф№1</t>
  </si>
  <si>
    <t>ВЛ-6кВ Ф-10      ПС35/6кВ К-1531</t>
  </si>
  <si>
    <t>ВЛ-6кВ ф-5 ПС 35/6 "БКНС-4"</t>
  </si>
  <si>
    <t>ПС 35/6кВ №062 
ВЛ-6 ф.062-17</t>
  </si>
  <si>
    <t>ВЛ-6 ф.062-17</t>
  </si>
  <si>
    <t xml:space="preserve">Фаинское месторожд., к.63, КТП 6/0,4кВ </t>
  </si>
  <si>
    <t>Вводной АВ-0,4кВ</t>
  </si>
  <si>
    <t>ВЛ-10кВ Ф-9,Ф-12</t>
  </si>
  <si>
    <t>В 17:50 при прохождении грозового фронта над м/р Малыка произошло отключение ВЛ-10кВ Ф-9, Ф-12 ПС 35/10кВ Малыка (причины отключения выясняются), на К-2 Западно-Эпасского м/р напряжение подано в 17:51 работа АВР-10кВ ПЛУ-10кВ, запуск мех фонда в 18:15, на Куст-1 Западно-Эпасского м/р напряжение подано в 20:05 восстановлением нормальной схемы ПС 35/10кВ Малыка, запуск мех фонда в 20:15.</t>
  </si>
  <si>
    <t>Плавкая вставка</t>
  </si>
  <si>
    <t xml:space="preserve"> Куст 65 КТПН 6/0,4кВ 250кВА №2</t>
  </si>
  <si>
    <t>ПС 35/6 кВ Куст-41 Куст 65 КТПН 6/0,4кВ 250кВА №2</t>
  </si>
  <si>
    <t>ПС 35/6 кВ Куст-124 ВЛ 6 кВ Ф-5 от ПС 35/6 кВ Куст-124</t>
  </si>
  <si>
    <t>В-110 Красноленинская-Каменная-1,2</t>
  </si>
  <si>
    <t xml:space="preserve">Гроза. Посадка напряжения при АО ВЛ-110 Красноленинская-Каменная-1,2. </t>
  </si>
  <si>
    <t>ПС 110/35/6 кВ Мартыновская СШ 35 кВ №2</t>
  </si>
  <si>
    <t>1 зона дистанционной защиты</t>
  </si>
  <si>
    <t>ВЛ-35кВ Ф-1,2 ПС 110/36 "КНС-5"</t>
  </si>
  <si>
    <t>ВЛ-35кВ Ф-2,4 ПС-110/36кВ "Северно-Хохряковская"</t>
  </si>
  <si>
    <t>ПС 35/6 кВ №197 
ВЛ-6 ф.197-14</t>
  </si>
  <si>
    <t>ВЛ-6 ф.197-14</t>
  </si>
  <si>
    <t>ПС-35/6кВ №084                    ВЛ-6кВ ф.084-01</t>
  </si>
  <si>
    <t>ПС 35/6 кВ №106 
ВЛ-6 ф.106-06</t>
  </si>
  <si>
    <t>ВЛ-6 ф.106-06</t>
  </si>
  <si>
    <t>ПС 35/6 кВ №8039
ВЛ-6 ф.8039-11</t>
  </si>
  <si>
    <t>ВЛ-6 ф.8039-11</t>
  </si>
  <si>
    <t>МТЗ 1ст.</t>
  </si>
  <si>
    <t>ПС 110/35/6 кВ Очимкинская 
ВЛ-35 Пламя-2</t>
  </si>
  <si>
    <t>ВЛ-35 Пламя-2</t>
  </si>
  <si>
    <t>ПС 35/6 кВ №278
ВЛ-6 ф.278-16</t>
  </si>
  <si>
    <t>ВЛ-6 ф.278-16</t>
  </si>
  <si>
    <t>Гроза. Пролет оп.№15-16 падение дерева на ВЛ-6кВ из-за пределов охранной зоны. Устранено.</t>
  </si>
  <si>
    <t>Гроза. Выборочная остановка скважин Тепловского месторождения. Отключений на электрооборудовании Юганскнефтегаза нет.</t>
  </si>
  <si>
    <t>ПС 220/110/35/6 кВ Средний Балык 
ВЛ-35 Южный Балык-1,2</t>
  </si>
  <si>
    <t>ВЛ-35 Южный Балык-1,2</t>
  </si>
  <si>
    <t>ПС 35/6 кВ №197 
ВЛ-6 ф.197-04</t>
  </si>
  <si>
    <t>ВЛ-6 ф.197-04</t>
  </si>
  <si>
    <t>ВЛ-6 кВ 317-09</t>
  </si>
  <si>
    <t>ВЛ-6 кВ 267-14</t>
  </si>
  <si>
    <t>ВЛ-35 кВ Дальняя-1,2</t>
  </si>
  <si>
    <t>Отключение ВЛ-35 кВ Дальняя-1,2, от защиты "ТО",АПВ нет В 19:36 РПВ успешное.</t>
  </si>
  <si>
    <t>ПС  6/35/110кВ "Усть-Тегусская"</t>
  </si>
  <si>
    <t>ВЛ-110кВ Урненская-1,                                   ВЛ-110кВ "Урненская-2</t>
  </si>
  <si>
    <t xml:space="preserve">07:48 АО ВЛ-110кВ «Урненская-1» по ТЗНП  1ступени "земля" фазы "С",ВЛ-110кВ "Урненская-2» (причины выясняются) с успешным АПВ, ВЛ-110 «Урненская-1», ВЛ-110 «Урненская-2», вследствие отключения произошла просадка напряжения по УНП-1,  сброс нагрузки 23,6 МВт. Остановка мех. фонда  Урненского м/р полностью, частично Усть-Тегусского, Южно-Гавриковского м/р,Западно-Эпасского м/р, им.Малыка. В 07:54 согласован набор нагрузки без ограничений. </t>
  </si>
  <si>
    <t>ПС 35/6 кВ Куст-15 ВЛ 6 кВ Ф-5 от ПС 35/6 кВ Куст-15</t>
  </si>
  <si>
    <t>ПС 35/6 кВ ЦПС-1 ВЛ 6 кВ Ф-7 от ПС 35/6 кВ ЦПС-1</t>
  </si>
  <si>
    <t>ПС 110/35/6 кВ Еловая ВЛ 35 кВ Ф-2 от ПС 110/35/6 кВ Еловая</t>
  </si>
  <si>
    <t>ПС 110/35/6 кВ Еловая 2В-35</t>
  </si>
  <si>
    <t>ПС 110/35/6 кВ Мартовская ВЛ 35 кВ Ф-2 от ПС 110/35/6 кВ Мартовская</t>
  </si>
  <si>
    <t>МТЗ 2ст</t>
  </si>
  <si>
    <t>ПС 110/35/6 кВ Покамасовская ВЛ 35 кВ Ф-4 от ПС 110/35/6 кВ Покамасовская</t>
  </si>
  <si>
    <t>ПС 110/35/6 кВ Покамасовская ВЛ 35 кВ Ф-2 от ПС 110/35/6 кВ Покамасовская</t>
  </si>
  <si>
    <t>ПС 35/6 кВ Куст-8 ВЛ 6 кВ Ф-18 от ПС 35/6 кВ Куст-8</t>
  </si>
  <si>
    <t>ПС 35/6 кВ Куст-224 4В-35</t>
  </si>
  <si>
    <t>ПС 35/6 кВ Куст-224 СШ 35 кВ №1</t>
  </si>
  <si>
    <t>РУ 6 кВ ДНС-2 ВЛ 6 кВ Ф-4 от РУ 6 кВ ДНС-2</t>
  </si>
  <si>
    <t>ЗРУ 6 кВ ГПЭС ДНС-2 яч.8</t>
  </si>
  <si>
    <t>РУ 6 кВ ДНС-1 ВЛ 6 кВ Ф-1 от РУ 6 кВ ДНС-1</t>
  </si>
  <si>
    <t>ВЛ-6 кВ Ф-6 ПС 35/6 кВ "Парфёновская"</t>
  </si>
  <si>
    <t>Ф.Гр-1</t>
  </si>
  <si>
    <t>Ф.Гр-5</t>
  </si>
  <si>
    <t>2С-6, РУ-6 "Очистные Сооружения"</t>
  </si>
  <si>
    <t>ВЛ-6кВ ф-4 ПС 35/6 "Северная"</t>
  </si>
  <si>
    <t>ВЛ-35кВ ф-1,3 ПС 110/35/6 "Пермяк"</t>
  </si>
  <si>
    <t>ВЛ-35кВ ф-1,2,3,4 ПС 110/35/10 "КС-Хохряковская"</t>
  </si>
  <si>
    <t>ВЛ-6кВ ф-16 ПС 35/6 "К-8 м/ч"</t>
  </si>
  <si>
    <t>ВЛ-6кВ ф-4 ПС 35/6 "ЦПС"</t>
  </si>
  <si>
    <t>МВ-35кВ №1,4 ПС 35/6кВ "КНС-1"</t>
  </si>
  <si>
    <t>ПДЭ</t>
  </si>
  <si>
    <t xml:space="preserve">АПВУ </t>
  </si>
  <si>
    <t>ПС-110/35/6             КНС-3а                         ВЛ-35кВ Ф-1,4</t>
  </si>
  <si>
    <t>ПС-110/35/6 КНС-3а ВЛ-35кВ Ф-1,4</t>
  </si>
  <si>
    <t>ПС-110/35/6             КНС-33                        ВЛ-35кВ Ф-1.</t>
  </si>
  <si>
    <t>ПС-110/35/6              КНС-33                        ВЛ-35кВ Ф-1.</t>
  </si>
  <si>
    <t>ПС-110/35/6             КНС-33                        ВЛ-35кВ Ф-3</t>
  </si>
  <si>
    <t>ПС-110/35/6              КНС-33                        ВЛ-35кВ Ф-3.</t>
  </si>
  <si>
    <t>ДЗ-1</t>
  </si>
  <si>
    <t>ВЛ-110 Комета-КНС-37 1,2цепь</t>
  </si>
  <si>
    <t>ПС-35/6 к-46  ВЛ-6кВ Ф-15</t>
  </si>
  <si>
    <t>ПС-35/6 к-43 ВЛ-6кВ Ф-6</t>
  </si>
  <si>
    <t>ПС-35/6 к-62 ВЛ-6кВ Ф-14</t>
  </si>
  <si>
    <t>ПС-35/6 к-552 ВЛ-6кВ Ф-8</t>
  </si>
  <si>
    <t>ПС-35/6 к-797 ВЛ-6кВ Ф-16</t>
  </si>
  <si>
    <t>ПС-35/6 к-1337 ВЛ-6кВ Ф-18</t>
  </si>
  <si>
    <t>ПС-35/6 к-670 ВЛ-6кВ Ф-8</t>
  </si>
  <si>
    <t>ПС-35/6 к-670 ВЛ-6кВ  Ф-8</t>
  </si>
  <si>
    <t>Гроза. Замена разрушенного ихолятора по Ф-С оп№150, по Ф-А оп№151 (Устранение "земли" в сети 6кВ)</t>
  </si>
  <si>
    <t>ПС-35/6 к-111          ВЛ-6кВ Ф-16</t>
  </si>
  <si>
    <t>ПС-35/6 к-111                           ВЛ-6кВ Ф-16</t>
  </si>
  <si>
    <t>ПС-35/6 к-289          ВЛ-6кВ Ф-7</t>
  </si>
  <si>
    <t>ПС-35/6 к-289                           ВЛ-6кВ Ф-7</t>
  </si>
  <si>
    <t>ВЛ-35кВ Ф-2, 4      ПС110/35/6кВ  УПСВ-1</t>
  </si>
  <si>
    <t>ВЛ-110 Факел-Комета 1цепь</t>
  </si>
  <si>
    <t>ВЛ-110 Меридиан-Узловая 2цепь</t>
  </si>
  <si>
    <t>ВЛ-35 кВ "11Л" ПС "Сав Купол", "Долговская", "Тананыкская"</t>
  </si>
  <si>
    <t>ВЛ-6 кВ ф-109</t>
  </si>
  <si>
    <t xml:space="preserve">Аврийное отключение, блинкера не выпадали. В 16:00 произвели осмотр ВЛ, выявлен поджог провода ф-С в пролете опор 3-4 (над дорогой) отп. на скв-1274/1099В/1101/1277/1097/1095 (стоит бригада), других замечаний нет. Сообщено в ЧОП. </t>
  </si>
  <si>
    <t>скв-363 В-Толкаевское м-е</t>
  </si>
  <si>
    <t>Нестабильная работа ДЭС, остановлена и запущена резервная. 06.07.16. планируется выезд специалистов.</t>
  </si>
  <si>
    <t>ВЛ-110 Восточный-Угутский-1,2</t>
  </si>
  <si>
    <t>ВЛ-35кВ Ф-3 ПС 110/36/6кВ "Каскад"</t>
  </si>
  <si>
    <t>110/35/10кВ "Ново-Сергиевская" (ЗПО)</t>
  </si>
  <si>
    <t>ВЛ-10 кВ ф-4, ВЛБ-10</t>
  </si>
  <si>
    <t>РУ-6кВ "8-й ряд" ВЛ-6кВ ф.4А</t>
  </si>
  <si>
    <t>При работе по очистке трассы трубопровода бригадой НТС свалено дерево на провода ВЛ-6 кВ, провода ВЛ без повреждений</t>
  </si>
  <si>
    <t>ВЛ-6/10 кВ Ф-34</t>
  </si>
  <si>
    <t>ВЛ-6/10 кВ Ф-34 ПС 35/6 кВ "ЦСП"</t>
  </si>
  <si>
    <t>ПС 35/6 кВ Куст-124 ВЛ 6 кВ Ф-11 от ПС 35/6 кВ Куст-124</t>
  </si>
  <si>
    <t>ПС 110/35/6 кВ Мартыновская ВЛ 35 кВ Ф-1 от ПС 110/35/6 кВ Мартыновская</t>
  </si>
  <si>
    <t xml:space="preserve"> ВЛ 35 кВ Ф-5 от ПС 110/35/6 кВ Мартыновская</t>
  </si>
  <si>
    <t>ПС 110/35/6 кВ Мартыновская ВЛ-35кВ Ф-5,6</t>
  </si>
  <si>
    <t>ПС 220/110/35 кВ Кирьяновская ВЛ-35кВ Ф-3,4</t>
  </si>
  <si>
    <t>ПС 110/35/6 кВ Чистинная ВЛ 35 кВ Ф-1 от ПС 110/35/6 кВ Чистинная</t>
  </si>
  <si>
    <t>ПС 35/6 кВ Куст-4 ВЛ 6 кВ Ф-15 от ПС 35/6 кВ Куст-4</t>
  </si>
  <si>
    <t>ПС 35/6 кВ №225. 
ф.225-10 
В-6 ЭД№1 КНС-20а</t>
  </si>
  <si>
    <t xml:space="preserve">ПС 110 Мушкинская                  ВЛ-35кВ КНС-4-2,                   </t>
  </si>
  <si>
    <t xml:space="preserve">   ВЛ-35кВ КНС-4-2,                      </t>
  </si>
  <si>
    <t>ПС 110/35/6 кВ Асомкинская 
ВЛ-35 Сигней-1</t>
  </si>
  <si>
    <t>ВЛ-35 Сигней-1</t>
  </si>
  <si>
    <t xml:space="preserve">ПС-220 Правдиская                 ВЛ-35кВДНС-3-1,2                  </t>
  </si>
  <si>
    <t xml:space="preserve">  ВЛ-35кВ ДНС-3-1,2                  </t>
  </si>
  <si>
    <t>ПС-35/6кВ №19                                 ВЛ-6кВ ф.019-05</t>
  </si>
  <si>
    <t>ВЛ-6кВ ф.019-05</t>
  </si>
  <si>
    <t xml:space="preserve"> Ц-2</t>
  </si>
  <si>
    <t>КЗ</t>
  </si>
  <si>
    <t>СУ ЭЦН ЦДНГ-3</t>
  </si>
  <si>
    <t xml:space="preserve">С-92Ч </t>
  </si>
  <si>
    <t>СУ ЭЦН Оленьего нмр.</t>
  </si>
  <si>
    <t>ДЗТ, АВР</t>
  </si>
  <si>
    <t>АВРУ</t>
  </si>
  <si>
    <t>2Т ПС 35/6 кВ №414</t>
  </si>
  <si>
    <t>2Т</t>
  </si>
  <si>
    <t>МТЗ, АПВН</t>
  </si>
  <si>
    <t>Ф.Б2-2</t>
  </si>
  <si>
    <t>ВЛ-35кВ Ф-3      ПС110/35/6кВ  Каскад</t>
  </si>
  <si>
    <t>ВЛ-35кВ ф-3 ПС 110/35/6 "Кошильская"</t>
  </si>
  <si>
    <t>ВЛ-6кВ ф-1 ПС 35/6 "КСП-2"</t>
  </si>
  <si>
    <t>ВЛ-110кВ Варьеган-Бахиловская 1</t>
  </si>
  <si>
    <t>35/10кВ "Яшкинская" (ЗПО)</t>
  </si>
  <si>
    <t>ВЛ-35 кВ Т523</t>
  </si>
  <si>
    <t>фонд скважин, технолог.объекты м/р Монги</t>
  </si>
  <si>
    <t xml:space="preserve">Гроза. Выборочная остановка скважин Угутского, Среднеугутского, Киняминского,Ефремовского, Встречного месторождения .                                                               БЭО-3: 2скв. 7,3т; БЭО-4: 174скв. 25.3т пр., 16.3т косв. </t>
  </si>
  <si>
    <t>ПС № 35/6 №177                                            ВЛ-6 ф.177-06</t>
  </si>
  <si>
    <t>ВЛ-6 ф.177-06</t>
  </si>
  <si>
    <t>ВЛ-35кВ ф-4,5 ПС 110/35/6 "Кошильская"</t>
  </si>
  <si>
    <t>35/10кВ "Промбаза"</t>
  </si>
  <si>
    <t>ПС-35/6кВ №019 
ВЛ-6кВ ф.019-05</t>
  </si>
  <si>
    <t>ПС 110/35/6 кВ Спутник 
ВЛ-35 Средний Балык-1,2</t>
  </si>
  <si>
    <t>ВЛ-35 Средний Балык-1,2</t>
  </si>
  <si>
    <t xml:space="preserve">Фаинское месторождение </t>
  </si>
  <si>
    <t>С.Я."Мегионнефть" ВЛ 35 кВ Сигней-1 от С.Я."Мегионнефть"</t>
  </si>
  <si>
    <t>ПС 35/6 кВ Аригольская-2 ВЛ 6 кВ Ф-13 от ПС 35/6 кВ Аригольская-2</t>
  </si>
  <si>
    <t>ДЗ 1ст.</t>
  </si>
  <si>
    <t>ПС 110/35/6 кВ Вахская ВЛ 35 кВ Ф-16, 17 ЦЛ от ПС 110/35/6 кВ Вахская</t>
  </si>
  <si>
    <t>ПС 35/6 кВ Кедровая ВЛ 6 кВ Ф-9 от ПС 35/6 кВ Кедровая</t>
  </si>
  <si>
    <t>ПС 35/6 кВ №185 ВЛ 6 кВ Ф- 18505 от ПС 35/6 кВ №185</t>
  </si>
  <si>
    <t>ПС 35/6 кВ Куст-43 ВЛ 6 кВ Ф-15 от ПС 35/6 кВ Куст-43</t>
  </si>
  <si>
    <t>Ф.26-5</t>
  </si>
  <si>
    <t>Ф.Б5-25</t>
  </si>
  <si>
    <t xml:space="preserve">ЦЛ-1, ЦЛ-2   </t>
  </si>
  <si>
    <t>П/СТ 110/35/6 "Мега" ВЛ-35 кВ    Ф-2,4</t>
  </si>
  <si>
    <t>ПС-35/6 к-66 ВЛ-6кВ Ф-14</t>
  </si>
  <si>
    <t>Гроза.оп №20,25 Ф-А,В следы ожогов.</t>
  </si>
  <si>
    <t>ПС-35/6 к-515  ВЛ-6кВ Ф-4</t>
  </si>
  <si>
    <t>Гроза,разорваны шлейфв на оп№3 в сторону повреждённого участка ВЛ-6 кВ.</t>
  </si>
  <si>
    <t>ПС-110/35/6кВ "Факел"ВЛ-35кВ Ф№1</t>
  </si>
  <si>
    <t>ПС-110/35/6кВ "Факел" ВЛ-35кВ Ф№1</t>
  </si>
  <si>
    <t>ВЛ-6кВ Ф-5      ПС35/6кВ К-895</t>
  </si>
  <si>
    <t>Набиль скв126, 133, 134 от ТП-201</t>
  </si>
  <si>
    <t xml:space="preserve"> отсутствие питания от рубильника до БУ. Проверка.Запуск в работу</t>
  </si>
  <si>
    <t>ГПА-1</t>
  </si>
  <si>
    <t>ВВ яч.10В-6 Л-3Н и ВВ яч.2В-6 3Т.</t>
  </si>
  <si>
    <t>Выключены ВВ яч.10В-6 Л-3Н и ВВ яч.2В-6 3Т. ГПА-1: "Выбег-Останов". Отключение ВВ яч.4В-6 Л-1Н, 7В-6 Л-2Н, 13В-6 Л-4Н. Вывод в ремонтное положения ВВ яч. 2В-6 3Т,  16В-6 3Т.</t>
  </si>
  <si>
    <t>Восточное Эхаби, скв.338 от ТП-12 2 пл</t>
  </si>
  <si>
    <t>выбит автомат в БУ</t>
  </si>
  <si>
    <t>ТП-6/0,4кВ № 216</t>
  </si>
  <si>
    <t>Центральная Оха,  ТП-216</t>
  </si>
  <si>
    <t>АОЭЭ ТП-216 гр.1.    Восстановление провода, запуск в работу</t>
  </si>
  <si>
    <t>Центральная Оха, скв.3г от ТП-95</t>
  </si>
  <si>
    <t>Нет фазы в БУ, протяжка контактов, запуск</t>
  </si>
  <si>
    <t>ТП-6/0,4кВ № 21</t>
  </si>
  <si>
    <t>Восточное Эхаби ,  ТП-21  2пл</t>
  </si>
  <si>
    <t>сгорел автомат на ТП</t>
  </si>
  <si>
    <t>Центральная Оха, скв.1478 от ТП-97</t>
  </si>
  <si>
    <t>искрит провод ввода в ЭД, к.з ЭД 5,5 кВт / 1500 об/мин.</t>
  </si>
  <si>
    <t>Восточное Эхаби, скв.713 от ТП-11 2пл</t>
  </si>
  <si>
    <t>АОЭЭ: выбило автомат в БУ, запуск</t>
  </si>
  <si>
    <t>ТП-6/0,4кВ № 20</t>
  </si>
  <si>
    <t>Эхаби ,  ТП-20  2пл</t>
  </si>
  <si>
    <t>замер 0 (ТП № 20 группа1 фид.2 ''Эхаби'') - выбило автомат на ТП №20</t>
  </si>
  <si>
    <t>ОТЭЦ</t>
  </si>
  <si>
    <t>ВМ-35 кВ Т603 "Сабо"</t>
  </si>
  <si>
    <r>
      <rPr>
        <b/>
        <sz val="12"/>
        <color indexed="10"/>
        <rFont val="Times New Roman"/>
        <family val="1"/>
        <charset val="204"/>
      </rPr>
      <t xml:space="preserve">Прохождение грозового фронта.                                                        </t>
    </r>
    <r>
      <rPr>
        <sz val="12"/>
        <rFont val="Times New Roman"/>
        <family val="1"/>
        <charset val="204"/>
      </rPr>
      <t>НСС ОТЭЦ Николаев И.В : авт.отключение ВМ-35 кВ Т603 "Сабо". Осмотр ЭО ОРУ-35 кВ - замечаний нет. Включение ВМ-35 кВ Т603 "Сабо" - неуспешно. ОС ЭО ПС-35/6 кВ "Тунгор" - замечаний нет. Включение ВМ-35 кВ Т603 "Сабо" - выполнено, К.И. - норма.</t>
    </r>
  </si>
  <si>
    <t>ВЛ-35 кВ Т604 "Эхаби"</t>
  </si>
  <si>
    <t>ПС-35/6 кВ "Сах.Сопка", ПС-35/6 кВ "2-ая площадь", ПС-35/6 кВ "В.Эхаби",    ПС-35/6 кВ "Эхаби"</t>
  </si>
  <si>
    <t>АОЭЭ - к/з на землю по ВЛ-35кВ Т-604</t>
  </si>
  <si>
    <t>ВМ -35кВ Сабо</t>
  </si>
  <si>
    <t>Авар. откл. ТЭЦ ВМ -35кВ Сабо  "прохождение грозового фронта"</t>
  </si>
  <si>
    <t>ПС-35/6 кВ "Мирзоева"</t>
  </si>
  <si>
    <t>ВЛ-6кВ  Л-6МЗ</t>
  </si>
  <si>
    <t>По АСДУ "Мир" авт.отключение В-6 Л-6Мз ПС-35/6 кВ "Мирзоева". Схлест проводов. Включение В-6 Л-6Мз - успешно.</t>
  </si>
  <si>
    <t>ПС-35/6 кВ "Даги"</t>
  </si>
  <si>
    <t>Л-7Д</t>
  </si>
  <si>
    <t xml:space="preserve">авт.отключение ВМ-6 Л-7Д ПС-35/6 кВ "Даги", сброс нагрузки 14А.Осмотр ВЛ-6, ТП-6/0,4 кВ. Включение </t>
  </si>
  <si>
    <t>При входе в II работу НГЭС и СахЭнерго - станов фонда скважин и технологических объектов месторождения Монги по повышенному напряжению.</t>
  </si>
  <si>
    <t>Центральная Оха, скв.2482 от ТП-224</t>
  </si>
  <si>
    <t>Заклин. подш. ЭД 5,5 х 1500.</t>
  </si>
  <si>
    <t>Центральная Оха, скв.1503 от ТП-226</t>
  </si>
  <si>
    <t>выбило, не запускается, сгорел ЭД 5,5 кВт / 1500 об/мин.</t>
  </si>
  <si>
    <t>Центральная Оха, скв.2217 от ТП-235</t>
  </si>
  <si>
    <t>Центральная Оха, скв.1568 от ТП-219</t>
  </si>
  <si>
    <t>Отгорела фаза на ЭД, ликв. к.з мотор. Кабеля</t>
  </si>
  <si>
    <t>ВЛ-110 кВ Л-67 ПС Затеречная</t>
  </si>
  <si>
    <t xml:space="preserve">ВЛ-110 кВ "Самарская-2"(ВПО) </t>
  </si>
  <si>
    <t>Работала 1ст.З.З. АПВ- не успешно. РПВ-успешно</t>
  </si>
  <si>
    <t>ВЛ-110 Арсенал-Геолог
ВЛ-110 Арсенал-Кирпичная</t>
  </si>
  <si>
    <t>АО В-Л304 ПС "Русский Хутор-7". выпал бленкер ТО.  произвели осмотр ПС, дефектов, замечаний по эл. оборудованию не выявлено,РПВУ.  КИЗ норма.(Ливневый дождь, сильные порывы ветра).</t>
  </si>
  <si>
    <t>ВЛ-6 кВ Нф-42 Афипский ЭСУ.</t>
  </si>
  <si>
    <t>ВЛ-6 кВ Вс-81, Вс-83п Афипский ЭСУ.</t>
  </si>
  <si>
    <t>КРУН-6 кВ ПС 35/6 кВ И-8 "Восточная" Афипский ЭСУ.</t>
  </si>
  <si>
    <t>ВЛ-110 "Вахитовская". ПС 110 "Вахитовская".</t>
  </si>
  <si>
    <t>ВЛ-6 кВ Ф-65</t>
  </si>
  <si>
    <t>ВЛ-6 кВ Ф-65 ПС 110/35/6 кВ "Коханы"(ВПО)</t>
  </si>
  <si>
    <t>ПС-35/6кВ №20 ВЛ-6кВ ф.020-08</t>
  </si>
  <si>
    <t xml:space="preserve"> ВЛ-6кВ ф.020-08</t>
  </si>
  <si>
    <t xml:space="preserve">МТЗ-2
</t>
  </si>
  <si>
    <t>ПС 110/35/6 кВ Мамонтовская
ВЛ-35 Скриповская-1,2</t>
  </si>
  <si>
    <t>ВЛ-35 Скриповская-1,2</t>
  </si>
  <si>
    <t xml:space="preserve">ПС 110/35/6кВ Мамонтовская ВЛ-35 Аксеновская-2 </t>
  </si>
  <si>
    <t xml:space="preserve">В-35 Аксеновская-2 </t>
  </si>
  <si>
    <t>ПС 35/6 №104 
ВЛ-6 ф.104-12</t>
  </si>
  <si>
    <t>ВЛ-6 ф.104-12</t>
  </si>
  <si>
    <t>УРОВ                ЗДЗ</t>
  </si>
  <si>
    <t>ВВ-6Т2</t>
  </si>
  <si>
    <t>ВЛ-110 Шубинская-Монастырская-1</t>
  </si>
  <si>
    <t>ВЛ-35 Кварц-2</t>
  </si>
  <si>
    <t>ВЛ-35 Кварц-1</t>
  </si>
  <si>
    <t>ВЛ-35 Сибирская-1,2</t>
  </si>
  <si>
    <t>ПС 35/6 кВ Промысловая-1 ВЛ 6 кВ Ф-16 от ПС 35/6 кВ Промысловая-1</t>
  </si>
  <si>
    <t>ВЛ-6 кВ 136-08</t>
  </si>
  <si>
    <t>ВЛ-35 кВ Губкинская-1,2</t>
  </si>
  <si>
    <t xml:space="preserve">Ф.2-17  </t>
  </si>
  <si>
    <t>К-134   АВ-0,4 кВ</t>
  </si>
  <si>
    <t>АО АВ-0,4кВ 1600А вводной в ТП-6/0,4кВ. К-134. Гроза, шторм.предупреждение, бюллетень погоды №189 от 07.07.16г.</t>
  </si>
  <si>
    <t xml:space="preserve">Ф.1, Ф.2    </t>
  </si>
  <si>
    <t xml:space="preserve">Двухкратная остановка ГПУ, ДГУ энергокомплекса ООО "СЭС" при отключенном В-6 Ф.1, Ф.2  </t>
  </si>
  <si>
    <t>Эхаби, скв.440 от ТП-20</t>
  </si>
  <si>
    <t>ВЛ-6кВ ф-4,5,6 ПС 35/6 "457"</t>
  </si>
  <si>
    <t>ПС-35/6кВ К-30 Т-2</t>
  </si>
  <si>
    <t>Обнаружены под П.П.-6кВ яч№16 ввод-2 две обгоревшие птицы. Подгары на изиоляторах Ф"В,С" ПП-6кВ. АВР-6кВ успешно.</t>
  </si>
  <si>
    <t>ПС-35/6кВ К-706 ВЛ-6кВ Ф№6</t>
  </si>
  <si>
    <t>ПС-35/6кВ К-706 Ф№6</t>
  </si>
  <si>
    <t>ПС-35/6кВ К-541 ВЛ-6кВ Ф№6</t>
  </si>
  <si>
    <t>ПС-35/6кВ К-50 ВЛ-6кВ Ф№9</t>
  </si>
  <si>
    <t>ПС-35/6кВ К-128 ВЛ-6кВ Ф№1</t>
  </si>
  <si>
    <t>Гроза. Повреждение концевой кабельной муфты на КЛ-6кВ оп.№1</t>
  </si>
  <si>
    <t>ВЛ-6 кВ Ф-5 (АО"СНГ") ПС 110/35/6 кВ "Зольное"(Жиг.ПО)</t>
  </si>
  <si>
    <t>1СШ-110 ПС-110/35/6 кВ "Лугинецкая"</t>
  </si>
  <si>
    <t>ВЛ-220кВ Зима-Вынгапур</t>
  </si>
  <si>
    <t>ПС 35/6 №133 
ВЛ-6 ф.133-06</t>
  </si>
  <si>
    <t>ПС 35/6 №245 
ВЛ-6 ф.245-11</t>
  </si>
  <si>
    <t>ПС 35/6 №248 
ВЛ-6 ф.248-16</t>
  </si>
  <si>
    <t>ПС 35/6 №325 
ВЛ-6 ф.325-06</t>
  </si>
  <si>
    <t>В-6 ф.325-06</t>
  </si>
  <si>
    <t>РП-35 кВ Ефремовский, ВЛ-35 кВ Квант-2</t>
  </si>
  <si>
    <t>РП-35 кВ Ефремовский, В-35 кВ Квант-2</t>
  </si>
  <si>
    <t>ПС-35/6 кВ №321, ф.321-09</t>
  </si>
  <si>
    <t>В-6 ф.321-09</t>
  </si>
  <si>
    <t>ВЛ-6кВ ф-5 ПС 35/6 "Сусликовская"</t>
  </si>
  <si>
    <t>ВЛ-6кВ ф-6 ПС 35/6 "Центральная"</t>
  </si>
  <si>
    <t>Попадание птицы на токоведущие части приемного портала КТПН6/0,4№1-250кВА К-56.</t>
  </si>
  <si>
    <t>ВЛ-35кВ Ф-1, 3      ПС110/35/6кВ  Молодёжная</t>
  </si>
  <si>
    <t>ВЛ-35 кВ Наумовская-1,2</t>
  </si>
  <si>
    <t>ВЛ-35 кВ Восточная-2</t>
  </si>
  <si>
    <t>ВЛ-35 кВ Дальняя-1</t>
  </si>
  <si>
    <t>2 ст.З З.</t>
  </si>
  <si>
    <t>1 ст.МТЗ</t>
  </si>
  <si>
    <t>ф-918</t>
  </si>
  <si>
    <t>35/6кВ "Львовская"</t>
  </si>
  <si>
    <t>ВЛ-6 фидера № 510.</t>
  </si>
  <si>
    <t>ВЛ-6 фидера № 907.</t>
  </si>
  <si>
    <t>ВЛ-6 фидера "Бурение".</t>
  </si>
  <si>
    <t>Аварийное отключение с успешным АПВ, МТО. В 20:20 осмотр ВЛ-6 закончен, выявлены поджоги проводов ф-С и В (при взлете птиц) в первом пролете отпайки на скв-1504, других замечаний нет.</t>
  </si>
  <si>
    <t>ПС35/6 №203  
 ВЛ-6кВ ф.203-05</t>
  </si>
  <si>
    <t>ЗРУ 6 кВ Энергоцентр  КП-44 ВЛ 6 кВ Ф-2 от ЗРУ 6 кВ Энергоцентр ДЭС КП-44</t>
  </si>
  <si>
    <t>ПС 110/35/6кВ "Урненская"</t>
  </si>
  <si>
    <t>ВЛ-35кВ Ф-11,Ф-12</t>
  </si>
  <si>
    <t>В 11:16  при прохождении грозового фронта произошло АО  ВВ-35 Ф--11, ВВ-35 Ф-12  ПС 110/35/6 "Урненская" действием защиты  МТЗ-3, с посадкой напряжения по общей сети УНП-1. Без напряжения остались потребители  Куста-5 Урненского м/р  и частичным отключением мех.фонда по УНП-1 действием защит СУ . Общий   сброс нагрузки  по УНП-1 составил 14 МВт. Произведен первичный осмотр ВЛ-35 Ф-11,Ф-12 Урненского м/р-дефектов не выявлено.</t>
  </si>
  <si>
    <t>Восточное Эхаби, скв.628, 625 от ТП-23а 2пл</t>
  </si>
  <si>
    <t>ВЛ-6кВ ф-6 ПС 35/6 "Колек – Ёган "</t>
  </si>
  <si>
    <t>ВЛ-6кВ ф-18 ПС 35/6 "Колек – Ёган "</t>
  </si>
  <si>
    <t>Ф.10-4</t>
  </si>
  <si>
    <t>ДЭС Лугинецкого нмр</t>
  </si>
  <si>
    <t>ДЭС Западно- Останинского нмр</t>
  </si>
  <si>
    <t xml:space="preserve">Ф.16-12  </t>
  </si>
  <si>
    <t xml:space="preserve">Ф.7-4  </t>
  </si>
  <si>
    <t>Ф.8-16</t>
  </si>
  <si>
    <t>ЦЛ-6</t>
  </si>
  <si>
    <t>ВЛ-6кВ Ф-7      ПС35/6кВ ДНС Г/Ё м/р</t>
  </si>
  <si>
    <t>Отключение на Пермяковском, Хохряковском, Кошильском и Колик-Ёганском  м/р.</t>
  </si>
  <si>
    <t>Отключение на                  Верхнеколик-Егансокм м/р.</t>
  </si>
  <si>
    <t>Отключение на Бахиловском, С-Хохзряковском и Верхнеколик-Егансокм м/р.</t>
  </si>
  <si>
    <t>Отключение на              Хохряковском  м/р.</t>
  </si>
  <si>
    <t>Отключение на      Кошильском м/р.</t>
  </si>
  <si>
    <t>Отключение на      Хохряковском м/р.</t>
  </si>
  <si>
    <t>Отключение на                      Узунском м/р.</t>
  </si>
  <si>
    <t>ВЛ 1106 кВ "Варьёган-Меридиан"           I-цепь</t>
  </si>
  <si>
    <t>Отключение на                           Ван-Ёганском м/р.</t>
  </si>
  <si>
    <t xml:space="preserve">ВЛ-5 кВ Ф-3,5                                  ПС 110 "Северо-Хохряковская" </t>
  </si>
  <si>
    <t>Отключение на                  Северо-Хохряковском м/р.</t>
  </si>
  <si>
    <t>Отключение на                  Бахиловском  м/р.</t>
  </si>
  <si>
    <t>Отключение на                  Верхнеколик-Ёганском   м/р.</t>
  </si>
  <si>
    <t>Отключение на                           Хохряковском м/р.</t>
  </si>
  <si>
    <t>Отключение на                           Бахловском м/р.</t>
  </si>
  <si>
    <t>Отключение на                  Северо-Варьёганском  м/р.</t>
  </si>
  <si>
    <t>Отключение на                  Северо-Варьёганском м/р.</t>
  </si>
  <si>
    <t>Отключение на      Хохряковском  м/р.</t>
  </si>
  <si>
    <t>Отключение на                 Ермаковском м/р.</t>
  </si>
  <si>
    <t>Отключение на                 Ермаковском и                Чехлонейском м/р.</t>
  </si>
  <si>
    <t>МТЗ             1-я ст.</t>
  </si>
  <si>
    <t>Отключение на                  Верхнеколик-Ёганском  м/р.</t>
  </si>
  <si>
    <t xml:space="preserve">  ВЛ-35 кВ Ф-3,5                                 ПС 110/35/6 "Кошильская"              </t>
  </si>
  <si>
    <t>Отключение на                  Кошильском м/р.</t>
  </si>
  <si>
    <t xml:space="preserve"> ПС 35/6кВ "Малочерногорская" </t>
  </si>
  <si>
    <t>Отключение на                  Южно-Узунском  м/р.</t>
  </si>
  <si>
    <t xml:space="preserve">  ВЛ-35 кВ Ф-7                                 ПС 110/35/6 "Кошильская"              </t>
  </si>
  <si>
    <t>Отключение на                Ермаковском м/р.</t>
  </si>
  <si>
    <t xml:space="preserve">ВЛ-35 кВ Ф-2,3                                  ПС 110 "Верхнеколик-Ёганская" </t>
  </si>
  <si>
    <t xml:space="preserve">ВЛ-6кВ Ф- 8 ПС 35/6кВ "К-20" </t>
  </si>
  <si>
    <t xml:space="preserve">  ВЛ 110  "Варьёган-Бахилы"              I-цепь</t>
  </si>
  <si>
    <t>Отключение на                Северо-Варьеганском м/р.</t>
  </si>
  <si>
    <t xml:space="preserve">  ВЛ 110  "Истоминская-Мачтовая"              II-цепь</t>
  </si>
  <si>
    <t>Отключение на                Северо-Хохряковском м/р.</t>
  </si>
  <si>
    <t>Отключение на                Верхнеколик-Ёганском м/р.</t>
  </si>
  <si>
    <t xml:space="preserve">           ПС 35/6кВ "К-51"                    </t>
  </si>
  <si>
    <t>Отключение на                  Хохряковском м/р.</t>
  </si>
  <si>
    <t>Короткое замыкание в СУ скв..378</t>
  </si>
  <si>
    <t>Отключение на                    Ван-Ёганском  м/р.</t>
  </si>
  <si>
    <t>Отключение на Орехово-Ермаковском, Чехлонейском м/р.</t>
  </si>
  <si>
    <t>М-е Зыбза. Сработал фидерный АВ. Шквалистый ветер, смерч. ШП НЯ №16 от 20.06.16г.</t>
  </si>
  <si>
    <t>ВЛ-0,4 кВ ф-3 от Дш-512-1п</t>
  </si>
  <si>
    <t>М-е Дыш. Сработал фидерный АВ. Гроза. КМЯ №36 от 23.06.16г.</t>
  </si>
  <si>
    <t>М-е Анаст.-Троицкое. Разрушен опорный изолятор ВЛ-0,4 кВ от ПР-ГУ30 до ГУ-30Б оп.4, перегорел фазный провод. На оп.1 в кабельном спуске КЗ. Восстановлено. (КМЯ №36 от 23.06.16г.)</t>
  </si>
  <si>
    <t>М-я Ахтырско-Бугундырское, Холмское, Зыбза. Аварийное отключение ВЛ-110 кВ "Холмская-Абинская".</t>
  </si>
  <si>
    <t xml:space="preserve"> МВ-35 кВ ВЛ-35 кВ  "Ильская-35-Ильская-110" ПС 110/35/10 кВ "Ильская 110" </t>
  </si>
  <si>
    <t>ПС 35/6 кВ                         И-5 "Ильская",                 И-9 "Западная",           И-14 "Азовская"</t>
  </si>
  <si>
    <t>М-е Азовское, Зыбза. Отключение МВ-35 кВ ВЛ-35кВ "Ильская-35-Ильская-110".</t>
  </si>
  <si>
    <t>М-е Дыш. Схлёст проводов. КМЯ-38 от 28.06.16г.</t>
  </si>
  <si>
    <t>М-е Николаевское.На ТП Нк-53-3п ф.1, сгорела катушка контактор.Гроза, сильный ливень. Экстренное оперативное предупреждение от 28.06.16г. КМЯ №38.</t>
  </si>
  <si>
    <t>М-е Убеженское. Гроза, сильный ливень. Экстренное оперативное предупреждение от 28.06.16г. КМЯ №38.</t>
  </si>
  <si>
    <t xml:space="preserve">ТР: 
ТО: 
КР: 
Вне плана: 05.06.2016
Заявка НГП: </t>
  </si>
  <si>
    <t xml:space="preserve">ТР: 
ТО: 
КР: 
Вне плана: 09.04.2015
Заявка НГП: </t>
  </si>
  <si>
    <t>ТР: 
ТО: 
КР: 
Вне плана: 
Заявка НГП: 31.05.2015</t>
  </si>
  <si>
    <t>В результате выхода из параллельной работы ГПГУ-5 по причине плохого контактного соединения разъема топливного клапана 2, произошло снижение частоты на ГПЭС-2 до 49,1Гц., что привело к аварийному отключению ВЛ-6кВ Ф№6,8 ПС 35/6кВ Аригольская-2 действием защиты АЧР-1ст (уставка 49,00Гц/0сек). Сброс нагрузки 1 МВт. Потери нефти составили: косвенные 0,3т/10,6м3, прямые 0,5т/10,6м3. Отнесены в АИЭ аварии. Осмсотр оборудования, чистка контактного соединения разъема топливного клапана 2, проверка рабочих параметров ГПГУ№5, ввод в параллельную работу. Включение по ТУ яч.№6,8 на ПС 35/6кВ Аригольская-2.</t>
  </si>
  <si>
    <t xml:space="preserve">ТР: 
ТО: 
КР: 
Вне плана: 11.05.2016
Заявка НГП: </t>
  </si>
  <si>
    <t>По неустановленным причинам срабатывание дифференциальной защиты 2Т, АВР-6кВ успешно. После замены 2Т находится под нагрузкой с 16.06.16г. _x000D_
Сброс нагрузки 1,9МВт(0,7МВт-техн., 1,2МВт-м/ф)_x000D_
Прямые потери: 0,6т/7,8м3_x000D_
Косвенные потери: 1,7т/13,4м3 Осмотр электрооборудования ПС 35/6кВ Новая, РУ-6кВ, КТПН 6/0,4кВ МБКНС-1. Контроль уровней I и U, запуск технологии и м/фонда. 14.06.16г. произведена замена, комплекс в/в испытаний 2Т.</t>
  </si>
  <si>
    <t>транформатор</t>
  </si>
  <si>
    <t>Аварийное отключение произошло в момент прохождения грозового фронта. Длина ВЛ-6кВ 6,8км, ОПН-6 на оп.№1,  КТПН-1,2 КП-3, КТПН-2 КП-4, КТПН-2 КП-5, КТПН-2 КП-9, КТПН-1,2,3,4 КП-12. Набор нагрузки 50%-10мин,100%-50мин._x000D_
Прямые потери: 1т/9,9м3_x000D_
Косвенные потери: 5,7т/62,3м3_x000D_
 Осмотр ЭО ПС 35/6кВ, ВЛ-6кВ. Контроль за уровнями I и U, запуском м/ф. Произведена замена дефектных изоляторов на оп №6,5 (ф-а.в,) оп№ 6,72 (ф-а), оп№ 6,78 (ф-а)оп№ 6,79 (ф-а,с), оп№ 6,110 (ф-с).</t>
  </si>
  <si>
    <t>Отключение при прохождении грозового фронта.  _x000D_
Длина ВЛ-6кВ L-9,3км; ОПН-6/РВО-6 необозначены на схеме._x000D_
Потери составили:_x000D_
прямые: 0,7т/4,8м3_x000D_
косвенные: 4,1т/18м3 Контроль за уровнем напряжения, запуском мех.фонда. Зафиксирован бросок тока по ТМ "Омь"  209А, уставка МТЗ 280А/0,5 при 3кр., МТО 1500А/0сек, РЗА: РТ-80._x000D_
Осмотр ПС, оп.1, проходных изоляторов, приёмного портала, в/в отсека яч.18. _x000D_
14.06.2016г. призведён осмотр ВЛ-6кВ, ожоги изоляторов на оп.№24.2 Ф-С, оп.№36.2 Ф-А,В. 16.06.16г. по н/д 135/1209 произвели замену изоляции.</t>
  </si>
  <si>
    <t>Отключение при прохождении грозового фронта.  _x000D_
Длина ВЛ-6кВ L-7,6км; ОПН-6/РВО-6 необозначены на схеме._x000D_
Потери составили:_x000D_
прямые: 0,6т/2,9м3_x000D_
косвенные: 0т/0м3 Контроль за уровнем напряжения, запуском мех.фонда. _x000D_
Бросок тока по ТМ "Омь" в момент отключения не зафиксирован._x000D_
Уставка МТЗ 210А/0,5 при 3кр., МТО 1100А/0сек, РЗА: РТ-40._x000D_
Осмотр ПС, оп.1, проходных изоляторов, приёмного портала, в/в отсека яч.5._x000D_
14.06.2016г. призведён осмотр ВЛ-6кВ, ожоги изоляторов на оп.№48 Ф-В,С, приёмном портале пункта АВР-6кВ КП-201 Ф-В. _x000D_
16.06.16г. по н/д 134/1204 произвели замену изоляции.</t>
  </si>
  <si>
    <t>Отключение при прохождении грозового фронта.  _x000D_
Длина ВЛ-6кВ L-4,7км, ОПН-9шт. _x000D_
Потери составили:_x000D_
прямые: 0,4т/3,5м3_x000D_
косвенные: 2,9т/4,7м3 Контроль за уровнем напряжения, запуском мех.фонда. _x000D_
Зафиксирован бросок тока по ТМ "Омь"  300А, уставка МТЗ 350А/0,5сек. МТО 1500А/0сек, РТ-40._x000D_
Осмотр ПС, оп.1, проходных изоляторов, приёмного портала, в/в отсека яч.6._x000D_
14.06.2016г. призведён осмотр ВЛ-6кВ, ожоги изоляторов на оп.№72 Ф-А, оп.№79 Ф-А,В, разрушение юбки изолятора на оп.№71 Ф-В. 17.06.16г. по н/д 136/1211 произвели замену изоляции.</t>
  </si>
  <si>
    <t xml:space="preserve">ТР: 25.08.2015
ТО: 
КР: 
Вне плана: 06.05.2016
Заявка НГП: </t>
  </si>
  <si>
    <t xml:space="preserve">При прохождении грозового фронта отключение ВЛ-110 ПП Восточный-Чистинная-1 действием защиты МТО, АПВ успешно. Сброс нагрузки 10,7МВт(из них техн.-4,4МВт)_x000D_
Набор нагрузки: 50%-10мин., 80%-25мин. Прямые потери 4т/17,3м3. Косвеные 13,3т/47,4м3. Контроль за параметрами I и U, запуска агрегатов КНС, мех.фонда. Регулировка напряжения. </t>
  </si>
  <si>
    <t>Аварийное отключение произошло в момент прохождения грозового фронта. Длина ВЛ-6кВ 12,4 км, ОПН-6 на оп.№1,60,61,15.1,17.1,КТПН-1,2,3 КП-171, КТПН-1 КП-175, КТПН-1,2 КП-160. Набор нагрузки 30%-30мин, 90%-40мин._x000D_
Прямые потери: 0,2т/3,2м3_x000D_
Косвенные потери: 1,7т/11м3_x000D_
 Контроль параметров I и U, запуска мех.фонд. Осмотр ВЛ-6кВ. При осмотре выявлен ожог изолятора Ф-В  на оп.31. 19.06.16 произведена замена изоляции.</t>
  </si>
  <si>
    <t>Отключение произошло при прохождении грозового фронта. _x000D_
Длина ВЛ-6кВ L-9,3км, ОПН-15шт. _x000D_
Потери составили:_x000D_
прямые: 1,4т/2,7м3_x000D_
косвенные: 0,4т/0,4м3 Запуск мех.фонда, набор нагрузки 100% в 20:25, контроль за уровнем напряжения._x000D_
Зафиксирован бросок тока по ТМ "Омь"  1660А, уставка МТЗ 400А/0,5сек, МТО 1500/0сек._x000D_
Осмотр ВЛ-6кВ оп.1-4, РУ-6кВ._x000D_
14.06.2016г. призведён осмотр ВЛ-6кВ, ожоги изоляторовна оп.№66 Ф-А,В. Подана заявка на 23.06.2016г.</t>
  </si>
  <si>
    <t>Отключение произошло при прохождении грозового фронта. _x000D_
Длина ВЛ-6кВ L-0,2км, ОПН-6шт. _x000D_
Потери составили:_x000D_
прямые: 2,7т/4,1м3_x000D_
косвенные: 6,7т/10,1м3 Контроль за уровнем напряжения, запуском мех.фонда. _x000D_
Уставка МТЗ 360А/0,3сек, МТО 1200А/0сек._x000D_
Осмотр ЗРУ-6кВ._x000D_
14.06.2016г. призведён осмотр ВЛ-6кВ, ожоги изоляторов на оп. №245 Ф-В, оп.№246 Ф-А. 21.06.2016г Произведена замена изоляции.</t>
  </si>
  <si>
    <t>Отключение произошло при прохождении грозового фронта. _x000D_
Длина ВЛ-6кВ L-0,2км, ОПН-6шт. _x000D_
Потери составили:_x000D_
прямые: 1,9т/4,6м3_x000D_
косвенные: 9,2т/11,6м3 Контроль за уровнем напряжения, запуском мех.фонда. _x000D_
Уставка МТЗ 430А/0,3сек, МТО 1300А/0сек._x000D_
Осмотр ЗРУ-6кВ._x000D_
14.06.2016г. призведён осмотр ВЛ-6кВ, ожоги изоляторов на оп.№138.4 Ф-С.  22.06.2016г Произведена замена изоляции.</t>
  </si>
  <si>
    <t>ПС 35/6 кВ Северо-Островная ВЛ 6 кВ Ф-8 от ПС 35/6 кВ Северо-Островная</t>
  </si>
  <si>
    <t>Аварийное отключение произошло в момент прохождения грозового фронта. Длина ВЛ-6кВ 6,5 км, ОПН-6 на оп.№2/1,1/2,64/2,100/1, КТПН-1 КП-23, КТПН-1 КП-24, пункт АВР-6 КП-23,24 . Набор нагрузки 60%-10мин, 80%-50мин._x000D_
Прямые потери: 2,9т/11,1м3_x000D_
Косвенные потери не выстовлялись._x000D_
 Контроль параметров I и U, запуска мех.фонд. Осмотр ВЛ-6кВ. При осмотре выявлены ожоги изоляторов на опорах №5/2 ф-А, №28/2 ф-В,С, №11/1 ф-В, №13/1 ф-А. 17.06.16г. произвели замену изоляции.</t>
  </si>
  <si>
    <t>Аварийное отключение произошло в момент прохождения грозового фронта. Длина ВЛ-6кВ 6,4 км, ОПН-6 на оп.№2/1,1/2,63/2,100/1, КТПН-2 КП-23, КТПН-2,3 КП-24, пункт АВР-6 КП-23,24. Набор нагрузки 95%-124мин._x000D_
Прямые потери: 10,7т/48,9м3_x000D_
Косвенные потери: 4т/5,6м3_x000D_
 Контроль параметров I и U, запуска мех.фонд. 14.06.2016г. в 00:48 переведена нагрузка ВЛ-6кВ Ф-18 на ВЛ-6кВ Ф-8 ПС 35/6кВ С-Островная через пункты АВР-6 КП-23,24. При осмотре ВЛ-6кВ обнаружено и устранено разрушение изолятора ШС-10 Ф-А на опоре №87/1, Ф-А,С на опоре №26/2, Ф-А на опоре №24/2, Ф-С №92/1. В 03:48 включение ВВ-6кВ яч№18 в работу. В 05:07 собрана нормальная раздельная схема.</t>
  </si>
  <si>
    <t>ТР: 
ТО: 
КР: 
Вне плана: 
Заявка НГП: 04.02.2015</t>
  </si>
  <si>
    <t>Аварийное отключение произошло в момент прохождения грозового фронта. При осмотре ВЛ-6кВ Ф-5 обнаружено разрушение изоляторов на оп.14 Ф-А, на оп.16 Ф-В. Аварийное отключение Ф-6,8 на ПС 35/6кВ Аригольская-2 действием АЧР-1ст, на 2ТН-6кВ зафиксировано снижение частоты до 48,06Гц (уставка АЧР 1ст-49,3Гц 0сек). Длина ВЛ-6кВ L-4,3км, ОПН-12шт на оп.1, оп.25/2, КТПН 6/0,4кВ №1 КП-4, КТПН 6/0,4кВ №1 КП-5 _x000D_
Потери составили: косвенные: 0,3т/5,7м3, прямые 4,6т/60,6м3. Контроль за напряжением, запуском мех.фонда, в 13:51 по согласованию с ГПЭС-2 включение через ТУ Ф-6,8 на ПС 35/6кВ Аригольская-2, яч.5 АПВ не успешно, в 13:50 ТУ не успешно. Осмотр ЭО ПС 35/6кВ, ВЛ-6кВ Ф-5. Произведена замена разрушенных изоляторов на оп.14 Ф-А, на оп.16 Ф-В ВЛ-6кВ Ф-5. В 15:09 РПВ яч.5 успешно</t>
  </si>
  <si>
    <t xml:space="preserve">ТР: 22.08.2015
ТО: 
КР: 
Вне плана: 14.06.2016
Заявка НГП: </t>
  </si>
  <si>
    <t>При прохождении грозового фронта произошло аварийное отключение ВЛ-35кВ Ф№1, что привело к частичной остановке мех. фонда КП-1,4. Сброс нагрузки составил 1,6 МВт. ВЛ-35кВ от ПС 110/35/6кВ Каскад до ПЛУ-35кВ №1 находится в эксплуатационной ответственности ЧерногорЭнерго. Потери нефти составили косвенные 1,3т/19,8м3, прямые 0,7т/7,5М3. Контроль за запуском мех.фонда.</t>
  </si>
  <si>
    <t>Аварийное отключение произошло в момент прохождения грозового фронта. Длина ВЛ-6кВ 6,7км, ОПН-6 15шт на оп.1,  КТПН-1,2 КП-13, КТПН-1 КП-23, КТПН Р-40, РВО-6 3шт на КТПН Р-49. Набор нагрузки 85%-10мин., 100%-20мин_x000D_
Потери составили: косвенные: 0,5т/9,8м3, прямые 0,3т/15м3._x000D_
_x000D_
 Контроль за запуском мех.фонда, уровнем тока, напряжения. Произведен осмотр ПС 35/6кВ, ВЛ-6кВ, КТПН 6/0,4кВ. 16.06.16г. произведена замена изоляторов на оп.18 ф-А,В,С и оп.20 ф-В.</t>
  </si>
  <si>
    <t xml:space="preserve">Аварийное отключение произошло в момент прохождения грозового фронта. Длина ВЛ-6кВ 8,5км, ОПН-6 24шт на оп.1,  КТПН-3 КП-3, КТПН-1,2 КП-4, КТПН-1 КП-5, КТПН-1 КП-9, КТПН-1 Р-450. Набор нагрузки 50%-5мин., 75%-25мин, 100%-35мин. Потери составили: косвенные:2т/16,4м3, прямые 1т/10м3. Контроль за запуском мех.фонда, уровнем тока, напряжения. Произведен осмотр ПС 35/6кВ, ВЛ, КТПН. По результатам осмотра требуется замена дефектных изоляторов на оп №6,5 (ф-а.в,) оп№ 6,72 (ф-а), оп№ 6,78 (ф-а)оп№ 6,79 (ф-а,с), оп№ 6,110 (ф-с). 17.06.16г. произвели замену изоляции.   </t>
  </si>
  <si>
    <t>ТР: 
ТО: 
КР: 30.03.2016
Вне плана: 
Заявка НГП: 20.02.2015</t>
  </si>
  <si>
    <t xml:space="preserve">Аварийное отключение произошло в момент прохождения грозового фронта. Длина ВЛ-6кВ 6,75км, ОПН-6 21шт на оп.1,  КТПН-1,2 КП-3, КТПН-3 КП-4, КТПН-2 КП-5, КТПН-2 КП-9, КТПН-1 КП-12. Набор нагрузки 50%-20мин., 75%-35мин, 100%-50мин. Потери составили: косвенные: 3т/24м3, прямые 1,3т/12,2м3. Осмотр ЭО ПС 35/6кВ, ВЛ-6кВ. Контроль за уровнями I и U, запуском м/ф. При осмотре выявлены ожоги изоляторов изоляторов на оп.1.21, ф-В, 1.24 ф- В, 1.49 ф-В. 19.06.16г. произведена замена изоляторов. </t>
  </si>
  <si>
    <t>При производстве оперативных переключений по б/п №5/467, 5/468 персонал с/р №5 в результате ошибочных действий произвел отключение В-35 1Т, что привело к отключению 1Т. Сброс нагрузки составил 2,2МВт. Потери нефти: косвенные 2,1т/28,2м3, прямые 3,8т/32,6м3. Контроль за уровнем I, U. Отстранены от оперативной работы электромонтеры производившие переключения и начальник с/р. Составлен акт.</t>
  </si>
  <si>
    <t xml:space="preserve">Аварийное отключение произошло во время прохождения грозового фронта. На МПУ БМРЗ яч.4 зафиксирован ток 380А, уставка МТЗ 260А/0,5сек; МТО 1100А/0сек. Во время отключения ВВ-6 кВ яч.4 произошло отключение АВГ-0,4 кВ и останов ДГУ-4. На панели управления ДГУ зафиксированы значения: фаза А-2091 А; фаза В-1653 А; фаза С-1987 А._x000D_
Длина ВЛ-6кВ 14,5км, ОПН-6кВ 12шт установлены на оп.1, КТПН №1,2 КП-54, КТПН №2 КП-51. В момент аварийного отключения ВЛ-6кВ Ф-4, произошло отключение вводного АВ-0,4кВ тип ВА 55-41 1000А рем.№73-03-10 в КТПН 6/0,4кВ 630кВА №2 КП-51, кратковременная посадка напряжения по СШ-6кВ ЗРУ-6кВ КП-69, что привело к частичной остановке мех.фонда в кол-ве 6 скважин. Потери нефти составили: косвенные 0,6т/7,0м3, прямые 9,4т/24,3м3. Контроль за напряжением, нагрузками, запуском мех.фонда._x000D_
Отправлена т/ф в РИТС-2, ЦИТС ОАО о предоставлении информации со СУ ЭЦН._x000D_
Осмотр эл.оборудования ЗРУ-6кВ КП-69, ВЛ-6кВ, КТПН 6/0,4кВ, замена изоляции._x000D_
В 12:53 РПВ яч.4 в ЗРУ-6кВ КП-69 успешно, в 14:18 успешное РПВ вводного АВ-0,4кВ в КТПН 6/0,4кВ 630кВА №2 КП-51._x000D_
При осмотре ВЛ-6кВ обнаружено разрушение изоляции на оп.20.2 фазы "В", ожог изоляции фазы "С", оп.24.2 ожог ищоляции фазы "А,В". </t>
  </si>
  <si>
    <t>ВЛ  Изоляторы</t>
  </si>
  <si>
    <t xml:space="preserve">ДЭС КП-44 4х1,25; 6х1,4 </t>
  </si>
  <si>
    <t>В 12:36 при прохождении грозового фронта отключение ВВ-6 кВ ячейки №9 ЗРУ-6 кВ защитой "МТО", при отключении зафиксирован ток 1,55 кА. Последующее отключение АВГ-0,4 кВ ДГУ. Останов ДГУ-2,5,6,8,9,10. В 13:08 включение ВВ-6 кВ ячеек №1, №2.  В 13:18 включены ВВ-6 кВ ячеек №3, №9. Потери составили: косвенные 1,4т/24м3, прямые 22т/95,6м3. Отнесены в АИЭ (аварии). Осмотр оборудования, квитирование защит, запуск ДГУ, приём нагрузки. Отправлена телефонограмма в "АЭС". При осмотре ВЛ-6кВ Ф-9 выявлены ожоги на изоляторах фаз А, В оп.№23. Произведена замена изоляторов на опоре №23.</t>
  </si>
  <si>
    <t xml:space="preserve">ТР: 24.03.2016
ТО: 
КР: 20.10.2015
Вне плана: 07.04.2016
Заявка НГП: </t>
  </si>
  <si>
    <t>ТР: 
ТО: 
КР: 
Вне плана: 18.06.2016
Заявка НГП: 01.04.2016</t>
  </si>
  <si>
    <t>При прохождении грозового фронта произошло аварийное отключение ВЛ-110кВ, что привело к кратковременному снижению напряжения на 12% и останову мех.фонда в количестве 39 скважин. Сброс нагрузки составил 7МВт. Потери нефти: косвенные 3т/114,2м3, прямые 2,5т/70,3м3.  Контроль за уровнем I, U, регулировка напряжения по ТУ на 1Т ПС 35/6кВ Куст-114, направлена телефонограмма в ЦИТС ОАО СН-МНГ.</t>
  </si>
  <si>
    <t>В 00:43 работа газовой защиты первой ступени 2Т 35/6кВ, в 01:18 персоналом с/р. включен СВВ-6 яч.№6 и отключен ВВ-6 Ввод-2 яч.№12. При отключении яч.№12 ввод 6кВ №2  произошло исчезновение оперативного напряжения на 2С-6кВ. При осмотре в шкафу СН-0,4 обнаружено выбитое положение однополюсного АВ-0,23кВ №3 опер. ток отходящих линий и СМВ. Произвели осмотр эл.оборудования, произвели пробное включение АВ-0,23кВ №3, в момент включения АВ-0,23кВ №3 произошло отключение СВВ-6 яч№6. Сброс нагрузки 1,8МВт. Из них 0,8МВт-технология; 1МВт-мех. фонд._x000D_
Потери нефти прямые: 0,5т/3,7м3, косвенные:0,1т/0,5м3. В 02:05 ПС-35/6кВ Новая отключение АВ-0,23кВ №3 опер. ток отходящих линий. Включение  СВВ-6кВ яч№6. Контроль за уровнем U и J, запуском мех. фонда, технологии. Выполнены спец. измерения 2Т, проверка цепей защит 2Т, отбор проб газа, масла. На 27.06.16г. запланирована проверка вторичных цепей 2С-6кВ.</t>
  </si>
  <si>
    <t xml:space="preserve"> КТПН 6/0,4 кВ №1 250 кВА К-15</t>
  </si>
  <si>
    <t>ПС 35/6 кВ КНС-3 ВЛ 6 кВ Ф-9 от ПС 35/6 кВ КНС-3</t>
  </si>
  <si>
    <t xml:space="preserve">Останов скважин произошел в момент запуска скв. №119бис ПЭД-32кВт с неисправным наземным оборудованием. При осмотре выявлено срабатывание ПК-6кВ (31,5А) Ф-А._x000D_
КТПН 6/0,4кВ 250кВА №1 КП-15б не имеет вводного АВ-0,4кВ._x000D_
На скв.119бис установлен АВ-0,4кВ 160А  прогрузка 158-Х-09._x000D_
По системе ТМ зафиксирован бросок тока до 125А.  Имеется гарантийное письмо №04-018 от 05.06.2015г._x000D_
Потери 1,7т/18,8м3. Осмотр КТПН 6/0,4кВ, замена ПК-6кВ Ф-А, измерение сопротивления изоляции. Отправлена телефонограмма в ЦИТС ОАО о предоставлении информации с СУ. Составлен акт._x000D_
</t>
  </si>
  <si>
    <t>ПК-6кВ фаза "А"</t>
  </si>
  <si>
    <t xml:space="preserve">ТР: 22.10.2015
ТО: 
КР: 
Вне плана: 
Заявка НГП: </t>
  </si>
  <si>
    <t xml:space="preserve">В 13:17 при повторном запуске скв.119бис  произошло срабатывание ПК-6кВ фазы "А", в 14:56 после замеров спортивления изоляции тр-ра 6/0,4кВ, замены ПК-6кВ подано напряжение на КТПН 6/0,4кВ. Имеется гарантийное письмо №04-018 от 05.06.2015г._x000D_
КТПН 6/0,4кВ 250кВА №1 КП-15б не имеет вводного АВ-0,4кВ._x000D_
На скв.119бис установлен АВ-0,4кВ 160А  прогрузка 158-Х-09._x000D_
Потери 1,3т/14,8м3. Осмотр КТПН 6/0,4кВ, замена ПК-6кВ Ф-А, измерение сопротивления изоляции. Отправлена телефонограмма в ЦИТС ОАО о предоставлении информации с СУ. Составлен акт._x000D_
</t>
  </si>
  <si>
    <t>Аварийное отключение произошло в момент прохождения грозового фронта. Длина ВЛ-12,5км., ОПН-6(18шт.) установлены на КРУН-6кВ яч.16, КТПН-1,2,3 КП-35, КТПН-1,2 КП-69, РВО-6(12шт.) на оп.58,59,80,81. Уставки МТЗ(400 А 0,5с), МТО(1400 А, 0с), зафиксированный ток по ТМ 240 А. Набор нагрузки 100% через1ч.48м._x000D_
Прямые потери: 0,86т/1,5м3_x000D_
Косвенные потери: 1,6т/3,4м3_x000D_
 Контроль параметров I и U, запуска мех.фонда. 26.06.16г. произвели осмотр ВЛ-6кВ, обнаружены ожоги изоляции на оп.25 ф-В, 28 ф-С, 26/1 ф-А, 41/1 ф-В, повреждение ОПН-6кВ ф-А,С на прием.портале КРУ-6кВ яч.16. _x000D_
26.06.16 замечания устранены.</t>
  </si>
  <si>
    <t>ТР: 27.05.2016
ТО: 
КР: 
Вне плана: 
Заявка НГП: 25.06.2015</t>
  </si>
  <si>
    <t>Отключение ВЛ-35кВ Ф-2,4 произошло при прохождении грозового фронта, АПВ успешно.Сброс нагрузки составил 7,7МВт мех.фонда. В 13:42 повторное отключение ВЛ-35кВ  Ф-2, АПВ успешно, что привело к кратковременному исчезновению напряжения на 1Т ПС 35/6кВ "Ю-Покамасовская", 2Т на ПС-35/6кВ "Островная", 2Т ПС 35/6кВ "С-Островная", на ПС 35/6кВ "Ю-Покамасовская", ПС-35/6кВ "Островная"  работа АВР-6кВ, ВНР-6кВ успешно, на ПС 35/6кВ  "С-Островная" не корректная работа АВР-6кВ, в 13:51 откл. яч.12 Ввод-6кВ №2, яч.20 СВ-6кВ не включилась, в 14:20 по прибытию персонала с/р 8 включение СВ-6кВ. Останов ТГ-1,2 ГТЭС Н-Покурская по защите потеря сети, сброс экспортной мощности 6МВт.  27.06.16г. произведен осмотр ВЛ-35кВ Ф-2  выявлен замечания: разбиты изоляторы Ф-А,В оп.№25 по 1 из 4 изоляторов, разбиты (срабатывание) индикаторов ГИРМК оп.18 Ф-В, оп.26 Ф-С, оп.35 Ф-А._x000D_
Потери составили:_x000D_
прямые-  3,71т./17,1м3 _x000D_
косвенные- 10,9т/398,0м3_x000D_
 Контроль за уровнями J и U. Регулировка напряжения на ПС-110/35/6кВ Н-Покурская. _x000D_
26.06.16г. произвели частичный осмотр ВЛ от оп.1 до оп.7 основной магистрали, от оп.1/1-1/12, оп.1/22-1/29 отпайка на ПС 35/6кВ Островная. 27.06.16г. произведен осмотр ВЛ от оп.1 до оп.8 и от оп.32 до оп.60. При осмотре обнаружены ожоги провода Ф-2 в пролетах опор 32-33 ф-А, 39-40 ф-В, на оп.47 нет 1й тарелки изолятора. При осмотре Ф-4 в пролете оп.40-41  ожег провода ф-С. 28.06.16 при осмотре Ф-2 обнаружены ожоги изоляции оп.25 ф-А,В, повреждение индикатора срабатывания ГИРМК на оп.18-В, 26 ф-С, 35-А. 01.07.16г. произвели устранения замечаний по Ф-2.</t>
  </si>
  <si>
    <t>Аварийное отключение произошло во время прохождения грозового фронта. Длина ВЛ-6кВ 15,7км ОПН-6кВ 63шт установлены на пунктах КП-14,15; КТПН 6/0,4кВ №1,2 КП-14,15, КТПН 6/0,4кВ №1-4 КП-4, на опоре №1. На МПУ Сириус в момент отключения зафиксирован ток 559А, уставка МТЗ 400А/0,5сек; МТО 1800А/0сек._x000D_
Прямые потери: 3,7т/18,2м3; косвенные: 1т/8,5м3 Осмотр эл.оборудования ЗРУ-6кВ, ВЛ-6кВ, КТПН 6/0,4кВ, контроль за напряжением и запуском мех.фонда. При осмотре ВЛ-6кВ обнаружены ожоги изоляции на оп.151 фаза "В". _x000D_
 27.06.16г. произвели замену изоляции.Составлен акт.</t>
  </si>
  <si>
    <t xml:space="preserve">ТР: 
ТО: 
КР: 13.09.2015
Вне плана: 
Заявка НГП: </t>
  </si>
  <si>
    <t>Аварийное отключение ВЛ-110кВ произошло в момент прохождения грозового фронта, АПВ успешно, в 14:20 повторное отключение ВЛ-110кВ, АПВ успешно, исчезновение напряжения на 2Т ПС 110/35/6кВ Н-Покурская, Кетовская, Заобье, посадка напряжения по 1,2СШ-35кВ ПС 110/35/6кВ Чистинная на 20%, 1,2СШ-35кВ ПС 110/35/6кВ Покамасовская на 14%. Вследствии кратковременного исчезновения напряжения произошла остановка мех.фода и технологического оборудования Н-Покурского м/р, Кетовского, С-Ореховского. В результате снижения напряжения по 1,2СШ-35кВ ПС 110/35/6кВ Чистинная, Покамасовская частичная остановка мех.фонда, технологического оборудования КНС, ДНС Ачимовского м/р, Покамасовского м/р. Останов ТГ-1,2 ГТЭС Покамасовская сброс экспортной мощности 7МВт. Сброс нагрузки составил  Покамасовское м/р 2,7МВт из них 1,2МВт технологическое оборудование, Чистинное м/р 4,5 МВт из них 2,4МВт технологическое оборудование, Н-Покурское м/р 9,2МВт из них 4МВт технологического фонда, Кетовское м/р 12МВт из них 3,4МВт технологического фонда. Набор нагрузки: 60%-14мин, 90%-30мин._x000D_
Потери составили:_x000D_
прямые-  17,1т./106,7м3 _x000D_
косвенные- 20,0т./747,3м3  Контроль за напряжением запуском мех.фонда, регулировка напряжения. Отправлена телефонограмма в НВЭС</t>
  </si>
  <si>
    <t xml:space="preserve">Аварийное отключение произошло в момент прохождения грозового фронта. Длина ВЛ-10,2км, ОПН-6(18шт.) установлены на КРУН-6кВ яч.16, КТПН-1 Р-225, КТПН-1,2,3 КП-27. Уставки МТЗ(240 А 0,5с), МТО(1200 А, 0с), зафиксированный ток по ТМ 107 А. Набор нагрузки 100% через 36м._x000D_
Прямые потери: 0,27т/1,1м3_x000D_
Косвенные потери: 1,2т/5,6м3_x000D_
 Контроль параметров I и U, запуска мех.фонда. Осмотр ВЛ-6кВ.  Произведена замена изоляторов на оп.152 ф-В, оп.108 ф-А, оп.120 ф-В. </t>
  </si>
  <si>
    <t xml:space="preserve">ТР: 03.09.2015
ТО: 
КР: 
Вне плана: 25.06.2016
Заявка НГП: </t>
  </si>
  <si>
    <t xml:space="preserve">Аварийное отключение произошло в момент прохождения грозового фронта, АПВ не успешно. В результате осмотра ВЛ-6кВ обнаружено: разрушение изолятора Ф-В на оп.165, повреждение провода на оп.165 в результате попадания молнии, разрушение изолятора Ф-А на оп.151, ожоги изоляции Ф-С на оп.152 . Длина ВЛ-8,6км, ОПН-6(3шт.) установлены на КРУН-6кВ яч.8, РВО-6(6шт.) на КТПН-1,2 КП-25.Уставки МТЗ(360 А 0,5с), МТО(800 А, 0с), зафиксированный ток по ТМ 383 А._x000D_
Прямые потери: 0,22т/5,6м3_x000D_
Косвенные потери: 1,2т/14,0м3_x000D_
_x000D_
 Контроль параметров I и U, запуска мех.фонд. Осмотр ВЛ-6кВ.  произведена замена изоляторов на оп.151 ф-А, оп.152 ф-С, ремонт провода на оп.165 и замена изолятора ф-В. </t>
  </si>
  <si>
    <t xml:space="preserve">ТР: 
ТО: 
КР: 
Вне плана: 25.06.2016
Заявка НГП: </t>
  </si>
  <si>
    <t xml:space="preserve"> КТПН 6/0,4 кВ 160кВА №2 КП-8</t>
  </si>
  <si>
    <t>ПС 35/6 кВ Куст-25 КТПН 6/0,4 кВ 160кВА №2 КП-8</t>
  </si>
  <si>
    <t>В результате КЗ на КЛ-0,4кВ от СУ УЭЦН до ТМПН, произошло срабатывание ПК-6кВ 20А фазы "В"._x000D_
КТПН 6/0,4кВ 160кВА №2 КП-8 не имеет вводного АВ-0,4кВ, на скв.238 ПЭД-90кВт установлен АВ-0,4кВ ВА 57-35 250А рем.№284-3-06, в СУ УЭЦН установлен АВ-0,4кВ 400А._x000D_
Косвенные потери:0,7т/28,8м3. Осмотр КТПН 6/0,4кВ, замена ПК-6кВ фазы "В", измерение сопротивление изоляции трансформатора 6/0,4кВ. Составлен акт.</t>
  </si>
  <si>
    <t>ПК-6кВ фаза "В"</t>
  </si>
  <si>
    <t>Отключение ВЛ-35кВ Ф-2,5 произошло при прохождении грозового фронта, АПВ успешно. Сброс нагрузки составил 21МВт из них 3,1МВт технологии. В 18:08 повторное отключение ВЛ-35кВ  Ф-2,5, АПВ успешно, в момент отключение ВЛ-35кВ Ф-2,5 посадка напряжения по 1,2С-35кВ ПС 110/35/6кВ Еловая на 30%._x000D_
Косвенные потери нефти: 1т/34м3._x000D_
Прямые потери: 6,3т/102м3. Контроль, регулировка напряжения, контроль за запуском мех.фонда, технологического оборудования. Осмотр ПС 35/6кВ "КНС-2бис", "Куст-50", "Куст-37", ПС 110/35/6кВ "Елоая"._x000D_
 28.06.16г. произвели осмотр с оп.№1 до оп.№10. 29.06.16г. произвели осмотр с оп.№80 до оп.№102, от оп.10 до оп.79 и отпайку на ПС 35/6кВ К-50</t>
  </si>
  <si>
    <t>Аварийное откл.ВЛ-35кВ Ф-№2,4 произошло во время прохождения грозового фронта, по ВЛ 35кВ Ф-4 АПВ успешно, ВЛ-35кВ Ф-2 АПВ не успешно, в 18:20 РПВ Ф-2 успешно. Работа АВР-6кВ на ПС 35/6кВ К-41 успешно, на  ПС 35/6кВ Западная АВР-6 не работал , включение СВ-6кВ системой ТУ в 18:12  успешно, на  ПС 35/6кВ КНС-2 АВР-6 не работал,  в 18:12 включение СВ-6кВ ТУ не успешно, ВНР-6кВ на ПС 35/6кВ К-41, Западная успешно. Сброс нагрузки составил 10,5МВт из них 5МВт технологии._x000D_
Прямые потери: 3т/40,9м3. Контроль, регулировка напряжения, контроль за запуском мех.фонда, технологического оборудования, осмотр ПС 35/6кВ "Западная", "КНС-2", "Куст-41".  28.06.16г.при осмотре ВЛ-35кВ Ф-4 обнаружен ожог изоляции на оп.63 фазы А, по фазе В разрушен 1 излолятор из 4х, по Ф-2 ожог изоляции фаз А,В. 30.06.2016г. произвели устранение неисправности.</t>
  </si>
  <si>
    <t>Отключение ВЛ-35кВ Ф-17ЦЛ произошло при прохождении грозового фронта, АПВ успешно. Сброс нагрузки составил 3,5МВт из них 2,6МВт технологии. При осмотре ПС 35/6кВ "Аригольская-2" обнаружен ожог, скол  изолятора неподвижного контакта фазы "А" на 2ЛР-35кВ._x000D_
Прямые потери: 0,9т/31,6м3. Контроль за напряжением, запуском мех.фонда, технологического оборудования.  28.06.16г. произвели осмотр ВЛ-6кВ до оп.60 от ПС 35/6кВ Аригольская-2 обнаружено ожог одного изолятора из 4х на оп.2/1, ожог провода перед наконечнико на спусках ВЛ на приемный портал ПС 35/6кВ Аритгольская-2 по фазе В.</t>
  </si>
  <si>
    <t>Аварийное откл. 1В-35, ВВ-6кВ яч.2  ввод-6кВ №1 ПС 35/6кВ Аригольская-1 произошло в момент прохождения грозового фронта действием защиты МТЗ, в 19:29 включение  ВВ-6кВ яч.2  ввод-6кВ №1, 1В-35кВ ПС 35/6кВ Аригольская-1 успешно, сброс нагрузки составил 5,4МВт, ГПЭС-2 Аригольская осталась в работе на СН с нагрузкой 300кВт, набор нагрузки 50% 7мин., 90% 30мин. В момент отключения ВВ-6кВ яч.2 ввод-6кВ №1 по системе ТМ зафиксирован ток до 1800А, уставка МТО-1900А 1,9сек., МТЗ-812А 16сек., уставки на 1В-35кВ МТО 450А 0,2сек., МТЗ 254А 1,6 сек._x000D_
Косвенные потери нефти:0,2т/7м3. _x000D_
Прямые потери нефти: 1,1т/129,2м3; _x000D_
     Контроль за напряжением, запуском мех. фонда. Осмотр ВЛ-35кВ 16ЦЛ от ПС 35/6кВ Аригольская-1 до ПС 35/6кВ Аригольская-2 запланирован на 28.06.16г.</t>
  </si>
  <si>
    <t xml:space="preserve">ТР: 15.01.2015
ТО: 
КР: 15.01.2015
Вне плана: 
Заявка НГП: </t>
  </si>
  <si>
    <t>Во время прохождения грозового фронта аварийное отключение 1В-35, 2В-35. На МПУ Сириус 1В-35 зафиксированы токи 1405А по ф.А,В,С, на 2В-35 1392А по ф.А,В,С. Системой ТМ Омь зафиксировано кратковременное снижение напряжения на 1,2С-35кВ ПС 110/35/6кВ Ново-Покурская. Работа АВР-6 на ПС 35/6 К-78, К-1, Кедровая, БКНС-2, УПН успешно. После РПВ 1,2В-35 на ПС 35/6кВ УПН работа ВНР-6кВ успешно на ПС 35/6 К-78, К-1, Кедровая, УПН; не успешно на ПС 35/6кВ БКНС-2, по результам осмотра выявлено отключенное положение АВ-0,4кВ ввод №1 СН действием защиты. Останов ГТЭС Н-Покурская. Останов скважин на Ново-Покурском, Северо-Островном, Островном, Южно-Покамасовском м/р в количестве 140шт действием защит на СУ УЭЦН. Длина ВЛ-11,5км. Сброс нагрузки 11,5МВт из них 4,3МВт технология, 7,2МВт мех.фонд. Набор нагрузки: 50%-25мин,80%-50мин,100%-85мин. Потери нефти: косвенное:4,1т/42,1м3, прямые:12,2т/52,2м3, Осмотр ПС 35/6кВ, ВВ-35кВ, РПВ 1,2В-35 успешно. Регулировка напряжения на ПС110/35/6 Н-Покурская. Контроль за запуском технологического оборудования, мех.фонда. 02.07.16г. произведен осмотр до оп.35, отпайки на ПС Куст-1, ПС БКНС-2, выявленые замачания : оп.21 ф.а один из 4 разрушен изолятор. На 03.06.16г. произвели полный осмотр ВЛ-35кВ Ф-1 от ПС 110/35/6кВ Ново-Покурская, на оп.2/2 ф-А разрушение 1й тарелки изолятора ПС-70. Устранение замечаний запланировано на 11.07.2016г</t>
  </si>
  <si>
    <t xml:space="preserve">ГПЭС-2 8х1540, 1х250  </t>
  </si>
  <si>
    <t>14:22 аварийный останов ГПГУ 1,2,3,4,5,6,7 на панели управления сигнал "Высокая детонация". Сброс нагрузки составил 5,9МВт. Прямые потери: 9,3т/518м3. Отнесены в АИЭ (аварии). Осмотр оборудования.14:25 запуск АДГУ на СН.14:30 пуск и ввод в работу ГПГУ№2. 14:31 пуск и ввод в работу ГПГУ№3. 14:34 подано напряжение на 1СШ-6 кВ ПС "Аригольская", запуск мех.фонда, набор нагрузки. 14:52-14:56 пуск и ввод в работу ГПГУ№1,4,5. 14:56 подано напряжение на 1СШ 35/6 кВ ПС "Аригольская-2". 14:52-14:56 пуск и ввод в работу ГПГУ№6,7. 15:08 подано напряжение на 2СШ-6 кВ ПС "Аригольская-2", запуск мех.фонда, набор нагрузки. Отправлена телефонограмма в АЭС.</t>
  </si>
  <si>
    <t xml:space="preserve">ТР: 08.10.2015
ТО: 
КР: 
Вне плана: 06.09.2015
Заявка НГП: </t>
  </si>
  <si>
    <t>Общий сброс нагрузки 10,4МВт, из них технология 4,9МВт. В момент отключения ВЛ-35кВ Ф-2, по системе ТМ зафиксирована глубокая посадка напряжения в сети 6кВ и сброс нагрузки 5,3МВт( из них1,3МВт технология) по ВЛ-35кВ Ф-4 ПС 110/35/6кВ Ватинская._x000D_
Прямые потери: НГП-7: 0,2т/10м3, НГП-6: 1т/10,4м3_x000D_
Косвенные потери:НГП-6: 1т/15м3 Контроль за уровнями J и U. 01.07.2016г. произвели осмотр ВЛ-35кВ, замечаний не обнаружено</t>
  </si>
  <si>
    <t>ПС 110/35/6 кВ Ватинская ВЛ 35 кВ Ф-5 от ПС 110/35/6 кВ Ватинская</t>
  </si>
  <si>
    <t>Общий сброс нагрузки 10,1МВт, из них технология 3,5МВт. В момент отключения ВЛ-35кВ Ф-5 по системе ТМ зафиксирована глубокая посадка напряжения в сети 6кВ и сброс нагрузки 2,3МВт по ВЛ-35кВ Ф-6 ПС 110/35/6кВ Ватинская._x000D_
Прямые потери:  НГП-7: 0т/4,5м3, НГП-6: 0,8т/10м3_x000D_
 Контроль за уровнями J и U. При осмотре ВЛ-35кВ Ф-5 обнаружен ожог изоляции на оп.№5А фазы В, разрушение одного из четырех изоляторов на оп.9А фазы В.</t>
  </si>
  <si>
    <t xml:space="preserve">ПС 35/6 кВ Куст-25 </t>
  </si>
  <si>
    <t>ПС 35/6 кВ Куст-25 ВЛ 6 кВ Ф-7 от ПС 35/6 кВ Куст-25</t>
  </si>
  <si>
    <t>Отключение ВЛ-6кВ произошло во время прохождения грозового фронта. Длина ВЛ-6кВ 10,05км, РВО-6кВ 6шт установлены на оп.№1А, КТПН 6/0,4кВ №1 КП-80, ОПН-6кВ 3шт установлены на КТПН 6/0.4кВ №1 КП-105. По системе ТМ зафиксирован бросок тока на яч.№7 до 360А, уставка МТО 1200А/0сек; МТЗ 360А/0,5сек._x000D_
Прямые потери: 0,6т/4,2м3_x000D_
 Контроль за уровнем напряжения, нагрузок, запуском мех.фонда. Осмотр эл.оборудования ПС 35/6кВ, ВЛ-6кВ, КТПН 6/0,4кВ. При осмотре ВЛ-6кВ обнаружены ожоги изоляции на оп.10/2 фаза "А", скол изолятора на Ф-"В". 03.07.2016г. произвели замену изоляции.</t>
  </si>
  <si>
    <t xml:space="preserve">ТР: 21.06.2016
ТО: 
КР: 
Вне плана: 
Заявка НГП: </t>
  </si>
  <si>
    <t>Отключение ВЛ-6кВ произошло во время прохождения грозового фронта. Длина ВЛ-6кВ 10,05км, РВО-6кВ 6шт установлены на оп.№1А, КТПН 6/0,4кВ №1 КП-80, ОПН-6кВ 3шт установлены на КТПН 6/0.4кВ №1 КП-105. По системе ТМ зафиксирован бросок тока на яч.№15 до 240А, уставка МТО 1000А/0сек; МТЗ 400А/0,5сек. Набор нагрузки 50%-9мин, 100%-20мин._x000D_
Прямые потери: 1,4т/6,3м3_x000D_
 В 15:05 ТУ успешно. Контроль за уровнем напряжения, нагрузок, запуском мех.фонда. Осмотр эл.оборудования ПС 35/6кВ, ВЛ-6кВ, КТПН 6/0,4кВ. При осмотре ВЛ-6кВ обнаружены ожоги изоляции на оп.11/2 фаза "В", "С". Отказ ЦИТС 1раз. 03.07.2016г. произвели замену изоляции.</t>
  </si>
  <si>
    <t xml:space="preserve">ПС 35/6 кВ Куст-8 М.Ч. </t>
  </si>
  <si>
    <t>Отключение ВЛ-6кВ произошло во время прохождения грозового фронта. Длина ВЛ-6кВ 8,6км. _x000D_
Прямые потери: 0,6т/6,5м3_x000D_
 Осмотр эл.обрудования ПС 35/6кВ, осмотр ВЛ-6кВ от оп.68 до КТПН 6/0,4кВ №1 К-1, от оп.70 до КТПН 6/0,4кВ №1,3,4 К-4, отпайки ВЛ-6кВ до КТПН 6/0,4кВ К-4б, Р-1104. _x000D_
01.07.2016. Произведен осмотр обнаружен ожог изоляции оп.1.24 фаза С. Запланировано продолжение осмотра с применением спец. техники в пролете опор 10-68 (болото) на 12.07.2016г.</t>
  </si>
  <si>
    <t xml:space="preserve">ТР: 27.06.2016
ТО: 
КР: 
Вне плана: 
Заявка НГП: </t>
  </si>
  <si>
    <t>СПМЭС Волги</t>
  </si>
  <si>
    <t>110/35/10кВ "Твердиловская" (ЗПО)</t>
  </si>
  <si>
    <t>ОПМЭС Урала</t>
  </si>
  <si>
    <t>110/10кВ "Полевая" (СПО)</t>
  </si>
  <si>
    <t>110/35/10кВ "Ново-Тепловская" (ЗПО)</t>
  </si>
  <si>
    <t>Аварийное отключение. Отработала ЗЗ. РПВ успешное. Гроза.</t>
  </si>
  <si>
    <t>Ремонт шлейфа на ЛР-201 персоналом ЗПО.</t>
  </si>
  <si>
    <t>110/35/10кВ "Курманаевская" (ЗПО)</t>
  </si>
  <si>
    <t>ВЛ-110 кВ "Бузулукская-2". ПС "Лебяжинская".</t>
  </si>
  <si>
    <t>ОАО "МРСК ВОЛГИ" СРС ВПО</t>
  </si>
  <si>
    <t>110/35/10кВ "Каликино" (ЦПО)</t>
  </si>
  <si>
    <t>ВЛ-110 кВ "Бузулукская-Промысловая-1", ПС "Графская"; "Ибряевка-1, 2"</t>
  </si>
  <si>
    <t>С успешным АПВ отключалась ВЛ-110 кВ "Бузулукская- Промысловая -1" на ПС "Бузулукская", работа З.З. 2-й ступени</t>
  </si>
  <si>
    <t>ф-14</t>
  </si>
  <si>
    <t xml:space="preserve">Аварийное отключение с успешным АПВ, МТЗ. Произведен осмотр ВЛ-6, на опоре № 50 отпайка на скв.№ 222 грач на траверсе; отпайка на скв.№ 219 у опоры № 8 мертвый грач. </t>
  </si>
  <si>
    <t>35/10кВ "Ефремо-Зыково" (СПО)</t>
  </si>
  <si>
    <t>35/6кВ "Варшава-2"</t>
  </si>
  <si>
    <t>ВЛ-6 фидера № 24.</t>
  </si>
  <si>
    <t>Заменены изоляторы оп.№8,13. перезапуск мехфонда</t>
  </si>
  <si>
    <t xml:space="preserve">Заменили изолятор, отремонтировали провод. Произведен перезапуск мех.фнда. </t>
  </si>
  <si>
    <t xml:space="preserve">Заменили изоляторы, отремонтировали провод. Произведен перезапуск мех.фнда. </t>
  </si>
  <si>
    <t xml:space="preserve"> Произведен перезапуск мех.фнда. </t>
  </si>
  <si>
    <t>Гроза. ПС-35/6кВ К-252, 255,2181 АВРУ</t>
  </si>
  <si>
    <t>Гроза. Включенно ТУ ТМ-ОМЬ</t>
  </si>
  <si>
    <t xml:space="preserve">Почистили электрооборудование. Произведен перезапуск мех.фнда. </t>
  </si>
  <si>
    <t>Перегрев</t>
  </si>
  <si>
    <t>ПС-35/6 кВ К-119    Т1 6.3 МВА</t>
  </si>
  <si>
    <t>ПС-35/6 кВ К-119            Т1 6.3 МВА</t>
  </si>
  <si>
    <t xml:space="preserve">Устранение неисправности, перезапуск мехфонда </t>
  </si>
  <si>
    <t xml:space="preserve">Следы подгара в пролете опор  39-40 над дорогой </t>
  </si>
  <si>
    <t xml:space="preserve">неисправности устранены, перезапуск мехфонда </t>
  </si>
  <si>
    <t>ВЛ-110 Мачтовая-Истоминская, ВЛ-110 Варьеган-Бахиловская</t>
  </si>
  <si>
    <t>Гроза, посадка напряжения по сети.</t>
  </si>
  <si>
    <t>Гроза. Замена разрушенного ихолятора по Ф-С оп№26 (Устранение "земли" в сети 6кВ)</t>
  </si>
  <si>
    <t>Разрушение ШС-10,  по фазе В,С на опоре №92. Гроза.</t>
  </si>
  <si>
    <t xml:space="preserve">Заменили изоляторы, Произведен перезапуск мех.фнда. </t>
  </si>
  <si>
    <t>Восточное Эхаби , скв. 559 от ТП-5А С.С.</t>
  </si>
  <si>
    <t>АЕ2046</t>
  </si>
  <si>
    <t>03.2016.</t>
  </si>
  <si>
    <t>07.2016.</t>
  </si>
  <si>
    <t>Колендо , скв. 59 от ТП-11</t>
  </si>
  <si>
    <t>Не запустилась после ПОЭЭ, смена БУ</t>
  </si>
  <si>
    <t>06.2016.</t>
  </si>
  <si>
    <t>Центральная Оха, скв. 2234 от ТП-229</t>
  </si>
  <si>
    <t>АЕ50</t>
  </si>
  <si>
    <t>02.2016.</t>
  </si>
  <si>
    <t>АОЭЭ ТП-215 гр.2 - онофазное замыкание в районе ТП.  Упала опора ВЛ- 0,4 кВ.Замена опоры</t>
  </si>
  <si>
    <t>АС-35</t>
  </si>
  <si>
    <t>09.2016.</t>
  </si>
  <si>
    <t>Центральная Оха, скв. 2762 от ТП-211</t>
  </si>
  <si>
    <t>выбивает защиту, сг. эл/дв 7,5 х 1000 об/мин. Замена Уст. ЭД 5,5 кВт/1000 об., ток 8А.</t>
  </si>
  <si>
    <t>7,5/1000</t>
  </si>
  <si>
    <t>04.2016.</t>
  </si>
  <si>
    <t>08.2016.</t>
  </si>
  <si>
    <t>Центральная Оха, скв. 3г, 2114 от ТП-95</t>
  </si>
  <si>
    <t>А-31</t>
  </si>
  <si>
    <t>Центральная Оха, скв. 2767 от ТП-212</t>
  </si>
  <si>
    <t>выбивает защиту, сг. эл/дв 4,0 х 1000 об/мин.  Уст. ЭД  4кВт/1000 об., ток 7А.</t>
  </si>
  <si>
    <t>4/1000</t>
  </si>
  <si>
    <t>02.02.2016.</t>
  </si>
  <si>
    <t>Центральная Оха, скв. 2749 от ТП-211</t>
  </si>
  <si>
    <t>нет фазы. К/З мот. каб., замена кабеля.</t>
  </si>
  <si>
    <t>Центральная Оха, скв. 2746 от ТП-208</t>
  </si>
  <si>
    <t>Выб. ТЗ, запуск</t>
  </si>
  <si>
    <t>ТРН</t>
  </si>
  <si>
    <t>Центральная Оха, фид.52</t>
  </si>
  <si>
    <t>АОЭЭ Ф. № 52 обрыв провода по фазе С. Устранено</t>
  </si>
  <si>
    <t>Набиль,  скв. 103,167</t>
  </si>
  <si>
    <t xml:space="preserve"> обрыв провода между опорами №4-№6. Устранено</t>
  </si>
  <si>
    <t>АС 35</t>
  </si>
  <si>
    <t>10.2015.</t>
  </si>
  <si>
    <t>9.2016.</t>
  </si>
  <si>
    <t>Набиль, скв. 175</t>
  </si>
  <si>
    <t xml:space="preserve"> необходима замена БУС( сгорел вводный автомат). Заменили БУС</t>
  </si>
  <si>
    <t>БМС 1</t>
  </si>
  <si>
    <t>3.2016.</t>
  </si>
  <si>
    <t>8.2016.</t>
  </si>
  <si>
    <t>Центральная Оха, скв. 1119 от ТП-206</t>
  </si>
  <si>
    <t>ТРН-10</t>
  </si>
  <si>
    <t>01.04.2016.</t>
  </si>
  <si>
    <t>выбивает ТЗ. Окисление на опоре ВЛ-0,4кВ (дефектная опора), необх. АПТ.</t>
  </si>
  <si>
    <t>10.2016.</t>
  </si>
  <si>
    <t>Центральная Оха, скв. 2599 от ТП-97</t>
  </si>
  <si>
    <t>А3726</t>
  </si>
  <si>
    <t>замер 0 - выбит автомат в БУ, запуск</t>
  </si>
  <si>
    <t>Катангли, скв.520 от ТП-305</t>
  </si>
  <si>
    <t>Незапуск, ремонт автомата в БУ</t>
  </si>
  <si>
    <t xml:space="preserve">ВА 47-29 </t>
  </si>
  <si>
    <t>04.2017.</t>
  </si>
  <si>
    <t>Центральная Оха, скв. 1762 от ТП-218</t>
  </si>
  <si>
    <t>Неисправен магн. Пускатель, замена</t>
  </si>
  <si>
    <t>ПМЛ</t>
  </si>
  <si>
    <t>Центральная Оха, скв. 2368 от ТП-235</t>
  </si>
  <si>
    <t>Центральная Оха, скв. 145 от ТП-93</t>
  </si>
  <si>
    <t>заклинил подшипник 5,5/1500</t>
  </si>
  <si>
    <t>Катангли, ТП-606</t>
  </si>
  <si>
    <t>ТП-606 ф-3 ремонт вводного кабеля на скв 313</t>
  </si>
  <si>
    <t>Катангли, скв.857</t>
  </si>
  <si>
    <t>ремонт АВ</t>
  </si>
  <si>
    <t>А3124</t>
  </si>
  <si>
    <t>Катангли, скв.145 от ТП-404</t>
  </si>
  <si>
    <t>01.2016.</t>
  </si>
  <si>
    <t>01.2017.</t>
  </si>
  <si>
    <t>Восточное Эхаби, ТП-1Б</t>
  </si>
  <si>
    <t>АОЭЭ: оборван один провод в пролете между опорами. ТП № 1Б.</t>
  </si>
  <si>
    <t>Восточное Эхаби, скв.168 от ТП-34</t>
  </si>
  <si>
    <t xml:space="preserve">сгорел Эл.двигатель 7,5кВтх1000об/мин. (дорога есть. двиг. +шкив  в наличиии есть) на 17.06- заказана КМУ . </t>
  </si>
  <si>
    <t>Центральная Оха, скв.3Г, 2114 от ТП-95</t>
  </si>
  <si>
    <t>ТП 95 гр.1- выб., отгорел питающий провод в БУ на скв. 3г, замена.</t>
  </si>
  <si>
    <t>Центральная Оха, скв.3Г от ТП-95</t>
  </si>
  <si>
    <t>к/з обмотки ЭД 30кВт/1000 об, сгорел, замена</t>
  </si>
  <si>
    <t>30/1000</t>
  </si>
  <si>
    <t>Катангли, скв.658</t>
  </si>
  <si>
    <t>ремонт автомата</t>
  </si>
  <si>
    <t>07.2015.</t>
  </si>
  <si>
    <t>ТП-6/0,4кВ № 203</t>
  </si>
  <si>
    <t>Центральная Оха, скв.2921 от ТП-203</t>
  </si>
  <si>
    <t>Неисправен кабель, восстановление</t>
  </si>
  <si>
    <t>Эхаби, скв.230 от ТП-34</t>
  </si>
  <si>
    <t>сгорел ЭД 18,5кВт/1000об.мин.</t>
  </si>
  <si>
    <t>18,5/1000</t>
  </si>
  <si>
    <t>ПС-35/6 кВ "Сабо" фид.2</t>
  </si>
  <si>
    <t>По АСДУ "Мир" по В-6 ЛК-2С - "земля" по фазе "С". Авт.отключение В-6 ЛК-2С ПС-35/6 кВ "Сабо". Выезд ОП УЭ с З.Сабо для выяснения причины.Осмотр ВЛ, ТП-6/0,4 кВ - замечаний нет. Включение В-6 ЛК-2С ПС-35/6 кВ "Сабо", К.Н. - норма.</t>
  </si>
  <si>
    <t>АС-50, 70</t>
  </si>
  <si>
    <t>ПС-35/6 кВ "Западное Сабо" фид.1</t>
  </si>
  <si>
    <t>По АСДУ "Мир" авт.отключение В-6 Л-1ЗС ПС-35/6 кВ "Зап.Сабо". При осмотре ВЛ-6 кВ Л-1ЗС обнаружено повреждение РЛНД-10 и приемный портал по фазе "В", повреждение изолятора и крюка по фазе "В" на Ан.опоре №11 автотранспортом.</t>
  </si>
  <si>
    <t>Катангли, ТП-411</t>
  </si>
  <si>
    <t>ТП-6/0,4 кВ №411 ф.2 - монтаж кабеля опора №2/2 (слетел)</t>
  </si>
  <si>
    <t>05.2016.</t>
  </si>
  <si>
    <t>Набиль, скв.135</t>
  </si>
  <si>
    <t>замена автомата (сгорел)</t>
  </si>
  <si>
    <t>РТТ-211</t>
  </si>
  <si>
    <t>Центральная Оха, скв.2374 от ТП-97</t>
  </si>
  <si>
    <t xml:space="preserve">заклинил  ЭД 5,5 кВт/ 1500 об. </t>
  </si>
  <si>
    <t>5,5/1500</t>
  </si>
  <si>
    <t>Западное Сабо, скв.20 от ТП-103</t>
  </si>
  <si>
    <t>сгорел ЭД 22кВ*1000 об/мин - замена</t>
  </si>
  <si>
    <t>22/1000</t>
  </si>
  <si>
    <t>ПС-35/6 кВ "Тунгор" новая</t>
  </si>
  <si>
    <t>В-35 кВ "Одопту"</t>
  </si>
  <si>
    <t xml:space="preserve"> НС Охинской ТЭЦ – «земля» в сетях 35 кВ, сброс нагрузки 20А. По АСДУ «МИР» на ПС-35/6 кВ «Тунгор» новая: авт. отключение В-35 кВ «Одопту». Срабатывание АВР-6 на ПС-35/6 кВ "Южный Купол". При осмотре ЭО ПС-35/6 кВ «Тунгор» - новая – замечаний нет. При осмотре ПС-35/6 кВ «Тунгор» - старая обнаружены следы хищения ЭО (разобран тр-р 35 кВ, похищены обмотки, снята ошиновка, медные контакты)</t>
  </si>
  <si>
    <t>ОРУ-35</t>
  </si>
  <si>
    <t>Западное Сабо, скв.163 от ТП-201</t>
  </si>
  <si>
    <t>сгорел ЭД 18,5кВ*1000 об/мин, замена</t>
  </si>
  <si>
    <t>Восточное Эхаби, скв.480 от ТП-32</t>
  </si>
  <si>
    <t>А3716</t>
  </si>
  <si>
    <t>ТП-6/0,4кВ № 102</t>
  </si>
  <si>
    <t>Кыдыланьи, ТП-102</t>
  </si>
  <si>
    <t>Замена проходного изолятора на ТП-6/0,4№102,  требуется замена провода ВЛ-0,4кВ от ТП-6/0,4кВ №102 до скв.  смена уставок по защите на ПС-35/6кВ"Кыдыл."</t>
  </si>
  <si>
    <t>Катангли, ТП-310</t>
  </si>
  <si>
    <t>Набиль,  ТП-102</t>
  </si>
  <si>
    <t>ТП 6/0,4 кВ №102 ф1- для ремонта ВЛ к скв 126</t>
  </si>
  <si>
    <t>Набиль,  скв.126 от ТП-102</t>
  </si>
  <si>
    <t>ТП 6/0,4 кВ №102 ф1- обрыв провода от опоры до БУ скв, замена ЭД (сгорел)</t>
  </si>
  <si>
    <t>АО/энерго. ТП-6/0,4 кВ №310 - замена автомата в ТП</t>
  </si>
  <si>
    <t>ВА57    100А</t>
  </si>
  <si>
    <t>Центральная Оха, скв.2746 от ТП-208</t>
  </si>
  <si>
    <t>не запускается по эл. части. протяжка контактов, запуск</t>
  </si>
  <si>
    <t>ВА</t>
  </si>
  <si>
    <t>ПС-35/6 "Южный Купол"</t>
  </si>
  <si>
    <t>Авт.отключение В-6-1, СВ-6 на ПС-35/6 "Южный Купол"в результате выхода из строя АВ 100В цепей ТН-6-1</t>
  </si>
  <si>
    <t>Центральная Оха, скв.2234 от ТП-229</t>
  </si>
  <si>
    <t>Не запускаетя, подгорание на клеммнике в БУ, протяжка контактов, запуск</t>
  </si>
  <si>
    <t>12.2016.</t>
  </si>
  <si>
    <t>Центральная Оха, скв.1789 от ТП-225</t>
  </si>
  <si>
    <t>клин ЭД 7,5 кВт / 1500 об/мин.</t>
  </si>
  <si>
    <t>7,5/1500</t>
  </si>
  <si>
    <t>Восточное Эхаби, скв.243 от ТП-32А</t>
  </si>
  <si>
    <t xml:space="preserve">не запускается, окисление на опоре в линии, работы на 28.06.16г.  устранение окисления на опоре , запуск </t>
  </si>
  <si>
    <t>Набиль,  скв.170 от ТП-23</t>
  </si>
  <si>
    <t>выбило автомат, протяжка контактов, запуск</t>
  </si>
  <si>
    <t>Набиль,  скв.156 от ТП-102</t>
  </si>
  <si>
    <t>замена пускателя на БУ</t>
  </si>
  <si>
    <t>МП</t>
  </si>
  <si>
    <t>ВМ-35</t>
  </si>
  <si>
    <t>ПС-35/6кВ "Тунгор"</t>
  </si>
  <si>
    <t xml:space="preserve">АОЭЭ ( авар. Откл. ВМ-35 Одопту на ПС-35/6 Тунгор, излом оборудования ЛР-35 - КЗ на "землю") . </t>
  </si>
  <si>
    <t>ПС-35/6 кВ "Мухто"</t>
  </si>
  <si>
    <t>ВЛ-6 Л-5МТ</t>
  </si>
  <si>
    <t xml:space="preserve">По АСДУ "Мир" авт.отключение ВВ-6 Л-5МТ ПС-35/6 кВ "Мухто". Осмотр ВЛ-6 кВ, ТП-6/0,4 кВ </t>
  </si>
  <si>
    <t>Набиль,  скв.114,186 от ТП-102</t>
  </si>
  <si>
    <t xml:space="preserve"> ТП №102 ф-1- устранение обрыва провода, смена ЭД</t>
  </si>
  <si>
    <t>Центральная Оха, скв.2277 от ТП-97</t>
  </si>
  <si>
    <t>сгорел ЭД 4,0 кВт/1500 об.</t>
  </si>
  <si>
    <t>4/1500</t>
  </si>
  <si>
    <t>В-6-1</t>
  </si>
  <si>
    <t>Авт.отключение В-6-1, включение СВ-6 на ПС-35/6 "Южный Купол" : КЗ 100В цепей в результате  повреждения кабелей на эстакаде</t>
  </si>
  <si>
    <t>АПвП 1х120</t>
  </si>
  <si>
    <t>сгорел ЭД, замена БУ</t>
  </si>
  <si>
    <t>Восточное Эхаби, скв.50 от ТП-34</t>
  </si>
  <si>
    <t>Сгорел ЭД 10кВтх1000об.мин. Дороги нет. Замена</t>
  </si>
  <si>
    <t>10/1000</t>
  </si>
  <si>
    <t>ТГ №5 ОТЭЦ</t>
  </si>
  <si>
    <t xml:space="preserve">ВЛ-35 кВ Т604 "Эхаби" </t>
  </si>
  <si>
    <t>НС ОТЭЦ вышел из строя ТГ №5. Введение ограничения по ВЛ-35 кВ Т604 "Эхаби". В остановке ПС-35/6 кВ "Эхаби", ПС-35/6 кВ "Сахарная Сопка", ПС-35/6 кВ "2-ая площадь", ПС-35/6 кВ "Восточное Эхаби"</t>
  </si>
  <si>
    <t>Центральный Паромай, скв.58 от ТП-516</t>
  </si>
  <si>
    <t>Определение причины отключения с 6:00 (светлое время суток).КЗ ВЛ-6кВ ф.5 Паромай  оп.248-266</t>
  </si>
  <si>
    <t>Катангли, скв.468 от ТП-310</t>
  </si>
  <si>
    <t>сгорел ЭД 5/1000 , КЗ обмоток статора , замена</t>
  </si>
  <si>
    <t>5/1000</t>
  </si>
  <si>
    <t>03.2017.</t>
  </si>
  <si>
    <t>Набиль,  скв.138 от ТП-301</t>
  </si>
  <si>
    <t>сгорел ЭД, замена</t>
  </si>
  <si>
    <t>ТП-6/0,4кВ №27</t>
  </si>
  <si>
    <t>Восточное Эхаби , скв. 219, 411</t>
  </si>
  <si>
    <t>АОЭЭ, выбило, не запускается. Переразделка кабельного спуска 0,4кВ, запуск скв.</t>
  </si>
  <si>
    <t>Акт №66</t>
  </si>
  <si>
    <t>АО ДЭС СФ ООО "СЭС" по причине порыва трубки подачи масла в турбину на ДГУ-1(ДГУ-2 в ремонте).</t>
  </si>
  <si>
    <r>
      <t xml:space="preserve">ПС 35/6 кВ №611. АО ВЛ-6 кВ Ф.11-20 действием МТЗ, АПВУ.  Гроза, дождь, порывистый ветер. Штормовое предупреждение, бюллетень погоды №157 от 05.06.16г. </t>
    </r>
    <r>
      <rPr>
        <sz val="12"/>
        <color indexed="60"/>
        <rFont val="Times New Roman"/>
        <family val="1"/>
        <charset val="204"/>
      </rPr>
      <t>06.06.16г. выполнен осмотр - дефектов не выявлено.</t>
    </r>
    <r>
      <rPr>
        <sz val="12"/>
        <rFont val="Times New Roman"/>
        <family val="1"/>
        <charset val="204"/>
      </rPr>
      <t xml:space="preserve"> </t>
    </r>
  </si>
  <si>
    <t>Акт №70</t>
  </si>
  <si>
    <r>
      <t xml:space="preserve">ПС-110/35/6 кВ "Крапивинская". АО ВЛ-6 кВ Ф.Кр-5 действием МТЗ, АПВН, РПВН. Перевели питание на Ф.Кр-20, Ф.Кр-21, Ф.Кр-22. Гроза, дождь, порывистый ветер. Штормовое предупреждение, бюллетень погоды №157 от 05.06.16г. </t>
    </r>
    <r>
      <rPr>
        <sz val="12"/>
        <color indexed="60"/>
        <rFont val="Times New Roman"/>
        <family val="1"/>
        <charset val="204"/>
      </rPr>
      <t>Выполнен осмотр, разрушены изоляторы оп. №133/6 фазы "В",  №134/6 фазы "С", произведена замена изоляторов.</t>
    </r>
  </si>
  <si>
    <t>Акт №71</t>
  </si>
  <si>
    <t>11:53</t>
  </si>
  <si>
    <r>
      <t xml:space="preserve">ПС-110/35/6 кВ "Катыльгинская" АО ВЛ-35 кВ ЦЛ-4 действием МТЗ 2 ступени, АПВН, РПВУ. </t>
    </r>
    <r>
      <rPr>
        <sz val="12"/>
        <color indexed="60"/>
        <rFont val="Times New Roman"/>
        <family val="1"/>
        <charset val="204"/>
      </rPr>
      <t>Внутреннее повреждение В-35 ЦЛ-4С на ПС-35/6кВ №401 (выведен в ремонт, ожидание замены).</t>
    </r>
  </si>
  <si>
    <t>Акт №72</t>
  </si>
  <si>
    <r>
      <t xml:space="preserve">ПС 35/6 кВ №502. АО ВЛ-6 кВ Ф.2-6 действием ТО, АПВУ. </t>
    </r>
    <r>
      <rPr>
        <sz val="12"/>
        <color indexed="60"/>
        <rFont val="Times New Roman"/>
        <family val="1"/>
        <charset val="204"/>
      </rPr>
      <t>Касание провода Ф. "А", "С" пролет оп. №2-3 в месте пересечении с дорогой, крупногабаритным грузом, провозимым на транспорте ООО "ИДС"</t>
    </r>
    <r>
      <rPr>
        <sz val="12"/>
        <rFont val="Times New Roman"/>
        <family val="1"/>
        <charset val="204"/>
      </rPr>
      <t>, габарит по высоте от уровня дороги до провода 7 м. (груз выс.6 м. плюс высота трала на которой перевозился)  На дороге перед пересечением установлен знак ограничения по высоте 4,5 метра. На ВЛ следы подгара.</t>
    </r>
  </si>
  <si>
    <t>Акт №73</t>
  </si>
  <si>
    <t>Ф.2-18 Вахское нмр</t>
  </si>
  <si>
    <t xml:space="preserve">Ф.2-18         </t>
  </si>
  <si>
    <t>Ф.2-14 Вахское нмр</t>
  </si>
  <si>
    <t xml:space="preserve">Ф.2-14         </t>
  </si>
  <si>
    <t>Остановка УЭЦН, Посадка напряжения во внешних сетях. Мегионский РЭС посадку напряжения зафиксировали.</t>
  </si>
  <si>
    <t xml:space="preserve">Остановка УЭЦН при АО ВЛ-110 СВ-5 действием 1ст. ДЗ, АПВУ на ПС -220 "С.Соснинская" и ПС-110 "Вахская". (эксплуатационная ответственность ПАО «ТРК»). Гроза, штормовое предупреждение, бюллетень погоды №165 от 13.06.16. </t>
  </si>
  <si>
    <t>Ф.6-13 Вахское нмр</t>
  </si>
  <si>
    <r>
      <t xml:space="preserve">ПС 35/6 кВ №206. АО ВЛ-6кВ ф.6-13 действием ТО, АПВУ.  Гроза, штормовое предупреждение, бюллетень погоды №165 от 13.06.16.  </t>
    </r>
    <r>
      <rPr>
        <sz val="12"/>
        <color indexed="60"/>
        <rFont val="Times New Roman"/>
        <family val="1"/>
        <charset val="204"/>
      </rPr>
      <t>Произведен осмотр замечаний не выявлено.</t>
    </r>
  </si>
  <si>
    <r>
      <t xml:space="preserve">АО ВЛ-6 Ф.12-8 действием МТЗ, АПВ не успешное. Порывистый ветер.  </t>
    </r>
    <r>
      <rPr>
        <sz val="12"/>
        <color indexed="60"/>
        <rFont val="Times New Roman"/>
        <family val="1"/>
        <charset val="204"/>
      </rPr>
      <t>Упало дерево пролёт оп.70-71 из вне охранной зоны. Дерево убрано, повреждений ВЛ - нет. Бюллетень погоды №166.</t>
    </r>
  </si>
  <si>
    <t>АО К-147 АО АВ-0,4кВ 630А на скв №1650. И АВ-0,4кВ 1000А "вводной" в ТП причина КЗ СУ ЭЦН скв №1650</t>
  </si>
  <si>
    <t xml:space="preserve"> АО од скв №176, выбит АВ в ТП АВ-160А Iр-96А .Запрошены распечатки с журнала событий СУ ЭЦН.</t>
  </si>
  <si>
    <r>
      <t xml:space="preserve">ПС-110/35/6 кВ "Крапивинская" АО ВЛ-6 кВ ф.Кр-20 действием МТЗ, АПВ.  Гроза. Проведен осмотр. </t>
    </r>
    <r>
      <rPr>
        <sz val="12"/>
        <color indexed="60"/>
        <rFont val="Times New Roman"/>
        <family val="1"/>
        <charset val="204"/>
      </rPr>
      <t>Оп.№90/1 подгар изолятора.</t>
    </r>
  </si>
  <si>
    <t xml:space="preserve"> Ф.Б10-19</t>
  </si>
  <si>
    <r>
      <t xml:space="preserve">АО ВЛ-110 кВ С-140, 141 действием НВЧЗ, АПВУ. Гроза, шторм. предупреждение, бюллетень погоды №179 b от 27.06.16. </t>
    </r>
    <r>
      <rPr>
        <sz val="12"/>
        <color indexed="60"/>
        <rFont val="Times New Roman"/>
        <family val="1"/>
        <charset val="204"/>
      </rPr>
      <t>Перекрытие изоляции ВЛ-110 С-140, С-141 при грозовых перенапряжениях на оп.№ 148, произведена замена гирлянд изоляторов всех фаз.</t>
    </r>
  </si>
  <si>
    <t>Ц-14</t>
  </si>
  <si>
    <t>Останов скв. по посадке напряжения при включении БСК-110 на ПС-110/35/6кВ "Катыльгинская" по команде ОАО "СО ЕЭС" Кемеровское РДУ</t>
  </si>
  <si>
    <t>Ф.6-12  Вахского нмр</t>
  </si>
  <si>
    <t>Опора 71 перекрытие изоляции всех фаз (ремонт не требуется)</t>
  </si>
  <si>
    <t>Следы перекрытия на опоре 101 Ф. "С", под опорой мертвая птица. Ремонт провода не требуется</t>
  </si>
  <si>
    <t>Опора № 31 ф "С" перекрытие м/у проводом и траверсой, произведен ремонт провода</t>
  </si>
  <si>
    <t>ВЛ-10 кВ Ф-11 РП Сундур, отпайка ПАО "Белкамнефть"</t>
  </si>
  <si>
    <t>ВЛ-10 кВ Ф-11 РП Сундур</t>
  </si>
  <si>
    <t>Падение дерева на ВЛ-10кВ в пр. оп. № 145-146 отпайки ПАО "Белкамнефть"</t>
  </si>
  <si>
    <t>ВЛ-10 кВ Ф-18 ПС Шаркан (ПАО "Удмуртэнерго")</t>
  </si>
  <si>
    <t>На опоре №224 сорвало изолятор, произошел схлест проводов. Заменили изолятор</t>
  </si>
  <si>
    <t>ВЛ-6 кВ Ф-18 ПС БКНС-4</t>
  </si>
  <si>
    <t>Падение дерева из-за пределов охранной зоны в пролёте опор 58-59. Дерево убрали, ВЛ без повреждений</t>
  </si>
  <si>
    <t>обрыв провода в пролёте оп. 37-38 (ПАО "Удмуртэнерго") не установленной техникой</t>
  </si>
  <si>
    <t>ЮТЭК-Нефтеюганск</t>
  </si>
  <si>
    <t>ВЛ-35 Южная-2</t>
  </si>
  <si>
    <t>ПС-35/6 №278 ВЛ-6 ф.278-06</t>
  </si>
  <si>
    <t>ВЛ-6 ф.278-06</t>
  </si>
  <si>
    <t>Вследствие удара молнии в ВЛ-6кВ, возникло грозовое перенапряжение, которое привело к перекрытию изоляции и возникновению межфазного замыкания и отключению ВВ-6кВ «ф.278-06» от действия защит. На оп.№32  разрушен изолятор ф."В", провод лежит  на траверсе,  ПС №278 "земля" на 1С-6. Повреждение устранили.</t>
  </si>
  <si>
    <t>ВЛ-6 ф.351-14</t>
  </si>
  <si>
    <t xml:space="preserve">Двух фазное КЗ фаз «В» и «С» произошло в следствие разряда молнии в пролете опор №5.3-5.4 ВЛ-6 кВ, которое привело к возникшему перенапряжению и перекрытию линейной изоляции фаз с дальнейшим отключением ВЛ-6кВ. Термическое повреждение проводов фазы «В» и фазы «С» в пролете опор №5.3-5.4 отпайка на УЗА №6. </t>
  </si>
  <si>
    <t>ВЛ-6 ф.369-13</t>
  </si>
  <si>
    <t>ВЛ-6 ф.369-02</t>
  </si>
  <si>
    <t>Вследствие удара молнии в ВЛ-6кВ, возникло грозовое перенапряжение, которое привело к перекрытию изоляции с тела опоры № 36 на провода ВЛ, что привело к возникновению межфазного дугового замыкания и отключению МВ-6кВ  ВЛ-6кВ ф.251-15 от действия защит. При осмотре ВЛ-6кВ ф.251-15 обнаружены следы термических ожогов на теле опоры №36.</t>
  </si>
  <si>
    <t>ПС 110/35/6кВ Средний Балык, ВЛ-35 Дожимная-1</t>
  </si>
  <si>
    <t>ВЛ-35 Дожимная-1</t>
  </si>
  <si>
    <t>Двухфазное КЗ на ВЛ-35кВ Дожимная 1 цепь явилось вследствие разряда молнии в пролете опор № 10-11, которое привело к возникшему перена-пряжению и перекрытию линейной изоляции фаз с дальнейшим отключением ВЛ действием токовых защит.</t>
  </si>
  <si>
    <t>ВЛ-6 ф.270-15</t>
  </si>
  <si>
    <t>ПС 35/6кВ №154 ВЛ-6кВ ф.154-03</t>
  </si>
  <si>
    <t>ВЛ-6кВ ф.154-03</t>
  </si>
  <si>
    <t>Гроза частичная остановка 12 скв. от 7 кустов ). Остановившиеся скважины запитаны от различных ПС 35/6 кВ, ВЛ-35 кВ. При осмотре объектов электроснабжения  замечаний не выявлено. Отключенное оборудование отсутствует. Уровни напряжения в норме. Сработавших устройств сигнализации нет.</t>
  </si>
  <si>
    <t>ПС-35/6кВ №221 В-6 ф.221-05</t>
  </si>
  <si>
    <t>На ДНС-8 К.З. ЭД №1. На ЛР-6кВ КУПНА№1 отгорел шлейф ф."С", схлест с ф."В".</t>
  </si>
  <si>
    <t>ПС-35/6кВ №209 ВЛ-6кВ ф.209-20</t>
  </si>
  <si>
    <t>ВЛ-6кВ ф.209-20</t>
  </si>
  <si>
    <t>ПС-35/6кВ №278 ВЛ-6кВ ф.278-18</t>
  </si>
  <si>
    <t>ВЛ-6кВ ф.278-18</t>
  </si>
  <si>
    <t>Гроза. Отключение в сетях ОАО «Тюменьэнерго»</t>
  </si>
  <si>
    <t>ПС-35/6кВ №226 ВЛ-6кВ ф.226-06</t>
  </si>
  <si>
    <t>ВЛ-6кВ ф.226-06</t>
  </si>
  <si>
    <t>ПС-35/6кВ №236 ВЛ-6кВ ф.236-07</t>
  </si>
  <si>
    <t>ВЛ-6кВ ф.236-07</t>
  </si>
  <si>
    <t>Вследствие грозового перенапряжения от удара молнии в опоры №30, №35 ВЛ-6кВ ф.236-07, произошло разрушение изоляторов на опоре №30 фаза «В» и опоре №35 фаза «С», провода упали на траверсы, что привело к возникновению межфазного «короткого» замыкания</t>
  </si>
  <si>
    <t>ПС-35/6кВ №252 ВЛ-6кВ ф.252-16</t>
  </si>
  <si>
    <t>ВЛ-6кВ ф.252-16</t>
  </si>
  <si>
    <t>ПС-220/110/35/6кВ Среднебалыкская ВЛ-35кВ ЮБ-1,2ц</t>
  </si>
  <si>
    <t>ПС-220/110/35/6кВ Среднебалыкская ВЛ-35кВ Дожимная-1,2ц</t>
  </si>
  <si>
    <t>Двухфазное КЗ на ВЛ-35кВ Дожимная 1,2 цепь явилось вследствие разряда молнии в пролете опор №1.9-№1.10, которое привело к возникшему пере-напряжению и перекрытию линейной изоляции фаз с дальнейшим отключением ВЛ действием токовых защит.</t>
  </si>
  <si>
    <t>Двухфазное КЗ на ВЛ-35кВ Волга 1 цепь явилось вследствие разряда молнии в пролете опор № 7-8, которое привело к возникшему перенапряжению и перекрытию линейной изоляции фаз с дальнейшим отключением ВЛ дей-ствием токовых защит.</t>
  </si>
  <si>
    <t xml:space="preserve">Трех фазное КЗ фаз «А», «В» и «С» произошло в следствие разряда молнии в пролете опор №12-13 ВЛ-6 кВ, которое привело к возникшему перенапряжению и перекрытию линейной изоляции фаз с дальнейшим отключением ВЛ-6кВ ф.334-14 действием токовых защит. </t>
  </si>
  <si>
    <t xml:space="preserve">Двух фазное КЗ фаз «А» и «В» произошло в следствие разряда молнии в пролете опор №  4.33-4.34. ВЛ-6 кВ, которое привело к возникшему перенапряжению и перекрытию линейной изоляции фаз с дальнейшим отключением ВЛ-6кВ ф.354-14 действием токовых защит. </t>
  </si>
  <si>
    <t xml:space="preserve">Двух фазное КЗ фаз «А» и «В» произошло в следствие разряда молнии в пролете опор № 28-29 ВЛ-6 кВ, которое привело к возникшему перенапря-жению и перекрытию линейной изоляции фаз с дальнейшим отключением ВЛ-6кВ ф.108 действием токовых защит. </t>
  </si>
  <si>
    <t xml:space="preserve">Двух фазное КЗ фаз «А» и «В» произошло в следствие разряда молнии в пролете опор № 97-98 ВЛ-6 кВ, которое привело к возникшему перенапря-жению и перекрытию линейной изоляции фаз с дальнейшим отключением ВЛ-6кВ ф.355-18 действием токовых защит. </t>
  </si>
  <si>
    <t xml:space="preserve">Двух фазное КЗ фаз «В» и «С» произошло в следствие разряда молнии в пролете опор № 16-17 ВЛ-6 кВ, которое привело к возникшему перенапря-жению и перекрытию линейной изоляции фаз с дальнейшим отключением ВЛ-6кВ ф.353-18 действием токовых защит. </t>
  </si>
  <si>
    <t>Во время удара молнии в опору №13 ВЛ-6 кВ ф.6034-06, возникло грозовое перенапряжение, что привело к возникновению КЗ и АО ВЛ-6 кВ ф.6034-06 от ТО. Работа АВР-6 в БКРУ-6 к.34.1 и БКРУ-6 к.34.2</t>
  </si>
  <si>
    <t xml:space="preserve">Во время удара молнии в опору №12 ВЛ-6 кВ ф.6041-15, ф.6041-22  возникло грозовое перенапряжение, что привело к возникновению КЗ и АО ВЛ-6 кВ ф.6041-15, ВЛ-6 кВ ф.6041-22  от ТО. </t>
  </si>
  <si>
    <t>ПС 110/35/6кВ Лабытвор ВЛ-35 Юган-1</t>
  </si>
  <si>
    <t>ВЛ-35 Юган-1</t>
  </si>
  <si>
    <t xml:space="preserve">Во время удара молнии в опору№21 ВЛ-35 кВ ВЛ-35 Юган-1  возникло грозовое перенапряжение, что привело к возникновению КЗ и АО ВЛ-35 Юган-1 от ТО. </t>
  </si>
  <si>
    <t>ПС  110/35/6кВ Лабытвор ВЛ-35 Юган-2</t>
  </si>
  <si>
    <t xml:space="preserve">Во время удара молнии в опору№23 ВЛ-35 кВ ВЛ-35 Юган-2  возникло грозовое перенапряжение, что привело к возникновению КЗ и АО ВЛ-35 Юган-2 от ТО. </t>
  </si>
  <si>
    <t xml:space="preserve">Во время удара молнии в опору №6 ВЛ-6 кВ ф.5018-17, ф.5018-20  возникло грозовое перенапряжение, что привело к возникновению КЗ и АО ВЛ-6 кВ ф.5018-17, ВЛ-6 кВ ф.5018-20  от ТО. </t>
  </si>
  <si>
    <t>ПС 110/35/6 кВ Озерная ВЛ-35 кВ Дружная-1,2</t>
  </si>
  <si>
    <t>ВЛ-35 кВ Дружная-1,2</t>
  </si>
  <si>
    <t xml:space="preserve">Прохождение грозового фронта. Удар молнии в грозотрос в пролёте опор №№  17-18 ВЛ-35 кВ Дружная-1,2, возникло грозовое перенапряжение, которое привело к перекрытию изоляции с тела опоры на провода ВЛ, что привело к возникновению межфазного КЗ и АО данной ВЛ  </t>
  </si>
  <si>
    <t>ПС 110/35/6кВ Лабытвор                            ВЛ-35 Ока-1,2</t>
  </si>
  <si>
    <t xml:space="preserve">Возникновение двухфазного короткого замыкания, во время 
прохождения грозового фронта.
При осмотре ВЛ-35 Ока-2  на опоре №24 были обнаружены следы попадания молнии в тело опоры и  разрушение ОПН-35 ф. В. </t>
  </si>
  <si>
    <t>ПС 110/35/6кВ Горшковская                         ВЛ-35 Тетерев-1,2</t>
  </si>
  <si>
    <t xml:space="preserve">Возникновение трехфазного короткого замыкания, во время 
прохождения грозового фронта, привело к АО ВВ-35 кВ Тетерев-1, ВВ-35 кВ Тетерев-2 с успешным АПВ. При осмотре ВЛ-35 Тетерев-1 были обнаружены следы попадания молнии в тело опор №5. </t>
  </si>
  <si>
    <t xml:space="preserve">БЭО-1 </t>
  </si>
  <si>
    <t>РЛК-10/400
А-95</t>
  </si>
  <si>
    <t>Т.О. - 14.01.2016г.
Т.Р. - 13.02.2014г.</t>
  </si>
  <si>
    <t>Т.О. - .07.2016г.
Т.Р. - 2017г.</t>
  </si>
  <si>
    <t>Т.Р. - 15.01.2015г.
(отказ РИТУ)</t>
  </si>
  <si>
    <t>ПС-35/6кВ №321 ВЛ-6 ф.321-09 Мс</t>
  </si>
  <si>
    <t xml:space="preserve">Двух фазное КЗ фаз «А» и «В» произошло в следствие разряда молнии в пролете опор №35-36 ВЛ-6 кВ, которое привело к возникшему перенапря-жению и перекрытию линейной изоляции фаз с дальнейшим отключением ВЛ-6кВ ф.321-09 действием токовых защит. </t>
  </si>
  <si>
    <t>ВЛ-6 ф.326-06</t>
  </si>
  <si>
    <t>ВЛ-6 ф.326-15</t>
  </si>
  <si>
    <t>ВЛ-6 ф.326-16</t>
  </si>
  <si>
    <t>ВЛ-6 ф.3086-15</t>
  </si>
  <si>
    <t>ВЛ-6 ф.2Ек-15</t>
  </si>
  <si>
    <t>ВЛ-6 ф.012-13</t>
  </si>
  <si>
    <t>Отключение в сетях ОАО «Тюменьэнерго»                                   (БЭО-3: 48скв. 36.2т; БЭО-4: 75скв. 53,0т.)</t>
  </si>
  <si>
    <t>ПС-35/6кВ №231 ВЛ-6 ф.231-14</t>
  </si>
  <si>
    <t>ВЛ-6  ф.231-14</t>
  </si>
  <si>
    <t>Между опорами №20-21 обрыв двух проводов ф."А,С" сторонним транспортом. Экскаватор принадлежит организации "Югратрансстройлес".ВЛ-6 кВ ф.231-14 выполнили ремонт, введен в работу.</t>
  </si>
  <si>
    <t>ПС-35/6кВ №232 ВЛ-6 ф.232-08</t>
  </si>
  <si>
    <t>ВЛ-6  ф.232-08</t>
  </si>
  <si>
    <t>При расклинивании скв.№ 390 на к. 14 Энт. отключился СВВ-6 БКРУ-6, включили. (1С -6кВ  БКРУ-6 запитана от ввода-6-2 (ф.219-12) через СВВ-6).</t>
  </si>
  <si>
    <t>ПС 110/35/6кВ Мамонтовская,     ВЛ-35 Аксеновская-1,2</t>
  </si>
  <si>
    <t>ПС 35/6кВ №020 
Яч. В-6кВ ф.020-16</t>
  </si>
  <si>
    <t>В-6кВ ф.020-16</t>
  </si>
  <si>
    <t>ВЛ-6кВ ф.231-14</t>
  </si>
  <si>
    <t>ТО 03.12.2015г.
ТР 04.06.2014г.</t>
  </si>
  <si>
    <t>ТО 12.2016г.
ТР 06.2016г.</t>
  </si>
  <si>
    <t>08.06.2016г., 17.06.2016г.</t>
  </si>
  <si>
    <t>ВЛ-6кВ ф.180-04</t>
  </si>
  <si>
    <t>ВЛ-6кВ ф.103-05</t>
  </si>
  <si>
    <t>Внешнее механическое воздействие кузовом грузового автомобиля на провод ВЛ-6кВ ф. №8/1 в районе опор №№21-22</t>
  </si>
  <si>
    <t>Межфазное К.З. на линии ВЛ-6кВ фидер №2 из-за порывистого ветра, место замыкания не установлено</t>
  </si>
  <si>
    <t>Межфазное К.З. на линии ВЛ-6кВ фидер №2,4 из-за сильного ветра, место замыкания не установлено</t>
  </si>
  <si>
    <t>выход из строя концевой муфты на КЛ-6кВ в месте присоединения к ВЛ-6 кВ фидер 1 опора 1</t>
  </si>
  <si>
    <t>ВЛ-6 кВ №12 Приазовский ЭСУ.</t>
  </si>
  <si>
    <t>ПС 110/35/6кВ Мушкино            ВЛ-35 КНС-4-1,2.</t>
  </si>
  <si>
    <t>В-35 КНС-4-1,2.</t>
  </si>
  <si>
    <t xml:space="preserve">ПС 110/35/6кВ Мушкино            ВЛ-35 КНС-10-1,2.                          </t>
  </si>
  <si>
    <t xml:space="preserve">В-35 КНС-10-1,2.                         </t>
  </si>
  <si>
    <t>А.О. Т.О.</t>
  </si>
  <si>
    <t>ПС 35/6 КНС-2Е</t>
  </si>
  <si>
    <t>ВЛ-6 ф.2-07Е</t>
  </si>
  <si>
    <t>А.О. МТЗ</t>
  </si>
  <si>
    <t>ПС 110/35/6 ЕЕ</t>
  </si>
  <si>
    <t>ВЛ-35 К-14</t>
  </si>
  <si>
    <t>А.О.  Т.О.</t>
  </si>
  <si>
    <t>ПС 35/6 К-76</t>
  </si>
  <si>
    <t>ф.76-14</t>
  </si>
  <si>
    <t>А.О.</t>
  </si>
  <si>
    <t>ПС №4 кам</t>
  </si>
  <si>
    <t>к.40,59,75</t>
  </si>
  <si>
    <t xml:space="preserve">А.О.      </t>
  </si>
  <si>
    <t>ПС №2 Кам</t>
  </si>
  <si>
    <t>ПС 35/6 кВ Куст-47 ВЛ 6 кВ Ф-15 от ПС 35/6 кВ Куст-47</t>
  </si>
  <si>
    <t xml:space="preserve"> ТО</t>
  </si>
  <si>
    <t>РУ 6 кВ Северо-Ватинское ВЛ 6 кВ Ф-17 от РУ 6 кВ Северо-Ватинское</t>
  </si>
  <si>
    <t>ПС 35/6 кВ КНС-6В ВЛ 6 кВ Ф-11 от ПС 35/6 кВ КНС-6В</t>
  </si>
  <si>
    <t>ПС 35/6 кВ Куст-150 ВЛ 6 кВ Ф-8 от ПС 35/6 кВ Куст-150</t>
  </si>
  <si>
    <t>ПС 35/6 кВ Куст-78 С-Ват. ВЛ 6 кВ Ф-6 от ПС 35/6 кВ Куст-78 С-Ват.</t>
  </si>
  <si>
    <t>СУ ЭЦН ЦДНГ-2</t>
  </si>
  <si>
    <t>ПП-6 ВЛ-6 кВ Ф-2 ПС 35/6 кВ "Заборовка" (Жиг.П.О.)</t>
  </si>
  <si>
    <t>Сгорел предохранитель на ТП, замена.</t>
  </si>
  <si>
    <t>ПС 35/6 кВ "267" СВ-6</t>
  </si>
  <si>
    <t>ПС 35/6 кВ "267" 1СШ-6 кВ</t>
  </si>
  <si>
    <t>Отключение на ПС 35/6 кВ СВ-6 кВ яч.20 из-за механической неисправности привода выключателя, отключение 1СШ-6 кВ.</t>
  </si>
  <si>
    <t>ВЛ-6кВ ф-11 ПС 35/6 "Нефть"</t>
  </si>
  <si>
    <t>ВЛ-6кВ ф-13 ПС 35/6 "КСП-2"</t>
  </si>
  <si>
    <t>Попадание птицы на токоведущие части ЛР-6кВ оп. 99/6 КТПН 6/0,4кВ №1/160кВА к-20</t>
  </si>
  <si>
    <t>ВЛ-6 кВ ф-6</t>
  </si>
  <si>
    <t>Посадка напряжения в сети 6 кВ из-за остановки ЭД-3 и запуска ЭД-2 на БКНС-2.</t>
  </si>
  <si>
    <t>ПС 35/6кВ №177                       ВЛ-6кВ ф.177-05</t>
  </si>
  <si>
    <t>ВЛ-6кВ ф.177-05</t>
  </si>
  <si>
    <t>ПС 35/6 кВ Куст-1 ВЛ 6 кВ Ф-14 от ПС 35/6 кВ Куст-1</t>
  </si>
  <si>
    <t>ПС 35/6 кВ Куст-150 ВЛ 6 кВ Ф-4 от ПС 35/6 кВ Куст-150</t>
  </si>
  <si>
    <t>РУ 6кВ Южно-Аганское ВЛ 6 кВ Ф-18 от РУ 6кВ Южно-Аганское</t>
  </si>
  <si>
    <t>ПС 35/6 кВ Куст-114 ВЛ 6 кВ Ф-13 от ПС 35/6 кВ Куст-114</t>
  </si>
  <si>
    <t>ПС-35/6кВ К-1892 ВЛ-6кВ Ф№8</t>
  </si>
  <si>
    <t>ПС-110/35/6кВ "КНС-13" ВЛ-35кВ Ф№2</t>
  </si>
  <si>
    <t>Пс-35/6кВ К-670 ВЛ-6кВ Ф№8</t>
  </si>
  <si>
    <t>ВЛ-6 кВ Ф-10</t>
  </si>
  <si>
    <t>ВЛ-35 кВ "Якушкинская-1"</t>
  </si>
  <si>
    <t>ВЛ-6 кВ Ф-13 РУ-6 кВ №3</t>
  </si>
  <si>
    <t>Работала МТЗ. АПВ-нет. РПВ-успешно. Гроза, дождь, сильный порывистый ветер. Произведен осмотр ВЛ. Повреждений не обнаружено.</t>
  </si>
  <si>
    <t>ВЛ-6 кВ Ф-3 ПС 35/6 кВ "Грековская"</t>
  </si>
  <si>
    <t>Сработало указательное реле АО. АПВ-не успешно. РПВ-успешно. Гроза, дождь, сильный порывистый ветер.Произведен осмотр ВЛ. Повреждений не обнаружено.</t>
  </si>
  <si>
    <t>ВЛ-220 кВ Муравленковская-Надым</t>
  </si>
  <si>
    <t>ПС 220/110/35/6кВ Средний Балык</t>
  </si>
  <si>
    <t xml:space="preserve">ВЛ-220 кВ ВЧ-232 </t>
  </si>
  <si>
    <t xml:space="preserve">ВГТЭС: ДЗЛ, 1ст. ТНЗНП ;                                                                                   ПС "Мангазея": ДЗЛ и 1ст. ТНЗНП.                                      </t>
  </si>
  <si>
    <t xml:space="preserve">  КВЛ-110 ВГТЭС-Мангазея 1цепь (С-6)  </t>
  </si>
  <si>
    <t>Прохождение грозового фронта в районе ПС "Мангазея",
причина выясняется.</t>
  </si>
  <si>
    <t xml:space="preserve">ВГТЭС: 1ст. ТНЗНП            
ПС "Мангазея": ДЗЛ и 1ст. ТНЗНП                    </t>
  </si>
  <si>
    <t>ПС 35/6кВ №106                     ВЛ-6кВ ф.106-16</t>
  </si>
  <si>
    <t>ВЛ-6кВ ф.106-16</t>
  </si>
  <si>
    <t>ПС 110/35/6кВ Петелинская,                                  ВЛ-35 Заря-1,2</t>
  </si>
  <si>
    <t>ВЛ-35 Заря-1,2</t>
  </si>
  <si>
    <t>ВЛ-6 кВ Ф-5 ПС 35/6 кВ "Алексеевская"</t>
  </si>
  <si>
    <t>К-147 скв.1649 Советское нмр</t>
  </si>
  <si>
    <t>К-147 скв.1649</t>
  </si>
  <si>
    <t>АО скв №1649, выход из строя МП, выполнена замена МП, скв в работе.</t>
  </si>
  <si>
    <t>ВЛ-110 кВ "Афипская-Северская" КЭС</t>
  </si>
  <si>
    <t>ПС 35/6 кВ  "Бугундырь", "Ахтырская", "Черноморская", "Горка", "Западная".</t>
  </si>
  <si>
    <t>М-я Ахтырско-Бугундырское, Холмское, Зыбза. На ПС "Афипская" КЭС сработал МВ-110-"Афипская-Северская" с успешным АПВ.</t>
  </si>
  <si>
    <t>ПС 35/6 Шулаевская, ВЛ-6 фидера № 94.</t>
  </si>
  <si>
    <t>1 ст.З З.</t>
  </si>
  <si>
    <t>ВЛ-110 кВ "Калиновый Ключ"(ВПО) ПС 220/110/6 кВ "Ново-Отрадная" (МЭС).</t>
  </si>
  <si>
    <t>ВЛ-220 кВ Холмогорская-Кирилловская
ВЛ-220 кВ Холмогорская-Когалым</t>
  </si>
  <si>
    <t>Посадка напряжения по ПС 35/6 кВ  до уровня 5,2 кВ по стороне 6 кВ подключенных от ПС-110/35/6кВ  "Барсуковская", "Новопурпейская",  до уровня  5,8 кВ подключенных от ПС 110/35/6 кВ "Ямальская". Причина:  из-за отключения ВЛ-220кВ кВ "Холмогорская-Кирилловская", ВЛ-220 кВ Холмогорская-Когалым", АПВ успешное. Прохождение грозового фронта.</t>
  </si>
  <si>
    <t>ВЛ-500 кВ Холмогорская-Муравленковская</t>
  </si>
  <si>
    <t>Посадка напряжения по ПС 35/6 кВ  до уровня 5,5 кВ по стороне 6 кВ подключенных от ПС-110/35/6кВ  "Барсуковская", "Новопурпейская",  до уровня  5,5 кВ подключенных от ПС 110/35/6 кВ "Ямальская". Причина:  из-за отключения ВЛ-500кВ кВ "Холмогорская-Муравленковская", АПВ успешное. Прохождение грозового фронта.</t>
  </si>
  <si>
    <t>1Т ПС 110/35/6 кВ "Игольская"</t>
  </si>
  <si>
    <t>ООО «Томская нефть»</t>
  </si>
  <si>
    <t>Ф.14-4</t>
  </si>
  <si>
    <t>Дифзащита ТМ</t>
  </si>
  <si>
    <t>ПС 110/35/6 кВ "А-1"</t>
  </si>
  <si>
    <t>ПС 110/35/6 кВ "А-1", ПС 35/6 кВ "Х-52", ПС 35/10/6 кВ "ССУ"</t>
  </si>
  <si>
    <t>35/6кВ "КНС-2" (БугПЭС)</t>
  </si>
  <si>
    <t>ВЛ-6 кВ ф-Поселковый</t>
  </si>
  <si>
    <t>ВЛ-6 кВ ф-КНС</t>
  </si>
  <si>
    <t>ВЛ-6 кВ ф-Бурение</t>
  </si>
  <si>
    <t>2 С.Ш-35 кВ</t>
  </si>
  <si>
    <t>2 С.Ш-35 кВ ПС 110/35/6 кВ
"Бариновская"</t>
  </si>
  <si>
    <t>ВЛ-6 кВ Ф-2 ПС 35/6 кВ "Славкинская"</t>
  </si>
  <si>
    <t>ПС 35/6 №247
ВЛ-6 ф.247-05</t>
  </si>
  <si>
    <t xml:space="preserve"> ВЛ-6 ф.247-05</t>
  </si>
  <si>
    <t>ПС35/6 №250, ЗРУ-6 КНС-21, В-6 ф.21к-12</t>
  </si>
  <si>
    <t>ВЛ-6 ф.21к-12</t>
  </si>
  <si>
    <t>ПС-35/6кВ №067 
ВЛ-6кВ ф.067-12</t>
  </si>
  <si>
    <t xml:space="preserve"> ВЛ-6кВ ф.067-12</t>
  </si>
  <si>
    <t>ПС 35/6 кВ №357 
ВЛ-6 ф.357-24</t>
  </si>
  <si>
    <t>ВЛ-6 ф.357-24</t>
  </si>
  <si>
    <t>ПС 110 кВ КНС-18 
ВЛ-35 ДНС-19-1,2</t>
  </si>
  <si>
    <t>ВЛ-35 ДНС-19-1.2</t>
  </si>
  <si>
    <t>ПС 110 кВ Киняминская ВЛ-35 Муравская-1</t>
  </si>
  <si>
    <t>ВЛ-35 Муравская-1</t>
  </si>
  <si>
    <t>ПС 35/6 кВ №353 
ВЛ-6 ф.353-18</t>
  </si>
  <si>
    <t>ВЛ-6 ф.353-18</t>
  </si>
  <si>
    <t>ПС 35/6 кВ №362
ВЛ-6 ф.362-05</t>
  </si>
  <si>
    <t>ВЛ-6 ф.362-05</t>
  </si>
  <si>
    <t>ПС 220 кВ Шубинская 
ВЛ-220 Пересвет-Шубинская</t>
  </si>
  <si>
    <t>ВЛ-220 Пересвет-Шубинская</t>
  </si>
  <si>
    <t>ЗРУ 6 кВ ГПЭС ДНС-2 КТПН 6/0,4кВ №5 1000кВА КП-6</t>
  </si>
  <si>
    <t>ЗРУ 6 кВ ГПЭС ДНС-2 КТПН 6/0,4кВ №6 1000кВА КП-6</t>
  </si>
  <si>
    <t>ПС 6/35кВ Касаев Тр-р 6/35 кВ №1, №2</t>
  </si>
  <si>
    <t>ПС 35/6 кВ Ачимовская-1 ВЛ 6 кВ Ф-9 от ПС 35/6 кВ Ачимовская-1</t>
  </si>
  <si>
    <t>ПС 110/35/6 кВ Чистинная ВЛ 35 кВ Ф-2 от ПС 110/35/6 кВ Чистинная</t>
  </si>
  <si>
    <t>РУ 6 кВ ГПЭС Чист. ВЛ 6 кВ Ф-7 КП-6, 7, Р-470, Р-479, жил.поселок от ЗРУ-6кВ ГПЭС Чист.</t>
  </si>
  <si>
    <t xml:space="preserve">ПС 35/6 кВ Куст-224 </t>
  </si>
  <si>
    <t>ПС 35/6 кВ Куст-224 2В-35</t>
  </si>
  <si>
    <t>ПС 35/6 кВ ДНС-2М ВЛ 6 кВ Ф-4 от ПС 35/6 кВ ДНС-2М</t>
  </si>
  <si>
    <t>ПС 35/6 кВ Куст-53 ВЛ 6 кВ Ф-15 от ПС 35/6 кВ Куст-53</t>
  </si>
  <si>
    <t>Дисбаланс напряжения</t>
  </si>
  <si>
    <t>ПС 35/6 кВ Куст-78 С-Ват. СШ 6 кВ №1</t>
  </si>
  <si>
    <t>ПС 220/110/35 кВ Кирьяновская ВЛ 35 кВ Ф-5 от ПС 220/110/35 кВ Кирьяновская</t>
  </si>
  <si>
    <t>ПС 35/6 кВ Куст-150 ВЛ 6 кВ Ф-6 от ПС 35/6 кВ Куст-150</t>
  </si>
  <si>
    <t>ПС 110/35/6 кВ Южно-Аганская ВЛ-35кВ Ф-2,3</t>
  </si>
  <si>
    <t>ПС 35/6 кВ Куст-50 ВЛ 6 кВ Ф-3 от ПС 35/6 кВ Куст-50</t>
  </si>
  <si>
    <t>ВЛ-6кВ ф-4 ПС 35/6 "Малочерногорская"</t>
  </si>
  <si>
    <t>Ф.16-14</t>
  </si>
  <si>
    <t>Ф.17-4</t>
  </si>
  <si>
    <t>Ф.9-19</t>
  </si>
  <si>
    <t>Ф.11-6</t>
  </si>
  <si>
    <t>Ф.Кр-9</t>
  </si>
  <si>
    <t>С-98, 97</t>
  </si>
  <si>
    <t>ВЛ-10 фидера № 2</t>
  </si>
  <si>
    <t>ВЛ-6 кВ фидера № 7</t>
  </si>
  <si>
    <t>ВЛ-6кВ Ф-18      ПС35/6кВ К-335</t>
  </si>
  <si>
    <t>2 ст.ТЗНП. МТЗ.</t>
  </si>
  <si>
    <t>ВЛ-110кВ "Коханы-2"(ВПО)</t>
  </si>
  <si>
    <t>ПС 35/6 №177 ВЛ-6 ф.177-14</t>
  </si>
  <si>
    <t>В-6 ф.177-14</t>
  </si>
  <si>
    <t>ПС-35/6 кВ "Тунгор"</t>
  </si>
  <si>
    <t>В-35 кВ "Сабо"</t>
  </si>
  <si>
    <t xml:space="preserve"> ПС ГЗУ-12 Ф-6 ВЛ-6кВ </t>
  </si>
  <si>
    <t xml:space="preserve">ПС, "Городская", Н-кудринская", "Краснояровская" </t>
  </si>
  <si>
    <t>ПС "Твердиловская", "Ленинградская"</t>
  </si>
  <si>
    <t>Посадка напряжения при аварийном отключении ВЛ-110 кВ "Михайловская-Пилюгинская". Гроза</t>
  </si>
  <si>
    <t>ВЛ-6 кВ ф-ДНС-3, КНС-1</t>
  </si>
  <si>
    <t>35/6кВ "Боголюбовская", ВЛ-6 кВ ф-1212</t>
  </si>
  <si>
    <t>ПС 110\10кВ "Азино" Ф-1</t>
  </si>
  <si>
    <t>ПС 110/10кВ "Азино" Ф-1(ПАО "Удмуртэнерго")</t>
  </si>
  <si>
    <t xml:space="preserve">ВЛ-6кВ Ф-18 ПС 35/6кВ "Зимняя-Ставка-1" </t>
  </si>
  <si>
    <t>ВЛ-6 кВ ф-Савруша, ВЛБ-15</t>
  </si>
  <si>
    <t>ВЛ-6 кВ ф-Западный</t>
  </si>
  <si>
    <t>35/6кВ "Ленинградская"</t>
  </si>
  <si>
    <t>ВЛ-6 кВ ф-1</t>
  </si>
  <si>
    <t>35/6кВ "Врезовка"</t>
  </si>
  <si>
    <t>ВЛ-10 кВ ф-ВР-2</t>
  </si>
  <si>
    <t>Аварийное отключение РАО. Персонал УЭ осмотрел ПС, выпавших блинкеров нет.</t>
  </si>
  <si>
    <t>ВЛ-6 кВ ф-410</t>
  </si>
  <si>
    <t>ВЛ-6 кВ ф-4, 7</t>
  </si>
  <si>
    <t>35/10кВ "Совхозная" (СПО)</t>
  </si>
  <si>
    <t>ВЛБ скв.720</t>
  </si>
  <si>
    <t>К-129 скв. 1477 Советское нмр</t>
  </si>
  <si>
    <t>К-129 скв. 1477</t>
  </si>
  <si>
    <t>ПС 110/35/10 кВ Сегедур ф-9</t>
  </si>
  <si>
    <t xml:space="preserve">ПС 110/35/10 кВ Сегедур ф-9 </t>
  </si>
  <si>
    <t>МВ-35 Т-2-Т</t>
  </si>
  <si>
    <t>МВ-35 Т-2-Т ПС 35/6 кВ "Дерюжевка"</t>
  </si>
  <si>
    <t>Сработало указательное реле АО.
АПВ-нет. РПВ-успешно. Гроза, дождь, сильный порывистый ветер.
Произведен осмотр ПС,                 
повреждений не обнаружено.</t>
  </si>
  <si>
    <t>Обнаружена обгоревшая птица под оп.№26/2.</t>
  </si>
  <si>
    <t>ВЛ-6кВ Ф-5  ПС35/6кВ К-8 М/Ч м/р</t>
  </si>
  <si>
    <t>ВЛ-0,4 кВ ф-1 от ТП Ю-1-13</t>
  </si>
  <si>
    <t>М-е Абино-Украинское. Сработал фидерный АВ. Перегруз.</t>
  </si>
  <si>
    <t>ТП 12-3</t>
  </si>
  <si>
    <t>М-е Новодмитриевское. Гроза, дождь. ШП КМЯ-42 от 07.07.16г.</t>
  </si>
  <si>
    <t>М-е Восточно-Северское. Отключение вводного ВВ-6-Т2. Гроза, дождь. ШП КМЯ-42 от 07.07.16г.</t>
  </si>
  <si>
    <t>М-е Анастасиевско-Троицкое. Повреждение изолятора на опоре-50, падение провода на траверсу. ШП КМЯ-44 от 11.07.16г.</t>
  </si>
  <si>
    <t>Ю-2 Абинский ЭСУ.</t>
  </si>
  <si>
    <t>М-е Абино-Украинское, Украинское.</t>
  </si>
  <si>
    <t>М-я Анастасиевско-Троицкое, Западно-Анастасиевское. Разрушение ОПН-35 кВ фаза А.</t>
  </si>
  <si>
    <t>ВЛ-10 кВ СТ-2 Приазовский ЭСУ</t>
  </si>
  <si>
    <t xml:space="preserve">М-е Северо-Нефтяное. </t>
  </si>
  <si>
    <t>ВЛ-6 кВ № БГ-115 Абинский ЭСУ.</t>
  </si>
  <si>
    <t>РП-36 Бг Абинский ЭСУ.</t>
  </si>
  <si>
    <t>Отключение ВЛ-6кВ произошло во время прохождения грозового фронта. Длина ВЛ-6кВ 8,65км, РВО-6кВ 9шт установлены на КТПН 6/0,4кВ №1,2,3 КП-66, ОПН-6кВ 3шт установлены на оп.№1. По системе ТМ зафиксирован бросок тока на яч.№5 до 289А, уставка МТО 1100А/0сек; МТЗ 300А/0,5сек. Набор нагрузки 100% - 13:53. _x000D_
Прямые потери: 0,6т/7,4м3. косвенные 0,4т/13м3._x000D_
Набор нагрузки 100% - 13:53  Контроль за уровнем напряжения, нагрузок, запуском мех.фонда. Осмотр эл.оборудования ПС 35/6кВ, ВЛ-6кВ, КТПН 6/0,4кВ. При осмотре обнаружено разрушение изоляции на оп.138 фаза А. 01.07.2016г. произвели устранение замечания.18.07.16. произвели замену поврежденной изоляции.</t>
  </si>
  <si>
    <t>Отключение ВЛ-6кВ произошло во время прохождения грозового фронта. Длина ВЛ-6кВ 10,05км, РВО-6кВ 6шт установлены на оп.№1А, КТПН 6/0,4кВ №1 КП-80, ОПН-6кВ 3шт установлены на КТПН 6/0.4кВ №1 КП-105. По системе ТМ зафиксирован бросок тока на яч.№15 до 135А, уставка МТО 1000А/0сек; МТЗ 400А/0,5сек._x000D_
Набор нагрузки 50% - 13:57, 100% - 14:18. _x000D_
Прямые потери: 1,2т/5,6м3. Косвенные 0,6т/7,5м3.  Контроль за уровнем напряжения, нагрузок, запуском мех.фонда. 02.07.2016г. при осмотре обнаружен ожог изоляции на оп.2/2 фаз А,В. 03.07.2016г. произвели замену изоляции.</t>
  </si>
  <si>
    <t>Отключение ВЛ-6кВ произошло во время прохождения грозового фронта. Длина ВЛ-6кВ 3,3км, РВО-6кВ 6шт установлены на КТПН 6/0,4кВ №1 КП-65, КТПН 6/0,4кВ №1 КП-91. По системе ТМ зафиксирован бросок тока на яч.№16 до 165А, уставка МТО 1500А/0сек; МТЗ 240А/0,5сек._x000D_
Набор нагрузки 50% - 15:38, 100% - 15:50. _x000D_
Прямые потери: 0,5т/7,2м3. Косвенные потери: 0т/11м3. Контроль за уровнем напряжения, нагрузок, запуском мех.фонда. Осмотр эл.оборудования ПС 35/6кВ. Произведен осмотр ВЛ. Составлен акт.</t>
  </si>
  <si>
    <t>Отключение ВЛ-6кВ произошло во время прохождения грозового фронта. Длина ВЛ-6кВ 10,25км, РВО-6кВ 6шт установлены на КТПН 6/0,4кВ №1 КП-59, КТПН 6/0,4кВ №1 КП-89, ОПН-6кВ 3шт установлены на КТПН 6/0.4кВ №1 КП-106. По системе ТМ зафиксирован бросок тока на яч.№13 до 360А, уставка МТО 2100А/0сек; МТЗ 490А/0,5сек. _x000D_
Набор нагрузки 80% - 16:07, 100% - 16:17. _x000D_
Прямые потери: 0,7т/9,7м3. Косвенные 1,2т/27,1м3. Контроль за уровнем напряжения, нагрузок, запуском мех.фонда. Осмотр эл.оборудования ПС 35/6кВ. Произвели осмотр ВЛ-6кВ, КТПН 6/0,4кВ  02.07.16., обнаружен ожог изоляции на оп.58 фазы В, оп.59 фазы С, оп.60 фаза В,С. 04.07.2016г. произвели устранение неисправности</t>
  </si>
  <si>
    <t>Отключение ВЛ-6кВ произошло во время прохождения грозового фронта. Посадка напряжения в сети на 15%, снижение частоты до 48,88Гц. Уставка АЧР-49Гц.  В момент аварийного отключения ВЛ-6кВ Ф-6 по системе ТМ зафиксирован бросок тока по яч.7 ПС 35/6кВ Аригольская-2 до 360А. _x000D_
Набор нагрузки 50% - 20:27, 100% - 20:38. _x000D_
Прямые потери нефти 0,9т/7м3. Косвеные потери 0,4т/5,2м3._x000D_
 Осмотр ПС 35/6кВ, РПВ в 20:08ч., контроль за I и U._x000D_
Произвели осмотр ВЛ-6кВ Ф-7 обноружено разрушения изоляции на оп.61 фаза А 1 из 3х, оп.82/15 фаза С 1 из 3х, оп.82/17 фаза А 1 из 3х, оп.95/7 фаза С 1 из 3х, на пункте АВР-6кВ КП-12 фаз А,С по 1 из 3х. 17.07.16 прооизвели устранение замечаний.</t>
  </si>
  <si>
    <t xml:space="preserve">Отключение ВЛ-6кВ произошло во время прохождения грозового фронта. Посадка напряжения в сети на 15%, снижение частоты до 48,88Гц. Уставка АЧР-49Гц.  В момент аварийного отключения ВЛ-6кВ Ф-8 по системе ТМ зафиксирован бросок тока по яч.7 ПС 35/6кВ Аригольская-2 до 360А. _x000D_
Набор нагрузки 50% - 20:33, 100% - 21:00. _x000D_
Прямые потери нефти 0,4т/9м3. Косвеные потери 1,5т/9,8м3_x000D_
 Осмотр ПС 35/6кВ, РПВ в 20:08ч., контроль за I и U._x000D_
Произвели осмотр ВЛ-6кВ Ф-7 обноружено разрушения изоляции на оп.61 фаза А 1 из 3х, оп.82/15 фаза С 1 из 3х, оп.82/17 фаза А 1 из 3х, оп.95/7 фаза С 1 из 3х, на пункте АВР-6кВ КП-12 фаз А,С по 1 из 3х. _x000D_
17.07.16 прооизвели устранение замечаний._x000D_
</t>
  </si>
  <si>
    <t>Отключение ВЛ-6кВ произошло во время прохождения грозового фронта. Повторное отключение в 07:03 АПВ успешно, работа МТЗ. В момент отключения на МПУ зафиксирован ток по фазе С 1283А при первом отключении, при втором отключении 742А. Уставка МТО 2200А 0с, МТЗ 500А 0,5с. Длина ВЛ 10,4км, ОПН-6(57шт.) на оп.№1, 68.2, КТПН 6/0,4кВ К-1,25,29,29б, пункт АВР-6кВ К-29б._x000D_
Прямые потери: 2,2т/22,2м3;_x000D_
Косвенные потери нефти:1,1т/15,0м3. Осмотр ВЛ-6кВ. Ожог изоляции на оп.26/28/12 фазы В, оп.28/28/12 фазы А,С, оп.30/28/12 фазы В, оп.137 фазы А, оп.135 фазы В, оп.157 фазы С, оп.163 фазы А, оп.196 фазы В, оп.204 фазы С. 05.07.2016г. произвели устранение неисправности</t>
  </si>
  <si>
    <t>Отключение ВЛ-6кВ произошло во время прохождения грозового фронта. В момент отключения на МПУ зафиксирован ток по фазе А 914А . Уставка МТО 1500А 0с, МТЗ 360А 0,5с. Длина ВЛ 28,4км, ОПН-6(81шт.)  на оп.№1, 2/148, 4/129,  КТПН 6/0,4кВ К-22, 27,13, 13б, 118,  пункт АВР-6кВ К-27, 118, 13б._x000D_
Прямые потери: 1,5т/7,6м3. Косвенные потери:0т/10,1м3._x000D_
_x000D_
 При осмотре обнаружено разрушение изоляции по фазе А оп.260, ожог на оп.261 фазы В, оп.19 фаза В, оп.145 фаза С, оп.146 фазы А,В, оп.9/129 фаза С, разрушение 40% изолятора по фазе С на оп.259. 03.07.2016г. произвели устранение неисправности</t>
  </si>
  <si>
    <t>Отключение ВЛ-6кВ произошло во время прохождения грозового фронта. В момент отключения на МПУ зафиксирован ток по фазе С 787А. Уставка МТО 2000А 0,1с, МТЗ 900А 1с. Длина ВЛ 15,7км, ОПН-6(75шт.) на оп.1, КТПН 6/0,4кВ К-4,1415, пункте АВР-6кВ К-14,15._x000D_
Прямые потери: 0,8т/6м3;_x000D_
Косвенные потери нефти:0т/13,0м3._x000D_
 Осмотр ВЛ-6кВ. Обнаружен ожог изоляции на оп.84 по фазе С, фазы В разрушение изоляции 60%, оп.82 ожог фаза А. 04.07.2016г. произвели устранение неисправности</t>
  </si>
  <si>
    <t>Отключение ВЛ-6кВ произошло во время прохождения грозового фронта. Длина ВЛ 15,1км, ОПН-6(15шт.) на оп.1, КТПН 6/0,4кВ К-3,12. Набор нагрузки 100% через 70мин._x000D_
В момент отключения на МПУ зафиксирован ток Ф-А 1012А, Ф-В 1007А, Ф-С 98А, уставка МТЗ-400А 0,5сек., МТО-2000А 0сек._x000D_
Прямые потери: 1,8т/12,4м3. Косвенные потери :0т/12,1м3._x000D_
_x000D_
 Осмотр РУ-6кВ, ВЛ-6кВ. Ожог фазы А на оп.83, разрушение изоляции 60% по фазе В на оп.83. 04.07.2016г. произвели устранение неисправности</t>
  </si>
  <si>
    <t>Отключение ВЛ-6кВ произошло во время прохождения грозового фронта. Длина ВЛ 10,4км, ОПН-6(60шт.) на оп.№1, КТПН 6/0,4кВ К-38,64,Р-211, 215,  пункт АВР-6кВ К-38, 64. Набор нагрузки 100% 10мин.  В момент отключения на МПУ зафиксирован ток Ф-А 571А, Ф-В 558А, Ф-С 737А., уставка МТЗ- 420А 0,5сек., МТО- 2100А 0сек._x000D_
Прямые потери: 1,3т/22,1м3;_x000D_
Косвенные потери нефти:0т/37,2м3._x000D_
 Осмотр РУ-6кВ, ВЛ. Ожог изоляции на оп.133 фазы В, оп.147 фазы А,С, оп.150 фаза В. 04.07.2016г. произвели устранение неисправности</t>
  </si>
  <si>
    <t>В результате отказа защит СУ УЭЦН скв.1177 ПЭД-32кВт в момент повреждения подземного оборудования УЭЦН, произошло перегорание предохранителя ПК-6кВ ф.С  Iном-31,5А в КТПН 6/0,4кВ №2 250кВА КП-65. КТПН 6/0,4кВ 250кВА №2 КП-65 не имеет вводного АВ-0,4кВ. На скв.1177 установлен АВ-0,4кВ ВА 52-37 320А рем.№21.12.09., в СУ УЭЦН установлен АВ-0,4кВ 400А. По системе ТМ зафиксирован бросок тока до 137А.  _x000D_
Текущий ремонт КТПН 6/0,4кВ 22.10.2015г., ТО 06.04.2016г._x000D_
Потери нефти составили: 1,3т/5,1м3._x000D_
 Осмотр ЭО КТПН 6/0,4кВ, замена ПК-6кВ Ф-С, измерение сопротивления изоляции трансформатора 6/0,4кВ. Контроль за запуском мех. фонда. Отправлена телефонограмма в ЦИТС ОАО о предоставлении информации с СУ. Составлен акт.</t>
  </si>
  <si>
    <t>Аварийное отключение произошло в момент прохождения грозового фронта. При осмотре ВЛ выявлены ожоги изоляторов Ф-В на оп.27.2е, разрушение изолятора Ф-А на оп.27.2е. Уставки МТЗ 400А 0,5с, МТО 1000А 0,0с, ток зафиксированный по ТМ 360А. Длина ВЛ-6кВ 14,65км, ОПН-6 24шт на оп.1,47,2.2,1.3, КТПН-1,2,3 К-46, КТПН-2 К-115, КТПН К-105, КТПН р-15; РВО-6 24шт. КТПН-4 К-46, КТПН-1 К-115. Набор нагрузки 50%-2мин., 75%-4мин, 100%-41мин. _x000D_
Потери нефти косвенные составили:0,6т/13,1м3,_x000D_
Потери нефти прямые составили:0,7т/5,0м3. Осмотр эл.оборудования КРУН-6кВ, приемного портала, оп.1. Контроль за параметрами I и U, запуска мех.фонда. Замечания по ВЛ устранены 06.07.2016г.</t>
  </si>
  <si>
    <t>Аварийное отключение произошло в момент прохождения грозового фронта. При осмотре выявлены ожоги изоляции Ф-В,С на оп. №19.1. Уставки МТЗ 280А 0,5с, МТО 1300А 0,0с, ток зафиксированный по ТМ 180А. Длина ВЛ-6кВ 6,7км, ОПН-6 15шт на оп.1, КТПН-1,2 К-13, КТПН К-21, КТПН р-40; РВО-6 3шт. КТПН р-49. Набор нагрузки 50%-3мин., 75%-27мин, 100%-48мин._x000D_
Косвенные потери составили: 0,6т/31,6м3 _x000D_
Прямые потери составили: 0,2т/2,5м3. Осмотр эл.оборудования КРУН-6кВ, приемного портала, оп.1. Контроль за параметрами I и U, запуска мех.фонда. Устранение замечаний(замена изоляции) 09.07.16г.</t>
  </si>
  <si>
    <t>Отключение ВЛ-6кВ произошло во время прохождения грозового фронта.  Уставки МТО 1400А  0сек, МТЗ 240А  0,5сек. Длина ВЛ-6кВ 3,4км, РВО-6(9шт) на оп.№1, 14, КТПН 6/0,4кВ №1 К-164, ОПН-6(9шт) на КТПН 6/0,4кВ №1,2,3 К-116._x000D_
Косвенные потери :7,6т/76м3._x000D_
Прямые потери: 0,6т/9,4м3. Осмотр ПС 35/6кВ, контроль за напряжением, запуском мех.фонда. 07.07.2016г. произвели осмотр ВЛ-6кВ. При осмотре ВЛ-6кВ обнаружены ожоги изоляторов на оп.№24 Ф-В.  12.07.2016г. произвели устранение замечаний.</t>
  </si>
  <si>
    <t xml:space="preserve">Отключение ВЛ-6кВ произошло во время прохождения грозового фронта. Длина ВЛ-6кВ 1,75км, РВО-6кВ 6шт установлены на КТПН 6/0,4кВ №1,2 КП-3. По системе ТМ зафиксирован бросок тока на яч.№5 до 240А, уставка МТО 1100А/0сек; МТЗ 100А/0,5сек._x000D_
Прямые потери: 1,3т/57,3м3_x000D_
 Контроль за уровнем напряжения, нагрузок, запуском мех.фонда. При осмотре ВЛ обнаружены ожоги изоляции оп.29 фаза А, оп.32 фаза В.   09.07.2016г.  произвели устранение замечания. </t>
  </si>
  <si>
    <t xml:space="preserve">Отключение ВЛ-6кВ произошло во время прохождения грозового фронта. Повторное отклюячение яч.№7 в 10:46 АПВ успешно. Длина ВЛ-6кВ 5,85км, РВО-6кВ 21шт установлены на оп.№38,51/2,52/2, КТПН 6/0,4кВ №1 КП-1, КТПН 6/0,4кВ №1 КП-2, КТПН 6/0,4кВ №1,2 КП-14, ОПН-6кВ 3шт установлены на оп.№1. По системе ТМ зафиксирован бросок тока на яч.№7 до 479А, уставка МТО 1000А/0сек; МТЗ 480А/0,5сек._x000D_
Прямые потери: 4т/674,8м3_x000D_
_x000D_
 Контроль за уровнем напряжения, нагрузок, запуском мех.фонда. При осмотре обнаружены ожоги изоляции на оп.15 фаза В, оп.51 фаза А,В,С, оп.7.1 трещина фаза В.  09.07.2016г.  произвели устранение замечания. </t>
  </si>
  <si>
    <t>ПС 110/35/6 кВ Заобье ВЛ-35кВ Ф-2,4</t>
  </si>
  <si>
    <t>ПС 110/35/6 кВ Заобье ВЛ 35 кВ Ф-2 от ПС 110/35/6 кВ Заобье</t>
  </si>
  <si>
    <t>Во время прохождения грозового фронта аварийное отключение ВЛ-35кВ ф.2,4. По результатм осмотра выявлено падения опоры №30, наклон опоры №29 ВЛ-35кВ Ф-2,4 ПС 110/35/6кВ Заобье. Сброс нагрузки 3,6МВт, из них 1,4 МВт технологическое оборудование КНС-1, ДНС-1 Северо-Ореховского м/р.Потери косвенные 1,6т/194,2м3, прямые 4т/674,8м3. Демонтаж шлейфов на оп.35 в сторону ПС 110/35/кВ Заобье.  На ПС 35/6кВ К-224 РПВ 2,4В-35кВ успешно, подано напряжение  на ПС 35/6кВ ЦПС-1, Куст-15 от ВЛ-35кВ Ф-5,6 ПС 110/35/6кВ Мартыновская. Контроль за напряжением, запуском мех.фонда.</t>
  </si>
  <si>
    <t>Во время прохождения грозового фронта аварийное отключение ВЛ-35кВ ф.2, посадка напряжения на 1С-35кВ ПС 110/35/6кВ Еловая на 26%. Длина ВЛ-35кВ 32км. Уствака МТО 1200А, 0,5сек. МТЗ 6200А, 1,8сек. Сброс нагрузки 8,8МВт из них технология 1,5МВт. Набор нагрузки 50% 2мин._x000D_
Прямые потери: 1т/40,9м3_x000D_
Косвенные потери:2т/42,7м3_x000D_
 Контроль за напряжением. запуском мех.фонда. Запланирован осмотр ВЛ-35кВ.</t>
  </si>
  <si>
    <t>Во время прохождения грозового фронта аварийное отключение ВЛ-35кВ ф.2. Длина ВЛ-35кВ 13,8км. Сброс нагрузки 5,2МВт. Уствака МТО 1200А, 0,5сек. МТЗ 600А, 2сек Набор нагрузки 100% через 30мин._x000D_
Прямые потери: 1т/40м3_x000D_
Косвенные потери:3,3т/49,3м3 Контроль за напряжением. запуском мех.фонда. 08.07.2016г. произвели осмотр ВЛ-35кВ. При осмотре ВЛ-35кВ обнаружены ожоги изоляторов Ф-А,В на опоре №33. _x000D_
Планируются работы на 22.07.16.</t>
  </si>
  <si>
    <t>Отключение ВЛ-6кВ произошло во время прохождения грозового фронта. Сброс нагрузки 0,6МВт. Выявлены замечания: оп.80 ожоги ф.А,С, оп.34/1 ожог ф.В. Длина ВЛ-6кВ 12,4 км, ОПН-6кВ 30  шт установлены на оп.1,60,61,15.1,17.1, КТПН 6/0,4кВ №1,2,3 К-171, К-175, КТПН №1,2 К-160. По системе ТМ зафиксирован бросок тока на яч.№10 до 310 А, уставка МТО 1000А, 0сек, МТЗ 300А, 0,5сек. Потери прямые 0,5т/3,6м3_x000D_
 Контроль за уровнем напряжения, нагрузок, запуском мех.фонда. Осмотр ВЛ-6кВ. 12.07.16г. произведена замена изоляции.</t>
  </si>
  <si>
    <t>Во время прохождения грозового фронта аварийное отключение ВЛ-35кВ ф.4. В 12:37 повторное отключение действием защиты МТЗ 1ст., РПВ в 12:47 успешно. Останов ГТЭС Покамасовская. Длина ВЛ 37км. Сброс нагрузки 1,5МВт. Набор нагрузки через 7мин-55%, через 50мин-99%. Потери косвенные 2,4т/28м3, прямые 0,56т/6,7м3 Контроль за напряжением. запуском мех.фонда.Отправленна телефонограмма в МУП СРЭС. Осмотр ВЛ-35кВ. По результатам осмотра Ф-4 обнаружено: разрушение изоляции по 1 тарелке на опорах №94/6 ф-А,В, 77 ф-С, 17 ф-С, оп.17 ф-С срабатывание ГИРМК, оп.20 ф-В нет 1 тарелки ГИРМК, оп.31/3 разрушение изоляции 1 тарелка ф.В, оп.31/5 разрушение изоляции 1 тарелка ф.В. _x000D_
Запланировано устранение замечаний на 21-23.07.16г.</t>
  </si>
  <si>
    <t>Во время прохождения грозового фронта аварийное отключение ВЛ-35кВ ф.2.  Длина ВЛ 37км. Сброс нагрузки 1,98МВт. Набор нагрузки через 5мин-50% через 33мин-100%. Потери косвенные 3,9т/118,9м3, прямые 2,3т/14м3 Контроль за напряжением. запуском мех.фонда. Отправленна телефонограмма в МУП СРЭС. Произведен осмотр ВЛ-35кВ. По результатам осмотра Ф-2 обнаружено: оп.23 разрушение 1 тарелки изолятора ф-А(1 из 4), оп.83 разрушение 1 тарелки изолятора ф-В(1 из 4), оп.112 разрушение 1 тарелки изолятора ф-А(1 из 4), оп.22 ф-В нет 1 тарелки ГИРМК. _x000D_
Замечания устранены 18-19.07.16г.</t>
  </si>
  <si>
    <t xml:space="preserve">ПС 220/110/35 кВ Кирьяновская </t>
  </si>
  <si>
    <t>ПС 220/110/35 кВ Кирьяновская ВЛ-110кВ Кирьяновская-Лысенковская-1,2</t>
  </si>
  <si>
    <t>Во время прохождения грозового фронта аварийное отключение ВЛ-110 Кирьяновская-Лысенковская1,2, В-110кВ Кирьяновская1, В-110кВ Кирьяновская-2 на ПС 110/35/6кВ Лысенкоская. Изчезновение напряжения на ПС 110/35/6кВ Северо-Ватинская, Южно-Аганская, Январская. Работа АВР-6кВ на отпаечных ПС 35/6кВ успешно, за исключением ПС 35/6кВ Куст-78, Куст-28 АВР-6кВ неработа. Сброс нагрузки 78,1МВт из них 21МВт техналогия. Остановка скважин 420 шт. Потери косвенные 81,8т/3437,8м3, прямые 70,4т/1859,8м3. Набор нагрузки 50% через 30мин, 98% через 56мин. Контроль за уровенм напряжения, запуском мех. фонда. Отправлена телефонограмма в МРЭС.  РПВ В-110кВ Кирьяновская-Лысенковская-1, В-110кВ Кирьяновская-Лысенковская-2 на ПС 220/110/35кВ Кирьяновская неуспешно. В 13:04  РПВ В-110кВ Кирьяновская-1, В-110кВ Кирьяновская-2 на ПС 110/35/6кВ Лысенковская успешно.</t>
  </si>
  <si>
    <t>Отключение ВЛ-6кВ произошло во время прохождения грозового фронта. При осмотре обнаружено разрушение изоляции на оп.61 фаза А,В,С. Сброс нагрузки 0,78МВт. Уставка МТО 1400А, 0сек, МТЗ 400А, 0,5сек. Длина ВЛ 13,2км, ОПН-6кВ 9шт. на приемном портале яч.18, КТПН 6/0,4кВ скв.616, КТПН 6/0,4кВ №6 КП-27, РВО-6кВ 6шт.на КТПН 6/0,4кВ скв.629, КТПН 6/0,4кВ СОТ Буровик. Потери косвенные 0,7т/24,4м3, прямые 1,1т/16,7м3 Контроль за уровнем напряжения, нагрузок, запуском мех.фонда. Осмотр эл.оборудования ПС 35/6кВ, ВЛ-6кВ, КТПН 6/0,4кВ. 05.07.2016г. произвели устранение замечания.</t>
  </si>
  <si>
    <t>Во время прохождения грозового фронта аварийное отключение ВЛ-110кВ, кратковременная посадка напряжения на ПС 110/35/86кВ Северо-Ватинская, Южно-Аганская, Аганская, Лысенковская, Январская, остановка скважин действием защит на СУ УЭЦН. Сброс нагрузки составил 47,5МВт из них 26,6МВт техналогия. Остановка скважин 117шт. Потери косвенные 40,6т/1469,7м3, прямые 8,4т/214,3м3. Набор нагрузки 50% через 25мин., 100% через 68мин. Контроль за напряжением. запуском мех.фонда. Отправлена телефонограмма в МРЭС.</t>
  </si>
  <si>
    <t>Отключение ВЛ-6кВ произошло во время прохождения грозового фронта. Повторное отключение в 14:16, АПВ не успешно, в 14:16 ТУ успешно. Длина ВЛ-6кВ L-7,6км; ОПН-6/РВО-6 необозначены на схеме. Бросок тока по ТМ "Омь" в момент отключения не зафиксирован._x000D_
Уставка МТЗ 210А/0,5, МТО 1100А/0сек_x000D_
Потери составили:_x000D_
прямые: 0,6т/2,7м3_x000D_
косвенные: 0,5т/2,2м3 Контроль за уровнем напряжения, нагрузок, запуском мех.фонда. 05.07.2016г. произвели осмотр ВЛ-6кВ пролет оп.№1-105, при осмотре ВЛ-6кВ обнаружены ожоги изоляторов на оп.№41 Ф-А,В, оп.№105 Ф-А,В. Подана заявка на 11.07.2016г (отказ ЦИТС 1раз). Планируется подача заявки.</t>
  </si>
  <si>
    <t>Отключение ВЛ-6кВ произошло во время прохождения грозового фронта. Повторное отключение в 14:15, АПВ не работало, в 14:17 ТУ успешно. Длина ВЛ-6кВ L-9,3км; ОПН-6/РВО-6 необозначены на схеме. По системе ТМ зафиксирован бросок тока на яч.№18 до 246А, уставка МТО 1500А/0сек; МТЗ 280А/0,5с_x000D_
Потери составили:_x000D_
прямые: 0,6т/5,9м3_x000D_
косвенные: 0,6т/3,2м3 Контроль за уровнем напряжения, нагрузок, запуском мех.фонда. 05.07.2016г. произвели осмотр ВЛ-6кВ пролет оп.№1-82.2, при осмотре ВЛ-6кВ обнаружены ожоги изоляторов на оп.№18.2 Ф-В,С. 07.07.2016г. произвели устранение неисправности</t>
  </si>
  <si>
    <t>В 14:35 во время прохождения грозового фронта аварийное отключение 1В-35кВ,2В-35кВ,3В-35кВ,4В-35 ПС 35/6кВ Куст-224, изчезновение напряжнения на ПС 35/6кВ К-224, ЦПС-1, К-15 Северо-Ореховского м/р. Кратковременная посадка напряжения на 1,2С-35кВ ПС 110/35/6кВ Мартыновская, остановка скважин на Ватинском, Мыхпайском м/р действием защит на СУ УЭЦН. В 14:43 РПВ 1В-35кВ, 3В-35кВ успешно, в 14:47 РПВ 2В-35, 4В-35 успешно. В 16:44 повторное аварийное отключение 3В-35кВ,4В-35кВ питание от ВЛ-35кВ Ф-6 ПС 110/35/6кВ Мартыноская, замыкание на землю по ВЛ-35кВ Ф-5 ПС 110/35/6кВ Мартыновская питание 1В-35кВ, 2В-35кВ ПС 35/6кВ куст-224, 1С-35кВ ПС 110/35/6кВ Мартыновская, по результатам осмотра выявлен нагрев 240 градусов на опорном изоляторе Ф-А 1ЛР-35кВ ПС 35/6кВ ЦПС-1. Произвели перевод нагрузки с ввода-6кВ №2 на ввод-6кВ №1 ПС 35/6кВ Куст-15, ЦПС-1, Куст-224.  В 19:46 включение 3,4В-35кВ успешно. В 19:49 перевод нагрузки с ввода-6кВ №1 на ввод-6кВ №2 через СВ-6кВ на ПС 35/6кВ Куст-15, ЦПС-1 для замены опорного изолятора Ф-А на 1ЛР-35кВ ПС 35/6кВ ЦПС-1. В 22:53 после замены опорного изолятора на 1ЛР-35 ПС 35/6кВ ЦПС-1 включение  2В-35кВ ПС 35/6кВ Куст-224, контроль изоляции по 1С-35 ПС 110/35/6кВ Мартыновская в норме. Востановлена раздельная схема эл.снабжения ПС 35/6кВ Куст-15, ЦПС-1 от ВЛ-35кВ Ф-5,6 ПС 110/35/6кВ Мартыновская. Потери  косвенные 7,4т/113,3м3, прямые 3т/37,3м3.   Осмотр ПС 35/6кВ К-224. РПВ 1В-35, 2В-35кВ, 3В-35, 4В-35кВ ПС 35/6кВ Куст-224. Контроль за напряжением, запуском мех.фонда. В 19:49 вывод участка ВЛ-35кВ Ф-2,4 от ПС 110/35/6кВ Заобъе до ПС 35/6кВ ЦПС-1. Переводы нагрузок по ПС 35/6кВ Куст-224, Куст-15, ЦПС-1. Произведён осмотр ВЛ-35кВ Ф-2,4  ПС 110/35/6кВ Заобье от ПС-35/6кВ ЦПС-1 до ПС 35/6кВ Куст-224 с применением спец.техники.</t>
  </si>
  <si>
    <t>Отключение ВЛ-6кВ произошло во время прохождения грозового фронта. Длина ВЛ-6кВ 12,73км, ОПН-6кВ 15шт установлены на оп.№1, КТПН 6/0,4кВ №1,2 КП-10, КТПН 6/0,4кВ №1,2 КП-86, РВО-36шт на пунктах АВР-6кВ КП-10, КП-86. _x000D_
Прямые потери: 3,8т/11,5м3_x000D_
 Контроль за уровнем напряжения, нагрузок, запуском мех.фонда. 05.07.2016г. произвели осмотр ВЛ-6кВ, при осмотре ВЛ-6кВ обнаружены ожоги изоляторов на оп.39.1 Ф-В, оп.№27.1 Ф-С,оп.№92.1 Ф-В. 10.07.16. произвели устранение замечаний.</t>
  </si>
  <si>
    <t>Отключение ВЛ-6кВ произошло во время прохождения грозового фронта. Длина ВЛ-6кВ 6,6км, ОПН-6кВ 6шт установлены на оп.№1, КТПН 6/0,4кВ №1 КП-23, РВО-3шт на КТПН 6/0,4кВ №2 КП-23. На МПУ  Сириус яч. №1 зафиксированы значения тока Ф-А: 0,164кА, Ф-В: 0,91кА, Ф-С: 0,92кА, уставка МТО 1000А/0сек; МТЗ 360А/0,5сек._x000D_
Прямые потери: 0,7т/5м3_x000D_
_x000D_
 Контроль за уровнем напряжения, нагрузок, запуском мех.фонда. 05.07.2016г. произвели осмотр ВЛ-6кВ, при осмотре ВЛ-6кВ обнаружены ожоги изоляторов на оп.№31 Ф-А,оп.№91 Ф-В. Составлен акт. 10.07.16. произвели устранение замечаний.</t>
  </si>
  <si>
    <t>ПС 110/35/6 кВ Мартыновская Тр-р 110/35/6 №2</t>
  </si>
  <si>
    <t>В 17:29 отключение персоналом МРЭС В-35кВ 2Т в связи с повреждение 2ТН-35кВ. Работа АВР-6кВ на ПС 35/6кВ К-53, Мыхпай, ДНС-2М, К-224, К-15, ЦПС-1 успешно. На ПС 35/6кВ Новая АВР-6кВ не работал. По результам осмотра в КТП 6/0,4кВ  БКНС Северо-Ореховского м/р выявлено отключенное положение АВ-0,4кВ ввод №2, АВР-0,4кВ не работал. В 19:10 произвели отключение АВ-0,4кВ ввод №2 включение САВ-0,4кВ в КТП 6/0,4кВ  БКНС. Сброс нагрузки 20МВт из них 3,7 технология. Потери косвенные 58,1т/998,6м3, прямые 3,5т/59,4м3. Контроль за работой АВР-6кВ, уровнем напряжения, нагрузками. Вывод персоналом МРЭС 2ТН-35кВ в ремонт, РПВ СВ-35кВ на ПС 110/35/6кВ Мартыновская успешно. РПВ САВ-0,4кВ в КТП 6/0,4кВ БКНС Северо-Ореховского м/р, контроль за запуском технологического обрудования КНС.</t>
  </si>
  <si>
    <t>Во время прохождения грозового фронта аварийное отключение ВЛ-35кВ ф.2. В 19:02 повторное отключение, АПВ успешно. Сброс нагрузки 1,85МВт. Длина ВЛ 37км. Набор нагрузки через 3мин-50% через 30мин-93%, через 63мин-100%. Потери косвенные 1,8т/131,9м3, прямые 1,5т/12,8м3 Контроль за напряжением. запуском мех.фонда. Отправленна телефонограмма в МУП СРЭС. Произведен осмотр ВЛ-35кВ. По результатам осмотра Ф-2 обнаружено: оп.23 разрушение 1 тарелки изолятора ф-А(1 из 4), оп.83 разрушение 1 тарелки изолятора ф-В(1 из 4), оп.112 разрушение 1 тарелки изолятора ф-А(1 из 4), оп.22 ф-В нет 1 тарелки ГИРМК. Замечания устранены 18-19.07.16г.</t>
  </si>
  <si>
    <t>Во время прохождения грозового фронта аварийное отключение ВЛ-35кВ ф.4. Останов ГТЭС Покамасовская. Сброс нагрузки 1,2МВт.  Длина ВЛ 37км. Сброс нагрузки 1,2МВт. Набор нагрузки через 7мин-60%, через 22мин-95%. Потери косвенные 0,6т/45,6м3, прямые 0,3т/8м3. Контроль за напряжением. запуском мех.фонда. Отправленна телефонограмма в МУП СРЭС. Произведен осмотр ВЛ-35. По результатам осмотра Ф-4 обнаружено: разрушение изоляции по 1 тарелке на опорах №94/6 ф-А,В, 77 ф-С, 17 ф-С, оп.17 ф-С срабатывание ГИРМК, оп.20 ф-В нет 1 тарелки ГИРМК, оп.31/3 разрушение изоляции 1 тарелка ф.В, оп.31/5 разрушение изоляции 1 тарелка ф.В. _x000D_
Запланировано устранение замечаний на 21-23.07.16г.</t>
  </si>
  <si>
    <t>Вибрация опоры ТГ со стороны ГТД в вертикальном направлении</t>
  </si>
  <si>
    <t>ГТЭС 6х6 ТГ (газ)-2</t>
  </si>
  <si>
    <t>Аварийное останов   ТГ-3. На блоке АРМ: вибрация опоры ТГ-3 со стороны ГТД в вертикальном направлении, уставка срабатывания 11,2, зафиксированно 43,91. Останов ТГ-2 по защите перегруз.  Сброс нагрузки  составил 7,6  МВт. В 23:46 повторный аварийный останов ГТЭС 36МВт ГТА-1, ГТА-4.  На блоке АРМ:  отказ  канала измерения заслонки охлаждения генератора ГТА-1. Останов  ГТА-4  по защите перегруз. Сброс нагрузки  составил 7,2  МВт._x000D_
Потери нефти составили 27т/428,8м3 Осмотр эл. оборудования. Запуск АДГУ-1600 на собственные нужды. 22:13  пуск ГТА-4  на х.х. 22:23 ГТА-4 в параллель. 22:46 ГТА-1 пуск на х.х. 22:50 ГТА-1 в параллель.  Контроль за запуском мех.фонда и набором нагрузки. Отправлена телефонограмма в "АЭС". Повторный аварийный останов ГТА-1, ГТА-4  05.07.16 г. в 23:46. Осмотр эл. оборудования. Запуск АДГУ-1600 на собственные нужды.00:20 пуск ГТА-2  на х.х. 00:24 ГТА-2 в параллель. 00:35 ГТА-4  пуск на х.х. 00:55  ГТА-4 в параллель.  Контроль за запуском мех.фонда и набором нагрузки. Отправлена телефонограмма в "АЭС".</t>
  </si>
  <si>
    <t>1ст МТЗ</t>
  </si>
  <si>
    <t>ПС 110/35/6 кВ Каскад ВЛ 35 кВ Ф-1,3 от ПС 110/35/6 кВ Каскад</t>
  </si>
  <si>
    <t>При прохождении грозового фронта произошло аварийное отключение ВЛ-35кВ ф-1,3, что привело к остановке мех. фонда КП-1,3,4,5,6,7, Сброс нагрузки составил 5,56 МВт из них технологическое оборудованиея 1,4МВт. ВЛ-35кВ от ПС 110/35/6кВ Каскад до ПЛУ-35кВ №3 находится в эксплуатационной ответственности ЧерногорЭнерго. _x000D_
Потери нефти составили косвенные 3,6т/69,3м3, прямые 0,4т/14,4М3. Контроль за запуском мех.фонда, технологии. Запланирован осмотр ВЛ-35кВ  на 07.07.2016г. При осмотре ВЛ-35 Ф-3 от ПС 110/35/6 кВ Каскад обнаружено разрушение изоляции Ф.С (4-го из 4-х) оп.214. При осмотре ВЛ-35 Ф-1 от ПС 110/35/6 кВ Каскад обнаружено разрушение изоляции Ф.А (4-го из 4-х) оп.219. Запланированы работы по замене изоляции.</t>
  </si>
  <si>
    <t>АО ТюменьЭнерго "НЮЭС"</t>
  </si>
  <si>
    <t xml:space="preserve">ПС 110/35/6 кВ Угутская  ВЛ-110 Угутская 1,2 </t>
  </si>
  <si>
    <t>Во время прохождения грозового фронта аварийное отключение ВЛ-110кВ 1,2 цепь, посадка напряжения. Сброс нагрузки 1,1МВт. Набор нагрузки через 20мин-30%, 60мин-95%. Потери косвенные 3,3т/15,2м3, прямые 0,6т/5,1м3. Контроль за работой АВР-6кВ, уровнем напряжения, нагрузками. Направлена телефонограмма в РН-ЮганскНефтеГаз.</t>
  </si>
  <si>
    <t>Отключение ВЛ-6кВ произошло во время прохождения грозового фронта. Длина ВЛ-6кВ 2,8км, ОПН-6кВ 21шт установлены на КТПН 6/0,4кВ №3 КП-11, КТПН 6/0,4кВ №1,2,3 КП-59, КТПН 6/0,4кВ №1,2,3 КП-194, РВО-6кВ 9шт. установлены на оп.№1, КТПН 6/0,4кВ №1,2 КП-11. Уставка МТО 1500А/0сек; МТЗ 450А/0,5сек. Косвенные потери: 5,3т/190,0м3, прямые потери: 0,6т/11,1м3_x000D_
_x000D_
 Осмотр ПС 35/6кВ, контроль за напряжением, запуском мех.фонда. Ожог изоляциина оп.18 фазы А. 13.07.2016г. произвели устранение неисправности</t>
  </si>
  <si>
    <t>Во время прохождения грозового фронта аварийное отключение ВЛ-35кВ ф.1, посадка напряжения на 78% в сети 35кВ зафиксированная системой ТМ-Омь. Длина ВЛ-35кВ 32,77км. Уствака МТО 1200А, 0,5сек. МТЗ 6200А, 1,8сек. Сброс нагрузки 13,8МВт из них технологическое оборудование 9МВт. Набор нагрузки 47% 1мин, 88% 30мин. Косвенные потери:12,7т/162,2м3, прямые потери: 8,4т/102,5м3 Контроль за работой АВР-6кВ, уровнем напряжения, нагрузками. 07.07.16г. произведен осмотр ВЛ с оп.№41-57, 68-93, отпайка на Мыхпайское м/р с оп.№1-7, 14-32. При осмотре обнаружено на оп.№46 Ф-В срабатывание индикатора ГИРМК. Продолжение осмотра ВЛ необходимо с применением спец.техники.</t>
  </si>
  <si>
    <t xml:space="preserve">Во время прохождения грозового фронта аварийное отключение ВЛ-35кВ ф.5, посадка напряжения. Повторное отключение в 17:18. Длина ВЛ-35кВ 18,7км. Уставка МТО 1200А, 0,5сек. МТЗ 6200А, 1,8сек. Сброс нагрузки 1,05МВт, из них 0,38 МВт технологическое оборудование. Набор нагрузки 43% 5мин, 100% 7мин. Косвенные потери:2,3т/10,3м3, прямые потери: 0,19т/1,8м3_x000D_
 Контроль за работой АВР-6кВ, уровнем напряжения, нагрузками. 07.07.2016г. произвели осмотр ВЛ-35кВ. При осмотре ВЛ-35кВ обнаружены разрушение изоляторов 1 из 4 Ф-А на оп.№2 ВЛ-35кВ Ф-5, на оп.№2 ВЛ-35кВ Ф-6, срабатывание ГИРМК на оп.№2 Ф-С ВЛ-35кВ Ф-6, на оп.№18 Ф-В ВЛ-35кВ Ф-6 </t>
  </si>
  <si>
    <t>Во время прохождения грозового фронта аварийное отключение ВЛ-35кВ ф.3, кратковременная посадка напряжения на 62% в сети 35кВ зафиксированная системой ТМ Омь. Длина ВЛ-35кВ  5,25км. Уставка МТО 1200А, 0,5сек. МТЗ 6200А, 1,8сек. Сброс нагрузки 7МВт из них технология 3,7МВт. Набор нагрузки 50% -12мин. Косвенные потери:2,2т/70,3м3, прямые потери: 1,4т/16,9м3_x000D_
 Контроль за работой АВР-6кВ, уровнем напряжения, нагрузками. Произвели осмотр ВЛ-35кВ замечание по Ф-3 оп.27 фазы В,С ожог, по Ф-4 оп.27 фазы А,С ожог.</t>
  </si>
  <si>
    <t>Во время прохождения грозового фронта аварийное отключение ВЛ-6кВ ф.8. При осмотре выявлено разрушение изолятора ф.В на оп.159, обрыв шлейфа на анкерной оп.158 ф.А. Уставка МТО 800А, 0сек. МТЗ 360А, 0,5сек. Длина ВЛ-9км. ОПН-6 на оп.№1, РВО-6 на КТПН-1,2 КП-25. Потери косвенные 0,95т/7,3м3, прямые 0,4т/1,8м3 Осмотр ПС 35/6кВ,  ВВ-6кВ, ВЛ-6кВ. 06.07.16г. произведена замена изолятора на оп.159 ф.В, ремонт шлейфа на анкерной оп.158 ф.А</t>
  </si>
  <si>
    <t>Во время прохождения грозового фронта аварийное отключение ВЛ-6кВ. При осмотре обнаружены ожоги изоляции ШС-10 Ф-Ф,В оп.№14.  По результатам осмотра на МПУ Сепам яч.15 зафикцированы значения токов ф.А 596А, ф.В 590А, ф.С 94А. Уставка МТО 1300А, 0сек. МТЗ 150А, 0,5сек. Сброс нагрузки 0,56МВт. Длина ВЛ-7,6км. ОПН-6кВ 12шт. на оп. №1, 1.1, КТПН 6/0,4кВ №1,2 КП-5. Потери прямые 0,8т/3,8м3 Контроль за уровнем напряжения, нагрузок. Произведен осмотр ПС, ВЛ. При осмотре обнаружены ожоги изоляции ШС-10 Ф-Ф,В оп.№14. _x000D_
10.07.16г. произведена замена изоляции.</t>
  </si>
  <si>
    <t>Отключение ВЛ-35кВ произошло в момент прохождения грозового фронта.  Сброс нагрузки 7,44МВт из них 4,74МВт технологическое оборудование КНС, ДНС Чистинного, Ачимовского м/р. На МПУ Сепам зафикцирован ток Ф-А 1.13кА, Ф-В 148А, Ф-С 1,21кА. Длина ВЛ 41,72км. Уставки МТО 800А, 0,5сек, МТЗ 450А, 1,9сек. Набор нагрузки через 15мин-50%, через 30мин-100%. Потери косвенные 1,8т/11,2м3, прямые 2,9т/15,5м3 Контроль за уровнем напряжения, нагрузками, регулировка напряжения по ПС 110/35/6кВ Чистинная. Осмотр ПС 35/6кВ, ПС 110/35/6кВ, ВЛ-35кВ. При осмотре ВЛ обнаружено оплавления провода Ф-А,С оп.№4 и след попадания молнии рядом в лесном массиве.</t>
  </si>
  <si>
    <t>Отключение ВЛ-6кВ произошло во время прохождения грозового фронта. Повторное отключение ВЛ-6кВ в 10:53, включение ТУ в 10:55. По системе ТМ зафиксирован бросок тока до 359А, уставка МТО 1500А/0сек; МТЗ 350/0,5сек. РЗА РТ-40.Длина ВЛ-6кВ 4,7км, ОПН-6кВ 3шт установлены на КТПН 6/0,4кВ №1 КП-121. Прямые потери: 0,6т/11,2м3, косвенные потери: 0,3т/0,7м3 Контроль за напряжением, запуском мех.фонда. Осмотр ПС 35/6кВ, приемный портал 6кВ. оп.1. 08.07.2016г. произвели осмотр ВЛ-6кВ. В результате грозового перенапряжения произошло меж фазное короткое замыкание Ф-В,С на опоре №32, Ф-А,В на опоре №63, что привело к аварийному отключению ВЛ-6кВ. Произведена работа по устранению замечаний 13.07.16г.</t>
  </si>
  <si>
    <t>При прохождении грозового фронта произошло аварийное отключение СЯ-35кВ Сигней-1 действием защиты МТЗ, уставка МТЗ 300А/1,5сек. На ПС 35/6кВ 187 работа АВР-6кВ успешно. Косвенные потери 1,1т/17,6м3, прямые потери:0,5т/4,4м3. Контроль за напряжением, запуском мех.фонда. Осмотр ПС 35/6кВ 187, СЯ-35кВ Сигней-1, заходы. Проверка уставок РЗАиТ на СЯ-35кВ. Собрана нормальная раздельная схема на ПС 35/6кВ 187. Произведен осмотр ВЛ-35кВ от оп.73 до оп.116, на оп.98 Сигней-1 ф-В нет 2х изоляторов, Сигней-1 ф-В нет одного изолятора. 16.07.16 произведен осмотр ВЛ с оп.1 до оп.16 замечаний нет. Для продолжения осмотра требуется АРГО.</t>
  </si>
  <si>
    <t>Отключение ВЛ-6кВ произошло во время прохождения грозового фронта. Уставка АЧР-49Гц. Набор нагрузки 50% - 2мин, 100% - 27мин. Прямые потери нефти 0,1т/2,0м3, косвеные потери 0,5т/8,2м3._x000D_
 РПВ успешно. Контроль за напряжением, запуском мех.фонда. Осмотр ПС 35/6кВ, приемный портал 6кВ, оп.1. Осмотр ВЛ  08.07.2016г.</t>
  </si>
  <si>
    <t>Отключение ВЛ-6кВ произошло во время прохождения грозового фронта. Длина ВЛ-6кВ 9,14км, ОПН-6кВ 18шт установлены на оп.№1, КТПН 6/0,4кВ №1 КП-1, КТПН 6/0,4кВ №2,3,4 КП-2, КТПН 6/0,4кВ №2 КП-3, РВО-6кВ 3шт установлены на КТПН 6/0,4кВ №1 КП-1. Прямые потери: 1,7т/12,2м3, косвенные потери: 3,8т/63,9м3. Контроль за напряжением, запуском мех.фонда. Осмотр ПС 35/6кВ, приемный портал 6кВ, оп.1. 08.07.2016г. произвели осмотр, ожогов не обнаружено, скол изоляции 15% фаз А,С оп.1. Планируется подача заявки.</t>
  </si>
  <si>
    <t>При прохождении грозового фронта произошло аварийное отключение ВЛ-35кВ, сброс нагрузки составил 4,2МВт из них 2,7МВт технологическое оборудование. Потери нефти составили: прямые 1,9т/16,7м3, косвенные 3,3т/49,2м3. Контроль за уровнем напряжения и нагрузки, произведен частичный осмотр ВЛ-35кВ от ПС 35/6кВ Аригольская-2 до опоры №52. Произвели осмотр ВЛ-35 Ф-16,17 обнаружено разрушение  изолятора на оп.3/8 фаза С, оп.73 фаза А Ф-16,  оп.2/1 фаза С, оп.41 фаза С Ф-17.</t>
  </si>
  <si>
    <t>Отключение ВЛ-6кВ произошло во время прохождения грозового фронта. При осмотре ВЛ обнаружено ожоги изоляции на оп.39 ф.А, оп.102 ф.А,В,С и разрушение юбки изолятора ф.В. Длина ВЛ-6кВ 12,5км. Зафиксирован бросок тока до 790А/0,58сек. Уставка МТО 1400А/0сек; МТЗ 400А/0,5сек. РЗА РТ-40. Прямые потери:4,5т/12,5м3, косвенные потери: 8т/25м3 Контроль за напряжением, запуском мех.фонда. Осмотр ПС 35/6кВ, ВЛ-6кВ, КТПН 6/0,4кВ. На 08, 09 и 11.07.16г. заявки отказаны ЦИТС ОАО СН-МНГ. Устранено 16.07.16г.</t>
  </si>
  <si>
    <t>При прохождении грозового фронта произошла глубокая посадка напряжения в сети 35кВ по ПС 110/35/6кВ Еловая, что привело к остановке мех.фонда и СТД-1600кВт №6,7 КНС-2. По результатам осмотра на МПУ "Спак" В-35кВ Ф-2,5 зафиксировано запуск МТЗ, блокировка ЛЗШ, токи по Ф-2 1,1кА ф.А,В; по Ф-5 940А; отключения ВВ-35кВ не было. Сброс нагрузки составил 10,2МВт из них 3,2МВт технологическое оборудование. Потери нефти составили: косвенные 4,3т/187,1м3, прямые 2т/80,5м3,  Контроль за уровнем напряжения и нагрузки. Запланирован осмотр ВЛ-35кВ. Отправлена телефонограмма в ЦИТС ОАО "СН-МНГ" о предоставлении информации с СУ ЭЦН.</t>
  </si>
  <si>
    <t>Отключение ВЛ-6кВ произошло во время прохождения грозового фронта. При осмотре ВЛ обнаружено ожоги изоляции оп.12 ф.А,В. Длина ВЛ-6кВ 2,1км.Уставка МТО 1300А/0сек; МТЗ 250А/0,5сек. Прямые потери:0,4т/2,6м3, косвенные: :1т/5,9м3 Контроль за напряжением, запуском мех.фонда. Осмотр ПС 35/6кВ, ВЛ-6кВ. 12.07.16г. произведена замена изоляции.</t>
  </si>
  <si>
    <t>Отключение ВЛ-6кВ произошло во время прохождения грозового фронта. Выявлены замечания: оп.88/35 ф.В разбита юбка, оп.88/36 ожог ф.А,С. Длина ВЛ-6кВ 5км. Уставка МТО 1200А/0сек; МТЗ 400А/0,5сек. Прямые потери: 0,4т/4,4м3, косвенные потери:2,1т/17,6м3 Контроль за напряжением, запуском мех.фонда. Осмотр ПС 35/6кВ, приемный портал 6кВ, ВЛ-6кВ. Участок ВЛ-6кВ на котором выявлены замечания, не находится в зоне обслуживания ООО МЭН(акт границы раздела от 17.06.15г. между МЭН и АНГДУ). Подана заявка согласно письма от СЭК №110-239 на 17.07.16г._x000D_
Выявленные замечания устранены 17.07.16г.</t>
  </si>
  <si>
    <t>Отключение ВЛ-6кВ произошло во время прохождения грозового фронта. По системе ТМ зафиксирован бросок тока до 360А, уставка МТО 1300А/0сек; МТЗ 450А/0,5сек.  Длина ВЛ-6кВ 4,65км, ОПН-6кВ 12шт установлены на оп.№1, КТПН 6/0,4кВ №1,2 КП-29, КТПН 6/0,4кВ №3 КП-28, РВО-6кВ 12шт установлены на КТПН 6/0,4кВ №3,4 КП-29, на КТПН 6/0,4кВ №1,2 КП-28. Прямые потери: 0,8т/16,8м3, косвенные потери: 0,1т/5,4м3. Контроль за напряжением, запуском мех.фонда. Осмотр ПС 35/6кВ, приемный портал 6кВ, оп.1. 08.07.2016г. произвели осмотр ВЛ-6кВ. При осмотре ВЛ-6кВ обнаружены ожоги изоляторов Ф-А,В,С на опоре №55. 18.07.16. произвели замену поврежденной изоляции.</t>
  </si>
  <si>
    <t>Отключение ВЛ-6кВ произошло во время прохождения грозового фронта. По системе «ТМ» зафиксирован бросок тока на яч.№16 до 300А. При осмотре выявлены ожог изолятора Ф-В оп.195. Уставки: МТО 1600А, 0сек., МТЗ 390А, 0,5сек. Длина ВЛ 17,4км. ОПН-6кВ 24шт. на оп. №1, 9.7, 28.7, КТПН 6/0,4кВ №1,2 КП-61, 3бис. РВО-6кВ 6шт. на КТПН 6/0,4кВ КП-3, БО Югра. Потери нефти составили: прямые 0,2т/9,2м3, косвенные 1,4т/36,4м3.  Контроль за напряжением, запуском мех.фонда. Осмотр ПС 35/6кВ, ВЛ, КТПН. На 17.07.16г. работе не согласованны ЦДС ОАО ГЭС. _x000D_
Подана заявка на 18.07.16г.</t>
  </si>
  <si>
    <t>Отключение ВЛ-6кВ произошло во время прохождения грозового фронта. По системе «ТМ» зафиксирован бросок тока на яч.№10 до 158А и на яч.№13 ввод 6кВ №1 до 1117А. Уставки: МТО 1000А, 0сек., МТЗ 300А, 0,5сек. Длина ВЛ 12,4км. ОПН-6кВ 30шт. на оп. №1, 60, 61, 15.1, 17.1, КТПН 6/0,4кВ №1,2 КП-160, КТПН 6/0,4кВ №1,2,3 КП-171, КТПН 6/0,4кВ №1 КП-175. Потери нефти составили: прямые 0,5т/4,3м3, косвенные 0,5т/7,3м3. Контроль за напряжением, запуском мех.фонда. Осмотр ПС 35/6кВ, ВЛ, КТПН. При осмотре выявлены ожоги изоляторов Ф-А,С оп.80, Ф-В оп.31.1. 12.07.16г. произведена замена изоляции.</t>
  </si>
  <si>
    <t>ПС 35/6 кВ Куст-211 ВЛ 6 кВ Ф-6 от ПС 35/6 кВ Куст-211</t>
  </si>
  <si>
    <t>Отключение ВЛ-6кВ произошло во время прохождения грозового фронта. Длина ВЛ-6кВ 6км, РВО-6кВ 15шт установлены на КТПН 6/0,4кВ №2 КП-213, КТПН 6/0,4кВ №1,2 КП-215, КТПН 6/0,4кВ №1 Р-837, КТПН 6/0,4кВ №1 Р-1302._x000D_
По системе ТМ Омь зафиксирован бросок тока на яч.№6 до 300А. и на яч.№2 ввод 6кВ №1 до 841А.  Уставка МТЗ-1ст. 1500А/0сек, МТЗ 200А/0,5сек._x000D_
Потери: 0,4т/5,4м3._x000D_
 Осмотр ПС, первых опор, в/в отсеков, пункта АВР-6кВ К-211, КТПН 6/0,4кВ. 08.07.2016г. произвели осмотр ВЛ-6кВ. При осмотре ВЛ-6кВ обнаружены разрушение изолятора Ф-В на опоре №24.3, ожоги изолятора Ф-А на опоре №24.3. 08.07.2016г. Произвели устранение замечаний.</t>
  </si>
  <si>
    <t>Защита генератора</t>
  </si>
  <si>
    <t xml:space="preserve">Аварийный останов ГТА-4 по причине отключения возбуждения по команде САУ (сигнал на МПУ Sepam яч.№18 ГРУ-6 кВ отключение от САУ),  что повлекло за собой перераспределение нагрузки на ГТА-3 и аварийному останову по защите "превышение оборотов свободной турбины". Сброс нагрузки 5,7 МВт. В 20:51 выход из параллельной работы ГТА-3 в результате снижения напряжения до 4,6 кВ, в результате чего произошло отключение АВ-0,4 кВ ввод-1, ввод-2 в НКУ-0,4 кВ щитовой ГТА-3, отключение возбуждения ГТА-3 и отключение яч.№2 ГРУ-6кВ по защите ЗМН. В момент снижения напряжения резких увеличений токов, аварийных сигналов в КРУН-6 кВ ДНС-2 не зафиксировано. Сброс нагрузки 2,3 МВт. Потери нефти составили 46 т., жидкости 124 м3. Отнесены в АИЭ (аварии). Осмотр электрооборудования. Отключение отходящих ВЛ-6 кВ КРУН ДНС-2 яч. 8,9,12,14,13,15,16. Запуск ДЭС-1600 кВт в 20:18. Запуск КМ-5 в 20:27. Запуск ГТА-3 на холостой ход в 20:42. 20:45 синхронизация ГТА-3 . В 20:55 запуск ДЭС-1600 после выхода из параллельной работы ГТА-3.Запуск топливного компрессора КМ-4 в 20:56. В 20:59 включили яч.14 ВЛ-6 кВ, начали запуск мех.фонда.  Синхронизхация ГТА-2 в 21:04. Синхронизация ГТА-1 в 21:36. </t>
  </si>
  <si>
    <t>Отключение ВЛ-6кВ произошло во время прохождения грозового фронта. Длина ВЛ-6кВ Ф-18,9км. ОПН-6кВ 42шт на оп.№1, КТПН 6/0,4кВ К-40,45,45б,55,88, пкнкт АВР-6кВ КП-40,45,55. На яч.2 зафиксирован бросок тока фаза А 448А, фаза В 91А, фаза С 106А, Iо-172мА. Уставка МТЗ 400А 0,5сек., МТО 1200А 0сек._x000D_
потери: 30,2т/90,1 м3, косвенные потери: 1т/2,2м3._x000D_
 РПВ в 16:31 не успешно. Перевод нагрузки КТПН 6/0,4кВ №2 К-45, №1 К-45б в 17:55, КТПН 6/0,4кВ №2 К-40 в 18:18, КТПН 6/0,4кВ №1 К-55 в 18:40. При осмотре обнаружено разрушение двух юбок изоляторов по фазе В оп.2/2 отпайка на КП-88._x000D_
РПВ в 23:06 успешно. Снятие осциллограмм. 11.07.2016г. произвели устранение неисправности</t>
  </si>
  <si>
    <t>Отключение ВЛ-6кВ произошло во время прохождения грозового фронта. Длина ВЛ-6кВ Ф-18,8км. ОПН-6кВ 48шт на оп.№1, КТПН 6/0,4кВ К-40,45,45б,55,88, пункт АВР-6кВ КП-40,45,55. На яч.1 зафиксированы токи фаза 665А, фаза В 150А, фаза С 592А, Iо-182мА. Уставка МТЗ 400А 0,5сек., МТО 1200А 0сек._x000D_
Потери: 2,1т/15,0 м3. РПВ в 16:31 успешно. Снятие осциллограмм. 11.07.2016г. произвели осмотр ВЛ-6кВ. При осмотре обнаружены незначительные ожоги изоляторов Ф-А,В,С на опоре №3/2.  15.07.2016г. произвели устранение неисправности</t>
  </si>
  <si>
    <t xml:space="preserve">ДЭС КП-69 7х1,25 </t>
  </si>
  <si>
    <t xml:space="preserve">Во время прохождения грозового фронта произошло снижение напряжения на 34% по СШ-6кВ ЗРУ-6кВ ЭЦ КП-69. При осмотре ВЛ-6кВ Ф№4 на опоре №63 обнаружены ожоги на изоляторе Ф "В",оп.205  ожог изолятора фаза А, оп.21.1 ожог изолятора фаза В ,Ф№7 обнаружен скол нижней юбки изолятора фаза В оп.61 , Ф №5  ожог фазы В оп. 175. Прямые потери: 1,1т/4,2 м3, косвенные потери 3т/10,1 м3. Осмотр оборудования. Осмотр ВЛ-6 кВ от. яч.4,5,6,7,9,10. </t>
  </si>
  <si>
    <t>земляная защита</t>
  </si>
  <si>
    <t>Аварийный останов ГТА-2, ГТА-3 произошел при выводе в резерв ГТА-1 после пробного запуска по согласованной заявке. При осмотре электрооборудования, обнаружено короткое замыкание в высоковольтном отсеке 6кВ выводов генератора ГТА-2. Сброс нагрузки  составил 7,5  МВт. Прямые потери: 24,0т/66,2м3, косвенные: 6,0т/16,7м3. Осмотр электрооборудования. Отключение отходящих ВЛ-6кВ КРУН ДНС-2 яч. 8,9,12,14,13,15,16. Запуск ДЭС-1600 кВт в 15:12. Запуск КМ-5 в 15:16. В 15:19 включили яч.14 ВЛ-6 кВ, начали запуск мех.фонда. Запуск ГТА-3 на холостой ход в 15:22. 15:31 синхронизация ГТА-3 .  В 15:34 включили яч.8, яч.№15 ВЛ-6 кВ, В 15:48 включили яч.12 ВЛ-6 кВ, 16:06 синхронизация ГТА-1,  В 16:09 включили яч.9 ВЛ-6 кВ,  В 16:10 включили яч.13, яч.№16 ВЛ-6 кВ.</t>
  </si>
  <si>
    <t>Отключение ВЛ-6кВ произошло во время прохождения грозового фронта. По результатам осмотра выявлено ожоги изоляции ф.В на оп.43, ф.А на оп.45. Длина ВЛ-6кВ 8 км. РВО-6кВ 21 шт на КТПН 6/0,4кВ №1,2 К-99а, К-100, К-102б КТПН 6/0,4кВ №1, КТПН СОТ ВМУ, Дорожник. ОПН-6 кВ 6 шт на КТПН 6/0,4кВ №1 К-23, оп.1._x000D_
По системе ТМ Омь зафиксирован бросок тока на яч.№15 до 264 А и на яч.№12 ввод 6кВ №2 до 561А. Уставка МТО 1500А/0сек, МТЗ 450А/0,5сек._x000D_
Потери: 0,6т/11,9м3, косвенные: 3,1т/52м3. Осмотр ПС 35/6кВ,контроль за уровнем напряжения, запуском мех.фонда. Ожог изоляции на оп.43 фаз А,В, на оп.45 фазы А. 18.07.16. произвели замену поврежденной изоляции.</t>
  </si>
  <si>
    <t>Отключение ВЛ-6кВ произошло во время прохождения грозового фронта. Длина ВЛ-6кВ 3,75 км. РВО-6кВ 15 шт на КТПН 6/0,4кВ №1,2,5,6 К-43, оп.1. ОПН-6 кВ 6 шт на КТПН 6/0,4кВ №3,4 К-43._x000D_
По системе ТМ Омь зафиксирован бросок тока на яч.№17 до 136 А и на яч.№13 ввод 6кВ №1 до 1165А. Уставка МТО 1600А/0сек, МТЗ 300А/0,5сек._x000D_
Потери: 0,2т/8,2м3; косвенные: 1т/18,1м3. Осмотр РУ-6кВ,контроль за уровнем напряжения, запуском мех.фонда. Осмотр ВЛ-6 кВ, КТПН 6/0,4 кВ запланирован на 13.07.16г. При осмотре обнаружены ожоги изоляции на оп.41 фаза В. Планируется подача заявки.</t>
  </si>
  <si>
    <t>Отключение ВЛ-6кВ произошло во время прохождения грозового фронта. Длина ВЛ-6кВ 4,2 км. РВО-6кВ 15 шт на КТПН 6/0,4кВ №2 К-40,бр. 5,КТПН 6/0,4кВ №1 К-138, КТПН 6/0,4кВ №1 К-205, оп.1. ОПН-6 кВ 15 шт на КТПН 6/0,4кВ №1 К-40, КТПН НГП-7,КТПН 6/0,4кВ №1 К-142,КТПН 6/0,4кВ №2 К-138, КТПН 6/0,4кВ №2 К-205._x000D_
По системе ТМ Омь зафиксирован бросок тока на яч.№15 до 230 А и на яч.№3 ввод 6кВ №2 до 594А.  Уставка МТО 1500А/0сек, МТЗ 420А/0,5сек._x000D_
Потери: 0,7т/8,9м3; косвенные: 3т/42,1 Осмотр ПС 35/6кВ,контроль за уровнем напряжения, запуском мех.фонда. Обнаружен ожог изоляции на оп.19 фаза В, оп.47 фазы А,С. Подана заявка на 21.07.16г.</t>
  </si>
  <si>
    <t>Отключение ВЛ-6кВ произошло во время прохождения грозового фронта. Длина ВЛ-6кВ 3,95 км. РВО-6кВ 6 шт на КТПН 6/0,4кВ №1 К-151,152. ОПН-6 кВ 9 шт на КТПН 6/0,4кВ №1,2 К-150,КТПН 6/0,4кВ №2 К-151._x000D_
По системе ТМ Омь зафиксирован бросок тока на яч.№8 до    141А. и на яч.№2 ввод 6кВ №1 до 470А. Уставка МТО 1000А/0сек, МТЗ 240А/0,5сек._x000D_
Потери: 0,3т/3,1м3; косвенные: 1т/30м3. Осмотр ПС 35/6кВ,контроль за уровнем напряжения, запуском мех.фонда. Осмотр ВЛ-6 кВ, КТПН 6/0,4 кВ запланирован на 13.07.16г. При осмотре обнаружены ожоги изоляции скол юбоки оп.31 фаза А.  Планируется подача заявки.</t>
  </si>
  <si>
    <t>Отключение ВЛ-6кВ произошло во время прохождения грозового фронта. Длина ВЛ-6кВ 7,1 км. РВО-6кВ 3 шт на КТПН 6/0,4кВ №1 К-145,142. ОПН-6 кВ 9 шт на КТПН 6/0,4кВ №1 К-144,77,143. _x000D_
По системе ТМ Омь зафиксирован бросок тока на яч.№2 ввод № 1 до 360 А. Уставка яч.6 МТО 1000А/0сек, МТЗ 300А/0,5сек._x000D_
Потери: 0,5т/3,6м3; косвенные: 1т/40м3. Осмотр ПС 35/6кВ,контроль за уровнем напряжения, запуском мех.фонда. Осмотр ВЛ-6 кВ, КТПН 6/0,4 кВ запланирован на 13.07.16г. При осмотре обнаружены ожоги изоляции оп.8.1 фаза В. 15.07.16 Произведена  замена поврежденной изоляции на ВЛ, замена т.т яч.6.</t>
  </si>
  <si>
    <t>РУ 6 кВ Ново-Покурское ВЛ 6 кВ Ф-13 от РУ 6 кВ Ново-Покурское</t>
  </si>
  <si>
    <t>Аварийное отключение произошло во время прохождения грозового фронта. АПВ успешно. Уставки МТО 1200А 0,0с, МТЗ 240А 0,5с. Длина ВЛ-6кВ 10,8 км. ОПН-6кВ 24шт на оп1,22,45,47, КТПН №1,2 К-139, КТПН №1,2 К-200._x000D_
Потери нефти составили: _x000D_
Косвенные: 0,6т/3,4м3_x000D_
Прямые 0,41т/2,7м3;_x000D_
 Осмотр ЭО РУ 6кВ, ВЛ-6кВ с оп.№1-26, 73-89, 40-4/3, 1/20-1/31, 2/5-2/62, приемных порталов. Контроль за уровнем напряжения, нагрузки. Замачание: оп.85 ожоги  изоляторов ф.А,В, оп.2/17,2/18 Ф-С. Устранено 15.07.16г.</t>
  </si>
  <si>
    <t>Аварийное отключение произошло во время прохождения грозового фронта. В 12:17  вкл. ТУ ВВ-6кВ яч.14 не успешно, в 12:18 повторное включение ТУ ВВ-6кВ яч.14 не успешно, в 12:18 в момент включения яч.14 аварийное отключение ВВ-6кВ яч.12 ввод-6кВ №2 ПС 35/6кВ Куст-1, в 12:19 включение ТУ ВВ-6кВ яч.12 ввод-6кВ №2 успешно. По результатам осмотра ВЛ-6кВ Ф-14  выявлено: падение трёх деревьев растущих вне охранной зоне ВЛ-6кВ на провода ВЛ-6кВ ф.14 в пролёте оп.2/10-2/12, в следствии этого обрыв проводов Ф-А,В,С на оп.2/11, разрушение изоляции ф.А,В,С на оп. 2/10-2/11, диформация траверсы на оп.2/11. _x000D_
Потери нефти составили: _x000D_
Косвенные: 6,4т/42,1м3_x000D_
Прямые 6,28т/29,1м3; Включение ТУ яч.14 не успешно. Вкл. ТУ яч.12 ввод-6кВ №2 успешно. Осмотр ПС 35/6кВ, ВЛ-6кВ ф.14. Откл. ЛР-6кВ оп.2/3 отп. на К-22, вывод в ремонт ВЛ-6кВ отп. на К-22. Ремонт провода, установка временных траверс Ф-А,С на оп.2/11, замена изоляции в пр.оп.2/10-2/11. Включение ЛР-6 на оп 2/2 отпайка на КП-22 в 16:44, запуск МФ. 13.07.16г. Произведена проверка РЗА яч.12 и ТУ яч.12 замечаний не выявлено.15.07.16 произведена проверка РЗА яч.14.</t>
  </si>
  <si>
    <t>Аварийное отключение ВЛ-35кВ произошло  во время прохождения грозового фронта. В момент отключения ВЛ-35кВ Ф-2,5 кратковременная посадка напряжения по 1,2С-35кВ ПС 110/35/6кВ Еловая на 20%. Сброс нагрузки составил 12,5МВт из них 3,1МВт технологический фонд. Набор нагрузки 50% 11мин., 75% 35мин. Потери нефти составили:_x000D_
Косвенные: 6,9т/172,2 м3._x000D_
Прямые: 4,6т/111,4 м3 Регулировка напряжения, контроль за набором нагрузки.  18.07.2016г. осмотрели с оп.1 по 58, на оп.36 Ф-2 ф.В Срабатывание ГИРМК, на оп.41 Ф-5 ф.В Срабатывание ГИРМК. 19.07.16г. произвели осмотр до оп.63.</t>
  </si>
  <si>
    <t>Отключение ВЛ-6кВ произошло во время прохождения грозового фронта. Длина ВЛ-6кВ 4,3км. ОПН-6кВ 21шт на КТПН 6/0,4кВ К-1,36,55, оп.1. По ТМ зафиксирован ток 302А. Уставка  МТО 1600А 0сек., МТЗ 450А 0,5сек. Потери нефти составили: _x000D_
Косвенные:  0,5т/0,9м3_x000D_
Прямые:  0,4 т/12,6м3 Контроль за уровнем напряжения, запуском мех.фонда. Осмотр ПС 35/6кВ, приемный портал 6кВ. 13.07.16г Произведен осмотр ВЛ-6кВ обнаружены ожоги изоляции на КЛР-6кВ  оп.7/2 фаза А,В, оп.9 фаза С. 20.07.2016г. произвели устранение замечаний.</t>
  </si>
  <si>
    <t>Отключение ВЛ-6кВ произошло во время прохождения грозового фронта. Длина ВЛ-6кВ 5,15км. ОПН-6кВ 33шт. На КТПН 6/0,4кВ №1 К-155, К-54, №3 К-42, оп.3.10, 3.11, пункт АВР-6кВ К-155. РВО-6кВ 15шт на КТПН 6/0,4кВ №1,2 К-42, №2 К-54, р-808. Уставка  МТО 800А 0сек., МТЗ 240А 0,5сек. Потери нефти составили:  _x000D_
Косвенные: 1,3т/34,4м3_x000D_
Прямые:  0,4т/4,7м3 Контроль за уровнем напряжения, запуском мех.фонда. Осмотр ПС 35/6кВ, приемный портал 6кВ. 15.07.2016г. произвели осмотр ВЛ-6кВ. При осмотре ВЛ-6кВ обнаружены сколы изоляторов Ф-А на опоре №2.1, Ф-А,В на опоре №2.2._x000D_
Отказ ЦИТС  20.07.16г.</t>
  </si>
  <si>
    <t>Аварийное отключение произошло во время прохождения грозового фронта. АПВ не успешно, в 15:19 вкл. ТУ ВВ-6кВ яч.6 успешно. В момент отключения яч.6 по системе ТМ Омь зафиксирован бросок тока на яч.№6 до 179 А и на яч.№2 ввод 6кВ №2 до 462А. После включения яч.6 возникновение однофазного замыкания на землю по 1СШ-6кВ ПС 35/6кВ Куст-11.  При осмотре ВЛ обнаружены ожоги изоляции Ф-А,В,С на оп.19.1., повреждение ОПН-6кВ на приёмном портале КТПН 6/0,4кВ КП Р-40. Уставка МТО 1300А/0сек, МТЗ 280А/0,5сек. Длина ВЛ-6кВ 6,7 км. ОПН-6кВ 15 шт на оп.1, КТПН №1,2 КП-13, КТПН КП-21, КТПН Р-40, РВО-6 3шт на КТПН Р-49._x000D_
Потери составили: _x000D_
Косвенные: 1,1т/66,9м3_x000D_
Прямые 0,4т/5,7м3; Включение ТУ яч.6 успешно. Осмотр ЭО ПС 35/6кВ, приемных порталов, квитирование защит. Контроль за уровнем напряжения, нагрузки. Произведен осмотр ВЛ-6кВ от оп.1 до оп.79, участок 79-101 осмотр возможен только на вездеходной технике. На приемном портале КТПН 6/0,4кВ 630кВа Р-40 обнаружен нагрев ОПН-6 Ф-С 52гр, Ф-А,С 15град. 15.07.16г. произведена замена изоляции, установка ОПН-6кВ.</t>
  </si>
  <si>
    <t>Аварийное отключение произошло во время прохождения грозового фронта. АПВ не успешно, в 15:35 вкл. ТУ ВВ-6кВ яч.18 успешно. В момент отключения яч.18 по системе ТМ Омь зафиксирован бросок тока  до 86 А. Уставки МТО 800А 0сек., МТЗ 60А 0,5с. Длина ВЛ-6кВ 3,13 км. ОПН-6кВ 6шт на оп.1, КТПН №2 К-7, РВО-6 на КТПН №1 К-7._x000D_
Потери составили: _x000D_
Косвенные: 2,8т/335,6м3_x000D_
Прямые 0,1т/39м3. Включение ТУ яч.18 успешно в 15:35. Осмотр ЭО ПС 35/6кВ, приемных порталов, квитирование защит. Контроль за уровнем напряжения, нагрузки. 13.07.16г. произведен осмотр ВЛ-6кВ, выявлены ожоги изоляторов Ф-В оп.21, Ф-А,В оп. 28. Устранено 15.07.16г.</t>
  </si>
  <si>
    <t>Аварийное отключение произошло во время прохождения грозового фронта. АПВ успешно. В момент отключения яч.13 по системе ТМ Омь зафиксирован бросок тока до 450 А. Уставка МТО 1400А/0сек, МТЗ 435А/0,5сек. Длина ВЛ-6кВ 10,27км. ОПН-6кВ 30шт на оп.1,25,26, КТПН №1,2 КП-12, КТПН №1 КП-2, КТПН №1 КП-8, КТПН №1,2 КП-5, КТПН №1 Поселок._x000D_
Потери нефти составили: _x000D_
Косвенные: 0,3т/7,4м3_x000D_
Прямые: 0,7т/22,1м3; Осмотр ЭО ПС 35/6кВ, КТПН 6/0,4кВ приемных порталов, квитирование защит. Контроль за уровнем напряжения, нагрузки. Произведен осмотр ВЛ-6кВ. При осмотре ВЛ обнаружено: оп.10.2 Ф-С (ожог), оп.44.2 Ф-А (ожог), оп.71.2 Ф-В (ожог), оп.78.2 Ф-В (разрушение изолятора). Устранено 16.07.16г.</t>
  </si>
  <si>
    <t>ПС 500/220/110 кВ Святогор ВЛ 220 кВ Святогор-Средний Балык</t>
  </si>
  <si>
    <t>Аварийное отключение ВЛ-220кВ Святогор-Средний Балык действием защиты ДФЗ, АПВ успешно. В момент отключения ВЛ-220кВ кратковременная посадка напряжения зафиксированная системой ТМ Омь на 18%  по 1,2СШ-35кВ ПС 110/35/6кВ  Покамасовская, остановка ГТА-1 ГТЭС Покамасовская по защите (L-34 сброс из-за потери сети) сброс экспортной мощности составил 3,2МВт, останов 6-ти скважин на Покамасовском м/р,  действием защит  СУ УЭЦН; Работа БАВР-6кВ на ПС 6/35кВ Касаев успешно. Сброс нагрузки 1,4МВт мех.фонда. Потери нефти составили: _x000D_
Косвенные: 1,2т/18,2м3_x000D_
Прямые: 0,7т/ 4,6м3 Контроль за напряжением, нагрузками. Осмотр оборудования, снятие показаний с МПУ на ГТЭС Покамасовская. В 16:49 запуск ГТА-1 ГТЭС Покамасовская . Отправлена телефонограмма в ЦИТС ОАО о снятии информации с СУ ЭЦН. Составлен Акт</t>
  </si>
  <si>
    <t>ПС 35/6 кВ Куст-9бис ВЛ 6 кВ Ф-4 от ПС 35/6 кВ Куст-9бис</t>
  </si>
  <si>
    <t>В момент отключение ВВ-6кВ яч.4 по системе ТМ зафиксирован бросок тока до 200А. Длина ВЛ-14,4км. Уставки: МТО 1200А, 0сек., МТЗ 300А, 0,5сек. Потери нефти составили:_x000D_
Косвенные:0,7т/ 1м3_x000D_
Прямые: 0,9т/1,4 м3. Осмотр ПС, КТПН, ВЛ.  Контроль за запуском мех.фонда. Отправленна телефонограмма в ЦИТС ОАО, РИТС-1 о предоставлении информации с СУ ЭЦН. Составлен Акт._x000D_
При осмотре ВЛ обнаружено: оп.64 Ф-С, оп.66 Ф-В ожоги изоляции.Устранено 16.07.16г.</t>
  </si>
  <si>
    <t>Отключение ВЛ-6кВ произошло во время прохождения грозового фронта. Повторное отключение яч.№3 в 12:08, АПВ успешно. Длина ВЛ-6кВ 7,55км, ОПН-6кВ 6шт установлены на оп.№1, КТПН 6/0,4кВ №1 КП-19. На МПУ Сепам яч.№3 зафиксированы значения тока 842А Ф-А, 734 Ф-В, 243А Ф-С в 11:12, 561А Ф-А, 558 Ф-В, 556А Ф-С в 12:08. Уставки МТО 1300А/0сек, МТЗ 370А/0,5сек _x000D_
Прямые потери: 1,2т/2,8м3_x000D_
Косвенные потери: 0,1т/6,4м3_x000D_
 Контроль за уровнем напряжения, нагрузок, запуском мех.фонда. 14.07.2016г. произвели осмотр ВЛ-6кВ. При осмотре ВЛ-6кВ обнаружены ожоги изоляторов Ф-А,В,С на опорах №105,112,113,34.1,35.1,37.1. 15.07.2016г. произвели устранение неисправности</t>
  </si>
  <si>
    <t>Отключение ВЛ-6кВ произошло во время прохождения грозового фронта. Повторное отключение яч.№8 в 12:24, АПВ успешно. Длина ВЛ-6кВ 12,73км, ОПН-6кВ 15шт установлены на оп.№1, КТПН 6/0,4кВ №1,2 КП-10, КТПН 6/0,4кВ №1,2 КП-86, РВО-36шт на пунктах АВР-6кВ КП-10, КП-86. На блоке БМРЗ яч.№8 зафиксированы значения тока 426А Ф-А в 11:19, 730А Ф-А в 12:24. Уставки МТО 1100А/0сек, МТЗ 330А/0,5сек_x000D_
Прямые потери: 7,4т/24,2м3_x000D_
Косвенные  потери 3,9т/46,7м3_x000D_
 Контроль за уровнем напряжения, нагрузок, запуском мех.фонда. Осмотр РУ-6кВ. 14.07.2016г. произвели осмотр ВЛ-6кВ. При осмотре ВЛ-6кВ обнаружены ожоги изоляторов Ф-А,В,С на опорах №88,108,113,7.1,27.1,32.1,37.1,38.1. 15.07.2016г. произвели устранение неисправности</t>
  </si>
  <si>
    <t>Отключение АВ-0,4кВ Ввод произошло во время прохождения грозового фронта. КТПН 6/0,4кВ №5 КП-6 1000кВА загрузка 59%. АВ-0,4кВ Ввод Iн-1000А ВА 55-41 рем.№30.03.10. ТР 16.05.2016г., ТО 04.03.2016г._x000D_
При прохождении  грозового  фронта   произошло отключение  АВ-0,4кВ 1000А «Ввод-0,4кВ» в КТПН 6/0,4кВ 630кВа №5,6 К-6 из-за некорректной  работы блока МРТ-2 (полупроводниковый максимальный расцепитель тока) АВ-0,4кВ 1000А ВА 55-41 при атмосферных перенапряжениях.  _x000D_
Потери прямые: 1,6т/8,8м3, косвеные потери 0т/0,6м3 Осмотр ЭО КТПН 6/0,4кВ, включение АВ-0,4кВ Ввод. Контроль за уровнем напряжения, нагрузок, запуском мех.фонда. Отправлена телефонограмма в ЦИТС ОАО СН-МНГ о снятии информации с СУ ЭЦН.</t>
  </si>
  <si>
    <t>Отключение АВ-0,4кВ Ввод произошло во время прохождения грозового фронта. КТПН 6/0,4кВ №6 КП-6 1000кВА загрузка 39%. АВ-0,4кВ Ввод Iн-1000А ВА 55-41 рем.№26.03.10 ТР 16.05.2016г., ТО 04.03.2016г._x000D_
При прохождении  грозового  фронта   произошло отключение  АВ-0,4кВ 1000А «Ввод-0,4кВ» в КТПН 6/0,4кВ 630кВа № 6 К-6 из-за некорректной  работы блока МРТ-2 (полупроводниковый максимальный расцепитель тока) АВ-0,4кВ 1000А ВА 55-41 при атмосферных перенапряжениях.  _x000D_
Прямые потери: 1т/4м3_x000D_
_x000D_
 Осмотр ЭО КТПН 6/0,4кВ, включение АВ-0,4кВ Ввод. Контроль за уровнем напряжения, нагрузок, запуском мех.фонда. Отправлена телефоногрмма в ЦИТС ОАО СН-МНГ о снятии информации с СУ ЭЦН.</t>
  </si>
  <si>
    <t xml:space="preserve">Аварийное отключение произошло во время прохождения грозового фронта. В 12:07 РПВ В-35кВ 1Т, В-35кВ 2Т успешно. На ПС 35/6кВ Куст-1 работа АВР-6кВ, при осмотре выявлено включенное положение СВ-6кВ, отключенное положение ВВ-6кВ яч.17 ввод №2, ВНР-6кВ не работал. На МПУ Sepam зафикцированы значения  токов:  яч. 6кВ №13 4300А, яч.6кВ №3 4100А, В-35кВ 1Т 690А, В-35кВ 2Т 610А. Уставки МТЗ 2ст.: В-35кВ 1Т, 2Т - 314А, 1,4сек., на яч.6кВ №3, 13 - 2000А, 1,4сек. Длина ВЛ-35кВ 20,7км._x000D_
Прямые потери 34,2т/124,1м3;_x000D_
Косвенные потери 13,9т/101,1м3. Контроль за уровнями напряжений, нагрузок. Регулировка напряжения по ПС 6/35кВ Касаев, ПС 35/6кВ Куст-1. Снятие осцилограмм с ПС 6/35кВ Касаев, показаний регистраторов на КП-7. Произведен осмотр ВЛ-6кВ пролет опор с №40-97 и отпайка на КП-7, Обнаружено: оп.57 ВЛ-35 Ф-1 Ф-С скол юбки изолятора, оп.59 ВЛ-35 Ф-2 Ф-В скол юбки изолятора. Запланировано устранение замечаний совместно с выполнением текущего ремонта _x000D_
по Ф-1 заявка на 22.07.16г.,_x000D_
по Ф-2 заявка на 07.08.16г._x000D_
</t>
  </si>
  <si>
    <t>Аварийное отключение произошло во время прохождения грозового фронта. Длниа ВЛ 5,5км. ОПН-6кВ 24шт. на оп. №1, КТПН 6/0,4кВ №1 жил.поселок, КТПН 6/0,4кВ №1,2 КП-6, КТПН 6/0,4кВ №1-4 КП-1. На МПУ Sepam зафикцированы значения  токов Ф-А 385А, Ф-В 2,7кА, Ф-С 1,6кА. Уставка МТО 1800А, 0сек._x000D_
Прямые потери 0,8т/5,8м3;_x000D_
Косвенные потери 7,2т/37,1м3. Контроль за уровнями напряжений, нагрузок. Осмотр ПС. Произведен осмотр ВЛ-6кВ пролет опор с №1-55 и отпайка на КП-6, обнаружено:оп.4 Ф-А,В, оп.28 Ф-С ожоги изоляции. Отказ ЦИТС 16.07.16г. Устранено 18.07.2016г.</t>
  </si>
  <si>
    <t>Аварийное отключение ВЛ-35кВ произошло во время прохождения грозового фронта. Сброс нарузки 7МВт из них 2,5МВт технологическое оборудование. Набор нагрузки 50% 5мин., 100% 1ч. Косвенные потери нефти 8,9т/85,9м3, прямые2,3т/19м3. Контроль за напряжением, нагрузками. Осмотр ПС, заходы. Произведен осмотр ВЛ-35кВ обнаружено: оп.109 Ф-А ожог нижнего изолятора, оп.109 ф.В разрушение юбки верхнего изолятора, ожог. Запланировано устранение замечаний при выполнении ППР.</t>
  </si>
  <si>
    <t>Аварийное отключение произошло во время прохождения грозового фронта. _x000D_
Прямые потери 0,6т/6,7м3;_x000D_
Косвенные потери 0т/0м3. Контроль за уровнями напряжений, нагрузок. Осмотр РУ. При осмотре ВЛ обнаружено: оп. 4.14 фаза В – ожоги изолятора._x000D_
оп. 4.19 фаза  В - разрушение юбки изолятора._x000D_
оп. 4.19 фаза А и С  - ожоги изоляторов_x000D_
оп. 4.34 фаза В и С - ожоги изоляторов._x000D_
оп. 6.5 фаза А  - ожоги изолятора._x000D_
Устранено 16.07.16г.</t>
  </si>
  <si>
    <t>Аварийное отключение произошло во время прохождения грозового фронта. Сброс нарузки 14,25МВт из них 7,8МВт технологическое оборудование. Набор нагрузки 50% 12мин., 80% 50мин. Косвенные потери нефти 4т/76,3м3, прямые 6,8т/45м3. Контроль за уровнями напряжений, нагрузок. Регулировска напряжения по ПС 110/35/6кВ. Отправлена телефонограмма в НВЭС.</t>
  </si>
  <si>
    <t>Аварийное отключение ВЛ-35кВ произошло во время прохождения грозового фронта. Сброс нарузки 4,7МВт. Набор нагрузки 50% 2мин., 90% 30мин. Длина ВЛ 31,1км. Уставка МТО 1300А, 0,5сек. МТЗ 410А, 1,8сек. Косвенные потери нефти 3,42т/37,4м3, прямые 2,2т/18м3. Контроль за уровнями напряжений, нагрузок. Осмотр ПС, ВЛ. Отправлена телефонограмма в МУП СРЭС. По результатам осмотра Ф-2 обнаружено: оп.23 разрушение 1 тарелки изолятора ф-А(1 из 4), оп.83 разрушение 1 тарелки изолятора ф-В(1 из 4), оп.112 разрушение 1 тарелки изолятора ф-А(1 из 4), оп.22 ф-В нет 1 тарелки ГИРМК. Устранено 18.07.2016г.</t>
  </si>
  <si>
    <t>Аварийное отключение произошло во время прохождения грозового фронта. Работа АВР-6кВ на ПС 35/6кВ ЦПС-1, К-15 успешно. Работа ВНР-6кВ на ПС 35/6кВ ЦПС-1 успешно, на ПС 35/6кВ К-15 не успешно. Останов 21-и  скважины, технологического оборудования на КНС-1,2 Северо-Ореховского м/р. По результатм осмотра выявлено в РУ-6кВ БКНС на блоке УПНС (стойки ШУ) сработавшая световая индикация. По результатам осмотра ВЛ-35кВ выявлено разрушение изоляции на оп.22: по Ф-2 ф.С 1 гирлянда, по Ф-4 ф.А,В по 1 гирлянде; на оп.52 ф.А 1 гирлянда. Сброс нарузки 6,5МВт из них 3,61МВт технологическое оборудование. Набор нагрузки 100% 80мин. Косвенные потери нефти 4,9т/257,2м3, прямые 0,7т/20,9м3. В 17:24  вкл. 2В-35кВ ТУ успешно. Контроль за работой АВР-6кВ. В 17:43 РПВ 4В-35 успешно. Контроль за работой ВНР-6кВ. Контроль за напряжением, нагрузками. Осмотр ПС 35/6кВ, заходы. В 18:00 перезапуск блока УПНС в РУ-6кВ БКНС, контроль за запуском КНС-2 Северо-Ореховского м/р. В 19:14 на ПС 35/6кВ К-15 восстановление разельной схемы. 15.07.16г. произведен осмотр ВЛ-35кВ.</t>
  </si>
  <si>
    <t>ПС 110/35/6 кВ Мартовская ВЛ 35 кВ Ф-1 от ПС 110/35/6 кВ Мартыновская</t>
  </si>
  <si>
    <t>Аварийное отключение ВЛ-35кВ произошло во время прохождения грозового фронта. По результатм осмотра ВЛ-3кВ выявлено на оп.31/22: ф.В разрушение 1 изолятора, срабатывание ГИРМК Сброс нарузки 7,13МВт из них 5,6МВт технологическое оборудование. Набор нагрузки 90% 7мин., 100% 23мин. Косвенные потери: 5,3т/142м3, прямые потери:1,1т/28,6м3. Контроль за напряжением, нагрузками. Осмотр ПС 110/35/6 кВ, заходы. Произведен осмотр ВЛ от ПС35/6 ДНС-2М до оп.74, от ПС 35/6 КНС-3МР до оп.74, от оп.54-60, 63-75 замечаний нет. Для продолжения осмотра требуется спец техника._x000D_
15,18.07.16. с/р 3 осмотрели ВЛ-35 кВ Ф-1,2 от ПС 110/35/6 кВ Мартыновская до ПС 35/6 кВ Южная, отпайки на ПС 35/6 кВ ВЦТП, Юкишевская, с/р осмотрели отпайку на ПС 35/6 кВ Куст-53. В ходе осмотра с/р выявлены замечания: Ф-2 оп.9 ф.А ,В ожег изоляции, оп.10 ф.С ожег изоляции, оп.11 ф.В ожег изоляции,оп.18 Ф-1 ф.А,В разрушение изоляции, ф.С ожег, Ф-1 оп.31/22 ф.В разруш. изоляции, ожеги, срабатывание ГИРМК. По смотру с/р 1 замечаний нет.</t>
  </si>
  <si>
    <t xml:space="preserve">Аварийное отключение произошло во время прохождения грозового фронта. Длина ВЛ 2,9км. ОПН-6кВ 6шт. на оп.№1, КТПН 6/0,4кВ КП-51. Уставка МТО 1200А, 0сек. МТЗ 180А, 0,5сек._x000D_
Прямые потери 0,1т/2,5м3;_x000D_
Косвенные потери 0,9т/26,8м3. Контроль за уровнями напряжений, нагрузок. Осмотр ПС, ВЛ. 15.07.16г. произведен осмотр ВЛ, замечаний не выявлено. 16.07.16г. повторно произведен  осмотр ВЛ, замечаний не выявлено. </t>
  </si>
  <si>
    <t>Аварийное отключение произошло во время прохождения грозового фронта.В 18:01 поступила заявка от НГП-2 об отсутсвиий напряжения на скважинах КП-52, при осмотре выявлено отключенное положение  АВ-0,4кВ вводов 0,4кВ КТПН 6/0,4кВ №1,2. В 18:47 подано напряжение на скважины  КП-52. Длина ВЛ 9,2км. Уставка МТО 1000А, 0сек. МТЗ 300А, 0,5сек. РВО-6кВ 6шт. на КТПН 6/0,4кВ №1,2 КП-52. Прямые потери: 1,1т/4,1м3_x000D_
 Контроль за уровнями напряжений, нагрузок. Произведн осмотр ВЛ  оп.18-40 замечаний нет. Для продолжения осмотра требуется спец техника.</t>
  </si>
  <si>
    <t>В 18:00ч. по ТМ зафиксировано замыкание на землю по 1ТН-6кВ, остановка скважин КП-133, 175, 146, 62б, 77, 143, 144, 145, 233 действием защит СУ ЭЦН дисбаланс напряжения. _x000D_
Прямые потери: 21,2т/300,5м3, косвеные 2т/60м3_x000D_
 Осмотр ПС 35/6кВ, ВЛ-6кВ Ф-4,6. Замена изоляции на оп.№15 фазы А ВЛ-6кВ Ф-4, фазы В на оп. №15 ВЛ-6кВ Ф-6.</t>
  </si>
  <si>
    <t xml:space="preserve">Аварийное отключение ВЛ-35кВ произошло во время прохождения грозового фронта. По результатамосмора ВЛ-35кВ выявлено на оп.41.1 разрушение по 1 изолятору на ф.А,В.  Сброс нарузки 8,2МВт из них 4,3МВт технологическое оборудование. Набор нагрузки 90% 13мин. Косвенные потери нефти 10,2т/425,6м3, прямые 0,2т/0,4. Контроль за напряжением, нагрузками. Осмотр ПС 110/35/6 кВ, заходы. Осмотр ВЛ-35кВ 15.07.16, 18.07.16 осмотр ВЛ выполнен до конца. </t>
  </si>
  <si>
    <t>Отключение ВЛ-6кВ произошло во время прохождения грозового фронта. Длина ВЛ-6кВ 7,3км, ОПН-6кВ 18шт установлены на оп.№1, КТПН 6/0,4кВ №1 КП-149, КТПН 6/0,4кВ №1,2 КП-61, КТПН 6/0,4кВ №2 КП-148, ПЛУ-6кВ №3, РВО-6кВ 6шт установлены на КТПН 6/0,4кВ №1 КП-147, КП-148. По системе ТМ зафиксирован бросок тока на яч.№16 до 300А. Уставка МТО 1500А/0сек; МТЗ 400А/0,5сек. Прямые потери: 1т/21м3, косвеные 0,7т/22,1м3_x000D_
 Осмотр ПС 35/6кВ, контроль за напряжением, запуском мех.фонда. 15.07.2016г. Произвели осмотр ВЛ-6кВ._x000D_
Составлен акт.</t>
  </si>
  <si>
    <t>Аварийное отключение ВЛ-35кВ произошло во время прохождения грозового фронта. Сброс нарузки 9,85МВт из них 3МВт технологическое оборудование. Набор нагрузки 50% 7мин., 80% 30мин. Длина ВЛ 18км. Уставки МТО 1200А, 0,5сек. МТЗ 520А, 1,8сек. Косвенные потери нефти 8,3т/118,1м3, прямые 2,5т/69м3.  Контроль за напряжением, нагрузками. Осмотр ПС 110/35/6 кВ, ВЛ-35 Ф-2,3. При осмотре ВЛ обнаружено: ВЛ-35 Ф-2 оп.8.1 Ф-А разрушение изолятора, ВЛ-35 Ф-2,3 оп.10 Ф-А,С,В потемнение изоляторов._x000D_
По Ф-2 устранение замечаний запланировано на 20.07.16г., совместно с заявкой НВЭС.</t>
  </si>
  <si>
    <t>Аварийное отключение ВЛ-35кВ произошло во время прохождения грозового фронта. В 19:05 повторное отключение, АПВ успешно .  Сброс нарузки 10,41МВт.  Косвенные потери нефти 26т/762,3м3, прямые 12,3т/211,6м3. Контроль за напряжением, нагрузками. Осмотр ПС 110/35/6 кВ, заходы. 16.07.16г произвели осмотр ВЛ-35кВ. По результатам осмотра выявлено срабатывание ГИРМК оп.3 ф.А отпайка на ПС 35/6кВ К-43. 17.07.16г произвели осмотр ВЛ-35кВ (100%). Выявлено срабатывание ГИРМК оп.№19 ф.А. на ВЛ-35 кВ Ф-3 ПС-110/35/6кВ Мартовская. Запланирован повторный осмотр ВЛ-35.</t>
  </si>
  <si>
    <t>Отключение ВЛ-6кВ произошло во время прохождения грозового фронта. Длина ВЛ-6кВ 5,2км, ОПН-6кВ 12шт установлены на оп.№1, КТПН 6/0,4кВ №1 КП-48Бис, КП-67, КП-71. По системе ТМ зафиксирован бросок тока на яч.№3 до 187А. Уставка МТО 1300А/0сек; МТЗ 360А/0,5сек. Прямые потери: 1,2т/6,2м3_x000D_
 Контроль за напряжением, запуском мех.фонда. Осмотр ЭО ПС 35/6кВ. 15.07.2016г. произвели осмотр ВЛ-6кВ. При осмотре ВЛ-6кВ обнаружены разрушение изолятора Ф-В на опоре №10, ожоги изоляторов Ф-В,С на опоре №36. На 25.07.2016г. подана заявка</t>
  </si>
  <si>
    <t>Отказ канала измерения положения дозатора газа</t>
  </si>
  <si>
    <t>Аварийный останов ГТА-4 от САУ по защите "Отказ канала измерения положения дозатора газа", произошло перераспределение нагрузки на ГТА-3 с резким увеличением нагрузки на ГТА-3 и кратковременным снижением напряжения по 1,2СШ-6кВ  ГРУ-6кВ "ГТЭС ДНС-2". Произошла остановка 17 скважин на КП-60,78,5,34,32,33,78,34 действием защит СУ УЭЦН. Прямые потери: 9,5т/25,4м3, косвенные: 3,5т/11м3. Осмотр электрооборудования. Запуск ГТА-1 на х/ход, 13:36 синхронизация ГТА-1 с ГТА-3. Вывод в ремонт ГТА-4. Отправлена телефонограмма в АЭС.</t>
  </si>
  <si>
    <t>ПС 6/35кВ Касаев СВ-6 яч.8</t>
  </si>
  <si>
    <t>Кратковременная посадка напряжения по 2С-6кВ ПС 6/35кВ Касаев на 36% во время перезапуска на ЛПДС Каркатеевы. На ПС 6/35кВ Касаев работа БАВР-6кВ успешно._x000D_
Потери составили: _x000D_
косвенные: 1,3т/8,5м3;_x000D_
прямые: 0,1т/0,3м3;_x000D_
 Контроль за уровнем напряжения, нагрузками. Осмотр ПС 6/35кВ Касаев, снятие осцилограмм.</t>
  </si>
  <si>
    <t xml:space="preserve">ПС 6/35кВ Касаев </t>
  </si>
  <si>
    <t>ПС 6/35кВ Касаев яч.8 СВ-6</t>
  </si>
  <si>
    <t>Кратковременная посадка напряжения по 2С-6кВ ПС 6/35кВ Касаев на 27% во время перезапуска на ЛПДС Каркатеевы. На ПС 6/35кВ Касаев сработал БАВР-6кВ успешно._x000D_
Потери нефти составили:_x000D_
Косвенные: 1,2т/ 7,94 м3_x000D_
Прямые: 0т/0,11 м3 Контроль за уровнем напряжения, нагрузками. Осмотр ПС 6/35кВ Касаев, снятие осцилограмм.</t>
  </si>
  <si>
    <t>ф-4</t>
  </si>
  <si>
    <t>БашЭнерго</t>
  </si>
  <si>
    <t>35/10кВ "Беседино" (СПО)</t>
  </si>
  <si>
    <t>ВЛ-10 фидера "Б-3"</t>
  </si>
  <si>
    <t>"Посадка" напряжения, остановка отдельных скважин при аварийном отключении ВЛ-500 кВ "Буйская - Уфимская" в системе "БашЭнерго".Причина касание стрелы трубоукладчика с проводом ВЛ-500 кВ в пролете опор №682-683</t>
  </si>
  <si>
    <t>110/35/10кВ "Асекеево-тяга" (КбшЖД)</t>
  </si>
  <si>
    <t>Отдельные скважины по ПС "Тарханы"; "Березовка"; "Аксютино".</t>
  </si>
  <si>
    <t>110/35/10кВ "Пономаревка" (СПО)</t>
  </si>
  <si>
    <t>Отдельные скважины по ПС "Врезовская".</t>
  </si>
  <si>
    <t>Пл-10</t>
  </si>
  <si>
    <t xml:space="preserve">Аварийное отключение с успешным АПВ. </t>
  </si>
  <si>
    <t>ф-6</t>
  </si>
  <si>
    <t>ПС 35/6 Курманаевская, ф-706, Моргуновская, ф-2201, 2211</t>
  </si>
  <si>
    <t xml:space="preserve">Посадка напряжения в сети 110 кВ. По сообщению дисп.ЗЭС Креницина А.В. на ПС "Бузулукская" отключений не зафиксировано. Гроза в регионе. </t>
  </si>
  <si>
    <t>Варшава-3, ф-31,34</t>
  </si>
  <si>
    <t>ф-Ибряевка-2</t>
  </si>
  <si>
    <t>110/35/10кВ "НПС" (СПО)</t>
  </si>
  <si>
    <t>Заглядинская, КНС-2, Султангуловская</t>
  </si>
  <si>
    <t>Ф-8</t>
  </si>
  <si>
    <t>307, 308</t>
  </si>
  <si>
    <t>35/6кВ "Ново-Львовская"</t>
  </si>
  <si>
    <t>ПС 35/6 Львовская</t>
  </si>
  <si>
    <t xml:space="preserve">ПС "Боголюбовская"," Никольская", "Ольховская", "Кодяковская", "Толкаевская" </t>
  </si>
  <si>
    <t>35/6 кВ "Родниковская"</t>
  </si>
  <si>
    <t>Посадка напряжения при аварийном отключении ВЛ-220 кВ "Газовая-Сорочинская". АПВ успешное.Гроза. Причина выясняется.</t>
  </si>
  <si>
    <t>ПС "Ново-Медведкинская", "Шулаевская", "Яшкинская"</t>
  </si>
  <si>
    <t>ф."Ез-6"</t>
  </si>
  <si>
    <t>Вывод в ремонт В-10 кВ "Ез-6" для плановой проверки РЗА персоналом СПО. ( не согласовано ЦИТС)</t>
  </si>
  <si>
    <t>ВЛ-10 фидера "РПЖ-5", КТП скв.№№ 32,154</t>
  </si>
  <si>
    <t>Аварийное отключение ВЛБ-15, работа МТО. Гроза.Осмотром выявлен обрыв провода ф-В в пролете опор 248-249. В 19:23 отключено ВЛБ-16. 21:30 прибытие бригады СЛ. Неисправность устранена. ВЛБ-16 включен в 23:23.</t>
  </si>
  <si>
    <t>Посадка напряжения при аварийном отключении ВЛ-110 кВ "Михайловская-Тюрино-1". Гроза</t>
  </si>
  <si>
    <t>С неуспешным АПВ, работа МТО. Гроза.</t>
  </si>
  <si>
    <t>ВЛ-10 фидера № 8</t>
  </si>
  <si>
    <t>АПВ неуспешное. Включению не поддался. При осмотре КТП скв.4 на ТМ-250кВА потеки масла, корпус горячий, немного вспученна верхняя крышка. В 5:46 ЛР-6кВ отключен. 12:00 Приступили к замене тр-ра. 14:30 работы завершены, подано U на ТП. 14:45 скважина в работе.</t>
  </si>
  <si>
    <t>ВЛ-10 кВ фидера № 2</t>
  </si>
  <si>
    <t>Восстановление шлейфов на КТП 203-204 персоналом Бузулукской РЭС</t>
  </si>
  <si>
    <t>Отключен персоналом ЗПО для отыскания замыкания на "землю".</t>
  </si>
  <si>
    <t>35/6кВ "Кодяковская"</t>
  </si>
  <si>
    <t>ВЛ-6 фидера № 916.</t>
  </si>
  <si>
    <t>Для восстановления шлейфов на опоре № 5 отпайки ЗАО "Орьнефтегаз".
(Заявка ЗПО)</t>
  </si>
  <si>
    <t>Отключение ВЛ-6 кВ "317-09",от защиты "МТЗ",АПВ успешное. Ожег изолятора фазы "А" опора №111, 62, расколот изолятор фазы "А" на приемном портале яч.№14 ПС 35/6кВ "369" (ремонтная схема)</t>
  </si>
  <si>
    <t>Отключение ВЛ-6 кВ "267-14",от защиты "ТО",АПВ успешное. Прохождение грозового фронта. Нарушение изоляции КЛ-6 кВ подключенной между КТПН-400  №1 и КТПН-250 кВА №2, куста 75, перегорели высоковольтные предохранители в КТПН-400кВА№1.В 23:08 демонтирована поврежденная КЛ-6кВ,заменены предохранители, КТПН-400кВА №1 включен в работу.</t>
  </si>
  <si>
    <t>Посадка напряжения по ПС 35/6 кВ  до уровня 5,1 кВ по стороне 6 кВ подключенных от ПС-110/35/6кВ " "Ямальская", до уровня  4.3 кВ подключенных от ПС 110/35/6 кВ "Барсуковская" Причина:  из-за отключения ВЛ-220кВ "Муравленковская-Надым",АПВ успешное. Прохождение грозового фронта.</t>
  </si>
  <si>
    <t>ВЛ-110 Северный-Харампурская-2</t>
  </si>
  <si>
    <t>ШУ Rec Unit RC51(RU)</t>
  </si>
  <si>
    <t>ПС 35/6 "Ю-Гавриковская"</t>
  </si>
  <si>
    <t>ПЛУ-6  ВЛ-6кВ Ф-5,Ф-10</t>
  </si>
  <si>
    <t>20.07.2016 в 10:00(мест.вр)при выводе в ремонт КПУ-6 Ф-5 протзошло отключение  ПЛУ-6 Ф-5,Ф-10 вследствие чего -останов 8 скв. мех.фонда.В 10:01 подано напряжение на мех.фонд,согласован набор нагрузки</t>
  </si>
  <si>
    <t>ПС-110/35/6кВ ВАХ 1-Т</t>
  </si>
  <si>
    <t>неисправность цепей РЗА 1-Т</t>
  </si>
  <si>
    <t>20.07.16.</t>
  </si>
  <si>
    <t>ПС-35/6кВ К-83 В-6кВ ввод-1 яч№1</t>
  </si>
  <si>
    <t>ПС-35/6кВ К-128  ВЛ-6кВ Ф№1</t>
  </si>
  <si>
    <t>ПС-35/6кВ К-128                  ВЛ-6кВ Ф№1</t>
  </si>
  <si>
    <t>А\М Опель "Зафира" № М145РУ допустил столкновение со сваей укосины оп.№8 Ф№18 и сваей оттяжки оп.№6 Ф№6. Обрыв оттяжки оп.№6 с захлёстом проводов Ф"А,В,С".Повреждение устранено.</t>
  </si>
  <si>
    <t>Гроза. КПУ-6кВ №743-1 повреждение проходных изоляторов Ф"В,С". Повреждение устранено.</t>
  </si>
  <si>
    <t>ПС-35/6 кВ К-1892          ВЛ-6 кВ Ф-16</t>
  </si>
  <si>
    <t>Зацеп и обрыв провода Ф-"А,С" от оп.№59/2 до оп.№59/6 трубоукладчиком                ТР-12-24 гос.№17-99 МА  ООО "ВМС"       Разорвали шлейфа на оп.№59/1 в сторону оп.№59/2, выведен в ремонт участок ВЛ-6.</t>
  </si>
  <si>
    <t>Гроза.На оп.№83 разрушение изоляторов ШПК, провода Ф"А,С" на траверсе. К-4252 переведен на Ф№14 ПС-35/6кВ К-670</t>
  </si>
  <si>
    <t>БСК-2 ПС 35/6кВ     К-1585</t>
  </si>
  <si>
    <t>БСК-2 ПС 35/6кВ              К-1585</t>
  </si>
  <si>
    <t>посадка напряжения, из-за КЗ в конденсаторе 6кВ   БСК-2 ПС 35/6кВ             К-1585</t>
  </si>
  <si>
    <t>ПС-110/35/6кВ "КНС-33" ВЛ-35кВ Ф№1</t>
  </si>
  <si>
    <t>ПС-110/35/6кВ "КНС-33" ВЛ-35кВ Ф№3</t>
  </si>
  <si>
    <t>ВЛ-6кВ Ф-4      ПС35/6кВ К-8 М/Ч м/р</t>
  </si>
  <si>
    <t xml:space="preserve">КЗ между проводами фазы Аи В в пролёте опор 138-139, из-за наезда неустановленным транспортом </t>
  </si>
  <si>
    <t>ПС-35/6кВ К-289   ВЛ-6кВ Ф№7</t>
  </si>
  <si>
    <t>ПС-35/6кВ К-289                  ВЛ-6кВ Ф№7</t>
  </si>
  <si>
    <t>ВЛ-6кВ Ф-5      ПС35/6кВ К-8 М/Ч м/р</t>
  </si>
  <si>
    <t xml:space="preserve">КЗ на ЛР-6кВ опора 32, птицей. </t>
  </si>
  <si>
    <t xml:space="preserve"> КЗ обмотки на корпус ЭД 18,5 х 1000, замена</t>
  </si>
  <si>
    <t>ВЛ-35 кВ Т603 "Сабо"</t>
  </si>
  <si>
    <t>ВЛ-6кВ ф.52   Центральная Оха</t>
  </si>
  <si>
    <t>Сгорела перемычка  на анкерной опоре ВЛ 6кВ</t>
  </si>
  <si>
    <t>Восст. перемычки на ВЛ 6кВ после АОЭЭ</t>
  </si>
  <si>
    <t>ТП-6/0,4кВ № 95</t>
  </si>
  <si>
    <t>Центральная Оха, скв.2114</t>
  </si>
  <si>
    <t>АОЭЭ ТП-95 гр.2</t>
  </si>
  <si>
    <t xml:space="preserve"> Эхаби, скв.440 от ТП-20</t>
  </si>
  <si>
    <t xml:space="preserve"> выбит автомат на ТП №20, Замена ВА-160А на АЕ-100А, запуск</t>
  </si>
  <si>
    <t>не запускается, межвитковое КЗ эл. дв. 7.5 кВт х 1500 об/мин</t>
  </si>
  <si>
    <t xml:space="preserve"> выбит автомат на ТП №20 гр.№1, запуск</t>
  </si>
  <si>
    <t>Восточное Эхаби, скв.100 от ТП-31А</t>
  </si>
  <si>
    <t xml:space="preserve">ОЭЭ, не запускается.Устранение дефекта, запуск </t>
  </si>
  <si>
    <t>ВЛ-35 кВ Т602 "Колендо"</t>
  </si>
  <si>
    <r>
      <t xml:space="preserve">НС ОТЭЦ - авт.отключение ВМ-35 кВ Т602 "Колендо", </t>
    </r>
    <r>
      <rPr>
        <b/>
        <sz val="12"/>
        <color indexed="10"/>
        <rFont val="Times New Roman"/>
        <family val="1"/>
        <charset val="204"/>
      </rPr>
      <t>АПВ - успешно,</t>
    </r>
    <r>
      <rPr>
        <sz val="12"/>
        <rFont val="Times New Roman"/>
        <family val="1"/>
        <charset val="204"/>
      </rPr>
      <t xml:space="preserve"> ПЗ - 1ступени, сброс нагрузки 45А. При ОС ОРУ-35 кВ ПС-35/6 кВ "Северная" обнаружена ворона, видны следы поджога.</t>
    </r>
  </si>
  <si>
    <t>Центральная Оха, скв.166 от ТП-220</t>
  </si>
  <si>
    <t>Обрыв одной фазы на мот. каб- восстан- е фазы.</t>
  </si>
  <si>
    <t>ПС-35/6кВ "Катангли"</t>
  </si>
  <si>
    <t>Л-4К</t>
  </si>
  <si>
    <t>По АСДУ "Мир" авт.отключение В-6 Л-4К ПС-35/6 кВ "Катангли".  Включение В-6 Л-4К - успешно.</t>
  </si>
  <si>
    <t>Восточное Эхаби, скв.591 от ТП-10 2пл</t>
  </si>
  <si>
    <t>АОЭЭ: выбило в БУ, запуск.</t>
  </si>
  <si>
    <t>ТП-6/0,4кВ №23а</t>
  </si>
  <si>
    <t>АОЭЭ скв. от ТП № 23а</t>
  </si>
  <si>
    <t>Центральная Оха, скв.2859 от ТП-93</t>
  </si>
  <si>
    <t>нет фазы, ликв. неисправности цепи управления</t>
  </si>
  <si>
    <t>Центральная Оха, скв.2856 от ТП-209</t>
  </si>
  <si>
    <t>Не запускается (обрыв провода с катушки МП)</t>
  </si>
  <si>
    <t>Восточное Эхаби, скв.185 от ТП-18а 2пл</t>
  </si>
  <si>
    <t>АОЭЭ: не запускается - выбило автомат в БУ, запуск</t>
  </si>
  <si>
    <t>ТП-6/0,4кВ № 606</t>
  </si>
  <si>
    <t>Мирзоева, ТП-6/0,4кВ № 606</t>
  </si>
  <si>
    <t>Ремонт ЛР-6кВ ТП-6/0,4кВ №606</t>
  </si>
  <si>
    <t>Г-Абунан, скв.82 от ТП-182</t>
  </si>
  <si>
    <t>АОЭЭ - выбило автомат в БУ</t>
  </si>
  <si>
    <t>ТП-6/0,4кВ №101</t>
  </si>
  <si>
    <t>Набиль,   ТП-101</t>
  </si>
  <si>
    <t>обрыв кабеля ТП 6/0,4 кВ №101, восстановление</t>
  </si>
  <si>
    <t>Центральная Оха, скв.2048 от ТП-219</t>
  </si>
  <si>
    <t>Межвитковое замыкание эл.двиг. 4кВ х 1500об/мин.</t>
  </si>
  <si>
    <t>Л-4К,  Л-8К</t>
  </si>
  <si>
    <t xml:space="preserve">АОЭЭ по линиям Л 4К, Л 8К. Осмотр эл.оборудования - обнаружено аварийное отключение ВМ 6кВ яч 1, яч 3- горит с.л. "аварийное отключение" ВМ 6кВ 1В-6 Л4К в КРУН 6кВ 2, горит с.л. "аварийное отключение" 3СШС В-6 1С  в КРУН 6кВ 1. Включение ВМ 6кВ яч 1,3- успешно.      </t>
  </si>
  <si>
    <t>Катангли, скв.680 от ТП-302</t>
  </si>
  <si>
    <t xml:space="preserve">смена ЭД (сгорел) </t>
  </si>
  <si>
    <t>Катангли, скв.482 от ТП-312</t>
  </si>
  <si>
    <t>Восточное Эхаби, скв.632 от ТП-23а 2пл</t>
  </si>
  <si>
    <t>АОЭЭ - отключен кабель от ЭД в БУ</t>
  </si>
  <si>
    <t xml:space="preserve">По АСДУ "Мир" авт.отключение В-35 кВ "Сабо" на ПС-35/6 кВ "Тунгор". </t>
  </si>
  <si>
    <t>не зап-ся, в БУ отгорела фаза моторного кабеля - восстановление, эл. дв. 7,5 кВт, 1500 об/мин, ток 9-11 А;</t>
  </si>
  <si>
    <t>ТП-6/0,4кВ №344</t>
  </si>
  <si>
    <t>Мухто,  ТП-344</t>
  </si>
  <si>
    <t>ОЭЭ скв. от  ТП-6/0,4кВ№344  - выбило автомат.</t>
  </si>
  <si>
    <t>ТП-6/0,4кВ №190</t>
  </si>
  <si>
    <t>Г-Абунан,  ТП-190</t>
  </si>
  <si>
    <t>выбит автомат на ТП № 190 гр.2</t>
  </si>
  <si>
    <t>ТП-6/0,4кВ №29</t>
  </si>
  <si>
    <t>Восточное Эхаби,  ТП-29</t>
  </si>
  <si>
    <t>По АСДУ "Мир" авт.отключение В-6-1, В-6 Л-2В ПС-35/6 кВ "В.Эхаби". При осмотре ЭО на ТП-6/0,4 кВ №29 разрушение опорных изоляторов.</t>
  </si>
  <si>
    <t>Центральная Оха, скв.2254 от ТП-233</t>
  </si>
  <si>
    <t xml:space="preserve"> выбило автомат в БУ, запуск</t>
  </si>
  <si>
    <t>Восточное Эхаби, скв.222 от ТП-19 2пл</t>
  </si>
  <si>
    <t xml:space="preserve">Восточное Эхаби, скв.524 от ТП-26 </t>
  </si>
  <si>
    <t>Восточное Эхаби, скв.25, 180 от ТП-31а</t>
  </si>
  <si>
    <t>Восточное Эхаби, скв.701,703 от ТП-28</t>
  </si>
  <si>
    <t>В-35 "Одопту"</t>
  </si>
  <si>
    <t>Защита шин</t>
  </si>
  <si>
    <t xml:space="preserve"> ЦЛ-3</t>
  </si>
  <si>
    <t>Ф.ЗМ-3, ЗМ-5, ЗМ-4, ЗМ-6, ЗМ-8</t>
  </si>
  <si>
    <r>
      <t xml:space="preserve">ПС 110/35/6 кВ "Черемшанская" АО ВЛ-6 кВ Ф.ЧР-15 действием МТЗ, АПВ успешное. </t>
    </r>
    <r>
      <rPr>
        <sz val="12"/>
        <color indexed="60"/>
        <rFont val="Times New Roman"/>
        <family val="1"/>
        <charset val="204"/>
      </rPr>
      <t xml:space="preserve">Повреждение проходных изоляторов в КУВ-6 К-20, выполнена замена. </t>
    </r>
    <r>
      <rPr>
        <sz val="12"/>
        <rFont val="Times New Roman"/>
        <family val="1"/>
        <charset val="204"/>
      </rPr>
      <t>Гроза, штормовое предупреждение, бюллетень погоды №184 от 02.07.16г.</t>
    </r>
  </si>
  <si>
    <r>
      <t>ПС 110/35/6 кВ "Черемшанская" Многократное АО ВЛ-6 кВ Ф.ЧР-15, Ф.ЧР-9, Ф.ЧР-14 действием МТЗ, АПВ успешное, "земля" на 1С-6 ПС 110/35/6 кВ "Черемшанская". "Земля" устранена. Гроза, штормовое предупреждение, бюллетень погоды №184 от 02.07.16г.</t>
    </r>
    <r>
      <rPr>
        <sz val="12"/>
        <color indexed="60"/>
        <rFont val="Times New Roman"/>
        <family val="1"/>
        <charset val="204"/>
      </rPr>
      <t xml:space="preserve"> ВЛ-6кВ Ф.ЧР-15 разрушение изолятора оп.№18, выполнена замена. Повреждение проходных изоляторов в КУВ-6 К-14 от Ф.ЧР-9 выполнена замена. </t>
    </r>
  </si>
  <si>
    <r>
      <t xml:space="preserve">АО ВЛ-6 Ф.Гр-5 ПС-110/35/6 кВ "Григорьевская" действием МТЗ, АПВУ. Во время грозового фронта Бюллетень погоды №185b от 04.07.16. </t>
    </r>
    <r>
      <rPr>
        <sz val="12"/>
        <color indexed="60"/>
        <rFont val="Times New Roman"/>
        <family val="1"/>
        <charset val="204"/>
      </rPr>
      <t>Разрушение изолятора ф."С" оп.№135/6, выполнена замена.</t>
    </r>
  </si>
  <si>
    <t>Остановка УЭЦН. Посадка напряжения при прохождении грозового фронта. Шторм.предупреждение, бюллетень погоды №188 от 06.07.16г.</t>
  </si>
  <si>
    <t>К-74 скв.535 Советское нмр</t>
  </si>
  <si>
    <t>К-74 скв.535</t>
  </si>
  <si>
    <t>ЦЛ-5</t>
  </si>
  <si>
    <t xml:space="preserve">Ф.10-4  </t>
  </si>
  <si>
    <t>С-97</t>
  </si>
  <si>
    <t>АПВ выведено, РПВУ</t>
  </si>
  <si>
    <t>Ф.24-13</t>
  </si>
  <si>
    <t>ОАО "АНГГ"</t>
  </si>
  <si>
    <t>Ф.23-13</t>
  </si>
  <si>
    <t>Ф.3-2 Игольского нмр</t>
  </si>
  <si>
    <t>2Т ПС-110/35/6 кВ "Игольская"</t>
  </si>
  <si>
    <t>Ф.8-16 Двуреченского нмр</t>
  </si>
  <si>
    <t>Гроза, порывистый ветер, следы грозового перекрытия Ф "А" на опоре 74</t>
  </si>
  <si>
    <t>ПС 110/35/10 кВ Сегедур ф-16 (ПАО "Удмуртэнерго")</t>
  </si>
  <si>
    <t>Падение дерева из-за пределов охранной зоны ВЛ-10 кВ в пролёте опор 96/9-96/10 отп. на К-2, обрыв 2-х проводов, повреждение траверс и проводов.</t>
  </si>
  <si>
    <t>падение дерева в прол. оп.115/2-115/3, ВЛ без поврежд.</t>
  </si>
  <si>
    <t>На опоре №125 сорвало изолятор, произошел схлест проводов. В пролете опор 124-125 дерево на прповодах.</t>
  </si>
  <si>
    <t>Пр. опор 143-144 падение дерева из-за пределов ОЗ, 3 провода порваны, сорваны изоляторы в 3-х пролетах, на опоре 143 загнута траверса</t>
  </si>
  <si>
    <t>ПС-35/6кВ №019 ВЛ-6кВ ф.019-10</t>
  </si>
  <si>
    <t xml:space="preserve"> ВЛ-6кВ ф.019-10</t>
  </si>
  <si>
    <t>ПС-35/6кВ №278 ВЛ-6кВ ф.278-08</t>
  </si>
  <si>
    <t>ВЛ-6кВ ф.278-08</t>
  </si>
  <si>
    <t>В пролёте оп.12-13 обнаружено дерево на проводах, упавшее из-за  пределов охранной зоны ВЛ. Дерево сняли.</t>
  </si>
  <si>
    <t>Выход из строя ввод. ав.0,4кВ – (тип ВА55-43 )1600А на к 73 КТПН-6/0.4кВ №1. Заменили ввод.АВ-1600 А.</t>
  </si>
  <si>
    <t>ПС-35/6кВ №237 
ВЛ-6кВ ф.237-18</t>
  </si>
  <si>
    <t>ВЛ-6 ф.237-18</t>
  </si>
  <si>
    <t>Междуфазное К.З. на проходных изоляторах ф.237-18, вследствие попадания птицы. Птицу убрали, ф.237-18 ввели в работу.</t>
  </si>
  <si>
    <t>ПС 6/35/110кВ  "Усть-Тегуская",
Т-2</t>
  </si>
  <si>
    <t>21.07.2016  ПС 6/35/110кВ "Усть-Теггуская"АО Т-2 по "УРОВ". Работа АЧР 1,2,3,4,5 ступени, с сумарным сбросом нагрузки 24МВт. В 17:49 полное снятие ограничений по набору нагрузки.</t>
  </si>
  <si>
    <t>ВЛ-6 кВ ф-603, КТП скв-165</t>
  </si>
  <si>
    <t>ВЛ-6 кВ ф-103</t>
  </si>
  <si>
    <t>ВЛ-6 кВ ф-103, СР-4</t>
  </si>
  <si>
    <t>ДЗЛ,
1 ступень ТНЗНП</t>
  </si>
  <si>
    <t>ВЛ-220 кВ Тарко-Сале-Арсенал</t>
  </si>
  <si>
    <t xml:space="preserve">Отключение ВЛ-220 кВ Тарко-Сале-Арсенал по защите ДЗЛ фаза "С", 1 ступень "ТМЗНП", АПВ успешное. </t>
  </si>
  <si>
    <t>110/35/10кВ "Погроминская" (ЗПО)</t>
  </si>
  <si>
    <t>ПС35/6кВ №10 Кам.</t>
  </si>
  <si>
    <t>ВЛ-6кВ ф.10-11</t>
  </si>
  <si>
    <t>ПС БКНС-2 ВЛ-6кВ Ф-19</t>
  </si>
  <si>
    <t>Падение дерева из-за пределов охранной зоны в пролёте опор 50-51. Дерево убрали, ВЛ-6кВ без повреждений</t>
  </si>
  <si>
    <t>ВЛ-6кВ Ф-5      ПС35/6кВ  М/Ч м/р</t>
  </si>
  <si>
    <t xml:space="preserve">КЗ в пролёте опор 56-58, высокая поросль. </t>
  </si>
  <si>
    <t>Аварийное отключение с успешным АПВ, работа МТЗ, гроза. Причина выясняется.</t>
  </si>
  <si>
    <t>ЗЗ 2ст.</t>
  </si>
  <si>
    <t xml:space="preserve">Аварийное отключение с успешным АПВ ВЛ-110 "Сорочинская - Плешаново", гроза. </t>
  </si>
  <si>
    <t xml:space="preserve">"Посадка" U, остановка отдельных скважин при аварийном отключении с успешным АПВ ВЛ-110 "Сорочинская - Плешаново", гроза. </t>
  </si>
  <si>
    <t>ПС 220/110/35 кВ Васильев,
ВЛ 110 кВ Васильев-Урьевская-1</t>
  </si>
  <si>
    <t>Аварийное отключение ВЛ-110кВ. Причина выясняется.</t>
  </si>
  <si>
    <t>1 ст З.З.</t>
  </si>
  <si>
    <t xml:space="preserve">Аварийное отключение с успешным АПВ, работа МТЗ-1, гроза. По сириусу 2,7 км, фазы "А" и "В". </t>
  </si>
  <si>
    <t>35/6кВ "Давыдовская"</t>
  </si>
  <si>
    <t>ПС 35/6 К-141</t>
  </si>
  <si>
    <t>ВЛ-6 ф.141-14</t>
  </si>
  <si>
    <t>ПС 35/6 ДНС-1Кр</t>
  </si>
  <si>
    <t>ВЛ-6 ф.1-22</t>
  </si>
  <si>
    <t>Пробой изоляторов оп №7,8 ф.В ВЛ-6 ф.1-23 и изолятора ф.С оп №6 отп Крокустрой ф.1-22(Последствия грозы)</t>
  </si>
  <si>
    <t>1 ступень ТНЗНП</t>
  </si>
  <si>
    <t>ПС «Гагаринская»,               ВЛ-110кВ  Гагаринская-Лабытвор отпайка Горшковская-1 цепь</t>
  </si>
  <si>
    <t>ВЛ-110кВ  Гагаринская-Лабытвор отпайка Горшковская-1 цепь</t>
  </si>
  <si>
    <t>ПС «Гагаринская»,                     ВЛ-110кВ  Гагаринская-Лабытвор отпайка Горшковская-1,2</t>
  </si>
  <si>
    <t>ВЛ-110кВ  Гагаринская-Лабытвор отпайка Горшковская-1,2</t>
  </si>
  <si>
    <t>ПС «Шубинская»,                       ВЛ-110кВ  Шубинская-Пирс отпайка Надежная-1,2</t>
  </si>
  <si>
    <t xml:space="preserve"> ВЛ-110кВ  Шубинская-Пирс отпайка Надежная-1,2</t>
  </si>
  <si>
    <t>ВЛ-6 кВ Ф-36</t>
  </si>
  <si>
    <t>ВЛ-6 кВ Ф-36 ПС 35/6 кВ "Кудиновская"</t>
  </si>
  <si>
    <t>Сработало указательное реле "Авар.откл." АПВ-успешно. Гроза,дождь,сильный  порывистый ветер. 24.07.16 произведен осмотр ВЛ. Повреждений не обнаружено.</t>
  </si>
  <si>
    <t>ВЛ-6 кВ Ф-4 ПС 110/35/6 кВ "Снисски" (ЧПО)</t>
  </si>
  <si>
    <t>ВЛ-6 кВ Ф-17</t>
  </si>
  <si>
    <t>ВЛ-6 кВ Ф-17 ПС 110/35/6 кВ "Снисски" (ЧПО)</t>
  </si>
  <si>
    <t>ВЛ-6 кВ Ф-7 ПС 35/6 кВ "Тверская"</t>
  </si>
  <si>
    <t>ВЛ-6кВ "108-14"</t>
  </si>
  <si>
    <t>ВЛ-6кВ "319-08"</t>
  </si>
  <si>
    <t>К-106 скв.1535 Советское нмр</t>
  </si>
  <si>
    <t xml:space="preserve">К-106 скв.1535 </t>
  </si>
  <si>
    <t xml:space="preserve">АПВН </t>
  </si>
  <si>
    <t>110/35/10кВ "Александровская" (ЗПО)</t>
  </si>
  <si>
    <t>ПС "Графская"; "Ибряевка-1, 2"</t>
  </si>
  <si>
    <t xml:space="preserve">"Посадка" напряжения, остановка отдельных скважин при грозовых проявлениях.(гроза) </t>
  </si>
  <si>
    <t>ПС "Ленинградская"</t>
  </si>
  <si>
    <t>"Посадка" напряжения, остановка отдельных скважин при грозовых проявлениях. (гроза)</t>
  </si>
  <si>
    <t>Понижение напряжения из-за аварийного отключения ВЛ-35 кВ "Каликино-Залесово" (ЦПО). Отработала ЗЗ-2ст.</t>
  </si>
  <si>
    <t>ПС "Султангуловская", "КНС-2", "Заглядино"</t>
  </si>
  <si>
    <t>ВЛ-10 кВ фидера "Пл-10".</t>
  </si>
  <si>
    <t>ТП-Ю-1-13.</t>
  </si>
  <si>
    <t>ВЛ-0,4 кВ ф-1 от ТП-Ю-1-13.</t>
  </si>
  <si>
    <t>ВЛ-102 ПС 110/35/6кВ "Компрессорная-2"</t>
  </si>
  <si>
    <t>ВЛ-102</t>
  </si>
  <si>
    <t>ф-510</t>
  </si>
  <si>
    <t>Ф-501. 502, 503</t>
  </si>
  <si>
    <t>ф-108</t>
  </si>
  <si>
    <t>ф-510 скв.384,597</t>
  </si>
  <si>
    <t>Ф-3, 6, 7</t>
  </si>
  <si>
    <t>Ф-Кушниковка-1</t>
  </si>
  <si>
    <t>ПС 35/6№274
ВЛ-6 ф.274-08</t>
  </si>
  <si>
    <t>ВЛ-6 ф.274-08</t>
  </si>
  <si>
    <t>ПС 35/6№274
ВЛ-6 ф.274-16</t>
  </si>
  <si>
    <t>ВЛ-6 ф.274-16</t>
  </si>
  <si>
    <t>ПС 35/6№274
ВЛ-6 ф.274-14</t>
  </si>
  <si>
    <t>ВЛ-6 ф.274-14</t>
  </si>
  <si>
    <t>ПС 35/6кВ №308 
УКРМ №1</t>
  </si>
  <si>
    <t xml:space="preserve"> УКРМ №1</t>
  </si>
  <si>
    <t>ПС 35/6№012
ВЛ-6 ф.012-13</t>
  </si>
  <si>
    <t>В пролете оп. 91-1б падение дерева из-за пределов охранной зоны. Схлест проводов ф.А,В,С. Устранено.</t>
  </si>
  <si>
    <t>ПС 35/6№243
Т-1</t>
  </si>
  <si>
    <t xml:space="preserve">ВЛ-35 кВ "Борск-1" </t>
  </si>
  <si>
    <t>ВЛ-35 кВ "Борск-1" ПС 110/35/6 кВ "Подгорная". Под отключение попали: ПС 35/6 кВ "Долматовская", Т-1-Т ПС 35/6 кВ "Южный Неприк".</t>
  </si>
  <si>
    <t xml:space="preserve">ВЛ-35 кВ "Могутово"
</t>
  </si>
  <si>
    <t>ВЛ-35 кВ "Могутово" ПС 110/35/6 кВ "Подгорная". Под отключение попали: ПС 35/6 кВ "Могутовская", Т-2-Т "Неклюдовская".</t>
  </si>
  <si>
    <t>ВЛ-6 кВ Ф-180</t>
  </si>
  <si>
    <t>ВЛ-6 кВ Ф-180 ПС 35/6 кВ "Неклюдовская"</t>
  </si>
  <si>
    <t>АПВ-успешно. Гроза,дождь, сильный порывистый ветер.</t>
  </si>
  <si>
    <t>ВЛ-6 кВ Ф-182</t>
  </si>
  <si>
    <t>ВЛ-6 кВ Ф-182 ПС 35/6 кВ "Неклюдовская"</t>
  </si>
  <si>
    <t>ВЛ-6 кВ Ф-55 ПС 35/6 кВ "Марьевская"</t>
  </si>
  <si>
    <t>Сработало указательное реле АО. АПВ-успешно. Гроза,дождь, сильный порывистый ветер.</t>
  </si>
  <si>
    <t>2ст. ДЗ, АПВ</t>
  </si>
  <si>
    <t>ВЛ-6кВ Ф-5      ПС35/6кВ М/Ч м/р</t>
  </si>
  <si>
    <t>ПС-110/35/6             КНС-5Б                        ВЛ-35кВ Ф-3</t>
  </si>
  <si>
    <t>ВЛ-10 кВ ф-Мз-1</t>
  </si>
  <si>
    <t>ВЛ-110 кВ "Бузулукская-Промысловая-1". ПС 35/6кВ "Графская", "Ибряевка-1, 2"</t>
  </si>
  <si>
    <t>ВЛ-6 кВ Ф-8 ПС 35/6 кВ "Горбатовская-1"</t>
  </si>
  <si>
    <t>ТП-6/0,4кВ № 97</t>
  </si>
  <si>
    <t>Центральная Оха, ТП-97</t>
  </si>
  <si>
    <t>ТП-6/0,4кВ № 403</t>
  </si>
  <si>
    <t>Катангли,   ТП-403</t>
  </si>
  <si>
    <t>ВЛ-6 кВ ф-1411</t>
  </si>
  <si>
    <t>ВЛ-6 кВ ф-106</t>
  </si>
  <si>
    <t>ВЛ-35 кВ "10Л", ПС "Львовская"; "Новольвовская"</t>
  </si>
  <si>
    <t>ВЛ-6 кВ ф-606</t>
  </si>
  <si>
    <t>ВЛ-6 кВ ф-706, 708</t>
  </si>
  <si>
    <t>ВЛ-6 кВ ф-608</t>
  </si>
  <si>
    <t>ВЛ-6 кВ ф-102</t>
  </si>
  <si>
    <t>ГПЭС ДНС-2 2х1,25; 7х1,375 
(Тайлаковское м/р)</t>
  </si>
  <si>
    <t>Аварийный останов ГПГУ 1,2,3,4,5,7 по защите "Низкое давление газа". ДГУ-8 по защите "Перегруз" вследствии ошибочных действий персонала ООО "АиС". Метролог ООО "АиС" Кадыков Ю.А. для чистки первичного преобразователя расходомера газа в УПТГ самовольно производил перевод с рабочей линии на байпасную. При переводе ошибочно перекрыл подачу газа на ГПЭС ДНС-2.</t>
  </si>
  <si>
    <t>ТП-6/0,4кВ №203</t>
  </si>
  <si>
    <t>Западное Сабо, ТП-203</t>
  </si>
  <si>
    <t>ВЛ-6 кВ Ф-11 ПС 35/6 кВ "Коммунарская"</t>
  </si>
  <si>
    <t>В-6 Ф.7-7 КУВ-6 К-54</t>
  </si>
  <si>
    <t>ПС 35/6 кВ Островная К-17 КТПН 6/0,4 кВ 1000кВА №1</t>
  </si>
  <si>
    <t>Аварийное отключение вводного АВ-0,4кВ 1600А в КТПН 6/0,4кВ 1000кВА №1 КП-17 произошло в результате отказа защит СУ УЭЦН скв. Р-322 ПЭД-32кВт при расклинивании скважины.</t>
  </si>
  <si>
    <t>ВЛ-110 Пуль-Яха-Геращенко
ВЛ-110 Пуль-Яха-Стрела</t>
  </si>
  <si>
    <t>ВЛ-6 кВ Ф-1 ПС Башмаково</t>
  </si>
  <si>
    <t>Падение дерева из-за пределов охранной зоны в пролёте опор 55-56. Дерево убрали, ВЛ без повреждений</t>
  </si>
  <si>
    <t>Отпайка ВЛ-6 кВ фидера № 103 после ЛР-7. Скв.№№ 723, 290</t>
  </si>
  <si>
    <t>Мухто, ТП-344</t>
  </si>
  <si>
    <t>ВЛ-110кВ Генерация-ДНС-32 1,2цепь</t>
  </si>
  <si>
    <t>Ф.Б1-10 Вахского нмр</t>
  </si>
  <si>
    <t>Ф.Б1-10</t>
  </si>
  <si>
    <t>1ст. МТЗ, АПВ</t>
  </si>
  <si>
    <t>ПС 8039, ВЛ-6кВ ф.8039-08, ф.8039-11</t>
  </si>
  <si>
    <t xml:space="preserve"> ВЛ-6кВ ф.8039-08, ф.8039-11</t>
  </si>
  <si>
    <t>ПС-35/6кВ №222 ВЛ-6кВ ф.222-05</t>
  </si>
  <si>
    <t>ЭСН-2</t>
  </si>
  <si>
    <t>УПН-1, УПАВ, БКНС, фонд нефтяных скважин, водозаборные скважины</t>
  </si>
  <si>
    <t>Разрушение рессивера топливного газа Р-1 "ЭСН-3" с воспламенением газо-воздушной среды.
 Причины устанавливаются.
На 06:00 не запущены 80 скв. с дебитом 7302 т/сут</t>
  </si>
  <si>
    <t>Сети ПАО "Кубаньэнерго".</t>
  </si>
  <si>
    <t>1 ст. МТЗ</t>
  </si>
  <si>
    <t>ВЛ-110кВ Таврическая - 1, Таврическая - 2</t>
  </si>
  <si>
    <t>Посадка по ПС 110/35/6кВ "Соколовка", 35/6кВ "Ельниково", "Кама", "Апалиха", "Ломовская", 110/10кВ "Порозово"</t>
  </si>
  <si>
    <t>ПС "Сарапул" на ОВ-110кВ под ШР-110кВ 1СШ обнаружен  кусок проволоки со следами перекрытия на шлейфах 110кВ в сторону 1СШ-110кВ</t>
  </si>
  <si>
    <t>ПС-35/6кВ №20 ВЛ-6кВ ф.020-04</t>
  </si>
  <si>
    <t xml:space="preserve"> ВЛ-6кВ ф.020-04</t>
  </si>
  <si>
    <t>Гроза. Выборочная остановка скважин на Асомкинском м/р. Отключения оборудования "РН-Юганскнефтегаз" не было.</t>
  </si>
  <si>
    <t>ПС-35/6 кВ №374 ф.374-09</t>
  </si>
  <si>
    <t>ВЛ-6кВ ф.374-09</t>
  </si>
  <si>
    <t>ПС 110/35/6 кВ Ново-Покурская ВЛ 35 кВ Ф-2</t>
  </si>
  <si>
    <t>Аварийное отключение произошло во время прохождения грозового фронта, в момент отключения ВЛ-35кВ Ф-2 кратковременная посадка напряжения по 1С-35кВ ПС 110/35/6кВ  Н-Покурская.</t>
  </si>
  <si>
    <t>ЗРУ 6 кВ Энергокомплекс КП-69 КТПН 6/0,4кВ 630кВА №2 К-61</t>
  </si>
  <si>
    <t>Излом шпильки нулевого вывода с наружней части трансформатора 6/0,4кВ КТПН 6/0,4кВ 630кВа №2 КП-61, что привело к отсоединению нулевой шины от трансформатора, и остановке скв.4100,4101,1221В по дисболансу напряжения._x000D_</t>
  </si>
  <si>
    <t xml:space="preserve">ТП-6/0,4 кВ №27 </t>
  </si>
  <si>
    <t>Колендо, ТП-6/0,4 кВ №27</t>
  </si>
  <si>
    <t>ВЛ-6кВ Ф-4 ПС 35/6 "К-310"</t>
  </si>
  <si>
    <t xml:space="preserve"> яч. №10 SEPAM,  
МТЗ I ступени фаза 1,2</t>
  </si>
  <si>
    <t>РПВ-неуспешно</t>
  </si>
  <si>
    <t>ВЛ-6кВ</t>
  </si>
  <si>
    <t>ВЛ-6кВ ф. №4</t>
  </si>
  <si>
    <t>Падение дерева</t>
  </si>
  <si>
    <t>Неисправность МПУ Сириус-Т, АВР-6кВ успешно</t>
  </si>
  <si>
    <t xml:space="preserve">Зацеп провода неустановленным транспортом со следами ожога Ф-"А,В" от оп.№3 до оп.№4       </t>
  </si>
  <si>
    <t>Гроза.  АВР-6кВ успешно</t>
  </si>
  <si>
    <t xml:space="preserve">АПВН, РПВУ </t>
  </si>
  <si>
    <t>Гроза. П/С 35/6 кВ                     АВР-6кВ успешно</t>
  </si>
  <si>
    <t>ПС-35/6кВ К-547  ВЛ-6кВ Ф№4</t>
  </si>
  <si>
    <t>Мухто,   ТП-344</t>
  </si>
  <si>
    <t>Выбило автомат на ТП № 344(гр. №2).</t>
  </si>
  <si>
    <t>Центральная Оха, скв.2066 от ТП-211</t>
  </si>
  <si>
    <t>КЗ обмотки на корпус ЭД 5,5 х 1000</t>
  </si>
  <si>
    <t>ТП-6/0,4кВ №97</t>
  </si>
  <si>
    <t>ТП 97 - сгорел предохранитель на ТП по 6 кВ, замена.</t>
  </si>
  <si>
    <t>ТП 97 гр.1- упала опора в р- оне скв. 2234</t>
  </si>
  <si>
    <t>Восточное Эхаби, скв.180 от ТП-31А</t>
  </si>
  <si>
    <t>АОЭЭ: не запускается - переразделка кабеля, запуск</t>
  </si>
  <si>
    <t>ТП -6/0,4кВ №403 ф-1- устранение провиса провода на опоре</t>
  </si>
  <si>
    <t xml:space="preserve">не запускается по эл. части ( ликв. к.з мотор. кабеля ) </t>
  </si>
  <si>
    <t>Центральная Оха, скв.2599 от ТП-97</t>
  </si>
  <si>
    <t xml:space="preserve"> отгорела фаза в БУ на клемнике</t>
  </si>
  <si>
    <t>АОЭЭ, выбило группу 1 ТП №203.</t>
  </si>
  <si>
    <t>АОЭЭ,выбивает автомат  ТП №344.Переразделка вводного кабеля с ТП №344 на мачте.</t>
  </si>
  <si>
    <t>Центральная Оха, скв.2340 от ТП-237</t>
  </si>
  <si>
    <t>Заклинило подшипники на эл. двиг. 5,5кВ х 1500 об/мин.</t>
  </si>
  <si>
    <t>ПС-35/6 кВ "Колендо"</t>
  </si>
  <si>
    <t>Л-6К</t>
  </si>
  <si>
    <t>АОЭЭ Ф №6 обрыв провода по фазе "Б".Отключение В-6 кВ Л-6К ПС-35/6 кВ "Колендо" для устранения обрыва</t>
  </si>
  <si>
    <t>ТП-6/0,4 кВ №27 Колендо: на ТМ-6/0,4 кВ на изоляторах со стороны 6 кВ  попадание бурундука, сгорели предохранители по 6 кВ, видны следы копоти и сажи.Чистка проходных изоляторов, замена предохранителей 6кВ, замена опорного изолятора 6кВ по Ф-"С"</t>
  </si>
  <si>
    <t>ВЛ-6 кВ ф-35</t>
  </si>
  <si>
    <t>ТО, НВЧЗ</t>
  </si>
  <si>
    <t>ВЛ-220кВ Новая-Хора</t>
  </si>
  <si>
    <t>Гроза. АО ВЛ-220 кВ Новая-Хора. Посадка напряжения</t>
  </si>
  <si>
    <t>ВЛ-110кВ Генерация-Каменная-1</t>
  </si>
  <si>
    <t>ПС 110 Приразломная     ВЛ-35кВ Приразломная-1</t>
  </si>
  <si>
    <t>ВЛ-35кВ Приразломная-1</t>
  </si>
  <si>
    <t>ПС-35/6кВ 124
ВЛ-6кВ ф.124-16</t>
  </si>
  <si>
    <t>Ф.11-4</t>
  </si>
  <si>
    <t>ВЛ-6 фидера "Нт-2"</t>
  </si>
  <si>
    <t xml:space="preserve">35/10кВ "Чкаловская" (СПО) </t>
  </si>
  <si>
    <t>ВЛ-6 фидера "ОБН"</t>
  </si>
  <si>
    <t>ВЛ-6 фидера "Пром-6"</t>
  </si>
  <si>
    <t>ВЛ-6 кВ Ф-15 ПС 110/35/6 кВ
"Снисски" (ЧПО)</t>
  </si>
  <si>
    <t>ЛЗШ</t>
  </si>
  <si>
    <t>В-35 Т-4</t>
  </si>
  <si>
    <t>Перекрытие токоведущих частей птицей в зоне действия ЛЗШ 2С-35кВ на ПС Росляковская, успешная работа АВР-6кВ на отходящих ПС 35/6кВ. В 23:40 на ПС Росляковская восстановлена нормальная схема.</t>
  </si>
  <si>
    <t>ВЛ-35кВ Соколовка - Потаповская 2ц</t>
  </si>
  <si>
    <t xml:space="preserve">Аварийное отключение ВЛ-35кВ Соколовка - Потаповская 2ц. при выведенной в ремонт ВЛ-35кВ Соколовка - Потаповская 1ц. В пролете опор 22-23 следы схлеста проводов при проезде неустановленного транспортного средства. </t>
  </si>
  <si>
    <t>ВЛ-35 кВ "Дивная - Марьино". Сети ПАО "Кубаньэнерго".</t>
  </si>
  <si>
    <t>ПС-35/10 кВ - "Николаевская".</t>
  </si>
  <si>
    <t>М-я Николаевское и Убеженское. Вертолётом оборваны провода ВЛ-35 кВ. ТП-Нк-53-1 с 13.50 запитана от ДЭС (11 шт. скв.)</t>
  </si>
  <si>
    <t>ЗЗ</t>
  </si>
  <si>
    <t>ПС "Ленинградская", ВЛ-6 фидера № 1. ПС "Твердиловская", ВЛ-10 фидера № 8</t>
  </si>
  <si>
    <t>110/35/6кВ "Нефтегорская-2" (ВПО)</t>
  </si>
  <si>
    <t>ВЛ-110 "Алексеевская". ПС "Проскуринская", "Варшава-3"</t>
  </si>
  <si>
    <t>Аварийное отключение с успешным АПВ В-110 "Алексеевская" на ПС "Нефтегорская-2", ТЗНП-1. Аварийное отключение СВ-110 на ПС "Алексеевская" (работа делительной автоматики), РПВ успешно.</t>
  </si>
  <si>
    <t>ВЛ-6кВ ф.254-04</t>
  </si>
  <si>
    <t>ПС-35/6кВ №024 АРН Т-1, АРН Т-2</t>
  </si>
  <si>
    <t xml:space="preserve">К-11 скв.339    </t>
  </si>
  <si>
    <t>18.19</t>
  </si>
  <si>
    <t xml:space="preserve"> Сети ПАО "Кубаньэнерго".</t>
  </si>
  <si>
    <t>М-е Николаевское, Убеженское. Гроза.</t>
  </si>
  <si>
    <t>САУ. САУД. БЗГ</t>
  </si>
  <si>
    <t>август</t>
  </si>
  <si>
    <t>ПС 35/6кВ К-257</t>
  </si>
  <si>
    <t>ВЛ-6кВ ф.257-14</t>
  </si>
  <si>
    <t>ВЛ-35кВ Запад-1</t>
  </si>
  <si>
    <t>ВЛ-35кВ Север-1,2</t>
  </si>
  <si>
    <t>ПС 35/6 К-361</t>
  </si>
  <si>
    <t>ВЛ-6кВ ф.361-04</t>
  </si>
  <si>
    <t>ПС "Родниковка", "Врезовка"</t>
  </si>
  <si>
    <t>Кратковременное понижение напряжения в сети 110 кВ при грозовых проявлениях. Дисп.ЦПО Елагин А.А сообщил, что на ПС "Каликино" отключений не зафиксировано.</t>
  </si>
  <si>
    <t>ВЛ-6 фидера № 918</t>
  </si>
  <si>
    <t>Аварийное отключение с успешным АПВ, МТО. Произведен осмотр ИТР, под ЛР-6 ТП-6/0,4 скв.№№ 1207, 1209 обнаружены две мертвые птицы (грач).</t>
  </si>
  <si>
    <t>ВЛ-110 "Росташинская". ПС: Промысловая. Яшкинская</t>
  </si>
  <si>
    <t>ВЛ-35 кВ "Майская"(ЧПО)</t>
  </si>
  <si>
    <t>ВЛ-35 кВ "Майская"(ЧПО) ПС 110/35/10 кВ "Б.Глушица"(ЧПО). Под откл. попал: Т-2-Т ПС 35/10 кВ "Пиненковская".</t>
  </si>
  <si>
    <t>Работала МТЗ. АПВ-успешно Гроза, дождь, сильный  порывистый ветер.</t>
  </si>
  <si>
    <t xml:space="preserve">ВЛ-35 кВ "Пестравка-1"(ЧПО) </t>
  </si>
  <si>
    <t>ВЛ-35 кВ "Пестравка-1"(ЧПО) ПС 110/35/10 кВ  "Пестравка" (ЧПО). Под отключение попал: Т-1-Т ПС 35/10 кВ "Маланинская"</t>
  </si>
  <si>
    <t>Работала МТЗ. АПВ-успешно. Гроза, дождь, сильный  порывистый ветер.</t>
  </si>
  <si>
    <t>ВЛ-35 кВ "Дзержинская-2" ПС 35/6 кВ "Карагайская" Под отключение попали: ПС 35/6кВ "Восточная", Т-2-Т "Дзержинская"</t>
  </si>
  <si>
    <t>Работала МТЗ. АПВ- успешно Гроза, дождь, сильный порывистый ветер.</t>
  </si>
  <si>
    <t xml:space="preserve">ВЛ-6 кВ Ф-3
</t>
  </si>
  <si>
    <t>ВЛ-6 кВ Ф-3 ПС 35/6 кВ "Дзержинская"</t>
  </si>
  <si>
    <t>Работала ТО. АПВ-успешно Гроза, дождь, сильный порывистый ветер.</t>
  </si>
  <si>
    <t xml:space="preserve">ВЛ-6 кВ Ф-8
</t>
  </si>
  <si>
    <t>ВЛ-35 кВ "Вязовый Гай-2" (ЧПО)</t>
  </si>
  <si>
    <t>ВЛ-35 кВ "Вязовый Гай-2" (ЧПО) ПС 110/35/10 кВ "Колдыбань" (ЧПО) Под отключение попала: ПС 35/6 кВ "Колыванская".</t>
  </si>
  <si>
    <t>Работала МТЗ. АПВ-успешно Гроза, дождь, сильный порывистый ветер.</t>
  </si>
  <si>
    <t xml:space="preserve">МВ-35 кВ "Колыванская-1" </t>
  </si>
  <si>
    <t>МВ-35 кВ "Колыванская-1" ПС 35/6 кВ  "Гараевская" Под отключение попала: ПС 35/6 кВ Гараевская" ПС 35/6 кВ "Рассветская"</t>
  </si>
  <si>
    <t>Работала ТО. 12:10 РПВ-успешно  При осмотре ПС 35/6 кВ "Гараевская" выявлено отключена ВЛ-35кВ "Рассветская" работала ТО. РПВ-успешно. Гроза, дождь, сильный порывистый ветер.</t>
  </si>
  <si>
    <t>ВЛ-6 кВ Ф-3 ПС 35/6 кВ "Горбатовская-1"</t>
  </si>
  <si>
    <t>Сработало указательное реле А.О. АПВ-успешно Гроза, дождь, сильный порывистый ветер.Произведён осмотр ВЛ-6 кВ- на оп.№307/6 обнаружен расколотый изолятор Ф-"В",требуется замена.</t>
  </si>
  <si>
    <t xml:space="preserve">ВЛ-6 кВ Ф-17 </t>
  </si>
  <si>
    <t>Работала Т.О. АПВ-успешно. Гроза, дождь, сильный порывистый ветер.</t>
  </si>
  <si>
    <t>ВЛ-6 кВ Ф-1 ПС 35/6 кВ "Колыванская"</t>
  </si>
  <si>
    <t>Работала Т.О АПВ-успешно. Гроза, дождь, сильный порывистый ветер.</t>
  </si>
  <si>
    <t>ВЛ-6 кВ Ф-4 ПС 35/6 кВ "Колыванская"</t>
  </si>
  <si>
    <t>Работала Т.О. АПВ-успешно Гроза, дождь, сильный порывистый ветер.</t>
  </si>
  <si>
    <t xml:space="preserve">ВЛ-35 кВ "Утевка-1" </t>
  </si>
  <si>
    <t>ВЛ-35 кВ "Утевка-1" ПС 110/35/6 кВ "Нефтегорская-2"(ВПО). Под отключение попали: ПС 35/6кВ "Гагаринская", "Утевская", Покровская",</t>
  </si>
  <si>
    <t xml:space="preserve">ВЛ-35 кВ "Могутово" </t>
  </si>
  <si>
    <t>ВЛ-35 кВ "Могутово" ПС 110/35/6 кВ "Подгорная". Под отключение попали: ПС 35/6 кВ "Могутовская",Т-2-Т "Неклюдовская".</t>
  </si>
  <si>
    <t xml:space="preserve">ВЛ-35 кВ "Сарбай" </t>
  </si>
  <si>
    <t>ВЛ-35 кВ "Сарбай" ПС 110/35/6 кВ "Сосновка" (ВПО) Под отключение попали:ПС 35/6 кВ "БКНС", "Дерюжевка","Садовая", "Мочалеевка", "Сологаевка","Сургутская"(ПРЦЭиЭ№3).</t>
  </si>
  <si>
    <t>ВЛ-6 кВ Ф-322</t>
  </si>
  <si>
    <t>ВЛ-6 кВ Ф-322 ПС 35/6 кВ "Чубовка"</t>
  </si>
  <si>
    <t>Работала Т.О. АПВ-не успешно. РПВ-успешно. Гроза, дождь, сильный порывистый ветер.Произведен осмотр ВЛ, повреждений не обнаружено.</t>
  </si>
  <si>
    <t>ВЛ-6 кВ Ф-3 ПС 35/6 кВ "Евгеньевская"</t>
  </si>
  <si>
    <t>Работала МТЗ. АПВ-успешно. Произведён осмотр ВЛ, видимых повреждений не обнаружено, кроме под оп.№ 145 обнаружены две погибшие птицы.(грачи)</t>
  </si>
  <si>
    <t>Сработало указательное реле А.О.,Т.О.</t>
  </si>
  <si>
    <t>ВЛ-6 кВ Ф-6 ПС 35/6 кВ 
"Грековская"</t>
  </si>
  <si>
    <t>Сработало указательное реле "АО",
Т.О. АПВ-успешно.
Гроза,сильный порывистый ветер.</t>
  </si>
  <si>
    <t>Сработало указательное реле "АО",
. АПВ-не успешно.РПВ-успешно.
Гроза,сильный порывистый ветер.
При осмотре ВЛ обнаружено:на оп. № 84 (магистраль) разрушенные «юбки» изоляторов фазы «А» и «В», следы К.З на траверсе.</t>
  </si>
  <si>
    <t>ВЛ-6 кВ Ф-5</t>
  </si>
  <si>
    <t>ВЛ-6 кВ Ф-5 ПС 35/6 кВ 
"Городецк"</t>
  </si>
  <si>
    <t>ВЛ-6кВ "Ц-10-23"</t>
  </si>
  <si>
    <t>ПС 35/6 кВ КНС-2бис Куст 45 КТПН 6/0,4кВ 400кВА №3</t>
  </si>
  <si>
    <t>При осмотре ЭО КТПН 6/0,4кВ №3 400кВА КП-45 было обнаружено гнездо шершней, повреждение АВ-0,4кВ 63А №10 ПРС, следы короткого замыкания на верхних контактах АВ-0,4кВ ВА 51-39 630А Ввод, перегорание предохранителей ПК-6кВ Ф-В,С  Iном-50А в КТПН 6/0,4кВ №3 400кВА КП-45. АВ-0,4кВ ВА 51-39 630А Ввод не прогружен, АВ-0,4кВ 63А №10 ПРС не прогружен, на скв.695 ПЭД-90кВт установлен АВ-0,4кВ ВА 51-35 400А рем.№109.1.09., на скв.691 ПЭД-45кВт АВ-0,4кВ ВА 57Ф35 160А не прогружен.  _x000D_
Текущий ремонт КТПН 6/0,4кВ 25.08.2015г., ТО 30.06.2016г._x000D_
Потери нефти составили: 1,7т/43,6м3._x000D_
 Осмотр ЭО КТПН 6/0,4кВ, замена ПК-6кВ Ф-А,В,С, измерение сопротивления изоляции трансформатора 6/0,4кВ, СШ-0,4кВ, исключение из схемы поврежденного АВ-0,4кВ №10 63А ПРС. Контроль за запуском мех. фонда. Чистка, ревизия АВ-0,4кВ, ошиновки.</t>
  </si>
  <si>
    <t>ПС-35/6кВ №69 ВЛ-6кВ ф.069-04</t>
  </si>
  <si>
    <t>ПС-35/6кВ №083 ВЛ-6кВ ф.083-12</t>
  </si>
  <si>
    <t>ПС-35/6кВ №040 ВЛ-6кВ ф.040-06</t>
  </si>
  <si>
    <t>ТО, ЗЗ</t>
  </si>
  <si>
    <t>В-6 УКРМ №1</t>
  </si>
  <si>
    <t>ПС 35/6 № 109
Т-2</t>
  </si>
  <si>
    <t>В-35 Т-2, В-6 Т-2</t>
  </si>
  <si>
    <t>АО ДЭС СФ ООО "СЭС" При переходе с ДГУ-2 на ДГУ-1 для проведения ТО, произошло отключение автомата включения генератора "АВГ" подача электроэнергии в 17.20 ДГУ-2. Остановки ДГУ не было.</t>
  </si>
  <si>
    <t>К-11 скв.339 Катыльгинское нмр</t>
  </si>
  <si>
    <t xml:space="preserve">В-35 1Т ПС-110 "Лугинецкая"                  </t>
  </si>
  <si>
    <t>1С-35 ПС-110 "Лугинецкая"</t>
  </si>
  <si>
    <t>ТП-6/0,4кВ №105</t>
  </si>
  <si>
    <t>Западное Сабо, ТП-105</t>
  </si>
  <si>
    <t>ВЛ-6кВ Фид.№1 - врезка ТП-6/0,4кВ №105.</t>
  </si>
  <si>
    <t>Центральная Оха, скв.2912 от ТП-227</t>
  </si>
  <si>
    <t>выбивает автомат, клин ЭД 7,5 кВт  1500 об/мин</t>
  </si>
  <si>
    <t>Монги</t>
  </si>
  <si>
    <t>Высокое напряжение- переключения Сахэнерго</t>
  </si>
  <si>
    <t>Центральная Оха, скв.2899 от ТП-205</t>
  </si>
  <si>
    <t>выбивает ТЗ.</t>
  </si>
  <si>
    <t>Центральная Оха, скв.1119 от ТП-206</t>
  </si>
  <si>
    <t>сработала защита</t>
  </si>
  <si>
    <t>Восточное Эхаби, скв.588, 170 от ТП-19А  2пл</t>
  </si>
  <si>
    <t xml:space="preserve">ОЭЭ выбит автомат в БУ, запуск. </t>
  </si>
  <si>
    <t>ТП-6/0,4кВ № 26</t>
  </si>
  <si>
    <t>Эхаби, ТП-26</t>
  </si>
  <si>
    <t>сорвало изоляторы с крюков, провис  фазного провода</t>
  </si>
  <si>
    <t>ТП-6/0,4кВ №102</t>
  </si>
  <si>
    <t>Кыдыланьи, скв.57 от ТП-102</t>
  </si>
  <si>
    <t>Переразделка кабельного спуска.</t>
  </si>
  <si>
    <t xml:space="preserve">ВЛ-6кВ ф.12 ПС 35/6кВ "БКНС-5" </t>
  </si>
  <si>
    <t>Гроза. Падение дерева на ВЛ в пролёте опор 59-60 из-за пределов охранной зоны. ВЛ без повреждений.</t>
  </si>
  <si>
    <t>ВЛ-6 кВ № Хл-212 отпайка "Кубаньэнерго".</t>
  </si>
  <si>
    <t>ВЛ-6 кВ № Хл-212 Ильский ЭСУ</t>
  </si>
  <si>
    <t>ВЛ-110 Пуль-Яха-Ударная</t>
  </si>
  <si>
    <t>Нет данных</t>
  </si>
  <si>
    <t>ВЛ-35 кВ "Черновка"</t>
  </si>
  <si>
    <t>ВЛ-35 кВ "Черновка"(СПО) ПС 35/10 кВ "КС-8" (ООО "Газпром Энерго") Под отключение попали: ВЛ-10 кВ Ф-9 ("АО "СНГ")  ПС 35/10 кВ "Черновка" (СПО)</t>
  </si>
  <si>
    <t>АПВ-не успешно. В 11:15 нагрузка ВЛ-35 "Черновка" переведена на ВЛ-35 "Большая Раковка-2" ПС 35/10 кВ "Большая Раковка"(СПО). Гроза, дождь, сильный порывистый ветер.</t>
  </si>
  <si>
    <t>ВЛ-35 кВ "Дзержинская"</t>
  </si>
  <si>
    <t>ВЛ-35 кВ "Дзержинская" ПС 35/10 кВ "Ровное" (ЧПО) Под посадку напряжения попали: Т-1-Т ПС 35/6 кВ "Дзержинская"</t>
  </si>
  <si>
    <t>В 21:23 прошла посадка напряжения по ВЛ-35 кВ "Дзержинская" ПС 35/10 кВ "Ровное"(ЧПО). Останавливались скважины по "Дзержинскому" м/р.
Причина:на ПС 110/35/10 "Колдыбань" (ЧПО) производились переключения с понижением напряжения устройством РПН силового трансформатора.</t>
  </si>
  <si>
    <t>Аварийное отключение с успешным АПВ ВЛ-35 кВ "Асикеево-Тяга-Чкаловская" (СПО), гроза.</t>
  </si>
  <si>
    <t>"Посадка" напряжения в сети 110 кВ по ВЛ-110 "Никольская-1,2". Причина выясняется. Гроза.</t>
  </si>
  <si>
    <t xml:space="preserve">ВЛ-35 "Ефремо-Зыково". ПС: "Ефремо-Зыково", "Самодуровка", "УПСВ Самодуровка" </t>
  </si>
  <si>
    <t>Аварийное отключение с успешным АПВ В-35 кВ "Ефремо-Зыково" на ПС "Пономаревка", гроза.</t>
  </si>
  <si>
    <t>ВЛ-110 Плешаново. ПС "Никольская", "Ольховская", "Боголюбовская"</t>
  </si>
  <si>
    <t>Аварийное отключение с успешным АПВ ВЛ-110 "Сорочинская - Плешаново". Гроза. "Посадка" U, остановка отдельных скважин по ПС.</t>
  </si>
  <si>
    <t xml:space="preserve">Вывод в ремонт ВЛ-10кВ фидера "Пл-10" (персоналом СПО "Оренбургэнерго") для монтажа ВОЛС подрядной организацией. Заявка не согласована ЦИТС. </t>
  </si>
  <si>
    <t>ПС 220/110/10 Хора</t>
  </si>
  <si>
    <t>ВЛ-110кВ Яхлинская-Хора,Лазаревская-Хора</t>
  </si>
  <si>
    <t>Гроза. АО ВЛ-110кВ Яхлинская-Хора, Лазаревская-Хора. Посадка напряжения.</t>
  </si>
  <si>
    <t>ВЛ-6 кВ № Ну-83 Абинский ЭСУ</t>
  </si>
  <si>
    <t>ВЛ-6 кВ "321-07"
ВЛ-6 кВ "321-16"</t>
  </si>
  <si>
    <t>ВЛ-35 кВ "Якушкинская-1" ПС 110/35/6 кВ "Серноводская" (СПО) Под отключение попали :  Т-1-Т ПС 35/6 кВ "Якушкинская", "ФНС", "Обошинская".  Под посадку напряжения попал:  С-1-Т ПС 110/35/6 кВ "Козловская",  Т-1-Т ПС 35/6 кВ "Орлянская"</t>
  </si>
  <si>
    <t>ВЛ-10 кВ Ф-16</t>
  </si>
  <si>
    <t>ВЛ-10 кВ Ф-16 (АО "СНГ") ПС 110/35/10 кВ "Пестравка" (ЧПО)</t>
  </si>
  <si>
    <t>ВЛ-6 кВ Ф-5 (АО "СНГ") ПС 110/35/6 кВ "Зольное" (Жиг.П.О,)</t>
  </si>
  <si>
    <t>ВЛ-10 кВ Ф-12 "Гражданский"</t>
  </si>
  <si>
    <t>ВЛ-10кВ Ф-12 "Гражданский" ПС 110/35/10кВ "Чапаевская" (ЧПО). Под посадку напряжения попало РУ-10кВ "Гражданское"</t>
  </si>
  <si>
    <t>АО ДЭС СФ ООО "СЭС" по пегегреву в связи с максимальной нагрузкой</t>
  </si>
  <si>
    <t xml:space="preserve">Аварийное отключение В-35 кВ "Родниковская" на ПС "Каликино", МТЗ, гроза. </t>
  </si>
  <si>
    <t>ВЛ-6 фидеров №№ 1, 5</t>
  </si>
  <si>
    <t>ВЛ-6 кВ фидера № 106</t>
  </si>
  <si>
    <t>ВЛ-6 кВ фидера № 103</t>
  </si>
  <si>
    <t>ВЛ-6 кВ фидера № 308</t>
  </si>
  <si>
    <t xml:space="preserve">Аварийных отключений на ПС не зафиксировано, блинкера не выпадали. </t>
  </si>
  <si>
    <t>С2Т. ПС "Пронькинская", "КНС-3", "Вост-Покровка", "Яшкинская", "Пронькинская".</t>
  </si>
  <si>
    <t>ВЛ-6 фидера № 215. ВЛ-6 фидера № 310 ПС 35/6кВ "КНС-3"</t>
  </si>
  <si>
    <t xml:space="preserve">Аварийное отключение В-110 "Сав-2" с успешным АПВ, гроза. </t>
  </si>
  <si>
    <t>Аварийное отключение с успешным АПВ. Гроза. При осмотре ПС 35/6 Ленинградская отключена яч-ка ф-1, МТО, РПВ неуспешное. В 9:00 отключен ЛР-1 отпайка на ОО Юпитер. В 9:04 включен ф-1. 14:07 включен КРУН ООО Юпитер.</t>
  </si>
  <si>
    <t xml:space="preserve">Соединение шлейфов на опоре №150 для восстановления нормальной схемы. После замены поврежденных трансформаторов тока в яч 35 кВ "Родниковка" на ПС "Пономаревская" персоналом СПО.В 22:45 работа по восстановлению шлейфов окончены.Производятся переключения по восстановлению нормальной схемы </t>
  </si>
  <si>
    <t>В-110 Комсомольский-Барсуковский-1                          2В-110 на СП110 Барсуковский</t>
  </si>
  <si>
    <t>ВЛ-110 Пуль-Яха-Ударная-1,2</t>
  </si>
  <si>
    <t>ВЛ-110 Северный-Харампурская-1,2</t>
  </si>
  <si>
    <t>Посадка напряжения по ПС 35/6 кВ  до уровня 2,2 кВ запитанных от ВЛ-110 Северный-Харампурская-1,2.Отключение ВЛ-110 не было. Прохождение грозового фронта.</t>
  </si>
  <si>
    <t>ПС 110/35/6 кВ Мартыновская В-35кВ 2Т</t>
  </si>
  <si>
    <t>Кустовая площадка №20,
АВ-0,4 кВ скв.3004</t>
  </si>
  <si>
    <t>Аварийное отключение АВ-0,4 кВ скв.3004</t>
  </si>
  <si>
    <t>ПС 35/6кВ ДНС-1</t>
  </si>
  <si>
    <t>ВЛ 6кВ ф.1-22</t>
  </si>
  <si>
    <t>ПС 110/35/6 КНС-5</t>
  </si>
  <si>
    <t>ВЛ-35 ДНС-23-1,2</t>
  </si>
  <si>
    <t>ПС 35/6 К-578</t>
  </si>
  <si>
    <t>ВЛ-6 ф.578-08</t>
  </si>
  <si>
    <t>ТО, МТЗ</t>
  </si>
  <si>
    <t>ПС 35/6 кВ "113" ВЛ-6 "113-04", В-6-1</t>
  </si>
  <si>
    <t>ВЛ-6 кВ "209-14"</t>
  </si>
  <si>
    <t>ВЛ-6 кВ "213-03"</t>
  </si>
  <si>
    <t>ВЛ-35 кВ Сорочинская-2</t>
  </si>
  <si>
    <t xml:space="preserve">ВЛ-35 кВ Дорофеевская-1,2                   </t>
  </si>
  <si>
    <t>ВЛ-6 кВ "211-05"                        ВЛ-6 кВ "211-15"</t>
  </si>
  <si>
    <t>ВЛ-6 кВ "304-04"                        ВЛ-6 кВ "304-14"                              ВЛ-6 кВ "304-18"                             ВЛ-6 кВ "317-10"                                                                            В-6-1 в БРУ-6кВ К-14 Северо-Харампурского м/р</t>
  </si>
  <si>
    <t>ДЗ 1з, ЗЗ 1ст., ТО</t>
  </si>
  <si>
    <t>ПП 110 кВ Восточный ВЛ-110кВ ПП Восточный-Покамасовская-1,2</t>
  </si>
  <si>
    <t>ПП 110 кВ Восточный ВЛ 110 кВ ПП Восточный-Чистинная 1,2</t>
  </si>
  <si>
    <t>ВЛ-110кВ Варьеган - Бахиловская 1-я цепь</t>
  </si>
  <si>
    <t>ДЗ, АПВ</t>
  </si>
  <si>
    <t>ВЛ-110 Чапаевка- Раздольное С-93</t>
  </si>
  <si>
    <t>ПС 110/35/6 кВ Новая 
ВЛ-35 Стрела-1,2</t>
  </si>
  <si>
    <t>ВЛ-35 Стрела-1,2</t>
  </si>
  <si>
    <t>ПС-35/6кВ №054 ВЛ-6кВ ф.054-05</t>
  </si>
  <si>
    <t xml:space="preserve"> ВЛ-6кВ ф.054-05</t>
  </si>
  <si>
    <t>ПС-35/6кВ №043 ВЛ-6кВ ф.043-04</t>
  </si>
  <si>
    <t>ВЛ-6кВ ф.043-04</t>
  </si>
  <si>
    <t>ПС-35/6кВ №057 ВЛ-6кВ ф.057-21</t>
  </si>
  <si>
    <t>ВЛ-6кВ ф.057-21</t>
  </si>
  <si>
    <t>ПС-110/35/6кВ Петелинская ВЛ-35кВ Юрьевская-1,2 цепь</t>
  </si>
  <si>
    <t>ВЛ-35кВ Юрьевская - 1,2 цепь</t>
  </si>
  <si>
    <t>ПС-35/6кВ №075 ВЛ-6кВ ф.075-11</t>
  </si>
  <si>
    <t xml:space="preserve"> ВЛ-6кВ ф.075-11</t>
  </si>
  <si>
    <t xml:space="preserve">ПС-35/6кВ №081 ВЛ-6кВ ф.081-13 </t>
  </si>
  <si>
    <t xml:space="preserve"> ВЛ-6кВ ф.081-13 </t>
  </si>
  <si>
    <t>ПС-35/6кВ №081 ВЛ-6кВ ф.081-18</t>
  </si>
  <si>
    <t>ВЛ-6кВ ф.081-18</t>
  </si>
  <si>
    <t>ПС-35/6кВ №081 ВЛ-6кВ ф.081-14</t>
  </si>
  <si>
    <t>ВЛ-6кВ ф.081-14</t>
  </si>
  <si>
    <t>Гроза. Выборочная остановка скважин на Усть-Балыкском м/р. Отключений на электрооборудовании ООО "РН-Юганскнефтегаз" нет.</t>
  </si>
  <si>
    <t>ПС-35/6кВ №203 ВЛ-6кВ ф.203-07</t>
  </si>
  <si>
    <t>ВЛ-6кВ ф.203-07</t>
  </si>
  <si>
    <t xml:space="preserve"> ПС-110/35/6кВ КНС-20 ВЛ-35кВ Зимняя-1,2</t>
  </si>
  <si>
    <t xml:space="preserve"> ВЛ-35кВ Зимняя-1,2</t>
  </si>
  <si>
    <t>Встречное месторождение. ПС-35/6кВ Мобильная. В-6кв ввода №1 в БКРУ-6-3</t>
  </si>
  <si>
    <t xml:space="preserve"> В-6кв ввода№1 в БКРУ-6-3</t>
  </si>
  <si>
    <t>ПС-35/6кВ №041ВЛ-6кВ ф.041-15</t>
  </si>
  <si>
    <t>ВЛ-6кВ ф.041-15</t>
  </si>
  <si>
    <t xml:space="preserve">СУ                       </t>
  </si>
  <si>
    <t>Гроза. Выборочная остановка скважин на Средне-Угутском, Западно-Угутском м/р. Отключений на электрооборудовании ООО "РН-Юганскнефтегаз" нет.</t>
  </si>
  <si>
    <t xml:space="preserve">МТЗ  </t>
  </si>
  <si>
    <t>ПС-110/35/6кВ Тайга ВЛ-35кВ Промысловая -1,2 цепь</t>
  </si>
  <si>
    <t>ВЛ-35кВ Промысловая -1,2 цепь</t>
  </si>
  <si>
    <t>Гроза. Остановка скв.1497Г на Чупальском м/р. Отключений на электрооборудовании ООО "РН-Юганскнефтегаз" и НЮЭС нет.</t>
  </si>
  <si>
    <t xml:space="preserve"> МТО Ф-А, С</t>
  </si>
  <si>
    <t>ПС 35/6 кВ Промысловая-2 яч.12</t>
  </si>
  <si>
    <t>ПС 35/6 кВ Мало-Аганская ВЛ 6 кВ Ф-16 от ПС 35/6 кВ Мало-Аганская</t>
  </si>
  <si>
    <t>ПС 35/6 кВ Мало-Аганская яч.16</t>
  </si>
  <si>
    <t xml:space="preserve"> МТЗ 2 ступень</t>
  </si>
  <si>
    <t>1,2 С.Ш-35 кВ ПС 110/35/10 кВ "Елховка"(СПО)</t>
  </si>
  <si>
    <t>ВЛ-6 кВ Ф-41</t>
  </si>
  <si>
    <t>З/З</t>
  </si>
  <si>
    <t>ВЛ-6кВ Ф-206, 218</t>
  </si>
  <si>
    <t>м/р Баган. Повреждение изоляторов оп.53 на ВЛ-6кВ ф-218, оп.70 на ВЛ-6кВ ф-206, прохождение грозового фронта.</t>
  </si>
  <si>
    <t>ПС-35/6 кВ "Монги"</t>
  </si>
  <si>
    <t>ВЛ-6 кВ Л-5М</t>
  </si>
  <si>
    <t>ВЛ-6кВ Ф-25 ЗРУ 6кВ "КСП-2"</t>
  </si>
  <si>
    <t>ВЛ-6кВ Ф-4 ПС 35/6кВ "Водозабор"</t>
  </si>
  <si>
    <t>ВЛ-6кВ Ф-18 ПС 35/6кВ "К-310"</t>
  </si>
  <si>
    <t>ДЭС К-25 Катыльгинского нмр</t>
  </si>
  <si>
    <t xml:space="preserve">АО ДЭС СФ ООО "СЭС" Превышение нагрузки на ДГУ№1 VP 900 CU  конт.№247а , нагрузка составляла 800 кВт максимальная нагрузка ДГУ 720 кВт. Так же из-за перегруза произошла остановка ДГУ №2 VP 900 CU  конт.№248а в момент аварийной остановки вышел из строя контроллер системы управления ДГУ.  </t>
  </si>
  <si>
    <t xml:space="preserve">ЦЛ-5, ЦЛ-8   </t>
  </si>
  <si>
    <t xml:space="preserve">Ф.2-18      </t>
  </si>
  <si>
    <t>Ф.3-7 Вахского нмр</t>
  </si>
  <si>
    <t xml:space="preserve">Ф.3-7   </t>
  </si>
  <si>
    <t>Ф.3-6 Вахского нмр</t>
  </si>
  <si>
    <t xml:space="preserve">Ф.3-6     </t>
  </si>
  <si>
    <t>Ф.3-12 Вахского нмр</t>
  </si>
  <si>
    <t xml:space="preserve">Ф.3-12    </t>
  </si>
  <si>
    <t>Ф.Б4-17 Вахского нмр</t>
  </si>
  <si>
    <t xml:space="preserve">Ф.Б4-17    </t>
  </si>
  <si>
    <t xml:space="preserve">ЦЛ-3, ЦЛ-4   </t>
  </si>
  <si>
    <t>Ф.6-7  Карайское нмр</t>
  </si>
  <si>
    <t>ТП К-5 Карайского нмр</t>
  </si>
  <si>
    <t>ДФЗ, АПВ</t>
  </si>
  <si>
    <t>ПС-110 "Лугинецкая" ВЛ-35кВ ЦЛ-8, ЦЛ-9, ЦЛ-11, ЦЛ-12, ВЛ-6кВ Ф,Л-14, Ф.Л-17;  ПС-110 "Останинская" ВЛ-35кВ ЦЛ-5, ЦЛ-5, ВЛ-6кВ Ф,О-7, Ф.О-11;  ПС-110 "Двуреченская" ВЛ-35кВ ЦЛ-5, ЦЛ-6, ВЛ-6кВ Ф.Дв-5; ПС-110 "Западно-Моисеевская" ввод 35кВ 1Т, 2Т, ввод 6кВ 1Т, 2Т</t>
  </si>
  <si>
    <t>ПС 35/6кВ К-578</t>
  </si>
  <si>
    <t>ЗРУ 6 кВ Энергокомплекс КП-41 яч.4</t>
  </si>
  <si>
    <t>ВЛ-6 кВ Ф-2 ПС 35/6 кВ "Аманак"</t>
  </si>
  <si>
    <t>ВЛ-35 кВ "Богдановка-2"</t>
  </si>
  <si>
    <t>ВЛ-35 кВ "Богдановка-2" ПС 110/35/6 кВ  "Бариновская"</t>
  </si>
  <si>
    <t>ВЛ-6кВ Ф-16 ПС 35/6кВ "К-40"</t>
  </si>
  <si>
    <t>К-2 скв.120  Малореченского нмр</t>
  </si>
  <si>
    <t>К-2 скв.120</t>
  </si>
  <si>
    <t>АО ДЭС СФ ООО "СЭС".аварийное откл. ДЭС (блокировка синхронизации при зап. ДЭС №3)</t>
  </si>
  <si>
    <t>СУ ЭЦН ЦДНГ-8</t>
  </si>
  <si>
    <t>АО АВ-0,4 №6 Iн-160А  в КТПН-6/0,4 №1/630кВА, скважина работает по программе. Запрошены распечатки с журнала событий СУ ЭЦН.</t>
  </si>
  <si>
    <t xml:space="preserve">Ф.17-4  </t>
  </si>
  <si>
    <t>АО ДЭС СФ ООО "СЭС". Остановка ДГУ-2, разрушился подшипник привода вентилятора</t>
  </si>
  <si>
    <t>В-110 Вандмтор-2</t>
  </si>
  <si>
    <t xml:space="preserve">Гроза. Посадка напряжения при АО ВЛ-110 Красноленинская-Вандмтор-2. </t>
  </si>
  <si>
    <t>АПВН, РПВН, перевод нагрузки на ф.2-14</t>
  </si>
  <si>
    <t xml:space="preserve">ф.2-06 </t>
  </si>
  <si>
    <t>ф.2-14</t>
  </si>
  <si>
    <t>Увеличение тока нагрузки артскважин К-100 №1,2; К-101 а/скв.№1. Выход тока нагрузки за пределы уставки  МТЗ-2.К-100 спал изолятор  ф.В с приемного портала КТП 6/0,4кВ</t>
  </si>
  <si>
    <t>Увеличение тока нагрузки артскважин К-100 №1,2; К-101 а/скв.№1. Выход тока нагрузки за пределы уставки  МТЗ-2. К-100 спал изолятор  ф.В с приемного портала КТП 6/0,4кВ</t>
  </si>
  <si>
    <t>Гроза, оп.18 черный изолятор, состояние удовлетворительное</t>
  </si>
  <si>
    <t>ДФЗ ВЛ 110 Генерация-ДНС-32 1,2цепь., ДЗШ-110 ПС 110/35/6 ДНС-32</t>
  </si>
  <si>
    <t>КЗ ф.А ВЛ-110 Генерация-ДНС-32-1 и  ф.С ВЛ-110 Генерация-ДНС-32-2</t>
  </si>
  <si>
    <t>Гроза.Разрушение ОПН-110 ф.В.на ПС Генерация.</t>
  </si>
  <si>
    <t>ПС 35/6кВ К-254</t>
  </si>
  <si>
    <t>Падение дерева оп.58-59 из внеохранной зоны</t>
  </si>
  <si>
    <t>Прохождение грозового фронта. Поподание молнии в РЛК на оп.№46 фаза А</t>
  </si>
  <si>
    <t>ВЛ-35кВ ф-2,4 ПС 110/35/6 "Северно-Хохряковская"</t>
  </si>
  <si>
    <t>Прохождение грозового фронта. Оп. №62 – разрушение изоляторов Ф-А, С.</t>
  </si>
  <si>
    <t>ВЛ-110кВ Кирьяновская - ПП Восточный</t>
  </si>
  <si>
    <t>М-е Дыш, Ключевое. Посадка U в сетях ПАО "Кубаньэнерго".</t>
  </si>
  <si>
    <t>35/6кВ "Восточная Покровка"</t>
  </si>
  <si>
    <t>Замена КТП-6/0,4кВ. (Устранение аварийного дефекта ТВК: внутренний нагрев шпилек t = 120°C) Не согласовано ЦИТС. В 17:05 работы закончены.</t>
  </si>
  <si>
    <t>Авар. откл.</t>
  </si>
  <si>
    <t>С успешным АПВ, выпавший блинкер "авар. отключение". На отпайке скв-569 в пролете опор 7-8, кран-манипулятор (ООО «Самаравтормет») грузил мет.лом и порвал провод ф-А. Выехали на место.</t>
  </si>
  <si>
    <t>Устранение обрыва провода ф-А на отпайке скв-569 в пролете опор 7-8 кран-манипулятор (ООО «Самаравтормет») грузил мет.лом.</t>
  </si>
  <si>
    <t>ВЛ-6 фидера № 2.</t>
  </si>
  <si>
    <t>Т2Т. ВЛ-6 фидеров №№ 201, 207.</t>
  </si>
  <si>
    <t>ВЛ-6 фидера № 207.</t>
  </si>
  <si>
    <t>ВЛ-6 фидера № 6 (ПАО).</t>
  </si>
  <si>
    <t xml:space="preserve">Аварийное отключение ВЛ-35 "Твердиловская - Подколки",( гроза). </t>
  </si>
  <si>
    <t>Аварийное отключение с неуспешным АПВ. "Земля" на СШ-10кВ. Персонал ЗПО осматривает оборудование РУ-10 кВ. В 10:45 сообщил дисп.ЗПО Павлов Д.В. В яч-ке ф-8 разрушен проходной изолятор. Принимаются меры для замены. Персоналом ЗПО произведена замена двух проходных изоляторов в яч-ке ф-8.</t>
  </si>
  <si>
    <t>Земля на СШ-10кВ. Ф-8 (ПАО)Отключен персоналом (ЗПО) до устранения неисправности. Персоналом ПАО производится осмотр.При при верховом осмотре мегаомметром на опоре №105 обнаружен дефектный изолятор.(последствия грозы)Устранено.</t>
  </si>
  <si>
    <t>Аварийное отключение ф-3,6,7. Отработала МТЗ. Гроза. При осмотре ф-Пром-6 обнаружено отключенно ВЛБ-63. Включили в 17:47. Блинкеров отработавших нет.</t>
  </si>
  <si>
    <t>Аварийное отключение ВЛ-35 "НПС-Чкаловская" (СПО). Отработала МТО. Гроза.</t>
  </si>
  <si>
    <t>Посадка напряжения при аварийном отключении с успешным АПВ ВЛ-110 кВ" Пилюгино-Державино" на пс 110/35/10 кВ "Пилюгино" (СПО)Причина выясняется.Частичная остановка фонда Ф-8,Ф-1</t>
  </si>
  <si>
    <t>35/10кВ "Мало-Зайкинская" (ЗПО)</t>
  </si>
  <si>
    <t>35/6кВ "ГТЭС Загорская"</t>
  </si>
  <si>
    <t>С успешным АПВ, работа МТЗ-1. ф-А, В, С, L=0,2 км. Гроза.</t>
  </si>
  <si>
    <t>С успешным АПВ, работа МТЗ-1. ф-А, В, С, L=11,3 км. Гроза. Произвели осмотр ВЛ и ПС, замечаний нет.</t>
  </si>
  <si>
    <t>С успешным АПВ, работа МТЗ-2. Гроза.</t>
  </si>
  <si>
    <t>С успешным АПВ, работа МТЗ-1. Гроза.</t>
  </si>
  <si>
    <t>Увеличение запланированного времени монтажа двухцепного крепления провода и грозотросса на ВЛ-110кВ Бузулукская-Промысловая Iц. персоналом ЗПО из-за позднего предоставления РЖД "окна" прохода поездов в месте пересечения с железной дорогой.</t>
  </si>
  <si>
    <t>Аварийное отключение. АПВ неуспешное. РПВ успешно. После включения "земля" на СШ фаза-А. 7:00 При осмотре на опоре №51 обнаружен разрушенный изолятор дополнительной вязки провода фаза-В. Осмотр продолжается.</t>
  </si>
  <si>
    <t>С успешным АПВ, МТЗ. Осмотрено оборудование в зоне ответственности УЭ, замечаний нет. ЗПО планирует осмотр 31.07.16.</t>
  </si>
  <si>
    <t>Кратковременное пропадание U по ВЛ-35 "Чкаловская - Тарханы", гроза. Персонал СПО причину не поясняет. Подготовлено письмо-запрос.</t>
  </si>
  <si>
    <t>Аварийное отключение с неуспешным АПВ ВЛ-110 кВ "Державино" на ПС 110 "Пилюгино" (СПО), РПВ неуспешно, гроза. Эл.снабжение ПС "Твердиловская" и "Державино" переведено от ПС "Бузулукская". Причина выясняется.</t>
  </si>
  <si>
    <t>Работала МТЗ.АПВ-успешно.
Произведен осмотр ВЛ-причины А.О. не обнаружены.Причина:в 9:35-9:40 персоналом  ООО "С-Э-С" производился пуск скв.№139 "Н-Спиридоновского"
 м-р с изоляцией R=0. Скважина стоит.</t>
  </si>
  <si>
    <t>ВЛ-220 кВ "Новоотрадная-2" (МЭС) ПС 500/220 кВ "Куйбышевская" (МЭС) Под отключение попала: ПС 220/110/10кВ"Комсомолец" (МЭС) ВЛ-10кВ Ф-12(ВПО) отпайка ВЛ-10кВ Ф "Колпинский" (АО "СНГ").Под посадку напряжения попало э.о. ПРЦЭИЭ№1(ЦДНГ-3), ПРЦЭиЭ№4(ЦДНГ-4).</t>
  </si>
  <si>
    <t>Работала 1 ст.ТЗНП. АПВ- не успешно. Причина АО: неисправность СВВ-1-2-10 на ПС 220 "Комсомолец"(ПМЭС)</t>
  </si>
  <si>
    <t>ВЛ-110 кВ "Серноводская-1"(СПО) ПС 220/110/35/10 кВ "Кинельская"(МЭС) Под отключение попали: ПС110/35/6кВ "Алакаевка"(СПО): ВЛ-6кВ Ф-1,Ф-5(АО "СНГ"), ПС 35/6 кВ "Запрудная", Т-2-Т ПС 35/6 кВ "Ключи"</t>
  </si>
  <si>
    <t>Работала 1 ст.ТЗНП. АПВ- успешно
АВР-35кВ на ПС "Алакаевка"(СПО) успешно. Причина:При осмотре обнаружено на опоре №178 ВЛ-110 кВ
Серноводская-1 на изоляторе фазы «С» наброс проволоки от птиц.</t>
  </si>
  <si>
    <t>Работала МТЗ. АПВ-не успешно
РПВ-успешно. Гроза,сильный порывистый, ветер.</t>
  </si>
  <si>
    <t>ВЛ-110 кВ "Самарская-2"(ВПО) ПС 110/10 кВ "Дружба" (РЖД). Под посадку напряжения попало э.о.: ПРЦЭиЭ№2 (ЦДНГ5,9), ПРЦЭиЭ№6(ЦДНГ-6).</t>
  </si>
  <si>
    <t xml:space="preserve">Работала МТЗ. АПВ-не успешно.  Сильный порывистый ветер,дождь. Причина: неисправность ТП №51 "Аэронавигации".
</t>
  </si>
  <si>
    <t>СЭВ-110</t>
  </si>
  <si>
    <t>СЭВ-110 ПС 110/35/6 кВ "Радаевская".
Под отключение попали: С-2-Т ПС 110/35/6 кВ "Радаевская", ПС 35/6 кВ "Малиновская", "Ивановская",Т-2-Т ПС 35/6 кВ "ЦСП"(ПРЦЭиЭ№3),ВЛ-110 кВ "Красносельская"(СПО), С-2-Т ПС 110/35/10 кВ"Елховка"(СПО),Ю Т-2-Т ПС 35/6 кВ "Каменка", Т-2-Т ПС 35/10 кВ "Волгановка"(ПРЦЭиЭ№4).</t>
  </si>
  <si>
    <t>Работала 2 ст.З.З., АПВ-успешно.
На ПС 35/6 кВ "Каменка" работало АВР-6 кВ, на ПС 35/10 кВ "Волгановка" работало АВР-10 кВ.Причина:неисправность эл.оборудования в сетях Самарского П.О.</t>
  </si>
  <si>
    <t>ВЛ-110 кВ "Газовая-2"
"Серноводская" (МЭС).
Под посадку напряжения попали:
С-2-Т ПС 110/6 кВ "Горбуновская",
С-2-Т ПС 110/35/6 кВ "Красногородецкая",ПС 110/35/6 кВ "Радаевская",Т-2-Т ПС 35/6 кВ "Шумалгинская",Т-2-Т ПС 35/6 кВ "Озеркинская",Т-2-Т ПС 35/6 кВ "Смагинская",Т-2-Т ПС 35/6 кВ "Славкинская",ПС 35/6 кВ "Малиновская","Ивановская",
"БКНС","ЦСП".  С-2-Т ПС 110/35/10 кВ"Елховка"(СПО), Т-2-Т ПС 35/6 кВ "Каменка", Т-2-Т ПС 35/10 кВ "Волгановка"(ПРЦЭиЭ№4).</t>
  </si>
  <si>
    <t>Работала 1 ст.МТЗ.АПВ-успешно.
Прошла посадка напряжения 
по ПРЦЭиЭ №3 и ПРЦЭиЭ№4.</t>
  </si>
  <si>
    <t>Работала Т.О. АПВ-нет. РПВ-успешно. Гроза,дождь,порывистый ветер. Произведен осмотр ВЛ. Повреждений не обнаружено.</t>
  </si>
  <si>
    <t>ВЛ-6 кВ Ф-10 ПС 35/6 кВ "Кривая Лука"</t>
  </si>
  <si>
    <t>Работала МТЗ. АПВ-не успешно. РПВ-успешно. Гроза, дождь, порывистый ветер. Произведен осмотр ВЛ. Повреждений не обнаружено.</t>
  </si>
  <si>
    <t>ВЛ-35 кВ "Якушкинская-1" ПС 110/35/6 кВ "Серноводская" (СПО) Под отключение попали : Т-1-Т ПС 35/6 кВ "Якушкинская", "ФНС", "Обошинская". Под посадку напряжения попал:  С-1-Т ПС 110/35/6 кВ "Козловская",  Т-1-Т ПС 35/6 кВ "Орлянская"</t>
  </si>
  <si>
    <t>Работала МТЗ. АПВ-успешно. Гроза, дождь, порывистый ветер. Произведен осмотр ВЛ.Повреждений не обнаружено.</t>
  </si>
  <si>
    <t>1 С.Ш.-6 кВ</t>
  </si>
  <si>
    <t>1 С.Ш.-6 кВ ПС 35/6 кВ "Екатериновская"</t>
  </si>
  <si>
    <t>В 5:15 появилось замыкание на "землю" на 1С.Ш.-6 кВ. Останавливались скважины по ВЛ-6 кВ Ф-5, Ф-7. В 6:50 отключили ВЛ-6 кВ Ф-8 (ТНС) замыкание на "землю" пропало. (причина: разрушены изоляторы на оп.№178) Скважины по ВЛ-6 кВ Ф-5, Ф-7 запустились в работу. Владелец уведомлен. В 13:28 ВЛ-6кВ Ф-8 введен в работу. "Земли" нет.</t>
  </si>
  <si>
    <t>Работала МТЗ-1. АПВ-не успешно.
РПВ-успешно. Произведён осмотр ВЛ-6 кВ - видимых повреждений не обнаружено.</t>
  </si>
  <si>
    <t xml:space="preserve">ВЛ-110 кВ </t>
  </si>
  <si>
    <t>ВЛ-110 кВ "Калиновый Ключ"(ВПО) ПС 220/110/6 кВ "Ново-Отрадная" (МЭС). Под отключение попали: С-2-Т ПС 110/35/6 кВ "Калиновый Ключ" (РРНУ),Т-2-Т ПС 35/6 кВ "Екатериновская".</t>
  </si>
  <si>
    <t>При производстве переключений по заявке Волжского П.О по выводу в ремонт ВЛ-110 кВ "Бариновка-2" на ПС 110/35/6 кВ "Бариновская"произошло отключение 2 С.Ш-35 кВ ПС 110/35/6 кВ «Бариновская». Причина - аварийное отключение СВВ-35 в момент отключения ВВ-35 С-2-Т.</t>
  </si>
  <si>
    <t>Работала МТЗ-1.АПВ-успешно. Гроза,сильный порывистый ветер.</t>
  </si>
  <si>
    <t>ВЛ-110кВ "Коханы-2"(ВПО) ПС 220/110/10 кВ "Комсомолец"(МЭС). Под отключение попали: С-1-Т ПС 110/35/6 кВ"УКПН-2, С-2-Т ПС110/35/6кВ "Коханы"(ВПО), ВЛ-6 кВ Ф-65, Ф-67(АО "СНГ") ПС 35/6кВ "Ключевская" Городецк", "Жуково", "Теребилово"(ПРЦЭиЭ№5)</t>
  </si>
  <si>
    <t>Работала 2 ст. ТЗНП. МТЗ. АПВ-успешно Причина: перекрытие гирлянды изоляторов ф-"С" на оп.№170 в результате жизнедеятельности птиц. Ремонт не требуется.</t>
  </si>
  <si>
    <t>ВЛ-35 кВ "Сарбай" ПС 110/35/6 кВ
"Сосновка"(ВПО). Под отключение попали: ПС 35/6 кВ "БКНС", ПС 35/6 кВ "Дерюжевка", ПС 35/6 кВ "Садовая", ПС 35/6 кВ "Мочалеевка", ПС 35/6 кВ "Сологаевка", ПС 35/6 кВ "Сургутская" (ПРЦЭиЭ №3).</t>
  </si>
  <si>
    <t>Работала ТО. АПВ-успешно. Гроза, дождь, сильный порывистый ветер.</t>
  </si>
  <si>
    <t>ВЛ-6 кВ Ф-ДНС-1</t>
  </si>
  <si>
    <t>ВЛ-6 кВ Ф-ДНС-1 ПС 35/6 кВ "Промысловая"</t>
  </si>
  <si>
    <t>Работала МТО.АПВ-успешно.
Причина: в районе оп.№9А,касание 
проводов ВЛ ветками деревьев
 при сильном порывистом ветре.Есть следы перекрытия.</t>
  </si>
  <si>
    <t>Сработало указательное реле "Газовая защита" Т-1-Т</t>
  </si>
  <si>
    <t>МВ-35 Т-1-Т, ВВ-6 Т-1-Т</t>
  </si>
  <si>
    <t>МВ-35 кВ Т-1-Т ВВ-6 кВ Т-1-Т ПС 35/6 кВ "Екатериновская"</t>
  </si>
  <si>
    <t>Сработали указательные реле: "Перегрев масла",  "Газовая защита на отключение", "Газовая защита на сигнал". АПВ-нет. АВР-6 кВ-не успешно. В 2:05 нагрузка Т-1-Т переведена на Т-2-Т (вкл. СВВ-6 кВ). Причина: течь масла из под шпильки проходного изолятора ф-"С". Устранено. В 16:20 Т-1-Т ввенден в работу на Х.Х. (газ.защита на сигнал).</t>
  </si>
  <si>
    <t>СЭВ-110 ПС 110/35/6 кВ "Радаевская". Под отключение попали: С-2-Т ПС 110/35/6 кВ "Радаевская", ПС 35/6 кВ "Малиновская", "Ивановская",Т-2-Т ПС 35/6 кВ "ЦСП"(ПРЦЭиЭ№3),ВЛ-110 кВ "Красносельская"(СПО), С-2-Т ПС 110/35/10 кВ"Елховка"(СПО),Ю Т-2-Т ПС 35/6 кВ "Каменка", Т-2-Т ПС 35/10 кВ "Волгановка"(ПРЦЭиЭ№4).</t>
  </si>
  <si>
    <t>Работала 2 ст.З.З., АПВ-успешно. На ПС 35/6 кВ "Каменка" работало АВР-6 кВ, на ПС 35/10 кВ "Волгановка" работало АВР-10 кВ.Причина: перекрытие гирлянды изоляторов фазы «А» на опоре №92 ВЛ 110 кВ Кошки по продуктам жизнедеятельности птиц.</t>
  </si>
  <si>
    <t>Сработало указательное реле "Предупредительный сигнал"</t>
  </si>
  <si>
    <t>МВ-35 С-1-Т</t>
  </si>
  <si>
    <t>МВ-35 С-1-Т ПС 110/35/6 кВ "Козловская" Под отключение попали:  "Казанская", КНС, Орлянская, Т-1-Т "Берендеи" (ПРЦЭиЭ№1)</t>
  </si>
  <si>
    <t xml:space="preserve">Сработало указательное реле "Предупредительный сигнал" РПВ-успешно  Причина: нарушение изоляции вторичных цепей МВ-35 С-1-Т. </t>
  </si>
  <si>
    <t>Работала МТЗ. АПВ-успешно. Гроза,дождь,сильный порывистый ветер. 23.07.2016г. произведен осмотр ВЛ: в пролетах оп.№ 400/60-400/61, 400/64-400/66 провис проводов.</t>
  </si>
  <si>
    <t>ВЛ-110 кВ "Д.Умётская-1"(ВПО) ПС 110/10 кВ "Дружба"(РЖД). Под отключение попали: С-1-Т ПС 110/35/6 кВ"Дубовый Умёт"(ВПО): ПС 35/6 кВ  "Гараевская","Рассветская", "Горбатовская-1" "Карагайская", "Восточная", Т-1-Т "Горбатовская-2", Т-2-Т "Дзержинская".</t>
  </si>
  <si>
    <t>Работала Т.О. АПВ-успешно. Гроза,дождь,сильный  порывистый ветер. Произведён осмотр ВЛ-6 кВ - в пролете опор 400/9 – 400/10  ДКР касается провода ф-«А»</t>
  </si>
  <si>
    <t>Работала Т.О. АПВ-не успешно. РПВ-успешно. Гроза,дождь,сильный  порывистый ветер.  Произведен осмотр ВЛ -  под РВНО-17 обнаружена мёртвая птица (грач),</t>
  </si>
  <si>
    <t>Работала Т.О.. АПВ-успешно. Гроза,дождь, сильный порывистый ветер. Произведен осмотр ВЛ,причины А.О не обнаружены.</t>
  </si>
  <si>
    <t xml:space="preserve">Работала Т.О. АПВ-успешно. Гроза,дождь, сильный  порывистый ветер. 18:44 РПВ-успешно. В 18:09 нагрузка Т-2-Т на ПС 35/6 кВ "Неклюдовская" переведена на Т-1-Т. (вкл СМВ-6кВ).При осмотре ВЛ-35 кВ «Могутово» обнаружено: на опоре № 28 на ф-А в гирлянде остался неповреждённым 1 изолятор, устранение данного дефекта запланировано на 26.07.16г.   </t>
  </si>
  <si>
    <t>Работала Т.О.АПВ-не успешно.
В 22:35 РПВ-не успешно.В 22:57 откл.ЛР-75 питающий ТП-129 скв.№94 (нерабочая).В 23:05 вкл.Ф-11 в работу.
Причина:ТП-129 разрушен ОПН ф-"В",есть следы К.З.на проходном изоляторе ф-"В".</t>
  </si>
  <si>
    <t>Работала 2ст ТЗНП. АПВ- успешно</t>
  </si>
  <si>
    <t xml:space="preserve">ВЛ-110 кВ "Совхозная-1" (ЧПО) </t>
  </si>
  <si>
    <t>ВЛ-110 кВ "Совхозная-1" (ЧПО) ПС 110/35/10 кВ "Чапаевская"(ЧПО) Под отключение попали:С-1-Т ПС 110/35/6 кВ "Снисски"(ЧПО): ВЛ-6кВ Ф-1, Ф-4,Ф-6, Ф-10 (АО "СНГ"), ПС 35/6 кВ "Хомяковская", Т-1-Т  ПС 35/6кВ "Медведевская". Под посадку напряжения попало  РУ-10кВ "Гражданское".</t>
  </si>
  <si>
    <t xml:space="preserve">Работала 1 ст.МТЗ. АПВ-успешно.
</t>
  </si>
  <si>
    <t>Работала Т.О.АПВ-успешно.
Причина:в пролете оп.№ 1500/56-1508/1 при проезде спец.техники ООО "Фирма СМУ" (бур) произошел обрыв проводов ф-А" и "С". Организованы работы по устранению обрыва.</t>
  </si>
  <si>
    <t>08.07.16.</t>
  </si>
  <si>
    <t>ПС-35/6кВ К-541  ВЛ-6кВ Ф№16</t>
  </si>
  <si>
    <t>Разрушение изолятора: на оп.№ 10 по фазе С, на оп.№ 18 по фазе В, гроза</t>
  </si>
  <si>
    <t>В 05:57 по АСДУ на ПС-35/6 «Тунгор» автом.откл-е В-35 «Одопту», НСС ОТЭЦ- кратковременная "земля" по фазе «С» на Т-603, по Т-603 сброс нагрузки 25 А, "земля" по Т-606 «Москальво», в 06:10 Т-606 МТО, АПВ успешно "земли" нет. В 06:17 по АСДУ вкл-л на ПС-35/6 «Южный купол» СВ-35; НСС ОТЭЦ- земля на Т-600, откл-л В-35 №40; нсс ОТЭЦ-земли нет. В 06:25 на ПС-35/6 «Южный купол» вкл-л СВ-6. Предвариетльно: повреждение на ЛЭП-35 кВ на участке от ПС-35/6 «Тунгор» до ЛР-35 №38. Пробой изолятора</t>
  </si>
  <si>
    <t>ТП-6/0,4кВ №28</t>
  </si>
  <si>
    <t>Восточное Эхаби,  ТП-28</t>
  </si>
  <si>
    <t xml:space="preserve"> выбит автомат на ТП№28 (фид.2 "Вост-Эхаби "), замена</t>
  </si>
  <si>
    <t>Центральная Оха, скв.2861 от ТП-93</t>
  </si>
  <si>
    <t>не запускается, ремонт АП-16</t>
  </si>
  <si>
    <t>Восточное Эхаби, скв.278 от ТП-5а СС</t>
  </si>
  <si>
    <t>сгорел БУ</t>
  </si>
  <si>
    <t>Г-Абунан,  скв.82 от ТП-182</t>
  </si>
  <si>
    <t xml:space="preserve">замер 0 -выбит автомат в БУ, запуск </t>
  </si>
  <si>
    <t>.переразделка мот. кабеля.</t>
  </si>
  <si>
    <t>Центральная Оха, скв.2871 от ТП-220</t>
  </si>
  <si>
    <t>Сработала защита.</t>
  </si>
  <si>
    <t>Г-Абунан,  скв.106 от ТП-</t>
  </si>
  <si>
    <t>АОЭЭ не  работает кнопка вкл/выкл эл. энергии в БУ.</t>
  </si>
  <si>
    <t>ТП-6/0,4кВ №152</t>
  </si>
  <si>
    <t>Колендо, ТП-6/0,4 кВ №152</t>
  </si>
  <si>
    <t>АОЭЭ   УЭЦН, " низкое пит. напр.". Выб. автомат на ПС № 152, прич. не выясн- в дневное время..</t>
  </si>
  <si>
    <t>По АСДУ "Мир" авт.отключение В-6 кВ Л-1ЗС ПС-35/6 кВ "Зап.Сабо". Повторное включение неуспешно. Осмотр ВЛ-6 кВ, ТП-6/0,4 кВ. Предположительно повреждение на ТП-6/0,4кВ №105</t>
  </si>
  <si>
    <t>ПС-35/6 кВ "Западное Сабо"</t>
  </si>
  <si>
    <t>Фидер №2 - сгорел предохранитель 35кВ на силовом трансформаторе ПС-35/6кВ "З.Сабо", замена</t>
  </si>
  <si>
    <t>Западное Сабо, скв.179 от ТП-109</t>
  </si>
  <si>
    <t>Незапуск после АОЭЭ: сгорел ЭД 18,5кВ*1000 об/мин . Работы на 01.08.16(при наличии СПТ)</t>
  </si>
  <si>
    <t>Западное Сабо, скв.165 от ТП-106</t>
  </si>
  <si>
    <t>Незапуск после АОЭЭ: отгорел провод на опоре. Работы на 01.08.16</t>
  </si>
  <si>
    <t>Незапуск после АОЭЭ. Сгорела СУС, замена.</t>
  </si>
  <si>
    <t>ВЛ-35кВ Л-556 ПС 35кВ "Терская"</t>
  </si>
  <si>
    <t>Л-556</t>
  </si>
  <si>
    <t>АО Л-35кВ Л-556, на ПС 35кВ "Лесная-14" Ф-140 на протале обрыв вязки фаза С, на вводе Ф-140 рассыпался изолятор фаза В, устранили дефекты ввели в работу</t>
  </si>
  <si>
    <t>АО ВЛ-10 кВ Ф-2П РУ-10 кВ ГУ-2 Подсолнечное. Произвели осмотр. Замечаний нет. Включили В-Ф2П. КИЗ в норме.</t>
  </si>
  <si>
    <t>Л-67</t>
  </si>
  <si>
    <t>АО НЗЗ-2 ступени, Л-67, дождь, осмотр ПС 110 кВ Восточная-4 дефектов не выявлено, РПВУ Л-67, КИЗ-норма</t>
  </si>
  <si>
    <t>АО В-Л304 выпал блинкер ТО, под выключателем лежат две горелые птицы, ввели в работу В-Л304 КИЗ норма</t>
  </si>
  <si>
    <t>Ф-3П КРУ-10 Подсолнечное</t>
  </si>
  <si>
    <t>В*-Ф3П</t>
  </si>
  <si>
    <t>РПВУ, КИз в норме. Непогода, дождь</t>
  </si>
  <si>
    <t>ВЛ-110кВ Л-124 ПС 110кВ "Затеречная-1" ПЭС</t>
  </si>
  <si>
    <t>Л-124</t>
  </si>
  <si>
    <t>АО Л-124, МТЗ, АПВ успешно. ПЭС</t>
  </si>
  <si>
    <t>Ф-71 ПС 35 "Русский Хутор-7"</t>
  </si>
  <si>
    <t>Ф-71</t>
  </si>
  <si>
    <t>АО Ф-71 для устранения обрыва вязки на опоре №27 Ф-"С" (сильный порывистый ветер)</t>
  </si>
  <si>
    <t>В-Л302 ПС 35 "Русский Хутор-7"</t>
  </si>
  <si>
    <t>В-Л302</t>
  </si>
  <si>
    <t>АО Л-302 на п/с Русский-Хутор-7, после осмотра РПВУ, КИЗ в норме, под откл попала ПС 35/6кВ "Амур-Курган-8"</t>
  </si>
  <si>
    <t>АО Ф-18 ТО, АПВН, РПВН, опора №90 фаза-В, под тяжестью птиц слетел изолятор с проводом (схлест), устранили дефект подали U на ВЛ-6кВ Ф-18, КИЗ норма</t>
  </si>
  <si>
    <t>АО В-Л102, АО ВС-101-102 на ПС 110/35/6кВ "Компрессорная-2", ДЗШ , неисправность ТН, неисправность цепей напряжения. Под отключение попали Л-314 ( Ф-111,115,116) на ПС35/6кВ " Величаевская-11"</t>
  </si>
  <si>
    <t>Ф.Кр-1, ФКр-14</t>
  </si>
  <si>
    <r>
      <t xml:space="preserve">ПС 110/35/6 кВ "Крапивинская" АО ВЛ-6 Ф.Кр-1, Кр-14  действием МТЗ, АПВУ во время грозового фронта. Выполняется осмотр. Бюллетень погоды №182 от 30.06.16. </t>
    </r>
    <r>
      <rPr>
        <sz val="12"/>
        <color indexed="60"/>
        <rFont val="Times New Roman"/>
        <family val="1"/>
        <charset val="204"/>
      </rPr>
      <t>Ф.Кр-1 - При осмотре обнаружены: на оп. 98 ф."А", "В",на оп.122 ф."А"- изоляторы со следами подгара, замена изоляторов на 05.07.2016. Ф.Кр-14 - При осмотре обнаружены: на оп. 163 ф."А" ,на оп.165 ф."А",на оп.167 ф."С""- изоляторы со следами подгара, оп.186  ф. "А" - поврежденный изолятор, замена изоляторов на 05.07.2016.</t>
    </r>
  </si>
  <si>
    <t>ОАО "НБС"</t>
  </si>
  <si>
    <r>
      <t xml:space="preserve">АО СУ ЭЦН по посадке напряжения. ПС-110  Стрежевская ВЛ-35 Ц-9 зафиксировано снижение напряжения фаза А, С до 7кВ. </t>
    </r>
    <r>
      <rPr>
        <sz val="12"/>
        <color indexed="60"/>
        <rFont val="Times New Roman"/>
        <family val="1"/>
        <charset val="204"/>
      </rPr>
      <t>Отключение ПЛУ-35кВ отпайки на ПС-35 Пылинская" в эксплуатационной ответственности ОАО "НБС".</t>
    </r>
  </si>
  <si>
    <t>С-95, С-96</t>
  </si>
  <si>
    <r>
      <t>Остановка УЭЦН ЦДНГ- 4, 7, 8  при АО ВЛ-110кВ ПС Раздольное АО ВЛ-110 С-95 3ст.ТЗНП, АПВУ, ИМФ-50 км. АО ВЛ-110 С-96 2ст.ТЗНП, АПВУ, ИМФ-6 км. ПС Малореченская АО ВЛ-110 С-95 1ст.ДЗ, ТО, АПВУ. Во время грозового фронта Бюллетень погоды №183 от 01.07.16.</t>
    </r>
    <r>
      <rPr>
        <sz val="12"/>
        <color indexed="60"/>
        <rFont val="Times New Roman"/>
        <family val="1"/>
        <charset val="204"/>
      </rPr>
      <t xml:space="preserve"> Расплетие грозотроса в пролете опор №№ 39 - 40,  04.07.16г. выполнен ремонт</t>
    </r>
  </si>
  <si>
    <t>Ф.Б4-28 Вахское нмр</t>
  </si>
  <si>
    <r>
      <t xml:space="preserve">АО ВЛ-6 Ф.Б4-28 БРУ-6 №4 действием АО, АПВУ. Во время грозового фронта Бюллетень погоды №183 от 01.07.16. </t>
    </r>
    <r>
      <rPr>
        <sz val="12"/>
        <color indexed="60"/>
        <rFont val="Times New Roman"/>
        <family val="1"/>
        <charset val="204"/>
      </rPr>
      <t>Осмотрена 06.07.16 г. Замечаний не выявлено.</t>
    </r>
  </si>
  <si>
    <t>Ф.8-6, Ф.8-15 Кошильское нмр</t>
  </si>
  <si>
    <r>
      <t xml:space="preserve">ПС 35/6 кВ №208 АО ВЛ-6 Ф.8-6, Ф.8-15 ПС 35/6 кВ №208 действием МТЗ, АПВН. В 22:13 Ф.8-6 РПВУ, Ф.8-15 РПВН, питание переведено на ВЛ-6 Ф.8-6. Во время грозового фронта Бюллетень погоды №183 от 01.07.16. </t>
    </r>
    <r>
      <rPr>
        <sz val="12"/>
        <color indexed="60"/>
        <rFont val="Times New Roman"/>
        <family val="1"/>
        <charset val="204"/>
      </rPr>
      <t>Ф.8-6 - повреждены изоляторы на оп.№97. - устранено. Ф.8-15 повреждены изоляторы на оп.№70, оп.№81.  - устранено</t>
    </r>
  </si>
  <si>
    <t>Ф.4-4 Игольское нмр</t>
  </si>
  <si>
    <r>
      <t xml:space="preserve">АО ВЛ-6кВ Ф.4-4 ПС 35/6 кВ №304 действием МТЗ, АПВУ. Во время грозового фронта Бюллетень погоды №183 от 01.07.16.  </t>
    </r>
    <r>
      <rPr>
        <sz val="12"/>
        <color indexed="60"/>
        <rFont val="Times New Roman"/>
        <family val="1"/>
        <charset val="204"/>
      </rPr>
      <t>Выполнен осмотр ВЛ. Замечаний не выявлено.</t>
    </r>
  </si>
  <si>
    <t>Ф.3-2, Ф.3-17 Западно-Останинское нмр</t>
  </si>
  <si>
    <r>
      <t>ПС 35/6 кВ №503 АО ВЛ-6 Ф.3-17  действием ТО, АПВУ, Ф.3-2 действием МТЗ АПВУ.</t>
    </r>
    <r>
      <rPr>
        <sz val="12"/>
        <color indexed="60"/>
        <rFont val="Times New Roman"/>
        <family val="1"/>
        <charset val="204"/>
      </rPr>
      <t xml:space="preserve"> Выполнен осмотр ПС-35/6кВ №503, доступных участков ВЛ-6 Ф.3-17,Ф.3-2  замечаний нет.</t>
    </r>
  </si>
  <si>
    <t>ЦЛ-3 Крапивинское нмр</t>
  </si>
  <si>
    <t>ЦЛ-2, ЦЛ-7 Западно-Моисеевское нмр</t>
  </si>
  <si>
    <t xml:space="preserve"> ЦЛ-2, ЦЛ-7</t>
  </si>
  <si>
    <r>
      <t xml:space="preserve">ПС 110/35/6 кВ Западно-Моисеевская АО ВЛ-35 ЦЛ-2  действием ТО, АПВН, РПВН; ВЛ-35 ЦЛ-7 действием МТЗ, АПВУ. </t>
    </r>
    <r>
      <rPr>
        <sz val="12"/>
        <color indexed="60"/>
        <rFont val="Times New Roman"/>
        <family val="1"/>
        <charset val="204"/>
      </rPr>
      <t>Выполнен осмотр, нарушение изоляции и обрыв проводов оп. №30. Выполняется ремонт.</t>
    </r>
    <r>
      <rPr>
        <sz val="12"/>
        <rFont val="Times New Roman"/>
        <family val="1"/>
        <charset val="204"/>
      </rPr>
      <t xml:space="preserve"> Во время грозового фронта Бюллетень погоды №183 от 01.07.16</t>
    </r>
  </si>
  <si>
    <t>Остановка УЭЦН, при АО  ВЛ-110 С-113, С-114 на ПС-110/35/6 кВ "Лугинецкая" С-113 действием 1,2ст. ТЗНП, АПВУ, С-114 2ст. ТЗНП, АПВУ. ВЛ-110 С-113, С-114   (Эксплуатационная ответственность ПАО "ТРК"</t>
  </si>
  <si>
    <r>
      <t xml:space="preserve">ПС 35/6 кВ №503  АО ВЛ-6кВ  Ф.3-2 действием МТЗ, АПВУ,  Ф.3-17 действием МТЗ, АПВ неуспешное, РПВ неуспешное в 18:40 отключен ЛР-1/3 Ф.3-17 отпайка на 452Р  в 19:00 произведено РПВ В-6 Ф.3-17 успешное. В КУВ-6 К-10, 13 АВР-6 успешный.  Гроза, штормовое предупреждение, бюллетень погоды №184 от 02.07.16г. </t>
    </r>
    <r>
      <rPr>
        <sz val="12"/>
        <color indexed="60"/>
        <rFont val="Times New Roman"/>
        <family val="1"/>
        <charset val="204"/>
      </rPr>
      <t>Выполнен осмотр Ф.3-17 разрушены изоляторы оп. №85/6, устранено отпайка включена в работу.</t>
    </r>
  </si>
  <si>
    <t>Ф.ЧР-15 Южно-Черемшанское нмр</t>
  </si>
  <si>
    <t>Ф.10-16 Оленье нмр</t>
  </si>
  <si>
    <t>Ф.ЧР-15, Ф.ЧР-9, Ф.ЧР-14  Южно-Черемшанское нмр</t>
  </si>
  <si>
    <t>ЦЛ-7  Западно-Моисеевское нмр</t>
  </si>
  <si>
    <r>
      <t xml:space="preserve">ПС-110 "Западно-Моисеевская" АО ВЛ-35 ЦЛ-7 действием МТЗ, АПВУ. Посадка напряжения.  Во время грозового фронта Бюллетень погоды №185 от 03.07.16. </t>
    </r>
    <r>
      <rPr>
        <sz val="12"/>
        <color indexed="60"/>
        <rFont val="Times New Roman"/>
        <family val="1"/>
        <charset val="204"/>
      </rPr>
      <t xml:space="preserve">Выполнен осмотр, пережог провода ф,"В"  оп. 37 при попадании молнии. Устранено. </t>
    </r>
  </si>
  <si>
    <r>
      <t xml:space="preserve">БРУ-6 №4 АО ВЛ-6 Ф.Б4-28  действием АО, АПВУ. Во время грозового фронта Бюллетень погоды №185 от 03.07.16. </t>
    </r>
    <r>
      <rPr>
        <sz val="12"/>
        <color indexed="60"/>
        <rFont val="Times New Roman"/>
        <family val="1"/>
        <charset val="204"/>
      </rPr>
      <t xml:space="preserve"> Выполнен осмотр 06.07.16. Замечаний не выявлено.</t>
    </r>
  </si>
  <si>
    <r>
      <t xml:space="preserve">БРУ-6 №5 АО ВЛ-6 Ф.Б5-21  действием ТО, АПВУ. Во время грозового фронта Бюллетень погоды №185 от 03.07.16.  </t>
    </r>
    <r>
      <rPr>
        <sz val="12"/>
        <color indexed="60"/>
        <rFont val="Times New Roman"/>
        <family val="1"/>
        <charset val="204"/>
      </rPr>
      <t>Осмотрена 05.07.16 г.- замечаний не выявлено.</t>
    </r>
  </si>
  <si>
    <t>Ф.2-5 Вахское нмр</t>
  </si>
  <si>
    <t>В-6 Ввод-1 в КУВ-6 К-15 З-Моисеевское</t>
  </si>
  <si>
    <t>В-6 Ввод-1</t>
  </si>
  <si>
    <t>Ф.Гр-1 Северное нмр</t>
  </si>
  <si>
    <r>
      <t>ПС-110/35/6 кВ "Григорьевская" АО ВЛ-6 Ф.Гр-1  действием МТЗ, АПВУ. Во время грозового фронта Бюллетень погоды №185b от 04.07.16.</t>
    </r>
    <r>
      <rPr>
        <sz val="12"/>
        <color indexed="60"/>
        <rFont val="Times New Roman"/>
        <family val="1"/>
        <charset val="204"/>
      </rPr>
      <t>разрушенный изолятор на оп. №249/1-Устранено. Поврежден подставной изолятор на ТП№2 К-1Пр.</t>
    </r>
  </si>
  <si>
    <r>
      <t xml:space="preserve"> ПС-110/35/6 кВ "Григорьевская" АО ВЛ-6 Ф.Гр-10 действием МТЗ, АПВУ. Во время грозового фронта Бюллетень погоды №185b от 04.07.16. </t>
    </r>
    <r>
      <rPr>
        <sz val="12"/>
        <color indexed="60"/>
        <rFont val="Times New Roman"/>
        <family val="1"/>
        <charset val="204"/>
      </rPr>
      <t xml:space="preserve">Осмотр выполнен, замечаний не обнаружено </t>
    </r>
  </si>
  <si>
    <t>Ф.Гр-5 Северное нмр</t>
  </si>
  <si>
    <r>
      <t xml:space="preserve">  ПС-220 "Советско- Соснинская" АО В-6 кВ Ф.СС-41 на  действием МТЗ, РПВУ (Ввод-2 РУ-6 "Очистные Сооружения"). Посадка напряжения. Во время грозы. Бюллетень погоды №185b от 04.07.16. РУ-6 "Очистные Сооружения" Ввод-2 защиты выведены. </t>
    </r>
    <r>
      <rPr>
        <sz val="12"/>
        <color indexed="60"/>
        <rFont val="Times New Roman"/>
        <family val="1"/>
        <charset val="204"/>
      </rPr>
      <t>Ф.О-21 разрушен изолятор оп.№ 113</t>
    </r>
  </si>
  <si>
    <r>
      <t xml:space="preserve">ПС 35/6 кВ №109 АО В-35 1Т, В-6 1Т действием защит, </t>
    </r>
    <r>
      <rPr>
        <sz val="12"/>
        <color indexed="60"/>
        <rFont val="Times New Roman"/>
        <family val="1"/>
        <charset val="204"/>
      </rPr>
      <t>КЗ в яч.№11 БКНС-9 при запуске агр.№2. Обрыв вторичной обмотки ТТ-6кВ в яч. В-6 1Т</t>
    </r>
  </si>
  <si>
    <t>АПВУ, АПВН, РПВН</t>
  </si>
  <si>
    <r>
      <t>ПС 110/35/6 кВ "Григорьевская" АО ВЛ-6 Ф.Гр-1 действием МТЗ, АПВУ, последуещее АПВН, РПВН  во время грозы</t>
    </r>
    <r>
      <rPr>
        <sz val="12"/>
        <rFont val="Times New Roman"/>
        <family val="1"/>
        <charset val="204"/>
      </rPr>
      <t xml:space="preserve">. Бюллетень погоды №187b от 05.07.16. </t>
    </r>
    <r>
      <rPr>
        <sz val="12"/>
        <color indexed="60"/>
        <rFont val="Times New Roman"/>
        <family val="1"/>
        <charset val="204"/>
      </rPr>
      <t xml:space="preserve"> Выполнен осмотр. ВЛ-6кВ опора 249/2 разрушен  изолятор. К-1 КТПН №2 разрушен изолятор приемной траверсы. Устранено.</t>
    </r>
  </si>
  <si>
    <r>
      <t xml:space="preserve"> ПС 35/6/ кВ №414 АО 2Т действием ДЗТ работа АВР-6 успешная. Гроза Бюллетень погоды №187b от 05.07.16.  </t>
    </r>
    <r>
      <rPr>
        <sz val="12"/>
        <color indexed="60"/>
        <rFont val="Times New Roman"/>
        <family val="1"/>
        <charset val="204"/>
      </rPr>
      <t>Внутреннее повреждение 2Т (выполнены измерения ВВИ - не пригоден к эксплуатации), ожидание замены.</t>
    </r>
  </si>
  <si>
    <r>
      <t>БРУ-6 БКНС-2 АО ВЛ-6 Ф.Б2-2 БРУ-6 кВ действием МТЗ, АПВН, РПВУ во время грозы. Бюллетень погоды №187b от 05.07.16.</t>
    </r>
    <r>
      <rPr>
        <sz val="12"/>
        <color indexed="60"/>
        <rFont val="Times New Roman"/>
        <family val="1"/>
        <charset val="204"/>
      </rPr>
      <t xml:space="preserve"> Оп. №7 подгар изоляторов 3-х фаз.  Устранено.</t>
    </r>
  </si>
  <si>
    <t>Ф.26-5 Малореченское нмр</t>
  </si>
  <si>
    <t>Ф.Б5-25 Северо-Вахского нмр</t>
  </si>
  <si>
    <r>
      <t xml:space="preserve">БРУ-6 №5 (БКНС-19) АО ВЛ-6кВ Ф.Б5-25 действием МТЗ, АПВУ. Гроза, штормовое предупреждение, бюллетень погоды №188 от 06.07.16г. </t>
    </r>
    <r>
      <rPr>
        <sz val="12"/>
        <color indexed="60"/>
        <rFont val="Times New Roman"/>
        <family val="1"/>
        <charset val="204"/>
      </rPr>
      <t>Выполнен осмотр 07.07.16. Обнаружен разрушенный изолятор на оп.40/1</t>
    </r>
  </si>
  <si>
    <r>
      <t xml:space="preserve">БРУ-6 №5 (БКНС-19) АО ВЛ-6кВ Ф.Б5-1 действием ТО, АПВУ. Гроза, штормовое предупреждение, бюллетень погоды №188 от 06.07.16г. </t>
    </r>
    <r>
      <rPr>
        <sz val="12"/>
        <color indexed="60"/>
        <rFont val="Times New Roman"/>
        <family val="1"/>
        <charset val="204"/>
      </rPr>
      <t>07.07.16 выполнен осмотр ВЛ. Замечаний не выявлено</t>
    </r>
  </si>
  <si>
    <t>Ф.Б4-15 Вахского нмр</t>
  </si>
  <si>
    <t>Ф.Б4-15</t>
  </si>
  <si>
    <t>ЦЛ-1, ЦЛ-2 Вахского нмр</t>
  </si>
  <si>
    <r>
      <t>ПС-110 "Вахская" АО ВЛ-35кВ ЦЛ-1, ЦЛ-2 действием ТО, ЦЛ- 2 АПВУ,  ЦЛ-1 АПВ не отработало (</t>
    </r>
    <r>
      <rPr>
        <sz val="12"/>
        <color indexed="60"/>
        <rFont val="Times New Roman"/>
        <family val="1"/>
        <charset val="204"/>
      </rPr>
      <t>Сбой блока защит "Сириус" ПАО "ТРК"</t>
    </r>
    <r>
      <rPr>
        <sz val="12"/>
        <rFont val="Times New Roman"/>
        <family val="1"/>
        <charset val="204"/>
      </rPr>
      <t>). Работа АВР-6 на ПС-204, ПС-206. В 17:53 ВЛ-35кВ ЦЛ-1 РПВУ. Гроза, шторм.предупреждение, бюллетень погоды №188 от 06.07.16г.</t>
    </r>
    <r>
      <rPr>
        <sz val="12"/>
        <color indexed="60"/>
        <rFont val="Times New Roman"/>
        <family val="1"/>
        <charset val="204"/>
      </rPr>
      <t xml:space="preserve"> 09.07.16 выполнен осмотр ВЛ. Разрушен изолятор в гирлянде (1из3) на ЦЛ-2 оп.№3 ф."В".</t>
    </r>
  </si>
  <si>
    <t>Остановка УЭЦН при АО ВЛ-220кВ ЧС-226. ПС-"С.Сосн." 1, 2ст. ТЗНП, АПВУ, ПС-"Чапаевка" 1,2ст. ТЗНП. АПВН  (Эксплуатационная ответственность ПАО «ФСК ЕЭС» - Кузбасское ПМЭС)</t>
  </si>
  <si>
    <t>Ф.2-17 Советское нмр.</t>
  </si>
  <si>
    <t>К-134 Советское нмр.</t>
  </si>
  <si>
    <t>Ф.1, ф.2 Колотушное нмр</t>
  </si>
  <si>
    <r>
      <t>Энергокомплекс ООО "СЭС" АО ВЛ-6кВ Ф.1, Ф.2 действием МТЗ, АПВ нет, РПВУ в 17:20. Успешная работа АВР-6 в КУВ-6кВ К-2, Гроза, шторм.предупреждение, бюллетень погоды №189 от 07.07.16г.</t>
    </r>
    <r>
      <rPr>
        <sz val="12"/>
        <color indexed="60"/>
        <rFont val="Times New Roman"/>
        <family val="1"/>
        <charset val="204"/>
      </rPr>
      <t xml:space="preserve"> Выполнен осмотр ВЛ. Замечаний не выявлено.</t>
    </r>
  </si>
  <si>
    <t>Самопроизвольное отключение В-35 1Т ПС-220 "С.Соснинская" при переключениях персоналом Кузбасского МЭС по утвержденной программе ввода в работу В-35 Ц-8, включен  СВ-35. На ПС-35/6 №101,103,115 работа АВР-6. Срыв привода В-35 1Т.</t>
  </si>
  <si>
    <t xml:space="preserve">1СШ-110 </t>
  </si>
  <si>
    <r>
      <rPr>
        <sz val="12"/>
        <color indexed="8"/>
        <rFont val="Times New Roman"/>
        <family val="1"/>
        <charset val="204"/>
      </rPr>
      <t>Остановка УЭЦН, при АО 1СШ-110 на ПС-110/35/6 кВ "Лугинецкая"</t>
    </r>
    <r>
      <rPr>
        <sz val="12"/>
        <color indexed="60"/>
        <rFont val="Times New Roman"/>
        <family val="1"/>
        <charset val="204"/>
      </rPr>
      <t xml:space="preserve"> ложное срабатывание ДЗШ, повреждение КЛ токовых цепей ДЗШ (Эксплуатационная ответственность ПАО "ТРК")</t>
    </r>
  </si>
  <si>
    <t>Ф.7-4 Талового нмр.</t>
  </si>
  <si>
    <r>
      <t xml:space="preserve">ПС 35/6 кВ №307 АО ВЛ-6кВ Ф.7-4 действием ТО, АПВУ. Гроза, шторм.предупреждение, бюллетень погоды №191 от 09.07.16г.  </t>
    </r>
    <r>
      <rPr>
        <sz val="12"/>
        <color indexed="60"/>
        <rFont val="Times New Roman"/>
        <family val="1"/>
        <charset val="204"/>
      </rPr>
      <t>Выполнен осмотр ВЛ. Замечаний не выявлено.</t>
    </r>
  </si>
  <si>
    <r>
      <t xml:space="preserve">ПС 35/6 кВ №308 АО ВЛ-6кВ Ф.8-16 действием ТО, АПВУ. Гроза, шторм.предупреждение, бюллетень погоды №191 от 09.07.16г.  </t>
    </r>
    <r>
      <rPr>
        <sz val="12"/>
        <color indexed="60"/>
        <rFont val="Times New Roman"/>
        <family val="1"/>
        <charset val="204"/>
      </rPr>
      <t>Выполнен осмотр ВЛ. Замечаний не выявлено.</t>
    </r>
  </si>
  <si>
    <t>ЦЛ-5 Двуреченское нмр</t>
  </si>
  <si>
    <t>ЦЛ-6 Двуреченское нмр</t>
  </si>
  <si>
    <r>
      <t>ПС 110/35/6 кВ "Двуреченская"  АО ВЛ-110 С-98  действием НВЧЗ, АПВН, РПВУ   во время грозы. ПС 110/10 кВ "Новый Васюган" работа АВР-10 успешно. Бюллетень погоды №192b от 10.07.16.</t>
    </r>
    <r>
      <rPr>
        <sz val="12"/>
        <color indexed="60"/>
        <rFont val="Times New Roman"/>
        <family val="1"/>
        <charset val="204"/>
      </rPr>
      <t xml:space="preserve"> В 2-х метрах от оп. №356 следы замыкания на грозотросе и проводах фаз. Повреждение проволок грозотроса (наложены бандажи 05.08.16г.), ремонт провода не требуется.</t>
    </r>
  </si>
  <si>
    <r>
      <t xml:space="preserve">ПС 110/35/6 кВ "Двуреченская"  АО ВЛ-110 С-97  действием НВЧЗ, АПВУ, во время грозы. ПС 110/10 кВ "Новый Васюган" работа АВР-10 успешно. Бюллетень погоды №193b от 11.07.16. </t>
    </r>
    <r>
      <rPr>
        <sz val="12"/>
        <color indexed="60"/>
        <rFont val="Times New Roman"/>
        <family val="1"/>
        <charset val="204"/>
      </rPr>
      <t>В 2-х метрах от оп. №356 следы замыкания на грозотросе и проводах фаз. Повреждение проволок грозотроса (наложены бандажи 05.08.16г.), ремонт провода не требуется.</t>
    </r>
  </si>
  <si>
    <r>
      <t xml:space="preserve">ПС 110/35/6 кВ "Двуреченская"  АО ВЛ-110 С-98  действием НВЧЗ, АПВ выведено, РПВУ  во время грозы. ПС 110/10 кВ "Новый Васюган" работа АВР-10 успешно. Бюллетень погоды №193b от 11.07.16. </t>
    </r>
    <r>
      <rPr>
        <sz val="12"/>
        <color indexed="60"/>
        <rFont val="Times New Roman"/>
        <family val="1"/>
        <charset val="204"/>
      </rPr>
      <t>В 2-х метрах от оп. №356 следы замыкания на грозотросе и проводах фаз. Повреждение проволок грозотроса (наложены бандажи 05.08.16г.), ремонт провода не требуется.</t>
    </r>
  </si>
  <si>
    <t>Ф.24-13 Западно-Полуденное нмр.</t>
  </si>
  <si>
    <t xml:space="preserve">ВЧ-232 </t>
  </si>
  <si>
    <r>
      <rPr>
        <sz val="12"/>
        <color indexed="8"/>
        <rFont val="Times New Roman"/>
        <family val="1"/>
        <charset val="204"/>
      </rPr>
      <t>Остановка УЭЦН, при  АО ВЛ-220 кВ ВЧ-232 действием ТЗНП, АПВ успешное</t>
    </r>
    <r>
      <rPr>
        <sz val="12"/>
        <color indexed="60"/>
        <rFont val="Times New Roman"/>
        <family val="1"/>
        <charset val="204"/>
      </rPr>
      <t xml:space="preserve"> производят осмотр (Эксплуатационная ответственность Кузбасского ПМЭС). Выполнен осмотр, оп. №111 следы КЗ между верхним и нижним изоляторами одной фазы, следы перекрытия по телу опоры и траверсе (результат жизнедеятельности птицы).</t>
    </r>
  </si>
  <si>
    <t xml:space="preserve">Ф.23-13 Западно-Полуденное нмр. </t>
  </si>
  <si>
    <r>
      <t xml:space="preserve">АО ВЛ-6 Ф.23-13 действием МТЗ 2ст АПВу, Во время грозы бюллетень погоды №195 от 13.07.16. ПС №123 1С-6 земля. выполнен осмотр ВЛ-6 от оп.№1 до оп.№64, на оп.№65 разобраны шлейфа земля исчезла. </t>
    </r>
    <r>
      <rPr>
        <sz val="12"/>
        <color indexed="60"/>
        <rFont val="Times New Roman"/>
        <family val="1"/>
        <charset val="204"/>
      </rPr>
      <t>Отключена отпайка на камеру пуска УЗА ОАО «АНГГ», разрушение изоляторов оп. №82, 88 (зона эксплуатационной ответственности  ОАО «АНГГ»).</t>
    </r>
  </si>
  <si>
    <r>
      <t xml:space="preserve">АО 1Т ПС 110/35/6 кВ "Игольская" действием МТЗ, РПВН, выведен в ремонт для выяснения и устранения неисправности. </t>
    </r>
    <r>
      <rPr>
        <sz val="12"/>
        <color indexed="60"/>
        <rFont val="Times New Roman"/>
        <family val="1"/>
        <charset val="204"/>
      </rPr>
      <t>(Эксплуатационная ответственность ПАО "ТРК")</t>
    </r>
  </si>
  <si>
    <t>Ф.16-14 Первомайское нмр</t>
  </si>
  <si>
    <t>Ф.17-4 Первомайское нмр</t>
  </si>
  <si>
    <t>Ф.9-13, Ф.9-16 Южно-Крапивинского нмр</t>
  </si>
  <si>
    <t>Ф.9-13, Ф.9-16</t>
  </si>
  <si>
    <r>
      <t>АО ВЛ-6 Ф.9-13, Ф.9-16 действием МТЗ, АПВН, РПВУ. Во время грозы бюллетень погоды №195 от 13.07.16.</t>
    </r>
    <r>
      <rPr>
        <sz val="12"/>
        <color indexed="60"/>
        <rFont val="Times New Roman"/>
        <family val="1"/>
        <charset val="204"/>
      </rPr>
      <t xml:space="preserve"> Ф.9-13 р</t>
    </r>
    <r>
      <rPr>
        <sz val="12"/>
        <color indexed="60"/>
        <rFont val="Times New Roman"/>
        <family val="1"/>
        <charset val="204"/>
      </rPr>
      <t>азрушение изолятора ф."В" оп. №48, устранено 14.07.16г.  Ф.9-16 разрушены изоляторы ф. "В" оп. №75, ф. "С"оп. №92. 16.07.16г. выполнена замена.</t>
    </r>
  </si>
  <si>
    <r>
      <t xml:space="preserve">АО ВЛ-6 Ф.9-19 действием МТЗ, АПВУ; АО ВЛ-6 Ф.9-16 действием МТЗ, АПВ. Во время грозы бюллетень погоды №195 от 13.07.16. </t>
    </r>
    <r>
      <rPr>
        <sz val="12"/>
        <color indexed="60"/>
        <rFont val="Times New Roman"/>
        <family val="1"/>
        <charset val="204"/>
      </rPr>
      <t>Ф.9-19 р</t>
    </r>
    <r>
      <rPr>
        <sz val="12"/>
        <color indexed="60"/>
        <rFont val="Times New Roman"/>
        <family val="1"/>
        <charset val="204"/>
      </rPr>
      <t>азрушены изоляторы ф."В" оп. №89; ф."А" оп. №90. 16.07.16г. выполнена замена.</t>
    </r>
  </si>
  <si>
    <r>
      <t xml:space="preserve">АО ВЛ-6 Ф.8-16 действием МТЗ, АПВУ. Во время грозы бюллетень погоды №195 от 13.07.16г. </t>
    </r>
    <r>
      <rPr>
        <sz val="12"/>
        <color indexed="60"/>
        <rFont val="Times New Roman"/>
        <family val="1"/>
        <charset val="204"/>
      </rPr>
      <t>15.07.16г. выполнен осмотр, дефектов не выявлено.</t>
    </r>
  </si>
  <si>
    <r>
      <t xml:space="preserve">ПС 110/35/6 кВ "Двуреченская"  АО ВЛ-110 С-98  действием НВЧЗ, АПВУ во время грозы. Посадка напряжения. Бюллетень погоды №195 от 13.07.16. </t>
    </r>
    <r>
      <rPr>
        <sz val="12"/>
        <color indexed="60"/>
        <rFont val="Times New Roman"/>
        <family val="1"/>
        <charset val="204"/>
      </rPr>
      <t>В 2-х метрах от оп. №356 следы замыкания на грозотросе и проводах фаз. Повреждение проволок грозотроса (наложены бандажи 05.08.16г.), ремонт провода не требуется.</t>
    </r>
  </si>
  <si>
    <r>
      <t xml:space="preserve">ПС 110/35/6 кВ "Двуреченская"  АО ВЛ-110 С-98, 97  действием НВЧЗ, АПВУ во время грозы. Посадка напряжения. Бюллетень погоды №195 от 13.07.16. </t>
    </r>
    <r>
      <rPr>
        <sz val="12"/>
        <color indexed="60"/>
        <rFont val="Times New Roman"/>
        <family val="1"/>
        <charset val="204"/>
      </rPr>
      <t>В 2-х метрах от оп. №356 следы замыкания на грозотросе и проводах фаз. Повреждение проволок грозотроса (наложены бандажи 05.08.16г.), ремонт провода не требуется.</t>
    </r>
  </si>
  <si>
    <t xml:space="preserve">АО АВ-0,4кВ в ТП, Iн=250А, включен, скв. в работе, Iраб=60А. </t>
  </si>
  <si>
    <r>
      <t xml:space="preserve">ПС-35/6 кВ №303. АО ВЛ-6 Ф.3-2 действием ТО, АПВУ. </t>
    </r>
    <r>
      <rPr>
        <sz val="12"/>
        <color indexed="60"/>
        <rFont val="Times New Roman"/>
        <family val="1"/>
        <charset val="204"/>
      </rPr>
      <t>Выполнен осмотр, требуется вырубка поросли в пролетах оп. №13-20. 22.07.16г. Выполнена вырубка.</t>
    </r>
  </si>
  <si>
    <r>
      <t xml:space="preserve">Остановка СУ ЭЦН при переводе питания с ГТЭС Игольско- Талового пмр на ПС-110/35/6 кВ "Игольская" после АО В-110 ЛС-4 на ПС-110/35/6 кВ "Игольская" </t>
    </r>
    <r>
      <rPr>
        <sz val="12"/>
        <color indexed="60"/>
        <rFont val="Times New Roman"/>
        <family val="1"/>
        <charset val="204"/>
      </rPr>
      <t>(Эксплуатационная ответственность ПАО "ТРК")</t>
    </r>
  </si>
  <si>
    <r>
      <t xml:space="preserve">ПС-35/6 кВ №608. АО ВЛ-6 Ф.8-16 действием ТО, АПВН, РПВУ. Выполнен  осмотр, обнаружены </t>
    </r>
    <r>
      <rPr>
        <sz val="12"/>
        <color indexed="60"/>
        <rFont val="Times New Roman"/>
        <family val="1"/>
        <charset val="204"/>
      </rPr>
      <t>следы подгара провода ф."А","С" в месте пересечения с автодорогой, в пролете оп.№57/3-58/3, ремонт ВЛ не требуется. Зацеп ВЛ транспортом ООО «Трансфер плюс».</t>
    </r>
  </si>
  <si>
    <t>ДЭС К-10 Оленье нмр</t>
  </si>
  <si>
    <t>2ТН-6 ПС-35/6кВ №516 Лугинецкое нмр</t>
  </si>
  <si>
    <t>ЦЛ-8</t>
  </si>
  <si>
    <r>
      <t xml:space="preserve">ПС-110/35/6 кВ "Лугинецкая" АО ВЛ-35 кВ ЦЛ-8 действием 2ст. ДЗ,  АПВН, РПВН. </t>
    </r>
    <r>
      <rPr>
        <sz val="12"/>
        <color indexed="60"/>
        <rFont val="Times New Roman"/>
        <family val="1"/>
        <charset val="204"/>
      </rPr>
      <t>ПС-35/6кВ №516 2С-6кВ - повреждение 2ТН-6 ф."В", выполнена замена ТН. 26.07.16г. произведен осмотр ВЛ-35 ЦЛ-8 - замечаний не выявлено.</t>
    </r>
  </si>
  <si>
    <r>
      <t xml:space="preserve">ПС-35/6 кВ №307; ВЛ-6 кВ Ф.7-7 АО В-6 действием МТЗ в КУВ-6 К-54, </t>
    </r>
    <r>
      <rPr>
        <sz val="12"/>
        <color indexed="60"/>
        <rFont val="Times New Roman"/>
        <family val="1"/>
        <charset val="204"/>
      </rPr>
      <t>Попадание птицы в провода на выводе 6кВ КУВ-6 в сторону ТП №1</t>
    </r>
  </si>
  <si>
    <t>Ц-11 Советское нмр</t>
  </si>
  <si>
    <t>Ц-11</t>
  </si>
  <si>
    <r>
      <t>АО ВЛ-35кВ Ц-11 ПС-220/110/35/6 кВ "Советско-Соснинская" действием 1ст. МТЗ, АПВУ.</t>
    </r>
    <r>
      <rPr>
        <sz val="12"/>
        <color indexed="60"/>
        <rFont val="Times New Roman"/>
        <family val="1"/>
        <charset val="204"/>
      </rPr>
      <t xml:space="preserve"> Осмотр ВЛ-35кВ выполнен замечаний не выявлено, запланитован инженерный осмотр.</t>
    </r>
  </si>
  <si>
    <t>Ф.15-12 Стрежевского нмр</t>
  </si>
  <si>
    <t>Ф.15-12</t>
  </si>
  <si>
    <r>
      <t>ПС-35/6кВ АО ВЛ-6кВ Ф.15-12 действием АО, АПВУ.</t>
    </r>
    <r>
      <rPr>
        <sz val="12"/>
        <color indexed="53"/>
        <rFont val="Times New Roman"/>
        <family val="1"/>
        <charset val="204"/>
      </rPr>
      <t xml:space="preserve"> </t>
    </r>
    <r>
      <rPr>
        <sz val="12"/>
        <color indexed="60"/>
        <rFont val="Times New Roman"/>
        <family val="1"/>
        <charset val="204"/>
      </rPr>
      <t>При осмотре ВЛ-6кВ обнаружено упавшее дерево на провода оп.№141, обрыв провода ф."А". Выполен ремонт провода.</t>
    </r>
  </si>
  <si>
    <t>Ф.11-4 Советское нмр</t>
  </si>
  <si>
    <t>АО АВ-0,4 №6 Iн-160А  в КТПН-6/0,4 №1/630кВА, скважина работает по программе, Iраб-70А.</t>
  </si>
  <si>
    <t>ВЛ-220кВ "Балезино-Комсомольская" (ПАО "ФСК ЕЭС")</t>
  </si>
  <si>
    <t>Падение дерева из-за пределов охранной зоны в пр. опор 139-140 ВЛ-220кВ "Балезино-Комсомольская" (ПАО "ФСК ЕЭС"), аварийное отключение  ВЛ-220кВ "Балезино-Комсомольская" и АТ-2 на ПС 220/110/10кВ "Комсомольская"  (ППМЭС) (при выведенном в ремонт АТ-1), в результате чего произошло исчезновение напряжения на ПС 110кВ: "Зура",  "Нефть",  "БКНС-7", "Башмаково", ПС 35кВ: "Менил", "БКНС-8", "БКНС-6", "БКНС-5", "БКНС-4".</t>
  </si>
  <si>
    <t>ВЛ-110 кВ Садовая-Нылга (ПАО "Удмуртэнерго")</t>
  </si>
  <si>
    <t>В пролете опор 98-99 следы перекрытия Ф "А", "В", ремонт провода на требуется</t>
  </si>
  <si>
    <t>ПС 110/35/10/6кВ "Сарапул" 1СШ-110кВ (ПАО "Удмуртэнерго")</t>
  </si>
  <si>
    <t>ПС 110/35/6кВ Мишкино-3 Ф-326 ВЛ-6кВ</t>
  </si>
  <si>
    <t>в прол. Опор №24-25 упало дерево на ВЛ-6кВ, на опорах №22 и 25 погнуты траверсы, дерево снято, траверсы заменены</t>
  </si>
  <si>
    <t xml:space="preserve">  Остановка скважин по дисбалансу" U".  Оп.№86 Разрушение изолятора ф."С " и перегорание шлейфа .Устранили.</t>
  </si>
  <si>
    <t>ЭХЗ Сургутская ЛПУМГ</t>
  </si>
  <si>
    <t>После включения ф.209-02 на 1С-6 "земля" ф "В". Повреждение ВЛ на отпайке Сургутской ЛПУМГ, отключили ЛР-6. Скважины запустили.</t>
  </si>
  <si>
    <t>Гроза. в результате прямого попадания молнии в грозотрос  в пролёте опор 23в – 24в произошло перекрытие изоляции  на провода фаз А и В и возникновение межфазного короткого замыкания. Протяженность ВЛ-42,894 км.</t>
  </si>
  <si>
    <t>Гроза. в результате прямого попадания молнии в грозотрос  в пролёте опор 32-33 произошло перекрытие изоляции  на провода фаз А и В и возникновение межфазного короткого замыкания.  Протяженность ВЛ-12,49 км.</t>
  </si>
  <si>
    <t>Прохождение грозового фронта, посадка U по 1,2С-6кВ на ПС-304, 308, 671. Выборочная остановка скв. от к.538, 640, 707.1, 708.2МБ; 8, 9ЮТ.  Отключений оборудования БЭО №4 не было</t>
  </si>
  <si>
    <t xml:space="preserve">Гроза. Выборочная остановка скважин 2скважин на к.48А и 2скважин на к.52А. Отключений на электрооборудовании Юганскнефтегаза нет. </t>
  </si>
  <si>
    <t>Неисправность ДЭС К-501(обслуживает АльянсЭнерджи)</t>
  </si>
  <si>
    <t>Касание проводов ВЛ-6кВ ф. 062-17 ф. «А» и «С» в пролете опор 55-56 неустановленным автотранспортом, привело к межфазному замыканию и отключению выключателя ф.062-17  действием защит</t>
  </si>
  <si>
    <t xml:space="preserve">ВЛ-110кВ Пыть-Ях-Угутский-2, ВЛ-110кВ Восточный-Угутский 4 </t>
  </si>
  <si>
    <t>Прохождение грозового фронта, выборочная остановка скважин от ПС-Киняминская, Тайга, Среднеугутская  Отключений оборудования БЭО №4 не было</t>
  </si>
  <si>
    <t>Гроза. в результате прямого попадания молнии в грозотрос в пролёте опор 8-9 произошло перекрытие изоляции на провода фаз А и В и возникновение межфазного короткого замыкания. ВЛ-6кВ Оп.№1 – оп.№17 в габаритах 110кВ</t>
  </si>
  <si>
    <t xml:space="preserve">При прохождении грозового фронта произошло прямое попадание молнии в оп.№ 33 ВЛ-6кВ ф. 10606
1.В результате попадания молнии в оп.№33 ВЛ-6кВ ф. 10606 произошло перекрытие  линейной изоляции ф. «А», «В», «С». 
2. Перекрытие изоляции привело к трехфазному К.З. , что явилось причиной отключения ф. 10606, с успешным АПВ.
</t>
  </si>
  <si>
    <t>Во время удара молнии в опору ВЛ-6 кВ ф.8039-11   возникло 
грозовое перенапряжение, что привело к возникновению 
КЗ и АО ВЛ-6 кВ ф.8039-11  от ТО с успешным АПВ</t>
  </si>
  <si>
    <t>Прямое попадание разряда молнии на провода фазы "А" и "В" в пролете опор №18-19, которое привело к возникшему перенапряжению и перекрытию линейной изоляции .</t>
  </si>
  <si>
    <t>Прямое попадание молнии в опору №14 ф.19704
В результате попадания грозового разряда в оп.№14 произошло перекры-тие линейной изоляции и, как следствие, короткое замыкание фаз «В» и «С», явившееся причиной аварийного отключения ф.19704</t>
  </si>
  <si>
    <t xml:space="preserve"> ЗРУ-6-1 КНС-20 
В-6кВ Ввода-6-2</t>
  </si>
  <si>
    <t>Гроза. в результате прямого попадания молнии в грозотрос в пролёте опор 43-44 произошло перекрытие изоляции на провода фаз А и В и возникновение межфазного короткого замыкания. Протяженность ВЛ-42,894 км.</t>
  </si>
  <si>
    <t>При прохождении грозового фронта произошло попадание молнии в опору № 14 ВЛ-35 Сигней-1
1.При попадании молнии в опору № 14, возникшим перенапряжением перекрыло  линейную изоляцию ф. «В», «С»  ВЛ-35 Сигней-1. 
2. Перекрытие изоляции привело к межфазному К.З. , что явилось причиной отключения ВЛ-35 Сигней-1 с успешным АПВ и как следствие остановки скважин.</t>
  </si>
  <si>
    <t xml:space="preserve">МТЗ 1 ст. </t>
  </si>
  <si>
    <t>Гроза. в результате прямого попадания молнии в грозотрос  в пролёте опор 29-30 произошло перекрытие изоляции  на провода фаз А и В и возникновение межфазного короткого замыкания. Протяженность ВЛ-16.902км.</t>
  </si>
  <si>
    <t>Гроза. При прохождении грозового фронта, индуктированное перенапряжение вызванное разрядом молнии, привело к разрушению штыревых изоляторов и перегоранию проводов разноименных фаз в пролете оп. 52к – 53к разрушены штыревые  изоляторы  ШС-10, провод ф. «А» и «В» лежит на земле. . Межфазное К.З. привело к  отключению ВЛ-6 кВ от действия защит. Протяженность ВЛ-13.8км.</t>
  </si>
  <si>
    <t xml:space="preserve">3х фазное К.З.  следствие попадания подтоварной воды пролете оп.№2 - №3, во время порыва водовода в районе ДНС-1 МБ  </t>
  </si>
  <si>
    <t>Гроза. Выборочная остановка скважин на Фаинском месторождени. Отключений на электрооборудовании Юганскнефтегаза нет.</t>
  </si>
  <si>
    <t>ООО «Юинжстрой-Транс»</t>
  </si>
  <si>
    <t>Короткое замыкание проводов  ВЛ-6кВ ф. «А», ф. «В», ф. «С» на отпайке стороннего потребителя ООО «Юинжстрой-Транс»
Стойкое трехфазное короткое замыкание проводов из-за разрушения деревянной опоры №1 с ЛР-6 на отпайке стороннего потребителя ООО «Юинжстрой-Транс» явилось причиной отключения ф.17706</t>
  </si>
  <si>
    <t>Гроза. При прохождении грозового фронта, индуктированное перенапряжение вызванное разрядом молнии, привело к разрушению проходного  изолятора на КТПН 6/0,4 кВ №1 К-2ВП, перехлесту проводов разноименных фаз. Межфазное К.З. привело к  отключению ВЛ-6 кВ от действия защит.</t>
  </si>
  <si>
    <t>Вследствие удара молнии вблизи ВЛ-35кВ, на опорах № 39, 40, возникло грозовое перенапряжение, которое привело к перекрытию изоляции с тела опоры на провода ВЛ вызвавшее межфазное короткое замыкание, и отключение ВЛ-35кВ «Скриповская»-1,2 ц. действием защит с успешным АПВ.</t>
  </si>
  <si>
    <t>Вследствие удара молнии вблизи опоры №9 индуцированным перенапряжением перекрыло линейную изоляцию проводов, что привело к возникновению дугового межфазного замыкания и отключению ВВ 35кВ Аксеновская 2 от действия защит, с успешным АПВ.</t>
  </si>
  <si>
    <t xml:space="preserve">Гроза. В результате воздействия сильного порывистого ветра произошел срыв изолятора на опоре №21 ф. «С», закрепленного на штыре при помощи кабалки, которая вследствие  длительной эксплуатации  утратила свои механические свойства. 
1. Срыв изолятора ф. «С» на опоре 21 явился причиной увеличения провиса провода 
2. При порывах ветра произошел схлест проводов ф. «В» и «С» в про-лёте опор 26-27, что явилось причиной двухфазного короткого за-мыкания и отключения ф.10412.
</t>
  </si>
  <si>
    <t>ПС 110/35/6 № Горшковская   ВВ-6Т2</t>
  </si>
  <si>
    <t>Отключение ВВ-6 Т-2 действием дуговой защиты. К.З. в концевой кабельной муфте КЛ-6 кВ ф.86-14 ф.«В», вследствие грозового перенапряжения</t>
  </si>
  <si>
    <t>Во время удара молнии в опору ВЛ-110кВ Шубинская -Монастырская-1   возникло 
грозовое перенапряжение, что привело к возникновению 
КЗ и АО ВЛ-110 кВ  Шубинская-Монастырская-1  от ДЗЛ с успешным АПВ</t>
  </si>
  <si>
    <t>ПС 110/35/6   Балинская            ВЛ-35 Кварц-2</t>
  </si>
  <si>
    <t>Во время удара молнии в опору ВЛ-35кВ Кварц-2   возникло 
грозовое перенапряжение, что привело к возникновению 
КЗ и АО ВЛ-35 кВ  Кварц-2  от ТО с не успешным АПВ</t>
  </si>
  <si>
    <t>ПС 110/35/6  Балинская            ВЛ-35 Кварц-1</t>
  </si>
  <si>
    <t>Во время удара молнии в опору ВЛ-35кВ Кварц-1   возникло 
грозовое перенапряжение, что привело к возникновению 
КЗ и АО ВЛ-35 кВ  Кварц-1  от ТО с  успешным АПВ</t>
  </si>
  <si>
    <t>ПС  220/110/35/6  Ленинская 
ВЛ-35 Сибирская-1,2</t>
  </si>
  <si>
    <t xml:space="preserve">1. При прохождении грозового фронта произошло попадание молний в опору №32 ВЛ-35 Сибирская-1-2
1. При попадании молнии в опору № 32 возникшим перенапряжением перекрыло  линейную изоляцию ф. «А», «В» и «С» ВЛ-35кВ Сибирская-1-2.
2. Перекрытие изоляции привело к межфазному короткому замыканию, что явилось причиной отключения ВЛ-35 Сибирская-1-2 с успешным АПВ
</t>
  </si>
  <si>
    <t>Вследствие удара молнии вблизи оп. №87  индуцированным перенапряжением перекрыло   линейную изоляцию  проводов, что привело к  возникно-вению дугового межфазного замыкания и отключению МВ-6кВ  «ф.245-11» от действия защит</t>
  </si>
  <si>
    <t xml:space="preserve">Вследствие удара молнии вблизи опор № 2-3 индуцированным перенапря-жением перекрыло линейную изоляцию проводов, что привело к возникновению дугового межфазного замыкания и отключению МВ-6кВ «ф.245-11» от действия защит. </t>
  </si>
  <si>
    <t xml:space="preserve">Двух фазное КЗ фаз «А» и «В» произошло вследствие разряда молнии в пролете опор №27-28 ВЛ-6кВ, которое привело к возникшему перенапряжению и перекрытию линейной изоляции </t>
  </si>
  <si>
    <t xml:space="preserve">Гроза. Выборочная остановка скважин Ефремовского, Встречного месторождения , КНС-1Е,КНС-2Е,КНС-21,УПСВ-3  .                                                           </t>
  </si>
  <si>
    <t xml:space="preserve">Двух фазное КЗ фаз «А» и «В» произошло вследствие разряда молнии в опору №95 ВЛ-6 кВ, которое привело к разрушению двух изоляторов и падение проводов на траверсу </t>
  </si>
  <si>
    <t>Гроза. в результате прямого попадания молнии в оп.11в (П110-2)  произошло разрушение подвесной гирлянды  изоляторов ПС-70  ф. В  и сближение проводов ф. В и С при падении провода. Межфазное К.З. привело к отключению ВЛ-35 кВ  действием токовых защит. Протяженность ВЛ-42,894 км</t>
  </si>
  <si>
    <t>Гроза. в результате прямого попадания молнии в грозотрос в пролёте опор 57-58 произошло перекрытие изоляции на провода фаз А и В и возникновение межфазного короткого замыкания. Протяженность ВЛ КНС-10 - 22,85 км.</t>
  </si>
  <si>
    <t>В результате приближения птицы на недопустимое расстояние к проводам приемного портала КТПН-6/0,4кВ к.д.21 произошло перекрытие линейной изоляции
Перекрытие линейной изоляции вызвало межфазное короткое замыкание, и как следствие, отключение ф.106-16</t>
  </si>
  <si>
    <t>1,2СШ-110</t>
  </si>
  <si>
    <t>Ошибочные действия персонала НЮЭС при производстве переключений.                                                                                         (БЭО-1: 15скв. 1.8т пр. 20.3т косв.; БЭО-3: 101скв. 58.9т пр. 28.2т косв.; БЭО-4: 740скв. 355.1т пр. 111.8т косв.)</t>
  </si>
  <si>
    <t xml:space="preserve">При прохождении грозового фронта произошло прямое попадание молнии в опору  №59  ВЛ-35кВ Заря 1,2 цепь. которое привело к   трехфазному КЗ  с дальнейшим  разрушением изолятора  фазы «А»  на опоре №59 </t>
  </si>
  <si>
    <t>Порыв водовода в районе КНС-1 Уг , попадание подтоварной воды на ВЛ-110кВ Восточный-Угутский-1,2ц.; остановка скважин на кустах  от ПС-110/35/6кВ Тайга, Киняминская (порыв  перекрыт)</t>
  </si>
  <si>
    <t>Гроза. Выборочная остановка скважин Ефремовского, Встречного месторождения.</t>
  </si>
  <si>
    <t>Термические ожоги и частичное разрушение изоляторов ф. «В, С»  на оп. №79.</t>
  </si>
  <si>
    <t>Гроза, ветер. Воздействие сильного порывистого ветра привело к обрыву вязки крепления провода к изолятору. При падении, провод ф. С коснулся провода фазы А, что привело к межфазному К.З. и отключению ВЛ-6 кВ  действием защит. Протяженность ВЛ -6 ф-067-12  5,06 км.</t>
  </si>
  <si>
    <t xml:space="preserve">При прохождении грозового фронта произошло прямое попадание молнии  на провода фаз «В» и «С» в пролете опор №20-21, которое привело к  КЗ  фаз «В» и «С»  </t>
  </si>
  <si>
    <t xml:space="preserve">На опоре №11А ВЛ-35кВ ДНС-19 1ц следы термического повреждения изоляторов фаз «В, А», опоре №12А ВЛ-35кВ ДНС-19 2ц следы термического повреждения изоляторов фаз «А, С». </t>
  </si>
  <si>
    <t xml:space="preserve">При прохождении грозового фронта произошло прямое попадание молнии в опору  №29  ВЛ-35кВ Муравская-1 цепь, которое привело к  двухфазному КЗ  фаз «А» и «В» с дальнейшим  разрушением изолятора на опоре №29 фаза «В»  </t>
  </si>
  <si>
    <t xml:space="preserve">Разряд молнии в пролете опор № 16-17 ВЛ-6 кВ.  привел к  перенапряжению и перекрытию линейной изоляции фаз и  двухфазному короткому замы-канию </t>
  </si>
  <si>
    <t xml:space="preserve">Разряд молнии в оп. 101 ВЛ-6кВ., привел к перенапряжению и перекрытию линейной изоляции с разрушением изолятора ф. «С» двухфазному короткому замы-канию </t>
  </si>
  <si>
    <t>Гроза. Выборочная остановка скважин на Усть-Балыкском и Омбинском месторождении.
Отключения оборудования находящегося в эксплуатационной ответственности УЭЭ ООО «РН-Юганскнефтегаз» не было.</t>
  </si>
  <si>
    <t>ПС 220 кВ Ленинская ВЛ-35 Самарская-1,2</t>
  </si>
  <si>
    <t>ВЛ-35 Самарская-1,2</t>
  </si>
  <si>
    <t xml:space="preserve"> При прохождении грозового фронта произошло попадание молнии в опору №22 ВЛ-35 Самарская-1-2 
1. В результате попадания молнии в опору №22 произошло перекры-тие линейной изоляции ф. «А» ф. «В» и ф. «С» опоры №22 ВЛ-35 Са-марская-1-2.
2. Вследствие перекрытия линейной изоляции произошло межфазное короткое замыкание, явившееся причиной отключения ВЛ-35 Самарская-1-2</t>
  </si>
  <si>
    <t>ПС 220 кВ Ленинская 
ВЛ-35 Тюменская-1,2</t>
  </si>
  <si>
    <t>ВЛ-35 Тюменская-1,2</t>
  </si>
  <si>
    <t>1. При прохождении грозового фронта произошло попадание молний в   опору №34/4 и провод ф. «С» в пролете опор №34/4-34/5 ВЛ-35  Тюменская-1
1.При попадании молнии опору №34/4 произошло перекрытие линейной изоляции ф. «В» и «С» и обрыв провода ф.»С» в пролете опор №34/4-34/5.
2. Перекрытие изоляции привело к двухфазному К.З. и отключению В-35  Тюменская-1  на ПС 220/110/35кВ Ленинская.</t>
  </si>
  <si>
    <t>ПС 110 кВ Бекмеметьевская 
ВЛ-35 Салют-2</t>
  </si>
  <si>
    <t>ВЛ-35 Салют-2</t>
  </si>
  <si>
    <t>При прохождении грозового фронта произошло попадание молнии в опору  №70 ВЛ-35 Салют
При попадании молнии в опору №70 ВЛ-35 Салют возникшим перенапря-жением произошло перекрытие линейной изоляции, и как следствие, короткое замыкание ф. «А» и ф. «В» ВЛ-35 Салют, что привело к отключению ВВ-35 Салют-2 на ПС Бекмеметьевская</t>
  </si>
  <si>
    <t>Гроза, ветер. Возникновение микротрещин при прохождении грозовых фронтов. Под воздействием порывистого ветра произошло окончательное разрушение изоляторов. В пролете оп.2-3 ф."А", оп.3-4 ф."С" - обрыв провода. Оп.3 ф."А", оп.4 ф."С" - разрушение изоляторов. Повреждение провода воздействием токами однофазных замыканий на землю. Произведен ремонт провода, замена изоляторов.</t>
  </si>
  <si>
    <t>ПС-35/6кВ №235 ВЛ-6 ф.235-07</t>
  </si>
  <si>
    <t xml:space="preserve">Во время удара молнии в тело опоры № 3 ВЛ-110 кВ Гагаринская-Лабытвор-1 цепь с отпайкой на ПС Горшковская, возниклогрозовое перенапряжение, что привело к возникновению КЗ и АО ВЛ-110 кВ Гагаринская-Лабытвор-1 цепь с отпайкой на ПС Горшковская от 1ст. ТНЗНП  </t>
  </si>
  <si>
    <t>Во время удара молнии в тело опоры № 14 ВЛ-110 кВ Гагаринская-Лабытвор-1 цепь с отпайкой на ПС Горшковская, ВЛ-110 кВ Гагаринская-Лабытвор-2 цепь с отпайкой на ПС Горшковская возникло грозовое перенапряжение, что привело к возникновению КЗ и АО ВЛ-110 кВ Гагаринская-Лабытвор-1 цепь с отпайкой на ПС Горшковская, ВЛ-110 кВ Гагаринская-Лабытвор-2 цепь с отпайкой на ПС Горшковская от 1ст. ТНЗНП</t>
  </si>
  <si>
    <t>Во время удара молнии в тело опоры № 44 ВЛ-110 кВ Пирс-1, ВЛ-110 кВ Пирс-2 возникло грозовое перенапряжение, что привело к возникновению КЗ и АО ВЛ-110 кВ Пирс-1, ВЛ-110 кВ Пирс-2 от 1ст. ТНЗНП(БЭО-2: 23скв. 4.2т пр. 36.4т косв.;  БЭО-5: 558скв. 93.7т пр., 578.2т косв.;  БЭО-6: 295скв. 34.0т пр.  175.5т косв.)</t>
  </si>
  <si>
    <t>Перекрытие токоведущих частей птицей в зоне действия ДЗТ, успешная работа АВР-6кВ.</t>
  </si>
  <si>
    <t>ПС 35/6кВ № 060                          В-6кВ ф.060-06</t>
  </si>
  <si>
    <t>Разрушение проходного изолятора ф."С" на яч.06. фидер выведен в ремонт. Нагрузка переведена на ВЛ-6кВ ф.060-16.</t>
  </si>
  <si>
    <t>Во время удара молнии в опору №20, ВЛ-6кВф.8039-11, ВЛ-6кВ ф.8039-08 возникло грозовое перенапряжение, что привело к возникновению КЗ и АО ВЛ-6кВ ф. 8039-11, ВЛ-6кВ ф.8039-11 от ТО.</t>
  </si>
  <si>
    <t>ПС 6064 ВЛ-6кВ ф.6064-12</t>
  </si>
  <si>
    <t>ВЛ-6кВ ф.6064-12</t>
  </si>
  <si>
    <t>Во время удара молнии в опору №14 ВЛ-6кВ 6064-12 возникло грозовое перенапряжение, которое привело к перекрытию изоляции с тела опоры на провода ВЛ, возникновению КЗ и АО ВЛ.</t>
  </si>
  <si>
    <t>Зацеп проводов фазы "А" и "С" в пролете опор 63-64 автотранспортом КАМАЗ-АЗУ, гос.№ Х113АМ 186,  принадлежащем ООО "Альянс", подрядчик ООО "Экотон", заказчик ООО "РН-Юганскнефтегаз"</t>
  </si>
  <si>
    <t>110/35/10кВ "Переволоцкая" (ЦПО)</t>
  </si>
  <si>
    <t>ПС "Капитоновская"; "Платовская"</t>
  </si>
  <si>
    <t>1ст ТЗНП.</t>
  </si>
  <si>
    <t>ВЛ-110 кВ "Чапаевская-Снисски-2" ПС 110/35/10 кВ "Чапаевская"(ЧПО) Под отключение попали: С-2-Т ПС 110/35/6 кВ "Снисски" (ЧПО), Ф-14,Ф-15,Ф-16,Ф-17,Ф-18 (ОАО "СНГ") ПС 35/6 кВ "Медведевская".</t>
  </si>
  <si>
    <t xml:space="preserve">Работала 1ст.ТЗНП АПВ-успешно.
</t>
  </si>
  <si>
    <t>ВЛ-6 кВ Ф-3 ПС 35/6 кВ "Яблоневская" (Жиг.П.О.)</t>
  </si>
  <si>
    <t>ВЛ-35 кВ Холмская - Ахтырская     Абинский ЭСУ</t>
  </si>
  <si>
    <t>ПС-Ахтырская-35/6, ПС-Бугундырь-35/6. Абинский ЭСУ.</t>
  </si>
  <si>
    <t>ВЛ-6 кВ № Вс-81 Афипский ЭСУ.</t>
  </si>
  <si>
    <t>ДЗТ-2 2Т</t>
  </si>
  <si>
    <t>ПС 35кВ №54 "ЗПБШ", 
2Т, В-35 М-3, В 2Т/6кВ</t>
  </si>
  <si>
    <t>ПС 35кВ №54 "ЗПБШ",
2Т, 2СШ-6кВ, 
ф.54-14 (Куст-207)</t>
  </si>
  <si>
    <t>Неисправность устройства микропроцессорной защиты "Сириус-Т"</t>
  </si>
  <si>
    <t>ПС-35/6 №054 ВЛ-6кВ ф.054-05</t>
  </si>
  <si>
    <t>МТЗ,
АВР</t>
  </si>
  <si>
    <t>ПС-35/6 №233  Т-2</t>
  </si>
  <si>
    <t>ПС-35/6 №146 ВЛ-6кВ ф.146-16</t>
  </si>
  <si>
    <t>ВЛ-6кВ ф.146-16</t>
  </si>
  <si>
    <t>ПС 500/220/110/35
Пыть-Ях
ВЛ-35кВ КНС-1-1,2</t>
  </si>
  <si>
    <t>ВЛ-35кВ КНС-1-1,2</t>
  </si>
  <si>
    <t>АВР,
ВНР</t>
  </si>
  <si>
    <t>ПС 35/6 кВ №8053 ВВ-6 Т1</t>
  </si>
  <si>
    <t>ВВ-6 Т1</t>
  </si>
  <si>
    <t>Повреждение В-35 1Т на ПС 35/6кВ №10</t>
  </si>
  <si>
    <t xml:space="preserve">ПС-35/6кВ №309 КТПН-6/0,4кВ №2 к.508, вводной АВ-0,4кВ </t>
  </si>
  <si>
    <t xml:space="preserve"> Вводной АВ-0,4</t>
  </si>
  <si>
    <t xml:space="preserve">В-6 ЭД-6 №4                     </t>
  </si>
  <si>
    <t>ВЛ-6 кВ Ф-6 ПС 35/6 кВ "Грековская"</t>
  </si>
  <si>
    <t>ВЛ-110 кВ Святогор-Средний Балык-1</t>
  </si>
  <si>
    <t xml:space="preserve">ВЛ-110 кВ Святогор-Сибирь-1 </t>
  </si>
  <si>
    <t>ВЛ-110 кВ Святогор-Сибирь-1</t>
  </si>
  <si>
    <t>ВЛ-110 кВ Средний Балык-Угутский-1, 2</t>
  </si>
  <si>
    <t>Земляная защита 1ст, МТО</t>
  </si>
  <si>
    <t>ПС 220/110/35 кВ Урьевская ВЛ-110 кВ  Урьевская-Локосово-1</t>
  </si>
  <si>
    <t>ПС 110/35/6 кВ Угутская ВЛ-110кВ Средний Балык-Угутская-1,2</t>
  </si>
  <si>
    <t>Заглядино, Султангуловская, КНС-2</t>
  </si>
  <si>
    <t>Посадка напряжения из-за аварийного отключения ф-Чк-2 на ПС 35/10 Чкаловская СПО. Гроза.</t>
  </si>
  <si>
    <t>ПС 110/35/6 кВ Куделинская ВЛ-35кВ Пойма-2</t>
  </si>
  <si>
    <t>В-35кВ Пойма-2</t>
  </si>
  <si>
    <t>ПС 110/35/6 кВ Куделинская                   ВЛ-35кВ Пойма-1</t>
  </si>
  <si>
    <t>В-35кВ Пойма-1</t>
  </si>
  <si>
    <t>ПС 35/6 кВ 2081                     ф.6кВ 2081-14</t>
  </si>
  <si>
    <t>В-6кВ 2081-14</t>
  </si>
  <si>
    <t xml:space="preserve">ПС 35/6кВ 1000,                      ф.6кВ 1000-08 </t>
  </si>
  <si>
    <t>В-6кВ ф.1000-08</t>
  </si>
  <si>
    <t>ПС-35/6кВ №078             ф.6кВ.078-14</t>
  </si>
  <si>
    <t xml:space="preserve"> В-6кВ ф.078-14</t>
  </si>
  <si>
    <t>ПС 35/6кВ 065,                     ф.6кВ 065-01</t>
  </si>
  <si>
    <t>В-6кВ ф.065-01</t>
  </si>
  <si>
    <t>ПС 110/35/6 кВ Камчинская     ВЛ-35кВ Лира-1</t>
  </si>
  <si>
    <t>В-35кВ Лира-1</t>
  </si>
  <si>
    <t>ПС 110/35/6 кВ Камчинская       ВЛ-35кВ Омега-1,2</t>
  </si>
  <si>
    <t xml:space="preserve"> В-35кВ Омега-1,2</t>
  </si>
  <si>
    <t>ПС-35/6кВ №061                     ф.6кВ 061-06</t>
  </si>
  <si>
    <t>ПС 35/6кВ 051,                      ф.6кВ 051-05</t>
  </si>
  <si>
    <t>ПС 110/35/6 кВ Петелинская, ВЛ-35 кВ Юрьевская-1,2ц</t>
  </si>
  <si>
    <t>ПС-110/35/6 кВ Средний Балык ВЛ-35 кВ Дожимная-2</t>
  </si>
  <si>
    <t xml:space="preserve">ВЛ-35 кВ Дожимная-2 </t>
  </si>
  <si>
    <t>МТЗ-1 ст</t>
  </si>
  <si>
    <t>ПС-110/35/6 кВ Иглинская ВЛ-35 кВ КНС-3 ЮБ-1, 2</t>
  </si>
  <si>
    <t>ПС-35/6 кВ №336                   ф.336-18</t>
  </si>
  <si>
    <t>ПС 35/6 №241
ф.241-08</t>
  </si>
  <si>
    <t>В-6 ф.241-08</t>
  </si>
  <si>
    <t>РП-35 Ефремовский
ВЛ-35 кВ Квант-1,2</t>
  </si>
  <si>
    <t>ПС 110/10 кВ Пызеп ф-7 ВЛБ-9902</t>
  </si>
  <si>
    <t>ВЛ-35 кВ "10Л", ПС "Львовская", ПС "БКНС" (СШ-6-2)</t>
  </si>
  <si>
    <t xml:space="preserve">Сброс нагрузки из-за аварийного отключения В-35-"10Л-Львовка" на ПС 35/6 Ново-Львовская, работа МТЗ 1-й ступени. Гроза. Осмотром выявлен пробой изолятора ф-В на опоре №24 </t>
  </si>
  <si>
    <t>1-я ступень З.З.</t>
  </si>
  <si>
    <t>ВЛ-110 кВ "Сорочинская-Никольская-2", ПС "Подольская", "Боголюбовская"</t>
  </si>
  <si>
    <t>ВЛ-35 кВ "11Л", ПС "КНС-1", "Яшкинская"</t>
  </si>
  <si>
    <t>ВЛ-6 кВ ф-4</t>
  </si>
  <si>
    <t>35/6кВ "БКНС"</t>
  </si>
  <si>
    <t>СШ-6-2 (ф-815, 816)</t>
  </si>
  <si>
    <t xml:space="preserve"> Перевод питания СШ-6-2 от ПС 110/35/6кВ "Никольская", подготовка схемы к выводу в ремонт ВЛ-35-"10Л Львовская-БКНС" для устранения замыкания на землю на оп №24.</t>
  </si>
  <si>
    <t>ВЛ-6кВ Ф-4 ПС 35/6кВ "К-424"</t>
  </si>
  <si>
    <t>Прохождение грозового фронта. БЭО-4: посадка напряжения на Пс-110/35/6 кВ Тайга, Киняминская, Среднеугутская, отключений оборудования БЭО №4 -не было. БЭО-1: выборочная остановка 24 скв на ЮС м/р и 1 скв на Восточно-Сургутском м/р по посадке напряжения. БЭО-3: остановка скважин по посадке напряжения Мамонтовского, Ефремовского, Встречного месторождений, производится осмотр оборудования.</t>
  </si>
  <si>
    <t>ВЛ-35 "НПС-Чкаловская". ПС "КНС-2", "Султангуловская", "Заглядино".</t>
  </si>
  <si>
    <t>Вывод в неотложный ремонт ВЛ-35кВ "НПС-Чкаловская" для устранения повреждения грозотроса на уч-ке от ПС 35/6кВ "Заглядино" до ПС 35/10кВ "Чкаловская" персоналом СПО "Оренбургэнерго".</t>
  </si>
  <si>
    <t>ВЛ-10 фидера "Аз-7"</t>
  </si>
  <si>
    <t>Вывод в неотложный ремонт В-10кВ "Аз-7" ПС 35/10кВ "Азаматово" для замены наконечников на вывод с погашением РП-10кВ "Жедрино" (персоналом СПО "Оренбургэнерго"). Работы не согласованы ЦИТС.</t>
  </si>
  <si>
    <t xml:space="preserve"> 1,2ст ЗЗ, МТО</t>
  </si>
  <si>
    <t>ПС 220/110/35 кВ Кирьяновская ВЛ 110 кВ Кирьяновская-ГПП-7-1,2</t>
  </si>
  <si>
    <t>КТП-10/0,4 скв.№ 50</t>
  </si>
  <si>
    <t>ВЛ-110 Кирьяновская - ГПП 712</t>
  </si>
  <si>
    <t>Прохождение грозового фронта. Посадка напряжения.</t>
  </si>
  <si>
    <t>ПС 110/10кВ "Арзамасцево" ф.6, 15 (ПАО "Удмуртэнерго")</t>
  </si>
  <si>
    <t>ВЛ-10кВ  ф.6, 15 ПС 110/10кВ "Арзамасцево"  (ПАО "Удмуртэнерго")</t>
  </si>
  <si>
    <t>ТЗНП 1ст</t>
  </si>
  <si>
    <t>Донецко-Сыртовская, Вахитовская</t>
  </si>
  <si>
    <t>ВЛ-35 "Курманаевская". ПС "Курманаевская", "Сав.купол", Майский купол".</t>
  </si>
  <si>
    <t>Т1Т</t>
  </si>
  <si>
    <t>ВЛ-6 кВ № Ну-82 Абинский ЭСУ.</t>
  </si>
  <si>
    <t>ВЛ-6 кВ № Хл-212 Ильский ЭСУ.</t>
  </si>
  <si>
    <t>ВЛ-6 кВ № Ю-2 Абинский ЭСУ.</t>
  </si>
  <si>
    <t>ВЛ-6 кВ Ф-19</t>
  </si>
  <si>
    <t>1 СТ.МТЗ</t>
  </si>
  <si>
    <t>ВЛ-6кВ Ф-7 ПС 35/6 "ДНС-2"</t>
  </si>
  <si>
    <t>ВВ-35кВ №1 ПС 35/6 "КНС-1"</t>
  </si>
  <si>
    <t>ВЛ-110кВ Варьеган - Бахиловская 1,2 цепь</t>
  </si>
  <si>
    <t>ВЛ-6кВ Ф-6,7,8 ПС 35/6 "К-34"</t>
  </si>
  <si>
    <t>Прохождение грозового фронта Слом в стакане ж/б оп.№155, падение в болото.</t>
  </si>
  <si>
    <t>ПС "Заглядино", "Султангуловская", "КНС-2"</t>
  </si>
  <si>
    <t>Пропало питание со стороны ПС "НПС" выброс масла Ф-"А" В-35 кВ "Чкаловская" причина выясняется.В 21:09 подано питание на ПС "Заглядино ; в 21:28 подано питание на ПС "КНС-2"; в 21:43 потребители ПС "Султангуловская запитаны по ремонтной схеме по стороне 6 кВ.В 22:30 лаборатория приступила к исп оборудования на ПС "Султангуловская, в 0:15 испытания закончены отступлений от норм не выявлены.</t>
  </si>
  <si>
    <t xml:space="preserve">ПС 35/10 кВ "Беседино" </t>
  </si>
  <si>
    <t>Посадка напряжения в сети 110 кВ по сообщению дисп СПО Карпеева А.И. причина: на пс "Абдулино-Тяга" отключался с успешным АПВ В-110 кВ "Емонтаево" работа ЗЗП 3 ст, . Гроза</t>
  </si>
  <si>
    <t>Ф.48-1 Лугинецкого нмр</t>
  </si>
  <si>
    <t xml:space="preserve">Ф.48-1  </t>
  </si>
  <si>
    <t>ПС 35/6 "267" Т-1</t>
  </si>
  <si>
    <t xml:space="preserve">ПС 35/6 "267" Т-1 </t>
  </si>
  <si>
    <t>ПС-110/35/6кВ Тайга ЗРУ-6кВ КНС-1Уг ф.111</t>
  </si>
  <si>
    <t>При производстве работ транспортом "Эксковатор" (ООО "Газмонтаж") без разрешительных документов на работы в охранной зоне ВЛ, произошел зацеп проводов ф. А и ф.В, что привело к схлесту ф.А и ф.В в пролете оп. №3-3 и оп.№3-4, повреждению проводов ВЛ,  двухфазному К.З. проводов ВЛ.</t>
  </si>
  <si>
    <t>ВЛ-6 кВ ф-Промысловый</t>
  </si>
  <si>
    <t>Ф-416</t>
  </si>
  <si>
    <t>ВЛ-6 кВ № Нд-65 Афипский ЭСУ.</t>
  </si>
  <si>
    <t>М-е Новодмитриевское.Гроза. ШП №52 от 11.08.16г.</t>
  </si>
  <si>
    <t>1стЗЗ, 1стДЗ</t>
  </si>
  <si>
    <t>ВЛ-110 "РП Мостовое-Соколовка" 1ц отп. на ПС Мазунино  (ПАО "Удмуртэнерго"</t>
  </si>
  <si>
    <t xml:space="preserve">ВЛ-110 "РП Мостовое-Соколовка" 1ц </t>
  </si>
  <si>
    <t>Прохождение грозового фронта. Следы грозового перекрытия по гирлянде изоляторов и проводу ф.А на оп. №6 отп.на ПС Мазунино</t>
  </si>
  <si>
    <t>ВЛ-35кВ "Яблоневская" (Жиг.ПО)</t>
  </si>
  <si>
    <t>ВЛ-35кВ "Яблоневская" (Жиг.ПО) ПС 110/35/10 кВ "Александровка" (Жиг.ПО). Под отключение попала: ПС 35/6 кВ "Яблоневская"(Жиг.ПО): ВЛ-6 кВ Ф-2,Ф-3 (АО "СНГ").</t>
  </si>
  <si>
    <t>Работала Т.О. АПВ-не успешно. 13:40 РПВ- успешно. АВР-6кВ на ПС 35/6кВ "Яблоневская"-успешно. Причина:неисправность Т-1-Т на ПС 35/6кВ "Гл.Карьер"(ЗАО "ЖСМ").</t>
  </si>
  <si>
    <t>Посадка напряжения при аварийном отключении 1СШ-6кв на ПС "Бузулукская" Гроза.Причина выясняется.</t>
  </si>
  <si>
    <t>ВЛ-35 НПС-Чкаловская с успешным АПВ. ПС "Заглядино", КНС-2, "Султангуловская"</t>
  </si>
  <si>
    <t xml:space="preserve">Кратковременное понижение напряжения из-за аварийного отключения с успешным АПВ ВЛ-35-"НПС-Чкаловская", работа МТЗ 1-й ступени. Гроза. </t>
  </si>
  <si>
    <t>110/10кВ "Сарай-Гир-тяга" (КбшЖД)</t>
  </si>
  <si>
    <t>Кратковременное понижение напряжения из-за аварийного отключения с успешным АПВ ВЛ-110 кВ Сарай-Гир-тяга- Асекеево-тяга (КбшЖД). Гроза.</t>
  </si>
  <si>
    <t>ПС 110/35/6 Гагаринская  ВЛ-110кВ  Гагаринская-Лабытвор отпайка Горшковская-I цепь</t>
  </si>
  <si>
    <t>ВЛ-110кВ  Гагаринская-Лабытвор отпайка Горшковская-I цепь</t>
  </si>
  <si>
    <t>Ф-501</t>
  </si>
  <si>
    <t>Ф-502</t>
  </si>
  <si>
    <t>Аварийное отключение с успешным АПВ.Гроза.</t>
  </si>
  <si>
    <t>Ф-706,708</t>
  </si>
  <si>
    <t>Аварийное отключение с успешным АПВФ-706 МТЗ; Ф-708 МТО. Гроза. "Земля" на СШ-6кВ. При осмотре ф-708 на КТП скв.1744(б/д) обнаружен разрушенный ОПН. Неисправность устранена в 13:35.Земли нет.</t>
  </si>
  <si>
    <t>Ф-1404</t>
  </si>
  <si>
    <t>Ф-Петровский</t>
  </si>
  <si>
    <t>Ф-718</t>
  </si>
  <si>
    <t>35/6кВ "Школьная"</t>
  </si>
  <si>
    <t>Ф-15-01, 15-02, 15-03</t>
  </si>
  <si>
    <t>Ф-1409</t>
  </si>
  <si>
    <t>ВЛ-110 кВ Тарко-Сале-Пурпейская</t>
  </si>
  <si>
    <t>ВЛ-110 кВ Северный-Харампурская-1</t>
  </si>
  <si>
    <t>ПС-35/6кВ К-1847  ВЛ-6кВ Ф№6</t>
  </si>
  <si>
    <t>ЛР-6кВ оп.№21/21 К-1850 разрушение изолятора Ф-С.</t>
  </si>
  <si>
    <t xml:space="preserve">Ф.Б10-17  </t>
  </si>
  <si>
    <t>Ф.Б8-9 Ломового нмр</t>
  </si>
  <si>
    <t>Ф.Б8-9</t>
  </si>
  <si>
    <t>Ф.9-19 Южно-Крапивинского нмр</t>
  </si>
  <si>
    <t>К-165 скв.1127 Советское нмр</t>
  </si>
  <si>
    <t>К-165 скв.1127</t>
  </si>
  <si>
    <t>АО скв №1127, выход из строя МП, выполнена замена МП, скв в работе.</t>
  </si>
  <si>
    <t>ВЛ-35 кВ Пурпейская-1,2</t>
  </si>
  <si>
    <t>ВЛ-35 кВ Базовая-1,2</t>
  </si>
  <si>
    <t>ПС 35/6 кВ "104" В-6-1</t>
  </si>
  <si>
    <t>ПС 35/6 кВ "104" отключение В-6-1. Прохождение грозового фронта. В 15:09 включение В-6-1</t>
  </si>
  <si>
    <t>ВЛ-6 кВ "259-16"</t>
  </si>
  <si>
    <t>ВЛ-35 кВ Дальная-1,
ВЛ-35 кВ Кольцевая-2</t>
  </si>
  <si>
    <t>ВЛ-35 кВ Дальная-1, 
ВЛ-35 кВ Кольцевая-2</t>
  </si>
  <si>
    <t>ВЛ-35 кВ "Тимашево-Западная"</t>
  </si>
  <si>
    <t>ВЛ-35 кВ "Тимашево-Западная" ПС 110/35/6 кВ "Тимашевская". Под отключение попали: Т-1-Т ПС 35/6 кВ "Западная".</t>
  </si>
  <si>
    <t>ВЛ-35кВ Запад-2</t>
  </si>
  <si>
    <t>ГТЭС Хасырейского м.р.</t>
  </si>
  <si>
    <t>ВЛ-6кВ Ф-502, 507Х, 512, 514</t>
  </si>
  <si>
    <t>м/р Хасырейское. В результате остановки компрессора С200В по превышению давления 1-й ступени произошла остановка ГТУ. Действием АЧР произошло отключение Ф-502,507Х,512,514. Запуск ДЭС. Введены в работу ВЛ-6кВ Ф-502,507Х,512,514. Введен в работу компрессор С200А. Введены в работу ГТУ.</t>
  </si>
  <si>
    <t>ВЛ-220 кВ Вынгапур-Зима</t>
  </si>
  <si>
    <t>Посадка напряжения по ПС 35/6 кВ  до уровня 5,3 кВ подключенных от ПС-110/35/6кВ   "Ямальская" из-за отключения ВЛ-220 Вынгапур-Зима, АПВ успешное. Прохождение грозового фронта.</t>
  </si>
  <si>
    <t>ВЛ-6 кВ "209-06", отпайка на БУ-16 СТ</t>
  </si>
  <si>
    <t xml:space="preserve">СУ </t>
  </si>
  <si>
    <t>Посадка напряжения по ПС 35/6 кВ "209" до уровня 5,1 кВ из-за наезда транспортного средства на БУ-16 СТ в  опору № 5, отпайка ВЛ-6 кВ 209-06, принадлежащая ООО РН-Бурение</t>
  </si>
  <si>
    <t xml:space="preserve"> 1ст ЗЗ, МТО</t>
  </si>
  <si>
    <t>3 ст.МТЗ</t>
  </si>
  <si>
    <t>ВЛ-10кВ Ф-11 "Гражданский"</t>
  </si>
  <si>
    <t>ВЛ-220кВ Северо-Варьеганская- Вынгапур</t>
  </si>
  <si>
    <t>ВЛ-35кВ Ф-2,5 ПС 110/35/6кВ "Северо-варьеганская"</t>
  </si>
  <si>
    <t>ВЛ-110кВ Средний-Балык-Угутский-1ц</t>
  </si>
  <si>
    <t>Прохождение грозового фронта;                                                                                                                                                                                                                                                                                                                                                                                                                                                                                                                                                                                                                                                                                                                                                                                                                                                                                                                                                                                                                                                                                                                                                                                                                                                                                                                                                                                                                                                                                                                                                                                                                                                                                                                                                                                                                                                выборочная остановка скважин по посадке U от ПС 110/35/6кВ Среднеугутская</t>
  </si>
  <si>
    <t>Аварийное отключение-остановка. ДГУ № 3 по превышению температуры, ост. ДГУ № 2 не справился с нагрузкой</t>
  </si>
  <si>
    <t>Ф.3-8</t>
  </si>
  <si>
    <t>ПС-110/35/6             КНС-33                        ВЛ-35кВ Ф-2.</t>
  </si>
  <si>
    <t>ПС-110/35/6              КНС-33                        ВЛ-35кВ Ф-2.</t>
  </si>
  <si>
    <t>ПС-110/35/6             КНС-33                        ВЛ-35кВ Ф-4</t>
  </si>
  <si>
    <t>ПС-110/35/6              КНС-33                        ВЛ-35кВ Ф-4.</t>
  </si>
  <si>
    <t>ПС-35/6кВ К-846  ВЛ-6кВ Ф№8</t>
  </si>
  <si>
    <t>ПС-35/6кВ К-330  ВЛ-6кВ Ф№6</t>
  </si>
  <si>
    <t>ПС-35/6кВ К-868  ВЛ-6кВ Ф№8</t>
  </si>
  <si>
    <t>ПС-35/6кВ К-868  ВЛ-6кВ Ф№16</t>
  </si>
  <si>
    <t>АО Черногорэнерго</t>
  </si>
  <si>
    <t>ВЛ-6кВ Ф-20      ПС35/6кВ Север-1</t>
  </si>
  <si>
    <t>ВЛ-6кВ Ф-6      ПС35/6кВ К-911</t>
  </si>
  <si>
    <t>ВЛ-6кВ Ф-4      ПС35/6кВ К-1508</t>
  </si>
  <si>
    <t xml:space="preserve"> МТО Ф-А</t>
  </si>
  <si>
    <t>ПС 35/6 кВ Куст-220 ВЛ 6 кВ Ф- 10 от ПС 35/6 кВ Куст-220</t>
  </si>
  <si>
    <t>ПС 35/6 кВ Куст-220 яч. 10</t>
  </si>
  <si>
    <t>ПС 110/35/6 кВ Кетовская ВЛ 35 кВ Ф-2 от ПС 110/35/6 кВ Кетовская</t>
  </si>
  <si>
    <t xml:space="preserve"> ВЛ 6 кВ Ф-2 от ЗРУ 6 кВ Энергоцентр ДЭС КП-44</t>
  </si>
  <si>
    <t>РУ 6 кВ ДНС-1 яч. 4</t>
  </si>
  <si>
    <t xml:space="preserve"> ВЛ 6 кВ Ф-5 от ЗРУ 6 кВ №1 ГПЭС ДНС-1</t>
  </si>
  <si>
    <t>КРУН 6 кВ ДНС-2 ВЛ 6 кВ Ф-15 от КРУН 6 кВ ДНС-2</t>
  </si>
  <si>
    <t>РУ 6 кВ Энергоцентр  ДНС-1 ВЛ 6 кВ Ф-14 от РУ 6 кВ Энергоцентр ДЭС ДНС-1</t>
  </si>
  <si>
    <t>РУ 6 кВ Энергоцентр  ДНС-1 яч.14</t>
  </si>
  <si>
    <t>Указательное реле не сработало.</t>
  </si>
  <si>
    <t>ВЛ-6 ф.2-07</t>
  </si>
  <si>
    <t>ВЛ-35 Север-1,2</t>
  </si>
  <si>
    <t>Падение дерева в пролете оп.93-№94 из вне охранной зоны ВЛ</t>
  </si>
  <si>
    <t>ВЛ-6 фидера "Поселковый", ТП-6/0,4 скв.№ 228.</t>
  </si>
  <si>
    <t>1ц - ТО, 
2ц - 3 ст. ТНЗНП</t>
  </si>
  <si>
    <t>ВЛ-110кВ  Гагаринская-Лабытвор-1,2 отпайка Горшковская</t>
  </si>
  <si>
    <t>ПС 35/6кВ №067 ВЛ-6кВ ф.067-07</t>
  </si>
  <si>
    <t>ПС 110/35/6 кВ Киняминская 
ВЛ-35 кВ Муравская-1,2 ц.</t>
  </si>
  <si>
    <t>ПС 110/35/6 кВ Мушкино ВЛ-35 Промышленная-1</t>
  </si>
  <si>
    <t>Гроза. При прохождении грозового фронта, индуктированное перенапряжение вызванное разрядом молнии, привело к обрыву и  разрушению грозозащитного троса от оп.32-42. Оп.33 разрушена подвестная гирлянда ф. "В" обрыв провода. (Нагрузка переведена на ВЛ-35 "Промышленная-2").</t>
  </si>
  <si>
    <t>ПС 35/6кВ №027 ВЛ-6кВ ф.027-13</t>
  </si>
  <si>
    <t>ПС 110/35/6 кВ Петелинская
 ВЛ-35 кВ Заря-1,2 ц.</t>
  </si>
  <si>
    <t>В-35 кВ Заря-1,2ц</t>
  </si>
  <si>
    <t>Гроза. Выборочная остановка скважин на Омбинском м/р. Отключений на электрооборудовании ООО "РН-Юганскнефтегаз" нет.</t>
  </si>
  <si>
    <t>ПС 110/35/6 кВ Юганская
ВЛ-35 Балык-2</t>
  </si>
  <si>
    <t>ПС 110/35/6 кВ Юганская
ВЛ-35 Озерная-1,2</t>
  </si>
  <si>
    <t>ПС 110/35/6 кВ Корниловская
 ВЛ-35 кВ Тайга-1,2 ц.</t>
  </si>
  <si>
    <t>В-35 кВ Тайга-1,2 ц.</t>
  </si>
  <si>
    <t>ПС 110/35/6 кВ Спутник 
ВЛ-35 кВ Буран-1,2 ц.</t>
  </si>
  <si>
    <t>В-35 кВ Буран-1,2 ц.</t>
  </si>
  <si>
    <t>ПС 110/35/6 кВ Солнечная
 ВЛ-35 кВ Волга-1,2 ц.</t>
  </si>
  <si>
    <t>ПС 35/6кВ №019 ВЛ-6кВ ф.019-10</t>
  </si>
  <si>
    <t>ПС 35/6кВ №029 ВЛ-6кВ ф.029.13</t>
  </si>
  <si>
    <t>В-6кВ ф.029-13</t>
  </si>
  <si>
    <t>ПС 110/35/6 кВ Лосинка ВЛ-35 Искра-1,2</t>
  </si>
  <si>
    <t>ПС 110/35/6 кВ Очимкинская ВЛ-35 Весенняя-1</t>
  </si>
  <si>
    <t>ПС 35/6 №206 ф.206-01</t>
  </si>
  <si>
    <t>к.321 КТПН-6/0.4 разрушены ограничители перенапряжений ф.А,С; на оп.73 и оп.74 разрушены изоляторы ф.А,С, провод лежал на траверсе. Устранили</t>
  </si>
  <si>
    <t>ПС 110/35/6 кВ Речная ВЛ-35 Горная-1,2</t>
  </si>
  <si>
    <t>ПС 110/35/6 кВ Мамонтовская ВЛ-35 Скриповская-1</t>
  </si>
  <si>
    <t>Защита АВ-04кВ</t>
  </si>
  <si>
    <t>ПС 35/6кВ №057
ВЛ-6кВ ф.057-10 К-101 КТПН-6/0.4кВ №3 АВ-0.4кВ Ввода</t>
  </si>
  <si>
    <t>К-101 КТПН-6/0.4кВ №3 АВ-0.4кВ Ввода</t>
  </si>
  <si>
    <t>ПС 35/6 №277 ф.277-01</t>
  </si>
  <si>
    <t>ПС 110/35/6 кВ Очимкинская
 ЗРУ-6 кВ 7р 
ВЛ-6 кВ ф.7р-02</t>
  </si>
  <si>
    <t>В-6 ф.7р-02</t>
  </si>
  <si>
    <t>оп.75 обрыв провода ф.В, лежит на земле. Устранили.</t>
  </si>
  <si>
    <t>ВЛ-6 кВ ф-1 ПС Башмаково</t>
  </si>
  <si>
    <t>Пр. опор 68-69 падение дерева из-за пределов ОЗ, провода без повреждений, дерево снято.</t>
  </si>
  <si>
    <t>ПС-35/6 №274 ф.274-08</t>
  </si>
  <si>
    <t>Остановка УЭЦН. Посадка напряжения при прохождении грозового фронта. Шторм.предупреждение, бюллетень погоды №228 от 15.08.16г.</t>
  </si>
  <si>
    <t>ВЛ-110 кВ Кирпичная-Пур</t>
  </si>
  <si>
    <t>1В-110 СП-110 Барсуковский</t>
  </si>
  <si>
    <t>Пл-10 (скв.69,728)</t>
  </si>
  <si>
    <t xml:space="preserve"> ПС-35/6 "211" 1 СШ-6 кВ</t>
  </si>
  <si>
    <t>ВЛ-6 кВ "105-06"</t>
  </si>
  <si>
    <t>Отключение ВЛ-6кВ "105-06" для замены проходного изолятора 6кВ фазы «С» на приемном портале яч. 06 ПС 35/6кВ «105», из-за нарушения изоляции после прохождения грозового фронта.</t>
  </si>
  <si>
    <t>ВЛ-6 кВ "211-04"
ВЛ-6 кВ "211-16"</t>
  </si>
  <si>
    <t xml:space="preserve">К-9С скв.111   </t>
  </si>
  <si>
    <t>АО ДЭС СФ ООО "СЭС". Остановка ДЭС-350 по причине выхода из строя статорной обмотки силового генератора</t>
  </si>
  <si>
    <t>ВЛ-6кВ Ф-507</t>
  </si>
  <si>
    <t xml:space="preserve">    М/р "Черпаюское". В результате прохождения грозового фронта прозошло отключение Ф-507 действием МТЗ-1, РПВ - успешно. Скважины введены в работу.</t>
  </si>
  <si>
    <t>ПС "Хасырей",
Т-1</t>
  </si>
  <si>
    <t xml:space="preserve">ВЛ-6кВ, Ф-505, 506, 507, 510, 512, 513, 514, 515, 516, 519, 522, 524 </t>
  </si>
  <si>
    <t>м/р "Хасырейское". В результате прохождения грозового фронта произошло отключение Т-1 (35/6кВ) действием МТЗ-1,что привело к отключению ГТУ-2 по МТЗ-1 и срабатыванию АЧР (отключение    Ф-505, 506, 507, 510, 512, 513, 514, 515, 516, 519, 522, 524 ). Восстановление схемы электроснабжения; ввод фидеров,  ГТУ-2  - в работу.</t>
  </si>
  <si>
    <t>ЮТЭК Пыть-Ях</t>
  </si>
  <si>
    <t>ПС 35/6кВ Город                  ф.6кВ Г-06</t>
  </si>
  <si>
    <t>ВЛ-110кВ                            Средний Балык-Угутский-1</t>
  </si>
  <si>
    <t>ВЛ-110кВ                                Средний Балык-Угутский-1</t>
  </si>
  <si>
    <t>2ст ЗЗ</t>
  </si>
  <si>
    <t>ВЛ-110кВ "РП Мостовое-Потаповская" 2ц (ПАО "Удмуртэнерго")</t>
  </si>
  <si>
    <t>ВЛ-6 кВ Вс-81 Афипский ЭСУ.</t>
  </si>
  <si>
    <t>ПС-35/6 №204                          ф.6кВ УПСВ-1-14</t>
  </si>
  <si>
    <t>ПС-35/6 №206                        ф.6кВ 206-06</t>
  </si>
  <si>
    <t>ПС 500/220/110/35кВ Пыть-Ях ВЛ-35кВ Звездная-1,2</t>
  </si>
  <si>
    <t>ПС 110/35кВ Компрессорная ВЛ-35кВ КНС 16-1</t>
  </si>
  <si>
    <t>ПС 110/35кВ Иглинская          ВЛ-35кВ Юго-Восток-1</t>
  </si>
  <si>
    <t>ПС 110/35кВ Лунная              ВЛ-35кВ ЦПС-2</t>
  </si>
  <si>
    <t>ПС 110/35/6кВ Среднугутская   ВЛ-35кВ Западный Угут-1</t>
  </si>
  <si>
    <t>ПС-35/6кВ №354                        ф.6кВ 354-14 ЗУ</t>
  </si>
  <si>
    <t>ПС 110/35кВ Речная                   ВЛ-35кВ Сосновая-2</t>
  </si>
  <si>
    <t>В-35кВ Сосновая-2</t>
  </si>
  <si>
    <t>РП-10-2/3  ВЛ-10 кВ Ф-9</t>
  </si>
  <si>
    <t>РП-10-2/3 ВЛ-10 кВ Ф-9 ПС 35/10 кВ
"Чёрновка (СПО)</t>
  </si>
  <si>
    <t>ВЛ-6 кВ "209-18"</t>
  </si>
  <si>
    <t>ПС-35/6кВ К-567 ВЛ-6кВ Ф№6</t>
  </si>
  <si>
    <t xml:space="preserve">АО ДЭС СФ ООО "СЭС". Остановка ДЭС-250 №1 вышел из-строя зарядный генератор: </t>
  </si>
  <si>
    <t>К-91 скв.1070 Советское нмр</t>
  </si>
  <si>
    <t>К-91 скв.1070</t>
  </si>
  <si>
    <t>КТП 6/0,4кВ №609</t>
  </si>
  <si>
    <t>Катангли, КТП 6/0,4кВ №609</t>
  </si>
  <si>
    <t xml:space="preserve">ВЛ-10 фидера "Пл-10". </t>
  </si>
  <si>
    <t xml:space="preserve">ПАЭС-220 Ноглики </t>
  </si>
  <si>
    <t>В-6/1. Фидера №№ 1, 2, 3, 4, 5, 6, 7.</t>
  </si>
  <si>
    <t>БЗГ</t>
  </si>
  <si>
    <t>ВЛ-10кВ Ф-21 ПС Бураново</t>
  </si>
  <si>
    <t>ДЭС К-10 Оленьего нмр</t>
  </si>
  <si>
    <t>АО ДЭС СФ ООО "СЭС".Остановка ДЭС-250 №1 нет контакта с  генератором.</t>
  </si>
  <si>
    <t>ПС "Никольская", "Кодяковская", "Боголюбовская".</t>
  </si>
  <si>
    <t>1СШ-6 кВ</t>
  </si>
  <si>
    <t>З.З.-1ст</t>
  </si>
  <si>
    <t>С2Т ПС "Герасимовская"</t>
  </si>
  <si>
    <t>Аварийное отключение с успешным АПВ ВЛ-110кВ "Алексеевская-1ц". на ПС "Нефтегорская-2"; СМВ-110 кВ на ПС "Алексеевская", отработала делительная аватоматика. РПВ СМВ-110кВ успешное. Однофазное "кз", фаза-С=0. Преположительное расстояние 25км от ПС "Алексеевская".Гроза.</t>
  </si>
  <si>
    <t>1ст.ТЗНП, 1ст.МТЗ</t>
  </si>
  <si>
    <t>1 ст. Д.З (дистанционная защита)</t>
  </si>
  <si>
    <t xml:space="preserve">1 ст.З.З </t>
  </si>
  <si>
    <t>ВЛ-110 кВ "Алексеевка-1"(ВПО)</t>
  </si>
  <si>
    <t>Авар.откл.</t>
  </si>
  <si>
    <t>ф-814</t>
  </si>
  <si>
    <t>ф-807</t>
  </si>
  <si>
    <t>Посадка напряжения при грозовых проявлениях.При осмотре оборудования ПС отключенного оборудования и выпавших блинкеров срабатывания защит не выявлено.</t>
  </si>
  <si>
    <t>ПС 35/6 кВ №175 
ВЛ-6 ф.175-16</t>
  </si>
  <si>
    <t>К-34, скв.616, К-17 скв.120  Западно-Катыльгинского нмр</t>
  </si>
  <si>
    <t>ДЭС К-10 скв.308 Оленьего нмр</t>
  </si>
  <si>
    <t>АО ДЭС СФ ООО "СЭС".ДЭС №2 Оплавление контактов интерфейса.</t>
  </si>
  <si>
    <t>скв.241р Первомайского нмр</t>
  </si>
  <si>
    <t>АО ДЭС СФ ООО "СЭС" действием защиты  " t ДВС"</t>
  </si>
  <si>
    <t>Ф.1-5 Советское нмр</t>
  </si>
  <si>
    <t>Ф.1-5</t>
  </si>
  <si>
    <t>К-15 скв.653 Крапивинское нмр</t>
  </si>
  <si>
    <t>ВЛ-35 кВ "Коммунарская"</t>
  </si>
  <si>
    <t>ВЛ-35 кВ "Коммунарская" ПС 110/35/6 кВ  "Бариновская" Под отключение попали: Т-2-Т ПС 35/6кВ "Широкинская" Т-2-Т  ПС 35/6кВ "Коммунарская"</t>
  </si>
  <si>
    <t>ВЛ-6 кВ Ф-22</t>
  </si>
  <si>
    <t>ВЛ-6 кВ Ф-22 ПС 110/35/6 кВ "Бариновская"</t>
  </si>
  <si>
    <t>ВЛ-6 кВ Ф-23</t>
  </si>
  <si>
    <t>ВЛ-6 кВ Ф-23 ПС 110/35/6 кВ "Бариновская"</t>
  </si>
  <si>
    <t xml:space="preserve">ВЛ-35 кВ "Ветлянка-2" </t>
  </si>
  <si>
    <t>ВЛ-35 кВ "Ветлянка-2" ПС 35/6 кВ "ДНС-1"  Под отключение попали: ПС 35/6кВ "Город-2",  "Кулешовская", "Ветлянская", Т-1-Т "Верхне-Ветлянская".,</t>
  </si>
  <si>
    <t>ВЛ-6 кВ Ф-16 ПС 110/35/6 кВ "Бариновская"</t>
  </si>
  <si>
    <t>СВВ-35 кВ</t>
  </si>
  <si>
    <t>СВВ-35 кВ ПС 35/6 кВ "ДНС-1" Под отключение попали:  ПС 35/6кВ "Город-2",  "Кулешовская", "Ветлянская", Т-1-Т "Верхне-Ветлянская"</t>
  </si>
  <si>
    <t>Работала МТЗ. РПВ-успешно Гроза, дождь, сильный порывистый ветер.</t>
  </si>
  <si>
    <t>ПС 6/35/110кВ "Тямкинская"</t>
  </si>
  <si>
    <t>ВВ-6 Ввод-1 ПС 6/35/110кВ "Тямкинская"</t>
  </si>
  <si>
    <t xml:space="preserve">21.08.2016 г. УНП-2, Тямкинское м/р, в 20:49 А.О. отключение яч.№1 ЗРУ-6 ПС Тямка. Причины отключения выясняются. Потеря энергоснабжения КП-1 КТП-1,4. В 20:57 Энергоснабжение восстановлено.  В 22:04 фонд запущен в работу. </t>
  </si>
  <si>
    <t>ИБП</t>
  </si>
  <si>
    <t>11:07 ГТЭС-42 АО ГТУ-2 по потере питания САУ ГТУ. Работа АЧР 1,2,3 ст. 11:19 энергоснабжение Тямкинского ,Радонежского и Южнопетьёгского м/р восстановлено.</t>
  </si>
  <si>
    <t>ПС 35/6кВ «Врезовка», «Самодуровская», «УПСВ Самодуровская», «КНС», «НПС».</t>
  </si>
  <si>
    <t>ПАО "Энел Россия"</t>
  </si>
  <si>
    <t>АПАХ</t>
  </si>
  <si>
    <t>Рефтинская ГРЭС</t>
  </si>
  <si>
    <t>ВЛ-500 кВ Тюмень-Нелым, 
ВЛ-500 кВ Тюмень-Луговая</t>
  </si>
  <si>
    <t>СУ ЭЦН, ЭД БКНС</t>
  </si>
  <si>
    <t>1СШ-6 кВ ПС 35 кВ "Камыш-Бурун"</t>
  </si>
  <si>
    <t>АО ДЭС СФ ООО "СЭС". Низкаое давление масла</t>
  </si>
  <si>
    <t xml:space="preserve">АО 1СШ-6 кВ ПС 35 кВ "Камыш-Бурун". ВТ-61, МТЗ, перегруз по Ф-3.. </t>
  </si>
  <si>
    <t>ЗЗ-1ст</t>
  </si>
  <si>
    <t>Аварийное отключение ВЛ-110 кВ "Промысловая-1" с успешным АПВ на ПС 220/110/35/6кВ "Бузулукская". Произведен осмотр ВЛ-110, на опоре № 240 разрушен один изолятор в гирлянде фазы "А", видны следы перекрытия.</t>
  </si>
  <si>
    <t xml:space="preserve"> ПС "Тарханы". </t>
  </si>
  <si>
    <t>ВЛ-6 кВ Ю-1 Абинский ЭСУ</t>
  </si>
  <si>
    <t>ПС Сива Ф-20 ВЛ-6кВ</t>
  </si>
  <si>
    <t>ДЭС К-64 скв.1046 Первомайского нмр</t>
  </si>
  <si>
    <t>2 ст. МТЗ, АПВ</t>
  </si>
  <si>
    <t xml:space="preserve">Ф.8-9     </t>
  </si>
  <si>
    <t>1 ст. МТЗ, АПВ</t>
  </si>
  <si>
    <t>Ф.8-16 Талового нмр</t>
  </si>
  <si>
    <t xml:space="preserve">Ф.8-16     </t>
  </si>
  <si>
    <t>Ф.О-5 Герасимовского нмр</t>
  </si>
  <si>
    <t xml:space="preserve">Ф.О-5  </t>
  </si>
  <si>
    <t>НПО Эталон</t>
  </si>
  <si>
    <t>ЗЗП-1 ст</t>
  </si>
  <si>
    <t>ПС "Курманаевская", "Долговская", "Моргуновская"</t>
  </si>
  <si>
    <t>ГПС Колотушное нмр</t>
  </si>
  <si>
    <t>ПС 110 №32 "Север", 1С-35 - дуговая защита</t>
  </si>
  <si>
    <t>ПС 110 №32 "Север", 1С-35, В-35 М-29</t>
  </si>
  <si>
    <t>ПС 35/6 №20 1С-35, №16 1С-35, №108 1С-35, №21 1С-35, №24 1С-35, №112 1С-35, №109 1С-35, №111 2С-35, №19 2С-35, №17 1С-35</t>
  </si>
  <si>
    <t>ЗРУ-6кВ ГТЭС,
ВЛ-6кВ № 4 Водозабор</t>
  </si>
  <si>
    <t xml:space="preserve">Внешнее механическое воздействие кузовом грузового автомобиля на провод ВЛ-6кВ ф. </t>
  </si>
  <si>
    <t>ВЛ-6 фидера № 1505</t>
  </si>
  <si>
    <t>К-74  Вахское нмр.</t>
  </si>
  <si>
    <t>К-74   САВ-0,4 кВ</t>
  </si>
  <si>
    <t>С-31 ПС 110/35/10 Левокумская (ПЭС)</t>
  </si>
  <si>
    <t>Сх-3, скв.720</t>
  </si>
  <si>
    <t xml:space="preserve">п/с "Донецко-Сыртовская" "Платовская"     </t>
  </si>
  <si>
    <t>НВЧЗ,          3ст ДЗ,    ТЗНП</t>
  </si>
  <si>
    <t xml:space="preserve"> п/с "Никольская",    "Толкаевская",     "Львовская",   "Н-Львовская",   "Ольховская", "Кодяковская", "Боголюбовская" </t>
  </si>
  <si>
    <t>Посадка напряжения при аварийном отключении с успешным АПВ ВЛ-220 кВ "Газовая-Сорочинская" (МЭС) .Работа защит: НВЧЗ, 3ст ДЗ, ТЗНП .Место повреждения по приборам 64 км от ПС "Газовая" Причина выясняется. Производится осмотр.</t>
  </si>
  <si>
    <t>ПС-110/35/6 Лунная  ф.Л-08</t>
  </si>
  <si>
    <t>ВЛ-6кВ  ф.Л-08</t>
  </si>
  <si>
    <t>Диф.защита 1 зона, земляная защита, МТО</t>
  </si>
  <si>
    <t>ПС 500/220/110 кВ Сибирская ВЛ 220 кВ Сибирская-Топаз-Кварц</t>
  </si>
  <si>
    <t>ПС 500/220/110 кВ Сибирская ВЛ 220 кВ Сибирская-Топаз</t>
  </si>
  <si>
    <t>1,2 зона ДЗ</t>
  </si>
  <si>
    <t xml:space="preserve"> ВЛ 110 кВ ПП Восточный-Чистинная-1</t>
  </si>
  <si>
    <t>ВЛ-220 Сибирская-Кварц, Сибирская-Топаз</t>
  </si>
  <si>
    <t>ВЛ-110 Самотлор-Космос-2</t>
  </si>
  <si>
    <t>ПАО «ФСК ЕЭС» - Восточное ПМЭС</t>
  </si>
  <si>
    <t>НВЧЗ,      АПВ</t>
  </si>
  <si>
    <t>ВЛ-220 кВ "Сибирская-Топаз" и "Сибирская-Кварц"</t>
  </si>
  <si>
    <t>Мегионский РЭС</t>
  </si>
  <si>
    <t>5АТ ПС-220 "Мегион"</t>
  </si>
  <si>
    <t>5АТ  ПС-220 "Мегион"5АТ</t>
  </si>
  <si>
    <t xml:space="preserve">ВЛ-220кВ Сибирская-Кварц, Сибирская-Топаз.  </t>
  </si>
  <si>
    <t>ВЛ 110кВ Варьеган-Бахиловская 1я цепь</t>
  </si>
  <si>
    <t>ВЛ-220кВ Сибирская-Кварц</t>
  </si>
  <si>
    <t>ВЛ-6 фидера № 103.</t>
  </si>
  <si>
    <t>Гроза. Выборочная остановка скважин на Угутском  м/р. Отключений на электрооборудовании ООО "РН-Юганскнефтегаз" нет.</t>
  </si>
  <si>
    <t>ВЛ-6 кВ Ф-Н-1</t>
  </si>
  <si>
    <t>ВЛ-6 кВ Ф-Н-1 ПС 35/6 кВ "Южный Неприк"</t>
  </si>
  <si>
    <t>ПС 35/6 кВ КНС-3м ВЛ 6 кВ Ф-8 от ПС 35/6 кВ КНС-3м</t>
  </si>
  <si>
    <t>ПС 110/35/6 кВ Чистинная ВЛ 35 кВ Ф-1,2  от ПС 110/35/6 кВ Чистинная</t>
  </si>
  <si>
    <t>ПС-110/35/6 КНС-3А В-35кВ Ф-2</t>
  </si>
  <si>
    <t>ВЛ-35кВ Ф-2 ПС-110/35/6кВ КНС-3А</t>
  </si>
  <si>
    <t>АПВН РПВН</t>
  </si>
  <si>
    <t>ПС-35/6кВ К-1193  ВЛ-6кВ Ф№6</t>
  </si>
  <si>
    <t>ЦЛ-2з</t>
  </si>
  <si>
    <t xml:space="preserve">Ф.28-9, 28-19 </t>
  </si>
  <si>
    <t xml:space="preserve">Ф.2-6       </t>
  </si>
  <si>
    <t xml:space="preserve">Ф.5-10    </t>
  </si>
  <si>
    <t xml:space="preserve">Ф.11-11   </t>
  </si>
  <si>
    <t>К-1С</t>
  </si>
  <si>
    <t xml:space="preserve">ВЛ-6кВ  ф-16  ПС 35/6кВ  "Южная"  </t>
  </si>
  <si>
    <t xml:space="preserve">ВЛ-6кВ  ф-1  ПС 35/6кВ  "КСП-2"  </t>
  </si>
  <si>
    <t xml:space="preserve"> 1ст ЗЗ</t>
  </si>
  <si>
    <t>ВЛ-220 Муравленковская-Надым</t>
  </si>
  <si>
    <t>1 ступень Дистанционной Защиты</t>
  </si>
  <si>
    <t>ВЛ-220 Тарко-Сале-Арсенал</t>
  </si>
  <si>
    <t>3 ст.ТЗНП</t>
  </si>
  <si>
    <t>ВЛ-110 кВ "Жигулёвск-Зольное"</t>
  </si>
  <si>
    <t>110/35/10кВ "Емонтаево" (СПО)</t>
  </si>
  <si>
    <t>ПС 35/6 "Школьная"</t>
  </si>
  <si>
    <t>С неуспешным АПВ, работа МТЗ, В-35 кВ "Школьная" на ПС "Емонтаево" (СПО). Персонал УЭ производит осмотр ВЛ-35 кВ (L=30,3 км). Гроза. В 15:32 ПС "Школьная" переведена на ПС "Матвеевка" (L=8,9 км). В 17:55 ВЛ-35 кВ осмотрена, замечаний нет.</t>
  </si>
  <si>
    <t>ПС-110/35/6кВ Чупальская                          РУ-6 ВЛ-6кВ ф.3-04</t>
  </si>
  <si>
    <t>ВЛ-6кВ ф.3-04 Чуп</t>
  </si>
  <si>
    <t>РП-35 Ефремовский
ВЛ-35кВ
Квант-1,2</t>
  </si>
  <si>
    <t xml:space="preserve">
ВЛ-35кВ
Квант-1,2</t>
  </si>
  <si>
    <t>ПС-110/35/6кВ Среднеугутскаяя                          РУ-6кВ ВЛ-6кВ ф.106</t>
  </si>
  <si>
    <t>ВЛ-6кВ ф.106СрУг</t>
  </si>
  <si>
    <t>ПС 35/6 кВ Промысловая-2 ВЛ 6 кВ Ф-16 от ПС 35/6 кВ Промысловая-2</t>
  </si>
  <si>
    <t>ПС 35/6 кВ Промысловая-2 яч.16</t>
  </si>
  <si>
    <t>ПС 35/6 кВ Куст-67 ВЛ 6 кВ Ф-16 от ПС 35/6 кВ Куст-67</t>
  </si>
  <si>
    <t>ПС 35/6 кВ Куст-67 яч.16</t>
  </si>
  <si>
    <t>ПС 110/35/6 кВ Чистинная 2В-35</t>
  </si>
  <si>
    <t>ПС 35/6 кВ Куст-115 ВЛ 6 кВ Ф-13 от ПС 35/6 кВ Куст-115</t>
  </si>
  <si>
    <t>ВЛ-35 кВ Западная-1,2</t>
  </si>
  <si>
    <t>ВЛ-6 кВ "260-06"</t>
  </si>
  <si>
    <t>ВЛ-35 кВ Восточная-1,2</t>
  </si>
  <si>
    <t xml:space="preserve">МВ-35 Т-1-Т ПС 35/6 кВ "Восточная". Под отключение попали:Т-1-Т ПС35/6 кВ "Восточная" </t>
  </si>
  <si>
    <t xml:space="preserve">Произошёл срыв защёлки привода МВ-35 Т-1-Т во время отключения МВ-35 "Кожемяки". </t>
  </si>
  <si>
    <t>К-24 скв.702 Ломовое нмр</t>
  </si>
  <si>
    <t>К-24 скв.702</t>
  </si>
  <si>
    <t xml:space="preserve">ВЛ-6кВ  ф-6,16  ПС 35/6кВ  "Кошильская"  </t>
  </si>
  <si>
    <t>ПС-35/6кВ К-289 ВЛ-6кВ Ф№10</t>
  </si>
  <si>
    <t>ПС-35/6кВ К-289               ВЛ-6кВ Ф№10</t>
  </si>
  <si>
    <t>ПС-35/6кВ К-418 ВЛ-6кВ Ф№18</t>
  </si>
  <si>
    <t>ПС-35/6кВ К-418                  ВЛ-6кВ Ф№18</t>
  </si>
  <si>
    <t>ВЛ-35кВ Ф-1      ПС110/35/6кВ   КНС-32</t>
  </si>
  <si>
    <t>ВЛ-6кВ Ф-28 ЗРУ-6кВ КНС-1 Тюм. м/р.</t>
  </si>
  <si>
    <t>АО ГПС  ООО "СЭС", аварийное отключение энергокомплекса (2 ГПУ) по низкой частоте.</t>
  </si>
  <si>
    <t xml:space="preserve">АО ГПС  ООО "СЭС", аварийное отключение энергокомплекса (2 ГПУ) по низкой частоте. Запущен ДЭС. </t>
  </si>
  <si>
    <t xml:space="preserve">ПС-110/35/6кВ "Останинская"      </t>
  </si>
  <si>
    <t xml:space="preserve">С-105, С-106                  </t>
  </si>
  <si>
    <t>СУ ЭЦН Крапивинской гр. мнр</t>
  </si>
  <si>
    <t>Остановка УЭЦН, посадка напряжения при АО ВЛ-110 кВ С-105, ВЛ-110 кВ С-106 на ПС 110/35/6 кВ "Лугинецкая".</t>
  </si>
  <si>
    <t>ВЛ-6 фидера № 1409</t>
  </si>
  <si>
    <t>08:14;
03:34</t>
  </si>
  <si>
    <t>SEPAM яч.15 ЗРУ-6кВ ГТЭС</t>
  </si>
  <si>
    <t>ВЛ-6 кВ ф.15</t>
  </si>
  <si>
    <t>Причина выясяняется.</t>
  </si>
  <si>
    <t>ПС-35/6кВ №231       ВЛ-6кВ ф.231-14</t>
  </si>
  <si>
    <t>ПС-35/6кВ №075          ВЛ-6кВ ф.075-11</t>
  </si>
  <si>
    <t>Ф.3-2, Ф.3-13, Ф.3-17 Западно-Останинское нмр</t>
  </si>
  <si>
    <t xml:space="preserve">Ф.3-2, Ф.3-13, Ф.3-17      </t>
  </si>
  <si>
    <t>С-140, С-141</t>
  </si>
  <si>
    <t xml:space="preserve">ПС-110/35/6кВ "Крапивинская", "Западно-Моисеевская", "Двуреченская"      </t>
  </si>
  <si>
    <t>СУ ЭЦН ЦДНГ-4</t>
  </si>
  <si>
    <t xml:space="preserve">Остановка УЭЦН, посадка напряжения при запуске агр. №3 БКНС-11  </t>
  </si>
  <si>
    <t>Ф.О-11 Герасимовское нмр</t>
  </si>
  <si>
    <t>Ф.О-11</t>
  </si>
  <si>
    <t>Ф.8-9 Таловое нмр</t>
  </si>
  <si>
    <t>В-6 Л-5МТ</t>
  </si>
  <si>
    <t>1 ст.ТЗНП</t>
  </si>
  <si>
    <t>ВЛ-10 кВ Ф-4 ПС 35/10 кВ "Петрухновская"</t>
  </si>
  <si>
    <t>АО ДЭС СФ ООО "СЭС" Вышли из строя аккумуляторы.</t>
  </si>
  <si>
    <t>К-39 скв.1138 Советское нмр</t>
  </si>
  <si>
    <t>К-39 скв.1138</t>
  </si>
  <si>
    <t>ПС 35/6кВ К-76</t>
  </si>
  <si>
    <t>ВЛ-6кВ ф.76-16</t>
  </si>
  <si>
    <t>Падение дерева из внеохранной зоны оп.12 отп на К-97б, срыв изолятора ф.В</t>
  </si>
  <si>
    <t>ВЛ-6кВ ф.257-18</t>
  </si>
  <si>
    <t>ООО "РН-Ванкор"</t>
  </si>
  <si>
    <t xml:space="preserve">МТЗ-2 ф. "В", "С"                                                                                       </t>
  </si>
  <si>
    <t>ПС 35 кВ "Куст №15"</t>
  </si>
  <si>
    <t>ф.15-19</t>
  </si>
  <si>
    <t>Повреждение двух изоляторов на опоре ВЛ-6 кВ  на БУ Куста 209. Балансовая и эксплуатационная ответственность ООО ВСФ "РН-Бурение".</t>
  </si>
  <si>
    <t>ТО
МТЗ-1</t>
  </si>
  <si>
    <t>ПС №31 "ЦПС", В-10 ф.31-17;
ТП КНС В-10 ф.31-17</t>
  </si>
  <si>
    <t xml:space="preserve">2С-10 кВ ТП КНС - ОНД-1,3, ДНД-1,3. </t>
  </si>
  <si>
    <t>Поврежение соединительной муфты КЛ-10 кВ.
При отключении ф.31-17 отключились на ЦПС: БКНС-4 ОНД-2, ГКСВД КЦ-1 ГПА-1,2,4 ; КЦ-2 ГПА-9,10,11,12; КЦ-3 ГКА -2,3,4.</t>
  </si>
  <si>
    <t>ВЛ-35кВ Ф-4 ПС-110/35/6кВ "Ермаковская"</t>
  </si>
  <si>
    <t>М-е Украинское, Абино-Украинское. ВЛ-35 кВ Абинск-Новоукраинская и ПС 35/6 кВ "Юлия" запитаны от ПС 35/6 кВ И-4 "Абинская" по ремонтной схеме.</t>
  </si>
  <si>
    <t>Отсутствие напряжения в цепях СН</t>
  </si>
  <si>
    <t>ГПЭС-2 8х1540, 1х250  ГПГУ-1</t>
  </si>
  <si>
    <t>Во время прохождения грозового фронта исчезновение напряжения в цепях собственных нужд ГПГУ-1 и последующий останов ГПГУ-1. В результате этого произошло отключение ВВ-6 кВ ячеек № 6, 8 ПС 35/6 кВ Аригольская-2 защитой АЧР 2 ступени. Зафиксирована частота 49,08 Гц.(Уставка 1ст. 49 Гц 0 секунд; 2ст 49,08 Гц 3 секунды.). В 12:35 запуск ГПГУ-1, в 12:37 телеуправлением подано напряжение на 6, 8 фидер от ПС 35/6 кВ Аригольская-2.  Косвенные потери 0,3 т/4,4 м3, прямые потери 0,7 т/13,7 м3. Осмотр оборудования, квитирование защит, подача напряжения на СН, запуск ГПГУ.</t>
  </si>
  <si>
    <t>При производстве переключений по восстановлению нормальной схемы по 1,2 СШ-35 кВ на пс 110/35/6 кВ Мартыновская произошла посадка напряжения до 24кВ на 2С-35кВ после отключения СВ-35кВ,что привело к останову мех.фонд Северо-Ореховского, Ватинского м/р, останову СТД-6кВ №1 КНС-2 С-Орехоского м/р. Сброс нагрузки составил 2,5 МВт из них технологическое оборудованиея 1,4МВт._x000D_
Потери составили прямые 0,9т/14,3м3, косвеные 0,4т/21,1м3 Вкл. СВ-35кВ персоналом МРЭС. Контроль за напряжением, нагрузками. Вывод в ремонт В-35кВ 2Т ПС 110/35/6кВ Мартыновская, аварийно-восстановительные работы на В-35 кВ 2Т.Сбор нормальной схемы в 0-40 06.08.16г.</t>
  </si>
  <si>
    <t>Отключение ВВ-6 кВ яч.12 произошло в момент аварийного отключения ВВ-6 кВ яч.16 (Ф-16) при прохождении грозового фронта, АПВ Ф-16 не успешно. По результатам осмотра обнаружены упавшие  деревья из-за пределов охранной зоны в пр.оп.47-48,52-53, повреждения провода, изоляции, деформация опор в пр.оп. 51-61.  Длина ВЛ 4,5км, ОПН-6(12шт.) на оп.1, КТПН 6/0,4кВ КП-37, 37бис. Набор нагрузки 50% через 45мин, 100% через 130мин. Уставки яч.16 МТЗ 300А 0,5сек, МТО 1600А 0сек, яч.12 МТЗ 520А 16сек. на сигнал, МТО 1900А 0,8сек. Косвенные потери:3,1т/30,5м3, прямые потери: 2,5т/91,8м3.  ТУ ВВ-6кВ яч.12 ввод-1 успешно, ТУ Ф-16 не успешно. Контроль за напряжением, запуском мех.фонда. Осмотр ПС 35/6кВ ВЛ-6кВ Ф-16. Произвели разрыв шлейфов на оп.47, вывод в ремонт участка ВЛ-6кВ в пр.оп.47-78, проверку уставок РЗАиТ яч.12,16. Включение яч.16 в 11-38.</t>
  </si>
  <si>
    <t xml:space="preserve">Отключение ВЛ-6кВ произошло во время прохождения грозового фронта. В момент отключения по ТМ зафиксирован бросок тока 350А. По результатам осмота обнаружено на оп.56 Ф-В ожог изоляции, оп.51 Ф-В ожог изоляции, оп.105 Ф-В ожог изоляции, оп.123 Ф-В разрушение, ожог, Ф-С ожог изоляции. Уставка МТО 1300А 0с, МТЗ 420А 0,5с. Длина ВЛ-8,6км, ОПН-6(15шт.) на оп.1,27, КТПН №1 КП-77, КТПН №2 КП-146, КТПН Р-905, РВО-6 (18шт.) на оп.9,10, КТПН №2,3 КП-77, КТПН №1 КП-146, КТПН бр.7. Косвенные потери :0,9т/43,5м3, прямые потери: 0,3т/19,2м3.  Контроль за напряжением, запуском мех.фонда. Произведен осмотр ПС 35/6кВ, ВЛ-6кВ. 07.08.16г. произведена замена изоляции._x000D_
</t>
  </si>
  <si>
    <t>Аварийное откл. ВЛ-110кВ произошло во время прохождения грозового фронта. Сброс нагрузки 12,1МВт из них 6,2МВт технологическое оборудование. Набор нагрузки 50% 30мин., 75% 50мин., 100% 65мин. Косвенные потери составили 12т/120,5м3, прямые 6,8т/46,6м3 Регулировка напряжения на 1,2Т ПС 110/35/6кВ Чистинная, контроль за запуском технологического оборудования, скважин на Ачимовском, Чистинном м/р. Направлена телефонограмма в КЭС.</t>
  </si>
  <si>
    <t>Аварийное отключение ВЛ-35кВ произошло во время прохождения грозового фронта. На 1С-35кВ ПС 110/35/6кВ Мартыновская возникновение замыкания на землю ф.В. В 13:30  на 2С-35кВ ПС 110/35/6кВ Мартыновская возникновение замыкания на землю ф.С. По результам осмотра ВЛ-35кВ ф.6 на оп.35 выявлено повреждения 1 изолятора из 4, коронация на шлейфе провода ф.С. Сброс нагрузки составил 9,4МВт из них 1,2МВт технологическое оборудование. Косвенные потери нефти составили 9т/87,2м3. прямые потери 2,4т/44,5м3 Контроль за напряжением, нагрузками. Вывод участка ВЛ-35кВ ф.4 ПС 110/35/6кВ Заобье ( ВЛ-35кВ  ф.6 от ПС 110/35/6кВ Мартыновская) до ПС 35/6кВ К-224. Ремонт шлейфа на оп.35.</t>
  </si>
  <si>
    <t>В 16:29, во время прохождения грозового фронта отключение ячейки №6 ЗРУ-6 кВ действием защиты МТО (1934 А) и последующий останов ГПГУ-1,2,3 по причине Потеря сети (работа в базовом режиме распределения нагрузки), ГПУ-4 по защите Превышение частоты генератора, ГПГУ-5,6,7 по причине отключения АВГ-2500А. В 16:34 запущена ДГУ-9 на СН, в 16:35 запущена ДГУ-8. В 16:59 в работе ГПГУ 3,5,6,7, ДГУ-8, 9. В ЗРУ-6 кВ включены отходящие ячейки 5, 6, 8, 9, 10. Косвенные потери 12,5 т/39,5 м3, прямые потери 11,7 т/34,5 м3. Осмотр оборудования, запуск ДГУ, ГПГУ, снятие информации с ячеек ЗРУ-6 кВ, панелей управления ГПГУ. _x000D_
07.08.16 Произведена замена изоляции ВЛ-6кВ Ф-6 ЗРУ-6кВ ГПЭС ДНС-2 оп.№19 ф.А, оп.№11.1 ф.С, оп.№3.1 ф.В,А, оп.№9.1 ф.А, оп.№27 ф.А.</t>
  </si>
  <si>
    <t>Аварийное отключение яч.№4 произошло в момент запуска скв.11В ПЭД-300кВТ КП-31, повторное отключение яч.№4 в 18:22 АПВ успешно. При осмотре ЭО КТПН 6/0,4кВ №5 630кВА КП-31 обнаружено разрушение шпильки 6кВ Ф-А трансформатора 6/0,4кВ. На МПУ Сириус яч.№4 ЗРУ-6кВ ЭЦ КП-41 зафиксированы значение тока 475А в 18:14, 360А в 18:22, уставка МТЗ 350А/0,5с_x000D_
Скв.11В КП-31 подключена на СШ-0,4кВ в КТПН 6/0,4кВ_x000D_
АВ-0,4кВ Ввод ВА 53-41 рем.№42.8.10_x000D_
ТР КТПН 6/0,4кВ 21.05.2016г., ТО 23.07.2016г._x000D_
Имеется гарантийное письмо._x000D_
Прямые потери: 1,7т/6,3м3, косвенные потери: 0,9т/1,8м3. Осмотр ЭО КТПН 6/0,4кВ №5 630кВА КП-31, контроль за запуском мех. фонда. Отправлена ТЛФ в ЦИТС ОАО СН-МНГ о предоставлении информации с СУ ЭЦН. 08.08.2016г. произвели замену КТПН 6/0,4кВ</t>
  </si>
  <si>
    <t>Максимальное U нулевой последовательности</t>
  </si>
  <si>
    <t>ГПЭС 4х1,469; 1х1,25 ГПГУ-2</t>
  </si>
  <si>
    <t>14:29  аварийный  останов ГПГУ-2,3, на панели управления сигнал "Ошибка вакуумного выключателя", на яч.10,13 сигнал "Максимальное напряжение нулевой последовательности". Сброс нагрузки составил 700 кВт. Прямые потери: 1,2 т/14,2 м3. Отнесены в АИЭ (аварии). Осмотр электрооборудования. 14:40 Запуск ДГУ. 14:53 ввод в работуГПГУ-2.15:09 ввод в работу ГПГУ-3. Отправлена телефонограмма в АЭС. На 10.08.16 Запланирован выезд комиссии ООО «АЭС» для раследования аварийного отключения.</t>
  </si>
  <si>
    <t>Аварийный останов ГПГУ-1, на панели управления ПЛК сработал сигнал "Критическая детонация" что привело к  аварийному отключению ВЛ-6кВ Ф-6,8 на ПС 35/6кВ Аригольская-2 действием защиты АЧР 1ст(уст. 49,3ГЦ, 0сек.). По 2ТН-6 ПС 35/6кВ "Аригольская-2" зафиксировано падение частоты до 49,06Гц. Потери нефти составили прямые 1,2т/25,2м3 отнесены в категорию АИЭ (аварии). Осмотр оборудования, в 05:24 запуск ГПГУ-1 под нагрузку, В 05:27 включение Ф-6, Ф-8 ПС 35/6кВ Аригольская-2 по ТУ успешно. Отправлена телефонограмма в ЦИТС ООО "АЭС".</t>
  </si>
  <si>
    <t>В 13:19 аварийное отключение ВЛ-110кВ Кирьяновская-Локосово-1 при прохождении грозового фронта, посадка напряжения по 1,2С-35кВ ПС 220/110/35кВ Кирьяновская на 11%; посадка напряжения по 1,2С-35кВ ПС 110/35/6кВ Еловая на 16%, по 1,2С-35кВ ПС 110/35/6кВ С-Покурская на 8%; по 1,2С-35кВ ПС 110/35/6кВ Мартовская на 14%,  остановка мех.фонда на С-Покурском м/р в количестве 22-х скважин._x000D_
Потери нефти составили:_x000D_
Косвенные:1,5т/18,8м3_x000D_
Прямые:1,2т/19,1м3  Контроль за напряжением, запуском мех.фонда. Запрос информации со СУ ЭЦН в ЦИТС ОАО СН-МНГ.</t>
  </si>
  <si>
    <t>В 19:24 аварийное отключение ВЛ-110кВ Средний Балык-Угутская 1,2 действием направленой высокочастотной защиты, в момент прохождения грозового фронта, при отключении ВЛ-110кВ посадка напряжения по 1,2С-35кВ ПС 110/35/6кВ Чистинная на 17%, 1,2С-35кВ ПС 110/35/6кВ Покамасовская на 17%; 1,2С-35кВ ПС 110/35/6кВ Н-Покурская на 25%; выход из паралельной работы с сетью ТГ-1,2 ГТЭС Покамасовская по ошибке L-34 сброс из-за потери сети, останов СТД-6кВ №1,2 КНС Ачимовского м/р; останов СТД-6кВ №2 КНС-1 Н-Покурского м/р, остановка трёх скважин на Н-Покурском м/р. В 19:56 синхронизация с сетью ТГ-1 ГТЭС Покамасовская, в 20:11 синхронизация с сетью ТГ-2._x000D_
Потери нефти составили:_x000D_
Косвенные:6т/76,6м3_x000D_
Прямые:3,2т/9м3  Регулировка напряжения по ПС 110/35/6кВ Чистинная, Покамасовская, контроль за напряжением, запуском мех.фонда</t>
  </si>
  <si>
    <t>Аварийное отключение произошло в момент грозового фронта, по ТМ ОМЬ зафиксирован бросок тока  575А, уставки:МТО-1600А 0сек, МТЗ-480А 0,5сек. Длина ВЛ-8км, ОПН-6 12шт. Потери нефти прямые:1,07т/4,4м3, косвенные:2,07т/33,4м3. Осмотр ПС, ВВ-6кВ яч№8. Осмотр ВЛ 11.08.2016г., на оп.32.2 Ф-В разрушение юбки ШС-10, на оп.42 Ф-С ожоги изоляции.  13.08.16 произведена замена изоляции.</t>
  </si>
  <si>
    <t>01:40 аварийное отключение ВЛ-110кВ Кирьяновская-ГПП-7.1, ГПП-7.2 действием защит 1,2 ступень земляной защиты, МТО  в момент прохождения грозового фронта, при отключении ВЛ-110кВ посадка напряжения по 1,2С-35кВ ПС 220/110/35кВ Кирьяновская на 48%; посадка напряжения по 1,2С-35кВ ПС 110/35/6кВ Еловая на 13%, по 1,2С-35кВ ПС 110/35/6кВ С-Покурская на 18%; по 1,2С-35кВ ПС 110/35/6кВ Мартновская на 18%; по 1,2С-35кВ ПС 110/35/6кВ Мартовская на 32%, ПС 110/35/6кВ Аганская на 22%; 1,2С-35кВ, ПС 110/35/6кВ Лысенковская на 21%, ПС 110/35/6кВ Лысенковская на 21%, ПС 110/35/6кВ Таёжная на 4%; выход из паралельной работы с сетью ТГ-1,2 ГТЭС Покамасовская, ТГ-1,2 ГТЭС Ново-Покурская по ошибке L-34 сброс из-за потери сети, останов СТД-6кВ №1 КНС-2 Мыхпайского м/р; останов СТД-6кВ №1,2 КНС-3 Мегионского м/р, СТД-6кВ №1,2 КНС-8, 1,2 КНС-4, Ватинского м/р, СТД-6кВ №2,3 КНС-1, №2 КНС-10, №3,5,8 КНС-6, №4 КНС-7, №1 КНС3, №2 КНС-1. Сброс нагрузки 9,1 МВт(24 скв.) из них 7,2 МВт тех. Ватинского м/р, 13 МВт (19скв.) из них 10,2МВт тех. С-Ватинского м/р, 4,3 МВт (40сквю) из них 1,2 тех. С-Покурского м/р. 2МВт(16 скв.) Аганского м/р, 8МВт (33 скв.) из них 2,6 тех. Мегионского и Мыхпайского м/р. Потери нефти составили: Косвенные:57т/1059м3, Прямые:13т/ 157м3  Регулировка напряжения по ПС 110/35/6кВ Еловая, контроль за напряжением, запуском мех.фонда, технологического оборудования. В 02:30 ввод ТГ-1, 02:34 ввод ТГ-2 ГТЭС Покамасовская, 02:47 ввод ТГ-2, 02:58 ввод ТГ-1 ГТЭС Ново-Покурская.</t>
  </si>
  <si>
    <t>ПС 35/6 кВ Куст-11 ВЛ 6 кВ Ф-16 от ПС 35/6 кВ Куст-11</t>
  </si>
  <si>
    <t>Аварийное отключение ВЛ-6кВ произошло в результате КЗ в пр.оп.13-14 проводов Ф-А,В из-за касания проводов неустановленным транспортным средством. Уставка МТЗ 210А/0,5сек; МТО 1400А/0сек. Потери нефти составили:_x000D_
Косвеные: 0т/0м3; Прямые: 2,4т/97,9м3. _x000D_
_x000D_
 ТУ ВВ-6кВ Ф-16 не успешно, отключение ТУ 2БСК-6кВ успешно. Контроль за напряжением, нагрузками. Осмотр ПС 35/6кВ, 2ТН-6кВ,  ВЛ-6кВ Ф-16, квитирование защит. Произвели вывод в ремонт участка ВЛ-6кВ в пр.оп.13-14, перетяжка провода, устранение схлеста проводов, проверка работы ТУ яч.16, работы РЗАиТ. 18:35 включение ВВ-6кВ яч.16, в 18:36 включение 2БСК-6кВ, контроль уровня нагрузок, напряжения, запуск мех.фонда. Составлен Акт.</t>
  </si>
  <si>
    <t>ПС 35/6 кВ ЦПС-2 ВЛ 6 кВ Ф-16 от ПС 35/6 кВ ЦПС-2</t>
  </si>
  <si>
    <t>Аварийное отключение ВЛ-6кВ действием защиты МТЗ, в момент отключения по системе ТМ зафиксирован бросок тока до 240А по яч.16, уставка МТЗ 350А/0,5сек, МТО 1600А/0сек. По результатам осмотра ВЛ-6кВ обнаружены ожоги изоляции на оп.1/4 отпайка на КП-10 фаза В,С, под опорой обнаружена птица "Сорока". По результатам проверки МВ-6кВ яч.16 выявили скол головки регулировочного болта на планке включения привода, провели замену регулировочного болта.  Длина ВЛ-7,3км, ОПН-6(12шт.) на оп.№1, КТПН 6/0,4кВ №2 К-9, КТПН 6/0,4кВ №1,2 К-10, РВО-6кВ (15шт.) на КТПН 6/0,4кВ №1,2,3  К-11, КТПН 6/0,4кВ №1 К-9, Р-904 . Последний Т.Р. МВ-6кВ яч.16 14.06.16г._x000D_
Косвенные потери нефти: 0т/0,2м3._x000D_
Прямые потери: 3,9т/29,1м3; ТУ не успешно, в 20:58 РПВ МВ-6кВ яч.16 не успешно. Осмотр ПС 35/6кВ, МВ-6кВ, КТПН 6/0,4кВ КП-9,10,11,Р-904,384, осмотр бригадного хозяйства на р-384. Произвели замену МВ-6кВ яч.16 на МВ-6кВ яч.18(резерв) в 21:21 включение МВ-6кВ Ф-16 успешно. Контроль запуска мех.фонда.  Запрошена информация в ЦИТС ОАО о снятии информации с СУ ЭЦН._x000D_
13.08.16г.</t>
  </si>
  <si>
    <t>Аварийное отключение ВЛ-110кВ Васильев-Урьевская-2 дествием защиты ЗЗ 1ст., МТО произошло во время прохождения грозового фронта. Кратковременное исчезновение напряжения на 2С-35кВ ПС 110/35/6кВ Еловая. Останов СТД-1600кВт №6,7 на КНС-2, 51-ой скважины на Северо-Покурском м/р. Сброс нагрузки 14МВт из них 3,2МВт технологическое оборудование. Набор нагрузки 70% 10мин. Косвенные потери  4,8т/ 259м3, прямые  0т/ 56,3м3. Регулировка напряжения на ПС 110/35/6кВ Еловая, контроль за напряжением, набором нагрузки. Направлена телефонограмма в ЗАО "Энергоремонт", ОДС "КЭС". Замечания: оп.189 1цепь ф"А" темный налет на гирлянде; оп. 189 2цепь ф"В" разбит один изолятор в гирлянде ПС-70.</t>
  </si>
  <si>
    <t>Отключение ВЛ-6кВ произошло во время прохождения грозового фронта. Длина ВЛ-6кВ L-6,9км, ОПН-6кВ 30шт на оп.1,4,5,9,10,37,4.2,54.1,55.1,109.1._x000D_
Уставка МТО 1000А/0сек; МТЗ 250А/0,5сек. _x000D_
Потери нефти: прямые 0т/ 2,2м3, косвеные 0,6т/5,9м3_x000D_
 Контроль за напряжением, запуском мех.фонда. Осмотр ЭО ПС 35/6кВ. 16.08.2016г. по р. 1329 произведен осмотр ВЛ-6кВ - оп. 57.1 ф.А,С, оп.58.1 ф.В ожоги изоляции. 18.08.2016г. произвели замену изоляции. н/д 194/1831</t>
  </si>
  <si>
    <t xml:space="preserve">Аварийное отключение ВЛ-35кВ Ф№2,4 ПС 110/35/6кВ Кетовская во время прохождения грозового фронта. АПВ неуспешно, РПВ неуспешно. Сброс нагрузки 5МВт. Повреждение опор 41,42. Прямые потери 553,98т/6449,9м3, косвенные 82,62т/739,2м3. Осмотр ВЛ-35кВ, демонтаж шлейфов на оп.46. Перевод питания ПС 35/6кВ К-109, КНС ЮЛ на ВЛ-35 кВ Ф-4 от ПС 110/35/6кВ Покамасовская, ревизия оборудования ВЛ, ВВ-35 кВ, проверка, изменение уставок РЗАиТ, осмотр ВЛ-35 кВ._x000D_
На ПС 110/35/6кВ Кетовская отключены ЛР-35кВ ф.№2, ЛР-35кВ ф.№4, включены ЗН в сторону ВЛ-35кВ ф.2,4. _x000D_
Организация восстановительно-ремонтных работ по Ф-2,4 ВЛ-35кВ от ПС 110/35/6кВ Кетовская. </t>
  </si>
  <si>
    <t>При прохождении грозового фронта отключение ВВ-6кВ яч.2 действие защиты МТО (уставка МТЗ 400 А, 0,4с, МТО 1800 А, 0,0с), ток зафиксированный па МПУ 2300 А.. Длина ВЛ-5,16км., установлены ОПН-6 на КТПН 6/0,4кВ №1,2  6шт._x000D_
Потери составили:_x000D_
Прямые 2,0т/4,4м3_x000D_
Косвенные 1,0т/8,92м3 Контроль за напряжением и набором нагрузки. Произведен осмотр ПС 6/35кВ, снятие осциллограмм с яч.2. 16.08.16г. осмотр ВЛ-6кВ пр.оп.1-20, 70-105, пункт АВР-6кВ, КТПН №1,2,3,4 КП-13. По результатам осмотра ВЛ выявлены оп.32 ф.С,В ожоги._x000D_
19.08.16г. произвели замену изоляции.</t>
  </si>
  <si>
    <t>ПС 6/35кВ Касаев ВЛ 6 кВ Ф-16 от ПС 6/35кВ Касаев</t>
  </si>
  <si>
    <t>При прохождении грозового фронта отключение ВВ-6кВ яч.16 действие защиты МТО (уставка МТЗ 100 А, 0,4с, МТО 500 А, 0,0с), ток зафиксированный па МПУ 2400 А. Длина ВЛ-5,17км установлены ОПН-6 на КТПН 6/0,4кВ №3,4  6шт._x000D_
Потери составили:_x000D_
Прямые 0,5т/2,3м3_x000D_
Косвенные 0,0т/00,0м3 Контроль за напряжением и набором нагрузки. Произведен осмотр ПС 6/35кВ, снятие осциллограмм с яч.16. 16.08.16г. осмотр ВЛ-6кВ пр.оп.1-20, 70-105, пункт АВР-6кВ, КТПН №1,2,3,4 КП-13. По результатам осмотра ВЛ выявлены оп.31 ф.С,В ожоги, оп.69 ф.В ожог._x000D_
19.08.16г. произвели замену изоляции.</t>
  </si>
  <si>
    <t>При прохождении грозового фронта отключение ВВ-6кВ яч.14 действие защиты МТО, ток зафиксированный по ТМ 233А (уставка МТЗ 350 А, 0,7с, МТО 1300 А, 0,5с). Длина ВЛ-16,8км., установлены ОПН-6 на оп.1 3шт. и на КТПН 6/0,4кВ 18шт._x000D_
Потери составили:_x000D_
Прямые 1,0т/8,8м3_x000D_
Косвенные 0,3т/9,5м3 Контроль за напряжением, запуском мех.фонда. Произведен осмотр ПС 35/6кВ, ВЛ-6кВ. В результате осмотра выявленно на оп.1.23 ф.А (ожог изолятора), оп.1.24 ф.В (ожог изолятора), оп.1.26 ф.А (разрушение изолятора 50%), оп.1.42  ф.С (разрушение изолятора 50%), оп.4.57 ф.В (ожог изолятора)_x000D_
17.08.16г. произведена замена изоляции.</t>
  </si>
  <si>
    <t>Отключение ВЛ-6кВ произошло во время прохождения грозового фронта. Длина ВЛ-6кВ Ф-18,9км. ОПН-6кВ 42шт на оп.№1, КТПН 6/0,4кВ К-40,45,45б,55,88, пкнкт АВР-6кВ КП-40,45,55. На яч.2 зафиксирован бросок тока фаза А-407А, С-566А. Уставка МТЗ 350А 0,5сек., МТО 1250А 0сек._x000D_
потери: 0,6т/7,2 м3, косвенные потери: 2т/18,4м3._x000D_
 РПВ в 23:18 успешно. 16.08.2016г. по р. 951 произведен осмотр ВЛ-6кВ - оп. 10/114 ф.В, оп. 11/114 ф.А,В, оп. 212 ф.А, оп. 263 ф.В ожоги изоляции. 22.08.19 Произведена замена изоляции опора 10/114, 212, 263 по н/д 1865/240, 1864/239.</t>
  </si>
  <si>
    <t>Отключение ВЛ-6кВ произошло во время прохождения грозового фронта. Повторное отключение в 23:23, 23:55 АПВ успешно. На МПУ зафиксирован ток 1089А. Длина ВЛ 15,1км, ОПН-6(15шт.) на оп.1, КТПН 6/0,4кВ К-3,12. Набор нагрузки 100% через 70мин._x000D_
Уставка МТЗ-400А 0,5сек., МТО-2000А 0сек._x000D_
Прямые потери: 0,8т/36,7м3. _x000D_
 Осмотр РУ-6кВ. 16.08.2016г. по р. 1329 произведен осмотр ВЛ-6кВ - оп. 81 ф.В, оп.118 ф.А,В, оп.157 ф.С, оп.160 ф.В, 32.1 ф.В, оп. 49.1 ф.В, оп.61.1 ф.В,С ожоги изоляции, оп.54.1 ф.В разрушение изоляции.17.08.16г. по н/д 229/1820 произвели замену изоляции оп.81,118,157,160. 18.08.2016г. произвели замену изоляции до конца.</t>
  </si>
  <si>
    <t>Отключение ВЛ-6кВ произошло во время прохождения грозового фронта. Повторное отключение в 23:13 АПВ успешно. Уставка МТО 1800А 0с, МТЗ 500А 0,5с. Длина ВЛ 28,4км, ОПН-6(81шт.)  на оп.№1, 2/148, 4/129,  КТПН 6/0,4кВ К-22, 27,13, 13б, 118,  пункт АВР-6кВ К-27, 118, 13б._x000D_
Прямые потери: 3,7т/20,8м3.  16.08.2016г. по р. 952 произведен осмотр ВЛ-6кВ - оп. 84 ф.В скол юбки изоляции, оп.118 ф.А ожог изоляции,оп. 120 ф.В скол юбки изоляции, оп.134 ф.В ожог изоляции,оп. 298 ф.В ожог изоляции. 20.08.16г. произвели замену изоляции. по н/д 233/1843</t>
  </si>
  <si>
    <t>Отключение ВЛ-6кВ произошло во время прохождения грозового фронта. В момент отключения на МПУ зафиксирован ток по фазе А-563А. Уставка МТО 1800А 0с, МТЗ 400А 0,5с. Длина ВЛ 15,7км, ОПН-6(75шт.) на оп.1, КТПН 6/0,4кВ К-4,14,15, пункте АВР-6кВ К-14,15._x000D_
Прямые потери: 2т/13,6м3;_x000D_
Косвенные потери нефти:0,2т/4,8м3._x000D_
 Осмотр ЗРУ-6кВ. 16.08.2016г. по р. 952 произведен осмотр ВЛ-6кВ - оп. 84 ф.В, оп.88 ф.С, оп.164 ф.В, оп.169 ф.В,С ожоги изоляции. Замена изоляции 25.08.16, н/д 245/1892</t>
  </si>
  <si>
    <t>При прохождении грозового фронта останов ГПГУ 1-7. В 23:55 в работе ГПГУ-6, ГПГУ-7, ДГУ-8, ДГУ-9; в ЗРУ-6 кВ включена ячейка № 5, в 23:56 включена ячейка № 6, в 23:59 включена ячейка № 8. На ячейках №9, 10 сигнал "ОЗЗ". В 00:50 неуспешное включение ячеек №9, 10. В 00:55 в работе ГПГУ-6, ГПГУ-7, ДГУ-8, ДГУ-9; в ЗРУ-6 кВ включены ячейки № 5,6,8. При осмотре выявлены разрушения изоляторов на опорах № 12.5 отпайки на КП-94 ВЛ-6кВ Ф-9,10, произвели отключение ЛР-6кВ на оп.1.4 Ф-9, оп.1.5 Ф-10 отпайки на К-94. В 01:58 включена ячейка №9, в 01:59 включена ячейка №10.  В 03:19 подано напряжение на К-94 после замены изоляции на оп.12.5 Ф-9,10. Прямые потери составили            8т /171,8 м3. Осмотр оборудования, квитирование сигналов, запуск машин, замена изоляции на опорах № 12.5 ВЛ-6 кВ  фидеров № 9,10 отпайка на  КП-94. 16.08.16г. произвели повторный осмотр ВЛ-6 ф.9,10 без замечаний.  17.08.16г. произведен повторный осмотр - обнаружен ожог на Ф-10 оп.9.4 ф.В. На 18.08.16г. осмотр ИТР опор 9.5 ф.С, оп.114 ф.А Ф-10 и опор 25 ф.В, оп.122 ф.А,В,С Ф-9 с подозрением на ожоги.</t>
  </si>
  <si>
    <t>Отключение произошло при прохождении грозового фронта. _x000D_
Длина ВЛ-6кВ L-17,6км, ОПН-54шт. _x000D_
Зафиксирован бросок тока по ТМ "Омь"  3800А, уставка МТЗ 420А/0,5сек, МТО 1800/0,1сек._x000D_
Потери составили:_x000D_
прямые: 3,2т/9,9м3_x000D_
 Контроль запуска мех.фонда. Осмотр КРУН-6кВ. 17.08.2016г. по р. 1284 произведен осмотр ВЛ-6кВ - оп. 28 ф.В, оп.112 ф.А, оп.134 ф.В, оп.45 ф.А, оп.4/97/21 ф.В ожоги изоляции. 19.08.2016г. произвели замену изоляции.</t>
  </si>
  <si>
    <t>Отключение ВЛ-6кВ произошло во время прохождения грозового фронта. 00:14 РПВ успешно. В момент отключения на МПУ зафиксирован ток по фазе А-618А, В-618А, С-692А. Уставка МТО 1020А 0с, МТЗ 402А 0,5с. Длина ВЛ 9,2км, ОПН-6(27шт.) на оп.1, КТПН 6/0,4кВ №1,2 К-95, пункте АВР-6кВ К-95._x000D_
Прямые потери: 1,7т/18,7м3;_x000D_
_x000D_
 Осмотр РУ-6кВ. Контроль запуска мех.фонда. 16.08.2016г. по р. 952 произведен осмотр ВЛ-6кВ - оп. 121 ф.С, оп.122 ф.А, оп.140 ф.В ожоги изоляции. 21.08.2016г. произвели замену изоляции.</t>
  </si>
  <si>
    <t>ЗРУ 6 кВ Таежное СШ 6 кВ №3</t>
  </si>
  <si>
    <t>В 14:35 аварийное отключение В-6кВ 3Т в ЗРУ-6кВ Таёжная по защите УРОВ, что привело к исчезновению напряжения на ВЛ-6кВ Ф-9, и остановке мех.фонда КП-53А НГП-6 Ватинского м/р._x000D_
Прямые потери нефти: 0,6т/7,2м3. Контроль за напряжением, запуском мех.фонда, в 14:41 РПВ В-6кВ 3Т успешно. Отправлена телефонограмма в МРЭС. Составлен акт.</t>
  </si>
  <si>
    <t>*ПС 110/35/6 кВ Бекмеметьевская Тр-р 110/35/6 №2</t>
  </si>
  <si>
    <t>В 16:11  аварийное отключение 2Т на ПС 110/35/6кВ Бекмеметьевская, что привело к исчезновению напряжения на 1,2Т ПС 35/6кВ №185,186, и останову мех.фонда, технологического оборудования, ГПГУ-5,6,7 ГПЭС ДНС-2 З-Асомкинского м/р. Сортымской площади, по информации ЦДС ООО "РН-ЮганскНефтегаз" отключение 2Т произошло в следствии разрушения ОПН-6кВ в яч.В-6кВ 2Т, что привело к трёх фазному КЗ. На момент отключения 2Т 110/35/6кВ нагрузка 1Т ПС 35/6кВ №185,186 была переведена с ВЛ-35кВ Мегион-1 на ВЛ-35кВ Мегион-2 от ПС 110/35/6кВ Бекмеметьевская по заявке ООО "РН-ЮганскНефтегаз", сброс нагрузки составил 11МВт из них 1,7МВт тех.оборудование._x000D_
Потери нефти составили:_x000D_
Косвенные;9,1т/167,4м3_x000D_
Прямые; 5,7т/83,7м3 Регулировка напряжения по ПС 110/35/6кВ Бекмеметьевская, контроль за напряжением, запуском мех.фонда, технологического оборудования КНС-2 Сортымского м/р. Отправлена телефонограмма в ООО "РН-ЮганскНефтегаз".</t>
  </si>
  <si>
    <t>Причиной аварийного отключения ВВ-6кВ яч.4 ПС 35/6кВ "Куст-150" послужило КЗ в кабельнои вводе на устье скв.1104 КП-42 ПЭД-140кВт и отказ защит СУ ЭЦН._x000D_
В момент аварийного отключения по системе ТМ зафиксирован бросок тока по яч.4 до 287А, уставки МТЗ 240А/0,5с; МТО 800А/0с._x000D_
Прямые потери 0,5т/5,5м3; косвенные: 6,5т/341,4м3. Осмотр эл.оборудования ПС 35/6кВ, КТПН 6/0,4кВ, пересечения  ВЛ-6кВ с дорогами, контроль за напряжением, нагрузками, запуском мех.фонда. Отправлена т/ф в ЦИТС ОАО о предоставлении информации со СУ ЭЦН. Составлен акт.</t>
  </si>
  <si>
    <t>Аварийный останов ГПГУ-3, на панели управления ПЛК сработал сигнал "Критическая детонация" что привело к  аварийному отключению ВЛ-6кВ Ф-6,8 на ПС 35/6кВ Аригольская-2 действием защиты АЧР 1ст(уст. 49,3ГЦ, 0сек.). По 2ТН-6 ПС 35/6кВ "Аригольская-2" зафиксировано падение частоты до 48,98Гц. Потери нефти составили прямые 0,9т/18,6м3 Осмотр оборудования, в 16:45 запуск ГПГУ-3 под нагрузку, В 16:49 включение Ф-6, Ф-8 ПС 35/6кВ Аригольская-2. Отправлена телефонограмма в ЦИТС ООО "АЭС".</t>
  </si>
  <si>
    <t>ГПЭС-2 8х1540, 1х250  ГПГУ-7</t>
  </si>
  <si>
    <t>Аварийный останов ГПГУ-7, на панели управления ПЛК сработал сигнал "Критическая детонация".  Последующее  аварийное отключение ВЛ-6 кВ Ф-6,8 на ПС 35/6 кВ Аригольская-2 действием защиты АЧР 1ст(уст. 49,3ГЦ, 0сек.). По 2ТН-6 ПС 35/6 кВ "Аригольская-2" зафиксировано падение частоты до 49,09Гц. Потери составили косвенные 0,4т/10.7м3прямые 1т/12 м3 Осмотр оборудования, в 02:36 запуск ГПГУ-7. В 02:45 включение телеуправлением Ф-6, Ф-8 ПС 35/6 кВ Аригольская-2. Отправлена телефонограмма в  "АЭС".</t>
  </si>
  <si>
    <t>В 10:44 при прохождении грозового фронта аварийное отключение ВЛ-110кВ Васильев-Урьевская-2, состороны ПС 220/110/35кВ Васильев действием диференциальной защиты, 1 зоны земляной защиты, состороны ПС 220/110/35кВ Урьевская действием диференциальной защиты, 1 зоны земляной защиты, МТО. АПВ неуспешно,  исчезновение напряжения по 1,2С-35кВ ПС 110/35/6кВ Еловая, останов СТД-6кВ №6,7 КНС-2, технологического оборудования С-Покурского м/р, РПВ в 10:53 успешно, сброс нагрузки составил 20,3МВт из них 3МВт технологии. В момент отключения ВЛ-110кВ на ПС 110/35/6кВ Еловая 1Т был выведен в ремонт по заявке ООО "Энергоремонт", нагрузка 1С-35кВ через СВ-35кВ была переведена на 2Т._x000D_
Потери нефти составили:_x000D_
Косвенные:1,1т/199,7м3_x000D_
Прямые: 28,4т/404,7м3 Контроль за уровнями напряжения,регулировка напряжения, запуск мех.фонда. Запланирован осмотр ВЛ-110кВ</t>
  </si>
  <si>
    <t>В 12:23 при прохождении грозового фронта аварийное отключение ВЛ-35кВ Ф-1 действием защиты МТЗ 2ступени, АПВ выведено,  работа АВР-6кВ на ПС 35/6кВ Новая, Мыхпай, ДНС-2М, КНС-3Мр, КНС-3М успешно. В 12:58 РПВ ВЛ-35кВ Ф-1 успешно, в момент отключения ВЛ-35кВ Ф-1 посадка напряжения по 2СШ-35кВ ПС 110/35/6кВ Мартыновская на 17%. Сброс нагрузки 17,2МВт из них 9,2МВт технологии._x000D_
Потери нефти составили:_x000D_
Косвенные: 3,4т/14,2м3_x000D_
Прямые: 2,7т/48,1м3 Контроль работы АВР-6кВ по ПС 35/6кВ, произвели осмотр 1В-35кВ, ВЛ-35кВ в пролете оп.№1-31-31/22, №31-33/1, №76-93, №1-32 отпайка на ПС ДНС-2М. При осмотре обнаружено разрушение изолятора ПС-70 грозотроса на оп.31/21. По ВЛ-35кВ Ф-2 на оп.31/11 срабатывание ГИРМК-35кВ.</t>
  </si>
  <si>
    <t>В 12:24 при прохождении грозового фронта аварийное отключение ВЛ-6кВ Ф-8 действием защиты МТЗ, АПВ неработало, в 12:36 включение ТУ успешно. Уставка МТО 1100А 0с, МТЗ 400А 0,5с. Длина ВЛ-4,65км, ОПН-6(6шт.) на пр.портале КРУН, КТПН №3 КП-51. _x000D_
Потери нефти составили:_x000D_
Косвенные: 7,9/12,2м3_x000D_
Прямые потери: 0,1т/4,0м3.  Контроль за напряжением, запуском мех.фонда. Произведен осмотр ПС 35/6кВ, приемного портала, ВЛ-6кВ оп.1. 26.08.16 при осмотре обнаружили ожоги изоляции Ф-А,С оп.3._x000D_
27.08.16 произвели проверку РЗАиТ яч.8. На 31.08.16 подана заявка на устранение замечаний.</t>
  </si>
  <si>
    <t xml:space="preserve">В 12:40 при прохождении грозового фронта аварийное отключение ВЛ-220кВ Сибирская-Топаз-Кварц, АПВ неуспешно, РПВ в 13:52 не успешно, кратковременная посадка напряжения в сетях 35,6 кВ на Ватинском на 15% по 1,2 СШ-35кВ ПС 110/35/6кВ Ватинская, Узунском, С.Покурском м/р на 7% по 1,2 СШ-35кВ ПС 110/35/6кВ Еловая, на 18% по 1,2СШ-35кВ ПС 110/35/6кВ Мартовская, на 25% по ПС 110/35/6кВ С-Покурская , Аганском на 15% по 1,2 С-35кВ ПС 110/35/6кВ Аганская, Н-Покурском на 14% по 1,2СШ-35кВ ПС 110/35/6кВ Н-Покарская, выход из паралельной работы с сетью ГТЭС Н-Покурская сброс экспортной мощности составил 6,5МВт, в 13:57 синхронизация с сетью ТГ-1,2 ГТЭС Н-Покурская, на Покамасовском м/р выход из паралельной работы с сетью ТГ-1,2 ГТЭС Покамасовская сброс экспортной мощности составил 7МВт. Причиной отключению послужил обрыв грозотроса  в пролёте оп.67-69._x000D_
Потери нефти составили:_x000D_
Косвенные: 8,8т/148,4м3_x000D_
Прямые: 4,5т/73,9м3  Контроль за уровнямии напряжения,запуском мех.фонда._x000D_
</t>
  </si>
  <si>
    <t xml:space="preserve">В 13:14 отключение ВЛ-35кВ Ф-1  в момент прохождения грозового фронта действием защиты МТЗ-2ступени, АПВ успешно. Сброс нагрузки 5,3МВт из них2,6МВт технологическое оборудование КНС, ДНС  Ачимовского м/р. По системе ТМ в момент отключения ВЛ-35кВ Ф-1 зафиксирован ток 360 А. Уставки МТО 800 А 0,5 сек, МТЗ 450А, 1,9сек. Набор нагрузки через 14 мин-50%, через 37 мин-100%. Длина ВЛ 41,72км._x000D_
Потери нефти составили:_x000D_
косвенные:0,3т/32,4_x000D_
прямые1,6т/15,8м3 Контроль за уровнем напряжения, нагрузками, регулировка напряжения по ПС 110/35/6кВ Чистинная. Осмотр ПС 35/6кВ, ПС 110/35/6кВ, ВЛ-35кВ. 29.08.16 произведено устранение замечаний._x000D_
</t>
  </si>
  <si>
    <t xml:space="preserve">В 14:44 при прохождении грозового фронта произошло отключение ВЛ-35кВ Ф-1,2. АПВ по Ф-1,2 не успешно, в 14:54  РПВ ВЛ-35кВ Ф-2 не успешно, в 14:55 РПВ ВЛ-35кВ Ф-1 успешно. На вышке связи дизель не запускался.  В 15:10 набор нагрузки 20%, в 15:22 40%, в 15:26 70% в 15:39 85%, в 16:30 100%.  Сброс нагрузки 10МВт из них 2,7МВт технологическое оборудование КНС, ДНС Ачимовского м/р. По системе ТМ зафиксирован ток до 360 А. При осмотре ВЛ обнаружено на Ф-1 оп.70 ф.А разрушение изоляции ПС-70 (1 из 3), по Ф-2 на оп.70 ф.А и В ожоги изоляции, разрушение изоляторов ПС-70(1 из 3), на оп.109 ф.В разрушение изолятора ПС-70(1 из 3). Произвели замену изоляции по Ф-В на оп.70, включение ВЛ-35кВ Ф-2 на холостой ход.  Длина ВЛ 41,72км. Уставки МТО А, сек, МТЗ А, сек. Набор нагрузки через мин-50%, через мин-100%. _x000D_
Потери нефти составили:_x000D_
Косвенные 0,5т/20,9м3_x000D_
Прямые 2,6т/33,3м3 Контроль за уровнем напряжения, нагрузками, регулировка напряжения по ПС 110/35/6кВ Чистинная. Осмотр ПС 35/6кВ, ПС 110/35/6кВ, ВЛ-35кВ. _x000D_
26,28,29.08.16г. замена изоляции, сбор нормальной схемы_x000D_
</t>
  </si>
  <si>
    <t>В 20:17 при прохождении грозового фронта аварийное отключение ВЛ-110кВ ПП Восточный-Чистинная-1, действием 1,2 зоны дистанционной защиты, АПВ не успешно, работа АВР-35кВ на ПС 110/35/6кВ Чистинная успешно, работа АВР-6кВ в ЗРУ-6кВ Чистинная успешно, остановка мех. фонда и СТД-6кВ №1,3 КНС Ачимовском м/р, частичная остановка мех.фода и останов СТД-6кВ №2 КНС Чистинного м/р сброс нагрузки составил 12,8МВт из них 5МВт технология. В  21:10 РПВ ВЛ-110кВ ПП-Восточный-Чистинная не успешно. Набор нагрузки через 8минут 50%, через 32 минуты 90%._x000D_
Потери нефти составили:_x000D_
Косвенные: 0,5т/37,9м3_x000D_
Прямые: 12,6т/61,7м3_x000D_
 Регулировка напряжения по ПС 110/35/6кВ Чистинная, контроль за запуском мех.фонда, технологического оборудования. _x000D_
На оп. 330 произведена замена поврежденной гирлянды ф.А ( 8 изоляторов).</t>
  </si>
  <si>
    <t>Аварийное отключение ВЛ-6кВ произошло во время прохождения грозового фронта. Уставки МТЗ 370А/0,5сек. МТО 1600А/0сек. Длина ВЛ-4,5км. ОПН-6 (12шт) на оп.1, КТПН 6/0,4 К-37, КТПН 6/0,4кВ №1,2 К-37бис. При осмотре обнаружено падение дерева из-за пределов охранной зоны ВЛ на провода в пр. опор 54-55, искривление штырей на оп.54. _x000D_
Прямые потери: 3,9т/102,9м3 Произведен осмотр ПС 35/6кВ,  ВЛ-6кВ. По результатам осмотра произвели разрыв шлейфов на оп.47 в сторону оп.48,вывод поврежденного участка в ремонт,запуск мех.фонда.Аварийно-восстановительные работы по замене изоляции оп.53, 54, выправке штырей Ф-А,В оп.54, удаление дерева.27.08.16г. собрана нормальная схема.</t>
  </si>
  <si>
    <t xml:space="preserve">В 11:13 во время прохождения грозового фронта произошло отключение ВЛ-6кВ Ф-16, действием защиты МТЗ, АПВ не успешно. В момент отключения яч.16 по системе ТМ зафиксирован бросок тока до 256А. Уставка МТО 1400А 0с, МТЗ 300А 0,5с. Длина ВЛ-3,7км, ОПН-6 (12шт.) на оп.1,1.3, КТПН №1,2, КП-26, РВО-6 (6шт.) на КТПН №1,2 КП-67. _x000D_
Косвеные потери :1,3т/11,1м3_x000D_
Прямые потери: 0,3т/5,6м3.  Включение яч.16 ТУ в 11:15 успешно. Контроль за напряжением, запуском мех.фонда. Произведен осмотр ПС 35/6кВ, приемного портала, ВЛ-6кВ с оп.1 - 4, с оп.1.3 - 23.3, с оп.32е - 50, с оп.39п - 4.2.  По результатам осмотра замечаний не выявлено. 27.08.16г. произведен  осмотр ВЛ с применением БВ , обнаружены ожоги изоляторов на опорах №21  Ф С, 22 Ф В. 28.08.16 произведено устранение замечаний._x000D_
</t>
  </si>
  <si>
    <t>В 18:49 отключение ВЛ-35кВ Ф-2  в момент прохождения грозового фронта действием защиты МТЗ-2ступени, АПВ успешно. Сброс нагрузки 6,2МВт из них 2,5МВт технологическое оборудование КНС, ДНС  Ачимовского м/р. По системе ТМ в момент отключения ВЛ-35кВ Ф-2 зафиксирован ток 360 А. Уставки МТО 800 А 0,5 сек, МТЗ 450А, 1,9сек. Набор нагрузки через 17 мин-50%, через 41 мин-100%. Длина ВЛ 41,72км._x000D_
Потери нефти составили:_x000D_
косвенные: 10,7т/58,4м3_x000D_
прямые: 7,4т/52,5м3 Контроль за напряжением, запуском мех.фонда. 27.08.16 произведен осмотр ВЛ-35кВ Ф-2, обнаружена поврежденная изоляция на оп.92 фаза "А"( разрушение одного изолятора  из 3-х) и  фаза "В" ( ожоги изоляторов). 28.08.16 произведено устранение замечаний.</t>
  </si>
  <si>
    <t>В 18:57 во время прохождения грозового фронта произошло аварийное ВЛ-6кВ Ф-13, действием защиты МТЗ, АПВ успешно. В момент отключения яч.13 по системе ТМ зафиксирован бросок тока до 360А. Уставка МТО 1500А 0с, МТЗ 450А 0,5с. Длина ВЛ-8,45км. ОПН-6 24шт. оп.1,84,86,КТПН 6/0,4кВ №1,3,4,5,6 к-163; РВО-6 6шт. КТПН 6/0,4кВ №2,7 к-163_x000D_
Потери нефти составили:_x000D_
Косвенные:1,1т/140,6м3_x000D_
Прямые:0,6т/27,7м3 Контроль за напряжением, запуском мех.фонда, регулироака напряжения 1Т с помощью ТУ. 29.08.16г. произведен осмотр с применением спец.техники, замечаний не найдено.</t>
  </si>
  <si>
    <t>Отключение произошло во время прохождения грозового фронта. При осмотре ОРУ-35кВ ПС 35/6кВ Юкишевская, ВЦТП выявлено отключение 1Т действием ДЗТ, разрушение ОПН-35 по фазе "А". После замены ОПН-35кВ в 23:07 на ПС 35/6кВ Юкишевская собрана нормальная раздельная схема, в 23:18 на ПС 35/6кВ ВЦТП собрана нормальная раздельная схема. Останов 10 скважин НГП-6, сброс нагрузки 1,7 МВт, из них 1,3МВт технология. Останов 14 скважин НГП-2, сброс нагрузки 7 МВт, из них 5,5МВт технология. _x000D_
Потери нефти составили:_x000D_
косвеные 4,8т/122,5м3 _x000D_
прямые 1,6т/20,3м3, Контроль за уровнями напряжения, набором нагрузки.Осмотр, контроль работы АВР-6кВ ПС 35/6кВ Юкишевская, ВЦТП , замена ОПН-35кВ фазы "А", сбор нормальной схемы.  29.08.16г. произведен осмотр с применением спец.техники, замечаний не найдено.</t>
  </si>
  <si>
    <t xml:space="preserve">В 20:52 произошло аварийное отключение ВЛ-6кВ Ф-13  при  порывах ветра после прохождения грозового фронта, действием защиты МТЗ, АПВ не успешно, в 20:54 ТУ не успешно, в результате осмотра обнаружено падение дерева (сосна) в пролёте оп.72-73 ВЛ-6кВ Ф-13 из-за пределов охранной зоны ВЛ-6кВ, длиной 10м. В момент отключения яч.13 по системе ТМ зафиксирован бросок тока до 360А. Уставка МТО 1500А 0с, МТЗ 450А 0,5с. Длина ВЛ-8,45км. ОПН-6 24шт. оп.1,84,86,КТПН 6/0,4кВ №1,3,4,5,6 к-163; РВО-6 6шт. КТПН 6/0,4кВ №2,7 к-163_x000D_
Прямые потери нефти составили:17,7т/779,4м3_x000D_
  Произведен осмотр ПС 35/6кВ, ВЛ-6кВ с применением спец.техники. Частично перевод нагрузки КТПН 6/0,4кВ №1-7 на ВЛ-6кВ Ф-4 от ПС 35/6кВ Куст-106, контроль за запуском мех.фонда. Удаление дерева в пролёте оп.72-73, замена изолятора Ф-С на оп.72. В 00:20 РПВ яч.13 успешно, восстановление нармальной схемы по пункту АВР-6кВ КП-163._x000D_
</t>
  </si>
  <si>
    <t>Аварийный останов ГПГУ-1, на панели управления ПЛК сработал сигнал "Критическая детонация" что привело к  аварийному отключению ВЛ-6кВ Ф-6,8 на ПС 35/6кВ Аригольская-2 действием защиты АЧР 1ст(уст. 49,3ГЦ, 0сек.). По 2ТН-6 ПС 35/6кВ "Аригольская-2" зафиксировано падение частоты до 48,98Гц. Потери нефти составили прямые 0,5 т / 11,1 м3  отнесены в категорию АИЭ (аварии), косвенные 0,5т/10 м3 Осмотр эл.оборудования, квитирование сигналов, в 19:17 запуск ГПГУ-1 в параллельную работу. В 19:26 включение Ф-6, Ф-8 ПС 35/6кВ Аригольская-2, 20:09 мех фонд запущен в работу весь. Отправлена телефонограмма в ЦИТС ООО "АЭС".</t>
  </si>
  <si>
    <t>ТО, ЗЗ 1ст.</t>
  </si>
  <si>
    <t>ВЛ-110 "Росташинская"</t>
  </si>
  <si>
    <t>Аварийное отключение с успешным АПВ ВЛ-110 "Бузулукская - Росташинская", ТО, ЗЗ 1ст., однофазное "КЗ" фаза "С"-0. 12,2 км от ПС "Бузулукская". "Посадка" U по ПС ЦДНГ-2, остановка отдельных скважин (6-7). В 9:30 выехали с диагностикой ВЛ. В 15:30 осмотр закончен, осмотрели от оп. №38 до оп. №140, видимых неисправностей не выявлено. Подана заявка в ОРДУ на вывод в ремонт 31.08.16.</t>
  </si>
  <si>
    <t>ММПС Капитоновская, ф-7 Платовская</t>
  </si>
  <si>
    <t>Кратковременное понижение нпряжения из-за аварийного отключения ВЛ-110 кВ "Ново-Сергиевская-Переволоцк". АПВ успешное.</t>
  </si>
  <si>
    <t>ВЛ-110 "Росташинская". ПС: Савельевская, Герасимовская, Курманаевская</t>
  </si>
  <si>
    <t>ВЛ-110 "Росташинская". ПС: Гаршинская-2</t>
  </si>
  <si>
    <t xml:space="preserve">"Посадка" напряжения, остановка отдельных скважин по ПС при аварийном отключении с успешным АПВ ВЛ-110 кВ "Александровка-Шарлык" (ЦПО), гроза. </t>
  </si>
  <si>
    <t>ВЛ-6 кВ фидера № 816</t>
  </si>
  <si>
    <t>ВЛ-6 фидера "Савруша"</t>
  </si>
  <si>
    <t>Аварийное отключение с неуспешным АПВ, гроза. РПВ успешное в 8:13.</t>
  </si>
  <si>
    <t>ВЛ-6 кВ фидера № 818</t>
  </si>
  <si>
    <t>ф-102</t>
  </si>
  <si>
    <t>Остановка скв. По высокому напряжению. При осмотре РУ-6кВ ПС напряжение 6,1 кВ. Произведен осмотр фидера - замечаний нет.</t>
  </si>
  <si>
    <t>Посадка напряжения при аварийном отключении с успешным АПВ СВ-110 кВ на ПС "Переволоцкая" (ЦПО), работа ТЗНП 3-я ступень.</t>
  </si>
  <si>
    <t>ф-308</t>
  </si>
  <si>
    <t>МТЗ 1-й ступени</t>
  </si>
  <si>
    <t xml:space="preserve">Аварийное отключение В-35-"10Л-Львовка" , работа МТЗ 1-й ступени. Гроза. Осмотром выявлен пробой изолятора ф-В на опоре №24 </t>
  </si>
  <si>
    <t>ВЛ-6 фидера № 108</t>
  </si>
  <si>
    <t>ВЛ-6 фидера № 718</t>
  </si>
  <si>
    <t>Аварийная остановка ДЭС, перегрев ДВС (на частоте 63 герца). ДЭС в работе (на частоте 60 герц)</t>
  </si>
  <si>
    <t xml:space="preserve">п/с "Самодуровская", "Родниковская", "Матвеевская" </t>
  </si>
  <si>
    <t xml:space="preserve">ПС "Ефремо-Зыковская", "НПС", "КНС", "Врезовская", "Воздвиженская", "Школьная" ,"НПС", "КНС" </t>
  </si>
  <si>
    <t>Аварийная остановка ПАЭС-1,попала молния, на машине срезало рессору. Перешли на ПАЭС-2. Гроза</t>
  </si>
  <si>
    <t>ПС "Промысловая", "Родинская", Токская</t>
  </si>
  <si>
    <t xml:space="preserve"> "Савельевская", "Н-Медведкинская", Герасимовская, Скворцовская, Тананыкская, Долговская</t>
  </si>
  <si>
    <t>ПС "Графская", "Ибряевка-1,2"</t>
  </si>
  <si>
    <t>Ольховская, Боголюбовская, Кодяковская</t>
  </si>
  <si>
    <t>Аварийное отключение, включению не поддался. Персонал СПО и ПАО "ОН" выехали с осмотром. Персоналом СПО отключена отпайка на Л-10 Т-4 (СПО).Повреждений на участке ПАО не обнаружено.</t>
  </si>
  <si>
    <t>Посадка напряжения в сети 110 кВ со стороны ПС "Сорочинская" факт посадки подтвержден диспетчером ОРДУ Хасановым Р.А. Причина-аварийное отключение с успешным АПВ ВЛ-110 кВ "Богдановская" на ПС "Сорочинская".</t>
  </si>
  <si>
    <t>Аварийное отключение с успешным АПВ, гроза. 19:20 выехали с осмотром. В 22:30 осмотр ВЛ (ОН) закончен, замечаний нет</t>
  </si>
  <si>
    <t>Аварийное отключение ВЛ-110 кВ "Промысловая-1" с успешным АПВ на ПС 220/110/35/6кВ "Бузулукская", работа ЗЗ-1 ст, гроза.</t>
  </si>
  <si>
    <t>Системное понижение U, остановка отдельных скважин. В зоне обслуживания Оренбургского РДУ отключений не зафиксировано.</t>
  </si>
  <si>
    <t>Посадка напряжения по 1СШ-6кВ, остановка БКНС, ДНС. Диспетчер ЗПО Павлов Д.В. Отключение ВЛ-35 кВ "Курманаевская-Ромашкино" не подтвердил. Гроза.</t>
  </si>
  <si>
    <t>Аварийное отключение во время грозы. "Земля" на 1СШ-6кВ. При осмотре ф-807 в 16:20 обнаружены разрушенные разрядники на КТП скв.1514, 1521(б/д). В 18:25 неисправность устранена. "Земли" нет.</t>
  </si>
  <si>
    <t>Кратковременное снижение напряжения, в сети 35 кВ . ПС ОН осмотрены, выпавших блинкеров, замечаний нет. В ОРДУ (Мясников С.В., Хасанов Р.А.) сведений об отключениях и посадках нет. Персонал СПО разбирается. Отправлено письмо с запросом причины.</t>
  </si>
  <si>
    <t>ПС "Беседино"</t>
  </si>
  <si>
    <t xml:space="preserve"> ПС "Графская", "Ибряевка-1", "Ибряевка-2".</t>
  </si>
  <si>
    <t>"Посадка" U в сети 35 кВ, остановка скважин при аварийном отключении с успешным АПВ ВЛ-10 кВ фидера "Чк-2" на ПС "Чкаловская"(СПО).</t>
  </si>
  <si>
    <t>"Посадка" U, остановка отдельных скважин при аварийном отключении с успешным АПВ ВЛ-110 кВ "Бузулукская-Сорочинская-2ц" (ЗПО), работа ЗЗ-1 ст, гроза. Сообщил ДД ЗПО Попов Н.Н.</t>
  </si>
  <si>
    <t>Испытание и ремонт эл.оборудования на ПС 35/10 "Совхозная" персоналом СПО без согласования.</t>
  </si>
  <si>
    <t xml:space="preserve">Посадка напряжения в сети 110 кВ  персоналом РАО не подтверждена. Причина выясняется. </t>
  </si>
  <si>
    <t xml:space="preserve"> п/с "Родинская", "Токская", "Подольская", "Яшкинская"</t>
  </si>
  <si>
    <t>п/с  "Платовская",     "Загорская",     "Лебяжинская"</t>
  </si>
  <si>
    <t>Остановка ПАЭС-2, разрушение сварного шва на газовой трубке. (ПАЭС-1 в ремонте с 13.08.16). Эл.снабжение фидера переведено на ПС "ГТЭС Загорская".</t>
  </si>
  <si>
    <t>Аварийное отключение при производстве оперативных переключений персоналом СПО по переводу питания фидера «Т-4» (СПО)  ПС 110/10кВ «Тирис-тяга» (КЖД) от фидера «Пл-10» (СПО), работа МТЗ. 11:30 фидер «Т-4» запитан от фидера «Пл-10» до Р-41 (Р-41 отключен), продолжается осмотр персоналом СПО. 14:35 Подано напряжение на СУ ЭЦН скв.№729. Причину  аварийного отключения фидера «Т-4» на ПС 110/10кВ «Тирис-тяга» СПО не сообщают.</t>
  </si>
  <si>
    <t xml:space="preserve">Отключение ВЛ-6кВ "Ц-10-23" от защиты "ТО", АПВ неуспешное. Повреждение вакуумного выключателя ввода №2 КУВ-6кВ Куст-5. Прохождение грозового фронта. </t>
  </si>
  <si>
    <t>Отключение ВЛ-6 кВ "321-07", ВЛ-6 кВ "321-16" по защите "МТО", АПВ успешное.  При осмотре ВЛ-6кВ "321-16" обнаружено: разрушение изолятора на опоре №10, в результате прямого попадания молнии.  Ожоги проводов на ВЛ-6 кВ "321-07" в пролете опор 24-25.  Прохождение грозового фронта.</t>
  </si>
  <si>
    <t>"2ступень земляной защиты", "2ступень дистанционной защиты" ,"1ступень дистанционной защиты"</t>
  </si>
  <si>
    <t xml:space="preserve"> ПС35/6кВ "113" отключение В-6-1 по защите МТЗ фаз "А" и "С", отключение ВЛ-6кВ "113-04" по защите "ТО" фаз "А" и "С". Ожоги на проводах в пролете опор 4-5. Прохождение грозового фронта.</t>
  </si>
  <si>
    <t>"1ступень дистанционной защиты", "ТО"</t>
  </si>
  <si>
    <t>Отключение ВЛ-35 Пурпейская-2 по защите "ТО", АПВ успешное. Следы ожега проводов в пролете опор 10-11. Прохождение грозового фронта.</t>
  </si>
  <si>
    <t xml:space="preserve">Отключение ВЛ-6кВ "209-14" по защите "Токовая отсечка",  АПВ неуспешное. В 15:48 РПВ успешное. Следы ожегов на изоляторах фаз "А", "В" на опоре №28. Прохождение грозового фронта. </t>
  </si>
  <si>
    <t xml:space="preserve">Отключение ВЛ-6кВ "213-03" по защите "Токовая отсечка",  АПВ успешное. Следы ожегов на изоляторах фаз "А", "В" на опоре №67/5. Прохождение грозового фронта. </t>
  </si>
  <si>
    <t xml:space="preserve">Отключение ВЛ-35 кВ Сорочинская-2 по защите "Токовая отсечка",  АПВ успешное. Пробой воздушного промежутка на опоре №12. Прохождение грозового фронта. </t>
  </si>
  <si>
    <t xml:space="preserve">Отключение ВЛ-35 кВ Дорофеевская-1,2    по защите "Токовая отсечка",  АПВ успешное. Разрушение изоляторов на опоре № 6 ф. А, В. Прохождение грозового фронта. </t>
  </si>
  <si>
    <t xml:space="preserve">Отключение ВЛ-6кВ "204-02" по защите "Токовая отсечка",  АПВ неуспешное, РПВ успешное.  Следы ожегов на изоляторах фаз "В", "С" на опоре №47. Прохождение грозового фронта. </t>
  </si>
  <si>
    <t xml:space="preserve">Отключение ВЛ-6 кВ "211-05",  ВЛ-6 кВ "211-15"   по защите "Токовая отсечка",  АПВ неуспешное, РПВ успешное. Повреждение изоляторов ВЛ-6 кВ 211-05 на опоре № 68/59,  ВЛ-6 кВ 211-15 но опоре №11. Прохождение грозового фронта. </t>
  </si>
  <si>
    <t xml:space="preserve">Отключение ВЛ-6кВ "211-04" по защите "Токовая отсечка",  АПВ успешное. Повреждение изоляторов на опоре " 22 ф. В, С. Прохождение грозового фронта. </t>
  </si>
  <si>
    <t xml:space="preserve">Отключение ВЛ-6кВ  "304-04", ВЛ-6 кВ "304-14", ВЛ-6 кВ "304-18", ВЛ-6 кВ "317-10"  по защите "Токовая отсечка",  АПВ успешное. Отключение В-6-1 в БРУ-6кВ К-14 Северо-Харампурского м/р, АПВ не предусмотрено схемой, РПВ успешное. Прохождение грозового фронта. </t>
  </si>
  <si>
    <t>ПС 35/6 кВ "136" СР-35-1</t>
  </si>
  <si>
    <t>ПС 35/6 кВ "136" В-35-1</t>
  </si>
  <si>
    <t>Аварийное отключение В-35-1 из-за вибрации от соударения оголовника колонки изолятора фазы «В» СР-35-1 после излома фарфоровой части при производстве оперативных переключений.</t>
  </si>
  <si>
    <t>Отключение Т-1 4000 кВА на ПС 35/6кВ "267", работа дифференциальной защиты трансформатора. АВР-6 был выведен, ремонтная схема. Следы оплавления на шинах 35 кВ Т1 фаз "А","В", шинах 6 кВ фаз "В", "С", мертвая птица со следами ожегов под Т-1</t>
  </si>
  <si>
    <t>МУП "ГГЭС"</t>
  </si>
  <si>
    <t xml:space="preserve">Отключение ВЛ-35 кВ Базовая-1,2 по защите "Токовая отсечка",  АПВ успешное. Прохождение грозового фронта. При осмотре ВЛ-35 кВ нарушения отсутствуют. Нарушения на участке ВЛ-35 в зоне ответственности МУП "ГГЭС".  </t>
  </si>
  <si>
    <t xml:space="preserve">Отключение ВЛ-6 кВ "259-16"по защите "Токовая отсечка", АПВ неуспешное. В 16:02 РПВ-успешное. Повреждение изоляторов на опоре № 28, 47. Прохождение грозового фронта. </t>
  </si>
  <si>
    <t xml:space="preserve">Отключение ВЛ-6 кВ "211-04", ВЛ-6 кВ "211-16" по защите "Токовая отсечка", АПВ успешное. Повреждение изоляторов опора № 49 ВЛ-6 кВ 211-04, опора №  4 ВЛ-6 кВ 211-16. Прохождение грозового фронта. </t>
  </si>
  <si>
    <t>Отключение ВЛ-6 кВ "209-18"по защите "Токовая отсечка", АПВ успешное. Причина: К-2ст КТП-400 №1 разрушение АВ-630А скв.9</t>
  </si>
  <si>
    <t>КНС-8 СТД-6</t>
  </si>
  <si>
    <t>ПС 35/6 кВ "104" отключение В-6-1 по защите "МТЗ".  Во время запуска СД-6 на КНС-8, (тяжелый пуск).</t>
  </si>
  <si>
    <t>Посадка напряжения по ПС 35/6 кВ  до уровня 5,4 кВ по стороне 6 кВ подключенных от ПС-110/35/6кВ " "Ямальская", до уровня  5,2 кВ подключенных от ПС 110/35/6 кВ "Барсуковская" Причина:  из-за отключения ВЛ-220кВ Муравленковская- Надым",АПВ успешное. Прохождение грозового фронта.</t>
  </si>
  <si>
    <t>Посадка напряжения по ПС 35/6 кВ  до уровня 4,7 кВ по стороне 6 кВ подключенных от ПС-110/35/6кВ " "Ямальская", до уровня  4.4 кВ подключенных от ПС 110/35/6 кВ "Барсуковская" Причина:  из-за отключения ВЛ-220кВ Тарко-Сале-Арсенал. АПВ успешное. Прохождение грозового фронта.</t>
  </si>
  <si>
    <t>СУ скв.</t>
  </si>
  <si>
    <t>ПС-500 "Демьянская"</t>
  </si>
  <si>
    <t>УНП-3, Кальчинское м/р. В 16:13местн. 14:13 мск. во внешней сети произошла просадка напряжения со 110кВ до 92 кВ. Просадка напряжения вызвана неисправностью на "Рефтинской" ГРЭС, что привело к качанию энергосистемы и сработке ПАЗ(Противоаварийной защиты) 500кВ на ПС-500 "Демьянская". Останов- 7 скважин на 548м3/74 тн/с. Скважины запущены 17:05.</t>
  </si>
  <si>
    <t xml:space="preserve">Тямкинское м/р: ГТЭС-42 09:08  АО ГТУ-1 причина: «неисправность дозатора газа»;  09:11  АО ДЭС-1 ДГУ-4,5,6,7,8 по «обратной мощности». В 11:41 (время местное) энергоснабжение Тямкинского м/р, Южно-Петьёгского м/р, Радонежского м/р восстановлено.  11:56 Мехфонд в работе                                </t>
  </si>
  <si>
    <t xml:space="preserve"> ГТУ-2</t>
  </si>
  <si>
    <t>07.08.2016г в 03:20 (мест. вр.) - 01:20 (моск. вр) на ГТЭС-42  АО ГТУ-2 причина -выясняется. Работа АЧР 1, 2, 3 ст., сброс нагрузки 6МВт. В 04:15 ограничения по набору нагрузки снято.</t>
  </si>
  <si>
    <t>КЛ-6кВ Ф-15</t>
  </si>
  <si>
    <t>КЛ-6кВ Ф-15 ПС 6/35/110 Тямкинская</t>
  </si>
  <si>
    <t xml:space="preserve">Тямкинское м/р: ГТЭС-42 19.08.2016г в 13:46 (мест. вр.) - 11:46 (моск. вр) в энергосистеме Тямкинского м/р произошло аварийное отключение ВВ-6 кВ яч.№ 1 ЗРУ-6кВ ПС 6/35/110 «Тямкинская» с потерей питания 1С-6 ЗРУ-6 №1 ЦПС, 2С-6 ЗРУ-6 ДЭС-1 и аварийным остановом ГТУ-2. Причина К.З. КЛ-6кВ Ф-15.
В 14:05   Произошло аварийное отключение ВВ-6 КРУ ГТУ-1 ГТЭС-42. Причины выясняются. АО ГТУ-1 привело к останову механизированного фонда Тямкинского, Радонежского и Южно – Петьёгского м/р. В 15:40 энергоснабжение Тямкинского ,Радонежского и Южнопетьёгского м/р восстановлено. </t>
  </si>
  <si>
    <t>23:35 ГТЭС-42 АО ГТУ-1 - ложное срабатывание ОПС.Работа АЧР 1,2,3 ст. 23:58 энергоснабжение Тямкинского ,Радонежского и Южнопетьёгского м/р восстановлено.</t>
  </si>
  <si>
    <t>ГТУ-2</t>
  </si>
  <si>
    <t>Работала МТЗ-1. АПВ-успешно Гроза, дождь, сильный порывистый ветер.Произведен осмотр уч.ВЛ от ПС "Нефтегорская"(ВПО) до ПС 35/6кВ "ДНС-1". Повреждений не обнаружено. Дальнейший осмотр запланирован на 02.08.16.</t>
  </si>
  <si>
    <t>В 15:42 работала ТО, АПВ-успешно. В 15:48 работала ТО, АПВ- нет. В 16:12 РПВ-успешно. Гроза, дождь, сильный порывистый ветер.</t>
  </si>
  <si>
    <t>Работала Т.О. АПВ-не успешно. РПВ-успешно. Гроза,дождь,сильный порывистый ветер.</t>
  </si>
  <si>
    <t>Работала МТЗ. АПВ-не успешно. 22:10 РПВ-не успешно. В 23:55 отключили уч.ВЛ-6 кВ Ф-5 после ЛР-6 .Уч. ВЛ-6 кВ Ф-5 от ПС110/35/6 кВ "Зольное" после ЛР-6 выведен в ремонт. В пролете  оп. №15з-17з обрыв проводов, падение деревьев. 05.08.16 произвели восстановление обованных проводов. В 14:32 (05.08.) уч.ВЛ-6кВ Ф-5 после ЛР-6 в работе. Гроза,дождь, сильный порывистый ветер.</t>
  </si>
  <si>
    <t>Работала МТЗ. РПВ-успешно. Гроза, дождь,сильный порывистый ветер.</t>
  </si>
  <si>
    <t>Работала МТЗ. В 23:56 РПВ-не успешно. Произвели осмотр ВЛ и обнаружили в пролете опор №2В-3В ветка дерева на проводах. Убрали. В 6:30 РПВ-успешно. Гроза, дождь,сильный порывистый ветер.</t>
  </si>
  <si>
    <t>1,2 С.Ш-35 кВ</t>
  </si>
  <si>
    <t xml:space="preserve">ВЛ-6 кВ Ф-41 ПС 35/6 кВ "Дмитриевская" </t>
  </si>
  <si>
    <t>Сработало указательное реле "АО"АПВ- не успешно.\РПВ- не успешно. В 11:10 отключили ЛР 2/1 и в 11:19 поставили под напряжение уч. ВЛ-6 кВ ф-2 до ЛР 2/1. В 13:00 отключили ЛР-6 к ТП-18/63 (в ТП обнаружены сгоревшие ПК-6) и поставили ВЛ-6 кВ под напряжение.</t>
  </si>
  <si>
    <t>Работала МТЗ АПВ-успешно. Осмотр ВЛ будет произведён 08.08.2016 г.</t>
  </si>
  <si>
    <t>Сработало указательное.реле "АО". АПВ-успешно. Произвели осмотр и обнаружили попадание животного ( хорек ) на токоведущие части ВВ-35 Т-1-Т.</t>
  </si>
  <si>
    <t>Работала Т.О. АПВ-не успешно. РПВ-успешно. Произвели осмотр ВЛ повреждений не обнаруженно.</t>
  </si>
  <si>
    <t>В 18:38 прошла посадка напряжения, останавливались скв.по м/р "Яблоневый Овраг" . Жигулевское ПО посадку напряжения не подтверждают.</t>
  </si>
  <si>
    <t xml:space="preserve">Указательное реле не сработало. АПВ-не успешно . РПВ-успешно. После включения появилось замыкание на "Землю" ф-"В" на С.Ш-6кВ ПС "Грековская". Причина: на оп.№33(отпайка на ТП-140) разрушен опорный изолятор ф-"В".Провод лежит на траверсе. 09.08.16 произвели замену дефектного изолятора, крепление провода на оп.№33."Земли" нет. </t>
  </si>
  <si>
    <t>Работала МТЗ. РПВ-успешно. Причина: в пролётах оп. №9Е-10Е на ВЛ лежит дерево. Убрали.</t>
  </si>
  <si>
    <t>ВЛ-6 кВ Ф-19 ПС 35/6 кВ "Малиновская"</t>
  </si>
  <si>
    <t>ВЛ-6 кВ Ф-2 ПС 35/6 кВ "Казанская"</t>
  </si>
  <si>
    <t>Работала МТЗ.АПВ-успешно. Гроза,сильный порывистый ветер. Осмотр ВЛ запланирован на 12.08.2016г</t>
  </si>
  <si>
    <t>ВЛ-10 кВ Ф-9 (А.О. СНГ) ПС 35/10 кВ "Черновка" (СПО)</t>
  </si>
  <si>
    <t>Прошла посадка напряжения в 19:05,останавливались скважины. Причина: системная посадка в сетях Самарского П.О. ВЛ-10 кВ Ф-9 не отключался. Гроза,сильный порывистый ветер.</t>
  </si>
  <si>
    <t>ВЛ-35 кВ "Якушкинская-1" ВЛ-35 кВ "Якушкинская-2"</t>
  </si>
  <si>
    <t>ВЛ-35 кВ "Якушкинская-1" ВЛ-35 кВ "Якушкинская-2" ПС 110/35/6 кВ "Серноводская" (СПО) Под отключение попали :   ПС 35/6 кВ "Якушкинская",  "ФНС", "Боровская","Обошинская".</t>
  </si>
  <si>
    <t>Сработало указательное реле "АО". АПВ-не успешно. В 12:52 на ПС 35/6 кВ "Западная" нагрузка 1СШ-6 кВ переведена на Т-2-Т. Причина: обрыв грозотроса в пролётах оп.№6-7. С 15:00 до 15:30 демонтаж грозотроса в пролёте оп.№6-7. В 17:26 восстановлена нормальная схема эл. снабжения по ВЛ-35 кВ "Тимашево-Западная".</t>
  </si>
  <si>
    <t>ВЛ-6 кВ Ф-6 ПС 35/6 кВ "Евгеньевская"</t>
  </si>
  <si>
    <t>Сработало указательное реле "Авар.откл",Т.О.АПВ-успешно. Причина:Схлест проводов и веток деревьев в пролете оп.№129-130.Сильный, порывистый ветер.</t>
  </si>
  <si>
    <t>ВЛ-6 кВ Ф-2 ПС 35/6 кВ "Шумалгинская"</t>
  </si>
  <si>
    <t>Работала МТЗ.АПВ-успешно. Причина:в пролете оп.№200/75-200/76 под ВЛ лежит дерево.Сильный,порывистый ветер.</t>
  </si>
  <si>
    <t>ВЛ-6 кВ Ф-4 ПС 35/6 кВ "Парфеновская"</t>
  </si>
  <si>
    <t>Указательное реле не сработало. АПВ-не успешно.РПВ-успешно. Причина:касание проводов ВЛ при сильном ветре в пролете оп.№52-53,69-70.</t>
  </si>
  <si>
    <t>СЭВ-110 ПС 110/35/6 кВ "Радаевская". Под отключение попали: С-2-Т ПС 110/35/6 кВ "Радаевская",ПС 35/6 кВ "Малиновская", "Ивановская",Т-2-Т ПС 35/6 кВ "ЦСП"(ПРЦЭиЭ№3),ВЛ-110 кВ "Красносельская"(СПО), С-2-Т ПС 110/35/10 кВ "Елховка"(СПО),  Т-2-Т ПС 35/6 кВ "Каменка",Т-2-Т ПС 35/10 кВ "Волгановка".</t>
  </si>
  <si>
    <t>Работала 3 ст.МТЗ. АПВ-успешно. ПС 35/10 кВ "Волгановка"- АВР-10 кВ успешно.Причина: на оп.№181 ф-"С" ВЛ-110кВ "Кошки"(СПО) следы перекрытия на гирлянде изоляторов. (в результате жизнедеятельности птиц).</t>
  </si>
  <si>
    <t>ВЛ-10кВ Ф-11 "Гражданский" ПС 110/35/10кВ "Чапаевская" (ЧПО). Под посадку попало РУ-10кВ "Гражданское"</t>
  </si>
  <si>
    <t xml:space="preserve">В 15:17 прошла посадка по ВЛ-10кВ Ф-11 "Гражданский". Останавливались скважины на  Ф-13,Ф-14 РУ-10кВ "Гражданское". Произведен осмотр эл.оборудования РУ-10 кВ-замечаний не обнаружено. Произведен осмотр Ф-13,Ф-14-замечаний нет.Причина:системная посадка  в сетях Чапаевского П.О. </t>
  </si>
  <si>
    <t xml:space="preserve">Работала МТЗ. АПВ -не успешно. РПВ- успешно. Произведён осмотр уч. ВЛ-10 кВ Ф-9 от РП-10-2/3 до оп.№914/1 повреждений не обнаружено. </t>
  </si>
  <si>
    <t>ВЛ-110 кВ "Коханы-1 (ВПО) ПС 220/110/6 кВ "Новоотрадная" (МЭС) Под отключение попали:С-1-Т ПС 110/35/6 кВ "Подгорная", С-2-Т ПС 110/35/6 кВ "Лугань", С-1-Т ПС 110/35/6 кВ "Коханы"(ВПО) ,ПС 35/6 кВ "Марьевская","Елховская", "Гребенная", Т-2-Т ПС 35/6 кВ "Южный-Неприк", ПС 35/6 кВ "Бирюковская","Северо-Максимовка", "Ново-Ключевская","Восточная-Черновка", "Сброс".</t>
  </si>
  <si>
    <t>Работала МТЗ-1. АПВ-успешно. Гроза, дождь, сильный порывистый ветер.</t>
  </si>
  <si>
    <t>Работала МТЗ. АПВ-не успешно РПВ-не успешно. Причина: на ЛР-9(уч.ВЛ после ПП-6) разрушены опорные изоляторы Ф-"А". Ф-"В". ОПН-6кВ ф-"А". Произвели замену дефектных изоляторов, демонтаж ОПН. В 23:18 Вкл. ПП-6.  Гроза, дождь, сильный порывистый ветер.</t>
  </si>
  <si>
    <t>ВЛ-110 кВ "Вершины"(ВПО) ПС 220/110/6 кВ "Просвет" (МЭС). Под отключение попали: С-1-Т ПС 110/35/6 кВ "Нефтегорская-2" (ВПО): ВЛ-6 кВ Ф-27,35,38,31 (Энергоцех№2), ПС 35/6кВ "Утевская", "Гагаринская", "Покровская", "ДНС-1",Город-2", "Кулешовская","Ветлянская", "Верхне-Ветлянская", С-1-Т  ПС110/35/10 кВ "Алексеевка"(ВПО): ПС 35/6кВ "Субботинская", "Грековская".</t>
  </si>
  <si>
    <t>ВЛ-110 кВ "Алексеевка-1"(ВПО) ПС 110/35/6 кВ "Нефтегорская-2"(ВПО). Под отключение попали: С-1-Т ПС110/35/10кВ "Алексеевская"(ВПО): "Субботинская", "Грековская", "Алексеевская", Т-2-Т "Верхне-Ветлянская".</t>
  </si>
  <si>
    <t xml:space="preserve">Работала МТЗ. АПВ-успешно Причина: разрушен натяжной изолятор Ф-"В" на оп.№5 отпайки от оп.№50. 22.08.16 произвели замену дефектного изолятора. 
Гроза, дождь, сильный порывистый ветер. </t>
  </si>
  <si>
    <t xml:space="preserve">Работала МТЗ. АПВ-успешно. Причина: в пролёте оп.№2-3 касание веток деревьев ВЛ (при сильных порывах ветра). </t>
  </si>
  <si>
    <t>ВЛ-110 кВ "Жигулёвск-Зольное" Жиг.ГЭС (Русгидро) Под отключение попали:Ф-1,2,4,5 (СНГ)ПС 110/35/6 кВ "Зольное" (Жиг.ПО),  ПС35/6 кВ "Стрельная".</t>
  </si>
  <si>
    <t>ВЛ-110 кВ "Коханы-1 (ВПО) ПС 220/110/6 кВ "Новоотрадная" (МЭС) Под отключение попали:С-1-Т ПС 110/35/6 кВ "Подгорная", С-2-Т ПС 110/35/6 кВ "Лугань", С-1-Т ПС 110/35/6 кВ "Коханы"(ВПО) ,ПС 35/6 кВ "Марьевская","Елховская", "Гребенная", ПС 35/6 кВ "Бирюковская","Северо-Максимовка", "Ново-Ключевская","Восточная-Черновка","Сброс".</t>
  </si>
  <si>
    <t>Работала МТЗ. В 11:17 РПВ-успешно. После включения появилось замыкание на "землю" фаза "В". Сильный порывистый ветер. Произвели осмотр ВЛ и обнаружили в пролете опор №4Е-5Е упало дерево. На опоре №5Е погнуло траверсу, сорвало изолятор провод лежит на траверсе. Траверса нуждается в замене. В 14:15 Участок ВЛ-6 кВ после ПП-1 и ПП-3 выведен в ремонт. 29.08.2016г произвели замену дефектной траверсы. Восстановлена нормальная схема эл.снабжения.</t>
  </si>
  <si>
    <t>ВЛ-6 кВ Ф-Н-7</t>
  </si>
  <si>
    <t>ВЛ-6 кВ Ф-Н-7 ПС 35/6 кВ "Елховская"</t>
  </si>
  <si>
    <t>Работала Т.О. АПВ-не успешно. 13:50 РПВ-не успешно. Сильный порывистый ветер. Причина: в пролете оп.№95-96  сухое дерево на проводах ВЛ. Убрали.</t>
  </si>
  <si>
    <t>1 ст. З.З</t>
  </si>
  <si>
    <t xml:space="preserve">ВЛ-110 кВ "Коханы-2"(ВПО) </t>
  </si>
  <si>
    <t>ВЛ-110 кВ "Коханы-2"(ВПО) ПС 220/110/10 кВ "Комсомолец"(МЭС). Под отключение попали:  С-1-Т ПС 110/35/6 кВ"УКПН-2,  С-2-Т ПС110/35/6кВ "Коханы"(ВПО), ВЛ-6 кВ Ф-65, Ф-67(АО "СНГ")  ПС 35/6кВ "Ключевская" Городецк", "Жуково", "Теребилово"(ПРЦЭиЭ№5)</t>
  </si>
  <si>
    <t>Работала 1 ст. З.З.. АПВ-успешно. Персоналом ПАО "МРСК ВОЛГИ" произведен осмотр ВЛ-110 кВ "Коханы-2", обнаружен след перекрытия между проводом (ф-А) и траверсой на оп.№70 продуктами жизнедеятельности птиц. Ремонт не требуется.</t>
  </si>
  <si>
    <t>14.08.16.</t>
  </si>
  <si>
    <t>174</t>
  </si>
  <si>
    <t>Разрушение ШС-10 по фазе В, провода по фазам С на опоре №31. Гроза.</t>
  </si>
  <si>
    <t>Гроза, ветер до 28 м/с</t>
  </si>
  <si>
    <t>Гроза, ветер до 28 м/спадение дерева из вне охранной зоны ВЛ-6кВ в пролете                оп№26-27</t>
  </si>
  <si>
    <t>ВЛ-6кВ Ф-8 ПС 35/6кВ К-1550</t>
  </si>
  <si>
    <t>ВЛ-6кВ Ф-8 ПС 35/6кВ   К-1550</t>
  </si>
  <si>
    <t>Разрушение ШС-10 по фазе С, на приёмном портале. Гроза.</t>
  </si>
  <si>
    <t>Восточное Эхаби, скв.524 от ТП-26</t>
  </si>
  <si>
    <t>не запускается - выбит автомат в БУ</t>
  </si>
  <si>
    <t>Набиль, скв.103 от ТП-202</t>
  </si>
  <si>
    <t>сгорел ЭД</t>
  </si>
  <si>
    <t>В-2 Т522 ПС-220          (Т523 от Т522)</t>
  </si>
  <si>
    <t>УСЛ-35 кВ                  "Березовский тупик"</t>
  </si>
  <si>
    <t xml:space="preserve"> по АСД «Мир»  отключение ЭЭ на ПС 35/6 Монги, Ю.Монги, Даги, Мирзоева. ДЭМ ПС 220 – по ВЛ-35 кВ Т523 «Выпал» блинкер «земля» с отключением ВМ-2-Т522 по ТЗ в 11:56. На УСЛ-35 кВ «Б. Тупик» обнаружен пробой проходного изолятора 35 кВ по фазе «С».
Отключение для устранения дефекта. В 14:07 Диспетчер ЦБСР: КН по Т523 в норме.</t>
  </si>
  <si>
    <t>По АСДУ "Мир" сброс нагрузки 40А на В-6-1. ОС ПС-35/6 кВ "Монги": Л-5М в отключенном положении. Включение В-6 Л-5М - не успешно. ОС ВЛ-6 Л-5М на ВЛБ-051 - пробой кабеля 6 кВ.</t>
  </si>
  <si>
    <t>выб ТЗ, зап.</t>
  </si>
  <si>
    <t>окисление  опорного кабеля, переразделка</t>
  </si>
  <si>
    <t>Центральная Оха, скв.2120 от ТП-209</t>
  </si>
  <si>
    <t>к/з обмотки эл.двиг. 5,5кВт х 1500об/мин.</t>
  </si>
  <si>
    <t>заклинило подшипники на  эл.двиг. 5,5кВт х 1500об/мин.</t>
  </si>
  <si>
    <t>ТП-6/0,4кВ №92</t>
  </si>
  <si>
    <t>Центральная Оха,  ТП-92</t>
  </si>
  <si>
    <t>кз каб.спуска на гр.2</t>
  </si>
  <si>
    <t>Центральная Оха, скв.2881 от ТП-92</t>
  </si>
  <si>
    <t>Сработала защита, не запускается.КЗ обмотки на корпус ЭД 5,5 х 1500</t>
  </si>
  <si>
    <t>Центральная Оха, скв.1653 от ТП-201</t>
  </si>
  <si>
    <t>КЗ обмотки на корпус ЭД 5,5 х 1500</t>
  </si>
  <si>
    <t>Центральная Оха, скв.1198 от ТП-94</t>
  </si>
  <si>
    <t>Эхаби, скв.182 от ТП-21</t>
  </si>
  <si>
    <t>сгорел ЭД 18,5 кВт/1000 об.мин.</t>
  </si>
  <si>
    <t>Выб. ТЗ.</t>
  </si>
  <si>
    <t>ВЛ-35 Т522</t>
  </si>
  <si>
    <t>АОЭЭ по ВЛ-35 кВ Т522. Персонал НПЭС в пгт. Ноглики отключение электроэнергии.
В 02:22 НС НГЭС обрыв фаза между ВЛБ-6 № 1 и РУ-6 кВ № 3.
В 02:43 НС НГЭС на ВЛ-35 Т522 подано напряжение по схеме нормального режима, выполнили переход на ВЛБ-6 кВ № 2</t>
  </si>
  <si>
    <t>Катангли, скв.</t>
  </si>
  <si>
    <t>Катангли, скв.581 от ТП-601</t>
  </si>
  <si>
    <t>сгорел ЭД после АОЭЭ</t>
  </si>
  <si>
    <t>Катангли, скв.291 от ТП-306</t>
  </si>
  <si>
    <t>после АОЭЭ</t>
  </si>
  <si>
    <t>Катангли, скв.495 от ТП 312</t>
  </si>
  <si>
    <t>смена ЭД после АОЭЭ</t>
  </si>
  <si>
    <t>Катангли, скв.165 от ТП 312</t>
  </si>
  <si>
    <t>Катангли, скв.465 от ТП 310</t>
  </si>
  <si>
    <t>Катангли, скв.799 от ТП 302</t>
  </si>
  <si>
    <t>Катангли, скв.304 от ТП 404</t>
  </si>
  <si>
    <t>Катангли, скв.663 от ТП 404</t>
  </si>
  <si>
    <t>Катангли, скв.212 от ТП 607</t>
  </si>
  <si>
    <t>Катангли, скв.639 от ТП 506</t>
  </si>
  <si>
    <t>Катангли, скв.22 от ТП 506</t>
  </si>
  <si>
    <t>Катангли, скв.596 от  ТП 409</t>
  </si>
  <si>
    <t>Катангли, скв.585 от  ТП 407</t>
  </si>
  <si>
    <t>Катангли, скв.593 от  ТП 409</t>
  </si>
  <si>
    <t>Катангли, скв.496,849</t>
  </si>
  <si>
    <t>Катангли, скв.468,853</t>
  </si>
  <si>
    <t>Катангли, скв.471 от ТП 307</t>
  </si>
  <si>
    <t>Катангли, скв.750,791,411</t>
  </si>
  <si>
    <t>Катангли, скв.188 от ТП 305</t>
  </si>
  <si>
    <t>Катангли, скв.493,502,503</t>
  </si>
  <si>
    <t>Катангли, скв.563 от ТП 306</t>
  </si>
  <si>
    <t>Катангли, скв.273,298</t>
  </si>
  <si>
    <t>Катангли, скв.345,445,509,556</t>
  </si>
  <si>
    <t>Катангли, скв.487 от ТП 411</t>
  </si>
  <si>
    <t>Катангли, скв.725 от ТП 307</t>
  </si>
  <si>
    <t>Катангли, скв.810 от ТП 505</t>
  </si>
  <si>
    <t>Катангли, скв.237 от ТП 504</t>
  </si>
  <si>
    <t>Катангли, скв.654,751</t>
  </si>
  <si>
    <t>Катангли, скв.147 от ТП 404</t>
  </si>
  <si>
    <t>Катангли, скв.348,693</t>
  </si>
  <si>
    <t>Катангли, скв.21 от ТП 506</t>
  </si>
  <si>
    <t>Катангли, скв.833 от ТП 603</t>
  </si>
  <si>
    <t>Катангли, скв.477,841</t>
  </si>
  <si>
    <t>Катангли, скв.281 от ТП 404</t>
  </si>
  <si>
    <t>Катангли, скв.478,485 от ТП 411</t>
  </si>
  <si>
    <t>Катангли, скв.18 от ТП 504</t>
  </si>
  <si>
    <t>Катангли, скв.9ГН от ТП 5023</t>
  </si>
  <si>
    <t>Муто, скв.218 от ТП 331</t>
  </si>
  <si>
    <t>сгорел ЭД 22кВт/1000 об.мин.</t>
  </si>
  <si>
    <t>Восточное Эхаби, скв.219 от ТП 27</t>
  </si>
  <si>
    <t>Центральная Оха, скв.2324 от ТП-236</t>
  </si>
  <si>
    <t>Заклинил ЭД 5,5кВт/1500 об.мин.</t>
  </si>
  <si>
    <t>Катангли, скв.526 от ТП 407</t>
  </si>
  <si>
    <t>сгорел ЭД 5,5кВт/1000об.мин.  КЗ обмоток статора</t>
  </si>
  <si>
    <t>Центральная Оха, скв.1477 от ТП-94</t>
  </si>
  <si>
    <t>К.З. кабеля ЭД 5,5кВт/1500об.мин.</t>
  </si>
  <si>
    <t>Центральная Оха, кл 0,4кВ от ТП  205 Гр.2</t>
  </si>
  <si>
    <t xml:space="preserve">Демонтаж кабеля КГ и монтаж кабеля АВВГ </t>
  </si>
  <si>
    <t>Центральная Оха, ВЛ 0,4кВ от ТП  209 Гр.2</t>
  </si>
  <si>
    <t>Перетяжка провода</t>
  </si>
  <si>
    <t>Центральная Оха, КЛ 0,4кВ в щитовую АГЗУ № 18</t>
  </si>
  <si>
    <t>Замена вводного кабеля</t>
  </si>
  <si>
    <t>Центральная Оха, КЛ 0,4кВот ТП  214 Гр.2</t>
  </si>
  <si>
    <t>Восточное Эхаби, скв.573 от ТП-11А 2Пл.</t>
  </si>
  <si>
    <t xml:space="preserve"> - выбит автомат в БУ</t>
  </si>
  <si>
    <t>Восточное Эхаби, скв.25 от ТП-31А</t>
  </si>
  <si>
    <t xml:space="preserve"> обрыв провода на опоре</t>
  </si>
  <si>
    <t>Восточное Эхаби, скв.153 от ТП-34</t>
  </si>
  <si>
    <t>необх.смена автомата ( смена БУ)</t>
  </si>
  <si>
    <t>Северный Купол скв.210 от ТП 3</t>
  </si>
  <si>
    <t>ДЭС №1 - «ошибка: низкий уровень охлаждающей ж-ти»</t>
  </si>
  <si>
    <t>Северный Купол скв.211 от ТП 3</t>
  </si>
  <si>
    <t>Северный Купол скв.204 от ТП 3</t>
  </si>
  <si>
    <t>Северный Купол скв.201 от ТП 3</t>
  </si>
  <si>
    <t>Северный Купол скв.221 от ТП (скв.221,222,223) 1000кВА</t>
  </si>
  <si>
    <t>Северный Купол скв.222 от ТП (скв.221,222,223) 1000кВА</t>
  </si>
  <si>
    <t>Северный Купол скв.223 от ТП (скв.221,222,223) 1000кВА</t>
  </si>
  <si>
    <t>Западное Сабо скв.103 от ТП 314</t>
  </si>
  <si>
    <t>Переразделка провода на ЭД,</t>
  </si>
  <si>
    <t>Восточное Эхаби , фидер №2</t>
  </si>
  <si>
    <t>- разрушение изолятора 6кВт на конденсаторной установке (провод упал на траверсу и касался другого провода)</t>
  </si>
  <si>
    <t xml:space="preserve">Центральная Оха, скв.2902 от ТП  203 </t>
  </si>
  <si>
    <t>межвитковое к/з ЭД 7,5/1000 об.</t>
  </si>
  <si>
    <t>Центральная Оха, скв.2746 от ТП  208</t>
  </si>
  <si>
    <t>Катангли, ВЛ 0,4кВ от ТП 407</t>
  </si>
  <si>
    <t>ф-1- перехлест проводов</t>
  </si>
  <si>
    <t>ф-3- выбило автомат в ТП</t>
  </si>
  <si>
    <t>Гиляко Абунан, скв.105 от ТП-105</t>
  </si>
  <si>
    <t>Центральная Оха, скв.1436,1421,894  от ТП  203 Гр.3</t>
  </si>
  <si>
    <t>Отгорели провода в Б/У.</t>
  </si>
  <si>
    <t>По АСДУ "МИР" отсутствие U на ПС-35/6 кВ "Монги", Южные Монги", Даги", "Мирзоева", Катангли. Диспетчер ЦБСР Сахэнерго авт.отключение ВМ-С55, отключение ВЛ-35 кВ Т523 по АЧР на ПС-220, в результате по повышенной нагрузки на ГТУ №№3,4 НГЭС произошла остановка станции, в следствии чего произошло отключение ВЛ-35 кВ Т522</t>
  </si>
  <si>
    <t>ПС-220</t>
  </si>
  <si>
    <t>Катангли, скв.582 от ТП 601</t>
  </si>
  <si>
    <t>ремонт автомата в БУ</t>
  </si>
  <si>
    <t>Катангли, скв.783 от ТП 302</t>
  </si>
  <si>
    <t>Восточное Эхаби , скв.278 от ТП 5А ф.2 С.Сопка</t>
  </si>
  <si>
    <t xml:space="preserve">сгорели вводной автомат, магнитный пускатель </t>
  </si>
  <si>
    <t>Катангли, скв.614 ТП 404</t>
  </si>
  <si>
    <t>переразделка вводного кабеля</t>
  </si>
  <si>
    <t>Кыдыланья, скв.57 от ТП 102</t>
  </si>
  <si>
    <t>переразделка вводного кабеля на опоре</t>
  </si>
  <si>
    <t>Зап.Сабо, скв.64 от ТП 305</t>
  </si>
  <si>
    <t>Выбило автомат</t>
  </si>
  <si>
    <t>выбивает ТЗ, клинит задний подшипник ЭД 7,5 кВт 1000 об/мин, тр. смена ЭД</t>
  </si>
  <si>
    <t>КЗ моторного кабеля, изоляция;</t>
  </si>
  <si>
    <t>ВЛ-35 кВ Т606 "Москальво"</t>
  </si>
  <si>
    <t>Северный Купол, скв.246 от ТП 1 Ю.Купол</t>
  </si>
  <si>
    <t xml:space="preserve">Отключение ВЛ-35 кВ Т606 "Москальво" (принадлежность ООО "ОЭС"), в результате посадки U останов скважин на месторождениях Одопту-море Северный Купол </t>
  </si>
  <si>
    <t>Северный Купол, скв.218 от ТП 3 Ю.Купол</t>
  </si>
  <si>
    <t>Северный Купол, скв.223 от ТП 1000кВА С.Купол</t>
  </si>
  <si>
    <t>Северный Купол, скв.235 от ТП 1 Ю.Купол</t>
  </si>
  <si>
    <t>Зап.Сабо, скв.54,176,128</t>
  </si>
  <si>
    <t>Отключение ВЛ-35 кВ Т606 "Москальво" (принадлежность ООО "ОЭС"), в результате посадки U останов скважин на месторождениях Западное Сабо (3скв.)</t>
  </si>
  <si>
    <t>Набиль, скв.76 от ТП 304</t>
  </si>
  <si>
    <t>Сработала защита</t>
  </si>
  <si>
    <t>Восточное Эхаби, скв.372 от КТП 6/0,4кВ №2</t>
  </si>
  <si>
    <t>выбит автомат в БУ, запуск</t>
  </si>
  <si>
    <t>Восточное Эхаби, скв.30 от КТП 6/0,4кВ №30</t>
  </si>
  <si>
    <t xml:space="preserve"> сгорел Эл.двигатель 18,5кВт*1000об/мин</t>
  </si>
  <si>
    <t>Восточное Эхаби, скв.472 от КТП 6/0,4кВ №12Б</t>
  </si>
  <si>
    <t>сгорел Эл.двигатель 22,5кВт*1000об/мин</t>
  </si>
  <si>
    <t>Восточное Эхаби, скв.573 от КТП 6/0,4кВ №11А</t>
  </si>
  <si>
    <t>Сгорел ЭД7,5кВт*1000об/мин</t>
  </si>
  <si>
    <t>Эхаби, скв.267 от КТП 6/0,4кВ №32</t>
  </si>
  <si>
    <t>сгорел ЭД 7,5кВт*1000об/мин</t>
  </si>
  <si>
    <t>ВЛ 0,4кВ</t>
  </si>
  <si>
    <t>Центральная Оха, скв.2889 от ТП  92</t>
  </si>
  <si>
    <t>ликвидировано  окисления на опоре</t>
  </si>
  <si>
    <t>Катангли, скв.173 от ТП 404</t>
  </si>
  <si>
    <t>ремонт пускателя в БУ</t>
  </si>
  <si>
    <t>ВЛ-220 Тымовское</t>
  </si>
  <si>
    <t>ВЛ 35кВ Т-522</t>
  </si>
  <si>
    <r>
      <t xml:space="preserve">По АСДУ "МИР" отсутствие U на ПС-35/6 кВ "Монги", Южные Монги", Даги", "Мирзоева", Катангли. Диспетчер ЦБСР Сахэнерго авт.отключение ВМ-С55, отключение ВЛ-35 кВ Т523 по АЧР на ПС-220, в результате по повышенной нагрузки на ГТУ №№3,4 НГЭС произошла остановка станции, в следствии чего произошло отключение ВЛ-35 кВ Т522. </t>
    </r>
    <r>
      <rPr>
        <b/>
        <sz val="14"/>
        <color indexed="10"/>
        <rFont val="Times New Roman"/>
        <family val="1"/>
        <charset val="204"/>
      </rPr>
      <t>Включение ВЛ-35 кВ Т522</t>
    </r>
  </si>
  <si>
    <t>ВЛ 35кВ Т-523</t>
  </si>
  <si>
    <r>
      <t xml:space="preserve">По АСДУ "МИР" отсутствие U на ПС-35/6 кВ "Монги", Южные Монги", Даги", "Мирзоева", Катангли. Диспетчер ЦБСР Сахэнерго авт.отключение ВМ-С55, отключение ВЛ-35 кВ Т523 по АЧР на ПС-220, в результате по повышенной нагрузки на ГТУ №№3,4 НГЭС произошла остановка станции, в следствии чего произошло отключение ВЛ-35 кВ Т522.  </t>
    </r>
    <r>
      <rPr>
        <b/>
        <sz val="14"/>
        <color indexed="10"/>
        <rFont val="Times New Roman"/>
        <family val="1"/>
        <charset val="204"/>
      </rPr>
      <t>Включение ВЛ-35 кВ Т523</t>
    </r>
  </si>
  <si>
    <t xml:space="preserve">Катангли, скв.484 от ТП 312 </t>
  </si>
  <si>
    <t>сгорел ЭД 4/1500, после АОЭЭ</t>
  </si>
  <si>
    <t>Эхаби, скв.213 от ТП  12</t>
  </si>
  <si>
    <t>упала опора на провода; д\м старой опоры</t>
  </si>
  <si>
    <t>КТП 6/0,4кВ №407</t>
  </si>
  <si>
    <t>Катангли, КТП 6/0,4кВ №407</t>
  </si>
  <si>
    <t>ф-2- выбило автомат в ТП</t>
  </si>
  <si>
    <t>Центральная Оха, скв.1716 от ТП  206</t>
  </si>
  <si>
    <t xml:space="preserve"> сгорел ЭД 5,5 кВт, 1500 об/мин</t>
  </si>
  <si>
    <t>КТП 6/0,4кВ №344</t>
  </si>
  <si>
    <t>Мухто, КТП 6/0,4кВ №344</t>
  </si>
  <si>
    <t xml:space="preserve"> выбило автомат в ТП</t>
  </si>
  <si>
    <t>авт.отключение В-6 Л-5МТ ПС-35/6 кВ "Мухто". Включение Л-5МТ по месту. При ОС ТП-6/0,4 кВ №518 обнаружена ворона.</t>
  </si>
  <si>
    <t>Зап.Сабо, скв.135 от ТП  303</t>
  </si>
  <si>
    <t xml:space="preserve"> сгорел ЭД 22 кВт, 1000 об/мин</t>
  </si>
  <si>
    <t>Центральная Оха, скв.1426 от ТП  227</t>
  </si>
  <si>
    <t>клин ЭД 5,5 кВт / 1500 об/мин.</t>
  </si>
  <si>
    <t>ВЛ-6кВ Ф-71 ПС 35кВ Русский-Хутор-7</t>
  </si>
  <si>
    <t>АО Ф-71 от МТЗ АПВН, РПВУ</t>
  </si>
  <si>
    <t xml:space="preserve">АО 1СШ-6 кВ ПС 35 кВ "Камыш-Бурун". Сильный ветер, схлест проводов на Ф-4 </t>
  </si>
  <si>
    <t xml:space="preserve">АО 1СШ-6 кВ ПС 35 кВ "Камыш-Бурун". ВТ-61 не поддавался вкл. </t>
  </si>
  <si>
    <t>АО С-31 ПС 110/35/10 Левокумская (ПЭС), МТЗ, РПВУ. Под отключение попали: ВЛ-35 кВ Л-311 ПС 35 кВ Ачикулак Нефть-15, ВЛ-10 кВ Ф-497 УПСВ Подсолнечное</t>
  </si>
  <si>
    <t>КЗ статора ЭД-0.4кВ СКН, выполнена замена 29.08.16 в 17:00</t>
  </si>
  <si>
    <t>ЗМН</t>
  </si>
  <si>
    <t>В-6 Ввод-1, 2 в КУВ-6 К-3 Колотушного нмр</t>
  </si>
  <si>
    <t>В-6 Ввод-1, 2</t>
  </si>
  <si>
    <t>Ф.26-11 Малореченского нмр</t>
  </si>
  <si>
    <t>Ф.26-11</t>
  </si>
  <si>
    <t>АО ДЭС СФ ООО "СЭС".ДЭС №2</t>
  </si>
  <si>
    <t xml:space="preserve">АО АВ-0,4 №6 Iн-160А  в КТПН-6/0,4 №1/630кВА, скважина работает по программе, Iраб-70А. </t>
  </si>
  <si>
    <r>
      <t xml:space="preserve">ПС-110/35/6 кВ "Лугинецкая" АО  В-35 1Т, АВР-35 успешно,  </t>
    </r>
    <r>
      <rPr>
        <sz val="12"/>
        <color indexed="60"/>
        <rFont val="Times New Roman"/>
        <family val="1"/>
        <charset val="204"/>
      </rPr>
      <t>выход  из строя катушки реле КВ-1  ОПУ панель №86 работа АВР-35 без выдержки времени (принадлежность ПАО ТРК )</t>
    </r>
  </si>
  <si>
    <t>Ф.12-4 Катыльгинского нмр</t>
  </si>
  <si>
    <t>К-21                  Катыльгинского нмр</t>
  </si>
  <si>
    <t>АО Ф.12-4 ПС-35/6 кВ №414 "Ввод-1" БРУ-6 БКНС-25. Неисправность БИМ</t>
  </si>
  <si>
    <r>
      <t>Остановка УЭЦН при АО ВЛ-110 Чапаевка- Раздольное С-93 на ПС-220 «Чапаевка» действием ДЗ, АПВУ.</t>
    </r>
    <r>
      <rPr>
        <sz val="12"/>
        <color indexed="60"/>
        <rFont val="Times New Roman"/>
        <family val="1"/>
        <charset val="204"/>
      </rPr>
      <t xml:space="preserve"> (Эксплуатационная ответственность ПАО "ТРК")</t>
    </r>
  </si>
  <si>
    <r>
      <t xml:space="preserve">АО ВЛ-6 Ф.3-7 действием ТО, АПВН, РПВН. </t>
    </r>
    <r>
      <rPr>
        <sz val="12"/>
        <color indexed="60"/>
        <rFont val="Times New Roman"/>
        <family val="1"/>
        <charset val="204"/>
      </rPr>
      <t xml:space="preserve">К-22 Вахского нмр внутреннее повреждение тр-ра, выполнена замена. </t>
    </r>
    <r>
      <rPr>
        <sz val="12"/>
        <rFont val="Times New Roman"/>
        <family val="1"/>
        <charset val="204"/>
      </rPr>
      <t>Межфазное КЗ на ВЛ-6кВ Ф.3-7 между ф."А"-"В" в районе от ПС-35/6кВ №203 до оп. №33. На оп.№33 разобраны шлейфа. Во время грозы бюллетень погоды №218 от 05.08.16</t>
    </r>
    <r>
      <rPr>
        <sz val="12"/>
        <color indexed="60"/>
        <rFont val="Times New Roman"/>
        <family val="1"/>
        <charset val="204"/>
      </rPr>
      <t xml:space="preserve"> 07.08.16 выполнена замена поврежденных изоляторов ф."А","В","С" на оп. №19 Ф.3-7. 11.08.16г. выполнена сборка шлейфов, собрана нормальная схема.</t>
    </r>
  </si>
  <si>
    <r>
      <t xml:space="preserve">АО ВЛ-6 Ф.3-6 действием ТО, АПВУ. Во время грозы бюллетень погоды №218 от 05.08.16г. </t>
    </r>
    <r>
      <rPr>
        <sz val="12"/>
        <color indexed="60"/>
        <rFont val="Times New Roman"/>
        <family val="1"/>
        <charset val="204"/>
      </rPr>
      <t>10.08.16г. выполнен осмотр, дефектов не выявлено.</t>
    </r>
  </si>
  <si>
    <r>
      <t xml:space="preserve">АО ВЛ-6 Ф.3-12 действием ТО, АПВУ. Во время грозы бюллетень погоды №218 от 05.08.16г. </t>
    </r>
    <r>
      <rPr>
        <sz val="12"/>
        <color indexed="60"/>
        <rFont val="Times New Roman"/>
        <family val="1"/>
        <charset val="204"/>
      </rPr>
      <t>10.08.16г. выполнен осмотр, дефектов не выявлено.</t>
    </r>
  </si>
  <si>
    <t>АО ВЛ-6 Ф.3-12 при включении КР Ф.3-7 - Ф.3-12. АПВН, РПВУ.</t>
  </si>
  <si>
    <r>
      <rPr>
        <sz val="12"/>
        <rFont val="Times New Roman"/>
        <family val="1"/>
        <charset val="204"/>
      </rPr>
      <t>КЗ АВ-0,4кВ скв.120 в КТПН-6/0,4кВ К-2</t>
    </r>
    <r>
      <rPr>
        <sz val="12"/>
        <color indexed="60"/>
        <rFont val="Times New Roman"/>
        <family val="1"/>
        <charset val="204"/>
      </rPr>
      <t>. Выполнена замена АВ-0,4кВ</t>
    </r>
  </si>
  <si>
    <t>Остановка УЭЦН. Посадка напряжения при прохождении грозового фронта. Шторм.предупреждение, бюллетень погоды №219 от 06.08.16г.</t>
  </si>
  <si>
    <t>ОАО "СО ЕЭС" ОДУ Сибири</t>
  </si>
  <si>
    <r>
      <t xml:space="preserve">Отключение нагрузки согласно графика временного отключения потребления  (V, VI очередь). Распоряжение диспетчера ПАО "ТРК" в связи с АО ВЛ-500 кВ "Ново-Анжерская- Томская" действием ДФЗ, АПВН, РПВН для исключения максимально допустимого перетока мощности по транзиту "Красноярск-Кузбас-Томск".  </t>
    </r>
    <r>
      <rPr>
        <sz val="12"/>
        <color indexed="60"/>
        <rFont val="Times New Roman"/>
        <family val="1"/>
        <charset val="204"/>
      </rPr>
      <t>При осмотре выявлено оп №121 разрушено 18 изоляторов из 26 шт. в гирлянде фаза «С». Выполнена замена изоляции, ВЛ-500 кВ «Ново-Анжерская-Томская» включена в работу.</t>
    </r>
  </si>
  <si>
    <t xml:space="preserve">Ф.14-3      </t>
  </si>
  <si>
    <r>
      <t>АО 1ПЛУ-6 Ф.48-1 действием МТЗ. Опора №119 разрушены изоляторы фаз "А" и "В" на изоляторе фаза "В" присутствует мертвая подпаленая птица. 1ПЛУ-6 Ф.48-1 сорван изолятор фазы "А" на приёмном портале в сторону ЛР-2 Ф.48-1. Опора 145/2  сорван изолятор фазы "С", провод лежит на траверсе.</t>
    </r>
    <r>
      <rPr>
        <sz val="12"/>
        <color indexed="60"/>
        <rFont val="Times New Roman"/>
        <family val="1"/>
        <charset val="204"/>
      </rPr>
      <t xml:space="preserve"> Выполнена замена повреждённых и сорванных изоляторов.</t>
    </r>
  </si>
  <si>
    <t>Ф.3-8 Советское нмр</t>
  </si>
  <si>
    <t>АО АВ-0.4кВ Iн-100А в КТПН-6/0,4кВ,  АВ включен, Iраб-56А. Запрошены распечатки с журнала событий СУ ЭЦН</t>
  </si>
  <si>
    <t>ДЭС К-1 Моисеевского нмр</t>
  </si>
  <si>
    <t>АО ДЭС СФ ООО "СЭС". Остановка ДЭС по причине - подклинивание установки скв.52</t>
  </si>
  <si>
    <t>АО скв №1070. Разрушение изоляции КЛ-0,4кВ от ТП до СУ ШГН, выполнен ремонт КЛ-0,4 кВ</t>
  </si>
  <si>
    <t>Ф.14-14 Западно-Катыльгинского нмр</t>
  </si>
  <si>
    <r>
      <t xml:space="preserve">Остановка УЭЦН, при АО ВЛ-6 Ф.14-14 (Гидронамыв) действием МТЗ, АПВН. Опора №13 разрушение изоляторов фаз "А" "В" "С" в результате попадания молнии. </t>
    </r>
    <r>
      <rPr>
        <sz val="12"/>
        <color indexed="60"/>
        <rFont val="Times New Roman"/>
        <family val="1"/>
        <charset val="204"/>
      </rPr>
      <t>Выполнена замена повреждённых изоляторов.</t>
    </r>
  </si>
  <si>
    <t>Ф.7-18 Таловое нмр</t>
  </si>
  <si>
    <t>Ф.7-18</t>
  </si>
  <si>
    <t>Остановка УЭЦН К-34, скв.616, К-17 скв.120  Западно-Катыльгинского нмр. Запрошены распечатки журнала событий СУ ЭЦН.</t>
  </si>
  <si>
    <r>
      <t xml:space="preserve">АО АВ-0.4кВ скв. 653 тип ВА-СЭЩ TS 160N 160 А в КТПН6/0,4кВ (Внутреннее повреждение АВ-0.4кВ). </t>
    </r>
    <r>
      <rPr>
        <sz val="12"/>
        <color indexed="60"/>
        <rFont val="Times New Roman"/>
        <family val="1"/>
        <charset val="204"/>
      </rPr>
      <t>Выполнено переподключение на резервный АВ-0.4кВ.</t>
    </r>
  </si>
  <si>
    <t>"Анна - Рефтинская ГРЭС"</t>
  </si>
  <si>
    <r>
      <t xml:space="preserve">АО ВЛ-6 Ф.8-9 действием 2 ст. МТЗ, АПВУ. Во время грозы бюллетень погоды №235 от 22.08.16г. </t>
    </r>
    <r>
      <rPr>
        <sz val="12"/>
        <color indexed="60"/>
        <rFont val="Times New Roman"/>
        <family val="1"/>
        <charset val="204"/>
      </rPr>
      <t xml:space="preserve">Выполнен осмотр, оп. №№66, 95 повреждение изоляторов ф."В", оп. №96 повреждение изолятора ф."С". ВЛ-6 выведена в ремонт. 24.08.16г. выполнен ремонт. </t>
    </r>
  </si>
  <si>
    <r>
      <t xml:space="preserve">АО ВЛ-6 Ф.8-16 действием 1 ст. МТЗ, АПВУ. Во время грозы бюллетень погоды №235 от 22.08.16г. </t>
    </r>
    <r>
      <rPr>
        <sz val="12"/>
        <color indexed="60"/>
        <rFont val="Times New Roman"/>
        <family val="1"/>
        <charset val="204"/>
      </rPr>
      <t xml:space="preserve">Выполнен осмотр, оп. №72 повреждение изолятора </t>
    </r>
    <r>
      <rPr>
        <sz val="12"/>
        <color indexed="60"/>
        <rFont val="Times New Roman"/>
        <family val="1"/>
        <charset val="204"/>
      </rPr>
      <t>фазы «А», выполнена замена.</t>
    </r>
  </si>
  <si>
    <t xml:space="preserve">АО САВ-0.4кВ Iн-800А в КТПН-2х630кВА (включен САВ-0,4кВ, отключен АВ-0,4кВ "ввод-2" с ф.6-18). САВ-0.4кВ включен, скважины запущены,  Iраб-263А. Запрошены распечатки с журнала событий СУ ЭЦН    </t>
  </si>
  <si>
    <t>АО ГПС  ООО "СЭС", остановка ГПУ №1,3, сработала защита - низкое Р газа на регулировочном клапане подачи газа ГПУ №1</t>
  </si>
  <si>
    <t>"Сибирская-Топаз" и "Сибирская-Кварц"</t>
  </si>
  <si>
    <r>
      <t xml:space="preserve">Остановка УЭЦН при АО ВЛ-220 кВ "Сибирская-Топаз" и "Сибирская-Кварц", действием НВЧЗ, АПВН, РПВН. </t>
    </r>
    <r>
      <rPr>
        <sz val="12"/>
        <color indexed="60"/>
        <rFont val="Times New Roman"/>
        <family val="1"/>
        <charset val="204"/>
      </rPr>
      <t>(Эксплуатационная ответственность ВП МЭС)</t>
    </r>
  </si>
  <si>
    <t>1 ст. ДЗ, АПВ</t>
  </si>
  <si>
    <t>ЦЛ-2з Западно-Полуденное нмр</t>
  </si>
  <si>
    <r>
      <t xml:space="preserve">Остановка УЭЦН при АО 5АТ ПС-220 "Мегион" действием ДЗТ </t>
    </r>
    <r>
      <rPr>
        <sz val="12"/>
        <color indexed="60"/>
        <rFont val="Times New Roman"/>
        <family val="1"/>
        <charset val="204"/>
      </rPr>
      <t>(Эксплуатационная ответственность ВП МЭС).</t>
    </r>
  </si>
  <si>
    <t>Ф.2-6 Советское нмр</t>
  </si>
  <si>
    <t>Ф.5-10 Первомайского нмр</t>
  </si>
  <si>
    <t>Ф.11-11 Крапивинское нмр</t>
  </si>
  <si>
    <t>К-1С Северное нмр</t>
  </si>
  <si>
    <r>
      <t xml:space="preserve">АО АВ-0,4кВ 1000А вводной в КТПН-6/0,4кВ К-1С. АВ включен, 5 скважин запущены в работу, </t>
    </r>
    <r>
      <rPr>
        <sz val="12"/>
        <color indexed="60"/>
        <rFont val="Times New Roman"/>
        <family val="1"/>
        <charset val="204"/>
      </rPr>
      <t>скв.№310  R-0.</t>
    </r>
  </si>
  <si>
    <t>Ф.12-8 Катыльгинское нмр</t>
  </si>
  <si>
    <t>АО АВ-0,4 кВ в КТПН, включен без замечаний. Запрошены распечатки с журнала событий СУ ЭЦН</t>
  </si>
  <si>
    <t xml:space="preserve">Ф.ЗМ-3, Ф.ЗМ-5, Ф.ЗМ-7 </t>
  </si>
  <si>
    <r>
      <t>АО ВЛ-110кВ С-105, С-106 на ПС 110/35/6 кВ "Лугинецкая" действием ДЗ, АПВ неуспешное. В 18:12 ВЛ-110 кВ С-105 РПВ успешное, в 18:16 ВЛ-110 кВ С-106 РПВ неуспешное.</t>
    </r>
    <r>
      <rPr>
        <sz val="12"/>
        <color indexed="60"/>
        <rFont val="Times New Roman"/>
        <family val="1"/>
        <charset val="204"/>
      </rPr>
      <t xml:space="preserve">  ВЛ-110кВ С-105,  ВЛ-110кВ С-106 на балансе ПАО "ТРК".</t>
    </r>
  </si>
  <si>
    <t xml:space="preserve">Двухфазное К.З. возникло из-за перекрытия ошиновки на ОРУ -35кВ телом птицы. Причиной аварийного отключения 2С-35 кВ на ПС 220/110/35/6 кВ Росляковская явилось межфазное замыкание на ОРУ-35кВ  фаз  «А», «С».   </t>
  </si>
  <si>
    <t>При прохождении грозового фронта, произошло прямое попадание молнии  в  ф. «А», «В»  опоры №1в. Индуктированное перенапряжение, вызванное разрядом молнии в опору №1в,  привело к поверхностному перекрытию линейной изоляции и возникновению межфазного короткого замыкания. Межфазное К.З. привело к отключению ВЛ-6кВ  действием токовых защит.</t>
  </si>
  <si>
    <t>ВЛ-35 кВ
ДНС-19-1</t>
  </si>
  <si>
    <t xml:space="preserve">В результате прямого попадания молнии в шлейф фазы «А» на опоре №2 ВЛ-35кВ ДНС-19-1, произошло отгорания шлейфа в сторону ПС 35/6кВ №232, 238. Вследствие дисбаланса по напряжению (отсутствие фазы «А» на ПС 35/6кВ 232, 238) произошла остановка агрегатов на КНС-18р и скважин на кустах  мех.добычи </t>
  </si>
  <si>
    <t>ПС 35/6 № 266
ВЛ-6кВ ф.266-06</t>
  </si>
  <si>
    <t xml:space="preserve"> При прохождении грозового фронта, произошел удар молнии в опору №7 ВЛ-35 кВ Стрела-1,2
Возникшее грозовое перенапряжение привело к перекрытию линейной изоляции ф.А, ф.В, ф.С (Iф.А, Iф.В, Iф.С = 2кА), возникновению короткого замыкания и аварийному отключению ВЛ.  
</t>
  </si>
  <si>
    <t>Гроза. При прохождении грозового фронта, индуктированное перенапряжение вызванное разрядом молнии, привело к к перекрытии  изолятции. ВЛ-6кВ ф.043-04 оп.48 фазы "А" и "Б".    Протяженность ВЛ-6,2км.</t>
  </si>
  <si>
    <t>Гроза. При прохождении грозового фронта, индуктированное перенапряжение вызванное разрядом молнии, привело к разрушению штыревого изолятора. ВЛ-6кВ ф.057-21 оп.58 фаза "Б".земля. ( Устранили).</t>
  </si>
  <si>
    <t>Вследствие прямого попадания  молнии произошло  перекрытие линейной изоляции фаз, которое привело к   трехфазному КЗ  с дальнейшим  разрушением изолятора  фазы «А»  на опоре 17  и  отключению ВЛ -35 кВ Юрьевская-1, 2 цепь действием токовых защит.</t>
  </si>
  <si>
    <t>Гроза. Отключения оборудования находящегося в эксплуатационной ответственности УЭЭ ООО «РН-Юганскнефтегаз» не было (выборочная остановка скважин на Усть-Балыкском м/р)</t>
  </si>
  <si>
    <t xml:space="preserve"> Гроза. На оп.№41 - обрыв провода ф."А" ; ф." С " разрушены изоляторы , провод на траверсе. Устранили</t>
  </si>
  <si>
    <t>Гроза. Отключения оборудования находящегося в эксплуатационной ответствен-ности УЭЭ ООО «РН-Юганскнефтегаз» не было (выборочная остановка скважин на Южно-Сургутском м/р).</t>
  </si>
  <si>
    <t>При прохождении грозового фронта, индуктированное перенапряжение вызванное разрядом молнии, привело к  выборочной остановки скважин Правдинского м/р. Отключения оборудования находящегося в эксплуатационной ответственности УЭЭ ООО «РН-Юганскнефтегаз» не зафиксировано.</t>
  </si>
  <si>
    <t xml:space="preserve"> Вследствие удара молнии вблизи ВЛ-35кВ, на опоре № 24 возникло грозовое перенапряжение, которое привело к перекрытию изоляции, что привело к возникновению дугового замыкания и отключению ВЛ-35кВ «Зимняя» 1,2ц.  действием защит, с успешным АПВ.</t>
  </si>
  <si>
    <t xml:space="preserve"> Попадание молнии в оп.2 ф.МПС-02, следы ожогов на изоляции.</t>
  </si>
  <si>
    <t>Гроза. Отключения оборудования находящегося в эксплуатационной ответствен-ности УЭЭ ООО «РН-Юганскнефтегаз» не было (выборочная остановка скважин на Усть-Балыкском м/р)</t>
  </si>
  <si>
    <t>Гроза. Отключения оборудования находящегося в эксплуатационной ответствен-ности УЭЭ ООО «РН-Юганскнефтегаз» не было (выборочная остановка скважин на Асомкинском м/р)</t>
  </si>
  <si>
    <t>Двух фазное КЗ фаз «А» и «В» произошло в следствие разряда молнии в пролете опор № 21-22 ВЛ-35 кВ, которое привело к  перенапряжению и перекрытию линейной изоляции фаз с дальнейшим отключением ВЛ-35кВ Промысловая- 1,2ц</t>
  </si>
  <si>
    <t>ПС 110/35/6кВ Солнечная, 2С-35кВ, ВЛ-35кВ Поток-2, ПС-35/6кВ №378, ЗРУ-6кВ КНС-5МБ, яч.№14 В-6кВ ЭД-6кВ №4</t>
  </si>
  <si>
    <t>В-6кВ ЭД -6 кВ №4   КНС-5МБ</t>
  </si>
  <si>
    <t>Отключения оборудования находящегося в эксплуатационной ответственности УЭЭ ООО «РН-Юганскнефтегаз» не было (выборочная остановка скв. на Фаинском м/р)</t>
  </si>
  <si>
    <t>В результате выхода из строя органа управления статического реле РСВ-13 (на схеме РВ) произошло замыкание контакта 15-16, что привело к отключению МВ-35 Т-2 от МТЗ -35.</t>
  </si>
  <si>
    <t>При сильном  порывистом ветре произошло разрушение штыревых   изоляторов  на опоре №21 ф.146-16 и на опоре №10 ф. 146-06
Разрушение опорных изоляторов привело к однофазному замыканию на «землю» на ВЛ-6кВ ф.146-16 и  ф.146-06</t>
  </si>
  <si>
    <t>При отключении ЛР-35-2 на ПС 262 произошло разрушение колонки ЛР ф."А", колонка упала, висит на проводе. Повреждение устранили.</t>
  </si>
  <si>
    <t>Выборочная остановка скважин на Мамонтовском м/р по посадке напряжения. Отключений  на электрооборудовании ООО"РН-Юганскнефтегаз" нет</t>
  </si>
  <si>
    <t>ПС-35/6кВ №067  ТН-6-2</t>
  </si>
  <si>
    <t xml:space="preserve"> ТН-6-2</t>
  </si>
  <si>
    <t>ПС-35/6кВ №378 ЗРУ-6кВ КНС-5МБ  В-6                      ЭД-6 №4</t>
  </si>
  <si>
    <t>При прохождении грозового фронта, произошел удар молнии в землю,  в пролёте опор № 1-2 КЛ-6 кВ ф.1802-04, возникло грозовое перенапря-жение, которое привело к импульсному перенапряжению на ВЛ. Раз-рядники РВО-6кВ не справились с фронтом перенапряжения, что привело к пробою электрической изоляции кабеля, возникновению трехфазного замыкания и повреждению кабеля.</t>
  </si>
  <si>
    <t xml:space="preserve">1. Вследствие удара молнии в пролете №36-37 ВЛ-6 кВ ф. 1000-08, возникло грозовое перенапряжение, которое привело к обратному перекрытию изоляции с ЛР-6 оп. №37 на провода ВЛ ф.  «С».
2. Перекрытие  изоляции двух фаз привело к  отключению ВЛ дей-ствием защит и разрушению изолятора ф. «С» на ЛР-6 оп. №37.
</t>
  </si>
  <si>
    <t>Гроза. При прохождении грозового фронта, индуктированное перенапряжение вызванное разрядом молнии, привело к разрушению подвестного изолятора на оп.10 фаза "А"</t>
  </si>
  <si>
    <t>Вследствие удара молнии вблизи опоры №25 индуцированным перенапряжением перекрыло линейную изоляцию проводов, что привело к возникновению дугового межфазного замыкания и отключению МВ-6кВ «ф.241-08» от действия защит.</t>
  </si>
  <si>
    <t>Вследствие удара молнии вблизи опоры №5 индуцированным перенапря-жением перекрыло линейную изоляцию проводов, что привело к возникновению дугового межфазного замыкания и отключению ВВ-35кВ «Квант» 1,2ц от действия защит.</t>
  </si>
  <si>
    <t>ПС-35/6кВ №378 ЗРУ-6кВ КНС-5МБ  В-6                      ЭД-6 №1</t>
  </si>
  <si>
    <t xml:space="preserve">В-6 ЭД-6 №1 </t>
  </si>
  <si>
    <t>ПС-35/6 №250  ВЛ-6кВ ф.21К-12</t>
  </si>
  <si>
    <t>ВЛ-6кВ ф.21К-12</t>
  </si>
  <si>
    <t>ПС110/35/6кВ Бекмеметьевская 2Т</t>
  </si>
  <si>
    <t>В ячейке ввода 6-2 произошло разрушение ОПН-6 ф.А с возникновением КЗ с ОПН-6 ф.В. Неисправность устранили.</t>
  </si>
  <si>
    <t>ПС-35/6кВ №311 ВЛ-6кВ ф.311-06</t>
  </si>
  <si>
    <t>ВЛ-6кВ ф.311-06</t>
  </si>
  <si>
    <t>При производстве работ транспортом "Автокран" (частник: Коваль П.А., гос.номер В325 ВА) без разрешительных документов на производство работ в охранной зоне ВЛ, произошел зацеп проводов ф.В и ф.С, что привело к двухфазному К.З. проводов ВЛ в пролете оп. №11 и оп.№12, повреждению проводов ВЛ. Устранено.</t>
  </si>
  <si>
    <t>Рэфтинская ГРЭС</t>
  </si>
  <si>
    <t>Выборочная остановка скважин на Малобалыкском, Петелинском м/р по посадке напряжения. Аварийные отключения ВЛ-500 Тюмень-Нелым и ВЛ-500 Тюмень-Луговая от автоматики против асинхронного хода (АПАХ), т.е. разделение Тюменской энергосистемы от ЕЭС России. Автоматика запустилась по причине аварийных отключений на Рефтинской ГРЭС (по информации ДД ТРДУ - взрыв конденсатора связи 220 кВ, повреждение соседнего оборудования).</t>
  </si>
  <si>
    <t>Между опорами №23-25 обрыв двух проводов ф."А,С" сторонним транспортом. Самосвал МАН гос.№У 166 ВЕ 186 принадлежит организации "Синергия". ВЛ-6 кВ восстановили.</t>
  </si>
  <si>
    <t>Т.О.,  А.О.</t>
  </si>
  <si>
    <t>ПС-35/6кВ №343 ВЛ-6 ф.343-18</t>
  </si>
  <si>
    <t xml:space="preserve"> Двухфазное К.З. проводов фаз "А" и "С"  в пролете опор №41 и №41а, отпайка на к.568 МБ,  в следствие обрыва проводов ф. "А" и "С" кузовом транспорта ООО "Защита-01". Выполнили ремонт провода  </t>
  </si>
  <si>
    <t>ПС-35/6кВ №019     РУ-6 КНС-9А яч.19 В-6 ЭД№2</t>
  </si>
  <si>
    <t xml:space="preserve"> В-6кВ ЭД№2  КНС-9А</t>
  </si>
  <si>
    <t xml:space="preserve">ВЛ-6кВ
ф.203-18,  ф.203-22
</t>
  </si>
  <si>
    <t>ПС 110/35/6 кВ Лунная 
ВЛ-6 кВ Послелок ЮБГПЗ</t>
  </si>
  <si>
    <t>В-6 Поселок ЮБГПЗ</t>
  </si>
  <si>
    <t xml:space="preserve"> ВЛ-10 фидера № 7.</t>
  </si>
  <si>
    <t>Оперативные переключения для вывода в неотложный ремонт ВЛ-110 кВ "Переволоцкая-Платовка" персоналом ЦПО. Замена поврежденной гирлянды изоляторов на опоре №73</t>
  </si>
  <si>
    <t>сентябрь</t>
  </si>
  <si>
    <t>ВЛ-6 кВ Ф-115 ПС 35 кВ Величаевская-11</t>
  </si>
  <si>
    <t>Ф-115</t>
  </si>
  <si>
    <t xml:space="preserve"> ВЛ-6 фидера № 610</t>
  </si>
  <si>
    <t>ВЛ-6 кВ Ф-2 (АО "СНГ) ПС 110/35/6 кВ "Зольное" (Жиг.ПО)</t>
  </si>
  <si>
    <t>ПС 35/6 кВ "142" СШМ-6</t>
  </si>
  <si>
    <t>ПС 35/6 кВ "142" В-6-1</t>
  </si>
  <si>
    <t>ПС 35/6 кВ "142" отключение В-6-1 по защите "МТЗ".  Разрушение проходных изоляторов на СШМ-6 кВ</t>
  </si>
  <si>
    <t>ВЛ-6 кВ "113-16"</t>
  </si>
  <si>
    <t>ГТЭС Тямкинского м-я,
ГТУ-2</t>
  </si>
  <si>
    <t>22:32 ГТЭС-42 АО ГТУ-2 -низкое давление масла в ТГ. Работа АЧР 1,2,3 ст. 
21:41 Пуск ДГУ ДЭС-1 в параллельную работу с ГТУ-1 ГТЭС-42
22:55 энергоснабжение Тямкинского, Радонежского и Южнопетьёгского м/р восстановлено, ограничение снято в полном объеме</t>
  </si>
  <si>
    <t>ЗЗ 3ст.</t>
  </si>
  <si>
    <t>ВЛ-10 фидера "ЕЗ-4", "Мт-3".</t>
  </si>
  <si>
    <t xml:space="preserve">ВЛ-6кВ ф-28 ПС Сива </t>
  </si>
  <si>
    <t>ф-610</t>
  </si>
  <si>
    <t xml:space="preserve">ВЛ-6 кВ Ф-1 </t>
  </si>
  <si>
    <t>ВЛ-6 кВ Ф-5 ПС 110/35/6 кВ "Зольное" (Жиг.ПО) Под отключение попал: уч.ВЛ-6кВ Ф-4 после ЛР-21.</t>
  </si>
  <si>
    <t>ВЛ-6 кВ Ф-Н-1 ПС 35/6 кВ  "Южный Неприк"</t>
  </si>
  <si>
    <t xml:space="preserve">МВ-6 кВ Ввод-6 Т-1-Т </t>
  </si>
  <si>
    <t>МВ-6 кВ Ввод-6 Т-1-Т ПС 35/6 кВ "Сытовка"</t>
  </si>
  <si>
    <t>ВЛ-110 кВ "Сорочинская-Никольская-1, 2"</t>
  </si>
  <si>
    <t>ЗЗ-2ст</t>
  </si>
  <si>
    <t>СШ-35-2</t>
  </si>
  <si>
    <t>Диф. защита.</t>
  </si>
  <si>
    <t>ПС "Графская", "Ибряевская-1, 2"</t>
  </si>
  <si>
    <t>Аварийное отключение Т2 на ПС Александровская, отработала Диф защита, под В-35-Т2 нашли птицу.</t>
  </si>
  <si>
    <t>Посадка напряжения при аварийном отключении с успешным АПВ ВЛ-110 кВ "Плешаново" отработала З.З. 2-й ступени. Гроза.</t>
  </si>
  <si>
    <t>ВЛ-110 кВ "Сорочинская-Бузулукская-1, 2" ПС "Н-Медведкинская" ,"Скворцовская", "Шулаевская"</t>
  </si>
  <si>
    <t>Скворцовская</t>
  </si>
  <si>
    <t>Посадка напряжения в сети 110кВ. Гроза.</t>
  </si>
  <si>
    <t>1 ст земляной защиты</t>
  </si>
  <si>
    <t>ВЛ-110 Красноленинская- Скважина-1</t>
  </si>
  <si>
    <t>ВЛ-6 кВ ф-Кушниковка-2, ВЛБ-58</t>
  </si>
  <si>
    <t>ПС "Подольская", "Токская"</t>
  </si>
  <si>
    <t>СВ-35, ПС "Подгорная"</t>
  </si>
  <si>
    <t>Аварийное отключение СВ-35, работа МТЗ 1-й ступени ф-А-В. Гроза.</t>
  </si>
  <si>
    <t>ВЛ-6 кВ ф-Ботвинка</t>
  </si>
  <si>
    <t>Посадка напряжения при аварийном отключении с успешным АПВ ф-Ботвинка на ПС "Аксютино"</t>
  </si>
  <si>
    <t>МТЗ 2-й ступени</t>
  </si>
  <si>
    <t>С успешным АПВ, работа МТЗ 2-й ступени, ф-А-В, L=4,29 км. Гроза.</t>
  </si>
  <si>
    <t>В-35-"3Л-Токская", СШ-6-1", В-35-"3Л-Никольская", ПС "Подгорная". В-6-2</t>
  </si>
  <si>
    <t>ВЛ-35 кВ "2-Л", ПС "Кодяковская", "боголюбовская", "Ольховская"</t>
  </si>
  <si>
    <t>В-35-"3Л-Родинска", "3Л-Токская", СШ-6-1", В-35-"3Л-Никольская", ПС "Подгорная". В-6-2</t>
  </si>
  <si>
    <t>ТО, ДЗТ</t>
  </si>
  <si>
    <t>ПС 35/6 кВ "201" Т-1</t>
  </si>
  <si>
    <t xml:space="preserve">ВЛ-35 кВ Восточная-1 </t>
  </si>
  <si>
    <t>ВЛ-10/6 фидера № 6.</t>
  </si>
  <si>
    <t>Аварийное отключение В-35 "Сорочинская" на ПС "Яшкинская". (Выход из строя В-35 Т1). На ВЛ-35 "Сорочинская - Яшкинская" "земля". Эл.снабжение фидера № 6 переводится от ВЛ-6 фидера № 708 ПС "Подгорная" с ограничением.</t>
  </si>
  <si>
    <t>ВЛ-6 фидера № 708.</t>
  </si>
  <si>
    <t xml:space="preserve">Перевод эл.снабжения фидера № 6 ПС "Яшкинская" в связи с аварией на ПС "Яшкинская"(ЗПО) от ВЛ-6 фидера № 708 ПС "Подгорная" с ограничением. (Остановка скважин Ананьевского месторождения №№ 952, 953, 961, 962). 16:18 скв.№ 962 в работе. </t>
  </si>
  <si>
    <t>Восстановление нормальной схемы электроснабжения ф-6 после ремонта В-35 персоналом ЗПО.</t>
  </si>
  <si>
    <t>110/10кВ "Абдулино-тяговая" (КбшЖД)</t>
  </si>
  <si>
    <t xml:space="preserve"> Самодуровка, НПС, КНС, Родниковская, Врезовская, Школьная, Беседино</t>
  </si>
  <si>
    <t>Посадка напряжения из-за аварийного отключения ВЛ-110 кВ "Абдулино-тяговая-Филиповка"</t>
  </si>
  <si>
    <t>ПС 110/35/6кВ "КНС-5" Ф-4</t>
  </si>
  <si>
    <t>ВЛ-220 кВ Холмогорская-Янга-Яха</t>
  </si>
  <si>
    <t>ПС 110 №31 "ЦПС" - ОЗЗ;
СУ скважин - "дисбаланс напряжения"</t>
  </si>
  <si>
    <t>ВЛ-35 кВ М-4</t>
  </si>
  <si>
    <t>Оборудование не отключалось</t>
  </si>
  <si>
    <t>ДЭС К-10  Оленьего нмр</t>
  </si>
  <si>
    <t>АО ДЭС СФ ООО "СЭС", (сбой работы интерфейса ДГУ-1)</t>
  </si>
  <si>
    <t>ДЭС К-0, К-1 Моисеевское нмр</t>
  </si>
  <si>
    <t>АО ДЭС СФ ООО "СЭС". Причина выясняется.</t>
  </si>
  <si>
    <t>ДЭС КП-44 4х1,25; 6х1,4 ДГУ-9</t>
  </si>
  <si>
    <t>ВЛ-35кВ Матвеевка-Борискино</t>
  </si>
  <si>
    <t>ВЛ-110 кВ "Подб.-Михайловская-1"</t>
  </si>
  <si>
    <t>"Горит" ЛР-6кВ КТП скв.№1226. Проведена ревизия ЛР.</t>
  </si>
  <si>
    <t xml:space="preserve"> ВЛ-6кВ ф.212ЮБ</t>
  </si>
  <si>
    <t>ПС 35/6 №126,                    ВЛ-6кВ ф.126-08</t>
  </si>
  <si>
    <t>ВЛ-6кВ ф.126-08</t>
  </si>
  <si>
    <t xml:space="preserve">ВЛ-110 кВ "Подгорная" </t>
  </si>
  <si>
    <t>АО ДЭС СФ ООО "СЭС" (замыкание на выходной шине)</t>
  </si>
  <si>
    <t>ОЗЗ</t>
  </si>
  <si>
    <t>ПС 110/10  "Юровская",
ВЛ-110 кВ "Юровская-Кальча-2"</t>
  </si>
  <si>
    <t>АО  ВЛ-110кВ "Юровская-Кальча- 2" на ПС 110/10  "Юровская" с успешным АПВ. По результатам осмотра участка ВЛ (14 км) повреждений не выявлено, продолжение осмотра с применением спецтехники 07.09.2016г.</t>
  </si>
  <si>
    <t>Аварийное отключение с успешным АПВ. Произведен осмотр ВЛ-6 - замечаний нет.</t>
  </si>
  <si>
    <t>З.З. 2ст</t>
  </si>
  <si>
    <t>Произошла посадка напряжения при отключении ВЛ-110 кВ "Сорочинская-Плешаново", отключился В-110 кВ на ПС Сорочинская (ОПМЭС), АПВ успешное, отработала защита З.З. 2ст.</t>
  </si>
  <si>
    <t>ВЛ-10 кВ ф-6</t>
  </si>
  <si>
    <t>ВЛ-6 кВ ф-Ибряевский-1, 2</t>
  </si>
  <si>
    <t>ПС 35/6 кВ №277, 
ВЛ-6 ф.277-17</t>
  </si>
  <si>
    <t>Ф.12-11</t>
  </si>
  <si>
    <t>Ф.11-8</t>
  </si>
  <si>
    <t>В-6 ввод-2 БРУ-6 БКНС-10</t>
  </si>
  <si>
    <t>3:57</t>
  </si>
  <si>
    <t>ПС К-87</t>
  </si>
  <si>
    <t>ВЛ-6 ф.87-08</t>
  </si>
  <si>
    <t>1 ст. ТЗНП</t>
  </si>
  <si>
    <t>ВЛ-110 кВ "Калиновый Ключ"</t>
  </si>
  <si>
    <t>Работала ТЗНП-1 ступень. АПВ-успешно.</t>
  </si>
  <si>
    <t>ВЛ-10 кВ "РАК 3"</t>
  </si>
  <si>
    <t>Работала МТЗ. АПВ-успешно.</t>
  </si>
  <si>
    <t xml:space="preserve"> СУ к.40т скв.309Б, к.41т скв.1228, к.5т скв.509, 505</t>
  </si>
  <si>
    <t>ПС-35/ 6кВ 276 
ВЛ-6кВ ф.276-06</t>
  </si>
  <si>
    <t>КРУН 6 кВ ДНС-2 яч.15</t>
  </si>
  <si>
    <t>КРУН 6 кВ ДНС-2 ВЛ 6 кВ Ф-8 от КРУН 6 кВ ДНС-2</t>
  </si>
  <si>
    <t>КРУН 6 кВ ДНС-2 яч.8</t>
  </si>
  <si>
    <t>ПС 35/6 кВ Куст-4 яч.15</t>
  </si>
  <si>
    <t>РУ 6 кВ ГПЭС Чист. яч.7</t>
  </si>
  <si>
    <t>ПС 35/6 кВ КНС-3м ВЛ 6 кВ Ф-5 от ПС 35/6 кВ КНС-3м</t>
  </si>
  <si>
    <t>ПС 35/6 кВ КНС-3м яч.5</t>
  </si>
  <si>
    <t>ПС 35/6 кВ КНС-3м ВЛ 6 кВ Ф-15 от ПС 35/6 кВ КНС-3м</t>
  </si>
  <si>
    <t>ПС 35/6 кВ КНС-3м яч.15</t>
  </si>
  <si>
    <t>1:37</t>
  </si>
  <si>
    <t>АО ДЭС СФ ООО "СЭС" Выход из строя датчика температуры.</t>
  </si>
  <si>
    <t>Ф.8-1 Ф.8-14</t>
  </si>
  <si>
    <t>ПС-35/6кВ К-412 ВЛ-6кВ Ф№5</t>
  </si>
  <si>
    <t>ПС-35/6кВ К-1144 ВЛ-6кВ Ф№16</t>
  </si>
  <si>
    <t>ПС-35/6кВ К-670 ВЛ-6кВ Ф№8</t>
  </si>
  <si>
    <t xml:space="preserve">ПС 35/6кВ «Cамодуровкая», «Врезовка», «НПС», «КНС», «Родниковская». </t>
  </si>
  <si>
    <t>35/10кВ "Матвеевка" (СПО)</t>
  </si>
  <si>
    <t>НВЧЗ, ТЗНП, АПВ</t>
  </si>
  <si>
    <t>С-92</t>
  </si>
  <si>
    <t>ПС 110/35/6кВ "КНС-5" Ф-3,4</t>
  </si>
  <si>
    <t xml:space="preserve"> Т1Т. ВЛ-6 фидеров №№ 402; 403; 409; 410.</t>
  </si>
  <si>
    <t>ПС 35/6 К-199</t>
  </si>
  <si>
    <t>вл-6кВ ф.199-04</t>
  </si>
  <si>
    <t>ПС 35/6 №125 ВЛ-6кВ ф.125-04</t>
  </si>
  <si>
    <t>В-6 ф.125-04</t>
  </si>
  <si>
    <t>ДЭС К-9 Даненберговского нмр</t>
  </si>
  <si>
    <t>АО ДЭС СФ ООО "СЭС" Отключение ДЭС по перегрузу при запуске скв.343</t>
  </si>
  <si>
    <t xml:space="preserve"> ПС-35/6 кВ "Тунгор"</t>
  </si>
  <si>
    <t>В-35 "Сабо"</t>
  </si>
  <si>
    <t>отключен персоналом</t>
  </si>
  <si>
    <t>ПС-35/6кВ К-217 ВЛ-6кВ Ф№8</t>
  </si>
  <si>
    <t xml:space="preserve">Гроза, разрушение изоляторов Ф "В" оп.№17 ,  крен опоры на 45 градусов  </t>
  </si>
  <si>
    <t>2ст ТЗНП</t>
  </si>
  <si>
    <t>ПС "Родниковская", 2СШ-35.</t>
  </si>
  <si>
    <t>2 ст.ТЗНП.</t>
  </si>
  <si>
    <t>ВЛ-110 кВ "Красносамарская"(ВПО)</t>
  </si>
  <si>
    <t>ООО «Сети-Сибири»</t>
  </si>
  <si>
    <t>ПС-35/6 кВ №379, РУ-6 кВ к.702 МБ, ВЛ-6 кВ ф.702-10</t>
  </si>
  <si>
    <t>ф-502</t>
  </si>
  <si>
    <t>ПС-35/6кВ №266                                                  ВЛ-6кВ ф.266-06</t>
  </si>
  <si>
    <t>ПС-35/6кВ №202                                                   ВЛ-6кВ ф.202-16</t>
  </si>
  <si>
    <t>ЗРУ 6 кВ Энергокомплекс КП-69 КТПН 6/0,4кВ 630кВА №2 К-51</t>
  </si>
  <si>
    <t>2 зона дистанционной защиты, 2ст земляная защита</t>
  </si>
  <si>
    <t>ВЛ-6 кВ ф-604 КРУН-1</t>
  </si>
  <si>
    <t>ВЛ-6 кВ "136-14"</t>
  </si>
  <si>
    <t xml:space="preserve">ВЛ-6кВ ф-6  ПС 35/6кВ  "К-20"  </t>
  </si>
  <si>
    <t>0:06</t>
  </si>
  <si>
    <t xml:space="preserve">АО ДЭС СФ ООО "СЭС" из за отсутствия элекстрической связи с блоком управления. </t>
  </si>
  <si>
    <t>КТП 6/0,4кВ №19А</t>
  </si>
  <si>
    <t>Восточное Эхаби, КТП 6/0,4кВ №19А</t>
  </si>
  <si>
    <t>ВЛ-6кВ Ф-6 Куст-2</t>
  </si>
  <si>
    <t>В 10:03 на Куст-2 в следствии ошибочных действий персонала произошло  отключение ВЛ-6кВ Ф-6 ПС 35/6 "Куст-2".</t>
  </si>
  <si>
    <t xml:space="preserve"> к.80,108,79а,100,55а</t>
  </si>
  <si>
    <t>ВЛ-6кВ Ф-10 ПС 35/6кВ К-1531</t>
  </si>
  <si>
    <t>ВЛ-6 кВ "319-04"</t>
  </si>
  <si>
    <t>Отключение СУ на кусту 23 Южно-Харампурского м/р из-за возникновения неполнофазного режима. В результате проседания временной КТПН-400 кВА и усиления натяжения проводов, произошло расцепление ножа на полюсе ЛР-6 кВ.</t>
  </si>
  <si>
    <t>ТЗНП-2</t>
  </si>
  <si>
    <t>ПС "Платовская", "Новосергиевская", "Капитоновская",</t>
  </si>
  <si>
    <t>ВЛ-110 кВ Сива-Газовая 2ц. (ПАО "Удмуртэнерго")</t>
  </si>
  <si>
    <t>ПС 35/6 кВ Новая ВЛ 6 кВ Ф-8 от ПС 35/6 кВ Новая</t>
  </si>
  <si>
    <t>ПС 35/6 кВ Новая яч.8</t>
  </si>
  <si>
    <t>ПС 35/6 кВ Куст-9бис яч.4</t>
  </si>
  <si>
    <t>ВЛ-35 кВ "Верхне-Ветлянка" ПС 35/6 кВ  "Грековская" Под отключение попали:  Т-2-Т ПС 35/6 кВ "Верхне-Ветлянская".</t>
  </si>
  <si>
    <t>ВЛ-6 кВ Ф-2 ПС 110/35/6 кВ "Зольное" (Жиг.ПО)</t>
  </si>
  <si>
    <t>ПС-35/6 кВ К-404 ВЛ-6 кВ Ф-14</t>
  </si>
  <si>
    <t>ПС-110/35/6             КНС-8А                        ВЛ-35кВ Ф-3</t>
  </si>
  <si>
    <t xml:space="preserve"> 2СШ-35 ПС "Родниковская". ПС "Боголюбовская", "Кодяковская"</t>
  </si>
  <si>
    <t>ПС 110/35/6 кВ Покамасовская Тр-р 110/35/6 №2</t>
  </si>
  <si>
    <t>Дистанционная 2ступень</t>
  </si>
  <si>
    <t>ВЛ-6 ф.24-12</t>
  </si>
  <si>
    <t>ДЭС 241Р Первомайское нмр</t>
  </si>
  <si>
    <t>АО ДЭС СФ ООО "СЭС" (ост.ДЭС-№1 по t ДВС, запущен.ДЭС-№3)</t>
  </si>
  <si>
    <t>ПС 500/220/110/35 Пыть-Ях,  ВЛ-35  КНС-12Б-2</t>
  </si>
  <si>
    <t>ВЛ-35 КНС-12Б-2</t>
  </si>
  <si>
    <t xml:space="preserve">скв №258; скв №5227;скв №5117; скв №258; 5502 </t>
  </si>
  <si>
    <t>Посадка напряжения при  аварийном отключении  с неуспешным АПВ  ВЛ-110 кВ "Сакмарская ТЭЦ- Каргалинская".</t>
  </si>
  <si>
    <t>З.З. 2 ст</t>
  </si>
  <si>
    <t>ПС "Н-Медведкинская", "Скворцовская"", "Шулаевская", "Курманаевская"</t>
  </si>
  <si>
    <t>ПС 35/6 К-233</t>
  </si>
  <si>
    <t>ПС 35/6кВ 030,                        ВЛ-6кВ ф.030-18</t>
  </si>
  <si>
    <t>ВЛ-6кВ ф.030-18</t>
  </si>
  <si>
    <t>ВЛ-10 кВ Ф-13</t>
  </si>
  <si>
    <t>ВЛ-10 кВ Ф-13 РУ-10 кВ "Гражданское"</t>
  </si>
  <si>
    <t>ЗЗ 1ст.</t>
  </si>
  <si>
    <t>Отдельные скважины по ПС "Савельевская", "Ново-Медведкинская", "Долговская".</t>
  </si>
  <si>
    <t xml:space="preserve">ПС 35/6кВ №041 ЗРУ-6-1 СР-6 </t>
  </si>
  <si>
    <t>МВ-6 Т-1</t>
  </si>
  <si>
    <t>ПС 35/6 кВ №174 
ВЛ-6кВ ф.174-04</t>
  </si>
  <si>
    <t xml:space="preserve">  Отгорел нож ф."В" на ЛР-6кВ КТПН 6/0,4кВ скв.95Р. Повреждение устранено.</t>
  </si>
  <si>
    <t>ВЛ-6 кВ Ф-6 ПС 35/6 кВ "Парфёновская".</t>
  </si>
  <si>
    <t>ВЛ-35 кВ "Кривая Лука"</t>
  </si>
  <si>
    <t>ВЛ-6 ф.76-18</t>
  </si>
  <si>
    <t>НВЧЗ, ТО, ТЗНП 1ст.</t>
  </si>
  <si>
    <t>ПС-35/6 кВ №353                                        ВЛ-6кВ ф.353-18</t>
  </si>
  <si>
    <t xml:space="preserve">КЗ на приёмном портале КТПН-6/0,4кВ №2 к.31У вследствии разрушения опорных изоляторов ф."В,С". </t>
  </si>
  <si>
    <t>Сработало указательное реле АО</t>
  </si>
  <si>
    <t>МВ-35 кВ Т-1-Т, МВ-6 кВ Т-1-Т</t>
  </si>
  <si>
    <t>МВ-35 кВ Т-1-Т, МВ-6 кВ Т-1-Т ПС 35/6 кВ "Ивановская"</t>
  </si>
  <si>
    <t>ГПЭС-2 2х1,4; 6х1,468 ГПГУ-1</t>
  </si>
  <si>
    <t>Сузунский производственный участок,
ККТП №1 Аггреко,                              В-10 1Т и В-10 2Т                                     МТЗ ф "А" и "С"</t>
  </si>
  <si>
    <t xml:space="preserve">Сузунский производственный участок,                   
          ККТП №1 Аггреко,                                      В-10 1Т и В-10 2Т      </t>
  </si>
  <si>
    <t xml:space="preserve">В-10 1Т и В-10 2Т  </t>
  </si>
  <si>
    <t xml:space="preserve">Из-за ошибочных действий персонала подрядной организации "Леново" выполняющей ПНР на ПС-35 №15С "БКНС", произошло отключение трансформатора 1Т, при попытке включить 1Т произошло отключение В-10 1Т и В-10 2Т В ККТП №1 Аггреко.                                                                                                               13-21 включены В-10 1Т и В-10 2Т ККТП №1 Аггреко;    13-30 введены в работу ДГУ-2,5, дополнительно к ДГУ-1,3,4,6 (оставались на х.х.);  13-31 пуск НА-3/2;  13-38 пуск НА-3/3;  14-26  пуск скважины 176 на кусту-9.   </t>
  </si>
  <si>
    <t>Сузунский производственный участок,
ЗРУ-10 кВ "ПАЭС",
В-10 ф.А-22,
МТЗ-1, ф. "А", "С". АПВ</t>
  </si>
  <si>
    <t>Сузунский производственный участок,
 КВЛ 10 кВ ф.А-22</t>
  </si>
  <si>
    <t>ВЛ-10 кВ ф.А-22</t>
  </si>
  <si>
    <t>В результате перекрытия в пролёте между опорами 115/1-115/2 проводов ф "А" и "С" отключалась КВЛ 10 кВ ф А-22  с успешным АПВ, при перерыве электроснабжения на время действия АПВ отключились 4 ЭЦН на КП-1. Запланирована перетяжка провода в пролёте между опорами 115/1-115/2.</t>
  </si>
  <si>
    <t>В 07:59 при плановом осмотре эл.оборудования в следствии невнимательных действий со стороны машиниста ЭСП Ковалева В.В. произошел  аварийный останов ДГУ-9 путем нажатия кнопки "Аварийный стоп", на панели сигнал "Низкое напряжение генератора", "Аварийный останов". ДГУ-4,5,6,8,10 выход из параллельной работы, на панели сигнал "Низкое напряжение шины". Сброс нагрузки (мех. фонд) 4,65 МВт. В 08:01 запуск ДГУ-1 на х.х., в 08:03 ДГУ-1 в параллель на СН (120кВт), 08:10  поочередный ввод под нагрузку ДГУ-4,5,6,8,10, набор нагрузки. 08:15 ДГУ-9 запуск на х.х. и ввод под нагрузку.  Потери нефти составили: косвенные 13,8т/31,3 м3,  прямые 11,1т/26,5 м3. Отнесены в АИЭ (аварии).     Осмотр оборудования. Контроль за уровнем напряжения, нагрузок. Отправлена телефонограмма в "АЭС".</t>
  </si>
  <si>
    <t xml:space="preserve">ПС 35/6 кВ Куст-150 </t>
  </si>
  <si>
    <t>ПС 35/6 кВ Куст-150 ВЛ 6 кВ Ф-18 от ПС 35/6 кВ Куст-150</t>
  </si>
  <si>
    <t>В результате падения дерева из охранной зоны ВЛ-6кВ в пролете оп. 2.6-2.7 отпайки на К-55 произошло межфазное короткое замыкание и отключение ВЛ-6кВ Ф-18 действием защиты МТЗ. В 15:32 повторное отключение ВЛ-6кВ Ф-18, включение ТУ в 15:34, повторное отключение в 15:36, ТУ не успешно, включение в 16:29 после удаления дерева с ВЛ-6кВ. В момент аварийного отключения по ТМ завиксирован бросок тока 220А. Уставка МТО 1600А, 0сек; МТЗ 390А, 0,5сек. _x000D_
Потери нефти составили прямые: 1,2т/55,4м3. Осмотр ПС 35/6кВ, удаление дерева в пролете оп.2.6-2.7. Составлен акт.</t>
  </si>
  <si>
    <t>ПС 35/6 кВ Куст-103 ВЛ 6 кВ Ф-9 от ПС 35/6 кВ Куст-103</t>
  </si>
  <si>
    <t>Отключение ВЛ-6кВ произошло во время прохождения грозового фронта. В момент отключения по ТМ зафиксирован бросок тока 153А. При осмотре ВЛ-6кВ обнаружено ожог изоляции Ф-А,В,С на оп.27. Уставка МТО 1500А 0с, МТЗ 360А 0,5с. Длина ВЛ-6,42км, ОПН-6 (30шт.) на оп.1, 5.6, 6.6, КТПН №1 КП-5, КТПН №1 КП-6, КТПН №1 КП-84, КТПН №1,2 КП-7бис, РВО-6 (6шт.) на КТПН №1,2 КП-7._x000D_
Косвенные потери :0,1т/0,9м3, _x000D_
прямые потери: 1,5т/8,2м3.  Контроль за напряжением, запуском мех.фонда. Произведен осмотр ПС 35/6кВ, ВЛ-6кВ, КТПН 6/0,4кВ. _x000D_
16.09.16г. произведена замена изоляции.</t>
  </si>
  <si>
    <t>ПС 220/110/35 кВ Кирьяновская СШ 35 кВ №2</t>
  </si>
  <si>
    <t>В 17:07 кратковременная посадка напряжения на 2СШ-35 кВ ПС 220/110/35кВ Кирьяновская во время не успешного включения ВЛ-35кВ ф.2, в результате чего останов СТД-6кВ №1 КНС-8, 1,2 КНС-4, СТД-6 кВ № 3 КНС-5, АД-6 кВ 315 кВт № 10 и АД-0,4 кВ № 3,4,5(нефть), 8 скв.  Ватинского м/р, 5 скв. С.Ватинского м/р.  Сброс нагрузки 6,3 МВт (13 скв.) из них 5,6 МВт технология Ватинского м/р. Набор нагрузки 97%  18 мин. _x000D_
Потери нефти составили: Косвенные:3,3т/57м3. Прямые:1,2т/ 18м3  Контроль за напряжением, нагрузками. Контроль за запуском технологического оборудования, мех. фонд Ватинского м/р. Направлена телефонограмма в НВЭС.</t>
  </si>
  <si>
    <t>Отключение произошло при прохождении грозового фронта. _x000D_
Длина ВЛ-6кВ L-17,6км, ОПН-54шт. _x000D_
Зафиксирован бросок тока по по МПУ яч.15 фаза А-689А, В-179А, С-220А, уставка МТЗ 420А/0,5сек, МТО 1800/0,1сек._x000D_
Потери составили:_x000D_
прямые: 3,9т/12,3м3_x000D_
 Контроль запуска мех.фонда. Осмотр КРУН-6кВ. При осмотре ВЛ-6кВ отпайки на К-60 обнаружено разрушение изоляции на оп.131/26 по фазе В. Произвели отключение ЛР-6кВ на оп.131/26 ВЛ-6кВ Ф-15.  На 09.09.16г осмотрели  ВЛ-6кВ Ф-15 до конца, выявлено: оп.13 ф.А,В ожог изоляции, оп.44 ф.В ожог изоляции._x000D_
10.09.16г. по н/д 359/2040 заменили изоляцию оп.131/26 ф. В, на отпайку  К-60 подали напряжение. _x000D_
15.09.2016г. произвели устранение неисправности</t>
  </si>
  <si>
    <t>Отключение произошло при прохождении грозового фронта. _x000D_
Длина ВЛ-6кВ L-20.1км, ОПН-24шт. _x000D_
Зафиксирован бросок тока по МПУ яч.8 фаза А-142А, В-561А, С-142А, уставка МТЗ 420А/0,5сек, МТО 1800/0,1сек._x000D_
Потери составили:_x000D_
прямые: 3т/8м3_x000D_
 Контроль запуска мех.фонда. Осмотр КРУН-6кВ. Произвели осмотр ВЛ-6кВ в пролете оп.1-82, 1/26-167/26. На 09.09.16г. осмотрели  ВЛ-6кВ Ф-8 до конца, выявлено: оп.28 ф.А ожог изоляции, оп.29 ф.А,С ожог изоляции, оп.45 ф.В,С ожог изоляции, оп.46 ф.В ожог изоляции. 11.09.2016г. произвели замену изоляции.</t>
  </si>
  <si>
    <t>Отключение ВЛ произошло во время прохождения грозового фронта. Сброс нагрузки 7,5МВт, из них 5,4МВт технология. Набор нагрузки 56% через 20мин, 90% через 25мин. Потери: косвенные 2,2т/26м3, прямые 3т/27,9м3. По результатам осмотра ВЛ-110кВ ПП Восточный-Чистинная-1 выявлено разрушение 4-х изоляторов (из 8-ми) на опоре №398 фаза "С". На 12.09.16г. запланировано устранение выявленного замечания. Контроль за запуском мех.фонда, уровнями напряжения, запуском агрегатов КНС, ДНС. Осмотр ПС 35/6кВ, РУ-6кВ, КТП 6/0,4кВ. Отправлена телефонограмма в ЗАО Энергоремонт. Осмотр ВЛ-110кВ ПП Восточный-Чистинная-1 персоналом ЗАО Энергоремонт.</t>
  </si>
  <si>
    <t>Отключение ВЛ произошло во время прохождения грозового фронта. На МПУ Sepam зафиксированы значения токов Ф-А 2,43кА, Ф-В 2,34кА, Ф-С 2,27кА. Уставка МТО 1300А, 0сек. Длина ВЛ-6кВ 7,6км. ОПН-6кВ 12шт на оп.1, оп.1.1, КТПН 6/0,4кВ №1,2 КП-5. Потери прямые 0,9т/5,3м3. Контроль за запуском мех.фонда, осмотр ПС, приемного портала, ВЛ. Выявленные замечания: оп.1.19 ф.А,В,С сильные ожоги, оп.4 ф.В ожог._x000D_
10.09.16г. произведена замена изоляторов.</t>
  </si>
  <si>
    <t>Отключение ВЛ произошло во время прохождения грозового фронта. РПВ в 21.33 успешно. На МПУ Sepam зафиксированы значения токов Ф-А 438А, Ф-В 432А, Ф-С 80А. Уставка МТЗ 360А, 0,5сек. Длина ВЛ-6кВ 12,91км. ОПН-6кВ 18шт на оп.3.33, КТПН 6/0,4кВ №1,2 КП-6,7, КТПН 6/0,4кВ №1 Р-470. Потери: косвенные 0т/7,2м3, прямые 0,5т/4,5м3 Контроль за запуском мех.фонда, осмотр РУ-6кВ. Осмотр ВЛ  09.09.16г. 11.09.16г. замена поврежденной изоляции на оп.3.16 ( фаза А,В-ожоги), оп. 4.14 ( фаза А-ожоги) и _x000D_
оп. 4.17 ( фаза В-ожоги).</t>
  </si>
  <si>
    <t>Отключение ВЛ произошло во время прохождения грозового фронта. Длина ВЛ 7,3км. Уставка МТЗ 450А, 0,5сек. Потери косвенные 1,2т/3,8м3, прямые 0,3т/3,8м3 Контроль за запуском мех.фонда, осмотр ПС, ВЛ. Выявленные замечания: оп.9/1 ф.В разрушение изоляции, ф.А ожог, оп.31/1 ф.А ожог. 10.09.16г. произведена замена изоляторов.</t>
  </si>
  <si>
    <t>Отключение ВЛ произошло во время прохождения грозового фронта. Длина ВЛ 7,65км. Уставка МТЗ 450А, 0,5сек. Потери: ковсенные 1,6т/14,1м3, прямые 0,5т/4,1м3. Контроль за запуском мех.фонда, осмотр ПС, ВЛ. Выявленные замечания: оп.9/2 ф.А,В ожоги, оп.29/2 ф.А ожог, оп.31/2 ф.С._x000D_
10.09.16г. произведена замена изоляторов.</t>
  </si>
  <si>
    <t>Отключение ГПГУ 1-6 персоналом ООО АЭС в связи с утечкой газа из под клапана СППК в БПТГ. Потери нефти составили: косвенные 4,1т/104,4 м3; прямые: 23,1т/315,3 м3. Отнесены в категорию АИЭ (аварии). Откл. 1В-35 ПС Аригольская-2, ВКЛ 2СР-35, ВКЛ. СВ-35, Перевод нагрзуки 1СШ на ВЛ Ф-17 ЦЛ. Откл. яч.19 в РУ ГПЭС-2. Откл. яч.20,2 ПС Аригольская, ВКЛ. яч.10 СВ-6 кВ. Демонтаж клапана СППК, замена трехходового крана, газовая линия переведена на резервный СППК. В 18:06 нагрузка 1СШ ПС 35/6 Аригольская переведена на ГПЭС-2, в работе ГПГУ 2,3 по 420 кВт.</t>
  </si>
  <si>
    <t>ЗРУ 6 кВ Энергокомплекс КП-69 ВЛ 6 кВ Ф-5 от_ЗРУ 6 кВ Энергокомплекс КП-69</t>
  </si>
  <si>
    <t>ЗРУ 6 кВ Энергокомплекс КП-69 яч.5</t>
  </si>
  <si>
    <t xml:space="preserve">Отключение произошло при прохождении грозового фронта. _x000D_
Длина ВЛ-6кВ L-14.25 км, ОПН-24шт. _x000D_
Зафиксирован бросок тока по БМРЗ яч.5  595 А, уставка МТЗ 260А/0,5сек, МТО 1100/0 сек._x000D_
Запуск мех. фонда 100% в 18:51._x000D_
Потери нефти составили: прямые потери 0,7т/1,5м3; косвенные: 5,6т/8м3. Контроль запуска мех.фонда. Осмотр ЗРУ-6кВ. 11.09.2016 Произведен осмотр ВЛ-6кВ, КТПН6/0,4кВ, пунктов АВР-6кВ при осмотре обнаружены ожоги изоляции на опоре №179 фаза "В", опора №181 фаза "А". Составлен акт.  13.09.16г. произвели замену изоляции_x000D_
</t>
  </si>
  <si>
    <t>Аварийное отключение произошло во время прохождения грозового фронта. В момент аварийного отключения ВЛ-6кВ Ф-5 ЗРУ-6кВ ЭК КП-69 в 18:39, произошла кратковременная посадка напряжения по СШ-6кВ ЗРУ-6кВ ЭК КП-69, что привело к частичной остановке мех.фонда КП-51 в кол-ве 2 скважин и отключению вводного АВ-0,4кВ тип ВА 55-41 1000А рем.№73-03-10 в КТПН 6/0,4кВ 630кВА №2 КП-51, с  остановкой мех.фонда в кол-ве 5 скважин. РПВ в 20:43. Запуск мех. фонда 100% в 20:48._x000D_
Потери нефти составили: прямые  8,6т/14,6м3. Контроль за напряжением, нагрузками, запуском мех.фонда._x000D_
Отправлена т/ф в РИТС-2, ЦИТС ОАО о предоставлении информации со СУ ЭЦН. Осмотр эл.оборудования КТПН 6/0,4кВ, замер токов и напряжений. Составлен акт.</t>
  </si>
  <si>
    <t>В 08:03 А.О. ВЛ-110кВ Кирьяновская-ПП Восточный 2 цепь. АПВ не успешно. Работа АВР 35кВ на ПС-110/35/6кВ "Кетовская", "Н-Покурская". Работа АВР-6кВ в РУ-6кВ "Н-Покурское", РУ-6кВ "Кетовское".  ПС-110/35/6кВ "Заобье" АВР-35кВ не работал. Работа АВР-6кВ на ПС-35/6кВ "ЦПС-1", "К-15". В 08:19 РПВ В-110кВ со стороны ПП Восточный успешно. В 08:24 РПВ В-110кВ со стороны Кирьяновская успешно. В 08:19  работа АВНР-6кВ в РУ-6кВ "Н-Покурское", РУ-6кВ "Кетовское". На ПС-110/35/6кВ "Н-Покурская" в 08:52, на ПС-110/35/6кВ "Кетовская" в 08:55 восстановлена нормальная схема эл. снабжения. В 09:38 подано напряжение на 2С-35кВ  ПС-110/35/6кВ "Заобье" через СВ-35кВ  на Х.Х. В 09:47  включение В-35кВ Ф-4, работа АВНР на ПС-35/6кВ "ЦПС-1", "К-15". Сброс нагрузки 23,9МВт из них 6,4МВт технология. Набор нагрузки 15мин-30%; 30мин-50%, 1ч-100%.  Прямые потери: 16,1т/95,3м3; косвенные 22,2т/191м3. Контроль за уровнями U и J. Регулировка напряжения на ПС-110/35/6кВ "Н-Покурская", "Кетовская", "Заобье". Контроль за запуском мех. фонда, технологического оборудования. Отправлена телефонограмма в ОДС "НВЭС" ОАО «ТюменьЭнерго». Составлен акт.</t>
  </si>
  <si>
    <t>ПС 35/6 кВ ДНС-2 ВЛ 6 кВ Ф-4 от ПС 35/6 кВ ДНС-2</t>
  </si>
  <si>
    <t>Отключение произошло во время порыва ветра. По результатам осмотра выявлен обрыв троссового крепления отходящих КЛ-0,4кВ от КТПН 6/0,4кВ 250кВА №1 ООО "НАРС" на прожекторную мачту освещения территории ООО "НАРС", вследствии чего произошёл наброс тросса на провод ф.С и проходной изолятор ф.В приёмного портала КТПН 6/0,4кВ 250кВА №1 ООО "НАРС", что привело к межфазному КЗ и отключению ВЛ-6кВ. Прямые потери: 2,1т/24,7м3; косвенные: 1,0т/26,2м3. _x000D_
 Осмотр эл.оборудования ПС 35/6кВ, КТПН 6/0,4кВ, ВЛ-6кВ, контроль за напряжением и запуском мех.фонда. Отправлена телефонограмма в ЦИТС ОАО о предоставлении информации со СУ ЭЦН. Составлен акт.</t>
  </si>
  <si>
    <t>ПС 220/110/35 кВ Ленинская ВЛ 110 кВ Ленинская-Лосинка 1</t>
  </si>
  <si>
    <t xml:space="preserve">Отключение ВЛ произошло во время прохождения грозового фронта. Сброс нагрузки 3,5МВт, из них 0,5МВт технология. В РУ-6кВ ГПЭС ДНС-2 отключение яч.№11 действием защиты "МТЗ", останов ГПГУ-2,3,4 на ГПЭС ДНС-2 З-Асомкинского мр. Набор нагрузки через 20мин 50%, через 1ч.20мин 90%. В 17:07 запуск ГПГУ-2,3,4 в работу._x000D_
Прямые потери: 1,4т/28м3; косвенные 7т/116,8м3. Контроль за запуском мех.фонда, уровнями напряжения, запуском агрегатов ДНС. Осмотр ПС 35/6кВ. Регулировка напряжения на ПС 35/6кВ 186. Отправлена телефонограмма в ООО РН-Юганскнефтегаз. </t>
  </si>
  <si>
    <t>Отключение ВЛ-6кВ произошло во время прохождения грозового фронта. В момент отключения системой ТМ ОМЬ зафиксирован бросок тока яч.№8 J-255А. Уставка МТО-1500А/0сек., МТЗ-360А/0,5сек. Длина ВЛ-6кВ 5,8км. Установлены ОПН-6кВ оп.№1, КТПН-6/0,4кВ №1,2,3 КП-37, РВО-6кВ на  КТПН-6/0,4кВ №435 КП-37._x000D_
Прямые потери: 0,4т/4,7м3; косвенные 3,7т/30м3. Контроль за напряжением, запуском мех.фонда. Произведен осмотр ПС 35/6кВ, приемного портала, оп.№1. 14.09.16г. произвден осмотр ВЛ, выявлены замечания ожиги изоляторов Ф-В оп.25, Ф-А оп. 32, ожоги на проводах Ф-А,С пролет оп. 59-60.</t>
  </si>
  <si>
    <t>Отключение ВЛ-6кВ произошло во время прохождения грозового фронта.  В момент отключения системой ТМ ОМЬ зафиксирован бросок тока яч.№4 J-210А., на яч.№2 ввод 6кВ №1 J-430А. Уставка МТО-1200А/0сек., МТЗ-300А/0,5сек. Длина ВЛ-6кВ 14,35км. Установлены ОПН-6кВ оп.№1,4,5, КТПН-6/0,4кВ КП-1, КП-2, КП-107, КТПН-6/0,4кВ №1,2 КП-64, КП-64бис, КП-147. _x000D_
Прямые потери: 0,6т/6,7м3; косвенные 1,7т/30,5м3. Контроль за напряжением, запуском мех.фонда. Осмотр ПС-35/6кВ, приемного портала, оп.№1 ВЛ-6кВ Ф-4. 14.09.16г. произведен осмотр ВЛ пролет опор №1-11, 39-45, 72-129, 1.3-23.3. Выявлено разрушение изоляторв Ф-А на оп. 13.3.  Продолжение осмотра запланировано с применением спец.техники.</t>
  </si>
  <si>
    <t>ПС 220/110/35 кВ Кирьяновская ВЛ-35кВ ф.5,6</t>
  </si>
  <si>
    <t>Аварийное отключение ВЛ-35кВ Ф-5,6 произошло во время прохождения грозового фронта. Длина ВЛ-35кВ 13км, ОПН-35 36шт установлены на ПС 35/6кВ "КНС-4", "КНС-8", "К-220" "ДНС-2В", на опрах №5.1, 6.1. В момент аварийного отключения по системе ТМ зафиксирован бросок тока по яч.5,6 на ПС 220/110/35/6кВ "Кирьяновская" до 720А. Уставки МТЗ-700А/2,1сек., МТО-1500А/1сек. Сброс нагрузки составил 13,2МВт из них 4,4МВт технологии. Набор нагрузки 50%-10мин, 100%-27мин._x000D_
Потери прямые: 7,1т/44м3; косвенные: 16,2т/160,3м3. Контроль за напряжением, нагрузками, запуском технологического оборудования, мех.фонда, осмотр эл.оборудования ПС 35/6кВ. Произвели осмотр 14.09.2016г., обнаружен ожог изоляции и провода фаз А,В,С Ф-5,6. 15.09.2016г. произвели замену изоляции фаз А,В,С Ф-6. 16.09.2016г. произвели замену изоляции фаз А,В,С Ф-5.</t>
  </si>
  <si>
    <t>Аварийное отключение В-110кВ 2Т, В-35кВ 2Т, ВВ-6кВ ввод№2 яч.21 действием МТЗ. Работа АВР-35кВ успешно на ПС 110/35/6кВ, АВР-6кВ в РУ-6кВ выведен. Остановка ТГ-1,2 ГТЭС, СТД-1600кВт №3 на КНС-1, 8-и скважин Покамасовского м/р действием защит на СУ УЭЦН. По результатам осмотра выявлено: в ЗРУ-35кВ ГТЭС откл. В-35 Ф-4 яч.13 , В-35 Ввод-1 яч.14, В-35 Ф-3 яч.18 , в ЗРУ-6кВ откл. В-6кВ 3Т яч.3, В-6 ввод-1 от генератора №1 яч.13, В-6 1Т яч.16, В-6 2Т яч.18, В-6 4Т яч.20, В-6 ввод-2 от генератора №1 яч.21; ГТЭС Покамасовская на ТГ1,2 срезанные штифты на фланце полумуфты; межфазное КЗ в концевой кабельной муфты от яч.21 РУ-6кВ Покамасовское возле ПС 110/35/6кВ. Сброс нагрузки 2,8МВт из них 1,5МВт мех. фонда. Потери нефти составили косвенные 0,6т/5,9м3, прямые 0,7т/7,3м3 Контроль за напряжением, нагрузками. Осмотр РУ-6кВ, перевод нагрузки 2С-6кВ на 1С-6кВ через СВ-6кВ. Осмотр КЛ-6кВ от РУ-6кВ до ПС 110/35/6кВ, ЗРУ-35кВ ГТЭС, ЗРУ-6кВ ГТЭС,  оборудования ГТЭС. РПВ В-35 яч.13,14,18 в ЗРУ-35 ГТЭС, В-6 яч.3,13,16,18,20,21 в ЗРУ-6 ГТЭС. Произведена замена концевой кабельной муфты, в/в испытания. Персоналом МРЭС выполнена проверка РЗАиТ 2Т, в 19:26 включение 2Т в работу.</t>
  </si>
  <si>
    <t>ПС 35/6 кВ Куст-120 ВЛ 6 кВ Ф-14 от ПС 35/6 кВ Куст-120</t>
  </si>
  <si>
    <t>Аварийное отключение ВЛ-6кВ из-за межфазного КЗ ф.А,С. Отключение БСК-6кВ №2. КЗ на землю фазы "А" по показаниям 2ТН-6кВ. По результатам осмотра обнаружено в пр.оп. 68-69 ВЛ-6кВ ф.16 ПС 35/6кВ К-47 ожог провода фазы "С", обрыв провода ф.А в результате касания стрелы автокрана урал гос.№Т742АР86 ООО "СНПХ" под управлением водителя Конторкин А.Ю. во время разгрузки сан. узла.  Уставка МТЗ 400А/0,5сек; МТО 1500А/0сек. Потери нефти составили: Косвеные: 1.4т/8.3м3; Прямые: 1т/10.9м3. _x000D_
_x000D_
 Контроль за напряжением, нагрузками. Осмотр ПС 35/6кВ,  ВЛ-6кВ Ф-16, квитирование защит. Произвели вывод в ремонт участка ВЛ-6кВ ф.16 ПС 35/6кВ К-47 в пр.оп.52-71, ремонт провода в пр.оп.68-69, в 06:53ч. включение 2БСК-6кВ, контроль уровня нагрузок, напряжения, запуск мех.фонда.</t>
  </si>
  <si>
    <t xml:space="preserve"> В 08:17 аварийный останов ГПГУ 1,2,4,5,6 ДГУ 1,2 ГПЭС-2 Тайлаковского м/р. В 08:16 на входе в УПТГ произошло снижение давления газа до 2,8 кг/см2, что привело к снижению давления газа на ГПГУ до 1,67 кг/см2. На панели управления ГПГУ сигнал "Низкое давление газа", ДГУ 1,2 перегруз. Сброс нагрузки 4,4МВт из них 3,8МВт технология. Прямые потери: 5т/ 11,9м3,  косв. 0т/ 0м3. Отнесены в категорию АИЭ аварии.  Осмотр эл.оборудования, квитирование сигналов.  08:19 откл. яч. 8,9,15 в РУ 6 кВ ГПЭС-2. 08:20 запуск АДГУ, подали СН ГПЭС-2. 08:24 запуск ГПГУ-2,перевод СН. 08:34 ввод в параллельную работу ГПГУ-6. 08:35 ВКЛ. отходящих ячеек 9,15. 08:39 ввод в работу ГПГУ-5. 08:48 ввод в работу ГПГУ-1. 08:47 ввод в параллельную работу ГПГУ-4. 09:00 ВКЛ. яч.8 Ввод-1 РУ КНС-2. 09:06 запуск АД-1 400 кВт. 09:08 запуск АД-3 400 кВт. 09:15 ввод в работу ГПГУ-3. 09:32 запуск СТД-3. 09:48 ввод в работу ДГУ-2, 09:49 ввод в работу ДГУ-1. 10:07 запуск СТД-1. Отправлена телефонограмма в ЦИТС ООО "АЭС".</t>
  </si>
  <si>
    <t>ГТЭС 6х6 ТГ (газ)-1</t>
  </si>
  <si>
    <t xml:space="preserve">В 8:22 аварийный останов ГТА-1,2 вследствии снижения давления газа на входе газового компрессора КМ-4  с 3,95кг/см2 до 1,65кг/см2 действием технологической защиты «Низкое давление газа», отключения ВВ-6кВ яч.№3,13  ГРУ-6кВ «ГТЭС ДНС-2» по команде САУ ГТА-1,3 (сигнал на МПУ Sepam яч.№3,13 ГРУ-6кВ «ГТЭС ДНС-2» «отключение от САУ»), сброс нагрузки 7,6МВт. При неоднократных попытках синхронизации ГТА-1,2,3,4 отказ группового регулирования мощности в автоматическом режиме  АРМ ВУ (отказ набора нагрузки). Прямые потери: 147,6т/ 395,1м3,  косв. 0т/ 0м3. Отнесены в категорию АИЭ аварии.  Осмотр эл.оборудования, квитирование сигналов.  Отправлена телефонограмма в ЦИТС ООО "АЭС". В КРУН-6кВ ДНС-2 отключение ВВ-6кВ яч.№8,9,12,13,14,15,16. 08:34 запуск ДЭС-1,6МВт, подача «СН» на ГТЭС, запуск КМ-4, ГТА-1,2,3 на тех.прокрутке. 08:57 синхронизация ГТА-1,3 с ДЭС-1,6МВт неудачно, отказ  набора нагрузки в автоматическом режиме. 09:04 аварийный останов ДЭС-1600кВт действием защиты «SHUTDOWN OVERCURRENT» (перегруз по току). 09:12 Запуск ДЭС-1,6МВт, подача «СН» на ГТЭС, запуск КМ-4. ГТА-3 на Х.Х. 09:34 синхронизация ГТА-3 с ДЭС-1,6МВт неудачно, отказ набора нагрузки ГТА-3. 09:43 Запуск ДЭС-1,6МВт, подача «СН» на ГТЭС, запуск КМ-4. Поочередный запуск ГТА-2,3,4.  Ввод в работу ГТА-4, поэтапный набор нагрузки, ввод в работу ГТА-2, поэтапный набор нагрузки. </t>
  </si>
  <si>
    <t>*ПС 110/35/6 кВ Бекмеметьевская ВЛ-35кВ 1,2Ц Салют от *ПС 110/35/6 кВ Бекмеметьевская</t>
  </si>
  <si>
    <t>В 23:28 при прохождении грозового фронта аварийное  отключение ВЛ-35кВ Салют-1,2Ц действием защиты МТО, АПВ успешно, кратковременная посадка напряжения на 20% по 1,2 СШ-35кВ ПС 110/35/6кВ Бекмеметьевская, выход из параллельной работы ГПЭС ДНС-2, сброс экспортной мщности 6МВт. Сброс нагрузки 4,1МВт, из них 1,5МВт технология на Сортымском м/р. Набор нагрузки 50% через 15мин, 100% через 55мин. ГПЭС ДНС-2 в 01:03 экспортная мощность 6МВт. Потери: прямые 1,6т/25,5м3, косвенные 2,4т65,8/м3.  Контроль за запуском мех.фонда, уровнями напряжения, запуском агрегатов. Осмотр ПС 35/6кВ, РУ-6кВ, КТП 6/0,4кВ, ввод в параллельную работу ГПЭС ДНС-2.</t>
  </si>
  <si>
    <t>ПС 35/6 кВ Островная ВЛ 6 кВ яч 11 от ПС 35/6 кВ Островная</t>
  </si>
  <si>
    <t>В 10:26 при прохождении грозового фронта аварийное  отключение ВЛ-6кВ Ф-11. Длина ВЛ-6,3км, ОПН-6кВ оп.№1,1/1,1/6,126, КТПН-1 КП-8,9. Набор нагрузки 100% через 10мин. Потери: прямые 0,9т/2,5м3, косвенные 2,8т/4,8м3. Осмотр ПС, ВЛ. При осмотре ВЛ обнаружены ожоги изоляци на оп.№15 Ф-А, оп.№43 Ф-с, оп.№44 Ф-В, оп.№45 Ф-А. Устранено 20.09.2016г. Составлен АКТ.</t>
  </si>
  <si>
    <t>ПС 110/35/6 кВ Покамасовская ВЛ 35 кВ Ф-1 от ПС 110/35/6 кВ Покамасовская</t>
  </si>
  <si>
    <t>Во время прохождения грозового фронта аварийное отключение ВЛ-35кВ ф.1 действием МТЗ. АВР-6кВ на ПС 35/6кВ Пеньковская, Надежда не работал из-за изчезновения напряжения на ВЛ-35кВ Ф-3 при аварийном откл. СВ-35кВ ПС 10/35/6кВ Покамасовская. В 11:28 после РПВ Ф-1, работа АВР-6кВ на ПС 35/6кВ Пеньковская успешно, на ПС 35/6кВ Надежда не работал. В 11:37 после РПВ СВ-35кВ на ПС Покамасовская на ПС 35/6кВ Пеньковская ВНР-6кВ работал успешно, на ПС 35/6кВ  Надежда ВНР-6кВ не работал. По результатам осмотра на ПС 35/6кВ Надежда выявлено откл. положение по защите АВ-0,4кВ ШУ ввода №1,2 в шкафу Центральной сигнализации. Сброс нагрузки 4,97МВт из них 1,3МВт технологическое оборудование. Потери нефти: косенные 0,2т/6,9м3; прямые 0,7т/18,8м3 Контроль за напряжением. нагрузками. РПВ ВЛ-35кВ ф.1 в 11:28 успешно. Осмотр ПС 35/6кВ. Запланирован осмотр ВЛ-35кВ 21.09.16г.</t>
  </si>
  <si>
    <t>ПС 110/35/6 кВ Покамасовская СВ-35кВ</t>
  </si>
  <si>
    <t>Во время прохождения грозового фронта аварийное  отключение СВ-35кВ действием МТО, аварийное откл. ВЛ-35кВ ф.1 действием МТЗ. 19.09.16г.2Т выведен в ремонт по заявке Мег.РЭС. Работа АВР-6кВ успешно на ПС 35/6кВ К-110, 115, К-51, после вкл. ВЛ-35кВ ф.1 на ПС 35/6кВ Пеньковская АВР-6кВ работал успешно. Не работал АВР-6кВ на ПС 35/6кВ Сапарка, Надежда. ВНР-6кВ не работал на ПС 35/6кВ К-51. Сброс нагрузки 1,58МВт, экспортной мощности 8МВт. По результатам осмотра выявлено на ГТЭС Покамасовская в ЗРУ-35кВ откл. В-35 яч.13,14,15,18, в ЗРУ-6кВ В-6 яч.3,12,13,16,18,20,21, на ПЛК ГТЭС сбой работы програмнного обеспечения, выход из стоя адаптера Flex ПЛК. Потери нефти: косенные 27т/101м3; прямые 5,9т/59,6м3 Контроль за напряжением. нагрузками. РПВ ВЛ-35кВ ф1 в 11:28 успешно. РПВ СВ-35кВ в 11:37 успешно.  На ГТЭС Покамасовская замена блока Flex адаптер ПЛК, перзагрузка ПЛК, сбор нормальной схемы в ЗРУ-35кВ, ЗРУ-6кВ, запуск ТГ-1 в параллельную работу с сетью в 19:15, запуск ТГ-2 в параллельную работу с сетью в 19:30.   Отпрвлена телефонограмма в МРЭС.</t>
  </si>
  <si>
    <t>В 10:26 при прохождении грозового фронта аварийное  отключение ВЛ-6кВ Ф-8. Длина ВЛ-1,5км, РВО-6кВ 9шт. КТПН-1,2,3, ОПН-6кВ 3шт. КТПН-4 КП-26. Набор нагрузки 50% через 10мин, 100% 20 мин. Потери: прямые 0,2т/14,1м3, косвенные 1,2т/30,9м3. Осмотр ПС, ВЛ в пролетах опро №1-7,2.1-11.1, КТПН №1,2,3,4 КП-26 замечаний нет, продолжение осмотра ВЛ заплпнировано на 21.09.2016г.</t>
  </si>
  <si>
    <t>ТП-Хл-210-1 Ильского ЭСУ.</t>
  </si>
  <si>
    <t>М-е Зыбза-Глубокий Яр. На выводах 6 кВ трансформатора обнаружена птица, замена 2-х ПК-6 кВ.</t>
  </si>
  <si>
    <t xml:space="preserve"> ВЛ-110 кВ "Каргалинская-Гелий-2", ПС "Никольская", "Вахитовская", Родниковская СШ-6-2.</t>
  </si>
  <si>
    <t>Посадка напряжения в сети 110 кВ при аварийном отключении ВЛ-110кВ "Каргалинская-Гелий-2".</t>
  </si>
  <si>
    <t>ВЛ-6 кВ ф-508</t>
  </si>
  <si>
    <t>Посадка напряжения при аварийном отключении КТП скв.303. При осмотре КТП выявили вышедшие из строя 2-е в/в вставки, тр-р прозвонили, замечаний нет. Следы замыкания на АВ-0,4 кВ 1000 А, 630 А (резервные, демонтированы). В 18:02 скважина в работе.</t>
  </si>
  <si>
    <t>ПС "Ленинградская", "Жилинская".</t>
  </si>
  <si>
    <t xml:space="preserve">Аварийное отключение ВЛ-35 "Твердиловская - Подколки". Повреждение на участке СПО (ПС Красная горка, Троицкая), проводится осмотр оборудования. </t>
  </si>
  <si>
    <t>ВЛ-6 кВ "105-18"</t>
  </si>
  <si>
    <t>Отключение ВЛ-6кВ "136-14" по защите "МТЗ". "АПВ"-неуспешное. В 22-32 "РПВ"- неуспешное. Произошло падение опоры ВЛ-6 кВ №63, стоящей в болотистой местности, в районе К-32 (м//ф нет). После отключения поврежденного участка ВЛ-6 кВ на опроре № 44, в 00-06 ВЛ-6кВ "136-14" включена в работу</t>
  </si>
  <si>
    <t>ПЛУ-10 кВ Ф-9</t>
  </si>
  <si>
    <t>КТПН №1</t>
  </si>
  <si>
    <t>Западно-Эпасское м/р  в 10:47 АО ПЛУ-10кВ Ф-9 действием МТЗ.  В 12:28 включен ПЛУ-10кВ Ф-9. Согласован пуск скважин. В 12:30 мех.фонд в работе</t>
  </si>
  <si>
    <t>ВЛ-6 кВ Ф-2 ПС 35/6кВ"Боголюбовка"</t>
  </si>
  <si>
    <t>ПС-35/6 кВ КНС-3М ВЛ-6 кВ Ф-14</t>
  </si>
  <si>
    <t>На ПС 35/6 кВ КНС-36 обнаружена обгоревшая птица и  следы подгаров на токопроводе 35 кВ №1.</t>
  </si>
  <si>
    <t>Гроза, разрушение изоляторов Ф "В,С" на оп.№135/4, обрыв провода ф В,С в пролете оп.92-94</t>
  </si>
  <si>
    <t>ВЛ-110  Факел-КНС-32 2цепь</t>
  </si>
  <si>
    <t xml:space="preserve">Разрушение ШС-10 по фазе В, опора №30. </t>
  </si>
  <si>
    <t>КТПН 6/0,4кВ 250кВА К-1237</t>
  </si>
  <si>
    <t>КТПН 6/0,4кВ 250кВА     К-1237</t>
  </si>
  <si>
    <t>Разрушение проходного изолятора по фазе В, гроза.</t>
  </si>
  <si>
    <t>ПС-35/6 кВ К-110 ВЛ-6 кВ Ф-14</t>
  </si>
  <si>
    <t>Центральная Оха, скв.2277 от ТП  97</t>
  </si>
  <si>
    <t>сгорел  эл. дв. 5,5 кВт 1500 об/мин</t>
  </si>
  <si>
    <t>Северная Оха, скв.16 от ТП  16</t>
  </si>
  <si>
    <t>сработала защита, ревизия пускателя в БУС</t>
  </si>
  <si>
    <t>Эхаби, скв.375 от ТП  24</t>
  </si>
  <si>
    <t>выбило автомат в БУС</t>
  </si>
  <si>
    <t>Зап.Сабо, скв.52 от ТП  309</t>
  </si>
  <si>
    <t>Центральная Оха, скв.2878 от ТП  220</t>
  </si>
  <si>
    <t>нет фазы с опоры, устранение неисправности на опоре</t>
  </si>
  <si>
    <t>Лебединское скв.20</t>
  </si>
  <si>
    <t>авар. ост. ДЭС</t>
  </si>
  <si>
    <t>Лебединское скв.1</t>
  </si>
  <si>
    <t>авар. ост. "низкое питающее напряжение"</t>
  </si>
  <si>
    <t>Катангли, скв.680 от ТП 302</t>
  </si>
  <si>
    <t>сгорел  эл. дв. 5,5 кВт 1000 об/мин</t>
  </si>
  <si>
    <t>Од. скв. №176</t>
  </si>
  <si>
    <t>АО АВ-0,4кВ в ТП, Iн=160А, включен, скв. в работе, Iраб=95А.   Запрошены распечатки с журнала событий СУ ЭЦН</t>
  </si>
  <si>
    <t>АО ГПС  ООО "СЭС", аварийное отключение энергокомплекса (2 ГПУ). Низкое напряжение на ГПУ№3</t>
  </si>
  <si>
    <t>К-52 скв. №176</t>
  </si>
  <si>
    <t>АО АВ-0,4кВ в ТП, Iн=250А, включен, скв. в работе, Iраб=63А. Выполнена ревизия контактных соединений АВ-0,4кВ. Запрошены распечатки с журнала событий СУ ЭЦН</t>
  </si>
  <si>
    <t>ПС 110/35/6кВ Иглинская ЗРУ-6кВ КНС-2ЮБ, ВЛ-6кВ ф.212ЮБ</t>
  </si>
  <si>
    <t>Воздействия ветровых нагрузок привело к схлесту проводов фазы «В» и «С» в пролете оп.№76 и №77 и 2-х фазному К.З.</t>
  </si>
  <si>
    <t>При порыве водовода с примесью нефти залило ТП к.73-2, отключили ЛР-6, ф.12608 ввели в работу. Произвели чистку оборудования КТПН 6/0.4 к.д. 73-2 и ввели в работу</t>
  </si>
  <si>
    <t>ВЛ-6 ф.277-17</t>
  </si>
  <si>
    <t>Отпайка на УЗ №4,5 оп.№19 разрушение изолятора ф.B, при падении провода произошло касание провода ф.А. Устранено. ЛР-6 отпайки УЗ №4,5 включен.</t>
  </si>
  <si>
    <t>Выборочная остановка скважин Тепловского месторождения. Отключения на оборудовании УЭЭ ООО «РН-Юганскнефтегаз» не было.</t>
  </si>
  <si>
    <t>ВЛ-6 ф.276-06</t>
  </si>
  <si>
    <t>Эксковатор komatsu гос. Ном.5053 УЕ86 принадлежащий ООО "МСК" задел стрелой провода ф."А" и "С" ВЛ-6 в пролете оп.№7-8. Провода не повреждены. Линия введена в работу. Скважины запущены.</t>
  </si>
  <si>
    <t>ВЛ-6кВ  ф.266-06</t>
  </si>
  <si>
    <t xml:space="preserve"> Остановка скважин по дисбалансу напряжения. На оп.№56 разрушение изолятора по ф."В", провод упал на траверзу и отгорел. Устранили.</t>
  </si>
  <si>
    <t xml:space="preserve"> ВЛ-6кВ ф.702-10</t>
  </si>
  <si>
    <t>КЗ ф.«В,С» на ЛР-6 кВ оп.№3-1 (обслуживают ООО «Сети-Сибири») - искрение на ф.«В» со стороны КТПН ООО «Сети-Сибири» (отключили ЛР-6 на оп.№3-1)</t>
  </si>
  <si>
    <t>ВЛ-6кВ ф.202-16</t>
  </si>
  <si>
    <t>ВЛ включена под "охранное напряжение".
В пролете оп.3-4-трубоукладчик ООО "Синергия" порвал провод ф."А" (лежал на земле), ф."В"  (поврежден).
Остановка скважин по посадке "U".</t>
  </si>
  <si>
    <t xml:space="preserve">кст. 555(2)  МБ КТПН-6/0,4кВ  630кВА </t>
  </si>
  <si>
    <t xml:space="preserve">Ввод  АВ-0,4кВ 1000 А </t>
  </si>
  <si>
    <t>КЗ кабеля скв.8020 от СУ до кабельного ввода скважины,  (кабель погружников), что привело к отключению АВ-0,4кВ вводного 1000А в КТПН-6/0,4кВ</t>
  </si>
  <si>
    <t>Выборочная остановка 11 скважин Усть-Балыкского месторождения. Отключения на оборудовании УЭЭ ООО «РН-Юганскнефтегаз» не было.</t>
  </si>
  <si>
    <t>Выборочная остановка 13скважин Усть-Балыкского месторождения Отключения на оборудовании УЭЭ ООО «РН-Юганскнефтегаз» не было.</t>
  </si>
  <si>
    <t>ВЛ-110 Ленинская-Лосинка-1</t>
  </si>
  <si>
    <t>Гроза. Отключение в сетях АО «Тюменьэнерго»</t>
  </si>
  <si>
    <t xml:space="preserve">На ПС 35/6 кВ Базовая (в эксплуатационной ответственности ЮТЭК) на МВ-35 Т2 птица перекрыла изоляцию. </t>
  </si>
  <si>
    <t>ПС 35/6 кВ № 041 
ВЛ-6кВ ф.041-15</t>
  </si>
  <si>
    <t>ПС-35/6кВ 276                   ВЛ-6кВ ф.276-06</t>
  </si>
  <si>
    <t>Оп. №34-1(отп. на к.28Т) обрыв проводов фазы «А», «С», пересечение с а/дорогой, отсыпка. Водитель самосвала МАН гос.№М454ВН186, принадлежащего АО «Сибитек»,  Мазунин Юрий Аркадьевич, 1978 г.р. при выгрузке песка продолжил движение с поднятым кузовом, в результате чего произошло перекрытие металлических частей кузова на провод ф. А и С</t>
  </si>
  <si>
    <t>ПС-110/35/6 Очимкинская
 ВЛ-35  Паклиновская-1,2</t>
  </si>
  <si>
    <t>ПС-110/35/6 Мамонтовская
 ВЛ-35  Скриповская-1,2</t>
  </si>
  <si>
    <t>ПС 110/35/6  кВ Парус ВЛ-35 Суперблок-2</t>
  </si>
  <si>
    <t>ПС 110/35/6 кВ Бекметьевская ВЛ-35 Салют-1,2</t>
  </si>
  <si>
    <t>ПС 35/6 кВ № 128 ВЛ-35 Южная-1</t>
  </si>
  <si>
    <t>ПС 35/6 кВ № 128 ВЛ-35 Кедровая-2</t>
  </si>
  <si>
    <t>ПС 220/110/35/10 кВ Усть-Балык ВЛ-35 Север-2</t>
  </si>
  <si>
    <t>ТНЗНП-3</t>
  </si>
  <si>
    <t>ВЛ-110 Ленинская- Восточно-Сургутская</t>
  </si>
  <si>
    <t>ТНЗНП-1,2</t>
  </si>
  <si>
    <t>ВЛ-110 Ленинская- Широковская</t>
  </si>
  <si>
    <t>ПС 110/35/6 кВ Солнечная ВЛ-35 Волга-1</t>
  </si>
  <si>
    <t>На ПС 35/6 кВ №370 внутреннее повреждение фазы "С" с ВН на ТСН-35-1 (разрушение ПК-35 кВ фаз "А" и "С") с посадкой U на ПС 110/35/6 кВ Солнечная по С-35-1 и С-35-2</t>
  </si>
  <si>
    <t>ПС 35/6 кВ №203 
ВЛ-6 ф.203-05</t>
  </si>
  <si>
    <t>ПС 35/6 кВ №252 
ВЛ-6 ф.252-16</t>
  </si>
  <si>
    <t>ПС 110/35/6 кВ Куделинская 
ВЛ-35 Исток-1</t>
  </si>
  <si>
    <t>ПС 35/6 кВ №174 
ВЛ-6 ф.174-04</t>
  </si>
  <si>
    <t>Оперативные переключения, вывод в ремонт ВЛ-110 кВ "Переволоцкая-Платовская", замена грозотросса персоналом  (ЦПО), аварийная заявка.</t>
  </si>
  <si>
    <t xml:space="preserve">Оперативные переключения, сборка нормальной схемы эл.снабжения ПС "Платовская". </t>
  </si>
  <si>
    <t>ВЛ-110 кВ "Новоотрадная-Подбельская-1"</t>
  </si>
  <si>
    <t>ВЛ-110 кВ "Новоотрадная-Подбельская-1" (ВПО) ПС 220/110/6 кВ "Новоотрадная" (МЭС)</t>
  </si>
  <si>
    <t>Работала 2 ст.ТНЗП, АПВ-успешно.</t>
  </si>
  <si>
    <t>ПС 35/6 кВ №351 
ВЛ-6 кВ ф.351-15</t>
  </si>
  <si>
    <t>ВЛ-6 кВ "211-15"</t>
  </si>
  <si>
    <t>1ст. ЗЗ</t>
  </si>
  <si>
    <t>ПС 35/6 кВ №180
ВЛ-6 ф.180-15</t>
  </si>
  <si>
    <t>ПС 110/35/6кВ "Нефть" ф.3</t>
  </si>
  <si>
    <t>ВЛ-6 кВ ф-516</t>
  </si>
  <si>
    <t>ВЛ-6 кВ ф-517, ЛР-3, скв-60, 57</t>
  </si>
  <si>
    <t>ВЛ-6 кВ Дш-21п Афипский ЭСУ.</t>
  </si>
  <si>
    <t>Участок ВЛ-6 кВ Ка-72 от РП-72 Ка до Р-206 Афипский ЭСУ.</t>
  </si>
  <si>
    <t>М-е Дыш. В пролёте опор 2--3 на ВЛ упало дерево.</t>
  </si>
  <si>
    <t>Ввод 6 кВ трансформатора Т-2 на ПС 35/6 кВ Н-4 "Нефтяная".</t>
  </si>
  <si>
    <t>ВЛ-6 ф.361-04</t>
  </si>
  <si>
    <t>ВЛ-10 кВ Ф-4</t>
  </si>
  <si>
    <t>ВЛ-10 кВ Ф-4 ПС 35/10 кВ
"Маланинская""</t>
  </si>
  <si>
    <t>ДЭС К-64  Первомайское нмр</t>
  </si>
  <si>
    <t>ДЭС К-9 Доненберское нмр</t>
  </si>
  <si>
    <t>Отдельные скважины ПС "Тарханы", "Берёзовка".</t>
  </si>
  <si>
    <t xml:space="preserve">
МТЗ I ступени </t>
  </si>
  <si>
    <t>ЗРУ ГТЭС, ВЛ-6кВ ф. №5</t>
  </si>
  <si>
    <t>ЗРУ ГТЭС, яч.№5 ф-1; яч.№6 ф-2; яч.№15 ф-3; яч.№10 ф-4; яч.№17 ф-5; яч.№12 ф-6.</t>
  </si>
  <si>
    <t>Повреждение провода и двух опор ВЛ-6 кВ ф.№5 стрелой сваебоя ООО "ПМК Сибири" (в периметр компании не входит)  при строительстве ВЛ-110 кВ от ПС "Центр"</t>
  </si>
  <si>
    <t>АО ГТУ-1 исчезновение напряжения на клапане КР-12, что привело к закрытию данного клапана (КР-12 подача газа на ГТУ).</t>
  </si>
  <si>
    <t>ВЛ-6 кВ Кл-53 Афипского ЭСУ.</t>
  </si>
  <si>
    <t>К-1 Моисеевского нмр</t>
  </si>
  <si>
    <t>ПС 110/35/6кВ "Соколовка" КВЛ-6кВ Ф-9</t>
  </si>
  <si>
    <t>ПС 35/6 кВ Куст-10 ВЛ 6 кВ Ф-1 от ПС 35/6 кВ Куст-10</t>
  </si>
  <si>
    <t xml:space="preserve">По результатам осмотра обнаружили упавшее в охранной зоне дерево в пролете оп.26-27 отпайка на КП-8.Вырубку дерева произвел персонал ООО "РНГП" (РосНефтьГазпроект) во время закрепления трассы под створ проектируемой ВЛ на КП-8. </t>
  </si>
  <si>
    <t xml:space="preserve">Работала 1 ступень ТЗНП. АПВ-успешно. </t>
  </si>
  <si>
    <t xml:space="preserve">ВЛ-0,4 кВ ф.2 от ТП Зп-92-2 </t>
  </si>
  <si>
    <t>ВЛ-6 кВ №54 Приазовский ЭСУ.</t>
  </si>
  <si>
    <t>В-110 С-140, 1Т, 2Т  ПС 110/35/6 кВ Двуреченская</t>
  </si>
  <si>
    <t>В-110 С-140, 1Т, 2Т</t>
  </si>
  <si>
    <t>ПС 35/6 кВ Куст-25 Куст 80 КТПН 6/0,4 кВ 630 кВА №1</t>
  </si>
  <si>
    <t>Повреждение вводного АВ-0,4кВ (1000А) в КТПН №1</t>
  </si>
  <si>
    <t>ПС 35/6кВ № 062  ВЛ-6кВ ф.062-12</t>
  </si>
  <si>
    <t>220/35/10кВ "Северная" (МЭС)</t>
  </si>
  <si>
    <t>ПС "З-Степановка", "Тарханы".</t>
  </si>
  <si>
    <t>Посадка напряжения в сети 35кВ при аварийном отключении ВЛ 220 кВ "Бугульма -Северное", на ПС "Северное" отработало АВР.</t>
  </si>
  <si>
    <t>Сузунский производственный участок,
ТП 6/0,4 кВ  вводной автомат 0,4кВ</t>
  </si>
  <si>
    <t xml:space="preserve"> вводной автомат 0,4кВ ТП 6/0,4 кВ</t>
  </si>
  <si>
    <t xml:space="preserve">Аварийное отключение АВ-0,4кВ Ввода сборных шин 0,4кВ с последующим перекрытием ф.А,В,С и повреждением АВ-0,4кВ ТП-6/0,4кВ Э/К (Энергокомплекс) КП-1. Причина выясняется.                </t>
  </si>
  <si>
    <t>Ф.ЗМ-8 Двуреченское нмр</t>
  </si>
  <si>
    <t>СУ ЭЦН ЦДНГ-10</t>
  </si>
  <si>
    <t>ДЭС К-1 Тагайское нмр</t>
  </si>
  <si>
    <t>АО ДЭС СФ ООО "СЭС". Сбой в работе ДЭС.</t>
  </si>
  <si>
    <t>ВЛ-6 кВ Ф-17 ПС 110/35/6 кВ "Снисски"(ЧПО)</t>
  </si>
  <si>
    <t>ВЛ-6 кВ Ф-65 ПС 35/6 кВ
"Ново-Ключевская"</t>
  </si>
  <si>
    <t>Ввод-1, МВ-35 Т-1-Т</t>
  </si>
  <si>
    <t>СТД-4 1600кВт КНС-9</t>
  </si>
  <si>
    <t>ЗРУ-6 КНС-9 отключение В-6 "СТД-4" по защите "Токовая отсечка". Причина: повреждение двух опорных изоляторов ИО-10 в блоке расключения обмоток</t>
  </si>
  <si>
    <t>ВЛ-6 кВ ф-814</t>
  </si>
  <si>
    <t>ДФЗ, ТЗНП</t>
  </si>
  <si>
    <t>ВЛ-6 фидера № 608</t>
  </si>
  <si>
    <t>К-26. Советское нмр.</t>
  </si>
  <si>
    <t>ПС-35/6 кВ К-1427 ВЛ-6 кВ Ф-17</t>
  </si>
  <si>
    <t>ПС 35/6 кВ Куст-115,
ВЛ 6 кВ Ф-13</t>
  </si>
  <si>
    <t>АПВ успешно. Произведен осмотр ПС35/6кВ, КТПН-6/0,4кВ, пункта АВР-6кВ КП-163,  ВЛ-6кВ  в пролете опор №1-4,90-105,130-147, повреждений не выявлено.</t>
  </si>
  <si>
    <t>"Посадка" напряжения по ПС 220 "Сорочинская", остановка отдельных скважин при аварийном отключении с успешным АПВ ВЛ-110 кВ "Бузулукская-Сорочинская-2".</t>
  </si>
  <si>
    <t>"Посадка" напряжения по ПС 220 "Каргалинская", остановка отдельных скважин при аварийном отключении с успешным АПВ ВЛ-110 кВ "Каргала-Переволоцкая".</t>
  </si>
  <si>
    <t>ТЗНП 2-й ступени</t>
  </si>
  <si>
    <t>ВЛ-110 кВ "Промысловая-1". ПС "Графская", "Ибряевка-1", "Ибряевка-2".</t>
  </si>
  <si>
    <t>Повышение напряжения по ПС 220 "Бузулукская", остановка отдельных скважин при включении СВ 220 кВ для включения АТ-1 на ПС "Бузулукская" персоналом (МЭС) в 9:24.</t>
  </si>
  <si>
    <t>ГЗ 1Т</t>
  </si>
  <si>
    <t>2 ст.ТЗНП</t>
  </si>
  <si>
    <t>Работала 2 ступень ТЗНП, АПВ-успешно.</t>
  </si>
  <si>
    <t>ВЛ-6 кВ "154-16"</t>
  </si>
  <si>
    <t>Ф.7-19 Советское нмр</t>
  </si>
  <si>
    <t>Ф.7-19</t>
  </si>
  <si>
    <t>Указательные реле не сработали.</t>
  </si>
  <si>
    <t>Касание птицей провода фазы «С» на опоре №1 ВЛ-35 кВ М-29. Действием дуговой защиты отключилась 1 секция 35 кВ ПС 110 кВ Север, отключены ВЛ-35 кВ М-25, М-27, М-29. На время действия автоматического включения резерва 7 секунд были обесточены нечетные секции ПС 35 кВ Куст 24, 112, 109, 111, 19, 21, 108, 16, 20, 17 (60 скважин). Дополнительно действием аппаратных защит отключились 5 скважин на кустовых площадках №7, 4бис, 6бис.</t>
  </si>
  <si>
    <r>
      <t xml:space="preserve">Перегорание шлейфа ф.В на опоре №2 ВЛ-35 кВ М-4 без аварийного отключения ВЛ.
</t>
    </r>
    <r>
      <rPr>
        <b/>
        <sz val="14"/>
        <color rgb="FFFF0000"/>
        <rFont val="Times New Roman"/>
        <family val="1"/>
        <charset val="204"/>
      </rPr>
      <t xml:space="preserve">Дефект сварного соединения шлейфа, выполненного строительно-монтажной организацией. </t>
    </r>
    <r>
      <rPr>
        <sz val="14"/>
        <rFont val="Times New Roman"/>
        <family val="1"/>
        <charset val="204"/>
      </rPr>
      <t xml:space="preserve">
Неполнофазный режим ВЛ-35 кВ М-4. По технологической защите ЭЦН "дисбаланс напряжения" отключились 31 скважина на 6 кустах добычи (кусты-3, 6, 6бис, 14, 205, 207)
Выполнен вывод в ремонт ВЛ-35 кВ М-4 и ремонт шлейфа ф.В на опоре №2. </t>
    </r>
  </si>
  <si>
    <t xml:space="preserve"> Сильный ветер.  Разрушение опорного изолятора 6 кВ Ф-"С" 
КТПН 6/0,4кВ №1/250кВА Куст 10</t>
  </si>
  <si>
    <t>ИОР</t>
  </si>
  <si>
    <t>КРУН №1 Ф-8,18 ПС 35/6кВ "Промысловая"</t>
  </si>
  <si>
    <t>КЗ на СВВ 6кВ ф-С в КРУН №1</t>
  </si>
  <si>
    <t>ВВУ-СЭЩ</t>
  </si>
  <si>
    <t>12.12.2015г</t>
  </si>
  <si>
    <t>Отключение на Северо-Хохряковском м/р.</t>
  </si>
  <si>
    <t>ВЛ-220 Белозерная-Мачтовая</t>
  </si>
  <si>
    <t>Отключение на Хохряковском, Кошильском, Пермяковском, Узунском м/р.</t>
  </si>
  <si>
    <t>ВЛ-6кВ Ф-8 ПС 35/6кВ "Пермяковская"</t>
  </si>
  <si>
    <t>ВМП-35</t>
  </si>
  <si>
    <t>март 2016 г</t>
  </si>
  <si>
    <t>август 2016 г</t>
  </si>
  <si>
    <t xml:space="preserve"> Гроза, Разрушение изолятора                   ф.А оп.№22</t>
  </si>
  <si>
    <t xml:space="preserve"> Гроза, ВЛ-6 Ф-18 обрыв провода ф.А,В оп.№55, разрушение изоляторов оп.№56.</t>
  </si>
  <si>
    <t xml:space="preserve"> Гроза. Пробой РВО ФА при грозе с  молниями</t>
  </si>
  <si>
    <t>Опора - ж/б, метал 
провод А-95</t>
  </si>
  <si>
    <t>ПС 110/35/6 "Ермаковская"</t>
  </si>
  <si>
    <t>ПП 110  "Кирьяновская"</t>
  </si>
  <si>
    <t>Короткое замыкание на землю               II-СШ РУ-6 кв. Пробой РВО-6 Фб</t>
  </si>
  <si>
    <t>РВО-6</t>
  </si>
  <si>
    <t>Отключение на Хохряковском, Колик-Ёганском м/р.</t>
  </si>
  <si>
    <t>Отключение на Узунском м/р.</t>
  </si>
  <si>
    <t>Опора - ж/б, провод А-95</t>
  </si>
  <si>
    <t xml:space="preserve">Отключение на Сусликовском, Верхнеколик-Егансокм м/р. </t>
  </si>
  <si>
    <t>Отключение на Северо-Хохряковском, Бахиловском, Верхнеколик-Еганском м/р.</t>
  </si>
  <si>
    <t>Отключение на Сусликовском м/р.</t>
  </si>
  <si>
    <t>РЛНД-10/400</t>
  </si>
  <si>
    <t>Отключение на Западно-Ермаковском, Орехово-Ермаковском м/р.</t>
  </si>
  <si>
    <t>Отключение на Бахиловском, Сусликовском , Верхнеколик-Еганском м/р.</t>
  </si>
  <si>
    <t>Отключение на Бахиловском, Северо-Хохряковское , Верхнеколик-Еганском м/р.</t>
  </si>
  <si>
    <t>Отключение на Северо-Варьеганское м/р.</t>
  </si>
  <si>
    <t>Опора ЖБ, провод АС-95</t>
  </si>
  <si>
    <t>Отключениен на Верхнеколик-Еганском, Сусликовском, Бахиловском м/р.</t>
  </si>
  <si>
    <t>Отключениен на Верхнеколик-Еганском, Северо-Хохряковском, Бахиловском, Северо-Варьеганском м/р.</t>
  </si>
  <si>
    <t>Отключениен на Северо-Варьеганском м/р.</t>
  </si>
  <si>
    <t>Причины выясняются. Предварительно: помпаж 1,2 ГТУ</t>
  </si>
  <si>
    <t xml:space="preserve">ВВ-6кВ яч№2 ввод№1 ПС 35/6кВ "Советская"
</t>
  </si>
  <si>
    <t>Неправильная работа цепей управления АВР-6кВ.</t>
  </si>
  <si>
    <t>ТЭМП-2501-11</t>
  </si>
  <si>
    <t>Отключение на Хохряковском, Пермяковском, Узунском м/р.</t>
  </si>
  <si>
    <t>Отключение на Верхнеколик-Еганском, Сусликовском, Бахиловском, Северо-Хохряковском м/р.</t>
  </si>
  <si>
    <t>Отключение на Орехово-Ермаковском, Западно-Ермаковском м/р.</t>
  </si>
  <si>
    <t xml:space="preserve">ВЛ-6кВ ф-18  ПС 35/6кВ  "К-310"  </t>
  </si>
  <si>
    <t>Прохождение грозового фронта. Разрушение изоляторов  оп №45 Ф-В;.оп №10 Ф-А</t>
  </si>
  <si>
    <t>Сработала ДЗТ, АВР 35 -успешно. Неисправность в цепях РЗА</t>
  </si>
  <si>
    <t>02.2016 г</t>
  </si>
  <si>
    <t>Сработала МТЗ 35/1 ступень. Пробой опорного изолятора   СШ-35 кВ №1.</t>
  </si>
  <si>
    <t>09.2015 г</t>
  </si>
  <si>
    <t>09.2016 г</t>
  </si>
  <si>
    <t>ГТУ-1 2010г.; ГТУ-2 2010г;
ГТУ-3 2011г.; ГТУ-4 2010г.;
ГТУ-5 2011г.</t>
  </si>
  <si>
    <t>RoLLs-Royce СХ 501КВ7</t>
  </si>
  <si>
    <t>ГТУ-1 14.05.16г.
ГТУ-2 15.05.16г.
ГТУ-3 19.05.16г.
ГТУ-4 26.06.16г.
ГТУ-5 31.05.16г.</t>
  </si>
  <si>
    <t>ГТУ-1 14.08.16г.
ГТУ-2 19.08.16г.
ГТУ-3 21.08.16г.
ГТУ-4 24.08.16г.
ГТУ-5 15.08.16г.</t>
  </si>
  <si>
    <t>Разрушение рессивера топливного газа ЭСН-3</t>
  </si>
  <si>
    <t>1986 г.</t>
  </si>
  <si>
    <t>Изолятор ТФ-16</t>
  </si>
  <si>
    <t>н/д</t>
  </si>
  <si>
    <t>02.2016 г.</t>
  </si>
  <si>
    <t>2016 г.</t>
  </si>
  <si>
    <t>2009 г.</t>
  </si>
  <si>
    <t>РП 6 кВ №54 яч. №3 Приазовский ЭСУ.</t>
  </si>
  <si>
    <t xml:space="preserve">М-е Западно-Анастасиевское. В РП 6кВ № 54 в яч. №3 разрушение изолятора ТН. ТН выведен из работы. ШП  НЯ №12 от 11.05.16г. </t>
  </si>
  <si>
    <t>НОМ-6</t>
  </si>
  <si>
    <t>2014 г.</t>
  </si>
  <si>
    <t>А3140</t>
  </si>
  <si>
    <t>03.2016 г.</t>
  </si>
  <si>
    <t>1978 г.</t>
  </si>
  <si>
    <t>Провод АС-50</t>
  </si>
  <si>
    <t>ТП  Кл-532-3п</t>
  </si>
  <si>
    <t>М-е Ключевое. Отсутствие фазы в низковольтном щите   ТП на гл. рубильнике.</t>
  </si>
  <si>
    <t>2013 г.</t>
  </si>
  <si>
    <t>Гибкая ошиновка, провод ПВ-3</t>
  </si>
  <si>
    <t xml:space="preserve">М-е Убеженское. Двухфазное К.З. на в/в вводах ТП Нк-51-1  </t>
  </si>
  <si>
    <t>1968 г.</t>
  </si>
  <si>
    <t xml:space="preserve">опоры ж/б, изоляторы ШФ-10, провод АС-70 </t>
  </si>
  <si>
    <t>ВЛ-0,4 кВ ф-3 от ТП-Кл-514-14п.</t>
  </si>
  <si>
    <t>2012 г.</t>
  </si>
  <si>
    <t>Авт. выкл. ВА57ф35, РВН-0,5</t>
  </si>
  <si>
    <t>04.2016 г.</t>
  </si>
  <si>
    <t>ВВ/TEL-10-20</t>
  </si>
  <si>
    <t>ГК "Таврида Электрик"</t>
  </si>
  <si>
    <t>1991 г.</t>
  </si>
  <si>
    <t>Кабель АВВГ 4х50</t>
  </si>
  <si>
    <t>12.2015 г.</t>
  </si>
  <si>
    <t>2001 г.</t>
  </si>
  <si>
    <t xml:space="preserve">ВЛ-6 кВ, опоры ж/б, изоляторы ШФ-10, ПС-70, провод АС-95 </t>
  </si>
  <si>
    <t>1952 г.</t>
  </si>
  <si>
    <t>Изолятор С-4-80</t>
  </si>
  <si>
    <t>2011г.</t>
  </si>
  <si>
    <t>ВР 32-37А 400А</t>
  </si>
  <si>
    <t>2017 г.</t>
  </si>
  <si>
    <t>2014г.</t>
  </si>
  <si>
    <t>ИО-6</t>
  </si>
  <si>
    <t>11.2015 г.</t>
  </si>
  <si>
    <t>1972г.</t>
  </si>
  <si>
    <t>Авт. выкл. ВА57</t>
  </si>
  <si>
    <t>1999г.</t>
  </si>
  <si>
    <t>Изолятор ТФ-16, кабель АВВГ 4х25</t>
  </si>
  <si>
    <t>12.2015г.</t>
  </si>
  <si>
    <t>2007 г.</t>
  </si>
  <si>
    <t>ПМ 12 160-150</t>
  </si>
  <si>
    <t>06.2016г.</t>
  </si>
  <si>
    <t>1996 г.</t>
  </si>
  <si>
    <t>АЕ 3124</t>
  </si>
  <si>
    <t>06.2016 г</t>
  </si>
  <si>
    <t>10.2016 г.</t>
  </si>
  <si>
    <t>М-е Троицкое. Разрушение 3-х проходных изоляторов, 2-х разрядников 6 кВ.Замена. Гроза. ШП КМЯ №41 от 05.07.16г.</t>
  </si>
  <si>
    <t>1997 г.</t>
  </si>
  <si>
    <t>ИПУ-10, РВО-6</t>
  </si>
  <si>
    <t>1960 г.</t>
  </si>
  <si>
    <t>2010 г.</t>
  </si>
  <si>
    <t>2000 г.</t>
  </si>
  <si>
    <t>Изолятор ПФ-70, провод АС-95</t>
  </si>
  <si>
    <t xml:space="preserve">ВЛ-6 кВ, опоры ж/б, изоляторы ШФ-10, ШФ-20, ПС-70, провод АС-95, АС-70 </t>
  </si>
  <si>
    <t>2004 г.</t>
  </si>
  <si>
    <t xml:space="preserve">ОПН-35 кВ </t>
  </si>
  <si>
    <t>М-е Ахтырско-Бугундырское. Повреждение на отпайке стороннего потребителя</t>
  </si>
  <si>
    <t>М-е Украинское. Сработал АВ ф-1. Нагрев внутренних частей АВ.</t>
  </si>
  <si>
    <t xml:space="preserve">06.2016 г. </t>
  </si>
  <si>
    <t>ПС-35/10 кВ -Т5 "Николаевская"</t>
  </si>
  <si>
    <t>М-е Абино-Украинское. Повреждение изоляторов в 2-х местах. Гроза. ШП КМЯ-48 от 3.08.16г.</t>
  </si>
  <si>
    <t>Изоляторы С-4-80</t>
  </si>
  <si>
    <t xml:space="preserve">М-е Зыбза. Повреждение на отпайке  ПАО "Кубаньэнерго". </t>
  </si>
  <si>
    <t>М-я Холмское, Ахтырско-Бугундырское. Гроза. КМЯ-51 от 8.08.16г.</t>
  </si>
  <si>
    <t>1950 г.</t>
  </si>
  <si>
    <t>провод АС-95,опоры металлические, изоляторы П-4,5</t>
  </si>
  <si>
    <t>М-е Новодмитриевское. Гроза. КМЯ-51 от 8.08.16г.</t>
  </si>
  <si>
    <t>1953 г.</t>
  </si>
  <si>
    <t>АС-70 изоляторы: ШС-10, ШФ-20, ШФ-6, опоры: ж/б и мет.___</t>
  </si>
  <si>
    <t>М-е Украинское. Шептальское. Гроза. ШП №52 от 11.08.16г.</t>
  </si>
  <si>
    <t>1957 г.</t>
  </si>
  <si>
    <t>провод: А-70, А-50, АС-50 изоляторы: ШФ-20д, ПФ-6,5 опоры: ж/б и мет.___</t>
  </si>
  <si>
    <t>М-е Зыбза.Гроза. ШП №52 от 11.08.16г.</t>
  </si>
  <si>
    <t>провод: АС-70, АС-50 изоляторы: ШЖБ, ШФ-6, ШФ-20, УШЛ опоры: ж/б и мет.</t>
  </si>
  <si>
    <t>М-е Абино-Украинское. Гроза. ШП №52 от 11.08.16г.</t>
  </si>
  <si>
    <t>Провод АС-70, АС-95, изоляторы: ШС-10, ШФ-20, ШФ-6, опоры ж/б.</t>
  </si>
  <si>
    <t>АС-95 изоляторы: ШФ-6,УШЛ опоры: ж/б и мет.</t>
  </si>
  <si>
    <t>М-е Новодмитриевское, Восточно-Северское. Гроза. ШП КМЯ-54 от 18.08.16г.</t>
  </si>
  <si>
    <t>М-е Ключевое, Дыш. Посадка U в сетях ПАО "Кубаньэнерго".</t>
  </si>
  <si>
    <t>М-е Абино-Украинское. Гроза, дождь. ШП  НЯ-11 от 22.08.16г.</t>
  </si>
  <si>
    <t>провод АС-70, АС-95, А-95 изоляторы: ШС-10, УШЛ-20, ШФ-6, опоры ж/б.</t>
  </si>
  <si>
    <t>ВЛИ-0,4 кВ ф.2  от КТП Ст-2-66-2п</t>
  </si>
  <si>
    <t xml:space="preserve"> М-е Северо-Нефтяное. Сторонним автомобилем сбита опора № 4 , обрыв проводов. </t>
  </si>
  <si>
    <t>СИП 3 х50+1х54, опора СВ-95</t>
  </si>
  <si>
    <t>ВЛ-0,4 кВ ф.1 от            КТП ВС-84-1</t>
  </si>
  <si>
    <t>М-е Восточно-Северское. В ТП сработал фидерный АВ. Гроза, дождь, сильный ветер. ШП НЯ №3 от 14.09.16г.</t>
  </si>
  <si>
    <t>1955 г.</t>
  </si>
  <si>
    <t>Вязка провода</t>
  </si>
  <si>
    <t>ВЛ-0,4 кВ ф.3 от            КТП Дш-512-1п</t>
  </si>
  <si>
    <t>ВЛ-0,4 кВ ф.3 от     КТП  № Дш-512-1п</t>
  </si>
  <si>
    <t>М-е Дыш, скв.100. В ТП сработал фидерный АВ. Гроза, дождь, сильный ветер. ШП НЯ №5,6 от 17.09.16г.</t>
  </si>
  <si>
    <t>2003 г.</t>
  </si>
  <si>
    <t>ПК-6 кВ.</t>
  </si>
  <si>
    <t>ВЛ-10 кВ ПП-1 СЭС.</t>
  </si>
  <si>
    <t>УЭЦН скв. 5-я Западно-Беликовская.</t>
  </si>
  <si>
    <t>М-е Сладковско-Морозовское. Кратковременное исчезновение U в сетях ПАО "Кубаньэнерго".</t>
  </si>
  <si>
    <t>ВЛ-6 кВ Нф-44 и ВЛ-6 кВ Нф-45 Афипский ЭСУ.</t>
  </si>
  <si>
    <t>М-е Новодмитриевское. Двухфазное короткое замыкание на землю.</t>
  </si>
  <si>
    <t>М-е Ключевое, Юж.Ключевое, Узун. Авар. откл. ВЛ-6-Кл-53 на п/ст 35/6 кВ Н-5 "Ключевая". Включена.</t>
  </si>
  <si>
    <t>АС-95 изоляторы: ШС-10, опоры ж/б и мет.</t>
  </si>
  <si>
    <t>Скв. 67, 77.</t>
  </si>
  <si>
    <t>М-е  Ключевое. Повышение U в сетях ПАО "Кубаньэнерго".</t>
  </si>
  <si>
    <t>М-е Азовское. В ТП сработал фидерный АВ. Ветер. НЯ-11 от 26.09.16г.</t>
  </si>
  <si>
    <t>М-е Новодмитриевское. К.З. на отпайке стороннего потребителя.</t>
  </si>
  <si>
    <t>М-е Анастасиевско-Троицкое (Ханьковская площадь). Разрушение изолятора на опоре №56, обрыв провода.</t>
  </si>
  <si>
    <t>1970 г.</t>
  </si>
  <si>
    <t>опоры – ж/б, провод АС-95, изоляторы ШС-10, ШФ-10, ШФ-20</t>
  </si>
  <si>
    <t>газовая защита 2Т, АВР-6</t>
  </si>
  <si>
    <t>35/6 2Т</t>
  </si>
  <si>
    <t>Оп.№4 ф.В сорван изолятор, схлест проводов.</t>
  </si>
  <si>
    <t>не отключалось</t>
  </si>
  <si>
    <t>Повреждение трансформатора 6/0,4кВ 2006 г.выпуска</t>
  </si>
  <si>
    <t>скв.мех.добычи</t>
  </si>
  <si>
    <t>Порывистый ветер. Перекрытие на стригущую поросль в пролете оп.8-9.</t>
  </si>
  <si>
    <t>Порывистый ветер. Поросль отп.К-456 оп.36-40, оп.45-46.</t>
  </si>
  <si>
    <t xml:space="preserve">Порывистый ветер. Дождь. Поросль оп.41-45. </t>
  </si>
  <si>
    <t>Гроза.  Повреждений не обнаружено.</t>
  </si>
  <si>
    <t>14.04.2016                                                                                                                                                                                                                                                                  10.06.2015</t>
  </si>
  <si>
    <t>2017-2016</t>
  </si>
  <si>
    <t>13:40</t>
  </si>
  <si>
    <t>Сильный ветер. Наклон опоры №24, замыкание на дерево в пролете оп.24-25</t>
  </si>
  <si>
    <t>Отгорел вывод 0,4кВ ф.А внутри бака трансформатора</t>
  </si>
  <si>
    <t>19:38</t>
  </si>
  <si>
    <t>Сильный ветер. Схлест проводов в пролете опор 24-25</t>
  </si>
  <si>
    <t>Сильный ветер, оп.21 наклон опоры, схлест проводов оп.24-25</t>
  </si>
  <si>
    <t>Гроза. Повреждений не обнаружено.</t>
  </si>
  <si>
    <t>Гроза. Разбит изолятор оп.38 отп. на К-106</t>
  </si>
  <si>
    <t>Гроза. Разрушение разрядника 35кВ 1Т ф.В</t>
  </si>
  <si>
    <t>Отключение АВ-0,4кВ ввода. Предположительная причина- превышение пределов токовых нагрузок. Для детального расследования запрошена информация по ТМ скважин.</t>
  </si>
  <si>
    <t xml:space="preserve">Упало сухое дерево из внеохранной зоны, пролет оп.3-4 </t>
  </si>
  <si>
    <t>Неполнофазный режим работы. Замена изолятор на оп №6 ф.В.</t>
  </si>
  <si>
    <t>Гроза. Подгар изоляторов на оп.№87</t>
  </si>
  <si>
    <t>Гроза. Воздействие повторяющихся  стихийных явлений</t>
  </si>
  <si>
    <t>Гроза. Неклассифицированные причины.Прохождение грозового фронта</t>
  </si>
  <si>
    <t>Гроза. Стригущая поросль</t>
  </si>
  <si>
    <t>Гроза. Попадание грозового разряда в опору №11</t>
  </si>
  <si>
    <t>Гроза. Повреждение изоляторов оп.14 отп.К-275</t>
  </si>
  <si>
    <t>Пролет оп.25-26 падение дерева</t>
  </si>
  <si>
    <t>Гроза.Повреждений не обнаружено</t>
  </si>
  <si>
    <t>Гроза. Повреждений не обнаружено</t>
  </si>
  <si>
    <t>Падение дерева из внеохранной зоны а пролете оп.21-22 отп.К-585, прогар провода до 4 жил.</t>
  </si>
  <si>
    <t>ПС35/6 КНС-2Е</t>
  </si>
  <si>
    <t>ПС35/6 ДНС-1Кр</t>
  </si>
  <si>
    <t>отп. к.276 оп.32-33 дерево из вне охранной зоны</t>
  </si>
  <si>
    <t>Разрушение изояторов оп.54 ф.А, оп.22 ф.С</t>
  </si>
  <si>
    <t>оп.37-38 дерево на ВЛ-6 из вне охр.зоны.</t>
  </si>
  <si>
    <t>ПС 35/6 ДНС-24</t>
  </si>
  <si>
    <t>оп.25-26 отп. к.327 дерево из вне охранной зоны</t>
  </si>
  <si>
    <t>оп.66-67 дерево из вне охранной зоны</t>
  </si>
  <si>
    <t>Выдавливание из грунта оп. №9, провис проводов</t>
  </si>
  <si>
    <t>оп.74-75 дерево из вне охранной зоны</t>
  </si>
  <si>
    <t>ПС К-361</t>
  </si>
  <si>
    <t xml:space="preserve">ВЛ-6 выдавило оп.9, наклон </t>
  </si>
  <si>
    <t>ПС КНС-2</t>
  </si>
  <si>
    <t>ВЛ-6 ф.2-17</t>
  </si>
  <si>
    <t>разрушение ЛР-6 оп.36 ф.2-17</t>
  </si>
  <si>
    <t>Внутреннее повреждение контактной системы, выброс газов.</t>
  </si>
  <si>
    <t>ШФ-20Г</t>
  </si>
  <si>
    <t>Посадка напряжения при аварийном отключении с успешным АПВ ВЛ-35 кВ 12Л "Савельевская-Тананыкская".
Отключение В-35-ОСШ с запитанной с нее ВЛ-35-«12Л-Тананык», в результате ошибочных действий ДЭМ при оперативных переключениях на ПС 110/35/6кВ «Савельевская».</t>
  </si>
  <si>
    <t xml:space="preserve">В-35-ОСШ </t>
  </si>
  <si>
    <t>З.З. - 1 ст</t>
  </si>
  <si>
    <t>220/110/35/10/6кВ "Бузулукская" (МЭС)</t>
  </si>
  <si>
    <t>ВЛ-110 кВ "Сорочинская-1ц" ПС "Ново-Медведкинская"; "Скворцовская"; "Шулаевская"; "Курманаевская".</t>
  </si>
  <si>
    <t xml:space="preserve">С успешным АПВ отключалась ВЛ-110 кВ "Бузулукская-Сорочинская-1". Работа З.З. 1-й ступени. </t>
  </si>
  <si>
    <t>СМУ-2</t>
  </si>
  <si>
    <t>МТЗ - 2 ст</t>
  </si>
  <si>
    <t xml:space="preserve">Замена дефектного изолятора фаза "В" на опоре № 1 отпайка на скв.№ 156, устранение замыкания на "землю". </t>
  </si>
  <si>
    <t>АС-70, АС-50</t>
  </si>
  <si>
    <t xml:space="preserve">ЗАО "ПНГЭМ" </t>
  </si>
  <si>
    <t>Вне плана</t>
  </si>
  <si>
    <t>АС-90, АС-70</t>
  </si>
  <si>
    <t xml:space="preserve">ВЛ-6 кВ фидера № 1212 </t>
  </si>
  <si>
    <t>Аварийное отключение с успешным АПВ по причине выхода из строя ТМ-400 кВА на скв.165 .Организуется замена.Трансформатор с Бугуруслана повезли в 21:25 заменили в 23:25</t>
  </si>
  <si>
    <t>ТМГ-400кВА</t>
  </si>
  <si>
    <t>ЗАО «Группа компаний «Электрощит ТМ-Самара»»</t>
  </si>
  <si>
    <t xml:space="preserve">ОРУ-35 кВ пс 110/35/10/6кВ "Ленинская" пс 35/6 кВ Зайкинская </t>
  </si>
  <si>
    <t>ТФЗМ-35</t>
  </si>
  <si>
    <t>Сделано в СССР</t>
  </si>
  <si>
    <t>п/с Никольская, Боголюбовская, Ольховская</t>
  </si>
  <si>
    <t>Частичный сброс нагрузки при посадке напряжения в сети 110 кВ на ПС 220/110/35/10 кВ "Сорочинская" (МЭС), причина не выявлена. Оборудование ПС в зоне ответственности УЭ ПАО осмотрено замечаний нет. По сообщению д/д ОРДУ в 4:43 аварийно отключалась ВЛ-220 кВ "Аксаково-Приютово-2" (БашРДУ)</t>
  </si>
  <si>
    <t>"Посадка" напряжения в сети 110 кВ, остановка скважин при аварийном отключении с успешным АПВ ВЛ-110 кВ "Вершины" (ВПО) на ПС 220 кВ "Просвет". Причина выясняется.</t>
  </si>
  <si>
    <t>АС 185/29</t>
  </si>
  <si>
    <t>ООО «ИНКОТЭМ»</t>
  </si>
  <si>
    <t>500/220/6кВ "Газовая" (МЭС)</t>
  </si>
  <si>
    <t>п/с "Никольская", "Боголюбовская" (ПАО)</t>
  </si>
  <si>
    <t>Частичный сброс нагрузки при посадке напряжения в сети 110 кВ на ПС 220/110/35/10 кВ "Сорочинская" (МЭС), причина не выявлена. Оборудование ПС в зоне ответственности УЭ ПАО осмотрено замечаний нет. Причина выясняется.</t>
  </si>
  <si>
    <t>МТЗ - 1 ст</t>
  </si>
  <si>
    <t>ПС "Толкаевская", "Львовская", "Ольховская"</t>
  </si>
  <si>
    <t>В-110 С2Т; ПС "КНС-2, 3", "В. Покровка", "Пронькинская"</t>
  </si>
  <si>
    <t>АВВГ 4х2,5</t>
  </si>
  <si>
    <t>По информации оператора (в 5:40) свечение изолятора, осмотром выявлен слет изолятора ф-В на опоре №3 на отпайке скв-342 (стоит бригада БНК). На СШ-6 кВ появился перекос напряжения. Устранено, перекоса нет.
1. Касание проводов отпайки на скв.№342 ВЛ-6кВ ф-202 ПС 35/6кВ «КНС-2» неустановленной спецтехникой.
1. Работа спецтехникой сторонней организации без соблюдения требований инструкции по работе вблизи ЛЭП. (В месте касания провода дорога отсутствует, габарит проводов по высоте соответствует нормам).</t>
  </si>
  <si>
    <t xml:space="preserve">Замена дефектного изолятора ф-С на опоре №54. 1. Слет изолятора ШФ-10 фазы «С» со штыря траверсы на опоре №54 провод лег на тра-версу опоры, что привело к замыканию на «землю». Износ подмоточного материала привел к слету изолятора ШФ-10 фазы «С» на опоре №54 фидера «К-2» ПС 35/6кВ «Краснояровская». 1. Дефект выявлен своевременно. Работа по устранению выявленного дефекта запла-нирована вовремя, но при согласовании отключения произошел отказ.
Не согласование заявок при защите ГТМ от 4.09.15 для проведения верхового осмотра ВЛ. 
</t>
  </si>
  <si>
    <t>Устранение обрыва вязки ф-С на опоре №3, ремонт спусков к КТП Ферма-1 с опоры №55. В следствии старения (вызванного длительным сроком службы) данного узла (вязки) под действием сильного ветра, произошёл обрыв вязки крепление провода к изолятору с падением провода на траверсу на опоре№3 фидер №503 ПС 35/6кВ «Яшкинская», в результате произошло замыкание на землю фазы «С».</t>
  </si>
  <si>
    <t>Аварийное отключение с успешным АПВ, работа МТЗ (выявлено по системе МИР). 17:25 начат осмотр ВЛ-6. Осмотром выявлены следы короткого замыкания на шлейфах от ЛР-6кВ до КТП 6/0,4кВ скв.№ 512 при порывистом ветре силой до 15 м/сек (провис провода).
Увеличенная стрела провеса провода в пролете от ЛР-6 кВ до КТП 6/0,4кВ скважины №512, с хлёст проводов под воздействием ветровых нагрузок.
Дефект выявлен своевременно. Работа по устранению выявленного дефекта запланирована во-время, но при согласовании отключения произошел отказ.</t>
  </si>
  <si>
    <t>Аварийное отключение с успешным АПВ, работа МТО. резкий порывистый ветер,дождь .Производится осмотр- начали в 20:00 окончили в 22:10. 22.05.16. с 11:00 до 13:30 произвели осмотр ВЛ до конца, других замечаний нет. Посадки принадлежат Семеновской сельской администрации.
Отключение В-6кВ яч.№4 фидера «Промысловый-6» на ПС 35/6кВ «Самодуровская» произошло в результате падения деревьев в пролет опор основного фидера за ВЛБ – 63.</t>
  </si>
  <si>
    <t>Аварийное отключение с неуспешным АПВ. Гроза. Отключение фидера «ДНС» на ПС 35/6кВ «Родниковская» произошло в результате гро-зового перенапряжения.</t>
  </si>
  <si>
    <t xml:space="preserve">"Посадка" напряжения, остановка скважин при аварийном отключении ВЛ-110 "Росташинская" на ПС 220 "Сорочинская".
Кратковременное снижение напряжения по Ф-1212 ПС 35/6 кВ «Боголюбовская» в связи с ава-рийным отключением ВЛ-110 кВ «Росташинская» на ПС 220/110/35/10 кВ «Сорочинская».
1. Не согласование работ по врезке дополнительного на АУКРМ-6кВ на Ф-1212 ПС 35/6 кВ «Бого-любовская» запланированным под замену АГЗУ-1 в графике ОТМ на 16.06.16г.
2. Срабатывание защиты СУ ЭЦН, запрет на запуск ЭЦН по причине «турбинного вращения» сква-жина №511 (до 4 часов), №5719 (до 2 часов).
3. Перегружена линия 35 кВ 2-Л «Никольская - Ольховская», «Ольховская – Кодяковская», «Ко-дяковская - Боголюбовская».
</t>
  </si>
  <si>
    <t>Аварийное отключение ВЛ-35кВ "Росташи-Ленинская-2ц", работа МТЗ-2 ст. Причина отключения, выброс масла на тр-ре тока фаза -"А" (В-35кВ №3) на ПС "Ленинская". Питание переведено по резервной схеме с "Ф-10" 6кВ. ПС "Зайкинская"
Пробой изоляции между первичной, вторичной обмоткой и на корпус трансформатора тока ТФЗМ35 –У1 фазы «С» что привело к работе МТЗ 2 ступени и отключению В-35 Ленинская 2 на ПС 110/35/6 кВ Росташинская.</t>
  </si>
  <si>
    <t xml:space="preserve">Аварийное отключение ВЛ-110 кВ "Каргалинская - Донецко Сыртинская" с успешным АПВ на ПС "Каргалинская". Работа ТЗНП-2ст, ф-В=0. L=49 км. Гроза. Произведен осмотр ВЛ-110 "Донецко-Сыртинская - Вахитовская", на 11 опорах нет по одному изолятору в гирлянде, других замечаний не выявлено. Выехали в 15:00 после запуска фонда.
Срабатывание защиты на В-110кВ ПС 220/110/35/10 кВ «Каргалинская», В-110 кВ ПС 110/6 кВ Донецко - Сыртинская в результате грозовых перенапряжений, ВЛ-110кВ «Карагалинская – Донецко Сыртинская», ВЛ-110кВ «Донецко Сыртинская - Вахитовская». 
1. Грозовые перенапряжения.
Гроза!!!
</t>
  </si>
  <si>
    <t xml:space="preserve">Частичный сброс нагрузки при посадке напряжения в сети 110 кВ. Персонал ОРДУ и ОПМЭС отключение и посадку не подтверждают. При осмотре ПС "Толкаевская" выявлены выпавшие блинкера "работа АПВ", МТЗ-1-й ступени, ф-С, А=0, L=1,18 км. на яч-ке ф-604. Осмотром выявлен грач на КТП скв-514 (б/д), удален.
Срабатывание защиты МТЗ-1 фаза «А», L-1,18 км В-6кВ Ф-604 ПС 110/6 кВ Толкаевская в результате прикосновения птицы к токоведущим частям ЛР-6 кВ КТП 6/0,4 кВ скважины №514. </t>
  </si>
  <si>
    <t>Аварийное отключение В-110 С2Т, работа газовой защиты тр-ра С2Т, нагрузка переведена на С1Т. Вышел из строя контрольный кабель ( АВВГ-4*2,5, L≈50-60м) на газовое реле от ОПУ до тр-ра С2Т. В 19:20 С2Т включен под нагрузку.
Ложное срабатывание газовой защиты силового трансформатора С2Т ПС 110/35/6кВ «Промысловая» на отключение в результате замыкания жил контрольного кабеля из-за нарушения изоляции.
Механическое повреждение изоляции контрольного кабеля газовой защиты трансформатора С2Т ПС 110/35/6кВ «Промысловая» грызунами.</t>
  </si>
  <si>
    <t>1ст ДЗ 1ст З.З.</t>
  </si>
  <si>
    <t>ПС 110 "Промысловая", "Савельевская", "Ново-медведкинская", "Герасимовская". ПС 35 "Графская" , "Ибряевка-1,2"</t>
  </si>
  <si>
    <t>"Посадка" напряжения в сети 110 кВ, остановка скважин при аварийном отключении с неуспешным АПВ ВЛ-110 кВ "Комсомолец-Бузулукская-1", работа 1ст ДЗ, 1 ст З.З. РПВ неуспешно. Перекрытие мусором в виде полотна полиэтиленовой пленки порывами сильного ветра проводов фаз "А" и "В" ВЛ 110 кВ Бузулукская-1 в пролете опор 199-200. АВР успешно)</t>
  </si>
  <si>
    <t>ПС 35/6 кВ "Ново-Кудрино" 35/6 кВ "Западно-Степановка".</t>
  </si>
  <si>
    <t>АС-70, АС-95</t>
  </si>
  <si>
    <t>ЗАО "Нефтегазоавтоматика"</t>
  </si>
  <si>
    <t>РУ-6кВ "РП-1" (ЗАО НПП Энергоаудит)</t>
  </si>
  <si>
    <t>Аварийное отключение В-6 фидера № 1 с неуспешным АПВ, РПВ успешно. Работа З.З., гроза. Осмотр планируется 06.06.2016.
В результате воздействия грозового разряда произошло частичное разрушение изоля-торов на опорах: №57 Ф «С», №68 Ф «А», №152 Ф «А».</t>
  </si>
  <si>
    <t>ВЛ-35 кВ 10Л "Скворцовская". ПС35/6 кВ "Скворцовская" "Шулаевская"</t>
  </si>
  <si>
    <t>Аварийное отключение В-35 "10Л" "Скворцовская", работа МТО, АПВ неуспешное, РПВ успешное, дождь, гроза. По ПС 35/6 кВ "Ново-Медведкинская" (ПАО) прошла "посадка" напряжения.
Воздействие грозовых разрядов на ВЛ-35 кВ «10Л Ново-Медведкинская - Скворцов-ская» ПС 110/35/6 кВ «Ново-Медведкинская». Перекрытие по воздуху ВЛ-35 кВ «10Л Ново-Медведкинская - Скворцовская»                       ПС 110/35/6 кВ «Ново-Медведкинская» грозовым разрядом.</t>
  </si>
  <si>
    <t>Плановая</t>
  </si>
  <si>
    <t>Аварийное отключение Ф-НСУ-122,работа МТО,РПВУ (АПВ-нет).</t>
  </si>
  <si>
    <t>Пс 35/6 кВ "КНС-6" "Краснояровская"</t>
  </si>
  <si>
    <t>Аварийное отключение Ввода 6кВ №1 при включении выключателя 6кВ яч.№7 фид.- 1207, выход из строя полюсов фаз «А» и «С» следы перекрытия по телу выключателя 6кВ тип ВБЭК -10-20/630. В 13:35 включен СВ-6, в 13:45 ф-1207 включили от резервного исправного выкатного элемента с вакумным выключателем 6кВ. В 14:15 включен В-6-1, в 14:16 отключен СВ-6.
Выход из строя двух полюсов вакуумного выключателя в ЯЧ №7 Ф-1207 ПС 35/6 кВ «Боголю-бовская», срабатывание дифференциальной защиты трансформатора Т1Т с последующим отключением Ввод-1 СШ-6-1 ЯЧ №3 ПС 35/6 кВ «Боголюбовская».</t>
  </si>
  <si>
    <t>ВБЭК-10-20/630</t>
  </si>
  <si>
    <t>ОАО «Самараэлектрощит»</t>
  </si>
  <si>
    <t>При осмотре ПС выявлены выпавшие блинкера "Авар. Откл.; "АПВ". Дождь, гроза. Произвели осмотр, замечаний нет. 
Воздействие грозовых разрядов на ВЛ-6 кВ №418 ПС 35/6 кВ «Скворцовская» привело к межфазному замыканию и  отключению линии.</t>
  </si>
  <si>
    <t>Комплект ступенчатых защит ВЧТО №3</t>
  </si>
  <si>
    <t>220/110/10кВ "Южная" (СПМЭС Волги)</t>
  </si>
  <si>
    <t xml:space="preserve">Посадка напряжения в сети 110 кВ при аварийном отключении с успешным АПВ ВЛ-110 кВ "Южная-1 цепь" на ПС "Южная"(СПМЭС Волги) работа комплекта ступенчатых защит, пуск ВЧТО №3. На ПС "Росташинская" 1ст ТЗНП, пуск ВЧТО №3, ф-С (2кА). В 9:40 выехали с осмотром ВЛ "Южная-Росташинская-1". В 10:30 выехали с осмотром ВЛ-110 кВ "Бузулукская-Росташинская" (СИРИУС на ПС "Южная" показал 175,4 км). В 11:00 осмотрели ВЛ-110 кВ "Южная-Росташинская-1" в пролете опор 624-517, замечаний нет. В 15:00 закончили осмотр ВЛ-110 кВ "Бузулукская-Росташинская" в пролете опор 1-125, выявлены - по одному разрушенному изолятору в гирляндах ф-А и С на опоре №36, других замечаний нет. </t>
  </si>
  <si>
    <t>АС-185/43</t>
  </si>
  <si>
    <t>ООО "Уралэлектрострой"</t>
  </si>
  <si>
    <t>Аварийное отключение. АПВ успешное. Гроза.Ф-918 Сброс нагрузки по фидеру 50%. Отключения не зафиксировано.Гроза. 15.06.16. с 11:35-16:35произвели осмотр ВЛ, выявлены 2-е птицы на в-В на опорах №62, 76.
Перекрытие по воздуху ВЛ-6 кВ ф-907 ПС 35/6кВ «Долговская»  при грозовых перена-пряжениях.</t>
  </si>
  <si>
    <t>ЗАО «ПНГЭМ»</t>
  </si>
  <si>
    <t>Отключение ЛР-3 для замены разрушенного изолятора фаза "С" на опоре №2 отпайка на скв 1239 (причина "земли на СШ 6кВ)последствия грозы.
Межфазное замыкание  ВЛ-6кВ Ф-918  ПС  35/6кВ «Долговская» по причине попада-ния разряда молнии в опору №2 отпайки скважины ТП-№1239/3517 с повреждением провода и изолятора.</t>
  </si>
  <si>
    <t>12.04.16г</t>
  </si>
  <si>
    <t>ВЛ 110 кВ "Росташинская". ПС: "Графская", "Ибряевка-1 ", Ибряевка-2"</t>
  </si>
  <si>
    <t>АС-185</t>
  </si>
  <si>
    <t>ООО "Волгаэлектрострой"</t>
  </si>
  <si>
    <t>ВЛ 110 кВ "Росташинская". ПС: "Савельевская", "Курманаевская ", "Долговская", "Моргуновская".</t>
  </si>
  <si>
    <t>С1Т пс 35/6 кВ "Долговская"</t>
  </si>
  <si>
    <t>Аварийное отключение ВЛ-35 "Курманаевка-Ромашкино" на пс 110/35/10кВ "Курманаевская" (ЗЭС), по пс 35/6 кв "Курманаевская", "Тананыкская", "Моргуновская" (ПАО) прошла посадка напряжения.</t>
  </si>
  <si>
    <t>Аварийное отключение СВ-6 кВ .Гроза. На СШ-6кВ появилась "Земля"</t>
  </si>
  <si>
    <t>АС-70, 95</t>
  </si>
  <si>
    <t xml:space="preserve">Комплект ступенчатых защит </t>
  </si>
  <si>
    <t>"Посадка" U в сети 110 кВ при аварийном отключении с успешным АПВ ВЛ-110 кВ "Южная-Росташинская-1,2" на ПС "Южная"(СПМЭС Волги), работа комплекта ступенчатых защит, пуск ВЧТО №3. (СИРИУС на ПС "Южная" показал 263 км).
Причиной отключения послужило попадание грозового разряда на ВЛ-110 Южная-Росташинская-1,2</t>
  </si>
  <si>
    <t>220/110/10 "Южная" (СПМЭС Волги ) Пс 35/6 кВ "Курманаевская ", "Долговская", "Моргуновская", "Тананыкская"(ПАО).</t>
  </si>
  <si>
    <t xml:space="preserve">"Посадка" U в сети 110 кВ при аварийном отключении с успешным АПВ ВЛ-110 кВ "Южная-Росташинская-1,2" на ПС "Южная"(СПМЭС Волги), работа комплекта ступенчатых защит, (СИРИУС на ПС "Южная" показал 263 км). </t>
  </si>
  <si>
    <t>З.З. - 2 ст</t>
  </si>
  <si>
    <t xml:space="preserve">ПС 110 "Савельевская", "Ново-Медведкинская", "Герасимовская". </t>
  </si>
  <si>
    <t xml:space="preserve">Аварийное отключение ВЛ-35 "14Л" с успешным АПВ, гроза. "Посадка" напряжения, остановка отдельных скважин по фидерам ПС "Савельевская", "Долговская".
Воздействие грозовых разрядов ВЛ-35 кВ «14Л Савельевская-Проскуринская»                       ПС 110/35/6кВ «Савельевская» привело к межфазному замыканию между фазами «А» и «В» и отключению линии. </t>
  </si>
  <si>
    <t xml:space="preserve">Комплект ступенчатых защит, ТЗНП-1ст </t>
  </si>
  <si>
    <t>Аварийное отключение с успешным АПВ ВЛ-110 кВ "Южная-Росташинская-1,2" на ПС "Южная"(СПМЭС Волги), работа комплекта ступенчатых защит, ТЗНП-1ст, гроза. ВЛ-110 "Южная - Росташинская - Бузулукская" в режиме замкнутого транзита.
Причиной отключения послужило попадание грозового разряда на ВЛ-110 Южная-Росташинская-1,2</t>
  </si>
  <si>
    <t>ВЛ 110 кВ "Бузулукская - Савельевская". ПС 35/6 кВ "Курманаевская ", "Долговская", "Моргуновская", "Тананыкская"(ПАО).</t>
  </si>
  <si>
    <t>ВЛ 110 кВ "Бузулукская - Александровская". ПС: "Графская", "Ибряевка-1 ", Ибряевка-2"</t>
  </si>
  <si>
    <t>Устранение разрушений изоляторов фазы "В" и "С" на опоре №58, последствия прямого попадания молнии.</t>
  </si>
  <si>
    <t>Работа МТЗ-1. Гроза. 
Воздействие грозовых разрядов ВЛ-35кВ «11Л и 23Л на ПС 35/6 кВ «Савельевский Купол» привело к межфазному замыканию и отключению линий.
Перекрытие по воздуху ВЛ-35кВ «11Л и 23Л на ПС 35/6 кВ «Савельевский Купол» грозовым разрядом.</t>
  </si>
  <si>
    <t>С успешным АПВ, работа МТО. Гроза. 
При сильном ливне и воздействии грозовых разрядов ВЛ-35 кВ «10Л Савельевская - Курманаевская»  ПС 110/35/6 кВ «Савельевская», привело к межфазному замыканию.</t>
  </si>
  <si>
    <t>АС-70, 95, 120</t>
  </si>
  <si>
    <t>Осмотром системы "МИР" выявлено аварийное отключение. Отработала МТЗ-1. Гроза.
Перекрытие по воздуху ВЛ-6кВ Фид.№2203 ПС 35/6кВ «Моргуновская» грозовым разрядом – работа МТЗ.</t>
  </si>
  <si>
    <t xml:space="preserve">35/6кВ Подгорная 35/10кВ Яшкино ф-708 ф-6 1 час. </t>
  </si>
  <si>
    <t xml:space="preserve">Отключение ВЛ-6кВ ф-6 для перевода питания от ф-708. В связи с заменой трансформатора на ПС Яшкино по аварийной заявке ПО ЗПО. </t>
  </si>
  <si>
    <t>Аварийное отключение с успешным АПВ. Работа МТО. В 23:00 закончили повторный осмотр ВЛ, выявлено.
Межфазное замыкание ВЛ-6кВ ф-904  ПС 35/6кВ «Долговская». Скопление птиц на участках ВЛ-6кВ ф-904  ПС 35/6кВ «Долговская» в пролетах опор №9-11.</t>
  </si>
  <si>
    <t xml:space="preserve">35/6кВ Подгорная 35/10кВ Яшкинская ф-710, ф-6 </t>
  </si>
  <si>
    <t>110/35/6кВ "Вахитовка"</t>
  </si>
  <si>
    <t>С успешным АПВ, работа МТЗ. Гроза.
Срабатывание защит МТЗ в результате грозовых перенапряжений Ф-5, Ф-7 ПС 110/35/6 кВ Вахитовская.</t>
  </si>
  <si>
    <t>АС-70, АС-90</t>
  </si>
  <si>
    <t>Посадка напряжения при авар. отключении ф-7, 5
Срабатывание защит МТЗ в результате грозовых перенапряжений Ф-5, Ф-7 ПС 110/35/6 кВ Вахитовская.</t>
  </si>
  <si>
    <t>С успешным АПВ отключалась ВЛ-110 кВ "Бузулукская- Промысловая -1" на ПС "Бузулукская", работа З.З. 2-й ступени. Посадка напряжения по ВЛ-110 кВ "Бузулукская-Промысловая-2". Персонал ЗПО производит осмотр ВЛ.</t>
  </si>
  <si>
    <t>С неуспешным АПВ, работа МТЗ. Гроза. Отключение фидера «ВЗ-7» на ПС 35/10кВ «Воздвиженка» произошло при прохождении грозового фронта. Воздействие повторяющихся стихийных явлений, отсутствие разрядных устройств на ВЛ.</t>
  </si>
  <si>
    <t>Аварийное отключение. Отработавших блинкеров защит нет. Произведен осмотр фидера, замечаний нет.</t>
  </si>
  <si>
    <t>ВБП 10-20-1600 УХЛ</t>
  </si>
  <si>
    <t>г.Саратов</t>
  </si>
  <si>
    <t>Перевод питания ПС "Ефремо-Зыково" от ВЛ-10 кВ ф-Пн-6 ПС "Пономаревка", ремонт сек. 35 кВ "Ефремо-Зыково", ВЛ-35 кВ "Пономаревка-Ефремо-Зыкоково" персоналом СПО.</t>
  </si>
  <si>
    <t>Аварийное отключение, "посадка" U, остановка двух скважин на ВЛ-6 фидера № 15. Порыв трубопровода высокого давления подтоварной воды в районе КТП-6/0,4кв "Печи-1, 2". Попадание соленой воды на ВЛ-6кВ фидера № 24.</t>
  </si>
  <si>
    <t>Нарушения на технологическом оборудовании</t>
  </si>
  <si>
    <t>"Посадка" напряжения, остановка отдельных скважин при аварийном отключении с успешным АПВ ВЛ-110 кВ "Бузулукская-Савельевская-1" на ПС "Бузулукская".</t>
  </si>
  <si>
    <t>Посадка напряжения при аварийной остановке ЭД-1 напряжение 6 кВ мощность 1600 кВт БКНС-5 Бобровка (потек торец насоса) ППД перешли на ЭД-2, частичная остановка фонда. При вскрытии барно ЭД-1 установлено - изоляторы оплавлены, сажа. В 13:40 произвели протирку изоляторов от сажи и соли (не меняли), проверку ЭД и КЛ, замечаний нет. С 17:00 до 17:10 работа на х.х., без КИП, замечаний нет.
Короткое замыкание в БРНО ЭД-6кВ. Попадание паров соленой воды в межфазное пространство силовой части электродвигателя, ввиду неисправного торцевого уплот-нения насоса</t>
  </si>
  <si>
    <t>АРМ 1600/6-2УХЛ4</t>
  </si>
  <si>
    <t>Г.Санкт-Петербург</t>
  </si>
  <si>
    <t>МУ-10</t>
  </si>
  <si>
    <t>"Хайтед"</t>
  </si>
  <si>
    <t xml:space="preserve">КЗ птицей (грач) на проходных изоляторах ВЛБ-10.
Срабатывание защиты МТЗ-1 фаза «А-В», ВМ-10 кВ Ф-4 ПС 110/35/10кВ Ново-Сергиевская (ЗПО) в результате прикосновения птицы к токоведущим частям ВЛБ-10 кВ Ф-4 ПС 110/35/10кВ Ново-Сергиевская (ЗПО). </t>
  </si>
  <si>
    <t>ВЛБ-10 У1</t>
  </si>
  <si>
    <t>ООО «Алнас-Электроника»</t>
  </si>
  <si>
    <t>Перевод эл.снабжения ВЛ-6 кВ фидера № 6 ПС "Яшкинская" от фидера № 708 ПС "Подгорная". Перевод КТП скв.№ 961 на ДЭС в 13:40, скв.№ 962 переведена на ДЭС в 15:55 (не довезли своевременно ДЭС, поломался тягач). Вывод в ремонт трансформатора, для устранения течи масла. Аварийная заявка ЗПО.</t>
  </si>
  <si>
    <t>ПС "Промбаза", ПС "ГТЭС Загорская"</t>
  </si>
  <si>
    <t>Аварийное отключение В-35 "Промбаза-2" на ПС "Промбаза".</t>
  </si>
  <si>
    <t>С-35М-630-10А У1</t>
  </si>
  <si>
    <t>Перевод эл.снабжения ВЛ-6 кВ фидера № 6 ПС "Яшкинская" с фидера № 708 ПС "Подгорная" на нормальную схему после окончания работ на ПС "Яшкинская" персоналом ЗПО.</t>
  </si>
  <si>
    <t xml:space="preserve">Аварийное отключение с успешным АПВ ВЛ-110 "Донецко Сыртовская - Вахитовская", ТЗНП-1, фаза "В"-0, 31,3 км от ПС. В подвесной изолирующей гирлянде состоящей из 9 изоляторов, при внеплановом осмотре обнаружены дефекты отсутствия юбок: по одному изолятору фаза «В» на оп №54, 135, 250, 261, 328, 479, 517, 568, 572, 587; фаза «С» на оп №107; фаза «А» оп №221, 226.
27.09.2016г. проведено обследование ВЛ-110кВ Д. Сыртовская - Вахитовская с применением прибора ультрафиолетовой диагностики, по выявленным дефектам запланировано их устранение в ноябре 2016г. 
</t>
  </si>
  <si>
    <t>19.12.2015г</t>
  </si>
  <si>
    <t xml:space="preserve">Аварийное отключение с успешным АПВ. Отработала МТЗ. При осмотре выявлено на опоре № 70 птица (грач)
Срабатывание защиты МТЗ-1 фаза «А-В» I=0.82 кА, В-6 кВ Ф-415 ПС 35/6кВ «Подольская» в результате прикосновения птицы к токоведущим частям ВЛ-6 кВ опора №70 Ф-415 ПС 35/6кВ «Подольская». </t>
  </si>
  <si>
    <t xml:space="preserve">Аварийное отключение с успешным АПВ. Посадка напряжения по ф-916. Произведен осмотр фидера в районе оп. №51 на 5 пролётах большое скопление птиц на проводах. 12:00-14:00 Произведен повторный осмотр ВЛ-6, замечаний не выявлено.  В результате подъема большого скопления стай птиц с провода ВЛ-6кВ ф-№918 ПС 35/6 кВ «Долговская», что привело к отключению ВЛ. </t>
  </si>
  <si>
    <t>По сообщению РИТС "посадка" U, остановка скважин. Произведен осмотр ПС "Львовская", выпавших блинкеров нет, замечаний нет. Произведен осмотр ВЛ-6, замечаний не выявлено. 
Посадка напряжения в результате «подклинивание» ЭЦН скважины №324 и останову данной скважины по «перегрузу». Эксплуатация оборудования ЭЦН с отклонением технических параметров от нормативных.</t>
  </si>
  <si>
    <t>Аварийное отключение, МТЗ-1, фазы "А-В", 2,1 км от ПС. РПВ успешно. Произведен осмотр ВЛ-6, замечаний не выявлено. 
Отключение Ф№907 ПС 110/6 кВ произошло по причине замыкания на шинах 6кВ Ф «А» и «В» в результате попадания птиц в ячейку трансформатора КТП 6/0,4 кВ скв№867. 
Негерметичность КТП 6/0,4 кВ в результате чего произошло попадание птиц в ячейку трансформатора с последующим замыканием Ф «А» и «В» на шинах 6кВ.</t>
  </si>
  <si>
    <t>КТПК 400кВа</t>
  </si>
  <si>
    <t>При осмотре ВЛ на отпайке на скв.1026 под ЛР-6 кВ обнаружена птица.
Отключение ВЛ-6 кВ Ф№6 ПС 110/35/6 кВ Росташинская произошло по причине замыкания Ф «В» и «С» при попадании птицы на ЛРНД-10 КТП скв№1026 
В результате попадания птицы на ЛРНД-10 КТП скв№1026 произошло замыкание фаз «В» и «С» что привело к срабатыванию защиты МТО и аварийному отключению ВЛ-6 кВ Ф№6 ПС 110/35/6 кВ Росташинская</t>
  </si>
  <si>
    <t>ЗАО МКУ "Нефтегазавтоматика"</t>
  </si>
  <si>
    <t>Аварийное отключение с успешным АПВ. Сильный дождь.</t>
  </si>
  <si>
    <t>Аварийное отключение Работа МТО.</t>
  </si>
  <si>
    <t>Аварийное отключение ВЛ-35 кВ "НПС-Чкаловская". Причина выясняется.</t>
  </si>
  <si>
    <t>Аварийное отключение с успешным АПВ.Причина выясняется.</t>
  </si>
  <si>
    <t>Аварийное отключение. Гроза.
Воздействие грозовых разрядов на ВЛ-6 кВ ф-№94 ПС 35/6 кВ «Шулаевская» привело к межфазному замыканию и  отключению линии.</t>
  </si>
  <si>
    <t>Аварийное отключение Работа МТЗ. Гроза.
Срабатывание защит МТЗ в результате работы ОПН на Ф-307, Ф-308 ПС 110/35/6 кВ «Вахитовская» в результате грозовых перенапряжений.</t>
  </si>
  <si>
    <t>Аварийное отключение В-35 кВ "10Л-Львовская". Гроза.
Аварийное отключение В-35 «10Л-Львовская» на ПС 35/6 кВ «Ново-Львовская» МТЗ-1, I=1024 А, фаза (А-В), АПВ-не сработало в результате срабатывания ОПН-35 от грозовых перенапря-жений.</t>
  </si>
  <si>
    <t>НВЧЗ 1ст ТЗНП 1зона ДЗ</t>
  </si>
  <si>
    <t>Посадка напряжения при аварийном отключении ВЛ-220 кВ "Газовая-Сорочинская". АПВ успешное.43,5 кМ от пс 220/110/35/10кВ "Газовая" (МЭС) Отработали защиты: НВЧЗ, 1ст ТЗНП, 1зона ДЗ. Гроза. Причина выясняется.</t>
  </si>
  <si>
    <t>"Посадка" напряжения, остановка скважин при аварийном отключении с успешным АПВ ВЛ-110 "Бузулукская-Сорочинская-2", ЗЗ-2ст.</t>
  </si>
  <si>
    <t>С успешным АПВ. Гроза. 
Отключение фидера «Поселковый» на ПС 35/6кВ «КНС-2» произошло при прохождении грозового фронта.</t>
  </si>
  <si>
    <t>СМУ №2</t>
  </si>
  <si>
    <t>Работа МТО. Гроза. 
Отключение фидера «КНС» на ПС 35/6кВ «Тарханы» произошло при прохождении гро-зового фронта.</t>
  </si>
  <si>
    <t xml:space="preserve">С неуспешным АПВ, работа МТЗ-2, ф-А,В,С, L=6,07, включению не поддается. Гроза. </t>
  </si>
  <si>
    <t>ВВГ4х185</t>
  </si>
  <si>
    <t>Переходящее.
С неуспешным АПВ, работа МТЗ-2, ф-А,В,С, L=6,07, РПВ не успешно. Гроза. 
3:00 осмотр от оп.135 до 210, замечаний нет.
3:20 отключен ЛР-26,
3:25 включению не поддался, отработала МТЗ-2, L-6,05 км.
3:35 осмотр до оп. №273.
4:10 осмотр до оп. 327, замечаний нет.
5:30 с г. Сорочинска выехала АГП.
5:45 разорвали шлейфа на опоре №151.
5:50 фидер включен
5:51 фидер отключен, для сращивания шлейфов.
6:30 шлейфа срастили.
6:53 отключен ЛР-29,
6:58 включение ф-7, не поддался, работа МТЗ-2, ф-А, В, С.
7:01 отключен ЛР-23,
7:02 включение фидера, не поддался, работа МТЗ-2, ф-А, В, С.
7:10 отключен ЛР-7/5,
7:12 включен ф-7.
По отпайке на скв-5031 (115 т/сут) пошли пешком (нет дороги), на КТП выехали в объезд. На скв-5031 КЗ на КЛ-0,4 кВ (4*185 мм²) от СУ ЭЦН до фильтра. Оборудование УЭ исправно. КЛ заменена, скважина в работе в 10:00.
Срабатывание защиты МТЗ-2, ф-А-В-С, L=6,07 км в ячейке №57 ВЛ-6 кВ Ф-7 ПС 110/35/6кВ «Вахитовская» в результате межфазного замыкание фаз А-В-С на КЛ-0,4кВ от СУ ЭЦН до ФСА скв №5031 Ф-7 ПС 110/35/6кВ «Вахитовская».
Не селективная работа автоматических выключателей в СУ ЭЦН скважины №5031 и КТП 6/0,4 кВ Ф-7 ПС 110/35/6кВ «Вахитовская».</t>
  </si>
  <si>
    <t>ВЛ-6 фидера № 8, скв.№№ 166, 167, 1219, 1173</t>
  </si>
  <si>
    <t>Ремонт ЛР-6кВ. Устранение дефекта ТВК: к.с. шины колонки с отходящим шлейфом ф "С" ЛР-6кВ нагрев t = 150°C, разница t = 120°C.
В следствия плохого контакта в  болтовом креплении (старение и износ) 12 лет экс-плуатации (2004-2016гг), срок службы 12лет,  соединение провода к разъединителю РЛК-6(10)кВ, произошёл нагрев соединение (t=98°С), на отпайке к скважине КТП-166 ВЛ-6кВ ф-8 ПС 35/6 кВ «Пронькинская».</t>
  </si>
  <si>
    <t>РЛК СЭЩ 10/630</t>
  </si>
  <si>
    <t xml:space="preserve">Вывод в ремонт 2СШ-10 ПС 35/10кВ "Азаматово" для опробования работы коммутационных аппаратов с погашением РП-10кВ "Жедрино" персоналом СПО "Оренбургэнерго". Работа не согласована ЦИТС. </t>
  </si>
  <si>
    <t>Отключение эл.энергии по информации РИТС. Диспетчер ЗПО Попов Н.Н. сообщил, что на ПС "Н-Тепловская" отключений не зарегистрировано. Произведен осмотр оборудования ПАО "ОН", замечаний нет. Сделан запрос в ЗПО о предоставлении графиков токовой нагрузки по фидеру № 2 и ввод-10.</t>
  </si>
  <si>
    <t xml:space="preserve">Снижение нагрузки. Гроза. Оборудование ПС осмотрено, замечаний нет. </t>
  </si>
  <si>
    <t>Пропало напряжение. Гроза. По сообщению дисп. ЗПО на ПС "Твердиловская" все включено. Выехали на ПС в 17:10. Включению не поддался. В 18:45 отключен КРУН-6 кВ Юпитер, в 18:55 включен ф-1. Выехали с осмотром ВЛ после КРУН Юпитер. В пролете опор №79-80 убраны ветки дерева касающиеся крайнего провода. В 20:46 включен КРУН "Юпитер".
Воздействие грозовых разрядов на ВЛ-6 кВ фид.№1 ПС 35/6 «Ленинградская» привело к межфазному замыканию (следов не обнаружено) и  отключению линии</t>
  </si>
  <si>
    <t>Аварийное отключение. Включению не поддается. Планируется осмотр Персоналом ЗПО И УЭ. 20:45 сообщение дисп. Бузулукского РЭС Кузина А.В. на отпайке на КТП 204-203 обнаружено упавшее дерево, оборваны провода в четырех пролетах. Отпайка отключена. В 22:30 РПВ неуспешное. Продолжается осмотр. На отпайке ЗАО Орьнефтегаз опора №7,9 ветки дерева касаются проводов. Сообщено ЗАО Орьнефтегаз. Принимаются меры к отключению отпайки. Разобраны шлейфа на опоре №5 отпайка Орьнефтегаз. 3:35 подано напряжение на отпайку ПАО ОН.</t>
  </si>
  <si>
    <t>Посадка напряжения по ВЛ-110 кВ "Никольская-1,2 " при грозовых проявлениях.</t>
  </si>
  <si>
    <t>С неуспешным АПВ, работа МТО. Гроза.
Воздействие грозовых разрядов на ВЛ-6 кВ ф-№410 ПС 35/6 кВ «КНС-1» привело к  отключению линии.</t>
  </si>
  <si>
    <t xml:space="preserve">С успешным АПВ, работа МТЗ-2, ф-АВС, L=6,66 км. Гроза.
Срабатывание защит МТЗ в результате грозовых перенапряжений Ф-6 ПС 110/35/6кВ «Вахитовская». </t>
  </si>
  <si>
    <t>Посадка напряжения в сети 110 кВ при грозовых проявлениях.
Посадка напряжения в сети 110 кВ при грозовых проявлениях, остановка скважин по Ф-4, Ф-7 ПС 110/35/6 кВ Вахитовская.</t>
  </si>
  <si>
    <t xml:space="preserve">По сообщению дисп. СПО Скоморохова Г.Ю. отключено ВЛБ-77. Дежурный персонал Султангуловского СР выехал с осмотром. Обнаружен отработавший блинкер АПВ. РПВ успешное.
Отключение фидера 6кВ «СХ-3» отпайка  ПС 35/10кВ «Совхозная»(СПО) произошло из за прохождения грозового фронта.
Воздействие повторяющихся стихийных явлений.
</t>
  </si>
  <si>
    <t>Переходящее. Аварийное отключение. Включению не поддается. Планируется осмотр Персоналом ЗПО И УЭ. 20:45 сообщение дисп. Бузулукского РЭС Кузина А.В. на отпайке на КТП 204-203 обнаружено упавшее дерево, оборваны провода в четырех пролетах. Отпайка отключена. В 22:30 РПВ неуспешное. Продолжается осмотр. На отпайке ЗАО Орьнефтегаз опора №6-9 ветки дерева касаются проводов. Сообщено ЗАО Орьнефтегаз. Принимаются меры к отключению отпайки. Разобраны шлейфа на опоре №5 отпайка Орьнефтегаз. 3:35 подано напряжение на отпайку ПАО ОН.</t>
  </si>
  <si>
    <t xml:space="preserve">Аварийное отключение ф-916, МТО. Посадка напряжения по ф-918. На КТП скв.1201 обнаружена птица.
В результате подъема большого скопления стай птиц с провода ВЛ-6кВ ф-№916 ПС 35/6 кВ «Долговская», произошла пляска провода с межфазным замыканием по воздуху, что привело к отключению ВЛ. </t>
  </si>
  <si>
    <t>Аварийное отключение с успешным АПВ, МТЗ-1, фазы "А"-"С". "Посадка" U по ПС "Кодяковская", "Боголюбовская", остановка отдельных скважин. 
Срабатывание защиты МТЗ-1 фаза «А-С» Iа=1.371 кА, Iв=0.045кА, Iс=1.389кА В-6 кВ Ф-916 ПС 35/6кВ «Кодяковская» в результате прикосновения птицы к токоведущим частям в КТП 6/0,4 кВ Ф-916 ПС 35/6 кВ «Кодяковская».</t>
  </si>
  <si>
    <t xml:space="preserve">КТП 6/0,4кВ </t>
  </si>
  <si>
    <t>«электрощит» г. Самара</t>
  </si>
  <si>
    <t>Уралэлектрострой</t>
  </si>
  <si>
    <t>С неуспешным АПВ, МТЗ. Включены отпайки №№ 1, 3. Отключена отпайка № 2 (скв.№№ 23, 223). В 23:28 включена отпайка №2. Вышел из строя кабель (АПвВнг(В)LS 1*95, переход под железной дорогой), подключили резервный.
Пробой изоляции КЛ-10кВ в концевой муфте в результате грозовых перенапряжений. Конструктивной особенностью воздушных линий является   её подверженность грозо-вым перенапряжениям. Для защиты изоляции ЛЭП в настоящее время применяются ОПН.</t>
  </si>
  <si>
    <t>АПвВнг(В)-LS 1х90</t>
  </si>
  <si>
    <t>Аварийное отключение с успешным АПВ, работа МТЗ-1, гроза. По сириусу 1,06 км.
Срабатывание защит МТЗ в результате пробоя изоляции от грозовых перенапряжений Ф-2 ПС 110/35/6 кВ Вахитовская.</t>
  </si>
  <si>
    <t>ВЛ-35 кВ "2Л". ПС 35/6 кВ "Ольховская", "Кодяковская", "Боголюбовская"</t>
  </si>
  <si>
    <t>Аварийное отключение с успешным АПВ, работа МТЗ-2, гроза. Расстояние по приборам 35,2 кМ. 
Срабатывание защиты МТЗ-1, фаза (А-В) В-35 2Л «Никольская - Боголюбовская» ПС 110/35/6кВ «Никольская», в результате грозовых перенапряжений.</t>
  </si>
  <si>
    <t>Аварийное отключение с успешным АПВ, работа МТЗ-1, гроза. 
Отключение Ф№6 ПС 110/35/6 кВ Росташинская произошло по причине грозовых перенапряжений.</t>
  </si>
  <si>
    <t>ВЛ-35 кВ "Конновская". ПС 35/6 кВ "Конновская".</t>
  </si>
  <si>
    <t>Аварийное отключение, работа МТЗ-1, гроза. 
Отключение В-35 « Конновская-1» ПС 110/35/6кВ «Росташинская» произошло по причине грозовых перенапряжений.</t>
  </si>
  <si>
    <t>Аварийное отключение с успешным АПВ, работа МТЗ-1, гроза.
Отключение Ф№1 ПС 110/35/6 кВ Росташинская произошло по причине грозовых перена-пряжений при прохождение грозового фронта</t>
  </si>
  <si>
    <t>МКУ ЗАО "Нефтегазавтоматика"</t>
  </si>
  <si>
    <t xml:space="preserve">Аварийное отключение, работа МТЗ-1, прямое попадание молнии в тр-р. Нагрузки переведены на Т1Т. Организуется сбор бригады для выезда на ПС и выяснения причин. 01:30 Произведен осмотр Т2Т, произведена проверка работы В-6, 35, замечаний не выявлено. 
Отключение трансформатора Т-2-Т  ПС 35/6 кВ Давыдовская произошло от действия диф. защиты,  в результате работы ОПН-35-2, находящегося в зоне действия диф. защиты трансформатора, при грозовых перенапряжениях в сети 35кВ. </t>
  </si>
  <si>
    <t>Тольяттинский трансформатор</t>
  </si>
  <si>
    <t>ТМН-6300/35-У1</t>
  </si>
  <si>
    <t>ВЛ-35 кВ "Родниковская". ПС 35/6 кВ "Родниковская".</t>
  </si>
  <si>
    <t xml:space="preserve">Аварийное отключение с успешным АПВ, гроза. 
Отключение В-6 Ф-207  ПС 35/6 кВ Давыдовская произошло по причине грозовых перенапря-жений при прохождения грозового фронта. </t>
  </si>
  <si>
    <t>ЗАО ПНГЭМ</t>
  </si>
  <si>
    <t>ПС 35/6кВ "Подгорная", "Подольская", "Токская" (ПАО).</t>
  </si>
  <si>
    <t xml:space="preserve">"Посадка" U при грозовых проявлениях, остановка отдельных скважин. На ПС "Сорочинская" и "Каликинская" отключений не зафиксировано. </t>
  </si>
  <si>
    <t xml:space="preserve">"Посадка" напряжения, остановка отдельных скважин при грозовых проявлениях. (гроза)
</t>
  </si>
  <si>
    <t>Аварийное отключение В-35 кВ "11Л-Яшкинская" на ПС 35/6 "КНС-1". МТО, Авар.откл. Гроза.
Попадание молнии в ВЛ-35 кВ «11Л-Промысловая-КНС-1» в результате произошло межфазное КЗ (перекрытие по воздуху) и отключение ВЛ защитой линии – работа «МТО» (720А, 0с) АПВ- не успешно.</t>
  </si>
  <si>
    <t>Аварийное отключение. Гроза. При осмотре на КТП скв.411 обнаружены отработавшие в/вставки. Устранили.
Воздействие на ВЛ 6кВ фид.№108 ПС 110/35/6кВ «Савельевская»  грозовых разрядов ветра, дождя.</t>
  </si>
  <si>
    <t>ПТ-6-31.5</t>
  </si>
  <si>
    <t>Сброс нагрузки по ф-510. При осмотре КТП скв.384, 597 обнаружена неисправная в/вставка. Устранено.
Посадка напряжения и сброс нагрузки на Ф-510 ПС 35/6кВ "Львовская", перегорание высоковольтной вставки фазы «С» в КТП 6/0,4 кВ №597  произошло  в результате перегруза элек-тродвигателя ЭЦН на скважине №597 Львовского м/р.</t>
  </si>
  <si>
    <t>ПФ-70</t>
  </si>
  <si>
    <t>ШС – 10, ШФ-10</t>
  </si>
  <si>
    <t>Аварийное отключение. Отработала МТО. Гроза.
Отключение фидера 6кВ «Кушниковка-1»  ПС 35/6кВ «Аксютино» произошло из за про-хождения грозового фронта. Воздействие повторяющихся стихийных явлений.</t>
  </si>
  <si>
    <t>ПС "Ленинградская" Ф-1 ПС " Твердиловская" Ф-8</t>
  </si>
  <si>
    <t>Капитальный ремонт ЛР ВЛ-35кВ "Первомайская" на ПС "Мало-Зайкинская" персоналом ЗПО (работы перенесены с 22.07.2016г. на 25.07.2016г. Не согласованно ЦИТС). Совмещение работ: Подключение ВЛ и КТП скв-715 (12:50-13:35)</t>
  </si>
  <si>
    <t>Устранение дефектов ТВК на ЛР-6 кВ Р-11 (нагрев 300° С)</t>
  </si>
  <si>
    <t>25.02.2016г</t>
  </si>
  <si>
    <t xml:space="preserve">Снижение нагрузки при грозовых проявлениях, отключений не было. </t>
  </si>
  <si>
    <t>02.06.2016г</t>
  </si>
  <si>
    <t>ВЛ-6 фидера № 104</t>
  </si>
  <si>
    <t>ПНГМ</t>
  </si>
  <si>
    <t xml:space="preserve">Устранение замыкания на "землю", замена разрушенного изолятора на опоре №51 основного фидера, замена разрушеннных изоляторов на опоре № 15 отпайка на скв.№ 751. Разрушение изоляторов ШФ-20 на опорах №15 и №51 ВЛ-6 кВ Ф№104 ПС Гаршинская в результате попадания грозового разряда,
В результате попадания грозового разряда произошло  разрушение изоляторов ШФ-10  фазы «В» и  аварийному отключению ВЛ-6 кВ </t>
  </si>
  <si>
    <t xml:space="preserve">Устранение обрыва провода ф-"В" на опоре №34 отпайки на скв.№ 723(последствия грозы). В 6:47 откл. Скв-290, в 6:58 отключен ЛР-7. В 7:38 включен ЛР-7. Устранено В результате попадания грозового разряда произошло отгорание провода фазы «В» на опоре №34 отпайка на скв№723 </t>
  </si>
  <si>
    <t>Врезка ВЛ-6 кВ и КТП-10/0,4 кВ на вновь построенную ДНС Рыбкино по заявке РИТС-2</t>
  </si>
  <si>
    <t>Отключение электроснабжения для безопасности выполнения работ, при подключении технологического оборудования.</t>
  </si>
  <si>
    <t>Устранение дефекта ТВК контакта ножей ЛР-6кВ КТП скв№281 (нагрев-t-108°С, разница- t-84°С) фаза "B"
Ослабление контактного соединения  подвижных и не подвижных  ножей, в след-ствии деформация подвижного ножа, произошёл нагрев ножа фазы «В» на ЛР-6кВ отп  на ТП 6/04 скв № 281  ВЛ-6кВ ф-35  ПС 35/6кВ «Варшава-3».</t>
  </si>
  <si>
    <t xml:space="preserve">РЛНД-6(10)кВ </t>
  </si>
  <si>
    <t>С неуспешным АПВ, МТЗ. РПВ успешно. "Посадка" напряжения, остановка отдельных скважин по ПС "Проскуринская" и "Варшава-3". В 21:50 закончили осмотр (пешком, бинокль, тепловизор), замечаний нет. 
Пробой изоляции КЛ-6кВ в концевой муфте. Применение материалов ненадлежащего качества</t>
  </si>
  <si>
    <t>ААБШв 3х70</t>
  </si>
  <si>
    <t>С неуспешным АПВ, МТО. РПВ успешно. Осмотром выявлено: неустановленными лицами производилась незаконная выпиловка деревьев. В пролете опор №№ 100-101 упавшее дерево коснулось проводов ВЛ. Сообщено ЧОП.
Отключение фидера «Промысловый-6»  на ПС 35/6кВ «Самодуровская» произошло в результате короткого замыкания, вызванного падением дерева на провода ВЛ-6кВ.</t>
  </si>
  <si>
    <t>ПС 35/6 "Тарханы", "Березовка", "Аксютино".</t>
  </si>
  <si>
    <t>Аварийное отключение с неуспешным АПВ, МТЗ, РПВ неуспешно. "Посадка" напряжения, остановка отдельных скважин по ПС "Проскуринская" и "Варшава-3". Дождь, гроза. Выход из строя кабельного ввода на опоре №1 фидера "ОБН". Устранено.
Пробой изоляции КЛ-6кВ в концевой муфте. Применение материалов ненадлежащего качества</t>
  </si>
  <si>
    <t>110/35/10кВ "Пилюгино" (СПО)</t>
  </si>
  <si>
    <t>Посадка напряжения при аварийном отключении ВЛ-110 кВ "Бузулукская-Росташинская" на ПС "Бузулукская". (На ПС "Росташинская" с успешным АПВ, ВЛ-110 работает в режиме транзита. На ПС "Бузулукская" АПВ было выведено). Однофазное "КЗ", ф-В=0. 9,5 км от ПС. В 6:08 РПВ успешно. 9:30-12:50 Произведен осмотр ВЛ-110 с опоры № 37 до опоры № 102. На опоре № 72 фаза "В" перекрытие полимерного изолятора.
Причиной отключения послужило перекрытие изолятора опора №72 фаза «В». Нарушение электрической изоляции.</t>
  </si>
  <si>
    <t>Посадка напряжения при аварийном отключении ВЛ-110 кВ "Бузулукская-Росташинская" на ПС "Бузулукская". (На ПС "Росташинская" с успешным АПВ, ВЛ-110 работает в режиме транзита. На ПС "Бузулукская" АПВ было выведено). Однофазное "КЗ", ф-В=0. 9,5 км от ПС. В 6:08 РПВ успешно. 9:30-12:50 Произведен осмотр ВЛ-110 с опоры № 37 до опоры № 102. На опоре № 72 фаза "В" перекрытие полимерного изолятора. 
Причиной отключения послужило перекрытие изолятора опора №72 фаза «В». Нарушение электрической изоляции.</t>
  </si>
  <si>
    <t>Аварийное отключение В-110 С2Т, В-35-С2Т, ввод 6-2-срабатывание дифф. защиты, РПВ в 6:42. Аварийное отключение В-35 "13Л-Пронькинская" на ПС "Промысловая", работа ТО, РПВ неуспешно. На ПС "Пронькинская" аварийное отключение В-35-"13Л"- Промысловая", выброс масла на ТН-35-2, на ПС "КНС-1" при включении В-35-"11Л-Яшкинская" вышел из строя ТН-35-2 фаза "А". Гроза. ПС "Яшкинская" запитана по резервной схеме в 8:44. ПС "Пронькинская" запитана по резервной схеме в 9:14 по ВЛ-35 кв "21Л".
В результате попадания молнии в ВЛ-35кВ -13Л-«Пронькинская» возник импульс пе-ренапряжения, который вывел из строя ТН-35кВ 2 СШ ПС 35/6 кВ «Пронькинская» и  привел к срабатыванию ОП-35-2 в зоне дифференциальной защите трансформатора С2Т  ПС 110/35/6кВ «Промысловая» и действие диф.защиты на отключение транс-форматора. Последующий разряд молнии попал в ВЛ-35кВ- 21Л «КНС-1 – Пронькин-ская» и вывел из строя ТН-35кВ блока В-35-«21Л-Пронькинская» ПС 35/6 кВ «КНС-1».</t>
  </si>
  <si>
    <t>НОМ-35-66 У1</t>
  </si>
  <si>
    <t>Аварийное отключение с успешным АПВ. Гроза. 
Воздействие грозовых разрядов на ВЛ-6кВ ф-215 ПС 35/6кВ «КНС-2» Отключение ВЛ действием (МТО) автоматических защитных устройств АПВ-У(3с).</t>
  </si>
  <si>
    <t>ПС "Самодуровка", " Родниковка", "Врезовка"</t>
  </si>
  <si>
    <t>ВЛ-35 кВ "Родниковская". ПС "Родниковская", "Врезовская".</t>
  </si>
  <si>
    <t>АС-120, АС-95.</t>
  </si>
  <si>
    <t>ЗАО «Поволжьенефтегазэлектромон-таж»</t>
  </si>
  <si>
    <t>Аварийное отключение В-35 кВ "Родниковская" на ПС "Каликино", МТЗ, гроза. В 15:59 повторное отключение. В 16:12 подано напряжение со стороны ПС "Каликино", линия на х.х. В 16:15 Т2Т на х.х. В 16:25 ПС "Родниковская" запитана с Т2Т. При включении В-35 кВ "Врезовка" линия отключилась. Включили в 16:25. Выехали с осмотром ВЛ-35 и на ПС "Врезовская", гроза. Осмотром выявлено на опоре № 53 отпайка на ПС "Самодуровская" разрушение по 1 изолятору фазы "А" и "С", следы возгорания на траве. Произведена замена дефектных изоляторов, в 20:56 подано U на ВЛ-35 "Пономаревская - Родниковская" с ПС "Пономаревская", "земля" фаза "А", В-35 отключен. 22:54 после отключения отпайки на ПС "Самодуровская" подано U на ВЛ-35 "Пономаревская - Родниковская" с ПС "Пономаревская", "земля" фаза "А", В-35 отключен. На опоре № 150 отключены шлейфа, подано U на ПС "Врезовская" с ПС "Родниковская", "земли" нет.</t>
  </si>
  <si>
    <t>ПС "Тарханы" "Березовка" "Аксютино"</t>
  </si>
  <si>
    <t>Аварийное отключение с успешным АПВ, гроза.
Срабатывание защит МТЗ в результате пробоя электрической изоляции от грозовых перена-пряжений Ф-5, Ф-1 ПС 110/35/6 кВ Вахитовская.</t>
  </si>
  <si>
    <t>1981, 2010</t>
  </si>
  <si>
    <t>Остановка скважин</t>
  </si>
  <si>
    <t>Аварийное отключение с успешным АПВ. Гроза.
Срабатывание защит МТЗ в результате пробоя электрической изоляции от грозовых перена-пряжений на ВЛ-6 кВ Ф-106 ПС 110/35/6 кВ Никольская.</t>
  </si>
  <si>
    <t>Аварийное отключение с успешным АПВ. Гроза.
Срабатывание защит МТЗ в результате пробоя электрической изоляции от  грозовых перена-пряжений ВЛ-6 кВ Ф-103 ПС 110/35/6 кВ «Никольская».</t>
  </si>
  <si>
    <t>ПС "Савельевская", "Герасимовская", "Тананыкская", "Моргуновская"</t>
  </si>
  <si>
    <t xml:space="preserve">ПС "Промысловая", "Пронькинская" </t>
  </si>
  <si>
    <t xml:space="preserve">"Посадка" U по ПС "Бузулукская" при аварийном отключение В-110 "Сав-1", "Сав-2" с успешным АПВ, остановка скважин по ПС. гроза. </t>
  </si>
  <si>
    <t>ПС "Графская" "Ибряевка-1" "Ибряевка-2"</t>
  </si>
  <si>
    <t>Аварийное отключение с неуспешным АПВ. Гроза. РПВ успешно.
Воздействие грозовых разрядов и перенапряжений на ВЛ-6 кВ кВ ф-№816 ПС 35/6 кВ «Тананыкская», что привело к разряду ограничителей перенапряжений ОПН-6кВ раз-ных фаз на землю и срабатыванию токовой защиты на отключение.</t>
  </si>
  <si>
    <t>ПС "Ленинградская", ВЛ-10 фидера "Тв-8".</t>
  </si>
  <si>
    <t>Аварийное отключение с неуспешным АПВ, РПВ успешно. (ДЭМ был на заявке).
Воздействие грозовых разрядов и перенапряжений на ВЛ-6 кВ кВ ф-№818 ПС 35/6 кВ «Тананыкская», что привело к разряду ограничителей перенапряжений ОПН-6кВ раз-ных фаз на землю и срабатыванию токовой защиты на отключение.</t>
  </si>
  <si>
    <t xml:space="preserve">Устранение обрыва провода на отп КТП скв№960, замена изоляторов на опорах№ 39, 84, 86, 149 и опоре №3 отп на КТП скв№264.Последствия .Грозы. В результате попадание грозового разряда в ВЛ-6кВ ф-102 ПС 110/35/6 кВ «Савельев-ская» и разрушение изоляторов на опорах № 39, 83, 84, 86, 149 и опоре №3 отпайка на скв. ТП- 264, произошло отключение ВЛ. </t>
  </si>
  <si>
    <t xml:space="preserve">ШФ-10, ПФ-70  </t>
  </si>
  <si>
    <t>ВЛ-35кВ "Пономаревка-Родниковка" ПС "Врезовка"</t>
  </si>
  <si>
    <t>С успешным АПВ, работа З.З. 1-й ступени ф-В=0, L=10,4 км. Гроза.
Отключение В-110 Никольская-2 СШ-110-1 ПС 220/110/35/10 кВ «Сорочинская»  срабатывания «Земляной защиты» 1 ступени в следствии пробоя изоляции от грозовых перенапряжений на опоре №85 фаза «В».</t>
  </si>
  <si>
    <t>АС-120, АС-95</t>
  </si>
  <si>
    <t>Бузулукский монтажный участок мон-тажного управления №10</t>
  </si>
  <si>
    <t>Снижение нагрузки по ВЛ-35 кВ. Гроза. Осмотром выявлен отключенный В-35 Яшкинская на ПС "КНС-1", в 18:27 включен.
Попадание молнии в ВЛ-35 кВ «11Л-Промысловая-КНС-1» в результате произошло межфазное КЗ (перекрытие по воздуху) и отключение ВЛ защитой линии – работа «МТО».</t>
  </si>
  <si>
    <t>С неуспешным АПВ. Гроза. Попадание разряда молнии в ВЛ 6кВ ф-4 ПС 35/6 кВ «Пронькинская» в результате чего произошло межфазное КЗ (перекрытие по воздуху) и отключение ВЛ защитой линии – работа «АПВ» (6 секунд)- неуспешно.</t>
  </si>
  <si>
    <t>Аварийное отключение ВЛ-110 кВ Каргалинская-Донецко-Сыртовская с успешным АПВ. Однофазное "кз" ф-С=0. 13,2 км от ПС Каргалинская. Гроза.
В результате грозовых перенапряжений на ВЛ-110кВ «Карагалинская – Донецко Сыртин-ская» обнаружена «корона» на крайних  изоляторах опор № 131 Ф-«А,В,С», 139 Ф-«А», 146 Ф-«С», 195 Ф-«С», 209 Ф-«А», 228 Ф-«С», 275 Ф-«А», 323 Ф-«А», 326 Ф-«С», 362 Ф-«С», 492 Ф-«С».</t>
  </si>
  <si>
    <t>Аварийное отключение с успешным АПВ. Гроза.
Попадание разряда молнии в ВЛ 6кВ ф-108 ПС 110/35/6 кВ «Савельевская» в резуль-тате чего произошло  отключение ВЛ защитой линии.</t>
  </si>
  <si>
    <t>Аварийное отключение с успешным АПВ. Гроза. "Посадка" U, остановка отдельных скважин по ВЛ-6 фидеров №№ 706, 708. Попадание молнии в ВЛ 6кВ ф-718 ПС 35/6 кВ «Курманаевская» в результате чего произошло межфазное КЗ и отключение ВЛ от защит линии с успешным АПВ 15 се-кунд .
Попадание молнии в ВЛ 6кВ ф-718 ПС 35/6 кВ «Курманаевская» в результате чего произошло межфазное КЗ  и отключение ВЛ от защит линии  с  успешным АПВ 15 се-кунд .</t>
  </si>
  <si>
    <t>Аварийное отключение с успешным АПВ ВЛ-35 10"Л", МТО, гроза. "Посадка" U, остановка отдельных скважин по ПС ЦДНГ-2. Попадание разряда молнии в ВЛ-35кВ-«10Л-Савельевская-Курманаевская». в резуль-тате чего произошло межфазное КЗ (перекрытие по воздуху) и отключение ВЛ защи-той линии – работа МТО(900А, 0с) «АПВ» успешно.</t>
  </si>
  <si>
    <t>Аварийная остановка ДЭС, перегрев ДВС (на частоте 64 герца) на скв 50 Волосновского месторождения, устанавливалась на время ремонтных работ по ПС 110/35/10кВ "Платовская" персоналом ЗПО</t>
  </si>
  <si>
    <t>Аварийное отключение В-35/1, МТО, гроза. Отключение В-35кВ Т-1-Т, фидера 6кВ «Савруша», фидера 6кВ «НСУ-69» на  ПС 35/6кВ «Ново-Кудринская» произошло из за прохождения грозового фронта.</t>
  </si>
  <si>
    <t>Неотложный ремонт ЛР-6кВ отп. на скв.№266.Причина: Нарушение контакта ножей фазы «А» на ЛР-6кВ №1 отп. на КТП №266. ЛР зашунтирован.
Ослабление контактного соединения на ЛР №1 отп. к КТП 6/0,4кВ на скв №266 ф. «Промыс-ловый» ПС 35/6кВ «Заглядино».</t>
  </si>
  <si>
    <t>Кратковременное отключение для определения причин "земли" в сети 35 кВ ВЛ-35-"НПС-Чкаловская".Откл ЛР ПС "КНС-2"."земля" не пропала.</t>
  </si>
  <si>
    <t>Аварийное отключение с успешным АПВ,работа МТЗ.Гроза.При отключении прошла посадка напряжения по СШ-6 кВ.</t>
  </si>
  <si>
    <t>Аварийное отключение с успешным АПВ.Гроза. 14.08.16 произвели осмотр, замечаний нет.
По причине прямого попадания молнии в ВЛ 6кВ ф-501 ПС 35/6кВ «Яшкинская» про-изошёл возможный пробой воздушного промежутка между проводом и телом опо-ры, возникло однофазное "на землю" к.з., отключение ВЛ.</t>
  </si>
  <si>
    <t>Аварийное отключение с успешным АПВ.Гроза.
По причине прямого попадания молнии в ВЛ 6кВ ф-502 ПС 35/6кВ «Яшкинская» произошёл пробой воздушного пространства между фазами , возникло межфазное  К.З., отключение ВЛ.</t>
  </si>
  <si>
    <t>МТЗ МТО</t>
  </si>
  <si>
    <t>1СШ 6кВ ПС "Промысловая" "Савельевская", "Н-Медведкинская", Герасимовская, Скворцовская, Тананыкская</t>
  </si>
  <si>
    <t>ПС "Промысловая" ПС "Родинская", Токская, Подольская</t>
  </si>
  <si>
    <t>Гроза Аварийное отключение ВЛ-110 кВ "Промысловая-1,2 включению не поддается.ВЛ-110 кВ "Промысловая-1". Нагрузка переведена на ПС "Сорочинская" по ВЛ-110 кв Никольская-1. в 4:06</t>
  </si>
  <si>
    <t>Гроза Посадка напряжения при аварийном отключении ВЛ-110 кВ "Промысловая-1,2 включению не поддается.</t>
  </si>
  <si>
    <t xml:space="preserve">Гроза Аварийное отключение ВЛ-110 кВ "Промысловая-1,2 включению не поддается.ВЛ-110 кВ "Промысловая-1". Запитана через ОВ-110 кВ на пс "Бузулукская" с "Промысловой-1"в 5:46. </t>
  </si>
  <si>
    <t>Аварийное отключение с успешным АПВ.Гроза.
Срабатывание защит МТЗ в результате пробоя электрической изоляции от  грозовых перена-пряжений на ВЛ-6 кВ Ф-1404 ПС 35/6кВ ГТЭС «Загорская»</t>
  </si>
  <si>
    <t>СИП-70, АС-70</t>
  </si>
  <si>
    <t>ПС "Львовская" "Ново-Львовская"</t>
  </si>
  <si>
    <t xml:space="preserve">Аварийное отключение ВЛ-35 кВ "2Л" с успешным АПВ. Гроза. Произведен осмотр-замечаний нет. Срабатывание защиты МТЗ-2 фазы (А-В), В-35 2Л «Никольская - Боголюбовская» ПС 110/35/6кВ «Никольская», в результате пробоя электрической изоляции от грозовых пере-напряжений с последующим разрушением изолятора на опоре №193 фаза «В». </t>
  </si>
  <si>
    <t>Аварийное отключение с успешным АПВ.Работа МТО.Гроза.
Отключение фидера «Петровский» на ПС 35/6кВ «Березовка» произошло при прохож-дении грозового фронта.</t>
  </si>
  <si>
    <t>ЗАО «ПНГЭМ» Отрадненский монтаж-ный участок</t>
  </si>
  <si>
    <t>Аварийное отключение с успешным АПВ.Работа МТО.Гроза.
По причине прямого попадания молнии в ВЛ 6кВ ф-718 ПС 35/6кВ «Курманаевская» произошёл возможный пробой воздушного пространства между фазами , возникло межфазное  К.З., отключение ВЛ .</t>
  </si>
  <si>
    <t>ПС "Самодуровка", "Тарханы", "Березовка", "Аксютино"</t>
  </si>
  <si>
    <t>При осмотре ф-917 обнаружено отключено ВЛБ-10 кВ. МТЗ, АПВ неуспешное. РПВ успешное. Сильный дождь. Гроза. Осмотр произведен до КТП скв.62, ДНС. Персонал остановлен местным фермером, не разрешившим проезд из-за прошедшего дождя, сославшись на якобы имеющуюся договоренность передвигаться по дорогам между полей только в сухую погоду. В результате попадания грозового разряда возникло межфазное «КЗ» на опоре №262 отпайка на скв№61 ВЛ-10. Это привело к разрушению изолятора ПС-70 в натяжной гир-лянде фазы «В» и аварийному отключению ВЛБ-10 кВ</t>
  </si>
  <si>
    <t>ПС-70</t>
  </si>
  <si>
    <t>Кратковременное понижение напряжения из-за аварийного отключения ВЛ-35 кВ "Емонтаево-Ефремо-Зыково"(резерв) работа МТЗ. ПАО на ПС "Емонтаево" СПО. Гроза.
Кратковременное понижение напряжения на ПС 110/35/10кВ «Емонтаево»  вследствие отключения ВЛ-35кВ «Емонтаево-Еф.Зыково» при прохождении грозового фронта, что и привело к остановке скважин запитанных от ПС 35/6кВ «Школьная».</t>
  </si>
  <si>
    <t>СМУ</t>
  </si>
  <si>
    <t xml:space="preserve">Замена трансформатора 100 кВА для устранения аварийного дефекта (179,6°C), выявленного при ТВК 10.08.2016г. 
Остановка скв.№ 228 и вывод в ремонт электрооборудования КТП 6/0,4кВ №228 ф. 6кВ «Поселковый» ПС «35/6кВ «Тарханы» для замены трансформатора с аварийным дефек-том выявленного при ТВК (179,6С) и течью масла из под изолятора фазы «С»  трансфор-матора.  </t>
  </si>
  <si>
    <t>ТМ-100 6-У1</t>
  </si>
  <si>
    <t>АллТранс</t>
  </si>
  <si>
    <t>ПС "Заглядино", "КНС-2", "Султангуловская"</t>
  </si>
  <si>
    <t>Аварийное отключение с успешным АПВ ВЛ-35 кВ "НПС-Чкаловская". Персоналом УЭ ПАО Произведен осмотр ПС "Заглядино"-замечаний нет. Выехали на ПС "Султангуловская", "КНС-2" в 21:00 проведено ТВК оборудования под нагрузкой причины не выявлены.На пс "Султангуловская" в 22:30 закончено проведение испытаний силами лаборатории отступлений не выявлено.</t>
  </si>
  <si>
    <t>ВЛ 110 кВ "Никольская-1,2" ПС "Никольская" "Боголюбовская" "Кодяковская" "Ольховская"</t>
  </si>
  <si>
    <t>С успешным АПВ, выпал блинкер "авар. отключение". Гроза, дождь. Произвели осмотр ВЛ, замечаний нет. Попадание разряда молнии в ВЛ 6кВ ф-506 ПС 110/35/6кВ «Герасимовская» в резуль-тате чего произошло отключение ВЛ защитой линии – работа «АПВ» (4 секунды)- успешно.</t>
  </si>
  <si>
    <t>При отключении В-6/2  произошло несанкционированное отключение яч.№ 3 В-6/1. Специалистами ЭТЛ №3 на ПС 110/35/6кВ «Вахитовская» выявлено нарушение изоляции между жил контрольного кабеля цепей управления выключателя ВВ-6 яч.№3 «Ввод-С1Т», из-за его передавливания в месте захода в шкаф мнемосхемы в ОПУ ПС 110/35/6кВ «Вахитовская»</t>
  </si>
  <si>
    <t xml:space="preserve"> ПС "Промысловая", "КНС-1, 2, 3", "Пронькинская", "Яшкинская", "Восточная Покровка", "Графская", "Ибряевка-1", "Ибряевка-2".</t>
  </si>
  <si>
    <t xml:space="preserve">Аварийное отключение от действия защит МТО, дождь, сильный ветер, гроза. Разрушение изоляторов на опорах ВЛ-6 № 21 фаза «В», № 22 фазы «А» и «С», прямое попадание молнии на ВЛ-6кВ.
Отключение фидера «Бурение» на ПС 35/6кВ «КНС-2» произошло из за прямого попадания грозового разряда в ВЛ-6кВ, что привело к разрушению изоляторов  фазы «В» на опоре №21, фазы «А» и «С» опоры №22, обрыва провода фазы «В» между опорами №21-22 что и послужило причиной межфазного замыкания на ВЛ-6кВ фидера «Бурение» на ПС 35/6кВ «КНС-2».  </t>
  </si>
  <si>
    <t>Аварийное отключение с успешным АПВ Гроза.
По причине прямого попадания молнии в ВЛ 6кВ ф-814 ПС 35/6кВ «Тананыкская» произошёл возможный пробой воздушного пространства между проводами, в ре-зультате чего возникло межфазное  к.з., отключение ВЛ АПВ-У (12с).</t>
  </si>
  <si>
    <t>ПС "Савельевская", "Промысловая", "Н-Медведкинская", "Родинская", ПС "Графская", "Ибряевка-1,2"</t>
  </si>
  <si>
    <t>Кратковременное понижение напряжения из-за аварийного отключения с успешным АПВ ВЛ-110 кВ "Комсомолец-1,2" цепи (ЗПО,ВПО) .Отработала ЗЗ-1ст. на ПС Бузулукская. Гроза.</t>
  </si>
  <si>
    <t>п/с 35/6 кВ "Проскуринская" Ф-216,210; "Варшава-3"Ф-31,32,33</t>
  </si>
  <si>
    <t xml:space="preserve"> ПС "Промысловая", "КНС-1, 2, 3", "Пронькинская", "Яшкинская", "Восточная Покровка".</t>
  </si>
  <si>
    <t>35/6кВ "Лебяжинская"</t>
  </si>
  <si>
    <t xml:space="preserve">12:05 заявка ЦДНГ, нет питания на скважинах по фидеру № 1505. Осмотром выявлено: выход из строя тр-ра КТП скв.№ 5012 (по информации ЧОП видели вспышку). Отключен ЛР-6 КТП, фидер включен. Организуется замена деффектного оборудования. 18:50 скважины №№ 5012, 4021 запитаны от КТП № 4021.Не заменены высоковольтные вставки в РУ-6 кВ КТП6/0,4 кВ под номинал тока по ВН.
</t>
  </si>
  <si>
    <t>КТПВК</t>
  </si>
  <si>
    <t>ОАО «Алтранс»</t>
  </si>
  <si>
    <t>Аварийное отключение от действия защит МТО, дождь, сильный ветер, гроза. 
Отключение фидера «Бурение» на ПС 35/6кВ «КНС-2» произошло при прохождении грозо-вого фронта.</t>
  </si>
  <si>
    <t xml:space="preserve"> Устранение обрыва вязки ("земля" в сети 6 кв) на опоре № 23 фаза "В" отпайка на скв.№ 372. В результате износа вязки, выполненной в одну жилу провода АС-70, в момент взлета стаи птиц и резкой динамической нагрузки, произошло ее разрушение и замыкание на «землю» провода фазы «В» на опоре №23.</t>
  </si>
  <si>
    <t>С успешным АПВ, работа МТЗ 2-й ступени. 
Отключение Ф№1 ПС 110/35/6 кВ Росташинская произошло по причине междуфазного замыкания на ЛР6 кВ КТП к скв№886 птицей.</t>
  </si>
  <si>
    <t>Оперативные переключения для ввода в работу ВЛ-110 кВ "Переволоцкая-Платовка" персоналом ЦПО после замены поврежденной гирлянды изоляторов на опоре №73</t>
  </si>
  <si>
    <t xml:space="preserve">Аварийное отключение с успешным АПВ, МТЗ, фазы "А-В", 1,07 км от ПС. Произведен осмотр ВЛ-6, замечаний не выявлено. </t>
  </si>
  <si>
    <t>ВЛ-110 "Переволоцкая - Новосергиевская" (ЗПО). ПС "ММПС Капитоновская". ВЛ-10 фидера № 7 ПС "Платовская".</t>
  </si>
  <si>
    <t xml:space="preserve">Аварийное отключение с успешным АПВ СВ-110 на ПС "Переволоцкая". Персонал ЗПО планирует осмотр ВЛ-110 "Переволоцкая - Новосергиевская". </t>
  </si>
  <si>
    <t xml:space="preserve">Аварийное отключение с неуспешным АПВ, РПВ неуспешно.  (Эл.снабжение фидера "Мт-3" осуществляется от ВЛ-10 фидера "ЕЗ-4", ремонтная схема до 05.09.16). Персонал СПО проводит осмотр двумя бригадами. 7:45 выехали с осмотром отпайки ОН (5,5 км) из р.ц. Пономаревка. Обнаружена поврежденная анкерная опора №70 на н/п Сорокино. </t>
  </si>
  <si>
    <t>Отключение ф-610 для замены дефектных изоляторов и шлейфов на ЛР-6кВ скв 1349. (устранение замыкания на землю)</t>
  </si>
  <si>
    <t>Восстановление схемы персоналом СПО отпайки на н/п Сорокино после ремонта анкерной опоры.</t>
  </si>
  <si>
    <t>ф-605</t>
  </si>
  <si>
    <t>Отключение ф-605 для замены дефектных изоляторов на опоре №70. (устранение замыкания на землю)</t>
  </si>
  <si>
    <t>Падение нагрузки, остановка скважин, персонал ЗПО отключение и посадку напряжения не подтверждает. В 7:30 выехали с г. Бузулука на осмотр. В 13:20 осмотр закончен, замечаний нет.</t>
  </si>
  <si>
    <t>Пасадка напряжения при оперативных переключениях  на ПС Сорочинская по команде ОРДУ (Включение транзита)</t>
  </si>
  <si>
    <t>Посадка напряжения при аварийном отключении с успешным АПВ ВЛ-110 "Плешаново -Каликино". В 7:19 ПС Врезовка и СШ-35-1 ПС "Родниковская" переведены на ПС "Пономаревка"</t>
  </si>
  <si>
    <t>Аварийное отключение, работа МТО, при пуске шурфа №2 (ПЭД-140 кВт, пробой КЛ ВВГ-4*150, L=35 м)  "ДНС Кушниковка". Планируется монтаж кабельной муфты (в 14:10 муфту отправили с СулСР). В 13:45 заменили АВ-400 А. В 16:00 муфту привезли на КТП ДНС. В 19:20 шурф №2 в работе.</t>
  </si>
  <si>
    <t>Аварийное отключение В-35-"3Л-Родинская", работа МТЗ 1-й ступени ф-С-А. Гроза. В 15:37 ДНС "Горное" в работе.</t>
  </si>
  <si>
    <t>Гроза. В 17:02 включили В-35-"3Л-Подольская-Токская", в 17:12 включили В-6-2, в 17:14 включили В-35-"3Л-Никольская-Подольская"</t>
  </si>
  <si>
    <t>С успешным АПВ, работа МТЗ 2-й ступени, ф-АВС, L=34 км, Гроза.</t>
  </si>
  <si>
    <t>С неуспешным АПВ отключались В-35-"3Л-Родинская", отработала МТЗ 1-й ступени, ф-В,С, включили в 18:36. В-35"3Л-Токская" отработала МТЗ 1-й ступени, ф-С, А, включили в 18:37. В 18:39 включили в-35"3Л-Никольская". Гроза.</t>
  </si>
  <si>
    <t xml:space="preserve">Частичная остановка скважин по фидерам "КНС" и "Западный" при выводе в ремонт ВЛ-35кВ "Матвеевка-Борискино" для вырубки деревьев с переводом питания ПС 35/10кВ "Борискино", "Азаматово", "Рязановка" от шин ПС 35/6кВ Тарханы (персоналом СПО "Оренбургэнерго"). </t>
  </si>
  <si>
    <t>ВЛ-6 кВ фидера № 1502.</t>
  </si>
  <si>
    <t>ВЛ-6 кВ фидера № 312</t>
  </si>
  <si>
    <t>ВЛ-6 фидера № 1207.</t>
  </si>
  <si>
    <t>ф-Савруша</t>
  </si>
  <si>
    <t>Произведён повторный осмотр  ф-Савруша , на  опоре №2  обнаружено обрыв вязки  на фазе Б, отпайка на скв№323, причину устранили, земля пропала.</t>
  </si>
  <si>
    <t>ВЛ-110 "Сорочинская-Плешаново"                                     ПС 110/35/6 кВ                              "Н-Медведкинская",                ПС 35/6 кВ "Скворцовская",                       ПС 35/6 кВ "Шулаевская"                            ПС 110/35/6 кВ Никольская,                                                  ПС 35/6кВ  Родниковская 2СШ</t>
  </si>
  <si>
    <t>Чистка оборудования КРУН 10 кВ персоналом ЗПО. С переводом ф-6 на ПС 35/6кВ "Подгорная".</t>
  </si>
  <si>
    <t>"Посадка" напряжения, остановка отдельных скважин при аварийном отключении с неуспешным АПВ В-10 фидера "Пн-3" на ПС "Пономарёвская" (СПО). РПВ неуспешно, отработала защита МТЗ. Обнаружено повреждение на абонентском участке ТП №4 (СПО) .</t>
  </si>
  <si>
    <t xml:space="preserve">ТМ-4000/35 </t>
  </si>
  <si>
    <t>(ЧТЗ) Чирчикский трансформаторный завод</t>
  </si>
  <si>
    <t>Восстановление нормальной схемы эл.снабжения ВЛ-10кВ фидера "Мт-3" (персоналом СПО "Оренбургэнерго"). Работы не согласованы ЦИТС.</t>
  </si>
  <si>
    <t>Аварийное отключение В-110 "Плешаново" на ПС "Сорочинская" с успешным АПВ, 2ст.ТЗНП.  "Посадка" U, остановка отдельных скважин по ЦДНГ-3, 5, 6.</t>
  </si>
  <si>
    <t xml:space="preserve">Зажим ПА-2-2А  </t>
  </si>
  <si>
    <t>ж/б опора (стойка  СВ 110-3,5)</t>
  </si>
  <si>
    <t>Аварийное отключение В-6 фидера № 1409, РПВ успешно, отработала диф.защита. (ПАЭС не останавливалась).</t>
  </si>
  <si>
    <t>"Посадка" напряжения, остановка отдельных скважин при аварийном отключении с успешным АПВ СВ-110 на ПС "Переволоцкая", работа ТЗНП-2, причина выясняется. Отправлено письмо - запрос о причине отключения.</t>
  </si>
  <si>
    <t>ВЛ-110 кВ "Гаршинская-1". 1СШ-110 ПС "Гаршинская-1", "Гаршинская-2", "Гаршинская УПСВ", "Широкодольская".</t>
  </si>
  <si>
    <t xml:space="preserve">АС-95/16
АС-120
</t>
  </si>
  <si>
    <t>Трест "ВНС" СМУ</t>
  </si>
  <si>
    <t>ВЛ-6 фидера             "Кушниковка-1".</t>
  </si>
  <si>
    <t>Аварийное отключение с успешным АПВ ВЛ-110 кВ "Бузулукская-Сорочинская-1", работа З.З. 2-й ступени. Прошла посадка напряжения по ПС "Тананыкская", "Долговская", "Савельевская"</t>
  </si>
  <si>
    <t>"Посадка" напряжения, остановка отдельных скважин при аварийном отключении с успешным АПВ ВЛ-110 кВ "Комсомолец-2ц". Работала ЗЗ 1ст.на ПС "Комсомолец", 11-12 км от ПС.</t>
  </si>
  <si>
    <t xml:space="preserve">ВЛ-10 кВ фидера "Мт-3". </t>
  </si>
  <si>
    <t>Для отключения отпайки ВЛ-10. Устранение замыкания на "землю" персоналом СПО. В 13:06-13:10 сборка нормальной схемы.</t>
  </si>
  <si>
    <t>ВЛ-6 фидера № 817.</t>
  </si>
  <si>
    <t>Отключение В-6 фидера № 817 для устранения обрыва провода в пролете опор №№ 44-45. 20:20-23:30 ожидание АГП. 21:02 АГП вызван из Первомайского. 22:00 Бригада СЛ выехала из Бузулука (авто "Егерь"). 23:30 АГП прибыл на ПС "Тананыкская". 23:45 АГП прибыл на место аварии. 23:50 Бригада СЛ прибыла на ПС. 0:10 Все бригады на месте аварии, разрешение на допуск. 0:20 Приступили к устранению аварии. 01:50 работы закончены. 01:54 бригады удалены, фидер под U.</t>
  </si>
  <si>
    <t>ВЛ-220 "Газовая - Сорочинская"(МЭС).           ПС "Никольская",      ПС "Ольховская",       ПС "Родинская",          ПС "Родниковская", ЦДНГ-1, 3, 5, 6.</t>
  </si>
  <si>
    <t>Аварийное отключение с успешным АПВ ВЛ-220 "Газовая - Сорочинская". Отработала  ТО, НВЧЗ, ТЗНП 1ст.</t>
  </si>
  <si>
    <t xml:space="preserve">ВЛ-10 кВ фидера "Пл-7" </t>
  </si>
  <si>
    <t>Траверса М-3, хомут Х-33, ж/б стойка СВ110-3,5,изолятор ШФ-10.</t>
  </si>
  <si>
    <t>Посадка напряжения при аварийном отключении с успешным АПВ, отработала МТО, ф-Чк-4 на ПС "Чкаловская"</t>
  </si>
  <si>
    <t>ВЛ-6 кВ фидера № 14</t>
  </si>
  <si>
    <t xml:space="preserve">Аварийное отключение В-6кВ фидера № 14 с неуспешным АПВ, РПВ успешно, отработала защита МТО. Осмотром установлено: в пролёте опор №№ 96-97 обнаружено упавшее сухое дерево. Фидер осмотрен полностью, других замечаний нет.  </t>
  </si>
  <si>
    <t>ПС Проскуринская, Тананыкская, Долговская, Курманаевская</t>
  </si>
  <si>
    <t>Посадка напряжения при аварийном отключении с успешным АПВ ВЛ-110 кВ "Комсомолец-1, 2". По первой цепи отработала ТЗНП-2ст. По второй цепи-ТЗНП-1ст; МТО.</t>
  </si>
  <si>
    <t>ввод №2  СШ -6кВ, БКНС-2.</t>
  </si>
  <si>
    <t>С успешным АПВ, работа МТО. При отключении выключателя нагрузки на скв-1508 (понижение напряжения на КТП (420/245U)) произошло КЗ в КТП. Прошла посадка напряжения по СШ-6-2.</t>
  </si>
  <si>
    <t>ПС 220 "Сорочинская" (МЭС). ПС "Родинская", "Токская", "Подгорная", "Яшкинская" (ПАО).</t>
  </si>
  <si>
    <t xml:space="preserve">"Посадка" напряжения по ПС 220 "Сорочинская", остановка отдельных скважин при аварийном отключении с успешным АПВ  ВЛ-220 кВ "Газовая-Каргалинская-1ц". </t>
  </si>
  <si>
    <t>ПС 220 "Сорочинская" (МЭС). ПС "Никольская", "Боголюбовская", "Кодяковская", "Толкаевская", (ПАО).</t>
  </si>
  <si>
    <t>ПС 220 "Сорочинская" (МЭС). ПС "Вахитовская", "Донецко Сыртовская", (ПАО).</t>
  </si>
  <si>
    <t>Замена разрушенного изолятора ф-А на опоре № 32</t>
  </si>
  <si>
    <t>ВЛ-110 кВ "Бузулукская-2", уч-к "Сорочинская-Тоцкая". ПС "Никольская", "Родинская", "Толкаевская", "Кодяковская", "Боголюбовская".</t>
  </si>
  <si>
    <t>Аварийное отключение ВЛБ -58, отработала защита МТО. Вышел из строя кабель ВВГ-4х120- 35м и АВ-0,4 кВ -400А на шурф №1 (125 кВт) в КТП-ДНС. В 9:00 выехали с СулСР с кабелем и АВ на замену. В 11:20 бригада прибыла на КТП ДНС. В 17:10 шурф №1 в работе.
Отключение В-6кВ ВЛБ-58 фидера 6кВ «Кушниковка-2» ПС 35/6кВ «Аксютино» произошло из за пробоя КЛ-0,4кВ ВВГ-4х120мм от РУ-0,4кВ до СУ ЭЦН «Шурф№1», «Шурф№2» и выход из строя АВ 0,4кВ ВА-51-39 - 400А.</t>
  </si>
  <si>
    <t>Отключение ВЛ-6 кВ фидера № 1502, для удаления с ВЛ упавшего сухого дерева в пролёте опор №№21-22. 
Отключение и вывод в ремонт ВЛ-6кВ фидера «15-02» ПС 35/6кВ «Школьная» для устранения упавшего дерева на провода ВЛ-6кВ фидера «15-02» в промежутке опор №21-22.</t>
  </si>
  <si>
    <t>"Земля" на СШ-6 кВ. При осмотре ф-Савруша обнаружен разрушенный изолятор ф-В опора №113. Изолятор заменен, "земля" не пропала. 
Замыкание на «землю» произошло в результате обрыва вязки фазы «В» опоры №2 ВЛ-6кВ отпайки на КТП №323 фидера 6кВ «Савруша» на ПС 35/6кВ «Ново-Кудринская», и касание проводом траверсы. Отключение фидера 6кВ «Савруша» ПС 35/6кВ «Ново-Кудринская» было необходимо для устранения замыкания на «землю».</t>
  </si>
  <si>
    <t>Короткое замыкание при схлесте проводов ВЛ фидера Ибряевка-2, пролет опор №97-98 и фидера Ибряевка-1 отпайка на скв 615 (пролет опор №33-34).
Короткое замыкание при схлесте проводов ВЛ-6кВ «Ибряевский-2», в пролет опор №97-98 и фидера 6кВ «Ибряевский-1» отпайка на скв 615 в пролете опор №33-34 ПС 35/6кВ «Графская».</t>
  </si>
  <si>
    <t>Аварийное отключение В-35 Т1Т, отработала газовая защита. Нагрузки переведены на Т2Т. Персонал выехал  для проверки и измерения тр-ра Т1Т.
Старение изоляционных материалов обмоток трасформатора. Сверх нормативный срок эксплуатации. Межвитковое замыкание обмоток трансформатора.</t>
  </si>
  <si>
    <t>Обрыв провода на опоре №3 отпайка на скв.625. "Земля" на СШ-6 кВ фаза-С. 
Обрыв провода (отгорел) на опоре №3 ф-А  отп на ТП №625  с падением провода на зем-лю ВЛ 6кВ Ф-502 ПС 35/6кВ Яшкинская. Нагрев и ослабления контакта в плашечном зажиме ПА-2-2А ф-А ВЛ 6кВ Ф-502 ПС 35/6кВ Яшкинская</t>
  </si>
  <si>
    <t xml:space="preserve"> Замена сбитой опоры №1 на отп. скв-2132.
В следствие наезда транспортным средством фермера на ж/б опору (стойка  СВ 110-3,5) №1 отп. на скв.№ 2124,2132  в результате  произошло разрушение верхней части анкерной ж/б опоры №63 основного  фидера из-за тяжения проводом, произошёл подхлёст  проводов отключение ВЛ 6кВ ф-604 ПС 35/6 кВ «Савельевский Купол». </t>
  </si>
  <si>
    <t>Аварийное отключение ВЛ-110 "Росташинская - Гаршинская-1", 2ст. Дистанционной защиты. На ПС 110 "Гаршинская-2", "Гаршинская УПСВ", "Широкодольская" работа АВР. На ПС "Гаршинская-1" нагрузки переведены на С2Т в 6:52. По приборам фаза "А", 17,3 км от ПС. При осмотре ВЛ на опоре №133 обнаружен неисправный изолятор фаза-А. 14:00 - 15:00 замена изолятора. 16:24 включена на х.х. 17:05 собрана нормальная схема.
Гирлянда со следами перекрытия на опоре №133 фаза «А». Отключение в результате пробоя по поверхности изоляторов при отложении росы в утренние часы.</t>
  </si>
  <si>
    <t>Аварийное отключение с успешным АПВ, блинкера не выпадали. Осмотр ф-Кушниковка-1 произведен. В районе ПС Аксютино на проводах скопления птиц, под ВЛ имеются погибшие птицы. Других замечаний нет.
Отключение фидера 6кВ «Кушниковка-1»  ПС 35/6кВ «Аксютино» произошло из за ко-роткого замыкания, вызванного массовым взлетом птиц с проводов ВЛ.</t>
  </si>
  <si>
    <t xml:space="preserve">Аварийное отключение с успешным АПВ, В-6 фидера № 817, МТО. После включения появилась "земля" в сети 6 кВ. 2-СШ  фаза А=О. Фидер нагрузку не набирает, проводится осмотр двумя бригадами. В пролете опор №№ 44-45 выявлен обрыв провода.
Перетёртость жил провода в шейке изолятора (место крепления провода к изолятору вязкой) в следствие старения материала провод А-70. 
Обрыв провода фазы «В» с перехлёстом провода фазы «А» падением на землю и отключением ВЛ.
</t>
  </si>
  <si>
    <t xml:space="preserve">Устранение обрыва провода отп на КТП скв-345, скв-56. В 12:55 допуск бригады. В 14:37 фидер включен.
Обрыв провода  с падением на землю на опоре № 55 ВЛ6кВ ф-516 ПС 110/35/6кВ Герасимовская. В следствие смещения траверсы по телу опоры в низ , приближение верхнего прово-да «Ф-В» опора № 55 к верхней части опоры на не допустимое расстояние, возникла электрическая дуга ВЛ6кВ ф-516 ПС 110/35/6кВ Герасимовская.  </t>
  </si>
  <si>
    <t>Устранение обрыва вязки на опоре №64 отп. скв-60.
Разрушение штыревого изолятора на опоре №62 отпайка на ТП№57,60,433 падение провода  «Ф-С» на траверсу, замыкание на землю ВЛ-6кВ Ф-517 ПС 110/35/6кВ Гера-симовская. 
В следствие естественного процесса изнашивания и старения произошёл пробой    диэлектрического материала ВЛ-6кВ Ф-517 ПС 110/35/6кВ Герасимовская</t>
  </si>
  <si>
    <t>Аварийное отключение В-6 фидера "Пром-6" с успешным АПВ. В 16:24 включен ВЛБ-63. Осмотром выявлено: отпайка на скв.№ 406 упавшее дерево (сухая береза), на проводах незначительные поджоги.
Отключение фидера «Промысловый-6»  на ПС 35/6кВ «Самодуровская» произошло в результате короткого замыкания, вызванного падением дерева на провода ВЛ-6кВ.</t>
  </si>
  <si>
    <t>Аварийное отключение ввода №2  СШ -6кВ на ПС "Варшава-2" и остановка двигателей по технологической защите на БКНС-2 при остановке подпорной насосной .
Перенапряжения до 7кВ при трех за сутки аварийных остановках БКНС-2 с полным сбросом нагрузки и глубокие посадки напряжения при запусках в условиях резервной схемы электроснабжения Бобровских ГС с Волжских электрических сетей. Загруженность подстанций и сетей 35кВ, 110кВ до 100% в нормальном режиме элек-троснабжения и не обеспеченность стабильности напряжения при запуске высоко-вольтных двигателей по резервной схеме</t>
  </si>
  <si>
    <t>ВЛ-110 кВ "Переволоцкая".  ПС "Вахитовская", "Донецко Сыртинская"</t>
  </si>
  <si>
    <t>ВЛ-110 кВ "Бузулукская-2". ПС "Родинская", "Подольская", "Подгорная", "Токская", "Яшкинская".</t>
  </si>
  <si>
    <t>ВЛ-220 кВ "Сорочинская"(МЭС). ПС "Никольская", "Львовская", "Н-Львовская", "Толкаевская", "БКНС", "Кодяковская", "Боголюбовская", "Ольховская".</t>
  </si>
  <si>
    <t>Аварийное отключении на ПС-500/220/6кВ "Газовая" (МЭС), с успешным АПВ ВЛ-220кВ "Газовая - Сорочинская", работа ТЗНП-2.</t>
  </si>
  <si>
    <t>ВЛ-220 кВ "Сорочинская", СВ-220, АТ-1, АТ-2. ПС "Промысловая", "Савельевская", "Герасимовская", "Ново Медведкинская", "Скворцовская", "Шулаевская", "Курманаевская", "Ишуевская", "Тананыкская", "Проскуринская", "Долговская", "Савельевский купол", "Майский купол",  "Пронькинская", "КНС-1, 2, 3".</t>
  </si>
  <si>
    <t>Аварийное отключение с неуспешным АПВ В-220  ВЛ "Сорочинская". Аварийное отключение В-220 кВ АТ-2, СВ-220 кВ на ПС "Бузулукская". В 9:24 включен СВ-220 кВ, подано питание на АТ-1. Причина отключения АТ-2 выясняется.</t>
  </si>
  <si>
    <t xml:space="preserve">Отключение ВЛ-6 кВ "101-15" от защиты "ТО", АПВ успешное. Схлест проводов в пролете от опоры №3/2, спуски с РЛНД-6 кВ к приемному порталу
 КТПН-630кВА №8 куста 1 </t>
  </si>
  <si>
    <t>Отключение ВЛ-6 кВ "117-15" от защиты "ТО", АПВ успешное. Схлест проводов при порывах ветра в пролете от опоры №32/1, спуски с РЛНД-6 кВ к приемному порталу КТПН-630кВА №1 куста 8 .Причина: выдавливание свайного основания ростверка КТПН привело к увеличению стрелы провиса проводов на спусках к КТПН</t>
  </si>
  <si>
    <t xml:space="preserve">Отключение ВЛ-6 кВ "154-08" от защиты "ТО", АПВ успешное. Схлест проводов при порывах ветра в пролете от опоры №44, спуски с РЛНД-6кВ к приемному порталу КУВПНКС-6кВ куста 58.Причина: выдавливание свайного основания ростверка КУВПНКС-6кВ привело к увеличению стрелы провиса проводов на спусках к КУВПНКС-6кВ </t>
  </si>
  <si>
    <t xml:space="preserve">Отключение от перегруза вводного АВ-0,4 кВ 630А КТП-10/0,4кВ  400кВА, куста-35. Причина: несогласованное повышение частоты на СУ ЭЦН
</t>
  </si>
  <si>
    <t>А-37</t>
  </si>
  <si>
    <t>не производились</t>
  </si>
  <si>
    <t xml:space="preserve">Отключение от перегруза вводного АВ-0,4 кВ 630А КТП-10/0,4кВ  400кВА, куста-35. 
</t>
  </si>
  <si>
    <t xml:space="preserve"> ВА-5735</t>
  </si>
  <si>
    <t>"Техэнерго"</t>
  </si>
  <si>
    <t>Отключение ВЛ-110 Северный-Харампурская-1, 2ступень ТНЗНП , "АПВ" успешное. Перекрытие по воздуху изоляции фазы "А" на опоре №506А/32 без повреждения провода, изоляторов и арматуры, ремонт не требуется. На траверсе имеются следы пребывания и гнездо птицы. Причиной аварийного отключения явилось приближение на недопустимое расстояние птицей постороннего предмета.</t>
  </si>
  <si>
    <t>23.08.14г</t>
  </si>
  <si>
    <t>Отключение ВЛ-6кВ "104-09" по защите "Токовая отсечка",  АПВ успешное. В 05-56 отключение ВЛ-6кВ "104-09" АПВ неуспешное. 07:59 РПВ-успешное. Штормовые порывы ветра</t>
  </si>
  <si>
    <t>06.2017</t>
  </si>
  <si>
    <t>Отключение ВЛ-6кВ "160-08" по защите "Токовая отсечка",  АПВ успешное. Штормовые порывы ветра</t>
  </si>
  <si>
    <t>Отключение ВЛ-6кВ "116-14" по защите "Токовая отсечка",  АПВ успешное. Штормовые порывы ветра</t>
  </si>
  <si>
    <t>23.03.16г</t>
  </si>
  <si>
    <t>12.2016</t>
  </si>
  <si>
    <t>1(11.12.13)</t>
  </si>
  <si>
    <t>Отключение ВЛ-6кВ "113-14" по защите "Токовая отсечка",  АПВ успешное. В 05-53 отключение ВЛ-6кВ "113-14" АПВ неуспешное, 08:13 РПВ успешное. При осмотре ВЛ-6кВ "113-14" обнаружены следы ожогов на проводах в пролёте опор №№17-18. Выдавливание сваи опоры из-за пучения грунта привело к увеличению стрелы провиса проводов в пролёте опор №№17-18 ВЛ-6кВ "113-14" короткому замыканию при штормовых порывах ветра.</t>
  </si>
  <si>
    <t>16.10.14г</t>
  </si>
  <si>
    <t>Отключение ВЛ-6кВ "160-16" по защите "Токовая отсечка",  АПВ успешное. В 05-43 отключение ВЛ-6кВ "160-16" АПВ неуспешное, РПВ в 07:23 неуспешное, в 09:25 РПВ успешное после отключения отпайки ВЛ-6кВ на К-58Б. На отпайке ВЛ-6кВ на К-58Б обнаружено 4 сломанных опоры.В 17-16 подано напряжение на КТПН К-58Б от ВЛ-6кВ "160-08" после переврезки</t>
  </si>
  <si>
    <t>07.2017</t>
  </si>
  <si>
    <t>Отключение ВЛ-6кВ "136-08" по защите "Токовая отсечка",  АПВ успешное. В 06:02 отключение по защите "Токовая отсечка",  АПВ успешное. Из-за выдавливания из грунта опор,провис проводов в пролете опор №11-12.</t>
  </si>
  <si>
    <t>Отключение ВЛ-6кВ "136-14" по защите "Токовая отсечка",  АПВ неуспешное. 8:40 РПВ успешное.Из-за выдавливания из грунта опоры,провис проводов в пролете опоры №20/5/15 и приемным порталом КТПН-250кВА куста33А.</t>
  </si>
  <si>
    <t>ВЛ-220 СГРЭС-1-СГРЭС-2</t>
  </si>
  <si>
    <t>Посадка напряжения по ПС 35/6 кВ  до уровня 5,5 кВ по стороне 6 кВ подключенных от ПС-110/35/6кВ " "Ямальская". Причина: посадка напряжения на шинах ПС-500 "Тарко-Сале" из-за отключения ВЛ-220 СГРЭС-1-СГРЭС-2 и блока №6 810 МВт. Грозовые перенапряжения</t>
  </si>
  <si>
    <t>1,2 ступень земляной защиты, МФТО</t>
  </si>
  <si>
    <t xml:space="preserve">Отключение ВЛ-110 Тарко-Сале-Сигнал от 1,2 ступень земляной защиты, МФТО , "АПВ" успешное. Причина аварийного отключения ВЛ-110 Тарко-Сале-Сигнал- однофазное замыкание фазы "С" на землю. Причина короткого замыкания ВЛ-110 Тарко-Сале-Сигнал -атмосферное перенапряжение произошедшее при прохождении грозового фронта. При осмотре обнаружено перекрытие провода фазы "С" на опоре №13. </t>
  </si>
  <si>
    <t>Отключение ВЛ-6кВ "105-08", по защите "Токовая отсечка",  АПВ успешное. Отключение ВЛ-6 кВ "105-06", "105-16", "105-18" по защите "Токовая отсечка" АПВ- неуспешное, в 12:35 РПВ успешное. Прохождение грозового фронта.</t>
  </si>
  <si>
    <t xml:space="preserve">1992                  1989                1992                   1989  </t>
  </si>
  <si>
    <t>01.05.16  01.05.16  01.05.16 01.05.16</t>
  </si>
  <si>
    <t>20.03.17  20.03.18  20.02.18 20.02.18</t>
  </si>
  <si>
    <t xml:space="preserve">ВЛ-110 Северный-Светлая
ВЛ-110 Тарко-Сале-Северный-4
</t>
  </si>
  <si>
    <t xml:space="preserve">Отключение ВЛ-110 ВЛ-110 Северный-Светлая от "2 ступень земляной защиты", АПВ-успешное, при одновременном отключении ВЛ-110 Тарко-Сале-Северный-4 от "1 зона дистанционной защиты" с успешным АПВ. Причина аварийного отключения ВЛ-110 Северный-Светлая- однофазное короткое замыкание на землю фазы "В". Причина аварийного отключения ВЛ-110 Тарко-Сале-Северный-4-двухфазное короткое замыкание на землю фазы "А" и "В". Причина аварийных отключений ВЛ-110кВ Северный-Светлая, ВЛ-110 Тарко-Сале-Северный-4-атмосферное перенапряжение произошедшее при прохождении грозового фронта. Место перекрытия опора №103 (двухцепной участок ВЛ). </t>
  </si>
  <si>
    <t xml:space="preserve">Отключение ВЛ-6кВ "306-08" по защите "Токовая отсечка",  АПВ успешное. На опоре №144 пробой изолятора ф."С" и разрушение изолятора ф."А".Прохождение грозового фронта. </t>
  </si>
  <si>
    <t>Отключение ВЛ-6кВ "Б-22" по защите "Токовая отсечка",  АПВ выведено, РПВ в 19:25 успешное без отпайки ВЛ-10кВ на К-35. В 20:39 подано напряжение на КТПН-400кВА К-35. Причина: повреждение опорного изолятора фазы "В" на ШР-10 в КТПН-400кВА К-35</t>
  </si>
  <si>
    <t>ИО-10</t>
  </si>
  <si>
    <r>
      <t>Вывод в ремонт отпаечной ВЛ-6кВ "319-16</t>
    </r>
    <r>
      <rPr>
        <b/>
        <sz val="12"/>
        <rFont val="Times New Roman"/>
        <family val="1"/>
        <charset val="204"/>
      </rPr>
      <t>"</t>
    </r>
    <r>
      <rPr>
        <sz val="12"/>
        <rFont val="Times New Roman"/>
        <family val="1"/>
        <charset val="204"/>
      </rPr>
      <t xml:space="preserve">  на куст10, для устранения замыкания на землю в сети  
6-кВ из-за срыва изоляторов фазы "В" и "С" на опоре №1, временной отпаечной ВЛ 6-кВ "Гидронамыв", принадлежащей ООО "Гидромеханизированные работы"</t>
    </r>
  </si>
  <si>
    <t>Отключение ВЛ-110 Муравленковская-Барсуковская-1 по защите "1 ступень Земляной Защиты", АПВ выведено по режиму. Причина аварийного отключения ВЛ-110  Муравленковская-Барсуковская-1- однофазное короткое замыкание на землю фазы "С" с переходом в междуфазное "В" и "С". Причина короткого замыкания ВЛ-110 Муравленковская-Барсуковская-1-атмосферное перенапряжение произошедшее при прохождении грозового фронта. Место перекрытия опора №147.</t>
  </si>
  <si>
    <r>
      <t>Вывод в ремонт ВЛ-6кВ "Ф-24</t>
    </r>
    <r>
      <rPr>
        <b/>
        <sz val="12"/>
        <rFont val="Times New Roman"/>
        <family val="1"/>
        <charset val="204"/>
      </rPr>
      <t>"</t>
    </r>
    <r>
      <rPr>
        <sz val="12"/>
        <rFont val="Times New Roman"/>
        <family val="1"/>
        <charset val="204"/>
      </rPr>
      <t>, ПС 110/35/6кВ "Градиент", для устранения обрыва провода фазы"А",
в пролете опор №119-120. Падение дерева на ВЛ-6кВ.</t>
    </r>
  </si>
  <si>
    <t>Отключение ВЛ-35 Пурпейская-2 на ПС-110/35/6кВ "Барсуковская" по защите "ТО", АПВ неуспешное, в 17:05 РПВ успешное. При осмотре ВЛ-35кВ "Пурпейская-2" обнаружены ожоги на проводах в пролёте опор №10-11. Прохождение грозового фронта.</t>
  </si>
  <si>
    <t>АС-120/19, ПС-70</t>
  </si>
  <si>
    <t>Отключение ВЛ-35 Кутыгинская-1,2 на ПС-110/35/6кВ "Ново-Пурпейская" по защите "ТО", АПВ успешное. При осмотре ВЛ-35кВ "Кутыгинская-1,2" обнаружен разрушенный изолятор фазы "В" на опоре №10/37: ожоги на проводе на опоре "10/25. Прохождение грозового фронта.</t>
  </si>
  <si>
    <t>Отключение ВЛ-6 кВ "201-04",от защиты "ТО", АПВ неуспешное. РПВ успешное.Прохождение грозового фронта. Обнаружены следы ожогов изоляторов на опоре №55, фаза "В"и опоре №57 фаза "А".</t>
  </si>
  <si>
    <t>Отключение ВЛ-6 кВ "319-16",от защиты "ТО", АПВ успешное. Разрушение изолятора фазы"А" и срыв изолятора фазы "В" на опоре№12. Прохождение грозового фронта.</t>
  </si>
  <si>
    <t>12.16.</t>
  </si>
  <si>
    <t>10. 2016г</t>
  </si>
  <si>
    <t>04. 2016г</t>
  </si>
  <si>
    <t>АВВГ 3Х50</t>
  </si>
  <si>
    <t>10. 20016</t>
  </si>
  <si>
    <t>STS-P-1-SU</t>
  </si>
  <si>
    <t>05.2017г.</t>
  </si>
  <si>
    <t>КГХЛ 3х50</t>
  </si>
  <si>
    <t>25.092016</t>
  </si>
  <si>
    <t>Отключение ВЛ-6 кВ "105-15" от защиты "ТО", АПВ успешное. Внутреннее повреждение, обрыв высоковольтной обмотки, фазы "А" и "В", трансформатора, ТМ-6/0,4 кВ 25 кВА, куста 5.</t>
  </si>
  <si>
    <t>ТМ-25/10У1</t>
  </si>
  <si>
    <t>06.2017г.</t>
  </si>
  <si>
    <t>Посадка напряжения по ПС 110/35/6 кВ  "Новопурпейская", "Барсуковская" при отключении ВЛ-110 "Геращенко Пяку-Пур-1,2". Отключение ВЛ-110 ВЛ-110 "Геращенко Пяку-Пур-1,2" от "ТО", с успешным АПВ. Причина аварийного отключения ВЛ-110 "Геращенко Пяку-Пур-1,2" послужило трехфазное короткое замыкание  фазы "А", "В", "С" на землю в результате грозового перенапряжения.</t>
  </si>
  <si>
    <t xml:space="preserve">Отключение ВЛ-35 кВ "Дорофеевская-1,2" по защите "ТО", АПВ успешное. Причина: Ожоги изоляторов фаз "В" и "С" на опоре №31/11П ВЛ-35 Дорофеевская-1, на опоре №10/30 ВЛ-35 Дорофеевская-2. Разрушение изолятора фазы "В" на опоре №10/30П  и изолятора фазы "С" на опоре №10/30Ау ВЛ-35 Дорофеевская-2. Прохождение грозового фронта </t>
  </si>
  <si>
    <t>1986/2001</t>
  </si>
  <si>
    <t>ПС-70Д</t>
  </si>
  <si>
    <t>17-18.02.16</t>
  </si>
  <si>
    <t>Отключение ВЛ-6 кВ "111-20" по защите "ТО", АПВ успешное.  При осмотре ВЛ-6кВ "111-20" в пролёте опор №№30/6-30/7 обнаружены следы ожогов проводов фаз "А", "С". Выдавливание свайного основания опоры №30/6 ВЛ-6кВ "111-20" привело к увеличению стрелы провиса проводов в пролёте опор №№30/6-30/7 и при воздействии ветровой нагрузки при прохождении грозового фронта произошло схлёстывание проводов фазы "А" и "С", что привело к короткому замыканию.</t>
  </si>
  <si>
    <t xml:space="preserve">Отключение ВЛ-6 кВ "192-03" по защите "ТО", АПВ не успешное. РПВ не успешное. При осмотре ВЛ-6кВ "192-03" обнаружен пережог провода фаз "В" и "С", разрушение изолятора на опоре №20 в результате прямого попадания молнии. Прохождение грозового фронта </t>
  </si>
  <si>
    <t>06. 2016г</t>
  </si>
  <si>
    <t>Отключение ВЛ-110 кВ Муравленковская-Барсуковская-1 по защите 2 ступень "Земляной Защиты", АПВ успешное. Причина аварийного отключения ВЛ-110  Муравленковская-Барсуковская-1- однофазное короткое замыкание фазы "С" на землю в результате грозового перенапряжения.</t>
  </si>
  <si>
    <t xml:space="preserve">Отключение ВЛ-6 кВ "202-18", "202-19" по защите "ТО", АПВ успешное. Повреждение изоляторов на опоре № 16, опоре № 13. Прохождение грозового фронта </t>
  </si>
  <si>
    <t>1988/1990</t>
  </si>
  <si>
    <t>ШС-20</t>
  </si>
  <si>
    <t>Отключение ВЛ-110 кВ Северный-Харампурская-1 по защите 1 ступень "Земляной Защиты", АПВ успешное. Причина аварийного отключения ВЛ-110  Северный-Харампурская-1 послужило однофазное короткое замыкание фазы "В" на землю в результате грозового перенапряжения. Причина однофазного замыкания- перекрытия на тело анкерной опоры №315.</t>
  </si>
  <si>
    <t xml:space="preserve">Отключение ВЛ-6 кВ "211-04" по защите "ТО", АПВ не успешное. В 14:52 РПВ успешное. Пробой изолятора ф. С на опоре № 84. Прохождение грозового фронта </t>
  </si>
  <si>
    <t>Отключение ВЛ-6 кВ "304-08", "304-18" от по защиты "МТО", АПВ успешное. При осмотре ВЛ-6кВ 304-08 обнаружено: опора №94 фаза "В" разрушение изолятора, провод висит в воздухе. Осмотр ВЛ-6 кВ 304-18 выявил на опоре №94 фазы "В" ожог провода. Причиной повреждений послужили грозовые проявления.</t>
  </si>
  <si>
    <t>2014
2015</t>
  </si>
  <si>
    <t>ШТИЗ-10</t>
  </si>
  <si>
    <t>Отключение ВЛ-6 кВ "304-14",  по защите "МТО", АПВ успешное. При осмотре ВЛ-6кВ 304-14 обнаружено: опора №60/26 фаза "В" следы от воздействия дуги на штыревом изоляторе, опора №60 фаза "А" следы отвоздействия дуги на штыревом изоляторе. Причиной повреждений послужили грозовые проявления.</t>
  </si>
  <si>
    <t>Отключение ВЛ-35 кВ "Кутыгинская-1" на ПС-110/35/6кВ "Ново-Пурпейская" от защиты "ТО", АПВ успешное. Прохождение грозового фронта. При осмотре ВЛ-35 кВ "Кутыгинская-1,2" обнаружены следы ожогов на проводах в пролёте опор №№10/34-10/35.</t>
  </si>
  <si>
    <t>ООО"БНС" ЗБС</t>
  </si>
  <si>
    <t>КТПН-250кВА
 ООО "БНС" ЗБС,куст 28</t>
  </si>
  <si>
    <t>Отключение ВЛ-6 кВ "211-04" по защите "МТЗ", АПВ  успешное. С 22:18 до Вывод в ремонт КТПН-400 кВа №2 куста 28, для устранения замыкания на землю на КТПН-250 кВА ООО"БНС" ЗБС, разрушение ОПН-6 кВ фазы"С".</t>
  </si>
  <si>
    <t>ОПН-6</t>
  </si>
  <si>
    <t>Отключение ВЛ-6 кВ "211-04" по защите "ТО", АПВ неуспешное,в 14:43 РПВ успешное.Повреждение изоляторов на опоре № 39 ф. А, В. Прохождение грозового фронта</t>
  </si>
  <si>
    <t xml:space="preserve">Посадка напряжения по ПС 110/35/6 кВ   "Барсуковская", по стороне 6 кВ ПС35/6 кВ до 3,2 кВ. Аварийное отключение ВЛ-110кВ  "Комсомольский-Барсуковский 1 ,2" от защиты 1ступень "ТЗНП", АПВ выведено по режиму. Причина аварийного отключения ВЛ-110кВ  "Комсомольский-Барсуковский 1 ,2" послужило однофазное короткое замыкание фазы "В" на землю в результате грозового перенапряжения. </t>
  </si>
  <si>
    <t>Отключение ВЛ-110 кВ Муравленковская-Барсуковская-1, от 2 зоны "дистанционной защиты", АПВ успешное. Причина аварийного отключения ВЛ-110 кВ Муравленковская-Барсуковская-1 послужило двухфазное короткое замыкание фазы "А" и "В" на землю в результате грозового перенапряжения.</t>
  </si>
  <si>
    <t>Отключение ВЛ-35 "ЦПС-1,2" на ПС-110/35/6кВ "Барсуковская", от защиты "ТО", АПВ успешное.Прохождение грозового фронта. При осмотре ВЛ-35 "ЦПС-1,2" обнаружены следы попадания молнии в провода в пролёте опор №21-22.</t>
  </si>
  <si>
    <t xml:space="preserve">Отключение ВЛ-6 кВ "260-04",  по защите "ТО", АПВ успешное. Повреждение изоляторов на опоре  № 38/12 ф. А, С. Прохождение грозового фронта </t>
  </si>
  <si>
    <t>Отключение ВЛ-110 кВ Тарко-Сале-Пурпейская, по высокочастотной защите, АПВ успешное.  Причина аварийного отключения ВЛ-110 кВ Тарко-Сале-Пурпейская-однофазное короткое замыкание фазы "В" на землю. Причина повторного аварийного отключения ВЛ-110 кВ Тарко-Сале-Пурпейская-двузфазное короткое замыкание фазы "В", "С" на землю. Причина короткого замыкания ВЛ-110 кВ Тарко-Сале-Пурпейская-атмосферное перенапряжение, произошедшее при прохождении грозового фронта. При осмотре обнаружены следы перекрытия на проводе опоры №72, №68.</t>
  </si>
  <si>
    <t>ВЛ-110 кВ Градиент-Кирпичная</t>
  </si>
  <si>
    <t>Посадка напряжения по ПС 500 Тарко-Сале, На ПС 35/6 кВ по стороне 6 кВ до 4,3 кВ. Отключение ВЛ-110 кВ Градиент-Кирпичная, от высокочастотной защите, АПВ успешное. Причина аварийного отключения ВЛ-110 кВ Градиент-Кирпичная послужило двухфазное короткое замыкание фазы "В" и "С" на землю в результате грозового перенапряжения. Причина двухфазного замыкания- перекрытия через гирлянду на тело опоры №159.</t>
  </si>
  <si>
    <t xml:space="preserve"> ПС 500 Тарко-Сале</t>
  </si>
  <si>
    <t>Отключение ВЛ-6 кВ "105-08",  "105-18" по защите "Токовая отсечка" АПВ- не успешное, в 0:25 РПВ успешное. При осмотре ВЛ-6кВ "105-08" обнаружены следы ожогов на проводах в пролёте опор №15-16. При осмотре ВЛ-6кВ "105-18" обнаружены следы ожогов на проводах в пролёте опор №13-14. Причина, прохождение грозового фронта, удары молнии в провода в пролёте №№15-16 ВЛ-6кВ "105-08", №№13-14 ВЛ-6кВ "105-18".</t>
  </si>
  <si>
    <t>Посадка напряжения по ПС 110/35/6 кВ  "Новопурпейская", "Барсуковская". Отключение ВЛ-110 кВ Муравленковская-Сугмутская-1 от МФТО, АПВ успешное. В 04:07 повторное аварийное отключение ВЛ-110 кВ Муравленковская-Сугмутская-1 от защите 1 ступень "Земляной Защиты", АПВ успешное. Причина аварийного отключения ВЛ-110 кВ Муравленковская-Сугмутская-1 временем 04:01 послужило трехфазное короткое замыкание  фазы "А", "В", "С" на землю в результате грозового перенапряжения. Причина аварийного отключения ВЛ-110 кВ Муравленковская-Сугмутская-1 временем 04:07 послужило однофазное короткое замыкание  фазы "В" на землю в результате грозового перенапряжения.</t>
  </si>
  <si>
    <t>Вывод в ремонт ВЛ-6кВ "236-06" для устранения обрыва провода в плашечном зажиме на ЛР-6 кВ,фаза"В",опора №4/2 куста 36 из-за воздействия ветровых порывов.</t>
  </si>
  <si>
    <t>OUNь-10</t>
  </si>
  <si>
    <t>СШВ 3х95</t>
  </si>
  <si>
    <t>не производилась</t>
  </si>
  <si>
    <t>Отключение ВЛ-35 кВ Дорофеевская-1,2, от защиты "ТО",АПВ успешное. Ожеги на изоляторах подвесных гирлянд и проводах фазы "А" опора №31/10 ВЛ-35 Дорофеевская-1 и фаза "С" на опоре №31/10 ВЛ-35 Дорофеевская-2. Прохождение грозового фронта.</t>
  </si>
  <si>
    <t>ПС-70Д, 
АС-120</t>
  </si>
  <si>
    <t>Ноябрьскэлектросетьстрой</t>
  </si>
  <si>
    <t>НЭСС МК-105</t>
  </si>
  <si>
    <t xml:space="preserve">1 зона "дистанционной защиты",
1 зона "дифференциально-фазная защита" </t>
  </si>
  <si>
    <t xml:space="preserve">Посадка напряжения по ПС 35/6 кВ  до уровня 4,6 кВ по стороне 6 кВ подключенных от ПС-110/35/6кВ " "Ямальская", до уровня  5 кВ подключенных от ПС 110/35/6 кВ "Барсуковская", ПС110/35/10 кВ "Победа. Аварийного отключения ВЛ-110кВ "Арсенал-Геолог", ВЛ-110кВ "Арсенал-Кирпичная"от  1 зона "дистанционной защиты", 1 зона "дифференциально-фазная защита", АПВ успешное. Причина аварийного отключения ВЛ-110 "Арсенал-Геолог"- трехфазное короткое замыкание  фазы "А", "В", "С" на землю. Причина аварийного отключения ВЛ-110 "Арсенал-Кирпичная"- трехфазное короткое замыкание  фазы "А", "В", "С" на землю. Причина короткого замыкания  ВЛ-110кВ "Арсенал-Геолог", ВЛ-110кВ "Арсенал-Кирпичная"-атмосферное перенапряжение, произошедшее при прохождении грозового фронта. При осмотре обнаружены следы перекрытия на грозотросе и проводе в пролёте опор №9-10.  </t>
  </si>
  <si>
    <t>Отключение ВЛ-6 кВ "136-08",от защиты "ТО",АПВ успешное. При осмотре ВЛ-6кВ "136-08" обнаружены свежие ожоги с частичным расплетением проводов в пролёте опор №№11-12 ВЛ-6кВ "136-08". Причина: выдавливание свайного основания опоры из-за пучения грунта, что привело к увеличению стрелы провиса проводов в пролёте опор №№11-12 ВЛ-6кВ "136-08" и короткому замыканию при штормовых порывах ветра. Прохождение грозового фронта.</t>
  </si>
  <si>
    <t>Отключение  ВЛ-35 "Губкинская-1,2", от защиты "МТЗ", АПВ  успешное. Произведён осмотр  ВЛ-35 "Губкинская-1,2" выявлено: следы ожогов на изоляторах подвесных гирлянд и проводах фаз "А" и "В" на опоре №7 ВЛ-35 "Губкинская-1,2". Прохождение грозового фронта.</t>
  </si>
  <si>
    <t>Отключение  ВЛ-35 Наумовская-1,2, от защиты "МТЗ"1,2 ступень, АПВ  успешное. Разрушение изоляторов на опоре № 4/3, 56. Прохождение грозового фронта.</t>
  </si>
  <si>
    <t>.07.2016</t>
  </si>
  <si>
    <t>Отключение  ВЛ-35 Наумовская-1,2, от защиты "МТЗ"1,2 ступень, АПВ  успешное. Прохождение грозового фронта.</t>
  </si>
  <si>
    <t>Отключение  ВЛ-35кВ Восточная-2, от защиты "ТО", АПВ  успешное. Разрушение изолятора ф А, ожег провода ф. В.  Прохождение грозового фронта.</t>
  </si>
  <si>
    <t>Отключение ВЛ-35кВ "Дальняя-1" от защиты "ТО",АПВ-нет. В 6:05 РПВ успешное. Повреждение изоляторов на опоре № 21, 22. Прохождение грозового фронта.</t>
  </si>
  <si>
    <t>Отключение  ВЛ-35 Дорофеевская-1,2, от защиты "МТЗ" 1,2 ступень, АПВ  успешное. Ожеги на изоляторах подвесных гирлянд и проводах фаз "В", "С" опора №47 ВЛ-35 Дорофеевская-1 и фаза "В" на опоре №47 ВЛ-35 Дорофеевская-2. Прохождение грозового фронта.</t>
  </si>
  <si>
    <t>.08.2016</t>
  </si>
  <si>
    <t>ST-7</t>
  </si>
  <si>
    <t>Отключение ВЛ-110 кВ Северный-Харампурская-2 по защите 2 ступень "Земляной Защиты", АПВ успешное. Причина аварийного отключения  ВЛ-110 кВ Северный-Харампурская-2, однофазное короткое замыкание  фазы "В". Причина однофазного короткого замыкания на землю фазы "В"- перекрытие по воздуху изоляции на опоре №461, без повреждения провода. На траверсе имеются следы пребывания птицы. Причиной явилось приближения на недопустимое расстояние птицей постороннего предмета.</t>
  </si>
  <si>
    <t>Вывод в ремонт отпайки ВЛ-6кВ "108-14" на  кустовую площадку №2 Северо-Комсомольского м/р для ремонта ЛР-6кВ на опоре №37/7/3. 05:20 ВЛ-6кВ 108-14 опора №37/1 - отключен ЛР-6кВ отпайки на куст 2. В 05:40 ВЛ-6кВ 108-14 опора №37/6/3 на ЛР-6кВ установлен шунт. В 05:55 Куст 2 КТПн-630кВА № 2 включен в работу</t>
  </si>
  <si>
    <t xml:space="preserve">РЛНД-6/400 </t>
  </si>
  <si>
    <t>Отключение ВЛ-6 кВ "319-08",от защиты "ТО", АПВ неуспешное. Электроснабжение ВЛ-6 кВ 319-08 выполнено, через приёмный портал яч.18, яч.18 ПС «319» отключена. Осмотр ПС 35/6 кВ «319» выявил, что на приёмном портале яч.№18 ВЛ-6 кВ «319-08» срезана головка опорного изолятора фазы «В», при этом провод фазы «В» замкнут с проводом фазы «С». Причиной повреждений послужило разрушение опорного изолятора фазы «В» на приёмном портале яч.№18 ВЛ-6 кВ «319-08», что привело к замыканию провода фазы «В» с проводом фазы «С» и как следствие отключению В-6 «319-08» ПС 35/6 кВ «319».</t>
  </si>
  <si>
    <t>1 ступень земляной защиты, 1зона дистанционной защиты</t>
  </si>
  <si>
    <t>Посадка напряжения по ПС 35/6 кВ  до уровня 3,7 кВ подключенных от ПС-110/35/6кВ  "Барсуковская", "Новопурпейская" из-за отключения ВЛ-110 Пуль-Яха-Геращенко, следы перекрытия на проводе фазы "А","В" опора №37. ВЛ-110 Пуль-Яха-Стрела, перекрытие гирлянды изолятора фаз "А,В,С" на опорах №37,43, АПВ успешные.  Прохождение грозового фронта.</t>
  </si>
  <si>
    <t>Посадка напряжения по ПС 35/6 кВ  до уровня 5,0 кВ   подключенных от ПС 110/35/6 кВ "Ямальская" из-за отключение ВЛ-220 кВ Тарко-Сале-Арсенал, АПВ успешное. Прохождение грозового фронта.</t>
  </si>
  <si>
    <t>Вывод в ремонт ВЛ-6 кВ "113-16"  ПС35/6кВ "113", для устранения замыкания на землю в сети 6 кВ, замена разрушенного опорного изолятора фаза"В" на приемном портале яч.№16 после прохождение грозового фронта.</t>
  </si>
  <si>
    <t>ФС-10</t>
  </si>
  <si>
    <t>Посадка напряжения по ПС 35/6 кВ  до уровня 4,2 кВ подключенных от ПС-110/35/6кВ  "Барсуковская", "Новопурпейская" из-за отключения ВЛ-110 Пуль-Яха-Геращенко, ВЛ-110 Пуль-Яха-Стрела , АПВ успешное. Повреждение грозотроса в пролете опор №22-23 и следвы перекрытия анкерных петель на опоре №46 фазы "А,В" из-за удара молнии. Прохождение грозового фронта.</t>
  </si>
  <si>
    <t>ВВ/ТЕL-10-20/630-Y2</t>
  </si>
  <si>
    <t>Посадка напряжения по ПС 35/6 кВ  до уровня 4,4 кВ подключенных от ПС-110/35/6кВ  "Барсуковская", "Новопурпейская" из-за отключения ВЛ-110 Пуль-Яха-Ударная, по защите 1ст. ЗЗ, МФТО. АПВ успешное. Перекрытие гирлянды изолятов фаз "А", "В", "С" на опоре №16. Прохождение грозового фронта.</t>
  </si>
  <si>
    <t>Отключение на ПП-110 Комсомольский В-110 "Комсомольский-Барсуковский-1" от защит "2ступень земляной защиты", "2ступень дистанционной защиты" АПВ успешное. На СП-110 Барсуковский отключился 2В-110 от защиты "1ступень дистанционной защиты", АПВ успешное. Следы перекрытия на проводе и гирлянде изоляторов фазы "А" опора №121 из-за попадания молнии.  Прохождение грозового фронта.</t>
  </si>
  <si>
    <t xml:space="preserve">И </t>
  </si>
  <si>
    <t>ЛК 70/110-А/V</t>
  </si>
  <si>
    <t>08.2018</t>
  </si>
  <si>
    <t>Отключение ВЛ-110 кВ Северный-Харампурская-1 по защите "1ступень дистанционной защиты", "Токовая отсечка", АПВ успешное. Перекрытие изоляторов гирлянды фаз "А,В,С" на опоре №384, 506а/102 из-за удара молнии.  Прохождение грозового фронта.</t>
  </si>
  <si>
    <t>ШС-10Д</t>
  </si>
  <si>
    <t>Посадка напряжения по ПС 35/6 кВ  до уровня 4,9 кВ подключенных от ПС-110/35/6кВ  "Барсуковская", "Новопурпейская", "Ямальская" из-за отключения ВЛ-110 Пуль-Яха-Ударная-1,2, по защите 1ст.ЗЗ, МФТО.  АПВ успешное.Перекрытие гирлянды изолятов фаз "А", "В", "С" на опоре №16. Прохождение грозового фронта.</t>
  </si>
  <si>
    <t xml:space="preserve"> 11.2016</t>
  </si>
  <si>
    <t>.08.2018</t>
  </si>
  <si>
    <t xml:space="preserve">100               100         </t>
  </si>
  <si>
    <t>19.06.2017  23.06.2017</t>
  </si>
  <si>
    <t xml:space="preserve">1                             1                    </t>
  </si>
  <si>
    <t xml:space="preserve">10.08.2016  09.02.2016 </t>
  </si>
  <si>
    <t>ШС-20
ИПУ-10/630</t>
  </si>
  <si>
    <t>05.2016г.
05.2016г.
05.2016г.
03.2016г.
02.2016г.</t>
  </si>
  <si>
    <t>11.2016г.
11.2016г.
11.2016г.
09.2016г.
08.2016г.</t>
  </si>
  <si>
    <t>05.2016г.
05.2016г.
05.2016г.
03.2016г.
05.2016г.</t>
  </si>
  <si>
    <t>РНДЗ-1А 35/1000У1</t>
  </si>
  <si>
    <t>ТОНb-4000</t>
  </si>
  <si>
    <t xml:space="preserve">Отключение ВЛ-35 кВ Пурпейская-1 на ПС-110/35/6кВ "Барсуковская" от защите "Токовая отсечка",  АПВ не успешное. В 14:38 РПВ успешное. При осмотре ВЛ-35кВ "Пурпейская-1" обнаружены ожоги проводов фаз "А", "С" в пролете опор №20-21. Отключение ВЛ-35 кВ Пурпейская-2 на ПС-110/35/6кВ "Барсуковская" от защите "Токовая отсечка",  АПВ успешное. При осмотре ВЛ-35кВ "Пурпейская-2 обнаружен расколотый изолятор фазы "В" опора №5. Прохождение грозового фронта. </t>
  </si>
  <si>
    <t>Посадка напряжения по ПС 35/6 кВ  до уровня 4,9 кВ подключенных от ПС-110/35/6кВ  "Барсуковская", "Новопурпейская", "Ямальская" из-за отключения ВЛ-110 Тарко-Сале-Пупрейская, АПВ успешное. Прохождение грозового фронта. Причина: Трехфазное короткое замыкание на землю, в следствии атмосферного перенапряжения, удара молнии и перекрытия линейной арматуры и проводов  фаз "А", "В", "С" на опоре №80</t>
  </si>
  <si>
    <t>.07.2017</t>
  </si>
  <si>
    <t xml:space="preserve">Отключение ВЛ-35 кВ Наумовская-1,2 по защите "Токовая отсечка",  АПВ успешное. Повреждение изоляторов на опоре № 12. Прохождение грозового фронта. </t>
  </si>
  <si>
    <t>Отключение ВЛ-35 кВ Дальная-1,  ВЛ-35 кВ Кольцевая-2 по защите "Токовая отсечка", АПВ выведены. Повреждение изоляторов на опоре № 5, 15, № 22, 30. Прохождение грозового фронта.</t>
  </si>
  <si>
    <t>1991
1990</t>
  </si>
  <si>
    <t>10.06.2016 20.06.2016</t>
  </si>
  <si>
    <t>100                    100</t>
  </si>
  <si>
    <t>01.06.2020 20.06.2020</t>
  </si>
  <si>
    <t>0                       0</t>
  </si>
  <si>
    <t>09.08.2016 29.05.2016</t>
  </si>
  <si>
    <t>Отключение ВЛ-110 кВ Северный-Харампурская-1 по 1 ступени "Земляной защиты", АПВ успешное. В 16: 29 повторное отключение ВЛ-110 кВ Северный-Харампурская-1 по 1 ступени "Земляной защиты", 1 зоне "Дистанционной защиты", АПВ успешное. Перекрытие гирлянд изоляторов фаз "А,В,С" на опоре №308 и фаз "А,С" на опоре №315 вследствие удара молнии. Прохождение грозового фронта.</t>
  </si>
  <si>
    <t>Потеря электроснабжения 1 СШ-6 кВ  ПС-35/6 "211". Отключение В-6-1 произошло по причине дефекта (излома) пружины отключающего механизма.</t>
  </si>
  <si>
    <t>WMPWZ/S 12/0,6/16</t>
  </si>
  <si>
    <t>Посадка напряжения по ПС 35/6 кВ  до уровня 4,9 кВ подключенных от ПС-110/35/6кВ "Барсуковская", "Новопурпейская"  "Ямальская" из-за отключения ВЛ-110 кВ Кирпичная-Пур, АПВ успешное.  Трехфазное короткое замыкание из-за удара молнии в опору №136. Прохождение грозового фронта.</t>
  </si>
  <si>
    <t>Отключение 1В-110 СП-110 Барсуковский, от защиты 2ст. ТНЗП, АПВ успешное. Перекрытие изоляторов фазы "С" на опоре №146 из-за удара молнии. Прохождение грозового фронта.</t>
  </si>
  <si>
    <t>23.05.2013 07.04.2015</t>
  </si>
  <si>
    <t>100                100</t>
  </si>
  <si>
    <t>10.06.2015 07.07.2017</t>
  </si>
  <si>
    <t>0                             1</t>
  </si>
  <si>
    <t>25.04.2016 15.04.2016</t>
  </si>
  <si>
    <t>ВА-СЭЩ TS 630N</t>
  </si>
  <si>
    <t>ГК Электрощит-ТМ Самара</t>
  </si>
  <si>
    <t>ВК-10-20</t>
  </si>
  <si>
    <t xml:space="preserve">Отключение ВЛ-35 кВ Западная-1,2 по защите "Токовая отсечка". В 19-02 РПВ-успешное. Повреждение грозотроса на опоре № 17. Прохождение грозового фронта. </t>
  </si>
  <si>
    <t>Отключение ВЛ-110 Муравленковская-Барсуковская-1, подключенной по ремонтной схеме от ПП 110 Комсомоьский, по защите "1 ступень Дистанционной Защиты", АПВ успешное. Подгары от грозы на полимерных изоляторах фаз "В,С" опора №121. Прохождение грозового фронта</t>
  </si>
  <si>
    <t xml:space="preserve">Отключение ВЛ-6 кВ "260-06"по защите "Токовая отсечка", АПВ успешное. Повреждение изоляторов на опоре № 22/7, 22/13. Прохождение грозового фронта. </t>
  </si>
  <si>
    <t>Отключение ВЛ-35 кВ Восточная-1,2 по защите "Токовая отсечка",  АПВ успешное. Прохождение грозового фронта. Причина: опора №64П ВЛ-35 Восточная-1 ожоги изоляторов фаз "А" и "В" в подвесных гирляндах, ВЛ-35 Восточная-2 ожог изолятора фазы "А" и разрушение изолятора фазы "С" в подвесных гирляндах</t>
  </si>
  <si>
    <t>17-18.07.16</t>
  </si>
  <si>
    <t>Отключение ВЛ-110 кВ Северный-Харампурская-1 по 1 ступени "Земляной Защиты", АПВ успешное. Перекрытие изоляторов фаз "В,С" на опорах №320,408 из-за удара молнии. Прохождение грозового фронта.</t>
  </si>
  <si>
    <t>ИОФ</t>
  </si>
  <si>
    <t xml:space="preserve">Отключение ВЛ-6кВ "113-16" по защите "ТО". "АПВ"-неуспешное. В 01-31 "РПВ"- успешное. Следы ожогов проводов ВЛ-6 кВ в пролете опор №19-33, №19-34, пересечение над дорогой в сторону куста 7Б. Проезд неустановленного транспортного средства. </t>
  </si>
  <si>
    <t>Отключение ВЛ-35 кВ Восточная-1 по защите "Токовая отсечка",  АПВ успешное. На ПС 35/6 кВ "201" отключение Т-1 по ДЗТ. Перекрытие токоведущих частей птицей</t>
  </si>
  <si>
    <t>Посадка напряжения по ПС 35/6 кВ  до уровня 4,9 кВ подключенных от ПС-110/35/6кВ  "Барсуковская", "Ямальская" из-за отключения ВЛ-220 Холмогорская-Янга-Яха, АПВ успешное. Прохождение грозового фронта.</t>
  </si>
  <si>
    <t>СУ куст 23</t>
  </si>
  <si>
    <t>РЛК-1б-10/400 УХЛ-1</t>
  </si>
  <si>
    <t>Отключение ВЛ-6кВ "105-18" от защиты "Токовая отсечка", АПВ успешное. Причина: обрыв провода фазы "В" в пролете опор №32-33. В 3-40 ВЛ-6кВ выведена в ремонт.</t>
  </si>
  <si>
    <t>Отключение ВЛ-6кВ "211-05" от защиты "Токовая отсечка", АПВ успешное.Причина: неустановленное грузовое транспортное средство при выезде с кустовой площадки БУ К-101 зацепил ЯКНО (питающая ячейка 6кВ Буровой компании "Евразия"), что привело к слесту проводов кустовой ВЛ-6кВ.</t>
  </si>
  <si>
    <t>Отключение ВЛ-6кВ "154-16" от защиты "Токовая отсечка", АПВ успешное. Причина: обрыв провода фазы "В" в пролете опор №7-8. В 18:12 ВЛ-6кВ выведена в ремонт. В 18-31 подано напряжение на ВЛ-6кВ "154-16" после ремонта провода.</t>
  </si>
  <si>
    <t>Мотор Сич ТГЭ-6/6.3 М1 УХЛ1</t>
  </si>
  <si>
    <t xml:space="preserve"> 09.2008</t>
  </si>
  <si>
    <t>БМРЗ ТД-03</t>
  </si>
  <si>
    <t>ООО "НТЦ Механотроника"</t>
  </si>
  <si>
    <t>ИП-СН4</t>
  </si>
  <si>
    <t>RELPOL R3-2013-23-1024-WLTD 24VDC 5A</t>
  </si>
  <si>
    <t>RELPOL S.A.    POLAND</t>
  </si>
  <si>
    <t>ЗАО "Самара электрощит"</t>
  </si>
  <si>
    <t>МПУ sepam</t>
  </si>
  <si>
    <t>изолятор марки ЛК70/110</t>
  </si>
  <si>
    <t xml:space="preserve">ОПН-35 </t>
  </si>
  <si>
    <r>
      <t>ООО "Электрощит и К</t>
    </r>
    <r>
      <rPr>
        <sz val="10"/>
        <rFont val="Calibri"/>
        <family val="2"/>
        <charset val="204"/>
      </rPr>
      <t>°</t>
    </r>
    <r>
      <rPr>
        <sz val="10"/>
        <rFont val="Times New Roman"/>
        <family val="1"/>
        <charset val="204"/>
      </rPr>
      <t>"</t>
    </r>
  </si>
  <si>
    <t>2018</t>
  </si>
  <si>
    <t>Клеммник вторичных цепей трасформатора тока</t>
  </si>
  <si>
    <t>Извещатель пожарный комбинированный ИП 212/101-18-А3R1</t>
  </si>
  <si>
    <t>НПП-"Спецавтоматика-СИ"</t>
  </si>
  <si>
    <t>изолятор марки ЛК70/35</t>
  </si>
  <si>
    <t>ЗАО "ИНСТА"</t>
  </si>
  <si>
    <t>резистор С2-33-Н-0,25</t>
  </si>
  <si>
    <t>ООО "Электрощит и К°"</t>
  </si>
  <si>
    <t>2015</t>
  </si>
  <si>
    <t xml:space="preserve"> АС-240/32</t>
  </si>
  <si>
    <t>Россия
ООО "Камкабель"</t>
  </si>
  <si>
    <t>ОСК2/10 II</t>
  </si>
  <si>
    <t>ЗЭТО</t>
  </si>
  <si>
    <t>РВА 10_Ал_5</t>
  </si>
  <si>
    <t>ООО "Таврида Электрик" Омск Россия</t>
  </si>
  <si>
    <t>4G10-2337-AM-U</t>
  </si>
  <si>
    <t>АПАТОР-ЭЛЕКТРО</t>
  </si>
  <si>
    <t>ВБИ-М12-39У-2111-З</t>
  </si>
  <si>
    <t>ПАО «Мотор Сич»
 г. Запорожье Украина</t>
  </si>
  <si>
    <t>BZE6-2RN</t>
  </si>
  <si>
    <t>HONEYWELL</t>
  </si>
  <si>
    <t>ПвПнг (А)-XL 3х120 (16)</t>
  </si>
  <si>
    <t>ООО "Томский кабель"</t>
  </si>
  <si>
    <t>ИП 105-1D</t>
  </si>
  <si>
    <t>АТС-Гарант "ATS 2000R"</t>
  </si>
  <si>
    <t>АТС-Конверс</t>
  </si>
  <si>
    <t xml:space="preserve">ГТЭ-6/6,3 М1УХЛ1 </t>
  </si>
  <si>
    <t>ВЛ-10кВ</t>
  </si>
  <si>
    <t>Спецэнергострой
г.Омск</t>
  </si>
  <si>
    <t>Сработало указательное реле "Авар.откл." АПВ-успешно. Дождь,сильный порывистый ветер. Произведен осмотр ВЛ-6 кВ. Повреждений не обнаружено. Причина: попадание животного в ТП 6/0,4кВ № Н2-25 (обнаружено при осмотре ТП)</t>
  </si>
  <si>
    <t>КТП-160</t>
  </si>
  <si>
    <t>Сигнал об АО по АСДУ. Сработало указательное реле "Аварийное отключение". АПВ-успешно. Причина: Попадание животного (кошка) в ТП 6/0,4кВ № Н2-25 ВЛ-6кВ Ф-Н-2 ПС 35/6кВ "Южный Неприк". Обнаружен обгоревший труп животного и следы перекрытия токоведущих частей на губках предохранителей 6кВ фаз "В" и "С"</t>
  </si>
  <si>
    <t>Работала МТЗ. АПВ- не успешно. РПВ- успешно. Дождь,сильный порывистый ветер. Произведен осмотр ВЛ-6 кВ. В результате осмотра обнаружено касание веток деревьев в пролете проводов №№ 1Е-2Е</t>
  </si>
  <si>
    <t>Сигнал об АО по АСДУ. Сработало указательное реле "Аварийное отключение". АПВ- не успешно. РПВ - успешно. Причина: в результате сильного порывистого ветра с дождем произошло касание веток деревьев проводов ВЛ в пролете опор №№ 1Е-2Е, что привело к возникновению 2-фазного КЗ. Произрастание ДКР в охранной зоне ВЛ.</t>
  </si>
  <si>
    <t>21.07.2015 08.08.2015</t>
  </si>
  <si>
    <t>Сигнал об АО по АСДУ. Работала ТО. АПВ- не успешно. РПВ - не успешно. Причина: в результате старения и износа изоляционных материалов произошло разрушение проходных изоляторов Ф-"С" в ТП 10/0,4кВ № 140 и Ф-"В" в ТП 10/0,4кВ № 125, что привело к 2-фазному КЗ. Произведена замена дефектных проходных изоляторов.</t>
  </si>
  <si>
    <t xml:space="preserve">Работала ТО. АПВ-успешно При осмотре ВЛ выявлено: отключен ПП-1. Работала Т.О В 5:05 РПВ-успешно. </t>
  </si>
  <si>
    <t>ПКУ-6</t>
  </si>
  <si>
    <t>31.03.2016 21.04.2016</t>
  </si>
  <si>
    <t>Работала ТО. АПВ-успешно. При осмотре ВЛ выявлено: отключен ПП-1. Работала ТО, АПВ-нет. В 5:05 РПВ-успешно. В БСК ВЛ-6кВ Ф-2 ПС 35/6кВ "Заборовка" обнаружен отключенный МВ-6кВ действием ТО. Причина: в результате разрушения резиновой прокладки между проходным изолятором фазы "С" и корпусом БСК во время дождя произошел пробой изоляции проходного изолятора, возникновение дуги на ошиновку фазы "В" и 2-х фазному КЗ. Произведена замена проходного изолятора, восстановлена герметичность.</t>
  </si>
  <si>
    <t>Работала 1ст. МТЗ. АПВ-успешно. Дождь, гроза, сильный порывистый ветер. 5.05.16 произведен осмотр ВЛ. Причин А.О не обнаружено.</t>
  </si>
  <si>
    <t>24.09.2014 10.08.2015</t>
  </si>
  <si>
    <t>Сигнал об АО по АСДУ. Работала 1ст. МТЗ. АПВ-успешно. Причина: в результате прохождения грозового фронта и возникших грозовых перенапряжений произошло АО ВЛ-35кВ "Дзержинская-2". В результате осмотра ВЛ обнаружены разрушенные подвесные изоляторы ПС-70 на оп. № 24 (ф-"А"); оп. № 111 (ф-"В"). Замена разрушенных изоляторов запланирована при проведении планового ТР в июне 2016г.</t>
  </si>
  <si>
    <t>30.06.2014 01.03.2016</t>
  </si>
  <si>
    <t xml:space="preserve">Посадка напряжения по ВЛ-10кВ Ф-11 "Гражданский".  Причина: АО ВЛ-10кВ Ф-12 "Гражданский" в результате касания веток деревьев проводов ВЛ в пролете опор №№ 1200/57 - 1200/58 при сильных порывах ветра. Вырубка ДКР в пролете опор №№ 1200/57 - 1200/58 выполнена 11.05.2016.  </t>
  </si>
  <si>
    <t xml:space="preserve">Работала МТЗ. АПВ-нет. РПВ-успешно. Дождь, сильный порывистый ветер. Причина АО: схлест проводов ВЛ-10 кВ в пролете опор № 1100/29-1100/30 в результате воздействия неблагоприятных метеоусловий </t>
  </si>
  <si>
    <t>Работала МТЗ. АПВ-нет. РПВ-успешно. Причина: схлест проводов ВЛ-10 кВ в пролете опор № 1100/29-1100/30 в результате воздействия неблагоприятных метеоусловий (дождь, сильный порывистый ветер). Перетежка проводов в пролете опор №№ 1100/29-1100/30 выполнена 10.06.2016.</t>
  </si>
  <si>
    <t>Работала ТО. АПВ-не успешно. В 13:40 РПВ-не успешно. В 14:23 откл. ЛР-5-1 и вкл. в работу ВЛ-6 кВ Ф-5. Причина: произвели осмотр ВЛ после ЛР-5-1 и обнаружили на оп.№508/14 слетели два изолятора провода лежат на траверсе, у основания обнаружен свежий скол опоры, следы неизвестной техники.  С 18:03 до 18:40 произвели замену дефектных изоляторов, колпачков, вязок на оп.№508/14. В 19:03 вкл. ЛР-5-1 замечаний нет.</t>
  </si>
  <si>
    <t>16.10.2014 26.01.2016</t>
  </si>
  <si>
    <t>Сигнал об АО по АСДУ. Работала ТО. АПВ-не успешно. РПВ-не успешно. Причина: в результате механического воздействия на оп. № 508 /14 неизвестной транспортной техники слетели два изолятора с опоры, провода упали на траверсу, что привело к возникновению 2-х фазного КЗ на землю и срабатыванию устройств РЗА.  Произведено восстановление крепления изоляторов, колпачков, вязок на оп.№508/14. Виновник не обнаружен.</t>
  </si>
  <si>
    <t>В 11:15 останавливались эл. двигатели на ДНС "Южно-Орловская", скв.на "Южно-Орловском" м/р. В 12:32 произведён осмотр РП-10-2/3 и РП-10 -1/3 по ВЛ-10 кВ Ф-9, замечаний нет.</t>
  </si>
  <si>
    <t>ТН-35-1 Ф-"В" Тип -ЗНИОЛ-35-2УХЛ1</t>
  </si>
  <si>
    <t>Сигнал об АО по АСДУ. Работала ТО. АПВ- успешно. Причина: Прямое попадание грозового разряда в ТН-35-1 Ф-"В" ПС 35/6кВ "Восточная". 10.05.2016 выполнена замена поврежденного ТН-35.</t>
  </si>
  <si>
    <t>ячейка КРУН Тип - ST-7</t>
  </si>
  <si>
    <t>04.05.2016 13.05.2013</t>
  </si>
  <si>
    <t>04.2017</t>
  </si>
  <si>
    <t>Сработало указательное реле АО. АПВ-нет. Причина: В результате проникновения в яч. № 8 с внешней стороны РУ-6кВ ПС 35/6кВ "Парфеновская" животного (кошка) произошло перекрытие токоведущих частей фаз "А"и "В", что привело к возникновению 2-х фазного КЗ.</t>
  </si>
  <si>
    <t>Работала Т.О. АПВ- успешно. Дождь, сильный порывистый ветер.</t>
  </si>
  <si>
    <t>18.04.2016 23.07.2013</t>
  </si>
  <si>
    <t>Сигнал об АО по АСДУ. Работала ТО. АПВ- успешно. Причина: в результате воздействия неблагоприятных погодных условий (дождь,сильный порывистый ветер) произошло касание веток деревьев проводов ВЛ предположительно в пролетах опор №№ 1400/2-1400/13; 1400/19-1400/23; 1400/46-1400/47. Вырубка ДКР запланирована на июль (при согласовании отключения)</t>
  </si>
  <si>
    <t>Работала Т.О. АПВ-успешно. Дождь, гроза, сильный порывистый ветер.</t>
  </si>
  <si>
    <t>18.03.2016 12.04.2013</t>
  </si>
  <si>
    <t>Сигнал об АО по АСДУ. Работала ТО. АПВ- успешно. Причина: Прохождение грозового фронта, вызвавшее срабатывание защитных аппаратов на ЭО линии и РЗА на ВВ-6 Ф-4 ПС 35/6кВ "Дзержинская"</t>
  </si>
  <si>
    <t>Сигнал об АО по АСДУ. Работала ТО. АПВ-успешно. Причина: схлест проводов ВЛ в пролете опор №№ 101/2/1-101/2/2 из-за увеличенной стрелы провеса, возникшей в результате отсутствия подкосов у первой и концевой опоры отпайки, что привело к наклону опор. Сильный порывистый ветер. Мероприятия по устранению наклона опор и провиса проводов после отключения 03.04.2016, 23.04.2016 не выполнены по причине отсутствия дорог и невозможности подъезда техники. Было запланировано на май 2016. Выполнено 16.05.2016</t>
  </si>
  <si>
    <t>13.08.2015 26.06.2015</t>
  </si>
  <si>
    <t>Работала ТО. АПВ-не успешно. РПВ-успешно. Причина: схлест проводов ВЛ в пролете опор №№ 38-39 из-за увеличенной стрелы провеса провода Ф-"В". Видны следы КЗ на проводах. Сильный порывистый ветер. С14:50 до 16:17 произвели перетяжку провода Ф-"В" в пролете оп.№ 38-39.</t>
  </si>
  <si>
    <t>BB/ТEL-10-20/1000-У2</t>
  </si>
  <si>
    <t>"Таврида Электрик"</t>
  </si>
  <si>
    <t>03.2013</t>
  </si>
  <si>
    <t>На МПУ «СИРИУС» сработала защита УРОВ ВВ-6 Ввод- 6 кВ Т-1-Т. В 11:34 РПВ-успешно. Причина: в ходе проверки РЗА ВВ-6кВ Ф-6 из-за неисправности в блоке контактов выключателя ВВ-6 Ф-6, ячейка №6 ("залипания" блок-контактов), произошел отказ срабатывания ВВ-6кВ Ф-6, что привело к отключению ВВ-6 ввод-6кВ Т-1-Т действием УРОВ. Неисправность была устранена в ходе проверки РЗА.</t>
  </si>
  <si>
    <t>03.04.2016 01.09.2015</t>
  </si>
  <si>
    <t>Сигнал об АО по АСДУ. Работала МТЗ. АПВ- нет. РПВ-не успешно. Причина: в результате воздействия неблагоприятных погодных условий (сильный порывистый ветер) произошло падение дерева на провода  ВЛ в пролете опор №№ 5в-1г., вызвавшее схлест проводов и 2-х фазное КЗ. Провода ВЛ не повреждены</t>
  </si>
  <si>
    <t>ПП-2;   РВНО-6</t>
  </si>
  <si>
    <t>05.2017</t>
  </si>
  <si>
    <t xml:space="preserve">Работала МТЗ. АПВ-успешно. При осмотре ВЛ выявлено: отключен ПП-1. Работала ТО, РПВ-успешно. Причина: попадание животного (кошки) на токоведущие части в ПП-2, в результате чего произошло перекрытие ТЧ, вызвавшее 2-х фазное КЗ. </t>
  </si>
  <si>
    <t>03.02.2016 19.08.2014</t>
  </si>
  <si>
    <t>Работала ТО. АПВ-успешно. Причина: прохождение грозового фронта, вызвавшее срабатывание защитных аппаратов на ЭО линии и РЗА на ВВ-6 Ф-16 ПС 110/35/6кВ "Снисски". Замечаний по состоянию ВЛ не обнаружено.</t>
  </si>
  <si>
    <t>Сигнал об АО по АСДУ. Работала МТЗ. АПВ- не успешно. РПВ-успешно. Причина: Прохождение грозового фронта, вызвавшее срабатывание защитных аппаратов на ЭО линии и РЗА на ВВ-6 Ф-М-3 ПС 35/6кВ "Малышевская". Замечаний по состоянию ВЛ не обнаружено.</t>
  </si>
  <si>
    <t>Яч. РУ типа КРУН Тип -ST-7</t>
  </si>
  <si>
    <t>завод "Электропроект" Варшава</t>
  </si>
  <si>
    <t>28.04.2016 22.05.2015</t>
  </si>
  <si>
    <t xml:space="preserve">Работала МТЗ. АПВ-не успешно. Причина: во время прохождения грозового фронта зафиксировано замыкание на землю (При осмотре отходящих ВЛ-6кВ обнаружено - пробой ОПН фазы "А" на ТП-4 по ВЛ-6кВ Ф-4 ПС 35/6кВ "Гагаринская"). При нессиметричном режиме возник феррорезонанс напряжений, от которого произошло перекрытие клеммника ТН-6кВ и пробой изоляции вторичных цепей напряжения. По продуктам горения изоляции, находящимся во взвешенном состоянии произошло трехфазное короткое замыкание на шинах 6кВ. </t>
  </si>
  <si>
    <t>Работала МТЗ. АПВ-успешно. Гроза, дождь,сильный порывистый ветер. 24.05.2016г. В10ч55мин  24.05.16г во время осмотра  ВЛ-6 ф-Н-2 обнаружено в ТП Н2-33 две сгоревшие плавкие вставки (Ф-А,Ф-В.) и вышедший из строя тр-р  6/0,4кВ, ТМ-250 кВА, R=0. 25.05.16 произвели замену дефектного тр-ра.</t>
  </si>
  <si>
    <t>ТМ-250</t>
  </si>
  <si>
    <t>Сигнал об АО по АСДУ. Работала МТЗ. АПВ - успешно. Причина: В результате прохождения грозового фронта произошло перегорание плавких вставок ПКТ-6 (Ф-А,Ф-В.) в ТП 6/0,4кВ № Н2-33. В результате проведенных измерений ТП 6/0,4кВ № Н2-33 выявлено несоответствие нормам по сопротивлению постоянному току изоляции обмоток ВН трансформатора (R=0). 25.05.16 произвели замену дефектного тр-ра.</t>
  </si>
  <si>
    <t>Работала МТЗ. АПВ-успешно. Гроза, дождь,сильный порывистый ветер. 24.05.16 произведен осмотр ВЛ. Причин АО не опбнаружено.</t>
  </si>
  <si>
    <t>19.06.2015 19.03.2015</t>
  </si>
  <si>
    <t>Сигнал об АО по АСДУ. Работала МТЗ. АПВ-успешно. Причина: прохождение грозового фронта, вызвавшее срабатывание защитных аппаратов на ЭО линии и РЗА на ВВ-6 Ф-3 ПС 110/35/6кВ "Козловская". Замечаний по состоянию ВЛ не обнаружено.</t>
  </si>
  <si>
    <t>ТМГ 1000/10-11-УХЛ-1</t>
  </si>
  <si>
    <t>18.02.2016 29.07.2011</t>
  </si>
  <si>
    <t>Работала МТЗ. АПВ-не успешно. РПВ-не успешно. Причина: неисправность тр-ра в ТП-181 (обмотка "ВН-бак" Rиз = 0) - межвитковое замыкание обмоток трансформатора. Необходима замена неисправного трансформатора.</t>
  </si>
  <si>
    <t>АСБ 3*95</t>
  </si>
  <si>
    <t>Работала ТО. АПВ - нет. РПВ - не успешно. Причина: неисправность кабельной воронки 6 кВ на оп.№1. длительный срок эксплуатации ВЛ - старение и износ изоляционных материалов. Поврежденный участок КЛ заменен.</t>
  </si>
  <si>
    <t>Работала МТЗ. АПВ-нет. РПВ-не успешно. В результате осмотра, обнаружена ветка на проводах ВЛ в пролете оп. №№45-46, ветку убрали. В 20:33 РПВ-успешно.</t>
  </si>
  <si>
    <t>27.05.2016 16.08.2015</t>
  </si>
  <si>
    <t>Работала МТЗ. АПВ-нет. РПВ-не успешно. Причина: в результате сильных порывов ветра произошел слом и падение ветки дерева на провода ВЛ в пролете оп. №№45-46. В 20:33 РПВ-успешно. Необходима вырубка ДКР в охранной зоне ВЛ.</t>
  </si>
  <si>
    <t>Работала ТЗНП. АПВ-успешно.</t>
  </si>
  <si>
    <t>Работала Т.О. АПВ -нет. РПВ-не успешно. Причина: падения дерева на ВЛ, в результате произешел оборыв провода (3х фаз) в пролете оп. №№15-16. С 10:05 до 12:11 Произвели восстановление проводов фаз "А","В","С" в пролете опор №15-16.</t>
  </si>
  <si>
    <t>31.05.2016 08.07.2015</t>
  </si>
  <si>
    <t>Работала ТО. АПВ-нет. РПВ-не успешно. Причина: в результате сильных порывов ветра произошло падение  дерева на провода ВЛ в пролете оп. №№ 15-16, которое привело к обрыву проводов 3 фаз. Восстановление проводов выполнено 01.06.16. Необходима вырубка ДКР в охранной зоне ВЛ.</t>
  </si>
  <si>
    <t>20.05.2016 01.09.2015</t>
  </si>
  <si>
    <t>Сигнал об АО по АСДУ. Работала МТЗ. АПВ- нет. РПВ-не успешно. Причина: в результате воздействия неблагоприятных погодных условий (сильный порывистый ветер) произошло падение дерева на провода  ВЛ в пролете опор №№ 51-52, вызвавшее схлест проводов и 2-х фазное КЗ. Провода ВЛ не повреждены</t>
  </si>
  <si>
    <t>07.05.2016 06.08.2015</t>
  </si>
  <si>
    <t>11.2016</t>
  </si>
  <si>
    <t>Сигнал об АО по АСДУ. Сработало указательное реле "Авар.откл." АПВ-успешно. Причина: в результате разрушения крепления натяной гирлянды изоляторов на опоре № 305/23 фаза «В» произошел схлест проводов ВЛ, что привело к 2-х фазному КЗ и срабатыванию РЗА. Произведена замена поврежденной гирлянды изоляторов.</t>
  </si>
  <si>
    <t>Работала МТЗ. АПВ-нет. РПВ-не успешно. В 3:00 отключили ЛР-3/1, РПВ-успешно. Неисправность на отпайке ООО "Орион". В 7:45 Откл. ЛР ОР/2 (отпайка на ООО "Орион" РУ-6 кВ). Владелец уведомлен. В 8:23 ВЛ-6 кВ Ф-9 в работе. Простоев нет. Произведен осмотр ВЛ (АО "СНГ"). Повреждений нет.</t>
  </si>
  <si>
    <t>0</t>
  </si>
  <si>
    <t>Работала МТЗ. АПВ-нет. РПВ-не успешно. Причина: Неисправность КЛ-6кВ на отпайке ООО "Орион". Выявлено нарушение установленных правил и условий эксплуатации, выраженное в отсутствии защиты поврежденной КЛ, принадлежащей ООО "КСК", и питающейся от электроустановки (РУ-6кВ), принадлежащей ООО "Орион", от коротких замыканий и нарушений нормальных режимов. В ООО "Орион" направлено письмо с требованием решить вопрос установки защит на присоединениях.</t>
  </si>
  <si>
    <t>Работала 1 ст.ТЗНП. АПВ-успешно. Причина: Работа диф. защиты С-2-Т (повреждение кабеля токовых цепей трансформатора тока 110кВ. Неисправность устранена 09.06.16) на ПС110/35/6кВ "Лугань". При осмотре ПС "Лугань" обнаружено: Вкл КЗ-110 С-2-Т, Откл: ОД-110 С-2-Т, МВ-35 С-2-Т, МВ-6 Ввод 6 С-2-Т (Сработало указательное реле АО). АВР-35кВ -успешно В 9:26 Вкл.СМВ-6кВ(нагрузка С-2-Т переведена на С-1-Т). Произведен осмотр Уч.ВЛ-110кВ "Коханы-1"(АО "СНГ") LВЛ-30 км. Повреждений не обнаружено.</t>
  </si>
  <si>
    <t>ТТ-110кВ</t>
  </si>
  <si>
    <t xml:space="preserve">Работала 1 ст.ТЗНП. АПВ-успешно. Причина:  в результате повреждения кабеля токовых цепей трансформатора тока 110кВ произошло ложное срабатывание диф. защиты С-2-Т на ПС 110/35/6кВ "Лугань". </t>
  </si>
  <si>
    <t>Работала 1 ст.ТЗНП. АПВ-успешно. Причина: персоналом ВПО произведен осмотр ВЛ-110кВ «Коханы -1»:  на анкерной оп. ЖБ №48(отпайка на ПС110/35/6кВ «Лугань» )  обнаружено перекрытие вводной гирлянды шлейфа фаза «С» с загрязнением. 12,8км от ПС220 «Новоотрадная» .Замена планируется на Август 2016г.</t>
  </si>
  <si>
    <t>08.03.16;      28.08.15</t>
  </si>
  <si>
    <t>Сигнал об АО по АСДУ. Работала МТЗ. (АПВ-нет). РПВ-успешно. Причина: Под действием сильного порывистого ветра произошел слом и падение дерева на провода ВЛ-6кВ в пролёте опор №№ 14А-15А, приведшее к схлесту проводов и 2х фазному КЗ. К моменту производства РПВ дерево слетело с проводов. Провода ВЛ не повреждены.</t>
  </si>
  <si>
    <t>СМВ-35 ПС 35/6кВ "Росскат"</t>
  </si>
  <si>
    <t>При переводе нагрузки ПС 35/6 кВ "Промысловая" с ВЛ-35 кВ "Промысловая-1" ПС 110/35/6 кВ "Нефтегорская-2"(ВПО),по заявке ВПО,на ВЛ-35 кВ "Промысловая-2" (ЗАО"ССК") ПС 35/6 кВ "Росскат"(ОАО"Росскат") произошло исчезновение напряжения на шинах 35 кВ ПС 35/6 кВ "Промысловая".
Причина: на ПС 35/6 кВ "Росскат"(ОАО "Росскат") оперативным персоналом ЗАО "ССК" не был включен, либо не включился СМВ-35.</t>
  </si>
  <si>
    <t>Работала ТО. АПВ-успешно. Причина: в пролете оп. №№2Г-3Г обнаружен обрыв провода ф-"В", в следствии падения дерева.</t>
  </si>
  <si>
    <t>10.04.2015</t>
  </si>
  <si>
    <t>Сигнал об АО по АСДУ. Работала ТО. АПВ-успешно. Причина: падение дерева на провода ВЛ в пролете оп. №№ 5Г-6Г. В пролете опор №№ 2Г-3Г обнаружен обрыв провода ф-"В". Дерево удалено с проводов, оборванный провод восстановлен. ВЛ-6кВ Ф-Н-7 ПС 35/6кВ "Елховская" включена в программу КР на 2016 год.</t>
  </si>
  <si>
    <t>Сработало указательное реле "Авар.откл." АПВ- не успешно.. РПВ-не успешно. Произвели осмотр ВЛ и обнаружили в ТП 2002/25 пробиты два разрядника фазы "В" и "С". Отключили ЛР-6 кВ на оп.№2000/7 к ТП 2002/25 и вкл.Ф-20 в работу. 06.06.16 произвели  демонтаж дефектних ОПН-6. В 9:30 ТП 2002/25 введена в работу. Дождь, гроза, сильный порывистый ветер.</t>
  </si>
  <si>
    <t>21.11.15;      18.08.14</t>
  </si>
  <si>
    <t xml:space="preserve">Сигнал об АО по АСДУ. Сработало указательное реле "АО". АПВ- не успешно. РПВ-не успешно. Причина: в результате прохождения грозового фронта произошло повышение напряжения на проводах ВЛ-6кВ, в результате повлекшее  к нарушению целостности в ТП 2002/25 разрядников фаз "В" и "С". произвели  демонтаж дефектных ОПН-6. </t>
  </si>
  <si>
    <t>РП-361</t>
  </si>
  <si>
    <t>Сигнал об АО по АСДУ. Работала МТЗ. АПВ-нет. РПВ-успешно. Причина: витковое замыкание в токовом реле РТ-40 в яч. Ввод-6кВ Т-1-Т. Наличие тока на отключающей катушке МВ-6 Ввод-6 Т-1-Т ПС 35/6кВ "временная Дмитриевская" по причине замкнутых контактов вышедшего из строя реле РП-361. Замена дефектного реле  выполнена 07.06.16.</t>
  </si>
  <si>
    <t>В 13:58 прошла посадка напряжения. После посадки напряжения появилось замыкание на "Землю" ф-"А" 2СШ-35кВ ПС "Серноводская"(СПО). В 14:58 "Земля" самоустранилась (АО ВЛ-35кВ "Боровская"(АО "СНГ") ПС 35/6 кВ "ФНС"). Причина: на оп.№35 ВЛ-35кВ "Боровская"   разрушена гирлянда изоляторов ф-"А". Произвели замену дефектной гирлянды. "Земли" нет. Гроза, дождь, сильный порывистый ветер.</t>
  </si>
  <si>
    <t>21.04.16;      06.11.15</t>
  </si>
  <si>
    <t>100</t>
  </si>
  <si>
    <t>Сработало указательное реле АО. АПВ-не успешно 15:39 РПВ-успешно. После включения появилось замыкание "Землю" ф-"А"  2СШ-35кВ ПС"Серноводская"(СПО). Причина: в результате попадания разряда молнии в гирлянду изоляторов фазы "А" на оп.№ 35, произошло её разрушение. Произведена  замена дефектной гирлянды.  Неблагоприятные погодные условия: гроза, дождь, сильный порывистый ветер.</t>
  </si>
  <si>
    <t>РВС-35 РНДЗ-2-35/630</t>
  </si>
  <si>
    <t>03.02.16;      08.09.14</t>
  </si>
  <si>
    <t>Работала МТЗ. АПВ-не успешно. Причина: в результате прохождения грозового фронта произошло разрушение РВС-35 на ЛР-35№2 ф-"С" ПС 35/6кВ "Запрудная". Произвели демонтаж дефектного разрядника. Гроза,дождь, сильный порывистый ветер.</t>
  </si>
  <si>
    <t>Работала ТО. АПВ-не успешно. РПВ-успешно.Гроза,дождь, сильный порывистый ветер.</t>
  </si>
  <si>
    <t>17.03.16;      10.07.15</t>
  </si>
  <si>
    <t>Работала ТО. АПВ-не успешно. РПВ-успешно. Причина: попадание разряда молнии на провода ВЛ во время прохождения грозового фронта привело к аварийному отключению ВЛ. Отгорел проводник от провода ВЛ фазы "А" до РВО-6 на приемном портале РУ-6кВ ПС 35/6кВ "Ивановская"</t>
  </si>
  <si>
    <t xml:space="preserve">Работала МТЗ. АПВ-успешно. При осмотре ВЛ выявлено: отключен ПП-1. Работала Т.О В 20:40 РПВ- не успешно. При осмотре ВЛ обнаружено: в ПП-4 на шинах 6-кВ Ф-"В"и"С" мертвое животное (кот). Убрали.  В 22:10 ВЛ-6 кВ Ф-2 полностью  в работе. Гроза,дождь,  сильный порывистый ветер. </t>
  </si>
  <si>
    <t>17.02.16;      18.09.15</t>
  </si>
  <si>
    <t xml:space="preserve">Работала МТЗ. АПВ-успешно. При осмотре ВЛ выявлено: отключен ПП-1. Работала Т.О В 20:40 РПВ- не успешно. Причина: попадание животного (кот) на токоведущие части в ПП-4 привело к перекрытию на шинах 6-кВ Ф-"В"и"С" и возникновению 2-х фазного КЗ. </t>
  </si>
  <si>
    <t>03.03.16      16.09.15</t>
  </si>
  <si>
    <t xml:space="preserve">Работала ТО. АПВ- успешно. Причина: попадание разряда молнии на провода ВЛ во время прохождения грозового фронта. </t>
  </si>
  <si>
    <t>Работала МТЗ. АПВ-успешно. Гроза, дождь, сильный порывистый ветер.Произвели осмотр ВЛ, замечаний нет.</t>
  </si>
  <si>
    <t>18.02.2016</t>
  </si>
  <si>
    <t>Работала МТЗ. АПВ-успешно. Гроза, дождь, сильный порывистый ветер. При осмотре ВЛ замечаний не обнаружено.</t>
  </si>
  <si>
    <t>19.05.16      10.11.14</t>
  </si>
  <si>
    <t>03.2017</t>
  </si>
  <si>
    <t>Работала МТЗ. АПВ-  не успешно. РПВ - успешно. Причина: попадание разряда молнии на провода ВЛ во время прохождения грозового фронта. Повреждений ВЛ не обнаружено.</t>
  </si>
  <si>
    <t>Работала МТЗ. АПВ-успешно.  Произвели осмотр ВЛ, замечаний нет.</t>
  </si>
  <si>
    <t>31.03.2016</t>
  </si>
  <si>
    <t>Сигнал об АО по АСДУ. Работала МТЗ. АПВ-успешно. Причина: касание ветками деревьев проводов ВЛ в пролете опор №№ 40-1Ж, 51-52, 54-64 при порывистом ветре, вызвавшее перекрытие проводов и последующее возникновение КЗ. Требуется вырубка ДКР в охранной зоне ВЛ.</t>
  </si>
  <si>
    <t>Работала МТЗ. АПВ-не успешно. РПВ-успешно.  10.06.16 произведен осмотр ВЛ. Повреждений не обнаружено.</t>
  </si>
  <si>
    <t>10.05.16      28.05.15</t>
  </si>
  <si>
    <t>Сигнал об АО по АСДУ. Работала МТЗ. АПВ-не успешно. РПВ - успешно. Причина: попадание разряда молнии на провода ВЛ во время прохождения грозового фронта. Повреждений ВЛ не обнаружено.</t>
  </si>
  <si>
    <t xml:space="preserve">Работала 1 ст.ТЗНП. АПВ-успешно. Персоналом ПРЦЭиЭ№1 произведен осмотр. ПС110/35/6кВ "Лугань" (АО "СНГ"), "Подгорная"(АО "СНГ"). Замечаний нет. Причина: на отпайке ВЛ-110 кВ "Коханы-1" (ВПО) к ПС 110/35/6 кВ "Лугань"(СНГ) на оп.№52 обнаружены следы перекрытия между шлейфом и траверсой. </t>
  </si>
  <si>
    <t>ВЛ-110 кВ "Сосновка"(ВПО) ПС 110/10 кВ "Подбельская тяговая"(РЖД). Под отключение попали: С-1-Т ПС 110/35/6 кВ "Сосновка"(ВПО), ПС 35/6 кВ "БКНС", "Дерюжевка", "Садовая"(СНГ).</t>
  </si>
  <si>
    <t>Работала Т.О. АПВ-успешно Гроза,дождь, сильный порывистый ветер. Произведен осмотр ВЛ. На оп.№156 (гирлянда Ф-"С") разрушен 1 из 2-х изоляторов ПС-70. "Земли"-нет.</t>
  </si>
  <si>
    <t>15.02.16      14.08.15</t>
  </si>
  <si>
    <t>Сигнал об АО по АСДУ. Работала ТО. АПВ - успешно. Причина: попадание разряда молнии на провода ВЛ во время прохождения грозового фронта. Разрушена гирлянда изоляторов ПС-70 на оп. № 800/156.</t>
  </si>
  <si>
    <t>Работала МТЗ. АПВ-успешно Гроза,дождь, сильный порывистый ветер. 16.06.16 произвели осмотр, повреждений не обнаружено.</t>
  </si>
  <si>
    <t>17.04.16      24.07.15</t>
  </si>
  <si>
    <t>Сигнал об АО по АСДУ. Работала МТЗ. АПВ - успешно. Причина: прохождение грозового фронта, вызвавшее возникновение перенапряжения на ВЛ, срабатывание защитных аппаратов (РВС, ОПН)</t>
  </si>
  <si>
    <t>Работала 1 ст З.З. АПВ-успешно Гроза,дождь, сильный порывистый ветер.</t>
  </si>
  <si>
    <t>Сработало указательное реле "Газовая защита" Т-2-Т</t>
  </si>
  <si>
    <t>КТЗ, г. Кентаусс Казахстан</t>
  </si>
  <si>
    <t>Сработало указательное реле "Газовая защита" Т-2-Т.В 15:00 нагрузка Т-2-Т переведена на Т-1-Т. С 18:40 до 20:00 произвели комплекс измерений и испытание Т-2-Т. Причина: совокупные факторы, которые привели к нагреву трансформатора (Тнаруж более 30 градусов, Кз более 60%) вызвали расширение масла, перемещение избыточного воздуха из бака РПН в расширитель РПН трансформатора, вследствие чего в магистрали РПН-Бак РПН возник поток масла со скоростью движения превышающей величину уставки струйного реле РПН. В ходе расследования также выявлена неисправность схемы АВР-6кВ.</t>
  </si>
  <si>
    <t xml:space="preserve">6:50 прошла посадка напряжения остановились скв. по "Анютинскому" м.р.  Причина АО ВЛ-10 кВ Ф-2 на ПС 110/35/10 кВ "Колдыбань" (ЧПО). Работала МТЗ. АПВ-успешно. </t>
  </si>
  <si>
    <t>ОАО ЧТЗ, Узбекистан</t>
  </si>
  <si>
    <t>09.06.16      11.11.15</t>
  </si>
  <si>
    <t>10.2017</t>
  </si>
  <si>
    <t>Сигнал об АО по АСДУ. Сработало указательное реле основная защита трансформатора. Струйное реле РПН. АПВ-нет. В 6:15 нагрузка Т-2-Т переведена на Т-1-Т (вкл.СМВ-6). Причина АО: неисправность РПН Т-2-Т 4,5-го положений (сопротивление обмоток более 2%). РПН Т-2-Т переведен в 6-е положение. (сопротивление  обмоток 2%). Причина: в результате ослабления пружин сжатия контактных губок РПН Т-2-Т произошел сильный нагрев контактных поверхностей, что привело к повышению температуры масла и его движению, что вызвало срабатывание струйного реле Т-2-Т.</t>
  </si>
  <si>
    <t>14.04.16      21.12.14</t>
  </si>
  <si>
    <t>Работала ТО. АПВ-не успешно. 14:40 РПВ-не успешно. Причина: Предположительно в результате жизнедеятельности птиц в пролете оп.№402/37- №402/6/1 произошло попадание постороннего предмета - проволоки на провода ВЛ (перекрытие проводов фаз "В" и "С"), вызвавшее КЗ и АО ВЛ.</t>
  </si>
  <si>
    <t>Работала МТЗ. АПВ-успешно. Произведен осмотр уч.ВЛ от оп.№700/1 до оп.№700/78 повреждений не обнаружено. Дальнейший осмотр ВЛ запланирован на 19.06.16. Гроза, дождь сильный порывистый ветер. 19.06.2016 г.произведён осмотр ВЛ-10 кВ полностью- видимых повреждений не обнаружено.</t>
  </si>
  <si>
    <t>17.05.16      18.07.15</t>
  </si>
  <si>
    <t>Работала МТЗ. АПВ-успешно. Причина: схлест проводов в пролетах опор №№ 701/32-701/36; 701/43-701/44 в результате прохождения сильного грозового фронта вблизи ВЛ, ураганного ветра, вызвавшего касание ветками деревьев проводов ВЛ. Требуется вырубка ДКР в охранной зоне ВЛ.</t>
  </si>
  <si>
    <t>Работала МТЗ. АПВ-не успешно. РПВ-успешно. Гроза, дождь сильный порывистый ветер.</t>
  </si>
  <si>
    <t>24.02.16      21.10.14</t>
  </si>
  <si>
    <t>3</t>
  </si>
  <si>
    <t>Работала МТЗ. АПВ-не успешно. РПВ-успешно. Причина: схлест проводов в пролетах опор №№ 1400/45-1400/57 в результате прохождения сильного грозового фронта вблизи ВЛ, ураганного ветра. Требуется устранение провиса проводов.</t>
  </si>
  <si>
    <t>Работала МТЗ. АПВ-успешно. АВР-10 на ПС "Петрухновская"-успешно. АВР-35 на ПС "Пиненковская"-успешно. В 22:10 восстановлена нормальная схема эл.снабжения на ПС "Петрухновская". В 23:21 восстановлена нормальная схема эл.снабжения на ПС"Пиненковская". Осмотр ВЛ запланирован на 19.06.16.Гроза, дождь сильный порывистый ветер.19.06.2016 г.произведён осмотр ВЛ-35 кВ "Петрухновская"- повреждений не обнаружено.</t>
  </si>
  <si>
    <t>26.11.15      30.08.14</t>
  </si>
  <si>
    <t>Работала МТЗ. АПВ-успешно. АВР-10 на ПС "Петрухновская"-успешно. АВР-35 на ПС "Пиненковская"-успешно. Причина: прохождение грозового фронта, вызвавшее возникновение перенапряжения на ВЛ. При осмотре ВЛ повреждений не обнаружено.</t>
  </si>
  <si>
    <t>Работала Т.О. АПВ-не успешно. РПВ-успешно. Гроза, дождь сильный порывистый ветер.</t>
  </si>
  <si>
    <t>05.06.16      05.03.15</t>
  </si>
  <si>
    <t>Сигнал об АО по АСДУ. Работала МТЗ. АПВ- не успешно. РПВ - успешно. Причина: прохождение грозового фронта, вызвавшее возникновение перенапряжения на ВЛ. При осмотре ВЛ повреждений не обнаружено.</t>
  </si>
  <si>
    <t>ВЛ-110 кВ "Язевка-2" (ВПО) ПС 220/110/35 кВ "Кинельская"(МЭС). Под посадку напряжения в энергосистеме Волжского ПО попали: 
ЭО ПРЦЭиЭ №1 (ЦДНГ-3).</t>
  </si>
  <si>
    <t>ВЛ-35 кВ "Верхне-Ветлянка" ПС 35/6 кВ  "Грековская" Под отключение попал: Т-2-Т "Верхне-Ветлянская".</t>
  </si>
  <si>
    <t>Работала МТЗ-1. АПВ-успешно. Гроза, дождь сильный порывистый ветер.</t>
  </si>
  <si>
    <t>11.02.16      04.10.15</t>
  </si>
  <si>
    <t>Работала МТЗ-1. АПВ - успешно. Причина: прохождение грозового фронта, вызвавшее возникновение перенапряжения на ВЛ. При осмотре ВЛ повреждений не обнаружено.</t>
  </si>
  <si>
    <t>Работала МТЗ-1.АПВ-не успешно.РПВ-успешно.Гроза, дождь сильный 
порывистый ветер.Произведён осмотр ВЛ-35 кВ "Северо-Максимовка"- видимых повреждений не обнаружено.</t>
  </si>
  <si>
    <t>1981</t>
  </si>
  <si>
    <t>Работала МТЗ-1. АПВ - не успешно. РПВ-успешно. Причина: прохождение грозового фронта, вызвавшее возникновение перенапряжения на ВЛ. При осмотре ВЛ повреждений не обнаружено.</t>
  </si>
  <si>
    <t xml:space="preserve">Работала МТЗ-1. АПВ-успешно. Осмотр ВЛ запланирован на 19.06.16. Гроза, дождь сильный порывистый ветер. Произведён осмотр ВЛ-6 кВ - видимых повреждений не обнаружено. </t>
  </si>
  <si>
    <t>11.02.16      14.06.15</t>
  </si>
  <si>
    <t>Работала Т.О. АПВ-не успешно РПВ-успешно. Гроза, дождь сильный порывистый ветер. Произведён осмотр ВЛ-35 кВ от ПС 35/6 кВ "Ключи",оп.№50, до оп.№25-видимых повреждений не обнаружено.</t>
  </si>
  <si>
    <t>03.02.16      08.09.14</t>
  </si>
  <si>
    <t>Работала ТО. АПВ - успешно. Причина: прохождение грозового фронта, вызвавшее возникновение перенапряжения на ВЛ. При осмотре ВЛ повреждений не обнаружено.</t>
  </si>
  <si>
    <t>25.02.16      14.07.15</t>
  </si>
  <si>
    <t>Работала МТЗ. АПВ-не успешно. РПВ-успешно. Причина: Под действием сильного порывистого ветра произошел слом и падение дерева на провода ВЛ-6кВ в пролёте опор №№ 28Е-29Е, приведшее к схлесту проводов и 2х фазному КЗ. К моменту производства РПВ дерево слетело с проводов. Провода ВЛ не повреждены.</t>
  </si>
  <si>
    <t>Работала ТО. АПВ-успешно. Гроза, дождь сильный порывистый ветер.</t>
  </si>
  <si>
    <t>Работала МТЗ. АПВ-нет. В 16:07 РПВ-не успешно. Гроза, дождь сильный 
порывистый ветер. В 17:26 введён в работу уч.ВЛ-6 кВ до ПП-7. Причина: в пролёте опор №9е-№10е  ВЛ-6 кВ Ф-1 обнаружено упавшее дерево и обрыв проводов 3-х фаз. В 18:30   отключен ЛР-1, включен ПП-7, введён в работу уч. ВЛ-6 кВ  Ф-1 ПС 35/6 кВ «Сытовка" до ЛР-1. (в простое 2 скв. 17 т/сут).
Обрыв 3-х фаз восстановили.</t>
  </si>
  <si>
    <t>01.06.16      01.09.14</t>
  </si>
  <si>
    <t>Сигнал об АО по АСДУ. Работала МТЗ. АПВ- нет. РПВ-не успешно. Причина: в результате воздействия неблагоприятных погодных условий (гроза, дождь, сильный порывистый ветер) произошло падение дерева на провода  ВЛ в пролете опор №№ 9Е-10Е, вызвавшее обрыв проводов и трехфазное КЗ. Произвели восстановление поврежденных проводов. Капремонт ВЛ запланирован в 2016 году.</t>
  </si>
  <si>
    <t>Работала МТЗ. АПВ-не успешно. В 15:53 РПВ-успешно. Гроза, дождь сильный порывистый ветер. При осмотре обнаружены следы попадания молнии на опоре № 255, перекрытие изоляторов фаз "А" и "В".</t>
  </si>
  <si>
    <t>ШФ-20</t>
  </si>
  <si>
    <t>16.06.16      02.10.15</t>
  </si>
  <si>
    <t>Сигнал об АО по АСДУ. Работала МТЗ. АПВ- не успешно. РПВ - успешно. Причина: в результате воздействия грозовых перенапряжений произошло электродуговое перекрытие штыревых изоляторов фаз "А" и "В" на опоре № 255, вызваашее 2-х фазное КЗ и срабатывание защит. Произведена замена дефектных изоляторов.</t>
  </si>
  <si>
    <t>10.02.16      15.08.15</t>
  </si>
  <si>
    <t>Работала МТЗ-2. АПВ - успешно. Причина: прохождение грозового фронта, вызвавшее возникновение перенапряжения на ВЛ. При осмотре ВЛ повреждений не обнаружено.</t>
  </si>
  <si>
    <t>05.04.16      25.08.15</t>
  </si>
  <si>
    <t>Работала МТЗ. АПВ - успешно. Причина: прохождение грозового фронта, вызвавшее возникновение перенапряжения на ВЛ. При осмотре ВЛ повреждений не обнаружено.</t>
  </si>
  <si>
    <t>Работала МТЗ-1 АПВ-успешно. Гроза, сильный  порывистый ветер.</t>
  </si>
  <si>
    <t>27.05.16      17.10.14</t>
  </si>
  <si>
    <t>03.05.16      29.05.13</t>
  </si>
  <si>
    <t>Работала МТЗ-1. АПВ-не успешно. РПВ-успешно. Причина: Под действием сильного порывистого ветра произошел слом и падение ветки дерева из-за пределов охранной зоны на провода ВЛ-6кВ в пролёте опор №№ 86-87, приведшее к схлесту проводов и 2х фазному КЗ. Провода ВЛ не повреждены.</t>
  </si>
  <si>
    <t>Работала МТЗ. АПВ-не успешно 6:10 РПВ-успешно. Произведён осмотр ВЛ-10 кВ- под ТП 10/0,4 кВ обнаружена мёртвая птица (грач). Видимых повреждений на ВЛ не обнаружено.</t>
  </si>
  <si>
    <t>Работала МТЗ. АПВ-не успешно. РПВ-успешно. Причина: Попадание птицы на токоведущие части ЛР-10 на оп. № 1402/8 привело к перекрытию и возникновению 2-х фазного КЗ. Провода ВЛ не повреждены.</t>
  </si>
  <si>
    <t>Сработало указательное реле А.О. АПВ- успешно. АО произошло во время пуска скв. №160 персоналом ООО "СЭС". Причина: выход из строя АВ-0,4кВ на скв. № 160 Горбатовского м/р.</t>
  </si>
  <si>
    <t>ВА 0436 250А</t>
  </si>
  <si>
    <t>04.02.16      19.01.15</t>
  </si>
  <si>
    <t>Сигнал об АО по АСДУ. Сработало указательное реле АО. АПВ- успешно. Причина: неселективное срабатывание РЗА ВЛ-6кВ Ф-3 ПС 35/6кВ "Горбатовская-1" в результате неисправности АВ-0,4кВ 250А ВА 0436 - отказ механизма привода выключателя, последующее подгорание контактов, прогар в корпусе автомата.</t>
  </si>
  <si>
    <r>
      <t xml:space="preserve">Работала ТО. АПВ-успешно. Гроза, дождь, сильный порывистый ветер.
</t>
    </r>
    <r>
      <rPr>
        <sz val="10"/>
        <rFont val="Arial Cyr"/>
        <charset val="204"/>
      </rPr>
      <t>Произведён осмотр ВЛ-10 кВ - . видимых повреждений не обнаружено.</t>
    </r>
  </si>
  <si>
    <t>16.05.16      16.09.15</t>
  </si>
  <si>
    <t>Сигнал об АО по АСДУ. Работала ТО. АПВ - успешно. Причина: прохождение грозового фронта, вызвавшее возникновение перенапряжения на ВЛ. При осмотре ВЛ повреждений не обнаружено.</t>
  </si>
  <si>
    <t>Работала ТО. АПВ-успешно. Гроза, дождь, сильный порывистый ветер. Произвели осмотр ВЛ повреждений не обнаруженно.</t>
  </si>
  <si>
    <t>08.01.16      12.11.14</t>
  </si>
  <si>
    <t>Работала ТО. АПВ-успешно.
Произвели осмотр ВЛ-6 кВ от оп.№32 до оп.№132 повреждений не обнаруженно. 29.06.2016г произведен осмотр ВЛ,при осмотре в пролете оп.№10-11 на ВЛ лежит дерево.Убрали.</t>
  </si>
  <si>
    <t>15.01.16      07.09.15</t>
  </si>
  <si>
    <t>Работала ТО. АПВ-успешно. Причина: Под действием сильного порывистого ветра произошло падение  дерева в пределах охранной зоны на провода ВЛ-6кВ в пролёте опор №№ 10-11, приведшее к схлесту проводов и 2х фазному КЗ. Провода ВЛ не повреждены. Требуется вырубка ДКР в охранной зоне ВЛ.</t>
  </si>
  <si>
    <t>МВ--35 С-1-Т
МВ-35 "Смагинская-1"</t>
  </si>
  <si>
    <t>МВ--35 С-1-Т МВ-35 "Смагинская-1" ПС 110/35/6 кВ "Красногородецкая" Под отключение попали: Т-1-Т ПС 35/6 кВ "Шумалгинская", "Озеркинская", "Славкинская", "Смагинская".</t>
  </si>
  <si>
    <t>Сработало указательное реле "Авар.откл.", Т.О. АПВ-нет. РПВ-не успешно. Сильный порывистый ветер. В 17:20 АВР-6 кВ-успешно на ПС 35/6 кВ "Озеркинская". В 17:20 АВР-6 кВ-не успешно на ПС 35/6 кВ "Смагинская". В 18:15 перевод нагрузки Т-1-Т на Т-2-Т на ПС 35/6 кВ "Славкинская". В 19:05 перевод нагрузки Т-1-Т на Т-2-Т на ПС 35/6 кВ "Смагинская". Причина: произвели осмотр ВЛ-35 кВ "Смагинская-1" и обнаружили в пролете опор №13-14 дерево на проводах. В 21:06 вкл. МВ-35 С-1-Т. ВЛ-35 кВ "Смагинская-1" выведена в резерв. С 21:00 до 22:10 Снятие упавшего дерева с проводов ВЛ в пролете опор  №13-14.В 23:50 на ПС ""Озеркинская" восстановлена нормальная схема эл.снабжения.</t>
  </si>
  <si>
    <t>Сигнал об АО по АСДУ. Работала ТО. АПВ-нет. РПВ - не успешно. Причина: Под действием сильного порывистого ветра произошло падение  дерева на провода ВЛ-35кВ в пролёте опор №№ 13-14, приведшее к междуфазному перемежающемуся КЗ через ветки упавшего дерева. и действию защит МВ-35кВ "Смагинская-1" с успешным АПВ. После успешного АПВ КЗ не устранилось и было отключено МВ-35 С-1-Т ПС "Красногородецкая" по причине отказа в работе МВ-35" Смагинская-1", который остался во включенном положении из-за механического заклинивания механизма привода выключателя. Произведена регулировка, протяжка и смазка привода выключателя.</t>
  </si>
  <si>
    <t>ВЛ-110 кВ "Чапаевская-Снисски-2" ПС 110/35/10 кВ "Чапаевская"(ЧПО) Под отключение попали:Ф-14,Ф-15,Ф-16,Ф-17,Ф-18 (АО "СНГ") ПС 110/35/6 кВ "Снисски"(ЧПО),  ПС 35/6 кВ "Медведевская".</t>
  </si>
  <si>
    <t>Работала ТЗНП-1 ступень.
АПВ-успешно. Причина: на промежуточной ж/б оп.№73 обнаружены следы замыкания на проводе верхней фазы "В" по птичьим загрязнениям. Планируется установка противоптичьих устройств на оп.№73 в июле 2016 г.</t>
  </si>
  <si>
    <t>Работала Т.О.АПВ-не успешно. РПВ-успешно.(после устранения неисправности). Причина:При пуске бригадой"С-Э-С" скв.№123 "Восточного"м/р произошел К.З кабеля в разделке СУ (фаза "А" и "В" касались друг друга) .Марка кабеля 3КГ 3х70+1х35 . Произведена разделка.Скважина в работе.</t>
  </si>
  <si>
    <t>3КГ 3х70+1х35</t>
  </si>
  <si>
    <t>Сигнал об АО по АСДУ. Работала ТО. АПВ - не успешно. РПВ - успешно (после устранения неисправности) Причина: В результате повреждения изоляции и замыкания жил фаз "А" и"В" КЛ-0,4кВ на СУ скв. № 123 произошло отключение ВЛ-6кВ Ф-11 ПС "Восточная". Неселективное срабатывание РЗА. Необходима проверка на соответствие уставок РЗА фактической нагрузке.</t>
  </si>
  <si>
    <t>Работала МТЗ. АПВ-не успешно. 10:55 РПВ-успешно. Причина: схлест спусков ВЛ на ТП-104. (в результате касания фундамента ТП бульдозером  ЦДНГ-4 при планировке территории скв.№ 265,165.)</t>
  </si>
  <si>
    <t>02.03.16      05.08.15</t>
  </si>
  <si>
    <t>Работала МТЗ. АПВ-не успешно. РПВ-успешно. Причина: в результате наезда бульдозера на фундамент ТП 6/0,4кВ № 104 произошел схлест шлейфовых спусков проводов с опоры № 1В к ТП 6/0,4кВ № 104.</t>
  </si>
  <si>
    <t>30.03.15      14.10.14</t>
  </si>
  <si>
    <t>Работала МТЗ. АПВ-успешно.
При осмотре ВЛ-причины АО не обнаружены. Причина: Несоблюдение инструкций по эксплуатации. Персоналом  ООО "СЭС" был произведен пуск скв.№139 "Н-Спиридоновского" м/р с изоляцией R=0. Отключение ВЛ-6кВ с успешным АПВ произошло по причине отсутствия селективности по цепочке СУ ЭД - КТП - Фидер.</t>
  </si>
  <si>
    <t>24.05.16      14.08.15</t>
  </si>
  <si>
    <t>Работала МТЗ.АПВ-не успешно.
РПВ-не успешно.Сильный порывистый ветер, дождь.Произведен осмотр ВЛ 6/10 кВ. При осмотре обнаружено:оп.№62 разрушены изоляторы ф-"В","С". Произведена замена.В 18:30 Ф-34 включен в работу.</t>
  </si>
  <si>
    <t>Работала МТЗ. АПВ-не успешно.
РПВ-не успешно. Причина обнаружена при верховом осмотре ВЛ: под воздействием грозовых перенапряжений образовались трещины в фарфоровой покрышке штыревых изоляторов фаз "В" и "С" на опоре № 3400/62, что при дожде привело к междуфазному КЗ на "землю" и отключению ВЛ-6/10кВ. Прохождение грозового фронта на "Гнездинском м/р. Произведена замена дефектных изоляторов.</t>
  </si>
  <si>
    <t>Работала МТЗ. АПВ-успешно Причина: неисправность КТППН №65-04 (ООО "СЭС") скв.№490 "Ново-Ключевского"м.р.</t>
  </si>
  <si>
    <t>н.д.</t>
  </si>
  <si>
    <t>КТППН № 65-04</t>
  </si>
  <si>
    <t xml:space="preserve">Работала МТЗ. АПВ-успешно Причина: неисправность КТППН №65-04 сторонней организации (ООО "СЭС") </t>
  </si>
  <si>
    <t>ТП № 51 "Аэронавигации"</t>
  </si>
  <si>
    <t xml:space="preserve">Работала МТЗ. АПВ- не успешно Причина: неисправность ТП № 51 сторонней организации ("Аэронавигации") </t>
  </si>
  <si>
    <t>17.02.16      18.09.15</t>
  </si>
  <si>
    <t>16.02.16      04.08.15</t>
  </si>
  <si>
    <t>Сигнал об АО по АСДУ. Работала МТЗ. АПВ - не успешно, РПВ - успешно. Причина: прохождение грозового фронта, вызвавшее возникновение перенапряжения на ВЛ. При осмотре ВЛ повреждений не обнаружено.</t>
  </si>
  <si>
    <t>Посадка напряжения в результате замыкания на землю во внешних сетях</t>
  </si>
  <si>
    <t>Работала МТЗ. АПВ - нет. РПВ - успешно. Причина: прохождение грозового фронта, вызвавшее возникновение перенапряжения на ВЛ. При осмотре ВЛ повреждений не обнаружено.</t>
  </si>
  <si>
    <t>23.03.16      18.02.15</t>
  </si>
  <si>
    <t>Работала МТЗ. АПВ - не успешно, РПВ - успешно. Причина: прохождение грозового фронта, вызвавшее возникновение перенапряжения на ВЛ. При осмотре ВЛ повреждений не обнаружено.</t>
  </si>
  <si>
    <t>Работала МТЗ-1. АПВ - не успешно, РПВ - успешно. Причина: прохождение грозового фронта, вызвавшее возникновение перенапряжения на ВЛ. При осмотре ВЛ повреждений не обнаружено.</t>
  </si>
  <si>
    <t>СВВ-35 ВНН-СЭЩ-П-35-31,5/160 УХЛ-1</t>
  </si>
  <si>
    <t>ГК "Электрощит"</t>
  </si>
  <si>
    <t>04.07.16      18.05.15</t>
  </si>
  <si>
    <t>При производстве переключений по выводу в ремонт ВЛ-110 кВ "Бариновка-2" на ПС 110/35/6 кВ "Бариновская"произошло отключение 2 С.Ш-35 кВ ПС 110/35/6 кВ «Бариновская» в результате аварийного отключения СВВ-35 в момент отключения ВВ-35 С-2-Т. Причина АО: при неоднократном включении произошла раскрутка механизма привода СВВ-35. Выполнена протяжка и смазка механизма привода.</t>
  </si>
  <si>
    <t>02.06.16      27.07.15</t>
  </si>
  <si>
    <t>Сигнал об АО по АСДУ. Работала МТЗ-1. АПВ -успешно. Причина: прохождение грозового фронта, вызвавшее возникновение перенапряжения на ВЛ. При осмотре ВЛ повреждений не обнаружено.</t>
  </si>
  <si>
    <t>21.03.16      19.11.14</t>
  </si>
  <si>
    <t>РаботалаТО. АПВ -успешно. Причина: прохождение грозового фронта, вызвавшее возникновение перенапряжения на ВЛ. При осмотре ВЛ повреждений не обнаружено.</t>
  </si>
  <si>
    <t>МВ-35 Т-2-Т С-35М-630-10АУ1</t>
  </si>
  <si>
    <t>КЭМСЗ</t>
  </si>
  <si>
    <t>Сработало указательное реле АО.
АПВ-нет. РПВ-успешно. Причина: прохождение сильного грозового фронта в районе ПС 35/6кВ "Дерюжевка" . Произзведен осмотр ПС,                 
повреждений и следов грозовых разрядов не обнаружено.</t>
  </si>
  <si>
    <t>Сигнал об АО по АСДУ. Работала ТО. АПВ-успешно. Причина: касание ветками деревьев проводов ВЛ в районе опоры № 9 при непогоде и сильном порывистом ветре, вызвавшее перекрытие проводов и последующее возникновение КЗ. Необходимо выполнить вырубку ДКР в охранной зоне ВЛ.</t>
  </si>
  <si>
    <t>Проходной изолятор ввода 6кВ Т-1-Т           Тип: ИПТ-10/630А01</t>
  </si>
  <si>
    <t>14.06.16      12.08.15</t>
  </si>
  <si>
    <t>Сработали указательные реле: "Перегрев масла",  "Газовая защита на отключение", "Газовая защита на сигнал". АПВ-нет. АВР-6 кВ-не успешно. Причина: течь масла из под шпильки проходного изолятора ф-"С" в результате старения и износа изоляционного материала.</t>
  </si>
  <si>
    <t>КЛ-0,22кВ АВВГ 7х1,5</t>
  </si>
  <si>
    <t>21.03.16      16.06.15</t>
  </si>
  <si>
    <t xml:space="preserve"> Повреждение (растрескивание) изоляции токоведущих жил кабеля, вследствие длительной эксплуатации, привело к переходу напряжения на проводник катушки отключения МВ-35 С-1-Т и ложному отключению МВ-35 С-1-Т</t>
  </si>
  <si>
    <t>Сигнал об АО по АСДУ. Работала МТЗ. АПВ-успешно. Причина: схлест проводов ВЛ в пролетах опор  №№ 400/60-400/61, 400/64-400/66 при сильном порывистом ветре. Необходимо выполнить устранение провисов проводов.</t>
  </si>
  <si>
    <t>Сработало указательное реле "Авар.откл." АПВ -успешно. Причина: прохождение грозового фронта, вызвавшее возникновение перенапряжения на ВЛ. При осмотре ВЛ повреждений не обнаружено.</t>
  </si>
  <si>
    <t>07.05.16      17.01.14</t>
  </si>
  <si>
    <t>Работала ТО. АПВ-успешно. Причина: касание ветками деревьев проводов ВЛ в пролете опор №№ 400/9-400/10 при непогоде и сильном порывистом ветре, вызвавшее перекрытие проводов и последующее возникновение КЗ. Необходимо выполнить вырубку ДКР в охранной зоне ВЛ.</t>
  </si>
  <si>
    <t>01.05.16      21.01.14</t>
  </si>
  <si>
    <t>Работала МТЗ. АПВ-не успешно. РПВ-успешно. Причина: Попадание птицы на токоведущие части на РВНО-17 привело к перекрытию и возникновению 2-х фазного КЗ. Провода ВЛ и изоляторы  не повреждены.</t>
  </si>
  <si>
    <t>Сработало указательное реле "Авар.откл." АПВ- успешно. Гроза,дождь,сильный  порывистый ветер. Осмотр ВЛ произведен 25.07.16. (отсутствие дорог). Обнаружены следы касания ветками деревьев проводов ВЛ в пролете опор №№ 700/10-700/11, 700/126-700/127</t>
  </si>
  <si>
    <t>28.06.16      20.10.14</t>
  </si>
  <si>
    <t>Сработало указательное реле "Авар.откл.". АПВ-успешно. Причина: Схлест проводов ВЛ при касании ветками деревьев проводов ВЛ в пролете опор №№ 700/10-700/11, 700/126-700/127 при непогоде и сильном порывистом ветре. Необходимо выполнить вырубку ДКР в охранной зоне ВЛ.</t>
  </si>
  <si>
    <t>Сигнал об АО по АСДУ. Работала ТО. АПВ -успешно. Причина: прохождение грозового фронта, вызвавшее возникновение перенапряжения на ВЛ. При осмотре ВЛ повреждений не обнаружено.</t>
  </si>
  <si>
    <t>Сигнал об АО по АСДУ. Работала ТО. АПВ -успешно. Причина: в результате прохождения грозового фронта, вызвавшего перенапряжения на ВЛ, произошло разрушение гирлянды изоляторов фазы "А" на опоре № 28. Замена дефектных изоляторов выполнена 26.07.16</t>
  </si>
  <si>
    <t>Сигнал об АО по АСДУ. Сработало указательное реле "Авар.откл.". АПВ -успешно. Причина: прохождение грозового фронта, вызвавшее возникновение перенапряжения на ВЛ. При осмотре ВЛ повреждений не обнаружено.</t>
  </si>
  <si>
    <t>Сработало указательное реле АО.
АПВ-успешно. Произведён осмотр ВЛ-6 кВ - на оп.№3 обнаружен разрушенный изолятор Ф-"В". Замена  запланирована на 26.07.16 г.</t>
  </si>
  <si>
    <t>29.03.16      10.08.15</t>
  </si>
  <si>
    <t>Сигнал об АО по АСДУ. Сработало указательное реле "Авар.откл.".АПВ-успешно. Причина: касание ветками деревьев проводов ВЛ в пролете опор №№ 35-36 при непогоде и сильном порывистом ветре, вызвавшее перекрытие проводов и последующее возникновение КЗ. Необходимо выполнить вырубку ДКР в охранной зоне ВЛ.</t>
  </si>
  <si>
    <t>10.07.16      27.04.15</t>
  </si>
  <si>
    <t>Работала ТО. АПВ- не успешно. РПВ - не успешно. Причина: в результате старения и износа изоляционных материалов произошло разрушение ОПН-6 на фазе "В" ТП-129 и ОПН-6 фазы "С" в ячейке № 14 РУ-6кВ ПС "Коммунарская", вызвавшее возникновение 2-х фазного КЗ на "землю". 27.07.16 выполнена замена дефектных ОПН-6</t>
  </si>
  <si>
    <t>Работала ТО.АПВ-успешно.
Причина: воздействие строительными механизмами - в пролете оп.№ 1500/56-1508/1 при проезде спец.техники ООО "Фирма СМУ" (бур) произошел обрыв проводов ф-А" и "С". АПВ успешно в связи с тем, что обрыв произошел на ответвительной опоре.Выполнены работы по восстановлению поврежденных проводов.</t>
  </si>
  <si>
    <t>05.05.16      14.09.14</t>
  </si>
  <si>
    <t>18.06.16      20.09.15</t>
  </si>
  <si>
    <t>15.06.16      14.08.15</t>
  </si>
  <si>
    <t>Работала МТЗ. АПВ - успешно. Причина: прохождение грозового фронта, вызвавшее возникновение перенапряжения на ВЛ. При осмотре ВЛ повреждений не обнаружено. Возможно касание ветками деревьев проводов ВЛ в пролете опор №№ 800/15-800/38. Требуется вырубка ДКР в охранной зоне ВЛ.</t>
  </si>
  <si>
    <t>18.06.16      14.06.14</t>
  </si>
  <si>
    <t>Работала ТО. АПВ - нет. РПВ-успешно. Причина: прохождение грозового фронта, вызвавшее возникновение перенапряжения на ВЛ. При осмотре ВЛ обнаружены разрушенные изоляторы на оп. №№ 110, 140, 143, 208. Замена запланирована при следующем ТР.</t>
  </si>
  <si>
    <t>25.06.16      21.07.15</t>
  </si>
  <si>
    <t>Сработало указательное реле А.О. АПВ - успешно. Причина: прохождение грозового фронта, вызвавшее возникновение перенапряжения на ВЛ. При осмотре ВЛ обнаружен расколотый изолятор на оп. № 307/6. Замена запланирована при следующем ТР.</t>
  </si>
  <si>
    <t>25.07.16      21.01.14</t>
  </si>
  <si>
    <t>Работала ТО. АПВ - успешно. Причина: прохождение грозового фронта, вызвавшее возникновение перенапряжения на ВЛ. При осмотре ВЛ обнаружен провис проводов в пролете опор № 1705/4-1705/5, поврежден опорный изолятор в РВНО-6. Замена, изолятора, перетяжка проводов запланирована при следующем ТР.</t>
  </si>
  <si>
    <t>16.12.15      01.07.15</t>
  </si>
  <si>
    <t>Работала ТО. АПВ - успешно. Причина: касание ветками деревьев проводов ВЛ в районе опор №№ 33, 44, 48 при непогоде и сильном порывистом ветре, вызвавшее перекрытие проводов и последующее возникновение КЗ. Гроза, перенапряжение на ВЛ. Необходимо выполнить вырубку ДКР в охранной зоне ВЛ.</t>
  </si>
  <si>
    <t>13.07.16      01.07.15</t>
  </si>
  <si>
    <t>Работала ТО. АПВ - успешно. Причина: касание ветками деревьев проводов ВЛ в пролете опор №№ 400/10-400/11, 400/20-400/21 при непогоде и сильном порывистом ветре, вызвавшее перекрытие проводов и последующее возникновение КЗ. Гроза, перенапряжение на ВЛ. Необходимо выполнить вырубку ДКР в охранной зоне ВЛ.</t>
  </si>
  <si>
    <t>21.06.16      17.10.14</t>
  </si>
  <si>
    <t>Сработало указательное реле АО АПВ-не успешно. В15:38 РПВ-успешно Гроза, дождь, сильный порывистый ветер. Произведен осмотр уч.ВЛ от ПС "Подгорная" до оп.№21. Повреждений не обнаружено. В 16:41  02.08.16г выполнен осмотр ВЛ-35 «Могутово» в полном объёме, замечаний послуживших причиной отключения не обнаружено.</t>
  </si>
  <si>
    <t>Сработало указательное реле АО. АПВ-не успешно. РПВ-успешно . Причина: прохождение грозового фронта, вызвавшее возникновение перенапряжения на ВЛ. При осмотре ВЛ повреждений не обнаружено. НА МВ-35кВ "Могутово" отсутствует электродвигатель заводки привода выключателя, что явилось причиной неуспешного АПВ. Замена МВ-35кВ "Могутово" включена в программу ППНЭ на 2019г.</t>
  </si>
  <si>
    <t>РаботалаТО. АПВ -успешно. Причина: прохождение грозового фронта, вызвавшее возникновение перенапряжения на ВЛ. При осмотре ВЛ повреждений не обнаружено. Требуется вырубка ДКР в охранной зоне ВЛ.</t>
  </si>
  <si>
    <t>29.07.16      26.11.15</t>
  </si>
  <si>
    <t xml:space="preserve">РаботалаТО. АПВ -не успешно. РПВ-успешно. Причина: прохождение грозового фронта, вызвавшее возникновение перенапряжения на ВЛ. При осмотре ВЛ повреждений не обнаружено. </t>
  </si>
  <si>
    <t>02.07.16      14.10.14</t>
  </si>
  <si>
    <t>Работала МТЗ. АПВ -успешно. Причина: перекрытие токоведущих частей птицами в районе опоры № 145 привело к возникновению 2-х фазного КЗ и срабатыванию РЗА с успешным АПВ.</t>
  </si>
  <si>
    <t>04.06.16      19.01.15</t>
  </si>
  <si>
    <t>РаботалаТО. АПВ -успешно. Причина: прохождение грозового фронта, вызвавшее возникновение перенапряжения на ВЛ. При осмотре ВЛ (после прохождения грозового фронта) обнаружены следы удара молнии на оп. № 84 отпайка к КТП-151 (разрушены юбки изоляторов фаз "А" и "В", следы КЗ)</t>
  </si>
  <si>
    <t>РаботалаТО. АПВ - не успешно. РПВ - успешно. Причина: прохождение грозового фронта, вызвавшее возникновение перенапряжения на ВЛ. При осмотре ВЛ обнаружены следы удара молнии на оп. № 84 отпайки к КТП-151 (разрушены юбки изоляторов фаз "А" и "В", следы КЗ)</t>
  </si>
  <si>
    <t>опорные изоляторы ИО-10 на ТП-506/100</t>
  </si>
  <si>
    <t>14.03.16      05.08.15</t>
  </si>
  <si>
    <t>Сигнал об АО по АСДУ. Сработало указательное реле "АО". АПВ -успешно. Причина: в результате прохождения грозового фронта произошло попадание молнии в корпус ТП-506/100, вызваавшее разрушение гфарфоровой изоляции опорных изоляторов типа ИО-10 фаз "В" и "С" со смещением ошиновки 6кВ в УВН. Устранено 05.08.16</t>
  </si>
  <si>
    <t>12.07.16      25.05.16</t>
  </si>
  <si>
    <t>25.06.16      11.08.13</t>
  </si>
  <si>
    <t>РаботалаТО. АПВ - не успешно. РПВ-успешно. Причина: прохождение грозового фронта, вызвавшее возникновение перенапряжения на ВЛ. При осмотре ВЛ повреждений не обнаружено. Требуется вырубка ДКР в охранной зоне ВЛ.</t>
  </si>
  <si>
    <t>А-35</t>
  </si>
  <si>
    <t>09.07.16      08.10.15</t>
  </si>
  <si>
    <t>Работала МТЗ. АПВ - не успешно. РПВ - не успешно. Причина: в результате прохождение грозового фронта с сильными порывами ветра произошло падение двух деревьев на провода ВЛ в пролете опор №№ 15з-17з, что привело к обрыву проводов 3 фаз. Провода ВЛ восстановлены.  Требуется вырубка ДКР в охранной зоне ВЛ.</t>
  </si>
  <si>
    <t>Работала МТЗ. АПВ-нет. РПВ - успешно. Причина: прохождение грозового фронта, вызвавшее возникновение перенапряжения на ВЛ. При осмотре ВЛ повреждений не обнаружено.</t>
  </si>
  <si>
    <t>19.06.2016 01.09.2015</t>
  </si>
  <si>
    <t>Сигнал об АО по АСДУ. Работала МТЗ. АПВ- нет. РПВ-не успешно. Причина: в результате воздействия неблагоприятных погодных условий (сильный порывистый ветер) произошло падение дерева на провода  ВЛ в пролете опор №№ 2В-3В, вызвавшее схлест проводов и 2-х фазное КЗ. Провода ВЛ не повреждены. На 2016г. запланирован КР (вырубка ДКР) ВЛ-6кВ Ф-1 ПС 35/6кВ "Сытовка"</t>
  </si>
  <si>
    <t>Посадка напряжения в результате неисправности во внешних сетях</t>
  </si>
  <si>
    <t>ВЛ-35 кВ "Каменка" 
ВЛ-35 кВ "Елховка"</t>
  </si>
  <si>
    <t>ВЛ-35 кВ "Каменка"(АО "СНГ") ВЛ-35 кВ "Елховка"(АО "СНГ") ПС 110/35/10 кВ "Елховка" (СПО) Под посадку напряжения попали: ПС 35/6 кВ "Каменка, ПС 35/10 кВ "Волгановка".</t>
  </si>
  <si>
    <t>В 1:10 прошла посадка напряжения по ВЛ-35 кВ "Каменка", ВЛ-35 кВ "Елховка" ПС 110/35/10 кВ "Елховка"(СПО) . Причина: аварийное отключение ВЛ-110кВ "Александровка-Садовая" на ПС 110кВ "Александровка" (работала 2 тс.ТЗНП. АПВ-успешно) (Димитровградское ПО ф-ла ПАО "МРСК Волги"- "Ульяновские РС". Причина АО:на оп.№107 ВЛ-110кВ "Садовая" ожог верхней фазы "В"; между виброгасителем и лодочкой расплетено 3 жилы провода в результате удара молнией во время грозы. На ПС 110/35/10 кВ "Елховка"(СПО)   АВР-35 кВ-успешно.</t>
  </si>
  <si>
    <t>В 4:46 появилось замыкание на "Землю" ф-"В". На ПС 35/10кВ "Волгановка" отработал АВР-10кВ (по низкому U отключился Ввод-10кВ Т-1-Т) Остановились скв. по "Волгановскому", "Северо-Каменскому", "Раковскому" м.р. "Земля" на ВЛ-35кВ "Каменка". В 7:40 ВЛ-35кВ "Каменка" выведена в ремонт.  "Земли"  на ПС "Елховка"(СПО) нет. При осмотре ВЛ обнаружено: в ПП-35 "Каменка" вышел из строя проходной изолятор ф-"В". В 14:00 ПП-35 кВ "Каменка" выведен в ремонт до 08.08.2016.В 15:20 вкл. в работу уч.ВЛ-35 кВ "Каменка" от ПС 35/6 кВ "Каменка" до ПП-35 кВ "Каменка"-"земли" нет.</t>
  </si>
  <si>
    <t>19.07.2016 19.05.2015</t>
  </si>
  <si>
    <t>Работала ЗМН на ПС 35/10кВ "Волгановка" из-за посадки напряжения по причине появления "земли" на ВЛ-35кВ "Каменка". Причина: произошел пробой проходного изолятора фазы "В" в ПП-35кВ "Каменка" предположительно по причине несовершенства конструкции или технологии изготовления.</t>
  </si>
  <si>
    <t>Работала МТЗ.АПВ-успешно. Произведен осмотр ВЛ и ТП, причина: падение ветки дерева на провода ВЛ  в пролете опор №№ 53-54.</t>
  </si>
  <si>
    <t xml:space="preserve">Сигнал об АО по АСДУ. Работала МТЗ. АПВ- успешно. Причина: в результате воздействия неблагоприятных погодных условий (сильный порывистый ветер) произошло падение дерева на провода  ВЛ в пролете опор №№ 53-54, вызвавшее схлест проводов и 2-х фазное КЗ. Провода ВЛ не повреждены. </t>
  </si>
  <si>
    <t>14.07.2016 01.06.2015</t>
  </si>
  <si>
    <t xml:space="preserve">Сигнал об АО по АСДУ. Сработало указательное реле "АО"АПВ- не успешно. РПВ- не успешно. Причина: в результате воздействия неблагоприятных погодных условий (сильный порывистый ветер) произошло падение дерева на провода  ВЛ в пролете опор №№ 205/6-205/7, вызвавшее схлест проводов и 2-х фазное КЗ. На проводах ВЛ видны следы КЗ. </t>
  </si>
  <si>
    <t>02.08.2016 14.10.2014</t>
  </si>
  <si>
    <t>Работала МТЗ. АПВ-успешно. При осмотре ВЛ повреждений и следов, вызвавших АО не обнаружено. Погодные условия в момент отключения нормальные.</t>
  </si>
  <si>
    <t>ВВ-35 Т-1-Т ВВН-СЭЩ-П-31,5/160 УХЛ-1</t>
  </si>
  <si>
    <t>ЗАО "Электрощит"</t>
  </si>
  <si>
    <t>01.08.2016 11.09.2015</t>
  </si>
  <si>
    <t>Сработало указательное.реле "АО". АПВ-успешно. Причина: попадание животного ( хорек ) на токоведущие части ВВ-35 Т-1-Т.</t>
  </si>
  <si>
    <t>15.06.2016 03.06.2015</t>
  </si>
  <si>
    <t>Работала ТО. АПВ-не успешно. РПВ-успешно. При осмотре ВЛ повреждений и следов, вызвавших АО не обнаружено. Погодные условия в момент отключения нормальные.</t>
  </si>
  <si>
    <t>03.08.2016 19.01.2015</t>
  </si>
  <si>
    <t>Указательное реле не сработало. АПВ-не успешно . РПВ-успешно. После включения появилось замыкание на "Землю" ф-"В" на С.Ш-6кВ ПС "Грековская". Причина: в результате прохождения грозового фронта произошло попадание молнии в оп.№33(отпайка на ТП-140), разрушен опорный изолятор ф-"В".Провод лежит на траверсе. Произведена замена дефектного изолятора, крепление провода на оп.№33.</t>
  </si>
  <si>
    <t>Работала МТЗ. АПВ- нет. РПВ-не успешно. Причина: в результате воздействия неблагоприятных погодных условий (сильный порывистый ветер) произошло падение дерева на провода  ВЛ в пролете опор №№ 9Е-10Е, вызвавшее схлест проводов и 2-х фазное КЗ. Провода ВЛ не повреждены. На 2016г. запланирован КР (вырубка ДКР) ВЛ-6кВ Ф-1 ПС 35/6кВ "Сытовка"</t>
  </si>
  <si>
    <t>Сработало указательное реле "Авар.откл". АПВ-успешно. Причина:Гроза,сильный порывистый ветер.</t>
  </si>
  <si>
    <t>АС-70, А-95</t>
  </si>
  <si>
    <t>14.03.2016 18.09.2014</t>
  </si>
  <si>
    <t>Сигнал об АО по АСДУ. Сработало указательное реле "Авар.откл". АПВ-успешно. Причина: прохождение грозового фронта, вызвавшее возникновение перенапряжения на ВЛ. При осмотре ВЛ повреждений не обнаружено.</t>
  </si>
  <si>
    <t>14.03.2016 07.04.2015</t>
  </si>
  <si>
    <t>09.03.2016 03.12.2015</t>
  </si>
  <si>
    <t>Работала МТЗ. АПВ-успешно. Причина: прохождение грозового фронта, вызвавшее возникновение перенапряжения на ВЛ. При осмотре ВЛ повреждений не обнаружено.</t>
  </si>
  <si>
    <t>Работал МТЗ.АПВ-успешно. Гроза,сильный порывистый ветер. Осмотр ВЛ запланирован на 12.08.2016г</t>
  </si>
  <si>
    <t>06.11.2016 18.09.2014</t>
  </si>
  <si>
    <t>Работала 1 ст.МТЗ. АПВ-успешно. Гроза,сильный порывистый ветер. Осмотр ВЛ запланирован на 12.08.2016г</t>
  </si>
  <si>
    <t>Работала МТЗ-1. АПВ-успешно. Причина: прохождение грозового фронта, вызвавшее возникновение перенапряжения на ВЛ. При осмотре ВЛ повреждений не обнаружено.</t>
  </si>
  <si>
    <t>ВЛ-35 кВ "Елховка"</t>
  </si>
  <si>
    <t>ВЛ-35 кВ "Елховка"(АО "СНГ") ПС 110/35/10 кВ "Елховка" (СПО) Под посадку напряжения попали: Т-2-Т  ПС 35/6 кВ "Каменка, Т-2-Т  ПС 35/10 кВ "Волгановка".</t>
  </si>
  <si>
    <t>В 16:26 прошла посадка напряжения по ВЛ-35 кВ "Елховка" ПС 110/35/10 кВ "Елховка"(СПО) . На ПС 35/10 кВ "Волгановка" АВР-10 кВ успешно. Причина: аварийное отключение ВЛ-110кВ "Черемшанская-Н.Майна-2" на ПС 110кВ "Н.Майна". (Димитровградское ПО ф-ла ПАО "МРСК Волги"- "Ульяновские РС").</t>
  </si>
  <si>
    <t>ПС-35</t>
  </si>
  <si>
    <t>Сигнал об АО по АСДУ. Сработало указательное реле "АО". АПВ-не успешно. В 12:52 на ПС 35/6 кВ "Западная" нагрузка 1СШ-6 кВ переведена на Т-2-Т. Причина: в результате старения и износа произошел обрыв грозотроса в пролётах оп. №№ 6-7 с последующим перекрытием токоведущих частей. Эксплуатация грозотроса свыше нормативного срока - 59 лет (норм. срок -25 лет)</t>
  </si>
  <si>
    <t>11.04.16      29.01.16</t>
  </si>
  <si>
    <t>Работала ТО. АПВ - успешно. Причина: касание ветками деревьев проводов ВЛ в пролете опор №№ 129, 130 при непогоде и сильном порывистом ветре, вызвавшее перекрытие проводов и последующее возникновение КЗ.  Необходимо выполнить вырубку ДКР в охранной зоне ВЛ.</t>
  </si>
  <si>
    <t xml:space="preserve">Сигнал об АО по АСДУ. Работала МТЗ. АПВ-успешно. Причина: в результате воздействия неблагоприятных погодных условий (сильный порывистый ветер) произошло падение дерева на провода  ВЛ в пролете опор №№ 200/75-200/76, вызвавшее схлест проводов и 2-х фазное КЗ. Провода ВЛ не повреждены. </t>
  </si>
  <si>
    <t>Работала ТО. АПВ - успешно. Причина: касание ветками деревьев проводов ВЛ в пролете опор №№ 52-53, 69-70 при непогоде и сильном порывистом ветре, вызвавшее перекрытие проводов и последующее возникновение КЗ.  Необходимо выполнить вырубку ДКР в охранной зоне ВЛ.</t>
  </si>
  <si>
    <t xml:space="preserve">Работала МТЗ-1. АПВ-не успешно. РПВ успешно. Произведен осмотр ВЛ. Повреждений не обнаружено. </t>
  </si>
  <si>
    <t>Работала МТЗ-1. АПВ - не успешно. РПВ-успешно. Причина: при осмотре ВЛ повреждений и следов КЗ не обнаружено. 18.08.16 был проведен повторный осмотр ВЛ с применением тепловизора, повреждений не обнаружено.</t>
  </si>
  <si>
    <t xml:space="preserve">Работала МТЗ. АПВ - не успешно. РПВ-успешно. Причина: при осмотре ВЛ повреждений и следов КЗ не обнаружено. </t>
  </si>
  <si>
    <t>Работала 1ст.ТЗНП, 1ст.МТЗ. АПВ-успешно. Причина: на оп.№29 обнаружены следы замыкания ф-"С" в результате удара молнии.</t>
  </si>
  <si>
    <t>19.02.2016 11.12.2014</t>
  </si>
  <si>
    <t>13.03.2016 18.02.2015</t>
  </si>
  <si>
    <t>Работала МТЗ. АПВ- не успешно, РПВ-успешно. Причина: в результате прохождения грозового фронтаи попадания молний в оборудование ВЛ произошло разрушение опорных изоляторов фаз "А" и "В", ОПН-6 фазы "А" на ЛР-9 (уч. ВЛ после ПП-6). Произведена замена поврежденного электрооборудования.</t>
  </si>
  <si>
    <t>28.03.2016 06.11.2015</t>
  </si>
  <si>
    <t>07.03.2016 06.11.2015</t>
  </si>
  <si>
    <t>Работала 1ст.Д.З. (дистанционная защита). АПВ- успешно. Причина: в пролете оп.№185-186 обнаружены следы замыкания на проводе нижней ф-"А" в результате грозового перенапряжения. Ремонт провода запланирован на сентябрь 2016 г. Гроза, дождь, сильный порывистый ветер.</t>
  </si>
  <si>
    <t>Работала 1 ст.З.З . АПВ- успешно. Причина: повреждение на ВЛ-110кВ "Герасимовка" (ПАО "Оренбургнефть"). ВЛ-110кВ "Герасимовка" (ПАО "Оренбургнефть") последовательно подключена через СМВ-110 на ПС 110кВ "Алексеевка" к ВЛ-110кВ "Алексеевка-1". СМВ на ПС "Алексеевка" не имеет устройств РЗиА для защиты ВЛ-110кВ "Герасимовка". Гроза, дождь, сильный порывистый ветер.</t>
  </si>
  <si>
    <t>Работала МТЗ. АПВ-нет. РПВ-успешно. Причина: прохождение грозового фронта, вызвавшее возникновение перенапряжения на ВЛ. При осмотре ВЛ повреждений и следов КЗ не обнаружено.</t>
  </si>
  <si>
    <t>16.03.2016 30.12.2015</t>
  </si>
  <si>
    <t>Работала МТЗ. АПВ-успешно. Причина: в результате прохождения грозового фронтаи попадания молний в оборудование ВЛ произошло разрушение натяжного изолятора ПС-70 фазы "В" на опоре № 5 (отп. от опоры № 50). Произведена замена поврежденного изолятора.</t>
  </si>
  <si>
    <t>ВВН-СЭЩ-П-31,5/1600 УХЛ-1</t>
  </si>
  <si>
    <t>ЗАО "Электрощит", Самара</t>
  </si>
  <si>
    <t>15.07.2016 09.06.2015</t>
  </si>
  <si>
    <t>Работала МТЗ. АПВ-нет. РПВ-успешно. Причина: прохождение грозового фронта, вызвавшее возникновение перенапряжения на ПС. При осмотре ПС повреждений и следов КЗ не обнаружено.</t>
  </si>
  <si>
    <t>Работала МТЗ. АПВ - успешно. Причина: касание ветками деревьев проводов ВЛ в пролете опор №№ 2-3, при непогоде и сильном порывистом ветре, вызвавшее перекрытие проводов и последующее возникновение КЗ.  Необходимо выполнить вырубку ДКР в охранной зоне ВЛ.</t>
  </si>
  <si>
    <t>Работала 3 ст.ТЗНП, АПВ- успешно. Причина: перекрытие на оп.№215 гирлянды изоляторов, шлейфа, траверсы, провода материалами жизнедеятельности птиц.</t>
  </si>
  <si>
    <t>С-35М-630-10/ПРН-2</t>
  </si>
  <si>
    <t>30.10.2015 23.05.2015</t>
  </si>
  <si>
    <t>При производстве переключений на ПС 35/6кВ "Восточная" (во время включения МВ-35кВ "Кожемяки") в интервале 1 сек. произошло отключение МВ-35кВ Т-1-Т. Причина: в результате старения и износа произошло стачивание зацепной части защелки привода МВ-35 Т-1-Т. В результате отключения МВ-35кВ "Кожемяки" произошел штатный динамический удар груза привода, приведший к легкой резонансной вибрации 1 СШ-35кВ, достаточной для срыва дефектоной запорной защелки привода МВ-35 Т-1-Т ПС 35/6кВ "Восточная".</t>
  </si>
  <si>
    <t>Работала 1 ст.ТЗНП. АПВ-успешно. Персоналом ПРЦЭиЭ№1 произведен осмотр ПС110/35/6кВ "Лугань" (АО "СНГ"), "Подгорная"(АО "СНГ"). Замечаний нет. Причина: на оп.№90 обнаружены следы перекрытия гирлянды нижней ф-"С" (в результате жизнедеятельности птиц).</t>
  </si>
  <si>
    <t>Работала МТЗ-1. АПВ-успешно. Произвели осмотр ВЛ и обнаружили под опорой №400/57пн мертвую птицу.</t>
  </si>
  <si>
    <t>18.06.16      20.09.14</t>
  </si>
  <si>
    <t>Работала МТЗ-1. АПВ -успешно. Причина: перекрытие токоведущих частей в результате попадания птицы в районе опоры № 400/57пн, что привело к возникновению 2-х фазного КЗ и срабатыванию РЗА с успешным АПВ.</t>
  </si>
  <si>
    <t>02.02.16;      28.08.15</t>
  </si>
  <si>
    <t xml:space="preserve">Сигнал об АО по АСДУ. Работала МТЗ. (АПВ-нет). РПВ-успешно. Причина: Под действием сильного порывистого ветра произошел слом и падение дерева на провода ВЛ-6кВ в пролёте опор №№4Е-5Е, приведшее к схлесту проводов и 2х фазному КЗ. На опоре № 5Е погнуло траверсу, сорвало изолятор. После РПВ появилось замыкание на "землю". 29.08.16 произвели работы по замене поврежденного оборудования.  </t>
  </si>
  <si>
    <t xml:space="preserve">Сигнал об АО по АСДУ. Работала ТО. АПВ-не успешно. РПВ- не успешно. Причина: Под действием сильного порывистого ветра произошел слом и падение сухого дерева на провода ВЛ-6кВ в пролёте опор №№ 95-96, приведшее к схлесту проводов и 2х фазному КЗ. </t>
  </si>
  <si>
    <t>Сработало Указательное реле "Авар.откл". АПВ-не успешно. В 8:23 РПВ-успешно. В 8:25 АПВ-не успешно. Произвели осмотр ВЛ и обнаружили: на оп.№812/44 провод ВЛ-6 кВ фаза «В» отгорел, тяжением вытянул вязку, в результате чего возник провис провода с замыканием проводов других фаз.  С 10:06 до 11:13 произвели работы по устранению повреждения.</t>
  </si>
  <si>
    <t>26.07.16;      07.11.14</t>
  </si>
  <si>
    <t>Сигнал об АО по АСДУ. Сработало указательное реле "АО". АПВ-не успешно. Причина: в результате физического старения произошло прогорание, появление токопроводящей углеродной дорожки на изоляторе фазы "В" на опоре № 812/44, что привело к разрушению вязки провода, последующему провису провода и замыканию проводов других фаз.</t>
  </si>
  <si>
    <t xml:space="preserve">Работала Т.О. АПВ-не успешно. РПВ- успешно. В 18:06 АПВ-не успешно. Сильный дождь, порывистый ветер. Произвели осмотр ВЛ и обнаружили на 3-х проводах портала ТП 6/0.4кВ №10 лежит ветка дерева. Ветка дерева снята. </t>
  </si>
  <si>
    <t>Работала ТО. АПВ-не успешно. РПВ- успешно. Причина: Под действием дождя и сильного порывистого ветра произошел слом и падение ветки дерева напровода ВЛ портала ТП 6/0,4кВ № 10, приведшее к 3-х фазному КЗ. Требуется  вырубка ДКР в охранной зоне ВЛ.</t>
  </si>
  <si>
    <t>ВЛ-6 кВ Ф-4 (АО "СНГ) ПС 110/35/6 кВ "Зольное" (Жиг.ПО)</t>
  </si>
  <si>
    <t>Работала Т.О. АПВ-не успешно. В 5:44 РПВ- не успешно.  В 8:50 откл.ЛР-21, Вкл ПП-5. (уч.ВЛ после ЛР-21 запитан от ВЛ-6кВ Ф-5 ПС «Зольное»). Причина: в пролете оп.№11А-12А сухое дерево на проводах. Убрали. Дождь, сильный порывистый ветер. Восстановлена нормальная схема эл. снабжения.</t>
  </si>
  <si>
    <t>Работала ТО. АПВ-не успешно. РПВ- не успешно. Причина: Под действием дождя и сильного порывистого ветра произошел слом и падение ветки дерева напровода ВЛ в пролете опор №№ 11А-12А, приведшее к схлесту проводов и 2-х фазному КЗ. Требуется  вырубка ДКР в охранной зоне ВЛ.</t>
  </si>
  <si>
    <t>Работала МТЗ. АПВ- не успешно. РПВ-не успешно. В 9:55 нагрузки ВЛ-6кВ Ф-1, Ф-3,Ф-2 переведены на ВЛ-6кВ Ф-1,Ф-2. ПС "Зольное"(Жиг.ПО),  Дождь, сильный порывистый ветер.Произведен осмотр ВЛ. В пролете оп.№66-67 сухое  дерево на проводах. Убрали. Восстановлена нормальная схема эл. снабжения.</t>
  </si>
  <si>
    <t>29.03.16;      03.10.15</t>
  </si>
  <si>
    <t>Работала МТЗ. АПВ-не успешно. РПВ- не успешно. Причина: Под действием сильного порывистого ветра произошел слом и падение сухого дерева напровода ВЛ в пролете опор №№ 66-67, приведшее к схлесту проводов и 2-х фазному КЗ. Требуется  вырубка ДКР в охранной зоне ВЛ.</t>
  </si>
  <si>
    <t>Работала МТЗ. РПВ- не успешно. Причина в результате падения деревьев: повреждена траверса на оп.№19; поврежден приемный портал на ТП-15; слетел изолятор Ф-В на оп.№46; обрыв проводов ф-"А","В","С" в пролете оп.№9Е-10Е. С 13:10 до 19:25 произвели восстановление дефектов на ВЛ. Дождь, сильный порывистый ветер. В 16:07 введен в работу уч.ВЛ от ПП-6 до ПП-7. В 20:40 восстановлена нормальная схема эл. снабжения.</t>
  </si>
  <si>
    <t>11.08.2016 01.09.2015</t>
  </si>
  <si>
    <t>Работала МТЗ. АПВ- нет. РПВ-не успешно. Причина: в результате воздействия неблагоприятных погодных условий (сильный порывистый ветер) произошло падение деревев на провода  ВЛ. В результате повреждена траверса на опоре № 19; поврежден приемный портал на ТП-15; слетел изолятор Ф-В на оп.№46; обрыв проводов ф-"А","В","С" в пролете оп.№9Е-10Е. Повреждения устранены. На 2016г. запланирован КР (вырубка ДКР) ВЛ-6кВ Ф-1 ПС 35/6кВ "Сытовка"</t>
  </si>
  <si>
    <t>Работала МТЗ. РПВ- не успешно. В 9:20 откл.ПП-8. Причина: в пролете оп.№10а-11а (уч.ВЛ после ПП-8) в результате падения дерева сломана оп.№11а, оборваны провода на оп.№10а. С 12:05 до 12:35 произвели разборку шлейфов ВЛ на оп.№12а в сторону оп.№11а. В 12:40 Вкл ПП-2.(введен в работу уч.ВЛ после оп.№12а . Скв. в простое нет.  Дождь, сильный порывистый ветер.</t>
  </si>
  <si>
    <t xml:space="preserve">Сигнал об АО по АСДУ. Работала МТЗ. (АПВ-нет). РПВ-успешно. Причина: под действием сильного порывистого ветра произошел слом и падение дерева на провода ВЛ-6кВ в пролёте опор №№10А-11А, что привело к слому опоры № 11А и обрыву проводов на опоре № 10А. Произведены работы по восстановлению поврежденного оборудования.  </t>
  </si>
  <si>
    <t>Работала МТЗ. РПВ-не производили. Причина: в результате падения дерева в пролете оп.№18з-19з обрыв проводов ф-"А","В","С". (провода оборваны на оп.№18з в сторону оп.№19з). Скв. в простое нет.Восстановление запланировано на 05.09.16. Дождь, сильный порывистый ветер.</t>
  </si>
  <si>
    <t>04.08.16      08.10.15</t>
  </si>
  <si>
    <t>Работала МТЗ. АПВ - не успешно. РПВ - не производили. Причина: в результате сильного порывистого ветра произошло падение дерева на провода ВЛ в пролете опор №№ 18з-19з, что привело к обрыву проводов 3 фаз. Провода ВЛ восстановлены.  Требуется вырубка ДКР в охранной зоне ВЛ.</t>
  </si>
  <si>
    <t>Работала МТЗ-1.  АПВ-успешно. Причина: в пролете оп.№3-4 касание веток деревьев при сильных порывах ветра. Устранили.</t>
  </si>
  <si>
    <t>25.08.16  30.06.16</t>
  </si>
  <si>
    <t>Работала МТЗ. АПВ - успешно. Причина: касание ветками деревьев проводов ВЛ в пролете опор №№ 3-4, при непогоде и сильном порывистом ветре, вызвавшее перекрытие проводов и последующее возникновение КЗ.  Выполнена вырубка ДКР в охранной зоне ВЛ в пролетах №№ 2-4</t>
  </si>
  <si>
    <t>При включении ВЛ-6 кВ Ф-1. отключился МВ-6 кВ Ввод-6 Т-1-Т. Работала МТЗ. РПВ-успешно. Причина неисправность тр-ра в ТП-36 (ВЛ-6кВ Ф-1). Измерения и испытания, замена тр-ра запланированы на 03.09.16.</t>
  </si>
  <si>
    <t>ТСМА-100/6</t>
  </si>
  <si>
    <t>19.07.16  12.10.15</t>
  </si>
  <si>
    <t>При включении ВЛ-6 кВ Ф-1. отключился МВ-6 кВ Ввод-6 Т-1-Т. Работала МТЗ. АПВ-нет. РПВ-успешно. Причина старение и износ изоляционных обиоток тр-ра в ТП-36 (ВЛ-6кВ Ф-1). Неселективное действие РЗА - отказ РЗА ВЛ-6кВ Ф-1 ПС 35/6кВ "Сытовка"</t>
  </si>
  <si>
    <t>Работала 1 ступень ТЗНП. АПВ-успешно. Причина: на оп.№31 обнаружены следы перекрытия между  траверсой и проводом нижней ф-"А".(в результате жизнедеятельности птиц). Ремонт провода не требуется.</t>
  </si>
  <si>
    <t>ВЧБ</t>
  </si>
  <si>
    <t>ВЛ-110 кВ "Подб.-Михайловская-1" ПС 110/10 кВ Подбельская-Тяговая" (РЖД). Под отключение попали: С-2-Т ПС 110/35/6 кВ "Сосновка" (ВПО),ПС 35/6 кВ "Аманак", "Кр.Алешкино","Боголюбовка", С-2-Т ПС 110/35/6 кВ "Похвистнево-2" (ВПО) (Ф-УКОН-1,Ф-В.Калиновка"), ПС 35/6 кВ "ЖБИ".</t>
  </si>
  <si>
    <t>Работала ВЧБ (высокочастотная блокировка) АПВ-успешно.Причина: на оп.№91А обнаружены следы перекрытия между траверсой и проводом нижней ф-"С"( в результате жизнедеятельности птиц). Ремонт провода не требуется.</t>
  </si>
  <si>
    <t>ВЛ-110 кВ "Подгорная"  ПС 220/110/6 кВ "Новоотрадная"(МЭС).  Под отключение попали: С-2-Т ПС 110/35/6 кВ "Подгорная", Т-2-Т ПС 35/6 кВ "Неклюдовская", ПС 35/6 кВ "Могутовская",ПС 35/6 кВ "Долматовская",  ПС 35/6 кВ "Южный-Неприк", ПС 35/10 кВ "Петровка"(ВПО).</t>
  </si>
  <si>
    <t>Работала 1-2 ступень ТЗНП. АПВ-успешно.Произведен осмотр эл.оборудования ПС 110/35/6 кВ "Подгорная"-замечаний нет. Произведен осмотр ВЛ-110 кВ,при осмотре обнаружено:оп.№263 ф-"С"есть следы перекрытия между траверсой и изолятором продуктами жизнедеятельности птиц.</t>
  </si>
  <si>
    <t>Работала 1-2 ступень ТЗНП. АПВ-успешно. Причина: в результате жизнедеятельности птиц произошло перекрытия между траверсой и изолятором на опоре № 263 фаза "С" продуктами жизнедеятельности птиц.</t>
  </si>
  <si>
    <t>ВЛ-6кВ Ф-Н-1 ПС 35/6 кВ  "Южный Неприк"</t>
  </si>
  <si>
    <t>Работала МТЗ. АПВ-успешно. Произведен осмотр ВЛ. На оп.№3 обнаружен дефектный изолятор ф-"В". Произвели замену дефектного изолятора.</t>
  </si>
  <si>
    <t>02.09.16  30.06.16</t>
  </si>
  <si>
    <t>Работала МТЗ. АПВ - успешно. Причина: в результате старения и износа изолятора фазы "В" на опоре № 3 произошел недопустимый провис проводов в пролете опр №№ 2-3, вызвавшее схлест проводов и возникновение 2-х фазного КЗ.  Выполнена замена дефектного изолятора и перетяжка проводов в пролете опор №№ 2-3.</t>
  </si>
  <si>
    <t xml:space="preserve">Работала МТЗ-1. АПВ- успешно. Произведен осмотр ВЛ. Повреждений не обнаружено. </t>
  </si>
  <si>
    <t>26.08.16  23.07.16</t>
  </si>
  <si>
    <t>Сигнал об АО по АСДУ. Работала МТЗ-1. АПВ- успешно. Причина: в результате нарушения стрелы провеса проводов ВЛ в пролетах опор №№ 400/17-400/18, 400/60-400/61 произошел схлест проводов соседних фаз при сильных порывах ветра. Перетяжка проводов запланирована при следующем ТР ВЛ (11.2016) при согласовании отключения.</t>
  </si>
  <si>
    <t>Работала 1 ступень ТЗНП. АПВ-успешно. Причина: на оп.№31 обнаружены следы перекрытия на полимерном изоляторе нижней ф-"А"(в результате жизнедеятельности птиц). Замена гирлянды запланирована на сентябрь 2016 г.</t>
  </si>
  <si>
    <t>ВЛ-10 кВ "РАК 3" ПС 35/10 кВ "Большая Раковка" (СПО) Под отключение попали: отпайка ВЛ-10 кВ в сторону КТП-"РАК 302" от опоры № 300/92 ВЛ-10 кВ "РАК-3".</t>
  </si>
  <si>
    <t>ВЛ-110 кВ "Красносамарская" (ВПО) ПС 220/110/35 кВ "Кинельская" (МЭС) Под откл.попали: С-2-Т ПС 110/35/6 кВ "Нефтегорская-2" (ВПО) Энергоцех №2:ВЛ-6 кВ Ф-9,10 (АО "СНГ"),ПС 35/6 кВ "Промысловая","ДНС-2", С-2-Т ПС 110/35/6 кВ "Бариновская": ПС 35/6 кВ "КНС","Красносамарская",Т-1-Т "Широкинская",Т-1-Т "Коммунарская", Т-2-Т "Евгеньевская".С-2-Т ПС 110/35/10 кВ "Алексеевка" (ВПО):ПС 35/6 кВ "Богатыревская".С-2-Т ПС 110/35/6 кВ "Нефтегорская-1" (ВПО): Энергоцех№2: ВЛ-6 кВ Ф-1,5,4,13 (АО "СНГ").</t>
  </si>
  <si>
    <t>Работала 2 ступень ТЗНП. АПВ-не успешно. На ПС110/35/6кВ "Нефтегорская-2"(ВПО) работал АВР-110кВ.</t>
  </si>
  <si>
    <t>ВЛ-110 кВ "Коханы-2"(ВПО) ПС 220/110/10 кВ "Комсомолец"(МЭС). Под отключение попали:  С-1-Т ПС 110/35/6 кВ"УКПН-2,  С-2-Т ПС110/35/6кВ "Коханы"(ВПО), ВЛ-6кВ Ф-63, Ф-65(АО "СНГ")  ПС 35/6кВ "Ключевская" Городецк", "Жуково", "Теребилово"(ПРЦЭиЭ№5)</t>
  </si>
  <si>
    <t>ВЛ-10 Ф-4</t>
  </si>
  <si>
    <t>ВЛ-10 кВ Ф-4 (ЧПО) ПС 110/35/10 кВ "Пестравка" (ЧПО). Под посадку напряжения попала: ВЛ-10 кВ Ф-16 (СНГ)</t>
  </si>
  <si>
    <t>Работала МТО, АПВ- успешно.</t>
  </si>
  <si>
    <t>Работала МТЗ-1. АПВ-успешно. Произведен осмотр ВЛ: на оп.№ 5 разрушен один из изоляторов ф- «С»; оп. № 26 разрушены  по одному  изолятору ф-:«С» и «А»; оп.№ 37 – разрушен один из изоляторов ф-«В»; оп. № 136  разрушен один из изоляторов ф- «С»; в пролете оп. № 84-85 ДКР касание проводов; в пролете оп. № 98-99, 100-101, 114-117, ДКР касание нижних проводов ВЛ. Сильный дождь, порывистый ветер</t>
  </si>
  <si>
    <t>20.06.16  04.10.15</t>
  </si>
  <si>
    <t>Работала МТЗ-1. АПВ-успешно. Причина: в результате сильного порывистого ветра произошел кратковременный схлест проводов ВЛ. при осмотре ВЛ обнаружено: на оп. № 5 разрушен один из изоляторов ф- «С»; оп. № 26 разрушены  по одному  изолятору ф-:«С» и «А»; на оп.№ 37 – разрушен один из изоляторов ф-«В»; на оп. № 136  разрушен один из изоляторов ф- «С»; в пролете оп. № 84-85 ДКР касается проводов ВЛ; в пролете оп. № 98-99, 100-101, 114-117, ДКР касание нижних проводов ВЛ. Метеоусловия: Дождь, сильный порывистый ветер. Устранение выявленных дефектов запланировано до 30.09.16 при согласовании отключения.</t>
  </si>
  <si>
    <t xml:space="preserve">Работала Т.О. АПВ-не успешно. РПВ-не делали. В 16:48 перевели нагрузку Уч.ВЛ Ф-2 от ПП-13 до ЛР-42 на ВЛ-6 кВ Ф-2 ПС 35/6 кВ "Стрельная", Уч.ВЛ Ф-2 от ЛР-16 до ЛР-3 на ВЛ-6 кВ Ф-4 ПС 110/35/6 кВ "Зольное" (Жиг.ПО).Произвели осмотр ВЛ и обнаружили в пролете опор №10-11 сухое дерево на проводах. Убрали. В 18:15 вкл.Ф-2 в работу. Сильный дождь, порывистый ветер. </t>
  </si>
  <si>
    <t>Работала ТО. АПВ-не успешно. РПВ- не делали. Причина: Под действием дождя и сильного порывистого ветра произошел слом и падение ветки дерева напровода ВЛ в пролете опор №№ 10-11, приведшее к 2-х фазному КЗ. Требуется  вырубка ДКР в охранной зоне ВЛ.</t>
  </si>
  <si>
    <t>Сработало указательное реле "Авар.откл". АПВ-не успешно. В 11:56 РПВ-успешно. В ТП-161 разрушены 4 опорных изолятора, произведена их замена.</t>
  </si>
  <si>
    <t>ТП-10/0,4кВ КТП-ВК-160У1</t>
  </si>
  <si>
    <t>АО "Электрощит" Самара</t>
  </si>
  <si>
    <t>01.02.16  12.10.12</t>
  </si>
  <si>
    <t xml:space="preserve">Сигнал об АО по АСДУ. Сработало указательное реле "Авар.откл". АПВ-не успешно. РПВ-успешно. Причина: Из-за несвоевременного проведения ТО электрооборудования (систематическое несогласование плановых заявок на проведение ТР - 07.08.2015, 09.10.2015, 02.08.2016) не выполнены работы по устранению негерметичности крыши в месте установки проходных изоляторов в ТП-161, вследствие чего произошло попадание влаги на элементы ЭО, что привело к возникновению межфазного КЗ в отсеке ВН ТП 10/0,4кВ № 161 и разрушению 4 опорных изоляторов. </t>
  </si>
  <si>
    <t>Работала МТЗ. АПВ-не успешно. 13:19 РПВ-не успешно. Произвели осмотр ВЛ и обнаружили на опоре №84 отпайка на "Тополевское"м/р разрушены изоляторы фазы "В"и"С". С 18:18 до 18:40 произвели замену разрушенных изоляторов. Сильный дождь,порывистый ветер.</t>
  </si>
  <si>
    <t>А-70, ШФ-10</t>
  </si>
  <si>
    <t>05.07.16  14.08.15</t>
  </si>
  <si>
    <t>Работала МТЗ. АПВ- не успешно. РПВ - не успешно. Причина: в результате сильного порывистого ветра произошло разрушение штыревых изоляторов на опоре №84 (фазы "В" и "С"), что привело к схлесту проводов ВЛ и 2-х фазному КЗ. Метеоусловия: Дождь, сильный порывистый ветер. Выполнена замена поврежденных изоляторов.</t>
  </si>
  <si>
    <t>ВЛ-35 кВ "Кривая Лука" ПС 220/110/35 кВ "Кинельская"(МЭС) Под отключение попала: ПС 35/6 кВ "Кривая Лука" (АО "СНГ")</t>
  </si>
  <si>
    <t>Работала МТЗ. АПВ-не успешно. В 21:40 нагрузка ПС 35/6кВ  "Кривая Лука" переведена на ВЛ-6 кВ Ф-13 ПС 35/6 кВ "Кривая Лука-2" (ВПО). Причина: 18.09.2016г. произведен осмотр ВЛ. В пролете оп.№18-19 сухое дерево на проводах. Убрали. На ПС 220/110/35кВ "Кинельская" (МЭС) неисправность МВ-35кВ "Кривая Лука" (катушка отключения). В 13:15 (18.09) ВЛ-35кВ "Кривая Лука" в работе. Замечаний нет. Восстановлена нормальная схема эл. снабжения.</t>
  </si>
  <si>
    <t xml:space="preserve">Работала МТЗ. АПВ-не успешно. РПВ- не делали. Причина: Произошло падение подпиленного дерева на провода ВЛ в пролете опор №№ 18-19, приведшее к 2-х фазному КЗ. </t>
  </si>
  <si>
    <t>Сработало указательное реле "Авар.откл." РПВ-успешно. Произведен осмотр эл.оборудования ПС дежурным персоналом ПРЦЭиЭ№3  и службой РЗиА. Причина: пробой изоляции клемного ряда защиты трансформатора в ячейке защиты трансформатора. (Произвели замену клемного ряда защиты трансформатора.)</t>
  </si>
  <si>
    <t>Клеммный ряд цепей РЗА в КРУ-6кВ ST-7</t>
  </si>
  <si>
    <t>ZWAR (Польша)</t>
  </si>
  <si>
    <t>Сигнал об АО по АСДУ. Сработало указательное реле "Авар.откл." АПВ-нет. РПВ-успешно. Причина: пробой изоляции клемного ряда защиты трансформатора в ячейке защиты трансформатора вследствие высокой влажности атмосферного воздуха. (Произвели замену клемного ряда защиты трансформатора.)</t>
  </si>
  <si>
    <t>Работала ТО. АПВ не успешно. Произвели осмотр ПС и обнаружили на приёмном портале ВЛ-6 Ф-2 разрушен штырьевой изолятор фаза-В, при порывах ветра провод касается другой фазы. С 13:06 до 13:41 произвели замену разрушенного изолятора. Сильный дождь,порывистый ветер.</t>
  </si>
  <si>
    <t>25.05.16  24.08.15</t>
  </si>
  <si>
    <t>Работала ТО. АПВ не успешно. Причина: разрушение штыревого изолятора фазы-"В" на приёмном портале ВЛ-6 Ф-2, при порывах ветра провод касается другой фазы. Произвели замену разрушенного изолятора. Сильный дождь,порывистый ветер.</t>
  </si>
  <si>
    <t>Работала МТЗ. АПВ-нет. РПВ-успешно. В 7:43 прошла посадка напряжения по ВЛ-6 кВ Ф-1 ПС 35/6 кВ "Сытовка". Сильный дождь, порывистый ветер.Произвели осмотр ВЛ и обнаружили в пролете опор №7А-8А сухое дерево под проводами ВЛ.</t>
  </si>
  <si>
    <t>02.09.16;      28.08.15</t>
  </si>
  <si>
    <t xml:space="preserve">Сигнал об АО по АСДУ. Работала МТЗ. (АПВ-нет). РПВ-успешно. Причина: под действием сильного порывистого ветра произошел слом и падение дерева на провода ВЛ-6кВ в пролёте опор №№7А-8А. Требуется вырубка ДКР в охранной зоне ВЛ. </t>
  </si>
  <si>
    <t>ВЛ-35 кВ "Елховка"(АО "СНГ") ПС 110/35/10 кВ "Елховка" (СПО) Под отключение попали: Т-2-Т  ПС 35/6 кВ "Каменка, Т-2-Т  ПС 35/10 кВ "Волгановка".</t>
  </si>
  <si>
    <t>Работала МТЗ. АПВ-не успешно. РПВ-не производили. На ПС 35/10 кВ "Волгановка" АВР-10 кВ -успешно. На ПС 35/6 кВ "Каменка" АВР-6 кВ -не успешно. В 21:10 нагрузка  ПС 35/6 кВ "Каменка" переведена на ВЛ-35 кВ "Каменка". Причина: неисправность ВВ-35 кВ "Елховка" на ПС 110/35/10 кВ "Елховка"(СПО). (Оплавлены изоляторы фазы "С" на МВ-35). 22.09.2016г. произведен осмотр ВЛ. Повреждений не обнаружено.</t>
  </si>
  <si>
    <t>Работала ТО. АПВ-не успешно. РПВ- успешно. Причина: при осмотре ВЛ обнаружена мертвая ворона под ТП-101, следы замыкания между фазами «В» и «С».</t>
  </si>
  <si>
    <t>27.06.16;      25.09.15</t>
  </si>
  <si>
    <t>Сигнал об АО по АСДУ. Работала ТО. АПВ-не успешно. РПВ- успешно. Причина: перекрытие проводов ВЛ в результате попадания птицы на токоведущие части между ТП-101 и оп. № 404/23. Есть следы замыкания между  фазами «В» и «С».</t>
  </si>
  <si>
    <t>ВЛ-110 кВ "КС-3"</t>
  </si>
  <si>
    <t>ВЛ-110 кВ "КС-3"(ВПО) ПС 220/110/10 кВ "Просвет"(МЭС).Под отключение попали: С-1-Т ПС-110/35/6 "Кудиновская",   ПС-35/6 "Кудиновская", Т-2-Т ПС-35/6 "Горбатовская-2".</t>
  </si>
  <si>
    <t>Работала МТЗ. АПВ-не успешно. РПВ -успешно. Причина:сильный провис проводов в пролете опор №1705/3 – 1705/4.</t>
  </si>
  <si>
    <t>25.07.16;      21.01.14</t>
  </si>
  <si>
    <t>Работала МТЗ. АПВ-не успешно. РПВ -успешно. Причина: из-за сильный провиса проводов в пролете опор №1705/3 – 1705/4 произошел схлест проводов соседних фаз при порывах ветра. Устранение запланировано при плановом ТР при согласовании отключения.</t>
  </si>
  <si>
    <t>Сработало указательное реле АО АПВ-успешно. Причина: при осмотре ТП 65-08 между проходными изоляторами обнаружена мёртвая ворона.</t>
  </si>
  <si>
    <t>Сработало указательное реле АО. АПВ-успешно. Причина: в результате попадания птицы на токоведущие части между проходными изоляторами ТП-65-08 произошло 2-х фазное КЗ с успешным АПВ.</t>
  </si>
  <si>
    <t>Ввод-1, МВ-35 Т-1-Т ПС 35/6 кВ "Садовая"</t>
  </si>
  <si>
    <t>Указательные реле не сработали. Газа в газовом реле нет, уровень масла в норме. В 1:15 вкл.Ввод-1,МВ-35 Т-1-Т. 03.10.2016г персоналом РЗиА выявлено низкое сопротивление изоляции контрольного кабеля газового реле. Кабель заменен.</t>
  </si>
  <si>
    <t>В результате старения и износа изоляции контрольного кабеля газового реле произошло ложное срабатывание газового реле силового трансформатора. Поврежденный кабель заменен.</t>
  </si>
  <si>
    <t>Работала 1 ступень ТЗНП, АПВ-успешно.
Причина: на оп.№111 обнаружены следы перекрытия на полимерном изоляторе нижней ф-"А"(в результате жизнедеятельности птиц). Замена не требуется.</t>
  </si>
  <si>
    <t>ВЛ-110 кВ "Августовка-1"(ЧПО)</t>
  </si>
  <si>
    <t>ВЛ-110 кВ "Августовка-1"(ЧПО) ПС 220/110/10 "Южная"(МЭС). Под отключение попали:С-1-Т ПС 110/35/10 кВ "Б.Глушица"(ЧПО), Т-2-Т ПС 35/10 кВ "Пиненковская" (АО "СНГ").</t>
  </si>
  <si>
    <t>Работала 1 ступень ТЗНП АПВ-успешно.</t>
  </si>
  <si>
    <t xml:space="preserve">ВЛ-110 кВ "Дружба-1"(ВПО) </t>
  </si>
  <si>
    <t>ВЛ-110 кВ "Дружба-1"(ВПО) ПС 220/110/6 кВ  "Просвет" (МЭС). Под посадку напряжения попали:  С-1-Т ПС110/35/6кВ "Д.Умет"(ВПО) ПС35/6кВ: Горбатовская-1", Т-1-Т "Горбатовская-2", "Карагайская", "Восточная", Т-2-Т "Дзержинская", "Гараевская", "Рассветская".</t>
  </si>
  <si>
    <t>Работала 2 ступень ТЗНП АПВ-успешно.</t>
  </si>
  <si>
    <t xml:space="preserve">ВЛ-10 кВ Ф-497 ПС 35/6 кВ "Владимировская" ПЭС </t>
  </si>
  <si>
    <t>А.О. Ф-497 МТЗ, РПВУ . Гроза, град, порывы ветра</t>
  </si>
  <si>
    <t>ВЛ-6 кВ Ф-55 ПС 35/6 "Камышовая-5"</t>
  </si>
  <si>
    <t>В-Ф55</t>
  </si>
  <si>
    <t>А.О. Ф-55 МТЗ, РПВУ .  Гроза, град, порывы ветра</t>
  </si>
  <si>
    <t>А.О. Ф-497 МТЗ, РПВУ . Нарушение изоляции КЛ на ТСН от яч-Ф497 в КРУ-10 кВ</t>
  </si>
  <si>
    <t>А.О. Ф-162 МТЗ, РПВУ .  Гроза, град, порывы ветра</t>
  </si>
  <si>
    <t>ВЛ-6 кВ Ф-33 ПС 35/6 "Зимняя Ставка-3"</t>
  </si>
  <si>
    <t>АО ТО Ф-33. Обрыв вязки фаза "В", схлест с фазой "С" оп. № 40. Гроза, ураганный ветер.</t>
  </si>
  <si>
    <t>ВЛ-110 кВ Л-67 ПС 110/35/6кВ "Затеречная-1" ПЭС</t>
  </si>
  <si>
    <t>В-Л67</t>
  </si>
  <si>
    <t>АО Л-67. НЗЗ II, IV ступень, 2-я зона Дифзащит. Гроза, ураганный ветер.</t>
  </si>
  <si>
    <t>ВЛ-6 кВ Ф-151 пс 35\6кВ "Ачикулак-Нефть-15"</t>
  </si>
  <si>
    <t>ВЛ-6 кВ Ф-152 ПС 35/6 кВ "Ачикулак Нефть-15"</t>
  </si>
  <si>
    <t>АО Ф-1П, для проведения верхового осмотра по отысканию земли, обнаружен дефектный изолятор ЛР-5/1П, заменили.</t>
  </si>
  <si>
    <t>ВЛ-6 кВ Ф-113 пс 35\6кВ "Величаевская-11"</t>
  </si>
  <si>
    <t>АО Ф-113 "авария"  Гроза, ураганный ветер,ливень.</t>
  </si>
  <si>
    <t>ВЛ-6 кВ Ф-114 пс 35\6кВ "Величаевская-11"</t>
  </si>
  <si>
    <t>ВЛ-6 кВ Ф-112 пс 35\6кВ "Величаевская-11"</t>
  </si>
  <si>
    <t>АО Ф-112, для замены дефектного изолятора ф-"В" опоры №18 отпайки на куст2 "Величаевское,  устранения обрыв вязки провода фаза "В на оп.№9 отпайки на скв. 236 "Величаевское".  Гроза, ураганный ветер,ливень.</t>
  </si>
  <si>
    <t>АО Ф-66, произвели осмотр ВЛ.  Гроза, град, сильный ветер.сняли шунт на ЛР-4 ТП-4, ввели в работу КИЗ в норме</t>
  </si>
  <si>
    <t>АО Ф-66, произвели осмотр ВЛ.  Гроза, град, сильный ветер.сняли шунт на ЛР-6кВ ТП-4,ввели в работу КИЗ в норме</t>
  </si>
  <si>
    <t>АО Ф-33,при осмотре после опоры №143 на  земле лежит 4 опоры размыло водой грунт, разобрали шлейфа на опоре №143, ввели в работу. Сильный порывистый ветер,ливень</t>
  </si>
  <si>
    <t>АО Ф-33,при осмотре после опоры №143 на  земле лежит 4 опоры размыло водой грунт, разобрали шлейфа на опоре №146, ввели в работу. Сильный порывистый ветер,ливень</t>
  </si>
  <si>
    <t>АО Ф-18, произвели осмотр ВЛ, замечаний нет, отключили ЛР-2/18. Гроза, град, сильный ветер.ввели в работу до ЛР-2/18</t>
  </si>
  <si>
    <t>АО Ф-18, произвели осмотр ВЛ, замечаний нет. Гроза, град, сильный ветер.ввели в работу до ЛР-2/18</t>
  </si>
  <si>
    <t>АО Ф-11, произвели осмотр оборудования, замечаний нет, РПВУ. Гроза, град, сильный ветер.</t>
  </si>
  <si>
    <t>АО  Ф-14, произвели осмотр оборудования, замечаний нет, отключили ячейку "Арт-участка". Гроза, град, сильный ветер.</t>
  </si>
  <si>
    <t>ВЛ-6 кВ оп. 143 Ф-33 ПС 35 кВ Зимняя Ставка-3</t>
  </si>
  <si>
    <t>Ф-33 от оп.143</t>
  </si>
  <si>
    <t>АО ВЛ-6 кВ Ф-33, падение опор 143-146, восстановили ВЛ собрали шлейфа на опоре №143, ввели в работу. Гроза, град, сильный ветер.</t>
  </si>
  <si>
    <t>ВЛ-6 кВ ЛР2-Ф18 ПС 35 кВ Зимняя Ставка-1</t>
  </si>
  <si>
    <t>ЛР2-Ф18</t>
  </si>
  <si>
    <t>АО ЛР2-Ф18, КЗ в яч2-Ф11 со стороны Ф-18, грозовые перенапряжения</t>
  </si>
  <si>
    <t>АО для замены изоляторов за ЛР-4 и оп. 28, 29, 33, 36</t>
  </si>
  <si>
    <t>АО МТЗ РПВУ  ВЛ-6 кВ Ф-154 ПС 35 кВ Ачикулак Нефть-15, прохождение грозового фронта</t>
  </si>
  <si>
    <t>АО ТО РПВУ ВЛ-6 кВ Ф-44 ПС 110 кВ Восточная-4, прохождение грозового фронта.</t>
  </si>
  <si>
    <t>АО Ф-2, на ПС 35 кВ Камыш Бурунская (СКЭ) отключение ВТ-61, СКЭ причину не указали</t>
  </si>
  <si>
    <t>В-Л304  С-35М-630-10У1</t>
  </si>
  <si>
    <t>АО Ф-661 для отыскания "земли" по Ф-"С" прохождение грозового фронта-ливень, гроза сильный порывистый ветер, отключили ЛР-2, разрушен изолятор Ф-"С" на опоре №20 провод на траверсе</t>
  </si>
  <si>
    <t>АО Ф-661 для устранения обрыва вязки не опоре №3 отпайки №2 Ф-"С" (сильный порывистый ветер)</t>
  </si>
  <si>
    <t>АО Ф-115 отТО  АПВН, РПВН. Произвели осмотр. Обрыв шейки изолятора Ф-"В" на оп. №4 отп. №3 на скв. 45,52 Величаевское перехлест проводов с Ф-"А". Сильный порывистый ветер</t>
  </si>
  <si>
    <t>АО Ф-115 от ТО  АПВН, РПВН., при осмотре Ф-115, в пролете опор №№ 6-7, отпайки на скв 220 Велич. Лежит провод с Л-307 (недействующей)</t>
  </si>
  <si>
    <t>К-55 скв.603 Нижневартовское нмр</t>
  </si>
  <si>
    <t>К-58 скв.585 Советское нмр</t>
  </si>
  <si>
    <t>Ф.6-18 Вахское нмр</t>
  </si>
  <si>
    <r>
      <t xml:space="preserve">Остановка УЭЦН, неполнофазный режим. </t>
    </r>
    <r>
      <rPr>
        <sz val="12"/>
        <color indexed="60"/>
        <rFont val="Times New Roman"/>
        <family val="1"/>
        <charset val="204"/>
      </rPr>
      <t>Опора №21 ЛР-1 Ф.6-18 выдавлевание провода из наконечника, выполнен ремонт.</t>
    </r>
  </si>
  <si>
    <t>ТО - 09.2015г., ТР - 03.2015г.</t>
  </si>
  <si>
    <t>ТО - 09.2016г., ТР - 03.2017г.</t>
  </si>
  <si>
    <t>Акт № 49</t>
  </si>
  <si>
    <t>К-110 скв.1568 Советское нмр</t>
  </si>
  <si>
    <r>
      <t xml:space="preserve">ПС 35/6 кВ №410. АО ВЛ-6кВ Ф.10-4, блинкер АО, АПВУ. Гроза, сильный порывистый ветер, штормовое предупреждение, бюллетень погоды №133 от 12.05.16г. </t>
    </r>
    <r>
      <rPr>
        <sz val="12"/>
        <color indexed="60"/>
        <rFont val="Times New Roman"/>
        <family val="1"/>
        <charset val="204"/>
      </rPr>
      <t>15-16.05.2016г. выполнен полный осмотр - дефектов не выявлено.</t>
    </r>
  </si>
  <si>
    <t>1985г.</t>
  </si>
  <si>
    <t xml:space="preserve">ТР - октябрь 2015г., ТО - апрель 2016г. 
</t>
  </si>
  <si>
    <t>ТР - октябрь 2017г., ТО - октябрь 2016г.</t>
  </si>
  <si>
    <t>Акт №53</t>
  </si>
  <si>
    <t>1986г.</t>
  </si>
  <si>
    <t>ТО - 27.04.2016г., ТР - 11.10.2014г.</t>
  </si>
  <si>
    <t>ТО - 10.2016г., ТР - 10.2017г.</t>
  </si>
  <si>
    <t>Акт №52</t>
  </si>
  <si>
    <t>ТО - 01.2015г., ТР - 07.2015г.</t>
  </si>
  <si>
    <t>ТО - 07.2016г., ТР - 07.2017г.</t>
  </si>
  <si>
    <t>Акт №50</t>
  </si>
  <si>
    <r>
      <t xml:space="preserve">АО СУ ЭЦН по посадке напряжения. Сброс нагрузки на ВЛ-6кВ Ф.9-17. </t>
    </r>
    <r>
      <rPr>
        <sz val="12"/>
        <color indexed="60"/>
        <rFont val="Times New Roman"/>
        <family val="1"/>
        <charset val="204"/>
      </rPr>
      <t xml:space="preserve">Выполнен осмотр ВЛ, на </t>
    </r>
    <r>
      <rPr>
        <sz val="12"/>
        <color indexed="60"/>
        <rFont val="Times New Roman"/>
        <family val="1"/>
        <charset val="204"/>
      </rPr>
      <t xml:space="preserve">оп.№17/2  обрыв провода Ф."А" из наконечника ЛР 1/2 Ф.9-17. Нагрузка К-12,16 переведена на ф.9-6. Выполнен ремонт ВЛ, восстановлена нормальная схема. </t>
    </r>
    <r>
      <rPr>
        <sz val="12"/>
        <rFont val="Times New Roman"/>
        <family val="1"/>
        <charset val="204"/>
      </rPr>
      <t xml:space="preserve">Сильный порывистый ветер, штормовое предупреждение, бюллетень погоды №133 от 12.05.16г. </t>
    </r>
  </si>
  <si>
    <t>2010г.</t>
  </si>
  <si>
    <t>ТО - 08.2015г., ТР - 02.2015г.</t>
  </si>
  <si>
    <t>ТО - 02.2017г., ТР - 08.2017г.</t>
  </si>
  <si>
    <t>Акт №51</t>
  </si>
  <si>
    <r>
      <t xml:space="preserve">ПС 35/6 кВ №103 АО ВЛ-6 Ф.3-8 действием МТЗ, АПВ успешное. </t>
    </r>
    <r>
      <rPr>
        <sz val="12"/>
        <color indexed="60"/>
        <rFont val="Times New Roman"/>
        <family val="1"/>
        <charset val="204"/>
      </rPr>
      <t xml:space="preserve">16.05.16г. выполнен осмотр, в т.ч. участков в зоне затопления. Пролет оп. №66-67 на проводах следы к.з. в следствии падения дерева, растущего вне охранной зоны ЛЭП (подмыта корневая системв). </t>
    </r>
  </si>
  <si>
    <t>ТО - 25.01.2016г., ТР - 26.07.2012г.</t>
  </si>
  <si>
    <t>ТО - январь 2017г., ТР - июль 2016г.</t>
  </si>
  <si>
    <t>Акт №54</t>
  </si>
  <si>
    <r>
      <t xml:space="preserve">ПС 35/6 кВ №421  АО В-6 Ф.21-19,  ТО, АПВ не успешно. </t>
    </r>
    <r>
      <rPr>
        <sz val="12"/>
        <color indexed="60"/>
        <rFont val="Times New Roman"/>
        <family val="1"/>
        <charset val="204"/>
      </rPr>
      <t xml:space="preserve">Наезд на оп.№53 автотранспортом ООО "Сибавтобизнес". </t>
    </r>
    <r>
      <rPr>
        <sz val="12"/>
        <rFont val="Times New Roman"/>
        <family val="1"/>
        <charset val="204"/>
      </rPr>
      <t xml:space="preserve">Требуется ремонт опоры. Разобраны шлейфа на оп№39 в сторону оп№40. </t>
    </r>
    <r>
      <rPr>
        <sz val="12"/>
        <color indexed="60"/>
        <rFont val="Times New Roman"/>
        <family val="1"/>
        <charset val="204"/>
      </rPr>
      <t>29.05.16г. выполнена зпмена оп. №53, 31.05.16г. собраны шлейфа на оп. №39.</t>
    </r>
  </si>
  <si>
    <t>Промежуточная, одноцепная</t>
  </si>
  <si>
    <t>ТР - декабрь 2015г., ТО - май 2016г.</t>
  </si>
  <si>
    <t>ТР - декабрь 2017г., ТО - ноябрь 2016г.</t>
  </si>
  <si>
    <t>Акт №55</t>
  </si>
  <si>
    <t>БРУ-6 кВ БКНС-11 Западно-Полуденное нмр</t>
  </si>
  <si>
    <t>1С-6, 2С-6 БРУ-6 БКНС-11</t>
  </si>
  <si>
    <r>
      <t xml:space="preserve">Остановка скважин  во время АО В-6 ввода №2 в БРУ-6 БКНС-11. </t>
    </r>
    <r>
      <rPr>
        <sz val="12"/>
        <color indexed="60"/>
        <rFont val="Times New Roman"/>
        <family val="1"/>
        <charset val="204"/>
      </rPr>
      <t>Выявлена неисправность блока управления BU/TEL-12-03  ВВ-6кВ BB/TEL (яч. 13 В-6 ввод №2), выполнена замена.</t>
    </r>
  </si>
  <si>
    <t>2008г.</t>
  </si>
  <si>
    <t>БУ/TEL-12А</t>
  </si>
  <si>
    <t>ТО - 22.04.16г., ТР - 27.07.15г.</t>
  </si>
  <si>
    <t>ТО - май 2016г., ТР - июль 2016г.</t>
  </si>
  <si>
    <t>Акт №56</t>
  </si>
  <si>
    <t>235р Крапивенское нмр</t>
  </si>
  <si>
    <t>АО ДЭС СФ ООО "СЭС" Порыв Ремня привода вентилятора</t>
  </si>
  <si>
    <t>АО ДЭС СФ ООО "СЭС" Ошибка блока ЕСМ</t>
  </si>
  <si>
    <t>КУВ-6 К-25 Южно-Крапивинское нмр</t>
  </si>
  <si>
    <t>ТП-1 К-25</t>
  </si>
  <si>
    <r>
      <t xml:space="preserve">Аварийное отключение 1В-6 в КУВ-6 К-25 действием защиты ТО, в результате </t>
    </r>
    <r>
      <rPr>
        <sz val="12"/>
        <color indexed="60"/>
        <rFont val="Times New Roman"/>
        <family val="1"/>
        <charset val="204"/>
      </rPr>
      <t>попадания птицы между шинами 6 кВ в отсеке ВН ТП-1 К-25.</t>
    </r>
  </si>
  <si>
    <t>_</t>
  </si>
  <si>
    <t>ТО - 23.05.16г., ТР - 16.06.15г.</t>
  </si>
  <si>
    <t>ТО - декабрь 2016г., ТР - июнь 2017г.</t>
  </si>
  <si>
    <t>Акт №57</t>
  </si>
  <si>
    <t>ДЗТ, МТЗ, АПВ</t>
  </si>
  <si>
    <t>ПС-35/6кВ №417 Первомайское нмр</t>
  </si>
  <si>
    <t>1Т, 2Т ПС-35/6кВ №417, ВЛ-35 ЦЛ-9</t>
  </si>
  <si>
    <r>
      <t xml:space="preserve">Аварийное отключение ВЛ-35 ЦЛ-9 ПС-110 "Первомайская" действием МТЗ, АПВУ. Аварийное отключение 1Т, 2Т ПС-35/6кВ №417 действием ДЗТ. После выполнения осмотра в 16:24 при восствновлении нормальной схемы ПС-35/6кВ №417 при включении В-35 1Т произошло отключение 1Т, 2Т действием ДЗТ,  отключение ВЛ-35 ЦЛ-9 на ПС-110 "Первомайская" действием защиты МТЗ, АПВН. ПС-35/6кВ №416, 418 работа АВР-6. </t>
    </r>
    <r>
      <rPr>
        <sz val="12"/>
        <color indexed="60"/>
        <rFont val="Times New Roman"/>
        <family val="1"/>
        <charset val="204"/>
      </rPr>
      <t xml:space="preserve">СВ-35 ПС-35/6кВ №417 выведен в ремонт, для ВВИ. </t>
    </r>
    <r>
      <rPr>
        <sz val="12"/>
        <rFont val="Times New Roman"/>
        <family val="1"/>
        <charset val="204"/>
      </rPr>
      <t>ВЛ-35 ЦЛ-9 включена в работу, ПС-35/6кВ №416, 418 собраны нормальные схемы.</t>
    </r>
  </si>
  <si>
    <t>ВР35НТ-35-25/1600-3/0УХЛ1</t>
  </si>
  <si>
    <t>ООО «НТЭАЗ Электрик»</t>
  </si>
  <si>
    <t>ТО - 01.2016г.</t>
  </si>
  <si>
    <t>ТО - 07.2016г., ТР - 2021г.</t>
  </si>
  <si>
    <t>Акт №58</t>
  </si>
  <si>
    <t>АО ДЭС СФ ООО "СЭС". В 18:34 повторное АО ДЭС СФ ООО "СЭС.</t>
  </si>
  <si>
    <t>В 18:34 повторное АО ДЭС СФ ООО "СЭС"</t>
  </si>
  <si>
    <t>К-74 скв.535 Советского нмр</t>
  </si>
  <si>
    <t>АО СКН К-74 скв.535 Выполнена замена реле времени в БУС</t>
  </si>
  <si>
    <t>К-64Б скв.108р Советское нмр</t>
  </si>
  <si>
    <t>СУ ЭЦН скв.108р. К-64Б</t>
  </si>
  <si>
    <t>АО АВ-0,4кВ 250А в ТП-6/0,4кВ №1 (выход из строя АВ-0,4кВ 250А.Выполнена замена). По причине КЗ КЛ от СУ ЭЦН до ТМПН.</t>
  </si>
  <si>
    <t>К-64Б скв.1735, 1768 Советское нмр</t>
  </si>
  <si>
    <r>
      <t>АО АВ-0,4кВ Ввод-1Т 1000А в ТП-6/0,4кВ №1</t>
    </r>
    <r>
      <rPr>
        <b/>
        <sz val="12"/>
        <color indexed="10"/>
        <rFont val="Times New Roman"/>
        <family val="1"/>
        <charset val="204"/>
      </rPr>
      <t xml:space="preserve"> </t>
    </r>
    <r>
      <rPr>
        <sz val="12"/>
        <rFont val="Times New Roman"/>
        <family val="1"/>
        <charset val="204"/>
      </rPr>
      <t>КЗ опорных изоляторов 1С-0,4кВ.</t>
    </r>
  </si>
  <si>
    <t>Остановка УЭЦН К-1Л Двуреченского нмр. Отключений эл.оборудования не было, напряжение в норме. Запрошены распечатки с журнала событий СУ ЭЦН.</t>
  </si>
  <si>
    <t>Ф.6-6 Вахское нмр</t>
  </si>
  <si>
    <t>БУ К-74А</t>
  </si>
  <si>
    <r>
      <t xml:space="preserve">ПС-35/6кВ №206 АО ВЛ-6кВ Ф.6-6 действием ТО, АПВ выведено. </t>
    </r>
    <r>
      <rPr>
        <sz val="12"/>
        <color indexed="60"/>
        <rFont val="Times New Roman"/>
        <family val="1"/>
        <charset val="204"/>
      </rPr>
      <t>Обрыв проводов Фаз "А", "С" в пролетах оп. №10-13 эксковатором ООО СПК "СВМУ" при производстве работ по строительству а/дороги на К-74А. Выполнен ремонт, Ф.6-6 введен в работу.</t>
    </r>
  </si>
  <si>
    <t>ТО - 14.09.2015г., ТР – 15.03.2015г.</t>
  </si>
  <si>
    <t>ТО - сентябрь 2016г., ТР – март 2017г.</t>
  </si>
  <si>
    <t>Акт №59</t>
  </si>
  <si>
    <t>Ф.7-4                             Северное нмр</t>
  </si>
  <si>
    <t>Ф.7-4</t>
  </si>
  <si>
    <r>
      <t xml:space="preserve">ПС 35/6 кВ №207. АО ВЛ-6кВ Ф.7-4 блинкер АО, АПВ нет,  РПВН. После отключения ЛР-2 на оп.№44  (граница принадлежности) отпайки ВЛ-6кВ Ф.7-4 на мачту связи Башнефть, РПВ успешно. </t>
    </r>
    <r>
      <rPr>
        <sz val="12"/>
        <color indexed="60"/>
        <rFont val="Times New Roman"/>
        <family val="1"/>
        <charset val="204"/>
      </rPr>
      <t xml:space="preserve">Срыв изолятора ШС-10 фаза «В» на опоре №15 в зоне эксплуатац. ответственности ООО "Башэнергонефть", 22.05.16г. дефект устранен, ЛР-2 оп. №44 включен. </t>
    </r>
  </si>
  <si>
    <t>Ф.1-9                          Оленье нмр</t>
  </si>
  <si>
    <r>
      <t xml:space="preserve">ПС 35/6 кВ №401. АО ВЛ-6кВ Ф.1-9 от МТЗ, АПВУ. Выполнен осмотр кустового эл.оборудования, замечаний нет. </t>
    </r>
    <r>
      <rPr>
        <sz val="12"/>
        <color indexed="60"/>
        <rFont val="Times New Roman"/>
        <family val="1"/>
        <charset val="204"/>
      </rPr>
      <t xml:space="preserve">Выполнен осмотр ВЛ-6кВ, в пролетах оп. №113/4-115/4, 122-123 провисы проводов. Устранение дефектов в июне. </t>
    </r>
  </si>
  <si>
    <t>ТО - 05.2015г., ТР – 11.2013г.</t>
  </si>
  <si>
    <t>ТО -05.2017г., ТР – 11.2016г.</t>
  </si>
  <si>
    <t>Акт №60</t>
  </si>
  <si>
    <t>К-163 скв 1475
Советское нмр</t>
  </si>
  <si>
    <t xml:space="preserve">АО АВ-0,4кВ 160А в КТПН 6/0,4кВ, выполнено переподключение на АВ-0,4кВ 400А, Iр-120А (запрошены распечатки журнала событий СУ ЭЦН, нет дороги- зона зтопления, предоставление лодки ТН) </t>
  </si>
  <si>
    <t>ТАОв 400/15</t>
  </si>
  <si>
    <t>ТО -  май 2016г., ТР - фераль 2007г.</t>
  </si>
  <si>
    <t>ТО -  сентябрь 2016г., ТР - фераль 2017г.</t>
  </si>
  <si>
    <t>30.12.15г.</t>
  </si>
  <si>
    <t>Акт №61</t>
  </si>
  <si>
    <r>
      <t xml:space="preserve">БРУ-6 кВ №5. АО ВЛ-6 кВ Ф.Б5-1 блинкер АО, АПВ успешное. Гроза, штормовое предупреждение №145 от 24.05.2016. </t>
    </r>
    <r>
      <rPr>
        <sz val="12"/>
        <color indexed="60"/>
        <rFont val="Times New Roman"/>
        <family val="1"/>
        <charset val="204"/>
      </rPr>
      <t>27.05.16г. выполнен осмотр ВЛ, дефектов не выявлено.</t>
    </r>
  </si>
  <si>
    <t>1988г.</t>
  </si>
  <si>
    <t>ТО - 02.2016г., ТР – 02.2015г.</t>
  </si>
  <si>
    <t>ТО - 08.2016г., ТР – 02.2017г.</t>
  </si>
  <si>
    <t>Акт №62</t>
  </si>
  <si>
    <t>Ф.8-13 Кошильское нмр</t>
  </si>
  <si>
    <r>
      <t xml:space="preserve">ПС 35/6 кВ №208. АО ВЛ-6 кВ Ф.8-13 действием МТЗ-3ст, АПВ успешное. Гроза, штормовое предупреждение №145 от 24.05.2016. </t>
    </r>
    <r>
      <rPr>
        <sz val="12"/>
        <color indexed="60"/>
        <rFont val="Times New Roman"/>
        <family val="1"/>
        <charset val="204"/>
      </rPr>
      <t xml:space="preserve">Выполнен осмотр ВЛ, оп. №101 сколы изоляторов фаз "В", "С". 26.05.16г. выполнена замена дефектных изоляторов. </t>
    </r>
  </si>
  <si>
    <t>ТО - 03.2016г., ТР – 03.2015г.</t>
  </si>
  <si>
    <t>ТО - 09.2016г., ТР – 03.2017г.</t>
  </si>
  <si>
    <t>Акт №63</t>
  </si>
  <si>
    <t>Ф.8-6 Кошильское нмр</t>
  </si>
  <si>
    <r>
      <t xml:space="preserve">ПС 35/6 кВ №208. АО ВЛ-6 кВ Ф.8-6 действием МТЗ-3ст, АПВ успешное. Гроза, штормовое предупреждение №145 от 24.05.2016. </t>
    </r>
    <r>
      <rPr>
        <sz val="12"/>
        <color indexed="60"/>
        <rFont val="Times New Roman"/>
        <family val="1"/>
        <charset val="204"/>
      </rPr>
      <t xml:space="preserve"> Выполнен осмотр ВЛ. Произведена замена изолятора фазы "С" на оп.№128.</t>
    </r>
  </si>
  <si>
    <t>Т0-05.2016г., ТР-05.2015г.</t>
  </si>
  <si>
    <t xml:space="preserve">ТО - ноябрь 2016г.,ТР - май 2017г. </t>
  </si>
  <si>
    <t>АО ДЭС СФ ООО "СЭС" Выход из строя блока ЕСМ</t>
  </si>
  <si>
    <t>21:16</t>
  </si>
  <si>
    <r>
      <t>ВЛ-6 Ф.Б4-18 бросок тока и сброс нагрузки в 21:16.</t>
    </r>
    <r>
      <rPr>
        <sz val="12"/>
        <color indexed="60"/>
        <rFont val="Times New Roman"/>
        <family val="1"/>
        <charset val="204"/>
      </rPr>
      <t xml:space="preserve"> Выполнен осмотр, оп. №27 сорвало изолятор фаза "С" провод на траверсе. В 23:32 выеден в ремонт, выполнена замена изолятора.</t>
    </r>
    <r>
      <rPr>
        <sz val="12"/>
        <rFont val="Times New Roman"/>
        <family val="1"/>
        <charset val="204"/>
      </rPr>
      <t xml:space="preserve"> Гроза, дождь, порывистый ветер, штормовое предупреждение, бюллетень погоды №148 от 27.05.16г.</t>
    </r>
  </si>
  <si>
    <t>ТО - 22.03.16г., ТР - 11.03.11г.</t>
  </si>
  <si>
    <t>Акт №64</t>
  </si>
  <si>
    <t>3:37</t>
  </si>
  <si>
    <t>6:21</t>
  </si>
  <si>
    <r>
      <t xml:space="preserve">ПС 35/6 кВ №104. АО ВЛ-6 кВ Ф.4-12 действием МТЗ, АПВН, РПВУ, 2С-6 земля по фазе "А", </t>
    </r>
    <r>
      <rPr>
        <sz val="12"/>
        <color indexed="60"/>
        <rFont val="Times New Roman"/>
        <family val="1"/>
        <charset val="204"/>
      </rPr>
      <t>при осмотре выявлено: ЛР-2 Ф.4-12 отгорел нож фаза "А". Выполнено шунтирование.</t>
    </r>
    <r>
      <rPr>
        <sz val="12"/>
        <rFont val="Times New Roman"/>
        <family val="1"/>
        <charset val="204"/>
      </rPr>
      <t xml:space="preserve"> Гроза, дождь, порывистый ветер, штормовое предупреждение, бюллетень погоды №148 от 27.05.16г.</t>
    </r>
  </si>
  <si>
    <t>ТО - 28.01.16г., ТР - 22.02.11г.</t>
  </si>
  <si>
    <t>ТО - июль 2016г., ТР - июль 2017г.</t>
  </si>
  <si>
    <r>
      <t xml:space="preserve">Дождь, гроза. </t>
    </r>
    <r>
      <rPr>
        <sz val="12"/>
        <color indexed="60"/>
        <rFont val="Times New Roman"/>
        <family val="1"/>
        <charset val="204"/>
      </rPr>
      <t>Прогары на опорных и проходных изоляторах КТПН-6/0,4кВ №1 К-55. Выполнена замена ТП.</t>
    </r>
    <r>
      <rPr>
        <sz val="12"/>
        <rFont val="Times New Roman"/>
        <family val="1"/>
        <charset val="204"/>
      </rPr>
      <t xml:space="preserve"> Штормовое предупреждение, бюллетень погоды №148 от 27.05.16г.</t>
    </r>
  </si>
  <si>
    <t>ОП-10, ИПУ-10</t>
  </si>
  <si>
    <t>ТО - 10.04.16г., ТР - 22.02.11г.</t>
  </si>
  <si>
    <t>ТО - январь 2017г., ТР - июль 2017г.</t>
  </si>
  <si>
    <t>14:36</t>
  </si>
  <si>
    <t>14:43</t>
  </si>
  <si>
    <r>
      <t>АО 1В-6 и 2В-6 КУВ-6кВ К-8К, РПВУ.</t>
    </r>
    <r>
      <rPr>
        <sz val="12"/>
        <color indexed="60"/>
        <rFont val="Times New Roman"/>
        <family val="1"/>
        <charset val="204"/>
      </rPr>
      <t xml:space="preserve"> Повреждение вакуумной камеры фазы "В" СВ-6 КУВ при его отключении.</t>
    </r>
    <r>
      <rPr>
        <sz val="12"/>
        <rFont val="Times New Roman"/>
        <family val="1"/>
        <charset val="204"/>
      </rPr>
      <t xml:space="preserve"> </t>
    </r>
  </si>
  <si>
    <t>2012г.</t>
  </si>
  <si>
    <t>BB/TEL-10-20/1000-У2-048</t>
  </si>
  <si>
    <t>ТО – июнь 2015г., ТР – декабрь 2013г.</t>
  </si>
  <si>
    <t>ТО – июнь 2016г., ТР – декабрь 2016г.</t>
  </si>
  <si>
    <t>Акт №65</t>
  </si>
  <si>
    <t>АО АВ-0,4кВ в ТП-6/0,4кВ  РПВУ</t>
  </si>
  <si>
    <t>АО ДЭС СФ ООО "СЭС" предохранитель сгорел блока ЕСМ</t>
  </si>
  <si>
    <r>
      <t xml:space="preserve">ПС 35/6 кВ №416. АО ВЛ-6 кВ Ф.16-12 действием МТЗ, АПВ успешное.  ВЛ-6кВ ф.16-12. </t>
    </r>
    <r>
      <rPr>
        <sz val="12"/>
        <color indexed="60"/>
        <rFont val="Times New Roman"/>
        <family val="1"/>
        <charset val="204"/>
      </rPr>
      <t>срыв изолятора Ф-"В" на ЛР-2/1 Ф.16-12 оп. №30/1, выполнен ремонт.</t>
    </r>
  </si>
  <si>
    <t>ТР - июнь 2015г., ТО - декабрь 2016г.</t>
  </si>
  <si>
    <t>ТР - июнь 2017г., ТО - июнь 2016г.</t>
  </si>
  <si>
    <t>АО АВ-0,4 кВ ДЭС СФ ООО "СЭС" Отключение выходного автомата (предельная нагрузка) остановки дэс небыло</t>
  </si>
  <si>
    <t>АО СКН К-163 скв.1462 Выполненаа переразделка КЛ-0,4кВ со стороны ЭД. Зона затопления, проезд на лодке.</t>
  </si>
  <si>
    <t>Ф.11-20 Крапивинское нмр</t>
  </si>
  <si>
    <t>ТО - 14.12.2016г., ТР - 06.06.2014г.</t>
  </si>
  <si>
    <t>ТО - декабрь 2016г., ТР - 06.06.2016г.</t>
  </si>
  <si>
    <t>Ф.11-19 Крапивинское нмр</t>
  </si>
  <si>
    <r>
      <t xml:space="preserve">ПС 35/6 кВ №611. АО ВЛ-6 кВ Ф.11-19 действием МТЗ, АПВН. Работа АВР-6 в КУВ-6 К-35, К-32, К-15,  питание с Ф.11-20.  Гроза, дождь, порывистый ветер. Штормовое предупреждение, бюллетень погоды №157 от 05.06.16г. </t>
    </r>
    <r>
      <rPr>
        <sz val="12"/>
        <color indexed="60"/>
        <rFont val="Times New Roman"/>
        <family val="1"/>
        <charset val="204"/>
      </rPr>
      <t>06.06.16г. выполнен осмотр,обнаружено: ЛР-1/3 Ф.11-19 оп. №176/3. - разрыв гибкой пластины Ф.В, разрушены изоляторы ф. "А" и ф. "С" оп.№114. 07.06.16г. выполнено устранение дефектов, Ф.11-19 включен в работу.</t>
    </r>
  </si>
  <si>
    <t>ТО - 14.12.2015г., ТР - 06.06.2014г.</t>
  </si>
  <si>
    <t>Ф.10-8 Крапивинское нмр</t>
  </si>
  <si>
    <r>
      <t xml:space="preserve">ПС 35/6 кВ №610. АО ВЛ-6 кВ Ф.10-8 действием МТЗ, АПВУ.  Гроза, дождь, порывистый ветер. Штормовое предупреждение, бюллетень погоды №157 от 05.06.16г. </t>
    </r>
    <r>
      <rPr>
        <sz val="12"/>
        <color indexed="60"/>
        <rFont val="Times New Roman"/>
        <family val="1"/>
        <charset val="204"/>
      </rPr>
      <t>Выполнен осмотр 10.06.16г., дефектов не выявлено.</t>
    </r>
  </si>
  <si>
    <t>ТО - 25.01.2016г., ТР - 28.07.2015г.</t>
  </si>
  <si>
    <t>Ф.10-13 Крапивинское нмр</t>
  </si>
  <si>
    <r>
      <t>ПС 35/6 кВ №610. АО ВЛ-6 кВ Ф.10-13 действием МТЗ, АПВН.</t>
    </r>
    <r>
      <rPr>
        <sz val="12"/>
        <color indexed="10"/>
        <rFont val="Times New Roman"/>
        <family val="1"/>
        <charset val="204"/>
      </rPr>
      <t xml:space="preserve"> </t>
    </r>
    <r>
      <rPr>
        <sz val="12"/>
        <rFont val="Times New Roman"/>
        <family val="1"/>
        <charset val="204"/>
      </rPr>
      <t xml:space="preserve">Работа АВР-6 в КУВ на К-9, питание с Ф.10-12.  Гроза, дождь, порывистый ветер. Штормовое предупреждение, бюллетень погоды №157 от 05.06.16г. </t>
    </r>
    <r>
      <rPr>
        <sz val="12"/>
        <color indexed="60"/>
        <rFont val="Times New Roman"/>
        <family val="1"/>
        <charset val="204"/>
      </rPr>
      <t>07.06.16г. проведён осмотр ВЛ - оп. №7 разрушен изолятор Ф. "В", выполнен ремонт, ф.10-13 включен в работу.</t>
    </r>
  </si>
  <si>
    <t>ТО - 24.01.2016г., ТР - 27.07.2015г.</t>
  </si>
  <si>
    <t>Ф.Кр-5 Крапивинское нмр</t>
  </si>
  <si>
    <t>ТО - 21.03.2016г., ТР - сентябрь 2014г.</t>
  </si>
  <si>
    <t>ТО -март 2017г., ТР - сентябрь 2016г.</t>
  </si>
  <si>
    <t>Акт №75</t>
  </si>
  <si>
    <t>Ф.2-6 Советского нмр</t>
  </si>
  <si>
    <t>ТО - март 2016г., ТР - 06.03.15г.</t>
  </si>
  <si>
    <t>ТО -сентябрь 2016г., ТР - март 2017г.</t>
  </si>
  <si>
    <t>Акт №76</t>
  </si>
  <si>
    <t>ЦЛ-4 Катыльгинское нмр</t>
  </si>
  <si>
    <t>ЦЛ-4</t>
  </si>
  <si>
    <t>2009г.</t>
  </si>
  <si>
    <t>ТР - ноябрь 2014г., ТО - май 2016г.</t>
  </si>
  <si>
    <t>ТР - ноябрь 2016г., ТО - июнь 2016г.</t>
  </si>
  <si>
    <t>ВВИ - 26.05.2016г.</t>
  </si>
  <si>
    <t>Акт №77</t>
  </si>
  <si>
    <t>1Т ПС-35/6 кВ №414 Катыльгинское нмр</t>
  </si>
  <si>
    <t xml:space="preserve">1Т </t>
  </si>
  <si>
    <r>
      <t xml:space="preserve">ПС-35/6 кВ №414 АО В-35 кВ 1Т действием ДЗТ, АВР-6 успешное. </t>
    </r>
    <r>
      <rPr>
        <sz val="12"/>
        <color indexed="60"/>
        <rFont val="Times New Roman"/>
        <family val="1"/>
        <charset val="204"/>
      </rPr>
      <t>Внутреннее повреждение 1Т (выполнены ВВИ - не пригоден к эксплуатации), 22.06.16г. выполнена замена.</t>
    </r>
  </si>
  <si>
    <t>TONЬ 6300/35</t>
  </si>
  <si>
    <t>ТР - август 2014г., ТО - май 2016г.</t>
  </si>
  <si>
    <t>ТР - август 2017г., ТО - июнь 2016г.</t>
  </si>
  <si>
    <t>Ф.2-6 Лугинецкого нмр</t>
  </si>
  <si>
    <t>Акт №78</t>
  </si>
  <si>
    <r>
      <t>ПС 35/6 кВ №202. АО В-6 Ф.2-18, АПВ успешное, гроза. Штормовое предупреждение от 10.06.16.</t>
    </r>
    <r>
      <rPr>
        <sz val="12"/>
        <color indexed="60"/>
        <rFont val="Times New Roman"/>
        <family val="1"/>
        <charset val="204"/>
      </rPr>
      <t xml:space="preserve"> Произведен осмотр замечаний не выявлено.</t>
    </r>
  </si>
  <si>
    <t>ТО – январь 2016г.; ТР - 29.06.2015г.</t>
  </si>
  <si>
    <t>ТО – июнь 2016г.; ТР - июнь 2017г.</t>
  </si>
  <si>
    <t>Акт №79</t>
  </si>
  <si>
    <r>
      <t xml:space="preserve">ПС 35/6 кВ №202. АО В-6 Ф.2-14, АПВ успешное, гроза. Штормовое предупреждение от 10.06.16. </t>
    </r>
    <r>
      <rPr>
        <sz val="12"/>
        <color indexed="60"/>
        <rFont val="Times New Roman"/>
        <family val="1"/>
        <charset val="204"/>
      </rPr>
      <t>Произведен осмотр, оп.46-49, 59/1-60/1, 128/1-133/1 касание поросли проводами.</t>
    </r>
  </si>
  <si>
    <t>Т0 - 02.03.2016г., ТР – сентябрь 2012г.</t>
  </si>
  <si>
    <t>Т0 -  март 2017г., ТР – сентябрь 2016г.</t>
  </si>
  <si>
    <t>Акт №80</t>
  </si>
  <si>
    <t>СУ ЭЦН ЦДНГ-7, ЦДНГ-8</t>
  </si>
  <si>
    <r>
      <t xml:space="preserve">Остановка УЭЦН. </t>
    </r>
    <r>
      <rPr>
        <sz val="12"/>
        <color indexed="60"/>
        <rFont val="Times New Roman"/>
        <family val="1"/>
        <charset val="204"/>
      </rPr>
      <t xml:space="preserve">Отгорел провод фаза "С" на ЛР-6кВ оп.№ 96/2 в стророну оп. №97/2 </t>
    </r>
    <r>
      <rPr>
        <sz val="12"/>
        <rFont val="Times New Roman"/>
        <family val="1"/>
        <charset val="204"/>
      </rPr>
      <t>ВЛ-6кВ ф.7-19 от  ПС 35/6 кВ №107.</t>
    </r>
    <r>
      <rPr>
        <sz val="12"/>
        <color indexed="60"/>
        <rFont val="Times New Roman"/>
        <family val="1"/>
        <charset val="204"/>
      </rPr>
      <t xml:space="preserve"> Выполнен ремонт провода. ВЛ-6кВ ф.7-19 включена в работу.</t>
    </r>
  </si>
  <si>
    <t>ТО - 03.06.2015г., ТР - 15.12.2010г.</t>
  </si>
  <si>
    <t>ТО - июнь 2017г., ТР - декабрь 2016г.</t>
  </si>
  <si>
    <t>Акт №81</t>
  </si>
  <si>
    <t>Ф.Б5-21 Северо-Вахского нмр</t>
  </si>
  <si>
    <r>
      <t>БРУ-6 №5 (БКНС-19). АО ВЛ-6кВ ф.Б5-21 действием ТО, АПВУ. Гроза, штормовое предупреждение, бюллетень погоды №165 от 13.06.16.</t>
    </r>
    <r>
      <rPr>
        <sz val="12"/>
        <color indexed="60"/>
        <rFont val="Times New Roman"/>
        <family val="1"/>
        <charset val="204"/>
      </rPr>
      <t xml:space="preserve"> Произведен осмотр выявлены сколы на изоляторах оп.№21/1, 22/1, 23/1.</t>
    </r>
  </si>
  <si>
    <t>Т0-01.04.2016г. ТР-29.10.2014г</t>
  </si>
  <si>
    <t>Т0 - апрель 2017г., ТР - октябрь 2016г.</t>
  </si>
  <si>
    <t>Акт №82</t>
  </si>
  <si>
    <r>
      <t>Остановка УЭЦН при АО ВЛ-110 С-91 действием 1ст.ТЗНП, НВЧЗ, АПВУ на ПС-110 «Катыльгинская» и действием 1ст. ТЗНП, АПВУ на ПС-220 «Чапаевка» (эксплуатационная ответственность ПАО «ТРК»). Гроза, штормовое предупреждение, бюллетень погоды №165 от 13.06.16.</t>
    </r>
    <r>
      <rPr>
        <sz val="12"/>
        <color indexed="60"/>
        <rFont val="Times New Roman"/>
        <family val="1"/>
        <charset val="204"/>
      </rPr>
      <t xml:space="preserve"> Оп.322 - 323 зацеп крупногабаритной техникой, видны следы перекрытия.</t>
    </r>
  </si>
  <si>
    <r>
      <t xml:space="preserve">ПС 35/6 кВ №412. АО ВЛ-6кВ Ф.12-8 действием МТЗ, АПВУ. Гроза, штормовое предупреждение, бюллетень погоды №165 от 13.06.16. </t>
    </r>
    <r>
      <rPr>
        <sz val="12"/>
        <color indexed="60"/>
        <rFont val="Times New Roman"/>
        <family val="1"/>
        <charset val="204"/>
      </rPr>
      <t>В пролете оп. №70-71 падение дерева из вне охранной зоны ВЛ. Повреждений провода нет.</t>
    </r>
  </si>
  <si>
    <t>Акт №83</t>
  </si>
  <si>
    <t>Ф.58-17 Лугинецкого нмр</t>
  </si>
  <si>
    <r>
      <t xml:space="preserve">ПС 35/6 кВ №558. АО ВЛ-6кВ ф.58-17 действием ТО, АПВН, РПВН. </t>
    </r>
    <r>
      <rPr>
        <sz val="12"/>
        <color indexed="60"/>
        <rFont val="Times New Roman"/>
        <family val="1"/>
        <charset val="204"/>
      </rPr>
      <t>К.З. КЛ-6кВ от яч.17 КРУН-6кВ до опоры №1 ВЛ-6кВ. Выполнили переход на резервную КЛ-6кВ.  В 17:08ч РПВУ.</t>
    </r>
  </si>
  <si>
    <t>ВВГнгSL 3х95В</t>
  </si>
  <si>
    <t xml:space="preserve">ТО – 26.05.2015г.
</t>
  </si>
  <si>
    <t>ТО – ноябрь 2016г., ТО - май 2017г.</t>
  </si>
  <si>
    <t>Акт №84</t>
  </si>
  <si>
    <t>Ф.16-12 Лугинецкого нмр</t>
  </si>
  <si>
    <r>
      <t xml:space="preserve">ПС 35/6 кВ №516. АО ВЛ-6кВ Ф.16-12 от МТЗ, АПВН, в 21:12ч РПВУ. Гроза, штормовое предупреждение, бюллетень погоды №165 от 13.06.16. </t>
    </r>
    <r>
      <rPr>
        <sz val="12"/>
        <color indexed="60"/>
        <rFont val="Times New Roman"/>
        <family val="1"/>
        <charset val="204"/>
      </rPr>
      <t>Выполнен осмотр, дефектов не выявлено.</t>
    </r>
  </si>
  <si>
    <t xml:space="preserve">ТО – 13.04.2016г., ТР – 18.05.2006г.
</t>
  </si>
  <si>
    <t xml:space="preserve">ТО – ноябрь 2016г., ТР – апрель 2017г.
</t>
  </si>
  <si>
    <t>Акт №85</t>
  </si>
  <si>
    <t>Т0 - январь 2016г., ТР  - ноябрь 2013г.</t>
  </si>
  <si>
    <t>Т0 - январь 2017г., ТР  - ноябрь 2016г.</t>
  </si>
  <si>
    <t>Акт №86</t>
  </si>
  <si>
    <t>ЦЛ-3, ЦЛ-4 Вахское нмр</t>
  </si>
  <si>
    <t>ЦЛ-3, ЦЛ-4</t>
  </si>
  <si>
    <r>
      <t xml:space="preserve">ПС-110/35/6 кВ "Вахская" АО ВЛ-35кВ ЦЛ-3, ЦЛ-4 ПС-110 "Вахская"  действием 2ст. ДЗ, АПВУ, посадка напряжения. Гроза. Штормовое предупреждение, бюллетень погоды №165 от 13.06.16. </t>
    </r>
    <r>
      <rPr>
        <sz val="12"/>
        <color indexed="60"/>
        <rFont val="Times New Roman"/>
        <family val="1"/>
        <charset val="204"/>
      </rPr>
      <t>Выполнен осмотр с применением УФО, ЦЛ-3 оп. №26, 71/2 отсутствует по одному изолятору в гирлянде (сред. фаза), ЦЛ-4 оп. №34/1 отсутствует один изолятор в гирлянде (ниж. фаза). Замена изоляторов январь-февраль 2017г.</t>
    </r>
  </si>
  <si>
    <t>1981г.</t>
  </si>
  <si>
    <t>ТР – апрель-май 2007г., ТО – январь 2016г.</t>
  </si>
  <si>
    <t>ТР – ноябрь 2016г., ТО – август 2016г.</t>
  </si>
  <si>
    <t>Акт №87</t>
  </si>
  <si>
    <t>В-6 1Т, В-6 2Т ПС-35/6 кВ №208 Кошильское нмр</t>
  </si>
  <si>
    <t>1С-6, 2С-6 ПС №208</t>
  </si>
  <si>
    <r>
      <t xml:space="preserve">ПС-35/6кВ №208 АО В-6 1Т, В-6 2Т действием 1,2,3 ст.МТЗ во время грозы. Работа АВР-6 неуспешно. В 17:53ч В-6 1Т,  В-6 2Т включены успешно. Шторм. предупреждение, бюллетень погоды №165 от 13.06.16.  </t>
    </r>
    <r>
      <rPr>
        <sz val="12"/>
        <color indexed="60"/>
        <rFont val="Times New Roman"/>
        <family val="1"/>
        <charset val="204"/>
      </rPr>
      <t>Излишняя работа УРОВ 1БСК, 2БСК - дефекты монтажа и наладки, выполнено изменение конфигурации защит.</t>
    </r>
  </si>
  <si>
    <t>ЗАО "МК-159"</t>
  </si>
  <si>
    <t>ТО – октябрь 2015г., ТР – ноябрь 2014г.</t>
  </si>
  <si>
    <t>ТО – октябрь 2016г., ТР – ноябрь 2016г.</t>
  </si>
  <si>
    <t>С-103, С-104</t>
  </si>
  <si>
    <r>
      <t>АО ВЛ-110 С-103, С-104. ПС-220 "Парабель" действием НВЧЗ, 1ст.ТЗНП, передача сигнала ТО на ПС-110 "Лугинецкую", АПВ - не работало. ПС-110 "Лугинецкая" действием НВЧЗ, приём команд на ТО с ПС-220 "Парабель", АПВУ. Во время грозовых явлений. Бюллетень погоды №166</t>
    </r>
    <r>
      <rPr>
        <sz val="12"/>
        <color indexed="60"/>
        <rFont val="Times New Roman"/>
        <family val="1"/>
        <charset val="204"/>
      </rPr>
      <t>. Подхлест в месте пересечения с ВЛ-10 ЭХЗ оп №27-27</t>
    </r>
  </si>
  <si>
    <t>Акт №100</t>
  </si>
  <si>
    <t>АО ДЭС СФ ООО "СЭС" выход из строя датчика давления масла</t>
  </si>
  <si>
    <t>АО ДЭС СФ ООО "СЭС"  Засорение газового фильтра</t>
  </si>
  <si>
    <t>Акт №89</t>
  </si>
  <si>
    <t>В-6 2Т ПС 35/6 кВ №524 Лугинецкое нмр</t>
  </si>
  <si>
    <t>2С-6 ПС №524</t>
  </si>
  <si>
    <r>
      <t xml:space="preserve">АО В-6 2Т ПС 35/6 кВ №524 действием МТЗ, работа АВР-6 успешно, откл СВ-6 действием МТЗ. КЗ в яч. №11 2ТН-6, выведен в ремонт. </t>
    </r>
    <r>
      <rPr>
        <sz val="12"/>
        <color indexed="60"/>
        <rFont val="Times New Roman"/>
        <family val="1"/>
        <charset val="204"/>
      </rPr>
      <t>Выполнена замена ТН-6</t>
    </r>
  </si>
  <si>
    <t>2005г.</t>
  </si>
  <si>
    <t>3НОЛ-6-6 У3</t>
  </si>
  <si>
    <t>ТО – 06.06.2016г.</t>
  </si>
  <si>
    <t>ТО – июль 2016г., ТР- январь 2017</t>
  </si>
  <si>
    <t>10.02.2016г.</t>
  </si>
  <si>
    <t>Акт №90</t>
  </si>
  <si>
    <t>АО ДЭС СФ ООО "СЭС" выход из строя выключателя массы (перегорел)</t>
  </si>
  <si>
    <t>Ц-2 Советское нмр</t>
  </si>
  <si>
    <r>
      <t xml:space="preserve">АО ВЛ-35кВ Ц-2 ПС-220/110/35/6 кВ "Советско-Соснинская" действием 1 ст.МТЗ, АПВУ.  Гроза, порывистый ветер. Штормовое предупреждение, бюллетень погоды №169d от 17.06.16. </t>
    </r>
    <r>
      <rPr>
        <sz val="12"/>
        <color indexed="60"/>
        <rFont val="Times New Roman"/>
        <family val="1"/>
        <charset val="204"/>
      </rPr>
      <t>12.07.16г. выполнен осмотр, разрушены по 2-4 изолятора в герляндах на оп. №24, 25, 27/1, 36/1. Запланировано устранение дефектов.</t>
    </r>
  </si>
  <si>
    <t>ПС-15</t>
  </si>
  <si>
    <t>ТО - 19.02.16г., ТР - 26.07.11г.</t>
  </si>
  <si>
    <t>ТО - октябрь 2016г., ТР - июль 2019г.</t>
  </si>
  <si>
    <t>Акт №91</t>
  </si>
  <si>
    <t>Ф.7-2 Советское нмр</t>
  </si>
  <si>
    <r>
      <t xml:space="preserve">АО ВЛ-6 кВ Ф.7-2 ПС-35/6 кВ №107 действием МТЗ, АПВУ. Гроза, порывистый ветер. Штормовое предупреждение, бюллетень погоды №169d от 17.06.16. </t>
    </r>
    <r>
      <rPr>
        <sz val="12"/>
        <color indexed="60"/>
        <rFont val="Times New Roman"/>
        <family val="1"/>
        <charset val="204"/>
      </rPr>
      <t>23.06.16г. выполнен осмотр ВЛ</t>
    </r>
    <r>
      <rPr>
        <sz val="12"/>
        <rFont val="Times New Roman"/>
        <family val="1"/>
        <charset val="204"/>
      </rPr>
      <t xml:space="preserve">, </t>
    </r>
    <r>
      <rPr>
        <sz val="12"/>
        <color indexed="60"/>
        <rFont val="Times New Roman"/>
        <family val="1"/>
        <charset val="204"/>
      </rPr>
      <t>оп. №29-30/2 провис проводов всех фаз, следы КЗ, оп №17, 28, 29 наклон 20</t>
    </r>
    <r>
      <rPr>
        <sz val="12"/>
        <color indexed="60"/>
        <rFont val="Calibri"/>
        <family val="2"/>
        <charset val="204"/>
      </rPr>
      <t>°</t>
    </r>
    <r>
      <rPr>
        <sz val="6.6"/>
        <color indexed="60"/>
        <rFont val="Times New Roman"/>
        <family val="1"/>
        <charset val="204"/>
      </rPr>
      <t xml:space="preserve">.  </t>
    </r>
    <r>
      <rPr>
        <sz val="12"/>
        <color indexed="60"/>
        <rFont val="Times New Roman"/>
        <family val="1"/>
        <charset val="204"/>
      </rPr>
      <t xml:space="preserve"> 29.06.16г. выполнен ремонт ВЛ.</t>
    </r>
  </si>
  <si>
    <t>Акт №92</t>
  </si>
  <si>
    <t>Ф.6-6 Советское нмр</t>
  </si>
  <si>
    <r>
      <t xml:space="preserve">АО ВЛ-6 кВ Ф.6-6 ПС-35/6 кВ №106 блинкер МТЗ, АПВУ. Гроза, порывистый ветер. Штормовое предупреждение, бюллетень погоды №169d от 17.06.16. </t>
    </r>
    <r>
      <rPr>
        <sz val="12"/>
        <color indexed="60"/>
        <rFont val="Times New Roman"/>
        <family val="1"/>
        <charset val="204"/>
      </rPr>
      <t>Произведен осмотр ВЛ подгары на изоляторах ф. "А", "С" оп.№15. 24.06.16г. Выполнена замена изоляторов.</t>
    </r>
  </si>
  <si>
    <t>ТО - 22.01.2016г., ТР - 13.07.2011г.</t>
  </si>
  <si>
    <t>Акт №93</t>
  </si>
  <si>
    <t>В-35 ЦЛ-5 ПС-110/35/6кВ "Малореченская"</t>
  </si>
  <si>
    <r>
      <t xml:space="preserve">АО  В-35кВ ЦЛ-5  действием 1ст.ДЗ, АПВУ на  ПС-110/35/6кВ "Малореченская". Выполнен осмотр ВЛ-35кВ ЦЛ-5 замечаний нет. </t>
    </r>
    <r>
      <rPr>
        <sz val="12"/>
        <color indexed="60"/>
        <rFont val="Times New Roman"/>
        <family val="1"/>
        <charset val="204"/>
      </rPr>
      <t>Причина АО устанавливается. Подан запрос в ПАО "ТРК"</t>
    </r>
  </si>
  <si>
    <t>1Т, 2Т ПС 35/6 кВ №416 Первомайское нмр</t>
  </si>
  <si>
    <r>
      <t xml:space="preserve">Остановка УЭЦН. ПС 35/6 кВ №416: самопроизвольное поднятие напряжения до крайнего положения РПН на 1Т, 2Т, остановка скважин по высокому напряжению. </t>
    </r>
    <r>
      <rPr>
        <sz val="12"/>
        <color indexed="60"/>
        <rFont val="Times New Roman"/>
        <family val="1"/>
        <charset val="204"/>
      </rPr>
      <t>Не правильная работа системы автоматического регулирования напряжения (1Т, 2Т) в составе РПН и блока управления SPAU 341C. Отключены цепи управления на СПАУ РПН (1Т, 2Т) до устранения дефектов.</t>
    </r>
  </si>
  <si>
    <t>PHTA-Y-35/200-8/92000У1, SPAU 341C</t>
  </si>
  <si>
    <t>Обслуживание РЗиА - не проводилос</t>
  </si>
  <si>
    <t>Обслуживание РЗиА - декабрь 2016г.</t>
  </si>
  <si>
    <t>Акт №94</t>
  </si>
  <si>
    <t>Ф.17-9 Первомайское нмр</t>
  </si>
  <si>
    <t xml:space="preserve"> Ф.17-9    </t>
  </si>
  <si>
    <r>
      <t xml:space="preserve">АО ВЛ-6 Ф.17-9  ПС-35/6 кВ №417 действием ТО, АПВУ.Проведен осмотр, </t>
    </r>
    <r>
      <rPr>
        <sz val="12"/>
        <color indexed="60"/>
        <rFont val="Times New Roman"/>
        <family val="1"/>
        <charset val="204"/>
      </rPr>
      <t>срыв провода с подставного изолятора ф. "А" оп №43/3, подхлест провода на ф. "В"</t>
    </r>
  </si>
  <si>
    <t>ТР - октябрь 2015г. ТО - апрель 2016г.</t>
  </si>
  <si>
    <t>ТР - октябрь 2017г. ТО - октябрь 2016г.</t>
  </si>
  <si>
    <t>Акт №95</t>
  </si>
  <si>
    <t>Ф.Кр-1, Ф.Кр-4 Крапивинское нмр</t>
  </si>
  <si>
    <r>
      <t>ПС-110/35/6 кВ "Крапивинская". АО ВЛ-6 кВ Ф.Кр-1 действием МТЗ, АПВУ. ВЛ-6 кВ Ф.Кр-4 действием ТО, АПВУ. Гроза, шторм. предупреждение, бюллетень погоды №174 от 22.06.16.</t>
    </r>
    <r>
      <rPr>
        <sz val="12"/>
        <color indexed="60"/>
        <rFont val="Times New Roman"/>
        <family val="1"/>
        <charset val="204"/>
      </rPr>
      <t xml:space="preserve"> ВЛ-6 кВ Ф.Кр-1 оп. №100 разрушен изолятор ф. «В», ф. «С» следы подгара. Устранено.  Ф.Кр-4 дефектов при осмотре не выявлено. </t>
    </r>
  </si>
  <si>
    <t>ТО - 24.12.2015г., ТР - 11.06.2014г.</t>
  </si>
  <si>
    <t>ТО - декабрь 2016г., ТР - июнь 2016г.</t>
  </si>
  <si>
    <t>Акт №96</t>
  </si>
  <si>
    <r>
      <t>ПС-110/35/6 кВ "Крапивинская". АО ВЛ-6 кВ Ф.Кр-15 действием МТЗ, АПВУ. Гроза, шторм. предупреждение, бюллетень погоды №174 от 22.06.16.  2В-6 в КУВ-6 К-28.</t>
    </r>
    <r>
      <rPr>
        <sz val="12"/>
        <color indexed="60"/>
        <rFont val="Times New Roman"/>
        <family val="1"/>
        <charset val="204"/>
      </rPr>
      <t xml:space="preserve"> Повреждена КЛ-6кВ перемычки 6кВ с замыканием на землю Ф . "С" в КУВ-6 . Смонтирована каб.перемычка 0,4кВ от ТП-1 до ТП-2. Гроза, шторм. предупреждение, бюллетень погоды №174 от 22.06.16.Выполнен ремонт КЛ-6кВ, восстановлена нормальная схема.</t>
    </r>
  </si>
  <si>
    <t>КУВПНКС 6/630 УХЛ-1</t>
  </si>
  <si>
    <t>ТО - 10.05.2016г., ТР - 09.11.2015г.</t>
  </si>
  <si>
    <t>ТО - ноябрь 2016г., ТР - ноябрь 2017г.</t>
  </si>
  <si>
    <t>Акт №97</t>
  </si>
  <si>
    <t>Ф.10-4 Оленье нмр</t>
  </si>
  <si>
    <r>
      <t xml:space="preserve">ПС-35/6 кВ №410 АО ВЛ-6 Ф.10-4 действием ТО, АПВУ, во время грозовых явлений, производится осмотр. Бюллетень погоды №174 от 22.06.16.  </t>
    </r>
    <r>
      <rPr>
        <sz val="12"/>
        <color indexed="60"/>
        <rFont val="Times New Roman"/>
        <family val="1"/>
        <charset val="204"/>
      </rPr>
      <t>11.07.16г. закончен осмотр, в</t>
    </r>
    <r>
      <rPr>
        <sz val="12"/>
        <color indexed="60"/>
        <rFont val="Times New Roman"/>
        <family val="1"/>
        <charset val="204"/>
      </rPr>
      <t>ыполнена замена штыревых изоляторов на оп. №112/3 ф.(А,В), №69/3 ф.(В), на опоре №71/3 обрыв вязки провода ф.(А).</t>
    </r>
  </si>
  <si>
    <t>И, ТЧ</t>
  </si>
  <si>
    <t>ШС-10, АС-95</t>
  </si>
  <si>
    <t>Акт №98</t>
  </si>
  <si>
    <t>скв.176од. Советское нмр.</t>
  </si>
  <si>
    <r>
      <t xml:space="preserve">ПС-35/6 кВ №203. АО ВЛ-6 Ф.3-12 действием МТЗ, АПВУ.  Грозовые явления, производится осмотр. Бюллетень погоды №175 от 23.06.16г. </t>
    </r>
    <r>
      <rPr>
        <sz val="12"/>
        <color indexed="60"/>
        <rFont val="Times New Roman"/>
        <family val="1"/>
        <charset val="204"/>
      </rPr>
      <t>25.06.16г. в</t>
    </r>
    <r>
      <rPr>
        <sz val="12"/>
        <color indexed="60"/>
        <rFont val="Times New Roman"/>
        <family val="1"/>
        <charset val="204"/>
      </rPr>
      <t>ыполнен осмотр, дефектов не выявлено.</t>
    </r>
  </si>
  <si>
    <t>ТО – июль 2015г., ТР - 28.01.2015г.</t>
  </si>
  <si>
    <t>ТО – июль 2016г., ТР - январь 2017г.</t>
  </si>
  <si>
    <t>Акт №99</t>
  </si>
  <si>
    <t>Ф.Кр-2 Крапивинское нмр</t>
  </si>
  <si>
    <r>
      <t xml:space="preserve">ПС-110/35/6 кВ "Крапивинская" АО ВЛ-6 кВ ф.Кр-2 действием МТЗ, АПВ не работало по причине неисправности катушки соленоида В-6 ф.Кр-2, выполнена замена катушки, включен в работу. Гроза. </t>
    </r>
    <r>
      <rPr>
        <sz val="12"/>
        <color indexed="60"/>
        <rFont val="Times New Roman"/>
        <family val="1"/>
        <charset val="204"/>
      </rPr>
      <t>25-26.07.16г. произведен осмотр ВЛ, замечаний не обнаружено.</t>
    </r>
  </si>
  <si>
    <t>2002 г</t>
  </si>
  <si>
    <t>ТО - 25.05.2016г., ТР - 27.05.2015г.</t>
  </si>
  <si>
    <t>ТО - ноябрь 2016г., ТР - май 2017г.</t>
  </si>
  <si>
    <t>Акт №101</t>
  </si>
  <si>
    <t>Ф.Кр-20 Крапивинское нмр</t>
  </si>
  <si>
    <t>ТО - 27.05.2016г., ТР - 22.05.2015г.</t>
  </si>
  <si>
    <t>Акт №102</t>
  </si>
  <si>
    <t>АО ДЭС СФ ООО "СЭС" обрыв ремня зарядного генератора</t>
  </si>
  <si>
    <t>Ф.Б10-19 Советское нмр</t>
  </si>
  <si>
    <r>
      <t xml:space="preserve">БРУ-6 кВ БКНС-10. АО ВЛ-6 кВ A.Б10-19 действием МТЗ, АПВ успешное. Гроза. Штормовое предупреждение, бюллетень погоды №177b от 25.06.16.  </t>
    </r>
    <r>
      <rPr>
        <sz val="12"/>
        <color indexed="60"/>
        <rFont val="Times New Roman"/>
        <family val="1"/>
        <charset val="204"/>
      </rPr>
      <t>30.06.16 выполнен осмотр ВЛ, пролет оп. №93-94 упавшее дерево ф."A", "В" со следами КЗ. Повреждений ВЛ нет.</t>
    </r>
  </si>
  <si>
    <t>ТО - 21.06.2016г., ТР - 02.06.2006г.</t>
  </si>
  <si>
    <t>Акт №103</t>
  </si>
  <si>
    <r>
      <t xml:space="preserve">ПС-35/6 кВ №503. АО ВЛ-6 кВ Ф.3-17 действием МТЗ, АПВ успешное. Гроза. Штормовое предупреждение, бюллетень погоды №177b от 25.06.16.  </t>
    </r>
    <r>
      <rPr>
        <sz val="12"/>
        <color indexed="60"/>
        <rFont val="Times New Roman"/>
        <family val="1"/>
        <charset val="204"/>
      </rPr>
      <t>Выполнен частичный осмотр, замечаний не обнаружено, осмотр не закончен отсутствие вездеходной техники (подана заявка в ЦДНГ-5).</t>
    </r>
  </si>
  <si>
    <t xml:space="preserve">Ф.3-17 ТО - 18.01.2016г., ТР – 14.07.2015г.
</t>
  </si>
  <si>
    <t xml:space="preserve">Ф.3-17 ТО - январь 2017г., ТР – июль 2016г.
</t>
  </si>
  <si>
    <t>Акт №104</t>
  </si>
  <si>
    <r>
      <t xml:space="preserve">ПС-110/35/6 кВ "Григорьевская". АО ВЛ-6 кВ Ф.Гр-10 действием ТО, АПВУ. Гроза, шторм. предупреждение, бюллетень погоды №179 b от 27.06.16. </t>
    </r>
    <r>
      <rPr>
        <sz val="12"/>
        <color indexed="60"/>
        <rFont val="Times New Roman"/>
        <family val="1"/>
        <charset val="204"/>
      </rPr>
      <t>Сорван изолятор ф.В  на оп.236/2, разрушена юбка изолятора ф.А на оп.239/2, устранено.</t>
    </r>
  </si>
  <si>
    <t>ШС-10Т</t>
  </si>
  <si>
    <t>Т0-19.01.2016г., ТР-20.07.2014г.</t>
  </si>
  <si>
    <t>Т0- январь 2017г., ТР- июль 2016г.</t>
  </si>
  <si>
    <t>Акт №105</t>
  </si>
  <si>
    <r>
      <t xml:space="preserve">БРУ-6кВ №1. АО ВЛ-6 кВ Ф.Б1-3 действием ТО, АПВУ. Гроза, шторм. предупреждение, бюллетень погоды №179 b от 27.06.16. </t>
    </r>
    <r>
      <rPr>
        <sz val="12"/>
        <color indexed="60"/>
        <rFont val="Times New Roman"/>
        <family val="1"/>
        <charset val="204"/>
      </rPr>
      <t>Обнаружены сколы юбок изоляторов на оп.35, оп.52, оп.57. Распушен провод 30%  в пролете оп.15/16. 30.06.16г. устранено.</t>
    </r>
  </si>
  <si>
    <t>ШС-10Т, ПС-70</t>
  </si>
  <si>
    <t>ТО – февраль 2016г.; ТР –  август 2011г.</t>
  </si>
  <si>
    <t>ТО – февраль 2017г.; ТР –  август 2016г.</t>
  </si>
  <si>
    <t>Акт №106</t>
  </si>
  <si>
    <r>
      <t xml:space="preserve">БРУ-6кВ №4. АО ВЛ-6 кВ Ф.Б4-16 действием ТО, АПВН. Гроза, шторм. предупреждение, бюллетень погоды №179 b от 27.06.16. </t>
    </r>
    <r>
      <rPr>
        <sz val="12"/>
        <color indexed="60"/>
        <rFont val="Times New Roman"/>
        <family val="1"/>
        <charset val="204"/>
      </rPr>
      <t>Обнаружено оп.№195/5 разрушен изолятор, оп. №206 срыв изолятора, устранено.</t>
    </r>
  </si>
  <si>
    <t>ТР - август 2015г., ТО - февраль 2016г.</t>
  </si>
  <si>
    <t>ТО - август 2016г., ТР - август 2017г.</t>
  </si>
  <si>
    <t>Акт №107</t>
  </si>
  <si>
    <r>
      <t xml:space="preserve">ПС-35/6кВ №202. АО ВЛ-6 кВ Ф.2-14 действием ТО, АПВН. Гроза, шторм. предупреждение, бюллетень погоды №179 b от 27.06.16. </t>
    </r>
    <r>
      <rPr>
        <sz val="12"/>
        <color indexed="60"/>
        <rFont val="Times New Roman"/>
        <family val="1"/>
        <charset val="204"/>
      </rPr>
      <t>Проведен осмотр. Обнаружены сколы юбок изоляторов на оп.29, 62/1, 127/1, 134/1. 08.07.16г. Выполнено устранение дефектов.</t>
    </r>
  </si>
  <si>
    <t>Акт №108</t>
  </si>
  <si>
    <r>
      <t xml:space="preserve">ПС-110 "Вахская" АО ВЛ-35 кВ ЦЛ-5, ЦЛ-8 действием ТО, АПВУ. Гроза, шторм. предупреждение, бюллетень погоды №179 b от 27.06.16. </t>
    </r>
    <r>
      <rPr>
        <sz val="12"/>
        <color indexed="60"/>
        <rFont val="Times New Roman"/>
        <family val="1"/>
        <charset val="204"/>
      </rPr>
      <t>Выполнен осмотр. Разрушен изолятор в гирлянде (1 из 4). ЦЛ-8 оп.№ 33, 47. ЦЛ-5 оп.№ 20, 24, 37. Планируется замена.</t>
    </r>
  </si>
  <si>
    <t>ТР -июнь 2007г., ТО - январь 2016г.</t>
  </si>
  <si>
    <t>ТР -декабрь 2016г., ТО - август 2016г.</t>
  </si>
  <si>
    <t>Акт №109</t>
  </si>
  <si>
    <r>
      <t>ПС-35/6кВ №404. АО ВЛ-6 кВ Ф.4-18 действием ТО, АПВУ. Гроза, шторм. предупреждение, бюллетень погоды №179 b от 27.06.16.</t>
    </r>
    <r>
      <rPr>
        <sz val="12"/>
        <color indexed="60"/>
        <rFont val="Times New Roman"/>
        <family val="1"/>
        <charset val="204"/>
      </rPr>
      <t xml:space="preserve"> Проведен осмотр поросль оп.№54 - 63, 34/1 - 38/1. 13.09.16г. выполнена вырубка подроста леса в охранной зоне ЛЭП.</t>
    </r>
  </si>
  <si>
    <t>ТР - октябрь 2014г., ТО - июнь 2016г.</t>
  </si>
  <si>
    <t>ТР - октябрь 2016г., ТО - декабрь 2016г.</t>
  </si>
  <si>
    <t>Акт №110</t>
  </si>
  <si>
    <t>Ф.12-10, Ф.12-8  Катыльгинское нмр</t>
  </si>
  <si>
    <t xml:space="preserve">Ф.12-8, Ф.12-10 </t>
  </si>
  <si>
    <r>
      <t xml:space="preserve">ПС-35/6кВ №412. АО ВЛ-6 кВ Ф.12-10, 12-8 действием ТО, АПВН. Гроза, шторм. предупреждение, бюллетень погоды №179 b от 27.06.16. </t>
    </r>
    <r>
      <rPr>
        <sz val="12"/>
        <color indexed="60"/>
        <rFont val="Times New Roman"/>
        <family val="1"/>
        <charset val="204"/>
      </rPr>
      <t>Ф.12-10- выполнен осмотр, замечаний не выявлено. Ф.12-8 скол изоляторов фазы "С" на оп. №96, 111 (дефект не устранен - отказ ЦИТС 05, 07.08.16г.)..</t>
    </r>
  </si>
  <si>
    <t>1986г.; 1987г.</t>
  </si>
  <si>
    <t>ТО - 27.04.2016г., ТР - 11.10.2014г.; ТО - май 2016г., ТР - 21.05.2015г.</t>
  </si>
  <si>
    <t>ТО - 10.2016г., ТР - 10.2017г.; ТО - 10.2016г., ТР - 05.2017г.</t>
  </si>
  <si>
    <t>Акт №111; акт №111/1</t>
  </si>
  <si>
    <r>
      <t xml:space="preserve">ПС-35/6кВ №410. АО ВЛ-6 кВ Ф.10-4 действием ТО, АПВУ. Гроза, шторм. предупреждение, бюллетень погоды №179 b от 27.06.16. </t>
    </r>
    <r>
      <rPr>
        <sz val="12"/>
        <color indexed="60"/>
        <rFont val="Times New Roman"/>
        <family val="1"/>
        <charset val="204"/>
      </rPr>
      <t>11.07.16г. закончен осмотр, выполнена замена штыревых изоляторов на оп. №112/3 ф.(А,В), №69/3 ф.(В), на опоре №71/3 обрыв вязки провода ф.(А).</t>
    </r>
  </si>
  <si>
    <r>
      <t xml:space="preserve">ПС-35/6кВ №410. АО ВЛ-6 кВ Ф.10-16 действием ТО, АПВН. Гроза, шторм. предупреждение, бюллетень погоды №179 b от 27.06.16. </t>
    </r>
    <r>
      <rPr>
        <sz val="12"/>
        <color indexed="60"/>
        <rFont val="Times New Roman"/>
        <family val="1"/>
        <charset val="204"/>
      </rPr>
      <t>12.07.16г. п</t>
    </r>
    <r>
      <rPr>
        <sz val="12"/>
        <color indexed="60"/>
        <rFont val="Times New Roman"/>
        <family val="1"/>
        <charset val="204"/>
      </rPr>
      <t>роведен осмотр, оп. №80 разрушение с оплавлением изолятора фазы «С», на оп. №8 скол юбки изолятора фазы «В». 13.07.16г. выполнен ремонт.</t>
    </r>
  </si>
  <si>
    <t>ТР - июнь 2015г., ТО - июнь 2016г.</t>
  </si>
  <si>
    <t>ТР - июнь 2017г., ТО - декабрь 2016г.</t>
  </si>
  <si>
    <t>Акт №112</t>
  </si>
  <si>
    <r>
      <t xml:space="preserve">ПС-35/6кВ №417. АО ВЛ-6 кВ Ф.17-4 действием ТО, АПВУ. Гроза, шторм. предупреждение, бюллетень погоды №179 b от 27.06.16. </t>
    </r>
    <r>
      <rPr>
        <sz val="12"/>
        <color indexed="60"/>
        <rFont val="Times New Roman"/>
        <family val="1"/>
        <charset val="204"/>
      </rPr>
      <t>Проведен осмотр оп.№34, 65, 73, 75, 79  скол юбок изоляторов. Устранено.</t>
    </r>
  </si>
  <si>
    <t>ТР - июль 2016г., ТО - июнь 2016г.</t>
  </si>
  <si>
    <t>ТР - июль 2018г., ТО - ноябрь 2016г.</t>
  </si>
  <si>
    <t>Акт №113</t>
  </si>
  <si>
    <r>
      <t>БРУ-6кВ №10. АО ВЛ-6 кВ Ф.Б10-18 действием ТО, АПВУ. Гроза, шторм. предупреждение, бюллетень погоды №179 b от 27.06.16. П</t>
    </r>
    <r>
      <rPr>
        <sz val="12"/>
        <color indexed="60"/>
        <rFont val="Times New Roman"/>
        <family val="1"/>
        <charset val="204"/>
      </rPr>
      <t>ролет оп.№93-94 упавшее дерево ф."A", "В" со следами КЗ. Повреждений ВЛ нет</t>
    </r>
    <r>
      <rPr>
        <sz val="12"/>
        <rFont val="Times New Roman"/>
        <family val="1"/>
        <charset val="204"/>
      </rPr>
      <t>.</t>
    </r>
  </si>
  <si>
    <t>ТО - 01.03.16г., ТР - 15.09.11г.</t>
  </si>
  <si>
    <t>ТО - март 2017г., ТР - сентябрь 2016г.</t>
  </si>
  <si>
    <t>Акт №114</t>
  </si>
  <si>
    <t>Ф.О-29 Советского нмр</t>
  </si>
  <si>
    <r>
      <t xml:space="preserve">РУ-6кВ "Очистные". АО ВЛ-6 кВ Ф.О-29 действием ТО, АПВУ. Гроза, шторм. предупреждение, бюллетень погоды №179 b от 27.06.16. </t>
    </r>
    <r>
      <rPr>
        <sz val="12"/>
        <color indexed="60"/>
        <rFont val="Times New Roman"/>
        <family val="1"/>
        <charset val="204"/>
      </rPr>
      <t>Провис проводов всех фаз в пролете оп.№109-110, дефект устранен в 22.08.16г.</t>
    </r>
  </si>
  <si>
    <t>ТО - 10.06.2016г., ТР - 10.03.2011г.</t>
  </si>
  <si>
    <t>Акт №115</t>
  </si>
  <si>
    <r>
      <t xml:space="preserve">ПС-110/35/6 кВ "Крапивинская". АО ВЛ-6 кВ Ф.Кр-9 действием МТЗ, АПВН, РПВУ. Гроза, шторм. предупреждение, бюллетень погоды №179 b от 27.06.16.  </t>
    </r>
    <r>
      <rPr>
        <sz val="12"/>
        <color indexed="60"/>
        <rFont val="Times New Roman"/>
        <family val="1"/>
        <charset val="204"/>
      </rPr>
      <t>Обрыв провода ф."С" оп.№78-79. Устранено.</t>
    </r>
  </si>
  <si>
    <t>2004г.</t>
  </si>
  <si>
    <t>ТО - 27.02.2016г., ТР - июль 2014г.</t>
  </si>
  <si>
    <t>ТО - февраль 2017г., ТР - июль 2016г.</t>
  </si>
  <si>
    <t>Акт №116</t>
  </si>
  <si>
    <r>
      <t xml:space="preserve">ПС-35/6кВ №611. АО ВЛ-6 кВ Ф.11-11 действием МТЗ, АПВН. В КУВ-6 АВР-6 успешный. Гроза, шторм. предупреждение, бюллетень погоды №179 b от 27.06.16. </t>
    </r>
    <r>
      <rPr>
        <sz val="12"/>
        <color indexed="60"/>
        <rFont val="Times New Roman"/>
        <family val="1"/>
        <charset val="204"/>
      </rPr>
      <t>26.07.16г. выполнен осмотр, оп. №14 разрушение изолятора Ф. "В". 28.07.16г. дефект устранен.</t>
    </r>
  </si>
  <si>
    <t>ТО - 23.12.2015г., ТР - 25.06.2016г.</t>
  </si>
  <si>
    <t>ТО - декабрь 2016г., ТР - июнь 2018г.</t>
  </si>
  <si>
    <t>Акт №117</t>
  </si>
  <si>
    <r>
      <t>ПС-10/35кВ №127. АО ВЛ-35 кВ ЦР-12, 14 действием ТО, АПВ нет. Гроза, шторм. предупреждение, бюллетень погоды №179 b от 27.06.16.</t>
    </r>
    <r>
      <rPr>
        <sz val="12"/>
        <color indexed="60"/>
        <rFont val="Times New Roman"/>
        <family val="1"/>
        <charset val="204"/>
      </rPr>
      <t xml:space="preserve"> Выполнен осмотр, замечаний не выявлено.</t>
    </r>
  </si>
  <si>
    <t>ТО - 30.02.16г., ТР - март 2012г.</t>
  </si>
  <si>
    <t>ТО - июль 2016г., ТР - март 2020г.</t>
  </si>
  <si>
    <t>Акт №118</t>
  </si>
  <si>
    <r>
      <t xml:space="preserve">Посадка напряжения АО ВЛ-220 кВ ЧС-236 действием МТЗ, АПВН. Гроза, шторм. предупреждение, бюллетень погоды №179 b от 27.06.16. </t>
    </r>
    <r>
      <rPr>
        <sz val="12"/>
        <color indexed="60"/>
        <rFont val="Times New Roman"/>
        <family val="1"/>
        <charset val="204"/>
      </rPr>
      <t>В 19:01, 19:24 РПВ не успешное, ЛЭП в эксплуатационной ответственности Кузб. МЭС. оп. №764 повреждение изоляции повреждено 7 из 13 изоляторов.</t>
    </r>
  </si>
  <si>
    <t>ТО - февраль 2016г.</t>
  </si>
  <si>
    <t>ТО - август 2016г.</t>
  </si>
  <si>
    <t>УФО 10.01.2016г.</t>
  </si>
  <si>
    <t>Акт №124</t>
  </si>
  <si>
    <t>Ц-14 Советское нмр</t>
  </si>
  <si>
    <r>
      <t xml:space="preserve">Посадка напряжения АО ВЛ-35 кВ Ц-14 ПС-220/110/35/6 кВ "Советско-Соснинская" действием МТЗ, АПВ выведено на время переключений на ПС-35/6кВ №105. При переводе питания ПС-35/6кВ №105 с ВЛ-35 кВ Ц-14 на ВЛ-35 кВ Ц-13 произошло </t>
    </r>
    <r>
      <rPr>
        <sz val="12"/>
        <color indexed="60"/>
        <rFont val="Times New Roman"/>
        <family val="1"/>
        <charset val="204"/>
      </rPr>
      <t>разрушение колонки ф."С" ЛР-35 Ц-14</t>
    </r>
  </si>
  <si>
    <t>1972г</t>
  </si>
  <si>
    <t>РНДЗ-1а-35/1000</t>
  </si>
  <si>
    <t>ТО - 09.03.16г., ТР - 30.03.10г.</t>
  </si>
  <si>
    <t>ТО - октябрь 2016г., ТР - март 2018г.</t>
  </si>
  <si>
    <t>Акт №119</t>
  </si>
  <si>
    <t>АО ДЭС СФ ООО "СЭС" Превышение реактивной нагрузки (изменение частоты работы скважины)</t>
  </si>
  <si>
    <r>
      <t xml:space="preserve"> АО В-35 2Т действием "ГЗ" на ПС-35/6кВ №104 при ремонтной схеме ПС-220 "С.Соснинская" (заявка КП МЭС). - питание ПС-104 (оба транформатора) от ВЛ-35  Ц-13. </t>
    </r>
    <r>
      <rPr>
        <sz val="12"/>
        <color indexed="60"/>
        <rFont val="Times New Roman"/>
        <family val="1"/>
        <charset val="204"/>
      </rPr>
      <t>На 2Т излом маслоуказательного стекла, утечка масла из расширительного бака.</t>
    </r>
  </si>
  <si>
    <t>СТ-20</t>
  </si>
  <si>
    <t>ТО - 03.06.16г., ТР - 12.11.15г.</t>
  </si>
  <si>
    <t>ТО - июль 2016г., ТР - ноябрь 2017г.</t>
  </si>
  <si>
    <t>Акт №120</t>
  </si>
  <si>
    <t>ф.10-7 Советское нмр.</t>
  </si>
  <si>
    <t>Ф.10-7</t>
  </si>
  <si>
    <r>
      <t xml:space="preserve">ПС-35/6 кВ №110. АО ВЛ-6кВ ф.10-7 действием МТЗ, АПВУ. Гроза, шторм. предупреждение, бюллетень погоды №181 от 29.06.16.  </t>
    </r>
    <r>
      <rPr>
        <sz val="12"/>
        <color indexed="60"/>
        <rFont val="Times New Roman"/>
        <family val="1"/>
        <charset val="204"/>
      </rPr>
      <t>01.07.16г. выполнен осмотр, пролет оп. №37/2-43/2 провис провода Ф. "А".</t>
    </r>
  </si>
  <si>
    <t>ЧТ</t>
  </si>
  <si>
    <t>ТО - 20.02.16г., ТР - февраль 2006г.</t>
  </si>
  <si>
    <t>ТО - август 2016г., ТР - февраль 2017г.</t>
  </si>
  <si>
    <t>Акт №121</t>
  </si>
  <si>
    <t>ф.1-10 Советское нмр.</t>
  </si>
  <si>
    <t xml:space="preserve">Ф.1-10  </t>
  </si>
  <si>
    <r>
      <t xml:space="preserve">ПС-35/6 кВ №101. АО ВЛ-6кВ ф.1-10 действием МТЗ, АПВУ. Гроза, шторм. предупреждение, бюллетень погоды №181 от 29.06.16. </t>
    </r>
    <r>
      <rPr>
        <sz val="12"/>
        <color indexed="10"/>
        <rFont val="Times New Roman"/>
        <family val="1"/>
        <charset val="204"/>
      </rPr>
      <t xml:space="preserve"> </t>
    </r>
    <r>
      <rPr>
        <sz val="12"/>
        <color indexed="60"/>
        <rFont val="Times New Roman"/>
        <family val="1"/>
        <charset val="204"/>
      </rPr>
      <t xml:space="preserve"> 01.07.16г. выполнен осмотр, пролет оп. №6-8 провис проводов всех фаз, следы подгара, устранение дефекта при ТР в сентябре 2016г. (не выполнено, отказ ЦИТС).</t>
    </r>
  </si>
  <si>
    <t>ТО - 04.03.16г., ТР - 13.09.13г.</t>
  </si>
  <si>
    <t>Акт №122</t>
  </si>
  <si>
    <t>ф.2-17 Советское нмр.</t>
  </si>
  <si>
    <r>
      <t xml:space="preserve">ПС-35/6 кВ №102. АО ВЛ-6кВ ф.2-17  действием МТЗ, АПВУ. Гроза, шторм. предупреждение, бюллетень погоды №181 от 29.06.16. </t>
    </r>
    <r>
      <rPr>
        <sz val="12"/>
        <color indexed="60"/>
        <rFont val="Times New Roman"/>
        <family val="1"/>
        <charset val="204"/>
      </rPr>
      <t>Оп.№ 54 ф."А" разрушение изолятора. Выполнена замена изолятора.</t>
    </r>
  </si>
  <si>
    <t>ТО - 12.02.16г., ТР - февраль 2006г.</t>
  </si>
  <si>
    <t>Акт №123</t>
  </si>
  <si>
    <t>ф.8-5 Советское нмр.</t>
  </si>
  <si>
    <t xml:space="preserve">Ф.8-5  </t>
  </si>
  <si>
    <r>
      <t xml:space="preserve">ПС-35/6 кВ №108. АО ВЛ-6кВ ф.8-5  действием МТЗ, АПВУ. Гроза, шторм. предупреждение, бюллетень погоды №181 от 29.06.16. </t>
    </r>
    <r>
      <rPr>
        <sz val="12"/>
        <color indexed="60"/>
        <rFont val="Times New Roman"/>
        <family val="1"/>
        <charset val="204"/>
      </rPr>
      <t>Выполнен осмотр, замечаний нет.</t>
    </r>
  </si>
  <si>
    <t>ТО - 20.01.16г., ТР - 26.07.06г.</t>
  </si>
  <si>
    <t>Акт №125</t>
  </si>
  <si>
    <r>
      <t xml:space="preserve">ПС-35/6кВ №206. АО ВЛ-6кВ ф.6-12 действием МТЗ, АПВУ. Гроза, шторм. предупреждение, бюллетень погоды №181 от 29.06.16. </t>
    </r>
    <r>
      <rPr>
        <sz val="12"/>
        <color indexed="60"/>
        <rFont val="Times New Roman"/>
        <family val="1"/>
        <charset val="204"/>
      </rPr>
      <t>Поврежден изолятор на оп. №21.  Дефект не устранен - отказ ЦИТС в согласовании отключения.</t>
    </r>
  </si>
  <si>
    <t>ШС-10Г, ПС-70Д</t>
  </si>
  <si>
    <t>ТР-28.06.2015г., Т0-08.11.2015г.</t>
  </si>
  <si>
    <t>ТР- июнь 2017г., Т0- декабрь 2016г.</t>
  </si>
  <si>
    <t>Акт №126</t>
  </si>
  <si>
    <r>
      <t>Остановка УЭЦН ЦДНГ- 4, 7, 8  при АО ВЛ-110кВ С-96 действием 2ст ТЗНП, АПВУ на ПС-110 "Раздольное" и ПС-110 "Малореченская". Гроза, шторм. предупреждение, бюллетень погоды №181 от 29.06.16.</t>
    </r>
    <r>
      <rPr>
        <sz val="12"/>
        <color indexed="60"/>
        <rFont val="Times New Roman"/>
        <family val="1"/>
        <charset val="204"/>
      </rPr>
      <t xml:space="preserve"> Расплетие грозотроса в пролете опор №№ 39 - 40,  04.07.16г. выполнен ремонт</t>
    </r>
  </si>
  <si>
    <t>ТО – 21.04.2016г., ТР – 30.11.2014г.</t>
  </si>
  <si>
    <t>ТО – октябрь 2016г., ТР – октябрь 2022г.</t>
  </si>
  <si>
    <t>Акт №127</t>
  </si>
  <si>
    <t>АО ДЭС СФ ООО "СЭС" Выход из строя АВГ ДГУ1</t>
  </si>
  <si>
    <t>Ф.Кр-1, Ф.Кр-14 Крапивинское нмр</t>
  </si>
  <si>
    <t>Ф.Кр-1 ТО - 15.06.2015г., ТР - 17.12.2014г.; Ф.Кр-14 ТО - 24.12.2015г., ТР - 11.06.2014г.</t>
  </si>
  <si>
    <t>Ф.Кр-1 ТО - июль 2016г., ТР - декабрь 2016г.; Ф.Кр-14 ТО - декабрь 2016г., ТР - июль 2016г.</t>
  </si>
  <si>
    <t>Акт №128</t>
  </si>
  <si>
    <t>Т0-04.03.2016г., ТР-15.03.2013г.</t>
  </si>
  <si>
    <t>Т0-сентябрь 2016г., ТР- март 2017г.</t>
  </si>
  <si>
    <t>Акт №129</t>
  </si>
  <si>
    <t>Акт №130</t>
  </si>
  <si>
    <r>
      <t xml:space="preserve">АО СУ ЭЦН по посадке напряжения. Во время АО ВЛ-110 СВ-5, ПС Советско-Соснинская 3ст.ТЗНП, АПВУ, ПС Вахская 1ст. ТЗНП, АПВУ. (Эксплуатационная ответственность ПАО "ТРК") . Во время грозового фронта Бюллетень погоды №183 от 01.07.16. </t>
    </r>
    <r>
      <rPr>
        <sz val="12"/>
        <color indexed="60"/>
        <rFont val="Times New Roman"/>
        <family val="1"/>
        <charset val="204"/>
      </rPr>
      <t>КЗ из-за расплетение провода ф."В" оп. №37-38.</t>
    </r>
    <r>
      <rPr>
        <sz val="12"/>
        <rFont val="Times New Roman"/>
        <family val="1"/>
        <charset val="204"/>
      </rPr>
      <t xml:space="preserve"> </t>
    </r>
  </si>
  <si>
    <t>2000г.</t>
  </si>
  <si>
    <t>ТР - 02.11.15г., ТО - 22.05.15г.</t>
  </si>
  <si>
    <t>ТР - ноябрь 2017г., ТО - ноябрь 2016г.</t>
  </si>
  <si>
    <t>Акт №131</t>
  </si>
  <si>
    <t>2014г.,  1989г.</t>
  </si>
  <si>
    <t xml:space="preserve">Ф.3-2 ТО – 22.12.2015г., ТР – 14.06.2015г.; Ф.3-17 ТО - 18.01.2016г., ТР – 14.07.2015г.
</t>
  </si>
  <si>
    <t xml:space="preserve">Ф.3-2 ТО –декабрь 2016г., ТР – июнь 2017г.; Ф.3-17 ТО - январь 2017г., ТР – июль 2016г.
</t>
  </si>
  <si>
    <t>Акт №132</t>
  </si>
  <si>
    <r>
      <t xml:space="preserve">АО В-35 2Т ПС 110/35/6 кВ Двуреченская действием "защита шин", РПВУ. причина выясняется. Во время грозового фронта Бюллетень погоды №183 от 01.07.16г. </t>
    </r>
    <r>
      <rPr>
        <sz val="12"/>
        <color indexed="60"/>
        <rFont val="Times New Roman"/>
        <family val="1"/>
        <charset val="204"/>
      </rPr>
      <t>Излишняя работа ЛЗШ при подпитке токов КЗ стороны 35 кВ ПС 110/35/6 «Западно-Моисеевская» мощностью ГТЭС-24 «Двуреченская» по причине отсутствия направленного действия защит.</t>
    </r>
  </si>
  <si>
    <t>06.02.2016г. ТО УРЗА В-35 2Т в объёме «О»</t>
  </si>
  <si>
    <t>февраль 2017г. ТО УРЗА В-35 2Т</t>
  </si>
  <si>
    <t>Акт №133</t>
  </si>
  <si>
    <r>
      <t xml:space="preserve"> ПС 110/35/6 кВ "Крапивинская" АО ВЛ-35 ЦЛ-3 действием МТЗ, АПВУ</t>
    </r>
    <r>
      <rPr>
        <sz val="12"/>
        <color indexed="60"/>
        <rFont val="Times New Roman"/>
        <family val="1"/>
        <charset val="204"/>
      </rPr>
      <t>.</t>
    </r>
    <r>
      <rPr>
        <sz val="12"/>
        <rFont val="Times New Roman"/>
        <family val="1"/>
        <charset val="204"/>
      </rPr>
      <t xml:space="preserve"> Во время грозового фронта Бюллетень погоды №183 от 01.07.16г. </t>
    </r>
    <r>
      <rPr>
        <sz val="12"/>
        <color indexed="60"/>
        <rFont val="Times New Roman"/>
        <family val="1"/>
        <charset val="204"/>
      </rPr>
      <t>28.07.16 г. выполнен осмотр, дефектов не выявленно.</t>
    </r>
  </si>
  <si>
    <t>ТО - 24.01.16г.</t>
  </si>
  <si>
    <t>ТО - июль 2016г.</t>
  </si>
  <si>
    <t>Акт №134</t>
  </si>
  <si>
    <t>ТО - 15.11.2015г.</t>
  </si>
  <si>
    <t>ТО - ноябрь 2016г.</t>
  </si>
  <si>
    <t>Акт №135</t>
  </si>
  <si>
    <t xml:space="preserve"> ф.ЗМ-3, ЗМ-5, ЗМ-4, ЗМ-6, ЗМ-8 </t>
  </si>
  <si>
    <r>
      <t xml:space="preserve">ПС 110/35/6 кВ "Западно-Моисеевская" АО ВЛ-6 кВ Ф.ЗМ-3, Ф.ЗМ-5, Ф.ЗМ-4, Ф.ЗМ-8 действием МТЗ АПВ успешное.  Ф.ЗМ-6 действием МТЗ АПВ нет РПВУ. Посадка напряжения. Гроза, штормовое предупреждение, бюллетень погоды №184 от 02.07.16г. </t>
    </r>
    <r>
      <rPr>
        <sz val="12"/>
        <color indexed="60"/>
        <rFont val="Times New Roman"/>
        <family val="1"/>
        <charset val="204"/>
      </rPr>
      <t>Ф.ЗМ-3 оп. 24 фаза "С" скол изолятора, 29.07.16г. выполнена замена. Ф.ЗМ-4 оп.22 фаза "В", "С" скол изоляторов, устранение в сентябре. Ф.ЗМ-5 осмотрен  оп.23 фаза "С" скол изолятора, устранение в сентябре. Ф.ЗМ-6 оп.21 фазы "А", "В" скол изоляторов, 30.07.16г. выполнена замена. Ф.ЗМ-8 разрешен изолятор оп.33 - устранено 14.07.16г.</t>
    </r>
  </si>
  <si>
    <t>1994г.</t>
  </si>
  <si>
    <t>Ф.ЗМ-3 ТО - 11.03.16г., ТР - 15.03.15г.; Ф.ЗМ-4 ТО - 22.05.16г., ТР - 17.05.15г.; Ф.ЗМ-5 ТО - 26.05.16г., ТР - 14.05.15г.; Ф.ЗМ-6 ТО - 15.03.16г., ТР - 24.03.15г.; Ф.ЗМ-8 ТО - 12.01.16г., ТР - 25.01.15г.</t>
  </si>
  <si>
    <t>Ф.ЗМ-3 ТО - сентябрь 2016г., ТР - март 2017г.; Ф.ЗМ-4 ТО - ноябрь 2016г., ТР - май 2017г.; Ф.ЗМ-5 ТО - ноябрь 2016г., ТР - май 2017г.; Ф.ЗМ-6 ТО - сентябрь 2016г., ТР - март 2017г.; Ф.ЗМ-8 ТО - июль 2016г., ТР - январь 2017г.</t>
  </si>
  <si>
    <t>Акт №136</t>
  </si>
  <si>
    <t xml:space="preserve">Ф.3-2 ТО – 22.12.2015г., ТР – 14.06.2015г.; Ф.3-17 ТО - 18.01.2016г., ТР – 05.07.2016г.
</t>
  </si>
  <si>
    <t xml:space="preserve">Ф.3-2 ТО –декабрь 2016г., ТР – июнь 2017г.; Ф.3-17 ТО - январь 2017г., ТР – июль 2017г.
</t>
  </si>
  <si>
    <t>ИПУ-10/630-7,5 УХЛ1</t>
  </si>
  <si>
    <t>Украина г. Хмельницкий</t>
  </si>
  <si>
    <t>ТО - 15.04.2016г., ТР - 15.10.2015г.</t>
  </si>
  <si>
    <t>ТО - октябрь 2016г., ТР - октябрь 2017г.</t>
  </si>
  <si>
    <t>Акт №137</t>
  </si>
  <si>
    <r>
      <t xml:space="preserve">ПС 35/6 кВ №410  АО ВЛ-6 кВ Ф.10-16 действием МТЗ, АПВ успешное. Гроза, штормовое предупреждение, бюллетень погоды №184 от 02.07.16г.  </t>
    </r>
    <r>
      <rPr>
        <sz val="12"/>
        <color indexed="60"/>
        <rFont val="Times New Roman"/>
        <family val="1"/>
        <charset val="204"/>
      </rPr>
      <t>12.07.16г. проведен осмотр, оп. №80 разрушение с оплавлением изолятора фазы «С», на оп. №8 скол юбки изолятора фазы «В». 13.07.16г. выполнен ремонт.</t>
    </r>
  </si>
  <si>
    <t>Акт №138</t>
  </si>
  <si>
    <t>2004г., 2009г., 2016г.</t>
  </si>
  <si>
    <t>ШС-10, ИПУ-10/630-7,5 УХЛ1</t>
  </si>
  <si>
    <t xml:space="preserve">КУВ ОАО «ЛОЗ-СЗМА» </t>
  </si>
  <si>
    <t>Ф.ЧР-15 ТР - март 2016г., ТО - сентябрь 2015г.; КУВ-6 К-14 ТР - ноябрь 2015г., ТО - март 2016г.</t>
  </si>
  <si>
    <t xml:space="preserve">Ф.ЧР-15 ТР - март 2018г., ТО - сентябрь 2016г.; КУВ-6 К-14 ТР - ноябрь 2017г., ТО - ноябрь 2016г. </t>
  </si>
  <si>
    <t>Акт №139</t>
  </si>
  <si>
    <t>Акт №140</t>
  </si>
  <si>
    <t>Акт №141</t>
  </si>
  <si>
    <t>Акт №142</t>
  </si>
  <si>
    <r>
      <t xml:space="preserve">ПС 35/6 кВ №202 АО ВЛ-6 кВ 2-5 действием ТО, АПВ успешное. Гроза, штормовое предупреждение, бюллетень погоды №185 от 03.07.16г. </t>
    </r>
    <r>
      <rPr>
        <sz val="12"/>
        <color indexed="60"/>
        <rFont val="Times New Roman"/>
        <family val="1"/>
        <charset val="204"/>
      </rPr>
      <t>06.07.16г. выполнен осмотр, оп. №46-47 провис провода ф. "С".</t>
    </r>
  </si>
  <si>
    <t>Т0-02.03.2016г., ТР-20.09.2014г.</t>
  </si>
  <si>
    <t>Т0 - март 2017г., ТР - сентябрь 2014г.</t>
  </si>
  <si>
    <t>Акт №143</t>
  </si>
  <si>
    <t>ПС-10</t>
  </si>
  <si>
    <t>ЗАО «Кингриш»</t>
  </si>
  <si>
    <t>Т0-19.01.2016г. ТР-24.07.2015г.</t>
  </si>
  <si>
    <t>Т0 - июль 2016г. ТР -июль 2017г.</t>
  </si>
  <si>
    <t>Акт №144</t>
  </si>
  <si>
    <t>Т0-19.01.2016г. ТР-20.07.2014г.</t>
  </si>
  <si>
    <t>Т0 - январь 2017г. ТР - июль 2016г.</t>
  </si>
  <si>
    <t>Т0-03.12.2015г.</t>
  </si>
  <si>
    <t>Т0- декабрь 2016г., ТР - июль 2016г.</t>
  </si>
  <si>
    <t>2С-6</t>
  </si>
  <si>
    <t>ТО - 28.12.15г., ТР - 22.06.13г.</t>
  </si>
  <si>
    <t>Акт №145</t>
  </si>
  <si>
    <r>
      <t xml:space="preserve">ПС 220 "С.-Соснинская" АО ВЛ-35 Ц-2  действием 1 ст.МТЗ, АПВУ, во время грозы.  Бюллетень погоды №187b от 05.07.16. </t>
    </r>
    <r>
      <rPr>
        <sz val="12"/>
        <color indexed="60"/>
        <rFont val="Times New Roman"/>
        <family val="1"/>
        <charset val="204"/>
      </rPr>
      <t>12.07.16г. выполнен осмотр, разрушены по 2-4 изолятора в герляндах на оп. №24, 25, 27/1, 36/1. Запланировано устранение дефектов.</t>
    </r>
  </si>
  <si>
    <t>ТО - 11.05.16г., ТР - 20.04.10г.</t>
  </si>
  <si>
    <t>ТО - декабрь 2016г., ТР - апрель 2018г.</t>
  </si>
  <si>
    <t>Акт №146</t>
  </si>
  <si>
    <t>1Т ПС 35/6 кВ №109 Советское нмр</t>
  </si>
  <si>
    <t>ТВЛМ-10</t>
  </si>
  <si>
    <t>ТО - 07.06.16г, ТР - 30.05.16г.</t>
  </si>
  <si>
    <t>ТО - август 2016г., ТР- май 2018г.</t>
  </si>
  <si>
    <t>11.07.2013г.</t>
  </si>
  <si>
    <t>Акт №147</t>
  </si>
  <si>
    <t>Акт №148</t>
  </si>
  <si>
    <t xml:space="preserve">Останов скв. Вахского нмр, во время грозы. Бюллетень погоды №187b от 05.07.16. </t>
  </si>
  <si>
    <t>1 ст. ТЗНП, АПВУ</t>
  </si>
  <si>
    <t xml:space="preserve"> С-92Ч</t>
  </si>
  <si>
    <r>
      <t xml:space="preserve">ПС 110/35/6 кВ "Катыльгинская"  АО ВЛ-110 С-92Ч  действием 1 ст.ТЗНП, АПВУ   во время грозы. Посадка напряжения. Выполняется осмотр. Бюллетень погоды №187b от 05.07.16.  </t>
    </r>
    <r>
      <rPr>
        <sz val="12"/>
        <color indexed="60"/>
        <rFont val="Times New Roman"/>
        <family val="1"/>
        <charset val="204"/>
      </rPr>
      <t>07-08.09.16г. выполнен осмотр доступных участков ВЛ, оп. №120 разрушен один изолятор в гирлянде фазы "С", полный осмотр и устранение дефектов в зимний период.</t>
    </r>
  </si>
  <si>
    <t>ТО - 17.02.2016г., КР - 2009г.</t>
  </si>
  <si>
    <t>ТО - октябрь-ноябрь 2016г., ТР - февраль 2017г.</t>
  </si>
  <si>
    <t>Акт №149</t>
  </si>
  <si>
    <t xml:space="preserve">Останов скв. Оленьего нмр, во время грозы. Бюллетень погоды №187b от 05.07.16. </t>
  </si>
  <si>
    <t>TONb–4000/35</t>
  </si>
  <si>
    <t>ТР -август 2015г., ТО - июнь 2016г.</t>
  </si>
  <si>
    <t>ТР -август 2017г., ТО - июль 2016г.</t>
  </si>
  <si>
    <t>ВВИ - 12.2015г.</t>
  </si>
  <si>
    <t>Акт №150</t>
  </si>
  <si>
    <t>Акт №151</t>
  </si>
  <si>
    <r>
      <t>ПС 35/6 кВ №126 АО ВЛ-6кВ Ф.26-5 действием ТО, АПВН, РПВУ. Гроза, шторм.предупреждение, бюллетень погоды №188 от 06.07.16г. Запланирован осмотр.</t>
    </r>
    <r>
      <rPr>
        <sz val="12"/>
        <color indexed="60"/>
        <rFont val="Times New Roman"/>
        <family val="1"/>
        <charset val="204"/>
      </rPr>
      <t xml:space="preserve"> 28.07.16г.выполнен осмотр, пролет оп. №№54-55, 57-59, 61-62, 73-74/4 подрост леса (местами касание проводов).</t>
    </r>
  </si>
  <si>
    <t>ТО - 27.02.16г., ТР - 21.09.13г.</t>
  </si>
  <si>
    <t>ТО - июль 2016г., ТР - сентябрь 2017г.</t>
  </si>
  <si>
    <t>Акт №152</t>
  </si>
  <si>
    <t>Т0-01.10.2015г. ТР-23.04.2014г</t>
  </si>
  <si>
    <t>Т0- октябрь 2016г. ТР-апрель 2017г.</t>
  </si>
  <si>
    <t>Акт №153</t>
  </si>
  <si>
    <t>Акт №154</t>
  </si>
  <si>
    <r>
      <t xml:space="preserve">БРУ-6 №4 (БКНС-17) АО ВЛ-6кВ Ф.Б5-1 действием ТО, АПВУ. Гроза, штормовое предупреждение, бюллетень погоды №188 от 06.07.16г. </t>
    </r>
    <r>
      <rPr>
        <sz val="12"/>
        <color indexed="60"/>
        <rFont val="Times New Roman"/>
        <family val="1"/>
        <charset val="204"/>
      </rPr>
      <t>08.07.16г. выполнен осмотр - дефектов не выявлено.</t>
    </r>
  </si>
  <si>
    <t>Акт №155</t>
  </si>
  <si>
    <t>Т0-29.01.2016г.</t>
  </si>
  <si>
    <t>Т0-июль 2016г.</t>
  </si>
  <si>
    <t>Акт №156</t>
  </si>
  <si>
    <t>ДЭС К-64 скв.1046 Первомайское нмр</t>
  </si>
  <si>
    <t>АО ДЭС СФ ООО "СЭС" срабатывание выходного выключателя по фазеА</t>
  </si>
  <si>
    <t>АО ДЭС СФ ООО "СЭС" попадание воды в ДТ</t>
  </si>
  <si>
    <t xml:space="preserve"> ЧС-236</t>
  </si>
  <si>
    <r>
      <t xml:space="preserve">ПС 35/6 кВ №102 АО ВЛ-6кВ Ф.2-17 действием ТО, АПВУ. Гроза, шторм.предупреждение, бюллетень погоды №189 от 07.07.16г. </t>
    </r>
    <r>
      <rPr>
        <sz val="12"/>
        <color indexed="60"/>
        <rFont val="Times New Roman"/>
        <family val="1"/>
        <charset val="204"/>
      </rPr>
      <t>19.08.16г. выполнен осмотр, оп. №68/11-69/11 провис проводов фаз "В", "С", наклон оп. №69/11.</t>
    </r>
  </si>
  <si>
    <t>Акт №157</t>
  </si>
  <si>
    <t>ТР -декабрь 2015г., ТО - май 2016г.</t>
  </si>
  <si>
    <t>ТР -декабрь 2017г., ТО - декабрь 2016г.</t>
  </si>
  <si>
    <t>Акт №158</t>
  </si>
  <si>
    <t xml:space="preserve">В-35 1Т ПС-220/110/35/6кВ "Советско-Соснинская"                  </t>
  </si>
  <si>
    <t xml:space="preserve">1С-35 ПС-220 "Советско-Соснинская" </t>
  </si>
  <si>
    <r>
      <t xml:space="preserve">ПС 35/6 кВ №410 АО ВЛ-6кВ Ф.10-4 действием ТО, АПВУ. Гроза, шторм.предупреждение, бюллетень погоды №191 от 09.07.16г. </t>
    </r>
    <r>
      <rPr>
        <sz val="12"/>
        <color indexed="60"/>
        <rFont val="Times New Roman"/>
        <family val="1"/>
        <charset val="204"/>
      </rPr>
      <t>11.07.16г. закончен осмотр, выполнена замена штыревых изоляторов на оп. №112/3 ф.(А,В), №69/3 ф.(В), на опоре №71/3 обрыв вязки провода ф.(А).</t>
    </r>
  </si>
  <si>
    <t>Акт №159</t>
  </si>
  <si>
    <r>
      <t xml:space="preserve">ПС 35/6 кВ №516 АО ВЛ-6кВ Ф.16-12 действием МТЗ, АПВУ. Гроза, шторм.предупреждение, бюллетень погоды №191 от 09.07.16г. </t>
    </r>
    <r>
      <rPr>
        <sz val="12"/>
        <color indexed="60"/>
        <rFont val="Times New Roman"/>
        <family val="1"/>
        <charset val="204"/>
      </rPr>
      <t>Выполнен осмотр, дефектов не выявлено</t>
    </r>
  </si>
  <si>
    <t>ТО – 13.04.2016г., ТР – 14.10.2005г.</t>
  </si>
  <si>
    <t xml:space="preserve">ТО – апрель 2017г., ТО – октябрь 2016г. </t>
  </si>
  <si>
    <t>Акт №160</t>
  </si>
  <si>
    <t>ТР – 28.01.16 г., ТО – 21.08.15 г.</t>
  </si>
  <si>
    <t>ТР – январь 2018г., ТО – август 2016г.</t>
  </si>
  <si>
    <t>Акт №161</t>
  </si>
  <si>
    <t>ТР – 02.08.15 г., ТО – 24.04.16 г.</t>
  </si>
  <si>
    <t>ТР – август 2017г., ТО –  август 2016г.</t>
  </si>
  <si>
    <t>Акт №162</t>
  </si>
  <si>
    <r>
      <t xml:space="preserve">Остановка УЭЦН, при АО ВЛ-35 кВ ЦЛ-5 на ПС-110/35/6 кВ "Двуреченская" действием ТО, АПВУ.  Гроза, шторм.предупреждение, бюллетень погоды №191 от 09.07.16г. </t>
    </r>
    <r>
      <rPr>
        <sz val="12"/>
        <color indexed="60"/>
        <rFont val="Times New Roman"/>
        <family val="1"/>
        <charset val="204"/>
      </rPr>
      <t>Проведен осмотр 15.07.16г., повторный осмотр  30.07.16г. замечаний не обнаружено.</t>
    </r>
  </si>
  <si>
    <t>ТО - 11.03.2015г.</t>
  </si>
  <si>
    <t>ТО - сентябрь 2016г.</t>
  </si>
  <si>
    <t>Акт №163</t>
  </si>
  <si>
    <r>
      <t xml:space="preserve">ПС 110/35/6 кВ "Двуреченская" АО ВЛ-35 кВ ЦЛ-6 действием ТО, АПВУ. Гроза, шторм.предупреждение, бюллетень погоды №191 от 09.07.16г. </t>
    </r>
    <r>
      <rPr>
        <sz val="12"/>
        <color indexed="60"/>
        <rFont val="Times New Roman"/>
        <family val="1"/>
        <charset val="204"/>
      </rPr>
      <t>Проведен осмотр 15.07.16г., повторный осмотр  30.07.16г. замечаний не обнаружено.</t>
    </r>
  </si>
  <si>
    <t>Акт №164</t>
  </si>
  <si>
    <t xml:space="preserve">Остановка УЭЦН. Посадка напряжения при прохождении грозового фронта. Шторм.предупреждение, бюллетень погоды №193 от 11.07.16г. </t>
  </si>
  <si>
    <r>
      <t xml:space="preserve">ПС 35/6 кВ №410 АО ВЛ-6кВ Ф.10-4 действием ТО, АПВУ. Гроза, шторм.предупреждение, бюллетень погоды №192 от 10.07.16г. </t>
    </r>
    <r>
      <rPr>
        <sz val="12"/>
        <color indexed="60"/>
        <rFont val="Times New Roman"/>
        <family val="1"/>
        <charset val="204"/>
      </rPr>
      <t>11.07.16г. закончен осмотр, выполнена замена штыревых изоляторов на оп. №112/3 ф.(А,В), №69/3 ф.(В), на опоре №71/3 обрыв вязки провода ф.(А).</t>
    </r>
  </si>
  <si>
    <t>С-50</t>
  </si>
  <si>
    <t>ТР - 07.10.15г., ТО - 18.10.15г.</t>
  </si>
  <si>
    <t>ТР - сентябрь 2020г., ТО - сентябрь 2016г.</t>
  </si>
  <si>
    <t>УФО -31.07.15г.</t>
  </si>
  <si>
    <t>Акт №165</t>
  </si>
  <si>
    <r>
      <t xml:space="preserve">ПС 35/6 кВ №124 АО ВЛ-6кВ Ф.24-13 действием МТЗ, АПВН, РПВУ. Гроза, шторм.предупреждение, бюллетень погоды №193b от 11.07.16г.  </t>
    </r>
    <r>
      <rPr>
        <sz val="12"/>
        <color indexed="60"/>
        <rFont val="Times New Roman"/>
        <family val="1"/>
        <charset val="204"/>
      </rPr>
      <t>13.07.16г. выполнен осмотр, оп. №24  ф. "В" скол изолятора, оп. №41 наклон 10 градусов сколы и трещины в теле опоры оторван укос, оп. №73 наклон 10 градусов сколы и трещины в теле опоры.</t>
    </r>
  </si>
  <si>
    <t>И, СК</t>
  </si>
  <si>
    <t>ШС-10, опора ЖБ</t>
  </si>
  <si>
    <t>ТО - 22.05.16г., ТР - 10.05.06г.</t>
  </si>
  <si>
    <t>Акт №166</t>
  </si>
  <si>
    <t>АО ГПУ СФ ООО "СЭС"  Короткое замыкание на фидерах потребителя</t>
  </si>
  <si>
    <r>
      <t xml:space="preserve">АО ВЛ-6 Ф.16-14 действием МТЗ, АПВУ. Во время грозы бюллетень погоды №195 от 13.07.16. </t>
    </r>
    <r>
      <rPr>
        <sz val="12"/>
        <color indexed="60"/>
        <rFont val="Times New Roman"/>
        <family val="1"/>
        <charset val="204"/>
      </rPr>
      <t>08.08.16г. выполнен осмотр, оп. №49 скол юбки изолятора ф. "В", дефект устранен 16.08.16г..</t>
    </r>
  </si>
  <si>
    <t>ТО - февраль 2017, ТР - сентябрь 2016г.</t>
  </si>
  <si>
    <t>Акт №167</t>
  </si>
  <si>
    <r>
      <t xml:space="preserve">АО ВЛ-6 Ф.17-4 действием МТЗ, АПВН, РПВУ. Во время грозы бюллетень погоды №195 от 13.07.16  </t>
    </r>
    <r>
      <rPr>
        <sz val="12"/>
        <color indexed="60"/>
        <rFont val="Times New Roman"/>
        <family val="1"/>
        <charset val="204"/>
      </rPr>
      <t>Разрушение</t>
    </r>
    <r>
      <rPr>
        <sz val="12"/>
        <rFont val="Times New Roman"/>
        <family val="1"/>
        <charset val="204"/>
      </rPr>
      <t xml:space="preserve"> </t>
    </r>
    <r>
      <rPr>
        <sz val="12"/>
        <color indexed="60"/>
        <rFont val="Times New Roman"/>
        <family val="1"/>
        <charset val="204"/>
      </rPr>
      <t>изолятора фазы «В» оп. №76, обрыв вязок фазы "С" на оп. №73, 91. Выполнен ремонт.</t>
    </r>
  </si>
  <si>
    <t>Акт №168</t>
  </si>
  <si>
    <r>
      <t xml:space="preserve">АО ВЛ-6 Ф.16-12 действием МТЗ, АПВУ. Во время грозы бюллетень погоды №195 от 13.07.16г. </t>
    </r>
    <r>
      <rPr>
        <sz val="12"/>
        <color indexed="60"/>
        <rFont val="Times New Roman"/>
        <family val="1"/>
        <charset val="204"/>
      </rPr>
      <t>16.08.16г. выполнен осмотр, оп. №24/1 следы межфазного замыкания на спусках к ЛР-1/1. Устранение дефекта не выполнено 19, 21.08.16г. - отказ ЦИТС, запланировано на ноябрь 2016г.</t>
    </r>
  </si>
  <si>
    <t>Акт №169</t>
  </si>
  <si>
    <t>Ф.14-4 Западно-Катыльгинского нмр</t>
  </si>
  <si>
    <r>
      <t xml:space="preserve">АО ВЛ-6 Ф.14-4 действием МТЗ, АПВН, РПВУ. Во время грозы бюллетень погоды №195 от 13.07.16 </t>
    </r>
    <r>
      <rPr>
        <sz val="12"/>
        <color indexed="60"/>
        <rFont val="Times New Roman"/>
        <family val="1"/>
        <charset val="204"/>
      </rPr>
      <t>отключена отпайка ВЛ-6 на Дуклинское нмр. (ООО «Томская нефть»),  после замены поврежденных изоляторов, по заявке ООО "Томская нефть" вкл. 16.07.16г.</t>
    </r>
  </si>
  <si>
    <t>Акт №170</t>
  </si>
  <si>
    <t>ТО – 26.05.2016г., ТР - 25.11.2015г.</t>
  </si>
  <si>
    <t>ТО – ноябрь 2016г., ТР - ноябрь 2017г.</t>
  </si>
  <si>
    <t>Акт №171</t>
  </si>
  <si>
    <t>28.05.2016г., ТР – 27.11.2015г.</t>
  </si>
  <si>
    <t>Ф.11-6 Крапивинское нмр</t>
  </si>
  <si>
    <r>
      <t xml:space="preserve">АО ВЛ-6 Ф.11-6 действием МТЗ, АПВУ. Во время грозы бюллетень погоды №195 от 13.07.16. </t>
    </r>
    <r>
      <rPr>
        <sz val="12"/>
        <color indexed="60"/>
        <rFont val="Times New Roman"/>
        <family val="1"/>
        <charset val="204"/>
      </rPr>
      <t>15.07.16г. произведен осмотр ВЛ, замечаний не обнаружено.</t>
    </r>
  </si>
  <si>
    <t>ТО - 20.06.2015г., ТР - 21.06.2016г.</t>
  </si>
  <si>
    <t>Акт №173</t>
  </si>
  <si>
    <r>
      <t xml:space="preserve">АО ВЛ-6 Ф.Кр-9 действием МТЗ, АПВУ. Во время грозы бюллетень погоды №195 от 13.07.16г. </t>
    </r>
    <r>
      <rPr>
        <sz val="12"/>
        <color indexed="60"/>
        <rFont val="Times New Roman"/>
        <family val="1"/>
        <charset val="204"/>
      </rPr>
      <t>15.07.16г. выполнен осмотр, замечаний нет.</t>
    </r>
  </si>
  <si>
    <t>Акт №174</t>
  </si>
  <si>
    <r>
      <t xml:space="preserve">АО ВЛ-6 Ф.Кр-5 действием ТО, АПВУ. Во время грозы бюллетень погоды №195 от 13.07.16г. </t>
    </r>
    <r>
      <rPr>
        <sz val="12"/>
        <color indexed="60"/>
        <rFont val="Times New Roman"/>
        <family val="1"/>
        <charset val="204"/>
      </rPr>
      <t>15.07.16г. выполнен осмотр, замечаний нет.</t>
    </r>
  </si>
  <si>
    <t>Акт №175</t>
  </si>
  <si>
    <t>2009г. - 2012г.</t>
  </si>
  <si>
    <t>ТР – октябрь 2015г., ТО - 07.04.2016г.</t>
  </si>
  <si>
    <t>ТО – октябрь 2016г., ТР - октябрь 2017г.</t>
  </si>
  <si>
    <t>Акт №176</t>
  </si>
  <si>
    <t>АО ДЭС СФ ООО "СЭС" выход из строя форсунки</t>
  </si>
  <si>
    <r>
      <t>ПС-35/6 №417. АО ВЛ-6 Ф.17-4 действием АО, АПВУ. Посадка напряжения. Дождь, порывистый ветер. Шторм.предупреждение, бюллетень погоды №198 от 16.07.16г.</t>
    </r>
    <r>
      <rPr>
        <sz val="12"/>
        <color indexed="60"/>
        <rFont val="Times New Roman"/>
        <family val="1"/>
        <charset val="204"/>
      </rPr>
      <t xml:space="preserve"> 18.07.16г. выполнен осмотр, обнаружено повреждение изоляторов на оп. №71/3 ф. «В», 91/3 ф. «А», 109/6 ф. «В», 110/6 ф. «А». Замена изоляторов запланирована на ноябрь 2016г.</t>
    </r>
  </si>
  <si>
    <t>Акт №177</t>
  </si>
  <si>
    <t>ТР - 15.02.09г., ТО - 10.08.15г.</t>
  </si>
  <si>
    <t>ТР - февраль 2017г., ТО - август 2016г.</t>
  </si>
  <si>
    <t>Акт №178</t>
  </si>
  <si>
    <t>2009г.- 2012г.</t>
  </si>
  <si>
    <t>ТО 10.04.2016г., ТР - 30.10.2015г.</t>
  </si>
  <si>
    <t>Акт №179</t>
  </si>
  <si>
    <t>АО ДЭС СФ ООО "СЭС"  перегрев (зазорение радиатора)</t>
  </si>
  <si>
    <t>АО ДЭС СФ ООО "СЭС"  перегрев (зазорение радиатора+ большая нагрузка)</t>
  </si>
  <si>
    <t>АО ДЭС СФ ООО "СЭС" перегрев (зазорение радиатора+ большая нагрузка)</t>
  </si>
  <si>
    <t>АО ДЭС СФ ООО "СЭС" сбой блока ЕСМ</t>
  </si>
  <si>
    <t>АО ДЭС СФ ООО "СЭС"  сбой шкафа синхронизации</t>
  </si>
  <si>
    <t>АО ДЭС СФ ООО "СЭС" попадание воздуха в топливную систему</t>
  </si>
  <si>
    <t>ТО – 20.07.2016г., ТР – 13.10.2015г.</t>
  </si>
  <si>
    <t>ТО – 20.08.2016г., ТР – октябрь 2017г.</t>
  </si>
  <si>
    <t>13.10.2015г.</t>
  </si>
  <si>
    <t>Акт №180</t>
  </si>
  <si>
    <t>ТР - 09.01.15г., ТО - 10.04.16г.</t>
  </si>
  <si>
    <t>ТР - январь 2016г., ТО - июль 2017г.</t>
  </si>
  <si>
    <t>Акт №181</t>
  </si>
  <si>
    <t>АО ДЭС СФ ООО "СЭС" остановка незафиксирована</t>
  </si>
  <si>
    <r>
      <t xml:space="preserve">БРУ-6кВ №1 АО В-6 Ф.Б1-10 действием ТО АПВ нет, РПВУ посредством ТУ. Осмотр ВЛ-6кВ выполнен частично. </t>
    </r>
    <r>
      <rPr>
        <sz val="12"/>
        <color indexed="60"/>
        <rFont val="Times New Roman"/>
        <family val="1"/>
        <charset val="204"/>
      </rPr>
      <t>28.07.16г. в</t>
    </r>
    <r>
      <rPr>
        <sz val="12"/>
        <color indexed="60"/>
        <rFont val="Times New Roman"/>
        <family val="1"/>
        <charset val="204"/>
      </rPr>
      <t>ыполнен осмотр - дефектов не выявлено.</t>
    </r>
  </si>
  <si>
    <t>ТО – 04.03.2016г., ТР – сентябрь 2011г.</t>
  </si>
  <si>
    <t>ТР – сентябрь 2016г., ТО – март 2017г.</t>
  </si>
  <si>
    <t>Акт №182</t>
  </si>
  <si>
    <t>ТО - 10.02.16г., Т Р- 02.03.11г.</t>
  </si>
  <si>
    <t>ТО - октябрь 2016г., ТР - март 2019г.</t>
  </si>
  <si>
    <t>Акт №183</t>
  </si>
  <si>
    <t>Акт №184</t>
  </si>
  <si>
    <r>
      <t xml:space="preserve">ПС-35/6кВ №111 АО ВЛ-6кВ Ф.11-4 действием АО, АПВН, РПВУ посредством ТУ. </t>
    </r>
    <r>
      <rPr>
        <sz val="12"/>
        <color indexed="60"/>
        <rFont val="Times New Roman"/>
        <family val="1"/>
        <charset val="204"/>
      </rPr>
      <t>30.07.16г. выполнен осмотр, оп. №5 разрушение изолятора фазы "В", выполнена замена изолятора.</t>
    </r>
  </si>
  <si>
    <t>1975г.</t>
  </si>
  <si>
    <t>ТО - 09.10.2015г., ТР - апрель 2011г.</t>
  </si>
  <si>
    <t>ТО - октябрь 2016г., ТР - апрель 2017г.</t>
  </si>
  <si>
    <t>Акт №185</t>
  </si>
  <si>
    <t>ДЭС К-9 скв.344 Дененберговского нмр</t>
  </si>
  <si>
    <t>АО ДЭС СФ ООО "СЭС" ошибка блока ЕСМ</t>
  </si>
  <si>
    <t>АО ДЭС СФ ООО "СЭС" отключение шкафа синчронизации при переходе с нагрузкой 90%</t>
  </si>
  <si>
    <t>АО ДЭС СФ ООО "СЭС" выход из строя АВГ</t>
  </si>
  <si>
    <t>АО ГПУ СФ ООО "СЭС"  Бросок нагрузки (вероятно подклинивание скважин или совпадение по времени запусков скважин)</t>
  </si>
  <si>
    <t>БИМ 4 164.00 АДР01С1</t>
  </si>
  <si>
    <t>НПО "Госан"</t>
  </si>
  <si>
    <t>ТО2 - май 2016г.</t>
  </si>
  <si>
    <t>ТО2 - август 2016г.</t>
  </si>
  <si>
    <t>С-93</t>
  </si>
  <si>
    <r>
      <t xml:space="preserve">Остановка УЭЦН при АО ВЛ-35кВ ЦЛ-5, ЦЛ-8 ПС-110 "Вахская" действием ТО, АПВУ. Гроза, шторм.предупреждение, бюллетень погоды №218 от 05.08.16г.  </t>
    </r>
    <r>
      <rPr>
        <sz val="12"/>
        <color indexed="60"/>
        <rFont val="Times New Roman"/>
        <family val="1"/>
        <charset val="204"/>
      </rPr>
      <t xml:space="preserve">10.08.16г. выполнен осмотр, дополнительно дефектов не выявлено. Планируется устранение ранее выявленных дефектов. </t>
    </r>
  </si>
  <si>
    <t>Акт №187</t>
  </si>
  <si>
    <r>
      <t xml:space="preserve">АО ВЛ-6 Ф.Б1-3 действием ТО, АПВУ. Во время грозы бюллетень погоды №218 от 05.08.16г. </t>
    </r>
    <r>
      <rPr>
        <sz val="12"/>
        <color indexed="60"/>
        <rFont val="Times New Roman"/>
        <family val="1"/>
        <charset val="204"/>
      </rPr>
      <t>09.08.16г. выполнен осмотр - дефектов не выявлено.</t>
    </r>
  </si>
  <si>
    <t>ТО – февраль 2017г.; ТР –  21.08.2016г.</t>
  </si>
  <si>
    <t>Акт №188</t>
  </si>
  <si>
    <r>
      <t xml:space="preserve">АО ВЛ-6 Ф.2-18 действием ТО, АПВУ. Во время грозы бюллетень погоды №218 от 05.08.16г. </t>
    </r>
    <r>
      <rPr>
        <sz val="12"/>
        <color indexed="60"/>
        <rFont val="Times New Roman"/>
        <family val="1"/>
        <charset val="204"/>
      </rPr>
      <t xml:space="preserve">Выполнен осмотр, оп. №40-41 (касание проводов), 36-47, 51-56 запланирована вырубка поросли. </t>
    </r>
  </si>
  <si>
    <t>ТО – июнь 2016г.; ТР - 29.06.2015г.</t>
  </si>
  <si>
    <t>ТО – январь 2017г.; ТР - июнь 2017г.</t>
  </si>
  <si>
    <t>Акт №189</t>
  </si>
  <si>
    <t>И, Т</t>
  </si>
  <si>
    <t>ВЛ - 1984г., тр-р 1994г.</t>
  </si>
  <si>
    <t>ШС-10, ТМ-400/6-У1</t>
  </si>
  <si>
    <t>ВЛ - ТО - 02.2016г., ТР - 13.08.2015г.; тр-р - ТО - 08.05.2016г., ТР - 30.08.2015г.</t>
  </si>
  <si>
    <t>ВЛ - ТО - август 2016г., ТР - август 2017г.; тр-р - отправлен в КР</t>
  </si>
  <si>
    <t>Акт №190</t>
  </si>
  <si>
    <t>ТО - 07.2016г., ТР - 11.12.2015г.</t>
  </si>
  <si>
    <t>ТО - декабрь 2016г., ТР - декабрь 2017г.</t>
  </si>
  <si>
    <t>ТО - 07.2016г., ТР - 28.01.2015г.</t>
  </si>
  <si>
    <t>ТО - январь 2016г., ТР - январь 2017г.</t>
  </si>
  <si>
    <r>
      <t>АО ВЛ-6 Ф.Б4-17 действием МТЗ, АПВУ. Во время грозы бюллетень погоды №218 от 05.08.16г.</t>
    </r>
    <r>
      <rPr>
        <sz val="12"/>
        <color indexed="60"/>
        <rFont val="Times New Roman"/>
        <family val="1"/>
        <charset val="204"/>
      </rPr>
      <t xml:space="preserve"> 09.08.16г. выполнен осмотр, дефектов не выявлено.</t>
    </r>
  </si>
  <si>
    <t>ТО - март 2016г.; ТР - ноябрь 2015г.</t>
  </si>
  <si>
    <t>ТО - ноябрь 2016г.; ТР - ноябрь 2017г.</t>
  </si>
  <si>
    <t>Акт №191</t>
  </si>
  <si>
    <r>
      <t xml:space="preserve">Остановка УЭЦН при АО ВЛ-35кВ ЦЛ-3, ЦЛ-4 ПС-110 "Вахская" действием ТО, АПВУ. Гроза, шторм.предупреждение, бюллетень погоды №218 от 05.08.16г. </t>
    </r>
    <r>
      <rPr>
        <sz val="12"/>
        <color indexed="60"/>
        <rFont val="Times New Roman"/>
        <family val="1"/>
        <charset val="204"/>
      </rPr>
      <t>10.08.16г. выполнен осмотр, дополнительно дефектов не выявлено. Устранение ранее выявленных дефектов - январь-февраль 2017г.</t>
    </r>
  </si>
  <si>
    <t>УФО 24-25.06.16г.</t>
  </si>
  <si>
    <t>Акт №192</t>
  </si>
  <si>
    <r>
      <t>АО ВЛ-6 Ф.6-7 действием МТЗ, АПВН.</t>
    </r>
    <r>
      <rPr>
        <sz val="12"/>
        <color indexed="60"/>
        <rFont val="Times New Roman"/>
        <family val="1"/>
        <charset val="204"/>
      </rPr>
      <t xml:space="preserve"> КЗ на шинах 0,4кВ ТП 6/0,4кВ "Временная" К-5. Перекрытие токоведущих частей животным (мышь), выполнено уплотнение кабельных вводов в РУ-0,4кВ.</t>
    </r>
  </si>
  <si>
    <t>КТПН-6/0,4кВ 630кВА</t>
  </si>
  <si>
    <t>г.Самара</t>
  </si>
  <si>
    <t>КР - 05.2011г.</t>
  </si>
  <si>
    <t>25.04.2016г.</t>
  </si>
  <si>
    <t>Акт №193</t>
  </si>
  <si>
    <r>
      <t xml:space="preserve">АО ВЛ-6 Ф.17-4 действием АО, АПВУ. Во время грозы бюллетень погоды №219 от 06.08.16г. </t>
    </r>
    <r>
      <rPr>
        <sz val="12"/>
        <color indexed="60"/>
        <rFont val="Times New Roman"/>
        <family val="1"/>
        <charset val="204"/>
      </rPr>
      <t xml:space="preserve"> 11.08.16 г выполнен осмотр, требуется вырубка в пролетах №44-56, подрост с касанием проводов.  Выполнена вырубка деревьев непосредственно под ВЛ 29-30.09.2016г.</t>
    </r>
  </si>
  <si>
    <t>Акт №194</t>
  </si>
  <si>
    <t>ДЭС К-2 Оленьего нмр</t>
  </si>
  <si>
    <t>"Ново-Анжерская- Томская"</t>
  </si>
  <si>
    <t>Ф.14-3 Советское нмр</t>
  </si>
  <si>
    <r>
      <t xml:space="preserve">ПС 35/6 кВ №114. АО ВЛ-6 кВФ.14-3  действием МТЗ, АПВУ. </t>
    </r>
    <r>
      <rPr>
        <sz val="12"/>
        <color indexed="60"/>
        <rFont val="Times New Roman"/>
        <family val="1"/>
        <charset val="204"/>
      </rPr>
      <t>Выполнен осмотр ВЛ, пролете оп. №67/3-68/3 падение дерева, ремонт проводов не требуется. 18.08.16г. выполнена вырубка охранной зоны ЛЭП в пролетах оп. №64/3-68/3.</t>
    </r>
  </si>
  <si>
    <t>ТО - 10.02.2016г., ТР - 23.08.2012г.</t>
  </si>
  <si>
    <t>ТО - февраль 2017г., ТР - август 2017г.</t>
  </si>
  <si>
    <t>Акт №195</t>
  </si>
  <si>
    <t>ШС-10, ШФ-10</t>
  </si>
  <si>
    <t>ТО – 11.09.2015г.; ТР – 15.01.2016г.</t>
  </si>
  <si>
    <t>ТО – сентябрь 2016г.; ТР – январь 2017г.</t>
  </si>
  <si>
    <t>Акт №196</t>
  </si>
  <si>
    <t>Ф.21-5 Катыльгинское нмр</t>
  </si>
  <si>
    <r>
      <t>Остановка УЭЦН, при АО ВЛ-6 Ф.21-5 действием МТЗ, АПВН.</t>
    </r>
    <r>
      <rPr>
        <sz val="12"/>
        <color indexed="60"/>
        <rFont val="Times New Roman"/>
        <family val="1"/>
        <charset val="204"/>
      </rPr>
      <t xml:space="preserve"> ЦТОРТиЛПА на вездеходе УДЭС, осуществили непроизвольный контакт с проводами ЛЭП нижние фазы "А","С".</t>
    </r>
    <r>
      <rPr>
        <sz val="12"/>
        <rFont val="Times New Roman"/>
        <family val="1"/>
        <charset val="204"/>
      </rPr>
      <t xml:space="preserve"> Повреждений нет. </t>
    </r>
  </si>
  <si>
    <t>Акт №200</t>
  </si>
  <si>
    <t>Ф.Б10-17 Советское нмр</t>
  </si>
  <si>
    <r>
      <t xml:space="preserve">АО Ф.Б10-17 действием МТЗ, АПВУ. Причина отключения выясняется. </t>
    </r>
    <r>
      <rPr>
        <sz val="12"/>
        <color indexed="60"/>
        <rFont val="Times New Roman"/>
        <family val="1"/>
        <charset val="204"/>
      </rPr>
      <t>22.08.16г. выполнен осмотр доступных участков ВЛ (пойменная зона), дефектов не выявлено, полный осмотр ВЛ в октябре 2016г</t>
    </r>
    <r>
      <rPr>
        <sz val="12"/>
        <color indexed="10"/>
        <rFont val="Times New Roman"/>
        <family val="1"/>
        <charset val="204"/>
      </rPr>
      <t>.</t>
    </r>
  </si>
  <si>
    <t>ТО - 16.03.16г., ТР - 26.11.13г.</t>
  </si>
  <si>
    <t>ТО - март 2017г., ТР - ноябрь 2016г.</t>
  </si>
  <si>
    <t>Акт №197</t>
  </si>
  <si>
    <r>
      <t xml:space="preserve">АО ВЛ-6 Ф.Б8-9 действием МТЗ, АПВУ. </t>
    </r>
    <r>
      <rPr>
        <sz val="12"/>
        <color indexed="60"/>
        <rFont val="Times New Roman"/>
        <family val="1"/>
        <charset val="204"/>
      </rPr>
      <t>Персоналом ООО «Коммунальник» при производстве работ в районе К-16 Ломового нмр на экскаваторе HITACHI, допущен контакт с проводами ЛЭП нижние фазы "А", "В".</t>
    </r>
    <r>
      <rPr>
        <sz val="12"/>
        <rFont val="Times New Roman"/>
        <family val="1"/>
        <charset val="204"/>
      </rPr>
      <t xml:space="preserve"> Повреждений провода нет. </t>
    </r>
  </si>
  <si>
    <t>ТР - январь 2015г., ТО - июль 2016г.</t>
  </si>
  <si>
    <t>ТР - январь 2017г., ТО - июль 2017г.</t>
  </si>
  <si>
    <t>Акт №198</t>
  </si>
  <si>
    <r>
      <t xml:space="preserve">АО Ф.9-19 действием ТО, АПВН, РПВН. </t>
    </r>
    <r>
      <rPr>
        <sz val="12"/>
        <color indexed="60"/>
        <rFont val="Times New Roman"/>
        <family val="1"/>
        <charset val="204"/>
      </rPr>
      <t>Срыв провода с изолятора ф."В" оп.№30 (разрушение колпачка). 15.08.16г. выполнен ремонт.</t>
    </r>
  </si>
  <si>
    <t>ТО - 28.05.2016г., ТР - 26.11.2015г.</t>
  </si>
  <si>
    <t>Акт №199</t>
  </si>
  <si>
    <r>
      <t xml:space="preserve">АО ВЛ-6 Ф.3-8 действием МТЗ, АПВУ. Во время грозы бюллетень погоды №228 от 15.08.16г. </t>
    </r>
    <r>
      <rPr>
        <sz val="12"/>
        <color indexed="60"/>
        <rFont val="Times New Roman"/>
        <family val="1"/>
        <charset val="204"/>
      </rPr>
      <t>17.08.16г. выполнен осмотр, оп. №73-74 провис проводов всех фаз, оп. №130-131 провис проводов всех фаз, наклон оп. №130. Устранение дефектов в сентябре.</t>
    </r>
  </si>
  <si>
    <t>анкерная опора с ЛР</t>
  </si>
  <si>
    <t>Акт №201</t>
  </si>
  <si>
    <t>К-9С скв.111 Северное нмр</t>
  </si>
  <si>
    <t>ООО «Гидромеханизированные работы»</t>
  </si>
  <si>
    <t>АО ДЭС СФ ООО "СЭС". ДЭС-250 №1 Оплавление контактов интерфейса.</t>
  </si>
  <si>
    <t>Повторное отключение в 17:15 запуск в 17:39 Сработала защита "уровень масла в дизиле"</t>
  </si>
  <si>
    <r>
      <t xml:space="preserve">ПС-35/6кВ №307 АО ВЛ-6 Ф.7-18 действием МТЗ, АПВУ. Произведен осмотр, причина не выявлена. </t>
    </r>
    <r>
      <rPr>
        <sz val="12"/>
        <color indexed="60"/>
        <rFont val="Times New Roman"/>
        <family val="1"/>
        <charset val="204"/>
      </rPr>
      <t>21.08.2016г. выполнен осмотр, обнаружены дефекты изоляторов на оголовнике КУВ-6кВ К-64 (воздействие повторяющихся грозовых явлений). 22.08.16г. выполнена замена дефектных изоляторов.</t>
    </r>
  </si>
  <si>
    <t xml:space="preserve">ТР – 13.04.2016г., ТО – 13.04.2015г.
</t>
  </si>
  <si>
    <t>ТР – апрель 2018г., ТО – октябрь 2016г.</t>
  </si>
  <si>
    <t>Акт №202</t>
  </si>
  <si>
    <r>
      <t xml:space="preserve">АО ВЛ-6 Ф.1-5 действием ТО, АПВУ. Произведен осмотр ЭО ПС35/6кВ №101, К-205, К-179 замечаний нет, дальнейший осмотр в светлое время суток </t>
    </r>
    <r>
      <rPr>
        <sz val="12"/>
        <color indexed="60"/>
        <rFont val="Times New Roman"/>
        <family val="1"/>
        <charset val="204"/>
      </rPr>
      <t>22.08.16г. выполнен осмотр доступных мест (пойменая зона), дефектов не выявлено. Продолжение осмотра октябрь 2016г.</t>
    </r>
  </si>
  <si>
    <t>ТО - 18.11.15г., ТР - 14.05.15г.</t>
  </si>
  <si>
    <t>Акт №203</t>
  </si>
  <si>
    <r>
      <t xml:space="preserve">Посадка напряжения, сброс нагрузки. </t>
    </r>
    <r>
      <rPr>
        <sz val="12"/>
        <color indexed="60"/>
        <rFont val="Times New Roman"/>
        <family val="1"/>
        <charset val="204"/>
      </rPr>
      <t>Разрушение конденсатора связи ВЛ 220 кВ "Анна- Рефтинская ГРЭС" с выбросом масла и возгоранием на Рефтинской ГРЭС, при этом действием защит отключились 2 ВЛ 500 кВ («Тюмень – Нелым», «Тюмень – Луговая»); ВЛ 220 кВ («Анна – Рефтинская ГРЭС»); 4 ВЛ 110 кВ («Тобольская – Кутарбитка», «Кротово – Татарка», «Сотник – Тавда», «Сотник – МДФ») с неуспешными АПВ.</t>
    </r>
  </si>
  <si>
    <t>ЗАО «Лыткаринский арматурно-изоляторный завод»</t>
  </si>
  <si>
    <t>ТР – 23.10.15г., ТО – 24.04.16г.</t>
  </si>
  <si>
    <t>ТР - октябрь 2016г., ТО - апрель 2017г.</t>
  </si>
  <si>
    <t>Акт №204</t>
  </si>
  <si>
    <t>ТР – 02.08.15г., ТО – 24.04.16г.</t>
  </si>
  <si>
    <t>Акт №205</t>
  </si>
  <si>
    <r>
      <t xml:space="preserve">АО ВЛ-6 Ф.О-5 действием ТО, АПВУ. Во время грозы бюллетень погоды №235 от 22.08.16г. </t>
    </r>
    <r>
      <rPr>
        <sz val="12"/>
        <color indexed="60"/>
        <rFont val="Times New Roman"/>
        <family val="1"/>
        <charset val="204"/>
      </rPr>
      <t>24.08.16. выполнен осмотр ВЛ-6кВ Ф.О-5 дефектов не выявлено.</t>
    </r>
  </si>
  <si>
    <t>ТО – 02.09.2016г., ТР – 03.05.2013г.</t>
  </si>
  <si>
    <t>ТО – март 2017г., ТР – май 2017г.</t>
  </si>
  <si>
    <t>Акт №206</t>
  </si>
  <si>
    <t>од. скв.176 Советское нмр</t>
  </si>
  <si>
    <r>
      <t xml:space="preserve">Остановка УЭЦН. </t>
    </r>
    <r>
      <rPr>
        <sz val="12"/>
        <color indexed="60"/>
        <rFont val="Times New Roman"/>
        <family val="1"/>
        <charset val="204"/>
      </rPr>
      <t>Перегорел предохранитель 6кВ в ТП-6/0,4, оплавление губок держателя предохранителя</t>
    </r>
    <r>
      <rPr>
        <sz val="12"/>
        <rFont val="Times New Roman"/>
        <family val="1"/>
        <charset val="204"/>
      </rPr>
      <t xml:space="preserve">, временно установлена некалиброванная вставка 6кВ. Скв.176 запущена в работу. </t>
    </r>
    <r>
      <rPr>
        <sz val="12"/>
        <color indexed="60"/>
        <rFont val="Times New Roman"/>
        <family val="1"/>
        <charset val="204"/>
      </rPr>
      <t>Вставка заменена</t>
    </r>
    <r>
      <rPr>
        <sz val="12"/>
        <rFont val="Times New Roman"/>
        <family val="1"/>
        <charset val="204"/>
      </rPr>
      <t>. ТП (после КР в 2014г.) на скв. 176 од. установлена в 2015г.</t>
    </r>
  </si>
  <si>
    <t>ПН-6</t>
  </si>
  <si>
    <t xml:space="preserve">ТО - 10.03.16г. </t>
  </si>
  <si>
    <t>Акт №207</t>
  </si>
  <si>
    <r>
      <t xml:space="preserve">АО ВЛ-35кВ ЦЛ-2з ПС-35/6 №129 действием 1 ст. ДЗ, АПВУ. Гроза, шторм.предупреждение, бюллетень погоды №238 от 25.08.16. </t>
    </r>
    <r>
      <rPr>
        <sz val="12"/>
        <color indexed="10"/>
        <rFont val="Times New Roman"/>
        <family val="1"/>
        <charset val="204"/>
      </rPr>
      <t xml:space="preserve"> </t>
    </r>
    <r>
      <rPr>
        <sz val="12"/>
        <color indexed="60"/>
        <rFont val="Times New Roman"/>
        <family val="1"/>
        <charset val="204"/>
      </rPr>
      <t>26.08.16г. выполнен осмотр, дефектов не выявлено.</t>
    </r>
  </si>
  <si>
    <t>1992г.</t>
  </si>
  <si>
    <t>ТО - 24.07.16г., ТР - декабрь 2008г.</t>
  </si>
  <si>
    <t>ТО - февраль 2017г., ТР - декабрь 2016г.</t>
  </si>
  <si>
    <t>Акт №208</t>
  </si>
  <si>
    <t>Ф.28-9, Ф.28-19 Чкаловское нмр</t>
  </si>
  <si>
    <r>
      <t xml:space="preserve">АО ВЛ-6 Ф.28-9, Ф.28-19   действием МТЗ, АПВУ.  Гроза, шторм.предупреждение, бюллетень погоды №238 от 25.08.16. </t>
    </r>
    <r>
      <rPr>
        <sz val="12"/>
        <color indexed="60"/>
        <rFont val="Times New Roman"/>
        <family val="1"/>
        <charset val="204"/>
      </rPr>
      <t>Ф.28-9 повреждены изоляторы ф. "А" оп. №47, ф. В оп. №8. Ф.28-19 в пролете оп. №70-71 на проводах сухое дерево.  06, 07.09.16г. выполнено устранение дефектов.</t>
    </r>
  </si>
  <si>
    <t>1989г., 2012г.</t>
  </si>
  <si>
    <t>ТО - 30.09.2015г., ТР - 04.03.2012г.; ТО - 30.09.2015г., ТР - 15.09.2014г.</t>
  </si>
  <si>
    <t>ТО - сентябрь 2016г., ТР - март 2017г.; ТО - март 2017г., ТР - сентябрь 2016г.</t>
  </si>
  <si>
    <t>Акт №209</t>
  </si>
  <si>
    <r>
      <t>АО ВЛ-6 Ф.2-6 действием МТЗ, АПВУ.  Гроза, шторм.предупреждение, бюллетень погоды №238 от 25.08.16.</t>
    </r>
    <r>
      <rPr>
        <sz val="12"/>
        <color indexed="60"/>
        <rFont val="Times New Roman"/>
        <family val="1"/>
        <charset val="204"/>
      </rPr>
      <t xml:space="preserve"> 21.09.16г. выполнен осмотр. В пролете оп. №73/5-74/5 провис проводов всех фаз следы подгара фаз  "А", "С".</t>
    </r>
  </si>
  <si>
    <t>ТО -21.09.16г., ТР - март 2017г.</t>
  </si>
  <si>
    <t>Акт №210</t>
  </si>
  <si>
    <r>
      <t xml:space="preserve">АО ВЛ-6 Ф.5-10 действием МТЗ, АПВУ.  Гроза, шторм.предупреждение, бюллетень погоды №238 от 25.08.16. </t>
    </r>
    <r>
      <rPr>
        <sz val="12"/>
        <color indexed="10"/>
        <rFont val="Times New Roman"/>
        <family val="1"/>
        <charset val="204"/>
      </rPr>
      <t xml:space="preserve"> </t>
    </r>
    <r>
      <rPr>
        <sz val="12"/>
        <color indexed="60"/>
        <rFont val="Times New Roman"/>
        <family val="1"/>
        <charset val="204"/>
      </rPr>
      <t>29.08.16. выполнен осмотр, требуется вырубка поросли в пролетах опор №№3-5, 25-26, 30-31.</t>
    </r>
  </si>
  <si>
    <t>ТР - апрель 2014г., ТО - апрель 2016г.</t>
  </si>
  <si>
    <t>ТР - апрель 2018г., ТО - октябрь 2016г.</t>
  </si>
  <si>
    <t>Акт №211</t>
  </si>
  <si>
    <r>
      <t xml:space="preserve">АО ВЛ-6 Ф.11-11 действием МТЗ, АПВУ.  Гроза, шторм.предупреждение, бюллетень погоды №238 от 25.08.16. </t>
    </r>
    <r>
      <rPr>
        <sz val="12"/>
        <color indexed="60"/>
        <rFont val="Times New Roman"/>
        <family val="1"/>
        <charset val="204"/>
      </rPr>
      <t>Выполнен осмотр: оп. №55 ф. "А" скол изолятора, ф."В" изолятор закопчен. 31.08.16г. выполнена замена изоляторов.</t>
    </r>
  </si>
  <si>
    <t>Акт №212</t>
  </si>
  <si>
    <r>
      <t xml:space="preserve">ПС 35/6 кВ №412 АО ВЛ-6 кВ Ф.12-8 действием МТЗ, АПВ успешное. Гроза, шторм.предупреждение, бюллетень погоды №239 от 26.08.16г. </t>
    </r>
    <r>
      <rPr>
        <sz val="12"/>
        <color indexed="60"/>
        <rFont val="Times New Roman"/>
        <family val="1"/>
        <charset val="204"/>
      </rPr>
      <t>02.09.16г. выполнен осмотр, скол изоляторов фазы "С" на оп. №96, 111, нарушение вязок проводов фаз "А", "С" на оп. №59, 72, 73 (устранение дефектов запланировано на октябрь) .</t>
    </r>
  </si>
  <si>
    <t>ПС-70, АС-95</t>
  </si>
  <si>
    <t>Акт №213</t>
  </si>
  <si>
    <r>
      <t xml:space="preserve">ПС 35/6 кВ №503 АО ВЛ-6 кВ Ф.3-17, Ф.3-13, Ф.3-2 действием МТЗ, АПВ успешное. Выполняется осмотр. Гроза, шторм.предупреждение, бюллетень погоды №239 от 26.08.16г. </t>
    </r>
    <r>
      <rPr>
        <sz val="12"/>
        <color indexed="60"/>
        <rFont val="Times New Roman"/>
        <family val="1"/>
        <charset val="204"/>
      </rPr>
      <t>27.08.16г. выполнен осмотр доступных участков, дефектов не выявлено.</t>
    </r>
  </si>
  <si>
    <t>2014г., 1990г., 1989г.</t>
  </si>
  <si>
    <t xml:space="preserve">Ф.3-2 ТО – 22.12.2015г., ТР – 14.06.2015г.; Ф.3-13 ТО - 26.10.2015г., ТР - 05.04.2011г.; Ф.3-17 ТО - 18.01.2016г., ТР – 05.07.2016г.
</t>
  </si>
  <si>
    <t xml:space="preserve">Ф.3-2 ТО –декабрь 2016г., ТР – июнь 2017г.;
Ф.3-13 ТО - октябрь 2016г., ТР - апрель 2017г.;
Ф.3-17 ТО - январь 2017г., ТР – июль 2017г.
</t>
  </si>
  <si>
    <t>Ф.3-13 - 4</t>
  </si>
  <si>
    <t>Акт №214</t>
  </si>
  <si>
    <r>
      <t xml:space="preserve">АО ВЛ-110 С-140, С-141. ПС-110 кВ "Игольская"  С-140, С-141, НВЧЗ, АПВУ. ПС-110 кВ "Двуреченская" С-141 НВЧЗ  АПВУ, С-140 НВЧЗ  АПВ не работало. АО В-110 1Т, В-110 2Т - делительная защита 1, 2ст. в 9:25 включен В-110 С-140, 9:27 включены В-110 1Т, В-110 2Т.  Гроза, шторм.предупреждение, бюллетень погоды №239 от 26.08.16г. </t>
    </r>
    <r>
      <rPr>
        <sz val="12"/>
        <color indexed="60"/>
        <rFont val="Times New Roman"/>
        <family val="1"/>
        <charset val="204"/>
      </rPr>
      <t>11.09.16г. выполнен осмотр (УФО, верховой осмотр) расчетного места повреждения (ОМП – 17.8 км, зона обходя + - 10 км), место замыкания не выявлено.</t>
    </r>
  </si>
  <si>
    <t>ТО -февраль 2016г.</t>
  </si>
  <si>
    <t>ТО -сентябрь-октябрь 2016г.</t>
  </si>
  <si>
    <t>Акт №215</t>
  </si>
  <si>
    <r>
      <t xml:space="preserve">ПС-110/35/6кВ "Западно-Моисеевская" АО Ф.ЗМ-3, Ф.ЗМ-5, Ф.ЗМ-7 действием ТО, АПВН, РПВУ.  Гроза, шторм.предупреждение, бюллетень погоды №239 от 26.08.16г. </t>
    </r>
    <r>
      <rPr>
        <sz val="12"/>
        <color indexed="60"/>
        <rFont val="Times New Roman"/>
        <family val="1"/>
        <charset val="204"/>
      </rPr>
      <t>28.08.16г. поризведен осмотр ВЛ-6кВ Ф.ЗМ-3, Ф.ЗМ-5, Ф.ЗМ-7, дефектов не выявлено.</t>
    </r>
  </si>
  <si>
    <t>Ф.ЗМ-3 ТО - 11.03.16г., ТР - 15.03.15г.; Ф.ЗМ-5 ТО - 26.05.16г., ТР - 14.05.15г.; Ф.ЗМ-7 ТО - 12.05.16г., ТР - 24.05.15г.</t>
  </si>
  <si>
    <t>Ф.ЗМ-3 ТО - сентябрь 2016г., ТР - март 2017г.; Ф.ЗМ-5 ТО - ноябрь 2016г., ТР - май 2017г.; Ф.ЗМ-7 ТО - сентябрь 2016г., ТР - май 2017г.</t>
  </si>
  <si>
    <t>Акт №218</t>
  </si>
  <si>
    <r>
      <t xml:space="preserve">ПС 110/35/6 кВ "Останинская" АО ВЛ-6 кВ Ф.О-11 действием МТЗ, АПВ выведено, в 16:00 РПВ успешное. Гроза, шторм.предупреждение, бюллетень погоды №239 от 26.08.16г. </t>
    </r>
    <r>
      <rPr>
        <sz val="12"/>
        <color indexed="60"/>
        <rFont val="Times New Roman"/>
        <family val="1"/>
        <charset val="204"/>
      </rPr>
      <t>28.08.16. выполнен осмотр ВЛ-6кВ Ф.О-11 дефектов не выявлено</t>
    </r>
  </si>
  <si>
    <t>ТО – 22.05.2016г., ТР – 03.06.2013г.</t>
  </si>
  <si>
    <t>ТО – ноябрь 2016г., ТР – июнь 2017г.</t>
  </si>
  <si>
    <t>Акт №216</t>
  </si>
  <si>
    <r>
      <t xml:space="preserve">ПС 35/6 кВ №308 АО ВЛ-6 кВ Ф.8-9 действием ТО, АПВ успешное. Выполнен осмотр, замечаний нет.  Гроза, шторм.предупреждение, бюллетень погоды №239 от 26.08.16г. </t>
    </r>
    <r>
      <rPr>
        <sz val="12"/>
        <color indexed="60"/>
        <rFont val="Times New Roman"/>
        <family val="1"/>
        <charset val="204"/>
      </rPr>
      <t>28.08.16г. выполнен осмотр, дефектов не выявлено. 14.09.16г. выполнен инж. осмотр, оп. №39, 40 обнаружены дефектные изоляторы, 15.09.16г. выполнена замена поврежденных изоляторов.</t>
    </r>
  </si>
  <si>
    <t>ПС-70Е</t>
  </si>
  <si>
    <t>Акт №217</t>
  </si>
  <si>
    <r>
      <t xml:space="preserve">АО В-6 Ввод №1, 2 в КУВ-6 К-3 Колотушного нмр, действием ЗМН, включен в работу. В КУВ-6 отсутствуют 1ТН-6, 2ТН-6 (демонтированы). </t>
    </r>
    <r>
      <rPr>
        <sz val="12"/>
        <color indexed="60"/>
        <rFont val="Times New Roman"/>
        <family val="1"/>
        <charset val="204"/>
      </rPr>
      <t xml:space="preserve">При осмотре дефектов не выявлено, монтаж 1ТН-6, 2ТН-6 и проверка УРЗА ноябрь-декабрь 2016г. (отсутствует возможность доставки персонала МС РЗА и оборудования). </t>
    </r>
  </si>
  <si>
    <t xml:space="preserve">2014г. </t>
  </si>
  <si>
    <t>ТО - май 2016г., ТР - не проводился</t>
  </si>
  <si>
    <t>ТР - ноябрь 2016г., ТО - май 2017г.</t>
  </si>
  <si>
    <r>
      <t>АО ВЛ-6 Ф.26-11 действием ТО, АПВН, РПВН.</t>
    </r>
    <r>
      <rPr>
        <sz val="12"/>
        <color indexed="60"/>
        <rFont val="Times New Roman"/>
        <family val="1"/>
        <charset val="204"/>
      </rPr>
      <t xml:space="preserve"> Персонал ООО "СДРСУ" при производстве работ по вырубке поросли вокруг дорожных знаков в охранной зоне ВЛ-6, допустил падение дерева на провода в пролете опор №95-96. Дерево убрано, повреждений нет.</t>
    </r>
    <r>
      <rPr>
        <sz val="12"/>
        <rFont val="Times New Roman"/>
        <family val="1"/>
        <charset val="204"/>
      </rPr>
      <t xml:space="preserve"> Ф.26-11 включен успешно. </t>
    </r>
  </si>
  <si>
    <t>ТО - 04.05.2016г., ТР - 12.12.2012г.</t>
  </si>
  <si>
    <t>Акт №219</t>
  </si>
  <si>
    <r>
      <t xml:space="preserve">АО ВЛ-6 Ф.28-9, Ф.28-19   действием МТЗ, АПВН, РПВУ.  Гроза, шторм.предупреждение, бюллетень погоды №245 от 01.09.16.                                                   </t>
    </r>
    <r>
      <rPr>
        <sz val="12"/>
        <color indexed="10"/>
        <rFont val="Times New Roman"/>
        <family val="1"/>
        <charset val="204"/>
      </rPr>
      <t xml:space="preserve"> (</t>
    </r>
    <r>
      <rPr>
        <sz val="12"/>
        <color indexed="60"/>
        <rFont val="Times New Roman"/>
        <family val="1"/>
        <charset val="204"/>
      </rPr>
      <t>Ф.28-9 на оп.№8,22,47,65 повреждены изоляторы  Ф "А","В".  Ф.28-19 на оп.№38,39 повреждены изоляторы  Ф "А","В"). 06, 07.09.16г. выполнено устранение дефектов.</t>
    </r>
  </si>
  <si>
    <t>Акт №220</t>
  </si>
  <si>
    <t xml:space="preserve">Остановка УЭЦН при выводе в ремонт 2Т на ПС 220/110/35/6 кВ "Советско-Соснинская". </t>
  </si>
  <si>
    <t>АО ДЭС СФ ООО "СЭС" по t двигателя (Течь ОЖ из под расширительного бочка)</t>
  </si>
  <si>
    <t>Ф.12-11 Нижневартовское нмр</t>
  </si>
  <si>
    <r>
      <t xml:space="preserve">АО ВЛ-6 Ф.12-11 на ПС-35/6кВ №112 действием ТО, АПВН, РПВУ.  Гроза. Шторм .предупреждение, бюллетень погоды №250b от 06.09.16г. </t>
    </r>
    <r>
      <rPr>
        <sz val="12"/>
        <color indexed="60"/>
        <rFont val="Times New Roman"/>
        <family val="1"/>
        <charset val="204"/>
      </rPr>
      <t>08.09.16г. выполнен осмотр: оп.3 разрушение изоляторов Ф."А", "С", оп. 4 разрушение изолятора Ф."В", оп. 52 разрушение юбки изолятора Ф."А".</t>
    </r>
  </si>
  <si>
    <t>ТО - 26.11.15г., ТР - 12.05.06г.</t>
  </si>
  <si>
    <t>Акт №221</t>
  </si>
  <si>
    <t>Ф.11-8 Советское нмр</t>
  </si>
  <si>
    <r>
      <t xml:space="preserve">АО ВЛ-6 Ф.11-8 на ПС-35/6кВ №111 действием ТО, АПВУ.  Гроза. Шторм .предупреждение, бюллетень погоды №250b от 06.09.16г. </t>
    </r>
    <r>
      <rPr>
        <sz val="12"/>
        <color indexed="60"/>
        <rFont val="Times New Roman"/>
        <family val="1"/>
        <charset val="204"/>
      </rPr>
      <t>09.09.16г. выполнен осмотр: оп.16 скол изолятора Ф."С", оп.21 закопчение изолятора, подгар провода Ф."В",  оп.22 скол юбки изолятора Ф."С". Дефекты устранены 14.09.16г.</t>
    </r>
  </si>
  <si>
    <t>ТО - 10.03.16г., ТР - сентябрь 2013г.</t>
  </si>
  <si>
    <t>ТО - март 2017г., ТР - 14.09.16г.</t>
  </si>
  <si>
    <t>Акт №222</t>
  </si>
  <si>
    <t>СУ ЭЦН ЦДНГ-1</t>
  </si>
  <si>
    <r>
      <t xml:space="preserve">АО СУ ЭЦН при АО ВЛ-6 Ф.10-15 (Ввод-2 БРУ-6 БКНС-10) на ПС-35/6кВ №110. БРУ-6 БКНС-10 КЗ в яч. №7. </t>
    </r>
    <r>
      <rPr>
        <sz val="12"/>
        <color indexed="60"/>
        <rFont val="Times New Roman"/>
        <family val="1"/>
        <charset val="204"/>
      </rPr>
      <t>08.09.16г. выполнена замена ВВ-6 и опорных изоляторов в яч. 7 БРУ-6 БКНС-10, собрана нормальная схема.</t>
    </r>
  </si>
  <si>
    <t>ВВ/TEL-10-20-1000</t>
  </si>
  <si>
    <t>ТО - 05.08.16г., ТР - 12.11.15г.</t>
  </si>
  <si>
    <t>ТО - сентябрь 2016г., ТР - ноябрь 2016г.</t>
  </si>
  <si>
    <t>Акт №224</t>
  </si>
  <si>
    <r>
      <t xml:space="preserve">АО ДЭС СФ ООО "СЭС" </t>
    </r>
    <r>
      <rPr>
        <sz val="12"/>
        <color indexed="60"/>
        <rFont val="Times New Roman"/>
        <family val="1"/>
        <charset val="204"/>
      </rPr>
      <t xml:space="preserve"> Течь антифриза (устранена) </t>
    </r>
  </si>
  <si>
    <t>Ф.8-1, Ф.8-14 Таловое нмр</t>
  </si>
  <si>
    <r>
      <t xml:space="preserve">АО ВЛ-6 Ф.8-1, Ф.8-14 на ПС-35/6кВ №308 действием ТО, АПВУ.  Гроза. Шторм .предупреждение, бюллетень погоды №252b от 08.09.16г. </t>
    </r>
    <r>
      <rPr>
        <sz val="12"/>
        <color indexed="60"/>
        <rFont val="Times New Roman"/>
        <family val="1"/>
        <charset val="204"/>
      </rPr>
      <t>10.09.16г. выполнен осмотр: Ф.8-1 оп. №11 повреждены изоляторы (выполнена замена 11.09.16г.); Ф.8-14 оп. №10 повреждены изоляторы  (выполнена замена 12.09.16г.).</t>
    </r>
  </si>
  <si>
    <t>ТО – 27.07.2016г. ТР - 24.01.2016г.; ТО - 27.07.2016г., ТР - 17.01.2015г.</t>
  </si>
  <si>
    <t>ТО –  январь 2016г. ТР - январь 2017г.</t>
  </si>
  <si>
    <t>Акт №223</t>
  </si>
  <si>
    <r>
      <t xml:space="preserve">Остановка УЭЦН при АО ВЛ-110 С-92 действием ТЗНП, НВЧЗ, АПВУ на ПС-110 «Катыльгинская» (эксплуатационная ответственность ПАО «ТРК»). </t>
    </r>
    <r>
      <rPr>
        <sz val="12"/>
        <color indexed="60"/>
        <rFont val="Times New Roman"/>
        <family val="1"/>
        <charset val="204"/>
      </rPr>
      <t>Выполнен осмотр пролетов оп. №368-371, 425-431, 416-432 - дефектов не выявлено, планируется продолжение осмотра.</t>
    </r>
  </si>
  <si>
    <t>БСК-110 ПС-110/35/6кВ "Катыльгинская"</t>
  </si>
  <si>
    <r>
      <t>АО УЭЦН при неуспешном  включении БСК-110кВ на ПС 110/35/6кВ "Катыльгинская", отключение действием ТО. В 19:43 включение БСК-110 после замены конденсаторных банок неуспешное, отключение действием ТО .</t>
    </r>
    <r>
      <rPr>
        <sz val="12"/>
        <color indexed="60"/>
        <rFont val="Times New Roman"/>
        <family val="1"/>
        <charset val="204"/>
      </rPr>
      <t xml:space="preserve"> БСК-110 выведен в ремонт, выполнена замена дефектных банок.</t>
    </r>
  </si>
  <si>
    <t>КЭС1-1,05-63-1У1</t>
  </si>
  <si>
    <t>Казахстан</t>
  </si>
  <si>
    <t>ТО – 13.08.2016г., ТР - 02.07.2014г.</t>
  </si>
  <si>
    <t>ТО – октябрь 2016г., ТР - сентябрь 2016г.</t>
  </si>
  <si>
    <t>Акт №225</t>
  </si>
  <si>
    <t>АО ДЭС СФ ООО "СЭС" (по температуре. охлж.жидкости ДВС)</t>
  </si>
  <si>
    <t>Ф.3-6, Ф.3-14  Советское нмр</t>
  </si>
  <si>
    <t xml:space="preserve">Ф 3-6, Ф 3-14  </t>
  </si>
  <si>
    <r>
      <t xml:space="preserve">АО ВЛ-6кВ Ф 3-6, Ф 3-14 действием ТО. АПВ успешное. Гроза,бюллетень погоды №257 от 15.09.16г. </t>
    </r>
    <r>
      <rPr>
        <sz val="12"/>
        <color indexed="60"/>
        <rFont val="Times New Roman"/>
        <family val="1"/>
        <charset val="204"/>
      </rPr>
      <t>16.09.16г. выполнен осмотр: ф.3-14 - оп.52/1 ф. "С" разрушен изолятор, есть следы подгаров; ф.3-6 оп. №31-32 провисы проводов всех фаз.</t>
    </r>
  </si>
  <si>
    <t>1973г., 1976г.</t>
  </si>
  <si>
    <t>Ф.3-6 ТО - 15.07.16г., ТР - 06.06.12г.; Ф.3-14 ТО - 02.10.15г., ТР - 01.06.14г.</t>
  </si>
  <si>
    <t>Ф.3-6 ТО - октябрь 2016г., ТР - июнь 2017г.; Ф.3-14 ТО -октябрь 2016г., ТР - июнь 2017г.</t>
  </si>
  <si>
    <t>Акт №226</t>
  </si>
  <si>
    <t>Ф.7-12 Советское нмр</t>
  </si>
  <si>
    <t>Ф 7-12</t>
  </si>
  <si>
    <r>
      <t xml:space="preserve">АО ВЛ-6кВ Ф.7-12 действием ТО. АПВ успешное. Гроза, бюллетень погоды №257 от 13.09.16г. </t>
    </r>
    <r>
      <rPr>
        <sz val="12"/>
        <color indexed="60"/>
        <rFont val="Times New Roman"/>
        <family val="1"/>
        <charset val="204"/>
      </rPr>
      <t xml:space="preserve">15.09.16 выполнен осмотр, следы межфазного КЗ оп.№45/5 КР-6 Ф.7-2÷7-12 требуется регулировка провеса проводов. </t>
    </r>
  </si>
  <si>
    <t>ТО - 15.09.15г., ТР - 29.03.10г.</t>
  </si>
  <si>
    <t>ТО - 15.09.16г., ТР - март 2017г.</t>
  </si>
  <si>
    <t>Акт №227</t>
  </si>
  <si>
    <t>Ф.17-9</t>
  </si>
  <si>
    <r>
      <t xml:space="preserve">АО ВЛ-6 кВ Ф.17-9,  АПВ успешное. </t>
    </r>
    <r>
      <rPr>
        <sz val="12"/>
        <color indexed="60"/>
        <rFont val="Times New Roman"/>
        <family val="1"/>
        <charset val="204"/>
      </rPr>
      <t xml:space="preserve">Произведён осмотр линии (кроме участка опоры№№16-48- болото). Повреждений не обнаружено. 16.09.16г. Произведён осмотр линии от оп.№16 до оп.№49, обнаружена птица у оп.№49 с транспозицией. </t>
    </r>
    <r>
      <rPr>
        <sz val="12"/>
        <rFont val="Times New Roman"/>
        <family val="1"/>
        <charset val="204"/>
      </rPr>
      <t>Шторм.предупреждение, бюллетень погоды №257 от 13.09.16г.</t>
    </r>
  </si>
  <si>
    <t>Акт №229</t>
  </si>
  <si>
    <t>Од. скв. №176 Советское нмр</t>
  </si>
  <si>
    <t>К-52 скв. №1656 Советское нмр</t>
  </si>
  <si>
    <t>АО ДЭС СФ ООО "СЭС" Разрядка АКБ ДВС</t>
  </si>
  <si>
    <t>АО ДЭС СФ ООО "СЭС" Обрыв минусового провода датчика давления на ДГУ 2</t>
  </si>
  <si>
    <t>АО ДЭС СФ ООО "СЭС"  перегруз, из-за подклинивание скважины</t>
  </si>
  <si>
    <t>Ф.15-16 Стрежевского нмр</t>
  </si>
  <si>
    <r>
      <t>АО УЭЦН при АО ВЛ-6 кВ Ф.15-16, АПВ успешное.</t>
    </r>
    <r>
      <rPr>
        <sz val="12"/>
        <color indexed="60"/>
        <rFont val="Times New Roman"/>
        <family val="1"/>
        <charset val="204"/>
      </rPr>
      <t xml:space="preserve"> Оп. №167 фаза "В" (верхний провод) отгорел провод в сторону оп. №166. Выполнен ремонт провода</t>
    </r>
    <r>
      <rPr>
        <sz val="12"/>
        <color indexed="60"/>
        <rFont val="Times New Roman"/>
        <family val="1"/>
        <charset val="204"/>
      </rPr>
      <t xml:space="preserve">. Наезд на опору №167 неустановленным автотранспортом. </t>
    </r>
  </si>
  <si>
    <t>АО ДЭС СФ ООО "СЭС"  причина остановки не выявлена</t>
  </si>
  <si>
    <t>Ф.ЗМ-7 Двуреченского нмр</t>
  </si>
  <si>
    <t>Ф.ЗМ-7</t>
  </si>
  <si>
    <r>
      <t>АО ВЛ-6 Ф.ЗМ-7 действием МТЗ, АПВУ.</t>
    </r>
    <r>
      <rPr>
        <sz val="12"/>
        <color indexed="60"/>
        <rFont val="Times New Roman"/>
        <family val="1"/>
        <charset val="204"/>
      </rPr>
      <t xml:space="preserve"> Зацеп проводов нижних фаз неустановленным транспартом в пролете оп. №25/1-26/1. 28.09.16г. выполнен ремонт провода.</t>
    </r>
  </si>
  <si>
    <t>Ф.3-2 Западно- Лугинецкого нмр</t>
  </si>
  <si>
    <r>
      <t>АО ВЛ-6 кВ Ф.3-2 действием МТЗ, АПВН, РПВН. Работа АВР КУВ-6 на кустах.</t>
    </r>
    <r>
      <rPr>
        <sz val="12"/>
        <color indexed="60"/>
        <rFont val="Times New Roman"/>
        <family val="1"/>
        <charset val="204"/>
      </rPr>
      <t xml:space="preserve"> При осмотре обнаружено оп.№112/3 разрушение изолятора ф."В", пережог провода в месте касания с траверсой. 27.09.16г. выполнен ремонт, собрана нормальная схема.</t>
    </r>
  </si>
  <si>
    <t>ТО – 22.12.2015г., ТР – 14.06.2015г.</t>
  </si>
  <si>
    <t>ТО –декабрь 2016г., ТР – июнь 2017г.</t>
  </si>
  <si>
    <r>
      <t>АО В-110 С-140, 1Т, 2Т на ПС 110/35/6 кВ Двуреченское.</t>
    </r>
    <r>
      <rPr>
        <sz val="12"/>
        <color indexed="60"/>
        <rFont val="Times New Roman"/>
        <family val="1"/>
        <charset val="204"/>
      </rPr>
      <t xml:space="preserve"> П78 «Автоматика пуска, приёма ВЧ команд ВЛ-110 C-140» реле вывода приема команд KL-16 нарушен контакт (пайка)  цепи катушки реле, из-за чего не произошел разрыв цепи приема команд канала ПРД, ПРМ (164-172 кГц) ETL-500. 
ETL-500 сгенерировала  сигналы команды К1, К4 предположительно из-за внешних помех в отсутствии пилотного-сигнала обмена между  ETL-500 ПС 110 Двуреченская - ETL-500 ПС 110 Игольская при заземлении нижней обкладки КС-110 ф.А  ВЛ-110 С-140 на ПС 110 Двуреченская.</t>
    </r>
  </si>
  <si>
    <t xml:space="preserve"> KL-16</t>
  </si>
  <si>
    <t>Чебоксарский Электроаппаратный Завод</t>
  </si>
  <si>
    <t>ТО - сентябрь 2017г.</t>
  </si>
  <si>
    <t>АО ДЭС СФ ООО "СЭС" Остановка ДЭС-1250 кВт, некачественное топливо</t>
  </si>
  <si>
    <r>
      <t xml:space="preserve">АО СУ ЭЦН по посадке U, во время АО ВЛ-6 Ф.ЗМ-8 действием ТО, АПВУ, </t>
    </r>
    <r>
      <rPr>
        <sz val="12"/>
        <color indexed="60"/>
        <rFont val="Times New Roman"/>
        <family val="1"/>
        <charset val="204"/>
      </rPr>
      <t>оп. 16/2 - 17/2 обрыв 2-х нижних проводов а/транспортом ООО СК «СибТрансСтрой» , ВЛ восстановлена.</t>
    </r>
  </si>
  <si>
    <t>Акт №235</t>
  </si>
  <si>
    <t xml:space="preserve"> АО АВ в ТП АВ-0,4 вводной . Запрошены распечатки с журнала событий СУ ЭЦН.</t>
  </si>
  <si>
    <r>
      <t xml:space="preserve">АО ВЛ-6кВ Ф.7-19. Выполнен  осмотр ВЛ-6кВ. </t>
    </r>
    <r>
      <rPr>
        <sz val="12"/>
        <color indexed="60"/>
        <rFont val="Times New Roman"/>
        <family val="1"/>
        <charset val="204"/>
      </rPr>
      <t>Выявлено пролет опор №№89-91 производилась вырубка леса в охранной зоне ВЛ-6кВ неустановленными лицами, скрылись на автомобиле Tayota RAF-4 гос. № А 040 (буквы не установлены) 86, сообщено  ООО "ЧОП РН-Охрана Томск"</t>
    </r>
  </si>
  <si>
    <t>ПС 35/6кВ "Гремиха-2"  Ф-24</t>
  </si>
  <si>
    <t xml:space="preserve">ВЛ-6кВ Ф-24 ПС 35/6кВ "Гремиха-2" </t>
  </si>
  <si>
    <t>К.З. в следствие попадания птицы на провода опоры №34.</t>
  </si>
  <si>
    <t>оп. №9 отпайки на ПС Сухарево (ПАО Белкамнефть) следы перекрытия по гирлянде изоляторов</t>
  </si>
  <si>
    <t xml:space="preserve">ПС 110/10кВ "Сегедур" Ф-9 </t>
  </si>
  <si>
    <t>в пролете опор №65-66 падение дерева на ВЛ, дерево сняли, восстановили вязку</t>
  </si>
  <si>
    <t>при выведенной в ремонт ВЛ-110кВ "Комсомольская-Кыква" ц.1 аварийно отключилась ВЛ-110кВ "Комсомольская-Кыква" ц.2, погашение ПС "Нефть", ПС "БКНС-4", ПС "БКНС-8", ПС "Лынга", ПС "БКНС-7"- падение деревьев в прол. опор №59-60, 162-163</t>
  </si>
  <si>
    <t>ПС 35/6кВ "БКНС-5" ф.25 ВЛ-6кВ</t>
  </si>
  <si>
    <t>пролет опор 63-64 падение дерева, обрыв проводов</t>
  </si>
  <si>
    <t>ПС 220/110/35/6кВ "Сива" ф.28 ВЛ-6кВ</t>
  </si>
  <si>
    <t>пролет опор 155-156 падение дерева, обрыв проводов</t>
  </si>
  <si>
    <t>падение дерева из-за пределов охранной зоны в пролёте опор 41-42. ВЛ без повреждений</t>
  </si>
  <si>
    <t>При неблагоприятных метеоусловиях произошло падение дерева на ВЛ из-за пределов охранной зоны в пролёте опор 21 - 22. Дерево убрали. ВЛ без повреждения.</t>
  </si>
  <si>
    <t>Гроза, порывистый ветер, обход произведен замечаний не обнаружено.</t>
  </si>
  <si>
    <t>На опоре 33 следы грозового перекрытия Ф "А"</t>
  </si>
  <si>
    <t>Падение дерева из-за пределов охранной зоны ВЛ-6кВ Ф-6 ПС Кыква в пролёте опор 4-5 отп. на скв. 414, обрыв 3-х проводов. Произвели ремонт ВЛ.</t>
  </si>
  <si>
    <t>ПС 110/35/10 кВ Сегедур ф-16</t>
  </si>
  <si>
    <t>Пр. опор 106-107 падение дерева из-за пределов ОЗ, 1 провод порван, сорваны 1 изолятор, на опоре 106 загнута траверса</t>
  </si>
  <si>
    <t>В пролете опор 179-180 следы схлеста проводов при проезде неустановленного транспортного средства, ВЛ без поврежд.</t>
  </si>
  <si>
    <t>Прохождение грозового фронта. При аварийном отключении ф.6, 15 ПС"Арзамасцево" (ПАО "Удмуртэнерго")  произошла посадка напряжения на ф.2 РУ-10кВ "КНС-6"</t>
  </si>
  <si>
    <t>опора №318 - следы перекрытия по изоляторам</t>
  </si>
  <si>
    <t>Пр. оп. 128-129 падение дерева из-за пределов ОЗ, сваленного бобрами. Пр. оп. № 128-129 восстановление проводов, оп. №129-131 замена траверс, пр. оп. 128-131 замена изоляторов.</t>
  </si>
  <si>
    <t>Пробой двух проходных изоляторов КТП-6/0,4кВ "УРНУ", откл. отп. на КТП, гроза, град, сильный туман</t>
  </si>
  <si>
    <t>ПС 110/35/6кВ "Башмаково" ф.1</t>
  </si>
  <si>
    <t xml:space="preserve">ВЛ-6кВ ф.1 ПС 110/35/6кВ "Башмаково" </t>
  </si>
  <si>
    <t>в пролёте опор 68-69 падение дерева из-за пределов охранной зоны.  ВЛ-6кВ без повреждений.</t>
  </si>
  <si>
    <t>в пролёте опор 22-23 падение дерева из-за пределов охранной зоны; ВЛ-6кВ без повреждений.</t>
  </si>
  <si>
    <t>На опоре 136 ф "С" следы перекрытия на гирлянде изоляторов, ремонт не требуется</t>
  </si>
  <si>
    <t>ВЛ-6кВ ф-10 ПС Николаевская</t>
  </si>
  <si>
    <t xml:space="preserve">ВЛ-6кВ ф-10 ПС Николаевская, ВЛ-6 Ф-12 ПС Кыква </t>
  </si>
  <si>
    <t>в прол. Опор №130/5-130/6 упало дерево на ВЛ-6кВ, обрыв одного провода</t>
  </si>
  <si>
    <t>__</t>
  </si>
  <si>
    <t>ПС 35/6кВ "Лудошур" ф.14</t>
  </si>
  <si>
    <t>Неисправность оборудования ЗАО "УНБ"</t>
  </si>
  <si>
    <t>в пролёте опор 125-126 падение дерева из-за пределов охранной зоны; ВЛ-6кВ без повреждений.</t>
  </si>
  <si>
    <t>ВЛ-110кВ "РП Мостовое-Потаповская" 1ц (ПАО "Удмуртэнерго")</t>
  </si>
  <si>
    <t>ВЛ-110кВ "РП Мостовое-Потаповская" 1ц (ПАО "Удмуртэнерго"), посадка по ПС 110/10кВ "Порозово", 110/10кВ "Арзамасцево"</t>
  </si>
  <si>
    <t>опора №52 фаза "В" - следы перекрытия по изоляторам</t>
  </si>
  <si>
    <t>уч. ВЛ-10кВ Ф-7 от ВЛБ-99-02 ПС Пызеп</t>
  </si>
  <si>
    <t>уч. ВЛ-10кВ Ф-7 от ВЛБ-99-02 ПС Пызеп под опорой № 148/93 с ЛР №99006 обнаружена мертвая птица со следами поражения эл.дугой</t>
  </si>
  <si>
    <t>Пробой изоляции КЛ-6 кВ. Запитали ВЛ-6 кВ Ф-9 от Ф-6 ПС Соколовка по временной схеме.</t>
  </si>
  <si>
    <t>АСБ 3х95</t>
  </si>
  <si>
    <t>не проводился</t>
  </si>
  <si>
    <t>ВЛ-110 кВ Кыква-Як-Бодья 1ц (ПАО "Удмуртэнерго")</t>
  </si>
  <si>
    <t>Обход ВЛ-110 кВ произведен, замечаний не обнаружено.</t>
  </si>
  <si>
    <t>Возникновение трехфазного короткого замыкания проводов при наезде на опору 2/4 ф.103-13 неустановленной техникой 
трехфазное  короткое замыкание по ВЛ-6кВ ф. 103-13  явилось причиной отключения в-6кВ ф.10313</t>
  </si>
  <si>
    <t xml:space="preserve">ТР – 05.10.2015г
ТО – 01.09.2014г
</t>
  </si>
  <si>
    <t>ТР - октябрь 2017г</t>
  </si>
  <si>
    <t>Тр-р TTU-AL</t>
  </si>
  <si>
    <t>ТО-12.12.15,                Р-15.03.16</t>
  </si>
  <si>
    <t>Р-15.03.16</t>
  </si>
  <si>
    <t>Повреждение изоляции ЛР-6кВ КТПН №1 к.114 Нагрузка к.111,112,114,416 включена от ВЛ-6кВ ф1013-04</t>
  </si>
  <si>
    <t>ВВ-6 БУ/TEL-100/220-12-03A</t>
  </si>
  <si>
    <t>Таврида Электрик</t>
  </si>
  <si>
    <t>ТО-15.07.15,         Р-21.03.13 (отказ)</t>
  </si>
  <si>
    <t>Отключение в сетях НЮЭС ОАО «Тюменьэнерго»
Отключение оборудования находящегося в эксплуатационной ответствен-ности ООО «РН-Юганскнефтегаз» не было</t>
  </si>
  <si>
    <t>08_2016</t>
  </si>
  <si>
    <t>При прохождении грозового фронта произошло попадание молнии в опору № 20 ВЛ-6кВ ф. 12416
1.При попадании молнии в опору № 20, возникшим перенапряжением перекрыло  линейную изоляцию ф. «А», «В», «С»  ВЛ-6кВ ф.12416. 
2. Перекрытие изоляции привело к трехфазному К.З. , что явилось причиной отключения ф. 12416 и как следствие остановки скважин.</t>
  </si>
  <si>
    <t>1985г</t>
  </si>
  <si>
    <t>ТР – 12.12.2013 г
ТО – 10.11.2015 г</t>
  </si>
  <si>
    <t>ТР - ноябрь 2016 г</t>
  </si>
  <si>
    <t>12.12.2014, 10.11.2015</t>
  </si>
  <si>
    <t>Гроза,сильный порывистый ветер до 15м/с.Неисправность струйного реле, а именно повреждение пружинного элемента удерживающего напорную пластину в начальном положении.</t>
  </si>
  <si>
    <t>09_2016</t>
  </si>
  <si>
    <t>07_2017</t>
  </si>
  <si>
    <t>02_2017</t>
  </si>
  <si>
    <t xml:space="preserve">3-х фазное К.З.  в результате перекрытия линейной изоляции из-за загрязнения и  обледенения  изоляторов и части проводов при попадании воды в следствии  порыва высоконапорного водовода в пролёте опор  №7  и  №9.        </t>
  </si>
  <si>
    <t>Провод         А-95            изолятор          ШС-10</t>
  </si>
  <si>
    <t>ТО-08.02.2016        ТР-06.02.2004</t>
  </si>
  <si>
    <t>ТО-100 %</t>
  </si>
  <si>
    <t>ТО-08.06.2016           ТР- 01.06.2017</t>
  </si>
  <si>
    <t>ТР-  16.02.05, 05.04.06, 01.04.08, 10.01.10, 11.07.13</t>
  </si>
  <si>
    <t>МОПН-6 II УХЛ1</t>
  </si>
  <si>
    <t>Т.О. - 22.04.2016г.
Т.Р. - не производился.</t>
  </si>
  <si>
    <t>Т.О. - 2017г.
Т.Р. - 10.2016г..</t>
  </si>
  <si>
    <t xml:space="preserve">2-х фазное  К.З. фаз «В» и «С» между опорами №3-3 и №3-4 вследствие схлёста проводов в пролёте опор №3-3 и №3-4  по причине провиса проводов на удлиненном пролете (65 м) при сильном  порыве ветра.   </t>
  </si>
  <si>
    <t>Провод А-95            изолятор          ШС-10</t>
  </si>
  <si>
    <t xml:space="preserve">ТО –21,22,25,26.05.2016г.
ТР – 21.09.2012г.
</t>
  </si>
  <si>
    <t xml:space="preserve">ТО –май 2017г.
ТР – 2022г.
</t>
  </si>
  <si>
    <t>ТО -6.04.2016;ТР -14.10.2013</t>
  </si>
  <si>
    <t xml:space="preserve"> ТР 09.2016      ТО- 10.2017</t>
  </si>
  <si>
    <t>ТМГ11-1000/10-ХЛ1</t>
  </si>
  <si>
    <t xml:space="preserve">ТО 12.02.2016            </t>
  </si>
  <si>
    <t>ТО 12.08.2016         ТР 12.02.2017</t>
  </si>
  <si>
    <t xml:space="preserve">Отпайка на ПС 271 отгорел шлейф ф."С", устранили. Остановка скважин , КНС-4, УПСВ-1 по неполнофазному режиму (ПС204, 215, 206 - включены по рем.схеме ч/з СЯ-35кВ Пламя-Искра-2ц с ПС 110/35/6кВ Лосинка). Нагрузка переведена на питание от ВЛ-35 Пламя-1.2ц с ПС 110/35/6кВ Очимкинская. </t>
  </si>
  <si>
    <t>Провод  АС120/19</t>
  </si>
  <si>
    <t>ТО-18.11.2015           ТР-27.08.2013</t>
  </si>
  <si>
    <t>ТО-май 2016                 ТР -2023</t>
  </si>
  <si>
    <t>ПС 35/6 кВ №1013, ВЛ-6кВ ф. 1013-14</t>
  </si>
  <si>
    <t>ТО-15.07.15,            ТР-21.03.13 (отказ)</t>
  </si>
  <si>
    <t>ПС 35/6 кВ №278,  ВЛ-6кВ ф. 278-16, КТПН 6/0,4кВ к.38Т, АВ-0.4кВ вводн.</t>
  </si>
  <si>
    <t>к.38Т КТПН 6/0.4кВ 400кВА отключался АВ-0.4 вводной 630А. Заменили.</t>
  </si>
  <si>
    <t>ВА51-39 630А</t>
  </si>
  <si>
    <t xml:space="preserve">ТО-17.12.2015           </t>
  </si>
  <si>
    <t>ТО-июнь 2016                 ТР -декабрь 2016</t>
  </si>
  <si>
    <t>02.12.2014               12.12.2015</t>
  </si>
  <si>
    <t>ВЛ-110 Пыть-Ях-Парус-1</t>
  </si>
  <si>
    <t>ВЛ-110 Пыть-Ях-Парус-1 (Оборудование НЮЭС).</t>
  </si>
  <si>
    <t>ПС-35/6кВ №023, ВЛ-6кВ ф.023-06,
КТПН-6/0.4кВ №2  к.170</t>
  </si>
  <si>
    <t xml:space="preserve">ВЛ-6кВ ф.023-06 </t>
  </si>
  <si>
    <t>Разрушение опорных изоляторов ВНА-6 в КТПН-6/0.4кВ №2  К-170, КЗ ф."В,С". Произвели замену изоляторов.</t>
  </si>
  <si>
    <t>ОИ-6</t>
  </si>
  <si>
    <t>10.06.2014г
март 2016 отказ в проведении ППР.</t>
  </si>
  <si>
    <t>ПС-35/6кВ №361  ВЛ-6кВ ф.361-03</t>
  </si>
  <si>
    <t>ВЛ-6кВ ф.361-03</t>
  </si>
  <si>
    <t xml:space="preserve">2-х фазное К.З.  из-за разрушения изолятора фазы "В", последующим касанием провода с проводом фазы "С"  на опоре № 1-7  отпайка на УЗА № 5, замена поврежденного изолятора тип ШС-10 и перетяжка провода фазы "В" ВЛ-6кВ.  </t>
  </si>
  <si>
    <t>ТР-08.04.2013   ТО-05.09.2015</t>
  </si>
  <si>
    <t>ТР-3</t>
  </si>
  <si>
    <t>ПС 35/6 кВ №1013, ВЛ-6кВ ф.1013-04</t>
  </si>
  <si>
    <t>КЗ в результате схлеста проводов в пролете опор №7-8, при падении дерева из-за охранной зоны ВЛ. Устранили.</t>
  </si>
  <si>
    <t>РУ-6кВ КНС-17 яч. 19. ВВ-6кВ                  ЭД-6 кВ №2</t>
  </si>
  <si>
    <t>КНС-17 ЭД-6кВ №2</t>
  </si>
  <si>
    <t>На КНС-17, в результате порыва водовода, залило водой ЭД№2. Посадка напряжения на ВЛ-35 Западный Салым.</t>
  </si>
  <si>
    <t>СТД-1600</t>
  </si>
  <si>
    <t>ТО - 15.04.2016</t>
  </si>
  <si>
    <t>ПС 35/6кВ №242   ВЛ-6кВ ф.242-10</t>
  </si>
  <si>
    <t xml:space="preserve"> Разрушение АВ-0.4кВ КТПН№1 к.18Е привело к АО ВЛ-6кВ. Остановка скв. по посадке "U". Повреждение устранили.</t>
  </si>
  <si>
    <t>К.З. кабельной вставки 6кВ на БКРУ№2,3 к.1 встр. Заменили КЛ.</t>
  </si>
  <si>
    <t>Соединительная розетка 6 кВ</t>
  </si>
  <si>
    <t>КНР (Китай)</t>
  </si>
  <si>
    <t>ПС 35/6кВ №3481, ВЛ-6 ф.3481-16, КТПН 6/0,4кВ №3 к.281г</t>
  </si>
  <si>
    <t>Разрушение АВ-0,4кВ (250А) на скв. 5179. Переподключили КЛ скважины на КТПН 6/0,4кВ №2 к.281г,  АВ-0,4кВ № 2.</t>
  </si>
  <si>
    <t>ВА 5735         250А</t>
  </si>
  <si>
    <t xml:space="preserve">ТО-16.08.2015            </t>
  </si>
  <si>
    <t>ТР-14.11.08, 10.11.10, 23.11.12, 10.11.13-отказ. Доп. заявки на ремонт-29.04.16, 17.05.16 отказ.</t>
  </si>
  <si>
    <t>ПС 35/6кВ №212 ф.212-06</t>
  </si>
  <si>
    <t>В-6кВ Ф.212-06</t>
  </si>
  <si>
    <t xml:space="preserve"> При осмотре ВЛ-6кВ ф.212-06 обнаружено: опора № 15 спилена, лежит на земле. На место проишествия были вызваны сотрудники ООО «РН-Охрана-Югра».</t>
  </si>
  <si>
    <t>ТО- 23.12.2015 ТР- 16.05.2014</t>
  </si>
  <si>
    <t>ТР-06.2016    ТО-  12.2016</t>
  </si>
  <si>
    <t>откл. ДЭМ</t>
  </si>
  <si>
    <t>ПС 35/6кВ №270 ВЛ-6кВ ф.270-18</t>
  </si>
  <si>
    <t xml:space="preserve">По причине ДТП а/тр-том  КРАЗ Гос.№То38ХМ86, водитель Микиев Д.М.  сбита оп.63 (металлическая), на земле; обрыв провода ф."А". Оп.62 произвели разрыв шлейфов.Устранено. </t>
  </si>
  <si>
    <t>Опора Пт-10</t>
  </si>
  <si>
    <t>ТР-13.12.13.                ТО-28.12.15</t>
  </si>
  <si>
    <t>ТО-декабрь 2016.             ТР-июнь2016</t>
  </si>
  <si>
    <t>ПС 35/6кВ №233, РУ-6кВ КНС-12Бис,       ВЛ-6кВ ф.12Бис-11</t>
  </si>
  <si>
    <t>Кабель ААШв 3*95</t>
  </si>
  <si>
    <t>ТР-04.09.08                ТО-05.03.16</t>
  </si>
  <si>
    <t>ТР - 09.2016г.
ТО - 03.2017г.</t>
  </si>
  <si>
    <t>08.09.2014., 05.09.2013., 12.09.2012., 05.09.2011., 02.09.2010.</t>
  </si>
  <si>
    <t>ПС 35/6кВ №274 ВЛ-6кВ ф.274-16</t>
  </si>
  <si>
    <t>ТР-.13.05.13                ТО-31.03.16</t>
  </si>
  <si>
    <t>ТО-март 2017.             ТР-сентябрь2016</t>
  </si>
  <si>
    <t>14.05.2014г</t>
  </si>
  <si>
    <t>ПС 35/6кВ №348 ВЛ-6кВ ф.348-15</t>
  </si>
  <si>
    <t>Двух фазное КЗ в результате обрыва проводов ВЛ-6кВ фаз «А» и «В» стрелой экскаватора ООО "Ламор Югра" гос. рег.  №2586 МУ 50, во время производства работ, при проезде под ВЛ-6 кВ в пролете оп.№11-12.</t>
  </si>
  <si>
    <t xml:space="preserve">ТО-29.05.13            ТР-10.06.05            </t>
  </si>
  <si>
    <t>ТР 09.07, 10.09.08, 02.06.09, 03.06.10,</t>
  </si>
  <si>
    <t>ПС 35/6кВ №242 ВЛ-6кВ ф.242-04</t>
  </si>
  <si>
    <t>К.10Е КТПН-630кВА на х/х, разрушение разрядника ф.С. Демонтировали.</t>
  </si>
  <si>
    <t>ТР-22.11.2012          ТО-21.02.2016</t>
  </si>
  <si>
    <t>ТР - 07.2017г.
ТО - 08.2016г.</t>
  </si>
  <si>
    <t xml:space="preserve">28.08.09            26.08.10           21.08.14 </t>
  </si>
  <si>
    <t>СШ-6кВ №2 посадка напряжения.  Отключения оборудования, находящегося в эксплуатационной ответственности УЭЭ, не было.</t>
  </si>
  <si>
    <t>Во время удара молнии в опору №46, ВЛ-35 кВ Марс-2, возникло 
грозовое перенапряжение, что привело к возникновению трёхфазного
КЗ и АО ВЛ-35 кВ Марс-2 от ТО.</t>
  </si>
  <si>
    <t xml:space="preserve">Двух фазное КЗ фаз «А» и «В» произошло в следствие разряда молнии в пролете опор №70-71 ВЛ-6 кВ, которое привело к возникшему перенапря-жению и перекрытию линейной изоляции фаз с дальнейшим отключением ВЛ-6кВ ф.321-09 действием токовых защит. </t>
  </si>
  <si>
    <t>Опоры метал. и ж/б. Провод А-95. Изоляторы ШС-10</t>
  </si>
  <si>
    <t>ТО 05.04.16.                        ТР 25.04.12.</t>
  </si>
  <si>
    <t xml:space="preserve">   ТР июнь 2017</t>
  </si>
  <si>
    <t xml:space="preserve">   ТР июнь 2013,июнь 2014,июнь 2015</t>
  </si>
  <si>
    <t>Внутреннее повреждение трансформатора 6/0,4кВ 1000кВА. Отсутствие фазы «А». Произвели замену.</t>
  </si>
  <si>
    <t xml:space="preserve">ТМГ-СЭЩ 1000/10-11 УХЛ1  </t>
  </si>
  <si>
    <t>Россия г.Самара</t>
  </si>
  <si>
    <t>ТО - 18.11.2015г.
ТР - 17.03.2016г.</t>
  </si>
  <si>
    <t>ТО - 05.2016г.
ТР - 05.2017г.</t>
  </si>
  <si>
    <t>24.05.2016г.</t>
  </si>
  <si>
    <t>Возникновение двухфазного короткого замыкания при касании крыльями птицы( лебедя) проводов в пролете опор № 40/15-40/16  ВЛ-6кВ ф. 17324
Перекрытие изоляции привело к двухфазному К.З. , что явилось причиной отключения ф. 17324 и как следствие остановки скважин.</t>
  </si>
  <si>
    <t>1980г</t>
  </si>
  <si>
    <t>ТР – 12.11.2010,
ТО-17.04.2016г</t>
  </si>
  <si>
    <t>ТР – декабрь 2016</t>
  </si>
  <si>
    <t>23.11.2011, 15.11.2012г, 30.08.2013, 8.11.2014, 5.02.2015</t>
  </si>
  <si>
    <t>Вследствие удара молнии вблизи ВЛ-35кВ, на опоре № 49, 50 возникло грозовое перенапряжение, которое привело к перекрытию изоляции с тела опоры на провода ВЛ вызвавшее межфазное короткое замыкание. На опорах №49 фаза «В», №50 фаза «В», на портале №49-1 фазы «В» «С» разрушены по одному изолятору, на остальных видны следы термических ожогов.</t>
  </si>
  <si>
    <t xml:space="preserve">ТО –21,22,25,26.05.2016г.
ТР – 22.06.2012г.
</t>
  </si>
  <si>
    <t>Двух фазное КЗ фаз «А» и «В» произошло в следствие разряда молнии в пролете опор № 55-57 ВЛ-6 кВ. Пережег провода фазы «В» в пролете опор № 55-57 и разрушение опорных штыревых изоляторов фазы «В» на опоре № 56 и фазы «А» на опоре № 55.</t>
  </si>
  <si>
    <t>ШС</t>
  </si>
  <si>
    <t>19.02.16 - ТО
09.10.15 - ТР</t>
  </si>
  <si>
    <t>Необоснованное срабатывание автоматического выключателя Ввод-0,4 в следствии дополнительного нагрева внутренних элементов защитных устройств при неконтролируемом изменении частоты частотным преобразователем сотрудниками ЦДНГ-2. 
Неконтролируемое изменение частоты частотным преобразователем приводит к возникновению гармонических искажений напряжения сети</t>
  </si>
  <si>
    <t>ВА51-39</t>
  </si>
  <si>
    <t xml:space="preserve">ТР - 06.10.2014г, 
ТО - 05.07.2015. </t>
  </si>
  <si>
    <t xml:space="preserve">ТР - октябрь 2016г. </t>
  </si>
  <si>
    <t>ВЛ-6кВ ф.202-12</t>
  </si>
  <si>
    <t>В результате попадания молнии в опору №123  ВЛ-6кВ ф 202-12, произошло разрушение изолятора  фазы «С», на изоляторах фаз «А» и «В» сколы. В результате шлейф касался штыря изолятора, что привело к его перегоранию и остановки скважин №6222, 6182, 6180, 6225, 569.</t>
  </si>
  <si>
    <t xml:space="preserve">ТО-22.03.2016.         ТР-25.04.2014. </t>
  </si>
  <si>
    <t>6.04.16 отказ</t>
  </si>
  <si>
    <t>Остановка  скважин на к.18Е по перекосу напряжения. Наклон опор №84, 86, опора №85 упала. Обрыв провода ф.В. Оп.80,87 - разрыв шлейфовдля вывода в ремонт поврежденного участка, перевод питания к.18Е на ф.2Ек-15. В результате недостаточного заглубления свайного основания при строи-тельстве ВЛ на глубину не более 1,5 метров, что при сезонной подвижке грунта вызвало падение опоры №85.</t>
  </si>
  <si>
    <t>СНТ "Русь"</t>
  </si>
  <si>
    <r>
      <t xml:space="preserve">В результате касания крыльями птицы контактов  ЛР- 6кВ на оп.14/1 </t>
    </r>
    <r>
      <rPr>
        <u/>
        <sz val="12"/>
        <rFont val="Times New Roman"/>
        <family val="1"/>
        <charset val="204"/>
      </rPr>
      <t xml:space="preserve">отпаечной ВЛ-6 СНТ «Русь» </t>
    </r>
    <r>
      <rPr>
        <sz val="12"/>
        <rFont val="Times New Roman"/>
        <family val="1"/>
        <charset val="204"/>
      </rPr>
      <t>произошло перекрытие линейной изоляции, что вызвало межфазное короткое замыкание
Межфазное короткое замыкание явилось причиной отключения ф.16810 и как следствие остановки скважины.</t>
    </r>
  </si>
  <si>
    <t>Повреждение на оборудовании сторонней организации - АО «ЮТЭК-Нефтеюганск»
Посадка напряжения по ПС-220 Усть-Балык при отключении ВЛ-35 Южная-2 явилась причиной остановки скважин Усть- Балыкского и Южно-Сургутского месторождений</t>
  </si>
  <si>
    <t xml:space="preserve">Остановка скважин. Отключения оборудования, находящегося в обслуживании УЭЭ, не было. </t>
  </si>
  <si>
    <t>ТО-10.12.15             ТР-25.11.13</t>
  </si>
  <si>
    <t>ТО-июнь 2016           ТР-2017</t>
  </si>
  <si>
    <t>23.05.2014  ,25.06.2015</t>
  </si>
  <si>
    <t>ТО-23.04.2016       ТР-16.04.2015</t>
  </si>
  <si>
    <t>ТО-100%                     ТР-80%</t>
  </si>
  <si>
    <t>ТР-10.04.2017          ТО-10.07.2016</t>
  </si>
  <si>
    <t>ТО-0 ; ТР-0</t>
  </si>
  <si>
    <t>Двух фазное КЗ фаз «А» и «В» произошло в следствие разряда молнии в пролете опор №1.13-2.1, которое привело к возникшему перенапря-жению и перекрытию линейной изоляции фаз</t>
  </si>
  <si>
    <t>ТО-14.03.2016       ТР-03.09.2015</t>
  </si>
  <si>
    <t>ТО-100%                     ТР-100%</t>
  </si>
  <si>
    <t>ТР-10.07.2016          ТО-10.03.2017</t>
  </si>
  <si>
    <t xml:space="preserve">Двух фазное КЗ фаз «В» и «С» произошло в следствие разряда молнии в пролете опор №35-1.1, которое привело к возникшему перенапря-жению и перекрытию линейной изоляции фаз </t>
  </si>
  <si>
    <t>ТО-26.03.2016       ТР-03.09.2015</t>
  </si>
  <si>
    <t>Т.О. - 25.05.2016г.
Т.Р. - 16.04.2014г.</t>
  </si>
  <si>
    <t>Т.О. - 2017г.
Т.Р. - 11.2016г.</t>
  </si>
  <si>
    <t xml:space="preserve"> Провод              АС-120/19</t>
  </si>
  <si>
    <t>Прочие отечественные заводы</t>
  </si>
  <si>
    <t>ТР 09-11.06.15       ТО 18.04.16</t>
  </si>
  <si>
    <t>ТР 07.2025</t>
  </si>
  <si>
    <t>Гроза. В пролете опор № 50-51 на проводах ф. «А,В»  обнаружили следы ожогов.</t>
  </si>
  <si>
    <t xml:space="preserve">ТО – 02.06.2015г, 
ТР – 13.01.2014г
</t>
  </si>
  <si>
    <t>ТР июнь-2016           ТО-декабрь 2016</t>
  </si>
  <si>
    <t>08.12.2015г</t>
  </si>
  <si>
    <t>Однофазное короткое замыкание произошло по причине бокового ветра приведшего к отклонению полимерных изоляторов (ЛК-110) и приближению виброгасителя к степ-болту тела опоры 
Причиной аварийного отключения ВЛ-110 Ленинская-Лосинка -2 явилось однофазное короткое замыкание ф. «А»  на  тело оп. №67/51</t>
  </si>
  <si>
    <t xml:space="preserve">При прохождении грозового фронта произошло попадание молнии в опору № 3 ф.15403
1.При попадании молнии в опору № 3 произошло повреждение изолятора и шлейфа ф «В»
2. возникшим перенапряжением перекрыло  линейную изоляцию ф. «А» и «В»  ф.15403.
2.Перекрытие изоляции привело к двухфазному К.З. и отключению ф.15403 с успешным АПВ
</t>
  </si>
  <si>
    <t>7.04.2010г</t>
  </si>
  <si>
    <t>ТР - 01.11.2016 г</t>
  </si>
  <si>
    <t>10.01.2012г., 5.09.2013г., 07.04.2014г</t>
  </si>
  <si>
    <t>При прохождении грозового фронта произошло попадание молнии в опору № 4 ВЛ-35 Омбинская-2, находящейся под напряжением от ВЛ-35 Суперблок-2 (по ремонтной схеме).
1.В результате попадания молнии в оп.№4 ВЛ-35 Омбинская-2 электродинамическим ударом разрушены изоляторы в натяжных гирляндах ф. «В» и «С». 
2. Вследствие разрушения изоляторов произошел контакт разорванных шлейфов с телом опоры и двухфазное короткое замыкание, явившееся причиной отключения.</t>
  </si>
  <si>
    <t>сентябрь 1983 г</t>
  </si>
  <si>
    <t xml:space="preserve">АС-120 </t>
  </si>
  <si>
    <t>ТР - 19.11.2014, частично</t>
  </si>
  <si>
    <t>октябрь 2024г</t>
  </si>
  <si>
    <t>ВЛ-35кВ Гром-2</t>
  </si>
  <si>
    <t>Гроза. При осмотре ВЛ-35 кВ «Гром-2» обнаружено: в результате прямого попадания молнии в грозотрос  в пролёте опор 10г - 11г произошло перекрытие изоляции  на провода фаз А и В и возникновение межфазного короткого замыкания. На изоляторах фаз «А» и «В» изменение цвета кремнийорганического защитного покрытия по поверхности изоляторов</t>
  </si>
  <si>
    <t xml:space="preserve">ТР- 26.01.2014
ТО-20.11.2015 </t>
  </si>
  <si>
    <t>ВАО2-450М-4 У2</t>
  </si>
  <si>
    <t>ТО 12.05.2016г.
ТР 03.02.2016г.</t>
  </si>
  <si>
    <t>ТО 11.2016г.
ТР .08.2016г.</t>
  </si>
  <si>
    <t>23.03.2016г.</t>
  </si>
  <si>
    <t>Гроза. На  опоре №  34 (резервная перемычка на ПС 215) изоляторы ШС-10 фаз «А» и «В  расколоты нижние части (юбки). На опоре № 38 разрушен изолятор фазы «С», провод  висит.</t>
  </si>
  <si>
    <t>ТО  2.12.15  ТР 14.10.14</t>
  </si>
  <si>
    <t xml:space="preserve"> ТР 10.2016   ТО 06.16</t>
  </si>
  <si>
    <t xml:space="preserve">Гроза. Отпайка на куст 38т в пролете опор №6-7 видны следы термических ожогов на фазах «А,С».  </t>
  </si>
  <si>
    <t>Вследствие удара молнии вблизи ВЛ-35кВ, на опоре № 3 возникло грозовое перенапряжение, которое привело к перекрытию изоляции с тела опоры на провода ВЛ вызвавшее межфазное дуговое замыкание и отключение выключателя 35кВ ВЛ-35кВ «Квант» 1ц действием защит с последующим успешным АПВ.</t>
  </si>
  <si>
    <t>Т.О. - 14.12.2015г.
Т.Р. - 25.04.2013г.</t>
  </si>
  <si>
    <t>Т.О. - 12.2016г.
Т.Р. - 2017г.</t>
  </si>
  <si>
    <t>Вследствие удара молнии в ВЛ-6кВ, возникло грозовое перенапряжение, которое привело к перекрытию изоляции фаз «А, С», на оп. №25, возникновению межфазного дугового замыкания и отключению МВ-6кВ ВЛ-6кВ ф.226-06 от действия защит</t>
  </si>
  <si>
    <t>Т.О. - 08.12.2015г.
Т.Р. - 17.09.2013г.</t>
  </si>
  <si>
    <t>Т.О. - 2017г.
Т.Р. - 12.2016г.</t>
  </si>
  <si>
    <t>Т.Р. - 11.09.2014г.
(отказ РИТУ)</t>
  </si>
  <si>
    <t>Изоляторы ШС-10</t>
  </si>
  <si>
    <t>ТО 24.03.2016г.
ТР 27.09.2013г.</t>
  </si>
  <si>
    <t>ТО 03.2017г.
ТР 09.2016г.</t>
  </si>
  <si>
    <t>17.09.2014г.</t>
  </si>
  <si>
    <t>Гроза. Следы термических ожогов, сколы на изоляторе ф. «В, С» оп. №64.</t>
  </si>
  <si>
    <t>Т.О. - 17.05.2016г.
Т.Р. - 26.02.2014г.</t>
  </si>
  <si>
    <t>Гроза. Отключения оборудования БЭО-3 УЭЭ не было.</t>
  </si>
  <si>
    <t>ВЛ-6кВ ф.275-16</t>
  </si>
  <si>
    <t>Гроза. В пролете опор № 59-60 на проводах ф «В, С» следы термических  ожогов</t>
  </si>
  <si>
    <t xml:space="preserve">ТО  – 08.04.2016г, 
ТР – 22.05.14
</t>
  </si>
  <si>
    <t>ТР-октябрь 2016           ТО-апрель2017</t>
  </si>
  <si>
    <t>ВЛ-6кВ ф.206-08</t>
  </si>
  <si>
    <t>В результате подвижки грунта и подмыва сваи (пойменная часть р. Большой Балык) произошёл  наклон  опоры № 59 на 45 град, что привело к провису проводов в пролете опор 58-59. При порывистом боковом ветре произошел схлест проводов, вызвавшее  межфазное короткое замыкание и отключение МВ-6кВ ф.206-08 действием  защит.</t>
  </si>
  <si>
    <t>ТО  22.02.16  ТР 10.06.16</t>
  </si>
  <si>
    <t xml:space="preserve"> ТР 06.2018   ТО 02.17</t>
  </si>
  <si>
    <t>Гроза. На опоре №10 по ф.«В» обнаружили частично разрушенный изолятор, следы ожогов на проводах фаз «А, В».</t>
  </si>
  <si>
    <t xml:space="preserve">ТО – 09.02.2016г, 
ТР – 20.01.2014г
</t>
  </si>
  <si>
    <t>ТО-август 2016          ТР-2017</t>
  </si>
  <si>
    <t>12.08.2015г</t>
  </si>
  <si>
    <t>Отключения оборудования БЭО-3 УЭЭ не было.</t>
  </si>
  <si>
    <t>Вследствие удара молнии вблизи ВЛ-35кВ, на опоре № 20, 21 возникло грозовое перенапряжение, которое привело к перекрытию изоляции с тела опоры на провода ВЛ вызвавшее дуговое межфазное замыкание, и отключение ВЛ-35кВ «КНС-15» действием защит.</t>
  </si>
  <si>
    <t>Т.О. - 11.03.2016г.
Т.Р. - 04.10.2012г.</t>
  </si>
  <si>
    <t>Т.О. - 09.2016г.
Т.Р. - 2017г.</t>
  </si>
  <si>
    <t>Гроза. На опорах №5, 42 следы термических ожогов на изоляторах.</t>
  </si>
  <si>
    <t>ШС-10           ШФ-10                ПС-70</t>
  </si>
  <si>
    <t>Т.О. - 26-27.01.2016г.
Т.Р. - 19.12.2014г.</t>
  </si>
  <si>
    <t>Т.О. - 07.2016г.
Т.Р. -01.2017г.</t>
  </si>
  <si>
    <t>20.01.2015г</t>
  </si>
  <si>
    <t>ВЛ-6кВ ф.214-06</t>
  </si>
  <si>
    <t xml:space="preserve">Опора №14 наклонена в сторону опоры №15.в пролете  опор 14-15 следы ожогов на проводах Ф «А» и  «С» </t>
  </si>
  <si>
    <t>Чехия</t>
  </si>
  <si>
    <t>введен в работу 3.02.16</t>
  </si>
  <si>
    <t>ВЛ-6кВ ф.211-08</t>
  </si>
  <si>
    <t xml:space="preserve">Наклон опоры №16 в линию вызван выдавливанием свайного основания, вследствие сезонного пучения грунта, что при боковом ветре вызвало схлест проводов. </t>
  </si>
  <si>
    <t>ТО  17.07.15  ТР 28.11.04</t>
  </si>
  <si>
    <t>ТО  17.07.16  ТР .01.2017</t>
  </si>
  <si>
    <t>28.11.05; 23.11.06; 22.11.07; 25.11.08; 11.11.09; 2.11.10; 10.11.11; 29.11.12; 14.11.14;26.01.15; 21.01.16;</t>
  </si>
  <si>
    <t>ВЛ-6кВ ф.203-10</t>
  </si>
  <si>
    <t>Вследствие удара молнии вблизи ВЛ-6кВ, возникло грозовое перенапряжение, которое привело к перекрытию изоляции, и как следствие к возникновению межфазного дугового замыкания, посадке напряжения на С.Ш.-6кВ и отключению МВ-6кВ «ф.203-10» от действия защит.</t>
  </si>
  <si>
    <t>ТО  2.02.16  ТР 06.08.14</t>
  </si>
  <si>
    <t xml:space="preserve"> ТР 08.2016   ТО 02.17</t>
  </si>
  <si>
    <t>Следы термических ожогов и сколы на изоляторах фаз «В,С» оп. №5А отп. на К.128А.</t>
  </si>
  <si>
    <t>Т.О. - 26.03.2016г.
Т.Р. - 24.03.2011г.</t>
  </si>
  <si>
    <t>Т.Р. - 20.03.2012г./28.03.2013г./13.03.2014г./06.03.2015г. (отказ РИТУ)</t>
  </si>
  <si>
    <t xml:space="preserve"> ф.345-14 МБ; посадка U по     1С-6 ПС-345</t>
  </si>
  <si>
    <t xml:space="preserve">Двух фазное КЗ фаз «А» и «В» произошло в следствие разряда молнии в пролете опор №55-56, которое привело к возникшему перенапряжению и перекрытию линейной изоляции фаз </t>
  </si>
  <si>
    <t>Провод             АС-95</t>
  </si>
  <si>
    <t>ТР 12.11.2007         ТО 31.05.16</t>
  </si>
  <si>
    <t>ТР 01.09.2016          ТО 01.09.16</t>
  </si>
  <si>
    <t>ТО-0 ; ТР-8</t>
  </si>
  <si>
    <t>ф.345-08 МБ; посадка U по     2С-6 ПС-345</t>
  </si>
  <si>
    <t xml:space="preserve">Двухфазное КЗ на ВЛ-6кВ ф.345-08  явилось вследствие разряда молнии в пролете опор №96-97, которое привело к возникшему перенапряжению и перекрытию линейной изоляции фаз </t>
  </si>
  <si>
    <t>Провод             А-95</t>
  </si>
  <si>
    <t>ТР 07.03.2013         ТО 31.05.16</t>
  </si>
  <si>
    <t>ТО-0 ; ТР-3</t>
  </si>
  <si>
    <t xml:space="preserve">Двухфазное КЗ на ВЛ-35кВ КНС-2МБ 1цепь явилось вследствие разряда молнии в пролете опор №52 -53, которое привело к возникшему перенапряжению и перекрытию линейной изоляции фаз </t>
  </si>
  <si>
    <t>Провод             АС-150/24</t>
  </si>
  <si>
    <t>ТР 01.07.2011         ТО 06.03.16</t>
  </si>
  <si>
    <t>ТР 01.07.2021          ТО 01.09.16</t>
  </si>
  <si>
    <t xml:space="preserve">Двух фазное КЗ фаз «А» и «В» произошло в следствие разряда молнии в оп.№1.2, которое привело к возникшему перенапряжению и перекрытию линейной изоляции фаз </t>
  </si>
  <si>
    <t>ТР 05.06.2008         ТО 15.02.16</t>
  </si>
  <si>
    <t>ТР 01.06.2017          ТО 20.06.16</t>
  </si>
  <si>
    <t>ТО-0 ; ТР-15</t>
  </si>
  <si>
    <t xml:space="preserve">Двухфазное КЗ на ВЛ-35кВ Южно-Балыкская 1,2 цепь явилось вследствие разряда молнии в пролете опор №2.2-2.3, которое привело к возникшему перенапряжению и перекрытию линейной изоляции фаз </t>
  </si>
  <si>
    <t>ТР 21.06.2011         ТО 09.03.2016</t>
  </si>
  <si>
    <t>Отказ 16.07.2015 ЮБ-2цепь</t>
  </si>
  <si>
    <t>АС-120          АС-150</t>
  </si>
  <si>
    <t>19.05.2016 - ТО;     22.11.2013 - ТР.</t>
  </si>
  <si>
    <t>11-12.2016 - ТО;      2017 - ТР</t>
  </si>
  <si>
    <t>Двух фазное КЗ фаз «А» и «В» произошло в следствие разряда молнии в оп.№40, которое привело к возникшему перенапряжению и перекрытию линейной изоляции фаз. (работа АВР-6кВ БКРУ-6 к.705 МБ)</t>
  </si>
  <si>
    <t>ТР 07.11.2014         ТО 31.05.16</t>
  </si>
  <si>
    <t>ТР 25.11.2016          ТО 25.11.16</t>
  </si>
  <si>
    <t>ТО-0 ; ТР-1</t>
  </si>
  <si>
    <t xml:space="preserve">Трех фазное КЗ фаз «А», «В» и «С» произошло в следствие разряда молнии в пролете опор №68-69, которое привело к возникшему перенапряжению и перекрытию линейной изоляции фаз </t>
  </si>
  <si>
    <t>ШС-10                                А-95</t>
  </si>
  <si>
    <t>ТО-27.02.2016       ТР-22.10.2010</t>
  </si>
  <si>
    <t xml:space="preserve">ТО-28.08.2016          ТР-24.10.2016   </t>
  </si>
  <si>
    <t xml:space="preserve">Двух фазное КЗ фаз «В» и «С» произошло в следствие разряда молнии в пролете опор №17-18, которое привело к возникшему перенапряжению и перекрытию линейной изоляции фаз </t>
  </si>
  <si>
    <t>ТО-21.02.2016       ТР-23.10.2013</t>
  </si>
  <si>
    <t xml:space="preserve">ТО-22.08.2016          ТР-24.03.2017   </t>
  </si>
  <si>
    <t>ТО-0 ; ТР-2</t>
  </si>
  <si>
    <t>ТО-04.12.2015       ТР-11.03.2014</t>
  </si>
  <si>
    <t xml:space="preserve">ТО-22.06.2016          ТР-05.03.2017   </t>
  </si>
  <si>
    <t>Посадка U по ПС-110/35/6 кВ Промысловая и Иглинская. Отключение произошло в сетях «Тюменьэнерго»</t>
  </si>
  <si>
    <t>ТР 27.05.14             ТО 23.07.15</t>
  </si>
  <si>
    <t>ТР 05.2024</t>
  </si>
  <si>
    <t>ШС-10                                А-95,АС-70</t>
  </si>
  <si>
    <t>ТО-10.05.2016       ТР-09.04.2012</t>
  </si>
  <si>
    <t xml:space="preserve">ТО-15.02.2017          ТР-10.08.2016   </t>
  </si>
  <si>
    <t>ШС-10                                А-95,АС-120</t>
  </si>
  <si>
    <t>ТО-21.04.2016       ТР-22.05.2013</t>
  </si>
  <si>
    <t>ТО-10.10.2016                          ТР-10.04.2017</t>
  </si>
  <si>
    <t>ТО-10.03.2016       ТР-26.06.2014</t>
  </si>
  <si>
    <t xml:space="preserve">ТО-15.09.2067          ТР-10.06.2018   </t>
  </si>
  <si>
    <t>ТО-10.05.2016       ТР-13.03.2010</t>
  </si>
  <si>
    <t xml:space="preserve">ТО-12.01.2017          ТР-10.10.2017   </t>
  </si>
  <si>
    <t>АС120/19</t>
  </si>
  <si>
    <t>АС150/24</t>
  </si>
  <si>
    <t>АС95/16</t>
  </si>
  <si>
    <t xml:space="preserve">ТО-12.03.16        ТР-21.01.15     </t>
  </si>
  <si>
    <t>ТО-03.17             ТР-09.16</t>
  </si>
  <si>
    <t xml:space="preserve">Сильный порывистый ветер, дождь.Оп.42 упала, оп.40 провод ф.В на траверсе Остановка скв. по дисбалансу напряжений. </t>
  </si>
  <si>
    <t>ТР - 07.04.2014
ТО - 24.01.2016</t>
  </si>
  <si>
    <t>АС150</t>
  </si>
  <si>
    <t xml:space="preserve"> Перекрытие линейной изоляции при грозовом перенапряжении 
Перекрытие изоляции привело к трехфазному К.З. , что явилось причиной отключения ВЛ-35 Дашковская-1-2 и как следствие остановки скважин.</t>
  </si>
  <si>
    <t xml:space="preserve">ТР ВЛ-35кВ Дашковская-1 – 9.06.2016г., ВЛ-35кВ Дашковская-2 -26.06.2014г. </t>
  </si>
  <si>
    <t>июль 2016г</t>
  </si>
  <si>
    <t>1989 г.</t>
  </si>
  <si>
    <t>ТР - 25.04.12 г.       ТО - 05.04.16 г.</t>
  </si>
  <si>
    <t>ТОиО -40 %</t>
  </si>
  <si>
    <t>ТР-04.2017 г.              ТО-08.2016 г.</t>
  </si>
  <si>
    <t>Отказ ТР- 2013, 2014, 2015,</t>
  </si>
  <si>
    <t>Вследствие удара молнии вблизи ВЛ-35кВ, на опоре № 39, 40 возникло грозовое перенапряжение, которое привело к перекрытию изоляции с тела опоры на провода ВЛ вызвавшее межфазное дуговое замыкание и отключение выключателя 35кВ ВЛ-35кВ «Скриповская»1ц</t>
  </si>
  <si>
    <t xml:space="preserve">  ТО 8.12.15 ТР 25.05.05</t>
  </si>
  <si>
    <t xml:space="preserve">  ТО 8.12.16 ТР 06.2016</t>
  </si>
  <si>
    <t>7.08.08;30.03.10;27.06.11;29.03.12;13.03.14;18.06.15;</t>
  </si>
  <si>
    <t xml:space="preserve">Двухфазное КЗ на ВЛ-35кВ Южно-Балыкская 1 цепь явилось вследствие разряда молнии в пролете опор № 92-93, которое привело к возникшему перенапряжению и перекрытию линейной изоляции фаз </t>
  </si>
  <si>
    <t>1983 г.</t>
  </si>
  <si>
    <t>ВЛ-35 кВ</t>
  </si>
  <si>
    <t>ТР - 21.06.11 г.       ТО - 09.03.16 г.</t>
  </si>
  <si>
    <t>ТОиО -60 %</t>
  </si>
  <si>
    <t>ТР-06.2021 г.              ТО-03.2017 г.</t>
  </si>
  <si>
    <t>Гроза. Выборочные остановки скважин Правдинского м/р. Отключения оборудования находящегося в эксплуатационной ответственности УЭЭ ООО «РН-Юганскнефтегаз» не зафиксировано.</t>
  </si>
  <si>
    <t>Вследствие удара молнии в провода ВЛ-6кВ пролета 22-23, возникло грозовое перенапряжение, что привело к возникновению межфазного замыкания и отключению МВ-6кВ «ф.275-15» от действия защит.</t>
  </si>
  <si>
    <t xml:space="preserve">ТО  –20.04.2016г,
ТР  – 15.08.12.,
</t>
  </si>
  <si>
    <t>ТР-октябрь 2016            ТО- апрель 2017</t>
  </si>
  <si>
    <t>ТР-07.08.14</t>
  </si>
  <si>
    <t>Вследствие удара молнии в землю у опоры № 41 ВЛ-6кВ, возникло грозо-вое перенапряжение, что привело к возникновению межфазного замыка-ния и отключению ВВ-6кВ  «ф.278-18» от действия защит.</t>
  </si>
  <si>
    <t>Провод А95</t>
  </si>
  <si>
    <t xml:space="preserve">ТО  – 07.06.2016г, 
ТР – 05.11.2013г
</t>
  </si>
  <si>
    <t>ТР-декабрь 2016                ТО- июнь 2017</t>
  </si>
  <si>
    <t>14.11.2014г</t>
  </si>
  <si>
    <t>Гроза. Выборочные остановки скважин Сев. Салымского м/р. Отключения оборудования находящегося в эксплуатационной ответственности УЭЭ ООО «РН-Юганскнефтегаз» не зафиксировано.</t>
  </si>
  <si>
    <t xml:space="preserve"> 2-х фазное К.З. кабеля привело к аварийному отключению В-6кВ яч.18 в ЗРУ-6кВ КНС-1 ЮБ и посадке U по 2С-6кВ ЗРУ-6кВ КНС-1 ЮБ, в следствии старения (ухудшения) изоляционных свойств кабеля  произошел пробой изоляции, что привело к  возникновению электрической дуги между жилами кабеля.</t>
  </si>
  <si>
    <t>1981 г.</t>
  </si>
  <si>
    <t>кабель    ВВБШВ 3х120</t>
  </si>
  <si>
    <t>ТР - 03.04.14 г.       ТО - 13.03.16 г.</t>
  </si>
  <si>
    <t>ТР - 04.10.16  г.         ТО - 01.07.16  г.</t>
  </si>
  <si>
    <t>Отказ                      ТР - 03.10.14 г., 19.04.16 г.</t>
  </si>
  <si>
    <t xml:space="preserve">Двух фазное КЗ фаз «В» и «С» произошло в следствие разряда молнии в пролете опор № 61-62, которое привело к возникшему перенапряжению и перекрытию линейной изоляции фаз </t>
  </si>
  <si>
    <t>ТО-13.06.16.          ТР-19.08.14.</t>
  </si>
  <si>
    <t>ТО-10.2016.              ТР-06.2017.</t>
  </si>
  <si>
    <t>Двух фазное КЗ фаз «В» и «С» произошло в следствие разряда молнии в пролете опор № 61-62, которое привело к возникшему перенапряжению и перекрытию линейной изоляции фаз</t>
  </si>
  <si>
    <t>ТО-30.11.15.          ТР-19.08.15.</t>
  </si>
  <si>
    <t>ТО-08.2016.              ТР-04.2018.</t>
  </si>
  <si>
    <t xml:space="preserve">Двух фазное КЗ фаз «А» и «В» произошло в следствие разряда молнии в пролете опор № 35-36, которое привело к возникшему перенапряжению и перекрытию линейной изоляции фаз </t>
  </si>
  <si>
    <t>ТО-19.05.16.          ТР-14.08.13.</t>
  </si>
  <si>
    <t>ТО-09.2016.              ТР-09.2017.</t>
  </si>
  <si>
    <t>РЛНД-10-400</t>
  </si>
  <si>
    <t>ТО-20.01.16</t>
  </si>
  <si>
    <t>ТО-100</t>
  </si>
  <si>
    <t>ТО-01.17             ТР-08.16</t>
  </si>
  <si>
    <t>ТР-6</t>
  </si>
  <si>
    <t>Вследствие удара молнии вблизи опоры № 64 ВЛ-6кВ, возникло грозовое перенапряжение, которое привело к перекрытию изоляции, возникновению дугового межфазного замыкания и отключению МВ-6кВ  «ф.2Ек-15» от действия защит.</t>
  </si>
  <si>
    <t>Т.О. - 18.01.2016г.
Т.Р. - 30.01.2013г.</t>
  </si>
  <si>
    <t>Т.О. - 07.2016г.
Т.Р. - 2017г.</t>
  </si>
  <si>
    <t>Т.Р. - 21.01.2014г./13.01.2015г. (Отказ РИТУ)</t>
  </si>
  <si>
    <t>Ветер западный С/3, 12 - 17м/с. ВЛ-6кВ ф. 012-13 в пролете опор 44-45 обнаружено упавшее из-за пределов охранной зоны ВЛ дерево (осина). При падении дерева на провода произошло межфазное короткое замыкание, и отключение ВЛ действием защиты</t>
  </si>
  <si>
    <t>ТР – 10.04.2015
ТО – 07.06.2016</t>
  </si>
  <si>
    <t>СУ Угутского мр</t>
  </si>
  <si>
    <t xml:space="preserve">  Прохождение грозового фронта, посадка U по ВЛ-35 Промысловая -1 ц Отключений оборудования БЭО №4 не было.</t>
  </si>
  <si>
    <t>В результате длительной эксплуатации и периодических ветровых нагрузок, изолятор фазы «В» на опоре №36 ВЛ-6кВ ф.232-08 потерял механическую прочность и разрушился, в момент падения провода фазы «В» произошел его схлест с проводом фазы «А», что примело к возникновению межфазного «короткого» замыкания, в результате чего на ПС-35/6кВ №232, произошло отключение ВВ-6кВ ф.232-08 действием защит с успешным «АПВ».</t>
  </si>
  <si>
    <t>Изолятор ШС-10</t>
  </si>
  <si>
    <t>ТО 04.12.2015г.
ТР 09.06.2015г.</t>
  </si>
  <si>
    <t>ТО 06.2016г.
ТР 06.2017г.</t>
  </si>
  <si>
    <t>Отключение Ввода 6кВ №1 в ЗРУ-6  при тяжелом затяжном пуске ЭД-6кВ СТД-1600кВт №8 на КНС-1 ЮБ, в следствии превышения нагрузки ЭД-6 кВ сверх номинального при клине насоса и отказа В-6 кВ  в яч.18 из-за выхода из строя часового механизма в реле времени РВ-133</t>
  </si>
  <si>
    <t>ЭД-6кВ СТД-1600 кВт</t>
  </si>
  <si>
    <t>ТР-03.04.14.                    ТО-13.03.16.</t>
  </si>
  <si>
    <t xml:space="preserve">ТР-ноябрь 2016.                    ТО-июль 2016.                   </t>
  </si>
  <si>
    <t xml:space="preserve">ТР-03.10.14; 19.04.16.                    </t>
  </si>
  <si>
    <t>ТН-6-2</t>
  </si>
  <si>
    <t>НАМИ-10</t>
  </si>
  <si>
    <t xml:space="preserve"> ТР 15.05.2015, ТО 20.02.2016</t>
  </si>
  <si>
    <t xml:space="preserve">  ТР 07.05.2017    ТО 10.08.16</t>
  </si>
  <si>
    <t>ЗНМ</t>
  </si>
  <si>
    <t>ПС 35/6кВ №3088  2С-35кВ</t>
  </si>
  <si>
    <t xml:space="preserve">Дефект печатной платы,  привел к замыканию в цепи микропереключателя SAB 2 в приводе  СВВ-35кВ, сформировался ложный сигнал на катушку отключения, что привело к отключению СВВ-35кВ  </t>
  </si>
  <si>
    <t>СВВ-35кВ</t>
  </si>
  <si>
    <t>Ровно</t>
  </si>
  <si>
    <t xml:space="preserve">ТО 20.04.2016  ТР 19.07.2015          </t>
  </si>
  <si>
    <t>ТО 17.07.2016         ТР 18.07.2017</t>
  </si>
  <si>
    <t xml:space="preserve">ТО 19.07.2015            </t>
  </si>
  <si>
    <t>К-26</t>
  </si>
  <si>
    <t xml:space="preserve">ТР - 27.05.2016 </t>
  </si>
  <si>
    <t>двух фазное К.З., в следствии касания (перекрытие) птицей проводов фазы «В» и «С» на оп.№2.65.</t>
  </si>
  <si>
    <t>1980 (отпайки 2009,2015гг)</t>
  </si>
  <si>
    <t>Опоры метал.  Провод А-95.                  Изоляторы ШС-10</t>
  </si>
  <si>
    <t>ТО-25.05.16.                     ТР-16.04.15.</t>
  </si>
  <si>
    <t>ТО-сентябрь 2016.                     ТР-апрель 2017.</t>
  </si>
  <si>
    <t>Отключение в сетях НЮЭС ОАО «Тюменьэнерго»
Отключение оборудования находящегося в эксплуатационной ответствен-ности УЭЭ ООО «РН-Юганскнефтегаз» не было.</t>
  </si>
  <si>
    <t xml:space="preserve">Двух фазное КЗ фаз «В» и «С» произошло в следствие разряда молнии в пролете опоре № 4-10 ВЛ-6 кВ, которое привело к возникшему перенапряжению и перекрытию линейной изоляции фаз </t>
  </si>
  <si>
    <t>ТО-20.04.2016       ТР-16.04.2015</t>
  </si>
  <si>
    <t xml:space="preserve">ТО-20.07.2016          ТР-16.04.2017  </t>
  </si>
  <si>
    <t xml:space="preserve">Прохождение грозового фронта (выборочная остановка скважин на Угутском, Ср. Угутском и Киняминском м/р). Отключений оборудования БЭО №4 не было. </t>
  </si>
  <si>
    <t>Отключение в сетях НЮЭС ОАО «Тюменьэнерго»                                                   
Отключение оборудования находящегося в эксплуатационной ответственности УЭЭ ООО «РН-Юганскнефтегаз» не было.</t>
  </si>
  <si>
    <t>ТО 21.03.2016</t>
  </si>
  <si>
    <t xml:space="preserve"> ТР-01.10.2017</t>
  </si>
  <si>
    <t>Двух фазное КЗ фаз «А» и «В» произошло вследствие разряда молнии на   опоре № 2.55 ВЛ-6 кВ, которое привело к возникшему перенапряжению, разрушению изоляторов и перекрытию линейной изоляции фаз.</t>
  </si>
  <si>
    <t>ТО-11.03.2016.        ТР-11.09.2013.</t>
  </si>
  <si>
    <t>ТО-07.2016.               ТР-07.2017.</t>
  </si>
  <si>
    <t>ТР-07.2014; 07.2015.</t>
  </si>
  <si>
    <t>Вследствие удара молнии вблизи оп.23 ВЛ 35кВ Аксеновская 1,2ц, возникло грозовое перенапряжение, которое привело к перекрытию изоляции, и как следствие  к возникновению межфазного дугового замыкания и отключению ВВ 35кВ Аксеновская 1,2ц от действия защит, с успешным АПВ.</t>
  </si>
  <si>
    <t xml:space="preserve"> ТР 20-21,24-25.03.2014                  ТО 9-11,14.03.2016</t>
  </si>
  <si>
    <t>Т.О. - сентябрь 2016г.
Т.Р. - март 2024г.</t>
  </si>
  <si>
    <t>St-7</t>
  </si>
  <si>
    <t>ТР – 16.12.2015
ТО – 13.03.2016</t>
  </si>
  <si>
    <t>Между опорами №20-21 обрыв двух проводов ф."А,С" сторонним транспортом. Экскаватор принадлежит организации "Синергия". ВЛ-6 кВ восстановили ,ф.231-14 ввели в работу.</t>
  </si>
  <si>
    <t>При прохождении грозового фронта произошло попадание молнии в опору №4 ВЛ-6 кВ ф. 18004.
При попадании молнии в опору №4 ВЛ-6 кВ ф.18004 возникшим перенапряжением произошло перекрытие линейной изоляции, и как следствие, короткое замыкание ф. «А» и  ф. «В» ф.18004 на тело опоры, что привело к отключению МВ-6кВ ф.18004.</t>
  </si>
  <si>
    <t>ТР – 5.07.2008г (при вводе в работу)</t>
  </si>
  <si>
    <t>ТР - 2016г</t>
  </si>
  <si>
    <t>8.07.14, 9.07.14, 21.07.14, 1.10.2013, 8.10.2013, 25.10.2012, 29.10.2012, 14.10.2011, 14.10.2010, 15.10.2009г</t>
  </si>
  <si>
    <t>ПС 35/6 №103 ВЛ-6кВ ф.103-05</t>
  </si>
  <si>
    <t>При прохождении грозового фронта произошло прямое попадание молнии в оп.№27 ВЛ-6кВ ф. 10305.
1.В результате попадания молнии в оп.№27 ВЛ-6кВ ф. 10305 произошло перекрытие  линейной изоляцию ф. «А», «В», «С». 
2. Перекрытие изоляции привело к трехфазному К.З. , что явилось причиной отключения ф. 10305.</t>
  </si>
  <si>
    <t>1979 г</t>
  </si>
  <si>
    <t>ТР – 06.07.2011 г
ТО – 01.02.2016 г</t>
  </si>
  <si>
    <t>ТР - июль 2016</t>
  </si>
  <si>
    <t>04.07.2012,  04.07.2013, 07.07.2014, 12.10.15</t>
  </si>
  <si>
    <t>При прохождении грозового фронта произошло попадание молнии в ВЛ-6кВ ф.17607
В результате попадания молнии в оп.№22 произошло повреждение провода ф. «В» и как следствие – обрыв.</t>
  </si>
  <si>
    <t>август 1984г</t>
  </si>
  <si>
    <t xml:space="preserve">А-95 </t>
  </si>
  <si>
    <t>декабрь 2016г</t>
  </si>
  <si>
    <t>14.01.2011, 18.01.2012,  16.01.2013, 13.01.2014, 10.12.2015</t>
  </si>
  <si>
    <t>ПС 35/6кВ №263 
ВЛ-6 ф.263-07</t>
  </si>
  <si>
    <t>ВЛ-6  ф.263-07</t>
  </si>
  <si>
    <t xml:space="preserve">ТО– 15.01.2016г
ТР–03.04.2014г
</t>
  </si>
  <si>
    <t>ТР-Июль-2016,             ТО-январь 2017</t>
  </si>
  <si>
    <t>ТО – 05.05.2016г.ТР –  04.07.11.</t>
  </si>
  <si>
    <t xml:space="preserve"> ТР 11.2016  ТО  05.2017</t>
  </si>
  <si>
    <t xml:space="preserve">  06.07.12, 07.07.2013,  07.07.2014 ,06.11.2015</t>
  </si>
  <si>
    <t>ПС 35/6кВ №232 
ВЛ-6 ф.232-14</t>
  </si>
  <si>
    <t>ВЛ-6 ф.232-14</t>
  </si>
  <si>
    <t>Вследствие удара молнии вблизи ВЛ-6кВ, возникло грозовое перенапряжение, которое привело к перекрытию изоляции, и как следствие  к возникновению межфазного дугового замыкания и отключению МВ-6кВ  ВЛ-6кВ ф.232-14 от действия защит.</t>
  </si>
  <si>
    <t xml:space="preserve">ТО– 24.08.2015г
ТР–28.02.2013г
</t>
  </si>
  <si>
    <t>ТР-февраль-2018,             ТО-август 2016</t>
  </si>
  <si>
    <t>13.02.2014             19.02.2016</t>
  </si>
  <si>
    <t>ТО - 10.03.2016
ТР - 11.03.2016</t>
  </si>
  <si>
    <t>ТО - 26.11.2015
ТР - 15.12.2015</t>
  </si>
  <si>
    <t>ВЛ-35 Городская-2</t>
  </si>
  <si>
    <t>АльянсЭнерджи</t>
  </si>
  <si>
    <t>ТР - 21.03.2016
ТО - 22.04.2016</t>
  </si>
  <si>
    <t>Использование частотного регулируемого  привода  без фильтров в сторону питания, привело к появлению  высших гармонических составляющих напряжения и тока на шинах 0,4кВ
Наличие гармонических составляющих на шинах 0,4кВ привело к неселективному срабатыванию  токовых защит и, как следствие, отключению ввод-ного автоматического выключателя.</t>
  </si>
  <si>
    <t>6.10.2015 г</t>
  </si>
  <si>
    <t>NS 1000 N</t>
  </si>
  <si>
    <t>внвь введеное</t>
  </si>
  <si>
    <t>ТР - октябрь 2016 г</t>
  </si>
  <si>
    <t>Прохождение грозового фронта. В результате сильного порывистого ветра произошел контакт постороннего предмета с траверсой и проводами ф. «А» и «С» опоры №28 
Во время дождя произошло перекрытие изоляции фаз «А» и «С», что  явилось причиной межфазного замыкания и аварийного отключения ф.19714, с успешным АПВ.</t>
  </si>
  <si>
    <t xml:space="preserve">ТР – 6.03.2012г. </t>
  </si>
  <si>
    <t xml:space="preserve">ТР - сентябрь 2016г.  </t>
  </si>
  <si>
    <t>22.08.2013, 25.02.2014. 22.08.2013, 25.02.2014</t>
  </si>
  <si>
    <t>провод АС-120, А-95</t>
  </si>
  <si>
    <t>04.06.2016 ТО</t>
  </si>
  <si>
    <t>ТР – 03.08.2015 г
ТО – 03.08.2015 г</t>
  </si>
  <si>
    <t>ТР - август 2017 г</t>
  </si>
  <si>
    <t>апрель 2015 год</t>
  </si>
  <si>
    <t>Вследствие удара молнии вблизи ВЛ-35кВ, на опорах № 31, 48, 49 возникло грозовое перенапряжение, которое привело к перекрытию изоляции с тела опоры на провода ВЛ вызвавшее межфазное короткое замыкание, и отключение ВЛ-35кВ «Пламя-2» действием защит с успешным АПВ.</t>
  </si>
  <si>
    <t xml:space="preserve">ТО16.05.2016г. ТР 22.06.2012г КР  22.06.2012г. </t>
  </si>
  <si>
    <t xml:space="preserve"> ТР  06.2022,   ТО 11.2016</t>
  </si>
  <si>
    <t xml:space="preserve">ТО – 07.06.2016г, 
ТР  – 17.06.2011г
</t>
  </si>
  <si>
    <t>ТР-декабрь 2016              ТО-Июнь 2017</t>
  </si>
  <si>
    <t>13.02.2012г., 04.12.2013г., 02.12.2014г</t>
  </si>
  <si>
    <t xml:space="preserve"> ПС 110/35/6кВ Тепловская
 В-35 Березовая-1,2</t>
  </si>
  <si>
    <t>ТР – 7.07.2015г</t>
  </si>
  <si>
    <t>ТР - сентябрь 2016г</t>
  </si>
  <si>
    <t>Выборочная остановка скважин по посадке U. При вкатывании тел. ВВ-6кВ ЭД№1 на КНС-20  произошло К.З. в яч-ке между втычными контактами и заклинившей шторкой</t>
  </si>
  <si>
    <t>Вакуумный выключатель 6кВ</t>
  </si>
  <si>
    <t>Электрощит г.Самара</t>
  </si>
  <si>
    <t xml:space="preserve">ТО – 15.06.16
ТР – 13.01.16
</t>
  </si>
  <si>
    <t>ТО-октябрь 2016г.,          ТР-январь-2017г.</t>
  </si>
  <si>
    <t>Гроза. Выборочная остановка скважин Угутского, Среднеугутского, Киняминского, Ефремовского, Встречного месторождения .                                                               БЭО-3: 13скв. 24.1т; БЭО-4: 172скв. 100,1т.</t>
  </si>
  <si>
    <t>ТР – 31.03.15г. 
ТО-27.04.16г</t>
  </si>
  <si>
    <t>ТР -  в  2017г</t>
  </si>
  <si>
    <t xml:space="preserve">ТР - 24.09.2014
ТО - 25.02.2016 </t>
  </si>
  <si>
    <t>1985 - 2008</t>
  </si>
  <si>
    <t>А-95
ШС-10</t>
  </si>
  <si>
    <t>ТР - 07.05.2014
ТО - 30.11.2015</t>
  </si>
  <si>
    <t>При прохождении грозового фронта произошло разрушение изолятора ф.В на оп №20,  под воздействием тока замыкания на землю произошло термическое повреждение  провода ф. «В» . Причиной остановки скважин мех.добычи явился неполнофазный режим  вызванный обрывом провода ф. «В» на опоре № 20. Остановка скв. по дисболансу "U". Провод отремонтировали.</t>
  </si>
  <si>
    <t>ТР 01.04.11           ТО 20.01.16</t>
  </si>
  <si>
    <t>ТР 01.07.2021          ТО 01.02.17</t>
  </si>
  <si>
    <t xml:space="preserve">SPN4-10/250 </t>
  </si>
  <si>
    <t>ТР - 11.07.2015
ТО - 27.04.2016</t>
  </si>
  <si>
    <t>ТР – 12.10.2012 г
ТО – 10.08.2015 г</t>
  </si>
  <si>
    <t>ТР - август 2016 г</t>
  </si>
  <si>
    <t>03.10.2013г., 02.10.2014г</t>
  </si>
  <si>
    <t>:апрель 2015 год</t>
  </si>
  <si>
    <t>АС-120/24</t>
  </si>
  <si>
    <t>май 2015 год</t>
  </si>
  <si>
    <t>август 2002 год</t>
  </si>
  <si>
    <t xml:space="preserve"> май 2015 год</t>
  </si>
  <si>
    <t xml:space="preserve"> сентябрь  2012 год</t>
  </si>
  <si>
    <t>август  2015 год</t>
  </si>
  <si>
    <t>2014</t>
  </si>
  <si>
    <t xml:space="preserve">ТР – 02.07.2011 г
ТО – 02.03.2016г
</t>
  </si>
  <si>
    <t>ТР - март 2021 г</t>
  </si>
  <si>
    <t>ВЛ-6 ф.133-06</t>
  </si>
  <si>
    <t>В результате приближения птицы на недопустимое расстояние к проводам приемного портала КТПН-6/0,4кВ к.д.144-2  произошло перекрытие линейной изоляции
Перекрытие линейной изоляции вызвало межфазное короткое замыкание, и как следствие, отключение ф.133-06</t>
  </si>
  <si>
    <t xml:space="preserve">КТПН 6/04 </t>
  </si>
  <si>
    <t>отечественный производитель</t>
  </si>
  <si>
    <t>ТР - 8.02.2012г</t>
  </si>
  <si>
    <t>ТР - октябрь 2016г</t>
  </si>
  <si>
    <t>5.06.2013г., 25.09.2014г</t>
  </si>
  <si>
    <t>ПС 35/6 №245  
 В-6 ф.245-11</t>
  </si>
  <si>
    <t>Т.О. - 07.04.2016г.
Т.Р. - 22.10.2013г.</t>
  </si>
  <si>
    <t>Т.О. - 10.2016г.
Т.Р. - 2017г.</t>
  </si>
  <si>
    <t>Т.Р. - 06.10.2014г./20.10.2015г. (Отказ РИТУ)</t>
  </si>
  <si>
    <t>ВЛ-6 ф.248-16</t>
  </si>
  <si>
    <t>Т.О. - 01.03.2016г.
Т.Р. - 27.09.2013г.</t>
  </si>
  <si>
    <t>Т.О. - 2017г.
Т.Р. - 09.2016г.</t>
  </si>
  <si>
    <t>Т.Р. - 30.09.2014г. (Отказ РИТУ)</t>
  </si>
  <si>
    <t>Т.О. - 27.06.2016г.
Т.Р. - 25.04.2013г..</t>
  </si>
  <si>
    <t xml:space="preserve"> ВЛ-6 ф.203-05</t>
  </si>
  <si>
    <t>При проезде под ВЛ-6кВ ф.203-05 в пролете опор №27-28 неизвестным транспортным средством были задеты провода фазы «А», «С», что привело к межфазному короткому замыканию и отключению МВ-6кВ ф.203-05 действием защит</t>
  </si>
  <si>
    <t xml:space="preserve"> ТР 11.10.2013                  ТО 14.03.2016</t>
  </si>
  <si>
    <t xml:space="preserve"> ТР сентябрь 2016                  ТО сентябрь2016</t>
  </si>
  <si>
    <t>ТР - 14.10.2015
ТО - 14.03.2016</t>
  </si>
  <si>
    <t>При прохождении грозового фронта произошло попадание молнии в про-вода ВЛ-6 ф.17705 в пролете опор № 23-24
1. При попадании молнии в опору № 23, возникшим перенапряжением перекрыло  линейную изоляцию ф. «А», «В», ВЛ-6кВ ф.17705
2. Перекрытие изоляции привело к двухфазному замыканию, что явилось причиной отключения ф. 17705.
3. АПВ не сработало по причине заедания блокконтактов привода выключателя</t>
  </si>
  <si>
    <t>1977г</t>
  </si>
  <si>
    <t>ТР – 20.10.2009г.,
ТО – 08.10.2015 г</t>
  </si>
  <si>
    <t>ТР -декабр 2016г</t>
  </si>
  <si>
    <t>06.10.2010,  12.10.2011, 11.10.2012, 15.10.14</t>
  </si>
  <si>
    <t xml:space="preserve">КТПН 6/04 400кВА </t>
  </si>
  <si>
    <t>ТР - 23.08.2011г</t>
  </si>
  <si>
    <t>ТР - август 2016г</t>
  </si>
  <si>
    <t>14.06.2012г., 21.06.2013г., 04.06.2014г., 05.08.2015г</t>
  </si>
  <si>
    <t>Опоры метал, провод АС-150/24,  АС120/19, изолыторы ПГН-3-5</t>
  </si>
  <si>
    <t>ТО 22.04.2016г</t>
  </si>
  <si>
    <t>ТО-10.2016г</t>
  </si>
  <si>
    <t>Т.О. - 15.03.2016г.
Т.Р. - 08.09.2014г.</t>
  </si>
  <si>
    <t>Т.Р. - 24.09.2015г.
(Отказ РИТУ)</t>
  </si>
  <si>
    <t>Во время прохождения грозового фронта произошел удар молнии вблизи опоры №32. На оп. №32 частичное повреждение изолятора ф. «А».</t>
  </si>
  <si>
    <t>Т.О. - 19.04.2016г.
Т.Р. - 12.08.2013г.</t>
  </si>
  <si>
    <t>Т.Р. - 17.03.2014г./
23.10.2015г.
(Отказ РИТУ)</t>
  </si>
  <si>
    <t>ТР – 26.01.2016</t>
  </si>
  <si>
    <t>Опоры метал габарит 110кВ, провод АС-120/19</t>
  </si>
  <si>
    <t>ТО 27.04.2016г       ТР 07.09.2015г</t>
  </si>
  <si>
    <t>ТО-04.2017г              ТР-08.2017г</t>
  </si>
  <si>
    <t>Т.О. - 01-04.02.2016г.
Т.Р. - 25-26, 30-31.08.2011г.</t>
  </si>
  <si>
    <t>Т.О. - август 2016г.
Т.Р. - август 2021г.</t>
  </si>
  <si>
    <t>ТО 23.07.2015г       ТР 27.05.2014г</t>
  </si>
  <si>
    <t>ТО-04.2020г              ТР-05.2024г</t>
  </si>
  <si>
    <t>Опоры метал , провод АС-95</t>
  </si>
  <si>
    <t>ТО 03.02.2016г       ТР 15.02.2014г</t>
  </si>
  <si>
    <t>ТО-02.2017г              ТР-07.2017г</t>
  </si>
  <si>
    <t>1-08.07.2016.</t>
  </si>
  <si>
    <t>июль 2006 год</t>
  </si>
  <si>
    <t>март 2015 год</t>
  </si>
  <si>
    <t>СУ Усть-Балыкского, Омбинского м/р.</t>
  </si>
  <si>
    <t>ТР - 16.03.2012г., 19.03.12г
ТО – 10.09.2015г</t>
  </si>
  <si>
    <t xml:space="preserve">ТР - март 
2022 г
</t>
  </si>
  <si>
    <t>ТР – 12.03.2012 г., 21.06.2012 г
ТО – 01.03.2016 г</t>
  </si>
  <si>
    <t>ТР - март 2022 г</t>
  </si>
  <si>
    <t>2013г</t>
  </si>
  <si>
    <t>ТР - 12.01.14г, 
ТО - 10.06.15</t>
  </si>
  <si>
    <t>ТР - 2024 г</t>
  </si>
  <si>
    <t xml:space="preserve"> При прохождении грозового фронта произошло попадание молнии в оп. №35, 41. Разрушение изоляторов опора №35 ф. «С»  , опора №41 ф. «А». Изоляторы заменили, ВЛ-6кВ - ввели в работу.</t>
  </si>
  <si>
    <t xml:space="preserve">ТР – 12.10.2010г., 
ТО – 05.11.2015 г. 16.11.15 </t>
  </si>
  <si>
    <t>ТР - ноябрь 2016</t>
  </si>
  <si>
    <t>14.10.11 , 18.10.2012, 9.10.2013, 22.10.2014</t>
  </si>
  <si>
    <t>ТР – 31.05.2014</t>
  </si>
  <si>
    <t xml:space="preserve">ТО – 06.06.2016г, 
ТР  – 06.05.2013г
</t>
  </si>
  <si>
    <t>ТО-   Декабрь 2016г.     ТР-2017г.</t>
  </si>
  <si>
    <t>12.11.2014г</t>
  </si>
  <si>
    <t>ВЛ-6  ф.235-07</t>
  </si>
  <si>
    <t>6 лет</t>
  </si>
  <si>
    <t xml:space="preserve">ВА-55-43-1600А    </t>
  </si>
  <si>
    <t xml:space="preserve">ТО – 21.04.16
ТР – 02.10.13
</t>
  </si>
  <si>
    <t xml:space="preserve">ТО – 04.2017
ТР – 10.2016
</t>
  </si>
  <si>
    <t>2 шт. (11.10.2012; 06.10.2014)</t>
  </si>
  <si>
    <t xml:space="preserve">06.07.2016-ТВО
</t>
  </si>
  <si>
    <t>ИП-10</t>
  </si>
  <si>
    <t>ТО:29.04.2016;                ТР:13.04.2015</t>
  </si>
  <si>
    <t>ТО: октябрь 2016;                ТР: апрель 2017.</t>
  </si>
  <si>
    <t>Вследствие удара молнии в провода ВЛ-6кВ пролета 16-17, возникло грозо-вое перенапряжение, что привело к возникновению межфазного замыка-ния и отключению МВ-6кВ «ф.274-08» от действия защит.</t>
  </si>
  <si>
    <t xml:space="preserve">ТО  –17.06.2016г,
ТР  – 20.06.2015.
</t>
  </si>
  <si>
    <t>ТО-Март 2017              ТР-Сентябрь 2016</t>
  </si>
  <si>
    <t>Вследствие удара молнии в провода ВЛ-6кВ пролета 13-14, возникло грозовое перенапряжение, что привело к возникновению межфазного замыкания и отключению МВ-6кВ «ф.274-16» от действия защит.</t>
  </si>
  <si>
    <t xml:space="preserve">ТО  –24.05.2016г,
ТР  – 24.06.2015.
</t>
  </si>
  <si>
    <t>ТО-Март 2017           ТР-Сентябрь 2016</t>
  </si>
  <si>
    <t>Вследствие удара молнии в провода ВЛ-6кВ пролета 12-13, возникло грозо-вое перенапряжение, что привело к возникновению межфазного замыка-ния и отключению МВ-6кВ «ф.274-14» от действия защит.</t>
  </si>
  <si>
    <t xml:space="preserve">ТО  –31.03.2016г,
ТР  – 27.02.2016
</t>
  </si>
  <si>
    <t xml:space="preserve">Трехфазное  КЗ в следствии перекрытия линейной изоляции из-за разрушения предохранителей фаз "В" и "С" и перекрытия линейной изоляции </t>
  </si>
  <si>
    <t>30.08.2013г.</t>
  </si>
  <si>
    <t>УКРМ-6,3-1800-К УХЛ1</t>
  </si>
  <si>
    <t>Севзаптехника</t>
  </si>
  <si>
    <t>16.07.2016г - ТО 11.07.2015г. -ТР</t>
  </si>
  <si>
    <t>11.2016г. - ТО      2017г. - ТР</t>
  </si>
  <si>
    <t>ТО 07.06.2016</t>
  </si>
  <si>
    <t>ДЗТ
АВР</t>
  </si>
  <si>
    <t>г.Куйбышев</t>
  </si>
  <si>
    <t>ТР 25.06.15                          ТО 03.06.16</t>
  </si>
  <si>
    <t>ТР  Июнь 2017                          ТО Декабрь 2016</t>
  </si>
  <si>
    <t>ПС 35/6кВ № 060 ВЛ-6кВ ф.060-06</t>
  </si>
  <si>
    <t>SPN 4-10-400</t>
  </si>
  <si>
    <t xml:space="preserve"> ТО 03.01.2016</t>
  </si>
  <si>
    <t>ТР - 08.2016</t>
  </si>
  <si>
    <t>СНТ «Газовик»</t>
  </si>
  <si>
    <t>При осмотре ВЛ-6кВ ф.222-05 обнаружено: на КТП-6/0,4кВ 400кВА принадлежащей СНТ «Газовик» разрушены проходные изоляторы фаз «В, С»</t>
  </si>
  <si>
    <t>Гроза, ветер. Возникновение микротрещин при прохождении грозовых фронтов. Под воздействием порывистого ветра произошло разрушение опорного изолятора ф.В на ЛР-6кВ оп 4Б и соприкосновение провода ф.В с проводом ф.А,что привело к межфазному К.З. и отключению ВЛ-6 кВ  действием защит. Произведен ремон ЛР-6кВ.</t>
  </si>
  <si>
    <t>NOVNGIII-12/2</t>
  </si>
  <si>
    <t>4                              06.2012                                                  06.2013                                        06.2014                                 06.2016</t>
  </si>
  <si>
    <t>СУ Асомкинского м/р</t>
  </si>
  <si>
    <t xml:space="preserve"> Провод              А-95</t>
  </si>
  <si>
    <t>29.06.2016г - ТО 28.03.2014г. -ТР</t>
  </si>
  <si>
    <t>сентяборь 2016г - ТО июнь 2017г. -ТР</t>
  </si>
  <si>
    <t>Гроза. в результате прямого попадания молнии в грозотрос  в пролёте опор 25-26 произошло перекрытие изоляции  на провода фаз А и В и возникновение межфазного короткого замыкания. Протяженость ВЛ - 16,736 км</t>
  </si>
  <si>
    <t>ТР- январь, февраль 2016 г. , 
ТО-12.05.2015г</t>
  </si>
  <si>
    <t>Гроза. Отключения оборудования находящегося в эксплуатационной ответственности УЭЭ ООО «РН-Юганскнефтегаз» не было.</t>
  </si>
  <si>
    <t>ПС 220/110/35/6кВ Росляковская В-35 Т-4</t>
  </si>
  <si>
    <t>сборные шины 35 кВ</t>
  </si>
  <si>
    <t>Самара Электрощит</t>
  </si>
  <si>
    <t>В результате неисправности АРН Т-1, Т-2 произошло самопроизвольное повышение напряжения на С-6-1,С-6-2, что привело к остановке скважин по максимальному " U". АРН вывели из работы.</t>
  </si>
  <si>
    <t>АРН</t>
  </si>
  <si>
    <t>ТО                            5.04.2016</t>
  </si>
  <si>
    <t xml:space="preserve"> ВЛ-6 ф.069-04</t>
  </si>
  <si>
    <t>ТР- 10.2015          ТО-12.04.2016</t>
  </si>
  <si>
    <t>ТО-10.2016             ТР-10.2017</t>
  </si>
  <si>
    <t xml:space="preserve"> ВЛ-6 ф.083-12</t>
  </si>
  <si>
    <t xml:space="preserve">гроза, ветер порывами 19-24 м/с. При  осмотре ВЛ-6кВ ф.083-12 обнаружено: в результате прямого попадания молнии в опору 2а произошло перекрытие изоляции на провода фаз «А» и «В»  и возникновение межфазного короткого замыкания. </t>
  </si>
  <si>
    <t>ТО - 20.07.2016
ТР - 25.07.2016</t>
  </si>
  <si>
    <t xml:space="preserve"> ВЛ-6 ф.040-06</t>
  </si>
  <si>
    <t>сильный ливень, гроза,  ветер порывами 19-24 м/. При осмотре оперативным персоналом ВЛ-6кВ ф.040-06 установлено: на опоре №2  ф. «В»  оборванная вязка крепления провода к изолятору, провис провода в пролете оп. 1-2. При падении, провод ф. «В»  коснулся провода ф. «А» в пролете опор 1-2, что привело к межфазному К.З. и отключению ВЛ-6 кВ  действием защит</t>
  </si>
  <si>
    <t>ТО - 30.03.2016
ТР - 26.06.2015</t>
  </si>
  <si>
    <t xml:space="preserve"> Трехфазное  КЗ в следствии перекрытия линейной изоляции из-за разрушения предохранителя фаз "А"</t>
  </si>
  <si>
    <t>Провод                 АС-120/19</t>
  </si>
  <si>
    <t>25-26,30-31.08.2011г.-ТР                               01-04.02.2016г.-ТО</t>
  </si>
  <si>
    <t>август 2021г.-ТР                               август 2016г.-ТО</t>
  </si>
  <si>
    <t>ВЛ-6 ф.266-06</t>
  </si>
  <si>
    <t>Вследствие прямого попадания молнии в провода ВЛ-6кВ в пролете опор №93-94, возникло грозовое перенапряжение, что привело к межфазному короткому замыканию и отключению МВ-6кВ «ф.266-06» от действия защит</t>
  </si>
  <si>
    <t>Провод «ШУ» МВ-35-2  в клеммном   шкафу МВ-35-2, соприкоснулся  с проводом  ШС в следствии старения изоляции.Причиной аварийного отключения МВ-35-2  явилось
замыкание проводов ШС и ШУ  провода «сигнала на отключение», что  привело к срабатывание катушки отключения и как следствие отключение 
МВ-35-2.</t>
  </si>
  <si>
    <t xml:space="preserve">С-35М-630-10АУ1 ПП-67  </t>
  </si>
  <si>
    <t>Провод АС 120/19</t>
  </si>
  <si>
    <t>ТО 31.07.2015                      ТР 13.03.2016</t>
  </si>
  <si>
    <t>ТО 31.07.2015</t>
  </si>
  <si>
    <t>гроза. прямое попадание молнии в опору 32 ВЛ-6кВ ф.054-05 оп.32 . Межфазное КЗ вследствии нарушения линейной изоляции из-за частичного разрушения изоляторов фазы "А", "В". Протяженность ВЛ-4,65км.</t>
  </si>
  <si>
    <t>ТО - 17.06.2016
ТО - 05.11.2015</t>
  </si>
  <si>
    <t>провод А-95 Изолятор</t>
  </si>
  <si>
    <t>Т.О. - 31.03.2016г.   Т.Р. - 17.03.2015г.</t>
  </si>
  <si>
    <t>ТР 03.2019</t>
  </si>
  <si>
    <t>ТО- 12.05.2016
ТР - 04.02.2016</t>
  </si>
  <si>
    <t xml:space="preserve"> Провод              АС-120</t>
  </si>
  <si>
    <t>ТР 03.10.2013         ТО 12.07.2015</t>
  </si>
  <si>
    <t>ТР 10.2018</t>
  </si>
  <si>
    <t>Гроза.  В результате удара молнии в грозотрос в пролете опор №7-8 произошло перекрытие изоляции на провода фаз "А" и "В"и возникнновение межфазного короткого замыкания. Протяженность ВЛ-2.3км</t>
  </si>
  <si>
    <t>ТР 18.06.2015         ТО 18.06.2016</t>
  </si>
  <si>
    <t>Гроза. Удар молнии в ВЛ-35 кВ "Дельта-1,2", выявлены незначительные деформация провода фазы "А" на опоре №12, в результате термического воздействия. Протяженность ВЛ-3,893км.</t>
  </si>
  <si>
    <t>Гроза. Удар молнии в ВЛ-35 кВ "Дельта-1,2", выявлены незначительные деформация провода фазы "А" на опоре №12, в результате термического воздействия Протяженность ВЛ-2,235км.</t>
  </si>
  <si>
    <t>Гроза.Удар молнии в ВЛ-35 кВ "Дельта-1,2", выявлены незначительные деформация провода фазы "А" на опоре №12, в результате термического воздействия Протяженность ВЛ-4,5км</t>
  </si>
  <si>
    <t>СУ Усть-Балыкского м/р.</t>
  </si>
  <si>
    <t>СУ Южно-Сургутского м/р</t>
  </si>
  <si>
    <t>Т.О. - 27.05.2016г.
Т.Р. - 02.10.2014г.</t>
  </si>
  <si>
    <t>Т.О. - 11.2016г.
Т.Р. - 2018г.</t>
  </si>
  <si>
    <t>ЗРУ-6кВ  
БКРУ-Э-СВЛ-К-УХЛ1</t>
  </si>
  <si>
    <t>"СЭЩ"</t>
  </si>
  <si>
    <t>Т.О. - 21.04.2016г.
Т.Р. -не производился</t>
  </si>
  <si>
    <t>Т.О. - 21.10.2016г.
Т.Р. -2017г</t>
  </si>
  <si>
    <t>Гроза. При прохождении грозового фронта, индуктированное перенапряжение вызванное разрядом молнии, привело к разрушению  изолятора. ВЛ-6кВ ф.041-15 оп.6 фаза "Б" "С".земля. ( Устранили).              Протяженность ВЛ-1,88км.</t>
  </si>
  <si>
    <t>Изолятор</t>
  </si>
  <si>
    <t>Т.О. - 17.04.2016г.   Т.Р. - 09.07.2015г.</t>
  </si>
  <si>
    <t>Т.О. - 17.10.2016г.   Т.Р. - 09.07.2019г.</t>
  </si>
  <si>
    <t>СУ Средне-Угутского, Западно-Угутского м/р</t>
  </si>
  <si>
    <t xml:space="preserve"> Провод              АС-95//16, АС-120/19</t>
  </si>
  <si>
    <t>ТР 04.09.2013         ТО 05.06.2016</t>
  </si>
  <si>
    <t>ТР 04.09.2017             ТО 05.06.2017</t>
  </si>
  <si>
    <t>СУ Чупальского м/р</t>
  </si>
  <si>
    <t>Старение изоляционных свойств КЛ-6кВ ЭД-6кВ №4  привело к возникновению электрической дуги между жилами кабеля и пробою изоляциии, отключению В-6кВ яч.№14 действием защит с посадкой U по С-35-2 на ПС-Солнечная.</t>
  </si>
  <si>
    <t>ВБбШв 3х95</t>
  </si>
  <si>
    <t>ТО - 22.07.16                ТР - 04.08.16</t>
  </si>
  <si>
    <t>ТО - 11.16                         ТР - 02.17</t>
  </si>
  <si>
    <t xml:space="preserve">При прохождении грозового фронта, произошло прямое попадание молнии в опору 32. Межфазное КЗ вследствии нарушения линейной изоляции из-за частичного разрушения изоляторов фазы "А", "В". </t>
  </si>
  <si>
    <t>СУ Фаинского м/р</t>
  </si>
  <si>
    <t>РСВ-13-18 УХЛ4</t>
  </si>
  <si>
    <t>ЧЭАЗ Чебоксары</t>
  </si>
  <si>
    <t>ТР – 18.06.14                ТО-15.03.15</t>
  </si>
  <si>
    <t xml:space="preserve"> ТР – 100%                                ТО- 100%</t>
  </si>
  <si>
    <t>14.03.2016 отказ</t>
  </si>
  <si>
    <t>2000г</t>
  </si>
  <si>
    <t>ТР – 17.05.2012г</t>
  </si>
  <si>
    <t>ТР - май 2017г</t>
  </si>
  <si>
    <t xml:space="preserve">17.05.2013г., 26.05.2014г., 12.05.2015г., 21.05.2016г </t>
  </si>
  <si>
    <t>ИОС-35-УХЛ1</t>
  </si>
  <si>
    <t>РОССИЯ</t>
  </si>
  <si>
    <t xml:space="preserve">ТО – 14.03.2016г.
ТР – 16.09.2015г
</t>
  </si>
  <si>
    <t>ТО- 01-30.03.2017г.          ТР-01-30.09.2017г.</t>
  </si>
  <si>
    <t>14.03.2016г.</t>
  </si>
  <si>
    <t xml:space="preserve">Внутреннее короткое замыкание в ТН-6-1 привело к перегоранию плавких вставок предохранителей фаз «В» и «С», снижению вторичного измеряемого напряжения на МПУ Sepam ТН-6-1 ПС 35/6кВ №8053.Снижение вторичного измеряемого напряжения на МПУ Sepam ТН-6-1 ПС 35/6кВ №8053 вызвало излишнюю работу АВР-6кВ.                         
</t>
  </si>
  <si>
    <t>НАМИТ-10-2 УХЛ 2</t>
  </si>
  <si>
    <t>октябрь 2015г</t>
  </si>
  <si>
    <t>2017г.</t>
  </si>
  <si>
    <t>СУ Мамонтовского м/р</t>
  </si>
  <si>
    <t>На ПС-36/6кВ №067 ЗРУ-6 яч.11 ТН-6-2 Внутреннее повреждение первичной обмотки трансформатора напряжения, привело к разрушению трансформатора напряжения из-за этого произошло КЗ на С-6-2.</t>
  </si>
  <si>
    <t>ЗНОЛ-6</t>
  </si>
  <si>
    <t>ТР - 10.2015
ТО - 12.04.2016</t>
  </si>
  <si>
    <t xml:space="preserve">Вследствие нагрева контактов АВ-0,4кВ на фазе «С» внутри корпуса АВ произошло нарушение электрической изоляции, что привело к КЗ на корпус  РУ-0,4кВ и отключению ввода-6 кВ КТПН-6/0,4 кВ.     </t>
  </si>
  <si>
    <t>ВА-СЭЩ-В  AN-16D3-16H</t>
  </si>
  <si>
    <t>Электрощит Самара</t>
  </si>
  <si>
    <t>ТО-24.05.2016г</t>
  </si>
  <si>
    <t>ТО-11.2016г                   ТР-05.2017г</t>
  </si>
  <si>
    <t>ТО - 0, ТР - 0</t>
  </si>
  <si>
    <t xml:space="preserve">  Вследствие удара молнии в грозотрос ВЛ-35кВ, возникло грозовое перенапряжение, которое привело к обратному перекрытию изоляции с  тела опоры на провода ВЛ ф. «А» и ф. «В» (ф.А – 2,5кА , ф.В – 2,5кА). Перекрытие  изоляции двух фаз привело к  отключению ВЛ действием защит с успешным АПВ.</t>
  </si>
  <si>
    <t>Провод АС 150/24</t>
  </si>
  <si>
    <t xml:space="preserve">ТР 15.01.2015             </t>
  </si>
  <si>
    <t>ТО 15.01.2016</t>
  </si>
  <si>
    <t xml:space="preserve"> Вследствие удара молнии в грозотрос ВЛ-35кВ, возникло грозовое перенапряжение, которое привело к обратному перекрытию изоляции с  тела опоры на провода ВЛ ф. «А» и ф. «В» (ф.А – 2,5кА , ф.В – 2,5кА. Перекрытие  изоляции двух фаз привело к  отключению ВЛ действием защит с неуспешным АПВ.</t>
  </si>
  <si>
    <t xml:space="preserve">ТР 14.01.2015             </t>
  </si>
  <si>
    <t xml:space="preserve">ОПН-6 УХЛ-1  </t>
  </si>
  <si>
    <t>ТО 19.12.2015                      ТР 16.03.2016</t>
  </si>
  <si>
    <t>16..03.2017</t>
  </si>
  <si>
    <t>Провод АС 95/16</t>
  </si>
  <si>
    <t xml:space="preserve">ТР 25.05.2016             </t>
  </si>
  <si>
    <t>ТО 21.04.2016</t>
  </si>
  <si>
    <t>ТО-28.08.2015           ТР-26.04.2014</t>
  </si>
  <si>
    <t>ТР-29.08.2016            ТО-04.2017</t>
  </si>
  <si>
    <t>Гроза. опора №50 следы нагара на поверхности изолятора ШФ-10 ф. «В», "С", частичное разрушение изоляторов</t>
  </si>
  <si>
    <t>ТР-23.03.2016               ТО-12.05.2015</t>
  </si>
  <si>
    <t>ТО-11.2016                  ТР-03.2017</t>
  </si>
  <si>
    <t>дождь,  гроза, ветер с порывами до 15 м/с. на опоре №7 следы оплавления на проводе и заземлённых элементах линейной арматуры, конструкции опоры. В результате прямого попадания молнии в опору №7 произошло перекрытие изоляции на проводах фаз «А» и «В» и возникновение межфазного короткого замыкания. Протяженость ВЛ -2.86 км.</t>
  </si>
  <si>
    <t>ТО - 08.11.2014</t>
  </si>
  <si>
    <t>дождь,  гроза, ветер с порывами до 15 м/с. на опоре №9 следы оплавления на проводе и заземлённых элементах линейной арматуры, конструкции опоры. В результате прямого попадания молнии в опору №9 произошло перекрытие изоляции на проводах фаз «А» и «В» и возникновение межфазного короткого замыкания. Протяженость ВЛ -10.855 км.</t>
  </si>
  <si>
    <t>Не наступила</t>
  </si>
  <si>
    <t xml:space="preserve"> ВЛ-6кВ ф.061-06</t>
  </si>
  <si>
    <t>К-39 КТПН6/0,4кВ №1 на приемном портале разрушение разрядника РВО-6 ф. «В», следы нагара на поверхности провода ф. «В», оплавление провода ф. «А». .</t>
  </si>
  <si>
    <t>ТР-03.2015                   ТО-03.2016</t>
  </si>
  <si>
    <t>ТР-03.2017                             ТО-03.2018</t>
  </si>
  <si>
    <t>ВЛ-6кВ ф.051-05</t>
  </si>
  <si>
    <t>Гроза. При прохождении грозового фронта, индуктированное перенапряжение вызванное разрядом молнии, привело к разрушению  изолятора. ВЛ-6кВ ф.051-05 оп.22-1 фаза "Б"  ( Устранили). Протяженность ВЛ-2.9км.</t>
  </si>
  <si>
    <t>Т.О. -  12.05.2016г.   Т.Р. - 13.02.2014. г.</t>
  </si>
  <si>
    <t>Т.О. -  12.11.2016г.   Т.Р. - 13.02.2018. г.</t>
  </si>
  <si>
    <t>ВЛ-35 Юрьевская-1,2ц</t>
  </si>
  <si>
    <t>Произошло попадание молнии в ЛР-35кВ Юрьевская-1ц. на ПС-35/6кВ №334 и в оп.№25 ВЛ-35кВ Юрьевская-2 ц, что вызвало замыкание на землю фаз «В» и «С» из-за перекрытия опорной изоляции ЛР-35кВ на ПС-35/6кВ №334, перекрытия подвесной линейной изоляции на оп.№25</t>
  </si>
  <si>
    <t>ТР 03.10.2013         ТО 08.08.2016</t>
  </si>
  <si>
    <t xml:space="preserve">Прохождение грозового фронта, посадка напряжения по ПС 110/35/6 кВ Корниловская, Малобалыкская, Средний Балык.  Отключений оборудования БЭО №4, 3 -не было </t>
  </si>
  <si>
    <t>Прохождение грозового фронта, посадка напряжения по ПС 110/35/6 кВ Солнечная, Сибирь. Отключений оборудования БЭО №4 -не было</t>
  </si>
  <si>
    <t>Двухфазное КЗ на ВЛ-35кВ Дожимная-2ц. явилось вследствие попадания разряда молнии в опору №1-5, которое привело к возникшему перенапря-жению и перекрытию линейной изоляции фаз с дальнейшим отключением ВЛ действием токовых защит.</t>
  </si>
  <si>
    <t>ВЛ-35 кВ.</t>
  </si>
  <si>
    <t>ТО-13.10.15 г.        ТР-11.06.15 г.</t>
  </si>
  <si>
    <t>ТО/ТР-2025 г.</t>
  </si>
  <si>
    <t>18.04.2016 г.</t>
  </si>
  <si>
    <t>Т.О. - 01.08.2016г.
Т.Р. - 02.02.2015г.</t>
  </si>
  <si>
    <t>Т.О. - 2017г.
Т.Р. - 2017г.</t>
  </si>
  <si>
    <t xml:space="preserve">ВЛ-35 кВ КНС-3 ЮБ-1, 2 </t>
  </si>
  <si>
    <t>БЭО-4: Трехфазное КЗ в пролете опоре №66-67 вследствие прямого попадания молнии, которое привело к отключению ВЛ-35кВ с посадкой напряжения  по ПС 110/35/6кВ Иглинская и  выборочной остановке скв. от ПС-321, 327, 312, 313, ЗРУ-КНС-2 ЮБ. БЭО-3: по посадке напряжения выборочная остановка скв. от ПС 246, 247, 248, 250, 252, запитанных от ПС 110/35/6кВ. Иглинская</t>
  </si>
  <si>
    <t>ТО-23.09.2014 г.  ТР-20.06.2014 г.</t>
  </si>
  <si>
    <t>ТО/ТР-2024 г.</t>
  </si>
  <si>
    <t>31.03.2016 г.</t>
  </si>
  <si>
    <t>ВЛ-35 Квант-1,2</t>
  </si>
  <si>
    <t>ВЛ-6 ф.336-18</t>
  </si>
  <si>
    <t>Вследствие прямого попадания молнии в оп.1-15 произошло отгорание шлейфа фазы  «В»  ВЛ-6кВ ф.336-18, что привело к отсутствию фазы «В» и неполнофазному режиму  работы трансформатора в КТПН-6/0,4кВ, и, как след-ствие, к остановке скважин на к.4П.</t>
  </si>
  <si>
    <t>ТР 04.02.2012         ТО 16.06.2016</t>
  </si>
  <si>
    <t>20%                           100%</t>
  </si>
  <si>
    <t>ТР 10.2016</t>
  </si>
  <si>
    <t xml:space="preserve">ВЛ-110кВ Кирьяновская-ГПП-7-1,2ц, </t>
  </si>
  <si>
    <t>Посадка напряжения по ПП-110 Восточный, ПС-110/35/6 кВ Тайга, Киняминская, Среднеугутская. Оборудование принадлежит Нижневартовским электрическим сетям (выборочная остановка скважин  по ЦДНГ-18)</t>
  </si>
  <si>
    <t>ВЛ-6 ф.111Уг</t>
  </si>
  <si>
    <t>ТР 29.03.2011         ТО 20.05.2016</t>
  </si>
  <si>
    <t>50%                           100%</t>
  </si>
  <si>
    <t>ТР 29.08.2017         ТО 20.02.2017</t>
  </si>
  <si>
    <t>При осмотре ВЛ-110 кВ обнаружено гнездо на опоре №26 и следы замыкания на теле опоры. Возникновение однофазного короткого замыкания, вследствие приближения птицы на недопустимое расстояние к токоведущей части</t>
  </si>
  <si>
    <t>Старения изоляционных свойств КЛ-6кВ ЭД-6кВ №1  привело к возникновению электрической дуги между жилами кабеля и пробою изоляциии, отключению В-6кВ яч.№9 действием защит с посадкой U по С-35-1 на ПС-Солнечная.</t>
  </si>
  <si>
    <t>Во время прохождения грозового фронта произошел удар молнии  в опору №29.</t>
  </si>
  <si>
    <t>ВЛ-6 кВ ф.067-07</t>
  </si>
  <si>
    <t>сильный ливень, гроза,  ветер порывами 15-20 м/с. в результате прямого попадания молнии в опору №7в произошло перекрытие линейной изоляции,  частичное разрушение изоляторов ШС-10 ф. «А», «В». Протяженность ВЛ-12.8 км.</t>
  </si>
  <si>
    <t>ТР - 17.02.2016
ТО - 27.02.2015</t>
  </si>
  <si>
    <t>ПС 35/6кВ №051 ВЛ-6кВ ф.051-10</t>
  </si>
  <si>
    <t>ВЛ-6 кВ ф.051-10</t>
  </si>
  <si>
    <t>сильный ливень, гроза,  сильный порывистый ветер до 15-20 м/с. Индуктированное перенапряжение, вызванное разрядом молнии в опору №5,  привело к поверхностному перекрытию линейной изоляции и возникновению межфазного короткого замыкания. Межфазное К.З. привело к отключению ВЛ-6кВ  действием токовых защит. Протяженность ВЛ-14.4 км.</t>
  </si>
  <si>
    <t>ТО - 17.03.2016
ТР - 13.05.2014
КР - 27.01.2015</t>
  </si>
  <si>
    <t>ВЛ-35 кВ Муравская-1,2ц</t>
  </si>
  <si>
    <t>Двух фазное КЗ проводов ВЛ-35кВ фаз «А» и «В»  и разрушение изолятора  фазы  «А» вследствие  попадания разряда молнии в опору  №51 привело к возникшему перенапряжению и перекрытию линейной изоляции фаз с дальнейшим отключением ВЛ действием токовых защит.</t>
  </si>
  <si>
    <t>ТО-100%, ТР-100%</t>
  </si>
  <si>
    <t>ВЛ-35 Промышленная-1</t>
  </si>
  <si>
    <t xml:space="preserve">ТР- 19.02.2016 </t>
  </si>
  <si>
    <t>ВЛ-6кВ ф.027-13</t>
  </si>
  <si>
    <t>сильный ливень, гроза,  сильный порывистый ветер до 15-20 м/с. При прохождении грозового фронта с сильным порывистым ветром, произошло разрушение вязки провода к изолятору фазы ф. «В» опоры №27. При падении, провод ф. «В»  коснулся провода ф. «А» в пролете опор 27-28, что привело к межфазному К.З. и отключению ВЛ-6 кВ  действием защит. Протяженность ВЛ-5.35 км.</t>
  </si>
  <si>
    <t>ТО - 24.02.2016г
ТР - 08.08.2014</t>
  </si>
  <si>
    <t>Отключение ВЛ-35 кВ Заря- 1 вызвано замыканием на землю проводов фаз «А» и «С» из-за перекрытия подвесной линейной изоляции  на оп.№64.
Отключение ВЛ-35 кВ Заря- 2 вызвано замыканием на землю проводов фаз «А» и «В» из-за перекрытия подвесной линейной изоляции на оп.№59</t>
  </si>
  <si>
    <t>ТО 14.07.2016г,             ТР 30.10.2013г</t>
  </si>
  <si>
    <t xml:space="preserve">ТО - 100%, ТР - 0%    </t>
  </si>
  <si>
    <t>ТО -  август 2017г,             ТР - сентябрь 2017г</t>
  </si>
  <si>
    <t>ТО - 0,                      ТР - 2</t>
  </si>
  <si>
    <t>ВЛ-35 Балык-2</t>
  </si>
  <si>
    <t>При прохождении грозового фронта произошло попадание молнии в опору №31 ВЛ-35 Балык-2 
1. В результате попадания молнии в опору №31 произошло перекры-тие линейной изоляции ф. «А» ф. «В» и ф. «С» опоры №31 ВЛ-35 Ба-лык-2.
2. Вследствие перекрытия линейной изоляции произошло межфазное короткое замыкание, явившееся причиной отключения ВЛ-35 Балык-2.</t>
  </si>
  <si>
    <t>от</t>
  </si>
  <si>
    <t>ТР - 08.12.2015г
ТО – 20.11.2015г</t>
  </si>
  <si>
    <t>ТР - декабрь 2025
ТО – ноябрь 2016г</t>
  </si>
  <si>
    <t>ВЛ-35 Озерная-1,2</t>
  </si>
  <si>
    <t>При прохождении грозового фронта произошло попадание молнии в опору №87 ВЛ-35 Озерная-1, 2 .
1. В результате попадания молнии в опору №87 произошло перекрытие линейной изоляции ф. «А» ф. «В» и ф. «С» опоры №87 по ВЛ-35 Озерная-1 и ВЛ-35 Озерная-2.
2. Вследствие перекрытия линейной изоляции произошло межфазное короткое замыкание, явившееся причиной отключения ВЛ-35 Озерная-1, 2.</t>
  </si>
  <si>
    <t>ТР - 18.09.2015г
ТО – 21.03.2016г</t>
  </si>
  <si>
    <t xml:space="preserve"> ТР - сентябрь 2025 г.
ТО - март 2017 г.</t>
  </si>
  <si>
    <t>Двухфазное КЗ на ВЛ-35 кВ Тайга 1,2 цепь произошло вследствие попадания разряда молнии в пролете опор №34 и №35, которое привело к возникшему перенапряжению и перекрытию линейной изоляции фаз с дальнейшим отключе-нием ВЛ действием токовых защит.</t>
  </si>
  <si>
    <t>ТО - 02.05.2016г,             ТР 30.10.2014г</t>
  </si>
  <si>
    <t>ТО -  апрель 2017г,             ТР - сентябрь 2018г</t>
  </si>
  <si>
    <t>ТО - 0,                      ТР - 1</t>
  </si>
  <si>
    <t>Попадание разряда молнии в пролете опор №1-17 и №1-18 привело к перенапряжению и перекрытию линейной изоляции фаз с дальнейшим отключением ВЛ действием токовых защит.</t>
  </si>
  <si>
    <t xml:space="preserve">ТО 16.08.2016г            </t>
  </si>
  <si>
    <t xml:space="preserve">ТО - 100%    </t>
  </si>
  <si>
    <t xml:space="preserve">ТО - август .2017г,            ТР - июль 2017г            </t>
  </si>
  <si>
    <t>ТО - 0</t>
  </si>
  <si>
    <t>ВЛ-35 кВ Волга-1,2 ц.</t>
  </si>
  <si>
    <t>Двух фазное КЗ проводов фаз «А» и «В» произошло в следствие попадания разряда молнии в пролете опор № 25-26 ВЛ-35 кВ, которое привело к возникшему перена-пряжению и перекрытию линейной изоляции фаз с дальнейшим отключением ВЛ-35кВ Волга-1, 2цепь действием токовых защит.</t>
  </si>
  <si>
    <t>Провод АС-120 и АС-150</t>
  </si>
  <si>
    <t>ТО 05.07.2016
ТР 22.11.2013</t>
  </si>
  <si>
    <t>ВЛ-6 кВ ф.019-10</t>
  </si>
  <si>
    <t>Сильный ливень, гроза,  сильный порывистый ветер до 15-20 м/с. Индуктированное перенапряжение, вызванное разрядом молнии,  привело к поверхностному перекрытию линейной изоляции и разрушению изолятора на опоре 2б. При падении, провод ф. С коснулся провода фазы А, что привело к межфазному К.З. и отключению ВЛ-6 кВ (Устранено)</t>
  </si>
  <si>
    <t>ТО - 28.10.2015
ТР - 31.05.2013</t>
  </si>
  <si>
    <t>сильный ливень, гроза,  сильный порывистый ветер до 15-20 м/с. При прохождении грозового фронта 15.08.2016 произошло прямое попадание молнии в опору №35. Индуктированное перенапряжение, вызванное разрядом молнии привело к поверхностному перекрытию линейной изоляции и разрушению изолятора ф. «В». при падении провод ф. "В" лег на провод ф. "А", что привело к межфазному К.З. между фазами «А» и «В».  ВЛ-6кВ отключена действием токовых защит. (Устранено)</t>
  </si>
  <si>
    <t>ТО - 21.07.2016
ТР - 01.12.2014</t>
  </si>
  <si>
    <t>ВЛ-35 Искра-1,2</t>
  </si>
  <si>
    <t>Вследствие удара молнии в близи ВЛ-35кВ «Искра» 1,2ц, в близи опор    № 16,17 индукционным перенапряжением перекрыло линейную изоляцию проводов, что привело к возникновению дугового  межфазного  за-мыкания, разрушению изоляторов и отключению ВЛ-35кВ «Искра» 1,2ц  действием защит с успешным АПВ.</t>
  </si>
  <si>
    <t>ПС6-А</t>
  </si>
  <si>
    <t xml:space="preserve">ТО –15.02.2016г
ТР – 27.08.2013г
</t>
  </si>
  <si>
    <t>ВЛ-35 Весенняя-1</t>
  </si>
  <si>
    <t>Вследствие удара молнии в ТН-35-1 на ПС 35/6 кВ №202 произошло разрушение его изоляции, что привело к возникновению межфазного короткого замыкания и отключению ВЛ-35 кВ «Весенняя-1» действием защит МТЗ 1 ст. с успешным АПВ.</t>
  </si>
  <si>
    <t>ТН-35-1</t>
  </si>
  <si>
    <t>ТО –11.03.2016г
ТР – 21.04.2014г</t>
  </si>
  <si>
    <t>ТО  –09.2016г,
ТР  – 04.2024г.</t>
  </si>
  <si>
    <t>ВЛ-6 ф.206-01</t>
  </si>
  <si>
    <t>ШС-10          ОПН-6</t>
  </si>
  <si>
    <t>СССР         Россия</t>
  </si>
  <si>
    <t>ТО –09.08.2016г
ТР – 12.08.2015г</t>
  </si>
  <si>
    <t>ТО  –02.2017г,
ТР  – 04.2024г.</t>
  </si>
  <si>
    <t>ВЛ-35 Горная-1,2</t>
  </si>
  <si>
    <t>Вследствие удара молнии вблизи ВЛ-35кВ, в пролете опор № 34-35 возникло грозовое перенапряжение, которое привело к  межфазному  коротком замыканию, вызвавшее отключение ВЛ-35кВ «Горная» 1,2ц  действием защит с успешным АПВ.</t>
  </si>
  <si>
    <t xml:space="preserve">ТО –28.01.2016г.
ТР – 03.09.2015г.
</t>
  </si>
  <si>
    <t>ТО- 10.2016                                           ТР-2020</t>
  </si>
  <si>
    <t>Вследствие удара молнии вблизи опор №31,38, индуцированным перенапряжением перекрыло линейную изоляцию проводов, что привело к возникновению дугового межфазного замыкания и отключению ВЛ-35кВ «Скриповская»-1 ц. действием защит с успешным АПВ.</t>
  </si>
  <si>
    <t>ПС-70                АС-120</t>
  </si>
  <si>
    <t xml:space="preserve">ТО  –16.06.2016г,
ТР  – 30.06.2016г. 
</t>
  </si>
  <si>
    <t>ТО  –12.2016г,
ТР  – 06.2026г.</t>
  </si>
  <si>
    <t>Вышел из строя АВ-0.4кВ  Ввода 1600А, Ослабление прижима втычного контакта фаз «А», «В». Ослабление прижима втычного контакта привело к нагреву и отключению вводного автоматического выключателя. (Устранено).</t>
  </si>
  <si>
    <t>ВА-СЭЩ-В-1600</t>
  </si>
  <si>
    <t>ТР - 24.04.2016г
ТО-04.03.2016</t>
  </si>
  <si>
    <t>ТВК – 17.05.2016</t>
  </si>
  <si>
    <t>ВЛ-6 ф.277-01</t>
  </si>
  <si>
    <t>Вследствие попадания молнии в ВЛ-6кВ ф.277-01 возникло грозовое перенапряжение, что привело к межфазному короткому замыканию и отключению МВ-6кВ «ф.277-01» от действия защит и разрушению изолятора ф. «А» на опоре №7 отпайки на КРУ-АПС-6кВ №6.</t>
  </si>
  <si>
    <t xml:space="preserve">ТО  –06.07.2016г,
ТР  – 13.01.2014г. 
</t>
  </si>
  <si>
    <t>ТО-2017                                           ТР-2017</t>
  </si>
  <si>
    <t xml:space="preserve">ТО  –06.04.2016г,
ТР  – 07.04.2015г. </t>
  </si>
  <si>
    <t>ТО  –10.2016г,
ТР  – 04.2017г.</t>
  </si>
  <si>
    <t>Вследствие удара молнии в  ВЛ-35кВ "Искра" 1ц. на опорах №16, №17 были разрушены изоляторы ПС-70 фазы "А", что привело к падению провода на ВЛ-6кВ ф 274-08 в пролете пересечения опор №53-№54, приведшее к  от-ключению МВ-6кВ ф.274-08 от действия защит.</t>
  </si>
  <si>
    <t xml:space="preserve">ТО  –2017,
ТР  – 2018.
</t>
  </si>
  <si>
    <t>ВЛ-6кВ  ф.УПСВ-1-14</t>
  </si>
  <si>
    <t>При прохождении грозового фронта произошел удар молнии вблизи опоры №8, разрушен изолятор  фазы «В» и  провод лежит на траверсе, на кусту 11М на КТП 6/0,4кВ разрушен разрядник фаза «А».</t>
  </si>
  <si>
    <t>ТО  –29.12.2015г,
ТР  – 11.06.2014г</t>
  </si>
  <si>
    <t>100%                               0%</t>
  </si>
  <si>
    <t>ТО  –02.2017г,
ТР  – 06.2016г.</t>
  </si>
  <si>
    <t>ВЛ-6кВ ф.206-06</t>
  </si>
  <si>
    <t>Вследствие удара молнии вблизи ВЛ-6кВ, возникло грозовое перенапряжение, которое привело к перекрытию изоляции, и как следствие  к возникновению межфазного дугового замыкания, разрушению изолятора на оп.24 и отключению МВ-6кВ  ВЛ-6кВ ф.206-06 от действия защит</t>
  </si>
  <si>
    <t>ТО  –03.02.2016г,
ТР  – 11.09.2014г</t>
  </si>
  <si>
    <t>ТО  –02.2017г,
ТР  – 08.2016г.</t>
  </si>
  <si>
    <t>ВЛ-35кВ Звездная-1,2</t>
  </si>
  <si>
    <t>Вследствие удара молнии вблизи ВЛ-35кВ, на опорах № 2, 5, 6,11 возникло грозовое перенапряжение, которое привело к перекрытию изоляции с тела опоры на провода ВЛ вызвавшее межфазное короткое замыкание, и отключение ВЛ-35кВ «Звездная 1,2ц» действием защит с успешным АПВ.</t>
  </si>
  <si>
    <t>ПС-70             АС-120</t>
  </si>
  <si>
    <t xml:space="preserve">ТО  –08.08.2016г,
ТР  – 24,25.07.2012г. </t>
  </si>
  <si>
    <t>ТО  –02.2017г,
ТР  – 07.2022г.</t>
  </si>
  <si>
    <t>ВЛ-35 КНС 16-1</t>
  </si>
  <si>
    <t xml:space="preserve">  Вследствие удара молнии вблизи опор №30, 31 индуцированным перена-пряжением перекрыло линейную изоляцию проводов, что привело к воз-никновению дугового межфазного замыкания и отключению МВ-35кВ «КНС-16» 1ц от действия защит, с успешным АПВ.</t>
  </si>
  <si>
    <t>Изолятор      ПС-70Е</t>
  </si>
  <si>
    <t>19-20.06.2014г.-ТР                               10,14-17.06.2016г.-ТО</t>
  </si>
  <si>
    <t>июнь 2024г.-ТР                               декабрь 2016г.-ТО</t>
  </si>
  <si>
    <t>ВЛ-35 Юго-Восток-1</t>
  </si>
  <si>
    <t>Вследствие удара молнии вблизи опоры №35 индуцированным перенапряжением перекрыло линейную изоляцию проводов, что привело к возникновению дугового межфазного замыкания и отключению В-35кВ «Юго-Восток» 1ц от действия защит.</t>
  </si>
  <si>
    <t>1980г.</t>
  </si>
  <si>
    <t>Т.О. - 29.06.2016г.
Т.Р. - 03/04.09.2016г.</t>
  </si>
  <si>
    <t>ВЛ-35 ЦПС-2</t>
  </si>
  <si>
    <t>Вследствие удара молнии вблизи опор №24, 25, 1А индуцированным перенапряжением перекрыло линейную изоляцию проводов, что привело к возникновению дугового межфазного замыкания и отключению МВ-35кВ ЦПС 2ц от действия защит, с успешным АПВ.</t>
  </si>
  <si>
    <t>Изолятор       ПС-70Е</t>
  </si>
  <si>
    <t>19-22.05.2013г.-ТР                               12-13, 16.06.2016г.-ТО</t>
  </si>
  <si>
    <t>май 2023г.-ТР                               ноябрь 2016г.-ТО</t>
  </si>
  <si>
    <t>ВЛ-35кВ Западный Угут-1</t>
  </si>
  <si>
    <t>При прохождении грозового фронта произошел разряд молнии в пролете опор№77-78, что привело к перекрытию линейной изоляции фаз "А" и "В",</t>
  </si>
  <si>
    <t>провод             АС-120/19</t>
  </si>
  <si>
    <t>ТО-июнь 2016          ТР-ноябрь 2011</t>
  </si>
  <si>
    <t>ТО-100%                         ТР-100%</t>
  </si>
  <si>
    <t>ТО-июль 2017             ТР-декабрь 2018</t>
  </si>
  <si>
    <t>ТО-0                                 ТР-0</t>
  </si>
  <si>
    <t>ВЛ-6кВ ф.354-14ЗУ</t>
  </si>
  <si>
    <t>Разряд молнии в пролете опор №21 и №22 привел к перенапряжению и перекрытию линейной изоляции фаз «В» и «С» с дальнейшим отключением ВЛ-6кВ ф.354-14  действием токовых защит</t>
  </si>
  <si>
    <t>провод                          А-95,АС-70</t>
  </si>
  <si>
    <t>ТО-23.05.16                      ТР-10.08.2016</t>
  </si>
  <si>
    <t>ТО-март 2017             ТР-апрель 2018</t>
  </si>
  <si>
    <t>Прохождение грозового фронта. Отключение в сетях ОАО "Тюменьэнерго".</t>
  </si>
  <si>
    <t>ВЛ-6кВ ф.Г-06</t>
  </si>
  <si>
    <t>Перевод персоналом ЮТЭК Пыть-Ях ПС 35/6кВ Город с погашением на ВЛ-35 Солнечная-2. Выполнено.</t>
  </si>
  <si>
    <t>ТО  –26.05.2016г,
ТР  – 27.05.2015г</t>
  </si>
  <si>
    <t>ТО  –11.2016г,
ТР  –2017г.</t>
  </si>
  <si>
    <t xml:space="preserve">  Вследствие удара молнии вблизи ВЛ-35кВ, в пролете опор № 34-35 возникло грозовое перенапряжение, которое привело к  межфазному  коротком замыканию, вызвавшее отключение ВЛ-35кВ «Сосновая» 2ц  действием защит.</t>
  </si>
  <si>
    <t xml:space="preserve">ТО –24.06.2016г.
ТР – 29.05.2014г.
</t>
  </si>
  <si>
    <t>Т.О. - 12.2016г.
Т.Р. - 2019г.</t>
  </si>
  <si>
    <t>Вследствие удара молнии вблизи опоры №42 индуцированным перенапряжением перекрыло линейную изоляцию проводов, что привело к возникновению дугового межфазного замыкания и отключению МВ-6кВ «ф.21к-12» от действия защит.</t>
  </si>
  <si>
    <t>РЛК-10/630 УХЛ-1</t>
  </si>
  <si>
    <t>Т.О. - 19.04.2016г.
Т.Р. -12.08.2013г.</t>
  </si>
  <si>
    <t>Т.Р. - 17.03.2014г.
16/23.10.2015г.
(Отказ РИТУ)</t>
  </si>
  <si>
    <t>ОПН-П/ЗЭУ-6/7,2-10/1 УХЛ2</t>
  </si>
  <si>
    <t>ТР * 28.05.2015 г, 
ТО – 30.05.2016г</t>
  </si>
  <si>
    <t>ТР - май 2017 г, 
ТО – ноябрь 2016г</t>
  </si>
  <si>
    <t>Экскаватор Растам-Экология производя работы по рекультивации площади замазученности ковшом зацепил провода ВЛ-6кВ в пролете оп.7-8, в результате чего произошел обрыв провода ф.А, незапуск скважин по неполнофазному режиму, вывели фидер в ремонт, провод восстановили</t>
  </si>
  <si>
    <t>Опоры метал.  Провод А-95.  Изоляторы ШС-10</t>
  </si>
  <si>
    <t>ТО-07.06.16.  ТР15.10.15.</t>
  </si>
  <si>
    <t>ТО-октябрь 2016.              ТР- октябрь 2017.</t>
  </si>
  <si>
    <t xml:space="preserve">нет </t>
  </si>
  <si>
    <t>ВЛ-6 ф.175-16</t>
  </si>
  <si>
    <t>ТР – 3.06.2014.  
ТО-10.06.2016г.</t>
  </si>
  <si>
    <t>ТР - июнь 2016г.</t>
  </si>
  <si>
    <t xml:space="preserve"> ТР-11.06.2015, 29.06.2015г, 10.06.2016, 22.06.2016.</t>
  </si>
  <si>
    <t>Выборочная остановка скважин на Усть-Балыкском м/р. 
Отключения оборудования находящегося в эксплуатационной ответствен-ности УЭЭ ООО «РН-Юганскнефтегаз» не было</t>
  </si>
  <si>
    <t xml:space="preserve"> Гроза. В эксплуатации ЮТЭК - г. Пыть-Ях.</t>
  </si>
  <si>
    <t>СУ Угутского  м/р</t>
  </si>
  <si>
    <t>Попадание разряда молнии в провода ВЛ-6кВ на опоре №73 привел к  перенапряжению и перекрытию линейной изоляции фаз и частичному разрушению трех изоляторов и трехфазному КЗ .</t>
  </si>
  <si>
    <t>ШС-10Г</t>
  </si>
  <si>
    <t>Проч.отечественные заводы</t>
  </si>
  <si>
    <t>ТР 06.2018</t>
  </si>
  <si>
    <t>Вследствие удара молнии вблизи опоры №4 индуцированным перенапря-жением перекрыло линейную изоляцию проводов, что привело к возникновению дугового межфазного замыкания и отключению ВВ-35кВ «Квант» 1,2ц от действия защит.</t>
  </si>
  <si>
    <t>Вследствии прямого попадания молнии в пролете опор №1-9 и №1-10, что привело к перенапряжению и перекрытию линейной изоляции фаз «А» и «В» с дальнейшим отключением ВЛ-6кВ ф.106 действием токовых защит.</t>
  </si>
  <si>
    <t>ТО-июль 2016                        ТР-октябрь 2014</t>
  </si>
  <si>
    <t>ТО-100%                                           ТР-100%</t>
  </si>
  <si>
    <t>ТО-октябрь 2016                        ТР-апрель 2017</t>
  </si>
  <si>
    <t>ТО-0                              ТР-0</t>
  </si>
  <si>
    <t xml:space="preserve"> ВЛ-6кВ ф.075-11 (выполнена в габаритах 35) оп.6 обрыв шлейфа ф.А при прохождении грозового фронта, произошло прямое попадание молнии в провод. Остановка скважин по перекосу напряжения.К-277,279 перевели на ф.075-16. Повреждение на ф.075-11 устранили.</t>
  </si>
  <si>
    <t>ТО – 18.05.2016
ТР - 18.06.2016</t>
  </si>
  <si>
    <t>ПС-35/6 №106 ВЛ-6кВ ф.106-11</t>
  </si>
  <si>
    <t>ВЛ-6кВ  ф.106-11</t>
  </si>
  <si>
    <t>Попадание птицы между спусками шлейфов провода ф «В» и «С» к проход-ным изоляторам КТПН-6/0,4 кВ ИП Сенченко С.В. вызвало пробой воздушного промежутка и привело к межфазному КЗ.
Межфазное короткое замыкание на КТПН-6/0,4 кВ ИП Сенченко С.В.  явилось причиной отключения ф.10611</t>
  </si>
  <si>
    <t>ТР - 01.10.2015 г 
ТО – 19.08.2016</t>
  </si>
  <si>
    <t>ТО – 19.08.2016.</t>
  </si>
  <si>
    <t>ВЛ-6кВ ф.343-18</t>
  </si>
  <si>
    <t>ТО - 07.04.2015,      ТР - 25.05.2012</t>
  </si>
  <si>
    <t>ТО - 100%,                   ТР - 0%</t>
  </si>
  <si>
    <t>ТО -  октябрь 2016,         ТР - июнь 2017</t>
  </si>
  <si>
    <t>КЗ в БРНО ЭД-6кВ№2 КНС-9А  привело к аварийному отключению В-6кВ ЭД№2  ,выборочной остановке скважин  от С-6-2 ПС35/6кВ №019 по посадке напряжения. Повреждения на ЭД№2 устранены.</t>
  </si>
  <si>
    <t>КвТп3-120</t>
  </si>
  <si>
    <t>ТО - 15.06.2016
отказ - 22.07.2016г, 28.07.2016г, 15.08.2016</t>
  </si>
  <si>
    <t>ПС 35/6 № 203
ВЛ-6кВ ф.203-22</t>
  </si>
  <si>
    <t>Вследствие удара молнии в оп. №55 произошло ее разрушение и падение, и как следствие возникновение межфазного  замыкания,  посадка напряжения на С-6-1,2 и отключение МВ-6кВ  «ф.203-22» от действия за-щит.</t>
  </si>
  <si>
    <t>1985                                                                     1984</t>
  </si>
  <si>
    <t>провод               А-95</t>
  </si>
  <si>
    <t>ТО  –01.09.2015г,
ТР  – 18.03.2016г   ТО  –09.03.2016г,
ТР  – 24.09.2015г</t>
  </si>
  <si>
    <t>100%                           100%</t>
  </si>
  <si>
    <t>ТО  –09.2016г,
ТР  – 2018г             ТО  –09.2016г,
ТР  – 2017г</t>
  </si>
  <si>
    <t>0                                  0</t>
  </si>
  <si>
    <t>ВЛ-6 кВ (2.15 км) в эксплуатации 
ЮТЭК-Пыть-Ях. Повреждений оборудования ООО «РН-Юганскнефтегаз» не обнаружено.</t>
  </si>
  <si>
    <t>ТР-20.03.2015г.       ТО-10.06.22016г.</t>
  </si>
  <si>
    <t>ТР-06.2017г.             ТО-10.2016г.</t>
  </si>
  <si>
    <t>05-06.09.2016г.</t>
  </si>
  <si>
    <t xml:space="preserve">ТО – 24.08.2016г, 
ТР  – 08.07.2013г.
</t>
  </si>
  <si>
    <t>ТО-01.2017                      ТР- 08.2017</t>
  </si>
  <si>
    <t>23.10.2014г.           09.08.2015г.    16.08.2016г.</t>
  </si>
  <si>
    <t>При проезде под ВЛ-6кВ ф.276-06 в пролете опор №34-1 неизвестным транспортным средством с негабаритными размерами были задеты провода фазы «В», «С», что привело к межфазному короткому замыканию и отключению МВ-6кВ ф.276-06 действием защит.</t>
  </si>
  <si>
    <t xml:space="preserve">ТО  –16.06.2016г,
ТР  – 02.09.2011г. 
</t>
  </si>
  <si>
    <t xml:space="preserve">ТО-11.2016                            ТР-2017                 </t>
  </si>
  <si>
    <t>09.09.2013,               18.05.2015,   04.05.2016</t>
  </si>
  <si>
    <t>ТР  – 21.07.2016 г. 
ТО–18.02.2016 г.</t>
  </si>
  <si>
    <t xml:space="preserve">ТР- июль 2018 года. </t>
  </si>
  <si>
    <t xml:space="preserve">ТО  –03.08.2016г,
ТР  – 08.02.2016.
</t>
  </si>
  <si>
    <t>Т -10.2017</t>
  </si>
  <si>
    <t>ТО  –01.07.2016г,
ТР  – 14.07.2015г.</t>
  </si>
  <si>
    <t>ТО  –01.2017г,
ТР  – 2017г..</t>
  </si>
  <si>
    <t>1,2 ст ТНЗНП     1ст ДЗ</t>
  </si>
  <si>
    <t>ВЛ-110кВ Шубинская- Пирс отпайка Надёжная-2</t>
  </si>
  <si>
    <t>При посадке  птицы с посторонним предметом на траверсу фазы «В»   (опора №27 ВЛ-110кВ Шубинская-Пирс-2  с отпайкой на ПС Надежная)  произошло перекрытие изоляции на тело опоры, что привело к возникновению однофазного КЗ.</t>
  </si>
  <si>
    <t>APU-30С</t>
  </si>
  <si>
    <t xml:space="preserve">ТО 15.07.2016г.     ТР-19.07.2016. </t>
  </si>
  <si>
    <t>июле 2018 года</t>
  </si>
  <si>
    <t>ПС-110/35/6 кВ Камчинская 1ТН-35</t>
  </si>
  <si>
    <t>ПС-110/35/6 кВ Камчинская. Неправильная работа системы автоматического регулирования напряжения силового трансформатора Т-1 вызвало повышение напряжения и остановку скважин по повышенному напряжению. Причиной неправильной работы системы автоматического регулирования напряжения явилось повреждение предохранителя фазы С трансформатора напряжения 1С-35.</t>
  </si>
  <si>
    <t>ПКН-0,1</t>
  </si>
  <si>
    <t>Под воздействием порывов ветра произошло разрушение штыревого изолятора на обводной траверсе ответвительной опоры. При разрушении изолятора ф. «С» в результате увеличенного провиса  произошло касание провода  ф. «А» и межфазное К.З., ВЛ-6кВ отключена действием токовых защит.</t>
  </si>
  <si>
    <t>ТО - 28.07.2016 
ТР - 31.05.2014</t>
  </si>
  <si>
    <t>В следствии пробоя изоляции фазы «В» кабельной перемычки между С-6-1 и С-6-2 произошло замыкание на землю, возникшая при этом дуга привела к межвазному замыканию и отключению МВ-6 Т-1 действием защит.</t>
  </si>
  <si>
    <t>ПвВнг 6(1х95)</t>
  </si>
  <si>
    <t>ТР - 13.09.2016</t>
  </si>
  <si>
    <t xml:space="preserve"> ВЛ-6 ф.174-04</t>
  </si>
  <si>
    <t xml:space="preserve">Перекрытие линейной изоляции крыльями птицы проводов на опоре №32/10 ВЛ-6кВ ф174-04. Перекрытие изоляции привело к двухфазному К.З., что явилось причиной отключения ф.174-04
</t>
  </si>
  <si>
    <t xml:space="preserve"> ТР – 13.08.2015. ТО - 28.03.2016г.</t>
  </si>
  <si>
    <t xml:space="preserve">ТР - август 2017г. </t>
  </si>
  <si>
    <t xml:space="preserve">01.02.2012г, 18.01.2013г, 04.02.2014г. </t>
  </si>
  <si>
    <t>ПС-35/6кВ №379 РУ-6кВ к.702 ВЛ-6кВ ф.702-10</t>
  </si>
  <si>
    <t>14.09.07г</t>
  </si>
  <si>
    <t>(ТО) 22.08.16г.      (ТР) не проводилися.</t>
  </si>
  <si>
    <t>09.17г.</t>
  </si>
  <si>
    <t>(ТР)11.2008,11.2009, 11.2012, 11.2013.</t>
  </si>
  <si>
    <t>ИОР-10-7.50      ШС-10</t>
  </si>
  <si>
    <t>ТР-13.03.2010г.       ТО-10.08.2016г.</t>
  </si>
  <si>
    <t>ТР-10.2017г.                    ТО-01.2017г.</t>
  </si>
  <si>
    <t>ВЛ-6 ф.041-15</t>
  </si>
  <si>
    <t xml:space="preserve">Разрушение изоляторов на оп.№ 6 ф. «А» и оп.№ 17 ф. «С». Произвели замену изоляторов. </t>
  </si>
  <si>
    <t>ТО - 17.04.2016
ТР - 09.07.2015</t>
  </si>
  <si>
    <t>ПС-110/35/6 КНС-20 ВЛ-35 Зимняя-1</t>
  </si>
  <si>
    <t>ВЛ-35 Зимняя-1</t>
  </si>
  <si>
    <t>Вследствие удара молнии вблизи опоры №17 ВЛ-35кВ Зимняя 1ц, индуцированным перенапряжением перекрыло линейную изоляцию проводов, что привело к возникновению дугового межфазного замыкания, разрушению изоляторов фазы «В» и отключению МВ-35кВ от действия защит, с успешным АПВ</t>
  </si>
  <si>
    <t>Т.О. - 11.2016г.
Т.Р. - .2018г.</t>
  </si>
  <si>
    <t>ВЛ-35 Паклиновская-1,2</t>
  </si>
  <si>
    <t>При прохождении грозового фронта произошел удар молнии вблизи ВЛ-35кВ. Вследствие удара молнии вблизи ВЛ-35кВ, на опор №66, 67 индуцированным перенапряжением перекрыло линейную изоляцию проводов, что привело к возникновению дугового межфазного замыкания и отключению вы-ключателя 35кВ ВЛ-35кВ «Паклиновская»1,2ц действием защит с последую-щим успешным АПВ.</t>
  </si>
  <si>
    <t xml:space="preserve">ТО –26.05.2016г.      ТР –  10.07.12,. </t>
  </si>
  <si>
    <t>Т.О. - 05.2017г.
Т.Р. - .2017г.</t>
  </si>
  <si>
    <t>ВЛ-35 
 Скриповская-1,2</t>
  </si>
  <si>
    <t>Гроза. После осмотра ВЛ-35кВ «Скриповская»-2 ц. обнаружено:на опор №38 фаза «В», разрушен   изолятор, на остальных видны следы термических ожогов. При осмотре секущей ячейки 35кВ «Скриповская –Паклиновская»  обнаружены разрушенные проходные изоляторы по «Скриповской» 1ц фаз «А», «В», «С».</t>
  </si>
  <si>
    <t>ВЛ-35 Суперблок-2</t>
  </si>
  <si>
    <t xml:space="preserve">При прохождении грозового фронта произошло попадание молнии в опору № 17 ВЛ-35 Суперблок-2
1.В результате попадания молнии в оп.№17 ВЛ-35 Суперблок-2 электродинамическим ударом разрушен изолятор в подвесной гирлянде ф. «В», произошло перекрытие линейной изоляции ф. «А» и «В».
2. Вследствие перекрытия изоляции, произошло двухфазное короткое замыкание, явившееся причиной отключения ВЛ-35 Суперблок-2. </t>
  </si>
  <si>
    <t>отечественный произхводитель</t>
  </si>
  <si>
    <t>ТР - 19.11.2014, 
ТО - 24.05.2016.</t>
  </si>
  <si>
    <t xml:space="preserve">ТР - октябрь 2024 </t>
  </si>
  <si>
    <t>ВЛ-35 Салют-1,2</t>
  </si>
  <si>
    <t>При прохождении грозового фронта произошло попадание молнии в провода ВЛ-35 Салют-1,2.
При попадании молнии в ВЛ-35 Салют возникшим перенапряжением произошло перекрытие линейной изоляции, и, как следствие, короткое замыкание ф. «А» и ф. «В» ВЛ-35 Салют-1,2 на оп.№85, что привело к отключению ВВ-35 Салют-1,2 на ПС Бекмеметьевская</t>
  </si>
  <si>
    <t>ТР - в 2024 году.</t>
  </si>
  <si>
    <t>ВЛ-35 Южная-1</t>
  </si>
  <si>
    <t>При прохождении грозового фронта произошел разряд молнии в опору № 37 ВЛ-35 Южная-1.
1. При попадании молнии в опору № 37 возникшим перенапряжением перекрыло линейную изоляцию ф. «В» и «С» ВЛ-35 Южная-1.
2.Перекрытие изоляции привело к двухфазному замыканию и отключению МВ-35 Южная-1 на ПС-35/6 кВ № 128.</t>
  </si>
  <si>
    <t>ТР – 19.02.2013 г. 
ТО – 29.07.2016 г.</t>
  </si>
  <si>
    <t xml:space="preserve"> ТР- февраль 2023 года. </t>
  </si>
  <si>
    <t>ВЛ-35 Кедровая-2</t>
  </si>
  <si>
    <t>При прохождении грозового фронта произошел разряд молнии в опору № 17 ВЛ-35 Кедровая-2.
1.При попадании молнии в опору № 17 возникшим перенапряжением перекрыло линейную изоляцию ф. «А» и «В» ВЛ-35 Кедровая-2.
2.Перекрытие изоляции привело к двухфазному замыканию и отключению МВ-35 Кедровая-2 на ПС-35/6 кВ № 128.</t>
  </si>
  <si>
    <t>АС-95/16</t>
  </si>
  <si>
    <t>ТР – 12.05.2010 г. 
ТО–20.01.2015 г.</t>
  </si>
  <si>
    <t xml:space="preserve"> ТР - декабрь 2020 г
 ТО - декабрь 2016 г</t>
  </si>
  <si>
    <t>При прохождении грозового фронта произошел разряд молнии в опору № 4/26 ВЛ-35 Север-2
1. При попадании молнии в опору № 4/26 возникшим перенапряжением перекрыло линейную изоляцию ф. «В» и «С» ВЛ-35 Север-2.
2. Перекрытие линейной изоляции привело к двухфазному короткому замыканию и отключению МВ-35 Север-2 на ПС-220/110/35/6кВ Усть-Балык.</t>
  </si>
  <si>
    <t>ТР – 14.12.2015 г.
ТО–12.07.2016 г.</t>
  </si>
  <si>
    <t>ТР - декабрь 2021 г,
ТО - март 2017 г</t>
  </si>
  <si>
    <t>ВЛ-35 Волга-1</t>
  </si>
  <si>
    <t>ВЛ-6 ф.203-05</t>
  </si>
  <si>
    <t>В результате перекрытия токоведущих частей птицей, между проводами ВЛ-6кВ ф.203-05 на опоре №35 возникло двухфазное короткое замыкание, что привело к отключению МВ-6кВ действием защит.</t>
  </si>
  <si>
    <t>Опоры – ж/б, металл; Провод А-95; Изоляторы  ШС-10,ШФ-10.</t>
  </si>
  <si>
    <t xml:space="preserve">Т.О. - 26.07.2016г.Т.Р. – 11.10.2013г </t>
  </si>
  <si>
    <t>ТО 07.2017 ТР 10.2016</t>
  </si>
  <si>
    <t>отказ РИТУ .21.10.2014г. 09.09.2015г</t>
  </si>
  <si>
    <t>ВЛ-6 ф.252-16</t>
  </si>
  <si>
    <t>Вследствие удара молнии вблизи опоры № 94 ВЛ-6кВ, индуцированным перенапряжением перекрыло линейную изоляцию проводов, что привело к возникновению дугового межфазного замыкания и отключению МВ-6кВ  «ф.252-16» от действия защит.</t>
  </si>
  <si>
    <t>Т.О. - 05.2017г.
Т.Р. - 11.2016г.</t>
  </si>
  <si>
    <t>ВЛ-35 Исток-1</t>
  </si>
  <si>
    <t xml:space="preserve">Перекрытие птицей шинопровода ф."А,В" на 1С-35  ПС 35/6 №2078 </t>
  </si>
  <si>
    <t>НАМИ-35 УХЛ-1</t>
  </si>
  <si>
    <t xml:space="preserve">ТР 21.05.2016             </t>
  </si>
  <si>
    <t>ТО 30.08.2016</t>
  </si>
  <si>
    <t>ВЛ-6 ф.174-04</t>
  </si>
  <si>
    <t xml:space="preserve"> КЗ вледствии задевания проводов в пролёте опор №32/10-32/11 при поезде неустановленного автотранспорта.</t>
  </si>
  <si>
    <t>А95</t>
  </si>
  <si>
    <t>ВЛ-6 кВ ф.351-15</t>
  </si>
  <si>
    <t>2-х фазное КЗ ф.В и ф.С на ЛР-6кВ опора №1-1 отпайка на к.14 вследствии попадания птицы.</t>
  </si>
  <si>
    <t>ТР-21.08.2015;ТО-28.07.2016</t>
  </si>
  <si>
    <t>ТР-08.2017г;ТО-11.2017</t>
  </si>
  <si>
    <t>АО «Компания МТА»</t>
  </si>
  <si>
    <t>ВЛ-6 ф.180-15</t>
  </si>
  <si>
    <t>Повреждений оборудования в зоне эксплуатационной ответственности БЭО-1 нет. Причина отключения находится в зоне эксплуатационной ответственности АО «Компания МТА»</t>
  </si>
  <si>
    <t>ВЛ-6кВ ф.062-12</t>
  </si>
  <si>
    <t>В районе К-105 оп.30в частичное разрушение изолятора ф.В., следы КЗ на проводах ф.А и В. Изолятор заменили.</t>
  </si>
  <si>
    <t>ТР 12.05.2015г.           ТО 18.05.2016</t>
  </si>
  <si>
    <t>ПС 35/6кВ 276          ВЛ-6кВ ф.276-06</t>
  </si>
  <si>
    <t>На оп.№ 4 ф."В" разрушен изолятор , КЗ ф."А,В".Устранили , ф.276-06 ввели в работу.</t>
  </si>
  <si>
    <t>ТО  –16.06.2016г,
ТР  – 02.09.2011г.</t>
  </si>
  <si>
    <t xml:space="preserve">РП-35 Ефремовский ВЛ-35 Квант-1 </t>
  </si>
  <si>
    <t xml:space="preserve"> ВЛ-35 Квант-1 </t>
  </si>
  <si>
    <t xml:space="preserve">При тяжёлом пуске электродвигателя агрегата №5 на КНС-1Е, ток превысил заданное значение уставок МТЗ-2 ВВ-35кВ «Квант-1», что привело к отключению ВВ-35кВ «Квант-1» действием защиты «МТЗ-2» ,с успешным «АПВ». </t>
  </si>
  <si>
    <t xml:space="preserve">1. Вследствие снижения механических свойств и перепада температур(с  положительной на отрицательную) произошло разрушение опорных изоляторов ф. «А» и ф. «В» на ЛР-6кВ оп.№47/17 ф.17404.
2. При разрушении опорных изоляторов произошло 2х фазное замыкание на землю, явившееся причиной отключения ВЛ-6кВ ф.17404.
</t>
  </si>
  <si>
    <t>ТР – 13.08.2015         ТО-28.03.2016г.</t>
  </si>
  <si>
    <t>ВЛ-110 кВ Магистральная - Петелинская,
ВЛ-110кВ Святогор - Петелинская</t>
  </si>
  <si>
    <t xml:space="preserve">ДЭС КП-41 6х1,25 </t>
  </si>
  <si>
    <t>Отключение ВВ-6кВ яч.№1-5 произошло в момент производства работ персоналом ООО "Энергопотенциал" в шкафу РЗА яч.№1-5 на МПУ "Сириус 2Л" по изменению коэффициента трансформации с 200/5 (уст. МТЗ 1ст. 1200/0сек., МТЗ 2ст. 330/0,5сек.)  на 600/5  (уст. МТЗ 1ст. 1200/0сек., МТЗ 2ст. 330/0,5сек.). По факту в яч. №1-5 установлены ТТ-200/5А. Рабочий J-160А. Причиной отключения послужило неверный ввод значения уставки КТТ, следствие работа МТЗ 2 ступени. Прямые потери: 2,4т/3,8м3, косв. 20,8т/32м3. Контроль за уровнем напряжения, запуском мех. фонда. Отправленна телефонограмма в ООО "Энергопотенциал", ЦИТС  ОАО СН-МНГ, РИТС-2. Составлен акт.</t>
  </si>
  <si>
    <t xml:space="preserve">ГПЭС ДНС-1 6х1,250; 12х1,375 </t>
  </si>
  <si>
    <t>Аварийный останов ГПГУ 1-5,7-12, ДГУ 13,14,16-18.  На панели управления ГПГУ1,5,9,10 сигнал "детонация", на ДГУ 13,14,16,17 сигнал "регулирование частоты вращения". Сброс нагрузки 9950 кВт. Потери нефти составили, косвенные 1,7т/6,3м3, прямые 42,5т/359,1м3 отнесены в Автономные источники электроснабжения. Запуск в 01:03 ДГУ-18, подали напряжение на СН. 01:21 ВКЛ. яч.1-10 в работе ДГУ 14,17,18. 01:29 ВКЛ яч.1-5. 01:43 ВКЛ яч.2,5 , яч.1-6. 01:56 ВКЛ.яч.1-7 в работе ГПГУ 2,3,4,7,8,11,12, ДГУ-14-18. 02:02 ВКЛ. яч.2-4. 02:12 Набрана нагрузка 90%. Отправлена телефонограмма в ОДС Энергопотенциал.</t>
  </si>
  <si>
    <t xml:space="preserve">ГПЭС-2 2х1,4; 6х1,468 </t>
  </si>
  <si>
    <t xml:space="preserve">Аварийнй останов ГПГУ 1-6. На панели управления ГПГУ сигнал " превышение оборотов двигателя". Причиной аварийного останова послужило нарушение технологического режима КНС-2,  останов СТД №1,2, по причине низкого давления жидкости на приеме насосов, в результате  отключения АД- 250 кВт НСиПВ №2  из-за  ложного срабатывания датчика температуры двигателя. Сброс нагрузки 4,8 МВт. Потери нефти составили 1,5т, жидкости 3,5 м3. Отключение  отходящих  ячеек 8,9,15,16  в РУ ГПЭС-2. Запуск в работу ГПГУ-2. Включение  отходящих  ячеек 8,9,15,16 в  РУ ГПЭС-2. Запуск в работу ГПГУ 1-6, ДГУ 1-2, запуск технологического оборудования ДНС-2, КНС-2. Восстановление  технологического  режима  в 11:44. </t>
  </si>
  <si>
    <t>Отключение ВЛ-6кВ Ф-8 с не успешным АПВ, действием защиты МТЗ. В 2:14 ТУ успешно. В момент отключения яч.№8  по системе ТМ зафиксирован бросок тока 191А, уставка МТЗ 240А/1сек; МТО 1600А/0сек. При осмотре ЭО ПС 35/6кВ было обнаружено разрушение опорного изолятора Ф-"А" в ВВ отсеке яч.№8, следы КЗ на проходных изоляторахв ВВ отсеке яч.8, в следствии попадания дождевой воды. Потери нефти прямые составили: 1т/ 18,9м3 Контроль за уровнем напряжения, запуском мех. фонда. Произведен осмотр эл. оборудования ВЛ-6кВ Ф-8, ПС-35/6кВ. Произвели замену опорного изолятора Ф-А в ВВ отсеке яч.8, чистку ВВ отсека яч.8.  Сообщено в ООО ЧОП Мега-Щит. Отправлена телефонограмма в РИТС-2 и ОАО СН-МНГ о предоставлении информации с СУ УЭЦН.</t>
  </si>
  <si>
    <t>Ускорение 3 ступени ЗЗ</t>
  </si>
  <si>
    <t xml:space="preserve"> ВЛ 110 кВ Комета-Лысенковская-1</t>
  </si>
  <si>
    <t>ПС 220/110/35 кВ Комета ВЛ 110 кВ Комета-Лысенковская-1</t>
  </si>
  <si>
    <t>Отключение ВЛ-110кВ Комета-Лысенковская-1 на ПС 220/110/35кВ Комета, на ПС 110/35/6кВ отключение В-110кВ Комета-1 и В-110кВ Кирьяновская-1 с успешным АПВ. Сброс нагрузки составил 27МВт из них 19МВт технологическое оборудование. По результатам осмотра обнаружены следы КЗ на шлейфе и траверсе фазы "С" опоры №91. Ремонт провода не требуется. Потери нефти составили: косвенные 16,1т/1051.3м3, прямые 4т/122,9м3. Регулировка напряжения, контроль за запуском мех.фонда. Осмотр ПС 35/6кВ Куст-115, Куст-106, Куст-103, Промысловая-1, КНС-1А, КНС-1бис, РУ-6кВ №1, №3.</t>
  </si>
  <si>
    <t xml:space="preserve">В результате порывов ветра произошло падение дерева из-за пределов охранной зоны ВЛ-6кВ в пролете опор 133-134 Ф-5, что привело к КЗ и отключению ВЛ-6кВ. Замена изоляции и ремонт провода не требуютя. Потери нефти составили косвенные 2т/19,4м3, прямые 0,6т/7,5м3.  Контроль за уровнем напряжения, запуском мех. фонда. Произведен осмотр эл. оборудования ПС-35/6кВ, ВЛ-6кВ. </t>
  </si>
  <si>
    <t xml:space="preserve">ТР: 
ТО: 
КР: 
Вне плана: 18.04.2015
Заявка НГП: </t>
  </si>
  <si>
    <t>Высокая температура охлаждающей жидкости</t>
  </si>
  <si>
    <t>ДЭС КП-44 4х1,25; 6х1,4 ДГУ-4 "Aggreko"</t>
  </si>
  <si>
    <t>Аварийный останов ДГУ-2,4,5,8,9. На панели управления ДГУ-4 аварийный сигнал-ошибка 1760( высокая температура охлаждающей жидкости). Сброс нагрузки 3,5 МВт. Потери нефти прямые 5,3 т/19,5 м3; косвенные 8,1т/ 27,7м3. Осмотр оборудования. Запуск ДГУ-2,5,6,8,9. Контроль за уровнем напряжения и запуском мех. фонда. Отправлена телефонограмма в ООО "АЭС".</t>
  </si>
  <si>
    <t>Отключение произошло в момент прохождение грозового фронта. Уставка МТО 1400А, 0сек, МТЗ 435А, 0,5сек. Длина ВЛ-6кВ 10,8км, ОПН-6кВ 24шт. на оп.№1,22,47, КТПН №1,2 КП-139,200. Сброс нагрузки 3,06МВт. Набор нагрузки: 50%-15 мин, 90%-30 мин. Потери нефти: прямые 1,1т/35,9м3, косвенные 1,9т/218,4м3 Осмотр ПС 35/6кВ К-114, регулеровка напряжение на 1Т. Отправлена телефонограмма в ОАО о предоставлении информации СУ. При осмотре ВЛ-6кВ выявлены ожоги провода Ф-В,С в пролете опор №61-62.</t>
  </si>
  <si>
    <t xml:space="preserve">ТР: 08.10.2015
ТО: 
КР: 
Вне плана: 
Заявка НГП: </t>
  </si>
  <si>
    <t>Отключение произошло в момент прохождение грозового фронта. Уставка МТО 1500А, 0сек, МТЗ 450А, 0,5сек. Длина ВЛ-6кВ 8,45км, ОПН-6кВ 24шт. на оп.№1,84,86, КТПН №1,3,4,5,6 КП-163, РВО-6кВ 6шт. на КТПН №2,7 КП-163. Сброс нагрузки 3,4МВт Набор нагрузки: 50%-15 мин, 100%-45 мин. Потери нефти: прямые 0,8т/31,9м3, косвенные 0,2т/38,3м3 Осмотр ПС 35/6кВ К-115, регулеровка напряжение на 2Т. Отправлена телефонограмма в ОАО о предоставлении информации СУ. При осмотре ВЛ-6кВ выявлены ожог провода Ф-В и ожог изолятора ШС-10 Ф-С на опоре №132. 26.05.16г. произведена замена изоляции.</t>
  </si>
  <si>
    <t>Отключение ВЛ-6кВ при прохождении грозового фронта. На МПУ "Сепам" зафиксирован ток: фаза "А"-2400А, "В"-2490А. Уставки МТЗ 200А/0,5с; МТО 1000А/0с._x000D_
Длина ВЛ-6кВ L-14км, ОПН-6кВ 27шт установлены на КТПН 6/0,4кВ 400кВА №1,2 КП-19, пункт АВР-6кВ КП-19, на оп.1. Потери нефти: прямые 0,5т/1,2м3. Осмотр ВЛ-6кВ до опоры №125, КТПН 6/0,4кВ, пункта АВР-6кВ КП-19, контроль за напряжением и запуском мех.фонда. При осмотре ВЛ-6кВ обнаружены ожоги изоляции Ф-"А,С" на оп.№23, фаз "А,В,С" на оп.№26. 26.05.2016г произвели осмотр до конца.  27.05.16г. по н/д 179/1020 произвели замену изоляции. Составлен акт.</t>
  </si>
  <si>
    <t>ВЛ Изоляторы ШС</t>
  </si>
  <si>
    <t>Во время прохождения грозового фронта произошло отключение ВВ-6 кВ яч.№5 в ЗРУ-6 кВ «ГПЭС ДНС-2»  действием защиты "МТО". Зафиксировано увеличение тока  фаза"А" 2007 А; фаза"С" 2034 А, уставка МТО 1500 А/0 сек. На «ГПЭС ДНС-2» произошло отключение АВГ-0,4 кВ ГПГУ№1-7 по защите "Мгновенная токовая отсечка". ГПГУ№1,2,3 остановились. ГПГУ№4,5,6,7 остались работать на холостом ходу. При осмотре ВЛ-6 кВ Ф-5 ЗРУ-6 кВ "ГПЭС ДНС-2" обнаружены ожоги изоляторов на опоре №2.1 Фаза А,В,С. 26.05.16г по н/д 178/1008 заменили повреждённые изоляторы._x000D_
 Потери нефти:прямые 11,2т/73,7м3. Осмотр оборудования, в 14:33 пуск ДГУ№8 на собственные нужды, в 14:48 подано напряжение на отходящие ВЛ-6кВ Ф№5,10. В 14:52 в работе 5 единиц ГПГУ, подано напряжение на ВЛ-6кВ Ф№6. В 14:57  подано напряжение на отходящие ВЛ-6кВ Ф №8,9.</t>
  </si>
  <si>
    <t xml:space="preserve">ТР: 24.05.2016
ТО: 
КР: 
Вне плана: 12.07.2015
Заявка НГП: </t>
  </si>
  <si>
    <t>Отключение ВЛ-6кВ Ф-3 с не успешным АПВ, действием защиты МТЗ. В 10:56 ТУ успешно. В момент отключения яч.3  по системе ТМ зафиксирован бросок тока 231А, уставка МТЗ 420А/0,5сек; МТО 1600А/0сек. При осмотре обнаружено падение дерьев на ВЛ-6кВ в пр.оп.38-39 на Ф-А, пр.оп.40-41 Ф-А,В. Набор нагрузки: 70%-5 мин, 100%-15 мин. Потери нефти: прямые 1,5т/12,4м3, косвенные 0,7т/5,1м3 Осмотр эл.оборудования ПС 35/6кВ, ВЛ-6кВ, КТПН 6/0,4кВ КП-15,16,80,99, контроль за напряжением и запуском мех.фонда. Удаление деревьев в пр.оп.38-39, 40-41. Отправлена телефонограмма в ЦИТС ОАО, РИТС-1 о предоставлении информации с СУ УЭЦН</t>
  </si>
  <si>
    <t xml:space="preserve">ТР: 
ТО: 
КР: 
Вне плана: 29.05.2015
Заявка НГП: </t>
  </si>
  <si>
    <t>Падение деревьев, опор на ВЛ</t>
  </si>
  <si>
    <t>АЕ-16</t>
  </si>
  <si>
    <t>Восточное Эхаби, скв. 382</t>
  </si>
  <si>
    <t>Одопту, скв. 57, 64</t>
  </si>
  <si>
    <t>АС-75</t>
  </si>
  <si>
    <t>Отгорела перемычка в БУ - аварийная опора, треб. АПТ</t>
  </si>
  <si>
    <t>11.2016.</t>
  </si>
  <si>
    <t>Схлест проводов ТП-6/0,4кВ № 16</t>
  </si>
  <si>
    <t>Схлест проводов ТП-6/0,4кВ № 3</t>
  </si>
  <si>
    <t>АС-50/8</t>
  </si>
  <si>
    <t>БМК-2</t>
  </si>
  <si>
    <t>ВА 101</t>
  </si>
  <si>
    <t>АС 50/8</t>
  </si>
  <si>
    <t>51НИХ112М4</t>
  </si>
  <si>
    <t>Восточное Эхаби, скв. 372</t>
  </si>
  <si>
    <t>замер 0, не запускается, сгорел эл. двигатель 18,5кВт</t>
  </si>
  <si>
    <t>Эхаби, скв. 15</t>
  </si>
  <si>
    <t>не запускается, ревизия ВЛ-0,4кВ, запуск</t>
  </si>
  <si>
    <t>Нет фазы с опоры ВЛ-0,4кВ</t>
  </si>
  <si>
    <t>Катангли, скв. 785</t>
  </si>
  <si>
    <t>Переразделка кабеля в БУ</t>
  </si>
  <si>
    <r>
      <t>АВВГ 4х6 мм</t>
    </r>
    <r>
      <rPr>
        <sz val="12"/>
        <rFont val="Arial"/>
        <family val="2"/>
        <charset val="204"/>
      </rPr>
      <t>²</t>
    </r>
  </si>
  <si>
    <t>ВА-100</t>
  </si>
  <si>
    <t>06.2015.</t>
  </si>
  <si>
    <t>Выбило автомат ТП №305 гр. 1</t>
  </si>
  <si>
    <t>А3124, 100А</t>
  </si>
  <si>
    <t>РТТ 121</t>
  </si>
  <si>
    <t>АЕ, ТРН</t>
  </si>
  <si>
    <t>АЕ,ТРН</t>
  </si>
  <si>
    <t>Центральная Оха, скв. 2868 от ТП-93</t>
  </si>
  <si>
    <t>межвитковое кз ЭД 5,5 кВт / 1500 об/мин.</t>
  </si>
  <si>
    <t>Центральная Оха, скв. 1699 от ТП-216</t>
  </si>
  <si>
    <t>Поврежден моторный кабель</t>
  </si>
  <si>
    <t>Эхаби, скв. 230 от ТП-34</t>
  </si>
  <si>
    <t>АОЭЭ.Сгорел ЭД 18,5кВтх1000об.мин. ЭД в наличии, нет шкива, заявка на ОМЗ отправлена.</t>
  </si>
  <si>
    <t>Западное Сабо, скв. 171 от ТП-403</t>
  </si>
  <si>
    <t>отгорел кабельн. спуск 0,4кВ - замена кабеля</t>
  </si>
  <si>
    <t>Центральная Оха, скв. 2829 от ТП-201</t>
  </si>
  <si>
    <t>11.05.2016.</t>
  </si>
  <si>
    <t>Одопту-Северный купол</t>
  </si>
  <si>
    <t>АОУЭЦН Низкое питающее напряжение</t>
  </si>
  <si>
    <t>не запускается по эл. части, восстановление фазного провода в БУ</t>
  </si>
  <si>
    <t xml:space="preserve"> К/З обмотки эл/дв  7,5 кВ х 1500 об/мин. Уст. ЭД 7,5/1000 об.</t>
  </si>
  <si>
    <t>В-6-1, СВ-6</t>
  </si>
  <si>
    <t>А3716 100А</t>
  </si>
  <si>
    <t>А31</t>
  </si>
  <si>
    <t>АЕ-100</t>
  </si>
  <si>
    <t>АЕ</t>
  </si>
  <si>
    <t>ВА 57</t>
  </si>
  <si>
    <t xml:space="preserve">А3716 </t>
  </si>
  <si>
    <t>АВВГ 4х70</t>
  </si>
  <si>
    <t>4х1500</t>
  </si>
  <si>
    <t>ВА 101,ПМ 65,КУБ 2000</t>
  </si>
  <si>
    <t>ВА5735</t>
  </si>
  <si>
    <t>05.2015.</t>
  </si>
  <si>
    <t>АП-16</t>
  </si>
  <si>
    <t>5,5/1000</t>
  </si>
  <si>
    <t>05.2014.</t>
  </si>
  <si>
    <t>Г-Абунан,</t>
  </si>
  <si>
    <t>АОЭЭ: причина неизвестна</t>
  </si>
  <si>
    <t>ТРН-16</t>
  </si>
  <si>
    <t>А-3124</t>
  </si>
  <si>
    <t>ВА61F29-63А,ТРН</t>
  </si>
  <si>
    <t>КЛ 0,4 кВ КГ3х25-1х16</t>
  </si>
  <si>
    <t>1995г.</t>
  </si>
  <si>
    <t>ВЛ 0,4кВ АС-35</t>
  </si>
  <si>
    <t>1993г.</t>
  </si>
  <si>
    <t>АВВГ 3х50-1х35</t>
  </si>
  <si>
    <t>КГ 3х35-1х25</t>
  </si>
  <si>
    <t>04.2014.</t>
  </si>
  <si>
    <t>АЕ2046М-63А</t>
  </si>
  <si>
    <t>193г.</t>
  </si>
  <si>
    <t>ВА101-63А</t>
  </si>
  <si>
    <t>CUMMINS C2250D5</t>
  </si>
  <si>
    <t>15/1000</t>
  </si>
  <si>
    <t>5,5-1000</t>
  </si>
  <si>
    <t>1952г.</t>
  </si>
  <si>
    <t>11.2014.</t>
  </si>
  <si>
    <t>2015.</t>
  </si>
  <si>
    <t>ВА 101-63А</t>
  </si>
  <si>
    <t>BA47-29-D63, LC1E95</t>
  </si>
  <si>
    <t>КГ 4х50</t>
  </si>
  <si>
    <t>АПВ 3х50</t>
  </si>
  <si>
    <t>АВ 63А</t>
  </si>
  <si>
    <t>2017.</t>
  </si>
  <si>
    <t>ВА 47-27-С6</t>
  </si>
  <si>
    <t>22,5/1000</t>
  </si>
  <si>
    <t>ПНЛ2100</t>
  </si>
  <si>
    <t>АЕ2046 20А</t>
  </si>
  <si>
    <t>01.08.2016.</t>
  </si>
  <si>
    <t>12.02016.</t>
  </si>
  <si>
    <t>ВА 5735 160А</t>
  </si>
  <si>
    <t xml:space="preserve">В </t>
  </si>
  <si>
    <t>2006.</t>
  </si>
  <si>
    <t>ВБП-10-20/630</t>
  </si>
  <si>
    <t>04.2015.</t>
  </si>
  <si>
    <t>22\1000</t>
  </si>
  <si>
    <t>Центральная Оха,  от ТП  97 Гр.1</t>
  </si>
  <si>
    <t>окисление на опоре  скв.2277 по фазе А.</t>
  </si>
  <si>
    <t>Центральная Оха, скв.1405 от ТП  220</t>
  </si>
  <si>
    <t>выбивает автомат</t>
  </si>
  <si>
    <t>АП-16А</t>
  </si>
  <si>
    <t>Мухто, скв.217 от ТП  331</t>
  </si>
  <si>
    <t>сгорел автомат в БУ.</t>
  </si>
  <si>
    <t>А3124 50А</t>
  </si>
  <si>
    <t>В-6 1Т</t>
  </si>
  <si>
    <t>По АСДУ "Мир" авт.отключение В-6 1Т ПС-35/6 кВ "Тунгор". Включение В-6 1Т успешно, К.И. - норма. При ОС ПС-35/6 кВ "Тунгор"  сработала защита: "запрет" АВР-6 кВ, неисправность цепей управления, присутствует запах гари. Яч.№4 ЛК-7Т ( ЛК-7Т- принадлежит МУП ЖКХ)</t>
  </si>
  <si>
    <t>Тунгор, скв.163  от ТП  151</t>
  </si>
  <si>
    <t>на опоре №1 ВЛ - 0,4  ТП№151 сорвало изолятор фазы В с крюка</t>
  </si>
  <si>
    <t>Тунгор, скв.52  от ТП  151</t>
  </si>
  <si>
    <t>руч.ост. - отключение эл/эн - работа "УЭ" по восстановлению ТП №151 (скв.163)</t>
  </si>
  <si>
    <t>Восточное Эхаби, скв.591 от КТП 6/0,4кВ №10</t>
  </si>
  <si>
    <t>сгорел ЭД22кВт*1000об.мин.</t>
  </si>
  <si>
    <t>БРНО</t>
  </si>
  <si>
    <t>Центральная Оха, скв.1478 от ТП  97</t>
  </si>
  <si>
    <t>в БРНО отгорел контакт, переразделка моторного кабеля эл. дв. 4 кВт, 1000 об/мин</t>
  </si>
  <si>
    <t>Центральная Оха, скв.2482 от ТП  224</t>
  </si>
  <si>
    <t>КЗ обмотки эл. дв. 7,5 кВт 1000 об/мин</t>
  </si>
  <si>
    <t>КТП 6/0,4кВ №412</t>
  </si>
  <si>
    <t>Мухто, КТП 6/0,4кВ №412</t>
  </si>
  <si>
    <t xml:space="preserve"> выбило автомат в ТП,  после откл.ПС 35/кВ "Мухто"</t>
  </si>
  <si>
    <t>А3124 100А</t>
  </si>
  <si>
    <t>Мухто, скв.208 от ТП  346</t>
  </si>
  <si>
    <t>неисправность реле времени,  после откл.ПС 35/кВ "Мухто"</t>
  </si>
  <si>
    <t>ЭВ-247</t>
  </si>
  <si>
    <t xml:space="preserve"> сработала защита ПРН,  после откл.ПС 35/кВ "Мухто"</t>
  </si>
  <si>
    <t>ПРН</t>
  </si>
  <si>
    <t>Мухто, скв.135 от ТП  344</t>
  </si>
  <si>
    <t>Выбило автомат в БУ,  после откл.ПС 35/кВ "Мухто"</t>
  </si>
  <si>
    <t>А3124 125А</t>
  </si>
  <si>
    <t>Мухто, скв.274 от ТП  332</t>
  </si>
  <si>
    <t>Сработала защита,  после откл.ПС 35/кВ "Мухто"</t>
  </si>
  <si>
    <t>КУБ 2000-063</t>
  </si>
  <si>
    <t>Восточное Эхаби, скв.304 от КТП 6/0,4кВ №19</t>
  </si>
  <si>
    <t>dekraft 063</t>
  </si>
  <si>
    <t>Эхаби, скв.362 от КТП 6/0,4кВ №17А</t>
  </si>
  <si>
    <t>ВА 4729 63А</t>
  </si>
  <si>
    <t>сгорел эл.двигатель 5,5/1000</t>
  </si>
  <si>
    <t xml:space="preserve"> Автоматическое отключение В-35кВ "Сабо" на ПС-35/6 кВ "Тунгор" (в остановке ПС-35/6 кВ "Мухто", "Кадыланьи", "З.Сабо", "Сабо", "НПС Сабо")  в результате попадания вороны между изоляторами на ПС-35/6кВ "Сабо"  В-35 З.Сабо и ЛР-35кВ "З.Сабо". Включение В-35 кВ "Сабо" - успешно. (Включение ПС-35/6 кВ "Мухто", "Кадыланьи","Сабо")</t>
  </si>
  <si>
    <t>2015г.</t>
  </si>
  <si>
    <t>ВР-35-35-20/630</t>
  </si>
  <si>
    <t xml:space="preserve"> ПС-35/6кВ "Сабо"</t>
  </si>
  <si>
    <t>В-35 "З.Сабо"</t>
  </si>
  <si>
    <t xml:space="preserve"> Автоматическое отключение В-35кВ "З.Сабо" на ПС-35/6 кВ "Сабо" в результате попадания вороны между изоляторами на ПС-35/6кВ "Сабо"  В-35 З.Сабо и ЛР-35кВ "З.Сабо". В остановке ПС-35/6 кВ "Зап.Сабо", "НПС Сабо". Снятие вороны с изоляторов В-35 кВ "Зап.Сабо". Включение ПС-35/6 кВ "Зап.Сабо", "НПС Сабо".</t>
  </si>
  <si>
    <t>ВМ-35-600</t>
  </si>
  <si>
    <t>07.2015г.</t>
  </si>
  <si>
    <t>сгорел  эл. дв. 7,5 кВт 1000 об/мин</t>
  </si>
  <si>
    <t>10,09.16</t>
  </si>
  <si>
    <t>Катангли, скв.993 от ТП 403</t>
  </si>
  <si>
    <t>переразделка кабеля в БУ</t>
  </si>
  <si>
    <t>выбило автомат на ТП - сгорел предохранитель на ТП</t>
  </si>
  <si>
    <t>Восточное Эхаби, скв.586 от КТП 6/0,4кВ №19А</t>
  </si>
  <si>
    <t>ПС-35/6 кВ "Северный Купол"</t>
  </si>
  <si>
    <t>Северный Купол скв.204,210 от   от ТП 3</t>
  </si>
  <si>
    <t>При ОС ДЭС-1 Северный Купол сильная течь тосола из-под металлического патрубка. Произвести аварийный  останов ДЭС-1 Северный Купол во избежание перегрева ДЭС и выхода его из строя.</t>
  </si>
  <si>
    <t>Северный Купол скв.211 от   от ТП 3</t>
  </si>
  <si>
    <t>Северный Купол скв.221,223 от ТП (скв.221,222,223) 1000кВА и  скв.201,208 от ТП3</t>
  </si>
  <si>
    <t>Тунгор, фидер №2</t>
  </si>
  <si>
    <t>Замена изолятора</t>
  </si>
  <si>
    <t>14.09.16.</t>
  </si>
  <si>
    <t>Тунгор, скв.52,96,163,165,172,175</t>
  </si>
  <si>
    <t>при подачи эл/энергии на м-е Одлпту-суша произошла аварийная остановка скв</t>
  </si>
  <si>
    <t>ТГ №5</t>
  </si>
  <si>
    <r>
      <t xml:space="preserve">Ааврийный останов ТГ №5 на ОТЭЦ. Отключение ВЛ-35 кВ Т602 "Колендо", ВЛ-35 кВ Т603 "Сабо", ВЛ-35 кВ "Т604 "Эхаби", ВЛ-35 кВ Т605 "Сахарная Сопка" действием </t>
    </r>
    <r>
      <rPr>
        <b/>
        <sz val="14"/>
        <color indexed="10"/>
        <rFont val="Times New Roman"/>
        <family val="1"/>
        <charset val="204"/>
      </rPr>
      <t>АЧР</t>
    </r>
    <r>
      <rPr>
        <sz val="14"/>
        <rFont val="Times New Roman"/>
        <family val="1"/>
        <charset val="204"/>
      </rPr>
      <t>. В работе ГТ №19. В 08:05 включение ВЛ-35 кВ Т605 "Сахарная Сопка".</t>
    </r>
  </si>
  <si>
    <t>ПМ-12</t>
  </si>
  <si>
    <t>КМИ 49512</t>
  </si>
  <si>
    <t>Катангли, скв.461 от ТП 407</t>
  </si>
  <si>
    <t>перезаделка кабельного ввода в БУС</t>
  </si>
  <si>
    <t>Восточное Эхаби, скв.573 от ТП  11А</t>
  </si>
  <si>
    <t>отгорел кабель на эл. двигателе</t>
  </si>
  <si>
    <t>Центральная Оха, скв.2763 от ТП  212</t>
  </si>
  <si>
    <t>нет фазы, отгорел маг. пускатель, подсоед напрямую от автомата</t>
  </si>
  <si>
    <t>ПМА-310</t>
  </si>
  <si>
    <t>Центральная Оха, скв.2309 от ТП  236</t>
  </si>
  <si>
    <t>КЗ моторного кабеля на корпус ЭД 7,5 х 1500.</t>
  </si>
  <si>
    <t>Восточное Эхаби, скв.209 от ТП 13</t>
  </si>
  <si>
    <t>отгорел ввод в БУ - выполнено, запуск</t>
  </si>
  <si>
    <t>Набиль, скв.87 от ТП - 309</t>
  </si>
  <si>
    <t>А3716 160А</t>
  </si>
  <si>
    <t>Эхаби, скв.89 от ТП 20</t>
  </si>
  <si>
    <t>Настройка блока токовой защиты</t>
  </si>
  <si>
    <t>Восточное Эхаби, скв.210,591 от ТП 10</t>
  </si>
  <si>
    <t>Замена кабельного спуска на гр №1 и №3</t>
  </si>
  <si>
    <t>АВВГ 3х35,1Х16</t>
  </si>
  <si>
    <t>Восточное Эхаби, скв.281,368 от ТП 10</t>
  </si>
  <si>
    <t>Восточное Эхаби, скв.56 от ТП 34</t>
  </si>
  <si>
    <t xml:space="preserve">сгорел ЭД 7,5кВтх1000об.мин. </t>
  </si>
  <si>
    <t>Восточное Эхаби, скв.50 от ТП 34</t>
  </si>
  <si>
    <t xml:space="preserve">сгорел ЭД 11кВтх1000об.мин. </t>
  </si>
  <si>
    <t>11/1000</t>
  </si>
  <si>
    <t>Восточное Эхаби, скв.516 от ТП 21</t>
  </si>
  <si>
    <t>сгорел пускатель</t>
  </si>
  <si>
    <t>ПМА 3100</t>
  </si>
  <si>
    <t>ПС-35/6 кВ "Северная"</t>
  </si>
  <si>
    <t>Центральная Оха, скв.2486 от ТП  228</t>
  </si>
  <si>
    <t>авт.отключение фидера Л-54СВ ПС-35/6 кВ "Северная", АПВ-неуспешно. При осмотре ВЛ-6 кВ падение Ан.№18/1 в районе ТП-6/0,4 кВ №96. Перевод на фид.Л-53С</t>
  </si>
  <si>
    <t>1955/1995</t>
  </si>
  <si>
    <t>АС-50; АС-70</t>
  </si>
  <si>
    <t>Дальная Северка, скв.16,38 от ТП 16; скв.32 от ТП 32</t>
  </si>
  <si>
    <t>Центральная Оха, скв.по фид.Л-54С</t>
  </si>
  <si>
    <t xml:space="preserve">авт.отключение фидера Л-54СВ ПС-35/6 кВ "Северная", АПВ-неуспешно. При осмотре ВЛ-6 кВ падение Ан.№18/1 в районе ТП-6/0,4 кВ №96. </t>
  </si>
  <si>
    <t>Катангли, скв.974 от ТП 606</t>
  </si>
  <si>
    <t>Переразделка кабеля в клемной коробке ЭД</t>
  </si>
  <si>
    <t>Каурунани, скв.4 от ТП 307</t>
  </si>
  <si>
    <t>Посадка U (причина  не известна)</t>
  </si>
  <si>
    <t>Мирзоева, скв.121 от ТП 410/1, скв.115 от ТП 606, скв.107 от ТП 604</t>
  </si>
  <si>
    <t>Мирзоева, скв.102 от ТП 503</t>
  </si>
  <si>
    <t>Мирзоева, скв.119 от ТП 604</t>
  </si>
  <si>
    <t>Монги, скв.341 от ТП 506; скв.238 от ТП 409; скв.141 от ТП 404</t>
  </si>
  <si>
    <t>Нижнее Даги, скв.53 от ТП 703</t>
  </si>
  <si>
    <t>ПС-35/6 кВ "2-ая площадь"</t>
  </si>
  <si>
    <t>Восточное Эхаби, Л-3ПЛ</t>
  </si>
  <si>
    <t>авт.отключение фидера Л-3Пл ПС-35/6 кВ "2-ая площадь", АПВ-неуспешно. При осмотре ВЛ-6 кВ падение Ан.расп.№42 в районе ТП-6/0,4 кВ №11.</t>
  </si>
  <si>
    <t>2017..</t>
  </si>
  <si>
    <t>Восточное Эхаби, скв.516,617 от ТП 21</t>
  </si>
  <si>
    <t xml:space="preserve"> ТП № 21 (гр.1) фид№2 "2ая Площадь"-  обрыв провода фаза С (сгнила опора , требуется АПТ)</t>
  </si>
  <si>
    <t>КТП 6/0,4кВ №12</t>
  </si>
  <si>
    <t>Восточное Эхаби, скв.346 от ТП 12</t>
  </si>
  <si>
    <t>сгорел проходной изолятор на ТП№12</t>
  </si>
  <si>
    <t>11.2016..</t>
  </si>
  <si>
    <t>Восточное Эхаби, скв.347 от ТП 12</t>
  </si>
  <si>
    <t>сгорел Эл.двигатель 22кВт *1000об/мин.</t>
  </si>
  <si>
    <t>ПС-35/6 кВ «Тунгор»,
ВЛ-35 кВ "Одопту"</t>
  </si>
  <si>
    <t>Повреждение ячейки В-35-1 на ПС 35/6 кВ "Северный Купол".</t>
  </si>
  <si>
    <t>ПС 35/6 кВ "Монги"
В-6кВ Ввод №1</t>
  </si>
  <si>
    <t>АО В-6кВ Ввод №1 на ПС 35/6 кВ "Монги", причина выясняется.</t>
  </si>
  <si>
    <t>Охинская ТЭЦ, ОРУ-110 кВ, 
В-110 кВ Т-5</t>
  </si>
  <si>
    <t>ТГ-5,6,
КА-6,8</t>
  </si>
  <si>
    <t>В 13:26 (местн) произошло разрушение маслонаполненного ввода фаза – «С» ВМ-Т5-110 и выброс масла с последующим возгоранием масла. 
АО ТГ- 5,6. Потеря собственных нужд станции, останов КА-6, КА-8.
В 13:48 запущена ГТУ-19, напряжение подано на ВЛ-35 кВ Т-601 (город), Т-604, 605, 606. 
В 17:32 ГТУ-6 в работе, в 17:35 напряжение подано на ВЛ-35 кВ Т-602, Т-603.</t>
  </si>
  <si>
    <t>СУЭР-1</t>
  </si>
  <si>
    <t>ТО 05.10.15 ТР 20.01.14</t>
  </si>
  <si>
    <t>Т.Ч</t>
  </si>
  <si>
    <t>ТО-26.04.15; ТР-20.04.16</t>
  </si>
  <si>
    <t>Подпил дерева  неустановленным лицом,  падение из внеохранной зоны на  ВЛ.</t>
  </si>
  <si>
    <t>Ав. откл.</t>
  </si>
  <si>
    <t>ПС-35/6 кВ К-89      Т1</t>
  </si>
  <si>
    <t>ПС-35/6 кВ К-89     Т1</t>
  </si>
  <si>
    <t>Неисправность МПУ Сириус-Т.</t>
  </si>
  <si>
    <t>ТМ-6300кВА "МПУ Сириус-Т"</t>
  </si>
  <si>
    <t>07.05.15г.</t>
  </si>
  <si>
    <t>перезапуск мехфонда. МПУ "Сириус-Т" Т-1 заменен.</t>
  </si>
  <si>
    <t>Зацеп провода ф. С  в пролете опор № 12/1-12/2 неустановленным крупногабаритным транспортом. Следы ожогов на проводах ф. В,С.</t>
  </si>
  <si>
    <t>08.10.15 29.09.14</t>
  </si>
  <si>
    <t>08.10.15г.</t>
  </si>
  <si>
    <t>КТПН-6/0,4кВ 160кВА</t>
  </si>
  <si>
    <t>Болгария</t>
  </si>
  <si>
    <t>Произведена регулировка  частоты на станции управления ЭЦН скв.12703 ,перезапуск мех.фонда</t>
  </si>
  <si>
    <t xml:space="preserve">Заменили изолятор на СШР-35кВ №2.   Произведен перезапуск мех.фнда. </t>
  </si>
  <si>
    <t>ШС-10 заменены,перезапуск мехфонда</t>
  </si>
  <si>
    <t>Замыкание КЛ-0,4кВ в нижней части АВ-0,4кВ скв. 35488 за границей эксплуатационной ответственности ЦпоЭЭС "Самотлор". Повреждение изоляции АВ-0,4кВ №3 250кВА, №5 250А КТПН №2 630кВА к-1714.</t>
  </si>
  <si>
    <t xml:space="preserve">Самара </t>
  </si>
  <si>
    <t>дефект устранен, перезапуск мехфонда</t>
  </si>
  <si>
    <t>Дождь, разрушение изолятора ШС-10 Ф "А" на оп.№9</t>
  </si>
  <si>
    <t>Дождь, разрушение  колонки изолятора ПР-1 ПЛУ-6 кВ №5-6 Ф "В" со стороны ВЛ-6 кв</t>
  </si>
  <si>
    <t xml:space="preserve"> ПР-1 ПЛУ-6 кВ №5-6 выведен из схемы, перезапуск мехфонда</t>
  </si>
  <si>
    <t>ТО-04.02.16; ТР-17.04.13</t>
  </si>
  <si>
    <t>ТО-27.08.15; ТР-30.04.14</t>
  </si>
  <si>
    <t>ТО-24.05.15; ТР-18.05.12</t>
  </si>
  <si>
    <t>ТО-19.02.16; ТР-23.05.15</t>
  </si>
  <si>
    <t>ТО-03.05.16; ТР-20.03.13</t>
  </si>
  <si>
    <t>ТО-23.05.16; ТР-13.04.15</t>
  </si>
  <si>
    <t>ТО-24.12.15; ТР-22.11.12</t>
  </si>
  <si>
    <t>ТО-26.03.16; ТР-17.02.14</t>
  </si>
  <si>
    <t>ТО-25.09.15; ТР-12.11.15</t>
  </si>
  <si>
    <t>ТО-16.01.15; ТР-01.08.13</t>
  </si>
  <si>
    <t>ТО-12.07.15; ТР-03.08.15</t>
  </si>
  <si>
    <t>ТО-12.09.15; ТР-03.04.14</t>
  </si>
  <si>
    <t>ТО-29.11.15; ТР-28.09.15</t>
  </si>
  <si>
    <t>ТО-29.02.16; ТР-08.12.15</t>
  </si>
  <si>
    <t>ТО-13.03.16; ТР-28.05.12</t>
  </si>
  <si>
    <t>внутреннее повреждение обмотки 6кВ</t>
  </si>
  <si>
    <t>Т 6300кВА</t>
  </si>
  <si>
    <t>перезапуск мехфонда, тр-р заменен</t>
  </si>
  <si>
    <t>ТО-21.05.14; ТР-28.12.16</t>
  </si>
  <si>
    <t>Гроза. Замена разрушенного изолятора по Ф-В оп№16,18 (Устранение "земли" в сети 6кВ)</t>
  </si>
  <si>
    <t>ТО-08.12.15; ТР-12.10.15</t>
  </si>
  <si>
    <t>ТО-02.10.15; ТР-02.09.14</t>
  </si>
  <si>
    <t>ТО-27.08.15; ТР-12.08.14</t>
  </si>
  <si>
    <t>ТО-06.06.16; ТР-13.01.16</t>
  </si>
  <si>
    <t>ТО-09.02.16; ТР-03.08.15</t>
  </si>
  <si>
    <t>ПС-110/35/6 Усть-Вахская ВЛ-35кВ  Ф-8</t>
  </si>
  <si>
    <t>Гроза. Разрушение одного ПС-70 в гирлянде Ф"В" на оп.25.</t>
  </si>
  <si>
    <t>ТО-18.11.15; ТР-13.05.15</t>
  </si>
  <si>
    <t>ТО-24.09.15; ТР-12.09.13</t>
  </si>
  <si>
    <t>ТО-23.01.16; ТР-25.11.14</t>
  </si>
  <si>
    <t xml:space="preserve">ТО-29.12.15; ТР-02.09.14   </t>
  </si>
  <si>
    <t>ТО-17.05.16; ТР-20.03.15</t>
  </si>
  <si>
    <t>ТО-12.06.16; ТР-28.02.15</t>
  </si>
  <si>
    <t>ТО-12.01.16; ТР-12.07.15</t>
  </si>
  <si>
    <t>ТО-02.05.16; ТР-14.04.14</t>
  </si>
  <si>
    <t>ТО-06.05.16; ТР-27.10.14</t>
  </si>
  <si>
    <t>ТО-14.06.16; ТР-10.08.15</t>
  </si>
  <si>
    <t>ТО-19.01.16; ТР-10.10.15</t>
  </si>
  <si>
    <t>ТО-14.09.15; ТР-05.07.13</t>
  </si>
  <si>
    <t xml:space="preserve">СССР </t>
  </si>
  <si>
    <t>ТО-11.07.15; ТР-02.12.14</t>
  </si>
  <si>
    <t>ТО-21.10.15; ТР-02.12.15</t>
  </si>
  <si>
    <t>ТО-29.05.15; ТР-10.08.14</t>
  </si>
  <si>
    <t>ТО-13.03.16; ТР-14.10.15</t>
  </si>
  <si>
    <t>ТО-25.03.16; ТР-08.04.16</t>
  </si>
  <si>
    <t>ТО-09.08.15; ТР-13.04.16</t>
  </si>
  <si>
    <t>ТО-04.07.16; ТР-18.09.14</t>
  </si>
  <si>
    <t>Дефект устранен.         перезапуск мехфонда</t>
  </si>
  <si>
    <t>перезапуск мехфонда. Составлен Ааварийный акт.</t>
  </si>
  <si>
    <t xml:space="preserve">КТПН 6/0,4 кВ №2*400 кВА К-304 </t>
  </si>
  <si>
    <t>разрушение  изолятора 0,4 ф С</t>
  </si>
  <si>
    <t>ВБП-10-20-1000</t>
  </si>
  <si>
    <t>Произведен перезапуск мех.фнда. Поросль убрали.</t>
  </si>
  <si>
    <t xml:space="preserve">Отключено персоналом. Заменили изоляторы. Произведен перезапуск мех.фнда. </t>
  </si>
  <si>
    <t>ЛР-6 тип Болгария</t>
  </si>
  <si>
    <t xml:space="preserve">07.2016-Отказ ЦИТС в отключении </t>
  </si>
  <si>
    <t>ТО-08.01.16; ТР-15.01.14</t>
  </si>
  <si>
    <t>ТО-08.01.16; ТР-27.07.16</t>
  </si>
  <si>
    <t>ТО-15.05.16; ТР-13.01.12</t>
  </si>
  <si>
    <t>ТО-19.07.15; ТР-08.05.14</t>
  </si>
  <si>
    <t>ТО-19.07.15; ТР-25.02.14</t>
  </si>
  <si>
    <t>изолятор                   ШС</t>
  </si>
  <si>
    <t xml:space="preserve">ТО-29.07.16; ТР-22.08.15. </t>
  </si>
  <si>
    <t xml:space="preserve">ТО-25.12.15; ТР-24.12.15. </t>
  </si>
  <si>
    <t>изолятор             ШФ</t>
  </si>
  <si>
    <t xml:space="preserve">ТО-23.12.15; ТР-21.10.15. </t>
  </si>
  <si>
    <t>оп. №33 замена 3-х изоляторов. Оп №28 замена изолятора ф "А" оп.№7 замена изолятора ф А,В", замена поврежденного провода. Перезапуск мехфонда</t>
  </si>
  <si>
    <t>ТО-12.03.16; ТР-31.05.12. Отказ 16.09.2014</t>
  </si>
  <si>
    <t>падение дерева из вне охранной зоны ВЛ-6кВ в пролете                оп№26-27</t>
  </si>
  <si>
    <t xml:space="preserve">Заменили изолятор. Произведен перезапуск мех.фнда. </t>
  </si>
  <si>
    <t>ТО-21.01.16; ТР-06.03.12. Отказ вТР 03.03.2015</t>
  </si>
  <si>
    <t>Обнаружена птица под ЛР-6кВ КТПН-400 к-1745 А</t>
  </si>
  <si>
    <t>СУЭР-2</t>
  </si>
  <si>
    <t>ТО-25.04.16; ТР-30.12.15.</t>
  </si>
  <si>
    <t>ПС-35/6кВ КНС-29/2       Т-1</t>
  </si>
  <si>
    <t>ПС-35/6кВ КНС-29/2             Т-1</t>
  </si>
  <si>
    <t xml:space="preserve">обнаружено тело животного (соболь)на  баке Т-1, перекрытие   изоляции вводов 6,35 кВ.  </t>
  </si>
  <si>
    <t xml:space="preserve"> МВ-6кВ ввод №1 ПС-35/6кВ К-1550</t>
  </si>
  <si>
    <t>СШ-6кВ №1 ПС-35/6кВ К-1550</t>
  </si>
  <si>
    <t>Разрушение трансформатора тока 6кВ</t>
  </si>
  <si>
    <t xml:space="preserve">Перевод нагрузки на резервные источники питания. Произведен перезапуск мех.фнда. </t>
  </si>
  <si>
    <t>Зацеп проводов Ф-А,С в пролете опор №17/1-17/2 неустановленным транспортом,повреждение проводов на 50%</t>
  </si>
  <si>
    <t xml:space="preserve">ТО-26.11.15; ТР-13.10.15. </t>
  </si>
  <si>
    <t>ОАО "Тюменнефтегаз"</t>
  </si>
  <si>
    <t>ООО "ЭнергоТехСервис"</t>
  </si>
  <si>
    <t>Скв.10Г, 12Г, 17Г, 18Г, 408Г. Авар.откл э/э (обрыв вязки провода к изолятору на опоре №7 Куст №4)</t>
  </si>
  <si>
    <t>ООО "Заполярэнергорезерв"</t>
  </si>
  <si>
    <t>ДКС-4</t>
  </si>
  <si>
    <t>ПАЭС №1,2</t>
  </si>
  <si>
    <t>Ошибка програмного обеспечения "авария КМ1, КМ5, КМ6, КМ7, КМ8"</t>
  </si>
  <si>
    <t>ООО "Атомконверс"</t>
  </si>
  <si>
    <t xml:space="preserve"> Авар.откл э/э (выход из строя двигателя АИ-20 ПАЭС №2)</t>
  </si>
  <si>
    <t>Останов ДКС-4 в следствии ложного срабатывания "ошибка ПЧ двигателя М3"</t>
  </si>
  <si>
    <t xml:space="preserve"> Авар.откл э/э (остановка ДКС №4 (сбой работы програмного обеспечения).</t>
  </si>
  <si>
    <t>ДКС-3,4</t>
  </si>
  <si>
    <t>ПАЭС №1,3</t>
  </si>
  <si>
    <t xml:space="preserve"> Авар.откл э/э (остановка ДКС №3,4 (сбой работы програмного обеспечения).</t>
  </si>
  <si>
    <t>Останов ДКС-4 в следствии ложного срабатывания "ошибка ПЧ двигателя М2,М3,М7"</t>
  </si>
  <si>
    <t>ПАЭС№3</t>
  </si>
  <si>
    <t>Пробой силового кабеля  в высоковольной ячейке ПАЭС -3</t>
  </si>
  <si>
    <t xml:space="preserve"> Авар.откл э/э (Причина отключения:  КЗ отходящей линии  ПАЭС №3).</t>
  </si>
  <si>
    <t>ДКС - 1</t>
  </si>
  <si>
    <t>Сбой програмного обеспечения ДКС-1</t>
  </si>
  <si>
    <t xml:space="preserve"> Авар.откл э/э (остановка ДКС №1 (сбой работы програмного обеспечения).</t>
  </si>
  <si>
    <t>ДКС-2</t>
  </si>
  <si>
    <t>Неисправность двигателя М-4 (насос охлаждения масла</t>
  </si>
  <si>
    <t xml:space="preserve"> Авар.откл э/э 11:30 (остановка ДКС №2 (Высокая температура масла, неисправность маслонасоса).  </t>
  </si>
  <si>
    <t>Сбой програмного обеспечения ДКС-2</t>
  </si>
  <si>
    <t>Авар.откл э/э 00:50 (остановка ДКС №2 (Высокая температура тосола).</t>
  </si>
  <si>
    <t>ДКС-2,3</t>
  </si>
  <si>
    <t>Сбой програмного обеспечения ДКС-2,3</t>
  </si>
  <si>
    <t xml:space="preserve"> Авар.откл э/э 03:54 (слом полумуфты компрессора ДКС №2, ошибка ЧРП ДКС №3.)</t>
  </si>
  <si>
    <t>ПАЭС №2</t>
  </si>
  <si>
    <t>остановка ПАЭС-2 по низкому давлению масла, ПАЭС-1 по перегрузу</t>
  </si>
  <si>
    <t>Аварийное отключение э/э 10:52 (вышел из строя двигатель)</t>
  </si>
  <si>
    <t>ВЛ-6кВ фидер №1</t>
  </si>
  <si>
    <t>17:25 отключение ф.1,2 работа МТЗ</t>
  </si>
  <si>
    <t>ОАО "Тюменефтегаз"</t>
  </si>
  <si>
    <t xml:space="preserve">Аварийное отключение электроэнергии с остановкой фонда скважин (10 шт.) по причине срабатывания защиты в КРУМ «МТЗ». Причина происшествия: экскаватор ООО "РосДорСтрой" задел ЛЭП в районе карьера «Р-6» на 49 км. </t>
  </si>
  <si>
    <t>ООО "Бурэнерго"</t>
  </si>
  <si>
    <t>ПАЭС</t>
  </si>
  <si>
    <t>ПАЭС №3,4,7,9</t>
  </si>
  <si>
    <t>Загидрачивание скважины</t>
  </si>
  <si>
    <t>Плунжерный насос закчки ингибитора</t>
  </si>
  <si>
    <t>Авар.откл э/э</t>
  </si>
  <si>
    <t xml:space="preserve">Обрыв вязки провода Фаза Б Опора №82 Ф-1 направление КП №5. </t>
  </si>
  <si>
    <t>ПАЭС №6,7,9</t>
  </si>
  <si>
    <t>Разрушение трубки подвода масла на датчик технологических защит ПАЭС №7</t>
  </si>
  <si>
    <t>Причина: разгерметизация трубопровода маслосистемы на ПАЭС №7.</t>
  </si>
  <si>
    <t>ТЭС</t>
  </si>
  <si>
    <t>ВЛ 6 кВ Кл-532п.</t>
  </si>
  <si>
    <t xml:space="preserve">М-е Южно-Ключевое, Узун. Отключение МВ-6 Кл-532п. ВЛ-6 кВ Кл-532п запитали через КР-55/Кл-532п-Кл-533. </t>
  </si>
  <si>
    <t>ВЛ-10 кВ ф-Пл-8, 10</t>
  </si>
  <si>
    <t>ПС "Тарханы", "Березовка", "Аксютино"</t>
  </si>
  <si>
    <t>ПС "Тарханы", "Берёзовка", "Аксютино"</t>
  </si>
  <si>
    <t>Посадка напряжения в сети 35 кВ при аварийном отключении Ф-ЧК-3 от ПС 35/10 кВ Чкаловская (СПО). Отработали защиты АПВН, МТО.</t>
  </si>
  <si>
    <t>2Т ПС110/35/10 "Победа"</t>
  </si>
  <si>
    <t>Отключение 2Т на ПС110 "Победа" по защите "ДЗТ" при включении 2В-10 2Т в КРУН-10кВ, произошол пробой изоляции КЛ-10кВ от 2Т до 2В-10 2Т КРУН-10, АВР-35 отработал.</t>
  </si>
  <si>
    <t xml:space="preserve">При осмотре ВЛ-6кВ обнаружены следы ожогов на проводах в пролете опор №№38/6-38/7. В охранной зоне ВЛ-6кВ обнаружен экскаватор принадлежащей «Эко-Строй –Сервис»  со следами ожогов на ковше. </t>
  </si>
  <si>
    <t>Набиль, скв.112, 140, 152 от ТП - 302</t>
  </si>
  <si>
    <t>ДЭС К-64  Первомайского нмр</t>
  </si>
  <si>
    <t>ПС-35/6 № 190 КТПН-6/0,4 № 1 к.303</t>
  </si>
  <si>
    <t>КТПН-6/0,4 № 1 к.303</t>
  </si>
  <si>
    <t>ВЛ-110 Магистральная-Святогор-1</t>
  </si>
  <si>
    <t>ВЛ-110 кВ Курчаская-Темрюк.</t>
  </si>
  <si>
    <t>ВЛ-6 кВ Ку-9 Приазовского ЭСУ.</t>
  </si>
  <si>
    <t>1СШ 35 кВ "Тарханы"(ПАО), ПС "Азаматово" (СПО) РП Жедрино Ф-РПЖ-5(СПО) отпайка ПАО</t>
  </si>
  <si>
    <t xml:space="preserve"> Диф.защита 
Т-1-Т.</t>
  </si>
  <si>
    <t xml:space="preserve">МВ-35 кВ Т-1-Т,  ВВ-6 кВ Ввод-6 Т-1-Т </t>
  </si>
  <si>
    <t>МВ-35 кВ Т-1-Т,  ВВ-6 кВ Ввод-6 Т-1-Т ПС 35/6 кВ "Городецк"</t>
  </si>
  <si>
    <t>К-64 Первомайского нмр</t>
  </si>
  <si>
    <t>ГТЭС Ван-Еганского м/я</t>
  </si>
  <si>
    <t>Остановка ГТЭС по низкому давлению газа на входе в ГТЭС (неисправность выравнивающего, редукционного клапана осушки газа.) Нагрузка переведена на ПС "Негус".</t>
  </si>
  <si>
    <t>КТП-517</t>
  </si>
  <si>
    <t>м/р "Хасырейское". АО ВЛ-6 кВ Ф-502 в результате повреждения проходных изоляторов на приемном портале КТП-517 (куст 8).</t>
  </si>
  <si>
    <t>ПС 35/6 кВ Куст-43 Тр-р 35/6 кВ №1</t>
  </si>
  <si>
    <t>При производстве работ по подготовке рабочего места персонал не убедившись в диспетчерском наименование требующего отключения коммутационного аппарата ошибочно произвел отключение 1ТР-35, что привело к отключению 1Т и кратковременному исчезновению напряжения на 1С-6кВ. Работа АВР-6кВ успешно.</t>
  </si>
  <si>
    <t>КТП 6/0,4кВ №10</t>
  </si>
  <si>
    <t>Восточное Эхаби, ТП-10</t>
  </si>
  <si>
    <t>ПС "Ново-Медведкинская", "Шулаевская", "Скворцовская"</t>
  </si>
  <si>
    <t>ф-1404</t>
  </si>
  <si>
    <t>14:27</t>
  </si>
  <si>
    <t>ЗРУ10 ПАЭС
 Вводная ячейка №4</t>
  </si>
  <si>
    <t>ЗРУ- 10 ПАЭС
 Вводная ячейка №4</t>
  </si>
  <si>
    <t>ЗРУ-10 ПАЭС
 Вводная ячейка №4</t>
  </si>
  <si>
    <t>Ошибочное отключение вводного выключателя (яч.№4)  персоналом "Альфа-Дизель" при оперативных переключениях в ЗРУ-10 ПАЭС для проведения плановых работ по перемонтажу спусков провода 
ВЛ-10кВ опора №43 от ТП-10/0,4 №1 до вводного портала ПС-35/6 № 7.</t>
  </si>
  <si>
    <t xml:space="preserve">ВЛ-6 кВ Ф-4 </t>
  </si>
  <si>
    <t>ПС 36/6кВ К-233,
ВЛ-6 ф.233-18</t>
  </si>
  <si>
    <t>Схлест проводов в пролете оп.42-43У из-за наклона опоры 343У</t>
  </si>
  <si>
    <t>К-3 скв.255</t>
  </si>
  <si>
    <t xml:space="preserve">Аварийный останов ГПГУ-1, на панели управления ПЛК сработал сигнал "Критическая детонация" что привело к  аварийному отключению ВЛ-6кВ Ф-6,8 на ПС 35/6кВ Аригольская-2 действием защиты АЧР 1ст(уст. 49,3Гц, 0сек.). </t>
  </si>
  <si>
    <t>Посадка напряжения в сети 110 кВ из-за аварийного отключения ВЛ-110 кВ Сав-2. АПВ успешное.</t>
  </si>
  <si>
    <t>ПС 35/6кВ №1802 
ВЛ-6 ф.1802-04</t>
  </si>
  <si>
    <t>В-6 ф.1802-04</t>
  </si>
  <si>
    <t>ПС "Савельевская", "Курманаевская", "Тананыкская", "Герасимовская", "Ишуевская"</t>
  </si>
  <si>
    <t>Повышение напряжения при оперативных переключениях по вводу в работу ВЛ-220 кВ "Куйбышевская-Бузулукская" и АТ-1 на ПС "Бузулукская".</t>
  </si>
  <si>
    <t>ВЛ-6 кВ № Кл-51         Афипский ЭСУ.</t>
  </si>
  <si>
    <t>октябрь</t>
  </si>
  <si>
    <t>ДуЗШ</t>
  </si>
  <si>
    <t>ПС "Афипская 110" КЭС ПАО "Кубаньэнерго".</t>
  </si>
  <si>
    <t>ВЛ-6кВ Ф-7 ПС 35/6кВ КНС-31</t>
  </si>
  <si>
    <t>ПС 110/10кВ "Порозово" ф.12</t>
  </si>
  <si>
    <t>В пролёте опор №56-57 падение дерева из-за пределов охранной зоны</t>
  </si>
  <si>
    <t xml:space="preserve">ПС-220/110/35/6кВ "Советско-Соснинская"                </t>
  </si>
  <si>
    <t>Остановка УЭЦН при выводе в ремонт 2Т ПС-220/110/35/6кВ "Советско-Соснинская" персоналом  Кузбасского ПМЭС.</t>
  </si>
  <si>
    <t>ВЛ-10 кВ фидер Мт-3</t>
  </si>
  <si>
    <t>МТЗ                II ст.</t>
  </si>
  <si>
    <t>ПС 110/35/6кВ "Ореховская",
ВЛ-35 кВ Ф-4</t>
  </si>
  <si>
    <t>Предварительно повреждение на участке ВЛ-35 кВ питающее Южное м/р  (на балансе "Газпром-Хантос")</t>
  </si>
  <si>
    <t>Ввод 6 кВ Т1Т</t>
  </si>
  <si>
    <t>ПС 35/6кВ №023 
ВЛ-6 кВ ф.023-04,
ВЛ-6 кВ ф.023-18</t>
  </si>
  <si>
    <t>В-6 кВ ф.023-04, 
В-6 кВ ф.023-18</t>
  </si>
  <si>
    <t>ПС 35/6кВ №057 
В-6 кВ УКРМ-6-2</t>
  </si>
  <si>
    <t>В-6 УКРМ-2</t>
  </si>
  <si>
    <t>К-242 скв.2086 Советское нмр</t>
  </si>
  <si>
    <t xml:space="preserve">К-242 скв.2086 </t>
  </si>
  <si>
    <t xml:space="preserve">Отпайка ВЛ-6 кВ № 52 от Р-102 и отпайка ВЛ-6 кВ № 522 от Р-103 СЭС ПАО "Кубаньэнерго". </t>
  </si>
  <si>
    <t>ПС "Х-52" Приазовского ЭСУ.</t>
  </si>
  <si>
    <t>газовая защита</t>
  </si>
  <si>
    <t xml:space="preserve">ПС-110/35/6кВ "Игольская"                </t>
  </si>
  <si>
    <t>ВЛ-6кВ "209-06"</t>
  </si>
  <si>
    <t>Посадка напряжения по 1СШ-6кВ ПС 35/6кВ "209" и остановка скважин по дисбалансу напряжения. Касание провода экскаватором ОАО "Нефтемонтаж" при выполнении работ в охранной зоне ВЛ-6кВ без наряда-допуска</t>
  </si>
  <si>
    <t>11:23</t>
  </si>
  <si>
    <t>13:05</t>
  </si>
  <si>
    <t>1:42</t>
  </si>
  <si>
    <t>ПС-35/6 №1С "Куст-1"
В-6 ф.1С-17</t>
  </si>
  <si>
    <t>ЖМК-86,ВВП-240,
7 скв. добычи: Куст-3 (1 скв.), Куст-4 (6 скв.)</t>
  </si>
  <si>
    <t>АО В-6 ф.1С-17 из-за повреждения в станции управления скважины № 184 (кустовая площадка №4).</t>
  </si>
  <si>
    <t>Сработало указательное реле АО, дуговая защита.</t>
  </si>
  <si>
    <t>Ввод 10-1
РУ-10 "Буролатское"</t>
  </si>
  <si>
    <t>ПС 35/6 кВ "Мишкино-1" ф-105</t>
  </si>
  <si>
    <t>В пролёте опор 10-11 падение дерева из-за пределов охранной зоны</t>
  </si>
  <si>
    <t>ВЛ-35 кВ Александровская-Графская</t>
  </si>
  <si>
    <t>ВЛ-6 кВ ф-605, ЯКНО-605</t>
  </si>
  <si>
    <t>Отключение отпайки на ЗУ-8 для безопасного производства работ по замене сбитой опоры №414 ф-2 ПС "Сорочинская" персоналом ЗПО.</t>
  </si>
  <si>
    <t>ВЛ-10 кВ Ф-2 "П" КРУ-10 кВ ГУ-2 Подсолнечное</t>
  </si>
  <si>
    <t>Ф-2 "П"</t>
  </si>
  <si>
    <t>АО ВЛ-10 кВ Ф-2П, РПВН.  (сильный порывистый ветер, дождь), опора №12/15 фаза B разрушение изолятора, провод лежит на траверсе, КТП скважины 5 м/р "Подсолнечное" рзрушились два проходных изолятора, дефекты устранены, Ф-2П ввели в работу КИЗ норма</t>
  </si>
  <si>
    <t>ООО "Башнефть-Добыча"</t>
  </si>
  <si>
    <t>ООО "Башэнергонефть"</t>
  </si>
  <si>
    <t xml:space="preserve">ПС 110/35/10 кВ Ташлы-Куль </t>
  </si>
  <si>
    <t>ВЛ-6 кВ ф.75-05</t>
  </si>
  <si>
    <t>ГПЭС-2 8х1540, 1х250  (Аригольское м/р),
ГПГУ-1</t>
  </si>
  <si>
    <t>Аварийный останов ГПГУ-1-7, на панели управления ПЛК сработал сигнал "Критическая детонация" . Что привело к исчезновению напряжения на 1С-6кВ ПС 35/6кВ Аригольская, 1,2С-6кВ ПС 35/6кВ Аригольская-2.</t>
  </si>
  <si>
    <t>Сигнал от ИПР (извещатель пожарный ручной) в машзале ГПГУ-4.</t>
  </si>
  <si>
    <t>ВГПЭС
ГПГУ-1,2,3,5</t>
  </si>
  <si>
    <t>МНА-2,4 технологическая площадка НПС-2, ВЛ-10 МН 327-475км.</t>
  </si>
  <si>
    <t>Срабатывание пожарной сигнализации, причиной прохождения сигнала «Пожар» явилось несанкционированное нажатие на орган управления (кнопку) извещателя пожарного ручного ИПР-3СУ, (ВТМ 30.2.1) установленного в машинном отделении ГПГУ-4.
Виновные лица устанавливаются, работает СБ. Повреждений нефтепровода не выявлено.</t>
  </si>
  <si>
    <t>35/6кВ "КНС-3"</t>
  </si>
  <si>
    <t>1СШ Ф-309,310</t>
  </si>
  <si>
    <t>Ф.9-11</t>
  </si>
  <si>
    <t>ВЛ-6кВ "209-14"</t>
  </si>
  <si>
    <t>Ограничение по нагрузке по ВЛ-6 кВ 209-14 во время интенсивного бурения на буровой К-12. (принадлежность ООО "РН-Бурение")</t>
  </si>
  <si>
    <t>ПС 110/35/6 кВ Дема
ВЛ-6 кВ ф.86-13</t>
  </si>
  <si>
    <t>Повреждение КЛ на участке РЭС.</t>
  </si>
  <si>
    <t>ГДЭС-6000</t>
  </si>
  <si>
    <t>ГПУ-1, ДГУ-1,2,3,5</t>
  </si>
  <si>
    <t>АО ДЭС СФ ООО "СЭС" по температуре охлаждающей жидкости.</t>
  </si>
  <si>
    <t>Ф.1-18 Оленье нмр</t>
  </si>
  <si>
    <t>Ф.1-18</t>
  </si>
  <si>
    <t>К-34 Западно-Катыльгинское нмр</t>
  </si>
  <si>
    <t>К-34</t>
  </si>
  <si>
    <t>АО ДЭС СФ ООО "СЭС" Выход из строя форсунки.</t>
  </si>
  <si>
    <t>ВЛ-35 кВ Вояды-Байсар Ц-1, Ц-2</t>
  </si>
  <si>
    <t>РУ-10 кВ Китаяма</t>
  </si>
  <si>
    <t xml:space="preserve"> ВЛ-6 кВ Вс-83п </t>
  </si>
  <si>
    <t>Ввод 6 кВ трансформатора Т-2 на ПС 35/6 кВ И-8 "Восточная".</t>
  </si>
  <si>
    <t>ВЛ-35 кВ Т522, Т523</t>
  </si>
  <si>
    <t>ПС 110/35/6кВ "Башмаково" ф.19</t>
  </si>
  <si>
    <t>В пролёте опор 102-103 падение дерева из-за пределов охранной зоны</t>
  </si>
  <si>
    <t>ВЛ-6кВ ф.23</t>
  </si>
  <si>
    <t>ВЛ-6кВ ф.9503</t>
  </si>
  <si>
    <t>Мухто, скв.135 от ТП-344</t>
  </si>
  <si>
    <t>Катангли,  скв.456 от ТП-403</t>
  </si>
  <si>
    <t>ф.67-02, ф.67-06 ПС Кирилловка</t>
  </si>
  <si>
    <t>ВЛ-6кВ ф.67-02,  ВЛ-6кВ ф.67-06</t>
  </si>
  <si>
    <t xml:space="preserve"> СМК «Сети Сибири»</t>
  </si>
  <si>
    <t>В-6 ф.702-10</t>
  </si>
  <si>
    <t>ВЛ-35 кВ "Аманак"</t>
  </si>
  <si>
    <t>ТП- 3501  ф.14 ПС Александровка</t>
  </si>
  <si>
    <t>В-6-3</t>
  </si>
  <si>
    <t>В-6 ф.348-15</t>
  </si>
  <si>
    <t>Энергокомплекс "ТЮНГД" - ГТЭС №1, 4 ,5 ,6, 7, 8  Энергокомплекс "Бурэнерго" - ГТЭС№4, 5</t>
  </si>
  <si>
    <t>ГПЭС-2 8х1540, 1х250
Аригольское м/р, 
ГПГУ-1-7</t>
  </si>
  <si>
    <t>Аварийный останов ГПГУ-1-7, на панели управления ПЛК сработал сигнал "Критическая детонация" .</t>
  </si>
  <si>
    <t xml:space="preserve">ВЛ-0,4 кВ ф.1 от ТП-Кл-514-1п </t>
  </si>
  <si>
    <t>М-е Ключевое. Неисправность автомата фидера №1. Произведена его замена.</t>
  </si>
  <si>
    <t>ПС-35/6кВ №281  ВЛ-6 ф.281-29</t>
  </si>
  <si>
    <t>В-6 ф.281-29</t>
  </si>
  <si>
    <t>ПС 35/6 кВ "Островная",
 КТПН 6/0,4 кВ 1000 кВА №2,
К-17</t>
  </si>
  <si>
    <t>При запуске скв.№603 (ПЭД-180кВт) произошло аварийное отключение вводного АВ-0,4кВ в КТПН-6/0,4кВ №2.</t>
  </si>
  <si>
    <t>ВЛ-6 кВ ф-3 РУ-6 кВ Черепановка</t>
  </si>
  <si>
    <t>Падения дерева в пролете опор № 7-8, поваленного неустановленными лицами при несанкционированной вырубке леса в охранной зоне ВЛ.</t>
  </si>
  <si>
    <t xml:space="preserve">ВЛ-6кВ Ф-16  ПС 35/6кВ  "К-12"  </t>
  </si>
  <si>
    <t>Повреждение в КТПН буровой установки</t>
  </si>
  <si>
    <t>АО ДЭС СФ ООО "СЭС" (остановка ДЭС №1 при проведении синхронизации ДЭС №1 и ДЭС №2,  отключение вводного 2АВ-0,4 1С в РП ДЭС № 2 (ошибка синхронизации). Запуск ДЭС №1.</t>
  </si>
  <si>
    <t>ВЭ-35 2Т ПС 35/10 кВ Кадырово</t>
  </si>
  <si>
    <t>ПС 35/10 кВ Кадырово</t>
  </si>
  <si>
    <t>Электродвигатель  скв.№40</t>
  </si>
  <si>
    <t>Повреждения изоляции обмоток электродвигателя</t>
  </si>
  <si>
    <t>К-25 Катыльгинского нмр</t>
  </si>
  <si>
    <t>Неоднократное АО ДЭС СФ ООО "СЭС", Превышение нагрузки по причине клина ЭЦН</t>
  </si>
  <si>
    <t xml:space="preserve">  ВЛ-6 кВ Вс-81 Афипский ЭСУ</t>
  </si>
  <si>
    <t>2СШ-6кВ ПС 35/6 Родниковская</t>
  </si>
  <si>
    <t>К-164 скв.1112 Советское нмр</t>
  </si>
  <si>
    <t>К-164 скв.1112</t>
  </si>
  <si>
    <t>1СШ-6 ПС 35/6кВ "102"</t>
  </si>
  <si>
    <t>Посадка напряжения по 1СШ-6 ПС 35/6кВ "102" и остановка скважин по дисбалансу напряжения  при  запуске СТД-3 1600кВт на КНС-6.</t>
  </si>
  <si>
    <t>ПС "Савельевская"</t>
  </si>
  <si>
    <t>Разрушение трубки подвода масла на датчик технологических защит ПАЭС №9</t>
  </si>
  <si>
    <t>ВЛ-6кВ ф.13-03, РУ-6кВ "Усеньский водозабор"</t>
  </si>
  <si>
    <t xml:space="preserve">  ВЛ-6 кВ Нф-44 Афипский ЭСУ</t>
  </si>
  <si>
    <t>ВЛ-6 кВ Нф-44 Афипский ЭСУ</t>
  </si>
  <si>
    <t>ВЛ-6 кВ № 523 Приазовский ЭСУ</t>
  </si>
  <si>
    <t>Обратная мощность</t>
  </si>
  <si>
    <t>ГПЭС-2 8х1540, 1х250
(Аригольское м/е),  ГПГУ-3</t>
  </si>
  <si>
    <t>Аварийный останов ГПГУ-3, на панели управления ПЛК сработал сигнал 1459 (обратная мощность), что привело к  аварийному отключению ВЛ-6кВ Ф-6,8 на ПС 35/6кВ Аригольская-2 действием защиты АЧР 1ст(уст. 49,3ГЦ, 0сек.).</t>
  </si>
  <si>
    <t xml:space="preserve">ВЛ-6кВ Ф-16 от ПС 35/6кВ  "К-107"  </t>
  </si>
  <si>
    <t>Пвреждение АВ-0,4 кВ в КТПН к.107</t>
  </si>
  <si>
    <t>19 шт скв. УЭЦН</t>
  </si>
  <si>
    <t>М-е Дыш. АО АВ-0,4 кВ ТП. Сильный порывистый ветер.</t>
  </si>
  <si>
    <t>ВЛ-0,4 кВ ф.1 от            КТП Ю-1-15п</t>
  </si>
  <si>
    <t>М-е Абино-Украинское. Обрыв вязки провода на оп. №5 ф.А. Сильный порывистый ветер.</t>
  </si>
  <si>
    <t xml:space="preserve"> КТП Чм-532-6 Ильский ЭСУ</t>
  </si>
  <si>
    <t>М-е Зыбза. В ТП перегорели 2 ПК-6. Сильный порывистый ветер.</t>
  </si>
  <si>
    <t xml:space="preserve">Касание проводов ВЛ-6кВ в пролете опор 39-40 траснспортным средством ООО "ЮРСГ" </t>
  </si>
  <si>
    <t>ТП-320 ф.795-03 ПС Кадырово</t>
  </si>
  <si>
    <t xml:space="preserve"> ЛР-6кВ ф.5 ПС Знаменка</t>
  </si>
  <si>
    <t>ВЛ-6 кВ ф.5 ПС Знаменка</t>
  </si>
  <si>
    <t>К-112 скв.885 Советское нмр.</t>
  </si>
  <si>
    <t xml:space="preserve">К-112 скв.885  </t>
  </si>
  <si>
    <t>КТП 6/0,4кВ №305</t>
  </si>
  <si>
    <t>Катангли,  ТП-305</t>
  </si>
  <si>
    <t>ВЛ-6 кВ Ф-МТ-3</t>
  </si>
  <si>
    <t>Восстановление нормальной схемы после ремонта персоналом СПО.</t>
  </si>
  <si>
    <t>ВЛ-35кВ Ф-К3-К8-2</t>
  </si>
  <si>
    <t>ВЛ-35 кВ "Сокская"</t>
  </si>
  <si>
    <t>ВЛ-35 кВ "Сокская" ПС 110/35/6 кВ"Горная"(СПО) Под отключение попала: 2 СШ 35 кВ ПС 35/6 кВ"Киндяково"</t>
  </si>
  <si>
    <t>10:35</t>
  </si>
  <si>
    <t>АО ДЭС СФ ООО "СЭС"  (низкое давление масла).</t>
  </si>
  <si>
    <t>КТП 6/0,4кВ №34</t>
  </si>
  <si>
    <t>Эхаби,   ТП-34</t>
  </si>
  <si>
    <t>Центральная Оха,  ТП-233</t>
  </si>
  <si>
    <t>КТП 6/0,4кВ №92</t>
  </si>
  <si>
    <t>КТП 6/0,4кВ №17</t>
  </si>
  <si>
    <t xml:space="preserve">Эхаби,  ТП №17 гр.№2 </t>
  </si>
  <si>
    <t>ВЛ-10кВ Ф-2</t>
  </si>
  <si>
    <t>КПУ-3</t>
  </si>
  <si>
    <t>ПС 110/35/6кВ "Кыквка" ф.12</t>
  </si>
  <si>
    <t>ПС 110/35/6кВ "Кыква" ф.12</t>
  </si>
  <si>
    <t>В пролёте опор 119-120 падение дерева из-за пределов охранной зоны</t>
  </si>
  <si>
    <t>АВ-0,4кВ в ТП-521 ф.15 ПС Бурлы</t>
  </si>
  <si>
    <t>ТП-521 ф.15 ПС Бурлы</t>
  </si>
  <si>
    <t>ВЛ-10 кВ ф.34-04 ПС Илькино</t>
  </si>
  <si>
    <t>Обрыв вязки провода на опоре №53, вследствие валки деревьев сторонними лицами</t>
  </si>
  <si>
    <t xml:space="preserve"> ЗРУ-6кВ КНС-1МБ,                       ЭД-6кВ №4 КНС-1А МБ</t>
  </si>
  <si>
    <t>К-9 скв.352 Катыльгинское нмр.</t>
  </si>
  <si>
    <t xml:space="preserve">К-9 скв.352  </t>
  </si>
  <si>
    <t>ВТ-62 ПС 35/6 Русский Хутор-7</t>
  </si>
  <si>
    <t>ПС-110/35/6кВ Малобалыкская ВЛ-35кВ Малый Балык-1ц.</t>
  </si>
  <si>
    <t>В-35 Малый Балык-1ц.</t>
  </si>
  <si>
    <t>скв.298  от ТП-6154 ф.16 ПС Бабиково</t>
  </si>
  <si>
    <t>э/двигатель скв.298  от ТП-6154 ф.16 ПС Бабиково</t>
  </si>
  <si>
    <t>ЗРУ ГТЭС, 
яч.№15 ф-3; яч.№10 ф-4; яч.№12 ф-6</t>
  </si>
  <si>
    <t>ВЛ-10 Ф-12</t>
  </si>
  <si>
    <t>Работала МТО. АПВ-нет, РПВ-успешно. Персонал ПРЦЭиЭ №1 произвёл осмотр ВЛ-10 кВ Ф- Колпинский(СНГ), ВЛ-10 кВ Ф-РРВ(СНГ)  - замечаний не обнаружено</t>
  </si>
  <si>
    <t>ф.2 ПС Аврюзово</t>
  </si>
  <si>
    <t>ВЛ-10кВ ф.2 ПС Аврюзово</t>
  </si>
  <si>
    <t>В пролете опор 8-9 (участок РЭС) падение дерева на провода ВЛ</t>
  </si>
  <si>
    <t>ВЛ-110 кВ Сива - Ножовка 2ц</t>
  </si>
  <si>
    <t>ПС-35/6 №242 Т-1</t>
  </si>
  <si>
    <t xml:space="preserve">Т-1 </t>
  </si>
  <si>
    <t>скв.151  ф.3 ПС Бабиково</t>
  </si>
  <si>
    <t>магнитный пускатель  скв.151  от ф.3 ПС Бабиково</t>
  </si>
  <si>
    <t>Выход из строя магнитного пускателя</t>
  </si>
  <si>
    <t>ПС 35/6кВ "Закамская" ф.5</t>
  </si>
  <si>
    <t xml:space="preserve">ВЛ-6кВ ф.5 ПС 35/6кВ "Закамская" </t>
  </si>
  <si>
    <t>в пролёте опор 43-44 бобрами свалено дерево на ВЛ-6кВ,  дерево убрали, ВЛ-6кВ без повреждений.</t>
  </si>
  <si>
    <t>яч.№37 Ф-69 ПС 35кВ "Затеречная-6"</t>
  </si>
  <si>
    <t xml:space="preserve">яч.№37 Ф-69 </t>
  </si>
  <si>
    <t>ВЛ-6 кВ Ф-4 ПС 110/35/6 кВ "Радаевская".Под отключение попали: ВЛ-6 кВ Ф-8, Ф-26 РУ-6 кВ №10.</t>
  </si>
  <si>
    <t>Работала МТЗ.АПВ-не успешно.
РПВ-не успешно.Причина: в пролете оп.№8-9 отпайки от оп.№60 на ВЛ упало дерево.В результате падения произошел обрыв проводов всех трех фаз.Повреждение устранено.</t>
  </si>
  <si>
    <t>ГПУ-2</t>
  </si>
  <si>
    <t>Низкое давления газа.</t>
  </si>
  <si>
    <t xml:space="preserve">Резкое повышение нагрузки до 410 кВт во время включения греющих кабелей на скв.62 </t>
  </si>
  <si>
    <t>ВЛ-35 кВ "Колыванская-1"</t>
  </si>
  <si>
    <t>ВЛ-35 кВ "Колыванская-1" ПС 110/35/10 "Д.Умёт" (ВПО) Под посадку напряжения попали: ПС 35/6 кВ "Гараевская", "Рассветская".</t>
  </si>
  <si>
    <t>В 15:11 прошла посадка напряжения по ВЛ-35 кВ "Колыванская-1" ПС 110/35/10 кВ "Д.Умет"(ВПО).Останавливались скв.на "Гараевском", "Рассветском"  м/р. Причина: 15:11 АО ВЛ-10 кВ Ф-2 на ПС 110/35/10 кВ "Д.Умет". Работала МТЗ,АПВ, РПВ-не успешно.</t>
  </si>
  <si>
    <t>ф.1-07 ПС Нарышево</t>
  </si>
  <si>
    <t>ф.1-07</t>
  </si>
  <si>
    <t>Падение ветки дерева из вне охранной зоны на опору № 40. Без обрывва проводов.</t>
  </si>
  <si>
    <t>ВЛ-6 фидера № 9.</t>
  </si>
  <si>
    <t xml:space="preserve"> Устранение обрыва вязки (фаза "С") на опоре № 3 отпайка на скв.№ 964, устранение замыкания на "землю" в сети 6 кВ.</t>
  </si>
  <si>
    <t>Отключение генератора ГПУ-2 в связи с резким увеличением нагрузки.</t>
  </si>
  <si>
    <t xml:space="preserve">Аварийное отключение с неуспешным АПВ. Отработала МТЗ. Производится осмотр. </t>
  </si>
  <si>
    <t>ф-7</t>
  </si>
  <si>
    <t xml:space="preserve">Аварийное отключение с успешным АПВ. Отработала МТЗ. Производится осмотр. </t>
  </si>
  <si>
    <t>АВ-0,4кВ 1600А в РУ-0,4кВ КТП-1600кВА</t>
  </si>
  <si>
    <t>Кустовая площадка №20</t>
  </si>
  <si>
    <t>АВ 1600А</t>
  </si>
  <si>
    <t>ф.808 ПС Александровка</t>
  </si>
  <si>
    <t>ф.808</t>
  </si>
  <si>
    <t>Падение ветки дерева на провода ВЛ (оп.31-32). Ветку убрали.</t>
  </si>
  <si>
    <t>ТП-349 ф.4 ПС Очистные</t>
  </si>
  <si>
    <t>АВ-0,4 кВ скв. 349</t>
  </si>
  <si>
    <t>Выход из строя АВ-0.4кВ</t>
  </si>
  <si>
    <t>35/6кВ "Ново-Медведкинская"</t>
  </si>
  <si>
    <t>ф-30</t>
  </si>
  <si>
    <t>Сброс нагрузки, фидер не отключался. Выехали с осмотром. При осмотре ф-30 в КТП скв.1308 обнаружено мертвое тело кошки. Запустили скв 1308 в 14:01.</t>
  </si>
  <si>
    <t>АВРН</t>
  </si>
  <si>
    <t>В-6 2Т ПС 35/6 кВ №109 Советское нмр</t>
  </si>
  <si>
    <t>Ф.9-13 Советское нмр</t>
  </si>
  <si>
    <t>Ф.9-13</t>
  </si>
  <si>
    <t>Останов ГПУ-2 (сброс оборотов, ошибка – «предел скоростного режима»).</t>
  </si>
  <si>
    <t>МФТО, 1 ст. ЗЗ</t>
  </si>
  <si>
    <t>ВЛ-110кВ "РП-Мостовое-Соколовка" ц.2  отпайка на ПС "Сухарево" (ПАО "Белкамнефть")</t>
  </si>
  <si>
    <t>на ПС 110/35/6кВ "Соколовка", 35/6кВ "Ельниково", "Кама", "Апалиха", "Ломовская" работа АВР-6кВ успешно.</t>
  </si>
  <si>
    <t>на опоре №47 отпайка на ПС "Сухарево" (ПАО "Белкамнефть") от ВЛ-110кВ "РП-Мостовое-Соколовка" ц.2 пробой изолятора фаза С</t>
  </si>
  <si>
    <t>ФОДЛ</t>
  </si>
  <si>
    <t>В-110 1Т,  В-110 2Т ПС-110/35/6кВ Двуреченская</t>
  </si>
  <si>
    <t xml:space="preserve">ВЛ-6 кВ Ф-41 </t>
  </si>
  <si>
    <t>ЭКРА БЭ-2502А,
SEPAM</t>
  </si>
  <si>
    <t>КТП-6/0,4 №1 УПСВ-2</t>
  </si>
  <si>
    <t>ВВ-6 яч.№1.12 ЗРУ-6 ПС-11/35/6 "Урненская",
ВВ-6 Ввод-Т-2 ПС-35/6 "Куст-1"</t>
  </si>
  <si>
    <t>02.11.2016 в 13:28 Урненское м/р КТП-6/0,4 №1 УПСВ-2  на       ВН-6-1 произошло трехфазное КЗ , посадка напряжения в сети Усть-Тегусского и Урненского м/р.  В результате отключились: ВВ-6 яч.№1.12 ЗРУ-6 ПС-11/35/6 "Урненская"по МТЗ; ВВ-6   Ввод-Т-2 ПС-35/6 "Куст-1" по ЗМН.</t>
  </si>
  <si>
    <t>ПС 35/6кВ №126,                                 ВЛ-6кВ ф.126-08</t>
  </si>
  <si>
    <t xml:space="preserve"> к.150 бис</t>
  </si>
  <si>
    <t xml:space="preserve">Отключения на оборудовании УЭЭ ООО «РН-Юганскнефтегаз» не было. </t>
  </si>
  <si>
    <t>Отключения на оборудовании УЭЭ ООО «РН-Юганскнефтегаз» не было.</t>
  </si>
  <si>
    <t>ВМ-35 кВ 1-Т ПС 35/6 Надеждино</t>
  </si>
  <si>
    <t>ПС 35/6 Надеждино</t>
  </si>
  <si>
    <t xml:space="preserve">Перекрытие токоведущих частей при попадании мелкого грызуна на шины 6кВ ТСН-1 </t>
  </si>
  <si>
    <t>Замена АВ-0.4кВ</t>
  </si>
  <si>
    <t>ВЛ-6кВ Ф-151 ПС 35/6кВ "Ачикулак-Нефть-15"</t>
  </si>
  <si>
    <t>Ф-151</t>
  </si>
  <si>
    <t>АО Ф-151 АПВН от ТО, РПВУ.Снег. В пролете опор №№67,68,69 обрезка деревьев.</t>
  </si>
  <si>
    <t xml:space="preserve">Фидер-Ивановский </t>
  </si>
  <si>
    <t>ноябрь</t>
  </si>
  <si>
    <t>ВЛ-0,4 кВ ф.4  от     ТП-Дш-512-1п</t>
  </si>
  <si>
    <t>ф.6 ПС Малиновка</t>
  </si>
  <si>
    <t>ВЛ-6кВ ф.6 ПС Малиновка</t>
  </si>
  <si>
    <t>Аварийное отключение с успешным РПВ. При обходе замечаний не выявлено</t>
  </si>
  <si>
    <t>ПН-0,4кВ СУ СКН скв.101 ф.2 ПС Аскарово</t>
  </si>
  <si>
    <t>СУ СКН скв.101 ф.2 ПС Аскарово</t>
  </si>
  <si>
    <t>ВЛ 6 кВ "154-08"</t>
  </si>
  <si>
    <t xml:space="preserve">Отключение ВЛ 6 кВ "154-08" от защиты "ТО", АПВ успешное. Короткое замыкание проводов ВЛ-6 кВ "154-08" в пролете опрор №6/2-6/3 из-за порыва высоконапорного водовода ЦППД. </t>
  </si>
  <si>
    <t>Отключение ВЛ 6 кВ "211-04" от защиты "ТО", АПВ неуспешное. В 11-05 РПВ успешное. При осмотре ВЛ-6кВ обнаружено: порыв провода фазы "С" в пролете опор №51/72/5-51/72/6 ВЛ-6 кВ "211-04" при вывозе оборудования с К-27, ООО "БНС" ЗБС.</t>
  </si>
  <si>
    <t>ПС 35/6кВ № 023                         ВЛ-6кВ ф.023-06</t>
  </si>
  <si>
    <t xml:space="preserve">                                            ВЛ-6кВ ф.023-06</t>
  </si>
  <si>
    <t>ЗЗП-2 ст</t>
  </si>
  <si>
    <t>ВЛ-110 кВ "Пром-2"(ЗПО). ПС "Промысловая", КНС-1, 2, 3", "Пронькинская", "Восточная Покровка", "Яшкинская" (ПАО).</t>
  </si>
  <si>
    <t>ПС "Донецко-Сыртовская", "Вахитовская". (ПАО)</t>
  </si>
  <si>
    <t>ВВ-10 кВ Т-1-Т</t>
  </si>
  <si>
    <t>ВВ-10 кВ Т-1-Т ПС 35/10 кВ "Черновка" (СПО) Под отключение попала:  ВЛ-10 кВ Ф-9 (АО "СНГ")</t>
  </si>
  <si>
    <t>РПВ успешное. При осмотре отпаечной ВЛ 6 кВ на БУ К-16, находящейся на балансе ООО "РН"-Бурение", обнаружены следы ожогов проводов, фазы "В" и "С", в пролете опор №6-7.</t>
  </si>
  <si>
    <t>МТЗ ф.А,В,С</t>
  </si>
  <si>
    <t>ВВ-10 кВ КТП-1 «Аггреко»,                
          АВГ ДГУ №№ 2, 3, 4 э-к «Аггреко», АВГ ГПУ 2, 3, 4, 5, 6, 7, 8, 9, 10,  ВВ-10 кВ КТП-2</t>
  </si>
  <si>
    <t xml:space="preserve">
УПН:  НА 3/1; ППД: ОНД-1 и ДНД-2; нефтяной фонд скважин </t>
  </si>
  <si>
    <t>Ошибочные  действия персонала ООО «АггрекоЕвразия» при производстве оперативных отключений в КТП №4 (включены ЗН на ф.А-31 находящийся под напряжением)</t>
  </si>
  <si>
    <t>ВЛ-6кВ Кл-514</t>
  </si>
  <si>
    <t>Отпайка ВЛ-6 фидера "Савруша" после ВЛБ-17.</t>
  </si>
  <si>
    <t>скв.345  от ТП-6192 ф.16 ПС Бабиково</t>
  </si>
  <si>
    <t>э/двигатель  скв.345  от ТП-6192 ф.16 ПС Бабиково</t>
  </si>
  <si>
    <t>Выход из строя э/двигателя на скв.345</t>
  </si>
  <si>
    <t>скв.211  ф.14 ПС Аскарово</t>
  </si>
  <si>
    <t>э/двигатель  скв.211 ф.14 ПС Аскарово</t>
  </si>
  <si>
    <t>Выход из строя э/двигателя на скв.211</t>
  </si>
  <si>
    <t>ВЛ-6кВ ф.337 ПС К.Буляк</t>
  </si>
  <si>
    <t>ВЛ-6 кВ Ф-71</t>
  </si>
  <si>
    <t>ВЛ-6 кВ Ф-71 ПС 35/6 кВ "Восточная"</t>
  </si>
  <si>
    <t>МВ-35 кВ Т-1-Т МВ-6 кВ Т-1-Т</t>
  </si>
  <si>
    <t>МВ-35 кВ Т-1-Т МВ-6 кВ Т-1-Т ПС 35/6 кВ "Восточно-Кохановская"</t>
  </si>
  <si>
    <t>ПС-35/6кВ №242  ф.242-04</t>
  </si>
  <si>
    <t>ВЛ-6 ф.242-04</t>
  </si>
  <si>
    <t>ВЛ-10 кВ НП-5 СЭС</t>
  </si>
  <si>
    <t>УЭЦН скв. 1-я Южно-Морозовская</t>
  </si>
  <si>
    <t>Тарханы, Березовка, Аксютино, Самодуровка</t>
  </si>
  <si>
    <t xml:space="preserve">ВЛ-220кВ Буйская – Аргамак </t>
  </si>
  <si>
    <t>ООО "Глобалгазинвест"</t>
  </si>
  <si>
    <t>Т-2 ПС 110/35/10кВ "Камбарка" (ООО "Глобалгазинвест")</t>
  </si>
  <si>
    <t>2СШ-6кВ ПС 35/6кВ "Закамская" (на время работы АВР-35кВ на ПС "Камбарка")</t>
  </si>
  <si>
    <t>АО Т-2 на ПС 110/35/10кВ "Камбарка" (ООО "Глобалгазинвест"), АВР-10, 35кВ успешно;  посадка напряжения на 2СШ-6кВ ПС 35/6кВ "Закамская"</t>
  </si>
  <si>
    <t>отключение ДГУ№2,№3,№4 по параметру 1240 var import уставка Q=10% t=10с</t>
  </si>
  <si>
    <t xml:space="preserve">ДГУ №№ 2, 3, 4  
- ГПГУ:1, 2, 3, 4, 5, 6, 7, 8
</t>
  </si>
  <si>
    <t xml:space="preserve">УПН:  НА 3/1; ППД: ОНД-1 и ДНД-2; нефтяной фонд скважин </t>
  </si>
  <si>
    <t xml:space="preserve">Ошибочные  действия персонала ООО «АггрекоЕвразия» при пуске ГПГУ-9 (привлеченная генерация ООО «АггрекоЕвразия»). 
При пуске ГПГУ не осуществлялся контроль за распределением рекактивной мощности. </t>
  </si>
  <si>
    <t xml:space="preserve">ТП Нк-53-4п </t>
  </si>
  <si>
    <t>Ввод-2 6кВ ПС Чишма</t>
  </si>
  <si>
    <t>Ввод-2 6кВ ПС Чишма (ф.14, 16)</t>
  </si>
  <si>
    <t>ВЛ-6кВ ф.8 ПС Чишма</t>
  </si>
  <si>
    <t>ВЛ-6кВ ф.28-29 ПС КНС-10</t>
  </si>
  <si>
    <t>ВЛ-6 кВ Ф-1 ПС 35/6 кВ "БКНС"</t>
  </si>
  <si>
    <t>ПС-35/6кВ№322 ф.322-11</t>
  </si>
  <si>
    <t>В-6 ф.322-11</t>
  </si>
  <si>
    <t>ВЛ-6 кВ Ф-49</t>
  </si>
  <si>
    <t>ВЛ-6 кВ Ф-49 ПС 35/6 кВ "Сброс"</t>
  </si>
  <si>
    <t>К-27 скв.715 Катыльгинское нмр.</t>
  </si>
  <si>
    <t xml:space="preserve">К-27 скв.715  </t>
  </si>
  <si>
    <t>ВЛ-110кВ Балезино-Сегедур (ПАО "Удмуртэнерго"), ВЛ-110кВ Балезино-Пибаньшур-Сегедур (ПАО "Удмуртэнерго")</t>
  </si>
  <si>
    <t xml:space="preserve"> ПС 110/35/10кВ Сегедур</t>
  </si>
  <si>
    <t>на ПС-110кВ "Балезино-тяга" повреждение КС ВЛ-110 "Пибаньшур"</t>
  </si>
  <si>
    <t>Защита от мин.напряжения</t>
  </si>
  <si>
    <t>ВВ-35 С-1-Т</t>
  </si>
  <si>
    <t>Ф.93-01 ПС Абдулово</t>
  </si>
  <si>
    <t>ф.1-26 ПС Нарышево</t>
  </si>
  <si>
    <t>Аварийное отключение с успешным РПВ.</t>
  </si>
  <si>
    <t>ПС 35/6кВ №171,                                 МВ-35-1</t>
  </si>
  <si>
    <t>МВ-35-1</t>
  </si>
  <si>
    <t>ПС 35/6кВ №124,                                ф.124-14</t>
  </si>
  <si>
    <t>ВЛ-6 ф.124-14</t>
  </si>
  <si>
    <t>ПС-35/6кВ№316, ЗРУ-6 кВ КНС-1А ЮБ</t>
  </si>
  <si>
    <t>ЗРУ-6 кВ КНС-1А ЮБ,  В-6 кВ яч. №5 (Ввод №1)</t>
  </si>
  <si>
    <t>ПС-35/6кВ №281  ф.281-29</t>
  </si>
  <si>
    <t>ВЛ-6 ф.281-29</t>
  </si>
  <si>
    <t>ПС 110/35/6кВ Кыква Т-2</t>
  </si>
  <si>
    <t>ПС 35/6кВ БКНС-3, Лудошур; Мукши (ПАО "Удмуртэнерго")</t>
  </si>
  <si>
    <t>ПС Кыква в результате резкого снижения давления элегаза в ТТ-110 Т-2 фаза "С" авар. откл. Т-2 ПС Кыква при выведенном в ремонт СВ-35кВ. В 9:15 вкл. в работу СВ-35кВ чем было подано напряж. на ПС 35/6кВ Лудошур, БКНС-3, Мукши</t>
  </si>
  <si>
    <t>ВЛ 6кВ "260-04"</t>
  </si>
  <si>
    <t xml:space="preserve">Отключение ВЛ 6 кВ "260-04" от защиты "ТО", АПВ успешное. При проведении несанкционированной уборки поваленных деревьев в охранной зоне ВЛ-кВ в  пролете опор  №-66-67 экскаватором" Хитачи" гос.номер 909-04 ХТ-74, принадлежащего ООО "ССК", произошло  касание деревом проводов ВЛ-6кВ. </t>
  </si>
  <si>
    <t>ЦПМЭС</t>
  </si>
  <si>
    <t>ВЛ-220 Пыть-Ях-Кратер</t>
  </si>
  <si>
    <t>ВЛ-6кВ  ф.6 ПС КНС-23</t>
  </si>
  <si>
    <t>ВЛ-6кВ ф.1,3,11,15,5  ПС Шкапово</t>
  </si>
  <si>
    <t>Отключение для определения однофазного замыкания на секции шин 6кВ</t>
  </si>
  <si>
    <t>ВЛ-6кВ ф.5  ПС Шкапово</t>
  </si>
  <si>
    <t>Отыскание причины однофазного замыкания на ВЛ. Производили деление на участки, отключение всех ТП. После восстановления схемы замыкание исчезло</t>
  </si>
  <si>
    <t>АО ДЭС ООО "СЭС". Замыкание аккумуляторной батареи на ДГУ №1, резервный ДГУ №2 не запускается - сгорел предохранитель на компьютере (блок интерфейса)</t>
  </si>
  <si>
    <t>РН-Уватненфтегаз</t>
  </si>
  <si>
    <t>ГТЭС-42, ДЭС-1</t>
  </si>
  <si>
    <t>ГТУ-1,2, ДГУ-4,5,6,7</t>
  </si>
  <si>
    <t>ВЛ-6кВ фидер №2 ООО"УГМ"</t>
  </si>
  <si>
    <t>Кабельная перемычка КгХЛ 2*(4*120) от КТП 6/0,4 «Энергокомплекс»  до КТП 10/0,4 «КП-1»</t>
  </si>
  <si>
    <t>Потребители КП-1 (спранг №1,2, вертолетная площадка, пост охраны КП-1, вагон-дома Шлюмберже, вагон-дома Сиб-Транс НВ, обогрев РВС 700 (2 шт), цементный завод) и скважины 969, 1051, 3746</t>
  </si>
  <si>
    <t>ПС-35/6кВ №374 ВЛ-6кВ ф.374-10</t>
  </si>
  <si>
    <t>В-6 ф.374-10</t>
  </si>
  <si>
    <t>ПС-35/6кВ №374 В-6 УКРМ-2</t>
  </si>
  <si>
    <t>В-6 УКРМ №2</t>
  </si>
  <si>
    <t>ПС-35/6кВ №242 ВЛ-6кВ ф.242-04</t>
  </si>
  <si>
    <t>В-6 ф.242-04</t>
  </si>
  <si>
    <t>ПС-35/6кВ №244 ВЛ-6кВ ф.244-14</t>
  </si>
  <si>
    <t>В-6 ф.244-14</t>
  </si>
  <si>
    <t>35/6кВ "Майский купол"</t>
  </si>
  <si>
    <t>ПС-35/6 кВ "Южный Купол"</t>
  </si>
  <si>
    <t>ЛР-35-2ТСН</t>
  </si>
  <si>
    <t>Фидер №320 ПС Ирныкши</t>
  </si>
  <si>
    <t>ВЛ - 6 кВ Фидер №320 ПС Ирныкши</t>
  </si>
  <si>
    <t>АО ДЭС СФ ООО "СЭС". ( По низкому давлению масла на ДГУ №1 )</t>
  </si>
  <si>
    <t xml:space="preserve">АО ДЭС СФ ООО "СЭС" ( перегрев ДЭС ) </t>
  </si>
  <si>
    <t>ВЛ-0,4 кВ ф.4  от  ТП-Дш-512-1п</t>
  </si>
  <si>
    <t>РВНО 11-05-02 фидер №5 ПС 35/6 кВ</t>
  </si>
  <si>
    <t xml:space="preserve">ВЛ-6 кВ участок "Б" фидер №5 ПС 35/6 кВ Ашит </t>
  </si>
  <si>
    <t>ВМ-110 кВ Гаршинская-2</t>
  </si>
  <si>
    <t>Ввод-6 кВ Т-1-Т ПС 35/6 кВ
"Парфёновская"</t>
  </si>
  <si>
    <t>К-64  скв.1056 Первомайского нмр</t>
  </si>
  <si>
    <t xml:space="preserve">К-64  скв.1056 </t>
  </si>
  <si>
    <t>110/10кВ "Тирис-тяга" (КбшЖД)</t>
  </si>
  <si>
    <t>ПС "Тарханы", "Березовка", "Аксютино".</t>
  </si>
  <si>
    <t>"Посадка" напряжения в сети 35 кВ, остановка отдельных скважин при аварийном отключении силового тр-ра Т-2 на ПС "Тирис-Тяга" (КБШ ж/д). Причина выясняется.</t>
  </si>
  <si>
    <t>ВЛ-10 фидера "Пл-10" (СПО)</t>
  </si>
  <si>
    <t>Аварийное отключение с неуспешным АПВ, работа МТЗ, РПВУ. Причина выясняется.</t>
  </si>
  <si>
    <t>ВМ-35-Т1-110</t>
  </si>
  <si>
    <t>ф.712-04 ПС "Солонцы"</t>
  </si>
  <si>
    <t>ВЛ-10 кВ ф.712-04 ПС "Солонцы"</t>
  </si>
  <si>
    <t>ф.4 ПС Болотино</t>
  </si>
  <si>
    <t>ВЛ-6 кВ ф.4 ПС Болотино</t>
  </si>
  <si>
    <t>ф.2 ПС Кариновка</t>
  </si>
  <si>
    <t>ВЛ-10 кВ ф.2 ПС Кариновка</t>
  </si>
  <si>
    <t>ВЛ-6 кВ Ф-64</t>
  </si>
  <si>
    <t>МВ-35Т-2-Т, ВВ-6 Т-2-Т</t>
  </si>
  <si>
    <t>МВ-35 Т-2-Т, ВВ-6 Т-2-Т  ПС 35/6кВ «Гребенная»</t>
  </si>
  <si>
    <t>ВЛ-6 кВ Ф-5 ПС 110/35/6 кВ "Зольное" (Жиг.ПО)</t>
  </si>
  <si>
    <t>Удмуртэнерго</t>
  </si>
  <si>
    <t>ПС 110/35/10кВ "Малиновка" Ф-9 (ПАО "Удмуртэнерго")</t>
  </si>
  <si>
    <t>ПС 110/35/10кВ "Малиновка" Ф-9 ВЛБ-38</t>
  </si>
  <si>
    <t>Падение дерева на оп 14/23 (участок ВЛ ПАО "Удмуртэнерго")</t>
  </si>
  <si>
    <t xml:space="preserve"> ВЛ-35 кВ "Курманаевка-Ромашкино" (ЗПО) 2СШ 35 кВ ПС 35/6 кВ "Долговская"(ПАО)</t>
  </si>
  <si>
    <t>ВЛ-6 Ах-31 Абинского ЭСУ.</t>
  </si>
  <si>
    <t>Ввод 10 кВ №1 ПС Метели</t>
  </si>
  <si>
    <t>ф. 304-10 ПС Менеуз</t>
  </si>
  <si>
    <t>ф. 28-01 ПС КНС-10</t>
  </si>
  <si>
    <t>ф.14 ПС Болотино</t>
  </si>
  <si>
    <t xml:space="preserve">Отключение ВЛ 6 кВ "209-06" от защиты "МТЗ".  В  12-00  РПВ успешное. Причина выясняется. </t>
  </si>
  <si>
    <t>Снижение нагрузки по ВЛ-6 кВ 209-06, во время запуска синхронного электродвигателя №2 630 кВт №2 на буровой
 К-16, остановка 3 скважин К-11 при посадке напряжения.</t>
  </si>
  <si>
    <t>Ф.14-8 Советское нмр.</t>
  </si>
  <si>
    <t>К-27  скв.715 Катыльгинское нмр</t>
  </si>
  <si>
    <t>К-27  скв.715</t>
  </si>
  <si>
    <t>Ф-619</t>
  </si>
  <si>
    <t>ПС "Тарханы", "Березовка", "Заглядино"</t>
  </si>
  <si>
    <t>Посадка напряжения из-за пуска ЭД-8МВТ на БКНС БРНУ.</t>
  </si>
  <si>
    <t>Набиль, ТП-302</t>
  </si>
  <si>
    <t>Набиль, ТП-310</t>
  </si>
  <si>
    <t>Набиль, ТП-202</t>
  </si>
  <si>
    <t>ф.18 ПС Кузьминовка</t>
  </si>
  <si>
    <t>ТП-175-9 РЩ-0,4 кВ.</t>
  </si>
  <si>
    <t>МТЗ-1, АВС -L-053, МТО</t>
  </si>
  <si>
    <t>Сторонняя организация</t>
  </si>
  <si>
    <t>В пролет оп.52-53 касание ВЛ техникой сторонней организации.</t>
  </si>
  <si>
    <t>КТП 6/0,4кВ №403</t>
  </si>
  <si>
    <t>ТП-1-3 ф.1 ПС Чегодаево</t>
  </si>
  <si>
    <t>ТП-6125 ф.6 ПС Камчалытамак</t>
  </si>
  <si>
    <t>Замена дефектного ТМ-250/10/0,4кВ на ТП-6125</t>
  </si>
  <si>
    <t>ВЛБ-26 ф.11 ПС Аптраково</t>
  </si>
  <si>
    <t>КТП-205</t>
  </si>
  <si>
    <t>м/р "Баганское". Повреждение  проходного изолятора в  КТП-205 (скв. 202, 205).</t>
  </si>
  <si>
    <t>К-6  скв.550 Катыльгинское нмр</t>
  </si>
  <si>
    <t>К-6  скв.550</t>
  </si>
  <si>
    <t>ВЛ-0,4 кВ ф.1 от ТП Бг-112-1.</t>
  </si>
  <si>
    <t>ВЛ-6 кВ Нф-42. Афипского ЭСУ.</t>
  </si>
  <si>
    <t xml:space="preserve">Фидер №95-04 ПС Кайпан </t>
  </si>
  <si>
    <t>КНС-5 агр.2</t>
  </si>
  <si>
    <t xml:space="preserve"> ВВ-6 эл.дв.№2 на КНС-5</t>
  </si>
  <si>
    <t>Ф.3-13 Западно-Останинское нмр</t>
  </si>
  <si>
    <t>Ф.3-13</t>
  </si>
  <si>
    <t>ВЛ 6кВ "209-06"</t>
  </si>
  <si>
    <t>Снижение нагрузки по ВЛ-6 кВ 209-06. Повышение напряжения на ПС-35/6кВ «209» 1СШ-6кВ  до уровня 6,78кВ по стороне 6 кВ из-за остановки бурения на К-16 Северо-Тарасовского м/р, без предупреждения персонала ЦЭЭСиЭО№2.</t>
  </si>
  <si>
    <t>ГПЭС-11</t>
  </si>
  <si>
    <t>ГПУ-1,2,3,4</t>
  </si>
  <si>
    <t>ВЛ-6 кВ Фидер №25 ПС Шкапово</t>
  </si>
  <si>
    <t>ВЛ-6кВ ф-5 РУ-6 кВ Черепановка</t>
  </si>
  <si>
    <t>Сторонней организацией "Воткинская ПМК" самосвалом при разгрузке грунта поврежден провод ВЛ-6кВ в пролете опор №102-103, на опорах №103,104 сорваны изоляторы - устранено</t>
  </si>
  <si>
    <t>ГТУ-1,2</t>
  </si>
  <si>
    <t>1 ступень Дистанционной Защиты, "ТО" фазы "А" и "В".</t>
  </si>
  <si>
    <t>ВЛ-110 Тарко-Сале-Комсомольский-1</t>
  </si>
  <si>
    <r>
      <t xml:space="preserve">Отключение ВЛ-110кВ "Тарко-Сале-Комсомольский-1" по защите "Токовая отсечка", "1 ступень дистанционной защиты", АПВ не успешное.  На ПС110 "Ямальская", "Комсомольская" успешная работа АВР-35, АВР-6. Посадка напряжения по ПС 35/6 кВ  до уровня 5,0 кВ  подключенных от ПС-110/35/6кВ  "Майская", "Победа", "Харампурская",  "Южно-Харампурская" . 
</t>
    </r>
    <r>
      <rPr>
        <b/>
        <sz val="14"/>
        <rFont val="Times New Roman"/>
        <family val="1"/>
        <charset val="204"/>
      </rPr>
      <t>Причина:  разрушение КС-110 фазы "А" ВЛ-110кВ "Тарко-Сале-Комсомольский-1" на ПС 500 "Тарко-Сале".</t>
    </r>
  </si>
  <si>
    <t>ВЛ-0,4 кВ ф.1 от КТП Ю-1-15п</t>
  </si>
  <si>
    <t>1:05</t>
  </si>
  <si>
    <t>ПС 35/6 К-324</t>
  </si>
  <si>
    <t>2 с.ш.-6</t>
  </si>
  <si>
    <t>Повреждение проходного изолятора 6 кВ в КРУН</t>
  </si>
  <si>
    <t>ПС 35/6 кВ 5139, к.239, ЛР-6 кВ ф.5139-08</t>
  </si>
  <si>
    <t>В-6 кВ ф.5139-08</t>
  </si>
  <si>
    <t>ВЛ-6 кВ Фидер №8 ПС Бабиково</t>
  </si>
  <si>
    <t>ВЛ-6 кВ Фидер №18 ПС Введеновка</t>
  </si>
  <si>
    <t>Устранение неисправности на ВЛ-6кВ (ревизия шлейфа Р-125)</t>
  </si>
  <si>
    <t>СУ ЭЦН Западно-Полуденное нмр</t>
  </si>
  <si>
    <t>ВЛ-6кВ Ф-20 ПС Киенгоп</t>
  </si>
  <si>
    <t>АО ВЛ-6 кВ Ф-20. Повреждение ЭЦН на скв. 168</t>
  </si>
  <si>
    <t>В-6 Л-53СВ</t>
  </si>
  <si>
    <t>1 ступень Дистанционной Защиты, "ТО" фазы "В"</t>
  </si>
  <si>
    <t>Отключение ВЛ-110 кВ Северный-Харампурская-1 по защите "Токовая отсечка" фазы "В", "1 ступень дистанционной защиты", АПВ успешное. Производится осмотр.</t>
  </si>
  <si>
    <t>ВЛ-6 кВ Фидер №18 ПС Камчалытамак</t>
  </si>
  <si>
    <t>МТЗ,РПВ успешно. Перекрытие ТВЧ животным на ТП-6166, выход из строя предохранителей 2 ПК-10кВ. Предохранители заменили.</t>
  </si>
  <si>
    <t>ВЛ-10 кВ Фидер №7 РУ-10кВ Китаяма</t>
  </si>
  <si>
    <t>ВЛ-6 кВ Ф-4 ПС 35/6 кВ "Кривая Лука"</t>
  </si>
  <si>
    <t>ПС №30 "Тихоновская", В-35 1Т</t>
  </si>
  <si>
    <t>23 скважины на кустах 5,9А,100,101</t>
  </si>
  <si>
    <t>ф.6 ПС Уязыбашево</t>
  </si>
  <si>
    <t>ВЛ - 10кВ ф.6 ПС Уязыбашево</t>
  </si>
  <si>
    <t>РЩ-0,4 кВ в ТП-Кл-514-14п, гл. рубильник.</t>
  </si>
  <si>
    <t xml:space="preserve">УЭЦН скв. 506 Дыш. </t>
  </si>
  <si>
    <t>АО ДЭС ООО "СЭС" Засор фильтра системы охлождения, порыв патрубка.</t>
  </si>
  <si>
    <t xml:space="preserve">АО ДЭС СФ ООО "СЭС" ДГУ №1, в связи с кристализацией ДТ </t>
  </si>
  <si>
    <t>ф.КНС-2бис, ф.ГТУ-81 ПС КНС-2</t>
  </si>
  <si>
    <t>ВЛ-6 кВ Ф-3 ПС 35/6 кВ "Каменка"</t>
  </si>
  <si>
    <t>ВЛ-6 фидера № 4</t>
  </si>
  <si>
    <t>ПС-35/6кВ №102  ВЛ-6 ф.102-18</t>
  </si>
  <si>
    <t>В-6 ф.102-18</t>
  </si>
  <si>
    <t>ВЛ-6 кВ Ф-112 ПС 35 кВ Величаевская-11</t>
  </si>
  <si>
    <t>Ф-112</t>
  </si>
  <si>
    <t>ПС-35/6кВ К-40   ВЛ-35кВ Ф-1</t>
  </si>
  <si>
    <t xml:space="preserve"> ВЛ-35кВ Ф-1             ПС-35/6 К-40</t>
  </si>
  <si>
    <t>РУ-10кВ Китаяма</t>
  </si>
  <si>
    <t>ГПУ-1</t>
  </si>
  <si>
    <t>Останов ГПУ-1, падение числа оборотов из-за подклинивания скв.47</t>
  </si>
  <si>
    <t>ДЭС К-9 Даненберговское нмр</t>
  </si>
  <si>
    <t>ДЭС СФ ООО "СЭС". АО ДГУ-3 по перегреву (утечка охлажд. жидкости),  ДГУ-1 по перегрузу. Запущены в работу ДГУ-1, 2.                                        ДГУ-3 выведена в ремонт.</t>
  </si>
  <si>
    <t>ПС-35/6кВ №236  ВЛ-6кВ ф.236-18</t>
  </si>
  <si>
    <t>В-6 ф.236-18</t>
  </si>
  <si>
    <t>В пролетах оп.№4-8 наледь на проводах и изоляторах, сорваны изоляторы на оп.№5, в результате порыва водовода в районе к 308.</t>
  </si>
  <si>
    <t>ПС-35/6кВ №236  ВЛ-6кВ ф.236-17</t>
  </si>
  <si>
    <t>В-6 ф.236-17</t>
  </si>
  <si>
    <t>В пролетах оп.№4-8 обрыв поводов трех фаз в результате образования наледи, вследствие порыва водовода в районе к 308.</t>
  </si>
  <si>
    <t xml:space="preserve">ПС-35/6кВ №084 ВЛ-6кВ ф.084-07, БКРУ-6кВ к.3091 2С-6. </t>
  </si>
  <si>
    <t>СВ-6кВ</t>
  </si>
  <si>
    <t>ПС 35/6 К-542</t>
  </si>
  <si>
    <t>ВЛ-6кВ ф.542-14</t>
  </si>
  <si>
    <t>Порывистый ветер, оп.50 - обрыв шлейфа (ф.А)</t>
  </si>
  <si>
    <t>ВЛ-6кВ ф.324-04</t>
  </si>
  <si>
    <t>АПВ-успешно. Проводится осмотр ВЛ.</t>
  </si>
  <si>
    <t>ф.86-13 ПС Дема</t>
  </si>
  <si>
    <t>ТП 4-6 ф.4 ПС Малиновка</t>
  </si>
  <si>
    <t>Неисправность ЛР-6кВ на ТП 4-6</t>
  </si>
  <si>
    <t>ВЛ-0,4 кВ ф.2            ТП Нк-53-1</t>
  </si>
  <si>
    <t>ПС-35/6кВ К-40   ВЛ-35кВ Ф-3</t>
  </si>
  <si>
    <t xml:space="preserve"> ВЛ-35кВ Ф-3             ПС-35/6 К-40</t>
  </si>
  <si>
    <t>Фидер №51 ПС 35/10/6 кВ Новоберезовка</t>
  </si>
  <si>
    <t>Для безопасного выполнения работ по монтажу КРУН 6кВ на п/ст «Ново-Березовка» Иглинскими РЭС (без предупреждения).</t>
  </si>
  <si>
    <t>ВЛ-10 кВ Нк-51</t>
  </si>
  <si>
    <t>ВЛ-6кВ Кл-514 (не отключалась)</t>
  </si>
  <si>
    <t>12 шт. скважин</t>
  </si>
  <si>
    <t>МТЗ-2 ст</t>
  </si>
  <si>
    <t>ПС-110/35/6 Чупальская, ВЛ-6 кВ ф.03-04</t>
  </si>
  <si>
    <t>В-6 кВ ф.03-04</t>
  </si>
  <si>
    <t>Фидер №3 ПС 35/6 кВ Ермолаево</t>
  </si>
  <si>
    <t>ВЛ-6кВ Ф-643 РУ-6кВ КБКС</t>
  </si>
  <si>
    <t>РУ-10 кВ ГТЭС Ильино</t>
  </si>
  <si>
    <t>Фидер "Лобово" РУ-10 кВ ГТЭС Ильино</t>
  </si>
  <si>
    <t>ГПУ-1,2,4, ДГУ-1,3</t>
  </si>
  <si>
    <t>УРНУ АК "Транснефть"</t>
  </si>
  <si>
    <t>КЛ-6кВ Ф-30 ПС Кыква</t>
  </si>
  <si>
    <t>Посадка напряжения по ПС "Кыква" при повреждении спецтехникой сторонней организациии КЛ-6кВ. Замена КЛ-6кВ до 27.11.16</t>
  </si>
  <si>
    <t>ПС 110/35/6 кВ Курасково</t>
  </si>
  <si>
    <t>ПС 35/6 кВ КНС-2, Кр.Яр, НСП-1.</t>
  </si>
  <si>
    <t>Ф.30-6 Советское нмр.</t>
  </si>
  <si>
    <t>Ф.30-6</t>
  </si>
  <si>
    <t>К-190  скв.2065 Советское  нмр</t>
  </si>
  <si>
    <t xml:space="preserve">К-190  скв.2065 </t>
  </si>
  <si>
    <t xml:space="preserve">ВЛ-6кВ Кл-514 </t>
  </si>
  <si>
    <t>ВЛ-110 кВ "Бариновка-1"</t>
  </si>
  <si>
    <t>ПАО "Белкамнефть"</t>
  </si>
  <si>
    <t>ООО «АггрекоЕвразия»</t>
  </si>
  <si>
    <t>«АггрекоЕвразия»</t>
  </si>
  <si>
    <t>2 ступень Дистанционной Защиты</t>
  </si>
  <si>
    <t>ВЛ-110 Муравленковская-Барсуковская-2</t>
  </si>
  <si>
    <t xml:space="preserve">Отключение  ВЛ-110кВ "Муравленковская-Барсуковская-2" по защите "вторая ступень дистанционной защиты ". АПВ было выведено на момент переключений. РПВ успешное. </t>
  </si>
  <si>
    <t>ПС "Краснояровская", "Тарханы"</t>
  </si>
  <si>
    <t>Кратковременное понижение напряжения при  аварийном отключении ВЛ-220кВ "Бугульма-Михайловская"(ОПМЭС). АПВ неуспешное.</t>
  </si>
  <si>
    <t>ВЛ-6 фидера № 310 (Дебит-65 т/сут).</t>
  </si>
  <si>
    <t>6:20 Информация ЦИТС, стоят скважины по фидеру № 310. Выехали с осмотром на ПС. Аварийное отключение с неуспешным АПВ. РПВ успешно. Ветер до 12 м/сек. ПС осмотрена, замечаний не выявлено. 07:10 нагрузки восстановлены 100%. Проводится осмотр ВЛ-6.</t>
  </si>
  <si>
    <t>Аварийное отключение с успешным АПВ. Производится осмотр.</t>
  </si>
  <si>
    <t>Аварийное отключение с успешным АПВ. При осмотре обнаружен отгоревший неподвижный нож на ЛР-6 кВ скв.745(б/д). ЛР-6 кВ отключен осмотрено КТП- замечаний нет. Осмотр фидера повторно произведен дополнительных замечаний не выявлено.</t>
  </si>
  <si>
    <t>ОУ 3ст. ТНЗНП ф.В</t>
  </si>
  <si>
    <t>ПС №30 "Тихоновская" В-110 С-10 (КВЛ 110кВ Ванкор-Тихоновская)</t>
  </si>
  <si>
    <t>Добыча 7скв.: Куст-1(1скв.), 1бис(1скв.), 2(1скв), 101(1скв), 202(2скв), 108(1скв). ВКНС-1: Н-1, Н-2, Н-3.</t>
  </si>
  <si>
    <t>ПС 220 "Ванкор" при включении АТ-2 (новое оборудование) повреждение ф.В ТН-220 Мангазея II цепь</t>
  </si>
  <si>
    <t>ПС Нарышево ф.1-22</t>
  </si>
  <si>
    <t>Персонал РЭС отключил с замыканием на землю. Пробой изолятора отп к ТП-1521 оп.№6.</t>
  </si>
  <si>
    <t>ПС Болтино ф.16</t>
  </si>
  <si>
    <t>ТР яч.№16. Устранение нагрева контакта проходного изолятора.</t>
  </si>
  <si>
    <t>Вахитовская, Лебяжинская, Капитоновская.</t>
  </si>
  <si>
    <t>Аварийное отключение ВЛ-110 кВ Каргалинская-Переволоцкая. АПВ неуспешное. Причина выясняется.</t>
  </si>
  <si>
    <t>ф.88-01 ПС Тамьяново</t>
  </si>
  <si>
    <t xml:space="preserve">Обрыв провода на ВЛ-6кВ  (принадлежность Башкирэнерго) </t>
  </si>
  <si>
    <t>ф.5 ПС Скворчиха</t>
  </si>
  <si>
    <t>Слет 2-х изоляторов на участке ПО ИЭС.</t>
  </si>
  <si>
    <t>Ф-815</t>
  </si>
  <si>
    <t>Замена дефектного изолятора фаза "В"  на опоре №58 ВЛ-6 кВ ф №815 и монтаж провода. Устранение замыкания на землю.</t>
  </si>
  <si>
    <t>ВЛ-110 кВ</t>
  </si>
  <si>
    <t>ф.18 ПС Тураево</t>
  </si>
  <si>
    <t>ПС35/6 кВ ММПС "Капитоновская", ПС 35/6 кВ Лебяжинская, Ф№7 Платовский (ЗПО).</t>
  </si>
  <si>
    <t>Аварийное отключение с успешным АПВ ВЛ-110 кВ Каргалинская-Переволоцкая-Новосергеевская, причина неизвестна.</t>
  </si>
  <si>
    <t xml:space="preserve">ВЛ-6кВ Ф-2  ПС 35/6кВ  "Пражская"  </t>
  </si>
  <si>
    <t>Сильный ветер, метель.</t>
  </si>
  <si>
    <t>ПС 110/35/6 Юганская, РУ-6 №183  ВЛ-6кВ ф.183-09</t>
  </si>
  <si>
    <t>ВЛ-6 ф.183-09</t>
  </si>
  <si>
    <t>ВЛ-6 кВ Ф-1 ПС 110/35/6 кВ "Снисски"(ЧПО)</t>
  </si>
  <si>
    <t xml:space="preserve">Работала ТО. АПВ- успешно
Сильный порывистый ветер.
</t>
  </si>
  <si>
    <t>ВЛ-110 "Донецко-Сыртовская-Каргалинская</t>
  </si>
  <si>
    <t>Сборка нормальной схемы после включения ВЛ-110 Каргалинская-Д/Сыртовская.</t>
  </si>
  <si>
    <t>ВЛ-110 "Донецко-Сыртовская", ПС 110 "Донецко-Сыртовская", "Вахитовская".</t>
  </si>
  <si>
    <t>Аварийное отключение с успешным АПВ. МТО. Фаза-В=0. 5,4 км от ПС Каргалинская</t>
  </si>
  <si>
    <t>ТО, ТЗНП-1</t>
  </si>
  <si>
    <t>Аварийное отключение, ТО, ТЗНП-1. Фаза-В=0. 5,5 км от ПС Каргалинская. Производится перевод нагрузок на ВЛ-35 "Сенная - Горьковская" (4 МВт) и ГТЭС (4МВт).</t>
  </si>
  <si>
    <t>ГТЭС №№ 1, 3, 5, 6. ВЛ-6 фидеров №№ 1, 4, 7.</t>
  </si>
  <si>
    <t>Аварийный сброс нагрузки, 14:51 остановка всех ГТЭС. Причина выясняется. 15:15 ГТЭС-3 на хх.</t>
  </si>
  <si>
    <t>ВЛ-6 фидера № 1310</t>
  </si>
  <si>
    <t>Аварийное отключение с неуспешным АПВ. РПВ успешно. На фидере "земля". Производится осмотр.  Осмотр приостановлен в 00:15 и переносится в связи с ухудшившимися погодными условиями (ветер, снег, отсутствие дорог).</t>
  </si>
  <si>
    <t>ф.25 ПС Арлан</t>
  </si>
  <si>
    <t>ВЛ-110кВ Правдинская-Меркурий-4</t>
  </si>
  <si>
    <t>М-е Сладковско-Морозовское. Отключение в сетях ПАО "Кубаньэнерго".</t>
  </si>
  <si>
    <t>Работала МТЗ. РПВ- успешно. Причина:При осмотре обнаружено дерево под проводами в пролете опор №13-14. Сильный порывистый ветер.</t>
  </si>
  <si>
    <t>ВЛ-6 кВ Ф-2 ПС 35/6 кВ "Карагайская"</t>
  </si>
  <si>
    <t>Выборочная остановка по посадке "U" скв. запитанных от ПС 35/6кВ №084 1С-6 (КЗ на ЭД-6кВ БУ ООО"Промысловик" КНС-5 ЮЗ).</t>
  </si>
  <si>
    <t xml:space="preserve">ПС-35/6кВ №241, В-6 ЭД №3 КНС-1Е
 </t>
  </si>
  <si>
    <t xml:space="preserve"> В-6 ЭД №3</t>
  </si>
  <si>
    <t>ВЛ-6кВ ф.318 ПС Кызыл-Буляк</t>
  </si>
  <si>
    <t>Аварийное отключение. РПВ успешное. Плохие погодные условия</t>
  </si>
  <si>
    <t>ВЛ-6кВ ф.742-23 ПС Екатериновка</t>
  </si>
  <si>
    <t>Отключение для отыскания однофазного замыкания на ВЛ. Повреждение проходного изолятора на ТП-1063 (ТП отключили, добычи нет)</t>
  </si>
  <si>
    <t>ВЛ-6кВ ф.25-06 ПС Леонидовка</t>
  </si>
  <si>
    <t>Отключение для отыскания однофазного замыкания на ВЛ. Повреждение изолятора на опоре 1  отп.ТП-АЗС</t>
  </si>
  <si>
    <t>ВЛ-10кВ ф.2 ПС Ташлы</t>
  </si>
  <si>
    <t>ВЛБ-53 ф.2 ПС Ташлы</t>
  </si>
  <si>
    <t>Аварийное отключение ВЛБ-53 (МТЗ). РПВ успешное. Плохие погодные условия</t>
  </si>
  <si>
    <t>Отключение для снятия дерева с проводов ВЛ (оп.243-244), упавшего из за пределов охраной зоны ВЛ</t>
  </si>
  <si>
    <t>В ф.1С-18 ПС№1 "Куст-1"</t>
  </si>
  <si>
    <t>Добыча 11 скв. (3 куст-4скв., 4куст-7скв.), поселок ВВП-240</t>
  </si>
  <si>
    <t>Касание проводов при прокладке ВОЛС подрядной организацией.</t>
  </si>
  <si>
    <t>ВЛ-6 кВ Хл-22 Ильский ЭСУ</t>
  </si>
  <si>
    <t xml:space="preserve"> ВЛ-6 фидера № 1320П. КТП скв.№№ 5;17.</t>
  </si>
  <si>
    <t>ВЛ-6 фидера № 5</t>
  </si>
  <si>
    <t>"Земля" в сети 6кВ, фаза "В". На опоре № 140 устранен срыв изолятора фаза "В", провод лежал на траверсе. Аварийная заявка.</t>
  </si>
  <si>
    <t>ВЛ-6 фидера № 1314</t>
  </si>
  <si>
    <t>Устранение слета изоляторов на опорах №№ 65-66. После включения замыкания на "землю" нет, перекоса нет. Аварийная заявка.</t>
  </si>
  <si>
    <t>ВЛ-10 кВ Нп-5 СЭС.</t>
  </si>
  <si>
    <t>УЭЦН скв. 1-я Южно-Морозовская.</t>
  </si>
  <si>
    <t>ПС-35/6кВ К-289   ВЛ-6кВ Ф-7</t>
  </si>
  <si>
    <t xml:space="preserve">Порыв трубопровода технологической жидкости под ВЛ-6 кВ, обледенение проводов в пролете оп. 47-49, межфазное КЗ. </t>
  </si>
  <si>
    <t>ПС-35/6кВ №241, В-6 ЭД №3 КНС-1Е</t>
  </si>
  <si>
    <t>ВВ-35 кВ Т-2-Т ВВ-6 кВ Т-2-Т</t>
  </si>
  <si>
    <t>ВВ-35 кВ Т-2-Т, ВВ-6 кВ Т-2-Т ПС 35/6 кВ "Берендей" Под отключение попали: Т-2-Т ПС 35/6 кВ "Берендей", ПС 35/6 кВ "Шумарка", "Винно-Банновская", "Семеновская".</t>
  </si>
  <si>
    <t>ВЛ-35 кВ "Боровская" ПС 35/6 кВ "ФНС" Под посадку напряжения попала:  ПС35/10кВ "Черновка"(СПО): ВЛ-10кВ Ф-9 (АО "СНГ").</t>
  </si>
  <si>
    <t>ВЛ-6кВ ф.53-03,53-04 ПС Михайловка</t>
  </si>
  <si>
    <t>Аварийное отключение. Налипание мокрого снега на провода. РПВ успешное</t>
  </si>
  <si>
    <t>Отключение для отыскания однофазного замыкания на ВЛ. Повреждение изолятора на опоре 1  отп.ТП-АЗС. Отключение переходящее с 28.11.16</t>
  </si>
  <si>
    <t>ВЛ-6кВ ф.1-09 ПС Нарышево</t>
  </si>
  <si>
    <t>ВЛ-10кВ ф.339 ПС Восточная</t>
  </si>
  <si>
    <t>ВЛ-10кВ ф.306 ПС Бирск</t>
  </si>
  <si>
    <t>Аварийное отключение.  Падение дерева на участке Бирских РЭС. При включении в 17:11 появилось однофазное замыкание. Повторное отключение в 19:15. Повреждение изолятора по стороне РЭС (устранено)</t>
  </si>
  <si>
    <t>ВЛ-6кВ ф.14 ПС Болотино</t>
  </si>
  <si>
    <t>Аварийное отключение. В 02:45  РПВ не успешное. В 04:00  отключили ВЛБ-47. Повторное включение ф.14 ПС Болотино не успешное. На опоре 25 (отпайка на 351 куст) обрыв шлейфа (устранено)</t>
  </si>
  <si>
    <t>ВЛ-6кВ ф.4 ПС Очистные</t>
  </si>
  <si>
    <t>Отключение для отыскания однофазного замыкания. Повреждение на отпайке Аургаз.РЭС - оп.21 - обрыв провода (устранено)</t>
  </si>
  <si>
    <t>ВЛ-6кВ ф.4 ПС Черниговка</t>
  </si>
  <si>
    <t xml:space="preserve">Отключение для восстановления шлейфа на РТП-604. </t>
  </si>
  <si>
    <t>ВЛ-10кВ ф.5 ПС Воскресенск</t>
  </si>
  <si>
    <t>ф-620</t>
  </si>
  <si>
    <t xml:space="preserve"> ВЛ-35кВ Уразаево-Кама 2цепь</t>
  </si>
  <si>
    <t>2 С.Ш. ПС 35/6 кВ Кама</t>
  </si>
  <si>
    <t>Аварийное отключение ВЛ-35кВ Уразаево-Кама 2цепь (Башкирэнерго). В 19:10 собрали схему резервного питания на ПС Кама. Выяснение причин отключения ВЛ-35кВ Уразаево-Кама 2цепь персонал ООО "Башкирэнерго" запланировал на утро 01.12.2016.</t>
  </si>
  <si>
    <t>ВЛ-6кВ ф.5 ПС Струково</t>
  </si>
  <si>
    <t>Для неоложного ремонта оборудования на ПС Струково персоналом ОРЭС..</t>
  </si>
  <si>
    <t>ПС-35/6кВ К-258   ВЛ-6кВ Ф-10</t>
  </si>
  <si>
    <t xml:space="preserve">Порыв трубопровода технологической жидкости под ВЛ-6 кВ, обледенение проводов и э.о. на                 К-2103. </t>
  </si>
  <si>
    <t>Ф.Кр-20 Крапивинское нмр.</t>
  </si>
  <si>
    <t>Ф.Кр-20</t>
  </si>
  <si>
    <t xml:space="preserve">РН-Уватнефтегаз </t>
  </si>
  <si>
    <t>ПС 110/35/6 "Южно-Петьёгская"</t>
  </si>
  <si>
    <t>ПС-35/6кВ №248  ф.248-14</t>
  </si>
  <si>
    <t>В-6 ф.248-14</t>
  </si>
  <si>
    <t>Отпайка на к.126А, пролет опор №1-2 большой провис, схлест ВЛ ф.А,С. Порывистый ветер.</t>
  </si>
  <si>
    <t>ПС-35/6кВ №278  ф.278-16</t>
  </si>
  <si>
    <t>В-6 ф.278-16</t>
  </si>
  <si>
    <t>в пролетах оп.№35-37 произошло образование наледи на проводах и изоляторах на оп.№36, в результате порыва водовода, отпайка на к.38т. Произвели замену изоляторов в количестве 6 штук.</t>
  </si>
  <si>
    <t>КТП 6/04кВ К-359</t>
  </si>
  <si>
    <t>КТП 6/0,4кВ</t>
  </si>
  <si>
    <t xml:space="preserve">при включении скв.8442 после ЗП(защита от перегруза) отключился АВ-0,4кВ ввод. </t>
  </si>
  <si>
    <t>ВЛ-6 кВ Кл-514.</t>
  </si>
  <si>
    <t>ВЛ-6 кВ Кл-514 Афипский ЭСУ.</t>
  </si>
  <si>
    <t>М-е Дыш. Падение деревьев в охранной зоне ВЛ, обледенение, снегоналипание.</t>
  </si>
  <si>
    <t>ВЛ-35 кВ Ключевая-ПП-35.</t>
  </si>
  <si>
    <t>ВЛ-6 кВ Ка-72.</t>
  </si>
  <si>
    <t>ВЛ-6 кВ Кл-532п, ВЛ-6 кВ Кл-533</t>
  </si>
  <si>
    <t xml:space="preserve">ПС-35/6кВ №084                      ВЛ-6кВ ф.084-07 </t>
  </si>
  <si>
    <t>В-6 ф.084-07</t>
  </si>
  <si>
    <t>ВЛ-6 фидеров №№ 806, 103. (В связи с реконструкцией ПС "Никольская" эл.снабжение фидера № 103 осуществляется от фидера № 806).</t>
  </si>
  <si>
    <t>ВЛ-6 кВ Ка-72 от ПП-23 до Р-98</t>
  </si>
  <si>
    <t xml:space="preserve">ВЛ-0,4 кВ ф-3 от ТП Кл-533-6 </t>
  </si>
  <si>
    <t>ВЛ-6 кВ Кл-57</t>
  </si>
  <si>
    <t>декабрь</t>
  </si>
  <si>
    <t>Порыв трубопровода технологической жидкости под ВЛ-35 кВ, обледенение проводов, межфазное КЗ. ПС-35/6кВ К-26, К-27 АВР-6кВ успешно.</t>
  </si>
  <si>
    <t xml:space="preserve">Порыв трубопровода технологической жидкости под ВЛ-35 кВ, обледенение проводов, межфазное КЗ. </t>
  </si>
  <si>
    <t>ПС-35/6кВ Ленинградская      ВЛ-6 кВ Ф-8</t>
  </si>
  <si>
    <t>ПС-35/6кВ Ленинградская            ВЛ-6 кВ Ф-8</t>
  </si>
  <si>
    <t>Разрушение изоляторов ф А,С  на оп.№62  ПР-6 кВ КПУ-6 кВ №2 К-1472</t>
  </si>
  <si>
    <t xml:space="preserve">РУ-6 кВ №1 КНС-1  Тюменского м/р. МВ-6 кВ яч.№17 АД-6кВ №3 ВКС КЛ-6кВ </t>
  </si>
  <si>
    <t>Повреждение изоляции КЛ-6 кВ посадка напряжения.</t>
  </si>
  <si>
    <t>ДЭС СФ ООО "СЭС". АО ДГУ-2 по перегреву. (Превышение нагрузки)</t>
  </si>
  <si>
    <t>ВЛ-6 ф.248-14</t>
  </si>
  <si>
    <t>Отпайка на к.126А, пролет опор №1-2 большой провис. Устранили провис проводов.Ввели в работу.</t>
  </si>
  <si>
    <t>К-241бис КТПН6/0.4 №3</t>
  </si>
  <si>
    <t xml:space="preserve"> К-241 бис КТПН6/0.4 №3</t>
  </si>
  <si>
    <t>Скв.№ 166 Рыбкинского м/р (90 т/сут)</t>
  </si>
  <si>
    <t>Аварийная остановка ДЭС, забились фильтра. Запущена резервная ДЭС.</t>
  </si>
  <si>
    <t>ВЛ-6 кВ Ах-32</t>
  </si>
  <si>
    <t>ВЛ-6 кВ Ка-72  до Р-98</t>
  </si>
  <si>
    <t>ВЛ-6 кВ № Кл-53</t>
  </si>
  <si>
    <t>М-е Ключевое и Узун. Падение ветки на провода.</t>
  </si>
  <si>
    <t>В-6-3 ПС-35/6 "Мирзоева"</t>
  </si>
  <si>
    <t xml:space="preserve">В-6-3 </t>
  </si>
  <si>
    <t>В 12:04 По АСДУ Мир на ПС 35/6 «Мирзоева» зафиксировано автоматическое отключение В-6-3, срабатывание МТЗ, «Аварийное отключение».
В 14:20 – прибытие персонала на ПС-35/6 кВ «Мирзоева». Включение В-6-3, фид. Л-2Мз, Л-3Мз, Л-4Мз, Л-6Мз, КЛ-6Мз. Отключение фид. Л-5Мз в связи с выводом в ремонт (отключены потребители: в/з скв.: №№1482, 50; неф./скв.: №№102, 118)</t>
  </si>
  <si>
    <t>аварийное отключение</t>
  </si>
  <si>
    <t>В-6 Л-5Мз ПС-35/6 "Мирзоева"</t>
  </si>
  <si>
    <t>В-6 Л-5Мз</t>
  </si>
  <si>
    <t>Мирзоева ВЛ-6 фид.Л-5МЗ - при осмотре ВЛ обнаружен срыв изолятора 6кВ на оп. №18/2. В результате сильного порыва ветра произошел схлест проводов в пролетах опор №№18/2-18/3 в районе ТП-6/0,4 кВ №501.Устранение дефекта после улучшения метеоусловий. Снятие перемычек на оп. №18/1 (ТП-501 - водозаборная скв.1482). В 15:51 - включение фид. Л-5Мз , КН-норма. 03.12.16 15:58 устранение дефекта на оп.№18/2, подача питания на ТП-501.</t>
  </si>
  <si>
    <t>В-6 Л-4Мз ПС-35/6 "Мирзоева"</t>
  </si>
  <si>
    <t xml:space="preserve">В-6 Л-4Мз </t>
  </si>
  <si>
    <t xml:space="preserve">Авт.отключение В-6 Л-4Мз ПС-35/6 кВ "Мирзоева".По распоряжению гл.инженера Шмырова А.А. оставить отключенным до улучшения погодных условий. </t>
  </si>
  <si>
    <t>В-6 Л-7ЮМ ПС-35/6 "Южные Монги"</t>
  </si>
  <si>
    <t>Л-7ЮМ</t>
  </si>
  <si>
    <t>По АСДУ "Мир" авт.отключение В-6 Л-7Юм ПС-35/6 кВ "Южные Монги". Включение по АСДУ - выполнено.</t>
  </si>
  <si>
    <t>В-6 Л-4М ПС-35/6 "Монги"</t>
  </si>
  <si>
    <t xml:space="preserve">Л-4М </t>
  </si>
  <si>
    <t>По АСДУ "Мир" авт.отключение В-6 Л-4М ПС-35/6 кВ "Монги". Включение по АСДУ - включению не поддается..</t>
  </si>
  <si>
    <t>В-6 "Большой Остров"   ВЛ-6 Л-4М "Монги"</t>
  </si>
  <si>
    <t>реклоузер В-6 "Большой остров"</t>
  </si>
  <si>
    <t>QF-630А ввод №1</t>
  </si>
  <si>
    <t>Отключение КТП-400кВА КП №3 вручную - перегрев силового зажима фазы "С" вводного АВ-0,4кВ; выключатель исключён из схемы (установлены перемычки до с.ш. 0,4кВ), КТП-400кВА введено в работу.</t>
  </si>
  <si>
    <t>М-е Шептальское. Кратковременная посадка U в сетях ПАО "Кубаньэнерго".</t>
  </si>
  <si>
    <t>М-е Чумаковское. Кратковременная посадка U в сетях ПАО "Кубаньэнерго".</t>
  </si>
  <si>
    <t>ВЛ-35 Т-523</t>
  </si>
  <si>
    <t>Д-13 ВЛ-220 "Смирных-Тымовск"</t>
  </si>
  <si>
    <t>по АСДУ на ПС-35/6 кВ «Ю.Монги», «Монги», «Даги», «Вал», «Мирзоева» - отсутствие э/э. НС НГЭС Карпов авт.отключение ВЛ-220 кВ Д-13 (Смирных-Тымовск) СахЭнерго, НГЭС на изолированной работе, останов ГТУ №2, автоматическое отключение ВЛ-35 Т-523 по АЧР. Причины выясняются.</t>
  </si>
  <si>
    <t>ВЛ-10кВ ф.7 РУ-10кВ Китаяма</t>
  </si>
  <si>
    <t>Остановка ГПУ-2, Повышение нагрузки на ГПУ.</t>
  </si>
  <si>
    <t>ручное отключение</t>
  </si>
  <si>
    <t>ВЛ-6кВ  ф. 1, 3, 5, 11 ПС Шкапово</t>
  </si>
  <si>
    <t>Кратковременное отключение фидеров персоналом РЭС для определения участка с замыканием на землю.</t>
  </si>
  <si>
    <t>ВЛ-6кВ ф.5 ПС Шкапово</t>
  </si>
  <si>
    <t xml:space="preserve">Отключение для замены дефектного изолятора на отпайке ТП 5-37 опора №11 </t>
  </si>
  <si>
    <t>ВЛ-6кВ ф.10 ПС Аскарово</t>
  </si>
  <si>
    <t>замена неисправного трансформатора 160кВа</t>
  </si>
  <si>
    <t>ВЛ-6кВ ф.23 ПС К-Максимово</t>
  </si>
  <si>
    <t>В  18:50 отключили ф.23 ПС К-Максимово для устранения дефекта на оп.87 (повреждение изолятора, однофазное замыкание на ВЛ)</t>
  </si>
  <si>
    <t>ВЛ-6 кВ Ка-72  от РП-72 Ка до Р-206</t>
  </si>
  <si>
    <t>М-е Дыш. Дождь, гроза. ШП НЯ-6 от 03.12.16г.</t>
  </si>
  <si>
    <t xml:space="preserve">ВЛ-0,4 кВ ф-2 от ТП Кл-51-3п </t>
  </si>
  <si>
    <t>М-е Ключевое. Дождь, гроза. ШП НЯ-6, 7 от 03.12.16г.</t>
  </si>
  <si>
    <t xml:space="preserve">ВЛ-6 кВ Кл-532п </t>
  </si>
  <si>
    <t xml:space="preserve"> М-я Ключевое и Узун. Повреждение изолятора  на Р-49 ШП НЯ-6,7 от 03.12.16г.</t>
  </si>
  <si>
    <t>На ТП-6/0,4 кВ №409: сорван изолятор по фазе "С" на притемном портале. Аварийно-восстановительные работы.</t>
  </si>
  <si>
    <t>ВЛ-6кВ ф.6-13 ПС "Дёма"</t>
  </si>
  <si>
    <t>шунтирование линейного разъединителя на участке РЭС</t>
  </si>
  <si>
    <t>ППО-168 ф.Ясный ПС НСП-1</t>
  </si>
  <si>
    <t xml:space="preserve">РПВ успешно после отключения отпайки УРЭС </t>
  </si>
  <si>
    <t>ПС№31 "ЦПС" пан. №18,24 АВАНТ прохождение команды ОН-8</t>
  </si>
  <si>
    <t>ПС№31 "ЦПС" В-35 М-1,2,5,6</t>
  </si>
  <si>
    <t>ПС№2,4,51,15,17 (Кусты-2,2бис,4,4бис,15,17,107,202,209)</t>
  </si>
  <si>
    <t>При работе подрядной организации ООО «Прософт- Системы» на ВГТЭС по установке новой программной системы в комплекте ПА№1 была ошибочно сформирована команда ОН-8</t>
  </si>
  <si>
    <t>Л-307</t>
  </si>
  <si>
    <t>ВЛ-6 кВ Ф-13\17 ПС 35 кВ Зимняя Ставка-1.</t>
  </si>
  <si>
    <t>Ф-13\17</t>
  </si>
  <si>
    <t>ВЛ-6кВ ф.23 ПС Михайловка</t>
  </si>
  <si>
    <t>1Т ПС "Малиновка"</t>
  </si>
  <si>
    <t>ф.4,6  ПС "Малиновка"</t>
  </si>
  <si>
    <t>Срабатывание газовой защиты трансформатора Т1</t>
  </si>
  <si>
    <t>ТП-Хл-212-1</t>
  </si>
  <si>
    <t>М-е Зыбза. Дождь, гроза. ШП НЯ-6, 7 от 03.12.16г. Вышел из строя силовой трансформатор. Произведена замена трансформатора.</t>
  </si>
  <si>
    <t xml:space="preserve"> М-я Ключевое и Узун. ШП НЯ-6, 7 от. 03.12.16г. Обрыв провода  в пролёте опор 28-29. Восстановлено.</t>
  </si>
  <si>
    <t>Шпилька 6 кВ ф. "С" Т-2 п/ст 35/6 кВ И-7 " Черноморская ".</t>
  </si>
  <si>
    <t>П/ст 35/6 кВ                  И-7  "Черноморская". РУ-6 кВ.</t>
  </si>
  <si>
    <t>МВ-35 кВ "Ветлянка-1"</t>
  </si>
  <si>
    <t>МВ-35 кВ "Ветлянка-1" ПС 35/6 кВ "Город-2"</t>
  </si>
  <si>
    <t>Сработало указательное реле "Авар. откл". АПВ-не успешно. РПВ-успешно. Предварительная причина- неисправность МВ-35.</t>
  </si>
  <si>
    <t>ПС 35/6кВ №10
ВЛ-6 ф.10-11</t>
  </si>
  <si>
    <t>ВЛ-6 ф.10-11</t>
  </si>
  <si>
    <t>Сильный ветер. Производится осмотр.</t>
  </si>
  <si>
    <t>ВЛ-110 кВ "Пром-1"(ЗПО).  ПС "Промысловая", КНС-1, 2, 3", "Пронькинская", "Восточная Покровка", "Яшкинская" (ПАО).</t>
  </si>
  <si>
    <t>110/35/6кВ "Вахитовская"ВЛ-6 кВ фидера № 5</t>
  </si>
  <si>
    <t>Аварийное отключение с успешным АПВ, МТЗ-2, 11,66 км от ПС. 17:45-19:30 произведен осмотр ВЛ-6. На опоре № 259 скол изолятора фаза "С".</t>
  </si>
  <si>
    <t>ВЛ-10кВ ф.33-11 ПС Птицефабрика</t>
  </si>
  <si>
    <t>Аварийное отключение. Повреждение траверсы на линии Благоварских РЭС</t>
  </si>
  <si>
    <t>ВЛ-10кВ ф.5 ПС Струково</t>
  </si>
  <si>
    <t>Аварийное отключение. Повреждение двух изоляторов на участке Оренб.РЭС</t>
  </si>
  <si>
    <t>ПС "Тарханы" , "Березовка", "Самодуровская", "Врезовская", "Е-Зыковская", "Беседино", КНС.</t>
  </si>
  <si>
    <t>"Посадка" напряжения в сети 110/35 кВ, остановка отдельных скважин при аварийном отключении с успешным АПВ ВЛ-110 кВ "Абдулино-Тяга - Полевая" Кбш Ж/Д, работа З.З.2 ст. Сообщил диспетчер СПО Карпеев А.И.</t>
  </si>
  <si>
    <t>В-Л307 ПС 35 кВ Зимняя Ставка-1</t>
  </si>
  <si>
    <t>В-Л307</t>
  </si>
  <si>
    <t>АО В-307, РПВУ, под отключение попала II СШ-6 кВ ПС 35 кВ Зимняя Ставка-1 (Ф-14, Ф-18, Ф-15/27)</t>
  </si>
  <si>
    <t>В-Л314 ПС 35 кВ Величаевская-11</t>
  </si>
  <si>
    <t>В-Л314</t>
  </si>
  <si>
    <t>АО В-314, РПВУ, под отключение попала II СШ-6 кВ ПС 35 кВ Величаевская-11 (Ф-111, Ф-115)</t>
  </si>
  <si>
    <t>ВЛ-6 кВ Ф-3 ПС 35/6 кВ "Красносамарская"</t>
  </si>
  <si>
    <t>Сработало указательное реле "Авар. откл".  АПВ не успешно. РПВ - не успешно. Произвели осмотр ВЛ-6 кВ и обнаружили в пролете опор №98-99 дерево на проводах. С 10:50 до 11:10 снятие упавшего дерева с проводов в пролете опор №98-99.</t>
  </si>
  <si>
    <t>ОД-110 кВ С-2-Т ВВ-6 кВ С-2-Т</t>
  </si>
  <si>
    <t>ОД-110 кВ С-2-Т, ВВ-6 кВ С-2-Т ПС 110/6 кВ "Горбуновская"</t>
  </si>
  <si>
    <t>ВЛ-6 кВ Ф-2 ПС 110/35/6 кВ "Кудиновская"</t>
  </si>
  <si>
    <t>ВЛ-6кВ ф.5 ПС Ашит</t>
  </si>
  <si>
    <t>Аварийное отключение при порывистом ветре.  РПВ успешное. Падение дерева из-за пределов охранной зоны в пролете опор 12-13 (без повреждений)</t>
  </si>
  <si>
    <t>ВЛ-6кВ ф.16 ПС Карача-Елга</t>
  </si>
  <si>
    <t>Аварийное отключение при порывистом ветре ВВМ-1.  РПВ успешное</t>
  </si>
  <si>
    <t>Ручное отключение</t>
  </si>
  <si>
    <t>ВЛ-6кВ ф.45-07 ПС Языково</t>
  </si>
  <si>
    <t>Ручное отключение. Однофазное замыкание. На опоре №51 обнаружен обрыв вязки провода и обрыв провода фазы "А".</t>
  </si>
  <si>
    <t>ВЛ-6кВ ф.1-22 ПС Нарышево</t>
  </si>
  <si>
    <t>Аварийное отключение при порывистом ветре. АПВ не успешное.  РПВ успешное после обхода-осмотра</t>
  </si>
  <si>
    <t>ВЛ-6кВ ф.1209 ПС Заитово</t>
  </si>
  <si>
    <t>Аварийное отключение при порывистом ветре.  РПВ успешное</t>
  </si>
  <si>
    <t>ВЛ-6кВ ф.335 ПС Кызыл-Буляк</t>
  </si>
  <si>
    <t>ВЛ-6кВ ф.3 ПС Кушкуль</t>
  </si>
  <si>
    <t>Ручное отключение для восстановления вязки провода фазы "А" на опоре №21 (однофазное замыкание)</t>
  </si>
  <si>
    <t>ВЛ-6кВ ф.18 ПС Хомутовка</t>
  </si>
  <si>
    <t>Ручное отключение для замены изолятора на оп.26 (однофазное замыкание)</t>
  </si>
  <si>
    <t>ВЛ-6кВ ф.4 ПС Кузьминовка</t>
  </si>
  <si>
    <t>Аварийное отключение. Повреждение изолятора на оп.1/1</t>
  </si>
  <si>
    <t xml:space="preserve">ВЛ-6 кВ фидера № 3. </t>
  </si>
  <si>
    <t>ВЛ-6 кВ фидера № 910 (скв.№№ 3342, 3343)</t>
  </si>
  <si>
    <t>Заявка ЦДНГ, нет напряжения на скв.№№ 3342, 3343. Осмотром выявлен отключенный вводной АВ в КТП, в 7:05 АВ включен, скв.№ 3342 в работе, СУ ЭЦН скв.№ 3343 не запускается. Персоналом по обслуживанию СУ ЭЦН произведен ремонт.</t>
  </si>
  <si>
    <t>Аварийный останов ГПУ-2. Неисправность датчика температуры 5-го цилиндра. Запуск ГПУ-1</t>
  </si>
  <si>
    <t xml:space="preserve">ВЛ-35 кВ"Аманак"
</t>
  </si>
  <si>
    <t>ВЛ-35 кВ "Аманак" ПС 110/35/6 кВ "Сосновка"(ВПО) Под посадку напряжения попали: ПС35/6кВ "Аманак", "Кротково- Алешкино", "Боголюбовка".</t>
  </si>
  <si>
    <t xml:space="preserve">В 18:10 прошла посадка напряжения по ВЛ 35 кВ "Аманак". Останавливались скважины по "Ново-Аманакскому", "Боголюбовскому", "Кротковскому" м/р. Причина:системная посадка  в сетях Волжского П.О.  </t>
  </si>
  <si>
    <t>ВЛ-6кВ "211-05"</t>
  </si>
  <si>
    <t>Отключение ВЛ-6кВ "211-05" по защите "МТЗ" в 17:16, 17:38, 19:29 АПВ  успешное, 19:30 АПВ неуспешное. После отключения отпайки ВЛ-6кВ на ЛР-6кВ опора № 68/1 на К-82Б в 19:52 РПВ успешное. Производится осмотр</t>
  </si>
  <si>
    <t xml:space="preserve"> ПС 35/6кВ №211
 ВЛ-6кВ ф.211-03
(ввод-6-2 РУ-6 
 КНС-545)</t>
  </si>
  <si>
    <t>В-6 ф.211-03</t>
  </si>
  <si>
    <t>ф.4 ПС Кузьминовка</t>
  </si>
  <si>
    <t xml:space="preserve">Аварийное отключение. Устранили обрыв вязки верхнего провода на оп.21 </t>
  </si>
  <si>
    <t>ф.9 ПС Альбеево</t>
  </si>
  <si>
    <t>Блок защит     КПУ Ф-10</t>
  </si>
  <si>
    <t>КТПН-6/0,4 КСА Deutag</t>
  </si>
  <si>
    <t xml:space="preserve"> КТПН-6/0,4 №1  Куста-1 Южно-Гавриковского м/р</t>
  </si>
  <si>
    <t>Фонд скв. КП-7 (скважины 202,210,199,213,220,193,194,207  )</t>
  </si>
  <si>
    <t>земляная защита,  2-я ступень</t>
  </si>
  <si>
    <t>ВЛ-110 кВ ЮЗЭС "Кубаньэнерго"</t>
  </si>
  <si>
    <t>ПС-А-4-110/6, ПС-А-1-110/35/6, ПС-Х-52-35/6</t>
  </si>
  <si>
    <t>ГЗУ-3</t>
  </si>
  <si>
    <t>ВЛ-6 кВ № Кл-532</t>
  </si>
  <si>
    <t>ВЛ-0,4 кВ ф-1,2, 3 от ТП-Чм-532-8</t>
  </si>
  <si>
    <t>ВЛ-0,4 кВ ф.1 от ТП-Ах-31-6</t>
  </si>
  <si>
    <t>ВЛ-0,4 кВ ф-1,2, 3 от ТП-Чм-532-6</t>
  </si>
  <si>
    <t>ВЛ-0,4 кВ ф.1 от ТП-Дш-22-4п</t>
  </si>
  <si>
    <t>ВЛ-0,4 кВ ф.1 и ф.2 от ТП-Кл-51-5</t>
  </si>
  <si>
    <t>ВЛ-0,4 кВ ф.2 от ТП Зп-92-2.</t>
  </si>
  <si>
    <t>Т-1 ПС 35/6 кВ Малиновка</t>
  </si>
  <si>
    <t>Фидер №4, фидер №6 ПС 35/6 кВ Малиновка.</t>
  </si>
  <si>
    <t>АО ДЭС ООО "СЭС", превышение температуры ДВС на ДГУ3</t>
  </si>
  <si>
    <t>ПС-35/6кВ К-396   ВЛ-6кВ Ф-8</t>
  </si>
  <si>
    <t>ПС-35/6кВ К-863   ВЛ-6кВ Ф-5</t>
  </si>
  <si>
    <t>Выясняется</t>
  </si>
  <si>
    <t>КТП-1 Аггреко В-10 2Т ,
ДГУ-5,
ДГУ-6</t>
  </si>
  <si>
    <t xml:space="preserve">УПН: ПП №1,2,3. ПТБ №1,3
БКНС-2: ОНД-1,3. ДНД-3
Куст-3 скв.195 </t>
  </si>
  <si>
    <t>ПС 110/35/6 кВ Пирс, 2С-35</t>
  </si>
  <si>
    <t>В-35 Т-2</t>
  </si>
  <si>
    <t>ВЛ-6кВ ф.13-09 ПС К.Ярово</t>
  </si>
  <si>
    <t>Ошибочные действия оперативного персонала, выразившиеся в отключении выключателя В-35 кВ 1Т с обесточиванием 1С-35 кВ, ВЛ 35 кВ М-7,9,21 на ПС 110 кВ Тихоновская при выполнении работ по выводу в ремонт ВЛ 110 кВ Западная –Тихоновская (С-10).</t>
  </si>
  <si>
    <t>Межфазное короткое замыкание кабельной перемычки 0,4кВ от КТП 6/0,4 «Энергокомплекс» до КТП 10/0,4 «КП-1» вследствие превышения фактического значения тока нагрузки 990 А длительно допустимого тока 770 А для кабельной линии КГ-ХЛ 2х(4х120), приведшее к аварийному отключению выключателя В-6 ф.1С-19 действием максимальной токовой защиты.</t>
  </si>
  <si>
    <t>Работала МТЗ. 16:30 РПВ-успешно. Причина: АО ВЛ-10 кВ Ф-7 ПС 35/10 кВ "Черновка"(СПО). Снег, метель, порывистый ветер.</t>
  </si>
  <si>
    <t>Работала МТЗ. АПВ-успешно. Снег, метель, порывистый ветер.7.11.2016 при осмотре ВЛ обнаружено: оп.№1Б дефектный изолятор ф-"А".Заменили.</t>
  </si>
  <si>
    <t>Сработало указательное реле "Газовая защита" Т-1-Т. В 18:44 нагрузка ПС 35/6 кВ "Восточно-Кохановская" переведена по ВЛ-6 кВ Ф-64 на ПС 110/35/6 кВ "Коханы"(ВПО). Вкл. ЛР-64/2. Снег, метель, порывистый ветер. Изменение схемы эл.снабжения до выяснения причин АО.</t>
  </si>
  <si>
    <t>Работала МТЗ. РПВ-успешно. 
7.11.2016 произведен осмотр ВЛ.При осмотре обнаружено: в пролете оп.№32-33 под ВЛ-лежит дерево.</t>
  </si>
  <si>
    <t>Указательные реле не сработали. В 2:58 РПВ- не успешно. При осмотре ПС в яч.№7 БСК-6-2 обнаружили неисправный ВВ-6 кВ, тележку ВВ-6 кВ БСК-6-2 установили в ремонтное положение. В 3:33 ввели в работу ПС 35/6 кВ "Парфёновская".</t>
  </si>
  <si>
    <t>ВЛ-35 кВ "УОН" ПС 110/35/6 кВ
"Алакаевка" (СПО).Под отключение попала:ПС 35/6 кВ "Запрудная",
Т-2-Т ПС 35/6 кВ " Ключи"</t>
  </si>
  <si>
    <t>Работала Т.О.АПВ-не успешно. РПВ-не производили.ПС 35/6 кВ "Ключи"-АВР-6 кВ успешно.В 16:45 перевели нагрузку РУ-6 кВ ПС 35/6 кВ "Запрудная" на ВЛ-6 кВ Ф-5 и ВЛ-6 кВ Ф-1 ПС 110/35/6 кВ "Алакаевка"(СПО). Причина:автомашиной SCANIA гос.номер М 228 КУ 116 RUS сбита оп.№15.Опора лежит на земле.Требуется замена. 08.11 произвели замену дефектной  оп.№15. 09.11.-10.11. произвели  монтаж проводов. В 15:18 10.11. Восстановлена нормальная схема эл. снабжения.</t>
  </si>
  <si>
    <t>ВЛ-6 кВ Ф-64 ПС 110/35/6 кВ "Коханы" (ВПО).Под отключение попала: ПС 35/6 кВ"Восточно-Кохановская"</t>
  </si>
  <si>
    <t>Работала МТЗ.АПВ-не успешно.
РПВ-не успешно.В 01:55 на ПС 35/6 кВ "Восточно-Кохановская" вкл.т-р Т-1-Т 
под нагрузку.Перевели нагрузку РУ-6 кВ ПС 35/6 кВ "Восточно-Кохановская" с ВЛ-6 кВ Ф-64 ПС 110/35/6 кВ "Коханы" (ВПО) на т-р Т-1-Т.Включили в работу ВЛ-6 кВ 
Ф-67,Ф-68.ВЛ-6 кВ Ф-64 ПС 35/6 кВ "Восточно-Кохановская"включению не поддается.В 2:06 включили в работу участок ВЛ-6 кВ Ф-64 ПС 110/35/6 кВ "Коханы"до УПСВ-14. В ТП 64-27 произошло КЗ в куполе ТП. Причиной данной аварии явились вышедшие из строя опорные изоляторы ф «А» и «В» и предохранители 6 кВ всех трех фаз.12:35 В ТП 64-27 были заменены опорные дефектные изоляторы и предохранители 6 кВ.  В 12:45 Восстановили нормальную схему эл.снабжения.</t>
  </si>
  <si>
    <t>Сработало указательное реле"Авар.отключение". В 3:35 переведена нагрузка 2 С.Ш-6 кВ на Т-1-Т. Причина: К.З. в клеммном ящике релейной защиты МВ-35 Т-2-Т. В 14:00 Восстановлена нормальная схема эл.снабжения.</t>
  </si>
  <si>
    <t>Работала МТЗ. АПВ-не успешно. РПВ-не успешно. Причина: В пролете опор №13з-14з упало дерево, обрыв провода фаза "С", в пролете опор №14з-15з упало дерево обрыв трех проводов. В 17:00 откл. ЛР-6 на опоре №99. В 17:23 РПВ-успешно. Дождь, порывистый ветер.</t>
  </si>
  <si>
    <t>ВВ -35 С-1-Т ПС 110/35/6 кВ "Коханы" (ВПО)Под откл.попали: ПС 35/6 кВ "Нов-Ключевская","Восточная-Черновка","Восточно-Кохановская"</t>
  </si>
  <si>
    <t>Сработало указательное реле "Защита от миним.напряжения" АПВ-нет.В 12:23 РПВ-успешно. Причина выясняется.</t>
  </si>
  <si>
    <t>Работала МТЗ. АПВ- не успешно РПВ-успешно. Причина: нарушение технологии монтажа и наладки ВВ-6 кВ Ф-4.</t>
  </si>
  <si>
    <t>Работала МТЗ. АПВ-успешно.
22.11.2016 г.произведён осмотр ВЛ, в пролёте оп. №122-123 под проводами обнаружено упавшее дерево.</t>
  </si>
  <si>
    <t>Работала МТЗ. АПВ-успешно. Произведен осмотр ВЛ. Повреждений не обнаружено.</t>
  </si>
  <si>
    <t>Работала МТЗ, АПВ-не успешно. РПВ-успешно. Причина: нарушение технологии монтажа и наладки ВВ-6 кВ Ф-4.</t>
  </si>
  <si>
    <t>Указательные реле защит не сработали. АПВ-не успешно. РПВ-успешно. Причина: нарушение технологии монтажа и наладки ВВ-6 кВ Ф-4.</t>
  </si>
  <si>
    <t>С-2-Т</t>
  </si>
  <si>
    <t>С-2-Т ПС 110/35/6 кВ "Мухановская" Под отключение попали:ПС 35/6кВ"Восточная",ПС 35/6 кВ "Чёрновская",Т-2-Т ПС 35/6 кВ "Берендеи",ПС 35/6 кВ "Шумарка", ПС 35/6 кВ "Винно-Банновская",ПС 35/6 кВ "Семёновская",ПС 35/6 кВ "Кинель-Черкасская".</t>
  </si>
  <si>
    <t xml:space="preserve">Указательные реле не сработали. Причина: Неисправность микропроцессора МПУ РЗА "Сириус-2-В". С 10:32 до 14:08 произвели перевод нагрузок:1 СШ 35 кВ на ВЛ-35 кВ "Тимашево-Западная" ПС 110/35/6 кВ "Тимашевская", 2 СШ 35 кВ на С-1-Т, ВЛ-35 кВ "Сидоровка-3" на ВЛ-35 кВ "Козловская-Берендеи" ПС 110/35/6 кВ "Козловская"(ПРЦЭиЭ№3).  
Производится проверка.  </t>
  </si>
  <si>
    <t>ВЛ-110 кВ "Бариновка-1" ПС 220/110/6 кВ "Просвет"(МЭС) Под отключение попали: С-1-Т ПС 110/35/6 кВ "Бариновская", ПС 35/6 кВ "Желябовская", "Солоцкая","Богдановская",Кулагинская", "Голубевская", "Парфеновская", "Никольская", Т-1-Т ПС 35/6кВ"Евгеньевская".</t>
  </si>
  <si>
    <t>Работала 1 ступень ТЗНП. АПВ-не успешно. 14:03 перевод нагрузки  С-1-Т на С-2-Т.  В 14:08 РПВ-успешно. Причина: при осмотре персоналом ВПО обнаружено на опоре №1 отпайки ВЛ-110 кВ "Бариновка-1" к ПС 110/10 кВ "Парфеновка" (Трансаммиак) неисправное крепление ВЧ-заградителя. При порывах ветра ВЧ-заградитель касается фазы «В». С 17:04 до 22:45 произведён ремонт крепления ВЧ- заградителя, в 22:45 ВЛ-110 кВ "Бариновка-1" введена в работу.</t>
  </si>
  <si>
    <t>Работала Т.О. АПВ-не успешно. РПВ-не делали. В 17:50 перевели нагрузку Уч.ВЛ Ф-2 от ПП-13 до ЛР-42 на ВЛ-6 кВ Ф-2 ПС 35/6 кВ "Стрельная", Уч.ВЛ Ф-2 от ЛР-16 до ЛР-3 на ВЛ-6 кВ Ф-4 ПС 110/35/6 кВ "Зольное" (Жиг.ПО). 25.11.16 произведен осмотр Уч. ВЛ от ПС до ЛР-42. в пролете оп.№12-13 обнаружено дерево на проводах ВЛ. Убрали. Сильный порывистый ветер. В 16:10 (25.11) восстановлена нормальная схема эл. снабжения.</t>
  </si>
  <si>
    <t>Работала ТО. АПВ-успешно. Сильный порывистый ветер.Произведен осмотр ВЛ. В пролёте оп.№104/1-№104/2 касание  веток деревьев проводов ВЛ ( при сильных порывах ветра).</t>
  </si>
  <si>
    <t>Работала Т.О. АПВ-не успешно. РПВ- успешно. Сильный порывистый ветер,дождь. 29.11.16 произведен осмотр. В пролете оп.№67-68 обнаружена ветка дерева под проводами ВЛ.</t>
  </si>
  <si>
    <t>Работала МТЗ-1. АПВ-не успешно. В 0:20 РПВ-не успешно. Причина: произвели осмотр ВЛ-6 кВ и обнаружили на опоре №209/8 слетел изолятор фаза "В" провод лежит на фазе "А". В 1:30 откл. ЛР 2-7 на оп. № 209/1. В 1:58 вкл. Ф-2 в работу. Работы по замене дефектного изолятора будут проведены днем 29.11.16 Сильный порывистый ветер, дождь. С 10:37 до 12:00 произвели замену дефектного штырьевого изолятора и ремонт траверсы на оп.№209/8.В 12:00 вкл. ЛР 2-7.</t>
  </si>
  <si>
    <t>Сработало указательное реле "Авар. откл". АПВ-не успешно. РПВ-успешно. Произведен осмотр. В пролете оп.№29-30 обнаружено упавшее дерево под проводами ВЛ.</t>
  </si>
  <si>
    <t>Эхаби, скв.433 от ТП-15</t>
  </si>
  <si>
    <t>искрит БУ, не запускается - сгорел эл.двигатель 18,5кВт</t>
  </si>
  <si>
    <t>Восточное Эхаби, скв.274 от ТП-16 2пл</t>
  </si>
  <si>
    <t>АОЭЭ: выбило, не запускается. Сбой в БУ.</t>
  </si>
  <si>
    <t>Набиль, скв.193 от ТП-305</t>
  </si>
  <si>
    <t>выбило автомат БУ, запуск</t>
  </si>
  <si>
    <t>Набиль,  ТП-305</t>
  </si>
  <si>
    <t>ТП 6/0,4 кВ №305 - отсутствие фазы на опоре</t>
  </si>
  <si>
    <t>Восточное Эхаби, скв.477 от ТП-4 С.С</t>
  </si>
  <si>
    <t>замер 0, выбило автомат в БУ, запуск</t>
  </si>
  <si>
    <t>токовый перекос по фазам, нет хорошего контакта по ВЛ 0,4 кВ, необходима замена 3-х опор</t>
  </si>
  <si>
    <t>Центральная Оха, скв.2485 от ТП-99</t>
  </si>
  <si>
    <t>не зап. по эл. части. К/З обмотки ЭД 5,5 кВт/1500 об.,тр.смена ЭД и расч. дороги.</t>
  </si>
  <si>
    <t>Центральная Оха, скв.2489 от ТП-235</t>
  </si>
  <si>
    <t>отгорел провод в БУ. Восстановление провода.</t>
  </si>
  <si>
    <t>ГПА</t>
  </si>
  <si>
    <t>Набиль</t>
  </si>
  <si>
    <t xml:space="preserve"> Самопроизвольный вход ГПА №2 (работа на хол.ходу) в параллель с ГПА №1.</t>
  </si>
  <si>
    <t>Одопту</t>
  </si>
  <si>
    <t xml:space="preserve"> По АСДУ "Мир" авт.отключение В-35 кВ "Одопту" на ПС-35/6 кВ "Тунгор", на ПС-35/6 кВ "Северный Купол" авт.отключение В-6-1. Причины выясняются. Питание ПС-35/6 кВ "Южный купол" от ВЛ-35 кВ Т600.</t>
  </si>
  <si>
    <t xml:space="preserve">По АСДУ "Мир" авт.отключение В-35 кВ "Одопту" на ПС-35/6 кВ "Тунгор", на ПС-35/6 кВ "Северный Купол" включение СВ-6 кВ. Причины выясняются. Перевод 1СШ-6 ПС-35/6 кВ «Северный Купол» на ВЛ-35 кВ Т600 </t>
  </si>
  <si>
    <t>Центральная Оха, скв.1436 от ТП-203</t>
  </si>
  <si>
    <t>Заклинило подшипники на эл. двигателе 5,5кВ х 1500 об/мин.</t>
  </si>
  <si>
    <t>Центральная Оха, скв.2519 от ТП-234</t>
  </si>
  <si>
    <t xml:space="preserve">Межвитковое к/з эл. двиг. 5,5кВт х 1000об/мин. </t>
  </si>
  <si>
    <t>ЭУ "Набиль"</t>
  </si>
  <si>
    <t>Л-1Н</t>
  </si>
  <si>
    <t>аварийная ситуация, критическое снижение изоляции на СШ-6кВ. С НС ЦИТС согласовано кратковременное отключение отходящих фидеров для определения места повреждения.  Отключение В-6 Л-1Н - К.И. Произведен осмотр ТП 6/0,4 кВ, обнаружено разрушение  изолятора ЛР 6 кВ на ТП 6/ 0,4 кВ 303.</t>
  </si>
  <si>
    <t>Л-2Н</t>
  </si>
  <si>
    <t>аварийная ситуация, критическое снижение изоляции на СШ-6кВ. Отключение В-6 Л-2Н - К.И. без изменений. Произведен осмотр ТП 6/0,4 кВ, обнаружено разрушение  изолятора ЛР 6 кВ на ТП 6/ 0,4 кВ 303.</t>
  </si>
  <si>
    <t>к.з обмотки ЭД 5,5 кВт / 1000 об/мин</t>
  </si>
  <si>
    <t>Западное Сабо, скв.230 от ТП-307</t>
  </si>
  <si>
    <t>Сгорел ЭД 18,5х1000,смена ЭД.</t>
  </si>
  <si>
    <t>Центральная Оха, скв.2662 от ТП-217</t>
  </si>
  <si>
    <t>не запускается, КЗ кабеля ЭД 5,5 кВт 1500 об/мин, ток 8 А;</t>
  </si>
  <si>
    <t>Аварийное отключение Т-523.По АСДУ "Мир" отсутствие U на месторождениях Монги, Южные Монги, Мирзоева, Даги, Вал, Каурунани. Диспетчер ЦБСР ПАО "Сахалинэнерго": на ПС-220 выход из строя ВМ-35-Т1-110</t>
  </si>
  <si>
    <t>выбило Т.З., ремонт ТРМ</t>
  </si>
  <si>
    <t>Восточное Эхаби, скв.381 от ТП-3 С.С</t>
  </si>
  <si>
    <t xml:space="preserve"> АОЭЭ (отгорел провод на опоре)</t>
  </si>
  <si>
    <t>Восточное Эхаби, скв.472 от ТП-12Б 2пл</t>
  </si>
  <si>
    <t>АОЭЭ: отгорела жила на кабельном спуске</t>
  </si>
  <si>
    <t>ТП 6/0,4 кВ №302 ф2 перехлёст проводов. Устранить не возможно по метеоусловиям.</t>
  </si>
  <si>
    <t>ТП 6/0,4кВ №310 ф1 перехлёст проводов. Устранить не возможно по метеоусловиям.</t>
  </si>
  <si>
    <t>ТП-202 ф-1 обрыв проводов. Устранить не возможно по метеоусловиям.</t>
  </si>
  <si>
    <t>Восточное Эхаби, скв.277 от ТП-2 С.С.</t>
  </si>
  <si>
    <t>Не запускается, сгорел магнитный пускатель</t>
  </si>
  <si>
    <t>Центральный Сабо, скв. 113 от ТП-205</t>
  </si>
  <si>
    <t>Вышел из строя  автоматич. выключатель АВ-0,4кВ, переподключение на розеточный  автомат.</t>
  </si>
  <si>
    <t>Катангли,  ТП-6/0,4кВ №305</t>
  </si>
  <si>
    <t>ТП 6/0,4 кВ №305 ф.1 - выбило автомат в ТП</t>
  </si>
  <si>
    <t>Катангли,  ТП-6/0,4кВ №403</t>
  </si>
  <si>
    <t>ТП 6/0,4 кВ №403 ф.1 - выбило автомат в ТП</t>
  </si>
  <si>
    <t>Катангли,  скв.336 от ТП-404</t>
  </si>
  <si>
    <t>ремонт защиты в БУС</t>
  </si>
  <si>
    <t>Набиль, скв.186 от ТП-102</t>
  </si>
  <si>
    <t>Восточное Эхаби, скв.299 от ТП-36 2пл</t>
  </si>
  <si>
    <t>сгорел эл. двигатель 18,5кВт (эл. двигатель в наличии, шкива нет, дорог нет)</t>
  </si>
  <si>
    <t>Центральная Оха, скв.757 от ТП-210</t>
  </si>
  <si>
    <t>К/З обмотки на корпус эл. двигателя 7,5кВ х 1500 об/мин.</t>
  </si>
  <si>
    <t>Центральная Оха, скв.2731 от ТП-216</t>
  </si>
  <si>
    <t>Сработала защита, не запускается.</t>
  </si>
  <si>
    <t>Восточное Эхаби, скв.290 от ТП-16 2пл</t>
  </si>
  <si>
    <t>Эхаби, скв.389 от ТП-15</t>
  </si>
  <si>
    <t>замер 0. АОЭЭ, выбило. Запуск</t>
  </si>
  <si>
    <t>НСС ОТЭЦ Сахаров А.Л. - сброс нагрузки 8МВТ по ВЛ-35 кВ Т602 "Колендо", останов ГТУ-19, ПЗ 2-ой ступени, 2-х фазное КЗ на "землю". При ОС ЭО ОРУ-35 кВ ПС-35/6 кВ "Северная" под ШР-35 2Т  обнаружена ворона.</t>
  </si>
  <si>
    <t>Эхаби, скв.56 от ТП-20</t>
  </si>
  <si>
    <t>Эхаби, скв.5 от ТП-3</t>
  </si>
  <si>
    <t>Эхаби, скв.88 от ТП-20</t>
  </si>
  <si>
    <t>Центральная Оха, скв.1692 от ТП-215</t>
  </si>
  <si>
    <t>выбило Т.З. (смена вращения на эл. дв. 5,5 кВт х 1500 об/мин, увеличение токой защиты (уставки), ток рабочий 6,5 А)</t>
  </si>
  <si>
    <t>На ПС-35/6 кВ "Южный Купол" - разрушение изолятора на ЛР-35-2ТСН по фазе "В". Оперативные переключения по переводу нагрузки ПС-35/6 кВ "Южный Купол", ПС-35/6 кВ "Северный купол", ПС-35/6 кВ "Тунгор, ПС-35/6 кВ " Одопту-суша", ПС-35/0,4 кв "Южный купол №1",               ПС-35/6 кВ "Нельма"</t>
  </si>
  <si>
    <t>Восточное Эхаби, скв.254 от ТП-19 2пл</t>
  </si>
  <si>
    <t>Сгорел ЭД 7,5кВт*1000об, двигатель-есть, нет дороги.</t>
  </si>
  <si>
    <t>2ТСН-6</t>
  </si>
  <si>
    <t>НСС ОТЭЦ Курманалиев М.: по ВЛ-35 кВ Т604 "Эхаби" сброс нагрузки 15А. При осмотре ПС-35/6 кВ "2-ая площадь" В-35-2Т в отключенном положении, на 2ТСН-6 межфазное перекрытие эл.дугой, разрушение изоляции.</t>
  </si>
  <si>
    <t>ВЛ-35 Т523</t>
  </si>
  <si>
    <t xml:space="preserve"> По АСДУ отсутствие U на ВЛ-35 Т523.                                                НСС ПС-220 авт.отключение Т523</t>
  </si>
  <si>
    <t>В-6 Л-4М, В-6-1</t>
  </si>
  <si>
    <t>При осмотре ПС-35/6 кВ "Монги": В-6-1, В-6 Л-4М в отключенном положении. При осмотре ВЛ-6 Л-4М - работа автокрана в охранной зоне ВЛ-6кВ, обрыв провода в пролетах опор №№7/2-7/3</t>
  </si>
  <si>
    <t>Восточное Эхаби, скв.564, 402 от ТП-1А С.С.</t>
  </si>
  <si>
    <t>замер 0, нет эл.энергии, замкнуло кабель на скв. 564, переразделка кабеля, запуск</t>
  </si>
  <si>
    <t>По АСДУ "Мир" - "земля" по фидеру  ВЛ-6 Л-53СВ ПС-35/6 кВ "Северная". Ручное отключение В-6 Л-53СВ  для устранения обрыва шлейфа 6кВ на ТП-60,4 кВ №100</t>
  </si>
  <si>
    <t>Западное Сабо, скв.128 от ТП-203</t>
  </si>
  <si>
    <t>аварийная остановка скв., повторно не запускается.  Запуск скв.  в работу.</t>
  </si>
  <si>
    <t>Центральная Оха, скв.1426 от ТП-227</t>
  </si>
  <si>
    <t>не запускается по эл. части - сгорел магн. Пускатель</t>
  </si>
  <si>
    <t>Центральный Паромай, скв.45 от ТП-505</t>
  </si>
  <si>
    <t>Смена уставок на МТД.</t>
  </si>
  <si>
    <t>Катангли, скв.526 от ТП-407</t>
  </si>
  <si>
    <t>Западное Сабо, скв.145 от ТП-406</t>
  </si>
  <si>
    <t>Сгорел ЭД 18,5х1000об/мин. Смена ЭД.</t>
  </si>
  <si>
    <t>Настройка защиты МТД.</t>
  </si>
  <si>
    <t>Набиль, скв.125 от ТП-23</t>
  </si>
  <si>
    <t>нет фазы на ВЛ</t>
  </si>
  <si>
    <t>сгорел ЭД 5,5кВт/1000 об., тр. замена.</t>
  </si>
  <si>
    <t>Восточное Эхаби, скв.623 от ТП-27А</t>
  </si>
  <si>
    <t>Сгорел ЭД 15кВтх1000 об.мин. (ЭД есть, шкив на Эхаби)</t>
  </si>
  <si>
    <t>Восточное Эхаби, скв.629 от ТП-27А</t>
  </si>
  <si>
    <t>не запускается</t>
  </si>
  <si>
    <t>Восточное Эхаби, скв.702 от ТП-28</t>
  </si>
  <si>
    <t>АОЭЭ: отгорели контакты в БУ</t>
  </si>
  <si>
    <t>Гиляко-Абунан, скв.101 от ТП-159</t>
  </si>
  <si>
    <t>АОЭЭ: выбивает в БУ, работы на 29.11.16.</t>
  </si>
  <si>
    <t>Восточное Эхаби, скв.281 от ТП-10 2 пл</t>
  </si>
  <si>
    <t>замер 0. АОЭЭ: выбило, не запускается, ревизия автомата, запуск в 12:00.</t>
  </si>
  <si>
    <t>Центральная Оха, скв.2281 от ТП-235</t>
  </si>
  <si>
    <t>Заклин. подшипн. ЭД 7,5 х 1000</t>
  </si>
  <si>
    <t>Центральный Паромай, скв.122 от ТП-522</t>
  </si>
  <si>
    <t>Сгорел МП.</t>
  </si>
  <si>
    <t>3 шт. скважины</t>
  </si>
  <si>
    <t>14 шт. скважин</t>
  </si>
  <si>
    <t>ПС 110/35/6 кВ Парус,      ВЛ-35 Московская-1</t>
  </si>
  <si>
    <t>ВЛ-35 Московская-1</t>
  </si>
  <si>
    <t>ВЛ-0,4 кВ ф-1 от ТП-Кл-514-12п.</t>
  </si>
  <si>
    <t>М-е Дыш. Повреждение рубильника скв. 342 на опоре ВЛ-0,4 кВ.</t>
  </si>
  <si>
    <t>ВЛ-0,4 кВ ф-2 от ТП-Кл-514-9п</t>
  </si>
  <si>
    <t>ГТЭС Ван-Еганского м.р.</t>
  </si>
  <si>
    <t>Аварийный останов ДККС №1 по низкому давлению вследствии закрытия запорного электроклапана в тосольном контуре с последующим остановом ГТУ. Причины выясняются.
Нагрузка переведена на ПС "Негус".
С 16:25 до 16:45 перевод нагрузки от ПС  "Негус" на ПС ГТЭС.</t>
  </si>
  <si>
    <t xml:space="preserve"> СУ Восточно-Сургутского м/р</t>
  </si>
  <si>
    <t>АВ-0,4 кВ в РУ-0,4 кВ ТП-302 ф.4 ПС Очистные</t>
  </si>
  <si>
    <t>Отключение АВ-0,4 кВ в РУ-0,4 кВ ТП-302</t>
  </si>
  <si>
    <t>ВЛ-6кВ ф.15 ПС ПХГ</t>
  </si>
  <si>
    <t>Обрыв вязки провода фазы "С" на опоре №2 отпайки на ТП-239</t>
  </si>
  <si>
    <t>Порыв трубопровода технологической жидкости под ВЛ-6 кВ, обледенение проводов, падение оп. №53</t>
  </si>
  <si>
    <t>ВЛ-6кВ "202-29"</t>
  </si>
  <si>
    <t>Обрыва провода фазы "А" в пролете опор №1- №2 вследствии  выдавливания из грунта свайного основания укосины опоры №1.</t>
  </si>
  <si>
    <t>скв. 701 Зыбза</t>
  </si>
  <si>
    <t>ПС 35/6 кВ И-8 "Восточная" Афипский ЭСУ.</t>
  </si>
  <si>
    <t>Реклоузер ВВМ-1 ф.337-16 ПС Карача-Елга</t>
  </si>
  <si>
    <t>Аварийное отключение реклоузера ВВМ-1. РПВ по ТУ успешное</t>
  </si>
  <si>
    <t>ПС 35/6кВ К-25</t>
  </si>
  <si>
    <t>ВЛ-6кВ ф.25-02</t>
  </si>
  <si>
    <t>Посадка напряжения при переводе питания ПС К-25 на ВЛ-35кВ КНС-2-2 для вывода в ремонт ВЛ-35кВ КНС-2-1</t>
  </si>
  <si>
    <t>ПС 110/35/6 кВ "Афипская 110" КЭС ПАО "Кубаньэнерго".</t>
  </si>
  <si>
    <t>ПС 35/6 кВ: "Н-6 Новодмитриевская", "Н-4 Нефтяная", "И-8 Восточная", "Н-7 Калужская".</t>
  </si>
  <si>
    <t>М-е Восточно-Северское, Новодмитриевское, Калужское. На ПС 110/35/6 кВ "Афипская-110" КЭС ПАО "Кубаньэнерго" сработала ДЗШ на II-СШ-35 кВ.</t>
  </si>
  <si>
    <t>ПС 35/10 кВ "Смоленская" КЭС ПАО "Кубаньэнерго".</t>
  </si>
  <si>
    <t>ВЛ-35 кВ "Восточная-Нефтяная".</t>
  </si>
  <si>
    <t>М-е Новодмитриевское. На ПС 35/10 кВ "Смоленская" КЭС ПАО "Кубаньэнерго" сработали короткозамыкатель и отделитель 35 кВ трансформатора Т-1.</t>
  </si>
  <si>
    <t>ф-510 КТП скв.384,597</t>
  </si>
  <si>
    <t>ф-31</t>
  </si>
  <si>
    <t>Аварийное отключение.Работа МТО, АПВ неуспешное.РПВУ.Производится осмотр для выяснения причин.</t>
  </si>
  <si>
    <t>17:06</t>
  </si>
  <si>
    <t>17:40</t>
  </si>
  <si>
    <t>0:34</t>
  </si>
  <si>
    <t>Добыча: куст 8 1скв, куст 8бис 12скв.</t>
  </si>
  <si>
    <t>ПС-35/6кВ №233  ВЛ-6кВ ф.233-03</t>
  </si>
  <si>
    <t>В-6 ф.233-03</t>
  </si>
  <si>
    <t>В пролёте оп.3-4 экскаватором ООО "МеталлСнабКомплект" порван провод ф.С, провод ф.В поврежден. Устранили</t>
  </si>
  <si>
    <t>Ф-72</t>
  </si>
  <si>
    <t>Мухто, скв.45,35 от ТП-318</t>
  </si>
  <si>
    <t>КТП 6/0,4кВ №411</t>
  </si>
  <si>
    <t>НЮЭС</t>
  </si>
  <si>
    <t>1зона ДЗ, 1,2 ст. ТНЗНП, ТО</t>
  </si>
  <si>
    <t>ВЛ-110 Пыть-Ях-Парус-2</t>
  </si>
  <si>
    <t>ПС 500/220/110 Пыть-Ях 
В-110 Парус-2</t>
  </si>
  <si>
    <t>ВЛ-110 Сибирь-Пойковская (Оборудование НЮЭС). Причина выясняется.</t>
  </si>
  <si>
    <t>АО "Тюменнефтегаз"</t>
  </si>
  <si>
    <t>ПАЭС № 1,2,3,4,5,6</t>
  </si>
  <si>
    <t>ВЛ-6 фидера № 6. ТП-6/0,4 скв.№№ 2283, 2003(32,3т/с)</t>
  </si>
  <si>
    <t>ВЛ-6 Ф-1</t>
  </si>
  <si>
    <t>ВЛ-6 кВ Ф-1 ПС 35/6 кВ
"Сытовка"</t>
  </si>
  <si>
    <t>Работала МТЗ.АПВ-нет.
РПВ- не производилось.В 14:18 вкл.в работу уч.ВЛ-6 кВ от ПС "Сытовка" до ЛР-1 оп.№34.Произведен осмотр ВЛ-6 кВ:на отпайке от оп.№47 в пролете оп.№4з-5з под ВЛ лежит ветка.В 16:00 включили в работу участок ВЛ после ЛР-1 оп.№34.Замечаний нет.</t>
  </si>
  <si>
    <t>ВЛ-6 кВ Ф-1 ПС 110/35/6 кВ
"Снисски" (ЧПО)</t>
  </si>
  <si>
    <t>ВЛ-6 кВ Ф-68</t>
  </si>
  <si>
    <t>ВЛ-6 кВ Ф-68 ПС 35/6 кВ
"Восточно-Кохановская"</t>
  </si>
  <si>
    <t>Сработало указательные реле А.О.
АПВ-не успешно.РПВ-успешно.
Сильный,порывистый ветер.</t>
  </si>
  <si>
    <t xml:space="preserve">ф.10 ПС КНС-15 </t>
  </si>
  <si>
    <t xml:space="preserve">ф.62-11 ПС Тюльди </t>
  </si>
  <si>
    <t>ВЛ-6 кВ Ф-5,
 ВЛ-6 кВ Ф-9</t>
  </si>
  <si>
    <t>ВЛ-35 кВ "Ключевая-Горячий Ключ" 2-ая цепь.</t>
  </si>
  <si>
    <t>ПС-35/6кВ №085 ВЛ-6кВ ф.085-05</t>
  </si>
  <si>
    <t>В-6 ф.085-05</t>
  </si>
  <si>
    <t>ПС 35/6 кВ №131
ВЛ-6 ф.131-14</t>
  </si>
  <si>
    <t>В-6 ф.131-14</t>
  </si>
  <si>
    <t>В-6 яч.№5 Ввод-1 БРУ-6 №1
 Вахское нмр</t>
  </si>
  <si>
    <t>В-6 яч.№5 Ввод-1 БРУ-6 №1</t>
  </si>
  <si>
    <t>ВЛ-6кВ "208-04"</t>
  </si>
  <si>
    <t xml:space="preserve">Вывод в ремонт ВЛ-6кВ "208-04" для устранения обрыва провода фазы "А" в пролете опор № 44-45. </t>
  </si>
  <si>
    <t>РУ-6кВ "РП-1" (ЗГПП)</t>
  </si>
  <si>
    <t>ф-9 (скв.42)</t>
  </si>
  <si>
    <t>НДЗ</t>
  </si>
  <si>
    <t>ВЛ 500кВ Пыть-Ях- СГРЭС-1</t>
  </si>
  <si>
    <t>ВЛ-10кВ ф.11 ПС Покровка</t>
  </si>
  <si>
    <t>повреждение изоляторов на оп.26 отпайки после РО-2413 (участок Благовещенских РЭС)</t>
  </si>
  <si>
    <t>ВЛ-10кВ ф.86-13 ПС Дёма</t>
  </si>
  <si>
    <t>повреждение КЛ-10кВ на участке ЗРЭС</t>
  </si>
  <si>
    <t>ВЛ-10 кВ ф-Мт-3</t>
  </si>
  <si>
    <t>Вывод в неотложный ремонт ВЛ-10кВ ф."Мт-3" для замены ножа на Р-35 ВЛ-10кВ ф."Мт-3" ф."С" персоналом СПО "Оренбургэнерго"</t>
  </si>
  <si>
    <t>МТО, ЗЗ-1ст</t>
  </si>
  <si>
    <t>Савельевская, Курманаевская, Тананыкская</t>
  </si>
  <si>
    <t>Посадка напряжения из-за аварийного отключения ВЛ-110 кВ Комсомолец-2ц. АПВ успешное, ЗЗ-1ст.</t>
  </si>
  <si>
    <t>ПС 110/10кВ "Пызеп" ф.7</t>
  </si>
  <si>
    <t>ВЛ-10кВ ф.7 ПС 110/10кВ "Пызеп"</t>
  </si>
  <si>
    <t>ВЛ-6кВ ф.3 ПС Машзавод</t>
  </si>
  <si>
    <t>ремонт ЛР-6кв на ТП 2501</t>
  </si>
  <si>
    <t>ВЛ-6 ф.212ЮБ</t>
  </si>
  <si>
    <t>ПС 35/6кВ №3086</t>
  </si>
  <si>
    <t>ПС 110/35/6 Озерная,          ВЛ-35кВ Вербная-1</t>
  </si>
  <si>
    <t>ПС 35/6 кВ №215
ВЛ-6 ф.215-10</t>
  </si>
  <si>
    <t>СУ к.465</t>
  </si>
  <si>
    <t>ПС 35/6 кВ №5003
ВЛ-6 ф.5003-06</t>
  </si>
  <si>
    <t>СУ к.203</t>
  </si>
  <si>
    <t>СШ-6-2 (ф-814, 816, 817, 818</t>
  </si>
  <si>
    <t>АО ДЭС ООО "СЭС" ДГУ№1, вышел из строя датчик давления масла.</t>
  </si>
  <si>
    <t xml:space="preserve">
ВЛ-6кВ "306-08"
</t>
  </si>
  <si>
    <t xml:space="preserve">ВЛ-6кВ Ф-16  ПС 35/6кВ  "КНС-4А"  </t>
  </si>
  <si>
    <t xml:space="preserve">Обрыв провода ЛЭП в пролете опор №13-14. </t>
  </si>
  <si>
    <t>ВЛ-6 кВ Л-7К ПС 35/6 кВ Катангли</t>
  </si>
  <si>
    <t>ВМ-6 кВ В-6-1 ПС 35/6 кВ "Катангли"</t>
  </si>
  <si>
    <t>АО "Черногорэнерго",НПО Эталон</t>
  </si>
  <si>
    <t>ГТЭС Ваньеганского м/р</t>
  </si>
  <si>
    <t>Аварийный останов ГТЭС Ваньеганского м/р. При повреждении в сети Черногорэнерго по посадке напряжения произошел АО ГТУ-5,6,7, компрессора с последующим остановом ГТУ-1,2,3,4. Нагрузка переведена на ПС "Негус", обстоятельства АО уточняются.</t>
  </si>
  <si>
    <t>СУ к.86.1,86.2</t>
  </si>
  <si>
    <t xml:space="preserve">ВЛ-6кВ Ф-86-13 обрыв провода фаза С на ЛР-6кВ  опора №4. Остановка скважин по дисбалансу напряжения. ВЛ обслуживается ООО РН-Бурение. </t>
  </si>
  <si>
    <t>ПС-110/35/6кВ Лунная 
ф.ЮБ-ГПЗ</t>
  </si>
  <si>
    <t>ПС-110/35/6кВ Лунная
  ф.ЮБ-ГПЗ</t>
  </si>
  <si>
    <t>Повреждение ЛР-6 кВ на опоре № 26 ,ф.ЮБ-ГПЗ принадлежит ЮТЭК-Пыть-Ях. Устранено.</t>
  </si>
  <si>
    <t>ПС-110/35/6 КНС-7  1-Т</t>
  </si>
  <si>
    <t>скв-166 Рыбкинского м/р</t>
  </si>
  <si>
    <t>ВЛ-10кВ ф.234 ПС Байталы</t>
  </si>
  <si>
    <t>Обрыв провода ВЛ-10кВ в пролете опор №181-182 на участке Кушнар.РЭС</t>
  </si>
  <si>
    <t>ВЛ-10кВ ф.1 ПС Карагаево</t>
  </si>
  <si>
    <t>ПС-35/6кВ №348 ф.348-13</t>
  </si>
  <si>
    <t>ПС-35/6кВ №348 В-6 кВ ввода №1,                                ВЛ-6кВ ф.348-13</t>
  </si>
  <si>
    <t>РВМ «Кушкаран-1» ф.52-04 ПС "Сулли"</t>
  </si>
  <si>
    <t>ВЛ-10кВ  ф.325-05 ПС "Новая Ардатовка"</t>
  </si>
  <si>
    <t>ВЛ-6кВ ф."кудеевка" КРУН-6 ГТЭС Искра</t>
  </si>
  <si>
    <t>Обрыв провода на опоре №22.</t>
  </si>
  <si>
    <t>ВЛ-10кВ ф.7 РУ-10 кВ Китаяма</t>
  </si>
  <si>
    <t>В результате увеличения нагрузки до 400 кВт  произошло снижение частоты генератора и его остановка.</t>
  </si>
  <si>
    <t>Срабатывание АЧР,ЧАПВ  в яч. № 7 РУ-10 кВ Китаяма</t>
  </si>
  <si>
    <t>Ф.7-1 Советское нмр.</t>
  </si>
  <si>
    <t>Ф.7-1</t>
  </si>
  <si>
    <t>1В-6, 2В-6 КУВ-6 К-5 (ТП №1, 2, 3, 7) Кошильское нмр</t>
  </si>
  <si>
    <t>1В-6, 2В-6 КУВ-6 К-5</t>
  </si>
  <si>
    <t>ДЭС 235Р Крапивинское нмр</t>
  </si>
  <si>
    <t>В-6 1КД</t>
  </si>
  <si>
    <t>АО"Томская генерация"</t>
  </si>
  <si>
    <t>1СШ-110 "Томская ГРЭС-2"</t>
  </si>
  <si>
    <t>Остановка УЭЦН по посадке напряжения при АО 1СШ-110 "Томская ГРЭС-2" (принадлежность АО "Томская генерация")</t>
  </si>
  <si>
    <t>ПС 35/6кВ "Ельниково" Ф-2</t>
  </si>
  <si>
    <t xml:space="preserve">В пр. оп. № 3-4 при проезде неустановленной техники под ВЛ-6кВ Ф-2 произошел схлест проводов, ВЛ без повреждений </t>
  </si>
  <si>
    <t xml:space="preserve">ВЛ-6кВ  ф.13 ПС Кожай-Максимово </t>
  </si>
  <si>
    <t>Однофазное замыкание на ВЛ. Повреждение  изолятора на опоре №18</t>
  </si>
  <si>
    <t>ВЛ-6кВ ф. 18 ПС Камчалы-Тамак</t>
  </si>
  <si>
    <t>09:31</t>
  </si>
  <si>
    <t>ПС-220 Мангазея - ДЗЛ ф.А, НОАПВ
ПС-220 Ванкор - ДЗЛ ф.А, 1 ст. ТНЗНП</t>
  </si>
  <si>
    <t>КВЛ-220 кВ Мангазея- Ванкор 1цепь</t>
  </si>
  <si>
    <t>АО ДЭС ООО "СЭС" Замерзло диз.топливо</t>
  </si>
  <si>
    <t>11 шт. скважин</t>
  </si>
  <si>
    <t>НВЧЗ, МФТО, ТЗНП, АПВ</t>
  </si>
  <si>
    <t>ф-Пл-10</t>
  </si>
  <si>
    <t>1ст.ЗЗ, ТО</t>
  </si>
  <si>
    <t>ВЛ-110кВ ПП Восточный-Широковская</t>
  </si>
  <si>
    <t>ВЛ-0,4 кВ ф.4  от     ТП-Ах-31-3</t>
  </si>
  <si>
    <t>М-е Холмское. В ТП Ах-31-3 сработал АВ ф.4. В пролете оп. 6-7 техникой МЗС оборван провод ф.А. Востановлено.</t>
  </si>
  <si>
    <t>ВЛ-6 кВ Дш-22п Афипский ЭСУ.</t>
  </si>
  <si>
    <t>М-е Дыш, Ключевое. Отключение МВ-6 кВ Дш-22п. В пролете опор №17-18 ВЛ-6 кВ Дш-22п упало дерево. Восстановлено.</t>
  </si>
  <si>
    <t>ПС-35/6кВ КНС-3М Т-2</t>
  </si>
  <si>
    <t>ф.3-13, ф.3-17 Западно-Останинское нмр</t>
  </si>
  <si>
    <t>ф.3-13, ф.3-17</t>
  </si>
  <si>
    <t>Ф.30-8 Советское нмр</t>
  </si>
  <si>
    <t>Ф.30-8</t>
  </si>
  <si>
    <t>ПС-35/6кВ №130. АО ВЛ-6кВ Ф.30-8 действием ТО, АПВУ. Осмотр ВЛ-6 ф.30-8 в светлое время суток.</t>
  </si>
  <si>
    <t>БСК-2 ПС 35/6 кВ "343"</t>
  </si>
  <si>
    <t>Отключение  В-6 "БСК-2" из-за внутреннего повреждени конденсаторной батареи фазы "С".</t>
  </si>
  <si>
    <t>ПС 35/6 кВ 3097,                      ВЛ-6кВ ф.3097-15</t>
  </si>
  <si>
    <t xml:space="preserve">   ВЛ-6кВ ф.3097-15</t>
  </si>
  <si>
    <t>ВЛ-6кВ ф.25-06 (часть Б) ПС Леонидовка</t>
  </si>
  <si>
    <t>ВЛ-6кВ ф.Кудеевка от РУ-6кВ ГТЭС Искра</t>
  </si>
  <si>
    <t>Аварийное отключение (МТЗ). Падение дерева в пролёте опор 14-15 без повреждения из-за пределов охранной зоны</t>
  </si>
  <si>
    <t>ВЛ-6кВ ф.10 ПС Баженово</t>
  </si>
  <si>
    <t>ВЛ-10кВ ф.14 ПС Бакалдино</t>
  </si>
  <si>
    <t>ВЛ-220 Пыть-Ях-Усть-Балык-1</t>
  </si>
  <si>
    <t>ДЭС  Озерное нмр</t>
  </si>
  <si>
    <t>АО ДЭС ООО "СЭС" ДГУ-3 (не развил мощность при изменении нагрузки).</t>
  </si>
  <si>
    <t>ВЛ-6кВ "117-15"</t>
  </si>
  <si>
    <t>Ф-1320 П</t>
  </si>
  <si>
    <t>ВЛ-6кВ Ф. 10 ПС 110/35/6 кВ Баженово</t>
  </si>
  <si>
    <t>Аварийное отключение с успешным РПВ</t>
  </si>
  <si>
    <t>ВЛ-6кВ Ф. 13 ПС 356 кВ Кожай-Максимово</t>
  </si>
  <si>
    <t xml:space="preserve">Отключен персоналом СПО, "земля" на СШ-10 кВ (03:37). Произведен осмотр ВЛБ-67 и отпайки ВЛ-10 фидера "Мт-3" (ПАО) персоналом УЭ, замечаний не выявлено. Повреждение в зоне ответственности СПО, на опоре № 279 на Р-31 произведена замена разрушенного изолятора фаза "С". </t>
  </si>
  <si>
    <t>ВЛ-35 кВ Т-523</t>
  </si>
  <si>
    <t>В-35 Т-523</t>
  </si>
  <si>
    <t>ВЛ-10 кВ ф-7</t>
  </si>
  <si>
    <t>ПС-35/6 кВ №381, ф.381-05</t>
  </si>
  <si>
    <t>В-6 ф.381-05</t>
  </si>
  <si>
    <t>ВЛ-6 кВ Ф-9 ПС 35/6 кВ
"Кулагинская"</t>
  </si>
  <si>
    <t>АВР, ДФЗ</t>
  </si>
  <si>
    <t xml:space="preserve">ПС 35/6кВ №2 2Т </t>
  </si>
  <si>
    <t>Разрушение проходного изолятора КРУН-6кВ ввод №2 ф."В"</t>
  </si>
  <si>
    <t>МТЗ-3</t>
  </si>
  <si>
    <t>ЗРУ-10 кВ "ПАЭС"
СВ-10</t>
  </si>
  <si>
    <t xml:space="preserve">29 скважин фонда добычи на 5 кустах; </t>
  </si>
  <si>
    <t>ЛР-35кВ Ф-3 ПС "К-39"</t>
  </si>
  <si>
    <t>Разрушение опорной колонны изоляторов ЛР-35кВ.</t>
  </si>
  <si>
    <t>ВЛ-6кВ Ф. 53-01 ПС Михайловка</t>
  </si>
  <si>
    <t>Аварийное отключение. Падение дерева из вне охранной зоны на ВЛ.</t>
  </si>
  <si>
    <t>ВЛ-6кВ Ф. 37-02 ПС Уязы-Тамак</t>
  </si>
  <si>
    <t>Отключение для ремонта шлейфа на опоре №1 отпайка на ДНС-436</t>
  </si>
  <si>
    <t>ВЛ-6кВ Ф. 83-04 ПС СУН-7</t>
  </si>
  <si>
    <t>ВЛ-6кВ ф.1-12 ПС Нарышево</t>
  </si>
  <si>
    <t>Замена изолятора на ЛР ТП-317</t>
  </si>
  <si>
    <t>ТП д.С.Макарово ф.6 ПС Ермекеево</t>
  </si>
  <si>
    <t>Замена трансформатора в д.С.Макарово</t>
  </si>
  <si>
    <t>АВ-0,4 кВТП-440 от Ф. 14 ПС "Болотино"</t>
  </si>
  <si>
    <t>Замена АВ-0.4кВ в РУ-0.4кВ.</t>
  </si>
  <si>
    <t>Аварийное отключение ВЛ-110 "Промысловая-1" на ПС "Бузулукская". Работа дистанционной защиты 1 ступени (двух фазное "КЗ"). На ПС "Промысловая" при включении ВА ЦУ разъединителя СР-110-4 произошло самопроизвольное отключение СР-110-4. При расследовании причин отключения обнаружено повреждение изоляции цепей управления, что привело к образованию ложной цепи на отключение разъединителя. При включении В-110 С2Т, включению не поддался (разрегулировка датчика температуры шкафа управления). 11:55 включены СВ-6 и СВ-35. 16:43 собрана раздельная схема эл.снабжения трансформаторов.</t>
  </si>
  <si>
    <t>ПС "Графская",  "Графская", "Ибряевка-1,2"</t>
  </si>
  <si>
    <t>Аварийное отключение с неуспешным АПВ, "посадка" U, остановка отдельных скважин по фидеру № 5. Выехали. Сильный ветер до 14 м/сек. Произвели осмотр ПС выпавший блинкер "Авар. откл" на яч-ке ф-3, РПВ успешное. Осмотр не проводился в связи с неблагоприятными погодными условиями (ветер до 20 м/сек, снег, метель).</t>
  </si>
  <si>
    <t>При запуске СУ ЭЦН скв.384 отработал АВ-400А в КТП. При осмотре обнаружены подгоревшие контакты АВ. Производится замена на 630А. После замены АВ при запуске скв.384 авар.откл. ф-510. АПВ неуспешное. РПВ в 17:53. При запуске СУ ЭЦН скв.384 сгорел отходящий АВ-250А. Произведена замена.После замены СУ ЭЦН. скв в работе.</t>
  </si>
  <si>
    <r>
      <t>Заявка промысла, нет контроля на скв.№ 2283. При осмотре КТП выявлен неисправный вводной рубильник 0,4 кВ (отгорел нож фаза - С). t</t>
    </r>
    <r>
      <rPr>
        <vertAlign val="superscript"/>
        <sz val="12"/>
        <rFont val="Times New Roman"/>
        <family val="1"/>
        <charset val="204"/>
      </rPr>
      <t>о</t>
    </r>
    <r>
      <rPr>
        <sz val="12"/>
        <rFont val="Times New Roman"/>
        <family val="1"/>
        <charset val="204"/>
      </rPr>
      <t xml:space="preserve"> окружающего воздуха -32</t>
    </r>
    <r>
      <rPr>
        <vertAlign val="superscript"/>
        <sz val="12"/>
        <rFont val="Times New Roman"/>
        <family val="1"/>
        <charset val="204"/>
      </rPr>
      <t>о</t>
    </r>
    <r>
      <rPr>
        <sz val="12"/>
        <rFont val="Times New Roman"/>
        <family val="1"/>
        <charset val="204"/>
      </rPr>
      <t>С. Ветер умеренный. Согласовано с РИТС устранение неисправности утром. 09:25 выехали для устранения дефектов. 11:15 скважины в работе.</t>
    </r>
  </si>
  <si>
    <t>Перекос напряжения по ВЛ-35 кВ "12Л", перевели нагрузку на ВЛ-35 кВ "18Л". В 11:45 включен ф-817, в 12:03 включен ф-814, в 12:12 включен ф-818, в 12:13 включен ф-816. ( в 11:50 отключен В-35 кВ "12Л" на ПС "Тананыкская", в 11:55 отключен В-35 кВ "12Л" на ПС "Савельевская", перекос пропал). выехали с осмотром обнаружили обрыв шлейфа ф-С на анкерной опоре №4. В 16:50 ВЛ-35 кВ "12Л" выведена в ремонт. В 17:00 допуск к работе. В 17:50 работы закончены.  18:28 собрана нормальная схема.</t>
  </si>
  <si>
    <t>Аварийная остановка ДЭС, высокое напряжение, перешли на резервную. Разбираться будут в светлое время.</t>
  </si>
  <si>
    <t>Аварийное отключение с успешным АПВ. Причина персоналом СПО выясняется.</t>
  </si>
  <si>
    <t>В 10:40 снижение нагрузки (от 180 А до 110 А), выявлен обрыв проводов ф-А, С на опоре №120. ветер до 15 м/сек, односторонний гололед-5-7 мм, пляска проводов. В 13:15 ф-1320П отключен по команде нач. смены РИТС-1. В 12:55 с г. Сорочинска выехал персонал СЛ на АГП. В 14:00 допуск бригады. В 16:30 работы закончены. В 16:37 при включении фидера  на опорах №135, 137 обрыв провода ф-С. В 16:44 фидер отключен. В 17:05 допуск 2-х бригад. В 18:00 работы закончены, так же подняли провод с траверс на изоляторы на опорах №№131, 136, 128, 111, 123. В 18:27 фидер включен, нагрузка растет.</t>
  </si>
  <si>
    <t>Работа МТЗ, включению не поддается. Персонал УЭ выехал на ДНС в 21:45. Персонал ЗПО в 0:10 отключил ЛР-1 (отпайку УЭ) и включили фидер. В 22:43 пуск ДЭС. В 23:49 персонал УЭ (на ТРЭКОЛе 2-а эл.монтера) прибыл на ДНС, в 23:55 откл. ЛР на КТП ДНС-1, в 0:24 подали напряжение на СУ. В 0:25 пуск ЭД-1. В 1:00 прибыл нач. СР+1 электромонтер, в 1:30 прибыл АГП, приступили к осмотру ЛР КТП ДНС (при включении фидера ЛР искрил, вышел из строя нож ф-А) и осмотру ВЛ от ДНС до ЛР-6. В 1:55 отключили ЛР-6, приступили к осмотру ЛР-2 и ВЛБ. В 2:30 отключили ВЛБ и ЛР-2. В 2:50 отключили ЛР-3. В 3:10 включили ЛР-1, ЛР-2 и ВЛБ. Выехали на ЛР-4. В 4:00 отключили ЛР-4. выехали с осмотром ВЛ. В 4:30 на ЛР КТП ДНС произвели замену ножей ф-А и В.</t>
  </si>
  <si>
    <t>ВЛ-6 кВ ф-619</t>
  </si>
  <si>
    <t>Замена сбитой опоры № 47</t>
  </si>
  <si>
    <t xml:space="preserve">
ВЛ-6кВ "104-09"
</t>
  </si>
  <si>
    <t>ВЛ-6 кВ 104-09</t>
  </si>
  <si>
    <t>Вывод в ремонт ВЛ-6кВ "104-09" для устранения обрыва провода фазы "С" на опоре №28/24.</t>
  </si>
  <si>
    <t xml:space="preserve">
ВЛ-6кВ "209-14"
</t>
  </si>
  <si>
    <t xml:space="preserve">Вывод в ремонт ВЛ-6кВ "209-14" для устранения обрыва провода фазы "А" в пролете опор № 42/54-42/55. </t>
  </si>
  <si>
    <t xml:space="preserve">
ВЛ-6кВ "211-16"
</t>
  </si>
  <si>
    <t xml:space="preserve">Отключение ВЛ-6кВ "211-16" по защите "МТЗ"  АПВ  успешное. Куст 27, КТПН-1000кВА№4  отключился от защиты вводной АВ-0,4кВ 1600А при К.З.на отходящих АВ-0,4кВ №8,9,10,11. </t>
  </si>
  <si>
    <t>Вывод в ремонт ВЛ-6кВ "306-08" для устранения обрыва провода фазы "А" в пролете опор № 187-188</t>
  </si>
  <si>
    <t xml:space="preserve">
ВЛ-500кВ " Кирилловская-Трачуковская"
</t>
  </si>
  <si>
    <t xml:space="preserve">Посадка напряжения по ПС 35/6 кВ  до уровня 4,8 кВ по стороне 6 кВ подключенных от ПС-110/35/6кВ " "Ямальская", до уровня  4,6 кВ подключенных от ПС 110/35/6 кВ "Барсуковская","Ново-Пурпейская",до уровня 5,4кВ подключенных от ПС110/35/10кВ "Победа",до уровня 5,4кВ подключенных от ПС110/35/6 кВ "Харампурская","Южно-Харампурская". Причина:  аварийное отключение ВЛ-500кВ " Кирилловская-Трачуковская" из-за падения опор. </t>
  </si>
  <si>
    <t>Вывод в ремонт отпаечной ВЛ-6кВ "117-15" на куст 204, для замены изоляторов  фазы "А" на опоре №55/12 и фазы "А", "В", "С" на опорах №55/10, №55/15. Устранение замыкания на "землю" в сети 6кВ фазы "В", 2СШ-6 ПС35/6кВ "117".</t>
  </si>
  <si>
    <t>ВЛ-6 кВ Ф-1 ПС 110/35/6 кВ "Снисски" (ЧПО)</t>
  </si>
  <si>
    <t>Работала МТЗ. АПВ-не успешно. Произведен осмотр ВЛ. В пролете оп.№114/1- №114/3 провис проводов. С 21:55 до 22:30 произвели разборку шлейфов в пролете оп.№100/94-114/1.(отключен дефектный уч.ВЛ). Скв. в простое нет.</t>
  </si>
  <si>
    <t>ДЗ-201</t>
  </si>
  <si>
    <t>ВЛ-110 Самотлор-Мирная-1</t>
  </si>
  <si>
    <t>Перепуск провода ф В в пролете опор 21-22, схлест с ф С. Схема ремонтная-в ремонте ВЛ-110кВ Самотлор-Мирная-2. Подано напряжение на ПС /35/6 КНС-21, ПС 110/6 КНС-4 от ВЛ-110 кВ Самотлор-Мирная-2 цепь.</t>
  </si>
  <si>
    <t>ПС-35/6кВ К-18 Л/Е   ВЛ-6кВ Ф-14</t>
  </si>
  <si>
    <t>Разрушение ШС-10  ф "В" оп.1</t>
  </si>
  <si>
    <t>ПС-35/6кВ К-396                                ВЛ-6кВ Ф-8</t>
  </si>
  <si>
    <t>К-176 скв.6470 низкое сопротивление изоляции ПЭД-360</t>
  </si>
  <si>
    <t>ПС-35/6кВ К-863                                ВЛ-6кВ Ф-5</t>
  </si>
  <si>
    <t xml:space="preserve">разрушение изоляторов Ф-В,С ШФ-35 оп.13 провода на траверсе.                                      </t>
  </si>
  <si>
    <t>ПС-35/6кВ К-40   ВЛ-6кВ Ф-5</t>
  </si>
  <si>
    <t>ПС-35/6кВ К-40                                ВЛ-6кВ Ф-5</t>
  </si>
  <si>
    <t xml:space="preserve">ПС-110/35/6 КНС-25 ВЛ-35кВ Ф-1,3 </t>
  </si>
  <si>
    <t>ВЛ-35кВ Ф-1,3 ПС-110/35/6 КНС-25</t>
  </si>
  <si>
    <t>Порыв трубопровода технологической жидкости под ВЛ-35 кВ, обледенение проводов,изоляции, опор №2 ( температура  -40 гр.)</t>
  </si>
  <si>
    <t>Течь масла из фланцевого соединения радиатора</t>
  </si>
  <si>
    <t>ВЛ-6кВ Ф-18 ПС 35/6кВ К-911</t>
  </si>
  <si>
    <t>Обрыв провода на оп.№11 Ф-18 ПС-35/6кВ К-911</t>
  </si>
  <si>
    <t>Понижение уровня  масла в  Т-2 в результате повреждения  уплотнительной прокладки под проходным изолятором 6 кВ Ф "В"( T окр=-35-45 градусов)</t>
  </si>
  <si>
    <t>не запускается, нет фазы в БУ</t>
  </si>
  <si>
    <t>Л-53СВ</t>
  </si>
  <si>
    <t>В 06:45 по АСДУ "Мир" на ПС-35/6 кВ "Северная": К.И. 1СШ: 6,39; 0,45; 6,05. Согласовано отключение фидера для поиска "земли"</t>
  </si>
  <si>
    <t>обрыв кабеля на опоре</t>
  </si>
  <si>
    <t>КТП 6/0,4кВ №2</t>
  </si>
  <si>
    <t>Сахарная сопка, ТП-2</t>
  </si>
  <si>
    <t>АОЭЭ: ТП-6/0,4 кВ ТП № 2 ПС-35/6 фидер № 2 "Сах..Сопка"</t>
  </si>
  <si>
    <t>Эхаби, ТП-6/0,4кВ №17</t>
  </si>
  <si>
    <t>АОЭЭ: ТП-6/0,4 кВ №17 АГЗУ №12.  ТП-6/0,4 кВ выбило автомат гр.№2, скв. на прогреве.</t>
  </si>
  <si>
    <t>Центральная Оха, скв.1799 от ТП-216</t>
  </si>
  <si>
    <t>не запускается по эл. Части</t>
  </si>
  <si>
    <t>Центральная Оха, скв.1699 от ТП-216</t>
  </si>
  <si>
    <t>Мухто, скв.215 от ТП-342</t>
  </si>
  <si>
    <t>Сгорел ЭД 30кВ. По плану на 5.12.16г. - замена ЭД.</t>
  </si>
  <si>
    <t>Катангли, ТП-6/0,4кВ №305</t>
  </si>
  <si>
    <t>ТП-305 ф-1,2 выбило автомат</t>
  </si>
  <si>
    <t>Катангли, скв.462 от ТП-307</t>
  </si>
  <si>
    <t>ремонт БУ</t>
  </si>
  <si>
    <t>КТП 6/0,4кВ №410</t>
  </si>
  <si>
    <t>Катангли, ТП-6/0,4кВ №410</t>
  </si>
  <si>
    <t>ТП-410 ф-4 выбило автомат</t>
  </si>
  <si>
    <t>Катангли, скв.60 от ТП-606</t>
  </si>
  <si>
    <t>смена ЭД(сгорел)</t>
  </si>
  <si>
    <t>Не запускается, неисправность БУ</t>
  </si>
  <si>
    <t>Центральная Оха, скв.2900 от ТП-205</t>
  </si>
  <si>
    <t>КЗ обмотки на корпус ЭД 5,5 х 1500об</t>
  </si>
  <si>
    <t>Мухто, скв.208, 224 от ТП-346</t>
  </si>
  <si>
    <t xml:space="preserve">отгорел кабельный спуск 0,4кВ от опоры №220 до скв.  - работы по замене на 5.12.16 </t>
  </si>
  <si>
    <t>Центральная Оха, скв.1091 от ТП-219</t>
  </si>
  <si>
    <t>Восточное Эхаби, скв.411 от ТП-26</t>
  </si>
  <si>
    <t>Восточное Эхаби, скв.559 от ТП-5А С.сопка</t>
  </si>
  <si>
    <t>искрит кабель на ЭД</t>
  </si>
  <si>
    <t>КТП 6/0,4кВ №24</t>
  </si>
  <si>
    <t>АОЭЭ - нет эл. энергии, был выбит автомат в ТП№24</t>
  </si>
  <si>
    <t>Центральная Оха, скв.2060 от ТП-97</t>
  </si>
  <si>
    <t>сгорел ЭД 7,5 кВт 1000 об/мин</t>
  </si>
  <si>
    <t>Восточное Эхаби, скв.269 от ТП-6 С.С.</t>
  </si>
  <si>
    <t>АОЭЭ: не запускается, выбивает в БУ.</t>
  </si>
  <si>
    <t>восстановление эл. Кабеля</t>
  </si>
  <si>
    <t>В-6 Л-6КЛ</t>
  </si>
  <si>
    <t>Автомат. отключ. Фид. №6 м. Колендо</t>
  </si>
  <si>
    <t>КТП 6/0,4 кВ № 27</t>
  </si>
  <si>
    <t>Колендо, ТП-6/0,4кВ № 27</t>
  </si>
  <si>
    <t>обнаружено обледенение ТП-6/0,4 кВ №27, перегорание ПК-6 на ТП</t>
  </si>
  <si>
    <t>КТП 6/0,4кВ №32</t>
  </si>
  <si>
    <t>Одопту, ТП-6/0,4кВ № 32</t>
  </si>
  <si>
    <t>выбило автомат на тп</t>
  </si>
  <si>
    <t>Центральная Оха, скв.1633 от ТП-217</t>
  </si>
  <si>
    <t>закл. эл. дв. 5,5 кВт 1500 об/мин</t>
  </si>
  <si>
    <t>Центральная Оха, скв.2645 от ТП-216</t>
  </si>
  <si>
    <t>Не исправен ЭД 18,5кВ (предположительно заклинил).</t>
  </si>
  <si>
    <t>Эхаби, скв.15 от ТП-14</t>
  </si>
  <si>
    <t>Сгорел ЭД 30кВтх1000об.мин. (ЭД в наличии есть, нет шкива)</t>
  </si>
  <si>
    <t>АОЭЭ не запускается, смена автомата на 13.12.16</t>
  </si>
  <si>
    <t>Западное Сабо, скв.193 от ТП-203</t>
  </si>
  <si>
    <t>Замена автомата.</t>
  </si>
  <si>
    <t>АОЭЭ, упала опора.</t>
  </si>
  <si>
    <t>выбило автомат</t>
  </si>
  <si>
    <t>Западное Сабо, скв.67 от ТП-309</t>
  </si>
  <si>
    <t>Выбило тепловую защиту.</t>
  </si>
  <si>
    <t>КТП 6/0,4кВ №15</t>
  </si>
  <si>
    <t>Эхаби, ТП-6/0,4кВ № 15</t>
  </si>
  <si>
    <t>АОЭЭ: ТП-6/0,4кВ № 15 гр. №2</t>
  </si>
  <si>
    <t>Эхаби, скв.417 от ТП-15</t>
  </si>
  <si>
    <t>Не запускается после АОЭЭ. Необходима смена кабеля от столба до БУ 20м. Работы по смене кабеля на 20.12.16г.</t>
  </si>
  <si>
    <t>Эхаби, скв.89 от ТП-20</t>
  </si>
  <si>
    <t>не запускается, нет фазы.</t>
  </si>
  <si>
    <t>Выбивает автомат в БУ, отогрев, запуск</t>
  </si>
  <si>
    <t>обрыв провода по ф.А ВЛ-6кВ Л-7К ПС 35/6 кВ а/краном (СМНМ)</t>
  </si>
  <si>
    <t>Центральная Оха, скв.792 от ТП-92</t>
  </si>
  <si>
    <t>Обрыв фазы на столбе</t>
  </si>
  <si>
    <t>По АСДТУ "Мир"- автоматическое отключение В-6 1КД. Дистанциооное включение. Причина выясняется</t>
  </si>
  <si>
    <t>По АСДТУ "Мир"- автоматическое отключение В-6 1КД. Дистанциооное включение. Попадание животных</t>
  </si>
  <si>
    <t>Автоматическое отключение В-35 кВ Т-523 на ПС -220 - 3 ступень дистанционной защиты с "замыканием на землю". При осмотре ВЛ-35 кВ Т-523 - обнаружены следы поджога по двум фазам перед п. Вал.</t>
  </si>
  <si>
    <t>ВЛ-6 кВ Ф-14 ПС 35/6 "З.Ставка-1"</t>
  </si>
  <si>
    <t>Ф-14</t>
  </si>
  <si>
    <t>ТО, повреждение на ВЛ арт. Участка</t>
  </si>
  <si>
    <t>В-Л307 ПС 35 кВ Величаевская-11</t>
  </si>
  <si>
    <t>АО В-Л307 ПС 35кВ Величаевская-11 от ТО АПВН,РПВН. Под отключение попали: ПС 35кВ Зимняя Ставка-1,УПСВ Зимняя Ставка. При производстве работ автотранспорт СтКРС повредил траверсу оп.86 Ф-13\17- выполнен ремонт.Требуется замена проходных изоляторов Ф-"А"и"В" Ф-13\17 ПС 35кВ Зимняя Ставка-1.</t>
  </si>
  <si>
    <t>АО Ф-13\17-ПС 35кВ ПС 35 Зимняя-Ставка-1 от ТО АПВН,  При производстве работ автотранспорт СтКРС повредил траверсу оп.86 Ф-13\17- выполнен ремонт.Требуется замена проходных изоляторов Ф-"А"и"В" Ф-13\17 ПС 35кВ Зимняя Ставка-1.</t>
  </si>
  <si>
    <t>АО Ф-13\17-ПС 35кВ ПС 35 Зимняя-Ставка-1 "земля" Восстановление обрыва провода,замена изоляторов ф-"А" оп.10(анкер), РУ-6 кВ разрушение ошиновки проходного изолятора фаза "А" (последствия воздействия транспорта СтКРС на ВЛ-6 кВ)</t>
  </si>
  <si>
    <t>Ф-72 ПС 35/6 кВ Русский-Хутор-7</t>
  </si>
  <si>
    <t>АО Ф-72 "земля по Ф-"А" упал провод от опоры №4/3,до опоры №4/5, обрезали отгоревший провод Ф-"А", обесточены скв77,115,96 Р/Х</t>
  </si>
  <si>
    <t xml:space="preserve">ВЛ-6кВ Ф-116 ПС 35/6кВ Величаевская-11 </t>
  </si>
  <si>
    <t>Ф-116</t>
  </si>
  <si>
    <t>АО Ф-116 (Авария), произвели замену перемычек между проходными изоляторами  и Т.Т. Ф-"А"; и отходящую перемычку от Т.Т. На Ф-"С" , чистку и протяжку соединений, в работе, в РУ-6кВ КНС "Величаевское"</t>
  </si>
  <si>
    <t>Ф.3-7 Вахское нмр</t>
  </si>
  <si>
    <r>
      <t xml:space="preserve">ПС-35/6кВ №203. АО ВЛ-6 кВ Ф.3-7 действием МТЗ, АПВН, РПВН. </t>
    </r>
    <r>
      <rPr>
        <sz val="12"/>
        <color indexed="60"/>
        <rFont val="Times New Roman"/>
        <family val="1"/>
        <charset val="204"/>
      </rPr>
      <t>Автотранспортом ООО "ЛесСтройРеконструкция" сломаны опоры 148, 149. Сорваны провода в пролетах опор 145-147.</t>
    </r>
    <r>
      <rPr>
        <sz val="12"/>
        <rFont val="Times New Roman"/>
        <family val="1"/>
        <charset val="204"/>
      </rPr>
      <t xml:space="preserve"> Отключили ЛР-6 на оп. №129 Ф.3-7 отпайка на К-26, ВЛ-6кВ Ф.3-7 вкл. в работу (подано напряжение на К-22, 24). </t>
    </r>
    <r>
      <rPr>
        <sz val="12"/>
        <color indexed="60"/>
        <rFont val="Times New Roman"/>
        <family val="1"/>
        <charset val="204"/>
      </rPr>
      <t>27.12.16. в 16:28 выполнено восстановление поврежденного участка ВЛ</t>
    </r>
    <r>
      <rPr>
        <sz val="12"/>
        <rFont val="Times New Roman"/>
        <family val="1"/>
        <charset val="204"/>
      </rPr>
      <t xml:space="preserve"> (подано напряжение на К-26).</t>
    </r>
  </si>
  <si>
    <t xml:space="preserve">падение провода ВЛ-10кВ ф.9 ПС "Карсовай" (ПАО Удмуртэнерго) на ВЛ-10кВ ф. 7 ПС "Пызеп". 20:34 - 23:11 произведён перевод нагрузок с ВЛ-10кВ ф. 7 ПС "Пызеп".  ВЛ-10кВ ф. 7 ПС "Пызеп" включён в работу после завершения аварийно-восстановительных работ на ВЛ-10кВ ф.9 ПС "Карсовай" (ПАО Удмуртэнерго) </t>
  </si>
  <si>
    <t>Кратковременное снижение напряжения в сети 110кВ, более расчетного уровня, при выполнении режимных мероприятий Тюменского РДУ к выводу в ремонт ВЛ-110 Ленинская-Лосинка-2. Отключения оборудования находящегося в эксплуатационной ответственности УЭЭ ООО «РН-Юганскнефтегаз» не было.</t>
  </si>
  <si>
    <t>ВЛ-110 Пыть-Ях-Парус-2 (Оборудование НЮЭС), при выведенной в ремонт ВЛ-110 Пыть-Ях-Парус-1. При осмотре на опоре №3 обнаруженны обогоревшие остатки фольгированных воздушных шаров, перекрытие ф.А на тело опоры. Остановка скважин по Юганском региону, также выборочная остановка скважин по Мамонтовскому и Майскому региону.</t>
  </si>
  <si>
    <t>ПС 110/35/6 кВ Пойковская:         В-110 Сибирь,                             ПС 110/35/6 кВ Сибирь:               В-110 Пойковский</t>
  </si>
  <si>
    <t xml:space="preserve">ПС 35/6 кВ №3789 
ТСН-1-35 </t>
  </si>
  <si>
    <t>ПС 110/35/6 Озерная, ВЛ-35 Талая-1</t>
  </si>
  <si>
    <t>Разрушение предохранителей ТСН-1-35 ф. "В" и ф. "С" ПС 35/6 №3789 при их срабатывании, вследствие внутренней неисправности ТСН.</t>
  </si>
  <si>
    <t xml:space="preserve">Падение промежуточных опор №166, 167 и повреждение опоры №168. Остановка скважин по посадке напряжения при попытке РПВ в 04:06.                                               </t>
  </si>
  <si>
    <t xml:space="preserve">ПС 35/6 кВ 3086 разрушение опорного изолятора ф."А", следы м/фазного КЗ на ЛР-35 кВ Вербная-1 </t>
  </si>
  <si>
    <t>Остановка скважин по дисбалансу напряжения. Оп.33-35 разрушение изоляторов ф."С" и обрыв провода на оп.34 ф."С". Подано напряжение с ф.209-09.</t>
  </si>
  <si>
    <t>ПС Ленинская          ВЛ-35 Тюменская-1</t>
  </si>
  <si>
    <t>ПС-110/35/6кВ Лунная 
ВЛ-6кВ ф.ЮБ-ГПЗ</t>
  </si>
  <si>
    <t xml:space="preserve">  В-6 ф.ЮБ-ГПЗ</t>
  </si>
  <si>
    <t>В результате натяжения провода, сорвало изолятор ф."А" оп.№26 (ВЛ-6кВ находится в эксплуатации ЮТЭК Пыть-Ях). ВЛ-6кВ отключали для ремонта по аварийной заявке. Дефект устранили.</t>
  </si>
  <si>
    <t>ПП Восточный        В-110кВ Широковская</t>
  </si>
  <si>
    <t>ПС-35/6 кВ №374 ф.374-22</t>
  </si>
  <si>
    <t>В-6 ф.374-22</t>
  </si>
  <si>
    <t>ПС 35/6 кВ №313
ВЛ-6 ф.313-10</t>
  </si>
  <si>
    <t>ВЛ-6кВ  ф.313-10</t>
  </si>
  <si>
    <t>ПС 220кВ Усть-Балык              ВЛ-35 Север-2</t>
  </si>
  <si>
    <t>ВЛ-10кВ ф.2 ПС Кариновская</t>
  </si>
  <si>
    <t>ВЛ-6 кВ Ф-13/17,
ПС 35 кВ Зимняя Ставка-1.</t>
  </si>
  <si>
    <t xml:space="preserve">АО Ф-13/17-ПС 35кВ ПС 35 Зимняя-Ставка-1. </t>
  </si>
  <si>
    <t xml:space="preserve">  ВЛ-6кВ ф.248-16</t>
  </si>
  <si>
    <t>ВЛ-6кВ ф.12 ПС Тураево</t>
  </si>
  <si>
    <t>скв 123,153,161</t>
  </si>
  <si>
    <t>ВЛ-6кВ ф.21 ПС Киргиз -Мияки</t>
  </si>
  <si>
    <t>Плавка гололёда на ВЛ-35 кВ У-Башево-К-Мияки</t>
  </si>
  <si>
    <t>Плавка гололёда  на ВЛ-35 кВ Каргалы - Переволоцк</t>
  </si>
  <si>
    <t>ПС 110/35/6 кВ "Холмская" ЮЗЭС ПАО "Кубаньэнерго".</t>
  </si>
  <si>
    <t>ЭЦН скв. 17.</t>
  </si>
  <si>
    <t xml:space="preserve">М-е Зыбза. Повышение U в сетях ПАО "Кубаньэнерго". </t>
  </si>
  <si>
    <t>К-41Н  Нижневартовское нмр</t>
  </si>
  <si>
    <t xml:space="preserve">К-41Н  </t>
  </si>
  <si>
    <t xml:space="preserve">АО АВ-0.4кВ в КТПН-6/0,4кВ,  Запрошены распечатки с журнала событий СУ ЭЦН. </t>
  </si>
  <si>
    <t xml:space="preserve"> 2В-6 КУВ-6 К-1 (ТП № 3, 4) Сев-Карасёвское нмр</t>
  </si>
  <si>
    <t>2В-6 КУВ-6                       К-1</t>
  </si>
  <si>
    <t>ВЛ-6 кВ Ф-695 ПС 35 кВ Величаевская-12</t>
  </si>
  <si>
    <t>Ф-695</t>
  </si>
  <si>
    <t>Отключали для отыскания "земли на I СШ-6 кВ, разрушение разрядника фазы "В" на КТП-100 кВА скважины №254 м/р Колодезное</t>
  </si>
  <si>
    <t>ВЛ-6 кВ Ф-694 ПС 35 кВ Величаевская-12</t>
  </si>
  <si>
    <t>Ф-694</t>
  </si>
  <si>
    <t>ПС-35/6кВ №314  ВЛ-6кВ ф.314-14</t>
  </si>
  <si>
    <t>В-6 ф.314-14</t>
  </si>
  <si>
    <t>ВЛ-6кВ ф.29-07 ПС Московка</t>
  </si>
  <si>
    <t>Аварийное отключение с успешны АПВ. Произвели обход, замечаний нет.</t>
  </si>
  <si>
    <t>ВЛ-6кВ ППО-374 ф. Лобово КРУ-10 кВ Ильино</t>
  </si>
  <si>
    <t>Аварийное отключение с успешны РПВ. Произвели обход, замечаний нет.</t>
  </si>
  <si>
    <t>ЗРУ-ГТЭС.яч.№15 ф.№3.                           МТЗ-1ст.</t>
  </si>
  <si>
    <t>Отпайка ВЛ-6 кВ №9/1/1 в сторону скв.1017/1021</t>
  </si>
  <si>
    <t xml:space="preserve">ЗРУ-ГТЭС.яч.№15 ф.№3. </t>
  </si>
  <si>
    <t xml:space="preserve">Транспортировка не габаритного груза, емкость V=50м3 автомобилем Камаз без согласования с представителями Энергоцеха. </t>
  </si>
  <si>
    <t>АО ДЭС ООО "СЭС" Разбило подшипник генератора ДЭС-2. Запустили ДЭС-1.</t>
  </si>
  <si>
    <t>ВЛ-6 фидера № 1320 П</t>
  </si>
  <si>
    <t>ВЛ-110 кВ Алексеевка-Герасимовка, ПС Проскуринская, Ишуевская, Тананыкская, Варшава-3</t>
  </si>
  <si>
    <t>ПС 110/10кВ "Пызеп" ф.17</t>
  </si>
  <si>
    <t>ВЛ-10кВ ф.17 ПС 110/10кВ "Пызеп"</t>
  </si>
  <si>
    <t>В пролёте опор 53-54 падение дерева из-за пределов охранной зоны, провода без повреждений.</t>
  </si>
  <si>
    <t xml:space="preserve">КТПН 6/0.4кВ №5 к.57А </t>
  </si>
  <si>
    <t>Остановка скважин по дисбалансу напряжения. Внутреннее повреждение трансформатора. Заменили.</t>
  </si>
  <si>
    <t>ВЛ-6 кВ ф. 15 ПС 35/6 кВ ПХГ</t>
  </si>
  <si>
    <t>Обрыв вязки верхнего провода на опоре №197</t>
  </si>
  <si>
    <t>00.03.00</t>
  </si>
  <si>
    <t xml:space="preserve"> яч. №12 SEPAM,  
МТЗ I ступени фаза 1,2 </t>
  </si>
  <si>
    <t>Межфазное К.З. на линии ВЛ-6кВ фидер № 6</t>
  </si>
  <si>
    <t>ВЛ-6кВ ф. №6</t>
  </si>
  <si>
    <t>сентябрь 2015г.</t>
  </si>
  <si>
    <t>ПАЭС №3,5,9</t>
  </si>
  <si>
    <t>Причина: разгерметизация трубопровода маслосистемы на ПАЭС №9.</t>
  </si>
  <si>
    <t>ПАЭС № 2,3,6,9</t>
  </si>
  <si>
    <t>ООО "Уренгойгидромеханизация"</t>
  </si>
  <si>
    <t xml:space="preserve">Разрушение изолятора Фаза Б Опора №44 Ф-2 ООО "Уренгойгидромеханизация"  направление Карьера №7. </t>
  </si>
  <si>
    <t>ПАЭС - 2500</t>
  </si>
  <si>
    <t>Падение давления газа, менее 7,5 атм., на входе в двигатель ПАЭС-2500</t>
  </si>
  <si>
    <t>ПС-8 "Куст-8"
В2Т//6кВ</t>
  </si>
  <si>
    <t>Излишнее срабатывание РЗА из-за сбоя программного обеспечения "Сириус-2В"</t>
  </si>
  <si>
    <t>17:04</t>
  </si>
  <si>
    <t>ПС-8 "Куст-8"
В Ф.8-10</t>
  </si>
  <si>
    <t>СОД Т.16, БЛП Т.6</t>
  </si>
  <si>
    <t>Разрушение опорного изолятора шинного моста 6 кВ 1Т.</t>
  </si>
  <si>
    <t>Разрыв полимерного изолятора ф.А на оп.273</t>
  </si>
  <si>
    <t>Пуск ЛЗШ, пуск МТЗ-1,отключение от ВнЗ (внешняя защита, команда на отключение от дуговой защиты 6кВ).</t>
  </si>
  <si>
    <t>ПС 35 кВ №7С «Куст 7» В-35 Т-1</t>
  </si>
  <si>
    <t>Повреждение кабелей 6кВ ф. 7С-08 и 7С-17</t>
  </si>
  <si>
    <t>ЗРУ-10 кВ "ПАЭС"
В-10 ф.А-05</t>
  </si>
  <si>
    <t>Жилой городок УГМ</t>
  </si>
  <si>
    <t>Схлест проводов при ветре.</t>
  </si>
  <si>
    <t>ВЛ-0,4 кВ ф-4 от ТП Кл-514-11п, скв.132</t>
  </si>
  <si>
    <t>ВЛ-0,4 кВ ф-3 от ТП Кл-533-6, скв.67</t>
  </si>
  <si>
    <t>ВЛ-0,4 кВ ф-3 от ТП Кл-533-6, скв.77</t>
  </si>
  <si>
    <t>ВЛ-0,4 кВ ф-2 от ТП Кл-532-1, скв.30</t>
  </si>
  <si>
    <t>М-е Сладковско-Морозовское. Кратковременная посадка U  всетях ПАО "Кубаньэнерго".</t>
  </si>
  <si>
    <t>М-е Дыш. Сработал АВ ф.1. Схлёст проводов. Устранено.</t>
  </si>
  <si>
    <t>М-е Ключевое. Ветер более 20 м/с. Пляска проводов. Сработали фидерные автоматы.</t>
  </si>
  <si>
    <t xml:space="preserve">М-е Ахтырско-Бугундырское. Ветер. Схлёст проводов.  </t>
  </si>
  <si>
    <t>ВЛ-0,4 кВ ф-1 ТП-Чм-532-6</t>
  </si>
  <si>
    <t>М-е Зыбза. Простой скв.118. Сработал автомат фидера-1 ( падение ветки). П НЯ-19 от 11.12.16г</t>
  </si>
  <si>
    <t>ТП-175-20</t>
  </si>
  <si>
    <t xml:space="preserve">М-е Анастасиевско-Троицкое. В РУ-6кВ слабый контакт на ПК-6 фаза В. </t>
  </si>
  <si>
    <t>Сработала защита  СУ "Борец"скв. 701 по высокому напряжению (U=460 В). После понижения напряжения на ПС-Ильской-110 (U=435В) скважина в работе.</t>
  </si>
  <si>
    <t>М-е Зыбза. Повышение U в сетях ПАО "Кубаньэнерго". Запуск ЭЦН в 1.10 после изменения настроек СУ. U снижено в 2.10.</t>
  </si>
  <si>
    <t xml:space="preserve">М-е Ключевое, Узун. Кратковременная посадка напряжения на п/ст 220/35/6 кВ «Горячий Ключ-220» ПАО «Кубаньэнерго».           </t>
  </si>
  <si>
    <t>ЭД насоса №3 откачки пластовой воды РП "Бугундырь".</t>
  </si>
  <si>
    <t>АВ ввода 0,4 кВ трансформатора Т-1 в РП-6 кВ №6.</t>
  </si>
  <si>
    <t>Кратковременная посадка напряжения в сетях ПАО "Кубаньэнерго".  На ПС- "Крымская-220" отключалась ВЛ-110 кВ "Тяговая". АПВ-усп.</t>
  </si>
  <si>
    <t>ВЛ-6 кВ Ил-52 Ильский ЭСУ.</t>
  </si>
  <si>
    <t>М-е Зыбза. Обледенение, снегоналипание.</t>
  </si>
  <si>
    <t>Участок ВЛ-6 кВ № 175 Приазовского ЭСУ от ПП-8 до РП-75.</t>
  </si>
  <si>
    <t>Участок ВЛ-6 кВ № 175 Приазовского ЭСУ от ПП-8 до РП-75, участок ВЛ-6 кВ № 75 от РП-75 до ПСР-2.</t>
  </si>
  <si>
    <t>М-е Анастасиевско-Троицкое (Троицкая площадь). В ПП-8 на ВВ-1 сработала МТЗ. АПВУ. Причина не обнаружена.</t>
  </si>
  <si>
    <t>"Посадка" напряжения в сети 35 кВ, остановка отдельных скважин при аварийном отключении В-10 фидера "Чк-2" (СПО) на ПС 35/10 "Чкаловская". Сообщение ДД СПО Шубина А.Н.</t>
  </si>
  <si>
    <t>Посадка напряжения в сети 110кВ. По сообщению диспетчера ЦДС Оренбургэнерго Некрасова В.А. нестабильное напряжение пришло из внешних сетей, в сетях Оренбургэнерго, КбшЖД, СПО отключений не зафиксировано</t>
  </si>
  <si>
    <t>Кратковременное отключение ВЛ-10кВ фидера "Пл-10" персоналом СЭС, для аварийного ремонта разъединителя Р-104.</t>
  </si>
  <si>
    <t>Перевод эл.снабжения ВЛ-6 фидера № 1409 с ПАЭС № 1 на ПАЭС-2. Неисправность блока синхронизации на ПАЭС-1.</t>
  </si>
  <si>
    <t>Аварийное отключение с неуспешным АПВ, МТО, РПВ неуспешно. Проводится осмотр двумя бригадами. 06:10 отключен ЛР-6 КТП-6/0,4 скв.№ 2053, неисправен ОПН, фидер включили. На СШ-6 "земля" фаза "В". 07:15 скв.№2053 включена. Осмотр продолжается. 15:00 обнаружен внутренний нагрев проходного изолятора (фаза-В) на оголовнике КТП скв.2234,637,650,2088.</t>
  </si>
  <si>
    <t>Устранение замыкания на землю. Замена проходного изолятора (фаза-В) на оголовнике КТП скв.2234, 637, 650, 2088.</t>
  </si>
  <si>
    <t>ф-32</t>
  </si>
  <si>
    <t xml:space="preserve">Устранение обрыва провода фаза "В" в пролете опор №№ 110-111. В 16:30 фидер включен, "земли" нет. Причина: провод марки А-50 со старыми следами от грозового разряда без обрыва отдельных жил, тяжение провода в условиях низкой температуры, старение материала. </t>
  </si>
  <si>
    <t>"Посадка" напряжения в сети 110 кВ со стороны ПС 110/35/10 кВ "Алексеевская" (ВПО), остановка отдельных скважин при аварийном отключении ВЛ-110 кВ "Бариновка-1цепь". Сообщил диспетчер ВПО Лозовский В.В. Причина выясняется.</t>
  </si>
  <si>
    <t>первая ступень-ТЗНП</t>
  </si>
  <si>
    <r>
      <rPr>
        <b/>
        <sz val="12"/>
        <color rgb="FFFF0000"/>
        <rFont val="Times New Roman"/>
        <family val="1"/>
        <charset val="204"/>
      </rPr>
      <t xml:space="preserve">Переходящее: </t>
    </r>
    <r>
      <rPr>
        <sz val="12"/>
        <rFont val="Times New Roman"/>
        <family val="1"/>
        <charset val="204"/>
      </rPr>
      <t xml:space="preserve">Аварийное отключение с неуспешным АПВ. В 20:40 персонал выехал с осмотром. В 23:50 осмотрено около 10 км до отпайки скв.№№ 4039; 4099, дефектов необнаружено. Дальше дороги нет, (ухудшение погоды, сильный ветер-снег), осмотр переносится до улучшения погодных условий. 28.11.16 в 14:10 приступили к осмотру, (АГП, нач.ПЭС, ЭМ). В 15:30 доехали до опоры №87, дальше машина забуксовала, пошли пешком. При осмотре выявлено: сломана опора №350 отпайка на скв.№ 19 (б/д). Планируется обрезать отпайку. После обрезки отпайки на опоре №322 "земли" и перекоса U нет. </t>
    </r>
  </si>
  <si>
    <r>
      <rPr>
        <b/>
        <sz val="12"/>
        <color rgb="FFFF0000"/>
        <rFont val="Times New Roman"/>
        <family val="1"/>
        <charset val="204"/>
      </rPr>
      <t>Переходящее</t>
    </r>
    <r>
      <rPr>
        <sz val="12"/>
        <rFont val="Times New Roman"/>
        <family val="1"/>
        <charset val="204"/>
      </rPr>
      <t>. Обрыв провода на опоре №111 фаза "А" в сторону отпайки КТП скв.№№ 5; 17. Монтаж провода запланирован на утро. В 4:50 Нач.ПЭС Шилин А.М. с деж.персоналом выехал для устранения неисправности. 7:00 подали дополнительную заявку для устранения неисправности, РИТС согласовано. Устранено.</t>
    </r>
  </si>
  <si>
    <t>Аварийное отключение. АПВ. Персонал выехал  осмотром.В 1:00 выявлено: на КТП скв 381,380,1433 прошивает проходной изолятор фаза "А".</t>
  </si>
  <si>
    <t>ВЛ-10 кВ фидера № 7</t>
  </si>
  <si>
    <r>
      <rPr>
        <sz val="12"/>
        <color rgb="FFFF0000"/>
        <rFont val="Times New Roman"/>
        <family val="1"/>
        <charset val="204"/>
      </rPr>
      <t>Переходящее.</t>
    </r>
    <r>
      <rPr>
        <sz val="12"/>
        <rFont val="Times New Roman"/>
        <family val="1"/>
        <charset val="204"/>
      </rPr>
      <t xml:space="preserve"> Работа МТЗ, включению не поддается. Персонал УЭ выехал на ДНС в 21:45. Персонал ЗПО в 0:10 отключил ЛР-1 (отпайку УЭ) и включили фидер. В 22:43 пуск ДЭС. В 23:49 персонал УЭ (на ТРЭКОЛе 2-а эл.монтера) прибыл на ДНС, в 23:55 откл. ЛР на КТП ДНС-1, в 0:24 подали напряжение на СУ. В 0:25 пуск ЭД-1. В 1:00 прибыл нач. СР+1 электромонтер, в 1:30 прибыл АГП, приступили к осмотру ЛР КТП ДНС (при включении фидера ЛР искрил, вышел из строя нож ф-А) и осмотру ВЛ от ДНС до ЛР-6. В 1:55 отключили ЛР-6, приступили к осмотру ЛР-2 и ВЛБ. В 2:30 отключили ВЛБ и ЛР-2. В 2:50 отключили ЛР-3. В 3:10 включили ЛР-1, ЛР-2 и ВЛБ. Выехали на ЛР-4. </t>
    </r>
    <r>
      <rPr>
        <b/>
        <sz val="12"/>
        <rFont val="Times New Roman"/>
        <family val="1"/>
        <charset val="204"/>
      </rPr>
      <t>В 3:30 пуск скв-50 в работу</t>
    </r>
    <r>
      <rPr>
        <sz val="12"/>
        <rFont val="Times New Roman"/>
        <family val="1"/>
        <charset val="204"/>
      </rPr>
      <t xml:space="preserve">. В 4:00 отключили ЛР-4. выехали с осмотром ВЛ. В 4:30 на ЛР КТП ДНС произвели замену ножей ф-А и В. В 5:00 отключены ЛР КТП скв-43 и 167. Выехали на КТП скв-168, 303, 302. </t>
    </r>
    <r>
      <rPr>
        <b/>
        <sz val="12"/>
        <rFont val="Times New Roman"/>
        <family val="1"/>
        <charset val="204"/>
      </rPr>
      <t>В 5:25 запустили ЭД-2 от КТП и остановили ЭД-1 от ДЭС</t>
    </r>
    <r>
      <rPr>
        <sz val="12"/>
        <rFont val="Times New Roman"/>
        <family val="1"/>
        <charset val="204"/>
      </rPr>
      <t xml:space="preserve">. В 5:30 отключили ЛР КТП скв-302. Выехали на ВЛБ 10 кВ 1 Платовский. В 6:06 осмотрели ВЛБ, замечаний нет. В 6:11 включили ЛР-3. </t>
    </r>
    <r>
      <rPr>
        <b/>
        <sz val="12"/>
        <rFont val="Times New Roman"/>
        <family val="1"/>
        <charset val="204"/>
      </rPr>
      <t>В 12:20 запущена в работу КТП скв.№ 166</t>
    </r>
    <r>
      <rPr>
        <sz val="12"/>
        <rFont val="Times New Roman"/>
        <family val="1"/>
        <charset val="204"/>
      </rPr>
      <t xml:space="preserve">. В 14:05 приступили к осмотру отпайки на скв.№№ 1, 50, 300 и ДНС "Рыбкино"  в составе мастер и монтер СЛ на снегоходе. </t>
    </r>
    <r>
      <rPr>
        <b/>
        <sz val="12"/>
        <rFont val="Times New Roman"/>
        <family val="1"/>
        <charset val="204"/>
      </rPr>
      <t>18 :00</t>
    </r>
    <r>
      <rPr>
        <sz val="12"/>
        <rFont val="Times New Roman"/>
        <family val="1"/>
        <charset val="204"/>
      </rPr>
      <t xml:space="preserve"> осмотр закончен, видимых причин не обнаружено. П</t>
    </r>
    <r>
      <rPr>
        <b/>
        <sz val="12"/>
        <rFont val="Times New Roman"/>
        <family val="1"/>
        <charset val="204"/>
      </rPr>
      <t>родолжение осмотра 27.12.16.</t>
    </r>
  </si>
  <si>
    <t>Вывод в ремонт ВЛ-35 "Переволоцк - Адамовка" для подготовки схемы и плавки гололеда персоналом ЦПО. (нарост 40 мм).</t>
  </si>
  <si>
    <t>ф-1409</t>
  </si>
  <si>
    <t>Аварийное отключение ВМ-6 кВ отработала защита "кз" в линии. ПАЭС не отключалась. При осмотре ВЛ обнаружен подхлест проводов при сильных порывах ветра в пролете опор №1-2 от ПС 35/6 Загорская (ЗАО Терминал).</t>
  </si>
  <si>
    <t>В-110 кВ Гаршинская-1</t>
  </si>
  <si>
    <t>ЕМСР</t>
  </si>
  <si>
    <t>ДГУ-400 №8</t>
  </si>
  <si>
    <t>Работала МТЗ . РПВ- успешно. Снег,метель, сильный порывистый ветер. 05.12.16г. при осмотре была обнаружена упавшая ветка дерева под проводами ВЛ, в пролетах опор №№11е-12е.</t>
  </si>
  <si>
    <t>Работала Т.О. АПВ-не успешно. РПВ-не успешно. В 15:30 откл. ПП-6 кВ и вкл. Ф-22 в работу.После включения ВЛ-6 кВ Ф-22 в работу появилось замыкание на "землю" фаза "В". В 16:03 вкл. ПП-6 кВ. В 16:03 вкл. ПП-6 кВ. Произвели осмотр ВЛ и обнаружили в пролете опор №3-4 отпайка к 2П-ТП-308 оборван провод фаза "В".Устранили. Снег,метель,сильный порывистый ветер.</t>
  </si>
  <si>
    <t xml:space="preserve">Указательные реле не сработали.  В 15:40 нагрузка С-2-Т переведена на С-1-Т. Производится проверка РЗиА С-2-Т. Снег,метель,сильный порывистый ветер. Причина АО: попадание влаги на клемный ряд шкафа управления ОД-110кВ. Произвели уплотненеие шкафа управления. </t>
  </si>
  <si>
    <t>Сработало указательное реле "Авар. откл".  АПВ-успешно. Сильный порывистый ветер. 07.12.16г. Произведен осмотр ВЛ. Повреждений не обнаружено.</t>
  </si>
  <si>
    <t>ВЛ-10 кВ Ф-12(ВПО) ПС 220/110/10 кВ "Комсомолец" (МЭС). Под отключение попали: ВЛ-10 кВ Ф- Колпинский(СНГ), ВЛ-10 кВ Ф-РРВ (СНГ).</t>
  </si>
  <si>
    <t>Работала МТЗ АПВ-нет.
РПВ-не производилось,по причине появления замыкания на "землю" на 2 С.Ш-10 кВ ПС "Комсомолец" (МЭС).Причина: неисправность ТП-КОМ 1208/160 (сторонняя организация).Персонал ПРЦЭиЭ №1 произвёл осмотр ВЛ-10 кВ Ф-Колпинский (СНГ),ВЛ-10 кВ Ф-РРВ (СНГ)- замечаний не обнаружено.</t>
  </si>
  <si>
    <t xml:space="preserve">ВЛ-35 кВ "УОН" ПС 110/35/6 кВ
"Алакаевка" (СПО)
Под посадку напряжения попали:
ПС 35/6 кВ "Запрудная", ПС 35/6 кВ "Ключи" (ПРЦЭиЭ№4), ПС 35/6 кВ "Хилки" (ПРЦЭиЭ№1). </t>
  </si>
  <si>
    <t>В 12:42 посадка напряжения по
 ВЛ-35 кВ "УОН".Причина:
аварийное отключение 2 С.Ш-6 кВ ПС 110/35/6 кВ "Алакаевка".</t>
  </si>
  <si>
    <t>Работала МТЗ. АПВ-успешно.18.12.16 произведен осмотр ВЛ в пролете оп.№108/1 -№108/2, №114/1- №114/3 провис проводов.</t>
  </si>
  <si>
    <t>ВЛ-6 кВ Ф-5, ВЛ-6 кВ Ф-9 ПС 35/6 кВ "Озеркинская"</t>
  </si>
  <si>
    <t>Работала Т.О. АПВ-не успешно. РПВ-успешно. Снег,метель,порывистый ветер.</t>
  </si>
  <si>
    <t xml:space="preserve">Работала МТЗ.АПВ-не успешно.
В 21:35 РПВ-успешно.
Причина:В ТП-249 обнаружено следы КЗ на блоке высоковольтных предохранителей,сгорели все 3 предохранителя. Работа перенесена на 26.12.16г на светлое время суток. После расчистки дороги до ТП-249, произведен текущий ремонт ТП-249 по Ф-9 ПС "Кулагинская".  </t>
  </si>
  <si>
    <t>ВЛ-6 кВ Ф-2 ПС 35/6 кВ "Горбатовская-1"</t>
  </si>
  <si>
    <t xml:space="preserve">Сработало указательное реле "АО" АПВ-успешно. Причина:оп.№201/1,скол тела опоры,присутствуют следы техники.При ударе слетела вязка провода  ф-"С",провод лежит на траверсе.Устранили.
</t>
  </si>
  <si>
    <t>ВЛ-10 кВ Ф-22</t>
  </si>
  <si>
    <t>ВЛ-10 кВ Ф-22 ПС 110/35/10 кВ "Исаклинская" (СПО).Под отключение попала: ВЛ-10 кВ Ф-22 "Междуреченского" м/р.</t>
  </si>
  <si>
    <t>ВЛ-6 кВ Ф-4 ПС 35/6 кВ "Никольская"</t>
  </si>
  <si>
    <t>Работала МТЗ. АПВ-не успешно.РПВ-успешно. После включения появилось замыкание на "землю" ф-"В".При осмотре ВЛ обнаружено:оп.№216 слетел подставной изолятор ф-"В",провод лежит на траверсе.Устранили.</t>
  </si>
  <si>
    <t xml:space="preserve"> МВ-6 кВ Ввод 6 кВ Т-1-Т</t>
  </si>
  <si>
    <t>МВ-6 кВ Ввод 6 кВ Т-1-Т ПС 35/6 кВ "Желябовская"</t>
  </si>
  <si>
    <t>РПВ-успешно. При осмотре ПС обнаружено: отключен ВЛ-6кВ  Ф-5, работала МТЗ. АПВ- не успешно, РПВ не производили. Причина: в пролете оп. № 29-30 (ВЛ-6кВ Ф-5), обнаружено касание  проводов веток деревьев, следы КЗ на проводах фаз «А» и «С», деревья спилили. Неисправен привод МВ-6 Ф-5 (скв.нет).  04.10.16г. произвели ремонт привода. В  11:57 04.10 ВЛ-6кВ Ф-5 в работе. Замечаний нет.</t>
  </si>
  <si>
    <t>ВЛ-35 "Северо-Максимовка"</t>
  </si>
  <si>
    <t>ВЛ-35 "Северо-Максимовка" ПС 110/35/6 кВ "Лугань"  Под отключение попали: ПС 35/6 кВ "Северо-Максимовка", ПС 35/6 кВ "Бирюковская".</t>
  </si>
  <si>
    <t>Сработало указательное реле "Аварийное откл." АПВ-успешно. Произвели осмотр ВЛ с оп.№1 до оп.№46, дальнейший осмотр запланирован на 04.10.2016г. 04.10.2016г. произведен осмотр ВЛ полностью. На оп.№165 ф-"А",  Ф-"В" разрушены по 2 (из трех) подвесных изолятора.</t>
  </si>
  <si>
    <t xml:space="preserve"> ВЛ-6 Ф-1 ПС 35/6 кВ "Сытовка"</t>
  </si>
  <si>
    <t>Работала МТЗ РПВ-успешно. 04.10.16г. произведен осмотр ВЛ: в проле оп.№31-32  обнаружено сухое дерево. под проводами ВЛ.</t>
  </si>
  <si>
    <t>Работала 1 ст.ТЗНП. АПВ-успешно. Произведен осмотр ПС110/35/6кВ "Подгорная"(АО"СНГ"), "Лугань" (АО "СНГ"). Повреждений не обнаружено. Произведен осмотр отпайки от оп.№ 110 ВЛ-110кВ "Коханы-1"(АО "СНГ") на ПС 110/35/6кВ "Подгорная" повреждений не обнаружено.</t>
  </si>
  <si>
    <t>Работала МТЗ  АПВ-успешно. 04.10.16. произведен осмотр отпайки ВЛ-10 кВ в сторону КТП-"РАК 302" (АО "СНГ") от опоры №300/92 ВЛ-10 кВ "РАК-3". Повреждений не обнаружено.</t>
  </si>
  <si>
    <t>Работала Диф.защита Т-1-Т. Произведен осмотр Т-1-Т: уровень масла в норме, воздуха в газовом реле нет, посторонних предметов нет, повреждений не обнаружено. При осмотре ПС обнаружено: отключен ВЛ-6кВ Ф-12. Работала Т.О. В 9:05 Т-1-Т введен в работу на Х.Х. (замечаний нет). 09:10  ВВ-6кВ яч.2(Ввод-1): РПВ- не успешно, на «Сириусе» прописана ошибка «внешняя неисправность». Обнаружен неисправный ТН-6-1. Неисправность «Сириуса» устранена, ошибка снята. В 10:55 Т-1-Т введен в работу под нагрузку. ВЛ-6кВ Ф-2,5,9 в работе.ВЛ-6кВ Ф-12 не поддается включению. Срабатывает защита: Т.О. АПВ- не успешно. РПВ- не успешно. Причина: на оп.№1201/2 (ВЛ-6кВ Ф-12) слетел изолятор ф-"В", провод лежит на проводе Ф-"С", С 13:05 до 13:40 произвели замену дефектного изолятора. В 13:57 ВЛ-6кВ Ф-12 в работе .Замечаний нет.</t>
  </si>
  <si>
    <t xml:space="preserve">ВЛ-110кВ"БольшаяГлушица-1"(ЧПО) </t>
  </si>
  <si>
    <t xml:space="preserve">ВЛ-110кВ"БольшаяГлушица-1"(ЧПО) ПС 110/35/10кВ "Колдыбань"(ЧПО). Под отключение попали: ПС35/10кВ:"Петрухновская", Т-1-Т "Пиненковская", Т-2-Т"Маланинская", ПС35/6кВ Т-1-Т"Дзержинская" Под посадку напряжения попала  ПС35/6кВ "Колыванская". </t>
  </si>
  <si>
    <t>Работала 1ст. ТЗНП АПВ-успешно</t>
  </si>
  <si>
    <t>ВЛ-6 кВ Ф-2 ПС 35/6 кВ "Стрельная"</t>
  </si>
  <si>
    <t>ВЛ-35 кВ "Озёркинская-1"</t>
  </si>
  <si>
    <t>ВЛ-35 кВ "Озёркинская-1" ПС 110/35/6 кВ "Красногородецкая". Под отключение попали: Т-1-Т ПС 35/6 кВ "Шумалгинская", "Озёркинская".</t>
  </si>
  <si>
    <t>Работала ТО.АПВ-успешно. Произвели осмотр ВЛ-35 кВ «Озеркинская-1»  в полном объеме,причины А.О. не обнаружены.</t>
  </si>
  <si>
    <t>ВЛ-35кВ"Сарбай"</t>
  </si>
  <si>
    <t>ВЛ-35 кВ "Сарбай"  ПС 110/35/6 кВ  "Сосновка" (ВПО).  Под посадку напряжения попали: ПС 35/6 кВ "БКНС", "Дерюжевка","Садовая", "Мочалеевка", "Сологаевка"(ПРЦЭиЭ №5), ПРЦЭиЭ№3 -"Сургутская", Т-2-Т "Екатериновская"</t>
  </si>
  <si>
    <t>В 4:20 прошла посадка напряжения по ВЛ-35 кВ "Сарбай" ПС 110/35/6 кВ "Сосновка"(ВПО). Останавливались скв.на "Дерюжевском", "Мочалеевском", "Сологаевском", "Сургутском", "Екатериновском" м/р. Причина: в 4:20 АО ВЛ-110 кВ "НП-1"на ПС 220/110/6 кВ "Новоотрадная" (МЭС). Работала 1 ст.ТЗНП, АПВ-успешно.</t>
  </si>
  <si>
    <t>Работала МТЗ 2ст. Сработало указательное реле "земля".Замыкания на "землю" нет. АПВ-успешно. Причина: в пролете оп.№№400/127-400/128 провис проводов.</t>
  </si>
  <si>
    <t>Работала МТЗ.АПВ- успешно. Произведён осмотр ВЛ-6 кВ  фид.№4 ПС 110/35/6 кВ «Радаевская» - причины А.О: в пролете оп.№98-99  под ВЛ лежит дерево.</t>
  </si>
  <si>
    <t>ВЛ-10 кВ Ф-11(СНГ)</t>
  </si>
  <si>
    <t>ВЛ-10 кВ Ф-11(СНГ) ПС 110/35/10 кВ "Чапаевская" (ЧПО). Под посадку напряжения попали: РУ-10 кВ "Гражданское".</t>
  </si>
  <si>
    <t>В 21:20 прошла посадка напряжения по ВЛ-10 кВ Ф-11, останавливались скв. по "Гражданскому" и "Стендовому" м/р. Причина: АО ВЛ-10 кВ Ф-13 (ЧПО) ПС 110/35/10 кВ "Чапаевская" (ЧПО) работала МТЗ, АПВ-успешно.</t>
  </si>
  <si>
    <t>ВВ-10 Ввод Ф-7 ПС 35/10 кВ "Маланинская" РУ-10 Буролатское. Под отключение попала ВЛ-10 кВ  Ф-3.</t>
  </si>
  <si>
    <t xml:space="preserve">Сработало указательное реле "Аварийное откл.", дуговая защита. АПВ-нет, РПВ- успешно. В ходе определения причины было выявлено: Нарушена целостность изоляции проводов вторичных цепей фототерристора в отсеке ВВ-10 БСК-10-1,в результате замыкания данных проводов, прошёл сигнал на отключение Ввода -10-1.Усилиями персонала УРЗА и ЭТЛ неисправность была устранена.
</t>
  </si>
  <si>
    <t>ВЛ-6 кВ Ф-41 ПС 35/6 кВ временная "Дмитриевская"</t>
  </si>
  <si>
    <t xml:space="preserve">Работала ТО. АПВ- нет. РПВ- успешно. 17.10.16 г.произведён осмотр ВЛ-6 кВ, в пролете опор № 41-42 под ВЛ обнаружено упавшее сухое дерево. </t>
  </si>
  <si>
    <t>ВЛ-35 кВ "Аманак" ПС 110/35/6 кВ "Сосновка"(ВПО). Под посадку напряжения попали: ПС 35/6 кВ "Аманак", "Кротково- Алешкино", "Боголюбовка".</t>
  </si>
  <si>
    <t xml:space="preserve">В 18:50 прошла посадка напряжения по ВЛ-35 кВ "Аманак". Останавливались скважины по "Ново-Аманакскому", "Боголюбовскому", "Кротковскому" м/р. Причина:системная посадка  в сетях Волжского П.О.  </t>
  </si>
  <si>
    <t xml:space="preserve">Работала МТЗ. АПВ- успешно. При  осмотре ВЛ в пролёте опор №10-11 обнаружено упавшее дерево. </t>
  </si>
  <si>
    <t>2Т ПС 35/6кВ-1550</t>
  </si>
  <si>
    <t>Ложная работа ДЗТ в следствии снижения сопротивления изоляции (повреждение изоляции) в цепях ДЗТ</t>
  </si>
  <si>
    <t>Набиль, скв.62 от ТП - 305</t>
  </si>
  <si>
    <t>короткое замыкание вводного кабеля в БУ скв 140</t>
  </si>
  <si>
    <t>Центральная Оха, скв.2383 от ТП-233 ф.53</t>
  </si>
  <si>
    <t>сработала защита, запуск.</t>
  </si>
  <si>
    <t>Центральная Оха, скв.2235 от ТП-224 ф.54</t>
  </si>
  <si>
    <t>не запускается, переразделка моторного кабеля эл. дв. 7,5 кВт 1500 об/мин, ток 9 А</t>
  </si>
  <si>
    <t>Эхаби, скв.255 от ТП-26</t>
  </si>
  <si>
    <t>замер 0 - выбивает автомат в БУ(перекос),запуск</t>
  </si>
  <si>
    <t>ПС-35/6 кВ "Сабо"</t>
  </si>
  <si>
    <t>Л-2С</t>
  </si>
  <si>
    <t xml:space="preserve">Падение нагрузки по фид. № 2. Выезд эл.монтеров с З.Сабо для выяснения причины.ВЛ-6, ТП-6/0,4 кВ - разрушение изолятора по фазе "В" на ТП-6/0,4 кВ №201 </t>
  </si>
  <si>
    <t>КТП 6/0,4кВ №201</t>
  </si>
  <si>
    <t>Сабо,  ТП-201</t>
  </si>
  <si>
    <t xml:space="preserve">ТП-6/0,4 кВ - разрушение изолятора по фазе "В" на ТП-6/0,4 кВ №201 </t>
  </si>
  <si>
    <t>КТП 6/0,4кВ №304</t>
  </si>
  <si>
    <t>Набиль,  ТП-304</t>
  </si>
  <si>
    <t xml:space="preserve"> ремонт разъединителя на ТП №304</t>
  </si>
  <si>
    <t>Центральная Оха, скв.2666 от ТП-217</t>
  </si>
  <si>
    <t>не запускается, неисправен ПМЕ</t>
  </si>
  <si>
    <t>не запускается (ТП №10 фид.3 ''2-ая Площадь'') - выбит автомат на ТП</t>
  </si>
  <si>
    <t>Лебединское, скв.20</t>
  </si>
  <si>
    <t xml:space="preserve">Аварийная остановка ДЭС </t>
  </si>
  <si>
    <t>Колендо, скв27 от ТП-27</t>
  </si>
  <si>
    <t>Не запущена после ПОЭЭ Ф№6 "Обрыв фазы".</t>
  </si>
  <si>
    <t>Колендо, скв240 от ТП-27</t>
  </si>
  <si>
    <t>Не запущена после ПОЭЭ Ф№6 "Низкое питающее напряжение".</t>
  </si>
  <si>
    <t>Колендо, скв182 от ТП-27</t>
  </si>
  <si>
    <t>Колендо, скв153 от ТП-27</t>
  </si>
  <si>
    <t>Колендо, скв68 от ТП-27</t>
  </si>
  <si>
    <t>Эхаби скв.403 от ТП-14</t>
  </si>
  <si>
    <t>замер 0 - выбило автомат в БУ, запуск</t>
  </si>
  <si>
    <t>Западное Сабо, скв.182 от ТП-105</t>
  </si>
  <si>
    <t>скв. 182 ТП-6/0,4кВ№105- незапуск после кратковременного ОЭЭ фид.№2</t>
  </si>
  <si>
    <t>скв. 20 ТП-6/0,4кВ№103- незапуск после кратковременного ОЭЭ фид.№2</t>
  </si>
  <si>
    <t>Западное Сабо, скв.164 от ТП-105</t>
  </si>
  <si>
    <t>скв. 164 ТП-6/0,4кВ№105- незапуск после кратковременного ОЭЭ фид.№2</t>
  </si>
  <si>
    <t>ПС-35/6 кВ "Зап.Сабо"</t>
  </si>
  <si>
    <t>Л-2-ЗС</t>
  </si>
  <si>
    <t>АОЭЭ фид.№2 - причина выясняется</t>
  </si>
  <si>
    <t>ТП-6/0,4кВ №202 - пробой проходного изолятора 6кВ.</t>
  </si>
  <si>
    <t>Отключение Фид.№1 для замены проходного изолятора на ТП-202 Фид.№2</t>
  </si>
  <si>
    <t>Центральная Оха, скв.810 от ТП-206</t>
  </si>
  <si>
    <t>КЗ моторного кабеля эл/двигателя 5,5кВ х 1500об/мин</t>
  </si>
  <si>
    <t>Центральная Оха, скв.1417 от ТП-99</t>
  </si>
  <si>
    <t xml:space="preserve">выбивает Т.З; переразделка и изоляция кабеля ЭД 5,5 кВт, 1500 об/мин, ток 8-9 А; </t>
  </si>
  <si>
    <t>Катангли, скв.278 от ТП-409</t>
  </si>
  <si>
    <t>Набиль, скв.28 от ТП-308</t>
  </si>
  <si>
    <t>необходимо замена опоры (аварийное состояние)</t>
  </si>
  <si>
    <t>По АСДУ "МИР" на ПС-35/6 кВ "Тунгор" зафиксир. авт.отключ. В-35 "Сабо". Посадка напряжен.по ВЛ-35 Т-600. Попадание вороны между СВ-35 кВи РЛ-35 на НП"Сабо"ПС"Ц.Сабо"</t>
  </si>
  <si>
    <t>По АСДУ "МИР" на ПС-35/6 кВ "Тунгор" зафиксир. авт.отключ. В-35 "Сабо". Посадка напряжен.по ВЛ-35 Т-600. Попадание вороны между СВ-35 кВи РЛ-35 на НП"Сабо"ПС"Ц.Сабо"- перех.на ДЭС</t>
  </si>
  <si>
    <t>переход с ДЭС на ВЛ-35кВ</t>
  </si>
  <si>
    <t>Гиляко Абунан, скв.83 от ТП-190</t>
  </si>
  <si>
    <t>Восточное Эхаби, скв.119 от ТП-34</t>
  </si>
  <si>
    <t>выбило автомат в БУ, запуск</t>
  </si>
  <si>
    <t>Центральная Оха, скв.1566 от ТП-235</t>
  </si>
  <si>
    <t>Межвитковое замыкание эл/дв 4,0кВ х 1000об/мин. Окисление на опоре, работы в дневное время.</t>
  </si>
  <si>
    <t>АОЭЭ, выбило автомат в БУ</t>
  </si>
  <si>
    <t>КТП 6/0,4кВ №303</t>
  </si>
  <si>
    <t>Катангли,  ТП-303</t>
  </si>
  <si>
    <t>выбило автомат в ТП</t>
  </si>
  <si>
    <t>Катангли,  скв.559 от ТП-408</t>
  </si>
  <si>
    <t>Центральная Оха, скв.1194 от ТП-203</t>
  </si>
  <si>
    <t>Центральный. Сабо, скв. 82 от ТП-203</t>
  </si>
  <si>
    <t>Не запускается ЭД. Смена магнитного пускателя.</t>
  </si>
  <si>
    <t>Гиляко Абунан, скв.101 от ТП-159</t>
  </si>
  <si>
    <t>замер 0- не запускается.</t>
  </si>
  <si>
    <t>Набиль, скв.66 от ТП-306</t>
  </si>
  <si>
    <t>ревизия БУ</t>
  </si>
  <si>
    <t>Восточное Эхаби, скв.227 от ТП-27</t>
  </si>
  <si>
    <t>заклин.ЭД 7,5кВтх1000об.мин. ЭД в наличии, дороги нет, ДЗ нет</t>
  </si>
  <si>
    <t>Западное Сабо, скв.184 от ТП-301</t>
  </si>
  <si>
    <t>Сгорел ЭД 18,5х1000.</t>
  </si>
  <si>
    <t>Катангли,  скв.21 от ТП-506</t>
  </si>
  <si>
    <t xml:space="preserve">смена ЭД (сгорел ЭД) </t>
  </si>
  <si>
    <t>Центральная Оха, скв.2648 от ТП-216</t>
  </si>
  <si>
    <t>КЗ моторного кабеля эд, переразделка моторного кабеля эд 5,5 кВт 1500 об/мин, ток 7 А</t>
  </si>
  <si>
    <t>Центральная Оха, скв.1274 от ТП-209</t>
  </si>
  <si>
    <t>не запускается, переразделка вводного кабеля ВЛ 0,4 кВ на опоре</t>
  </si>
  <si>
    <t>Сгорела катушка пускателя, Замена.</t>
  </si>
  <si>
    <t>Катангли,   ТП-305</t>
  </si>
  <si>
    <t>выбило автомат в БУ ТП№305 ф.1</t>
  </si>
  <si>
    <t>ВМ С-53 110                       ПС-220</t>
  </si>
  <si>
    <t>по АСДУ «Мир» - "посадка" напряжения по ВЛ-35 кВ Т522, Т523.          В 11:50 ДЭМ ПС-220: для отключения отделителя ОД-Т2-110 на ПС-220 требовалось отключение ВМ С-53 110 для производства операции. Попытка включения ВМ С-53 110 – неуспешна, включению не поддается. Причины выясняются.</t>
  </si>
  <si>
    <t xml:space="preserve"> По АСДУ Мир на ПС 35/6 Мирзоева зафиксировано отключение В-6-3.
При осмотре ТП 6/0,4 № 606 фидера Л-6МЗ повреждение изолятора 6 кВ по фазе «С» и приближение на недопустимое расстояние к изолятору по фазе «В». В результате 2х фазного КЗ произошло отключение В-6-3. На ПС 35/6 Мирзоева восстановлена подача электроэнергии. </t>
  </si>
  <si>
    <t>Колендо</t>
  </si>
  <si>
    <t>"пониж. напряжение", из- за ост./ зап. БКНС, зап. по АПВ.</t>
  </si>
  <si>
    <t>Центральная Оха, скв.2486 от ТП-228</t>
  </si>
  <si>
    <t>к/з обм . на ЭД 7,5 кВт/1000 об</t>
  </si>
  <si>
    <t>Катангли,  скв.683 от ТП-606</t>
  </si>
  <si>
    <t>настройка защиты БУ</t>
  </si>
  <si>
    <t>КЗ обмотки эл/в 7,5 кВт х 1000 об/мин</t>
  </si>
  <si>
    <t>Центральная Оха, скв.894 от ТП-203</t>
  </si>
  <si>
    <t>КЗ обмотки эл/дв 5,5 кВт х 1500 об/мин</t>
  </si>
  <si>
    <t xml:space="preserve">замер 0, сгорел пускатель, сгорел эл.двиг. 22кВт </t>
  </si>
  <si>
    <t xml:space="preserve"> сгорел ЭД 18,5кВтх1000 (в наличии есть). Дорога есть.</t>
  </si>
  <si>
    <t>Катангли,  скв.489 от ТП-411</t>
  </si>
  <si>
    <t>смена ЭД (сгорел)</t>
  </si>
  <si>
    <t>сработала защита, не запускается.</t>
  </si>
  <si>
    <t>Центральная Оха, скв.2520 от ТП-97</t>
  </si>
  <si>
    <t>Центральная Оха, скв.1411 от ТП-225</t>
  </si>
  <si>
    <t>Центральная Оха, скв.2889 от ТП-92</t>
  </si>
  <si>
    <t>Центральная Оха, скв.1885 от ТП-224</t>
  </si>
  <si>
    <t>требуется изоляция моторного кабеля.</t>
  </si>
  <si>
    <t>АОЭЭ: ТП №17 гр.№2 - оторвало провод на опоре на скв.120, произошло короткое замыкание, выбило автомат на группу скважин  №2.</t>
  </si>
  <si>
    <t>Мухто, скв.38 от ТП-318</t>
  </si>
  <si>
    <t>Регулировка параметров нагрузки БМС-1.</t>
  </si>
  <si>
    <t>Катангли,  ТП 6/0,4 кВ №410 ф.1</t>
  </si>
  <si>
    <t>ТП 6/0,4 кВ №410 ф.1 - перехлест проводов (сильный ветер)</t>
  </si>
  <si>
    <t>Набиль, ТП-304</t>
  </si>
  <si>
    <t>нисхождение контакта по фазе С РЛ 6кВ ТП №304 (дисбаланс напряжения по фазам)</t>
  </si>
  <si>
    <t>АОЭЭ ТП № 92 гр.3</t>
  </si>
  <si>
    <t xml:space="preserve">АОЭЭ ТП № 92 </t>
  </si>
  <si>
    <t>Центральная Оха,  скв.2881 от ТП-92</t>
  </si>
  <si>
    <t>АОЭЭ ТП-92 скв. 2881 - нет фазы с опоры.</t>
  </si>
  <si>
    <t>Восточное Эхаби, скв.209 от ТП-13 2пл</t>
  </si>
  <si>
    <t>АОЭЭ: выбило, не запускается. Сгорел ЭД 18,5кВтх1000об.мин. (ЭД в наличии есть, нет шкива)</t>
  </si>
  <si>
    <t>не зап-ся, устранение К.З моторного кабеля на корпус эд 5,5 кВт 1500 об/мин</t>
  </si>
  <si>
    <t>Центральная Оха, скв.2301 от ТП-97</t>
  </si>
  <si>
    <t>не зап-ся, восстановление обрыва провода ВЛ 0,4 кВ нат опоре скв. 2301 (0,5/4)</t>
  </si>
  <si>
    <t>замер 0. сгорели предохранители на ТП №34</t>
  </si>
  <si>
    <t>Центральная Оха, скв.2517 от ТП-97</t>
  </si>
  <si>
    <t>не зап- ся по эл. части. Замена эл. схемы БУ</t>
  </si>
  <si>
    <t xml:space="preserve"> схлёст проводов. ТП 233 гр.2, схлёст, обрыв провода, восстанловление провода</t>
  </si>
  <si>
    <t>ТП 92 гр.1- выбило</t>
  </si>
  <si>
    <t>нет энергии, ТП № 17 гр.2 - выбит автомат на ТП</t>
  </si>
  <si>
    <t>Мухто, скв.100 от ТП-438</t>
  </si>
  <si>
    <t xml:space="preserve">Сгорел ЭД 7,5х1000об/мин. </t>
  </si>
  <si>
    <t>ПС-35/6 кВ "Оха" (принадл.ООО "ОЭС")</t>
  </si>
  <si>
    <t xml:space="preserve">ПС-35/6 кВ "Северная",  ПС-35/6 кВ "БКНС",       ПС-35/6 кВ "Колендо" </t>
  </si>
  <si>
    <t xml:space="preserve">Схема ремонтного режима для производства работ АО "Охинская ТЭЦ". На ПС-35/6 кВ "Оха" (принадлежность ООО "Охинские электрические сети") авт.отключение ВМ-35 кВ "Эхаби", в остановке ПС-35/6 кВ "Северная", ПС-35/6 кВ "БКНС", ПС-35/6 кВ "Колендо". </t>
  </si>
  <si>
    <t xml:space="preserve"> Выбило автомат ВЛ 0,4 кВ ТП 6/0,4 кВ № 305 ф 1</t>
  </si>
  <si>
    <t>Восточное Эхаби, скв.626 от ТП-23А 2пл</t>
  </si>
  <si>
    <t>АОЭЭ: не запускаются - необх.смена БУ, подкл.напрямую, в работе</t>
  </si>
  <si>
    <t>Восточное Эхаби, скв.418 от ТП-17 2пл</t>
  </si>
  <si>
    <t>АОЭЭ: не запускается - выбило вводный автомат в БУ.</t>
  </si>
  <si>
    <t>сраб, защита, не запускается.Замена ТРН-16, востановление схемы в БУ</t>
  </si>
  <si>
    <t>Центральный. Сабо, скв. 35 от ТП-304</t>
  </si>
  <si>
    <t>Сгорел ЭД  30 кВт.</t>
  </si>
  <si>
    <t>Сгорел ЭД 18,5 кВт.</t>
  </si>
  <si>
    <t>ВЛ-6 кВ ф.86-13 ПС  Дема</t>
  </si>
  <si>
    <t>ПС 35/6 кВ Тимкино
Ввод-1-6кВ</t>
  </si>
  <si>
    <t>ВЛ-6 кВ ф.4
ВЛ-6 кВ ф.8</t>
  </si>
  <si>
    <t>Отключение Ввода 6 кВ с успешным РПВ.</t>
  </si>
  <si>
    <t>WMPWZ/S</t>
  </si>
  <si>
    <t>Аварийное отключение с успешным РПВ. Произведен осмотр - замечаний нет.</t>
  </si>
  <si>
    <t>август 2016</t>
  </si>
  <si>
    <t>август 2017</t>
  </si>
  <si>
    <t xml:space="preserve">ПС 110/35/6 кВ Кожай-Максимово </t>
  </si>
  <si>
    <t>ВЛ-6 кВ ф.11</t>
  </si>
  <si>
    <t>Аварийное отключение с неуспешным РПВ. В 04:40 ввели в работу участок “А”.
При обходе участка «Б» в пролете опор 44-45 отпайки на ТП 11-12 обнаружено падение дерева из вне охранной зоны ВЛ (повалено бобрами). Произошел обрыв провода, слет изолятора. Все повреждения устранены.</t>
  </si>
  <si>
    <t>СМЦ</t>
  </si>
  <si>
    <t xml:space="preserve">ТО  05.04.16.             ТР 08.2013г   </t>
  </si>
  <si>
    <t>ТО 04.2017г ТР 2018г</t>
  </si>
  <si>
    <t>ТР- 1                                             ( не предоставлено в 2016г)</t>
  </si>
  <si>
    <t xml:space="preserve">Аварийное отключение. В пролете опор №46-47 бобры  уронили дерево </t>
  </si>
  <si>
    <t>Данные отсутствуют</t>
  </si>
  <si>
    <t>АЭК КБЛУ</t>
  </si>
  <si>
    <t>В 15:40 при запуске ГПУ-2 в режим синхронизации с ГПУ-1 произошел останов скважин. Произвели остановку ГПУ-2. 
В работе ГПУ-1.</t>
  </si>
  <si>
    <t>Волжский дизель</t>
  </si>
  <si>
    <t>16.10.2016 ТО</t>
  </si>
  <si>
    <t>ф.23 ПС Озерная</t>
  </si>
  <si>
    <t>Аварийное отключение. РПВ успешно.</t>
  </si>
  <si>
    <t>АС-95
ТЧ</t>
  </si>
  <si>
    <t>01.09.2016
01.07.2016</t>
  </si>
  <si>
    <t>ф.9503 ПС Кайпан</t>
  </si>
  <si>
    <t>В 14:45 аварийно отключился ф.95-03 ПС Кайпан (БНД). В 17:24 ввели в работу участок “Б” от РВНО-603 ф.95-03 ПС Кайпан (БНД). В 18:30 ввели в работу ф.95-03 ПС Кайпан (БНД) полностью.
На отпайке к ТП №1863 на опоре №5 произошло разрушение 2 изоляторов – произведена замена.</t>
  </si>
  <si>
    <t>Ремонт привода РТП-3501</t>
  </si>
  <si>
    <t>Аварийное отключение.  Неисправность в сетях энергоснабжающей организации  (авар.отключение ф.5 РП-8 на ПС "Белебей" ПО БЭС). Без напряжения осталась ПС 35/6 кВ “Кирилловка” т.к. была запитана по временной схеме, по причине вывода в ремонт участка ВЛ 35 кВ “Аксаково – Ермолкино”</t>
  </si>
  <si>
    <t>1985, 2000</t>
  </si>
  <si>
    <t>декабрь 2015</t>
  </si>
  <si>
    <t>декабрь 2016</t>
  </si>
  <si>
    <t>ГПУ-2  РУ-10кВ Китаяма</t>
  </si>
  <si>
    <t>Останов ГПУ-2 из-за срабатывания датчика загазованности. Запуск ГПУ-1</t>
  </si>
  <si>
    <t>Ложная(неправильная) работа ДЗТ 2Т во время замыкания транзита по 35кВ на ПС «Кадырово» по заявке ООО «Башкирэнерго».</t>
  </si>
  <si>
    <t>ВГБ-35</t>
  </si>
  <si>
    <t>"ЭНЕРГОМАШ" г. Екатеренбург</t>
  </si>
  <si>
    <t>ТР  13.10.2016,                                                       ТО  01.03.2016</t>
  </si>
  <si>
    <t>ТР  2018г,                                                                       ТО  03.17г</t>
  </si>
  <si>
    <t>ТП №622 Фидер №8 ПС 35/6 кВ Черниговка</t>
  </si>
  <si>
    <t>4АМР225МВУ2,5</t>
  </si>
  <si>
    <t>02.2016 ТО     08.2016 ТР</t>
  </si>
  <si>
    <t>02.2017 ТО     08.2017 ТР</t>
  </si>
  <si>
    <t>ф.13-03 ПС 13 К.Ярово</t>
  </si>
  <si>
    <t>Вышел из строя электродвигатель 6кВ №1 "Усеньского водозабора".</t>
  </si>
  <si>
    <t>ноябрь 2016</t>
  </si>
  <si>
    <t>ноябрь 2017</t>
  </si>
  <si>
    <t xml:space="preserve">Пробой ПК -10 кВ(предохранитель) </t>
  </si>
  <si>
    <t xml:space="preserve">ПТ 1.1-10-20-12,5 УЗ </t>
  </si>
  <si>
    <t>ОАО "Кореневский завод низковольтной аппаратуры"</t>
  </si>
  <si>
    <t>ТР  14.01.2016,                         ТО  20.07.2016</t>
  </si>
  <si>
    <t>ТР   01.17г,                                       ТО   07.17г</t>
  </si>
  <si>
    <t>Ремонт ЛР-6кВ на ТП 5-5</t>
  </si>
  <si>
    <t>РЛНД 10Б/400</t>
  </si>
  <si>
    <t>ООО ВЕЛСнаб</t>
  </si>
  <si>
    <t>ТО 18.11.2015 ТР 2014г</t>
  </si>
  <si>
    <t>ТО 06.2017г ТР 2018г</t>
  </si>
  <si>
    <t>Замена вышедшего из строя АВ-0,4кВ в ТП-521</t>
  </si>
  <si>
    <t>ВА-250А</t>
  </si>
  <si>
    <t>ф.34-04 ПС Илькино</t>
  </si>
  <si>
    <t>сентябрь 2016</t>
  </si>
  <si>
    <t>сентябрь 2017</t>
  </si>
  <si>
    <t>Выход из строя э/двигателя на скв.298  (30кВт,  10,5 т/сут).   Замена запланирована на утро 28.10.16</t>
  </si>
  <si>
    <t>15.09.2016 ТО
23.03.2016 ТР</t>
  </si>
  <si>
    <t>09.2017 ТО
03.2017 ТР</t>
  </si>
  <si>
    <t xml:space="preserve">15.09.2016
</t>
  </si>
  <si>
    <t>Выход из строя э/двигателя на скв.298</t>
  </si>
  <si>
    <t>ПМА-63А</t>
  </si>
  <si>
    <t>15.03.2016 ТО
21.09.2016 ТР</t>
  </si>
  <si>
    <t>03.2017 ТО
09.2017 ТР</t>
  </si>
  <si>
    <t xml:space="preserve">
21.09.2016 </t>
  </si>
  <si>
    <t>июнь 2016</t>
  </si>
  <si>
    <t>июнь 2017</t>
  </si>
  <si>
    <t>октябрь 2016</t>
  </si>
  <si>
    <t>октябрь 2017</t>
  </si>
  <si>
    <t>31.10.2016 ТО</t>
  </si>
  <si>
    <t>г.Чирчик</t>
  </si>
  <si>
    <t>ТВК  04.2016</t>
  </si>
  <si>
    <t>ф. 150 ПС Красный ключ</t>
  </si>
  <si>
    <t>ВЛ-10кВ ф. 150 ПС Красный ключ</t>
  </si>
  <si>
    <t>при производстве оперативных переключений</t>
  </si>
  <si>
    <t xml:space="preserve">при производстве оперативных переключений по восстановлению нормальной схемы </t>
  </si>
  <si>
    <t>УНСМ</t>
  </si>
  <si>
    <t>ТО- 18.05.16.                            ТР-  11.2013г</t>
  </si>
  <si>
    <t>ТО- 100                                               ТР-0</t>
  </si>
  <si>
    <t>ТО 2018г                                      ТР 2017г</t>
  </si>
  <si>
    <t>ТР -1                                    (не предоставлено в 2015г)</t>
  </si>
  <si>
    <t>Выход из строя ПН-0,4кВ на станции управления СКН скв.101</t>
  </si>
  <si>
    <t xml:space="preserve">                                              ПН-0,4кВ</t>
  </si>
  <si>
    <t>ТО-03.2016                                ТР-09.2016</t>
  </si>
  <si>
    <t>ТО-03.2017                                                              ТР-09.2017</t>
  </si>
  <si>
    <t>АОП2816У3</t>
  </si>
  <si>
    <t>15.09.2016 ТО
24.03.2016 ТР</t>
  </si>
  <si>
    <t xml:space="preserve">15.09.2016 
</t>
  </si>
  <si>
    <t>МО 200 L8</t>
  </si>
  <si>
    <t>ТО-.05.16.                             ТР -06.2016г</t>
  </si>
  <si>
    <t>ТО 12.2016.                             ТР  07.2017г</t>
  </si>
  <si>
    <t>Отключение автотрансформатора АТ-3 на ПС Буйская от диф.защиты (принадлежность Башкирская сетевая компания).  ПС Аргамак (БСК) запитана по ВЛ-110кВ.  Причину отключения будут выяснять в светлое время суток 05.11.16</t>
  </si>
  <si>
    <t>Аварийное отключение. Причина – попадание полиэтиленовой пленки  при порывах ветра на провода  ВЛ (в пролете опор №27-28)</t>
  </si>
  <si>
    <t>февраль 2016</t>
  </si>
  <si>
    <t>февраль 2017</t>
  </si>
  <si>
    <t>Аварийное отключение Ввод-2 6кВ  и ф. 16 (выпали блинкера «аварийное отключение»)
Причина отключения – в ТП-330 ф.16 (УПС Южный Уршак)  повреждение выводов 0,4кВ, рубильника, перегорание предохранителей ПК-6кВ (перекрытие токоведущих частей мелким грызуном)</t>
  </si>
  <si>
    <t>РПЦ-4</t>
  </si>
  <si>
    <t>18.02.2016 ТО  11.08.2016 ТР</t>
  </si>
  <si>
    <t>02.2017 ТО      08.2017 ТР</t>
  </si>
  <si>
    <t>Отключение для ограничения поступления жидкости на УПС "Юж.Уршак" на время проведения ремонтных работ на ТП-330.</t>
  </si>
  <si>
    <t>09.2016  ТР     03.2016 ТО</t>
  </si>
  <si>
    <t>09.2017  ТР     03.2017 ТО</t>
  </si>
  <si>
    <t>Отключение автотрансформатора АТ-3 на ПС Буйская от диф.защиты (принадлежность Башкирская сетевая компания).  В 22:32 собрана нормальная схема</t>
  </si>
  <si>
    <t>март 2016</t>
  </si>
  <si>
    <t>март 2017</t>
  </si>
  <si>
    <t>ТП 4-6 скв.397</t>
  </si>
  <si>
    <t xml:space="preserve">ТП 4-6 </t>
  </si>
  <si>
    <t>Замена трансформатора на ТП-46 от ф.4 ПС Малиновка (250кВА)</t>
  </si>
  <si>
    <t>ТМ 250кВА</t>
  </si>
  <si>
    <t>ТО-02.2016                                ТР-09.2015</t>
  </si>
  <si>
    <t>ТО-02.2017                                                              ТР-09.2017</t>
  </si>
  <si>
    <t>ТР -1                                    (не предоставлено в 2016г)</t>
  </si>
  <si>
    <t>28.09.2016-
14.10.2016</t>
  </si>
  <si>
    <t>октябрь 2019</t>
  </si>
  <si>
    <t>не производится</t>
  </si>
  <si>
    <t>Фидера №8,14,18 ПС 110/35/6 кВ Лесная</t>
  </si>
  <si>
    <t>ВЛ-6 кВ фидера №8,14,18 ПС 110/35/6 кВ Лесная</t>
  </si>
  <si>
    <t>Работа АЧР во время перегрузки на муфте насоса №1 КНС-27 (Ф-18)</t>
  </si>
  <si>
    <t>Перед ОЗП
 15.10.2016</t>
  </si>
  <si>
    <t>Замена дефектного изолятора на ВЛ-10кВ на участке Архангельских РЭС</t>
  </si>
  <si>
    <t>ф.904 ПС Серафимовка</t>
  </si>
  <si>
    <t>ВЛ-6 кВ ф.904 ПС Серафимовка</t>
  </si>
  <si>
    <t>АПВ успешное. Обход-осмотр фидера произвели, повреждения не обнаружены.</t>
  </si>
  <si>
    <t>РПВ успешное. Обход-осмотр фидера запланирован на светлое время суток 09.11.2016.</t>
  </si>
  <si>
    <t xml:space="preserve"> Устранили обрыв шлейфа на опоре №55.</t>
  </si>
  <si>
    <t>15.08.2016 ТО     10.08.2015 ТР</t>
  </si>
  <si>
    <t>02.2017 ТО       05.2017ТР</t>
  </si>
  <si>
    <t>Отключение от МТЗ. РПВ успешно. Обход-осмотр фидера произвели, повреждения не обнаружены.</t>
  </si>
  <si>
    <t>ВБКЭ-10</t>
  </si>
  <si>
    <t>Россия г.Багульма</t>
  </si>
  <si>
    <t>25.05.2017 ТО     08.12.2015 ТР</t>
  </si>
  <si>
    <t>05.2017 ТО      12.2016ТР</t>
  </si>
  <si>
    <t>Отключился Ввод-10 кВ №1. Заменили 4 опорных и два проходных изолятора на шинном мосту между СВ-10кВ и СР-10кВ.</t>
  </si>
  <si>
    <t>SPN 8/12/400</t>
  </si>
  <si>
    <t>15.09.2016г.</t>
  </si>
  <si>
    <t>Аварийное отключение. АПВ успешное. Обход-осмотр фидера произвели. Обнаружен пробой опорного изолятора ТП-3248(изолятор заменен).</t>
  </si>
  <si>
    <t>ИОР-6-385</t>
  </si>
  <si>
    <t>ТР  05.09.2016,                                                               ТО  18.01.2016</t>
  </si>
  <si>
    <t>ТО  01.17г                                                                  ТР  09.17г</t>
  </si>
  <si>
    <t xml:space="preserve">Однофазное замыкание на землю. В ТП-789 заменили неисправный изолятор. </t>
  </si>
  <si>
    <t>Замена КЛ-0.4кВ от рубильника до СУ.</t>
  </si>
  <si>
    <t>ВВГ 4х95 мм2</t>
  </si>
  <si>
    <t>ТО 02.2016г                      ТР 08.2015г</t>
  </si>
  <si>
    <t>ТО 02.2017г                      ТР 08.2017г</t>
  </si>
  <si>
    <t>ТР- 1 ( не предоставлено в 2016г)</t>
  </si>
  <si>
    <t>ПС Болотино</t>
  </si>
  <si>
    <t>Для безопасного производства работ на ПС Болотино, при замене дефектного проходного изолятора на РУ-6 кВ 2-ой секции шин.</t>
  </si>
  <si>
    <t>07.09.2016 ТО      15.10.2014 ТР</t>
  </si>
  <si>
    <t>09.2017 ТО        05.2017 ТР</t>
  </si>
  <si>
    <t>ф.2,8 ПС Мартыново</t>
  </si>
  <si>
    <t>определение фидера с замыканием на землю</t>
  </si>
  <si>
    <t>замена ТМ 250кВА на ТП 1-3 ф.1 ПС Чегодаево</t>
  </si>
  <si>
    <t>24.09.2008г</t>
  </si>
  <si>
    <t>ТМ 250 кВа</t>
  </si>
  <si>
    <t>ТО 06.2016г                      ТР 12.2014г</t>
  </si>
  <si>
    <t>ТО 06.2017г                      ТР 12.2016г</t>
  </si>
  <si>
    <t>ТР- 1 ( не предоставлено в 2015г)</t>
  </si>
  <si>
    <t>ТМ-250/10</t>
  </si>
  <si>
    <t>04.10.2016 ТО
21.07.2016 ТР</t>
  </si>
  <si>
    <t>10.2017 ТО
07.2017 ТР</t>
  </si>
  <si>
    <t xml:space="preserve">04.10.2016 
</t>
  </si>
  <si>
    <t>Замена трансформатора тока  ВЛБ-26 Ф. № 11 ПС "Аптраково". Ф. № 9 остановлен для ограничения поступления жидкости на УПС "Арсланово" из-за невозможности сброса воды (шурф запитан от Ф. № 11 ПС "Аптраково").</t>
  </si>
  <si>
    <t>ТПЛМ-10-200/5</t>
  </si>
  <si>
    <t>05.11.2015 ТО 05.05.2016 ТР</t>
  </si>
  <si>
    <t>05.2017 ТО      11.2017 ТР</t>
  </si>
  <si>
    <t xml:space="preserve">Отключение ВЛ-35кВ Ишимбай - Байгужа2. Причина - выход из строя В-35кВ Байгужа-2 на Ишимбайской ТЭЦ </t>
  </si>
  <si>
    <t>1Т ПС 110/35/6 кВ Семилетка</t>
  </si>
  <si>
    <t>ПС «Семилетка» фид.56-02,08,10,17,
ПС «Буралы» фид.23-15,
ПС «Откормсовхоз» фид.46-01,02,04,07,
ПС «БКНС-2» фид.82-01,18,
ПС «Игметово» фид.699-06,13,
ПС «Крещенка» фид.798-06,08,
ПС «Кадырово» фид.795-03.</t>
  </si>
  <si>
    <t xml:space="preserve">Отключение  от газовой защиты 1Т ПС 110/35/6 кВ Семилетка(РЭС). 2Т ПС 110/35/6 кВ Семилетка находился в ремонте.  В 14:15 собрана схема питания через 2Т ПС 110/35/6 кВ Семилетка.
</t>
  </si>
  <si>
    <t>Обрыв провода на опоре №234 вследствие падения дерева из вне ОЗ ВЛ.</t>
  </si>
  <si>
    <t xml:space="preserve">Отключение ВЛ-35кВ Ишимбай - Байгужа2. Причина - внеисправность В-35кВ Байгужа-2 на Ишимбайской ТЭЦ </t>
  </si>
  <si>
    <t>Аварийное отключение с успешным РПВ при плохих погодных условиях</t>
  </si>
  <si>
    <t>АС-120, А-50, А-70</t>
  </si>
  <si>
    <t>август 2015</t>
  </si>
  <si>
    <t>август 2018</t>
  </si>
  <si>
    <t xml:space="preserve"> ТО 20.01.16.              ТР 2014</t>
  </si>
  <si>
    <t>ТО 10.2017                                  ТР- 2018г</t>
  </si>
  <si>
    <t>В  выходные дни (12-13.11.2016 ) предположительно грузовой транспорт по касательной задел опору №23,отключения Ф-9504 ПС "Кайпан" не произошло. 14.11.2016г. из-за резкого понижения температуры наружного воздуха и , как следствие, увеличившегося тяжения проводов произошел слом опоры №23 ,из-за резкого рывка проводов были сломаны опоры №№24,25,26.</t>
  </si>
  <si>
    <t>Проверка вторичных цепей Т.Тока персоналом ПО БЭС ООО "Башкирэнерго"</t>
  </si>
  <si>
    <t>Подключение БСК-6кВ по телефонограмме (в связи с пониженным напряжением в конце линии)</t>
  </si>
  <si>
    <t>19.10.2016 ТО
15.06.2016 ТР</t>
  </si>
  <si>
    <t>10.2017 ТО
06.2017 ТР</t>
  </si>
  <si>
    <t xml:space="preserve">01.08.2016 ТО </t>
  </si>
  <si>
    <t>25.11.2016 ТР</t>
  </si>
  <si>
    <t>1 (10.02.2016 ТР)</t>
  </si>
  <si>
    <t>10.08.2016 ТО
20.05.2016 ТР</t>
  </si>
  <si>
    <t>08.2017 ТО
05.2017 ТР</t>
  </si>
  <si>
    <t xml:space="preserve">10.08.2016 
</t>
  </si>
  <si>
    <t>Останов ГПУ-1 вседствии увеличения нагрузки на до 480 кВт из-за заклинивания скв.47</t>
  </si>
  <si>
    <t>17.11.2016 ТО</t>
  </si>
  <si>
    <t>Замена дефектных опор на ВЛ-10кВ</t>
  </si>
  <si>
    <t>08.2016  ТР     04.2016 ТО</t>
  </si>
  <si>
    <t>08.2017  ТР     04.2017 ТО</t>
  </si>
  <si>
    <t>Произошла посадка напряжения на ПС КНС-2.  Причина - при восстановлении нормальной схемы на ПС КНС-2 (БНД) произошел слёт изолятора с подвижной части контакта 2ЛР-35 кВ со стороны ВЛ. На ПС КНС-2 все отходящие фидера в работе, отключения не зафиксированы.</t>
  </si>
  <si>
    <t>С-4-195-1УХЛ1</t>
  </si>
  <si>
    <t>Однофазное замыкание на ВЛ. Повреждение на участке стороннего потребителя</t>
  </si>
  <si>
    <t>ф.4 ПС Малиновка</t>
  </si>
  <si>
    <t xml:space="preserve">Отключение фидера для ремонта ЛР-6кВ </t>
  </si>
  <si>
    <t>ТО 05.2016г                      ТР 11.2015г</t>
  </si>
  <si>
    <t>ТО -05.2017                        ТР- 2018</t>
  </si>
  <si>
    <t>Восстановление крепления верхнего провода на ВЛ-6кВ опора №9</t>
  </si>
  <si>
    <t>РУ-10кВ Китаяма ГПУ №1</t>
  </si>
  <si>
    <t>Падение давления газа. Перевод нагрузки на ДЭС 500 кВт.</t>
  </si>
  <si>
    <t>Перевод нагрузки с ДЭС-500 на ГПУ-2</t>
  </si>
  <si>
    <t>Аварийное отключение от ДЗТ В-35кВ 1Т ПС 110/35/6 ПС Курасково. Причина отключения - неисправность ПБВ-35 1Т фаза С в положении №3.</t>
  </si>
  <si>
    <t>ТДТН-2500/110-76У1 ПБВ-35</t>
  </si>
  <si>
    <t>ПС 35/6 кВ КНС-3</t>
  </si>
  <si>
    <t>Схлест проводов ВЛ-10кВ на участке ВЛ Иглинской сетевой компании</t>
  </si>
  <si>
    <t>апрель 2016</t>
  </si>
  <si>
    <t>апрель 2017</t>
  </si>
  <si>
    <t>ВБТЭМ-10-20</t>
  </si>
  <si>
    <t>30.06.2016 ТО     14.12.2015 ТР</t>
  </si>
  <si>
    <t>06.2017 ТО        12.2016 ТР</t>
  </si>
  <si>
    <t>Пробой изолятора на опоре №32. Для устранения повреждения необходима техника АГП. Восстановительные работы запланированы на светлое время суток.</t>
  </si>
  <si>
    <t>ЗАО ЮМЭК</t>
  </si>
  <si>
    <t>ТО 12.09.16. ТР 03.2015г</t>
  </si>
  <si>
    <t>ТО- 2018г                         ТР-09. 2017г</t>
  </si>
  <si>
    <t>Замена разрушенных изиляторов на опоре № 32,33 (сильный ветер)</t>
  </si>
  <si>
    <t>ТО -2018г                         ТР- 09. 2017г</t>
  </si>
  <si>
    <t xml:space="preserve">Опора №115 обрыв вязки на верхнем проводе. </t>
  </si>
  <si>
    <t>09.02.2015-
04.03.2015</t>
  </si>
  <si>
    <t>февраль 2018</t>
  </si>
  <si>
    <t>июль 2016</t>
  </si>
  <si>
    <t>июль 2017</t>
  </si>
  <si>
    <t>29.04.2016 ТО
12.10.2016 ТР</t>
  </si>
  <si>
    <t>29.04.2017 ТО
12.10.2017 ТР</t>
  </si>
  <si>
    <t xml:space="preserve">
12.10.2016 </t>
  </si>
  <si>
    <t>АС-90</t>
  </si>
  <si>
    <t>ВЛ-6кВ ф.9 ПС Хазино</t>
  </si>
  <si>
    <t>Аварийное отключение. Падение дерева из вне ОЗ ВЛ по магистрали после РВНО-45 (обрыв вязки)(устранено)</t>
  </si>
  <si>
    <t>ВЛ-6кВ ф.1 ПС Шарипово</t>
  </si>
  <si>
    <t>Отключение для отыскания однофазного замыкания.  Видимых повреждений при осмотре  не обнаружено.  Произвели отключение всех ТП по фидеру - однофазное замыкание не исчезло. На утро организуется верховой осмотр (АГП имеется)</t>
  </si>
  <si>
    <t>08.2016  ТР     10.2016 ТО</t>
  </si>
  <si>
    <t>08.2017  ТР     10.2017 ТО</t>
  </si>
  <si>
    <t>06.2016  ТР     04.2016 ТО</t>
  </si>
  <si>
    <t>06.2017  ТР     04.2017 ТО</t>
  </si>
  <si>
    <t>июль 2011</t>
  </si>
  <si>
    <t>июль 2019</t>
  </si>
  <si>
    <t>Повреждение КЛ-6 кВ от яч.№1 ПС Шарипово до оп.№1.</t>
  </si>
  <si>
    <t>08.2014  ТР     01.2016 ТО</t>
  </si>
  <si>
    <t>10.2017 ТО</t>
  </si>
  <si>
    <t>ТМ 6/0,4кВ</t>
  </si>
  <si>
    <t>09.2015  ТР     03.2016 ТО</t>
  </si>
  <si>
    <t xml:space="preserve">1-09.2016  ТР  </t>
  </si>
  <si>
    <t>07.2014  ТР     12.2016 ТО</t>
  </si>
  <si>
    <t>07.2017 ТО</t>
  </si>
  <si>
    <t>На ЛР-6кВ оп.№105,часть Б пробой изоляторов. Часть А включена в 3:15</t>
  </si>
  <si>
    <t>ИО-3,75-6</t>
  </si>
  <si>
    <t>ТО 01.10.2016
ТР 01.10.2016</t>
  </si>
  <si>
    <t>ТО 01.12.2017</t>
  </si>
  <si>
    <t>ревизия линейного разъединителя на участке РЭС</t>
  </si>
  <si>
    <t>ТМН-6300</t>
  </si>
  <si>
    <t>Респ. Казахстан</t>
  </si>
  <si>
    <t xml:space="preserve">   10.2016 ТОиР</t>
  </si>
  <si>
    <t>03.2017  ТР     08.2017 ТО</t>
  </si>
  <si>
    <t>ТО 01.03.2016
ТР 01.07.2013</t>
  </si>
  <si>
    <t>ТО 01.04.2017</t>
  </si>
  <si>
    <t>микропроцессорный модуль управления и защиты реклоузера</t>
  </si>
  <si>
    <t>АО «ГК» Таврида Электрик</t>
  </si>
  <si>
    <t>ТО - 09.09.16             ТР - 11.03.16</t>
  </si>
  <si>
    <t>ТО - 09.2017             ТР - 03.2017</t>
  </si>
  <si>
    <t xml:space="preserve">19.06.2015г - ТР
11.11.2014 - ТО
</t>
  </si>
  <si>
    <t xml:space="preserve">19.06.2017г - ТР
11.11.2017 - ТО
</t>
  </si>
  <si>
    <t>14.04.2015г - ТР
14.07.2016г - ТО</t>
  </si>
  <si>
    <t>31.03.2016г - ТР
06.10.2016г - ТО</t>
  </si>
  <si>
    <t>31.03.2017г - ТР
06.10.2017г - ТО</t>
  </si>
  <si>
    <t>29.09.2016г - ТР
13.05.2016г - ТО</t>
  </si>
  <si>
    <t>29.09.2017г - ТР
13.05.2017г - ТО</t>
  </si>
  <si>
    <t>09.2014  ТР     07.2016 ТО</t>
  </si>
  <si>
    <t>01.11.2016 ТО</t>
  </si>
  <si>
    <t>ГПУ-2  Китаяма</t>
  </si>
  <si>
    <t>TXAb</t>
  </si>
  <si>
    <t>Аварийное отключение с успешным АПВ. Ветер</t>
  </si>
  <si>
    <t>03.02.2016 ТО 17.11.2016 ТР</t>
  </si>
  <si>
    <t>Сработала газовая защита 2 ступени Т-1. Произведены испытания - замечаний нет.</t>
  </si>
  <si>
    <t xml:space="preserve">   11.2016 ТО</t>
  </si>
  <si>
    <t>Повреждение опоры на отпайке ТП-1429 спецтехникой (бригада Ойл-сервис).
Опора повреждена у основания, обрыв провода.</t>
  </si>
  <si>
    <t>04.08.2016г. - ТР
25.08.2014г - ТО</t>
  </si>
  <si>
    <t>04.08.2017г. - ТР
25.08.2017г - ТО</t>
  </si>
  <si>
    <t>россия</t>
  </si>
  <si>
    <t>01.2016        08.2016</t>
  </si>
  <si>
    <t>01.2017    08.2017</t>
  </si>
  <si>
    <t>Аварийное отключение с успешным РПВ. Повторный осмотр запланирован на 19.12.2016.</t>
  </si>
  <si>
    <t>Аварийное отключение с успешным РПВ. Осмотр запланирован на 19.12.2016.</t>
  </si>
  <si>
    <t>март 2015г</t>
  </si>
  <si>
    <t>июль 2017г</t>
  </si>
  <si>
    <t>ф.15 ПС Лесная</t>
  </si>
  <si>
    <t>Пробой проходных изоляторов ТП 4280</t>
  </si>
  <si>
    <t xml:space="preserve"> ТО 01.02.2016
ТР 01.08.2016</t>
  </si>
  <si>
    <t>ТО 01.08.2017
ТР 01.02.2017</t>
  </si>
  <si>
    <t>ф.3 ПС Ашит</t>
  </si>
  <si>
    <t>Аварийное отключение. АПВ успешно.</t>
  </si>
  <si>
    <t>ПЭ
А-95</t>
  </si>
  <si>
    <t>ТО 01.08.2016</t>
  </si>
  <si>
    <t>ТО 01.08.2017</t>
  </si>
  <si>
    <t>06.2013  ТР     04.2016 ТО</t>
  </si>
  <si>
    <t>04.2017 ТО</t>
  </si>
  <si>
    <t>В пролете опор  6-7 на отпайке к ТП-50 сняли ветку дерева с ВЛ</t>
  </si>
  <si>
    <t>18.12.2015г - ТР
23.05.2016 - ТО</t>
  </si>
  <si>
    <t>18.12.2017г - ТР
23.05.2017 - ТО</t>
  </si>
  <si>
    <t>Аварийное отключение с успешным РПВ. В районе плохие метеоусловия (метель)</t>
  </si>
  <si>
    <t>03.08.2016 - ТР
27.05.2016 - ТО</t>
  </si>
  <si>
    <t>03.08.2017 - ТР
27.05.2017 - ТО</t>
  </si>
  <si>
    <t>Для БПР при устранении порыва нефтепровода</t>
  </si>
  <si>
    <t>04.2016  06.2016</t>
  </si>
  <si>
    <t>04.2017          06.2017</t>
  </si>
  <si>
    <t>.-</t>
  </si>
  <si>
    <t>Восстановление слетевшего изолятора на участке РЭС</t>
  </si>
  <si>
    <t>04.2015  ТР     11.2016 ТО</t>
  </si>
  <si>
    <t>10.2017 ТР</t>
  </si>
  <si>
    <t>Аварийное отключение. Падение дерева (сухостоя) из-за пределов охранной зоны в пролете опор  31-32 (обрыв 3 проводов, повреждение 6 изоляторов)</t>
  </si>
  <si>
    <t>20.05.2016 ТР 11.08.2016 ТО</t>
  </si>
  <si>
    <t>05.2017 ТР</t>
  </si>
  <si>
    <t>Отключение для устранения обрыва провода на отпайке к ТП-411</t>
  </si>
  <si>
    <t>26.02.2014 - ТР
09.02.2016 - ТО</t>
  </si>
  <si>
    <t>26.02.20147- ТР
09.02.2017- ТО</t>
  </si>
  <si>
    <t>Аварийное отключение (ТО).   РПВ успешное</t>
  </si>
  <si>
    <t>04.2015  ТР     10.2016 ТО</t>
  </si>
  <si>
    <t>Однофазное замыкание на ВЛ. Попадание птицы на оп.14</t>
  </si>
  <si>
    <t>22.04.2016 ТО 17.09.2015 ТР</t>
  </si>
  <si>
    <t>Аварийное отключение с успешным РПВ. Ветер</t>
  </si>
  <si>
    <t>Замена изолятора на опоре №44</t>
  </si>
  <si>
    <t xml:space="preserve">Ручное отключение </t>
  </si>
  <si>
    <t>Замена повреждённого изолятора на опоре №47</t>
  </si>
  <si>
    <t>04.03.2015 - ТР
08.10.2015 - ТО</t>
  </si>
  <si>
    <t>04.03.2017 - ТР
08.10.2017 - ТО</t>
  </si>
  <si>
    <t>01.08.2015 - ТР
24.02.2016 - ТО</t>
  </si>
  <si>
    <t>01.08.2017 - ТР
24.02.2017 - ТО</t>
  </si>
  <si>
    <t>В пролёте опор №2-3 отп. ТП-919 падение дерева на ВЛ из вне оранной зоны</t>
  </si>
  <si>
    <t>июль 2015г</t>
  </si>
  <si>
    <t>21.08.2016 - ТР
21.08.2016 - ТО</t>
  </si>
  <si>
    <t>21.08.2017 - ТР
21.08.2017 - ТО</t>
  </si>
  <si>
    <t>АЕ-250</t>
  </si>
  <si>
    <t>09.09.2016 ТО</t>
  </si>
  <si>
    <t>Замена изолятора на опоре № 64</t>
  </si>
  <si>
    <t>06.2015  ТР     11.2016 ТО</t>
  </si>
  <si>
    <t>Замена изолятора на опоре №33</t>
  </si>
  <si>
    <t>06.2016   10.2016</t>
  </si>
  <si>
    <t>06.2017    10.2017</t>
  </si>
  <si>
    <t>Посадка напряжения при плавке гололёда  на ВЛ-35 кВ Каргалы - Переволоцк</t>
  </si>
  <si>
    <t>Ф-162</t>
  </si>
  <si>
    <t>АО Ф-162 выпал блинкер - (Аварийное отключение) РПВУ КИЗ в норме</t>
  </si>
  <si>
    <t>АО Ф-162 выпал блинкер - (Аварийное отключение) РПВУ КИЗ в норме, произвели осмотр ВЛ-замечаний нет</t>
  </si>
  <si>
    <t>ВЛ-6 кВ яч2-Ф14 ПС 35/6 "З.Ставка-1"</t>
  </si>
  <si>
    <t>яч2 Ф-14</t>
  </si>
  <si>
    <t>ВТ-32 ПС 35/6 Русский Хутор-7</t>
  </si>
  <si>
    <t>ВТ-32</t>
  </si>
  <si>
    <t>АО ВТ-32 ПС 35кВ "Русский Хутор-7" в следствии нарушения изоляции из за попадания на токоведущие части перекати-поле</t>
  </si>
  <si>
    <t>АО ВТ-31 ПС 35кВ "Русский Хутор-7" в следствии нарушения изоляции из за попадания на токоведущие части перекати-поле, произвели очистку территории и оборудования</t>
  </si>
  <si>
    <t xml:space="preserve">В-Л312 ПС 35/6 кВ Махмуд Мектеб-9 </t>
  </si>
  <si>
    <t>В-Л312</t>
  </si>
  <si>
    <t>АО В-Л312 ПС 35 кВ Махмуд Мектеб-9, под отключение попали ВЛ-35 кВ Л-312 и ПС 35/6 кВ Амур Курган-8, в следствии нарушения изоляции из за попадания на токоведущие части перекати-поле на ЛР-35 кВ РЛ-Л302 ПС 35 кВ Русский Хутор-7.</t>
  </si>
  <si>
    <t>АО ВТ-62 ПС 35кВ "Русский Хутор-7". При осмотре выявлено неисправность цепей управления и защиты выключателя.Произвели перевод питания от Т-1 включили ВТ-61.</t>
  </si>
  <si>
    <t>ВВУ-СЕЩ-10</t>
  </si>
  <si>
    <t xml:space="preserve">АО яч.№37 Ф-69 ТО. РПВУ </t>
  </si>
  <si>
    <t>АО Ф-115 от ТО  АПВН, РПВН. При осмотре ВЛ на яч. ЯКНО-10 Ф 112- 115 обнаружен срыв (Сильный, порывистый ветер) опорного изолятора фазы "В"  по Ф-115и перехлест проводов с фазой "С". Устранили аварийный дефект . Ф-115 ввели в работу. КИЗ в норме.</t>
  </si>
  <si>
    <t>АО ВЛ-6 кВ Ф-112 для безопасного производства работ по устранению аварийного дефекта на ВЛ-6 кВ Ф-115.</t>
  </si>
  <si>
    <t>Ф-643</t>
  </si>
  <si>
    <t>Отключение I СШ 6 кВ  ПС 110кВ "Нефтекумск" (ПЭС)</t>
  </si>
  <si>
    <t>отключение со стороны ПЭС</t>
  </si>
  <si>
    <t>АО ДЭС СФ ООО "СЭС". Перегрев ДВС</t>
  </si>
  <si>
    <t>Неоднократное АО ДЭС СФ ООО "СЭС", по перегреву ДГУ2, клин ДГУ1</t>
  </si>
  <si>
    <t>Повторное отключение в 5:13, 5:39, 6:13</t>
  </si>
  <si>
    <t>АО ДЭС СФ ООО "СЭС",  выход из строя 2АВ-04 1С  в РУ-0,4кВ из-за не проверки чередования фаз после замены ДГУ. Заменен.</t>
  </si>
  <si>
    <t>АО ГПС  ООО "СЭС", конденсат и нефтяная смесь в газовой смеси</t>
  </si>
  <si>
    <t>Ф.14-9 Советское нмр</t>
  </si>
  <si>
    <r>
      <t>Не исправность ЛР-6 №1/2 оп.№26/2 на К-3. Ожидание замены.</t>
    </r>
    <r>
      <rPr>
        <sz val="12"/>
        <color indexed="60"/>
        <rFont val="Times New Roman"/>
        <family val="1"/>
        <charset val="204"/>
      </rPr>
      <t xml:space="preserve"> Выполнена замена ЛР.</t>
    </r>
  </si>
  <si>
    <t>РЛНД-1-10/400 УХЛ1</t>
  </si>
  <si>
    <t>ТО - 11.04.2016г., ТР - 17.11.2015г.</t>
  </si>
  <si>
    <t>ТО - апрель 2017г., ТР - октябрь 2016г.</t>
  </si>
  <si>
    <t>Акт №237</t>
  </si>
  <si>
    <t xml:space="preserve">С-113                 </t>
  </si>
  <si>
    <r>
      <t xml:space="preserve">Остановка УЭЦН, посадка напряжения при АО ВЛ-110 кВ С-113 ПС 110/35/6 кВ "Лугинецкая" -  ПС 110/35/6 кВ "Мыльджино" действием ДЗ, АПВ н/у, выведена в ремонт. Принадлежность ПАО "ТРК". </t>
    </r>
    <r>
      <rPr>
        <sz val="12"/>
        <color indexed="60"/>
        <rFont val="Times New Roman"/>
        <family val="1"/>
        <charset val="204"/>
      </rPr>
      <t>Падение дерева на провода ВЛ в пролете оп. №218-219.</t>
    </r>
  </si>
  <si>
    <t xml:space="preserve">Выход из строя АВ-0,4 Iн-400А в КТПН-6/0,4кВ, выполнена замена АВ-0,4кВ         Iн-400А на АВ Iн-250А включен, скв. в работе, Iраб=67А. </t>
  </si>
  <si>
    <t>АО ДЭС СФ ООО "СЭС"(остановка ДЭС-1 по причине сбоя контроллера, запуск ДЭС-1 в работу).</t>
  </si>
  <si>
    <t>АО ДЭС СФ ООО "СЭС" (остановка ДЭС-№3 по Р масла, запущена ДЭС-№1 (из резерва)</t>
  </si>
  <si>
    <t>Неоднократное АО ДЭС СФ ООО "СЭС", по перегреву ДГУ №2, ДГУ №3, несинхронизм</t>
  </si>
  <si>
    <t>Повторное отключение в 12:24, 12:52</t>
  </si>
  <si>
    <r>
      <t>Остановка УЭЦН при АО Т-1 на ПС-110/35/6кВ Игольская действие газовой защиты. Принадлежность ПАО "ТРК".  Работа 3Г, 4Г ГТЭС-24 Игольско-Талового нмр на выделенную нагрузку (1С-35 ОРУ-35 ГТЭС Игольская). 18:20 остановка 3Г, 4Г ГТЭС-24 Игольско-Талового нмр для включения в сеть (работа АВР-6 на ПС 35/6кВ №302, 303, 304, 305, 306, 307, 308).</t>
    </r>
    <r>
      <rPr>
        <sz val="12"/>
        <color indexed="60"/>
        <rFont val="Times New Roman"/>
        <family val="1"/>
        <charset val="204"/>
      </rPr>
      <t>Треснул изолятор нулевого вывода обмотки 35кВ Т-1, течь масла.</t>
    </r>
  </si>
  <si>
    <t>К-60 скв.543 Советское нмр.</t>
  </si>
  <si>
    <t>К-60 скв.543</t>
  </si>
  <si>
    <r>
      <t xml:space="preserve">АО АВ в ТП АВ-0,4 вводной . </t>
    </r>
    <r>
      <rPr>
        <sz val="12"/>
        <color indexed="60"/>
        <rFont val="Times New Roman"/>
        <family val="1"/>
        <charset val="204"/>
      </rPr>
      <t>При запуске скв.530Б  ЭЦН  R-0 (запрошены распечатки журнала событий СУ ЭЦН)</t>
    </r>
  </si>
  <si>
    <t>Неоднократное АО ДЭС СФ ООО "СЭС", При синхронизации ДГУ 1,2, ДГУ1 забрал нагрузку на себя и несправился, произошла остановка. Запуск в работу ДГУ-2 перегреву ДГУ №2, ДГУ №3, несинхронизм</t>
  </si>
  <si>
    <t>Повторное отключение в 12:30</t>
  </si>
  <si>
    <r>
      <t>Остановка ЭЦН. Посадка напряжения при аварийном отключении ячейки №11 на ПС 35/6 кВ №609 действием МТЗ 2ст., вышел из строя 1ТСН-6 в РУ-6 кВ "МФНС".</t>
    </r>
    <r>
      <rPr>
        <sz val="12"/>
        <color indexed="60"/>
        <rFont val="Times New Roman"/>
        <family val="1"/>
        <charset val="204"/>
      </rPr>
      <t xml:space="preserve"> Повлеждение изоляции из-за неверного монтажа вводов 6кВ 1ТСН-6 на заводе-изготовителе. Выполнен ремонт 1ТСН-6, перемонтаж вводов.</t>
    </r>
  </si>
  <si>
    <t>ТСКС-40-6/0,4 УХЛ4</t>
  </si>
  <si>
    <t>«Энергозапчасть» г. Чебоксары</t>
  </si>
  <si>
    <t>ТР - 24.12.2015г., ТО - 16.06.2016г.</t>
  </si>
  <si>
    <t>ТР - 24.12.2017г., ТО - 16.12.2016г.</t>
  </si>
  <si>
    <r>
      <t xml:space="preserve">Аварийное отключение В-6 Ф.1-18, токовая отсечка, АПВ успешно.  При осмотре ВЛ-6 Ф.1-18  обнаружено в районе К-24 экскаватор Коматсу №2028УК86 ООО "Грин",  выезжающий из под  ВЛ-6 Ф.1-18 между опорой 57/2 и приемным порталом ТП №1/630кВА К-24 Оленьего. Второй экскаватор Хитачи №6031 УА 86 ООО "Грин",  уже грузился на трал. </t>
    </r>
    <r>
      <rPr>
        <sz val="12"/>
        <color indexed="60"/>
        <rFont val="Times New Roman"/>
        <family val="1"/>
        <charset val="204"/>
      </rPr>
      <t>При осмотре опоры №57/2 выявлено: на опоре по два ШС-10 на каждую фазу, на фазах В и С оборваны вязки на одном из двух изоляторов.</t>
    </r>
    <r>
      <rPr>
        <sz val="12"/>
        <rFont val="Times New Roman"/>
        <family val="1"/>
        <charset val="204"/>
      </rPr>
      <t xml:space="preserve"> Сообщено ООО ЧОП "РН Охрана-Томск" . Выполнен ремонт.</t>
    </r>
  </si>
  <si>
    <t>Аварийное отключение АВ-0,4 1Т в ТП №1/630кВА временная К-34. После осмотра ЭО РПВУ,  запуск скважин в 21:03.  После запуска скважин замер нагрузки: 750 А. в 21:35 повторное отключение, уставки АВ-0,4кВ  выведены из работы РПВУ,  запуск скважин в 21:50.  Нагрузка: 750 А  уставка  была 960 А, что соответствует номинальной мощности  трансформатора  - 630кВа. Запрошены распечатки журнала событий СУ ЭЦН.</t>
  </si>
  <si>
    <t>Ф.13-14</t>
  </si>
  <si>
    <r>
      <t xml:space="preserve">ПС-35/6кВ №113 АО ВЛ-6кВ Ф.13-14 действием МТЗ, АПВН включение через ТУ успешно. </t>
    </r>
    <r>
      <rPr>
        <sz val="12"/>
        <color indexed="60"/>
        <rFont val="Times New Roman"/>
        <family val="1"/>
        <charset val="204"/>
      </rPr>
      <t>Разрушение изолятора фазы «С» на приемном портале КРУН-6 ПС-35/6кВ №113, 21.10.16г. выполнено устранение дефекта.</t>
    </r>
  </si>
  <si>
    <t>ТО - 05.05.2016г., ТР - ноябрь 2006г.</t>
  </si>
  <si>
    <t>ТО -май 2016г., ТР - ноябрь 2016г.</t>
  </si>
  <si>
    <t>Акт №243</t>
  </si>
  <si>
    <r>
      <t xml:space="preserve"> ПС-35/6кВ №113 АО ВЛ-6кВ Ф.13-15.действием МТЗ, АПВН, РПВН. </t>
    </r>
    <r>
      <rPr>
        <sz val="12"/>
        <color indexed="60"/>
        <rFont val="Times New Roman"/>
        <family val="1"/>
        <charset val="204"/>
      </rPr>
      <t xml:space="preserve">Подхлест проводов Ф.13-15 проводом фазы «В» Ф.13-16 (сорван изолятор фазы «В» на приемном портале КРУН-6, сорвана вязка фазы «В» на опоре №1). </t>
    </r>
    <r>
      <rPr>
        <sz val="12"/>
        <color indexed="60"/>
        <rFont val="Times New Roman"/>
        <family val="1"/>
        <charset val="204"/>
      </rPr>
      <t xml:space="preserve">Неисправность реле РТ-85/1. </t>
    </r>
    <r>
      <rPr>
        <sz val="12"/>
        <rFont val="Times New Roman"/>
        <family val="1"/>
        <charset val="204"/>
      </rPr>
      <t xml:space="preserve"> 21.10.16г. выполнена замена реле в яч. №15 и устранение дефектов на Ф.13-16. </t>
    </r>
  </si>
  <si>
    <t>РТ-85/1</t>
  </si>
  <si>
    <t>ТО - 30.03.2016г., ТР - сентябрь 2011г.</t>
  </si>
  <si>
    <t>ТО - март 2017г., ТР - сентябрь 2017г.</t>
  </si>
  <si>
    <t>Неоднократное АО ДЭС СФ ООО "СЭС", Остановка ДГУ-3 низкое давлени масла</t>
  </si>
  <si>
    <t>КЗ МП-0,4кВ СКН. Выполнена замена МП-0,4 в СУ ШГН.</t>
  </si>
  <si>
    <t>АО ДЭС СФ ООО "СЭС"  (Превышение нагрузки).</t>
  </si>
  <si>
    <t xml:space="preserve">К-10 </t>
  </si>
  <si>
    <r>
      <t xml:space="preserve">Остановка ЭЦН К-10 Западно-Останинского нмр. Подгорание контакта фазы "В"  ЛР-2/6  Ф.3-17  (деформации опоры, тяжение провода из-за просадки грунта). </t>
    </r>
    <r>
      <rPr>
        <sz val="12"/>
        <color indexed="60"/>
        <rFont val="Times New Roman"/>
        <family val="1"/>
        <charset val="204"/>
      </rPr>
      <t xml:space="preserve"> Нагрузка переведена на Ф.3-2. Выполнен ремонт ЛР-6, укрепление опоры, регулировка стрелы провиса.</t>
    </r>
  </si>
  <si>
    <t>ООО «ТМТ-ГРУПП»</t>
  </si>
  <si>
    <t>ТО -  20.01.2016г., ТР 07.07.2015г.</t>
  </si>
  <si>
    <t>ТР -  июль 2017г., ТО - январь 2017г.</t>
  </si>
  <si>
    <t>Акт №244</t>
  </si>
  <si>
    <r>
      <t>АО АВ-0.4кВ Iн-160А в КТПН-6/0,4кВ,  АВ включен, Iраб-92А. Запрошены распечатки с журнала событий СУ ЭЦН.</t>
    </r>
    <r>
      <rPr>
        <sz val="12"/>
        <color indexed="60"/>
        <rFont val="Times New Roman"/>
        <family val="1"/>
        <charset val="204"/>
      </rPr>
      <t xml:space="preserve"> </t>
    </r>
  </si>
  <si>
    <r>
      <t xml:space="preserve">АО АВ-0.4кВ Iн-100А в КТПН-6/0,4кВ,  переподключен КЛ-0.4кВ СУ ЭЦН на АВ-0.4кВ 400А, Iраб-102А. Запрошены распечатки с журнала событий СУ ЭЦН. </t>
    </r>
    <r>
      <rPr>
        <sz val="12"/>
        <color indexed="60"/>
        <rFont val="Times New Roman"/>
        <family val="1"/>
        <charset val="204"/>
      </rPr>
      <t>Увеличение частоты скв. 352 без согласования с ООО "ЭНТ".  Превышение параметров АВ-0,4 при запуске скв.</t>
    </r>
  </si>
  <si>
    <r>
      <t>Неоднократное АО ДЭС СФ ООО "СЭС" (По перегрузу).</t>
    </r>
    <r>
      <rPr>
        <sz val="12"/>
        <color indexed="60"/>
        <rFont val="Times New Roman"/>
        <family val="1"/>
        <charset val="204"/>
      </rPr>
      <t xml:space="preserve"> Запуск скв. с R=0.</t>
    </r>
  </si>
  <si>
    <t>Повторное отключение в 12:19</t>
  </si>
  <si>
    <r>
      <t>ПС-35/6кВ №109 АО В-6 2Т.</t>
    </r>
    <r>
      <rPr>
        <sz val="12"/>
        <color indexed="60"/>
        <rFont val="Times New Roman"/>
        <family val="1"/>
        <charset val="204"/>
      </rPr>
      <t xml:space="preserve"> Вышел из строя блок управления БУ/ТЕL</t>
    </r>
    <r>
      <rPr>
        <sz val="12"/>
        <rFont val="Times New Roman"/>
        <family val="1"/>
        <charset val="204"/>
      </rPr>
      <t>, выполнена замена блока, проверка УРЗА  2Т.</t>
    </r>
  </si>
  <si>
    <t>БУ/TEL-100/220-12-03А</t>
  </si>
  <si>
    <t>ТО 06.10.2016г., ТР 11.12.2015г.</t>
  </si>
  <si>
    <t>ТО ноябрь 2016г., ТР декабрь 2016г.</t>
  </si>
  <si>
    <t>Акт №245</t>
  </si>
  <si>
    <r>
      <t>ПС-35/6кВ №109 АО ВЛ-6кВ Ф.9-13 действием МТЗ. АПВ н/у, РПВУ, выполнен частичный осмотр ВЛ, кустовых ТП, продолжение осмотра 02.11.16г</t>
    </r>
    <r>
      <rPr>
        <sz val="12"/>
        <color indexed="60"/>
        <rFont val="Times New Roman"/>
        <family val="1"/>
        <charset val="204"/>
      </rPr>
      <t>. В порлете оп. №61-62 обнаружен зацеп проводов при падении дерева, ремонт проводов не требуется.</t>
    </r>
  </si>
  <si>
    <t>ТО - 03.10.2016г., ТР – апрель 2012г.</t>
  </si>
  <si>
    <t>ТО -октябрь 2017г., ТР – апрель 2017г.</t>
  </si>
  <si>
    <t>Акт №246</t>
  </si>
  <si>
    <r>
      <t xml:space="preserve">АО В-110 1Т,  В-110 2Т ПС-110/35/6кВ Двуреченская командами К4 ФОДЛ. </t>
    </r>
    <r>
      <rPr>
        <sz val="12"/>
        <color indexed="60"/>
        <rFont val="Times New Roman"/>
        <family val="1"/>
        <charset val="204"/>
      </rPr>
      <t>Ложная работа ПАА</t>
    </r>
  </si>
  <si>
    <t xml:space="preserve">АО АВ-0.4кВ Iн-250А в КТПН-6/0,4кВ,  переподключен КЛ-0.4кВ СУ ЭЦН на АВ-0.4кВ 250А, Iраб-128А. Запрошены распечатки с журнала событий СУ ЭЦН. </t>
  </si>
  <si>
    <t>Ф.7-19 Советское нмр.</t>
  </si>
  <si>
    <r>
      <t>АО ВЛ-6кВ АПВ успешно,  автотранспорт ООО ТЦ МЖК субподрядчик, ООО "Бизнес-Партнер" подрядчик, заказчик ОАО "ТН ВНК", выполнялась отсыпка К-92А</t>
    </r>
    <r>
      <rPr>
        <sz val="12"/>
        <color indexed="60"/>
        <rFont val="Times New Roman"/>
        <family val="1"/>
        <charset val="204"/>
      </rPr>
      <t>, проезд автомобиля "Ивеко" с поднятым кузовом под ВЛ-6кВ в пролете оп №138/1-139/1, что привело к обрыву провода фаза "С" и разрушению ШС-10 фаза А,С" опоры №№137/1,138/1,139/1, излому опрной арматуры ШС-10 опора №139/1.</t>
    </r>
    <r>
      <rPr>
        <sz val="12"/>
        <rFont val="Times New Roman"/>
        <family val="1"/>
        <charset val="204"/>
      </rPr>
      <t xml:space="preserve"> Выполнено восстановление.</t>
    </r>
  </si>
  <si>
    <t>Повторное отключение в 22:47, 23:07</t>
  </si>
  <si>
    <t>Ф.14-8</t>
  </si>
  <si>
    <r>
      <t xml:space="preserve">АО ВЛ-6кВ действием ТО, АПВ успешное. </t>
    </r>
    <r>
      <rPr>
        <sz val="12"/>
        <color indexed="60"/>
        <rFont val="Times New Roman"/>
        <family val="1"/>
        <charset val="204"/>
      </rPr>
      <t>Пролет опор 1-2.  (Перекрытие токоведущих частей, птицами).</t>
    </r>
    <r>
      <rPr>
        <sz val="12"/>
        <color indexed="8"/>
        <rFont val="Times New Roman"/>
        <family val="1"/>
        <charset val="204"/>
      </rPr>
      <t xml:space="preserve"> Повреждений нет.</t>
    </r>
  </si>
  <si>
    <t>ТО - 25.12.2015г., ТР - июнь 2006г.</t>
  </si>
  <si>
    <t>Акт №249</t>
  </si>
  <si>
    <t>АО АВ-0,4кВ 250А (ЭЦН работает по программе) АВ-0,4кВ включен (Iр=119А, U=405В). Подана заявка на снятие параметров работы ЭЦН.</t>
  </si>
  <si>
    <t>АО АВ-0,4кВ 160А , заявка на отсутствие напряжения от ТН поступила в 11:32. АВ-0,4кВ включен в 11:56, ЭЦН запущен в 12:31 (Iр=33А, U=393В). Подана заявка на снятие параметров работы ЭЦН.</t>
  </si>
  <si>
    <t>АО АВ-0,4кВ 250А (ЭЦН работает по программе), заявка на отсутствие напряжения от ТН поступила в 05:16. Запуск (Ip=130А, U=405В). Подана заявка на снятие параметров работы ЭЦН.</t>
  </si>
  <si>
    <r>
      <t xml:space="preserve">Остановка 3-х скв. К-4 Западно-Останинского нмр, </t>
    </r>
    <r>
      <rPr>
        <sz val="12"/>
        <color indexed="60"/>
        <rFont val="Times New Roman"/>
        <family val="1"/>
        <charset val="204"/>
      </rPr>
      <t xml:space="preserve"> при осмотре обнаружена поломка колонки изолятора подвижного контакта  Ф. "В" ЛР-2/2 Ф.3-13 оп. №67/2, выполнен ремонт ЛР-2/2.</t>
    </r>
  </si>
  <si>
    <t>ТО - 26.10.2016г., ТР - 05.04.2011г.</t>
  </si>
  <si>
    <t xml:space="preserve"> ТО - октябрь 2017г., ТР - апрель 2017г.</t>
  </si>
  <si>
    <t>Акт №250</t>
  </si>
  <si>
    <t>Остановка УЭЦН, посадка напряжения при неудачном запуске агр. №3 БКНС-12 (технология).</t>
  </si>
  <si>
    <t>Повторное отключение в 11:22</t>
  </si>
  <si>
    <t>Остановка УЭЦН, посадка напряжения при запуске агр.  БКНС-12 (технология).</t>
  </si>
  <si>
    <r>
      <t xml:space="preserve">Остановка УЭЦН, по причине плохого контакта нарушение целостности подвижного контакта ЛР-6 оп. №11/5 ВЛ-6 кВ Ф. 30-6. </t>
    </r>
    <r>
      <rPr>
        <sz val="12"/>
        <color indexed="60"/>
        <rFont val="Times New Roman"/>
        <family val="1"/>
        <charset val="204"/>
      </rPr>
      <t>Выполнена замена ЛР-6</t>
    </r>
  </si>
  <si>
    <t>ТО - 12.04.2016г., ТР - 14.09.2015г.</t>
  </si>
  <si>
    <t>ТО -  апрель 2017г., ТР - сентябрь 2017г.</t>
  </si>
  <si>
    <t>Акт №252</t>
  </si>
  <si>
    <t>АО АВ-0,4кВ Iн-160А В КТПН 6/0,4кВ Iр-63А, запрошены распечатки журнала событий СУ ЭЦН.</t>
  </si>
  <si>
    <r>
      <t>АО СУ ЭЦН при переключениях персоналом ПАО "ТРК" на ПС 110 Лугинецкая вывод в ремонт В-110 С-109, произошло отключение ГТЭС Игольская, выделение ГТЭС Двуреченская на изолированную нагрузку командой К-4 ФОДЛ</t>
    </r>
    <r>
      <rPr>
        <sz val="12"/>
        <color indexed="60"/>
        <rFont val="Times New Roman"/>
        <family val="1"/>
        <charset val="204"/>
      </rPr>
      <t>, причина формирование команды ФОДЛ не размыкание цепи ФОДЛ из-за механического повреждения ключа вывода схемы ФОДЛвыясняется персоналом ПАО "ТРК"</t>
    </r>
  </si>
  <si>
    <t>Акт №253</t>
  </si>
  <si>
    <r>
      <t xml:space="preserve">Остановка УЭЦН. </t>
    </r>
    <r>
      <rPr>
        <sz val="12"/>
        <rFont val="Times New Roman"/>
        <family val="1"/>
        <charset val="204"/>
      </rPr>
      <t xml:space="preserve"> Неисправность фиксатора (блокировки) привода ЛР-1 Ф.Б5-25 оп.50 во включенном положении,</t>
    </r>
    <r>
      <rPr>
        <sz val="12"/>
        <color indexed="60"/>
        <rFont val="Times New Roman"/>
        <family val="1"/>
        <charset val="204"/>
      </rPr>
      <t xml:space="preserve"> выполнен ремонт.</t>
    </r>
  </si>
  <si>
    <t>ТО-10.10.2016г. ТР-23.04.2014г</t>
  </si>
  <si>
    <t>ТО- октябрь 2017г. ТР-апрель 2017г.</t>
  </si>
  <si>
    <r>
      <t xml:space="preserve">АО ВЛ-6 Ф.Кр-20 ПС 110/35/6 кВ "Крапивинская" действием МТЗ, АПВУ. </t>
    </r>
    <r>
      <rPr>
        <sz val="12"/>
        <color indexed="60"/>
        <rFont val="Times New Roman"/>
        <family val="1"/>
        <charset val="204"/>
      </rPr>
      <t>Ф.Кр-5 оп. №59 (угловая) срыв по одному из двух подставных изоляторов всех фаз (ремонтная схема Ф.Кр-5 запитан от Ф.Кр-20), выполнена замена изоляции на подвесную.</t>
    </r>
  </si>
  <si>
    <t>ТО 21.09.2016г., ТР 11.06.2016г.</t>
  </si>
  <si>
    <t>ТО январь 2017г., ТР июнь 2018г.</t>
  </si>
  <si>
    <t>К-5 скв.537 Катыльгинское нмр</t>
  </si>
  <si>
    <t>К-5  скв.537</t>
  </si>
  <si>
    <t>АО АВ-0,4кВ Iн-160А В КТПН 6/0,4кВ, при запуске ЭЦН, работает по программе АПВ 6/15 мин, запрошены распечатки журнала событий СУ ЭЦН</t>
  </si>
  <si>
    <t>Ф.Б4-10</t>
  </si>
  <si>
    <t>Событие не относят к нарушениям в зоне ответственности энергетических служб</t>
  </si>
  <si>
    <t>Ф.5-18 Игольское нмр</t>
  </si>
  <si>
    <t>Ф.5-18</t>
  </si>
  <si>
    <r>
      <t xml:space="preserve">АО ВЛ-6кВ Ф.5-18 Игольское нмр АПВУ.   </t>
    </r>
    <r>
      <rPr>
        <sz val="12"/>
        <color indexed="60"/>
        <rFont val="Times New Roman"/>
        <family val="1"/>
        <charset val="204"/>
      </rPr>
      <t xml:space="preserve">При осмотре ВЛ-6 обнаружены видимые подгары проводов (зацеп неустановленной техникой) пролёт опор №9-10 съезд на К-73. </t>
    </r>
  </si>
  <si>
    <r>
      <t xml:space="preserve">Остановка УЭЦН, пролет оп. №8-9 обрыв провода фазы "А". Температура окружающей среды -51С. </t>
    </r>
    <r>
      <rPr>
        <sz val="12"/>
        <color indexed="60"/>
        <rFont val="Times New Roman"/>
        <family val="1"/>
        <charset val="204"/>
      </rPr>
      <t xml:space="preserve">Выполнен ремонт провода фазы "А" </t>
    </r>
  </si>
  <si>
    <t>Акт №258</t>
  </si>
  <si>
    <r>
      <t xml:space="preserve">ПС-35/6кВ №503. АО ВЛ-6кВ ф.3-13, ф.3-17 действием МТЗ, АПВУ. </t>
    </r>
    <r>
      <rPr>
        <sz val="12"/>
        <color indexed="60"/>
        <rFont val="Times New Roman"/>
        <family val="1"/>
        <charset val="204"/>
      </rPr>
      <t xml:space="preserve">ВЛ-6 ф.3-13 оп.№67/2 фаза "С" срыв изолятора, провод на траверсе. </t>
    </r>
    <r>
      <rPr>
        <sz val="12"/>
        <rFont val="Times New Roman"/>
        <family val="1"/>
        <charset val="204"/>
      </rPr>
      <t xml:space="preserve">   Повреждение устранено 24.12.16.  ВЛ-6 ф.3-17 выполнен осмотр - дефектов не выявлено.</t>
    </r>
  </si>
  <si>
    <t>Акт №259</t>
  </si>
  <si>
    <t>Акт №260</t>
  </si>
  <si>
    <t>С-91, С-92</t>
  </si>
  <si>
    <r>
      <t>ПС 110/35/6 кВ "Игольская" АО 2СШ-110 кВ АПВ со стороны ВЛ-110 С-109 не успешное.</t>
    </r>
    <r>
      <rPr>
        <sz val="12"/>
        <color indexed="60"/>
        <rFont val="Times New Roman"/>
        <family val="1"/>
        <charset val="204"/>
      </rPr>
      <t xml:space="preserve"> Разрушение колоны В-110 ЛС-4 яч. №11 фазы «В», разрушение ТТ-110 ЛС-4 фазы «В», (эксплуатационная ответственность ПАО «ТРК»)</t>
    </r>
  </si>
  <si>
    <t>Акт №261</t>
  </si>
  <si>
    <t>ПС 110/35/10кВ "Зура" ф.4</t>
  </si>
  <si>
    <t xml:space="preserve">ВЛ-10кВ ф.4 ПС 110/35/10кВ "Зура" </t>
  </si>
  <si>
    <t>из-за неравномерного налипания снега на провода и порывистого ветра произошёл схлёст проводов в пролёте опор 7-8</t>
  </si>
  <si>
    <t>Увеличение нагрузки в связи с установкой дополнительного КТПН 1000кВА.
Вследствие увеличения нагрузки, произошел нагрев болтового соединения, что привело к нагреву и частичному разрушению изоляции кабельной муфты.</t>
  </si>
  <si>
    <t>введена в работу в декабре 2015 г</t>
  </si>
  <si>
    <t>АПвВнг(В)-LS 1х95/25-10</t>
  </si>
  <si>
    <t>Россия «Камкабель»</t>
  </si>
  <si>
    <t>Вновь введеное оборудование (в декабре 2015г)</t>
  </si>
  <si>
    <t>ТР - ноябрь  2017года</t>
  </si>
  <si>
    <t>Обесточение ПС Малобалыкская и ПС Корниловская в связи с выведенной в ремонт ВЛ-110 Магистральная-Святогор-2 (в ремонте с 03.10.16.). В 22-45 ВЛ-110 Магистральная-Святогор-2 в срок аварийной готовности включена в работу. Отключение в сетях НЮЭС АО «Тюменьэнерго». Обрыв провода ВЛ-110 в пр. опор 53-54 ф.А, провод лег на ВЛ-35 Сокол-1 (ф.В)</t>
  </si>
  <si>
    <t>ПС 35/6 кВ №255 ВЛ-6 ф.255-16</t>
  </si>
  <si>
    <t>В-6 ф.255-16</t>
  </si>
  <si>
    <t>Остановка скважин по дисбалансу напряжений. На оп.39 отгорел шлейф ф."С". Повреждение устранено в 10:50 05.10.16 г.</t>
  </si>
  <si>
    <t>Т.О. - 22.04.2016г.
Т.Р. - не производился</t>
  </si>
  <si>
    <t>Т.О. - 04.2017г.
Т.Р. - 10.2017г.</t>
  </si>
  <si>
    <t>Т.Р. - 10.2016г. (Отказ РИТУ)</t>
  </si>
  <si>
    <t>ПС 110/35/6кВ Малобалыкская ВЛ-35кВ Мадобалыкская-1</t>
  </si>
  <si>
    <t>Остановка скважин по причине отсутствия фазы "А" по причине перегорания шлейфа на опоре №6, при номинальном токе на линии,  из-за уменьшения сечения провода  фазы "А" в следстви попадания грозового разряда.</t>
  </si>
  <si>
    <t>1986, 1992, 2011</t>
  </si>
  <si>
    <t xml:space="preserve">АС-150              АС-120 </t>
  </si>
  <si>
    <t>ТО - 11.07.15г   ТР - 30.05.13</t>
  </si>
  <si>
    <t>ТР - 25.05.2023</t>
  </si>
  <si>
    <t>В результате передвижения  неустановленной техникой произошло касание проводов ВЛ-6кВ Ф «В» и Ф «С» в пролете опор 6 и 7 , выполнен ремонт ВЛ</t>
  </si>
  <si>
    <t xml:space="preserve">ПС 220/110/35 кВ Ленинская,                                            ВЛ-35кВ Лесная-1,ПС 35/6кВ №122                                      </t>
  </si>
  <si>
    <t>ВЛ-35кВ Лесная-1</t>
  </si>
  <si>
    <t>В результате приближения птицы на недопустимое расстояние к токоведущим частям ОРУ-35,произошло перекрытие воздушного промежутка между шинами 35кВ ф. «А» и «С».
Вследствие перекрытия воздушного промежутка произошло межфазное короткое замыкание, явившееся причиной отключению В-35  Лесная-1  на ПС 220/110/35кВ Ленинская.</t>
  </si>
  <si>
    <t xml:space="preserve">АС185/24  </t>
  </si>
  <si>
    <t>Прочие отечественные производители</t>
  </si>
  <si>
    <t xml:space="preserve">ТР – 29.09.2010 г., 
ТО – 20.01.2016 г. </t>
  </si>
  <si>
    <t>ТР - февраль 2019г</t>
  </si>
  <si>
    <t>20.02.2014г.,15.05.2014г</t>
  </si>
  <si>
    <t>нет, сработало АПВ</t>
  </si>
  <si>
    <t>ПС 35/6кВ№023 механический срыв привода СВ-6 кВ</t>
  </si>
  <si>
    <t xml:space="preserve">WVS-12/20/08 </t>
  </si>
  <si>
    <t>Внутреннее повреждение УКРМ-2, вздутие блоков конденсаторов</t>
  </si>
  <si>
    <t>CPEFS 23-6,3/450/WF</t>
  </si>
  <si>
    <t>ПС 35/6кВ №348 ф.348-15</t>
  </si>
  <si>
    <t>Двух фазное к.з.  в результате касания проводов ВЛ-6 кВ фаз «В» и «С» при проезде неустановленного  автотранспорта между опорой №21 и КТПН-6/0,4кВ №3 к.566А МБ.</t>
  </si>
  <si>
    <t>ТО-07.06.16             ТР-26.03.14</t>
  </si>
  <si>
    <t>ТО - 100%                     ТР- 50%</t>
  </si>
  <si>
    <t>ТО-06.12.16</t>
  </si>
  <si>
    <t>ТР-07.06.14</t>
  </si>
  <si>
    <t>ПС 35/6кВ №379, РУ-6кВ к.702 МБ ф.702-10</t>
  </si>
  <si>
    <t xml:space="preserve"> Отгорание шлейфа ф."С" с последующим К.З. ф."В,С" на спусках от ЛР-6 оп.№3-41 к КТПН-6/0,4кВ СМК «Сети Сибири» (стороний потребитель).</t>
  </si>
  <si>
    <t>Обрыв провода ф."С" в пролете оп.17-18 упавшим деревом из-за охранной зоны (ООО" Лесник+" производил расчистку трассы для укладки трубопровода). Остановка скважин по дисбалансу напряжений. Повреждение устранено в 13:20.</t>
  </si>
  <si>
    <t>ТО – 26.07.2016г.              ТР – 27.07.2007г.</t>
  </si>
  <si>
    <t>ТО – 01.2017г.              ТР – 07.2018г.</t>
  </si>
  <si>
    <t>ПС-35/6кВ №326 ф.326-15 к.13ЮСБ</t>
  </si>
  <si>
    <t xml:space="preserve">Причиной остановки скважин на кусту 13 ЮСБ стал дисбаланс напряжения в следствии отгорания провода фазы «В» на оп.№1-27 в результате раскола оголовника изолятора фазы «В» и падения провода на траверсу  оп.№1-27.  </t>
  </si>
  <si>
    <t>Провод А-95  Изолятор ШС-10Г</t>
  </si>
  <si>
    <t>Прочие отеч. Заводы</t>
  </si>
  <si>
    <t>ТР 19.08.2015         ТО 19.08.2016</t>
  </si>
  <si>
    <t>ПС-35/6 кВ №376  ф.376-21</t>
  </si>
  <si>
    <t>В-6 ф.376-21</t>
  </si>
  <si>
    <t xml:space="preserve">Двух фазное к.з из-за срыва провода с изоляторами ф. «В» на оп. 22 и оп.23 с крепежных штырей и касания с проводом фазы «С» в пролете опоры 23 и опоры 24, в следствии попадания подтоварной воды при порыве водовода в пролете опор 22-2.3       </t>
  </si>
  <si>
    <t>Провод            А-95            изолятор          ШС-10</t>
  </si>
  <si>
    <t>ТО-08.06.2016        ТР-06.02.2004</t>
  </si>
  <si>
    <t>ТО-08.12.2016           ТР- 01.06.2017</t>
  </si>
  <si>
    <t>ПС35/6кВ №044</t>
  </si>
  <si>
    <t>АВР-6 успешно. Повреждение изоляции контрольного кабеля  привело к ложному срабатыванию газовой защиты 1Т.</t>
  </si>
  <si>
    <t>ВВГ4х2,5</t>
  </si>
  <si>
    <t>ЭД -6 кВ №4                     КНС-1А МБ</t>
  </si>
  <si>
    <t>Понижение напряжения на ПС-35/6кВ №309, 375, 344, 333 и ЗРУ-6кВ КНС-1 МБ произошло вследствие  межфазного К.З. обмоток статора на ЭД-6кВ №4 КНС-1А МБ при запуске (увлажнение обмоток статора).</t>
  </si>
  <si>
    <t>СТДМ-1600-2РУХЛ4</t>
  </si>
  <si>
    <t>Т.О - 16.08.16    Т.Р. - 25.09.16</t>
  </si>
  <si>
    <t>Т.О - 100%         Т.Р. - 30%</t>
  </si>
  <si>
    <t>Т.О. - 16.11.16    Т.Р. - 09.11.16</t>
  </si>
  <si>
    <t>Т.Р. - 09.04.15, 07.06.15</t>
  </si>
  <si>
    <t xml:space="preserve">Двухфазное КЗ на ВЛ-35кВ Малый Балык-1ц на портале №2-1 отпайке на ПС-35/6кВ №375. из-за нарушения линейной изоляции МОПН-35-П , в следствии частого прохождения грозового фронта и разрядов молнии в близи ВЛ-35кВ Малый Балык 1-2  в районе оп.№39  и портала 2-1.     </t>
  </si>
  <si>
    <t>В результате отключения Т-1 по релейной защите, произошла выборочная остановка скважин кустов мех.добычи. Производятся измерения и высоковольтные испытания.</t>
  </si>
  <si>
    <t>ИП-10-2000</t>
  </si>
  <si>
    <t>ТР-05.2017
ТО-11.2016</t>
  </si>
  <si>
    <t>Нарушение регламентных интервалов проведения ТР, что привело к обра-зованию токопроводящей пыли на горизонтальной поверхности опорной изоляции и, как следствие,  межфазному замыканию по поверхности опорной изоляции ВН-6 КТПН-6/0,4кВ к.д. 73-2.
Межфазное замыкание на ВН-6кВ КТПН-6/0,4кВ к.д. 73 2 пол., явилось причиной аварийного отключения ВЛ-6кВ ф.12608 и остановки скважин</t>
  </si>
  <si>
    <t>ВНМ-10/400-20</t>
  </si>
  <si>
    <t>ТР - 04.02.2010 г</t>
  </si>
  <si>
    <t>25.11.2010, 15.11.2011, 20.11.2012, 22.11.2013, 25.11.2013, 26.11.2013, 27.11.2014г,  07.04.2015 г., 10.04.2015 г., 13.04.2015г</t>
  </si>
  <si>
    <t>Фермерское хозяйство Морозова А.Н</t>
  </si>
  <si>
    <t>ПС-35/6кВ №241  ф.241-15</t>
  </si>
  <si>
    <t>При проезде транспортного средства экскаватор «KOMATSU» ООО «СМУ-9»  под ВЛ-6кВ ф. 241-15 в районе опор №97-98, водитель-машинист допустил касание параллельно проходящих проводов связи и проводов ВЛ-6кВ, что привело к набросу провода связи на фазы «В,С» ВЛ-6кВ Ф241-15, обрыву провода фазы «А» ВЛ-6кВ Ф241-15, возникновению межфазного короткого замыкания и отключению МВ - 6кВ ф.241-15 от действия защит.</t>
  </si>
  <si>
    <t>Т.О. - 17.09.2015г.
Т.Р. - 19.09.2013г.</t>
  </si>
  <si>
    <t>Т.О. - 09.2018г.
Т.Р. - 09.2017г.</t>
  </si>
  <si>
    <t>Т.Р. - 26.09.2014г.
20.09.2016г.</t>
  </si>
  <si>
    <t xml:space="preserve">Под воздействием перепадов температур (резкое понижение до -18 гр.), на ответвительной оп.33 произошло разрушение штыревого изолятора ф."А" на обводной траверсе, на проводах ф."А" и "С" следы К.З. в пролете опор 33-1б. L-4,15 км. </t>
  </si>
  <si>
    <t>ТР - 15.02.2016</t>
  </si>
  <si>
    <t>ПС-35/6кВ №242  ф.242-06</t>
  </si>
  <si>
    <t>При падении дерева высотой более 15 метров, из-за пределов охранной зоны ВЛ-6кВ, в пролёте опор №41-42, произошло перекрытие изоляции меду фазами «А,В», что привело к возникновению межфазного замыкания и отключению МВ-6кВ  «ф.242-06» от действия защит с успешным АПВ.</t>
  </si>
  <si>
    <t>Т.О. - 25.04.2016г.
Т.Р. - 11.10.2016г.</t>
  </si>
  <si>
    <t>Т.О. - 10.2018г.
Т.Р. - 10.2017г.</t>
  </si>
  <si>
    <t>Причиной аварийного отключения МВ-6кВ ф.242-04 явилась работа защиты, в результате выхода из строя реле РСВ-13.</t>
  </si>
  <si>
    <t>Т.О. - 15.07.2016г.
Т.Р. - 14.07.2014г.</t>
  </si>
  <si>
    <t>Т.О. - .07.2017г.
Т.Р. - .07.2018г.</t>
  </si>
  <si>
    <t>Т.Р. - 28.07.2015г. (Отказ РИТУ)</t>
  </si>
  <si>
    <t>Двухфазное к.з. в результате перекрытия линейной изоляции ф."А" и "В" на ЛР-6кВ оп.№2-1 отпайки на к.20СБ при приближении птицы к контактам  ЛР-6кВ на недопустимое расстояние к токоведущим частям</t>
  </si>
  <si>
    <t>ТО -30.03.16 г;                 ТР- 07.2019</t>
  </si>
  <si>
    <t>ТР-70%</t>
  </si>
  <si>
    <t xml:space="preserve">Т.Р. - 28.07.2015г. (Отказ РИТУ)             7, 9, 10.11.2016 - для проверки РЗА.            (Отказ РИТУ)    </t>
  </si>
  <si>
    <t>В результате приближения птицы на недопустимое расстояние к токоведу-щим частям 35кВ ф. «А» и «В» произошло перекрытие изоляции.
Вследствие перекрытия птицей (сорока) линейной изоляции ф. «А» и «В» на ТР-35-1, произошло межфазное короткое замыкание, явившееся причиной отключения МВ-35-1 действием дифференциальной защиты.</t>
  </si>
  <si>
    <t>1993г</t>
  </si>
  <si>
    <t>С-35М</t>
  </si>
  <si>
    <t>ТР - 22.06.2012г. , 
ТО – 09.09.2016г</t>
  </si>
  <si>
    <t>ТР – июнь 2017г</t>
  </si>
  <si>
    <t>17.06.2014, 15.06.2016</t>
  </si>
  <si>
    <t>Дачный домв ДПК "Заречный", подсобное хозяйство в районе СНТ"Мечта", СОК "Солнечный</t>
  </si>
  <si>
    <t>Попадание воды с нефтепродуктами при порыве водовода в районе к.д. 86 на электрооборудование находящееся под напряжением, явилось причиной межфазного замыкания на опоре № 72 ВЛ-6кВ ф.12414.
Межфазное замыкание на опоре № 72 ВЛ-6кВ ф.12414 явилось причиной аварийного отключения ф.12414</t>
  </si>
  <si>
    <t>ТР - 23.07.2008 г.,  
ТО – 10.11.2015</t>
  </si>
  <si>
    <t>ТР – ноябрь 2017г</t>
  </si>
  <si>
    <t>ТР – 18.11.2009, 26.11.2010, 09.11.2011, 13.11.2012, 18.05.2013, 07.11.2014, 10.11.2015г</t>
  </si>
  <si>
    <t xml:space="preserve">Двух фазное к.з. в результате перекрытия линейной изоляции фаз "А" и "В" на ЛР-6кВ оп.№1-1 ф.103А ЮБ  при приближении птицы к контактам  ЛР-6кВ на недопустимое расстояние к токоведущим частям. Отключение яч.№5 Ввод-6кВ №1 ЗРУ-6кВ КНС-1А ЮБ произошло в результате неисправности катушки отключения (обрыв цепи отключения защит) в яч.№3 ф.103А ЮБ. </t>
  </si>
  <si>
    <t>ВЛ-6 А-95</t>
  </si>
  <si>
    <t>ТО-24.08.16                      ТР-6.04.16</t>
  </si>
  <si>
    <t>ТО-100%                  ТР-70%</t>
  </si>
  <si>
    <t>ТО-08.2018               ТР-04.2018</t>
  </si>
  <si>
    <t>Между опорами №16-17 оборван провод ф."А" в середине пролёта, лежит на земле (трубоукладчиком "ООО Синергия". Устранили.</t>
  </si>
  <si>
    <t>Место возникновения нарушения на оборудовании ЦПМЭС. Выборочная остановка скважин по посадке напряжения. Причина выясняется.</t>
  </si>
  <si>
    <t>Обледение проводов фаз "А", "В", "С" в пролете опор №1.4 и №1.5, обрыв крепления  с изоляторов на опоре №1.3 и касания проводов из-за попадания воды на провода и арматуру в пролёте опор  №1.4 -1.5 привело к двухфазному к.з. фаз "В" и "С".</t>
  </si>
  <si>
    <t>1987г, 2011г, 2012г</t>
  </si>
  <si>
    <t>ТО - 29.06.2016      ТР - 17.03.2014</t>
  </si>
  <si>
    <t>ТО - 02.17                   ТР - 06.17</t>
  </si>
  <si>
    <t xml:space="preserve"> Разрушение предохранителя ф. "В",  КЗ  ф. "А, В, С" в следствии перекрытия линейной изоляции. Посадка напряжения по ВЛ-35кВ СБ-2 цепь</t>
  </si>
  <si>
    <t>09.02.13г</t>
  </si>
  <si>
    <t>ПТ 1,3-6 -160-20У3</t>
  </si>
  <si>
    <t>ТО - 05.09.16            ТР - 11.04.15</t>
  </si>
  <si>
    <t>ТО - 01.17                   ТР - 08.17</t>
  </si>
  <si>
    <t>В результате  увеличения тяжения проводов при понижении температуры окружающего воздуха произошло разрушение и срыв изолятора фазы «В» с опоры №50, что привело к схлесту проводов фаз «АВС» в пролете опор 50-51, трехфазному короткому замыканию и отключению МВ-6кВ ф.242-04 от действия защит с неуспешным АПВ</t>
  </si>
  <si>
    <t>Попадание подтоварной воды на опору с ЛР-6кВ и КТПН 6/0,4кВ, произо-шло их обледенение, что привело к  трехфазному короткому замыканию и отключению МВ-6кВ ф.244-14 от действия защит с неуспешным АПВ. Порыв водовода в районе к.110 , КТП-6/0.4- 400кВА и опора с ЛР-6кВ обледенели. На оп.№47 разорвали шлейфа в сторону к.110.</t>
  </si>
  <si>
    <t>Т.О. - 06.06.2016г.
Т.Р. -23.05.2013г.</t>
  </si>
  <si>
    <t>Т.О. - .06.2017г.
Т.Р. - .12.2016г.</t>
  </si>
  <si>
    <t xml:space="preserve">Т.Р. - 17.06.2014г. 22.12.2015г. 
(Отказ РИТУ)    </t>
  </si>
  <si>
    <t>При разрушении изолятора в БРНО электродвигателя № 2 КНС-5 вследствии длительного срока эксплуатации (с 1994 года) произошло межфазное замыкание
Межфазное замыкание в БРНО электродвигателя 6кВ № 2 КНС-5 привело к отключению ВВ-6кВ яч. № 15 электродвигателя № 2 действием защит и посадке напряжения с частичной остановкой скважин</t>
  </si>
  <si>
    <t>2006г</t>
  </si>
  <si>
    <t>СТД-1250</t>
  </si>
  <si>
    <t>ТР - 20.10.2016</t>
  </si>
  <si>
    <t>ТР - апрель 2017г</t>
  </si>
  <si>
    <t>на к.239 на ЛР-6 кВ ф.5139-08 произошло разрушение  подвижного контакта  на ЛР-6 ф.5139-08 и остановка скважин в КТПН 6/0,4 №1,2.    К.239 запитали от ф.5139-17.</t>
  </si>
  <si>
    <t>2017</t>
  </si>
  <si>
    <t xml:space="preserve">При движении  экскаватора типа KOMATSU PC220  гос. номер 7028СХ 66 ООО “РУСРС” с поднятой стрелой под ВЛ-6кВ произошло межфазное замы-кание проводов  ф. «А» и «В» в пролете опор № 29-30.
Межфазное замыкание проводов  ф. «А» и «В»  стрелой экскаватора в про-лёте опор № 29-30 явилось причиной отключения ф.10218 с успешным АПВ. </t>
  </si>
  <si>
    <t>ТР – 24.03.2011 г. , 
ТО – 09.06.2016 г</t>
  </si>
  <si>
    <t>ТР - июнь 2017 г</t>
  </si>
  <si>
    <t>24.02.12, 02.04.13, 01.04.14, 16.06.16</t>
  </si>
  <si>
    <t>А-95                       ШС-10</t>
  </si>
  <si>
    <t>ТО-25.05.2016г        ТР-27.11.2008г.</t>
  </si>
  <si>
    <t>ТО-05.2017г                    ТР-11.2018г.</t>
  </si>
  <si>
    <t>ТО-04.08.2016г        ТР-20.08.2013г.</t>
  </si>
  <si>
    <t>ТО-02.2017г                    ТР-08.2017г.</t>
  </si>
  <si>
    <t xml:space="preserve">2С-6 в БКРУ-6 к.3091 включена от 1С-6 ч/з СВ-6 . При выходе из строя блока управления выключателем БУ TEL-100/220-12-03А сформировался сигнал на отключение СВ-6кВ. Причина отказа блока БУ TEL100/220-12-03А: повреждение микросхемы формирования управляющих сигналов. </t>
  </si>
  <si>
    <t>БУ TEL-100/220-12-03А</t>
  </si>
  <si>
    <t xml:space="preserve">ТО – 02.04.2016г., ТР - 10.2016г - отказ </t>
  </si>
  <si>
    <t>Зацеп провода фазы «В» в пролете опоры №94 и передвижной опоры №1, отпайка на КТПН-6/0,4кВ №1 к.3 Чуп., срыв провода  ВЛ-6кВ фазы «В» с изолятора привело к касанию провода фазы «В» с проводом фазы «С» к двухфазному К.З. фаз «В» и «С». (автосамосвала "Skania" принадлежащей ООО"ЮграТрансСтройЛес" )</t>
  </si>
  <si>
    <t>ТР-06.2018</t>
  </si>
  <si>
    <t>В результате резких перепадов температур и длительного срока эксплуатации произошло разрушение фарфоровых изоляторов ф. «В» и «С» на оп.№76, произошло перекрытие  линейной изоляции 
Вследствие перекрытия линейной изоляции ф. «В» и «С» на оп.№76, про-изошло двухфазное короткое замыкание, явившееся причиной отключения ф.18309.</t>
  </si>
  <si>
    <t>ТР – 30.10.2006г,
ТО-5.04.2016г</t>
  </si>
  <si>
    <t>16.10.07, 15.05.08, 06.05.09, 07.05.10, 03.05.12, 07.05.13, 07.05.14, 5.04.2016.</t>
  </si>
  <si>
    <t>На опоре 27, на шлейфе фазы А следы воздействия электрической дуги, на траверсе фазы А, с верху обнаружены птичьи экскременты. Причиной отключения ВЛ явилось перекрытие воздушного промежутка провод – земля под  воздействием птичьих экскрементов и возникновение однофазного дугового замыкания на заземлённую часть опоры.</t>
  </si>
  <si>
    <t>Причиной аварийного отключения МВ-6кВ электродвигателя №3 «КНС-1Е» явился тяжелый пуск после замены насосного агрегата, в результате чего произошла посадка напряжения по 2 С.Ш. 35кВ на ПС 110/35/6 КНС-20 и выборочной остановке скважин кустов мех. добычи.</t>
  </si>
  <si>
    <t>Выборочная остановка скважин  на к.2 Встр. Отключений  на электрооборудовании ООО"РН-Юганскнефтегаз" нет. Причины остановки скважин согласно предоставленных данных со СУ явилось: 437г - обрыв фазы; 404г - превышение Iv-120%; 420г – IGBT5.</t>
  </si>
  <si>
    <t>12.90г</t>
  </si>
  <si>
    <t>Т.О.-22.06.16г             Т-24.06.13г</t>
  </si>
  <si>
    <t>Т.О-12.16г                                   Т-.06.18г</t>
  </si>
  <si>
    <t>0тказ                           Т-26.06.14г                               Т-22.06.16г</t>
  </si>
  <si>
    <t xml:space="preserve">ТО – 07.06.2016г, 
ТР  – 17.06.2011г.
</t>
  </si>
  <si>
    <t>ТР- Декабрь 2016     ТО-июнь 2017</t>
  </si>
  <si>
    <t>13.02.2012г., 04.12.2013г., 02.12.2014г.,</t>
  </si>
  <si>
    <t>Под воздействием перепадов температур (резкое понижение до -32 гр.) произошло разрушение штыревого изолятора на оп. №10. При разрушении изолятора ф. «В» и срыва провода с узла крепления произошло касание провода  с ф. «А» и межфазное К.З., ВЛ-6кВ отключена действием токовых защит.</t>
  </si>
  <si>
    <t>изолятор ШС-10</t>
  </si>
  <si>
    <r>
      <t xml:space="preserve"> произошло </t>
    </r>
    <r>
      <rPr>
        <sz val="12"/>
        <color rgb="FFFF0000"/>
        <rFont val="Times New Roman"/>
        <family val="1"/>
        <charset val="204"/>
      </rPr>
      <t>КЗ</t>
    </r>
    <r>
      <rPr>
        <sz val="12"/>
        <rFont val="Times New Roman"/>
        <family val="1"/>
        <charset val="204"/>
      </rPr>
      <t xml:space="preserve"> КЛ-0,4 ф.С от трансформатора до вводного АВ-0,4 ,что привело к остановке скважин КТПН 6/0,4 №3. Заменили КЛ-0.4.</t>
    </r>
  </si>
  <si>
    <t>ПВЗх95 КЛ-0,4</t>
  </si>
  <si>
    <t xml:space="preserve">В результате нарушения технологического режима работы  СЧРП КНС-545 произошло отключение ВВ-6 Ф211-03 на ПС 35/6 №211 при запуске агр.№3 на КНС-545,  что привело к обесточиванию 
2С-6 на КНС-545 и остановке скважин на кустах м.д.). </t>
  </si>
  <si>
    <t>Т.О.-14.07.15г             Т.Р.-23.04.14г</t>
  </si>
  <si>
    <t>Т.О.-0% 
 Т.Р.-0%</t>
  </si>
  <si>
    <t>Т.О.-октябрь 2017г.                    Т.Р.-апрель 2017г.</t>
  </si>
  <si>
    <t>Т.О.-январь 2016г.                    Т.Р.-апрель 2016г.</t>
  </si>
  <si>
    <t>Отключение ВВ-35 Т-2 пусковым органом минимального напряжения устройства АВР-35</t>
  </si>
  <si>
    <t>ВБЭТ-35-III-25/630</t>
  </si>
  <si>
    <t>При  включение ПС Южная, находящейся в эксплуатационной ответственности АО «ЮТЭК- Нефтеюганск», сработала дифференциальная защита Т-1 и  не отключился ВВ-35 Т-1, что привело к отключению ВЛ-35 Московская-1. 
Дефект на оборудовании стороннего потребителя (АО «ЮТЭК-Нефтеюганск»).</t>
  </si>
  <si>
    <t xml:space="preserve">ТО – 02.12.2016г, 
ТР  – 12.12.2013г.
</t>
  </si>
  <si>
    <t xml:space="preserve">ТО – 06.2017г, 
ТР  – 12.2017г.
</t>
  </si>
  <si>
    <t xml:space="preserve">ВЛ-110кВ Сибирь-Пойковская </t>
  </si>
  <si>
    <t>ТМГ-100/35Х</t>
  </si>
  <si>
    <t>ТО (14.06.16г.), ТР (20.09.16г.)</t>
  </si>
  <si>
    <t xml:space="preserve">ТО(25.12.16г.), ТР (06.09.18г.). </t>
  </si>
  <si>
    <t>Под воздействием низкой температуры  (-44 гр.) возникло повышенное механическое напряжение на изолятор, что привело к его  разрушению на оп.9. При разрушении изолятора ф. «В» и срыва провода с узла крепления произошло касание провода  с ф. «А» и межфазное К.З., ВЛ-6кВ отключена действием токовых защит.</t>
  </si>
  <si>
    <t>В результате резкого понижения температуры произошло увеличение механических напряжений силовых шин 6 кВ на опорную изоляцию распределительного устройства, что вызвало разрушение изолятора ф. «В» в ячейке ф.13114.
Разрушение изолятора явилось причиной возникновения электрической дуги, вызвавшей ионизацию окружающего воздуха, что привело к двухфазному КЗ.</t>
  </si>
  <si>
    <t>ТР - 18.11.2009г., 
ТО - 30.11.2016г</t>
  </si>
  <si>
    <t>ТР - ноябрь  2017 года</t>
  </si>
  <si>
    <t xml:space="preserve">ТР – 15.11.2010, 15.11.2011, 15.11.2012, 20.11.2012, 23.11.2012, 06.11.2013, 12.11.2013, 10.12.2014, 12.11.2015, 17.11.2015, 20.11.2015, 28.11.2015, 22.11.2016 </t>
  </si>
  <si>
    <t>ПС 110/35/6кВ Иглинская ЗРУ-6 КНС-2ЮБ                          ВЛ-6кВ ф.212ЮБ</t>
  </si>
  <si>
    <t xml:space="preserve">Обрыв фазы "С"  из-за тежения проводов, в результате влияния низких температур, в пролете опор №20 и 21  (в месте уменьшения сечения провода, вследствии попадания грозового разряда в грозовой период) </t>
  </si>
  <si>
    <t>ТО 06.08.2016.                        ТР 20.03.2015.</t>
  </si>
  <si>
    <t xml:space="preserve">      ТР июнь 2017.</t>
  </si>
  <si>
    <t>РГП-2-35II/1000УХЛ1</t>
  </si>
  <si>
    <t>Украина г.Ровно</t>
  </si>
  <si>
    <t>ТО (12.10.16г.), ТР (14.07.16г.)</t>
  </si>
  <si>
    <t>ТО(18.04.17г.), ТР (10.07.18г</t>
  </si>
  <si>
    <t>Изолятор           ШС-10Д    Провод                А-95</t>
  </si>
  <si>
    <t>Т.О.-15.03.16г             Т.Р.-16.06.14г</t>
  </si>
  <si>
    <t>Т.О.-100%                        Т.Р.-0%</t>
  </si>
  <si>
    <t>Т.О.-март 2017г.                    Т.Р.-сентябрь 2017г.</t>
  </si>
  <si>
    <t>0тказ                           Т.Р.-07.09.16г                               Т.Р.-21.09.16г</t>
  </si>
  <si>
    <t>ВЛ-6кВ Ф-5003-06 разрушение изолятора фазы А на ЛР-6 опора №32при аномальной температуре наружного воздуха (-54ºС), .Остановка скважин по дисбалансу напряжения. Не выполнение технического обслуживания оборудования в полном объеме,отказы ППР с 2009 года. Длинна ВЛ=1.6км.</t>
  </si>
  <si>
    <t>ООО НМУ</t>
  </si>
  <si>
    <t>04.2016-осмотр</t>
  </si>
  <si>
    <t>Отказы с 2009г</t>
  </si>
  <si>
    <t>Обламывание пасынка траверсы фазы «В» оп.78 ф.348-13 привело к схлесту проводов фазы «А» «В» «С», отключению  ВЛ-6кВ ф.348-13 и  В-6кВ ввода№1 действием  токовых защит.</t>
  </si>
  <si>
    <t>Опора метал. ППт-10-1  Провод А-120.  Изоляторы     ПС -10, ШС -10</t>
  </si>
  <si>
    <t>ТО-20.07.16.          ТР-09.07.15.</t>
  </si>
  <si>
    <t>ТО - 100                        ТР - 40</t>
  </si>
  <si>
    <t>ТО-октябрь 2016.              ТР- май 2018.</t>
  </si>
  <si>
    <t>ТР-04.10.11</t>
  </si>
  <si>
    <t>ПС№ 119 1С-6</t>
  </si>
  <si>
    <t>Низкая температура окружающей среды (-50 градусов) явилась причиной натяжения проводов в пролёте опор 34/4 – 34/5 (пролет 250м) и как следствие обрыва провода ф. «В» ВЛ-35 Тюменская-1. Отсутствие напряжения 35кВ по ф. «В» привело к срабатыванию автоматики включения резерва на ПС№ 119 (отключился ВВ-6 Ввод-6-1, включился СВВ-6).
Причиной остановки скважин к.д. 70А, 90, 131 Южно-Сургутского м/р явилось отсутствие напряжения по 1С-6 ПС№ 119 на время работы АВР-6</t>
  </si>
  <si>
    <t xml:space="preserve">ТР – 12.03.2012 г.,  
ТО – 01.03.2016 г. </t>
  </si>
  <si>
    <t>ПС 110/35/6кВ Горшковская       ВЛ-6 ф.86-13</t>
  </si>
  <si>
    <t>На отпайке ВЛ-6 кВ ф. 3097-15 в пролете опор №№2-3, принадлежащий  ООО УК «Юграгидрострой», обнаружен провис проводов ф. «А», ф. «С», следы термического воздействия электрической  дуги</t>
  </si>
  <si>
    <t>ТО 12.07.2016                      ТР 22.01.2016</t>
  </si>
  <si>
    <t>ТО 12.07.2017                      ТР 18.01.2017</t>
  </si>
  <si>
    <t xml:space="preserve">ТО 12.07.2016 </t>
  </si>
  <si>
    <t xml:space="preserve">Касание грозотроса с проводом ф. «А» в пролете опор 38-39 при порыве ветра явилось причиной замыкания и отключения ВЛ-110 Восточный - Ши-роковская. 
Ослабление крепления в натяжном болтовом зажиме (НБН) за время экс-плуатации(9 лет) явилось причиной увеличения стрелы провиса и как следствие уменьшения воздушного промежутка между грозотросом и проводом ф. «А» ВЛ-110 Восточный - Широковская </t>
  </si>
  <si>
    <t>2007г</t>
  </si>
  <si>
    <t>Грозотрос – С-50, провод АС-120</t>
  </si>
  <si>
    <t xml:space="preserve">ТР - 22.12.2011г ,
ТО – 25.12.2016г.
</t>
  </si>
  <si>
    <t>ТР - 2021г</t>
  </si>
  <si>
    <t>Причиной аварийного отключения ВЛ 220 кВ Пыть-Ях – Усть Балык-1 явилось однофазное к.з. - перекрытие фазы «С» в пролете опор № 180-181 неустановленной техникой.
Отключение оборудования находящегося в эксплуатационной ответствен-ности ООО «РН-Юганскнефтегаз» не было.</t>
  </si>
  <si>
    <t xml:space="preserve">2-х  фазное К.З. фаз «А» и «С» на ВЛ-6 кВ оп. №36, вследствие разрушения (ослабление металлического колпака) на линейных изоляторах ф. «А» и «С» на оп. №36 ВЛ-6 кВ ф.381-05. 
</t>
  </si>
  <si>
    <t>штыревой изолятор ШПУ-10</t>
  </si>
  <si>
    <t>ТО - 22.11.2016
ТР - 06.09.2014</t>
  </si>
  <si>
    <t xml:space="preserve">         ТО - 22.11.2016       ТР - 06.09.2014</t>
  </si>
  <si>
    <t>ТР-2018г. 
ТО-</t>
  </si>
  <si>
    <t>КЗ в станции управления  скважины № 7725 ООО «Борец Сервис Нефтеюганск»,  привело к отключению ВЛ-6кВ ф.374-22 действием токовых защит.</t>
  </si>
  <si>
    <t xml:space="preserve">2х-фазное К.З. при схлесте проводов фазы «А» и «С» из-за обрыва провода фазы «С» стрелой экскаватора Хитачи-200, принадлежащей ООО "Ламор-Югра", при проезде между опорами №2-18 и №2-19 </t>
  </si>
  <si>
    <t>Провод А-95, изоляторы ШС-10</t>
  </si>
  <si>
    <t>23.12.11г.</t>
  </si>
  <si>
    <t>12.2017г.</t>
  </si>
  <si>
    <t>В месте провиса, грозотрос лег на ВЛ-35 Север-2 (находящийся под напряжением) в пролете опор №50а-50б провис грозотрос строящейся ВЛ-220кВ и лег на провод ф. «В» ВЛ-35кВ.
Для устранения замыкания на землю была  выведена в ремонт ВЛ-35 Север-2, на время демонтажа грозотроса, что явилось причиной остановки скважин на кустах добычи.</t>
  </si>
  <si>
    <t>ПС35/6кВ №248                 ВЛ-6 ф.248-16</t>
  </si>
  <si>
    <t>В результате порыва водовода и попадания подтоварной воды на провода в пролете оп. №6-7 отпайка на к 289, произошло двухфазное короткое замыкание</t>
  </si>
  <si>
    <t>Порыв водовода, обледенение проводов в пролете  оп. №5-оп.№6.2 привело к снижению изоляции фаз «А», «В» и «С»  и меж фазному короткому замыканию.</t>
  </si>
  <si>
    <t>ТО 22.06.2016.                        ТР 24.11.2015.</t>
  </si>
  <si>
    <t xml:space="preserve">      ТР ноябрь 2017.</t>
  </si>
  <si>
    <t>ТМГ-СЭЩ 1000/10-11 УХЛ1</t>
  </si>
  <si>
    <t>Россия, г.Самара</t>
  </si>
  <si>
    <t>ТО 22.08.2016
ТР 10.04.2016</t>
  </si>
  <si>
    <t>ТО февраль 2017
ТР август 2017</t>
  </si>
  <si>
    <t>12.08.2010, 30.08.2011, 22.08.2012, 13.08.2013, 13.08.2014,
14.08.2015</t>
  </si>
  <si>
    <t>опора №7 КП-4</t>
  </si>
  <si>
    <t>Ф-1, КП-4</t>
  </si>
  <si>
    <t>обрыв вязки провода к изолятору на опоре №7 Куст №4</t>
  </si>
  <si>
    <t>Алюмингевая вязка ШС-10</t>
  </si>
  <si>
    <t>ЗАО «Высоковольтный союз»</t>
  </si>
  <si>
    <t>ООО "МоторСич"</t>
  </si>
  <si>
    <t>Разрушение изолятора, Карьер №7</t>
  </si>
  <si>
    <t>ООО "БурЭнерго"</t>
  </si>
  <si>
    <t xml:space="preserve">Сигнал об АО по АСДУ. Сработало указательное реле "АО", АПВ-успешно. Причина: в результате наезда неизвестной техники на оп.№201/1, (скол тела опоры,присутствуют следы техники) слетела вязка провода  ф-"С", произошел схлест проводов и кратковременное междуфазное КЗ. </t>
  </si>
  <si>
    <t>Аварийное отключение во внешних сетях. Вывод в ремонт для устранения дефекта без согласования с АО "СНГ"</t>
  </si>
  <si>
    <t>Работала МТЗ. АПВ-не успешно.РПВ-успешно. После включения появилось замыкание на "землю" ф-"В".Причина: в результате износа произошло разрушение колпачка под штыревым изолятором ШФ-10 ф-"В" на  оп.№216, в результате слетел изолятор, произошел схлест проводов соседних фаз, что привело к действию защит и отключению ВЛ. Произведено восстановление слетевшего изолятора и оборванного провода.</t>
  </si>
  <si>
    <t>01.09.16;      10.06.15</t>
  </si>
  <si>
    <t>Работала МТЗ. АПВ- не успешно, РПВ не производили. Причина: в пролете оп. № 29-30 (ВЛ-6кВ Ф-5), обнаружено касание  проводов веток деревьев, следы КЗ на проводах фаз «А» и «С», деревья спилили. АПВ - не успешно по причине неисправности привода МВ-6 Ф-5 (скв.нет).  04.10.16г. произвели ремонт привода. Причина отключения ввода-6кВ - неправильное действие РЗА</t>
  </si>
  <si>
    <t>Сигнал об АО по АСДУ. Сработало указательное реле "АО", АПВ-успешно. Причина: в результате грозового перенапряжения в районе опоры № 165 произошел электрический пробой подвесных изоляторов фаз "А" и "В"  с их последующим разрушением.</t>
  </si>
  <si>
    <t>04.08.16;      01.09.14</t>
  </si>
  <si>
    <t>Работала МТЗ. АПВ- нет. РПВ-не успешно. Причина: в результате воздействия неблагоприятных погодных условий (сильный порывистый ветер) произошло падение дерева на провода  ВЛ в пролете опор №№ 31-32, вызвавшее схлест проводов и 2-х фазное КЗ. Провода ВЛ не повреждены. На 2016г. запланирован КР (вырубка ДКР) ВЛ-6кВ Ф-1 ПС 35/6кВ "Сытовка"</t>
  </si>
  <si>
    <t>НТМИ-6-66У3</t>
  </si>
  <si>
    <t>Сигнал об АО по АСДУ. Работала Диф.защита Т-1-Т. на МПУ «Сириус» прописана ошибка «внешняя неисправность». Обнаружен неисправный ТН-6-1. Неисправность «Сириуса» устранена, ошибка снята. Причина: В результате реконструкции ПС 35/6кВ "Городецк" после наладки и введения в работу нового оборудования не произведена настройка ДЗТ. 04.10.2016 ДЗТ трансформатора Т-1-Т (1600кВА) выведена из работы, т.к. применяется ТО, удовлетворяющая требованиям чувствительности.</t>
  </si>
  <si>
    <t>Работала МТЗ. РПВ-успешно. Произведен осмотр  ВЛ-6 кВ Ф-2 ПС 35/6 кВ «Стрельная» - повреждений не обнаружено. Возможно касание проводов ВЛ ветками деревьев, находящихся в охранной зоне ВЛ при порывах ветра.</t>
  </si>
  <si>
    <t>Сигнал об АО по АСДУ. Работала МТЗ. АПВ-нет. РПВ-успешно. Причина: касание проводов ВЛ ветками деревьев, находящихся в охранной зоне ВЛ при порывах ветра.</t>
  </si>
  <si>
    <t>АС-95, АС-70</t>
  </si>
  <si>
    <t>Работала ТО. АПВ-успешно. При осмотре ВЛ-35 кВ «Озеркинская-1»  в полном объеме причины АО не обнаружены.</t>
  </si>
  <si>
    <t>Кратковременное отключение персоналом МРСК Волги (ЖигПО). Отключение производилось без согласования с АО "СНГ"</t>
  </si>
  <si>
    <t>Сигнал об АО по АСДУ. Работала МТЗ 2ст. Сработало указательное реле "земля". Замыкания на "землю" нет. АПВ-успешно. Причина:схлест проводов при порывистом ветре в пролете оп.№№400/127-400/128 в результате сильного провиса проводов. 11.10.2016 в данном пролете установлена дополнительная опора для ликвидации провиса проводов.</t>
  </si>
  <si>
    <t>Работала 1 ст.ТЗНП. АПВ-успешно. Произведен осмотр ПС110/35/6кВ "Подгорная"(АО"СНГ"), "Лугань" (АО "СНГ"). Повреждений не обнаружено. Произведен осмотр отпайки от оп.№ 110 ВЛ-110кВ "Коханы-1"(АО "СНГ") на ПС 110/35/6кВ "Подгорная" - обнаружено перекрытие между проводом фазы "С" и траверсой на опоре № 41 продуктами жизнедеятельности птиц.</t>
  </si>
  <si>
    <t>Работала 1 ст.ТЗНП. АПВ-успешно. Причина: перекрытие продуктами жизнедеятельности птиц между проводом фазы "С" и траверсой на опоре № 41 .</t>
  </si>
  <si>
    <t>Работала МТЗ. АПВ- успешно. Причина: падение высохшего дерева из-за охранной зоны ВЛ в пролёте  оп.№№ 98-99, что привело к схлесту проводов и междуфазному КЗ.</t>
  </si>
  <si>
    <t>яч. РУ Тип -К-63</t>
  </si>
  <si>
    <t>Сигнал об АО по АСДУ. Сработало указательное реле "Аварийное откл.", дуговая защита. АПВ-нет, РПВ- успешно. Причина: Нарушение целостности изоляции проводов вторичных цепей фототерристора в отсеке ВВ-10 БСК-10-1 (старение и износ изоляционных материалов).</t>
  </si>
  <si>
    <t>Работала МТЗ. АПВ-успешно. Произвели осмотр ВЛ-6 кВ - повреждений не обнаружено.Произведён осмотр шести ТП-6/0,4 кВ- повреждений не обнаружено, дальнейший осмотр ТП запланирован на 14.10.2016 г. Персонал СЭС произвёл осмотр КТППН на Ф-41 - повреждений не обнаружено. Осмотр КТП СКЗ персоналом ПХГпроизведен 14.10.2016 г., замечаний нет.</t>
  </si>
  <si>
    <t>Сигнал об АО по АСДУ. Работала МТЗ. АПВ-успешно. При осмотре ВЛ-6 кВ в полном объеме причины АО не обнаружены.</t>
  </si>
  <si>
    <t>03.10.16;      01.09.14</t>
  </si>
  <si>
    <t>Работала ТО. АПВ- нет. РПВ- успешно. Причина: в результате воздействия неблагоприятных погодных условий (сильный порывистый ветер) произошло падение дерева на провода  ВЛ в пролете опор №№ 41-42, вызвавшее схлест проводов и 2-х фазное КЗ. Провода ВЛ не повреждены. На 2016г. запланирован КР (вырубка ДКР) ВЛ-6кВ Ф-1 ПС 35/6кВ "Сытовка"</t>
  </si>
  <si>
    <t>10.08.16;      19.06.15</t>
  </si>
  <si>
    <t>Работала МТЗ. АПВ- успешно. Причина: падение высохшего дерева из-за охранной зоны ВЛ в пролёте  оп.№№ 110/19-110/20, что привело к схлесту проводов и междуфазному КЗ.</t>
  </si>
  <si>
    <t>Работала МТЗ. АПВ- успешно. Причина: падение высохшего дерева в пролёте  оп.№№ 10-11, что привело к схлесту проводов и междуфазному КЗ.</t>
  </si>
  <si>
    <t>18.10.16;      19.06.15</t>
  </si>
  <si>
    <t>Работала МТЗ. АПВ- не успешно. РПВ - не успешно. Причина: падение высохшего дерева из охранной зоны ВЛ в пролёте  оп.№№ 8-9 ответвления от опоры № 60, что привело к обрыву проводов всех трех фаз. Произведено восстановление оборванных проводов</t>
  </si>
  <si>
    <r>
      <t>Вывод в ремонт для устранения дефектного провода (отгорел) ф-"А" на оп.№2200/33 и замены изолятора ф-"А" на оп.№2200/65.</t>
    </r>
    <r>
      <rPr>
        <b/>
        <sz val="12"/>
        <rFont val="Times New Roman"/>
        <family val="1"/>
        <charset val="204"/>
      </rPr>
      <t>Работы проводились без согласования с А.О "СНГ".</t>
    </r>
  </si>
  <si>
    <r>
      <rPr>
        <sz val="12"/>
        <rFont val="Times New Roman"/>
        <family val="1"/>
        <charset val="204"/>
      </rPr>
      <t xml:space="preserve">Кратковременное отключение ВЛ-6 кВ Ф-2 для восстановления нормальной схемы эл. снабжения. </t>
    </r>
    <r>
      <rPr>
        <b/>
        <sz val="12"/>
        <rFont val="Times New Roman"/>
        <family val="1"/>
        <charset val="204"/>
      </rPr>
      <t>Отключение проводилось без согласования с А.О "СНГ".</t>
    </r>
  </si>
  <si>
    <r>
      <t xml:space="preserve">Работала МТЗ. АПВ- успешно. </t>
    </r>
    <r>
      <rPr>
        <sz val="12"/>
        <rFont val="Times New Roman"/>
        <family val="1"/>
        <charset val="204"/>
      </rPr>
      <t>Произведён осмотр ВЛ-6 кВ от оп. № 1 до оп. №129 - повреждений не обнаружено. Дальнейший осмотр будет произведён 19.10.2016 г. в светлое время суток. Обнаружено лежащее под проводами дерево в пролете опор №№ 110/19-110/20, упавшее из-за охранной зоны ВЛ.</t>
    </r>
  </si>
  <si>
    <t xml:space="preserve">ВЛ-6 кВ Ф-41 ПС 35/6 кВ временная
"Дмитриевская"
</t>
  </si>
  <si>
    <t>Работала МТЗ. АПВ-успешно.
Произведён осмотр ВЛ-6 кВ и ТП -6/0,4 кВ, повреждений не обнаружено. Причина - залипание контактов вышедшего из строя промежуточного реле.</t>
  </si>
  <si>
    <t>РП-341</t>
  </si>
  <si>
    <t>Сигнал об АО по АСДУ. Работала МТЗ. АПВ-успешно. Причина: наличие тока на отключающей катушке -ВВ-6кВ из-за подгорания контактных поверхностей и залипание контактов вышедшего из строя промежуточного реле РП-341. Замена дефектного реле  выполнена 3.11.16.</t>
  </si>
  <si>
    <t>Сигнал об АО по АСДУ. Работала МТЗ. АПВ-успешно. Причина: схлест проводов ВЛ в пролете опор №№ 115-116 (сильный провис проводов) в результате воздействия неблагоприятных погодных условий (Снег, метель, порывистый ветер.)7.11.2016 устранили провис проводов и на оп.№1Б заменили дефектный изолятор ф-"А".</t>
  </si>
  <si>
    <t>ТМН 2500/35</t>
  </si>
  <si>
    <t>ЗАО "КТЗ"</t>
  </si>
  <si>
    <t>Сигнал об АО по АСДУ. Сработало указательное реле "Газовая защита" Т-1-Т. Причина: в результате износа контрольного кабеля газовой защиты Т-1-Т на участке от клеммного ящикаТ-1-Т до шкафа защитф Т-1-Т в РУ-6кВ произошло короткое замыкание между жилами кабеля, что привело к ложному срабатыванию газовой защиты трансформатора.</t>
  </si>
  <si>
    <t xml:space="preserve">Сигнал об АО по АСДУ не поступал (нет связи с ПС 35/6кВ "Сытовка"). Работала МТЗ. (АПВ-нет). РПВ-успешно. Причина: под действием сильного порывистого ветра произошел слом и падение дерева на провода ВЛ-6кВ в пролёте опор №№32-33. Требуется вырубка ДКР в охранной зоне ВЛ. </t>
  </si>
  <si>
    <t>Работала ТО. АПВ- успешно. Осмотр ВЛ-6 кВ и ТП -6/0,4 кВ запланирован на 06.11.16г.Произведён осмотр 
ВЛ-6 кВ -причины А.О.-не обнаружены. 07.11.16г. при осмотре 
ВЛ-6 кВ -обнаружены следы схлеста провисших проводов в пролете опор №№ 100/16-110/1 (фазы "А" и "В")</t>
  </si>
  <si>
    <t>09.02.16;      10.06.15</t>
  </si>
  <si>
    <t xml:space="preserve">Сигнал об АО по АСДУ. Работала ТО. АПВ-успешно. Причина: в результате провиса проводов ВЛ под действием сильного порывистого ветра произошел схлест проводов в пролёте опор №№ 100/16-110/1, что привело к 2-х фазному КЗ. </t>
  </si>
  <si>
    <t>Сработало указательное реле АО. АПВ-успешно. Произведён осмотр ВЛ-6 кВ -обнаружен провис проводов от опоры № 7Д к СКЗ-7.</t>
  </si>
  <si>
    <t xml:space="preserve">Сигнал об АО по АСДУ. Сработало указательное реле АО. АПВ-успешно. Причина: в результате провиса проводов ВЛ  от опоры № 7Д к СКЗ-7 произошел схлест проводов, что привело к 2-х фазному КЗ. </t>
  </si>
  <si>
    <t>ВВ-6кВ Тип -КЭК2-6,3-150-2,1</t>
  </si>
  <si>
    <t>18.10.16;      20.05.15</t>
  </si>
  <si>
    <t>Сигнал об АО по АСДУ. Указательные реле не сработали. РПВ- не успешно. Причина: в результате разгерметизации вакуумных камер выключателя произошло 3-з фазное КЗ в ячейке БСК-6-2 с повреждением камер.</t>
  </si>
  <si>
    <t>Опора ВЛ-35кВ; Тип-СК-22</t>
  </si>
  <si>
    <t>Работала Т.О.АПВ-не успешно. РПВ-не производили. Причина: автомашиной SCANIA гос.номер М 228 КУ 116 RUS сбита оп.№15. Опора лежит на земле. 08.11 произвели замену дефектной  оп.№15. 09.11.-10.11. произвели  монтаж проводов. В 15:18 10.11. Восстановлена нормальная схема эл. снабжения.</t>
  </si>
  <si>
    <t>Работала МТЗ. АПВ-нет.
В 21:21 РПВ-не успешно.
Осмотр ВЛ перенесен на 8.11.2016 на светлое время суток по причине неблагоприятных метеоусловий (снег,дождь,сильный порывистый ветер). Произвели осмотр ВЛ и обнаружили в пролете оп.№15з-16з дерево на проводах, обрыв вязки провода Ф-"А" на оп.№15з. В 9:40 Уч. ВЛ-6 кВ от ПП-2 до ПП-8 выведен в ремонт.С 11:10 до 11:30
Снятие дерева с проводов ВЛ-6 кВ в пролете опор №15з-16з, восстановление вязки провода фаза "А" на опоре №15з.</t>
  </si>
  <si>
    <t xml:space="preserve">Работала МТЗ. (АПВ-нет). РПВ-успешно. Причина: под действием сильного порывистого ветра произошел слом и падение дерева на провода ВЛ-6кВ в пролёте опор №№ 15з-16з, что привело к схлесту проводов и обрыву вязки провода Ф-"А" на оп.№15з. Требуется вырубка ДКР в охранной зоне ВЛ. </t>
  </si>
  <si>
    <t>опорные изоляторы ИО-6-3,75У3 на ТП-64-27; предохранители ПТ 1.2-10-40-31,5У3</t>
  </si>
  <si>
    <t>Сигнал об АО по АСДУ. Работала МТЗ.АПВ-не успешно.
РПВ-не успешно.Причина : КЗ в куполе ТП 64-27 из-за вышедших из строя опорных изоляторы ф «А» и «В», что явилось причиной образования дуги, приведшей к выходу из строя предохранителей 6 кВ всех трех фаз.</t>
  </si>
  <si>
    <t>клеммный ряд  вторичных цепей  привода МВ-35 Т-2-Т</t>
  </si>
  <si>
    <t>Сработало указательное реле"Авар.отключение".Причина:  в результате старения и износа (рассыхания) клеммника вторичных цепей привода МВ-35кВ Т-2-Т  произошло КЗ цепей отключения в клеммном ящике релейной защиты МВ-35 Т-2-Т. Выполнена замена клеммного ряда.</t>
  </si>
  <si>
    <t>Работала МТЗ. АПВ - не успешно. РПВ - не успешно. Причина: падение сухого дерева на провода ВЛ в пролете опор №№ 14з-15з, что привело к обрыву проводов 3 фаз. Провода ВЛ восстановлены.  Требуется вырубка ДКР в охранной зоне ВЛ.</t>
  </si>
  <si>
    <t>ВВ-6кВ Тип - BB ISM 15 LD1</t>
  </si>
  <si>
    <t>Работала МТЗ. АПВ- не успешно РПВ-успешно. Причина: нарушение технологии монтажа и наладки ВВ-6 кВ Ф-4 персоналом ООО "Таврида Электрик" при выполнении замены МВ-6кВ на ВВ-6кВ методом "ретрофит" (выполнено в рамках договора ГТМ 14.10.2016), выразившееся в некачественном монтаже вторичных цепей вакуумного выключателя.</t>
  </si>
  <si>
    <t>08.09.16;      14.05.15</t>
  </si>
  <si>
    <t>Сигнал об АО по АСДУ. Работала МТЗ. АПВ - успешно. Причина: падение сухого дерева на провода ВЛ в пролете опор №№ 122-123. Провода ВЛ и траверсы не повреждены. Требуется вырубка ДКР в охранной зоне ВЛ.</t>
  </si>
  <si>
    <t>05.09.16;      14.05.16</t>
  </si>
  <si>
    <t>Сигнал об АО по АСДУ. Работала МТЗ. АПВ-успешно. Причина: касание проводов ВЛ ветками деревьев, находящихся в охранной зоне ВЛ при порывах ветра в пролете опор №№ 402/36-402/37.</t>
  </si>
  <si>
    <t>МПУ РЗА "Сириус-2В"</t>
  </si>
  <si>
    <t>ЗАО "Радиус-Автоматика"</t>
  </si>
  <si>
    <t>Указательные реле не сработали. Причина: Внутренняя неисправность МПУ РЗА "Сириус-2-В", выразившееся в сбросе уставок релейной защиты до заводских настроек (сбой памяти). 23.11.2016 выполнена замена неисправного МПУ РЗА.</t>
  </si>
  <si>
    <t>02.09.2016; 01.09.2014</t>
  </si>
  <si>
    <t>Работала ТО. АПВ-не успешно. РПВ- не делали. Причина: Под действием сильного порывистого ветра произошел слом и падениесухого дерева на провода ВЛ в пролете опор №№ 12-13, приведшее к схлесту проводов и 2-х фазному КЗ. Повреждений проводов и изоляторов нет. Требуется  вырубка ДКР в охранной зоне ВЛ.</t>
  </si>
  <si>
    <t>Работала ТО. АПВ-успешно. Причина: касание проводов ВЛ ветками деревьев, находящихся в охранной зоне ВЛ при порывах ветра в пролете опор №№ 104/1-104/2.</t>
  </si>
  <si>
    <t>05.06.2016; 08.09.2014</t>
  </si>
  <si>
    <t>Работала ТО. АПВ- успешно. Причина: схлест проводов ВЛ в пролете опор №№ 108/1-108/2 из-за провиса проводов и сильного порывистого ветра. Несвоевременное проведение ТР из-за отказов отключения ВЛ со стороны РИТС 14.07.16 и 09.06.16</t>
  </si>
  <si>
    <t>Сигнал об АО по АСДУ. Работала МТЗ. (АПВ-нет). РПВ-успешно. Причина: Под действием сильного порывистого ветра произошел слом и падение ветки дерева на провода ВЛ-6кВ в пролёте опор № 13-14, приведшее к кратковременному схлесту проводов и 2х фазному КЗ.  В 2016 году запланирова вырубка ДКР  с расширением охранной зоны до 10 м. согласно Постановления РФ № 160 от 24.02.2009 г. и утилизация порубочных остатков.</t>
  </si>
  <si>
    <t>Работала ТО. АПВ-не успешно. РПВ- успешно. Причина: Под действием сильного порывистого ветра произошел слом и падениесухого дерева на провода ВЛ в пролете опор №№ 67-68, приведшее к схлесту проводов и 2-х фазному КЗ. Повреждений проводов и изоляторов нет.  В 2016 году запланирова вырубка ДКР по программе КР.</t>
  </si>
  <si>
    <t>Работала МТЗ-1. АПВ-не успешно. В 0:20 РПВ-не успешно. Причина: в результате механического воздействия неизвестной техники на опору №209/8 слетел изолятор фазы "В", провод лежит на фазе "А". 29.11.16 произвели замену дефектного штырьевого изолятора и ремонт траверсы на оп.№209/8.</t>
  </si>
  <si>
    <t xml:space="preserve">Работала ГЗ. В 6:31 на ПС 35/6 кВ "Семеновская" вкл. МВ-35 кВ "Сидоровка".  В 7:15 на ПС 35/6 кВ "Берендей" нагрузка Т-2-Т переведена на Т-1-Т. </t>
  </si>
  <si>
    <t>ОАО "ЧТЗ", Узбекистан</t>
  </si>
  <si>
    <t>Работала Газовая защита РПН трансформатора Т-2-Т. Причина: ослабление пружин сжатия контактных губок РПН Т-2-Т привело к сильному нагреву контактных поверхночтей, что в свою очередь привело к повышению температуры масла и его движению, а также образованию газов, что вызвало срабатывание струйного реле.</t>
  </si>
  <si>
    <t xml:space="preserve">Сигнал об АО по АСДУ. Сработало указательное реле "Авар. откл". АПВ-не успешно. РПВ-успешно. Причина: Под воздействием сильных порывов ветра произошло падение сухого дерева на провода ВЛ из-за охранной зоны в пролете опор №№ 29-30, приведшее к схлесту проводов и 2-х фазному КЗ. Повреждений проводов и изоляторов нет.  </t>
  </si>
  <si>
    <t>03.10.2016; 01.09.2014</t>
  </si>
  <si>
    <t>Сигнал об АО по АСДУ. Работала МТЗ. (АПВ-нет). РПВ-успешно. Причина: Под действием сильного порывистого ветра произошел слом и падение ветки дерева на провода ВЛ-6кВ в пролёте опор № 11е-12е, приведшее к кратковременному схлесту проводов и 2х фазному КЗ.  В 2016 году выполняется вырубка ДКР  по программе КР.</t>
  </si>
  <si>
    <t xml:space="preserve">Работала МТЗ . АПВ - нет. РПВ- успешно.При осмотре ВЛ-6кВ Ф-1 ПС 35/6кВ "Сытовка" было обнаружено: в пролете опор №№33-34 произошло падение и  касание веток дерева о провода  ВЛ-6кВ. Повреждений на линии не обнаружено, дерево из под линии ВЛ-6кВ убрано.
</t>
  </si>
  <si>
    <t>03.12.2016; 01.09.2014</t>
  </si>
  <si>
    <t>Сигнал об АО по АСДУ. Работала МТЗ. (АПВ-нет). РПВ-успешно. Причина: Падение ветки дерева на провода ВЛ-6кВ в пролёте опор № 33-34, приведшее к кратковременному схлесту проводов и 2х фазному КЗ. Повреждений проводов и изоляторов нет. В 2016 году выполняется вырубка ДКР  по программе КР.</t>
  </si>
  <si>
    <t>С-35М-630-10-У1</t>
  </si>
  <si>
    <t>Карпинский электромашиностроительный завод</t>
  </si>
  <si>
    <t>Сработало указательное реле "Авар. откл". АПВ-не успешно. РПВ-успешно. Причина: в результате механического износа рабочей части фиксирующей поверхности планки привода произошло самопроизвольное отключение МВ-35кВ. Выполнена замена поврежденного конструктивного элемента.</t>
  </si>
  <si>
    <t xml:space="preserve">Сигнал об АО по АСДУ. Сработало указательное реле "Авар. откл".  АПВ не успешно. РПВ - не успешно.  Причина: Падение дерева на провода ВЛ-6кВ в пролёте опор № 98-99, приведшее к схлесту проводов и 3-х фазному КЗ. Повреждений проводов и изоляторов нет. </t>
  </si>
  <si>
    <t>13.03.2016; 18.02.2015</t>
  </si>
  <si>
    <t>Работала Т.О. АПВ-не успешно. РПВ-не успешно. В 15:30 откл. ПП-6 кВ и вкл. Ф-22 в работу. Причина: В результате воздействия длительных механических ветровых нагрузок на провода ВЛ марки А-70 и "усталости" материала провода произошел обрыв провода фазы "В" в пролёте опор №№ 3-4 ответвления ВЛ к 2-ТП-308. Поврежденные провода восстановили</t>
  </si>
  <si>
    <t>яч. КРУ-6кВ Тип -К-59</t>
  </si>
  <si>
    <t>завод "электрощит"г. Куйбышев.</t>
  </si>
  <si>
    <t xml:space="preserve">Указательные реле не сработали.  Причина: в результате разгерметизации стыковочного шва РУ-6кВ произошло таяние снега и попадание влаги на клемный ряд шкафа управления ОД-110кВ, что привело к перекрытию клеммных зажимов и подаче напряжения на цепи электромагнитов отключения ВВ-6кВ С-2-Т. Произведено уплотненеие шкафа управления и замена клеммных рядов цепей РЗА. </t>
  </si>
  <si>
    <t>26.11.2016; 15.05.2013</t>
  </si>
  <si>
    <t>Сработало указательное реле "Авар. откл".  АПВ-успешно. Причина: касание проводов ВЛ ветками деревьев, находящихся в охранной зоне ВЛ при порывах ветра в пролете опор №№ 200/40-200/41, 200/39-206/1. Имеют место систематические отказы РИТС в проведении плановых ремонтных работ.</t>
  </si>
  <si>
    <t>05.12.2016; 01.09.2014</t>
  </si>
  <si>
    <t>Сигнал об АО по АСДУ. Работала МТЗ. (АПВ-нет). РПВ-успешно. Причина: Падение ветки дерева на провода ВЛ-6кВ в пролёте опор №№ 4з-5з, приведшее к кратковременному схлесту проводов и 2х фазному КЗ. Повреждений проводов и изоляторов нет. В 2016 году выполняется вырубка ДКР  по программе КР.</t>
  </si>
  <si>
    <t>Работала МТЗ. АПВ- успешно. Причина: схлест проводов ВЛ в пролете опор №№ 108/1-108/2, 114/1-114/3 из-за провиса проводов и сильного порывистого ветра. Несвоевременное проведение ТР из-за отказов отключения ВЛ со стороны РИТС 14.07.16 и 09.06.16</t>
  </si>
  <si>
    <t>Сигнал об АО по АСДУ. Сработало указательные реле А.О. АПВ-не успешно.РПВ-успешно. Причина: Падение ветки дерева на провода ВЛ-6кВ в пролёте опор №№ 9-10, приведшее к кратковременному схлесту проводов и 2х фазному КЗ. Повреждений проводов и изоляторов нет. Требуется вырубка отдельных ДКР, угрожающих падению на ВЛ.</t>
  </si>
  <si>
    <t>ПвВнг LS-6 3х95</t>
  </si>
  <si>
    <t>ОАО "Электрокабель", г. Кольчугино</t>
  </si>
  <si>
    <t>25.05.2016; 25.08.2015</t>
  </si>
  <si>
    <t>Работала Т.О. АПВ-не успешно. РПВ-успешно. Причина: нарушение технологии монтажа и наладки кабельной муфты силового кабеля из сшитого полиэтилена на опоре № 1 ВЛ-6кВ Фид № 9. Под воздействием перепада температур в течение эксплуатационного периода, грозовых перенапряжений на ВЛ, произошло ухудшение изоляционных свойств жил фазных проводников кабеля, что привело к пробою изоляции и возникновению КЗ в местах некачественной разделки. Предполагаемая причина отключения Фид. № 5 - вследствие КЗ на КЛ-6кВ Фид. № 9 на близком расстоянии от РУ-6кВ произошёл мощный электродинамический удар на шинном мосту 1СШ-6кВ РУ-6кВ ПС 35/6кВ "Озеркинская", вследствие чего произошло самопроизвольное отключение ВВ-6кВ Фид. № 5.</t>
  </si>
  <si>
    <t>ТП-249, Тип КТПК-ВК</t>
  </si>
  <si>
    <t>16.12.2016; 16.11.2015</t>
  </si>
  <si>
    <t xml:space="preserve">Работала МТЗ. АПВ-не успешно. РПВ-успешно.
Причина: В результате старения и износа изоляционных материалов произошло КЗ в высоковольтном блоке в ТП-249, сгорели все 3 предохранителя. Работа перенесена на 26.12.16г на светлое время суток. После расчистки дороги до ТП-249, произведен текущий ремонт ТП-249 по Ф-9 ПС "Кулагинская".  </t>
  </si>
  <si>
    <t>Работала МТЗ. АПВ- не успешно. Причина: схлест проводов ВЛ в пролете опор 114/1-114/3 из-за провиса проводов и сильного порывистого ветра. Несвоевременное проведение ТР из-за отказов отключения ВЛ со стороны РИТС 14.07.16 и 09.06.16. Произведена разборка шлейфов в пролете опор №№ 100/94-114/1 - отключен дефектный участок ВЛ.</t>
  </si>
  <si>
    <t>Ф.9-11 Крапивинское нмр</t>
  </si>
  <si>
    <t>Ф.13-14  Н.Вартовское нмр</t>
  </si>
  <si>
    <t>4:55</t>
  </si>
  <si>
    <t>Ф.13-15  Н.Вартовское нмр</t>
  </si>
  <si>
    <r>
      <rPr>
        <b/>
        <u/>
        <sz val="12"/>
        <rFont val="Times New Roman"/>
        <family val="1"/>
        <charset val="204"/>
      </rPr>
      <t>Акт №248 (1)</t>
    </r>
    <r>
      <rPr>
        <b/>
        <sz val="12"/>
        <rFont val="Times New Roman"/>
        <family val="1"/>
        <charset val="204"/>
      </rPr>
      <t xml:space="preserve">
 </t>
    </r>
  </si>
  <si>
    <r>
      <rPr>
        <b/>
        <u/>
        <sz val="12"/>
        <rFont val="Times New Roman"/>
        <family val="1"/>
        <charset val="204"/>
      </rPr>
      <t>Акт №248</t>
    </r>
    <r>
      <rPr>
        <b/>
        <sz val="12"/>
        <rFont val="Times New Roman"/>
        <family val="1"/>
        <charset val="204"/>
      </rPr>
      <t xml:space="preserve">
 Событие не относят к нарушениям в зоне ответственности энергетических служб</t>
    </r>
  </si>
  <si>
    <t>Ф.Б5-25 Северо-Вахское нмр.</t>
  </si>
  <si>
    <t>Ф.Б4-10 Катыльгинское нмр.</t>
  </si>
  <si>
    <t>АО ВЛ-6 кВ Ф.Б4-10 действием МТЗ, АПВ неуспешно, РПВ неуспешно, осмотрена ВЛ-6кВ Ф.Б4-10 замечаний нет, отключен ЛР 1/2 Ф.Б4-10, РПВ успешно. Осмотрена ТП №1/630кВА "ЦБПО" обнаружено замыкание КЛ-6кВ ввод в ТП. (ГЭО на оп№53/2 Ф.Б4-10 ). ТП на балансе ООО "ДенКаРС".</t>
  </si>
  <si>
    <t>Акт №256</t>
  </si>
  <si>
    <t>Останов СУ ЭЦН во время запуска агр.3 БКНС-11, запрошены распечатки СУ ЭЦН</t>
  </si>
  <si>
    <t>АО В-6 яч.№5 Ввод-1 БРУ-6 №1 действием МТЗ. Поврежение ВЛ-6 Ф.Б1-1 в зоне ответственности АО "Башнефть". Выполнена проверка РЗА , регулировка В-6, Отключен ЛР-3/2 оп.№47/2, подано напряжение на Ф.Б1-1 успешно. Включение отпайки АО Башнефть после устранения нарушения.</t>
  </si>
  <si>
    <t>ТО - 21.01.2016г., ТР - 15.09.2009г.</t>
  </si>
  <si>
    <r>
      <t xml:space="preserve">АО 2В-6 в КУВ-6 К-5К. Сгорели ПР-6кВ 2ТСН-6. (сбой работы блока защит при понижении температуры ) Включен САВ-0,4кВ в ТП-6/0,4кВ №1, 2. В 10:29 АО 1В-6 в КУВ-6 К-5К. Сгорели ПР-6кВ 1ТСН-6. </t>
    </r>
    <r>
      <rPr>
        <sz val="12"/>
        <color indexed="60"/>
        <rFont val="Times New Roman"/>
        <family val="1"/>
        <charset val="204"/>
      </rPr>
      <t>Зашунтирован 2В-6 КУВ-6 К-5. Напряжение на ТП №1, 2.</t>
    </r>
  </si>
  <si>
    <t>БПК-4</t>
  </si>
  <si>
    <t>ООО «НТЦ «Механотроника»</t>
  </si>
  <si>
    <t>ТО - 10.2016г., ТР - 11.04.2015г.</t>
  </si>
  <si>
    <t>ТО - октябрь 2017г., ТР - апрель 2017г.</t>
  </si>
  <si>
    <t>1990г., 1989г.</t>
  </si>
  <si>
    <t>Ф.3-13 ТО - 26.10.2016г., ТР - 05.04.2011г.; Ф.3-17 ТО - 18.01.2016г., ТР – 26.07.2015г.</t>
  </si>
  <si>
    <t>Ф.3-13 ТО - октябрь 2017г., ТР - апрель 2017г.; Ф.3-17 ТО - январь 2017г., ТР – июль 2017г.</t>
  </si>
  <si>
    <t>ТО - 07.04.16г.,  ТР - 15.09.15г.</t>
  </si>
  <si>
    <t>ТО - апрель 2017г.,  ТР - сентябрь 2017г.</t>
  </si>
  <si>
    <r>
      <t xml:space="preserve">ПС-110 "Катыльгинская": АО ВЛ-110 С-91 действием МФТО, АПВН; АО ВЛ-110 С-92 действием МФТО, 1ст. ТЗНП, НВЧЗ, АПВН. 
ПС 220 «Чапаевка»: АО ВЛ-110 С-91 действием НВЧЗ, АПВН; АО ВЛ-110 С-92 действием НВЧЗ, АПВУ. 
В 23:29 ПС-110 "Катыльгинская": АО ВЛ-110 С-92 действием НВЧЗ, 1ст. ТЗНП, АПВУ. ПС 220 «Чапаевка» АО ВЛ-110 С-92 действием 2ст. ТЗНП, АПВУ.
В 01:18 ПС 110 «Катыльгинская» АО ВЛ-110 С-92 действием 1ст. ТЗНП, НВЧЗ, АПВУ. ПС 220 «Чапаевка» АО ВЛ-110 С-92 действием НВЧЗ, АПВУ.
</t>
    </r>
    <r>
      <rPr>
        <sz val="12"/>
        <color indexed="60"/>
        <rFont val="Times New Roman"/>
        <family val="1"/>
        <charset val="204"/>
      </rPr>
      <t>Выполнен осмотр ВЛ-110 С-91, С-92, выявлено расплетение грозотроса в середине пролета оп. №391-392 (эксплуатационная ответственность ПАО "ТРК"), ремонт запланирован на 25.12.16г.</t>
    </r>
  </si>
  <si>
    <r>
      <t xml:space="preserve">АО 2В-6 КУВ-6 К-1 (ТП № 3, 4) от МТЗ 2ст. (АПВ нет).  </t>
    </r>
    <r>
      <rPr>
        <sz val="12"/>
        <color indexed="60"/>
        <rFont val="Times New Roman"/>
        <family val="1"/>
        <charset val="204"/>
      </rPr>
      <t>Поврежденного оборудования нет, 2В-6 КУВ-6 включен, скв. №1, 8, 10, 13 запущены в работу. Скв. №1Б  Rиз – 0.</t>
    </r>
    <r>
      <rPr>
        <sz val="12"/>
        <color indexed="8"/>
        <rFont val="Times New Roman"/>
        <family val="1"/>
        <charset val="204"/>
      </rPr>
      <t xml:space="preserve">  Распечатка журнала событий СУ ЭЦН скв. №1Б не предоставлена.</t>
    </r>
  </si>
  <si>
    <t>Акт №262</t>
  </si>
  <si>
    <t xml:space="preserve">17.10.2016 в  10:36(местного времени) на ГДЭС-6000 Протозановского м/р произошёл АО ДГУ-3, ДГУ-1,2,5, ГПУ-1  остановка 17-и скважин мехфонда. В 11:07 пуск ГПУ-1, ДГУ-1,2,3,5 снято ограничение по набору нагрузки. Электроснабжение восстановлено. </t>
  </si>
  <si>
    <t>ВЛ-35кВ Ф-К3-К8-2 ОРУ-35кВ "ГТЭС-60"</t>
  </si>
  <si>
    <t>В 19:54 (время местное) произошло аварийное отключение ВЛ-35кВ Ф-К3-К8-2 на ОРУ-35кВ «ГТЭС-60» по защите МТЗ-1 с успешной работой автоматического повторного включения (АПВ). Причиной отключения послужило повышенное напряжение при КЗ ф.А ВЛ-35 Ф-ГТЭС-2-2 и ф.В,С  на ПС 35/6кВ "Куст-6"</t>
  </si>
  <si>
    <t>SPWSQ/RP1-16/36/1/25</t>
  </si>
  <si>
    <t>ООО «BOPLAST»</t>
  </si>
  <si>
    <t>В 22:00 (время местное) на ГДЭС-6000 Протозановского м/р произошёл аварийный останов ГПУ-1, ГДГУ-3,5 по защите МТЗ; ГДГУ-1,2 по аварийной сигнализации "низкая частота генератора". Останов 17-и скважин мехфонда. В 23:26 запуск ДГУ-1,2,3. В 23:32 снято ограничение в полном объёме. В 23:59 запуск ГПУ-1, ДГУ-5. Причиной отключения ГДГУ-1,2 послужило снижение напряжения в цепях 24В. Перераспределение нагрузки после АО ГДГУ-1,2 привело к АО ГПУ-1, ГДГУ-3,5 от МТЗ-2</t>
  </si>
  <si>
    <t xml:space="preserve">26.10.2016г. в 09:12  (местного времени)  на Протозановском м/р при ошибочных действиях персонала произошло отключение КПУ-2 ,что  привело к  останову  7 скв. мех. фонда. 09:12 –включен КПУ-3 Куст-1 09:19 –мех. фонд  в работе. </t>
  </si>
  <si>
    <t xml:space="preserve">26.10.2016г. в 15:25 (местного времени)  на Протозановском м/р при формировании ложного сигнала ВНР произошло  отключение КПУ-3  в следствие чего останов. 7 скв. мех. фонда.15:35 – включен КПУ-3 Куст-1. 15:40 – мех. фонд  в работе.                                      </t>
  </si>
  <si>
    <t>ВНА-СЭЩ-П-10/630-20У2</t>
  </si>
  <si>
    <t>12.11.2016г. в 19:05 (мест. вр.) - 17:06 (моск. вр)  Тямкинское месторождение - при коротком замыкании в цепи ротора, вызванного механическим повреждением варисторов МНП 50/800, произошло АО ГТУ-1 , ГТУ-2 ГТЭС -42 и ДЭС-1 (ДГУ-4,5,6,7)</t>
  </si>
  <si>
    <t>варистор МНП 50/800</t>
  </si>
  <si>
    <t>mikrologic 5A</t>
  </si>
  <si>
    <t>15.11.2016г. в 04:20 (мест. вр.) - 02:20 (моск. вр) произошел аварийный останов двигателя ГПУ№3 по причине ошибочного срабатывания панели сигнализации для дистанционного контроля состояния датчиков газа, с последующим остановом ГПУ№№1,2,4 по причине детонации при резком набросе нагрузки</t>
  </si>
  <si>
    <t xml:space="preserve"> NHC20-QSK60G5 «Аggreko»</t>
  </si>
  <si>
    <t>ООО «Аггреко Евразия»</t>
  </si>
  <si>
    <r>
      <t>15.11.2016г. в 11:37 (мест. вр.) - 09:37 (моск. вр) произошло аварийное отключение ГТУ-1,2 ГТЭС-42. ГТУ-1 из-за разрушения опорно-упорного подшипника КВД, ГТУ-2 -формирование сигнала "Погасание КС" при размыкании цепи питания кранов КР9 на время действия АВР-0,4.</t>
    </r>
    <r>
      <rPr>
        <sz val="10"/>
        <color indexed="10"/>
        <rFont val="Times New Roman"/>
        <family val="1"/>
        <charset val="204"/>
      </rPr>
      <t/>
    </r>
  </si>
  <si>
    <t>«Мотор Сич ГТЭ-6/6,3 М1УХЛ1»</t>
  </si>
  <si>
    <t>16.11.2016г. в 22:58 (мест. вр.) - 20:58 (моск. вр) произошло аварийное отключение ГТУ-2 ГТЭС-42 в следствии пропадания напряжения 220В в цепи СН из-за заводского брака системы бесперебойного питания FlatPack</t>
  </si>
  <si>
    <t>Инвертор</t>
  </si>
  <si>
    <t>Inver Pack</t>
  </si>
  <si>
    <t xml:space="preserve">17.11.2016г. в 11:23 (мест. вр.) - 09:23 (моск. вр) в следствии отключения автомата питания цепей возбуждения (механическая неисправность автомата), потере питания возбудителя шкафа УСВ, произошло аварийное отключение ГТУ-2 ГТЭС-42. </t>
  </si>
  <si>
    <t>Автоматический выключатель</t>
  </si>
  <si>
    <t>АВ-0,4кВ Moeller C16</t>
  </si>
  <si>
    <t>ГПЭС-11, ГДЭС-6000</t>
  </si>
  <si>
    <t>23.11.2016г. в 15:00 (мест. вр.) - 13:00 (моск. вр) произошло аварийное отключение ДГУ-1 ГДЭС-6000 - "низкое напряжение генератора" (выход из строя варистора), ГДЭС-6000, ГПУ-1,2,4 ГПЭС-11 - детонация., ДГУ-3 ГДЭС-6000 - МТЗ-2 (резкий наброс нагрузки после АО ГПУ ГПЭС-11)</t>
  </si>
  <si>
    <t>Варисторы диодного моста генератора ГДГУ-1</t>
  </si>
  <si>
    <t>CUMMINS</t>
  </si>
  <si>
    <t>29.11.2016г. в 23:58 (мест. вр.) - 21:58 (моск. вр) произошла просадка напряжения в сети ЦЦО до 5228В при двухфазном замыкании на землю ф.А,В силового трансформатора КТПН-6/0,4 №4. В результате по низкому напряжению отключились скважины Южно-Петьёгского м/р: 436Г, 467Г, 460Г, 464, 52Р, 53Р. 30.11.2016г в 01:10 (мест. вр) на Ф-5 было подано напряжение от Ф-10 через КПУ-3.</t>
  </si>
  <si>
    <t>ТМГ 11-1250/10У16/0,4 Д/Ун-11</t>
  </si>
  <si>
    <t>Минский электротехнический завод имени В.И. Козлова</t>
  </si>
  <si>
    <t xml:space="preserve">08.12.2016г. в 09:42 (мест. вр.) - 07:42 (моск. вр.)  произошло К.З. в РУ-0,4кВ КТПН-6/0,4 КСА Deutag ,   в результате К.З. отключение КПУ Ф-10,   отключилась КТПН-6/0,4 №1 Куста-1  Южно-Гавриковского м/р, остановка 7-ми скважин мехфонда. В 10:37 КТПН-6/0,4 КСА Deutag выведена в ремонт. В 10:58 подано напряжение на КТПН-6/0,4 №1, согласован запуск скважин. </t>
  </si>
  <si>
    <t>ТМГ- 6/0,4кВ 1000кВА</t>
  </si>
  <si>
    <t>20.12.2016г. в 11:28 (мест. вр.) - 09:28 (моск. вр.) произошло аварийное отключение ГТУ-2, ГТЭС-42 в следствии отказа датчика контроля загазованности и формировании сигнала "Нет готовности ГС" . Сброс нагрузки в сети ЦЦО работа АЧР 1,2,3-ступень, останов 25-и скважин механизированного фонда. В 14:03 ограничения по набору нагрузки сняты.</t>
  </si>
  <si>
    <t>22.12.2016г. в 16:54 (мест. вр.) - 14:54 (моск. вр.) произошла потеря связи с контроллером устройства системы возбуждения (УСВ), переход ГТУ-3 ГТЭС-42 в асинхронный режим с потерей возбуждения с последующим аварийным отключением . Сброс нагрузки в сети ЦЦО работа АЧР 1,2,3-ступень, останов 40-а скважин механизированного фонда. В 19:48 ограничения по набору нагрузки сняты.</t>
  </si>
  <si>
    <t>WAGO 750-315</t>
  </si>
  <si>
    <t>29.12.2016г. на Радонежском м/р  в 11:35 (мест. вр.) - 09:35 (моск. вр.) произошло аварийное отключение ДГУ-400 №8.
12:10 Произведен пуск ДГУ-400 №8 и запуск скв.№ 123,153,161</t>
  </si>
  <si>
    <t xml:space="preserve">Caterpillar </t>
  </si>
  <si>
    <t>29.12.2016г. на Радонежском м/р в 12:25 (мест. вр.) - 10:25 (моск. вр.) произошло аварийное отключение ДГУ-400 №8  по "низкой частоте генератора".
12:27 Выполнено переподключение КТПН-6/0,4 №4  с 
ДГУ-400№8  на сеть.
12:51 Запуск скв 123,153,161 в работу</t>
  </si>
  <si>
    <t>TG-145</t>
  </si>
  <si>
    <t>ЗАО "АВВ УЭТМ"</t>
  </si>
  <si>
    <t>Излишнее срабатывание РЗА и отключение выключателя СВ-10 ЗРУ 10 кВ «ПАЭС» ООО «Аггреко Евразия»</t>
  </si>
  <si>
    <t>Опора метал, провод АС-95</t>
  </si>
  <si>
    <t>Отключение на Ван-Еганском, Ай-Еганском м/р.</t>
  </si>
  <si>
    <t>Отключение на Ван-Еганском, Ай-еганском м/р.</t>
  </si>
  <si>
    <t>Отключение на Ван-Ёганском м/р.</t>
  </si>
  <si>
    <t xml:space="preserve">ВЛ-6кВ Ф-16,17  ПС 35/6кВ  "КНС-4А"  </t>
  </si>
  <si>
    <t>Разрушение  ШС-10 фаза "А" оп. 34</t>
  </si>
  <si>
    <t>Опора ЖБ, провод А-95</t>
  </si>
  <si>
    <t>ААШв</t>
  </si>
  <si>
    <t>Камкабель</t>
  </si>
  <si>
    <t>Данных нет</t>
  </si>
  <si>
    <t>13.05.2015г.</t>
  </si>
  <si>
    <t>ноябрь 2016г</t>
  </si>
  <si>
    <t>ЦДНГ-3</t>
  </si>
  <si>
    <t>ВТЕ-320/48Т-6</t>
  </si>
  <si>
    <t>ЦДНГ-1</t>
  </si>
  <si>
    <t>АП-120</t>
  </si>
  <si>
    <t>СМПВ-110/№3-6,4 ХЛ1</t>
  </si>
  <si>
    <t>АО "Усть-Каменогорский конденсаторный завод"</t>
  </si>
  <si>
    <t>ЦДНГ-2,3,4</t>
  </si>
  <si>
    <t>АС</t>
  </si>
  <si>
    <t>Южно-Уральский армат.-изол. Завод</t>
  </si>
  <si>
    <t>ЦДНГ-3,4</t>
  </si>
  <si>
    <t>ЦДНГ-4</t>
  </si>
  <si>
    <t>ЦДНГ1,2,3,4</t>
  </si>
  <si>
    <t>КЭПФ-6,3-7,5-2УХЛ1</t>
  </si>
  <si>
    <t>ЦДНГ-2</t>
  </si>
  <si>
    <t>ВА-51 160А</t>
  </si>
  <si>
    <t>АВВГ-4х16</t>
  </si>
  <si>
    <t>ПМЕ</t>
  </si>
  <si>
    <t>ВА57</t>
  </si>
  <si>
    <t>А31-24 100А</t>
  </si>
  <si>
    <t>КМИ-49512</t>
  </si>
  <si>
    <t>КУБ БМС-1М</t>
  </si>
  <si>
    <t>уст.01.02.2016</t>
  </si>
  <si>
    <t>ВА-160А</t>
  </si>
  <si>
    <t>А3112</t>
  </si>
  <si>
    <t>30квт</t>
  </si>
  <si>
    <t>18,5квт</t>
  </si>
  <si>
    <t>ВА51</t>
  </si>
  <si>
    <t>РДЗ-35/1000</t>
  </si>
  <si>
    <t xml:space="preserve">АЕ2046м  </t>
  </si>
  <si>
    <t xml:space="preserve">ВА101 </t>
  </si>
  <si>
    <t>ПМ12</t>
  </si>
  <si>
    <t>При ОС ВЛ-6 Л-4М от ПС-35/6 "Монги" реклоузер В-6 "Большой остров" в отключенном положении. ТП-6/0,4кВ №406 провис провода по ф.В</t>
  </si>
  <si>
    <t>ВА47-29</t>
  </si>
  <si>
    <t>250а</t>
  </si>
  <si>
    <t>Осмотр Э.О. Произведен перезапуск мех.фнда. Причина отключения выясняется</t>
  </si>
  <si>
    <t xml:space="preserve">ТО-09.12.15; ТР-22.04.16. </t>
  </si>
  <si>
    <t xml:space="preserve">       Перезапуск мехфонда</t>
  </si>
  <si>
    <t xml:space="preserve">ТО-27.09.15; ТР-24.03.16. </t>
  </si>
  <si>
    <t xml:space="preserve">ТО-26.08.16; ТР-03.11.15. </t>
  </si>
  <si>
    <t>Замена изоляторов.          Перезапуск мехфонда</t>
  </si>
  <si>
    <t>ПС-35/6кВ К-1923   ВЛ-6кВ Ф-16</t>
  </si>
  <si>
    <t>ПС-35/6кВ К-1923              ВЛ-6кВ Ф-16</t>
  </si>
  <si>
    <t>Межфазное К.З. контактов Ф-В,С на ШР-6кВ яч. ЯКНО принадлежащей ООО Интегра-Бурение вследствии неправильных действий персонала              (отключение ШР-6кВ без предварительного снятия нагрузки)</t>
  </si>
  <si>
    <t xml:space="preserve">       Перезапуск мехфонда, после разрыва шлейфов и вывода поврежденного участка  ВЛ-6кВ.</t>
  </si>
  <si>
    <t>Устранено, перезапуск мехфонда</t>
  </si>
  <si>
    <t>ПС-35/6кВ К-396 ВВ-6кВ ВВУ-СЭЩ</t>
  </si>
  <si>
    <t xml:space="preserve">ТО-14.03.16; ТР-13.09.16. </t>
  </si>
  <si>
    <t xml:space="preserve">ТО-28.04.15; ТР-25.11.16. </t>
  </si>
  <si>
    <t xml:space="preserve">       Перезапуск мехфонда, после вывода поврежденного участка  ВЛ-6кВ.</t>
  </si>
  <si>
    <t>Перевод нагрузок ПС к-250,118 по резервным ВЛ-6кВ, ПС к-115,1781,263- работа АВР-6кВ,перезапуск мехфонда</t>
  </si>
  <si>
    <t xml:space="preserve">Отключено персоналом. Произведен перезапуск мех.фнда. </t>
  </si>
  <si>
    <t>перезапуск мехфонда, АД,СД на КНС-4р, КНС-21.</t>
  </si>
  <si>
    <t>Ошибочные действия персонала цеха подготовки перекачки нефти. (ошибка при переключении регулятора подачи газа для ГТЭС)</t>
  </si>
  <si>
    <t>Перегрузка ф. №6 в результате несогласованного набора мощности БУ на КП-5, 15:53 (МСК)</t>
  </si>
  <si>
    <t>Неисправность электромагнитного расцепителя АВ-0,4кв типа ВА50-43</t>
  </si>
  <si>
    <t>АВ-0,4кВ In=1600А</t>
  </si>
  <si>
    <t>ВА50-43</t>
  </si>
  <si>
    <t>ОАО "Контактор"</t>
  </si>
  <si>
    <t>сентябрь 2016г.</t>
  </si>
  <si>
    <t>сентябрь 2017г.</t>
  </si>
  <si>
    <t>июнь 2016г</t>
  </si>
  <si>
    <t>АВ-0,4кВ In=630А</t>
  </si>
  <si>
    <t>NSX 630N</t>
  </si>
  <si>
    <t>ЗАО "Schneider Electric"</t>
  </si>
  <si>
    <t>Провод АС-120/19 опор №6-9 ВЛ-6кВ №9/1/1</t>
  </si>
  <si>
    <t xml:space="preserve">Провод АС-120/19 </t>
  </si>
  <si>
    <t>август 2016г.</t>
  </si>
  <si>
    <t>август 2017г.</t>
  </si>
  <si>
    <t>ВБЭТ-35III-25/630 УХЛ1</t>
  </si>
  <si>
    <t>ВВУ-35-25/630УХЛ1</t>
  </si>
  <si>
    <t>ТПЛ-10</t>
  </si>
  <si>
    <t>АО Ф-13\17-ПС 35кВ ПС 35 Зимняя-Ставка-1.  РПВН Ф-13\17.  Ввели в работу при замене яч. от ВС-61.</t>
  </si>
  <si>
    <t>В-Ф186 ПС 10/6 кВ ДНС-64 км</t>
  </si>
  <si>
    <t>В-Ф186</t>
  </si>
  <si>
    <t>АО  ТО  В-Ф186 ПС КрасныйОктябрь. Дождь. 3-х фазное КЗ  на проходных изоляторах МВ-Ф186 ПС ДНС-64км. Возможно повреждение  Т-2. Заменили проходной изолятор В-Ф186 Ф-"В". Вполнили чистку изоляции.Провели испытание выключателя МВ-Ф186.  Подали напряжение через Т-1  16-48. Устранено повреждение в цепях управления выключателя Д-2 в 18-10. ЦППН-1 прогрело оборудование и в 18:35 в работе.</t>
  </si>
  <si>
    <t>АгреккоЕвразия</t>
  </si>
  <si>
    <t>"Газпром-Хантос"</t>
  </si>
  <si>
    <t xml:space="preserve"> ООО "Охинские электрические сети"</t>
  </si>
  <si>
    <t>ПАО "Сахалинэнерго"</t>
  </si>
  <si>
    <t>ООО РН_Бурение</t>
  </si>
  <si>
    <t>ООО "ДенКаРС".</t>
  </si>
  <si>
    <t>М-е  Ключевое, Узун, Южно-Ключевое. Посадка U в сетях ПАО "Кубаньэнерго".</t>
  </si>
  <si>
    <t>РП-53 Кл         Афипский ЭСУ.</t>
  </si>
  <si>
    <t>ПРА-10</t>
  </si>
  <si>
    <t>ПП-14,                        КР-55/Кл-532п-Кл-533       Афипский ЭСУ.</t>
  </si>
  <si>
    <t>М-е Южно-Ключевое, Узун. КР-55/Кл-532п-Кл-533 - нагрев контактного соединения на разъединителе, потеря контакта одной из фаз.</t>
  </si>
  <si>
    <t>Изолятор подвижного контакта С-4-80</t>
  </si>
  <si>
    <t>Скв.71, 82, 69. М-е Азовское.</t>
  </si>
  <si>
    <t>М-е Азовское. В ТП сработал фидерный АВ.  Перегруз.</t>
  </si>
  <si>
    <t>1965 г.</t>
  </si>
  <si>
    <t>А37-24</t>
  </si>
  <si>
    <t>Скв.342. М-е Дыш.</t>
  </si>
  <si>
    <t>ВЛ-0,4 кВ ф.2 от ТП Кл-514-12п</t>
  </si>
  <si>
    <t>М-е Дыш.  В ТП сработал фидерный АВ.  Перегруз.</t>
  </si>
  <si>
    <t>ВА57ф35</t>
  </si>
  <si>
    <t>М-е Дыш, Ключевое, Южно-Ключевое. Наброс ветки дерева на провода ВЛ.</t>
  </si>
  <si>
    <t>провод АС-95, АС-50 изоляторы ШС-10, ШФ-10, опоры металлические и ж/б</t>
  </si>
  <si>
    <t>М-е Восточно-Северское, Новодмитриевское, Калужское. На ПС "Афипская-110" КЭС ПАО "Кубаньэнерго" сработала ДЗШ на ШСМВ-35 II-СШ-35 кВ.</t>
  </si>
  <si>
    <t>М-е Анастасиевско-Троицкое (Ханьковская площадь), Западно-Анастасиевское. Повреждения на отпайках СЭС ПАО "Кубаньэнерго", отключение ввода 6 кВ Т-1 на п/ст "Х-52".</t>
  </si>
  <si>
    <t>ВЛ-6 кВ № 523 Приазовского ЭСУ.</t>
  </si>
  <si>
    <t>М-е Анастасиевско-Троицкое (Ханьковская площадь), Западно-Анастасиевское.  После осмотра ВЛ повреждения не обнаружены.</t>
  </si>
  <si>
    <t>АС-95,изоляторы ШФ-10, опоры ж/б</t>
  </si>
  <si>
    <t>СУ УЭЦН скв. 847, 702, 1005. Зыбза.</t>
  </si>
  <si>
    <t>М-е Зыбза. Кратковременная посадка U в сетях ПАО "Кубаньэнерго".</t>
  </si>
  <si>
    <t xml:space="preserve">ВЛ-6 кВ Вс-84           ВЛ-6 кВ Вс-83п </t>
  </si>
  <si>
    <t>М-е Восточно-Северское. Двухфазное короткое замыкание на землю. НЯ № 18 от 17.10.2016г.</t>
  </si>
  <si>
    <t>М-е Восточно-Северское. Падение дерева на провода ВЛ-6-Вс-83п Северских РЭС.</t>
  </si>
  <si>
    <t>2006 г.</t>
  </si>
  <si>
    <t>ВА 47-29</t>
  </si>
  <si>
    <t>М-е Новодмитриевское. 2-х фазное КЗ на Р-108 - тело птицы</t>
  </si>
  <si>
    <t>АС-70, изоляторы ШС-10, Шс-20, ШФ-6, опоры: Ж\Б и мет.</t>
  </si>
  <si>
    <t>М-е Новодмитриевское. Ветер. 2-х фазное КЗ на "землю". НЯ № 20 от 22.10.2016г.</t>
  </si>
  <si>
    <t>М-е Анастасиевско-Троицкое (Ханьковская площадь), Западно-Анастасиевское.  НЯ-20 от 22.10.16г.</t>
  </si>
  <si>
    <t>Провод АС-95,изоляторы ШФ-10, опоры ж/б</t>
  </si>
  <si>
    <t xml:space="preserve">ВЛ-0,4 кВ ф.1  от ТП Ю-1-20п            </t>
  </si>
  <si>
    <t>М-е Абино-Украинское. Хищение проводов на ВЛ-0,4 кВ ф.1 ТП Ю-1-20п. Сообщено в службу эконом. безопасности.</t>
  </si>
  <si>
    <t xml:space="preserve">АС-50 </t>
  </si>
  <si>
    <t>М-е Анастасиевско-Троицкое, Чумаковское, Западно-Анастасиевское.   Кратковременная посадка U в сетях ПАО "Кубаньэнерго".</t>
  </si>
  <si>
    <t xml:space="preserve">ПС 35/6 кВ  "Н-6" "Новодмит-риевская"  </t>
  </si>
  <si>
    <t xml:space="preserve">М-е Новодмитриевское.2-х фазное КЗ на землю. Сильный ветер.НЯ №22 от 25.10.16г. </t>
  </si>
  <si>
    <t>1963 г.</t>
  </si>
  <si>
    <t>Ввод 6 кВ, Выключатель ВМБ-10/400 с приводом ПРА-10</t>
  </si>
  <si>
    <t>ВЛ-0,4 кВ ф.3 от КТП Дш-512-1п</t>
  </si>
  <si>
    <t>М-е Дыш. В ТП сработал фидерный АВ. Сильный ветер. ШП НЯ №22 от 25.10.16г.</t>
  </si>
  <si>
    <t>ВЛ-0,4 кВ. Провод АС-50</t>
  </si>
  <si>
    <t>М-е Абино-Украинское. Обрыв вязки провода на оп. №5 ф.А. Сильный ветер. ШП НЯ №22 от 25.10.16г.</t>
  </si>
  <si>
    <t>1961 г.</t>
  </si>
  <si>
    <t>М-е Зыбза. В ТП вышли из строя 2 ПК-6. ШП НЯ №22 от 25.10.16г.</t>
  </si>
  <si>
    <t xml:space="preserve">М-е Николаевское. Сильный дождь.  НЯ-24, 25 от 30.10.16г. </t>
  </si>
  <si>
    <t>М-е Дыш. Перегруз. Сильный ветер. ШП КМЯ-63 от 03.11.16г.</t>
  </si>
  <si>
    <t xml:space="preserve">ВА51-35н2 250А </t>
  </si>
  <si>
    <t>М-е Дыш.  Сильный ветер. ШП КМЯ-63 от 03.11.16г.</t>
  </si>
  <si>
    <t>М-е Николаевское. Нарушение изоляции в кабельной вставке между РВ-10 и ТМ. Сильный дождь, туман. ШП КМЯ-63 от 03.11.16г.</t>
  </si>
  <si>
    <t>АпвВнг – 1*95/25-10</t>
  </si>
  <si>
    <t>М-е Дыш.  Сильный ветер. ШП НЯ-6 от 07.11.16г.</t>
  </si>
  <si>
    <t xml:space="preserve">М-е Холмское.  Наезд н/у транспортного средства на опору-2-6 (схлёст проводов).  </t>
  </si>
  <si>
    <t>провод А-95,  изоляторы ШС-10, ШФ-20, опоры металлические и ж/б</t>
  </si>
  <si>
    <t>М-е Анастасиевско-Троицкое (Троицкая площадь). В РЩ-0,4 кВ сработал вводной АВ. Перегруз.</t>
  </si>
  <si>
    <t>АВ А3726 I ном  = 250 А</t>
  </si>
  <si>
    <t>ВЛ-10 кВ НП-5 СЭС.</t>
  </si>
  <si>
    <t>ВЛ-0,4 кВ ф.1            ТП Бг-112-1.</t>
  </si>
  <si>
    <t>М-е Ахтырско-Бугундырское. Ветер.                         П НЯ №13 от 14.11.16г.</t>
  </si>
  <si>
    <t>1984 г.</t>
  </si>
  <si>
    <t>АЕ 3722  250 А</t>
  </si>
  <si>
    <t>М-е Новодмитриевское. Ветер.  П НЯ №13 от 14.11.16г.</t>
  </si>
  <si>
    <t>опоры металлич. и ж/б, изоляторы ШФ-10, провод АС-95</t>
  </si>
  <si>
    <t>ВЛ-35 кВ . "Успенский сах.завод-Лесная-Николаевская". Армавирских ЭС.</t>
  </si>
  <si>
    <t>п/ст 35/10 кВ                Т-5  "Николаевская".</t>
  </si>
  <si>
    <t>М-е Убеженское, Николаевское. Причина неизвестная.</t>
  </si>
  <si>
    <t>М-е Абино-Украинское. Неисправность фидерного АВ. Заменён.</t>
  </si>
  <si>
    <t>ВА-88-33 125 А</t>
  </si>
  <si>
    <t>2011 г.</t>
  </si>
  <si>
    <t>М-е Дыш. ТП Кл-514-14п, гл. рубильник 0,4 кВ- неисправнось. Восстановлено.</t>
  </si>
  <si>
    <t>2008 г.</t>
  </si>
  <si>
    <t>РБ-2</t>
  </si>
  <si>
    <t>М-е Николаевское. Обрыв фазного провода в пролете опор 4/11-4/13 к скв.№38. ШП НЯ-19 от 19.11.16г.</t>
  </si>
  <si>
    <t>1969 г.</t>
  </si>
  <si>
    <t>Провод АПВ 1х16</t>
  </si>
  <si>
    <t xml:space="preserve">М-е Убеженское.  На опоре-62 сорвало изолятор. НЯ-19 от 21.10.16г. </t>
  </si>
  <si>
    <t>Колпачок К-6</t>
  </si>
  <si>
    <t xml:space="preserve">М-е Дыш. Нет фазы. ВЛ запитана с 2-х сторон. На весь фонд скважин подано напряжение. Поиск повреждения на 23.11.16г. НЯ-19 от 21.10.16г. </t>
  </si>
  <si>
    <t>М-е Ключевое. Повреждение изолятора ф. В на Р-35. Двухфазное КЗ. НЯ-19 от 21.11.16г.</t>
  </si>
  <si>
    <t>М-е Зыбза. Повреждение шлейфа на КР17/Хл-26 Хл-211 ф.А.  НЯ-23 от 27.11.16г.</t>
  </si>
  <si>
    <t>провод АС-95,  изоляторы ШФ-10, ШФ-6, опоры металлические и ж/б</t>
  </si>
  <si>
    <t xml:space="preserve">ВЛ-35 кВ Ключевая-ПП-35. 
</t>
  </si>
  <si>
    <t>М-е Дыш, Ключевое, Узун. Обледенение, снегоналипание.ШП ОЯ № 65 от 29.11.16 г.</t>
  </si>
  <si>
    <t>1954 г.</t>
  </si>
  <si>
    <t xml:space="preserve">провод АС-95,  изоляторы ПС-70, ПФ-6а, опоры металлические </t>
  </si>
  <si>
    <t xml:space="preserve">ВЛ-6 кВ Ка-72. </t>
  </si>
  <si>
    <t>М-е Дыш. Падение деревьев в охранной зоне ВЛ, обледенение, снегоналипание. ШП ОЯ № 65 от 29.11.16 г.</t>
  </si>
  <si>
    <t>1956 г.</t>
  </si>
  <si>
    <t>провод АС-95,  изоляторы ШС-10г, ШФ-10, опоры металлические и ж/б</t>
  </si>
  <si>
    <t xml:space="preserve">ВЛ-6 кВ Кл-532п, ВЛ-6 кВ Кл-533 </t>
  </si>
  <si>
    <t>М-е Ключевое, Южно-Ключевое, Узун. Падение деревьев в охранной зоне ВЛ, обледенение, снегоналипание.ШП ОЯ № 65 от 29.11.16 г.</t>
  </si>
  <si>
    <t>1959 г.</t>
  </si>
  <si>
    <t>провод АС-95, АС-70 изоляторы ШС-10г, ШФ-10, опоры металлические и ж/б</t>
  </si>
  <si>
    <t xml:space="preserve">ВЛ-6 кВ Ка-72 от ПП-23 до Р-98 </t>
  </si>
  <si>
    <t>М-е Дыш. Падение деревьев из-за охранной зоны ВЛ, обледенение, снегоналипание. ШП ОЯ № 65 от 29.11.16 г.</t>
  </si>
  <si>
    <t xml:space="preserve">ВЛ-0,4 кВ ф-4 от ТП Кл-514-11п </t>
  </si>
  <si>
    <t>1974 г.</t>
  </si>
  <si>
    <t>провод АС-50,  изоляторы ТФ-20, опоры  ж/б</t>
  </si>
  <si>
    <t>М-е Ключевое. Падение деревьев из-за охранной зоны ВЛ, обледенение, снегоналипание. ШП ОЯ № 65 от 29.11.16 г.</t>
  </si>
  <si>
    <t>1976 г.</t>
  </si>
  <si>
    <t>М-е Ключевое. Падение деревьев из-за охранной зоны ВЛ, обледенение, снегоналипание.ШП ОЯ № 65 от 29.11.16 г.</t>
  </si>
  <si>
    <t xml:space="preserve">ВЛ-0,4 кВ ф-2 от ТП Кл-532-1 </t>
  </si>
  <si>
    <t>М-е Узун. Падение деревьев из-за охранной зоны ВЛ, обледенение, снегоналипание. ШП ОЯ № 65 от 29.11.16 г.</t>
  </si>
  <si>
    <t xml:space="preserve">ВЛ-6 кВ Кл-57 </t>
  </si>
  <si>
    <t>М-е Южно-Ключевое. Схлест проводов ветками деревьев.ШП ОЯ № 65 от 29.11.16 г.</t>
  </si>
  <si>
    <t>опоры ж/б, изоляторы  П-4,5 провод АС-95</t>
  </si>
  <si>
    <t>М-е Лёвкинское. Схлест проводов ветками деревьев, обледенение, снегоналипание. ШП ОЯ № 65 от 29.11.16 г.</t>
  </si>
  <si>
    <t>1966 г.</t>
  </si>
  <si>
    <t>опоры металлические и ж/б, изоляторы  ШФ-6, ШС-10, ШЖБ-6, провод_ АС-95, АС-70, АС-120.</t>
  </si>
  <si>
    <t>М-е Дыш. ВЛ включалась по участкам. Схлест проводов ветками деревьев, обледенение, снегоналипание.ШП ОЯ № 65 от 29.11.16 г.</t>
  </si>
  <si>
    <t>провод АС-95,  изоляторы ШФ-10, ШС-6, опоры металлические и ж/б</t>
  </si>
  <si>
    <t>опоры ж/б, изоляторы ТФ-20, провод АС-35</t>
  </si>
  <si>
    <t>ТМ 180/6</t>
  </si>
  <si>
    <t xml:space="preserve"> П/ст 35/6 кВ И-7 " Черноморская ". ШП ШЯ-6,7 от 03.12.16г. Шпилька 6 кВ ф. "С" Т-2 -  деформация резинового уплотнения. Восстановлено.</t>
  </si>
  <si>
    <t>ТМ-4000/35</t>
  </si>
  <si>
    <t>М-е Дыш. Снегоналипание. Схлест проводов ветками деревьев. ШП ОЯ-67 от 07.12.16г.</t>
  </si>
  <si>
    <t>М-е Дыш. Падение ветки на провода. Двухфазное КЗ.</t>
  </si>
  <si>
    <t>опоры металлические , изоляторы  ШС-10г,ШФ-20 провод АС-95</t>
  </si>
  <si>
    <t>М-я Ключевое и Узун.  Падение дерева на провода ВЛ. Междуфазное КЗ.</t>
  </si>
  <si>
    <t xml:space="preserve">М-е Зыбза. Сработал АВ ввода 0,4 кВ в ТП. Неселективная работа защит. </t>
  </si>
  <si>
    <t>А3726 250А</t>
  </si>
  <si>
    <t xml:space="preserve"> М-я Анастасиевско-Троицкое, Зап.-Анастсиевское. П/ст А-4 ВЛ-110 кВ "Троицкий водазабор"  п/ст А-4 Исчезновение U со стороны ВЛ-110 кВ  "Новотроицкая-А4". </t>
  </si>
  <si>
    <t>ВЛ-10 кВ № ПП-1 и  ПП-3 ПАО "Кубаньэнерго"</t>
  </si>
  <si>
    <t xml:space="preserve">Простой скв. 5 Зап.-Беликовской </t>
  </si>
  <si>
    <t>М-е Холмское. Поврежден АВ ввода 0,4 кВ (1 фаза). Восстановлено.</t>
  </si>
  <si>
    <t xml:space="preserve">ВА-СЭЩ   TS 250  N </t>
  </si>
  <si>
    <t>ГК "Самараэлектрощит"</t>
  </si>
  <si>
    <t>М-е Зыбза. Сработал АВ ввода 0,4 кВ в ТП.  Схлест проводов и междуфазное КЗ Неселективная работа защит.</t>
  </si>
  <si>
    <t>1971 г.</t>
  </si>
  <si>
    <t>1998 г.</t>
  </si>
  <si>
    <t>опоры ж/б, изоляторы ТФ-20, провод АС-50</t>
  </si>
  <si>
    <t>М-е Азовское. Упавшее дерево оборвало два пролёта проводов. Восстановлено.</t>
  </si>
  <si>
    <t>опоры ж/б, и металл. изоляторы ТФ-20, провод А-50</t>
  </si>
  <si>
    <t>опоры ж/б, и металл. изоляторы ТФ-20, провод АС-50</t>
  </si>
  <si>
    <t xml:space="preserve">Рубильник 0,4 кВ ЯРП-2 </t>
  </si>
  <si>
    <t xml:space="preserve">М-е Абино-Украиское. Посадка напряжения . После запусков скважин произведён замер напряжений. Норма. </t>
  </si>
  <si>
    <t>М-е Дыш и Ключевое. Посадка напряжения .  После запусков скважин произведён замер напряжений. Норма.</t>
  </si>
  <si>
    <t>М-е Дыш. Сработал АВ 0,4 кВ ф.2. Падение ветки на провода. Междуфазное КЗ. Простой скв. 444. П НЯ-19 от 11.12.16г</t>
  </si>
  <si>
    <t>1994 г.</t>
  </si>
  <si>
    <t>ВЛ-0,4 кВ ф. 3 от ТП-Хл-211-2</t>
  </si>
  <si>
    <t>ВЛ-0,4 кВ ф.3 от ТП-Хл-211-2</t>
  </si>
  <si>
    <t>М-е Зыбза. Сработал автомат ввода в ТП. Схлест проводов. П НЯ-19 от 11.12.16г.</t>
  </si>
  <si>
    <t>Губка держателя предохранителя ПК-6, К01-10У3</t>
  </si>
  <si>
    <t>М-е Восточно-Северское. Новодмитриевское.Отключение ВВ-6 кВ Т-2.</t>
  </si>
  <si>
    <t>М-е Ахтырско-Бугундырское. В ГРЩ-0,4 кВ РП-6 кВ №6 сработал АВ ввода 0,4 кВ трансформатора Т-1. Перегруз. Вышел из строя передний подшипник ЭД (110 кВт, 2950 об/мин) насоса откачки пластовой воды №3.</t>
  </si>
  <si>
    <t>А-3144</t>
  </si>
  <si>
    <t>опоры металлические и ж/б , изоляторы  ШС-10г,ШФ-10г провод АС-95</t>
  </si>
  <si>
    <t>1949 г.</t>
  </si>
  <si>
    <t>опоры металлические и ж/б , изоляторы  ШФ-10, ШФ-20 провод АС-95, АС-70</t>
  </si>
  <si>
    <t>опоры ж/б, провод АС-95, изоляторы ШС-10, ШФ-10</t>
  </si>
  <si>
    <t>С успешным АПВ, работа МТЗ. Персонал УЭ выехал с осмотром ВЛ в зоне своей ответственности. В 16:30 персоналом УЭ осмотр закончен, замечаний нет. Персонал СПО выявил мертвую птицу под ЛР-82 на ф-Пл-8</t>
  </si>
  <si>
    <t>Посадка напряжения в сети 35 кВ, электрооборудование УЭ осмотрено, замечаний нет. По сообщению диспетчера СПО причину сообщат только по официальному запросу. Письмо гл. инженеру СПО будет направлено 03.10.16.</t>
  </si>
  <si>
    <t xml:space="preserve">С успешным АПВ, работа МТЗ. Персонал УЭ произвел осмотр ВЛ в зоне своей ответственности, замечаний нет. </t>
  </si>
  <si>
    <t>Посадка напряжения в сети 35 кВ при пробном включении с неуспешным РПВ Ф-ЧК-3 действия защит МТЗ, ПС 35/10 кВ Чкаловская (СПО).</t>
  </si>
  <si>
    <t>ВЛ-10 фидера "Пл-8"</t>
  </si>
  <si>
    <t>Отключение персоналом СЭС для безопасного прлоизводства работ для устранения обрыва провода ВЛ-0,4 кВ В пролетах опор Ф-Пл-8 №272-273 аварийная заявка.</t>
  </si>
  <si>
    <t>Отключение ввода Т2Т на ПС "Матвеевка" (СПО).Пропало питание 1СШ "Тарханы" ПАО и ПС "Азаматово" Ф-РПЖ-5(СПО).Запитаны по резервной схеме.Причина выясняется персоналом СПО.</t>
  </si>
  <si>
    <t>110/35/10/6кВ "Ленинская"</t>
  </si>
  <si>
    <t>ВЛ-35 кВ "Ленинская-Зайкинская", ПС "Зайкинская"</t>
  </si>
  <si>
    <r>
      <t xml:space="preserve">Аварийное отключение ВЛ-35кВ "Ленинская-Зайкинская". Произвели осмотр электрооборудования, замечаний нет. Выехали с осмотром ВЛ (L=4,8 км) В 16:00 осмотр закончен, выявлено на гирляндах опор №3, 15 следы пробоя, наличие паутины, других замечаний нет.
</t>
    </r>
    <r>
      <rPr>
        <sz val="12"/>
        <color rgb="FF0000FF"/>
        <rFont val="Times New Roman"/>
        <family val="1"/>
        <charset val="204"/>
      </rPr>
      <t>Причиной отключения В-35 Зайкинская является  ошибочное отключение ключа управления выключателя В-35 «Зайкинская» инженером  ЭТЛ№4 СРЗА,ТиМ  Берниязова Д.Т.</t>
    </r>
  </si>
  <si>
    <t>МУ-10 ГИГЭСС</t>
  </si>
  <si>
    <t>Аварийное отключение ПАЭС-2(вибрация). Перевод питания ф-1404 на ПС 35/6 ГТЭС-Загорская.</t>
  </si>
  <si>
    <t>Двигатель АИ-20</t>
  </si>
  <si>
    <t>Аварийное отключение с неуспешным АПВ. Отработала МТЗ.</t>
  </si>
  <si>
    <t>Аварийное отключение дисп. ЗПО Поповым Н.Н. не подтверждено. Производится осмотр фидера в зоне ответственности ПАО. 6:30 произведен осмотр отпаечного ВЛБ-замечаний нет. По сообщению диспетчера ЗПО Хасаншина Р.И. персоналом ЗПО был проведён осморт электрооборудования своей балансовой принадлежности, причину не выявили.</t>
  </si>
  <si>
    <t>Посадка напряжения из-за аварийного отключения с успешным АПВ ВЛ-220-"Газовая-Каргалинская-1ц". Отработала ЗЗ.</t>
  </si>
  <si>
    <t>ПС "Никольская"</t>
  </si>
  <si>
    <t>ПС "Вахитовская", "Донецко-Сыртовская"</t>
  </si>
  <si>
    <t>ПС "Савельевская", "Долговская", Моргуновская, Курманаевская, Тананыкская, Графская, Ибряевка-1, Ибряевка-2.</t>
  </si>
  <si>
    <t>ПС "Савельевская", "Долговская", "Моргуновская", "Курманаевская", "Тананыкская"</t>
  </si>
  <si>
    <t>Понижение напряжения при переключениях в связи с неотложным выводом в ремонт ВЛ-220 кВ "Куйбышевская-Бузулукская".</t>
  </si>
  <si>
    <t>Отключение для ремонта ЛР-ТП-208. Неотложная заявка ЗПО.</t>
  </si>
  <si>
    <t>ВЛ-35 кВ "Александровская Графская" ПС "Графская" ,"Ибряевка-1,2"</t>
  </si>
  <si>
    <t>Кратковременное пропадание напряжения с ПС 110/35/10 кВ "Александровская" (ЗПО).Аварийное отключение В-35 кВ "Графский" с успешным АПВ.Сообщил диспетчер ЗПО Хасанов Р.И. Работа МТЗ.Осмотр с утра. 09.10.16. произвели осмотр ВЛ (10:30-15:30) видимых неисправностей не выявлено.</t>
  </si>
  <si>
    <t>С успешным АПВ, работа МТЗ. Персонал ЗПО произвел осмотр ВЛ, в зоне ответственности, замечаний нет. Персоналом УЭ произвел осмотр ВЛ, в зоне ответственности, замечаний нет.</t>
  </si>
  <si>
    <t>Вывод в неотложный ремонт ВЛ-10кВ "Ез-4" для замены опоры №6 отпайки на ТП №3 с кратковременным погашением ВЛ-10кВ ф."Мт-3" п/ст 35/10кВ Матвеевка на время производства оперативных переключений.(персоналом СПО "Оренбургэнерго") (Аварийная заявка СПО)</t>
  </si>
  <si>
    <t>Вывод в неотложный ремонт ВЛ-10кВ "Ез-4" для замены опоры №6 отпайки на ТП №3 с кратковременным погашением ВЛ-10кВ ф."Мт-3" п/ст 35/10кВ Матвеевка на время производства оперативных переключений для восстановления нормальной схемы (персоналом СПО "Оренбургэнерго")(Аварийная заявка СПО)</t>
  </si>
  <si>
    <r>
      <t xml:space="preserve">Отключение для устранения дефекта ТВК.Нагрев контакного соединения Ф-"А" шпильки тр-ра Т1Т по стороне 6 кВ выявлено 11.10.16. Устранено.
</t>
    </r>
    <r>
      <rPr>
        <sz val="14"/>
        <color rgb="FF0000FF"/>
        <rFont val="Times New Roman"/>
        <family val="1"/>
        <charset val="204"/>
      </rPr>
      <t>Остановка и вывод в ремонт трансформатора Т-1-Т на ПС «35/6кВ «Ново-кудринская» для устранения аварийного дефекта выявленного при ТВК: нагрев к.с. переходной шины с шиной наконечника отходящего шлейфа фаза «А» 409 градусов.
Аварийный дефект был выявлен своевременно(апрель 2016г.), но при защите ГТМ устранение дефекта не согласовали.</t>
    </r>
  </si>
  <si>
    <t>ТМ-2500кВА 35/6кВ</t>
  </si>
  <si>
    <t>С успешным АПВ В-110 кВ Александровская на ПС 110/35/10 кВ Покровская после приёма дополнительной нагрузки ПС Берёзовка, ПС 35/6 кВ Аксютино на ПС110/35/10 Александровскую (ЗПО), по заявке (СПО) для устранение нагрева контактных соединений ЛР-35кВ Тарханы на п/ст 35/10кВ Чкаловская.</t>
  </si>
  <si>
    <t>ВЛ-35 кВ "Александровская-Графская", ПС Березовка", "Аксютино"</t>
  </si>
  <si>
    <t>Подключение отпайки на ЗУ-8 после замены сбитой опоры №414 ф-2 ПС "Сорочинская" персоналом ЗПО.</t>
  </si>
  <si>
    <t xml:space="preserve">Посадка напряжения при токе К.З. Оборудование ПС осмотрено персоналом УЭ ПАО.Установлено Выпавших блинкеров защит нет.В яч №9 БСК-1 разрушен ВВ предохранитель.(тележка выкачена в ремонтное положение, ревизия планируется с утра.) </t>
  </si>
  <si>
    <t>АУКРМ 6,3-900-300-03-К УХЛ1 (конденса-торная батарея CPEFS 23-6.3/150)</t>
  </si>
  <si>
    <t>ООО «Севзаптехника»</t>
  </si>
  <si>
    <r>
      <t xml:space="preserve">Несанкционированное аварийное отключение от дейсвия цепей газовой защиты Т1Т при производстве работ подрядчиком Оренэлектрострой по выверке схемы для замены приборов учета на ТСН-1,2.Проводится расследование.
</t>
    </r>
    <r>
      <rPr>
        <sz val="14"/>
        <color rgb="FF0000FF"/>
        <rFont val="Times New Roman"/>
        <family val="1"/>
        <charset val="204"/>
      </rPr>
      <t xml:space="preserve">При проведении осмотра и выверке маркировки цепей учета представителем под-рядной организации ООО «Оренэлектрострой» было случайно задето рукавом спец-одежды выходное реле газовой защиты, находящееся ниже счетчика ТСН в шкафу РЗА и СН РУ-6кВ ПС 35/6кВ «Проскуринская» в результате чего прошел сигнал на от-ключение Ввода-6кВ СШ-6-1. </t>
    </r>
  </si>
  <si>
    <t>RU706</t>
  </si>
  <si>
    <t>Аварийная отключение ВЛ-35 кВ "Каликино-Родниковская". МТЗ. АПВ нет. Причина выясняется. Питание переведено от ПС 110/35/10 "Пономаревка" (СПО). В 3:00 ВЛ-35кВ "Каликино-Родниковская" включена на х.х. "Земли", перекоса нет. Произвели осмотр ВЛ замечания не выявили, 23.10.2016 повторный осмотр совместно с ИТР.</t>
  </si>
  <si>
    <t>Ф-6</t>
  </si>
  <si>
    <t xml:space="preserve">Отключение с 9-00 до 11-00 Л -10кВ -Яш-6 ПС 35/10кВ "Яшкинская" для замены диафрагмы выхлопной трубы трансформатора Т 1 и слив конденсата из В 35кВ Т 1 (Внеплановая заявка ЗПО) Перевод нагрузки ВЛ-6кВ Ф-6 "Яшкинский" на ВЛ-6кВ Ф-708 ПС 35/6кВ "Подгорная". </t>
  </si>
  <si>
    <t>Вывод в ремонт ВЛ-220 кВ "Куйбышев-Бузулук" Заявка ОПМЭС.Резкое понижение напряжения при отключении ВЛ-220 кВ в сети 110 кВ со 113 кВ до 98 кВ.Произведена регулировка напряжения РПН переведен с 9 в 15 положение.Частичная остановка добывающего фонда запитанного от ПС "Савельевская".Падение нагрузки по вводам 35 кВ 5 и 12 процентов .</t>
  </si>
  <si>
    <t>Персоналом СПО при осмотре ПС была обнаружена земля на ВЛ-10кВ Ф-МТ-3, планируется осмотр. Отключена сельская отпайка персоналом СПО для устранения замыкания на землю.</t>
  </si>
  <si>
    <t>Аварийное иотключение с успешным АПВ.Работа МТЗ.Причина выясняется.</t>
  </si>
  <si>
    <t>ЗАО "Нефтегазавтоматика"</t>
  </si>
  <si>
    <t>МТЗ, МТО</t>
  </si>
  <si>
    <r>
      <t xml:space="preserve">Аварийное отключение, работа МТЗ, (метель, порывы ветра до 10 м/сек). Осмотром выявлено: на КТП-6/0,4 скв.№ 874 разрушение проходного изолятора фаза "А", скв. в Б/Д. 15:15 устранено без отключения фидера.
</t>
    </r>
    <r>
      <rPr>
        <sz val="14"/>
        <color rgb="FF0000FF"/>
        <rFont val="Times New Roman"/>
        <family val="1"/>
        <charset val="204"/>
      </rPr>
      <t>Разрушение проходного изолятора КТП 6/0,4 кВ скв.№874 Ф№1 ПС 110/35/6 кВ Росташин-ская с последующим замыканием между  фазами «А», «В» и корпусом КТП 6/0,4 кВ.
Развитие скрытого внутреннего дефекта  проходного изолятора ИПП-10/630-8 УХЛ1 в ре-зультате ненормального режима сети (в период с 9:00 до 13:58 31.10.2016г. было замыка-ние на землю в результате обрыва вязки на опоре №3 отпайка на скв.№964 Ф№9 ПС 110/35/6 кВ Росташинская 2-СШ-6 кВ).</t>
    </r>
  </si>
  <si>
    <t>ИПП-10/630-8 УХЛ1</t>
  </si>
  <si>
    <t>ЗАО «ЭНЕРГИЯ+2»</t>
  </si>
  <si>
    <t>2АКТП 6/0,4кВ</t>
  </si>
  <si>
    <t>ОАО "Алттранс" Барнаул</t>
  </si>
  <si>
    <t>ЗЗП-1 ст ТЗНП</t>
  </si>
  <si>
    <t>ВЛ-110 кВ Никольская-2 (ПАО) ПС "Никольская", "Толкаевская", "Боголюбовская","Кодяковская", "Ольховская", "БКНС" 1-СШ.</t>
  </si>
  <si>
    <t>Посадка напряжения при аварийном отключении с успешным АПВ. ВЛ-110 кВ "Никольская-2 цепь" на ПС "Сорочинская" (МЭС) Отработала ЗЗП-1 ст. Причина выясняется. Произведен осмотр ВЛ-110 кВ "Никольская-2 цепь" от ПС "Никольская", от опоры №147 до опоры №19, на опоре №27 Ф-В нет одного изолятора в гирлянде. В 14:40 осмотр участка ВЛ закончил Начальник Никольского СР Вошин Д.А. от опоры №1 до опоры №19 замечаний нет. Планируется повторный осмотр персоналом службы линий и ИТР на 03.11.2016.
Пробой электрической изоляции на опоре №73 фаза «С» ВЛ-110кВ «Сорочинская – Николь-ская-2». Попадание инородного тела (паутина) на гирлянду изоляторов, повышенная влажность (Ту-ман, изморозь), снижение изоляционных свойств.</t>
  </si>
  <si>
    <t>Аварийное отключение ВЛБ №71 фидер-Ивановский, причина уточняется, при осмотре ВЛБ выпавших блинкеров не обнаружено, замечаний нет. Осмотр ВЛ произведен, неисправность не обнаружена. Планируется повторный осмотр на 03.11.2016.</t>
  </si>
  <si>
    <t>РЛНД-1-10-II/400 УХЛ</t>
  </si>
  <si>
    <t>ООО «Тюльганский электромеханиче-
ский завод»</t>
  </si>
  <si>
    <t>ПС 35/6 кВ "Тарханы", "Березовка", "Аксютино".</t>
  </si>
  <si>
    <t>Аварийное отключение с успешным АПВ ВЛБ-17. На скважине № 310 вышла из строя СУ ЭЦН.</t>
  </si>
  <si>
    <t>Выход из строя технологического оборудования</t>
  </si>
  <si>
    <t>Аварийное отключение с неуспешным АПВ ВЛ-110кВ "Бузулукская - Промысловая-2"(ЗПО), работа ЗЗП-2 ст, РПВУ. Сообщил диспетчер ЗПО Креницин А.В. Причина выясняется.</t>
  </si>
  <si>
    <t xml:space="preserve">"Посадка" напряжения в сети 110 кВ с ПС "Каргалинская"(МЭС), остановка отдельных скважин запитанных от ПС "Донецко-Сыртовская" и "Вахитовская"(ПАО) при аварийном отключении ВЛ-110 кВ "Каргалинская-ТЭЦ-1". Причина выясняется. Сообщил диспетчер ОРДУ Крук А.В. </t>
  </si>
  <si>
    <t>1ст.ЗЗ 2ст.ЗЗ</t>
  </si>
  <si>
    <r>
      <t xml:space="preserve">Аварийное отключение ВЛ-110 кВ Росташинская-Гаршинская-2. РПВ успешное. На ПС "Гаршинская-2", "Гаршинская-УПСВ", Широкодольская отработал АВР.
</t>
    </r>
    <r>
      <rPr>
        <sz val="14"/>
        <color rgb="FF0000FF"/>
        <rFont val="Times New Roman"/>
        <family val="1"/>
        <charset val="204"/>
      </rPr>
      <t>Перекрытие электрической дугой через воздушный промежуток  на  опоре №29  ВЛ-110 кВ Гаршинская 2 цепь фаза «С». 
Коронация в соединении линейной арматуры  на опоре №29  ВЛ-110 кВ Гаршинская 2 цепь фаза «С»</t>
    </r>
  </si>
  <si>
    <t>Трест «ВНС»</t>
  </si>
  <si>
    <t>КТА-5Г</t>
  </si>
  <si>
    <t>Мотор Сич</t>
  </si>
  <si>
    <t>"Посадка" напряжения в сети 35 кВ, остановка отдельных скважин при аварийном отключении эл.оборудования на ПС "Тирис тяга" (КбшЖД). Сообщил ДД СПО Ильницкий Д.А.</t>
  </si>
  <si>
    <t>Аварийное отключение ВЛ-35 кВ "Курманаевка-Ромашкино" (ЗПО)на ПС 110/35/10 кВ "Курманаевская" (ЗПО) при срабатывании дифф защиты на силовом тр-ре Т-2.Причина выясняется.Нагрузка переведена на Т-1.Сообщил дисп ЗПО Креницин А.В.</t>
  </si>
  <si>
    <r>
      <rPr>
        <sz val="14"/>
        <color rgb="FFFF0000"/>
        <rFont val="Times New Roman"/>
        <family val="1"/>
        <charset val="204"/>
      </rPr>
      <t>Переходящее.</t>
    </r>
    <r>
      <rPr>
        <sz val="14"/>
        <rFont val="Times New Roman"/>
        <family val="1"/>
        <charset val="204"/>
      </rPr>
      <t xml:space="preserve"> Падение нагрузки на Ф619 при осмотре выявлено.обнаружено обрыв проводов неустановленным транспортным средством в пролете 6-7 основного фидера и в пролете 1-2 отпайки скв 1348.сообщено в ЧОП.Бригада СЛ выехала для восстановительных работ из Сорочинска в 2:00.К работе приступили в 2:50.
</t>
    </r>
    <r>
      <rPr>
        <sz val="14"/>
        <color rgb="FF0000FF"/>
        <rFont val="Times New Roman"/>
        <family val="1"/>
        <charset val="204"/>
      </rPr>
      <t>Воздействие посторонних лиц и организаций, не участвующих в технологическом процессе</t>
    </r>
  </si>
  <si>
    <t>Аварийное отключение ВЛ-35 кВ "Курманаевка-Ромашкино" (ЗПО) на ПС 110/35/10 кВ "Курманаевская" (ЗПО).Нагрузка ПС "Долговская" переведена на ПС "Савельевская"причина выясняется.По сообщению дисп ЗПО Креницина А.В. Причина отключения будет сообщнена после проведения расследования комиссией.</t>
  </si>
  <si>
    <t>ВЛ-35 "11Л" ПС "Долговская", ВЛ-35 "23Л" ПС "Майский Купол", "Савельевский Купол", "Моргуновская"</t>
  </si>
  <si>
    <r>
      <t xml:space="preserve">Аварийное отключение с успешным АПВ ВЛ-35 "11Л", ВЛ-35 "23Л". 
</t>
    </r>
    <r>
      <rPr>
        <sz val="14"/>
        <color rgb="FF0000FF"/>
        <rFont val="Times New Roman"/>
        <family val="1"/>
        <charset val="204"/>
      </rPr>
      <t>Отключение В-35-11Л на ПС «Савельевская», произошло из-за превышение величины заданной токовой уставки на В-35-11Л  (пусковой ток ЭД-6кВ составил 1100А по сто-роне 6кВ) в момент тяжелого запуска ЭД-6кВ БКНС-7.
Увеличение потребляемой мощности по присоединениям подстанций</t>
    </r>
  </si>
  <si>
    <r>
      <rPr>
        <sz val="14"/>
        <color rgb="FFFF0000"/>
        <rFont val="Times New Roman"/>
        <family val="1"/>
        <charset val="204"/>
      </rPr>
      <t>Переходящее.</t>
    </r>
    <r>
      <rPr>
        <sz val="14"/>
        <rFont val="Times New Roman"/>
        <family val="1"/>
        <charset val="204"/>
      </rPr>
      <t xml:space="preserve"> Падение нагрузки на Ф619 при осмотре выявлено.обнаружено обрыв проводов неустановленным транспортным средством в пролете 6-7 основного фидера и в  пролете 1-2 отпайки скв 1348.сообщено в ЧОП.Бригада СЛ выехала для восстановительных работ из Сорочинска в 2:00.К работе приступили в 2:50.
</t>
    </r>
    <r>
      <rPr>
        <sz val="14"/>
        <color rgb="FF0000FF"/>
        <rFont val="Times New Roman"/>
        <family val="1"/>
        <charset val="204"/>
      </rPr>
      <t>Воздействие посторонних лиц и организаций, не участвующих в технологическом процессе</t>
    </r>
  </si>
  <si>
    <t>КТПК</t>
  </si>
  <si>
    <t>КТП мачтовая</t>
  </si>
  <si>
    <t xml:space="preserve">Посадка напряжения в сети 6 кВ при неуспешном  запуске скв.3012. </t>
  </si>
  <si>
    <r>
      <t xml:space="preserve">Аварийное отключение ВЛ-110 кВ Каргалинская-Донецко-Сыртовская, АПВУ, первая ступень ТЗНП, защита первого комплекта -повреждение 1,92 кМ,  второго комплекта 5,66 км до места повреждения, фаза-Б. КЗ на замлю 5,5 км, 10,05 кА. отключалась 5 раз АПВ. В 13:12 отключилась совсем, включению не поддаётся. 
В 14:00 персонал выехал с осмотром. 15:06 Начали осмотр от ПС Каргалинская. 15:45 приступили по переводу нагрузки ПС Вахитовская и ПС Донецко-Сыртовская. в 16:06 подача напряжения на Ф№3; в 16:15 на ДНС; в 16:23 Ф№2. При осмотре ВЛ на опоре №68 было обнаружено расстояние  от провода до тела опоры 0,5 м., 17:21 линию поставили на х.х., в 17:24 В-110 Дон- сырт отключился на ПС Каргалинская. Осмотр продолжают. в 19:18 подано напряжение на АБК ПС Донецко-Сыртовская.22:30 осмтр ВЛ-110 кВ Каргалинская-Д/Сыртовская" закончен. 22:52 ВЛ-110 кВ включена на х.х. с ПС Каргалинская. 23:50 собрана нормальная схема на ПС Д/Сыртовская. 1:30 собрана нормальная схема на ПС Вахитовская.
</t>
    </r>
    <r>
      <rPr>
        <sz val="12"/>
        <color rgb="FF0000FF"/>
        <rFont val="Times New Roman"/>
        <family val="1"/>
        <charset val="204"/>
      </rPr>
      <t>Периодическое  касание шлейфа траверсы опоры №49б фаза «В»  при пляске проводов, в пролётах опор №49а-49б и опор №49б – 50 привело к аварийному  отключению В-110кВ «Каргалинская - Донецко Сыртинская» ПС 220/110/35/10 кВ «Каргалинская».</t>
    </r>
  </si>
  <si>
    <t>АС-185/29</t>
  </si>
  <si>
    <t>ГТЭС-(1, 2, 3, 4, 5, 6) "Вахитовская"</t>
  </si>
  <si>
    <t>СИП-120</t>
  </si>
  <si>
    <t>КТП-ВК-8-400/6-0,4-97УХЛ1</t>
  </si>
  <si>
    <t>ОАО «АЛТРАНС» г. Барнаул</t>
  </si>
  <si>
    <t>КП26</t>
  </si>
  <si>
    <r>
      <t xml:space="preserve">Сброс нагрузки. По системе МИР на СШ 6-1 перекос фаз. При осмотре ПС БКНС замыкание на СШ-6-1 фаза-А=0. Выехали с осмотром на КТП скв.1580,567,1583. 09:08 ВЛ-6 фидеров №№ 806, 103 выведены в ремонт. 09:30 на анкерной опоре № 13 фидера № 806 выявлен обрыв шлейфа (отгорел) фаза "А". Ожидание АГП. 10:20 АГП на месте. 10:55 выдан наряд. 11:41 приступили к работе. 12:15 демонтирован провод АС-50 в пролете опор №№ 13-14. Приступили к оснастке на опоре № 14. 12:50 Провод на 14 опоре закреплен, переезжают на 13. 13:25 1 провод вытянут, закреплен. 13:55 Второй провод вытянут, закрепляют. 14:20 Третий провод вытянули, закрепляют. 14:40 Работы закончены, снимают ПЗ. 14:58 фидер включен.
</t>
    </r>
    <r>
      <rPr>
        <sz val="14"/>
        <color rgb="FF0000FF"/>
        <rFont val="Times New Roman"/>
        <family val="1"/>
        <charset val="204"/>
      </rPr>
      <t xml:space="preserve">Перелом с последующим отгоранием шлейфа фазы «А» на опоре №13 ВЛ-6 кВ Ф-806 ПС 35/6 кВ «БКНС», остановка скважин по дисбалансу напряжения на СУ ЭЦН. </t>
    </r>
  </si>
  <si>
    <r>
      <t xml:space="preserve">Аварийное отключение ВЛ-110 "Промысловая-1" на ПС "Бузулукская". Работа дистанционной защиты 1 ступени (двух фазное "КЗ"). На ПС "Промысловая" при включении ВА ЦУ разъединителя СР-110-4 произошло самопроизвольное отключение СР-110-4. При расследовании причин отключения обнаружено повреждение изоляции цепей управления, что привело к образованию ложной цепи на отключение разъединителя. При включении В-110 С2Т, включению не поддался (разрегулировка датчика температуры шкафа управления). 11:55 включены СВ-6 и СВ-35. 16:43 собрана раздельная схема эл.снабжения трансформаторов.
</t>
    </r>
    <r>
      <rPr>
        <sz val="12"/>
        <color rgb="FF0000FF"/>
        <rFont val="Times New Roman"/>
        <family val="1"/>
        <charset val="204"/>
      </rPr>
      <t>Отключение СР-110-4  ПС 110/35/6кВ «Промысловая» под нагрузкой с переходом на двухфазное короткое замыкание, как следствие отключение ВЛ-110кВ-«Пром-1» действием  работы дистанционной защиты 1 ступени на ПС «Бузулукская».</t>
    </r>
  </si>
  <si>
    <t>Рубильник А-3716</t>
  </si>
  <si>
    <t>Аварийное отключение ввод-6-1 яч.№12 на ПС 110/6 кВ "Тюльпан" (ЗГПП). По сообщению ДЭМ ГЩУ Баклина В.К. отработала защита "Дуговые замыкания". Персонал ЗГПП готовит Акт.</t>
  </si>
  <si>
    <t>Вывод в ремонт ВЛ-35 "Переволоцк - Адамовка" для подготовки схемы и плавки гололеда персоналом ЦПО. (нарост 40-50мм).Аварийная заявка ЦПО.</t>
  </si>
  <si>
    <t>Авар. Откл. ВЛ-110 Гаршинская-1, отработал АВР на ПС Гаршинская-УПСВ, Гаршинская-2, Широкодольская. В 18:27 на ПС Гаршинская-1 переведена на С2Т. В 18:49 В-110 Гаршинская-1 включению не поддался. Выехали с осмотром на треколе.</t>
  </si>
  <si>
    <t xml:space="preserve">Авар.откл. ВЛ-110 "Алексеевская-Герасимовская". Нагрузка переведена на ВЛ-110 "Сав-2" в 18:49. При переключениях обнаружен отключенный В-35кВ "17Л", включен в 19:00. Отработала сигнализация "Авар.откл".Причина выясняется. </t>
  </si>
  <si>
    <t>ПС-35/6кВ №111 АО ВЛ-6кВ Ф.11-4 действием АО, АПВН, РПВУ посредством ТУ. 30.07.16г. выполнен осмотр, оп. №5 разрушение изолятора фазы "В", выполнена замена изолятора.</t>
  </si>
  <si>
    <t>ПС-35/6кВ АО ВЛ-6кВ Ф.15-12 действием АО, АПВУ. При осмотре ВЛ-6кВ обнаружено упавшее дерево на провода оп.№141, обрыв провода ф."А". Выполен ремонт провода.</t>
  </si>
  <si>
    <t>АО ВЛ-35кВ Ц-11 ПС-220/110/35/6 кВ "Советско-Соснинская" действием 1ст. МТЗ, АПВУ. Осмотр ВЛ-35кВ выполнен замечаний не выявлено, запланитован инженерный осмотр.</t>
  </si>
  <si>
    <t>БРУ-6кВ №1 АО В-6 Ф.Б1-10 действием ТО АПВ нет, РПВУ посредством ТУ. Осмотр ВЛ-6кВ выполнен частично. 28.07.16г. выполнен осмотр - дефектов не выявлено.</t>
  </si>
  <si>
    <t>ПС-35/6 кВ №307; ВЛ-6 кВ Ф.7-7 АО В-6 действием МТЗ в КУВ-6 К-54, Попадание птицы в провода на выводе 6кВ КУВ-6 в сторону ТП №1</t>
  </si>
  <si>
    <t>ПС-110/35/6 кВ "Лугинецкая" АО ВЛ-35 кВ ЦЛ-8 действием 2ст. ДЗ,  АПВН, РПВН. ПС-35/6кВ №516 2С-6кВ - повреждение 2ТН-6 ф."В", выполнена замена ТН. 26.07.16г. произведен осмотр ВЛ-35 ЦЛ-8 - замечаний не выявлено.</t>
  </si>
  <si>
    <t>ПС-35/6 кВ №608. АО ВЛ-6 Ф.8-16 действием ТО, АПВН, РПВУ. Выполнен  осмотр, обнаружены следы подгара провода ф."А","С" в месте пересечения с автодорогой, в пролете оп.№57/3-58/3, ремонт ВЛ не требуется. Зацеп ВЛ транспортом ООО «Трансфер плюс».</t>
  </si>
  <si>
    <t>Остановка СУ ЭЦН при переводе питания с ГТЭС Игольско- Талового пмр на ПС-110/35/6 кВ "Игольская" после АО В-110 ЛС-4 на ПС-110/35/6 кВ "Игольская" (Эксплуатационная ответственность ПАО "ТРК")</t>
  </si>
  <si>
    <t>ПС-35/6 кВ №303. АО ВЛ-6 Ф.3-2 действием ТО, АПВУ. Выполнен осмотр, требуется вырубка поросли в пролетах оп. №13-20. 22.07.16г. Выполнена вырубка.</t>
  </si>
  <si>
    <t>ПС-35/6 №417. АО ВЛ-6 Ф.17-4 действием АО, АПВУ. Посадка напряжения. Дождь, порывистый ветер. Шторм.предупреждение, бюллетень погоды №198 от 16.07.16г. 18.07.16г. выполнен осмотр, обнаружено повреждение изоляторов на оп. №71/3 ф. «В», 91/3 ф. «А», 109/6 ф. «В», 110/6 ф. «А». Замена изоляторов запланирована на ноябрь 2016г.</t>
  </si>
  <si>
    <t>ПС 110/35/6 кВ "Двуреченская"  АО ВЛ-110 С-98, 97  действием НВЧЗ, АПВУ во время грозы. Посадка напряжения. Бюллетень погоды №195 от 13.07.16. В 2-х метрах от оп. №356 следы замыкания на грозотросе и проводах фаз. Повреждение проволок грозотроса (наложены бандажи 05.08.16г.), ремонт провода не требуется.</t>
  </si>
  <si>
    <t>ПС 110/35/6 кВ "Двуреченская"  АО ВЛ-110 С-98  действием НВЧЗ, АПВУ во время грозы. Посадка напряжения. Бюллетень погоды №195 от 13.07.16. В 2-х метрах от оп. №356 следы замыкания на грозотросе и проводах фаз. Повреждение проволок грозотроса (наложены бандажи 05.08.16г.), ремонт провода не требуется.</t>
  </si>
  <si>
    <t>АО ВЛ-6 Ф.8-16 действием МТЗ, АПВУ. Во время грозы бюллетень погоды №195 от 13.07.16г. 15.07.16г. выполнен осмотр, дефектов не выявлено.</t>
  </si>
  <si>
    <t>АО ВЛ-6 Ф.Кр-5 действием ТО, АПВУ. Во время грозы бюллетень погоды №195 от 13.07.16г. 15.07.16г. выполнен осмотр, замечаний нет.</t>
  </si>
  <si>
    <t>АО ВЛ-6 Ф.Кр-9 действием МТЗ, АПВУ. Во время грозы бюллетень погоды №195 от 13.07.16г. 15.07.16г. выполнен осмотр, замечаний нет.</t>
  </si>
  <si>
    <t>АО ВЛ-6 Ф.11-6 действием МТЗ, АПВУ. Во время грозы бюллетень погоды №195 от 13.07.16. 15.07.16г. произведен осмотр ВЛ, замечаний не обнаружено.</t>
  </si>
  <si>
    <t>АО ВЛ-6 Ф.9-19 действием МТЗ, АПВУ; АО ВЛ-6 Ф.9-16 действием МТЗ, АПВ. Во время грозы бюллетень погоды №195 от 13.07.16. Ф.9-19 разрушены изоляторы ф."В" оп. №89; ф."А" оп. №90. 16.07.16г. выполнена замена.</t>
  </si>
  <si>
    <t>АО ВЛ-6 Ф.9-13, Ф.9-16 действием МТЗ, АПВН, РПВУ. Во время грозы бюллетень погоды №195 от 13.07.16. Ф.9-13 разрушение изолятора ф."В" оп. №48, устранено 14.07.16г.  Ф.9-16 разрушены изоляторы ф. "В" оп. №75, ф. "С"оп. №92. 16.07.16г. выполнена замена.</t>
  </si>
  <si>
    <t>АО ВЛ-6 Ф.14-4 действием МТЗ, АПВН, РПВУ. Во время грозы бюллетень погоды №195 от 13.07.16 отключена отпайка ВЛ-6 на Дуклинское нмр. (ООО «Томская нефть»),  после замены поврежденных изоляторов, по заявке ООО "Томская нефть" вкл. 16.07.16г.</t>
  </si>
  <si>
    <t>АО ВЛ-6 Ф.16-12 действием МТЗ, АПВУ. Во время грозы бюллетень погоды №195 от 13.07.16г. 16.08.16г. выполнен осмотр, оп. №24/1 следы межфазного замыкания на спусках к ЛР-1/1. Устранение дефекта не выполнено 19, 21.08.16г. - отказ ЦИТС, запланировано на ноябрь 2016г.</t>
  </si>
  <si>
    <t>АО ВЛ-6 Ф.17-4 действием МТЗ, АПВН, РПВУ. Во время грозы бюллетень погоды №195 от 13.07.16  Разрушение изолятора фазы «В» оп. №76, обрыв вязок фазы "С" на оп. №73, 91. Выполнен ремонт.</t>
  </si>
  <si>
    <t>АО ВЛ-6 Ф.16-14 действием МТЗ, АПВУ. Во время грозы бюллетень погоды №195 от 13.07.16. 08.08.16г. выполнен осмотр, оп. №49 скол юбки изолятора ф. "В", дефект устранен 16.08.16г..</t>
  </si>
  <si>
    <t>АО 1Т ПС 110/35/6 кВ "Игольская" действием МТЗ, РПВН, выведен в ремонт для выяснения и устранения неисправности. (Эксплуатационная ответственность ПАО "ТРК")</t>
  </si>
  <si>
    <t>АО ВЛ-6 Ф.23-13 действием МТЗ 2ст АПВу, Во время грозы бюллетень погоды №195 от 13.07.16. ПС №123 1С-6 земля. выполнен осмотр ВЛ-6 от оп.№1 до оп.№64, на оп.№65 разобраны шлейфа земля исчезла. Отключена отпайка на камеру пуска УЗА ОАО «АНГГ», разрушение изоляторов оп. №82, 88 (зона эксплуатационной ответственности  ОАО «АНГГ»).</t>
  </si>
  <si>
    <t>Остановка УЭЦН, при  АО ВЛ-220 кВ ВЧ-232 действием ТЗНП, АПВ успешное производят осмотр (Эксплуатационная ответственность Кузбасского ПМЭС). Выполнен осмотр, оп. №111 следы КЗ между верхним и нижним изоляторами одной фазы, следы перекрытия по телу опоры и траверсе (результат жизнедеятельности птицы).</t>
  </si>
  <si>
    <t>ПС 35/6 кВ №124 АО ВЛ-6кВ Ф.24-13 действием МТЗ, АПВН, РПВУ. Гроза, шторм.предупреждение, бюллетень погоды №193b от 11.07.16г.  13.07.16г. выполнен осмотр, оп. №24  ф. "В" скол изолятора, оп. №41 наклон 10 градусов сколы и трещины в теле опоры оторван укос, оп. №73 наклон 10 градусов сколы и трещины в теле опоры.</t>
  </si>
  <si>
    <t>ПС 110/35/6 кВ "Двуреченская"  АО ВЛ-110 С-98  действием НВЧЗ, АПВ выведено, РПВУ  во время грозы. ПС 110/10 кВ "Новый Васюган" работа АВР-10 успешно. Бюллетень погоды №193b от 11.07.16. В 2-х метрах от оп. №356 следы замыкания на грозотросе и проводах фаз. Повреждение проволок грозотроса (наложены бандажи 05.08.16г.), ремонт провода не требуется.</t>
  </si>
  <si>
    <t>ПС 110/35/6 кВ "Двуреченская"  АО ВЛ-110 С-97  действием НВЧЗ, АПВУ, во время грозы. ПС 110/10 кВ "Новый Васюган" работа АВР-10 успешно. Бюллетень погоды №193b от 11.07.16. В 2-х метрах от оп. №356 следы замыкания на грозотросе и проводах фаз. Повреждение проволок грозотроса (наложены бандажи 05.08.16г.), ремонт провода не требуется.</t>
  </si>
  <si>
    <t>ПС 110/35/6 кВ "Двуреченская"  АО ВЛ-110 С-98  действием НВЧЗ, АПВН, РПВУ   во время грозы. ПС 110/10 кВ "Новый Васюган" работа АВР-10 успешно. Бюллетень погоды №192b от 10.07.16. В 2-х метрах от оп. №356 следы замыкания на грозотросе и проводах фаз. Повреждение проволок грозотроса (наложены бандажи 05.08.16г.), ремонт провода не требуется.</t>
  </si>
  <si>
    <t>ПС 35/6 кВ №410 АО ВЛ-6кВ Ф.10-4 действием ТО, АПВУ. Гроза, шторм.предупреждение, бюллетень погоды №192 от 10.07.16г. 11.07.16г. закончен осмотр, выполнена замена штыревых изоляторов на оп. №112/3 ф.(А,В), №69/3 ф.(В), на опоре №71/3 обрыв вязки провода ф.(А).</t>
  </si>
  <si>
    <t>ПС 110/35/6 кВ "Двуреченская" АО ВЛ-35 кВ ЦЛ-6 действием ТО, АПВУ. Гроза, шторм.предупреждение, бюллетень погоды №191 от 09.07.16г. Проведен осмотр 15.07.16г., повторный осмотр  30.07.16г. замечаний не обнаружено.</t>
  </si>
  <si>
    <t>Остановка УЭЦН, при АО ВЛ-35 кВ ЦЛ-5 на ПС-110/35/6 кВ "Двуреченская" действием ТО, АПВУ.  Гроза, шторм.предупреждение, бюллетень погоды №191 от 09.07.16г. Проведен осмотр 15.07.16г., повторный осмотр  30.07.16г. замечаний не обнаружено.</t>
  </si>
  <si>
    <t>ПС 35/6 кВ №308 АО ВЛ-6кВ Ф.8-16 действием ТО, АПВУ. Гроза, шторм.предупреждение, бюллетень погоды №191 от 09.07.16г.  Выполнен осмотр ВЛ. Замечаний не выявлено.</t>
  </si>
  <si>
    <t>ПС 35/6 кВ №307 АО ВЛ-6кВ Ф.7-4 действием ТО, АПВУ. Гроза, шторм.предупреждение, бюллетень погоды №191 от 09.07.16г.  Выполнен осмотр ВЛ. Замечаний не выявлено.</t>
  </si>
  <si>
    <t>ПС 35/6 кВ №516 АО ВЛ-6кВ Ф.16-12 действием МТЗ, АПВУ. Гроза, шторм.предупреждение, бюллетень погоды №191 от 09.07.16г. Выполнен осмотр, дефектов не выявлено</t>
  </si>
  <si>
    <t>ПС 35/6 кВ №410 АО ВЛ-6кВ Ф.10-4 действием ТО, АПВУ. Гроза, шторм.предупреждение, бюллетень погоды №191 от 09.07.16г. 11.07.16г. закончен осмотр, выполнена замена штыревых изоляторов на оп. №112/3 ф.(А,В), №69/3 ф.(В), на опоре №71/3 обрыв вязки провода ф.(А).</t>
  </si>
  <si>
    <t>Остановка УЭЦН, при АО 1СШ-110 на ПС-110/35/6 кВ "Лугинецкая" ложное срабатывание ДЗШ, повреждение КЛ токовых цепей ДЗШ (Эксплуатационная ответственность ПАО "ТРК")</t>
  </si>
  <si>
    <t>Энергокомплекс ООО "СЭС" АО ВЛ-6кВ Ф.1, Ф.2 действием МТЗ, АПВ нет, РПВУ в 17:20. Успешная работа АВР-6 в КУВ-6кВ К-2, Гроза, шторм.предупреждение, бюллетень погоды №189 от 07.07.16г. Выполнен осмотр ВЛ. Замечаний не выявлено.</t>
  </si>
  <si>
    <t>ПС 35/6 кВ №102 АО ВЛ-6кВ Ф.2-17 действием ТО, АПВУ. Гроза, шторм.предупреждение, бюллетень погоды №189 от 07.07.16г. 19.08.16г. выполнен осмотр, оп. №68/11-69/11 провис проводов фаз "В", "С", наклон оп. №69/11.</t>
  </si>
  <si>
    <t>ПС-110 "Вахская" АО ВЛ-35кВ ЦЛ-1, ЦЛ-2 действием ТО, ЦЛ- 2 АПВУ,  ЦЛ-1 АПВ не отработало (Сбой блока защит "Сириус" ПАО "ТРК"). Работа АВР-6 на ПС-204, ПС-206. В 17:53 ВЛ-35кВ ЦЛ-1 РПВУ. Гроза, шторм.предупреждение, бюллетень погоды №188 от 06.07.16г. 09.07.16 выполнен осмотр ВЛ. Разрушен изолятор в гирлянде (1из3) на ЦЛ-2 оп.№3 ф."В".</t>
  </si>
  <si>
    <t>БРУ-6 №4 (БКНС-17) АО ВЛ-6кВ Ф.Б5-1 действием ТО, АПВУ. Гроза, штормовое предупреждение, бюллетень погоды №188 от 06.07.16г. 08.07.16г. выполнен осмотр - дефектов не выявлено.</t>
  </si>
  <si>
    <t>БРУ-6 №5 (БКНС-19) АО ВЛ-6кВ Ф.Б5-1 действием ТО, АПВУ. Гроза, штормовое предупреждение, бюллетень погоды №188 от 06.07.16г. 07.07.16 выполнен осмотр ВЛ. Замечаний не выявлено</t>
  </si>
  <si>
    <t>БРУ-6 №5 (БКНС-19) АО ВЛ-6кВ Ф.Б5-25 действием МТЗ, АПВУ. Гроза, штормовое предупреждение, бюллетень погоды №188 от 06.07.16г. Выполнен осмотр 07.07.16. Обнаружен разрушенный изолятор на оп.40/1</t>
  </si>
  <si>
    <t>ПС 35/6 кВ №126 АО ВЛ-6кВ Ф.26-5 действием ТО, АПВН, РПВУ. Гроза, шторм.предупреждение, бюллетень погоды №188 от 06.07.16г. Запланирован осмотр. 28.07.16г.выполнен осмотр, пролет оп. №№54-55, 57-59, 61-62, 73-74/4 подрост леса (местами касание проводов).</t>
  </si>
  <si>
    <t>БРУ-6 БКНС-2 АО ВЛ-6 Ф.Б2-2 БРУ-6 кВ действием МТЗ, АПВН, РПВУ во время грозы. Бюллетень погоды №187b от 05.07.16. Оп. №7 подгар изоляторов 3-х фаз.  Устранено.</t>
  </si>
  <si>
    <t xml:space="preserve"> ПС 35/6/ кВ №414 АО 2Т действием ДЗТ работа АВР-6 успешная. Гроза Бюллетень погоды №187b от 05.07.16.  Внутреннее повреждение 2Т (выполнены измерения ВВИ - не пригоден к эксплуатации), ожидание замены.</t>
  </si>
  <si>
    <t>ПС 110/35/6 кВ "Катыльгинская"  АО ВЛ-110 С-92Ч  действием 1 ст.ТЗНП, АПВУ   во время грозы. Посадка напряжения. Выполняется осмотр. Бюллетень погоды №187b от 05.07.16.  07-08.09.16г. выполнен осмотр доступных участков ВЛ, оп. №120 разрушен один изолятор в гирлянде фазы "С", полный осмотр и устранение дефектов в зимний период.</t>
  </si>
  <si>
    <t>ПС 110/35/6 кВ "Григорьевская" АО ВЛ-6 Ф.Гр-1 действием МТЗ, АПВУ, последуещее АПВН, РПВН  во время грозы. Бюллетень погоды №187b от 05.07.16.  Выполнен осмотр. ВЛ-6кВ опора 249/2 разрушен  изолятор. К-1 КТПН №2 разрушен изолятор приемной траверсы. Устранено.</t>
  </si>
  <si>
    <t>ПС 35/6 кВ №109 АО В-35 1Т, В-6 1Т действием защит, КЗ в яч.№11 БКНС-9 при запуске агр.№2. Обрыв вторичной обмотки ТТ-6кВ в яч. В-6 1Т</t>
  </si>
  <si>
    <t>ПС 220 "С.-Соснинская" АО ВЛ-35 Ц-2  действием 1 ст.МТЗ, АПВУ, во время грозы.  Бюллетень погоды №187b от 05.07.16. 12.07.16г. выполнен осмотр, разрушены по 2-4 изолятора в герляндах на оп. №24, 25, 27/1, 36/1. Запланировано устранение дефектов.</t>
  </si>
  <si>
    <t xml:space="preserve">  ПС-220 "Советско- Соснинская" АО В-6 кВ Ф.СС-41 на  действием МТЗ, РПВУ (Ввод-2 РУ-6 "Очистные Сооружения"). Посадка напряжения. Во время грозы. Бюллетень погоды №185b от 04.07.16. РУ-6 "Очистные Сооружения" Ввод-2 защиты выведены. Ф.О-21 разрушен изолятор оп.№ 113</t>
  </si>
  <si>
    <t>АО ВЛ-6 Ф.Гр-5 ПС-110/35/6 кВ "Григорьевская" действием МТЗ, АПВУ. Во время грозового фронта Бюллетень погоды №185b от 04.07.16. Разрушение изолятора ф."С" оп.№135/6, выполнена замена.</t>
  </si>
  <si>
    <t xml:space="preserve"> ПС-110/35/6 кВ "Григорьевская" АО ВЛ-6 Ф.Гр-10 действием МТЗ, АПВУ. Во время грозового фронта Бюллетень погоды №185b от 04.07.16. Осмотр выполнен, замечаний не обнаружено </t>
  </si>
  <si>
    <t>ПС-110/35/6 кВ "Григорьевская" АО ВЛ-6 Ф.Гр-1  действием МТЗ, АПВУ. Во время грозового фронта Бюллетень погоды №185b от 04.07.16.разрушенный изолятор на оп. №249/1-Устранено. Поврежден подставной изолятор на ТП№2 К-1Пр.</t>
  </si>
  <si>
    <t>ПС 35/6 кВ №202 АО ВЛ-6 кВ 2-5 действием ТО, АПВ успешное. Гроза, штормовое предупреждение, бюллетень погоды №185 от 03.07.16г. 06.07.16г. выполнен осмотр, оп. №46-47 провис провода ф. "С".</t>
  </si>
  <si>
    <t>БРУ-6 №5 АО ВЛ-6 Ф.Б5-21  действием ТО, АПВУ. Во время грозового фронта Бюллетень погоды №185 от 03.07.16.  Осмотрена 05.07.16 г.- замечаний не выявлено.</t>
  </si>
  <si>
    <t>БРУ-6 №4 АО ВЛ-6 Ф.Б4-28  действием АО, АПВУ. Во время грозового фронта Бюллетень погоды №185 от 03.07.16.  Выполнен осмотр 06.07.16. Замечаний не выявлено.</t>
  </si>
  <si>
    <t xml:space="preserve">ПС-110 "Западно-Моисеевская" АО ВЛ-35 ЦЛ-7 действием МТЗ, АПВУ. Посадка напряжения.  Во время грозового фронта Бюллетень погоды №185 от 03.07.16. Выполнен осмотр, пережог провода ф,"В"  оп. 37 при попадании молнии. Устранено. </t>
  </si>
  <si>
    <t xml:space="preserve">ПС 110/35/6 кВ "Черемшанская" Многократное АО ВЛ-6 кВ Ф.ЧР-15, Ф.ЧР-9, Ф.ЧР-14 действием МТЗ, АПВ успешное, "земля" на 1С-6 ПС 110/35/6 кВ "Черемшанская". "Земля" устранена. Гроза, штормовое предупреждение, бюллетень погоды №184 от 02.07.16г. ВЛ-6кВ Ф.ЧР-15 разрушение изолятора оп.№18, выполнена замена. Повреждение проходных изоляторов в КУВ-6 К-14 от Ф.ЧР-9 выполнена замена. </t>
  </si>
  <si>
    <t>ПС 35/6 кВ №410  АО ВЛ-6 кВ Ф.10-16 действием МТЗ, АПВ успешное. Гроза, штормовое предупреждение, бюллетень погоды №184 от 02.07.16г.  12.07.16г. проведен осмотр, оп. №80 разрушение с оплавлением изолятора фазы «С», на оп. №8 скол юбки изолятора фазы «В». 13.07.16г. выполнен ремонт.</t>
  </si>
  <si>
    <t>ПС 110/35/6 кВ "Черемшанская" АО ВЛ-6 кВ Ф.ЧР-15 действием МТЗ, АПВ успешное. Повреждение проходных изоляторов в КУВ-6 К-20, выполнена замена. Гроза, штормовое предупреждение, бюллетень погоды №184 от 02.07.16г.</t>
  </si>
  <si>
    <t>ПС 35/6 кВ №503  АО ВЛ-6кВ  Ф.3-2 действием МТЗ, АПВУ,  Ф.3-17 действием МТЗ, АПВ неуспешное, РПВ неуспешное в 18:40 отключен ЛР-1/3 Ф.3-17 отпайка на 452Р  в 19:00 произведено РПВ В-6 Ф.3-17 успешное. В КУВ-6 К-10, 13 АВР-6 успешный.  Гроза, штормовое предупреждение, бюллетень погоды №184 от 02.07.16г. Выполнен осмотр Ф.3-17 разрушены изоляторы оп. №85/6, устранено отпайка включена в работу.</t>
  </si>
  <si>
    <t>ПС 110/35/6 кВ "Западно-Моисеевская" АО ВЛ-6 кВ Ф.ЗМ-3, Ф.ЗМ-5, Ф.ЗМ-4, Ф.ЗМ-8 действием МТЗ АПВ успешное.  Ф.ЗМ-6 действием МТЗ АПВ нет РПВУ. Посадка напряжения. Гроза, штормовое предупреждение, бюллетень погоды №184 от 02.07.16г. Ф.ЗМ-3 оп. 24 фаза "С" скол изолятора, 29.07.16г. выполнена замена. Ф.ЗМ-4 оп.22 фаза "В", "С" скол изоляторов, устранение в сентябре. Ф.ЗМ-5 осмотрен  оп.23 фаза "С" скол изолятора, устранение в сентябре. Ф.ЗМ-6 оп.21 фазы "А", "В" скол изоляторов, 30.07.16г. выполнена замена. Ф.ЗМ-8 разрешен изолятор оп.33 - устранено 14.07.16г.</t>
  </si>
  <si>
    <t>ПС 110/35/6 кВ Западно-Моисеевская АО ВЛ-35 ЦЛ-2  действием ТО, АПВН, РПВН; ВЛ-35 ЦЛ-7 действием МТЗ, АПВУ. Выполнен осмотр, нарушение изоляции и обрыв проводов оп. №30. Выполняется ремонт. Во время грозового фронта Бюллетень погоды №183 от 01.07.16</t>
  </si>
  <si>
    <t xml:space="preserve"> ПС 110/35/6 кВ "Крапивинская" АО ВЛ-35 ЦЛ-3 действием МТЗ, АПВУ. Во время грозового фронта Бюллетень погоды №183 от 01.07.16г. 28.07.16 г. выполнен осмотр, дефектов не выявленно.</t>
  </si>
  <si>
    <t>АО В-35 2Т ПС 110/35/6 кВ Двуреченская действием "защита шин", РПВУ. причина выясняется. Во время грозового фронта Бюллетень погоды №183 от 01.07.16г. Излишняя работа ЛЗШ при подпитке токов КЗ стороны 35 кВ ПС 110/35/6 «Западно-Моисеевская» мощностью ГТЭС-24 «Двуреченская» по причине отсутствия направленного действия защит.</t>
  </si>
  <si>
    <t>ПС 35/6 кВ №503 АО ВЛ-6 Ф.3-17  действием ТО, АПВУ, Ф.3-2 действием МТЗ АПВУ. Выполнен осмотр ПС-35/6кВ №503, доступных участков ВЛ-6 Ф.3-17,Ф.3-2  замечаний нет.</t>
  </si>
  <si>
    <t>АО ВЛ-6кВ Ф.4-4 ПС 35/6 кВ №304 действием МТЗ, АПВУ. Во время грозового фронта Бюллетень погоды №183 от 01.07.16.  Выполнен осмотр ВЛ. Замечаний не выявлено.</t>
  </si>
  <si>
    <t xml:space="preserve">АО СУ ЭЦН по посадке напряжения. Во время АО ВЛ-110 СВ-5, ПС Советско-Соснинская 3ст.ТЗНП, АПВУ, ПС Вахская 1ст. ТЗНП, АПВУ. (Эксплуатационная ответственность ПАО "ТРК") . Во время грозового фронта Бюллетень погоды №183 от 01.07.16. КЗ из-за расплетение провода ф."В" оп. №37-38. </t>
  </si>
  <si>
    <t>ПС 35/6 кВ №208 АО ВЛ-6 Ф.8-6, Ф.8-15 ПС 35/6 кВ №208 действием МТЗ, АПВН. В 22:13 Ф.8-6 РПВУ, Ф.8-15 РПВН, питание переведено на ВЛ-6 Ф.8-6. Во время грозового фронта Бюллетень погоды №183 от 01.07.16. Ф.8-6 - повреждены изоляторы на оп.№97. - устранено. Ф.8-15 повреждены изоляторы на оп.№70, оп.№81.  - устранено</t>
  </si>
  <si>
    <t>АО ВЛ-6 Ф.Б4-28 БРУ-6 №4 действием АО, АПВУ. Во время грозового фронта Бюллетень погоды №183 от 01.07.16. Осмотрена 06.07.16 г. Замечаний не выявлено.</t>
  </si>
  <si>
    <t>Остановка УЭЦН ЦДНГ- 4, 7, 8  при АО ВЛ-110кВ ПС Раздольное АО ВЛ-110 С-95 3ст.ТЗНП, АПВУ, ИМФ-50 км. АО ВЛ-110 С-96 2ст.ТЗНП, АПВУ, ИМФ-6 км. ПС Малореченская АО ВЛ-110 С-95 1ст.ДЗ, ТО, АПВУ. Во время грозового фронта Бюллетень погоды №183 от 01.07.16. Расплетие грозотроса в пролете опор №№ 39 - 40,  04.07.16г. выполнен ремонт</t>
  </si>
  <si>
    <t>АО СУ ЭЦН по посадке напряжения. ПС-110  Стрежевская ВЛ-35 Ц-9 зафиксировано снижение напряжения фаза А, С до 7кВ. Отключение ПЛУ-35кВ отпайки на ПС-35 Пылинская" в эксплуатационной ответственности ОАО "НБС".</t>
  </si>
  <si>
    <t>ПС 110/35/6 кВ "Крапивинская" АО ВЛ-6 Ф.Кр-1, Кр-14  действием МТЗ, АПВУ во время грозового фронта. Выполняется осмотр. Бюллетень погоды №182 от 30.06.16. Ф.Кр-1 - При осмотре обнаружены: на оп. 98 ф."А", "В",на оп.122 ф."А"- изоляторы со следами подгара, замена изоляторов на 05.07.2016. Ф.Кр-14 - При осмотре обнаружены: на оп. 163 ф."А" ,на оп.165 ф."А",на оп.167 ф."С""- изоляторы со следами подгара, оп.186  ф. "А" - поврежденный изолятор, замена изоляторов на 05.07.2016.</t>
  </si>
  <si>
    <t>Ааврийный останов ТГ №5 на ОТЭЦ. Отключение ВЛ-35 кВ Т602 "Колендо", ВЛ-35 кВ Т603 "Сабо", ВЛ-35 кВ "Т604 "Эхаби", ВЛ-35 кВ Т605 "Сахарная Сопка" действием АЧР. В работе ГТ №19. В 08:05 включение ВЛ-35 кВ Т605 "Сахарная Сопка".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</si>
</sst>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5">
    <numFmt numFmtId="164" formatCode="_-* #,##0_р_._-;\-* #,##0_р_._-;_-* &quot;-&quot;_р_._-;_-@_-"/>
    <numFmt numFmtId="165" formatCode="_-* #,##0.00&quot;р.&quot;_-;\-* #,##0.00&quot;р.&quot;_-;_-* &quot;-&quot;??&quot;р.&quot;_-;_-@_-"/>
    <numFmt numFmtId="166" formatCode="_-* #,##0.00_р_._-;\-* #,##0.00_р_._-;_-* &quot;-&quot;??_р_._-;_-@_-"/>
    <numFmt numFmtId="167" formatCode="dd/mm/yy;@"/>
    <numFmt numFmtId="168" formatCode="h:mm;@"/>
    <numFmt numFmtId="169" formatCode="0.0"/>
    <numFmt numFmtId="170" formatCode="_(* #,##0.00_);_(* \(#,##0.00\);_(* &quot;-&quot;??_);_(@_)"/>
    <numFmt numFmtId="171" formatCode="[h]:mm:ss;@"/>
    <numFmt numFmtId="172" formatCode="_-* #,##0\ &quot;руб&quot;_-;\-* #,##0\ &quot;руб&quot;_-;_-* &quot;-&quot;\ &quot;руб&quot;_-;_-@_-"/>
    <numFmt numFmtId="173" formatCode="General_)"/>
    <numFmt numFmtId="174" formatCode="#,##0_);[Red]\(#,##0\);&quot;-&quot;_);[Blue]&quot;Error-&quot;@"/>
    <numFmt numFmtId="175" formatCode="#,##0.0_);[Red]\(#,##0.0\);&quot;-&quot;_);[Blue]&quot;Error-&quot;@"/>
    <numFmt numFmtId="176" formatCode="#,##0.00_);[Red]\(#,##0.00\);&quot;-&quot;_);[Blue]&quot;Error-&quot;@"/>
    <numFmt numFmtId="177" formatCode="#,##0_);[Red]\(#,##0\);&quot;-&quot;_);@"/>
    <numFmt numFmtId="178" formatCode="&quot;£&quot;* #,##0,_);[Red]&quot;£&quot;* \(#,##0,\);&quot;£&quot;* &quot;-&quot;_);[Blue]&quot;Error-&quot;@"/>
    <numFmt numFmtId="179" formatCode="&quot;$&quot;#.;\(&quot;$&quot;#,\)"/>
    <numFmt numFmtId="180" formatCode="&quot;£&quot;* #,##0.0,_);[Red]&quot;£&quot;* \(#,##0.0,\);&quot;£&quot;* &quot;-&quot;_);[Blue]&quot;Error-&quot;@"/>
    <numFmt numFmtId="181" formatCode="&quot;£&quot;* #,##0.00,_);[Red]&quot;£&quot;* \(#,##0.00,\);&quot;£&quot;* &quot;-&quot;_);[Blue]&quot;Error-&quot;@"/>
    <numFmt numFmtId="182" formatCode="dd\ mmm\ yyyy_)"/>
    <numFmt numFmtId="183" formatCode="dd/mm/yy_)"/>
    <numFmt numFmtId="184" formatCode="0%_);[Red]\-0%_);0%_);[Blue]&quot;Error-&quot;@"/>
    <numFmt numFmtId="185" formatCode="0.0%_);[Red]\-0.0%_);0.0%_);[Blue]&quot;Error-&quot;@"/>
    <numFmt numFmtId="186" formatCode="0.00%_);[Red]\-0.00%_);0.00%_);[Blue]&quot;Error-&quot;@"/>
    <numFmt numFmtId="187" formatCode="0.000_)"/>
    <numFmt numFmtId="188" formatCode="&quot;£&quot;* #,##0_);[Red]&quot;£&quot;* \(#,##0\);&quot;£&quot;* &quot;-&quot;_);[Blue]&quot;Error-&quot;@"/>
    <numFmt numFmtId="189" formatCode="&quot;£&quot;* #,##0.0_);[Red]&quot;£&quot;* \(#,##0.0\);&quot;£&quot;* &quot;-&quot;_);[Blue]&quot;Error-&quot;@"/>
    <numFmt numFmtId="190" formatCode="&quot;£&quot;* #,##0.00_);[Red]&quot;£&quot;* \(#,##0.00\);&quot;£&quot;* &quot;-&quot;_);[Blue]&quot;Error-&quot;@"/>
    <numFmt numFmtId="191" formatCode="000"/>
    <numFmt numFmtId="192" formatCode="_-* #,##0\ _D_M_-;\-* #,##0\ _D_M_-;_-* &quot;-&quot;\ _D_M_-;_-@_-"/>
    <numFmt numFmtId="193" formatCode="_-* #,##0.00\ _D_M_-;\-* #,##0.00\ _D_M_-;_-* &quot;-&quot;??\ _D_M_-;_-@_-"/>
    <numFmt numFmtId="194" formatCode="_(&quot;$&quot;* #,##0_);_(&quot;$&quot;* \(#,##0\);_(&quot;$&quot;* &quot;-&quot;_);_(@_)"/>
    <numFmt numFmtId="195" formatCode="_(&quot;$&quot;* #,##0.00_);_(&quot;$&quot;* \(#,##0.00\);_(&quot;$&quot;* &quot;-&quot;??_);_(@_)"/>
    <numFmt numFmtId="196" formatCode="#,##0.00\ &quot;Pts&quot;;\-#,##0.00\ &quot;Pts&quot;"/>
    <numFmt numFmtId="197" formatCode="_(* #,##0_);_(* \(#,##0\);_(* &quot;-&quot;_);_(@_)"/>
    <numFmt numFmtId="198" formatCode="d/mm/yy"/>
    <numFmt numFmtId="199" formatCode="&quot;ЦS&quot;\ &quot;#&quot;\,&quot;#&quot;&quot;#&quot;0.00;[Red]\-&quot;ЦS&quot;\ &quot;#&quot;\,&quot;#&quot;&quot;#&quot;0.00"/>
    <numFmt numFmtId="200" formatCode="0.000"/>
    <numFmt numFmtId="201" formatCode="hh:mm"/>
    <numFmt numFmtId="202" formatCode="[$-419]mmmm\ yyyy;@"/>
    <numFmt numFmtId="203" formatCode="[$-F800]dddd\,\ mmmm\ dd\,\ yyyy"/>
    <numFmt numFmtId="204" formatCode="#,##0_р_."/>
    <numFmt numFmtId="205" formatCode="[h]:mm"/>
    <numFmt numFmtId="206" formatCode="mm/yyyy"/>
    <numFmt numFmtId="207" formatCode="yyyy"/>
    <numFmt numFmtId="208" formatCode="mm/yyyy;@"/>
  </numFmts>
  <fonts count="208">
    <font>
      <sz val="10"/>
      <name val="Arial Cyr"/>
      <charset val="204"/>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0"/>
      <name val="Arial Cyr"/>
      <charset val="204"/>
    </font>
    <font>
      <sz val="12"/>
      <name val="Times New Roman"/>
      <family val="1"/>
      <charset val="204"/>
    </font>
    <font>
      <sz val="10"/>
      <name val="Arial Cyr"/>
      <family val="2"/>
      <charset val="204"/>
    </font>
    <font>
      <sz val="10"/>
      <color indexed="8"/>
      <name val="MS Sans Serif"/>
      <family val="2"/>
      <charset val="204"/>
    </font>
    <font>
      <b/>
      <sz val="12"/>
      <name val="Times New Roman"/>
      <family val="1"/>
      <charset val="204"/>
    </font>
    <font>
      <sz val="12"/>
      <name val="Arial"/>
      <family val="2"/>
      <charset val="204"/>
    </font>
    <font>
      <sz val="12"/>
      <name val="Arial Cyr"/>
      <charset val="204"/>
    </font>
    <font>
      <b/>
      <sz val="12"/>
      <name val="Arial"/>
      <family val="2"/>
      <charset val="204"/>
    </font>
    <font>
      <b/>
      <sz val="12"/>
      <color rgb="FFFF0000"/>
      <name val="Times New Roman"/>
      <family val="1"/>
      <charset val="204"/>
    </font>
    <font>
      <sz val="14"/>
      <name val="Times New Roman"/>
      <family val="1"/>
      <charset val="204"/>
    </font>
    <font>
      <sz val="10"/>
      <name val="Times New Roman"/>
      <family val="1"/>
      <charset val="204"/>
    </font>
    <font>
      <sz val="12"/>
      <name val="Times New Roman"/>
      <family val="1"/>
    </font>
    <font>
      <u/>
      <sz val="14"/>
      <color indexed="10"/>
      <name val="Times New Roman"/>
      <family val="1"/>
      <charset val="204"/>
    </font>
    <font>
      <sz val="11"/>
      <color indexed="8"/>
      <name val="Calibri"/>
      <family val="2"/>
      <charset val="204"/>
    </font>
    <font>
      <sz val="10"/>
      <name val="Arial"/>
      <family val="2"/>
      <charset val="204"/>
    </font>
    <font>
      <sz val="6"/>
      <name val="Arial Cyr"/>
      <family val="2"/>
      <charset val="204"/>
    </font>
    <font>
      <b/>
      <sz val="11"/>
      <color indexed="8"/>
      <name val="Calibri"/>
      <family val="2"/>
      <charset val="204"/>
    </font>
    <font>
      <sz val="10"/>
      <color indexed="8"/>
      <name val="Arial"/>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1"/>
      <color theme="1"/>
      <name val="Calibri"/>
      <family val="2"/>
      <scheme val="minor"/>
    </font>
    <font>
      <sz val="10"/>
      <name val="Helv"/>
    </font>
    <font>
      <i/>
      <sz val="12"/>
      <name val="Times New Roman"/>
      <family val="1"/>
      <charset val="204"/>
    </font>
    <font>
      <b/>
      <sz val="8"/>
      <name val="Arial"/>
      <family val="2"/>
      <charset val="204"/>
    </font>
    <font>
      <b/>
      <i/>
      <sz val="10"/>
      <name val="Arial"/>
      <family val="2"/>
      <charset val="204"/>
    </font>
    <font>
      <i/>
      <sz val="10"/>
      <name val="Arial Cyr"/>
      <charset val="204"/>
    </font>
    <font>
      <sz val="12"/>
      <name val="Wingdings"/>
      <charset val="2"/>
    </font>
    <font>
      <sz val="7"/>
      <name val="Times New Roman"/>
      <family val="1"/>
      <charset val="204"/>
    </font>
    <font>
      <b/>
      <sz val="10"/>
      <name val="Times New Roman"/>
      <family val="1"/>
      <charset val="204"/>
    </font>
    <font>
      <b/>
      <sz val="14"/>
      <name val="Times New Roman"/>
      <family val="1"/>
      <charset val="204"/>
    </font>
    <font>
      <sz val="10"/>
      <name val="Arial"/>
      <family val="2"/>
    </font>
    <font>
      <sz val="10"/>
      <name val="Helv"/>
      <charset val="204"/>
    </font>
    <font>
      <sz val="11"/>
      <color indexed="8"/>
      <name val="Calibri"/>
      <family val="2"/>
    </font>
    <font>
      <sz val="12"/>
      <color indexed="8"/>
      <name val="Times New Roman"/>
      <family val="2"/>
      <charset val="204"/>
    </font>
    <font>
      <sz val="11"/>
      <color indexed="9"/>
      <name val="Calibri"/>
      <family val="2"/>
    </font>
    <font>
      <sz val="12"/>
      <color indexed="9"/>
      <name val="Times New Roman"/>
      <family val="2"/>
      <charset val="204"/>
    </font>
    <font>
      <sz val="12"/>
      <color indexed="12"/>
      <name val="Times New Roman Cyr"/>
    </font>
    <font>
      <sz val="8"/>
      <name val="Times New Roman"/>
      <family val="1"/>
      <charset val="204"/>
    </font>
    <font>
      <sz val="11"/>
      <color indexed="20"/>
      <name val="Calibri"/>
      <family val="2"/>
    </font>
    <font>
      <sz val="12"/>
      <name val="Tms Rmn"/>
      <charset val="204"/>
    </font>
    <font>
      <sz val="9"/>
      <name val="Arial Cyr"/>
      <family val="2"/>
      <charset val="204"/>
    </font>
    <font>
      <sz val="10"/>
      <name val="Geneva"/>
      <charset val="204"/>
    </font>
    <font>
      <b/>
      <sz val="11"/>
      <color indexed="52"/>
      <name val="Calibri"/>
      <family val="2"/>
    </font>
    <font>
      <b/>
      <sz val="11"/>
      <color indexed="9"/>
      <name val="Calibri"/>
      <family val="2"/>
    </font>
    <font>
      <sz val="11"/>
      <name val="Tms Rmn"/>
    </font>
    <font>
      <sz val="10"/>
      <name val="MS Serif"/>
      <family val="2"/>
      <charset val="204"/>
    </font>
    <font>
      <sz val="10"/>
      <color indexed="16"/>
      <name val="MS Serif"/>
      <family val="2"/>
      <charset val="204"/>
    </font>
    <font>
      <sz val="10"/>
      <name val="Geneva"/>
    </font>
    <font>
      <i/>
      <sz val="11"/>
      <color indexed="23"/>
      <name val="Calibri"/>
      <family val="2"/>
    </font>
    <font>
      <b/>
      <sz val="8"/>
      <name val="Times New Roman"/>
      <family val="1"/>
      <charset val="204"/>
    </font>
    <font>
      <sz val="8"/>
      <name val="Helv"/>
    </font>
    <font>
      <sz val="8"/>
      <name val="Helv"/>
      <charset val="204"/>
    </font>
    <font>
      <sz val="11"/>
      <color indexed="17"/>
      <name val="Calibri"/>
      <family val="2"/>
    </font>
    <font>
      <sz val="8"/>
      <name val="Arial"/>
      <family val="2"/>
    </font>
    <font>
      <sz val="8"/>
      <name val="Arial"/>
      <family val="2"/>
      <charset val="204"/>
    </font>
    <font>
      <b/>
      <i/>
      <sz val="10"/>
      <name val="Arial Cyr"/>
      <family val="2"/>
      <charset val="204"/>
    </font>
    <font>
      <b/>
      <sz val="12"/>
      <color indexed="9"/>
      <name val="Tms Rmn"/>
      <charset val="204"/>
    </font>
    <font>
      <sz val="12"/>
      <color indexed="9"/>
      <name val="Arial Cyr"/>
      <family val="2"/>
      <charset val="204"/>
    </font>
    <font>
      <b/>
      <sz val="15"/>
      <color indexed="56"/>
      <name val="Calibri"/>
      <family val="2"/>
    </font>
    <font>
      <sz val="11"/>
      <color indexed="8"/>
      <name val="Arial Cyr"/>
      <family val="2"/>
      <charset val="204"/>
    </font>
    <font>
      <b/>
      <sz val="13"/>
      <color indexed="56"/>
      <name val="Calibri"/>
      <family val="2"/>
    </font>
    <font>
      <b/>
      <sz val="9"/>
      <name val="Arial Cyr"/>
      <family val="2"/>
      <charset val="204"/>
    </font>
    <font>
      <b/>
      <sz val="11"/>
      <color indexed="56"/>
      <name val="Calibri"/>
      <family val="2"/>
    </font>
    <font>
      <b/>
      <sz val="8"/>
      <name val="MS Sans Serif"/>
      <family val="2"/>
      <charset val="204"/>
    </font>
    <font>
      <b/>
      <sz val="18"/>
      <name val="Times New Roman"/>
      <family val="1"/>
      <charset val="204"/>
    </font>
    <font>
      <sz val="11"/>
      <color indexed="62"/>
      <name val="Calibri"/>
      <family val="2"/>
    </font>
    <font>
      <sz val="8"/>
      <name val="Arial Narrow"/>
      <family val="2"/>
    </font>
    <font>
      <i/>
      <sz val="8"/>
      <color indexed="62"/>
      <name val="Arial Cyr"/>
      <family val="2"/>
      <charset val="204"/>
    </font>
    <font>
      <sz val="8"/>
      <color indexed="20"/>
      <name val="Arial Cyr"/>
      <family val="2"/>
      <charset val="204"/>
    </font>
    <font>
      <sz val="11"/>
      <color indexed="52"/>
      <name val="Calibri"/>
      <family val="2"/>
    </font>
    <font>
      <sz val="11"/>
      <color indexed="60"/>
      <name val="Calibri"/>
      <family val="2"/>
    </font>
    <font>
      <b/>
      <i/>
      <sz val="16"/>
      <name val="Helv"/>
    </font>
    <font>
      <sz val="12"/>
      <name val="Univers 57 Condensed"/>
      <family val="2"/>
    </font>
    <font>
      <sz val="9.75"/>
      <name val="Arial"/>
      <family val="2"/>
      <charset val="204"/>
    </font>
    <font>
      <i/>
      <sz val="10"/>
      <name val="Times New Roman"/>
      <family val="1"/>
      <charset val="204"/>
    </font>
    <font>
      <b/>
      <sz val="11"/>
      <color indexed="63"/>
      <name val="Calibri"/>
      <family val="2"/>
    </font>
    <font>
      <sz val="8"/>
      <name val="Arial Cyr"/>
      <family val="2"/>
      <charset val="204"/>
    </font>
    <font>
      <sz val="8"/>
      <name val="Wingdings"/>
      <charset val="2"/>
    </font>
    <font>
      <b/>
      <sz val="12"/>
      <color indexed="8"/>
      <name val="Arial"/>
      <family val="2"/>
      <charset val="204"/>
    </font>
    <font>
      <sz val="8"/>
      <name val="MS Sans Serif"/>
      <family val="2"/>
      <charset val="204"/>
    </font>
    <font>
      <b/>
      <sz val="8"/>
      <color indexed="8"/>
      <name val="Helv"/>
      <charset val="204"/>
    </font>
    <font>
      <sz val="9"/>
      <color indexed="8"/>
      <name val="Arial Cyr"/>
      <family val="2"/>
      <charset val="204"/>
    </font>
    <font>
      <sz val="7"/>
      <name val="Arial Cyr"/>
      <family val="2"/>
      <charset val="204"/>
    </font>
    <font>
      <b/>
      <sz val="18"/>
      <color indexed="56"/>
      <name val="Cambria"/>
      <family val="2"/>
    </font>
    <font>
      <b/>
      <sz val="11"/>
      <color indexed="8"/>
      <name val="Calibri"/>
      <family val="2"/>
    </font>
    <font>
      <sz val="11"/>
      <color indexed="10"/>
      <name val="Calibri"/>
      <family val="2"/>
    </font>
    <font>
      <sz val="12"/>
      <color indexed="62"/>
      <name val="Times New Roman"/>
      <family val="2"/>
      <charset val="204"/>
    </font>
    <font>
      <b/>
      <sz val="12"/>
      <color indexed="63"/>
      <name val="Times New Roman"/>
      <family val="2"/>
      <charset val="204"/>
    </font>
    <font>
      <b/>
      <sz val="12"/>
      <color indexed="52"/>
      <name val="Times New Roman"/>
      <family val="2"/>
      <charset val="204"/>
    </font>
    <font>
      <u/>
      <sz val="10"/>
      <color indexed="12"/>
      <name val="Arial Cyr"/>
      <charset val="204"/>
    </font>
    <font>
      <u/>
      <sz val="11"/>
      <color theme="10"/>
      <name val="Calibri"/>
      <family val="2"/>
      <charset val="204"/>
      <scheme val="minor"/>
    </font>
    <font>
      <u/>
      <sz val="10"/>
      <color indexed="12"/>
      <name val="Arial"/>
      <family val="2"/>
      <charset val="204"/>
    </font>
    <font>
      <b/>
      <sz val="15"/>
      <color indexed="56"/>
      <name val="Times New Roman"/>
      <family val="2"/>
      <charset val="204"/>
    </font>
    <font>
      <b/>
      <sz val="13"/>
      <color indexed="56"/>
      <name val="Times New Roman"/>
      <family val="2"/>
      <charset val="204"/>
    </font>
    <font>
      <b/>
      <sz val="11"/>
      <color indexed="56"/>
      <name val="Times New Roman"/>
      <family val="2"/>
      <charset val="204"/>
    </font>
    <font>
      <b/>
      <sz val="12"/>
      <color indexed="8"/>
      <name val="Times New Roman"/>
      <family val="2"/>
      <charset val="204"/>
    </font>
    <font>
      <b/>
      <sz val="12"/>
      <color indexed="9"/>
      <name val="Times New Roman"/>
      <family val="2"/>
      <charset val="204"/>
    </font>
    <font>
      <sz val="12"/>
      <color indexed="60"/>
      <name val="Times New Roman"/>
      <family val="2"/>
      <charset val="204"/>
    </font>
    <font>
      <sz val="10"/>
      <color indexed="8"/>
      <name val="Arial Cyr"/>
      <charset val="204"/>
    </font>
    <font>
      <sz val="12"/>
      <color indexed="20"/>
      <name val="Times New Roman"/>
      <family val="2"/>
      <charset val="204"/>
    </font>
    <font>
      <i/>
      <sz val="12"/>
      <color indexed="23"/>
      <name val="Times New Roman"/>
      <family val="2"/>
      <charset val="204"/>
    </font>
    <font>
      <sz val="12"/>
      <color indexed="52"/>
      <name val="Times New Roman"/>
      <family val="2"/>
      <charset val="204"/>
    </font>
    <font>
      <sz val="10"/>
      <color indexed="8"/>
      <name val="Helv"/>
    </font>
    <font>
      <sz val="12"/>
      <color indexed="10"/>
      <name val="Times New Roman"/>
      <family val="2"/>
      <charset val="204"/>
    </font>
    <font>
      <sz val="9"/>
      <name val="Arial Cyr"/>
      <charset val="204"/>
    </font>
    <font>
      <sz val="12"/>
      <color indexed="17"/>
      <name val="Times New Roman"/>
      <family val="2"/>
      <charset val="204"/>
    </font>
    <font>
      <sz val="12"/>
      <color theme="1"/>
      <name val="Times New Roman"/>
      <family val="1"/>
      <charset val="204"/>
    </font>
    <font>
      <sz val="12"/>
      <color indexed="60"/>
      <name val="Times New Roman"/>
      <family val="1"/>
      <charset val="204"/>
    </font>
    <font>
      <sz val="12"/>
      <color indexed="16"/>
      <name val="Times New Roman"/>
      <family val="1"/>
      <charset val="204"/>
    </font>
    <font>
      <b/>
      <sz val="9"/>
      <color indexed="81"/>
      <name val="Tahoma"/>
      <family val="2"/>
      <charset val="204"/>
    </font>
    <font>
      <sz val="9"/>
      <color indexed="81"/>
      <name val="Tahoma"/>
      <family val="2"/>
      <charset val="204"/>
    </font>
    <font>
      <sz val="14"/>
      <name val="Arial"/>
      <family val="2"/>
      <charset val="204"/>
    </font>
    <font>
      <b/>
      <i/>
      <sz val="12"/>
      <name val="Times New Roman"/>
      <family val="1"/>
      <charset val="204"/>
    </font>
    <font>
      <sz val="12"/>
      <color rgb="FFFF0000"/>
      <name val="Times New Roman"/>
      <family val="1"/>
      <charset val="204"/>
    </font>
    <font>
      <b/>
      <sz val="12"/>
      <color rgb="FF993300"/>
      <name val="Times New Roman"/>
      <family val="1"/>
      <charset val="204"/>
    </font>
    <font>
      <sz val="12"/>
      <color indexed="10"/>
      <name val="Times New Roman"/>
      <family val="1"/>
      <charset val="204"/>
    </font>
    <font>
      <sz val="14"/>
      <color theme="1"/>
      <name val="Times New Roman"/>
      <family val="1"/>
      <charset val="204"/>
    </font>
    <font>
      <sz val="12"/>
      <color indexed="53"/>
      <name val="Times New Roman"/>
      <family val="1"/>
      <charset val="204"/>
    </font>
    <font>
      <b/>
      <sz val="8"/>
      <color indexed="81"/>
      <name val="Tahoma"/>
      <family val="2"/>
      <charset val="204"/>
    </font>
    <font>
      <sz val="8"/>
      <color indexed="81"/>
      <name val="Tahoma"/>
      <family val="2"/>
      <charset val="204"/>
    </font>
    <font>
      <sz val="12"/>
      <color indexed="8"/>
      <name val="Times New Roman"/>
      <family val="1"/>
      <charset val="204"/>
    </font>
    <font>
      <sz val="12"/>
      <name val="Calibri"/>
      <family val="2"/>
      <charset val="204"/>
    </font>
    <font>
      <sz val="16"/>
      <color indexed="60"/>
      <name val="Times New Roman"/>
      <family val="1"/>
      <charset val="204"/>
    </font>
    <font>
      <i/>
      <sz val="12"/>
      <color indexed="60"/>
      <name val="Times New Roman"/>
      <family val="1"/>
      <charset val="204"/>
    </font>
    <font>
      <sz val="11"/>
      <name val="Times New Roman"/>
      <family val="1"/>
      <charset val="204"/>
    </font>
    <font>
      <sz val="10"/>
      <name val="Arial Cyr"/>
    </font>
    <font>
      <sz val="11"/>
      <color theme="1"/>
      <name val="Times New Roman"/>
      <family val="1"/>
      <charset val="204"/>
    </font>
    <font>
      <b/>
      <u/>
      <sz val="12"/>
      <name val="Times New Roman"/>
      <family val="1"/>
      <charset val="204"/>
    </font>
    <font>
      <sz val="16"/>
      <name val="Times New Roman"/>
      <family val="1"/>
      <charset val="204"/>
    </font>
    <font>
      <sz val="13"/>
      <color theme="1"/>
      <name val="Times New Roman"/>
      <family val="1"/>
      <charset val="204"/>
    </font>
    <font>
      <sz val="10"/>
      <color theme="1"/>
      <name val="Times New Roman"/>
      <family val="1"/>
      <charset val="204"/>
    </font>
    <font>
      <b/>
      <sz val="10"/>
      <name val="Arial Cyr"/>
      <charset val="204"/>
    </font>
    <font>
      <b/>
      <u/>
      <sz val="12"/>
      <color indexed="10"/>
      <name val="Times New Roman"/>
      <family val="1"/>
      <charset val="204"/>
    </font>
    <font>
      <sz val="10"/>
      <color indexed="64"/>
      <name val="Arial Cyr"/>
      <charset val="204"/>
    </font>
    <font>
      <b/>
      <sz val="18"/>
      <color indexed="56"/>
      <name val="Cambria"/>
      <family val="1"/>
      <charset val="204"/>
    </font>
    <font>
      <sz val="10"/>
      <color indexed="8"/>
      <name val="MS Sans Serif"/>
      <family val="2"/>
      <charset val="204"/>
    </font>
    <font>
      <u/>
      <sz val="10"/>
      <color indexed="12"/>
      <name val="Times New Roman CYR"/>
      <charset val="204"/>
    </font>
    <font>
      <sz val="12"/>
      <color theme="1"/>
      <name val="Arial Cyr"/>
      <charset val="204"/>
    </font>
    <font>
      <sz val="12"/>
      <color rgb="FF000000"/>
      <name val="Arial"/>
      <family val="2"/>
      <charset val="204"/>
    </font>
    <font>
      <b/>
      <sz val="12"/>
      <color indexed="10"/>
      <name val="Times New Roman"/>
      <family val="1"/>
      <charset val="204"/>
    </font>
    <font>
      <sz val="8"/>
      <color theme="1"/>
      <name val="Tahoma"/>
      <family val="2"/>
      <charset val="204"/>
    </font>
    <font>
      <sz val="12"/>
      <color theme="1"/>
      <name val="Traditional Arabic"/>
      <family val="1"/>
    </font>
    <font>
      <sz val="12"/>
      <name val="Traditional Arabic"/>
      <family val="1"/>
    </font>
    <font>
      <sz val="12"/>
      <color rgb="FF000000"/>
      <name val="Times New Roman"/>
      <family val="1"/>
      <charset val="204"/>
    </font>
    <font>
      <sz val="12"/>
      <color theme="1"/>
      <name val="Calibri"/>
      <family val="2"/>
      <charset val="204"/>
      <scheme val="minor"/>
    </font>
    <font>
      <b/>
      <sz val="14"/>
      <color indexed="10"/>
      <name val="Times New Roman"/>
      <family val="1"/>
      <charset val="204"/>
    </font>
    <font>
      <b/>
      <sz val="14"/>
      <color rgb="FFFF0000"/>
      <name val="Times New Roman"/>
      <family val="1"/>
      <charset val="204"/>
    </font>
    <font>
      <sz val="10"/>
      <name val="Calibri"/>
      <family val="2"/>
      <charset val="204"/>
    </font>
    <font>
      <sz val="10"/>
      <color indexed="8"/>
      <name val="Times New Roman"/>
      <family val="1"/>
      <charset val="204"/>
    </font>
    <font>
      <sz val="12"/>
      <name val="Arial Cyr"/>
      <family val="2"/>
      <charset val="204"/>
    </font>
    <font>
      <sz val="12"/>
      <color indexed="60"/>
      <name val="Calibri"/>
      <family val="2"/>
      <charset val="204"/>
    </font>
    <font>
      <sz val="6.6"/>
      <color indexed="60"/>
      <name val="Times New Roman"/>
      <family val="1"/>
      <charset val="204"/>
    </font>
    <font>
      <sz val="12"/>
      <color theme="1"/>
      <name val="Arial"/>
      <family val="2"/>
      <charset val="204"/>
    </font>
    <font>
      <sz val="12"/>
      <color theme="9" tint="-0.499984740745262"/>
      <name val="Times New Roman"/>
      <family val="1"/>
      <charset val="204"/>
    </font>
    <font>
      <sz val="12"/>
      <color theme="1"/>
      <name val="Arial"/>
      <family val="2"/>
    </font>
    <font>
      <sz val="13"/>
      <name val="Times New Roman"/>
      <family val="1"/>
      <charset val="204"/>
    </font>
    <font>
      <sz val="11"/>
      <name val="Calibri"/>
      <family val="2"/>
      <charset val="204"/>
    </font>
    <font>
      <u/>
      <sz val="12"/>
      <name val="Times New Roman"/>
      <family val="1"/>
      <charset val="204"/>
    </font>
    <font>
      <sz val="12"/>
      <name val="Tahoma"/>
      <family val="2"/>
      <charset val="204"/>
    </font>
    <font>
      <b/>
      <sz val="14"/>
      <color indexed="81"/>
      <name val="Tahoma"/>
      <family val="2"/>
      <charset val="204"/>
    </font>
    <font>
      <sz val="14"/>
      <color indexed="81"/>
      <name val="Tahoma"/>
      <family val="2"/>
      <charset val="204"/>
    </font>
    <font>
      <sz val="14"/>
      <color indexed="81"/>
      <name val="Times New Roman"/>
      <family val="1"/>
      <charset val="204"/>
    </font>
    <font>
      <sz val="14"/>
      <color indexed="81"/>
      <name val="Arial Cyr"/>
      <charset val="204"/>
    </font>
    <font>
      <sz val="12"/>
      <color theme="1"/>
      <name val="Tahoma"/>
      <family val="2"/>
      <charset val="204"/>
    </font>
    <font>
      <sz val="16"/>
      <name val="Calibri"/>
      <family val="2"/>
      <charset val="204"/>
      <scheme val="minor"/>
    </font>
    <font>
      <b/>
      <sz val="16"/>
      <name val="Calibri"/>
      <family val="2"/>
      <charset val="204"/>
      <scheme val="minor"/>
    </font>
    <font>
      <sz val="16"/>
      <color theme="1"/>
      <name val="Calibri"/>
      <family val="2"/>
      <charset val="204"/>
      <scheme val="minor"/>
    </font>
    <font>
      <vertAlign val="superscript"/>
      <sz val="12"/>
      <name val="Times New Roman"/>
      <family val="1"/>
      <charset val="204"/>
    </font>
    <font>
      <sz val="14"/>
      <color rgb="FF000000"/>
      <name val="Times New Roman"/>
      <family val="1"/>
      <charset val="204"/>
    </font>
    <font>
      <b/>
      <sz val="16"/>
      <color indexed="8"/>
      <name val="Calibri"/>
      <family val="2"/>
      <charset val="204"/>
      <scheme val="minor"/>
    </font>
    <font>
      <b/>
      <sz val="16"/>
      <color theme="1"/>
      <name val="Calibri"/>
      <family val="2"/>
      <charset val="204"/>
      <scheme val="minor"/>
    </font>
    <font>
      <u/>
      <sz val="10"/>
      <color theme="10"/>
      <name val="Arial Cyr"/>
      <charset val="204"/>
    </font>
    <font>
      <u/>
      <sz val="16"/>
      <color theme="10"/>
      <name val="Calibri"/>
      <family val="2"/>
      <charset val="204"/>
      <scheme val="minor"/>
    </font>
    <font>
      <sz val="16"/>
      <color indexed="8"/>
      <name val="Calibri"/>
      <family val="2"/>
      <charset val="204"/>
      <scheme val="minor"/>
    </font>
    <font>
      <sz val="14"/>
      <color indexed="8"/>
      <name val="Times New Roman"/>
      <family val="1"/>
      <charset val="204"/>
    </font>
    <font>
      <sz val="24"/>
      <color indexed="81"/>
      <name val="Times New Roman"/>
      <family val="1"/>
      <charset val="204"/>
    </font>
    <font>
      <sz val="16"/>
      <color indexed="81"/>
      <name val="Times New Roman"/>
      <family val="1"/>
      <charset val="204"/>
    </font>
    <font>
      <b/>
      <sz val="16"/>
      <color indexed="81"/>
      <name val="Times New Roman"/>
      <family val="1"/>
      <charset val="204"/>
    </font>
    <font>
      <sz val="20"/>
      <color indexed="81"/>
      <name val="Tahoma"/>
      <family val="2"/>
      <charset val="204"/>
    </font>
    <font>
      <b/>
      <sz val="20"/>
      <color indexed="81"/>
      <name val="Tahoma"/>
      <family val="2"/>
      <charset val="204"/>
    </font>
    <font>
      <sz val="12"/>
      <color indexed="81"/>
      <name val="Tahoma"/>
      <family val="2"/>
      <charset val="204"/>
    </font>
    <font>
      <b/>
      <sz val="12"/>
      <color indexed="81"/>
      <name val="Tahoma"/>
      <family val="2"/>
      <charset val="204"/>
    </font>
    <font>
      <sz val="10"/>
      <color indexed="10"/>
      <name val="Times New Roman"/>
      <family val="1"/>
      <charset val="204"/>
    </font>
    <font>
      <sz val="14"/>
      <color indexed="8"/>
      <name val="Calibri"/>
      <family val="2"/>
      <charset val="204"/>
      <scheme val="minor"/>
    </font>
    <font>
      <sz val="14"/>
      <name val="Calibri"/>
      <family val="2"/>
      <charset val="204"/>
      <scheme val="minor"/>
    </font>
    <font>
      <sz val="12"/>
      <color rgb="FF0000FF"/>
      <name val="Times New Roman"/>
      <family val="1"/>
      <charset val="204"/>
    </font>
    <font>
      <sz val="14"/>
      <color rgb="FF0000FF"/>
      <name val="Times New Roman"/>
      <family val="1"/>
      <charset val="204"/>
    </font>
    <font>
      <sz val="14"/>
      <color rgb="FFFF0000"/>
      <name val="Times New Roman"/>
      <family val="1"/>
      <charset val="204"/>
    </font>
  </fonts>
  <fills count="83">
    <fill>
      <patternFill patternType="none"/>
    </fill>
    <fill>
      <patternFill patternType="gray125"/>
    </fill>
    <fill>
      <patternFill patternType="solid">
        <fgColor rgb="FFFFC000"/>
        <bgColor indexed="64"/>
      </patternFill>
    </fill>
    <fill>
      <patternFill patternType="solid">
        <fgColor theme="0"/>
        <bgColor indexed="64"/>
      </patternFill>
    </fill>
    <fill>
      <patternFill patternType="solid">
        <fgColor indexed="9"/>
        <bgColor indexed="9"/>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9"/>
        <bgColor indexed="64"/>
      </patternFill>
    </fill>
    <fill>
      <patternFill patternType="solid">
        <fgColor indexed="43"/>
        <bgColor indexed="64"/>
      </patternFill>
    </fill>
    <fill>
      <patternFill patternType="solid">
        <fgColor rgb="FFFFFF00"/>
        <bgColor indexed="64"/>
      </patternFill>
    </fill>
    <fill>
      <patternFill patternType="solid">
        <fgColor indexed="51"/>
        <bgColor indexed="64"/>
      </patternFill>
    </fill>
    <fill>
      <patternFill patternType="solid">
        <fgColor indexed="31"/>
        <bgColor indexed="22"/>
      </patternFill>
    </fill>
    <fill>
      <patternFill patternType="solid">
        <fgColor indexed="45"/>
        <bgColor indexed="29"/>
      </patternFill>
    </fill>
    <fill>
      <patternFill patternType="solid">
        <fgColor indexed="42"/>
        <bgColor indexed="27"/>
      </patternFill>
    </fill>
    <fill>
      <patternFill patternType="solid">
        <fgColor indexed="46"/>
        <bgColor indexed="24"/>
      </patternFill>
    </fill>
    <fill>
      <patternFill patternType="solid">
        <fgColor indexed="27"/>
        <bgColor indexed="41"/>
      </patternFill>
    </fill>
    <fill>
      <patternFill patternType="solid">
        <fgColor indexed="47"/>
        <bgColor indexed="22"/>
      </patternFill>
    </fill>
    <fill>
      <patternFill patternType="solid">
        <fgColor indexed="44"/>
        <bgColor indexed="31"/>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49"/>
        <bgColor indexed="40"/>
      </patternFill>
    </fill>
    <fill>
      <patternFill patternType="solid">
        <fgColor indexed="52"/>
        <bgColor indexed="51"/>
      </patternFill>
    </fill>
    <fill>
      <patternFill patternType="solid">
        <fgColor indexed="47"/>
        <bgColor indexed="64"/>
      </patternFill>
    </fill>
    <fill>
      <patternFill patternType="solid">
        <fgColor indexed="31"/>
        <bgColor indexed="64"/>
      </patternFill>
    </fill>
    <fill>
      <patternFill patternType="solid">
        <fgColor indexed="42"/>
        <bgColor indexed="64"/>
      </patternFill>
    </fill>
    <fill>
      <patternFill patternType="solid">
        <fgColor indexed="22"/>
        <bgColor indexed="64"/>
      </patternFill>
    </fill>
    <fill>
      <patternFill patternType="solid">
        <fgColor indexed="65"/>
        <bgColor indexed="64"/>
      </patternFill>
    </fill>
    <fill>
      <patternFill patternType="solid">
        <fgColor indexed="55"/>
        <bgColor indexed="64"/>
      </patternFill>
    </fill>
    <fill>
      <patternFill patternType="lightGray"/>
    </fill>
    <fill>
      <patternFill patternType="gray0625"/>
    </fill>
    <fill>
      <patternFill patternType="solid">
        <fgColor indexed="26"/>
        <bgColor indexed="64"/>
      </patternFill>
    </fill>
    <fill>
      <patternFill patternType="darkVertical"/>
    </fill>
    <fill>
      <patternFill patternType="solid">
        <fgColor indexed="62"/>
        <bgColor indexed="56"/>
      </patternFill>
    </fill>
    <fill>
      <patternFill patternType="solid">
        <fgColor indexed="10"/>
        <bgColor indexed="60"/>
      </patternFill>
    </fill>
    <fill>
      <patternFill patternType="solid">
        <fgColor indexed="57"/>
        <bgColor indexed="21"/>
      </patternFill>
    </fill>
    <fill>
      <patternFill patternType="solid">
        <fgColor indexed="53"/>
        <bgColor indexed="52"/>
      </patternFill>
    </fill>
    <fill>
      <patternFill patternType="solid">
        <fgColor indexed="22"/>
        <bgColor indexed="31"/>
      </patternFill>
    </fill>
    <fill>
      <patternFill patternType="solid">
        <fgColor indexed="55"/>
        <bgColor indexed="23"/>
      </patternFill>
    </fill>
    <fill>
      <patternFill patternType="solid">
        <fgColor indexed="43"/>
        <bgColor indexed="26"/>
      </patternFill>
    </fill>
    <fill>
      <patternFill patternType="solid">
        <fgColor indexed="65"/>
        <bgColor indexed="8"/>
      </patternFill>
    </fill>
    <fill>
      <patternFill patternType="solid">
        <fgColor indexed="26"/>
        <bgColor indexed="9"/>
      </patternFill>
    </fill>
    <fill>
      <patternFill patternType="solid">
        <fgColor theme="9" tint="0.79998168889431442"/>
        <bgColor indexed="64"/>
      </patternFill>
    </fill>
    <fill>
      <patternFill patternType="solid">
        <fgColor theme="6" tint="0.59999389629810485"/>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7" tint="0.79998168889431442"/>
        <bgColor indexed="64"/>
      </patternFill>
    </fill>
    <fill>
      <patternFill patternType="solid">
        <fgColor indexed="41"/>
        <bgColor indexed="64"/>
      </patternFill>
    </fill>
    <fill>
      <patternFill patternType="solid">
        <fgColor rgb="FFFFFFFF"/>
        <bgColor indexed="64"/>
      </patternFill>
    </fill>
    <fill>
      <patternFill patternType="solid">
        <fgColor theme="6"/>
        <bgColor indexed="64"/>
      </patternFill>
    </fill>
    <fill>
      <patternFill patternType="solid">
        <fgColor rgb="FF92D050"/>
        <bgColor indexed="64"/>
      </patternFill>
    </fill>
    <fill>
      <patternFill patternType="solid">
        <fgColor rgb="FFFF0000"/>
        <bgColor indexed="64"/>
      </patternFill>
    </fill>
    <fill>
      <patternFill patternType="solid">
        <fgColor theme="5" tint="0.79998168889431442"/>
        <bgColor indexed="64"/>
      </patternFill>
    </fill>
    <fill>
      <patternFill patternType="solid">
        <fgColor theme="2" tint="-0.499984740745262"/>
        <bgColor indexed="64"/>
      </patternFill>
    </fill>
    <fill>
      <patternFill patternType="solid">
        <fgColor theme="0"/>
        <bgColor rgb="FF000000"/>
      </patternFill>
    </fill>
    <fill>
      <patternFill patternType="solid">
        <fgColor theme="0"/>
        <bgColor indexed="9"/>
      </patternFill>
    </fill>
    <fill>
      <patternFill patternType="solid">
        <fgColor theme="0"/>
        <bgColor indexed="26"/>
      </patternFill>
    </fill>
    <fill>
      <patternFill patternType="solid">
        <fgColor rgb="FFFFFFCC"/>
        <bgColor indexed="64"/>
      </patternFill>
    </fill>
    <fill>
      <patternFill patternType="solid">
        <fgColor indexed="9"/>
        <bgColor indexed="26"/>
      </patternFill>
    </fill>
    <fill>
      <patternFill patternType="solid">
        <fgColor rgb="FFFFFFCC"/>
        <bgColor indexed="9"/>
      </patternFill>
    </fill>
    <fill>
      <patternFill patternType="solid">
        <fgColor rgb="FFFF0000"/>
        <bgColor indexed="26"/>
      </patternFill>
    </fill>
  </fills>
  <borders count="11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double">
        <color indexed="63"/>
      </left>
      <right style="double">
        <color indexed="63"/>
      </right>
      <top style="double">
        <color indexed="63"/>
      </top>
      <bottom style="double">
        <color indexed="63"/>
      </bottom>
      <diagonal/>
    </border>
    <border>
      <left style="thin">
        <color indexed="64"/>
      </left>
      <right/>
      <top/>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64"/>
      </left>
      <right style="thin">
        <color indexed="64"/>
      </right>
      <top style="thin">
        <color indexed="64"/>
      </top>
      <bottom/>
      <diagonal/>
    </border>
    <border>
      <left style="thick">
        <color indexed="64"/>
      </left>
      <right style="medium">
        <color indexed="64"/>
      </right>
      <top style="thick">
        <color indexed="64"/>
      </top>
      <bottom style="thick">
        <color indexed="64"/>
      </bottom>
      <diagonal/>
    </border>
    <border>
      <left/>
      <right style="thick">
        <color indexed="64"/>
      </right>
      <top style="thick">
        <color indexed="64"/>
      </top>
      <bottom style="thick">
        <color indexed="64"/>
      </bottom>
      <diagonal/>
    </border>
    <border>
      <left/>
      <right style="medium">
        <color indexed="64"/>
      </right>
      <top style="thick">
        <color indexed="64"/>
      </top>
      <bottom style="thick">
        <color indexed="64"/>
      </bottom>
      <diagonal/>
    </border>
    <border>
      <left style="thick">
        <color indexed="64"/>
      </left>
      <right style="medium">
        <color indexed="64"/>
      </right>
      <top/>
      <bottom style="thick">
        <color indexed="64"/>
      </bottom>
      <diagonal/>
    </border>
    <border>
      <left/>
      <right style="thick">
        <color indexed="64"/>
      </right>
      <top/>
      <bottom style="thick">
        <color indexed="64"/>
      </bottom>
      <diagonal/>
    </border>
    <border>
      <left/>
      <right style="medium">
        <color indexed="64"/>
      </right>
      <top/>
      <bottom style="thick">
        <color indexed="64"/>
      </bottom>
      <diagonal/>
    </border>
    <border>
      <left style="thick">
        <color indexed="64"/>
      </left>
      <right style="medium">
        <color indexed="64"/>
      </right>
      <top/>
      <bottom style="medium">
        <color indexed="64"/>
      </bottom>
      <diagonal/>
    </border>
    <border>
      <left/>
      <right style="thick">
        <color indexed="64"/>
      </right>
      <top/>
      <bottom style="medium">
        <color indexed="64"/>
      </bottom>
      <diagonal/>
    </border>
    <border>
      <left/>
      <right style="medium">
        <color indexed="64"/>
      </right>
      <top/>
      <bottom style="medium">
        <color indexed="64"/>
      </bottom>
      <diagonal/>
    </border>
    <border>
      <left style="thick">
        <color indexed="64"/>
      </left>
      <right style="medium">
        <color indexed="64"/>
      </right>
      <top style="medium">
        <color indexed="64"/>
      </top>
      <bottom/>
      <diagonal/>
    </border>
    <border>
      <left/>
      <right style="thick">
        <color indexed="64"/>
      </right>
      <top/>
      <bottom/>
      <diagonal/>
    </border>
    <border>
      <left style="thick">
        <color indexed="64"/>
      </left>
      <right style="medium">
        <color indexed="64"/>
      </right>
      <top/>
      <bottom/>
      <diagonal/>
    </border>
    <border>
      <left/>
      <right/>
      <top style="thin">
        <color indexed="64"/>
      </top>
      <bottom style="thin">
        <color indexed="64"/>
      </bottom>
      <diagonal/>
    </border>
    <border>
      <left style="thin">
        <color indexed="64"/>
      </left>
      <right style="thin">
        <color indexed="64"/>
      </right>
      <top/>
      <bottom/>
      <diagonal/>
    </border>
    <border>
      <left style="thin">
        <color indexed="8"/>
      </left>
      <right style="thin">
        <color indexed="8"/>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64"/>
      </bottom>
      <diagonal/>
    </border>
    <border>
      <left/>
      <right style="thin">
        <color indexed="8"/>
      </right>
      <top style="thin">
        <color indexed="8"/>
      </top>
      <bottom style="thin">
        <color indexed="64"/>
      </bottom>
      <diagonal/>
    </border>
    <border>
      <left style="thin">
        <color indexed="8"/>
      </left>
      <right style="thin">
        <color indexed="8"/>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64"/>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medium">
        <color indexed="64"/>
      </bottom>
      <diagonal/>
    </border>
    <border>
      <left/>
      <right/>
      <top style="medium">
        <color indexed="64"/>
      </top>
      <bottom style="medium">
        <color indexed="64"/>
      </bottom>
      <diagonal/>
    </border>
    <border>
      <left/>
      <right style="thin">
        <color auto="1"/>
      </right>
      <top/>
      <bottom/>
      <diagonal/>
    </border>
    <border>
      <left style="hair">
        <color indexed="64"/>
      </left>
      <right style="hair">
        <color indexed="64"/>
      </right>
      <top style="hair">
        <color indexed="64"/>
      </top>
      <bottom style="hair">
        <color indexed="64"/>
      </bottom>
      <diagonal/>
    </border>
    <border>
      <left/>
      <right/>
      <top/>
      <bottom style="hair">
        <color indexed="64"/>
      </bottom>
      <diagonal/>
    </border>
    <border>
      <left style="thin">
        <color indexed="64"/>
      </left>
      <right/>
      <top/>
      <bottom style="hair">
        <color indexed="64"/>
      </bottom>
      <diagonal/>
    </border>
    <border>
      <left style="thin">
        <color indexed="64"/>
      </left>
      <right style="thin">
        <color indexed="8"/>
      </right>
      <top style="thin">
        <color indexed="64"/>
      </top>
      <bottom style="thin">
        <color indexed="64"/>
      </bottom>
      <diagonal/>
    </border>
    <border>
      <left style="thin">
        <color indexed="64"/>
      </left>
      <right/>
      <top style="thin">
        <color indexed="64"/>
      </top>
      <bottom style="thin">
        <color indexed="64"/>
      </bottom>
      <diagonal/>
    </border>
    <border>
      <left style="thin">
        <color indexed="8"/>
      </left>
      <right/>
      <top style="thin">
        <color indexed="64"/>
      </top>
      <bottom style="thin">
        <color indexed="64"/>
      </bottom>
      <diagonal/>
    </border>
    <border>
      <left style="thin">
        <color indexed="8"/>
      </left>
      <right style="thin">
        <color indexed="64"/>
      </right>
      <top style="thin">
        <color indexed="64"/>
      </top>
      <bottom style="thin">
        <color indexed="8"/>
      </bottom>
      <diagonal/>
    </border>
    <border>
      <left style="thin">
        <color indexed="8"/>
      </left>
      <right style="thin">
        <color indexed="64"/>
      </right>
      <top style="thin">
        <color indexed="64"/>
      </top>
      <bottom style="thin">
        <color indexed="64"/>
      </bottom>
      <diagonal/>
    </border>
    <border>
      <left/>
      <right style="thin">
        <color indexed="8"/>
      </right>
      <top/>
      <bottom style="thin">
        <color indexed="64"/>
      </bottom>
      <diagonal/>
    </border>
    <border>
      <left/>
      <right style="thin">
        <color indexed="8"/>
      </right>
      <top style="thin">
        <color indexed="64"/>
      </top>
      <bottom style="thin">
        <color indexed="64"/>
      </bottom>
      <diagonal/>
    </border>
    <border>
      <left style="thin">
        <color indexed="8"/>
      </left>
      <right style="thin">
        <color indexed="8"/>
      </right>
      <top style="thin">
        <color indexed="8"/>
      </top>
      <bottom/>
      <diagonal/>
    </border>
    <border>
      <left/>
      <right style="thin">
        <color indexed="8"/>
      </right>
      <top/>
      <bottom style="thin">
        <color indexed="8"/>
      </bottom>
      <diagonal/>
    </border>
    <border>
      <left style="thin">
        <color indexed="64"/>
      </left>
      <right style="thin">
        <color indexed="8"/>
      </right>
      <top style="thin">
        <color indexed="8"/>
      </top>
      <bottom style="thin">
        <color indexed="64"/>
      </bottom>
      <diagonal/>
    </border>
    <border>
      <left style="thin">
        <color indexed="8"/>
      </left>
      <right/>
      <top/>
      <bottom style="thin">
        <color indexed="64"/>
      </bottom>
      <diagonal/>
    </border>
    <border>
      <left style="thin">
        <color indexed="64"/>
      </left>
      <right style="thin">
        <color indexed="8"/>
      </right>
      <top/>
      <bottom style="thin">
        <color indexed="8"/>
      </bottom>
      <diagonal/>
    </border>
    <border>
      <left style="thin">
        <color indexed="64"/>
      </left>
      <right style="thin">
        <color indexed="8"/>
      </right>
      <top style="thin">
        <color indexed="8"/>
      </top>
      <bottom style="thin">
        <color indexed="8"/>
      </bottom>
      <diagonal/>
    </border>
    <border>
      <left style="thin">
        <color indexed="8"/>
      </left>
      <right style="thin">
        <color indexed="8"/>
      </right>
      <top style="hair">
        <color indexed="8"/>
      </top>
      <bottom style="hair">
        <color indexed="8"/>
      </bottom>
      <diagonal/>
    </border>
    <border>
      <left style="thin">
        <color indexed="8"/>
      </left>
      <right style="thin">
        <color indexed="8"/>
      </right>
      <top/>
      <bottom/>
      <diagonal/>
    </border>
    <border>
      <left/>
      <right style="thin">
        <color auto="1"/>
      </right>
      <top style="thin">
        <color auto="1"/>
      </top>
      <bottom style="thin">
        <color auto="1"/>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indexed="64"/>
      </left>
      <right/>
      <top style="thin">
        <color indexed="8"/>
      </top>
      <bottom style="thin">
        <color indexed="64"/>
      </bottom>
      <diagonal/>
    </border>
    <border>
      <left style="thin">
        <color indexed="64"/>
      </left>
      <right style="thin">
        <color indexed="64"/>
      </right>
      <top style="thin">
        <color indexed="64"/>
      </top>
      <bottom style="thin">
        <color indexed="8"/>
      </bottom>
      <diagonal/>
    </border>
    <border>
      <left/>
      <right/>
      <top style="thin">
        <color indexed="8"/>
      </top>
      <bottom style="thin">
        <color indexed="64"/>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8"/>
      </top>
      <bottom style="thin">
        <color indexed="64"/>
      </bottom>
      <diagonal/>
    </border>
    <border>
      <left style="thin">
        <color indexed="8"/>
      </left>
      <right style="thin">
        <color indexed="8"/>
      </right>
      <top style="thin">
        <color indexed="8"/>
      </top>
      <bottom style="thin">
        <color indexed="64"/>
      </bottom>
      <diagonal/>
    </border>
    <border>
      <left/>
      <right style="thin">
        <color indexed="64"/>
      </right>
      <top style="thin">
        <color indexed="8"/>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bottom/>
      <diagonal/>
    </border>
    <border>
      <left/>
      <right style="thin">
        <color rgb="FF000000"/>
      </right>
      <top/>
      <bottom/>
      <diagonal/>
    </border>
    <border>
      <left style="thin">
        <color indexed="8"/>
      </left>
      <right style="thin">
        <color indexed="64"/>
      </right>
      <top style="thin">
        <color indexed="8"/>
      </top>
      <bottom style="thin">
        <color indexed="64"/>
      </bottom>
      <diagonal/>
    </border>
    <border>
      <left/>
      <right style="thin">
        <color indexed="64"/>
      </right>
      <top/>
      <bottom style="thin">
        <color indexed="64"/>
      </bottom>
      <diagonal/>
    </border>
    <border>
      <left/>
      <right/>
      <top/>
      <bottom style="thin">
        <color indexed="64"/>
      </bottom>
      <diagonal/>
    </border>
    <border>
      <left style="thin">
        <color indexed="8"/>
      </left>
      <right/>
      <top style="thin">
        <color indexed="8"/>
      </top>
      <bottom/>
      <diagonal/>
    </border>
    <border>
      <left style="thin">
        <color indexed="8"/>
      </left>
      <right style="thin">
        <color indexed="64"/>
      </right>
      <top/>
      <bottom style="thin">
        <color indexed="64"/>
      </bottom>
      <diagonal/>
    </border>
    <border>
      <left style="thin">
        <color indexed="64"/>
      </left>
      <right/>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8"/>
      </right>
      <top style="thin">
        <color indexed="64"/>
      </top>
      <bottom style="thin">
        <color indexed="64"/>
      </bottom>
      <diagonal/>
    </border>
    <border>
      <left/>
      <right/>
      <top style="thin">
        <color rgb="FF000000"/>
      </top>
      <bottom/>
      <diagonal/>
    </border>
    <border>
      <left style="thin">
        <color indexed="8"/>
      </left>
      <right style="thin">
        <color indexed="8"/>
      </right>
      <top/>
      <bottom style="hair">
        <color indexed="8"/>
      </bottom>
      <diagonal/>
    </border>
    <border>
      <left style="thin">
        <color indexed="0"/>
      </left>
      <right style="thin">
        <color indexed="0"/>
      </right>
      <top style="thin">
        <color indexed="0"/>
      </top>
      <bottom style="thin">
        <color indexed="0"/>
      </bottom>
      <diagonal/>
    </border>
    <border>
      <left style="thin">
        <color indexed="0"/>
      </left>
      <right style="thin">
        <color indexed="0"/>
      </right>
      <top style="thin">
        <color indexed="0"/>
      </top>
      <bottom style="thin">
        <color indexed="0"/>
      </bottom>
      <diagonal/>
    </border>
    <border>
      <left style="thin">
        <color indexed="0"/>
      </left>
      <right/>
      <top style="thin">
        <color indexed="0"/>
      </top>
      <bottom style="thin">
        <color indexed="0"/>
      </bottom>
      <diagonal/>
    </border>
    <border>
      <left style="thin">
        <color indexed="64"/>
      </left>
      <right style="thin">
        <color rgb="FF000000"/>
      </right>
      <top/>
      <bottom style="thin">
        <color indexed="64"/>
      </bottom>
      <diagonal/>
    </border>
    <border>
      <left style="thin">
        <color indexed="8"/>
      </left>
      <right/>
      <top/>
      <bottom style="hair">
        <color indexed="8"/>
      </bottom>
      <diagonal/>
    </border>
    <border>
      <left style="thin">
        <color rgb="FF000000"/>
      </left>
      <right style="thin">
        <color rgb="FF000000"/>
      </right>
      <top style="thin">
        <color rgb="FF000000"/>
      </top>
      <bottom/>
      <diagonal/>
    </border>
    <border>
      <left/>
      <right style="thin">
        <color indexed="8"/>
      </right>
      <top style="thin">
        <color indexed="8"/>
      </top>
      <bottom style="thin">
        <color indexed="64"/>
      </bottom>
      <diagonal/>
    </border>
    <border>
      <left style="thin">
        <color indexed="8"/>
      </left>
      <right/>
      <top style="thin">
        <color indexed="8"/>
      </top>
      <bottom style="thin">
        <color indexed="64"/>
      </bottom>
      <diagonal/>
    </border>
    <border>
      <left style="thin">
        <color indexed="8"/>
      </left>
      <right style="thin">
        <color indexed="64"/>
      </right>
      <top/>
      <bottom style="thin">
        <color indexed="8"/>
      </bottom>
      <diagonal/>
    </border>
    <border>
      <left style="thin">
        <color indexed="8"/>
      </left>
      <right/>
      <top style="hair">
        <color indexed="8"/>
      </top>
      <bottom style="hair">
        <color indexed="8"/>
      </bottom>
      <diagonal/>
    </border>
    <border>
      <left style="thin">
        <color indexed="8"/>
      </left>
      <right/>
      <top style="thin">
        <color indexed="64"/>
      </top>
      <bottom style="thin">
        <color indexed="8"/>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0"/>
      </left>
      <right style="thin">
        <color indexed="0"/>
      </right>
      <top style="thin">
        <color indexed="0"/>
      </top>
      <bottom style="thin">
        <color indexed="0"/>
      </bottom>
      <diagonal/>
    </border>
    <border>
      <left style="thin">
        <color indexed="0"/>
      </left>
      <right/>
      <top style="thin">
        <color indexed="0"/>
      </top>
      <bottom style="thin">
        <color indexed="0"/>
      </bottom>
      <diagonal/>
    </border>
    <border>
      <left style="thin">
        <color indexed="8"/>
      </left>
      <right style="thin">
        <color indexed="8"/>
      </right>
      <top style="thin">
        <color indexed="8"/>
      </top>
      <bottom/>
      <diagonal/>
    </border>
    <border>
      <left/>
      <right style="thin">
        <color indexed="8"/>
      </right>
      <top style="thin">
        <color indexed="8"/>
      </top>
      <bottom/>
      <diagonal/>
    </border>
    <border>
      <left style="thin">
        <color indexed="64"/>
      </left>
      <right/>
      <top style="thin">
        <color indexed="64"/>
      </top>
      <bottom/>
      <diagonal/>
    </border>
  </borders>
  <cellStyleXfs count="32750">
    <xf numFmtId="0" fontId="0" fillId="0" borderId="0"/>
    <xf numFmtId="0" fontId="7" fillId="0" borderId="0"/>
    <xf numFmtId="0" fontId="9" fillId="0" borderId="0"/>
    <xf numFmtId="0" fontId="10" fillId="0" borderId="0"/>
    <xf numFmtId="0" fontId="10" fillId="0" borderId="0"/>
    <xf numFmtId="0" fontId="6" fillId="0" borderId="0"/>
    <xf numFmtId="0" fontId="6" fillId="0" borderId="0"/>
    <xf numFmtId="0" fontId="6" fillId="0" borderId="0"/>
    <xf numFmtId="0" fontId="6" fillId="0" borderId="0"/>
    <xf numFmtId="0" fontId="10" fillId="0" borderId="0"/>
    <xf numFmtId="0" fontId="9" fillId="0" borderId="0"/>
    <xf numFmtId="0" fontId="9" fillId="0" borderId="0"/>
    <xf numFmtId="0" fontId="9" fillId="0" borderId="0"/>
    <xf numFmtId="166" fontId="7" fillId="0" borderId="0" applyFont="0" applyFill="0" applyBorder="0" applyAlignment="0" applyProtection="0"/>
    <xf numFmtId="0" fontId="5" fillId="0" borderId="0"/>
    <xf numFmtId="0" fontId="24" fillId="4" borderId="3" applyNumberFormat="0" applyFill="0" applyBorder="0" applyAlignment="0">
      <alignment horizontal="center" vertical="center" wrapText="1"/>
    </xf>
    <xf numFmtId="0" fontId="20" fillId="5" borderId="0" applyNumberFormat="0" applyBorder="0" applyAlignment="0" applyProtection="0"/>
    <xf numFmtId="0" fontId="20" fillId="6" borderId="0" applyNumberFormat="0" applyBorder="0" applyAlignment="0" applyProtection="0"/>
    <xf numFmtId="0" fontId="20" fillId="7" borderId="0" applyNumberFormat="0" applyBorder="0" applyAlignment="0" applyProtection="0"/>
    <xf numFmtId="0" fontId="20" fillId="8" borderId="0" applyNumberFormat="0" applyBorder="0" applyAlignment="0" applyProtection="0"/>
    <xf numFmtId="0" fontId="20" fillId="9" borderId="0" applyNumberFormat="0" applyBorder="0" applyAlignment="0" applyProtection="0"/>
    <xf numFmtId="0" fontId="20" fillId="10" borderId="0" applyNumberFormat="0" applyBorder="0" applyAlignment="0" applyProtection="0"/>
    <xf numFmtId="0" fontId="20" fillId="11" borderId="0" applyNumberFormat="0" applyBorder="0" applyAlignment="0" applyProtection="0"/>
    <xf numFmtId="0" fontId="20" fillId="12" borderId="0" applyNumberFormat="0" applyBorder="0" applyAlignment="0" applyProtection="0"/>
    <xf numFmtId="0" fontId="20" fillId="13" borderId="0" applyNumberFormat="0" applyBorder="0" applyAlignment="0" applyProtection="0"/>
    <xf numFmtId="0" fontId="20" fillId="8" borderId="0" applyNumberFormat="0" applyBorder="0" applyAlignment="0" applyProtection="0"/>
    <xf numFmtId="0" fontId="20" fillId="11" borderId="0" applyNumberFormat="0" applyBorder="0" applyAlignment="0" applyProtection="0"/>
    <xf numFmtId="0" fontId="20" fillId="14" borderId="0" applyNumberFormat="0" applyBorder="0" applyAlignment="0" applyProtection="0"/>
    <xf numFmtId="0" fontId="25" fillId="15" borderId="0" applyNumberFormat="0" applyBorder="0" applyAlignment="0" applyProtection="0"/>
    <xf numFmtId="0" fontId="25" fillId="12" borderId="0" applyNumberFormat="0" applyBorder="0" applyAlignment="0" applyProtection="0"/>
    <xf numFmtId="0" fontId="25" fillId="13" borderId="0" applyNumberFormat="0" applyBorder="0" applyAlignment="0" applyProtection="0"/>
    <xf numFmtId="0" fontId="25" fillId="16" borderId="0" applyNumberFormat="0" applyBorder="0" applyAlignment="0" applyProtection="0"/>
    <xf numFmtId="0" fontId="25" fillId="17" borderId="0" applyNumberFormat="0" applyBorder="0" applyAlignment="0" applyProtection="0"/>
    <xf numFmtId="0" fontId="25" fillId="18" borderId="0" applyNumberFormat="0" applyBorder="0" applyAlignment="0" applyProtection="0"/>
    <xf numFmtId="0" fontId="25" fillId="19" borderId="0" applyNumberFormat="0" applyBorder="0" applyAlignment="0" applyProtection="0"/>
    <xf numFmtId="0" fontId="25" fillId="20" borderId="0" applyNumberFormat="0" applyBorder="0" applyAlignment="0" applyProtection="0"/>
    <xf numFmtId="0" fontId="25" fillId="21" borderId="0" applyNumberFormat="0" applyBorder="0" applyAlignment="0" applyProtection="0"/>
    <xf numFmtId="0" fontId="25" fillId="16" borderId="0" applyNumberFormat="0" applyBorder="0" applyAlignment="0" applyProtection="0"/>
    <xf numFmtId="0" fontId="25" fillId="17" borderId="0" applyNumberFormat="0" applyBorder="0" applyAlignment="0" applyProtection="0"/>
    <xf numFmtId="0" fontId="25" fillId="22" borderId="0" applyNumberFormat="0" applyBorder="0" applyAlignment="0" applyProtection="0"/>
    <xf numFmtId="0" fontId="26" fillId="10" borderId="4" applyNumberFormat="0" applyAlignment="0" applyProtection="0"/>
    <xf numFmtId="0" fontId="27" fillId="23" borderId="5" applyNumberFormat="0" applyAlignment="0" applyProtection="0"/>
    <xf numFmtId="0" fontId="28" fillId="23" borderId="4" applyNumberFormat="0" applyAlignment="0" applyProtection="0"/>
    <xf numFmtId="0" fontId="29" fillId="0" borderId="6" applyNumberFormat="0" applyFill="0" applyAlignment="0" applyProtection="0"/>
    <xf numFmtId="0" fontId="30" fillId="0" borderId="7" applyNumberFormat="0" applyFill="0" applyAlignment="0" applyProtection="0"/>
    <xf numFmtId="0" fontId="31" fillId="0" borderId="8" applyNumberFormat="0" applyFill="0" applyAlignment="0" applyProtection="0"/>
    <xf numFmtId="0" fontId="31" fillId="0" borderId="0" applyNumberFormat="0" applyFill="0" applyBorder="0" applyAlignment="0" applyProtection="0"/>
    <xf numFmtId="0" fontId="23" fillId="0" borderId="9" applyNumberFormat="0" applyFill="0" applyAlignment="0" applyProtection="0"/>
    <xf numFmtId="0" fontId="32" fillId="24" borderId="10" applyNumberFormat="0" applyAlignment="0" applyProtection="0"/>
    <xf numFmtId="0" fontId="33" fillId="0" borderId="0" applyNumberFormat="0" applyFill="0" applyBorder="0" applyAlignment="0" applyProtection="0"/>
    <xf numFmtId="0" fontId="34" fillId="25" borderId="0" applyNumberFormat="0" applyBorder="0" applyAlignment="0" applyProtection="0"/>
    <xf numFmtId="0" fontId="22" fillId="0" borderId="11" applyProtection="0">
      <alignment horizontal="justify" vertical="center"/>
    </xf>
    <xf numFmtId="0" fontId="21" fillId="0" borderId="0"/>
    <xf numFmtId="0" fontId="5" fillId="0" borderId="0"/>
    <xf numFmtId="0" fontId="20" fillId="0" borderId="0"/>
    <xf numFmtId="0" fontId="20" fillId="0" borderId="0"/>
    <xf numFmtId="0" fontId="20" fillId="0" borderId="0"/>
    <xf numFmtId="0" fontId="20" fillId="0" borderId="0"/>
    <xf numFmtId="0" fontId="20" fillId="0" borderId="0"/>
    <xf numFmtId="0" fontId="20" fillId="0" borderId="0"/>
    <xf numFmtId="0" fontId="7" fillId="0" borderId="0"/>
    <xf numFmtId="0" fontId="7" fillId="0" borderId="0"/>
    <xf numFmtId="0" fontId="7" fillId="0" borderId="0"/>
    <xf numFmtId="0" fontId="20" fillId="0" borderId="0"/>
    <xf numFmtId="0" fontId="35" fillId="6" borderId="0" applyNumberFormat="0" applyBorder="0" applyAlignment="0" applyProtection="0"/>
    <xf numFmtId="0" fontId="36" fillId="0" borderId="0" applyNumberFormat="0" applyFill="0" applyBorder="0" applyAlignment="0" applyProtection="0"/>
    <xf numFmtId="0" fontId="20" fillId="26" borderId="12" applyNumberFormat="0" applyFont="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37" fillId="0" borderId="13" applyNumberFormat="0" applyFill="0" applyAlignment="0" applyProtection="0"/>
    <xf numFmtId="0" fontId="21" fillId="0" borderId="0"/>
    <xf numFmtId="0" fontId="21" fillId="0" borderId="0"/>
    <xf numFmtId="0" fontId="38" fillId="0" borderId="0" applyNumberFormat="0" applyFill="0" applyBorder="0" applyAlignment="0" applyProtection="0"/>
    <xf numFmtId="0" fontId="39" fillId="7" borderId="0" applyNumberFormat="0" applyBorder="0" applyAlignment="0" applyProtection="0"/>
    <xf numFmtId="166" fontId="20" fillId="0" borderId="0" applyFont="0" applyFill="0" applyBorder="0" applyAlignment="0" applyProtection="0"/>
    <xf numFmtId="0" fontId="40" fillId="0" borderId="0"/>
    <xf numFmtId="0" fontId="41" fillId="0" borderId="0"/>
    <xf numFmtId="0" fontId="7" fillId="0" borderId="0"/>
    <xf numFmtId="0" fontId="7" fillId="0" borderId="0"/>
    <xf numFmtId="9" fontId="5" fillId="0" borderId="0" applyFont="0" applyFill="0" applyBorder="0" applyAlignment="0" applyProtection="0"/>
    <xf numFmtId="0" fontId="21" fillId="0" borderId="0"/>
    <xf numFmtId="0" fontId="5" fillId="0" borderId="0"/>
    <xf numFmtId="0" fontId="5" fillId="0" borderId="0"/>
    <xf numFmtId="0" fontId="20" fillId="0" borderId="0"/>
    <xf numFmtId="0" fontId="20" fillId="0" borderId="0"/>
    <xf numFmtId="0" fontId="21" fillId="0" borderId="0"/>
    <xf numFmtId="0" fontId="21" fillId="0" borderId="0"/>
    <xf numFmtId="0" fontId="21" fillId="0" borderId="0"/>
    <xf numFmtId="0" fontId="5" fillId="0" borderId="0"/>
    <xf numFmtId="0" fontId="7" fillId="0" borderId="0"/>
    <xf numFmtId="0" fontId="21" fillId="0" borderId="0"/>
    <xf numFmtId="0" fontId="21" fillId="0" borderId="0"/>
    <xf numFmtId="0" fontId="21" fillId="0" borderId="0"/>
    <xf numFmtId="0" fontId="21" fillId="26" borderId="12" applyNumberFormat="0" applyFont="0" applyAlignment="0" applyProtection="0"/>
    <xf numFmtId="0" fontId="21" fillId="26" borderId="12" applyNumberFormat="0" applyFont="0" applyAlignment="0" applyProtection="0"/>
    <xf numFmtId="0" fontId="21" fillId="26" borderId="12" applyNumberFormat="0" applyFont="0" applyAlignment="0" applyProtection="0"/>
    <xf numFmtId="170" fontId="21" fillId="0" borderId="0" applyFont="0" applyFill="0" applyBorder="0" applyAlignment="0" applyProtection="0"/>
    <xf numFmtId="170" fontId="21" fillId="0" borderId="0" applyFont="0" applyFill="0" applyBorder="0" applyAlignment="0" applyProtection="0"/>
    <xf numFmtId="0" fontId="5" fillId="0" borderId="0"/>
    <xf numFmtId="0" fontId="7" fillId="0" borderId="0"/>
    <xf numFmtId="0" fontId="41" fillId="0" borderId="0"/>
    <xf numFmtId="0" fontId="9" fillId="0" borderId="0"/>
    <xf numFmtId="165" fontId="5" fillId="0" borderId="0" applyFont="0" applyFill="0" applyBorder="0" applyAlignment="0" applyProtection="0"/>
    <xf numFmtId="0" fontId="40" fillId="0" borderId="0"/>
    <xf numFmtId="165" fontId="7" fillId="0" borderId="0" applyFont="0" applyFill="0" applyBorder="0" applyAlignment="0" applyProtection="0"/>
    <xf numFmtId="0" fontId="21" fillId="0" borderId="0"/>
    <xf numFmtId="0" fontId="20" fillId="0" borderId="0"/>
    <xf numFmtId="0" fontId="7" fillId="26" borderId="12" applyNumberFormat="0" applyFont="0" applyAlignment="0" applyProtection="0"/>
    <xf numFmtId="0" fontId="41" fillId="0" borderId="0"/>
    <xf numFmtId="166" fontId="20" fillId="0" borderId="0" applyFont="0" applyFill="0" applyBorder="0" applyAlignment="0" applyProtection="0"/>
    <xf numFmtId="0" fontId="24" fillId="4" borderId="3" applyNumberFormat="0" applyFill="0" applyBorder="0" applyAlignment="0">
      <alignment horizontal="center" vertical="center" wrapText="1"/>
    </xf>
    <xf numFmtId="0" fontId="40" fillId="0" borderId="0"/>
    <xf numFmtId="0" fontId="40" fillId="0" borderId="0"/>
    <xf numFmtId="0" fontId="8" fillId="0" borderId="0"/>
    <xf numFmtId="0" fontId="8" fillId="0" borderId="0"/>
    <xf numFmtId="0" fontId="4" fillId="0" borderId="0"/>
    <xf numFmtId="0" fontId="26" fillId="10" borderId="42" applyNumberFormat="0" applyAlignment="0" applyProtection="0"/>
    <xf numFmtId="0" fontId="27" fillId="23" borderId="43" applyNumberFormat="0" applyAlignment="0" applyProtection="0"/>
    <xf numFmtId="0" fontId="28" fillId="23" borderId="42" applyNumberFormat="0" applyAlignment="0" applyProtection="0"/>
    <xf numFmtId="0" fontId="23" fillId="0" borderId="44" applyNumberFormat="0" applyFill="0" applyAlignment="0" applyProtection="0"/>
    <xf numFmtId="0" fontId="4" fillId="0" borderId="0"/>
    <xf numFmtId="0" fontId="20" fillId="26" borderId="45" applyNumberFormat="0" applyFont="0" applyAlignment="0" applyProtection="0"/>
    <xf numFmtId="9" fontId="4" fillId="0" borderId="0" applyFont="0" applyFill="0" applyBorder="0" applyAlignment="0" applyProtection="0"/>
    <xf numFmtId="0" fontId="4" fillId="0" borderId="0"/>
    <xf numFmtId="0" fontId="4" fillId="0" borderId="0"/>
    <xf numFmtId="0" fontId="4" fillId="0" borderId="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4" fillId="0" borderId="0"/>
    <xf numFmtId="165" fontId="4" fillId="0" borderId="0" applyFont="0" applyFill="0" applyBorder="0" applyAlignment="0" applyProtection="0"/>
    <xf numFmtId="0" fontId="7" fillId="26" borderId="45" applyNumberFormat="0" applyFont="0" applyAlignment="0" applyProtection="0"/>
    <xf numFmtId="0" fontId="22" fillId="0" borderId="11" applyProtection="0">
      <alignment horizontal="justify" vertical="center"/>
    </xf>
    <xf numFmtId="0" fontId="4" fillId="0" borderId="0"/>
    <xf numFmtId="0" fontId="21" fillId="0" borderId="0"/>
    <xf numFmtId="0" fontId="41" fillId="0" borderId="0"/>
    <xf numFmtId="0" fontId="9" fillId="0" borderId="0"/>
    <xf numFmtId="0" fontId="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1" fillId="0" borderId="0"/>
    <xf numFmtId="0" fontId="2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9" fillId="0" borderId="0"/>
    <xf numFmtId="0" fontId="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9" fillId="0" borderId="0"/>
    <xf numFmtId="0" fontId="9" fillId="0" borderId="0"/>
    <xf numFmtId="0" fontId="51" fillId="0" borderId="0"/>
    <xf numFmtId="0" fontId="4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41" fillId="0" borderId="0"/>
    <xf numFmtId="0" fontId="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9" fillId="0" borderId="0"/>
    <xf numFmtId="0" fontId="4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9" fillId="0" borderId="0"/>
    <xf numFmtId="0" fontId="4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41" fillId="0" borderId="0"/>
    <xf numFmtId="0" fontId="51" fillId="0" borderId="0"/>
    <xf numFmtId="0" fontId="51" fillId="0" borderId="0"/>
    <xf numFmtId="0" fontId="41" fillId="0" borderId="0"/>
    <xf numFmtId="0" fontId="51" fillId="0" borderId="0"/>
    <xf numFmtId="0" fontId="51" fillId="0" borderId="0"/>
    <xf numFmtId="0" fontId="4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1" fillId="0" borderId="0"/>
    <xf numFmtId="0" fontId="51" fillId="0" borderId="0"/>
    <xf numFmtId="0" fontId="7" fillId="0" borderId="0"/>
    <xf numFmtId="0" fontId="9"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9"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9" fillId="0" borderId="0"/>
    <xf numFmtId="0" fontId="4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1" fillId="0" borderId="0"/>
    <xf numFmtId="0" fontId="51" fillId="0" borderId="0"/>
    <xf numFmtId="0" fontId="41" fillId="0" borderId="0"/>
    <xf numFmtId="0" fontId="51" fillId="0" borderId="0"/>
    <xf numFmtId="0" fontId="51" fillId="0" borderId="0"/>
    <xf numFmtId="0" fontId="41" fillId="0" borderId="0"/>
    <xf numFmtId="0" fontId="51" fillId="0" borderId="0"/>
    <xf numFmtId="0" fontId="51" fillId="0" borderId="0"/>
    <xf numFmtId="0" fontId="41" fillId="0" borderId="0"/>
    <xf numFmtId="0" fontId="51" fillId="0" borderId="0"/>
    <xf numFmtId="0" fontId="51" fillId="0" borderId="0"/>
    <xf numFmtId="0" fontId="51" fillId="0" borderId="0"/>
    <xf numFmtId="0" fontId="5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4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9" fillId="0" borderId="0"/>
    <xf numFmtId="0" fontId="9" fillId="0" borderId="0"/>
    <xf numFmtId="0" fontId="51" fillId="0" borderId="0"/>
    <xf numFmtId="0" fontId="5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9" fillId="0" borderId="0"/>
    <xf numFmtId="0" fontId="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7" fillId="0" borderId="0"/>
    <xf numFmtId="0" fontId="9"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9"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9"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1" fillId="0" borderId="0"/>
    <xf numFmtId="0" fontId="2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9"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1" fillId="0" borderId="0"/>
    <xf numFmtId="0" fontId="2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9" fillId="0" borderId="0"/>
    <xf numFmtId="0" fontId="7" fillId="0" borderId="0"/>
    <xf numFmtId="0" fontId="7" fillId="0" borderId="0"/>
    <xf numFmtId="0" fontId="7" fillId="0" borderId="0"/>
    <xf numFmtId="0" fontId="7" fillId="0" borderId="0"/>
    <xf numFmtId="0" fontId="7" fillId="0" borderId="0"/>
    <xf numFmtId="0" fontId="41" fillId="0" borderId="0"/>
    <xf numFmtId="0" fontId="7" fillId="0" borderId="0"/>
    <xf numFmtId="0" fontId="7" fillId="0" borderId="0"/>
    <xf numFmtId="0" fontId="7" fillId="0" borderId="0"/>
    <xf numFmtId="0" fontId="7" fillId="0" borderId="0"/>
    <xf numFmtId="0" fontId="7" fillId="0" borderId="0"/>
    <xf numFmtId="0" fontId="7"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9" fillId="0" borderId="0"/>
    <xf numFmtId="0" fontId="9" fillId="0" borderId="0"/>
    <xf numFmtId="0" fontId="9" fillId="0" borderId="0"/>
    <xf numFmtId="0" fontId="9" fillId="0" borderId="0"/>
    <xf numFmtId="0" fontId="21" fillId="0" borderId="0"/>
    <xf numFmtId="0" fontId="21" fillId="0" borderId="0"/>
    <xf numFmtId="0" fontId="21" fillId="0" borderId="0"/>
    <xf numFmtId="0" fontId="2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9" fillId="0" borderId="0"/>
    <xf numFmtId="0" fontId="9" fillId="0" borderId="0"/>
    <xf numFmtId="0" fontId="41" fillId="0" borderId="0"/>
    <xf numFmtId="0" fontId="41"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9" fillId="0" borderId="0"/>
    <xf numFmtId="0" fontId="9" fillId="0" borderId="0"/>
    <xf numFmtId="0" fontId="9" fillId="0" borderId="0"/>
    <xf numFmtId="0" fontId="9"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9" fillId="0" borderId="0"/>
    <xf numFmtId="0" fontId="9" fillId="0" borderId="0"/>
    <xf numFmtId="0" fontId="9" fillId="0" borderId="0"/>
    <xf numFmtId="0" fontId="41" fillId="0" borderId="0"/>
    <xf numFmtId="0" fontId="9" fillId="0" borderId="0"/>
    <xf numFmtId="0" fontId="9" fillId="0" borderId="0"/>
    <xf numFmtId="0" fontId="41" fillId="0" borderId="0"/>
    <xf numFmtId="0" fontId="21" fillId="0" borderId="0" applyFont="0" applyFill="0" applyBorder="0" applyAlignment="0" applyProtection="0"/>
    <xf numFmtId="0"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72" fontId="7" fillId="0" borderId="0">
      <alignment horizontal="center"/>
    </xf>
    <xf numFmtId="172" fontId="7" fillId="0" borderId="0">
      <alignment horizontal="center"/>
    </xf>
    <xf numFmtId="172" fontId="7" fillId="0" borderId="0">
      <alignment horizontal="center"/>
    </xf>
    <xf numFmtId="172" fontId="7" fillId="0" borderId="0">
      <alignment horizontal="center"/>
    </xf>
    <xf numFmtId="172" fontId="7" fillId="0" borderId="0">
      <alignment horizontal="center"/>
    </xf>
    <xf numFmtId="0" fontId="52" fillId="5" borderId="0" applyNumberFormat="0" applyBorder="0" applyAlignment="0" applyProtection="0"/>
    <xf numFmtId="0" fontId="52" fillId="5"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10" borderId="0" applyNumberFormat="0" applyBorder="0" applyAlignment="0" applyProtection="0"/>
    <xf numFmtId="0" fontId="52" fillId="10" borderId="0" applyNumberFormat="0" applyBorder="0" applyAlignment="0" applyProtection="0"/>
    <xf numFmtId="0" fontId="20" fillId="31" borderId="0" applyNumberFormat="0" applyBorder="0" applyAlignment="0" applyProtection="0"/>
    <xf numFmtId="0" fontId="53" fillId="5" borderId="0" applyNumberFormat="0" applyBorder="0" applyAlignment="0" applyProtection="0"/>
    <xf numFmtId="0" fontId="20" fillId="31" borderId="0" applyNumberFormat="0" applyBorder="0" applyAlignment="0" applyProtection="0"/>
    <xf numFmtId="0" fontId="20" fillId="5" borderId="0" applyNumberFormat="0" applyBorder="0" applyAlignment="0" applyProtection="0"/>
    <xf numFmtId="0" fontId="53" fillId="5" borderId="0" applyNumberFormat="0" applyBorder="0" applyAlignment="0" applyProtection="0"/>
    <xf numFmtId="0" fontId="20" fillId="5" borderId="0" applyNumberFormat="0" applyBorder="0" applyAlignment="0" applyProtection="0"/>
    <xf numFmtId="0" fontId="53" fillId="5" borderId="0" applyNumberFormat="0" applyBorder="0" applyAlignment="0" applyProtection="0"/>
    <xf numFmtId="0" fontId="20" fillId="31" borderId="0" applyNumberFormat="0" applyBorder="0" applyAlignment="0" applyProtection="0"/>
    <xf numFmtId="0" fontId="20" fillId="31" borderId="0" applyNumberFormat="0" applyBorder="0" applyAlignment="0" applyProtection="0"/>
    <xf numFmtId="0" fontId="52" fillId="5" borderId="0" applyNumberFormat="0" applyBorder="0" applyAlignment="0" applyProtection="0"/>
    <xf numFmtId="0" fontId="52" fillId="5" borderId="0" applyNumberFormat="0" applyBorder="0" applyAlignment="0" applyProtection="0"/>
    <xf numFmtId="0" fontId="20" fillId="5" borderId="0" applyNumberFormat="0" applyBorder="0" applyAlignment="0" applyProtection="0"/>
    <xf numFmtId="0" fontId="20" fillId="31" borderId="0" applyNumberFormat="0" applyBorder="0" applyAlignment="0" applyProtection="0"/>
    <xf numFmtId="0" fontId="52" fillId="5" borderId="0" applyNumberFormat="0" applyBorder="0" applyAlignment="0" applyProtection="0"/>
    <xf numFmtId="0" fontId="20" fillId="31" borderId="0" applyNumberFormat="0" applyBorder="0" applyAlignment="0" applyProtection="0"/>
    <xf numFmtId="0" fontId="20" fillId="5" borderId="0" applyNumberFormat="0" applyBorder="0" applyAlignment="0" applyProtection="0"/>
    <xf numFmtId="0" fontId="20" fillId="5" borderId="0" applyNumberFormat="0" applyBorder="0" applyAlignment="0" applyProtection="0"/>
    <xf numFmtId="0" fontId="20" fillId="32" borderId="0" applyNumberFormat="0" applyBorder="0" applyAlignment="0" applyProtection="0"/>
    <xf numFmtId="0" fontId="53" fillId="6" borderId="0" applyNumberFormat="0" applyBorder="0" applyAlignment="0" applyProtection="0"/>
    <xf numFmtId="0" fontId="20" fillId="32" borderId="0" applyNumberFormat="0" applyBorder="0" applyAlignment="0" applyProtection="0"/>
    <xf numFmtId="0" fontId="20" fillId="6" borderId="0" applyNumberFormat="0" applyBorder="0" applyAlignment="0" applyProtection="0"/>
    <xf numFmtId="0" fontId="53" fillId="6" borderId="0" applyNumberFormat="0" applyBorder="0" applyAlignment="0" applyProtection="0"/>
    <xf numFmtId="0" fontId="20" fillId="6" borderId="0" applyNumberFormat="0" applyBorder="0" applyAlignment="0" applyProtection="0"/>
    <xf numFmtId="0" fontId="53" fillId="6"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20" fillId="6" borderId="0" applyNumberFormat="0" applyBorder="0" applyAlignment="0" applyProtection="0"/>
    <xf numFmtId="0" fontId="20" fillId="32" borderId="0" applyNumberFormat="0" applyBorder="0" applyAlignment="0" applyProtection="0"/>
    <xf numFmtId="0" fontId="52" fillId="6" borderId="0" applyNumberFormat="0" applyBorder="0" applyAlignment="0" applyProtection="0"/>
    <xf numFmtId="0" fontId="20" fillId="32" borderId="0" applyNumberFormat="0" applyBorder="0" applyAlignment="0" applyProtection="0"/>
    <xf numFmtId="0" fontId="20" fillId="6" borderId="0" applyNumberFormat="0" applyBorder="0" applyAlignment="0" applyProtection="0"/>
    <xf numFmtId="0" fontId="20" fillId="6" borderId="0" applyNumberFormat="0" applyBorder="0" applyAlignment="0" applyProtection="0"/>
    <xf numFmtId="0" fontId="20" fillId="33" borderId="0" applyNumberFormat="0" applyBorder="0" applyAlignment="0" applyProtection="0"/>
    <xf numFmtId="0" fontId="53" fillId="7" borderId="0" applyNumberFormat="0" applyBorder="0" applyAlignment="0" applyProtection="0"/>
    <xf numFmtId="0" fontId="20" fillId="33" borderId="0" applyNumberFormat="0" applyBorder="0" applyAlignment="0" applyProtection="0"/>
    <xf numFmtId="0" fontId="20" fillId="7" borderId="0" applyNumberFormat="0" applyBorder="0" applyAlignment="0" applyProtection="0"/>
    <xf numFmtId="0" fontId="53" fillId="7" borderId="0" applyNumberFormat="0" applyBorder="0" applyAlignment="0" applyProtection="0"/>
    <xf numFmtId="0" fontId="20" fillId="7" borderId="0" applyNumberFormat="0" applyBorder="0" applyAlignment="0" applyProtection="0"/>
    <xf numFmtId="0" fontId="53" fillId="7"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20" fillId="7" borderId="0" applyNumberFormat="0" applyBorder="0" applyAlignment="0" applyProtection="0"/>
    <xf numFmtId="0" fontId="20" fillId="33" borderId="0" applyNumberFormat="0" applyBorder="0" applyAlignment="0" applyProtection="0"/>
    <xf numFmtId="0" fontId="52" fillId="7" borderId="0" applyNumberFormat="0" applyBorder="0" applyAlignment="0" applyProtection="0"/>
    <xf numFmtId="0" fontId="20" fillId="33" borderId="0" applyNumberFormat="0" applyBorder="0" applyAlignment="0" applyProtection="0"/>
    <xf numFmtId="0" fontId="20" fillId="7" borderId="0" applyNumberFormat="0" applyBorder="0" applyAlignment="0" applyProtection="0"/>
    <xf numFmtId="0" fontId="20" fillId="7" borderId="0" applyNumberFormat="0" applyBorder="0" applyAlignment="0" applyProtection="0"/>
    <xf numFmtId="0" fontId="20" fillId="34" borderId="0" applyNumberFormat="0" applyBorder="0" applyAlignment="0" applyProtection="0"/>
    <xf numFmtId="0" fontId="53" fillId="8" borderId="0" applyNumberFormat="0" applyBorder="0" applyAlignment="0" applyProtection="0"/>
    <xf numFmtId="0" fontId="20" fillId="34" borderId="0" applyNumberFormat="0" applyBorder="0" applyAlignment="0" applyProtection="0"/>
    <xf numFmtId="0" fontId="20" fillId="8" borderId="0" applyNumberFormat="0" applyBorder="0" applyAlignment="0" applyProtection="0"/>
    <xf numFmtId="0" fontId="53" fillId="8" borderId="0" applyNumberFormat="0" applyBorder="0" applyAlignment="0" applyProtection="0"/>
    <xf numFmtId="0" fontId="20" fillId="8" borderId="0" applyNumberFormat="0" applyBorder="0" applyAlignment="0" applyProtection="0"/>
    <xf numFmtId="0" fontId="53" fillId="8" borderId="0" applyNumberFormat="0" applyBorder="0" applyAlignment="0" applyProtection="0"/>
    <xf numFmtId="0" fontId="20" fillId="34" borderId="0" applyNumberFormat="0" applyBorder="0" applyAlignment="0" applyProtection="0"/>
    <xf numFmtId="0" fontId="20" fillId="34"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20" fillId="8" borderId="0" applyNumberFormat="0" applyBorder="0" applyAlignment="0" applyProtection="0"/>
    <xf numFmtId="0" fontId="20" fillId="34" borderId="0" applyNumberFormat="0" applyBorder="0" applyAlignment="0" applyProtection="0"/>
    <xf numFmtId="0" fontId="52" fillId="8" borderId="0" applyNumberFormat="0" applyBorder="0" applyAlignment="0" applyProtection="0"/>
    <xf numFmtId="0" fontId="20" fillId="34" borderId="0" applyNumberFormat="0" applyBorder="0" applyAlignment="0" applyProtection="0"/>
    <xf numFmtId="0" fontId="20" fillId="8" borderId="0" applyNumberFormat="0" applyBorder="0" applyAlignment="0" applyProtection="0"/>
    <xf numFmtId="0" fontId="20" fillId="8" borderId="0" applyNumberFormat="0" applyBorder="0" applyAlignment="0" applyProtection="0"/>
    <xf numFmtId="0" fontId="20" fillId="35" borderId="0" applyNumberFormat="0" applyBorder="0" applyAlignment="0" applyProtection="0"/>
    <xf numFmtId="0" fontId="53" fillId="9" borderId="0" applyNumberFormat="0" applyBorder="0" applyAlignment="0" applyProtection="0"/>
    <xf numFmtId="0" fontId="20" fillId="35" borderId="0" applyNumberFormat="0" applyBorder="0" applyAlignment="0" applyProtection="0"/>
    <xf numFmtId="0" fontId="20" fillId="9" borderId="0" applyNumberFormat="0" applyBorder="0" applyAlignment="0" applyProtection="0"/>
    <xf numFmtId="0" fontId="53" fillId="9" borderId="0" applyNumberFormat="0" applyBorder="0" applyAlignment="0" applyProtection="0"/>
    <xf numFmtId="0" fontId="20" fillId="9" borderId="0" applyNumberFormat="0" applyBorder="0" applyAlignment="0" applyProtection="0"/>
    <xf numFmtId="0" fontId="53" fillId="9" borderId="0" applyNumberFormat="0" applyBorder="0" applyAlignment="0" applyProtection="0"/>
    <xf numFmtId="0" fontId="20" fillId="35" borderId="0" applyNumberFormat="0" applyBorder="0" applyAlignment="0" applyProtection="0"/>
    <xf numFmtId="0" fontId="20" fillId="35"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20" fillId="9" borderId="0" applyNumberFormat="0" applyBorder="0" applyAlignment="0" applyProtection="0"/>
    <xf numFmtId="0" fontId="20" fillId="35" borderId="0" applyNumberFormat="0" applyBorder="0" applyAlignment="0" applyProtection="0"/>
    <xf numFmtId="0" fontId="52" fillId="9" borderId="0" applyNumberFormat="0" applyBorder="0" applyAlignment="0" applyProtection="0"/>
    <xf numFmtId="0" fontId="20" fillId="35" borderId="0" applyNumberFormat="0" applyBorder="0" applyAlignment="0" applyProtection="0"/>
    <xf numFmtId="0" fontId="20" fillId="9" borderId="0" applyNumberFormat="0" applyBorder="0" applyAlignment="0" applyProtection="0"/>
    <xf numFmtId="0" fontId="20" fillId="9" borderId="0" applyNumberFormat="0" applyBorder="0" applyAlignment="0" applyProtection="0"/>
    <xf numFmtId="0" fontId="20" fillId="36" borderId="0" applyNumberFormat="0" applyBorder="0" applyAlignment="0" applyProtection="0"/>
    <xf numFmtId="0" fontId="53" fillId="10" borderId="0" applyNumberFormat="0" applyBorder="0" applyAlignment="0" applyProtection="0"/>
    <xf numFmtId="0" fontId="20" fillId="36" borderId="0" applyNumberFormat="0" applyBorder="0" applyAlignment="0" applyProtection="0"/>
    <xf numFmtId="0" fontId="20" fillId="10" borderId="0" applyNumberFormat="0" applyBorder="0" applyAlignment="0" applyProtection="0"/>
    <xf numFmtId="0" fontId="53" fillId="10" borderId="0" applyNumberFormat="0" applyBorder="0" applyAlignment="0" applyProtection="0"/>
    <xf numFmtId="0" fontId="20" fillId="10" borderId="0" applyNumberFormat="0" applyBorder="0" applyAlignment="0" applyProtection="0"/>
    <xf numFmtId="0" fontId="53" fillId="10" borderId="0" applyNumberFormat="0" applyBorder="0" applyAlignment="0" applyProtection="0"/>
    <xf numFmtId="0" fontId="20" fillId="36" borderId="0" applyNumberFormat="0" applyBorder="0" applyAlignment="0" applyProtection="0"/>
    <xf numFmtId="0" fontId="20" fillId="36" borderId="0" applyNumberFormat="0" applyBorder="0" applyAlignment="0" applyProtection="0"/>
    <xf numFmtId="0" fontId="52" fillId="10" borderId="0" applyNumberFormat="0" applyBorder="0" applyAlignment="0" applyProtection="0"/>
    <xf numFmtId="0" fontId="52" fillId="10" borderId="0" applyNumberFormat="0" applyBorder="0" applyAlignment="0" applyProtection="0"/>
    <xf numFmtId="0" fontId="20" fillId="10" borderId="0" applyNumberFormat="0" applyBorder="0" applyAlignment="0" applyProtection="0"/>
    <xf numFmtId="0" fontId="20" fillId="36" borderId="0" applyNumberFormat="0" applyBorder="0" applyAlignment="0" applyProtection="0"/>
    <xf numFmtId="0" fontId="52" fillId="10" borderId="0" applyNumberFormat="0" applyBorder="0" applyAlignment="0" applyProtection="0"/>
    <xf numFmtId="0" fontId="20" fillId="36" borderId="0" applyNumberFormat="0" applyBorder="0" applyAlignment="0" applyProtection="0"/>
    <xf numFmtId="0" fontId="20" fillId="10" borderId="0" applyNumberFormat="0" applyBorder="0" applyAlignment="0" applyProtection="0"/>
    <xf numFmtId="0" fontId="20" fillId="10" borderId="0" applyNumberFormat="0" applyBorder="0" applyAlignment="0" applyProtection="0"/>
    <xf numFmtId="0" fontId="52" fillId="11" borderId="0" applyNumberFormat="0" applyBorder="0" applyAlignment="0" applyProtection="0"/>
    <xf numFmtId="0" fontId="52" fillId="11"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3" borderId="0" applyNumberFormat="0" applyBorder="0" applyAlignment="0" applyProtection="0"/>
    <xf numFmtId="0" fontId="52" fillId="13"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11" borderId="0" applyNumberFormat="0" applyBorder="0" applyAlignment="0" applyProtection="0"/>
    <xf numFmtId="0" fontId="52" fillId="11" borderId="0" applyNumberFormat="0" applyBorder="0" applyAlignment="0" applyProtection="0"/>
    <xf numFmtId="0" fontId="52" fillId="14" borderId="0" applyNumberFormat="0" applyBorder="0" applyAlignment="0" applyProtection="0"/>
    <xf numFmtId="0" fontId="52" fillId="14" borderId="0" applyNumberFormat="0" applyBorder="0" applyAlignment="0" applyProtection="0"/>
    <xf numFmtId="0" fontId="20" fillId="37" borderId="0" applyNumberFormat="0" applyBorder="0" applyAlignment="0" applyProtection="0"/>
    <xf numFmtId="0" fontId="53" fillId="11" borderId="0" applyNumberFormat="0" applyBorder="0" applyAlignment="0" applyProtection="0"/>
    <xf numFmtId="0" fontId="20" fillId="37" borderId="0" applyNumberFormat="0" applyBorder="0" applyAlignment="0" applyProtection="0"/>
    <xf numFmtId="0" fontId="20" fillId="11" borderId="0" applyNumberFormat="0" applyBorder="0" applyAlignment="0" applyProtection="0"/>
    <xf numFmtId="0" fontId="53" fillId="11" borderId="0" applyNumberFormat="0" applyBorder="0" applyAlignment="0" applyProtection="0"/>
    <xf numFmtId="0" fontId="20" fillId="11" borderId="0" applyNumberFormat="0" applyBorder="0" applyAlignment="0" applyProtection="0"/>
    <xf numFmtId="0" fontId="53" fillId="11"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52" fillId="11" borderId="0" applyNumberFormat="0" applyBorder="0" applyAlignment="0" applyProtection="0"/>
    <xf numFmtId="0" fontId="52" fillId="11" borderId="0" applyNumberFormat="0" applyBorder="0" applyAlignment="0" applyProtection="0"/>
    <xf numFmtId="0" fontId="20" fillId="11" borderId="0" applyNumberFormat="0" applyBorder="0" applyAlignment="0" applyProtection="0"/>
    <xf numFmtId="0" fontId="20" fillId="37" borderId="0" applyNumberFormat="0" applyBorder="0" applyAlignment="0" applyProtection="0"/>
    <xf numFmtId="0" fontId="52" fillId="11" borderId="0" applyNumberFormat="0" applyBorder="0" applyAlignment="0" applyProtection="0"/>
    <xf numFmtId="0" fontId="20" fillId="37" borderId="0" applyNumberFormat="0" applyBorder="0" applyAlignment="0" applyProtection="0"/>
    <xf numFmtId="0" fontId="20" fillId="11" borderId="0" applyNumberFormat="0" applyBorder="0" applyAlignment="0" applyProtection="0"/>
    <xf numFmtId="0" fontId="20" fillId="11" borderId="0" applyNumberFormat="0" applyBorder="0" applyAlignment="0" applyProtection="0"/>
    <xf numFmtId="0" fontId="20" fillId="38" borderId="0" applyNumberFormat="0" applyBorder="0" applyAlignment="0" applyProtection="0"/>
    <xf numFmtId="0" fontId="53" fillId="12" borderId="0" applyNumberFormat="0" applyBorder="0" applyAlignment="0" applyProtection="0"/>
    <xf numFmtId="0" fontId="20" fillId="38" borderId="0" applyNumberFormat="0" applyBorder="0" applyAlignment="0" applyProtection="0"/>
    <xf numFmtId="0" fontId="20" fillId="12" borderId="0" applyNumberFormat="0" applyBorder="0" applyAlignment="0" applyProtection="0"/>
    <xf numFmtId="0" fontId="53" fillId="12" borderId="0" applyNumberFormat="0" applyBorder="0" applyAlignment="0" applyProtection="0"/>
    <xf numFmtId="0" fontId="20" fillId="12" borderId="0" applyNumberFormat="0" applyBorder="0" applyAlignment="0" applyProtection="0"/>
    <xf numFmtId="0" fontId="53" fillId="12"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20" fillId="12" borderId="0" applyNumberFormat="0" applyBorder="0" applyAlignment="0" applyProtection="0"/>
    <xf numFmtId="0" fontId="20" fillId="38" borderId="0" applyNumberFormat="0" applyBorder="0" applyAlignment="0" applyProtection="0"/>
    <xf numFmtId="0" fontId="52" fillId="12" borderId="0" applyNumberFormat="0" applyBorder="0" applyAlignment="0" applyProtection="0"/>
    <xf numFmtId="0" fontId="20" fillId="38" borderId="0" applyNumberFormat="0" applyBorder="0" applyAlignment="0" applyProtection="0"/>
    <xf numFmtId="0" fontId="20" fillId="12" borderId="0" applyNumberFormat="0" applyBorder="0" applyAlignment="0" applyProtection="0"/>
    <xf numFmtId="0" fontId="20" fillId="12" borderId="0" applyNumberFormat="0" applyBorder="0" applyAlignment="0" applyProtection="0"/>
    <xf numFmtId="0" fontId="20" fillId="39" borderId="0" applyNumberFormat="0" applyBorder="0" applyAlignment="0" applyProtection="0"/>
    <xf numFmtId="0" fontId="53" fillId="13" borderId="0" applyNumberFormat="0" applyBorder="0" applyAlignment="0" applyProtection="0"/>
    <xf numFmtId="0" fontId="20" fillId="39" borderId="0" applyNumberFormat="0" applyBorder="0" applyAlignment="0" applyProtection="0"/>
    <xf numFmtId="0" fontId="20" fillId="13" borderId="0" applyNumberFormat="0" applyBorder="0" applyAlignment="0" applyProtection="0"/>
    <xf numFmtId="0" fontId="53" fillId="13" borderId="0" applyNumberFormat="0" applyBorder="0" applyAlignment="0" applyProtection="0"/>
    <xf numFmtId="0" fontId="20" fillId="13" borderId="0" applyNumberFormat="0" applyBorder="0" applyAlignment="0" applyProtection="0"/>
    <xf numFmtId="0" fontId="53" fillId="13"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52" fillId="13" borderId="0" applyNumberFormat="0" applyBorder="0" applyAlignment="0" applyProtection="0"/>
    <xf numFmtId="0" fontId="52" fillId="13" borderId="0" applyNumberFormat="0" applyBorder="0" applyAlignment="0" applyProtection="0"/>
    <xf numFmtId="0" fontId="20" fillId="13" borderId="0" applyNumberFormat="0" applyBorder="0" applyAlignment="0" applyProtection="0"/>
    <xf numFmtId="0" fontId="20" fillId="39" borderId="0" applyNumberFormat="0" applyBorder="0" applyAlignment="0" applyProtection="0"/>
    <xf numFmtId="0" fontId="52" fillId="13" borderId="0" applyNumberFormat="0" applyBorder="0" applyAlignment="0" applyProtection="0"/>
    <xf numFmtId="0" fontId="20" fillId="39"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34" borderId="0" applyNumberFormat="0" applyBorder="0" applyAlignment="0" applyProtection="0"/>
    <xf numFmtId="0" fontId="53" fillId="8" borderId="0" applyNumberFormat="0" applyBorder="0" applyAlignment="0" applyProtection="0"/>
    <xf numFmtId="0" fontId="20" fillId="34" borderId="0" applyNumberFormat="0" applyBorder="0" applyAlignment="0" applyProtection="0"/>
    <xf numFmtId="0" fontId="20" fillId="8" borderId="0" applyNumberFormat="0" applyBorder="0" applyAlignment="0" applyProtection="0"/>
    <xf numFmtId="0" fontId="53" fillId="8" borderId="0" applyNumberFormat="0" applyBorder="0" applyAlignment="0" applyProtection="0"/>
    <xf numFmtId="0" fontId="20" fillId="8" borderId="0" applyNumberFormat="0" applyBorder="0" applyAlignment="0" applyProtection="0"/>
    <xf numFmtId="0" fontId="53" fillId="8" borderId="0" applyNumberFormat="0" applyBorder="0" applyAlignment="0" applyProtection="0"/>
    <xf numFmtId="0" fontId="20" fillId="34" borderId="0" applyNumberFormat="0" applyBorder="0" applyAlignment="0" applyProtection="0"/>
    <xf numFmtId="0" fontId="20" fillId="34"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20" fillId="8" borderId="0" applyNumberFormat="0" applyBorder="0" applyAlignment="0" applyProtection="0"/>
    <xf numFmtId="0" fontId="20" fillId="34" borderId="0" applyNumberFormat="0" applyBorder="0" applyAlignment="0" applyProtection="0"/>
    <xf numFmtId="0" fontId="52" fillId="8" borderId="0" applyNumberFormat="0" applyBorder="0" applyAlignment="0" applyProtection="0"/>
    <xf numFmtId="0" fontId="20" fillId="34" borderId="0" applyNumberFormat="0" applyBorder="0" applyAlignment="0" applyProtection="0"/>
    <xf numFmtId="0" fontId="20" fillId="8" borderId="0" applyNumberFormat="0" applyBorder="0" applyAlignment="0" applyProtection="0"/>
    <xf numFmtId="0" fontId="20" fillId="8" borderId="0" applyNumberFormat="0" applyBorder="0" applyAlignment="0" applyProtection="0"/>
    <xf numFmtId="0" fontId="20" fillId="37" borderId="0" applyNumberFormat="0" applyBorder="0" applyAlignment="0" applyProtection="0"/>
    <xf numFmtId="0" fontId="53" fillId="11" borderId="0" applyNumberFormat="0" applyBorder="0" applyAlignment="0" applyProtection="0"/>
    <xf numFmtId="0" fontId="20" fillId="37" borderId="0" applyNumberFormat="0" applyBorder="0" applyAlignment="0" applyProtection="0"/>
    <xf numFmtId="0" fontId="20" fillId="11" borderId="0" applyNumberFormat="0" applyBorder="0" applyAlignment="0" applyProtection="0"/>
    <xf numFmtId="0" fontId="53" fillId="11" borderId="0" applyNumberFormat="0" applyBorder="0" applyAlignment="0" applyProtection="0"/>
    <xf numFmtId="0" fontId="20" fillId="11" borderId="0" applyNumberFormat="0" applyBorder="0" applyAlignment="0" applyProtection="0"/>
    <xf numFmtId="0" fontId="53" fillId="11"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52" fillId="11" borderId="0" applyNumberFormat="0" applyBorder="0" applyAlignment="0" applyProtection="0"/>
    <xf numFmtId="0" fontId="52" fillId="11" borderId="0" applyNumberFormat="0" applyBorder="0" applyAlignment="0" applyProtection="0"/>
    <xf numFmtId="0" fontId="20" fillId="11" borderId="0" applyNumberFormat="0" applyBorder="0" applyAlignment="0" applyProtection="0"/>
    <xf numFmtId="0" fontId="20" fillId="37" borderId="0" applyNumberFormat="0" applyBorder="0" applyAlignment="0" applyProtection="0"/>
    <xf numFmtId="0" fontId="52" fillId="11" borderId="0" applyNumberFormat="0" applyBorder="0" applyAlignment="0" applyProtection="0"/>
    <xf numFmtId="0" fontId="20" fillId="37" borderId="0" applyNumberFormat="0" applyBorder="0" applyAlignment="0" applyProtection="0"/>
    <xf numFmtId="0" fontId="20" fillId="11" borderId="0" applyNumberFormat="0" applyBorder="0" applyAlignment="0" applyProtection="0"/>
    <xf numFmtId="0" fontId="20" fillId="11" borderId="0" applyNumberFormat="0" applyBorder="0" applyAlignment="0" applyProtection="0"/>
    <xf numFmtId="0" fontId="20" fillId="40" borderId="0" applyNumberFormat="0" applyBorder="0" applyAlignment="0" applyProtection="0"/>
    <xf numFmtId="0" fontId="53" fillId="14" borderId="0" applyNumberFormat="0" applyBorder="0" applyAlignment="0" applyProtection="0"/>
    <xf numFmtId="0" fontId="20" fillId="40" borderId="0" applyNumberFormat="0" applyBorder="0" applyAlignment="0" applyProtection="0"/>
    <xf numFmtId="0" fontId="20" fillId="14" borderId="0" applyNumberFormat="0" applyBorder="0" applyAlignment="0" applyProtection="0"/>
    <xf numFmtId="0" fontId="53" fillId="14" borderId="0" applyNumberFormat="0" applyBorder="0" applyAlignment="0" applyProtection="0"/>
    <xf numFmtId="0" fontId="20" fillId="14" borderId="0" applyNumberFormat="0" applyBorder="0" applyAlignment="0" applyProtection="0"/>
    <xf numFmtId="0" fontId="53" fillId="14"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52" fillId="14" borderId="0" applyNumberFormat="0" applyBorder="0" applyAlignment="0" applyProtection="0"/>
    <xf numFmtId="0" fontId="52" fillId="14" borderId="0" applyNumberFormat="0" applyBorder="0" applyAlignment="0" applyProtection="0"/>
    <xf numFmtId="0" fontId="20" fillId="14" borderId="0" applyNumberFormat="0" applyBorder="0" applyAlignment="0" applyProtection="0"/>
    <xf numFmtId="0" fontId="20" fillId="40" borderId="0" applyNumberFormat="0" applyBorder="0" applyAlignment="0" applyProtection="0"/>
    <xf numFmtId="0" fontId="52" fillId="14" borderId="0" applyNumberFormat="0" applyBorder="0" applyAlignment="0" applyProtection="0"/>
    <xf numFmtId="0" fontId="20" fillId="40" borderId="0" applyNumberFormat="0" applyBorder="0" applyAlignment="0" applyProtection="0"/>
    <xf numFmtId="0" fontId="20" fillId="14" borderId="0" applyNumberFormat="0" applyBorder="0" applyAlignment="0" applyProtection="0"/>
    <xf numFmtId="0" fontId="20" fillId="14" borderId="0" applyNumberFormat="0" applyBorder="0" applyAlignment="0" applyProtection="0"/>
    <xf numFmtId="0" fontId="54" fillId="15" borderId="0" applyNumberFormat="0" applyBorder="0" applyAlignment="0" applyProtection="0"/>
    <xf numFmtId="0" fontId="54" fillId="15" borderId="0" applyNumberFormat="0" applyBorder="0" applyAlignment="0" applyProtection="0"/>
    <xf numFmtId="0" fontId="54" fillId="12" borderId="0" applyNumberFormat="0" applyBorder="0" applyAlignment="0" applyProtection="0"/>
    <xf numFmtId="0" fontId="54" fillId="12" borderId="0" applyNumberFormat="0" applyBorder="0" applyAlignment="0" applyProtection="0"/>
    <xf numFmtId="0" fontId="54" fillId="13" borderId="0" applyNumberFormat="0" applyBorder="0" applyAlignment="0" applyProtection="0"/>
    <xf numFmtId="0" fontId="54" fillId="13" borderId="0" applyNumberFormat="0" applyBorder="0" applyAlignment="0" applyProtection="0"/>
    <xf numFmtId="0" fontId="54" fillId="16" borderId="0" applyNumberFormat="0" applyBorder="0" applyAlignment="0" applyProtection="0"/>
    <xf numFmtId="0" fontId="54" fillId="16" borderId="0" applyNumberFormat="0" applyBorder="0" applyAlignment="0" applyProtection="0"/>
    <xf numFmtId="0" fontId="54" fillId="17" borderId="0" applyNumberFormat="0" applyBorder="0" applyAlignment="0" applyProtection="0"/>
    <xf numFmtId="0" fontId="54" fillId="17" borderId="0" applyNumberFormat="0" applyBorder="0" applyAlignment="0" applyProtection="0"/>
    <xf numFmtId="0" fontId="54" fillId="18" borderId="0" applyNumberFormat="0" applyBorder="0" applyAlignment="0" applyProtection="0"/>
    <xf numFmtId="0" fontId="54" fillId="18" borderId="0" applyNumberFormat="0" applyBorder="0" applyAlignment="0" applyProtection="0"/>
    <xf numFmtId="0" fontId="25" fillId="41" borderId="0" applyNumberFormat="0" applyBorder="0" applyAlignment="0" applyProtection="0"/>
    <xf numFmtId="0" fontId="55" fillId="15" borderId="0" applyNumberFormat="0" applyBorder="0" applyAlignment="0" applyProtection="0"/>
    <xf numFmtId="0" fontId="25" fillId="41" borderId="0" applyNumberFormat="0" applyBorder="0" applyAlignment="0" applyProtection="0"/>
    <xf numFmtId="0" fontId="55" fillId="15" borderId="0" applyNumberFormat="0" applyBorder="0" applyAlignment="0" applyProtection="0"/>
    <xf numFmtId="0" fontId="25" fillId="15" borderId="0" applyNumberFormat="0" applyBorder="0" applyAlignment="0" applyProtection="0"/>
    <xf numFmtId="0" fontId="55" fillId="15" borderId="0" applyNumberFormat="0" applyBorder="0" applyAlignment="0" applyProtection="0"/>
    <xf numFmtId="0" fontId="25" fillId="41" borderId="0" applyNumberFormat="0" applyBorder="0" applyAlignment="0" applyProtection="0"/>
    <xf numFmtId="0" fontId="25" fillId="41" borderId="0" applyNumberFormat="0" applyBorder="0" applyAlignment="0" applyProtection="0"/>
    <xf numFmtId="0" fontId="54" fillId="15" borderId="0" applyNumberFormat="0" applyBorder="0" applyAlignment="0" applyProtection="0"/>
    <xf numFmtId="0" fontId="54" fillId="15" borderId="0" applyNumberFormat="0" applyBorder="0" applyAlignment="0" applyProtection="0"/>
    <xf numFmtId="0" fontId="25" fillId="15" borderId="0" applyNumberFormat="0" applyBorder="0" applyAlignment="0" applyProtection="0"/>
    <xf numFmtId="0" fontId="25" fillId="41" borderId="0" applyNumberFormat="0" applyBorder="0" applyAlignment="0" applyProtection="0"/>
    <xf numFmtId="0" fontId="54" fillId="15" borderId="0" applyNumberFormat="0" applyBorder="0" applyAlignment="0" applyProtection="0"/>
    <xf numFmtId="0" fontId="25" fillId="41" borderId="0" applyNumberFormat="0" applyBorder="0" applyAlignment="0" applyProtection="0"/>
    <xf numFmtId="0" fontId="25" fillId="15" borderId="0" applyNumberFormat="0" applyBorder="0" applyAlignment="0" applyProtection="0"/>
    <xf numFmtId="0" fontId="25" fillId="15" borderId="0" applyNumberFormat="0" applyBorder="0" applyAlignment="0" applyProtection="0"/>
    <xf numFmtId="0" fontId="25" fillId="38" borderId="0" applyNumberFormat="0" applyBorder="0" applyAlignment="0" applyProtection="0"/>
    <xf numFmtId="0" fontId="55" fillId="12" borderId="0" applyNumberFormat="0" applyBorder="0" applyAlignment="0" applyProtection="0"/>
    <xf numFmtId="0" fontId="25" fillId="38" borderId="0" applyNumberFormat="0" applyBorder="0" applyAlignment="0" applyProtection="0"/>
    <xf numFmtId="0" fontId="55" fillId="12" borderId="0" applyNumberFormat="0" applyBorder="0" applyAlignment="0" applyProtection="0"/>
    <xf numFmtId="0" fontId="25" fillId="12" borderId="0" applyNumberFormat="0" applyBorder="0" applyAlignment="0" applyProtection="0"/>
    <xf numFmtId="0" fontId="55" fillId="12" borderId="0" applyNumberFormat="0" applyBorder="0" applyAlignment="0" applyProtection="0"/>
    <xf numFmtId="0" fontId="25" fillId="38" borderId="0" applyNumberFormat="0" applyBorder="0" applyAlignment="0" applyProtection="0"/>
    <xf numFmtId="0" fontId="25" fillId="38" borderId="0" applyNumberFormat="0" applyBorder="0" applyAlignment="0" applyProtection="0"/>
    <xf numFmtId="0" fontId="54" fillId="12" borderId="0" applyNumberFormat="0" applyBorder="0" applyAlignment="0" applyProtection="0"/>
    <xf numFmtId="0" fontId="54" fillId="12" borderId="0" applyNumberFormat="0" applyBorder="0" applyAlignment="0" applyProtection="0"/>
    <xf numFmtId="0" fontId="25" fillId="12" borderId="0" applyNumberFormat="0" applyBorder="0" applyAlignment="0" applyProtection="0"/>
    <xf numFmtId="0" fontId="25" fillId="38" borderId="0" applyNumberFormat="0" applyBorder="0" applyAlignment="0" applyProtection="0"/>
    <xf numFmtId="0" fontId="54" fillId="12" borderId="0" applyNumberFormat="0" applyBorder="0" applyAlignment="0" applyProtection="0"/>
    <xf numFmtId="0" fontId="25" fillId="38" borderId="0" applyNumberFormat="0" applyBorder="0" applyAlignment="0" applyProtection="0"/>
    <xf numFmtId="0" fontId="25" fillId="12" borderId="0" applyNumberFormat="0" applyBorder="0" applyAlignment="0" applyProtection="0"/>
    <xf numFmtId="0" fontId="25" fillId="12" borderId="0" applyNumberFormat="0" applyBorder="0" applyAlignment="0" applyProtection="0"/>
    <xf numFmtId="0" fontId="25" fillId="39" borderId="0" applyNumberFormat="0" applyBorder="0" applyAlignment="0" applyProtection="0"/>
    <xf numFmtId="0" fontId="55" fillId="13" borderId="0" applyNumberFormat="0" applyBorder="0" applyAlignment="0" applyProtection="0"/>
    <xf numFmtId="0" fontId="25" fillId="39" borderId="0" applyNumberFormat="0" applyBorder="0" applyAlignment="0" applyProtection="0"/>
    <xf numFmtId="0" fontId="55" fillId="13" borderId="0" applyNumberFormat="0" applyBorder="0" applyAlignment="0" applyProtection="0"/>
    <xf numFmtId="0" fontId="25" fillId="13" borderId="0" applyNumberFormat="0" applyBorder="0" applyAlignment="0" applyProtection="0"/>
    <xf numFmtId="0" fontId="55" fillId="13" borderId="0" applyNumberFormat="0" applyBorder="0" applyAlignment="0" applyProtection="0"/>
    <xf numFmtId="0" fontId="25" fillId="39" borderId="0" applyNumberFormat="0" applyBorder="0" applyAlignment="0" applyProtection="0"/>
    <xf numFmtId="0" fontId="25" fillId="39" borderId="0" applyNumberFormat="0" applyBorder="0" applyAlignment="0" applyProtection="0"/>
    <xf numFmtId="0" fontId="54" fillId="13" borderId="0" applyNumberFormat="0" applyBorder="0" applyAlignment="0" applyProtection="0"/>
    <xf numFmtId="0" fontId="54" fillId="13" borderId="0" applyNumberFormat="0" applyBorder="0" applyAlignment="0" applyProtection="0"/>
    <xf numFmtId="0" fontId="25" fillId="13" borderId="0" applyNumberFormat="0" applyBorder="0" applyAlignment="0" applyProtection="0"/>
    <xf numFmtId="0" fontId="25" fillId="39" borderId="0" applyNumberFormat="0" applyBorder="0" applyAlignment="0" applyProtection="0"/>
    <xf numFmtId="0" fontId="54" fillId="13" borderId="0" applyNumberFormat="0" applyBorder="0" applyAlignment="0" applyProtection="0"/>
    <xf numFmtId="0" fontId="25" fillId="39" borderId="0" applyNumberFormat="0" applyBorder="0" applyAlignment="0" applyProtection="0"/>
    <xf numFmtId="0" fontId="25" fillId="13" borderId="0" applyNumberFormat="0" applyBorder="0" applyAlignment="0" applyProtection="0"/>
    <xf numFmtId="0" fontId="25" fillId="13" borderId="0" applyNumberFormat="0" applyBorder="0" applyAlignment="0" applyProtection="0"/>
    <xf numFmtId="0" fontId="25" fillId="42" borderId="0" applyNumberFormat="0" applyBorder="0" applyAlignment="0" applyProtection="0"/>
    <xf numFmtId="0" fontId="55" fillId="16" borderId="0" applyNumberFormat="0" applyBorder="0" applyAlignment="0" applyProtection="0"/>
    <xf numFmtId="0" fontId="25" fillId="42" borderId="0" applyNumberFormat="0" applyBorder="0" applyAlignment="0" applyProtection="0"/>
    <xf numFmtId="0" fontId="55" fillId="16" borderId="0" applyNumberFormat="0" applyBorder="0" applyAlignment="0" applyProtection="0"/>
    <xf numFmtId="0" fontId="25" fillId="16" borderId="0" applyNumberFormat="0" applyBorder="0" applyAlignment="0" applyProtection="0"/>
    <xf numFmtId="0" fontId="55" fillId="16" borderId="0" applyNumberFormat="0" applyBorder="0" applyAlignment="0" applyProtection="0"/>
    <xf numFmtId="0" fontId="25" fillId="42" borderId="0" applyNumberFormat="0" applyBorder="0" applyAlignment="0" applyProtection="0"/>
    <xf numFmtId="0" fontId="25" fillId="42" borderId="0" applyNumberFormat="0" applyBorder="0" applyAlignment="0" applyProtection="0"/>
    <xf numFmtId="0" fontId="54" fillId="16" borderId="0" applyNumberFormat="0" applyBorder="0" applyAlignment="0" applyProtection="0"/>
    <xf numFmtId="0" fontId="54" fillId="16" borderId="0" applyNumberFormat="0" applyBorder="0" applyAlignment="0" applyProtection="0"/>
    <xf numFmtId="0" fontId="25" fillId="16" borderId="0" applyNumberFormat="0" applyBorder="0" applyAlignment="0" applyProtection="0"/>
    <xf numFmtId="0" fontId="25" fillId="42" borderId="0" applyNumberFormat="0" applyBorder="0" applyAlignment="0" applyProtection="0"/>
    <xf numFmtId="0" fontId="54" fillId="16" borderId="0" applyNumberFormat="0" applyBorder="0" applyAlignment="0" applyProtection="0"/>
    <xf numFmtId="0" fontId="25" fillId="42" borderId="0" applyNumberFormat="0" applyBorder="0" applyAlignment="0" applyProtection="0"/>
    <xf numFmtId="0" fontId="25" fillId="16" borderId="0" applyNumberFormat="0" applyBorder="0" applyAlignment="0" applyProtection="0"/>
    <xf numFmtId="0" fontId="25" fillId="16" borderId="0" applyNumberFormat="0" applyBorder="0" applyAlignment="0" applyProtection="0"/>
    <xf numFmtId="0" fontId="25" fillId="43" borderId="0" applyNumberFormat="0" applyBorder="0" applyAlignment="0" applyProtection="0"/>
    <xf numFmtId="0" fontId="55" fillId="17" borderId="0" applyNumberFormat="0" applyBorder="0" applyAlignment="0" applyProtection="0"/>
    <xf numFmtId="0" fontId="25" fillId="43" borderId="0" applyNumberFormat="0" applyBorder="0" applyAlignment="0" applyProtection="0"/>
    <xf numFmtId="0" fontId="55" fillId="17" borderId="0" applyNumberFormat="0" applyBorder="0" applyAlignment="0" applyProtection="0"/>
    <xf numFmtId="0" fontId="25" fillId="17" borderId="0" applyNumberFormat="0" applyBorder="0" applyAlignment="0" applyProtection="0"/>
    <xf numFmtId="0" fontId="55" fillId="17" borderId="0" applyNumberFormat="0" applyBorder="0" applyAlignment="0" applyProtection="0"/>
    <xf numFmtId="0" fontId="25" fillId="43" borderId="0" applyNumberFormat="0" applyBorder="0" applyAlignment="0" applyProtection="0"/>
    <xf numFmtId="0" fontId="25" fillId="43" borderId="0" applyNumberFormat="0" applyBorder="0" applyAlignment="0" applyProtection="0"/>
    <xf numFmtId="0" fontId="54" fillId="17" borderId="0" applyNumberFormat="0" applyBorder="0" applyAlignment="0" applyProtection="0"/>
    <xf numFmtId="0" fontId="54" fillId="17" borderId="0" applyNumberFormat="0" applyBorder="0" applyAlignment="0" applyProtection="0"/>
    <xf numFmtId="0" fontId="25" fillId="17" borderId="0" applyNumberFormat="0" applyBorder="0" applyAlignment="0" applyProtection="0"/>
    <xf numFmtId="0" fontId="25" fillId="43" borderId="0" applyNumberFormat="0" applyBorder="0" applyAlignment="0" applyProtection="0"/>
    <xf numFmtId="0" fontId="54" fillId="17" borderId="0" applyNumberFormat="0" applyBorder="0" applyAlignment="0" applyProtection="0"/>
    <xf numFmtId="0" fontId="25" fillId="43"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5" fillId="44" borderId="0" applyNumberFormat="0" applyBorder="0" applyAlignment="0" applyProtection="0"/>
    <xf numFmtId="0" fontId="55" fillId="18" borderId="0" applyNumberFormat="0" applyBorder="0" applyAlignment="0" applyProtection="0"/>
    <xf numFmtId="0" fontId="25" fillId="44" borderId="0" applyNumberFormat="0" applyBorder="0" applyAlignment="0" applyProtection="0"/>
    <xf numFmtId="0" fontId="55" fillId="18" borderId="0" applyNumberFormat="0" applyBorder="0" applyAlignment="0" applyProtection="0"/>
    <xf numFmtId="0" fontId="25" fillId="18" borderId="0" applyNumberFormat="0" applyBorder="0" applyAlignment="0" applyProtection="0"/>
    <xf numFmtId="0" fontId="55" fillId="18" borderId="0" applyNumberFormat="0" applyBorder="0" applyAlignment="0" applyProtection="0"/>
    <xf numFmtId="0" fontId="25" fillId="44" borderId="0" applyNumberFormat="0" applyBorder="0" applyAlignment="0" applyProtection="0"/>
    <xf numFmtId="0" fontId="25" fillId="44" borderId="0" applyNumberFormat="0" applyBorder="0" applyAlignment="0" applyProtection="0"/>
    <xf numFmtId="0" fontId="54" fillId="18" borderId="0" applyNumberFormat="0" applyBorder="0" applyAlignment="0" applyProtection="0"/>
    <xf numFmtId="0" fontId="54" fillId="18" borderId="0" applyNumberFormat="0" applyBorder="0" applyAlignment="0" applyProtection="0"/>
    <xf numFmtId="0" fontId="25" fillId="18" borderId="0" applyNumberFormat="0" applyBorder="0" applyAlignment="0" applyProtection="0"/>
    <xf numFmtId="0" fontId="25" fillId="44" borderId="0" applyNumberFormat="0" applyBorder="0" applyAlignment="0" applyProtection="0"/>
    <xf numFmtId="0" fontId="54" fillId="18" borderId="0" applyNumberFormat="0" applyBorder="0" applyAlignment="0" applyProtection="0"/>
    <xf numFmtId="0" fontId="25" fillId="44" borderId="0" applyNumberFormat="0" applyBorder="0" applyAlignment="0" applyProtection="0"/>
    <xf numFmtId="0" fontId="25" fillId="18" borderId="0" applyNumberFormat="0" applyBorder="0" applyAlignment="0" applyProtection="0"/>
    <xf numFmtId="0" fontId="25" fillId="18" borderId="0" applyNumberFormat="0" applyBorder="0" applyAlignment="0" applyProtection="0"/>
    <xf numFmtId="173" fontId="56" fillId="0" borderId="48">
      <protection locked="0"/>
    </xf>
    <xf numFmtId="0" fontId="54" fillId="19" borderId="0" applyNumberFormat="0" applyBorder="0" applyAlignment="0" applyProtection="0"/>
    <xf numFmtId="0" fontId="54" fillId="19" borderId="0" applyNumberFormat="0" applyBorder="0" applyAlignment="0" applyProtection="0"/>
    <xf numFmtId="0" fontId="54" fillId="20" borderId="0" applyNumberFormat="0" applyBorder="0" applyAlignment="0" applyProtection="0"/>
    <xf numFmtId="0" fontId="54" fillId="20" borderId="0" applyNumberFormat="0" applyBorder="0" applyAlignment="0" applyProtection="0"/>
    <xf numFmtId="0" fontId="54" fillId="21" borderId="0" applyNumberFormat="0" applyBorder="0" applyAlignment="0" applyProtection="0"/>
    <xf numFmtId="0" fontId="54" fillId="21" borderId="0" applyNumberFormat="0" applyBorder="0" applyAlignment="0" applyProtection="0"/>
    <xf numFmtId="0" fontId="54" fillId="16" borderId="0" applyNumberFormat="0" applyBorder="0" applyAlignment="0" applyProtection="0"/>
    <xf numFmtId="0" fontId="54" fillId="16" borderId="0" applyNumberFormat="0" applyBorder="0" applyAlignment="0" applyProtection="0"/>
    <xf numFmtId="0" fontId="54" fillId="17" borderId="0" applyNumberFormat="0" applyBorder="0" applyAlignment="0" applyProtection="0"/>
    <xf numFmtId="0" fontId="54" fillId="17" borderId="0" applyNumberFormat="0" applyBorder="0" applyAlignment="0" applyProtection="0"/>
    <xf numFmtId="0" fontId="54" fillId="22" borderId="0" applyNumberFormat="0" applyBorder="0" applyAlignment="0" applyProtection="0"/>
    <xf numFmtId="0" fontId="54" fillId="22" borderId="0" applyNumberFormat="0" applyBorder="0" applyAlignment="0" applyProtection="0"/>
    <xf numFmtId="0" fontId="57" fillId="0" borderId="0">
      <alignment horizontal="center" wrapText="1"/>
      <protection locked="0"/>
    </xf>
    <xf numFmtId="0" fontId="58" fillId="6" borderId="0" applyNumberFormat="0" applyBorder="0" applyAlignment="0" applyProtection="0"/>
    <xf numFmtId="0" fontId="58" fillId="6" borderId="0" applyNumberFormat="0" applyBorder="0" applyAlignment="0" applyProtection="0"/>
    <xf numFmtId="0" fontId="59" fillId="0" borderId="0" applyNumberFormat="0" applyFill="0" applyBorder="0" applyAlignment="0" applyProtection="0"/>
    <xf numFmtId="174" fontId="60" fillId="0" borderId="0"/>
    <xf numFmtId="175" fontId="60" fillId="0" borderId="0"/>
    <xf numFmtId="176"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4"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4"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7" fontId="60" fillId="0" borderId="0"/>
    <xf numFmtId="174" fontId="60" fillId="0" borderId="41"/>
    <xf numFmtId="175" fontId="60" fillId="0" borderId="41"/>
    <xf numFmtId="175" fontId="60" fillId="0" borderId="41"/>
    <xf numFmtId="175" fontId="60" fillId="0" borderId="41"/>
    <xf numFmtId="175" fontId="60" fillId="0" borderId="41"/>
    <xf numFmtId="175" fontId="60" fillId="0" borderId="41"/>
    <xf numFmtId="175" fontId="60" fillId="0" borderId="41"/>
    <xf numFmtId="175" fontId="60" fillId="0" borderId="41"/>
    <xf numFmtId="175" fontId="60" fillId="0" borderId="41"/>
    <xf numFmtId="175" fontId="60" fillId="0" borderId="41"/>
    <xf numFmtId="175" fontId="60" fillId="0" borderId="41"/>
    <xf numFmtId="175" fontId="60" fillId="0" borderId="41"/>
    <xf numFmtId="175" fontId="60" fillId="0" borderId="41"/>
    <xf numFmtId="175" fontId="60" fillId="0" borderId="41"/>
    <xf numFmtId="175" fontId="60" fillId="0" borderId="41"/>
    <xf numFmtId="175" fontId="60" fillId="0" borderId="41"/>
    <xf numFmtId="175" fontId="60" fillId="0" borderId="41"/>
    <xf numFmtId="175" fontId="60" fillId="0" borderId="41"/>
    <xf numFmtId="175" fontId="60" fillId="0" borderId="41"/>
    <xf numFmtId="175" fontId="60" fillId="0" borderId="41"/>
    <xf numFmtId="175" fontId="60" fillId="0" borderId="41"/>
    <xf numFmtId="175" fontId="60" fillId="0" borderId="41"/>
    <xf numFmtId="175" fontId="60" fillId="0" borderId="41"/>
    <xf numFmtId="175" fontId="60" fillId="0" borderId="41"/>
    <xf numFmtId="175" fontId="60" fillId="0" borderId="41"/>
    <xf numFmtId="176" fontId="60" fillId="0" borderId="41"/>
    <xf numFmtId="176" fontId="60" fillId="0" borderId="41"/>
    <xf numFmtId="176" fontId="60" fillId="0" borderId="41"/>
    <xf numFmtId="176" fontId="60" fillId="0" borderId="41"/>
    <xf numFmtId="176" fontId="60" fillId="0" borderId="41"/>
    <xf numFmtId="176" fontId="60" fillId="0" borderId="41"/>
    <xf numFmtId="176" fontId="60" fillId="0" borderId="41"/>
    <xf numFmtId="176" fontId="60" fillId="0" borderId="41"/>
    <xf numFmtId="176" fontId="60" fillId="0" borderId="41"/>
    <xf numFmtId="176" fontId="60" fillId="0" borderId="41"/>
    <xf numFmtId="176" fontId="60" fillId="0" borderId="41"/>
    <xf numFmtId="176" fontId="60" fillId="0" borderId="41"/>
    <xf numFmtId="176" fontId="60" fillId="0" borderId="41"/>
    <xf numFmtId="176" fontId="60" fillId="0" borderId="41"/>
    <xf numFmtId="176" fontId="60" fillId="0" borderId="41"/>
    <xf numFmtId="176" fontId="60" fillId="0" borderId="41"/>
    <xf numFmtId="176" fontId="60" fillId="0" borderId="41"/>
    <xf numFmtId="176" fontId="60" fillId="0" borderId="41"/>
    <xf numFmtId="176" fontId="60" fillId="0" borderId="41"/>
    <xf numFmtId="176" fontId="60" fillId="0" borderId="41"/>
    <xf numFmtId="176" fontId="60" fillId="0" borderId="41"/>
    <xf numFmtId="176" fontId="60" fillId="0" borderId="41"/>
    <xf numFmtId="176" fontId="60" fillId="0" borderId="41"/>
    <xf numFmtId="176"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41"/>
    <xf numFmtId="174" fontId="60" fillId="0" borderId="0"/>
    <xf numFmtId="178" fontId="60" fillId="0" borderId="0"/>
    <xf numFmtId="179" fontId="61" fillId="0" borderId="0" applyFill="0" applyBorder="0" applyAlignment="0"/>
    <xf numFmtId="180" fontId="60" fillId="0" borderId="0"/>
    <xf numFmtId="181" fontId="60" fillId="0" borderId="0"/>
    <xf numFmtId="178" fontId="60" fillId="0" borderId="41"/>
    <xf numFmtId="180" fontId="60" fillId="0" borderId="41"/>
    <xf numFmtId="180" fontId="60" fillId="0" borderId="41"/>
    <xf numFmtId="180" fontId="60" fillId="0" borderId="41"/>
    <xf numFmtId="180" fontId="60" fillId="0" borderId="41"/>
    <xf numFmtId="180" fontId="60" fillId="0" borderId="41"/>
    <xf numFmtId="180" fontId="60" fillId="0" borderId="41"/>
    <xf numFmtId="180" fontId="60" fillId="0" borderId="41"/>
    <xf numFmtId="180" fontId="60" fillId="0" borderId="41"/>
    <xf numFmtId="180" fontId="60" fillId="0" borderId="41"/>
    <xf numFmtId="180" fontId="60" fillId="0" borderId="41"/>
    <xf numFmtId="180" fontId="60" fillId="0" borderId="41"/>
    <xf numFmtId="180" fontId="60" fillId="0" borderId="41"/>
    <xf numFmtId="180" fontId="60" fillId="0" borderId="41"/>
    <xf numFmtId="180" fontId="60" fillId="0" borderId="41"/>
    <xf numFmtId="180" fontId="60" fillId="0" borderId="41"/>
    <xf numFmtId="180" fontId="60" fillId="0" borderId="41"/>
    <xf numFmtId="180" fontId="60" fillId="0" borderId="41"/>
    <xf numFmtId="180" fontId="60" fillId="0" borderId="41"/>
    <xf numFmtId="180" fontId="60" fillId="0" borderId="41"/>
    <xf numFmtId="180" fontId="60" fillId="0" borderId="41"/>
    <xf numFmtId="180" fontId="60" fillId="0" borderId="41"/>
    <xf numFmtId="180" fontId="60" fillId="0" borderId="41"/>
    <xf numFmtId="180" fontId="60" fillId="0" borderId="41"/>
    <xf numFmtId="180" fontId="60" fillId="0" borderId="41"/>
    <xf numFmtId="181" fontId="60" fillId="0" borderId="41"/>
    <xf numFmtId="181" fontId="60" fillId="0" borderId="41"/>
    <xf numFmtId="181" fontId="60" fillId="0" borderId="41"/>
    <xf numFmtId="181" fontId="60" fillId="0" borderId="41"/>
    <xf numFmtId="181" fontId="60" fillId="0" borderId="41"/>
    <xf numFmtId="181" fontId="60" fillId="0" borderId="41"/>
    <xf numFmtId="181" fontId="60" fillId="0" borderId="41"/>
    <xf numFmtId="181" fontId="60" fillId="0" borderId="41"/>
    <xf numFmtId="181" fontId="60" fillId="0" borderId="41"/>
    <xf numFmtId="181" fontId="60" fillId="0" borderId="41"/>
    <xf numFmtId="181" fontId="60" fillId="0" borderId="41"/>
    <xf numFmtId="181" fontId="60" fillId="0" borderId="41"/>
    <xf numFmtId="181" fontId="60" fillId="0" borderId="41"/>
    <xf numFmtId="181" fontId="60" fillId="0" borderId="41"/>
    <xf numFmtId="181" fontId="60" fillId="0" borderId="41"/>
    <xf numFmtId="181" fontId="60" fillId="0" borderId="41"/>
    <xf numFmtId="181" fontId="60" fillId="0" borderId="41"/>
    <xf numFmtId="181" fontId="60" fillId="0" borderId="41"/>
    <xf numFmtId="181" fontId="60" fillId="0" borderId="41"/>
    <xf numFmtId="181" fontId="60" fillId="0" borderId="41"/>
    <xf numFmtId="181" fontId="60" fillId="0" borderId="41"/>
    <xf numFmtId="181" fontId="60" fillId="0" borderId="41"/>
    <xf numFmtId="181" fontId="60" fillId="0" borderId="41"/>
    <xf numFmtId="181"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78" fontId="60" fillId="0" borderId="41"/>
    <xf numFmtId="182" fontId="60" fillId="0" borderId="0">
      <alignment horizontal="right"/>
      <protection locked="0"/>
    </xf>
    <xf numFmtId="183" fontId="60" fillId="0" borderId="0">
      <alignment horizontal="right"/>
      <protection locked="0"/>
    </xf>
    <xf numFmtId="184" fontId="60" fillId="0" borderId="0"/>
    <xf numFmtId="185" fontId="60" fillId="0" borderId="0"/>
    <xf numFmtId="186" fontId="60" fillId="0" borderId="0"/>
    <xf numFmtId="184" fontId="60" fillId="0" borderId="41"/>
    <xf numFmtId="185" fontId="60" fillId="0" borderId="41"/>
    <xf numFmtId="185" fontId="60" fillId="0" borderId="41"/>
    <xf numFmtId="185" fontId="60" fillId="0" borderId="41"/>
    <xf numFmtId="185" fontId="60" fillId="0" borderId="41"/>
    <xf numFmtId="185" fontId="60" fillId="0" borderId="41"/>
    <xf numFmtId="185" fontId="60" fillId="0" borderId="41"/>
    <xf numFmtId="185" fontId="60" fillId="0" borderId="41"/>
    <xf numFmtId="185" fontId="60" fillId="0" borderId="41"/>
    <xf numFmtId="185" fontId="60" fillId="0" borderId="41"/>
    <xf numFmtId="185" fontId="60" fillId="0" borderId="41"/>
    <xf numFmtId="185" fontId="60" fillId="0" borderId="41"/>
    <xf numFmtId="185" fontId="60" fillId="0" borderId="41"/>
    <xf numFmtId="185" fontId="60" fillId="0" borderId="41"/>
    <xf numFmtId="185" fontId="60" fillId="0" borderId="41"/>
    <xf numFmtId="185" fontId="60" fillId="0" borderId="41"/>
    <xf numFmtId="185" fontId="60" fillId="0" borderId="41"/>
    <xf numFmtId="185" fontId="60" fillId="0" borderId="41"/>
    <xf numFmtId="185" fontId="60" fillId="0" borderId="41"/>
    <xf numFmtId="185" fontId="60" fillId="0" borderId="41"/>
    <xf numFmtId="185" fontId="60" fillId="0" borderId="41"/>
    <xf numFmtId="185" fontId="60" fillId="0" borderId="41"/>
    <xf numFmtId="185" fontId="60" fillId="0" borderId="41"/>
    <xf numFmtId="185" fontId="60" fillId="0" borderId="41"/>
    <xf numFmtId="185" fontId="60" fillId="0" borderId="41"/>
    <xf numFmtId="186" fontId="60" fillId="0" borderId="41"/>
    <xf numFmtId="186" fontId="60" fillId="0" borderId="41"/>
    <xf numFmtId="186" fontId="60" fillId="0" borderId="41"/>
    <xf numFmtId="186" fontId="60" fillId="0" borderId="41"/>
    <xf numFmtId="186" fontId="60" fillId="0" borderId="41"/>
    <xf numFmtId="186" fontId="60" fillId="0" borderId="41"/>
    <xf numFmtId="186" fontId="60" fillId="0" borderId="41"/>
    <xf numFmtId="186" fontId="60" fillId="0" borderId="41"/>
    <xf numFmtId="186" fontId="60" fillId="0" borderId="41"/>
    <xf numFmtId="186" fontId="60" fillId="0" borderId="41"/>
    <xf numFmtId="186" fontId="60" fillId="0" borderId="41"/>
    <xf numFmtId="186" fontId="60" fillId="0" borderId="41"/>
    <xf numFmtId="186" fontId="60" fillId="0" borderId="41"/>
    <xf numFmtId="186" fontId="60" fillId="0" borderId="41"/>
    <xf numFmtId="186" fontId="60" fillId="0" borderId="41"/>
    <xf numFmtId="186" fontId="60" fillId="0" borderId="41"/>
    <xf numFmtId="186" fontId="60" fillId="0" borderId="41"/>
    <xf numFmtId="186" fontId="60" fillId="0" borderId="41"/>
    <xf numFmtId="186" fontId="60" fillId="0" borderId="41"/>
    <xf numFmtId="186" fontId="60" fillId="0" borderId="41"/>
    <xf numFmtId="186" fontId="60" fillId="0" borderId="41"/>
    <xf numFmtId="186" fontId="60" fillId="0" borderId="41"/>
    <xf numFmtId="186" fontId="60" fillId="0" borderId="41"/>
    <xf numFmtId="186"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184" fontId="60" fillId="0" borderId="41"/>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3" fillId="24" borderId="10" applyNumberFormat="0" applyAlignment="0" applyProtection="0"/>
    <xf numFmtId="0" fontId="63" fillId="24" borderId="10" applyNumberFormat="0" applyAlignment="0" applyProtection="0"/>
    <xf numFmtId="0" fontId="63" fillId="24" borderId="10" applyNumberFormat="0" applyAlignment="0" applyProtection="0"/>
    <xf numFmtId="187" fontId="64" fillId="0" borderId="0"/>
    <xf numFmtId="187" fontId="64" fillId="0" borderId="0"/>
    <xf numFmtId="187" fontId="64" fillId="0" borderId="0"/>
    <xf numFmtId="187" fontId="64" fillId="0" borderId="0"/>
    <xf numFmtId="187" fontId="64" fillId="0" borderId="0"/>
    <xf numFmtId="187" fontId="64" fillId="0" borderId="0"/>
    <xf numFmtId="187" fontId="64" fillId="0" borderId="0"/>
    <xf numFmtId="187" fontId="64" fillId="0" borderId="0"/>
    <xf numFmtId="0" fontId="65" fillId="0" borderId="0" applyNumberFormat="0" applyAlignment="0">
      <alignment horizontal="left"/>
    </xf>
    <xf numFmtId="174" fontId="60" fillId="28" borderId="49">
      <protection locked="0"/>
    </xf>
    <xf numFmtId="175" fontId="60" fillId="28" borderId="49">
      <protection locked="0"/>
    </xf>
    <xf numFmtId="176" fontId="60" fillId="28" borderId="49">
      <protection locked="0"/>
    </xf>
    <xf numFmtId="174" fontId="60" fillId="28" borderId="49">
      <protection locked="0"/>
    </xf>
    <xf numFmtId="188" fontId="60" fillId="28" borderId="49">
      <protection locked="0"/>
    </xf>
    <xf numFmtId="189" fontId="60" fillId="28" borderId="49">
      <protection locked="0"/>
    </xf>
    <xf numFmtId="190" fontId="60" fillId="28" borderId="49">
      <protection locked="0"/>
    </xf>
    <xf numFmtId="188" fontId="60" fillId="28" borderId="49">
      <protection locked="0"/>
    </xf>
    <xf numFmtId="182" fontId="60" fillId="45" borderId="49">
      <alignment horizontal="right"/>
      <protection locked="0"/>
    </xf>
    <xf numFmtId="183" fontId="60" fillId="45" borderId="49">
      <alignment horizontal="right"/>
      <protection locked="0"/>
    </xf>
    <xf numFmtId="0" fontId="60" fillId="46" borderId="49">
      <alignment horizontal="left"/>
      <protection locked="0"/>
    </xf>
    <xf numFmtId="49" fontId="60" fillId="47" borderId="49">
      <alignment horizontal="left" vertical="top" wrapText="1"/>
      <protection locked="0"/>
    </xf>
    <xf numFmtId="184" fontId="60" fillId="28" borderId="49">
      <protection locked="0"/>
    </xf>
    <xf numFmtId="185" fontId="60" fillId="28" borderId="49">
      <protection locked="0"/>
    </xf>
    <xf numFmtId="186" fontId="60" fillId="28" borderId="49">
      <protection locked="0"/>
    </xf>
    <xf numFmtId="184" fontId="60" fillId="28" borderId="49">
      <protection locked="0"/>
    </xf>
    <xf numFmtId="49" fontId="60" fillId="47" borderId="49">
      <alignment horizontal="left"/>
      <protection locked="0"/>
    </xf>
    <xf numFmtId="191" fontId="60" fillId="28" borderId="49">
      <alignment horizontal="left" indent="1"/>
      <protection locked="0"/>
    </xf>
    <xf numFmtId="192" fontId="21" fillId="0" borderId="0" applyFont="0" applyFill="0" applyBorder="0" applyAlignment="0" applyProtection="0"/>
    <xf numFmtId="193" fontId="21" fillId="0" borderId="0" applyFont="0" applyFill="0" applyBorder="0" applyAlignment="0" applyProtection="0"/>
    <xf numFmtId="0" fontId="66" fillId="0" borderId="0" applyNumberFormat="0" applyAlignment="0">
      <alignment horizontal="left"/>
    </xf>
    <xf numFmtId="0" fontId="67" fillId="0" borderId="28" applyFont="0">
      <alignment horizontal="left"/>
    </xf>
    <xf numFmtId="0" fontId="9" fillId="0" borderId="0"/>
    <xf numFmtId="0" fontId="20" fillId="0" borderId="0"/>
    <xf numFmtId="0" fontId="68" fillId="0" borderId="0" applyNumberFormat="0" applyFill="0" applyBorder="0" applyAlignment="0" applyProtection="0"/>
    <xf numFmtId="0" fontId="68" fillId="0" borderId="0" applyNumberFormat="0" applyFill="0" applyBorder="0" applyAlignment="0" applyProtection="0"/>
    <xf numFmtId="0" fontId="69" fillId="0" borderId="0"/>
    <xf numFmtId="0" fontId="70" fillId="0" borderId="0"/>
    <xf numFmtId="0" fontId="71" fillId="0" borderId="0"/>
    <xf numFmtId="0" fontId="72" fillId="7" borderId="0" applyNumberFormat="0" applyBorder="0" applyAlignment="0" applyProtection="0"/>
    <xf numFmtId="0" fontId="72" fillId="7" borderId="0" applyNumberFormat="0" applyBorder="0" applyAlignment="0" applyProtection="0"/>
    <xf numFmtId="38" fontId="73" fillId="48" borderId="0" applyNumberFormat="0" applyBorder="0" applyAlignment="0" applyProtection="0"/>
    <xf numFmtId="38" fontId="74" fillId="48" borderId="0" applyNumberFormat="0" applyBorder="0" applyAlignment="0" applyProtection="0"/>
    <xf numFmtId="1" fontId="75" fillId="0" borderId="0" applyNumberFormat="0" applyAlignment="0">
      <alignment vertical="top"/>
    </xf>
    <xf numFmtId="0" fontId="76" fillId="49" borderId="0"/>
    <xf numFmtId="0" fontId="14" fillId="0" borderId="47" applyNumberFormat="0" applyAlignment="0" applyProtection="0">
      <alignment horizontal="left" vertical="center"/>
    </xf>
    <xf numFmtId="0" fontId="14" fillId="0" borderId="27">
      <alignment horizontal="left" vertical="center"/>
    </xf>
    <xf numFmtId="0" fontId="77" fillId="50" borderId="0">
      <alignment vertical="center"/>
    </xf>
    <xf numFmtId="0" fontId="78" fillId="0" borderId="6" applyNumberFormat="0" applyFill="0" applyAlignment="0" applyProtection="0"/>
    <xf numFmtId="0" fontId="78" fillId="0" borderId="6" applyNumberFormat="0" applyFill="0" applyAlignment="0" applyProtection="0"/>
    <xf numFmtId="0" fontId="77" fillId="50" borderId="0">
      <alignment vertical="center"/>
    </xf>
    <xf numFmtId="0" fontId="77" fillId="50" borderId="0">
      <alignment vertical="center"/>
    </xf>
    <xf numFmtId="0" fontId="78" fillId="0" borderId="6" applyNumberFormat="0" applyFill="0" applyAlignment="0" applyProtection="0"/>
    <xf numFmtId="0" fontId="79" fillId="48" borderId="0">
      <alignment vertical="center"/>
    </xf>
    <xf numFmtId="0" fontId="80" fillId="0" borderId="7" applyNumberFormat="0" applyFill="0" applyAlignment="0" applyProtection="0"/>
    <xf numFmtId="0" fontId="80" fillId="0" borderId="7" applyNumberFormat="0" applyFill="0" applyAlignment="0" applyProtection="0"/>
    <xf numFmtId="0" fontId="79" fillId="48" borderId="0">
      <alignment vertical="center"/>
    </xf>
    <xf numFmtId="0" fontId="80" fillId="0" borderId="7" applyNumberFormat="0" applyFill="0" applyAlignment="0" applyProtection="0"/>
    <xf numFmtId="0" fontId="81" fillId="0" borderId="0"/>
    <xf numFmtId="0" fontId="82" fillId="0" borderId="8" applyNumberFormat="0" applyFill="0" applyAlignment="0" applyProtection="0"/>
    <xf numFmtId="0" fontId="82" fillId="0" borderId="8" applyNumberFormat="0" applyFill="0" applyAlignment="0" applyProtection="0"/>
    <xf numFmtId="0" fontId="82" fillId="0" borderId="8" applyNumberFormat="0" applyFill="0" applyAlignment="0" applyProtection="0"/>
    <xf numFmtId="0" fontId="82" fillId="0" borderId="8" applyNumberFormat="0" applyFill="0" applyAlignment="0" applyProtection="0"/>
    <xf numFmtId="0" fontId="82" fillId="0" borderId="8" applyNumberFormat="0" applyFill="0" applyAlignment="0" applyProtection="0"/>
    <xf numFmtId="0" fontId="82" fillId="0" borderId="8" applyNumberFormat="0" applyFill="0" applyAlignment="0" applyProtection="0"/>
    <xf numFmtId="0" fontId="82" fillId="0" borderId="8" applyNumberFormat="0" applyFill="0" applyAlignment="0" applyProtection="0"/>
    <xf numFmtId="0" fontId="82" fillId="0" borderId="8" applyNumberFormat="0" applyFill="0" applyAlignment="0" applyProtection="0"/>
    <xf numFmtId="0" fontId="82" fillId="0" borderId="8" applyNumberFormat="0" applyFill="0" applyAlignment="0" applyProtection="0"/>
    <xf numFmtId="0" fontId="82" fillId="0" borderId="8" applyNumberFormat="0" applyFill="0" applyAlignment="0" applyProtection="0"/>
    <xf numFmtId="0" fontId="81" fillId="0" borderId="0"/>
    <xf numFmtId="0" fontId="82" fillId="0" borderId="8" applyNumberFormat="0" applyFill="0" applyAlignment="0" applyProtection="0"/>
    <xf numFmtId="0" fontId="82" fillId="0" borderId="8" applyNumberFormat="0" applyFill="0" applyAlignment="0" applyProtection="0"/>
    <xf numFmtId="0" fontId="82" fillId="0" borderId="8" applyNumberFormat="0" applyFill="0" applyAlignment="0" applyProtection="0"/>
    <xf numFmtId="0" fontId="82" fillId="0" borderId="0" applyNumberFormat="0" applyFill="0" applyBorder="0" applyAlignment="0" applyProtection="0"/>
    <xf numFmtId="0" fontId="82" fillId="0" borderId="0" applyNumberFormat="0" applyFill="0" applyBorder="0" applyAlignment="0" applyProtection="0"/>
    <xf numFmtId="3" fontId="48" fillId="0" borderId="0">
      <alignment vertical="top"/>
    </xf>
    <xf numFmtId="0" fontId="83" fillId="0" borderId="46">
      <alignment horizontal="center"/>
    </xf>
    <xf numFmtId="0" fontId="83" fillId="0" borderId="0">
      <alignment horizontal="center"/>
    </xf>
    <xf numFmtId="0" fontId="84" fillId="51" borderId="0"/>
    <xf numFmtId="0" fontId="49" fillId="52" borderId="0"/>
    <xf numFmtId="0" fontId="16" fillId="0" borderId="0"/>
    <xf numFmtId="0" fontId="17" fillId="0" borderId="0"/>
    <xf numFmtId="0" fontId="85" fillId="10" borderId="42" applyNumberFormat="0" applyAlignment="0" applyProtection="0"/>
    <xf numFmtId="10" fontId="73" fillId="53" borderId="39" applyNumberFormat="0" applyBorder="0" applyAlignment="0" applyProtection="0"/>
    <xf numFmtId="10" fontId="73" fillId="53" borderId="39" applyNumberFormat="0" applyBorder="0" applyAlignment="0" applyProtection="0"/>
    <xf numFmtId="10" fontId="73" fillId="53" borderId="39" applyNumberFormat="0" applyBorder="0" applyAlignment="0" applyProtection="0"/>
    <xf numFmtId="10" fontId="73" fillId="53" borderId="39" applyNumberFormat="0" applyBorder="0" applyAlignment="0" applyProtection="0"/>
    <xf numFmtId="10" fontId="73" fillId="53" borderId="39" applyNumberFormat="0" applyBorder="0" applyAlignment="0" applyProtection="0"/>
    <xf numFmtId="10" fontId="73" fillId="53" borderId="39" applyNumberFormat="0" applyBorder="0" applyAlignment="0" applyProtection="0"/>
    <xf numFmtId="10" fontId="73" fillId="53" borderId="39" applyNumberFormat="0" applyBorder="0" applyAlignment="0" applyProtection="0"/>
    <xf numFmtId="10" fontId="73" fillId="53" borderId="39" applyNumberFormat="0" applyBorder="0" applyAlignment="0" applyProtection="0"/>
    <xf numFmtId="10" fontId="73" fillId="53" borderId="39" applyNumberFormat="0" applyBorder="0" applyAlignment="0" applyProtection="0"/>
    <xf numFmtId="10" fontId="73" fillId="53" borderId="39" applyNumberFormat="0" applyBorder="0" applyAlignment="0" applyProtection="0"/>
    <xf numFmtId="10" fontId="73" fillId="53" borderId="39" applyNumberFormat="0" applyBorder="0" applyAlignment="0" applyProtection="0"/>
    <xf numFmtId="10" fontId="73" fillId="53" borderId="39" applyNumberFormat="0" applyBorder="0" applyAlignment="0" applyProtection="0"/>
    <xf numFmtId="10" fontId="73" fillId="53" borderId="39" applyNumberFormat="0" applyBorder="0" applyAlignment="0" applyProtection="0"/>
    <xf numFmtId="10" fontId="73" fillId="53" borderId="39" applyNumberFormat="0" applyBorder="0" applyAlignment="0" applyProtection="0"/>
    <xf numFmtId="10" fontId="73" fillId="53" borderId="39" applyNumberFormat="0" applyBorder="0" applyAlignment="0" applyProtection="0"/>
    <xf numFmtId="10" fontId="73" fillId="53" borderId="39" applyNumberFormat="0" applyBorder="0" applyAlignment="0" applyProtection="0"/>
    <xf numFmtId="10" fontId="73" fillId="53" borderId="39" applyNumberFormat="0" applyBorder="0" applyAlignment="0" applyProtection="0"/>
    <xf numFmtId="10" fontId="73" fillId="53" borderId="39" applyNumberFormat="0" applyBorder="0" applyAlignment="0" applyProtection="0"/>
    <xf numFmtId="10" fontId="73" fillId="53" borderId="39" applyNumberFormat="0" applyBorder="0" applyAlignment="0" applyProtection="0"/>
    <xf numFmtId="10" fontId="73" fillId="53" borderId="39" applyNumberFormat="0" applyBorder="0" applyAlignment="0" applyProtection="0"/>
    <xf numFmtId="10" fontId="73" fillId="53" borderId="39" applyNumberFormat="0" applyBorder="0" applyAlignment="0" applyProtection="0"/>
    <xf numFmtId="10" fontId="73" fillId="53" borderId="39" applyNumberFormat="0" applyBorder="0" applyAlignment="0" applyProtection="0"/>
    <xf numFmtId="10" fontId="73" fillId="53" borderId="39" applyNumberFormat="0" applyBorder="0" applyAlignment="0" applyProtection="0"/>
    <xf numFmtId="10" fontId="73" fillId="53" borderId="39" applyNumberFormat="0" applyBorder="0" applyAlignment="0" applyProtection="0"/>
    <xf numFmtId="10" fontId="73" fillId="53" borderId="39" applyNumberFormat="0" applyBorder="0" applyAlignment="0" applyProtection="0"/>
    <xf numFmtId="10" fontId="73" fillId="53" borderId="39" applyNumberFormat="0" applyBorder="0" applyAlignment="0" applyProtection="0"/>
    <xf numFmtId="10" fontId="73" fillId="53" borderId="39" applyNumberFormat="0" applyBorder="0" applyAlignment="0" applyProtection="0"/>
    <xf numFmtId="10" fontId="73" fillId="53" borderId="39" applyNumberFormat="0" applyBorder="0" applyAlignment="0" applyProtection="0"/>
    <xf numFmtId="10" fontId="73" fillId="53" borderId="39" applyNumberFormat="0" applyBorder="0" applyAlignment="0" applyProtection="0"/>
    <xf numFmtId="10" fontId="73" fillId="53" borderId="39" applyNumberFormat="0" applyBorder="0" applyAlignment="0" applyProtection="0"/>
    <xf numFmtId="10" fontId="73" fillId="53" borderId="39" applyNumberFormat="0" applyBorder="0" applyAlignment="0" applyProtection="0"/>
    <xf numFmtId="10" fontId="73" fillId="53" borderId="39" applyNumberFormat="0" applyBorder="0" applyAlignment="0" applyProtection="0"/>
    <xf numFmtId="10" fontId="73" fillId="53" borderId="39" applyNumberFormat="0" applyBorder="0" applyAlignment="0" applyProtection="0"/>
    <xf numFmtId="10" fontId="73" fillId="53" borderId="39" applyNumberFormat="0" applyBorder="0" applyAlignment="0" applyProtection="0"/>
    <xf numFmtId="10" fontId="73" fillId="53" borderId="39" applyNumberFormat="0" applyBorder="0" applyAlignment="0" applyProtection="0"/>
    <xf numFmtId="10" fontId="73" fillId="53" borderId="39" applyNumberFormat="0" applyBorder="0" applyAlignment="0" applyProtection="0"/>
    <xf numFmtId="10" fontId="73" fillId="53" borderId="39" applyNumberFormat="0" applyBorder="0" applyAlignment="0" applyProtection="0"/>
    <xf numFmtId="10" fontId="73" fillId="53" borderId="39" applyNumberFormat="0" applyBorder="0" applyAlignment="0" applyProtection="0"/>
    <xf numFmtId="10" fontId="73" fillId="53" borderId="39" applyNumberFormat="0" applyBorder="0" applyAlignment="0" applyProtection="0"/>
    <xf numFmtId="10" fontId="73" fillId="53" borderId="39" applyNumberFormat="0" applyBorder="0" applyAlignment="0" applyProtection="0"/>
    <xf numFmtId="10" fontId="73" fillId="53" borderId="39" applyNumberFormat="0" applyBorder="0" applyAlignment="0" applyProtection="0"/>
    <xf numFmtId="10" fontId="73" fillId="53" borderId="39" applyNumberFormat="0" applyBorder="0" applyAlignment="0" applyProtection="0"/>
    <xf numFmtId="10" fontId="73" fillId="53" borderId="39" applyNumberFormat="0" applyBorder="0" applyAlignment="0" applyProtection="0"/>
    <xf numFmtId="10" fontId="73" fillId="53" borderId="39" applyNumberFormat="0" applyBorder="0" applyAlignment="0" applyProtection="0"/>
    <xf numFmtId="10" fontId="74" fillId="53" borderId="39" applyNumberFormat="0" applyBorder="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12" fontId="86" fillId="23" borderId="11" applyNumberFormat="0" applyFont="0" applyBorder="0" applyAlignment="0">
      <alignment horizontal="center"/>
      <protection locked="0"/>
    </xf>
    <xf numFmtId="0" fontId="85" fillId="10" borderId="42" applyNumberFormat="0" applyAlignment="0" applyProtection="0"/>
    <xf numFmtId="0" fontId="60" fillId="0" borderId="0"/>
    <xf numFmtId="0" fontId="87" fillId="0" borderId="0"/>
    <xf numFmtId="0" fontId="88" fillId="0" borderId="0">
      <alignment horizontal="center"/>
    </xf>
    <xf numFmtId="0" fontId="89" fillId="0" borderId="13" applyNumberFormat="0" applyFill="0" applyAlignment="0" applyProtection="0"/>
    <xf numFmtId="0" fontId="89" fillId="0" borderId="13" applyNumberFormat="0" applyFill="0" applyAlignment="0" applyProtection="0"/>
    <xf numFmtId="0" fontId="89" fillId="0" borderId="13" applyNumberFormat="0" applyFill="0" applyAlignment="0" applyProtection="0"/>
    <xf numFmtId="194" fontId="21" fillId="0" borderId="0" applyFont="0" applyFill="0" applyBorder="0" applyAlignment="0" applyProtection="0"/>
    <xf numFmtId="195" fontId="21" fillId="0" borderId="0" applyFont="0" applyFill="0" applyBorder="0" applyAlignment="0" applyProtection="0"/>
    <xf numFmtId="0" fontId="90" fillId="25" borderId="0" applyNumberFormat="0" applyBorder="0" applyAlignment="0" applyProtection="0"/>
    <xf numFmtId="0" fontId="90" fillId="25" borderId="0" applyNumberFormat="0" applyBorder="0" applyAlignment="0" applyProtection="0"/>
    <xf numFmtId="0" fontId="91" fillId="0" borderId="0"/>
    <xf numFmtId="196" fontId="21"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xf numFmtId="0" fontId="21"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xf numFmtId="0" fontId="21"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xf numFmtId="0" fontId="21"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xf numFmtId="0" fontId="21"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xf numFmtId="0" fontId="21"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xf numFmtId="0" fontId="21"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xf numFmtId="0" fontId="21"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xf numFmtId="0" fontId="21"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xf numFmtId="0" fontId="21"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50" fillId="0" borderId="0"/>
    <xf numFmtId="0" fontId="21" fillId="0" borderId="0"/>
    <xf numFmtId="0" fontId="21" fillId="0" borderId="0"/>
    <xf numFmtId="0" fontId="21" fillId="0" borderId="0" applyNumberFormat="0" applyFill="0" applyBorder="0" applyAlignment="0" applyProtection="0"/>
    <xf numFmtId="0" fontId="21" fillId="0" borderId="0"/>
    <xf numFmtId="0" fontId="21" fillId="0" borderId="0" applyNumberFormat="0" applyFill="0" applyBorder="0" applyAlignment="0" applyProtection="0"/>
    <xf numFmtId="0" fontId="21" fillId="0" borderId="0"/>
    <xf numFmtId="0" fontId="7" fillId="0" borderId="0"/>
    <xf numFmtId="0" fontId="21" fillId="0" borderId="0"/>
    <xf numFmtId="0" fontId="21" fillId="0" borderId="0" applyNumberFormat="0" applyFill="0" applyBorder="0" applyAlignment="0" applyProtection="0"/>
    <xf numFmtId="0" fontId="5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5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5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5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50" fillId="0" borderId="0"/>
    <xf numFmtId="0" fontId="21" fillId="0" borderId="0" applyNumberFormat="0" applyFill="0" applyBorder="0" applyAlignment="0" applyProtection="0"/>
    <xf numFmtId="0" fontId="21" fillId="0" borderId="0"/>
    <xf numFmtId="0" fontId="21" fillId="0" borderId="0" applyNumberFormat="0" applyFill="0" applyBorder="0" applyAlignment="0" applyProtection="0"/>
    <xf numFmtId="0" fontId="21" fillId="0" borderId="0"/>
    <xf numFmtId="0" fontId="21" fillId="0" borderId="0" applyNumberFormat="0" applyFill="0" applyBorder="0" applyAlignment="0" applyProtection="0"/>
    <xf numFmtId="0" fontId="21" fillId="0" borderId="0"/>
    <xf numFmtId="0" fontId="21" fillId="0" borderId="0" applyNumberFormat="0" applyFill="0" applyBorder="0" applyAlignment="0" applyProtection="0"/>
    <xf numFmtId="0" fontId="21" fillId="0" borderId="0"/>
    <xf numFmtId="0" fontId="21" fillId="0" borderId="0" applyNumberFormat="0" applyFill="0" applyBorder="0" applyAlignment="0" applyProtection="0"/>
    <xf numFmtId="0" fontId="21" fillId="0" borderId="0"/>
    <xf numFmtId="0" fontId="21" fillId="0" borderId="0" applyNumberFormat="0" applyFill="0" applyBorder="0" applyAlignment="0" applyProtection="0"/>
    <xf numFmtId="0" fontId="50" fillId="0" borderId="0">
      <alignment horizontal="right" vertical="center"/>
    </xf>
    <xf numFmtId="0" fontId="21" fillId="0" borderId="0"/>
    <xf numFmtId="0" fontId="40" fillId="0" borderId="0"/>
    <xf numFmtId="0" fontId="21" fillId="0" borderId="0" applyNumberFormat="0" applyFill="0" applyBorder="0" applyAlignment="0" applyProtection="0"/>
    <xf numFmtId="0" fontId="52" fillId="0" borderId="0"/>
    <xf numFmtId="0" fontId="52" fillId="0" borderId="0"/>
    <xf numFmtId="0" fontId="50" fillId="0" borderId="0">
      <alignment horizontal="right" vertical="center"/>
    </xf>
    <xf numFmtId="0" fontId="21" fillId="0" borderId="0"/>
    <xf numFmtId="0" fontId="50" fillId="0" borderId="0">
      <alignment horizontal="right" vertical="center"/>
    </xf>
    <xf numFmtId="0" fontId="50" fillId="0" borderId="0">
      <alignment horizontal="right" vertical="center"/>
    </xf>
    <xf numFmtId="0" fontId="50" fillId="0" borderId="0">
      <alignment horizontal="right" vertical="center"/>
    </xf>
    <xf numFmtId="0" fontId="50" fillId="0" borderId="0">
      <alignment horizontal="right" vertical="center"/>
    </xf>
    <xf numFmtId="0" fontId="50" fillId="0" borderId="0">
      <alignment horizontal="right" vertical="center"/>
    </xf>
    <xf numFmtId="0" fontId="50" fillId="0" borderId="0">
      <alignment horizontal="right" vertical="center"/>
    </xf>
    <xf numFmtId="0" fontId="21" fillId="0" borderId="0"/>
    <xf numFmtId="0" fontId="21" fillId="0" borderId="0" applyNumberFormat="0" applyFill="0" applyBorder="0" applyAlignment="0" applyProtection="0"/>
    <xf numFmtId="0" fontId="21" fillId="0" borderId="0"/>
    <xf numFmtId="0" fontId="21" fillId="0" borderId="0" applyNumberFormat="0" applyFill="0" applyBorder="0" applyAlignment="0" applyProtection="0"/>
    <xf numFmtId="0" fontId="21" fillId="0" borderId="0"/>
    <xf numFmtId="0" fontId="21" fillId="0" borderId="0" applyNumberFormat="0" applyFill="0" applyBorder="0" applyAlignment="0" applyProtection="0"/>
    <xf numFmtId="0" fontId="21" fillId="0" borderId="0"/>
    <xf numFmtId="0" fontId="21" fillId="0" borderId="0" applyNumberFormat="0" applyFill="0" applyBorder="0" applyAlignment="0" applyProtection="0"/>
    <xf numFmtId="0" fontId="21" fillId="0" borderId="0"/>
    <xf numFmtId="0" fontId="21" fillId="0" borderId="0" applyNumberFormat="0" applyFill="0" applyBorder="0" applyAlignment="0" applyProtection="0"/>
    <xf numFmtId="0" fontId="21" fillId="0" borderId="0"/>
    <xf numFmtId="0" fontId="21" fillId="0" borderId="0" applyNumberFormat="0" applyFill="0" applyBorder="0" applyAlignment="0" applyProtection="0"/>
    <xf numFmtId="0" fontId="21" fillId="0" borderId="0"/>
    <xf numFmtId="0" fontId="21" fillId="0" borderId="0" applyNumberFormat="0" applyFill="0" applyBorder="0" applyAlignment="0" applyProtection="0"/>
    <xf numFmtId="0" fontId="21" fillId="0" borderId="0"/>
    <xf numFmtId="0" fontId="21" fillId="0" borderId="0" applyNumberFormat="0" applyFill="0" applyBorder="0" applyAlignment="0" applyProtection="0"/>
    <xf numFmtId="0" fontId="21" fillId="0" borderId="0"/>
    <xf numFmtId="0" fontId="21" fillId="0" borderId="0" applyNumberFormat="0" applyFill="0" applyBorder="0" applyAlignment="0" applyProtection="0"/>
    <xf numFmtId="0" fontId="21" fillId="0" borderId="0"/>
    <xf numFmtId="0" fontId="21" fillId="0" borderId="0" applyNumberFormat="0" applyFill="0" applyBorder="0" applyAlignment="0" applyProtection="0"/>
    <xf numFmtId="0" fontId="21" fillId="0" borderId="0"/>
    <xf numFmtId="0" fontId="21" fillId="0" borderId="0" applyNumberFormat="0" applyFill="0" applyBorder="0" applyAlignment="0" applyProtection="0"/>
    <xf numFmtId="0" fontId="92" fillId="0" borderId="0"/>
    <xf numFmtId="0" fontId="21" fillId="0" borderId="0" applyNumberForma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applyNumberFormat="0" applyFill="0" applyBorder="0" applyAlignment="0" applyProtection="0"/>
    <xf numFmtId="0" fontId="21" fillId="0" borderId="0"/>
    <xf numFmtId="0" fontId="21" fillId="0" borderId="0" applyNumberFormat="0" applyFill="0" applyBorder="0" applyAlignment="0" applyProtection="0"/>
    <xf numFmtId="0" fontId="21" fillId="0" borderId="0"/>
    <xf numFmtId="0" fontId="21" fillId="0" borderId="0" applyNumberFormat="0" applyFill="0" applyBorder="0" applyAlignment="0" applyProtection="0"/>
    <xf numFmtId="0" fontId="21" fillId="0" borderId="0"/>
    <xf numFmtId="0" fontId="21" fillId="0" borderId="0" applyNumberFormat="0" applyFill="0" applyBorder="0" applyAlignment="0" applyProtection="0"/>
    <xf numFmtId="0" fontId="21" fillId="0" borderId="0"/>
    <xf numFmtId="0" fontId="21" fillId="0" borderId="0" applyNumberFormat="0" applyFill="0" applyBorder="0" applyAlignment="0" applyProtection="0"/>
    <xf numFmtId="0" fontId="21" fillId="0" borderId="0"/>
    <xf numFmtId="0" fontId="21" fillId="0" borderId="0" applyNumberFormat="0" applyFill="0" applyBorder="0" applyAlignment="0" applyProtection="0"/>
    <xf numFmtId="0" fontId="21" fillId="0" borderId="0"/>
    <xf numFmtId="0" fontId="21" fillId="0" borderId="0" applyNumberFormat="0" applyFill="0" applyBorder="0" applyAlignment="0" applyProtection="0"/>
    <xf numFmtId="0" fontId="21"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52" fillId="0" borderId="0"/>
    <xf numFmtId="0" fontId="21" fillId="0" borderId="0"/>
    <xf numFmtId="0" fontId="21" fillId="0" borderId="0"/>
    <xf numFmtId="0" fontId="52" fillId="0" borderId="0"/>
    <xf numFmtId="0" fontId="40"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xf numFmtId="0" fontId="21" fillId="0" borderId="0"/>
    <xf numFmtId="0" fontId="21"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52" fillId="0" borderId="0"/>
    <xf numFmtId="0" fontId="21" fillId="0" borderId="0" applyNumberFormat="0" applyFill="0" applyBorder="0" applyAlignment="0" applyProtection="0"/>
    <xf numFmtId="0" fontId="40" fillId="0" borderId="0"/>
    <xf numFmtId="0" fontId="21" fillId="0" borderId="0"/>
    <xf numFmtId="0" fontId="21"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xf numFmtId="0" fontId="21"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xf numFmtId="0" fontId="21" fillId="0" borderId="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51" fillId="0" borderId="0"/>
    <xf numFmtId="3" fontId="93" fillId="0" borderId="0" applyNumberFormat="0">
      <alignment horizontal="center"/>
    </xf>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3" fontId="93" fillId="0" borderId="0" applyNumberFormat="0">
      <alignment horizontal="center"/>
    </xf>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52" fillId="26" borderId="45" applyNumberFormat="0" applyFont="0" applyAlignment="0" applyProtection="0"/>
    <xf numFmtId="170" fontId="21" fillId="0" borderId="0" applyFont="0" applyFill="0" applyBorder="0" applyAlignment="0" applyProtection="0"/>
    <xf numFmtId="197"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3" fontId="94" fillId="0" borderId="0">
      <alignment vertical="top"/>
    </xf>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14" fontId="57" fillId="0" borderId="0">
      <alignment horizontal="center" wrapText="1"/>
      <protection locked="0"/>
    </xf>
    <xf numFmtId="10" fontId="21" fillId="0" borderId="0" applyFont="0" applyFill="0" applyBorder="0" applyAlignment="0" applyProtection="0"/>
    <xf numFmtId="10" fontId="21" fillId="0" borderId="0" applyFont="0" applyFill="0" applyBorder="0" applyAlignment="0" applyProtection="0"/>
    <xf numFmtId="10" fontId="21" fillId="0" borderId="0" applyFont="0" applyFill="0" applyBorder="0" applyAlignment="0" applyProtection="0"/>
    <xf numFmtId="10"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73" fillId="0" borderId="50">
      <alignment horizontal="centerContinuous" vertical="center"/>
    </xf>
    <xf numFmtId="49" fontId="73" fillId="0" borderId="51" applyBorder="0">
      <alignment horizontal="centerContinuous" vertical="center"/>
      <protection locked="0"/>
    </xf>
    <xf numFmtId="3" fontId="96" fillId="0" borderId="49" applyNumberFormat="0" applyAlignment="0">
      <alignment vertical="top"/>
    </xf>
    <xf numFmtId="0" fontId="97" fillId="54" borderId="0" applyNumberFormat="0" applyFont="0" applyBorder="0" applyAlignment="0">
      <alignment horizontal="center"/>
    </xf>
    <xf numFmtId="14" fontId="71" fillId="0" borderId="0" applyNumberFormat="0" applyFill="0" applyBorder="0" applyAlignment="0" applyProtection="0">
      <alignment horizontal="left"/>
    </xf>
    <xf numFmtId="0" fontId="98" fillId="0" borderId="0">
      <alignment horizontal="center" vertical="center"/>
    </xf>
    <xf numFmtId="0" fontId="24" fillId="0" borderId="0">
      <alignment horizontal="center" vertical="center"/>
    </xf>
    <xf numFmtId="0" fontId="24" fillId="0" borderId="0">
      <alignment horizontal="center" vertical="center"/>
    </xf>
    <xf numFmtId="0" fontId="24" fillId="0" borderId="0">
      <alignment horizontal="center" vertical="center"/>
    </xf>
    <xf numFmtId="0" fontId="24" fillId="0" borderId="0">
      <alignment horizontal="center" vertical="center"/>
    </xf>
    <xf numFmtId="0" fontId="24" fillId="0" borderId="0">
      <alignment horizontal="center" vertical="center"/>
    </xf>
    <xf numFmtId="0" fontId="24" fillId="0" borderId="0">
      <alignment horizontal="center" vertical="center"/>
    </xf>
    <xf numFmtId="0" fontId="24" fillId="0" borderId="0">
      <alignment horizontal="center" vertical="center"/>
    </xf>
    <xf numFmtId="0" fontId="24" fillId="0" borderId="0">
      <alignment horizontal="center" vertical="center"/>
    </xf>
    <xf numFmtId="0" fontId="24" fillId="0" borderId="0">
      <alignment horizontal="center" vertical="center"/>
    </xf>
    <xf numFmtId="0" fontId="24" fillId="0" borderId="0">
      <alignment horizontal="center" vertical="center"/>
    </xf>
    <xf numFmtId="0" fontId="24" fillId="0" borderId="0">
      <alignment horizontal="center" vertical="center"/>
    </xf>
    <xf numFmtId="0" fontId="24" fillId="0" borderId="0">
      <alignment horizontal="center" vertical="center"/>
    </xf>
    <xf numFmtId="0" fontId="24" fillId="0" borderId="0">
      <alignment horizontal="center" vertical="center"/>
    </xf>
    <xf numFmtId="0" fontId="24" fillId="0" borderId="0">
      <alignment horizontal="center" vertical="center"/>
    </xf>
    <xf numFmtId="0" fontId="24" fillId="0" borderId="0">
      <alignment horizontal="center" vertical="center"/>
    </xf>
    <xf numFmtId="0" fontId="24" fillId="0" borderId="0">
      <alignment horizontal="center" vertical="center"/>
    </xf>
    <xf numFmtId="0" fontId="24" fillId="0" borderId="0">
      <alignment horizontal="center" vertical="center"/>
    </xf>
    <xf numFmtId="0" fontId="24" fillId="0" borderId="0">
      <alignment horizontal="center" vertical="center"/>
    </xf>
    <xf numFmtId="0" fontId="97" fillId="1" borderId="27" applyNumberFormat="0" applyFont="0" applyAlignment="0">
      <alignment horizontal="center"/>
    </xf>
    <xf numFmtId="0" fontId="70" fillId="0" borderId="50"/>
    <xf numFmtId="0" fontId="71" fillId="0" borderId="50"/>
    <xf numFmtId="0" fontId="99" fillId="0" borderId="0" applyNumberFormat="0" applyFill="0" applyBorder="0" applyAlignment="0">
      <alignment horizontal="center"/>
    </xf>
    <xf numFmtId="0" fontId="21" fillId="0" borderId="0"/>
    <xf numFmtId="0" fontId="41" fillId="0" borderId="0"/>
    <xf numFmtId="40" fontId="100" fillId="0" borderId="0" applyBorder="0">
      <alignment horizontal="right"/>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1" fillId="48" borderId="39">
      <protection locked="0"/>
    </xf>
    <xf numFmtId="0" fontId="102" fillId="0" borderId="0">
      <alignment horizontal="center"/>
    </xf>
    <xf numFmtId="198" fontId="102" fillId="0" borderId="0">
      <alignment horizontal="center"/>
    </xf>
    <xf numFmtId="0" fontId="103" fillId="0" borderId="0" applyNumberFormat="0" applyFill="0" applyBorder="0" applyAlignment="0" applyProtection="0"/>
    <xf numFmtId="0" fontId="103" fillId="0" borderId="0" applyNumberFormat="0" applyFill="0" applyBorder="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199" fontId="7" fillId="0" borderId="0">
      <alignment horizontal="left"/>
    </xf>
    <xf numFmtId="199" fontId="7" fillId="0" borderId="0">
      <alignment horizontal="left"/>
    </xf>
    <xf numFmtId="199" fontId="7" fillId="0" borderId="0">
      <alignment horizontal="left"/>
    </xf>
    <xf numFmtId="199" fontId="7" fillId="0" borderId="0">
      <alignment horizontal="left"/>
    </xf>
    <xf numFmtId="199" fontId="7" fillId="0" borderId="0">
      <alignment horizontal="left"/>
    </xf>
    <xf numFmtId="0" fontId="105" fillId="0" borderId="0" applyNumberFormat="0" applyFill="0" applyBorder="0" applyAlignment="0" applyProtection="0"/>
    <xf numFmtId="0" fontId="105" fillId="0" borderId="0" applyNumberFormat="0" applyFill="0" applyBorder="0" applyAlignment="0" applyProtection="0"/>
    <xf numFmtId="0" fontId="25" fillId="55" borderId="0" applyNumberFormat="0" applyBorder="0" applyAlignment="0" applyProtection="0"/>
    <xf numFmtId="0" fontId="55" fillId="19" borderId="0" applyNumberFormat="0" applyBorder="0" applyAlignment="0" applyProtection="0"/>
    <xf numFmtId="0" fontId="25" fillId="55" borderId="0" applyNumberFormat="0" applyBorder="0" applyAlignment="0" applyProtection="0"/>
    <xf numFmtId="0" fontId="55" fillId="19" borderId="0" applyNumberFormat="0" applyBorder="0" applyAlignment="0" applyProtection="0"/>
    <xf numFmtId="0" fontId="25" fillId="19" borderId="0" applyNumberFormat="0" applyBorder="0" applyAlignment="0" applyProtection="0"/>
    <xf numFmtId="0" fontId="55" fillId="19" borderId="0" applyNumberFormat="0" applyBorder="0" applyAlignment="0" applyProtection="0"/>
    <xf numFmtId="0" fontId="25" fillId="55" borderId="0" applyNumberFormat="0" applyBorder="0" applyAlignment="0" applyProtection="0"/>
    <xf numFmtId="0" fontId="25" fillId="55" borderId="0" applyNumberFormat="0" applyBorder="0" applyAlignment="0" applyProtection="0"/>
    <xf numFmtId="0" fontId="54" fillId="19" borderId="0" applyNumberFormat="0" applyBorder="0" applyAlignment="0" applyProtection="0"/>
    <xf numFmtId="0" fontId="54" fillId="19" borderId="0" applyNumberFormat="0" applyBorder="0" applyAlignment="0" applyProtection="0"/>
    <xf numFmtId="0" fontId="25" fillId="19" borderId="0" applyNumberFormat="0" applyBorder="0" applyAlignment="0" applyProtection="0"/>
    <xf numFmtId="0" fontId="25" fillId="55" borderId="0" applyNumberFormat="0" applyBorder="0" applyAlignment="0" applyProtection="0"/>
    <xf numFmtId="0" fontId="54" fillId="19" borderId="0" applyNumberFormat="0" applyBorder="0" applyAlignment="0" applyProtection="0"/>
    <xf numFmtId="0" fontId="25" fillId="55" borderId="0" applyNumberFormat="0" applyBorder="0" applyAlignment="0" applyProtection="0"/>
    <xf numFmtId="0" fontId="25" fillId="19" borderId="0" applyNumberFormat="0" applyBorder="0" applyAlignment="0" applyProtection="0"/>
    <xf numFmtId="0" fontId="25" fillId="19" borderId="0" applyNumberFormat="0" applyBorder="0" applyAlignment="0" applyProtection="0"/>
    <xf numFmtId="0" fontId="25" fillId="56" borderId="0" applyNumberFormat="0" applyBorder="0" applyAlignment="0" applyProtection="0"/>
    <xf numFmtId="0" fontId="55" fillId="20" borderId="0" applyNumberFormat="0" applyBorder="0" applyAlignment="0" applyProtection="0"/>
    <xf numFmtId="0" fontId="25" fillId="56" borderId="0" applyNumberFormat="0" applyBorder="0" applyAlignment="0" applyProtection="0"/>
    <xf numFmtId="0" fontId="55" fillId="20" borderId="0" applyNumberFormat="0" applyBorder="0" applyAlignment="0" applyProtection="0"/>
    <xf numFmtId="0" fontId="25" fillId="20" borderId="0" applyNumberFormat="0" applyBorder="0" applyAlignment="0" applyProtection="0"/>
    <xf numFmtId="0" fontId="55" fillId="20" borderId="0" applyNumberFormat="0" applyBorder="0" applyAlignment="0" applyProtection="0"/>
    <xf numFmtId="0" fontId="25" fillId="56" borderId="0" applyNumberFormat="0" applyBorder="0" applyAlignment="0" applyProtection="0"/>
    <xf numFmtId="0" fontId="25" fillId="56" borderId="0" applyNumberFormat="0" applyBorder="0" applyAlignment="0" applyProtection="0"/>
    <xf numFmtId="0" fontId="54" fillId="20" borderId="0" applyNumberFormat="0" applyBorder="0" applyAlignment="0" applyProtection="0"/>
    <xf numFmtId="0" fontId="54" fillId="20" borderId="0" applyNumberFormat="0" applyBorder="0" applyAlignment="0" applyProtection="0"/>
    <xf numFmtId="0" fontId="25" fillId="20" borderId="0" applyNumberFormat="0" applyBorder="0" applyAlignment="0" applyProtection="0"/>
    <xf numFmtId="0" fontId="25" fillId="56" borderId="0" applyNumberFormat="0" applyBorder="0" applyAlignment="0" applyProtection="0"/>
    <xf numFmtId="0" fontId="54" fillId="20" borderId="0" applyNumberFormat="0" applyBorder="0" applyAlignment="0" applyProtection="0"/>
    <xf numFmtId="0" fontId="25" fillId="56" borderId="0" applyNumberFormat="0" applyBorder="0" applyAlignment="0" applyProtection="0"/>
    <xf numFmtId="0" fontId="25" fillId="20" borderId="0" applyNumberFormat="0" applyBorder="0" applyAlignment="0" applyProtection="0"/>
    <xf numFmtId="0" fontId="25" fillId="20" borderId="0" applyNumberFormat="0" applyBorder="0" applyAlignment="0" applyProtection="0"/>
    <xf numFmtId="0" fontId="25" fillId="57" borderId="0" applyNumberFormat="0" applyBorder="0" applyAlignment="0" applyProtection="0"/>
    <xf numFmtId="0" fontId="55" fillId="21" borderId="0" applyNumberFormat="0" applyBorder="0" applyAlignment="0" applyProtection="0"/>
    <xf numFmtId="0" fontId="25" fillId="57" borderId="0" applyNumberFormat="0" applyBorder="0" applyAlignment="0" applyProtection="0"/>
    <xf numFmtId="0" fontId="55" fillId="21" borderId="0" applyNumberFormat="0" applyBorder="0" applyAlignment="0" applyProtection="0"/>
    <xf numFmtId="0" fontId="25" fillId="21" borderId="0" applyNumberFormat="0" applyBorder="0" applyAlignment="0" applyProtection="0"/>
    <xf numFmtId="0" fontId="55" fillId="21" borderId="0" applyNumberFormat="0" applyBorder="0" applyAlignment="0" applyProtection="0"/>
    <xf numFmtId="0" fontId="25" fillId="57" borderId="0" applyNumberFormat="0" applyBorder="0" applyAlignment="0" applyProtection="0"/>
    <xf numFmtId="0" fontId="25" fillId="57" borderId="0" applyNumberFormat="0" applyBorder="0" applyAlignment="0" applyProtection="0"/>
    <xf numFmtId="0" fontId="54" fillId="21" borderId="0" applyNumberFormat="0" applyBorder="0" applyAlignment="0" applyProtection="0"/>
    <xf numFmtId="0" fontId="54" fillId="21" borderId="0" applyNumberFormat="0" applyBorder="0" applyAlignment="0" applyProtection="0"/>
    <xf numFmtId="0" fontId="25" fillId="21" borderId="0" applyNumberFormat="0" applyBorder="0" applyAlignment="0" applyProtection="0"/>
    <xf numFmtId="0" fontId="25" fillId="57" borderId="0" applyNumberFormat="0" applyBorder="0" applyAlignment="0" applyProtection="0"/>
    <xf numFmtId="0" fontId="54" fillId="21" borderId="0" applyNumberFormat="0" applyBorder="0" applyAlignment="0" applyProtection="0"/>
    <xf numFmtId="0" fontId="25" fillId="57" borderId="0" applyNumberFormat="0" applyBorder="0" applyAlignment="0" applyProtection="0"/>
    <xf numFmtId="0" fontId="25" fillId="21" borderId="0" applyNumberFormat="0" applyBorder="0" applyAlignment="0" applyProtection="0"/>
    <xf numFmtId="0" fontId="25" fillId="21" borderId="0" applyNumberFormat="0" applyBorder="0" applyAlignment="0" applyProtection="0"/>
    <xf numFmtId="0" fontId="25" fillId="42" borderId="0" applyNumberFormat="0" applyBorder="0" applyAlignment="0" applyProtection="0"/>
    <xf numFmtId="0" fontId="55" fillId="16" borderId="0" applyNumberFormat="0" applyBorder="0" applyAlignment="0" applyProtection="0"/>
    <xf numFmtId="0" fontId="25" fillId="42" borderId="0" applyNumberFormat="0" applyBorder="0" applyAlignment="0" applyProtection="0"/>
    <xf numFmtId="0" fontId="55" fillId="16" borderId="0" applyNumberFormat="0" applyBorder="0" applyAlignment="0" applyProtection="0"/>
    <xf numFmtId="0" fontId="25" fillId="16" borderId="0" applyNumberFormat="0" applyBorder="0" applyAlignment="0" applyProtection="0"/>
    <xf numFmtId="0" fontId="55" fillId="16" borderId="0" applyNumberFormat="0" applyBorder="0" applyAlignment="0" applyProtection="0"/>
    <xf numFmtId="0" fontId="25" fillId="42" borderId="0" applyNumberFormat="0" applyBorder="0" applyAlignment="0" applyProtection="0"/>
    <xf numFmtId="0" fontId="25" fillId="42" borderId="0" applyNumberFormat="0" applyBorder="0" applyAlignment="0" applyProtection="0"/>
    <xf numFmtId="0" fontId="54" fillId="16" borderId="0" applyNumberFormat="0" applyBorder="0" applyAlignment="0" applyProtection="0"/>
    <xf numFmtId="0" fontId="54" fillId="16" borderId="0" applyNumberFormat="0" applyBorder="0" applyAlignment="0" applyProtection="0"/>
    <xf numFmtId="0" fontId="25" fillId="16" borderId="0" applyNumberFormat="0" applyBorder="0" applyAlignment="0" applyProtection="0"/>
    <xf numFmtId="0" fontId="25" fillId="42" borderId="0" applyNumberFormat="0" applyBorder="0" applyAlignment="0" applyProtection="0"/>
    <xf numFmtId="0" fontId="54" fillId="16" borderId="0" applyNumberFormat="0" applyBorder="0" applyAlignment="0" applyProtection="0"/>
    <xf numFmtId="0" fontId="25" fillId="42" borderId="0" applyNumberFormat="0" applyBorder="0" applyAlignment="0" applyProtection="0"/>
    <xf numFmtId="0" fontId="25" fillId="16" borderId="0" applyNumberFormat="0" applyBorder="0" applyAlignment="0" applyProtection="0"/>
    <xf numFmtId="0" fontId="25" fillId="16" borderId="0" applyNumberFormat="0" applyBorder="0" applyAlignment="0" applyProtection="0"/>
    <xf numFmtId="0" fontId="25" fillId="43" borderId="0" applyNumberFormat="0" applyBorder="0" applyAlignment="0" applyProtection="0"/>
    <xf numFmtId="0" fontId="55" fillId="17" borderId="0" applyNumberFormat="0" applyBorder="0" applyAlignment="0" applyProtection="0"/>
    <xf numFmtId="0" fontId="25" fillId="43" borderId="0" applyNumberFormat="0" applyBorder="0" applyAlignment="0" applyProtection="0"/>
    <xf numFmtId="0" fontId="55" fillId="17" borderId="0" applyNumberFormat="0" applyBorder="0" applyAlignment="0" applyProtection="0"/>
    <xf numFmtId="0" fontId="25" fillId="17" borderId="0" applyNumberFormat="0" applyBorder="0" applyAlignment="0" applyProtection="0"/>
    <xf numFmtId="0" fontId="55" fillId="17" borderId="0" applyNumberFormat="0" applyBorder="0" applyAlignment="0" applyProtection="0"/>
    <xf numFmtId="0" fontId="25" fillId="43" borderId="0" applyNumberFormat="0" applyBorder="0" applyAlignment="0" applyProtection="0"/>
    <xf numFmtId="0" fontId="25" fillId="43" borderId="0" applyNumberFormat="0" applyBorder="0" applyAlignment="0" applyProtection="0"/>
    <xf numFmtId="0" fontId="54" fillId="17" borderId="0" applyNumberFormat="0" applyBorder="0" applyAlignment="0" applyProtection="0"/>
    <xf numFmtId="0" fontId="54" fillId="17" borderId="0" applyNumberFormat="0" applyBorder="0" applyAlignment="0" applyProtection="0"/>
    <xf numFmtId="0" fontId="25" fillId="17" borderId="0" applyNumberFormat="0" applyBorder="0" applyAlignment="0" applyProtection="0"/>
    <xf numFmtId="0" fontId="25" fillId="43" borderId="0" applyNumberFormat="0" applyBorder="0" applyAlignment="0" applyProtection="0"/>
    <xf numFmtId="0" fontId="54" fillId="17" borderId="0" applyNumberFormat="0" applyBorder="0" applyAlignment="0" applyProtection="0"/>
    <xf numFmtId="0" fontId="25" fillId="43" borderId="0" applyNumberFormat="0" applyBorder="0" applyAlignment="0" applyProtection="0"/>
    <xf numFmtId="0" fontId="25" fillId="17" borderId="0" applyNumberFormat="0" applyBorder="0" applyAlignment="0" applyProtection="0"/>
    <xf numFmtId="0" fontId="25" fillId="17" borderId="0" applyNumberFormat="0" applyBorder="0" applyAlignment="0" applyProtection="0"/>
    <xf numFmtId="0" fontId="25" fillId="58" borderId="0" applyNumberFormat="0" applyBorder="0" applyAlignment="0" applyProtection="0"/>
    <xf numFmtId="0" fontId="55" fillId="22" borderId="0" applyNumberFormat="0" applyBorder="0" applyAlignment="0" applyProtection="0"/>
    <xf numFmtId="0" fontId="25" fillId="58" borderId="0" applyNumberFormat="0" applyBorder="0" applyAlignment="0" applyProtection="0"/>
    <xf numFmtId="0" fontId="55" fillId="22" borderId="0" applyNumberFormat="0" applyBorder="0" applyAlignment="0" applyProtection="0"/>
    <xf numFmtId="0" fontId="25" fillId="22" borderId="0" applyNumberFormat="0" applyBorder="0" applyAlignment="0" applyProtection="0"/>
    <xf numFmtId="0" fontId="55" fillId="22" borderId="0" applyNumberFormat="0" applyBorder="0" applyAlignment="0" applyProtection="0"/>
    <xf numFmtId="0" fontId="25" fillId="58" borderId="0" applyNumberFormat="0" applyBorder="0" applyAlignment="0" applyProtection="0"/>
    <xf numFmtId="0" fontId="25" fillId="58" borderId="0" applyNumberFormat="0" applyBorder="0" applyAlignment="0" applyProtection="0"/>
    <xf numFmtId="0" fontId="54" fillId="22" borderId="0" applyNumberFormat="0" applyBorder="0" applyAlignment="0" applyProtection="0"/>
    <xf numFmtId="0" fontId="54" fillId="22" borderId="0" applyNumberFormat="0" applyBorder="0" applyAlignment="0" applyProtection="0"/>
    <xf numFmtId="0" fontId="25" fillId="22" borderId="0" applyNumberFormat="0" applyBorder="0" applyAlignment="0" applyProtection="0"/>
    <xf numFmtId="0" fontId="25" fillId="58" borderId="0" applyNumberFormat="0" applyBorder="0" applyAlignment="0" applyProtection="0"/>
    <xf numFmtId="0" fontId="54" fillId="22" borderId="0" applyNumberFormat="0" applyBorder="0" applyAlignment="0" applyProtection="0"/>
    <xf numFmtId="0" fontId="25" fillId="58" borderId="0" applyNumberFormat="0" applyBorder="0" applyAlignment="0" applyProtection="0"/>
    <xf numFmtId="0" fontId="25" fillId="22" borderId="0" applyNumberFormat="0" applyBorder="0" applyAlignment="0" applyProtection="0"/>
    <xf numFmtId="0" fontId="25" fillId="22" borderId="0" applyNumberFormat="0" applyBorder="0" applyAlignment="0" applyProtection="0"/>
    <xf numFmtId="0" fontId="106" fillId="10" borderId="42" applyNumberFormat="0" applyAlignment="0" applyProtection="0"/>
    <xf numFmtId="0" fontId="26" fillId="10" borderId="42" applyNumberFormat="0" applyAlignment="0" applyProtection="0"/>
    <xf numFmtId="0" fontId="26" fillId="36" borderId="42" applyNumberFormat="0" applyAlignment="0" applyProtection="0"/>
    <xf numFmtId="0" fontId="106" fillId="10" borderId="42" applyNumberFormat="0" applyAlignment="0" applyProtection="0"/>
    <xf numFmtId="0" fontId="106" fillId="10" borderId="42" applyNumberFormat="0" applyAlignment="0" applyProtection="0"/>
    <xf numFmtId="0" fontId="106" fillId="10" borderId="42" applyNumberFormat="0" applyAlignment="0" applyProtection="0"/>
    <xf numFmtId="0" fontId="106" fillId="10" borderId="42" applyNumberFormat="0" applyAlignment="0" applyProtection="0"/>
    <xf numFmtId="0" fontId="106" fillId="10" borderId="42" applyNumberFormat="0" applyAlignment="0" applyProtection="0"/>
    <xf numFmtId="0" fontId="106" fillId="10" borderId="42" applyNumberFormat="0" applyAlignment="0" applyProtection="0"/>
    <xf numFmtId="0" fontId="106" fillId="10" borderId="42" applyNumberFormat="0" applyAlignment="0" applyProtection="0"/>
    <xf numFmtId="0" fontId="106" fillId="10" borderId="42" applyNumberFormat="0" applyAlignment="0" applyProtection="0"/>
    <xf numFmtId="0" fontId="26" fillId="36" borderId="42" applyNumberFormat="0" applyAlignment="0" applyProtection="0"/>
    <xf numFmtId="0" fontId="106" fillId="10" borderId="42" applyNumberFormat="0" applyAlignment="0" applyProtection="0"/>
    <xf numFmtId="0" fontId="106" fillId="10" borderId="42" applyNumberFormat="0" applyAlignment="0" applyProtection="0"/>
    <xf numFmtId="0" fontId="106" fillId="10" borderId="42" applyNumberFormat="0" applyAlignment="0" applyProtection="0"/>
    <xf numFmtId="0" fontId="106" fillId="10" borderId="42" applyNumberFormat="0" applyAlignment="0" applyProtection="0"/>
    <xf numFmtId="0" fontId="106" fillId="10" borderId="42" applyNumberFormat="0" applyAlignment="0" applyProtection="0"/>
    <xf numFmtId="0" fontId="106" fillId="10" borderId="42" applyNumberFormat="0" applyAlignment="0" applyProtection="0"/>
    <xf numFmtId="0" fontId="106" fillId="10" borderId="42" applyNumberFormat="0" applyAlignment="0" applyProtection="0"/>
    <xf numFmtId="0" fontId="106" fillId="10" borderId="42" applyNumberFormat="0" applyAlignment="0" applyProtection="0"/>
    <xf numFmtId="0" fontId="106" fillId="10" borderId="42" applyNumberFormat="0" applyAlignment="0" applyProtection="0"/>
    <xf numFmtId="0" fontId="106" fillId="10" borderId="42" applyNumberFormat="0" applyAlignment="0" applyProtection="0"/>
    <xf numFmtId="0" fontId="106" fillId="10" borderId="42" applyNumberFormat="0" applyAlignment="0" applyProtection="0"/>
    <xf numFmtId="0" fontId="106" fillId="10" borderId="42" applyNumberFormat="0" applyAlignment="0" applyProtection="0"/>
    <xf numFmtId="0" fontId="106" fillId="10" borderId="42" applyNumberFormat="0" applyAlignment="0" applyProtection="0"/>
    <xf numFmtId="0" fontId="106" fillId="10" borderId="42" applyNumberFormat="0" applyAlignment="0" applyProtection="0"/>
    <xf numFmtId="0" fontId="106" fillId="10" borderId="42" applyNumberFormat="0" applyAlignment="0" applyProtection="0"/>
    <xf numFmtId="0" fontId="106" fillId="10" borderId="42" applyNumberFormat="0" applyAlignment="0" applyProtection="0"/>
    <xf numFmtId="0" fontId="106" fillId="10" borderId="42" applyNumberFormat="0" applyAlignment="0" applyProtection="0"/>
    <xf numFmtId="0" fontId="26" fillId="36" borderId="42" applyNumberFormat="0" applyAlignment="0" applyProtection="0"/>
    <xf numFmtId="0" fontId="26" fillId="36" borderId="42" applyNumberFormat="0" applyAlignment="0" applyProtection="0"/>
    <xf numFmtId="0" fontId="106" fillId="10" borderId="42" applyNumberFormat="0" applyAlignment="0" applyProtection="0"/>
    <xf numFmtId="0" fontId="106" fillId="10" borderId="42" applyNumberFormat="0" applyAlignment="0" applyProtection="0"/>
    <xf numFmtId="0" fontId="26" fillId="36" borderId="42" applyNumberFormat="0" applyAlignment="0" applyProtection="0"/>
    <xf numFmtId="0" fontId="106" fillId="10" borderId="42" applyNumberFormat="0" applyAlignment="0" applyProtection="0"/>
    <xf numFmtId="0" fontId="106" fillId="10" borderId="42" applyNumberFormat="0" applyAlignment="0" applyProtection="0"/>
    <xf numFmtId="0" fontId="106" fillId="10" borderId="42" applyNumberFormat="0" applyAlignment="0" applyProtection="0"/>
    <xf numFmtId="0" fontId="106" fillId="10" borderId="42" applyNumberFormat="0" applyAlignment="0" applyProtection="0"/>
    <xf numFmtId="0" fontId="106" fillId="10" borderId="42" applyNumberFormat="0" applyAlignment="0" applyProtection="0"/>
    <xf numFmtId="0" fontId="106" fillId="10" borderId="42" applyNumberFormat="0" applyAlignment="0" applyProtection="0"/>
    <xf numFmtId="0" fontId="106" fillId="10" borderId="42" applyNumberFormat="0" applyAlignment="0" applyProtection="0"/>
    <xf numFmtId="0" fontId="106" fillId="10" borderId="42" applyNumberFormat="0" applyAlignment="0" applyProtection="0"/>
    <xf numFmtId="0" fontId="106" fillId="10" borderId="42" applyNumberFormat="0" applyAlignment="0" applyProtection="0"/>
    <xf numFmtId="0" fontId="106" fillId="10" borderId="42" applyNumberFormat="0" applyAlignment="0" applyProtection="0"/>
    <xf numFmtId="0" fontId="106" fillId="10" borderId="42" applyNumberFormat="0" applyAlignment="0" applyProtection="0"/>
    <xf numFmtId="0" fontId="106" fillId="10" borderId="42" applyNumberFormat="0" applyAlignment="0" applyProtection="0"/>
    <xf numFmtId="0" fontId="106" fillId="10" borderId="42" applyNumberFormat="0" applyAlignment="0" applyProtection="0"/>
    <xf numFmtId="0" fontId="106" fillId="10" borderId="42" applyNumberFormat="0" applyAlignment="0" applyProtection="0"/>
    <xf numFmtId="0" fontId="106" fillId="10" borderId="42" applyNumberFormat="0" applyAlignment="0" applyProtection="0"/>
    <xf numFmtId="0" fontId="106" fillId="10" borderId="42" applyNumberFormat="0" applyAlignment="0" applyProtection="0"/>
    <xf numFmtId="0" fontId="106" fillId="10" borderId="42" applyNumberFormat="0" applyAlignment="0" applyProtection="0"/>
    <xf numFmtId="0" fontId="106" fillId="10" borderId="42" applyNumberFormat="0" applyAlignment="0" applyProtection="0"/>
    <xf numFmtId="0" fontId="106" fillId="10" borderId="42" applyNumberFormat="0" applyAlignment="0" applyProtection="0"/>
    <xf numFmtId="0" fontId="106" fillId="10" borderId="42" applyNumberFormat="0" applyAlignment="0" applyProtection="0"/>
    <xf numFmtId="0" fontId="106" fillId="10" borderId="42" applyNumberFormat="0" applyAlignment="0" applyProtection="0"/>
    <xf numFmtId="0" fontId="26" fillId="10" borderId="42" applyNumberFormat="0" applyAlignment="0" applyProtection="0"/>
    <xf numFmtId="0" fontId="26" fillId="10" borderId="42" applyNumberFormat="0" applyAlignment="0" applyProtection="0"/>
    <xf numFmtId="0" fontId="26" fillId="10" borderId="42" applyNumberFormat="0" applyAlignment="0" applyProtection="0"/>
    <xf numFmtId="0" fontId="26" fillId="10" borderId="42" applyNumberFormat="0" applyAlignment="0" applyProtection="0"/>
    <xf numFmtId="0" fontId="26" fillId="10" borderId="42" applyNumberFormat="0" applyAlignment="0" applyProtection="0"/>
    <xf numFmtId="0" fontId="26" fillId="10" borderId="42" applyNumberFormat="0" applyAlignment="0" applyProtection="0"/>
    <xf numFmtId="0" fontId="106" fillId="10" borderId="42" applyNumberFormat="0" applyAlignment="0" applyProtection="0"/>
    <xf numFmtId="0" fontId="26" fillId="10" borderId="42" applyNumberFormat="0" applyAlignment="0" applyProtection="0"/>
    <xf numFmtId="0" fontId="106" fillId="10" borderId="42" applyNumberFormat="0" applyAlignment="0" applyProtection="0"/>
    <xf numFmtId="0" fontId="26" fillId="10" borderId="42" applyNumberFormat="0" applyAlignment="0" applyProtection="0"/>
    <xf numFmtId="0" fontId="26" fillId="10" borderId="42" applyNumberFormat="0" applyAlignment="0" applyProtection="0"/>
    <xf numFmtId="0" fontId="106" fillId="10" borderId="42" applyNumberFormat="0" applyAlignment="0" applyProtection="0"/>
    <xf numFmtId="0" fontId="106" fillId="10" borderId="42" applyNumberFormat="0" applyAlignment="0" applyProtection="0"/>
    <xf numFmtId="0" fontId="26" fillId="10" borderId="42" applyNumberFormat="0" applyAlignment="0" applyProtection="0"/>
    <xf numFmtId="0" fontId="26" fillId="36" borderId="42" applyNumberFormat="0" applyAlignment="0" applyProtection="0"/>
    <xf numFmtId="0" fontId="26" fillId="36"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26" fillId="36" borderId="42" applyNumberFormat="0" applyAlignment="0" applyProtection="0"/>
    <xf numFmtId="0" fontId="26" fillId="10" borderId="42" applyNumberFormat="0" applyAlignment="0" applyProtection="0"/>
    <xf numFmtId="0" fontId="26" fillId="10" borderId="42" applyNumberFormat="0" applyAlignment="0" applyProtection="0"/>
    <xf numFmtId="0" fontId="26" fillId="10" borderId="42" applyNumberFormat="0" applyAlignment="0" applyProtection="0"/>
    <xf numFmtId="0" fontId="26" fillId="10" borderId="42" applyNumberFormat="0" applyAlignment="0" applyProtection="0"/>
    <xf numFmtId="0" fontId="26" fillId="10" borderId="42" applyNumberFormat="0" applyAlignment="0" applyProtection="0"/>
    <xf numFmtId="0" fontId="26"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85" fillId="10" borderId="42" applyNumberFormat="0" applyAlignment="0" applyProtection="0"/>
    <xf numFmtId="0" fontId="26" fillId="36" borderId="42" applyNumberFormat="0" applyAlignment="0" applyProtection="0"/>
    <xf numFmtId="0" fontId="26" fillId="36" borderId="42" applyNumberFormat="0" applyAlignment="0" applyProtection="0"/>
    <xf numFmtId="0" fontId="85" fillId="10" borderId="42" applyNumberFormat="0" applyAlignment="0" applyProtection="0"/>
    <xf numFmtId="0" fontId="85" fillId="10" borderId="42" applyNumberFormat="0" applyAlignment="0" applyProtection="0"/>
    <xf numFmtId="0" fontId="26" fillId="36" borderId="42" applyNumberFormat="0" applyAlignment="0" applyProtection="0"/>
    <xf numFmtId="0" fontId="26" fillId="10" borderId="42" applyNumberFormat="0" applyAlignment="0" applyProtection="0"/>
    <xf numFmtId="0" fontId="26" fillId="10" borderId="42" applyNumberFormat="0" applyAlignment="0" applyProtection="0"/>
    <xf numFmtId="0" fontId="26" fillId="10" borderId="42" applyNumberFormat="0" applyAlignment="0" applyProtection="0"/>
    <xf numFmtId="0" fontId="26" fillId="10" borderId="42" applyNumberFormat="0" applyAlignment="0" applyProtection="0"/>
    <xf numFmtId="0" fontId="26" fillId="10" borderId="42" applyNumberFormat="0" applyAlignment="0" applyProtection="0"/>
    <xf numFmtId="0" fontId="26" fillId="10" borderId="42" applyNumberFormat="0" applyAlignment="0" applyProtection="0"/>
    <xf numFmtId="0" fontId="26" fillId="10" borderId="42" applyNumberFormat="0" applyAlignment="0" applyProtection="0"/>
    <xf numFmtId="0" fontId="26" fillId="10" borderId="42" applyNumberFormat="0" applyAlignment="0" applyProtection="0"/>
    <xf numFmtId="0" fontId="26" fillId="10" borderId="42" applyNumberFormat="0" applyAlignment="0" applyProtection="0"/>
    <xf numFmtId="0" fontId="26" fillId="10" borderId="42" applyNumberFormat="0" applyAlignment="0" applyProtection="0"/>
    <xf numFmtId="0" fontId="26" fillId="10" borderId="42" applyNumberFormat="0" applyAlignment="0" applyProtection="0"/>
    <xf numFmtId="0" fontId="26" fillId="10" borderId="42" applyNumberFormat="0" applyAlignment="0" applyProtection="0"/>
    <xf numFmtId="0" fontId="26" fillId="10" borderId="42" applyNumberFormat="0" applyAlignment="0" applyProtection="0"/>
    <xf numFmtId="0" fontId="26" fillId="10" borderId="42" applyNumberFormat="0" applyAlignment="0" applyProtection="0"/>
    <xf numFmtId="0" fontId="26" fillId="10" borderId="42" applyNumberFormat="0" applyAlignment="0" applyProtection="0"/>
    <xf numFmtId="0" fontId="26" fillId="10" borderId="42" applyNumberFormat="0" applyAlignment="0" applyProtection="0"/>
    <xf numFmtId="0" fontId="26" fillId="10" borderId="42" applyNumberFormat="0" applyAlignment="0" applyProtection="0"/>
    <xf numFmtId="0" fontId="107" fillId="23" borderId="43" applyNumberFormat="0" applyAlignment="0" applyProtection="0"/>
    <xf numFmtId="0" fontId="27" fillId="23" borderId="43" applyNumberFormat="0" applyAlignment="0" applyProtection="0"/>
    <xf numFmtId="0" fontId="27" fillId="59" borderId="43" applyNumberFormat="0" applyAlignment="0" applyProtection="0"/>
    <xf numFmtId="0" fontId="107" fillId="23" borderId="43" applyNumberFormat="0" applyAlignment="0" applyProtection="0"/>
    <xf numFmtId="0" fontId="107" fillId="23" borderId="43" applyNumberFormat="0" applyAlignment="0" applyProtection="0"/>
    <xf numFmtId="0" fontId="107" fillId="23" borderId="43" applyNumberFormat="0" applyAlignment="0" applyProtection="0"/>
    <xf numFmtId="0" fontId="107" fillId="23" borderId="43" applyNumberFormat="0" applyAlignment="0" applyProtection="0"/>
    <xf numFmtId="0" fontId="107" fillId="23" borderId="43" applyNumberFormat="0" applyAlignment="0" applyProtection="0"/>
    <xf numFmtId="0" fontId="107" fillId="23" borderId="43" applyNumberFormat="0" applyAlignment="0" applyProtection="0"/>
    <xf numFmtId="0" fontId="107" fillId="23" borderId="43" applyNumberFormat="0" applyAlignment="0" applyProtection="0"/>
    <xf numFmtId="0" fontId="107" fillId="23" borderId="43" applyNumberFormat="0" applyAlignment="0" applyProtection="0"/>
    <xf numFmtId="0" fontId="27" fillId="59" borderId="43" applyNumberFormat="0" applyAlignment="0" applyProtection="0"/>
    <xf numFmtId="0" fontId="107" fillId="23" borderId="43" applyNumberFormat="0" applyAlignment="0" applyProtection="0"/>
    <xf numFmtId="0" fontId="107" fillId="23" borderId="43" applyNumberFormat="0" applyAlignment="0" applyProtection="0"/>
    <xf numFmtId="0" fontId="107" fillId="23" borderId="43" applyNumberFormat="0" applyAlignment="0" applyProtection="0"/>
    <xf numFmtId="0" fontId="107" fillId="23" borderId="43" applyNumberFormat="0" applyAlignment="0" applyProtection="0"/>
    <xf numFmtId="0" fontId="107" fillId="23" borderId="43" applyNumberFormat="0" applyAlignment="0" applyProtection="0"/>
    <xf numFmtId="0" fontId="107" fillId="23" borderId="43" applyNumberFormat="0" applyAlignment="0" applyProtection="0"/>
    <xf numFmtId="0" fontId="107" fillId="23" borderId="43" applyNumberFormat="0" applyAlignment="0" applyProtection="0"/>
    <xf numFmtId="0" fontId="107" fillId="23" borderId="43" applyNumberFormat="0" applyAlignment="0" applyProtection="0"/>
    <xf numFmtId="0" fontId="107" fillId="23" borderId="43" applyNumberFormat="0" applyAlignment="0" applyProtection="0"/>
    <xf numFmtId="0" fontId="107" fillId="23" borderId="43" applyNumberFormat="0" applyAlignment="0" applyProtection="0"/>
    <xf numFmtId="0" fontId="107" fillId="23" borderId="43" applyNumberFormat="0" applyAlignment="0" applyProtection="0"/>
    <xf numFmtId="0" fontId="107" fillId="23" borderId="43" applyNumberFormat="0" applyAlignment="0" applyProtection="0"/>
    <xf numFmtId="0" fontId="107" fillId="23" borderId="43" applyNumberFormat="0" applyAlignment="0" applyProtection="0"/>
    <xf numFmtId="0" fontId="107" fillId="23" borderId="43" applyNumberFormat="0" applyAlignment="0" applyProtection="0"/>
    <xf numFmtId="0" fontId="107" fillId="23" borderId="43" applyNumberFormat="0" applyAlignment="0" applyProtection="0"/>
    <xf numFmtId="0" fontId="107" fillId="23" borderId="43" applyNumberFormat="0" applyAlignment="0" applyProtection="0"/>
    <xf numFmtId="0" fontId="107" fillId="23" borderId="43" applyNumberFormat="0" applyAlignment="0" applyProtection="0"/>
    <xf numFmtId="0" fontId="107" fillId="23" borderId="43" applyNumberFormat="0" applyAlignment="0" applyProtection="0"/>
    <xf numFmtId="0" fontId="107" fillId="23" borderId="43" applyNumberFormat="0" applyAlignment="0" applyProtection="0"/>
    <xf numFmtId="0" fontId="107" fillId="23" borderId="43" applyNumberFormat="0" applyAlignment="0" applyProtection="0"/>
    <xf numFmtId="0" fontId="27" fillId="59" borderId="43" applyNumberFormat="0" applyAlignment="0" applyProtection="0"/>
    <xf numFmtId="0" fontId="107" fillId="23" borderId="43" applyNumberFormat="0" applyAlignment="0" applyProtection="0"/>
    <xf numFmtId="0" fontId="27" fillId="59" borderId="43" applyNumberFormat="0" applyAlignment="0" applyProtection="0"/>
    <xf numFmtId="0" fontId="107" fillId="23" borderId="43" applyNumberFormat="0" applyAlignment="0" applyProtection="0"/>
    <xf numFmtId="0" fontId="107" fillId="23" borderId="43" applyNumberFormat="0" applyAlignment="0" applyProtection="0"/>
    <xf numFmtId="0" fontId="27" fillId="59" borderId="43" applyNumberFormat="0" applyAlignment="0" applyProtection="0"/>
    <xf numFmtId="0" fontId="107" fillId="23" borderId="43" applyNumberFormat="0" applyAlignment="0" applyProtection="0"/>
    <xf numFmtId="0" fontId="107" fillId="23" borderId="43" applyNumberFormat="0" applyAlignment="0" applyProtection="0"/>
    <xf numFmtId="0" fontId="107" fillId="23" borderId="43" applyNumberFormat="0" applyAlignment="0" applyProtection="0"/>
    <xf numFmtId="0" fontId="107" fillId="23" borderId="43" applyNumberFormat="0" applyAlignment="0" applyProtection="0"/>
    <xf numFmtId="0" fontId="107" fillId="23" borderId="43" applyNumberFormat="0" applyAlignment="0" applyProtection="0"/>
    <xf numFmtId="0" fontId="107" fillId="23" borderId="43" applyNumberFormat="0" applyAlignment="0" applyProtection="0"/>
    <xf numFmtId="0" fontId="107" fillId="23" borderId="43" applyNumberFormat="0" applyAlignment="0" applyProtection="0"/>
    <xf numFmtId="0" fontId="107" fillId="23" borderId="43" applyNumberFormat="0" applyAlignment="0" applyProtection="0"/>
    <xf numFmtId="0" fontId="107" fillId="23" borderId="43" applyNumberFormat="0" applyAlignment="0" applyProtection="0"/>
    <xf numFmtId="0" fontId="107" fillId="23" borderId="43" applyNumberFormat="0" applyAlignment="0" applyProtection="0"/>
    <xf numFmtId="0" fontId="107" fillId="23" borderId="43" applyNumberFormat="0" applyAlignment="0" applyProtection="0"/>
    <xf numFmtId="0" fontId="107" fillId="23" borderId="43" applyNumberFormat="0" applyAlignment="0" applyProtection="0"/>
    <xf numFmtId="0" fontId="107" fillId="23" borderId="43" applyNumberFormat="0" applyAlignment="0" applyProtection="0"/>
    <xf numFmtId="0" fontId="107" fillId="23" borderId="43" applyNumberFormat="0" applyAlignment="0" applyProtection="0"/>
    <xf numFmtId="0" fontId="107" fillId="23" borderId="43" applyNumberFormat="0" applyAlignment="0" applyProtection="0"/>
    <xf numFmtId="0" fontId="107" fillId="23" borderId="43" applyNumberFormat="0" applyAlignment="0" applyProtection="0"/>
    <xf numFmtId="0" fontId="107" fillId="23" borderId="43" applyNumberFormat="0" applyAlignment="0" applyProtection="0"/>
    <xf numFmtId="0" fontId="107" fillId="23" borderId="43" applyNumberFormat="0" applyAlignment="0" applyProtection="0"/>
    <xf numFmtId="0" fontId="107" fillId="23" borderId="43" applyNumberFormat="0" applyAlignment="0" applyProtection="0"/>
    <xf numFmtId="0" fontId="107" fillId="23" borderId="43" applyNumberFormat="0" applyAlignment="0" applyProtection="0"/>
    <xf numFmtId="0" fontId="107" fillId="23" borderId="43" applyNumberFormat="0" applyAlignment="0" applyProtection="0"/>
    <xf numFmtId="0" fontId="107" fillId="23" borderId="43" applyNumberFormat="0" applyAlignment="0" applyProtection="0"/>
    <xf numFmtId="0" fontId="107" fillId="23" borderId="43" applyNumberFormat="0" applyAlignment="0" applyProtection="0"/>
    <xf numFmtId="0" fontId="107" fillId="23" borderId="43" applyNumberFormat="0" applyAlignment="0" applyProtection="0"/>
    <xf numFmtId="0" fontId="107" fillId="23" borderId="43" applyNumberFormat="0" applyAlignment="0" applyProtection="0"/>
    <xf numFmtId="0" fontId="27" fillId="23" borderId="43" applyNumberFormat="0" applyAlignment="0" applyProtection="0"/>
    <xf numFmtId="0" fontId="27" fillId="23" borderId="43" applyNumberFormat="0" applyAlignment="0" applyProtection="0"/>
    <xf numFmtId="0" fontId="27" fillId="23" borderId="43" applyNumberFormat="0" applyAlignment="0" applyProtection="0"/>
    <xf numFmtId="0" fontId="27" fillId="23" borderId="43" applyNumberFormat="0" applyAlignment="0" applyProtection="0"/>
    <xf numFmtId="0" fontId="27" fillId="23" borderId="43" applyNumberFormat="0" applyAlignment="0" applyProtection="0"/>
    <xf numFmtId="0" fontId="27" fillId="23" borderId="43" applyNumberFormat="0" applyAlignment="0" applyProtection="0"/>
    <xf numFmtId="0" fontId="27" fillId="23" borderId="43" applyNumberFormat="0" applyAlignment="0" applyProtection="0"/>
    <xf numFmtId="0" fontId="27" fillId="23" borderId="43" applyNumberFormat="0" applyAlignment="0" applyProtection="0"/>
    <xf numFmtId="0" fontId="27" fillId="23" borderId="43" applyNumberFormat="0" applyAlignment="0" applyProtection="0"/>
    <xf numFmtId="0" fontId="107" fillId="23" borderId="43" applyNumberFormat="0" applyAlignment="0" applyProtection="0"/>
    <xf numFmtId="0" fontId="27" fillId="23" borderId="43" applyNumberFormat="0" applyAlignment="0" applyProtection="0"/>
    <xf numFmtId="0" fontId="27" fillId="23" borderId="43" applyNumberFormat="0" applyAlignment="0" applyProtection="0"/>
    <xf numFmtId="0" fontId="107" fillId="23" borderId="43" applyNumberFormat="0" applyAlignment="0" applyProtection="0"/>
    <xf numFmtId="0" fontId="27" fillId="23" borderId="43" applyNumberFormat="0" applyAlignment="0" applyProtection="0"/>
    <xf numFmtId="0" fontId="27" fillId="23" borderId="43" applyNumberFormat="0" applyAlignment="0" applyProtection="0"/>
    <xf numFmtId="0" fontId="27" fillId="23" borderId="43" applyNumberFormat="0" applyAlignment="0" applyProtection="0"/>
    <xf numFmtId="0" fontId="107" fillId="23" borderId="43" applyNumberFormat="0" applyAlignment="0" applyProtection="0"/>
    <xf numFmtId="0" fontId="107" fillId="23" borderId="43" applyNumberFormat="0" applyAlignment="0" applyProtection="0"/>
    <xf numFmtId="0" fontId="27" fillId="23" borderId="43" applyNumberFormat="0" applyAlignment="0" applyProtection="0"/>
    <xf numFmtId="0" fontId="27" fillId="59" borderId="43" applyNumberFormat="0" applyAlignment="0" applyProtection="0"/>
    <xf numFmtId="0" fontId="27" fillId="59"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27" fillId="59" borderId="43" applyNumberFormat="0" applyAlignment="0" applyProtection="0"/>
    <xf numFmtId="0" fontId="27" fillId="23" borderId="43" applyNumberFormat="0" applyAlignment="0" applyProtection="0"/>
    <xf numFmtId="0" fontId="27" fillId="23" borderId="43" applyNumberFormat="0" applyAlignment="0" applyProtection="0"/>
    <xf numFmtId="0" fontId="27" fillId="23" borderId="43" applyNumberFormat="0" applyAlignment="0" applyProtection="0"/>
    <xf numFmtId="0" fontId="27" fillId="23" borderId="43" applyNumberFormat="0" applyAlignment="0" applyProtection="0"/>
    <xf numFmtId="0" fontId="27" fillId="23" borderId="43" applyNumberFormat="0" applyAlignment="0" applyProtection="0"/>
    <xf numFmtId="0" fontId="27" fillId="23" borderId="43" applyNumberFormat="0" applyAlignment="0" applyProtection="0"/>
    <xf numFmtId="0" fontId="27" fillId="23" borderId="43" applyNumberFormat="0" applyAlignment="0" applyProtection="0"/>
    <xf numFmtId="0" fontId="27"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95" fillId="23" borderId="43" applyNumberFormat="0" applyAlignment="0" applyProtection="0"/>
    <xf numFmtId="0" fontId="27" fillId="59" borderId="43" applyNumberFormat="0" applyAlignment="0" applyProtection="0"/>
    <xf numFmtId="0" fontId="95" fillId="23" borderId="43" applyNumberFormat="0" applyAlignment="0" applyProtection="0"/>
    <xf numFmtId="0" fontId="27" fillId="59" borderId="43" applyNumberFormat="0" applyAlignment="0" applyProtection="0"/>
    <xf numFmtId="0" fontId="95" fillId="23" borderId="43" applyNumberFormat="0" applyAlignment="0" applyProtection="0"/>
    <xf numFmtId="0" fontId="95" fillId="23" borderId="43" applyNumberFormat="0" applyAlignment="0" applyProtection="0"/>
    <xf numFmtId="0" fontId="27" fillId="59" borderId="43" applyNumberFormat="0" applyAlignment="0" applyProtection="0"/>
    <xf numFmtId="0" fontId="27" fillId="23" borderId="43" applyNumberFormat="0" applyAlignment="0" applyProtection="0"/>
    <xf numFmtId="0" fontId="27" fillId="23" borderId="43" applyNumberFormat="0" applyAlignment="0" applyProtection="0"/>
    <xf numFmtId="0" fontId="27" fillId="23" borderId="43" applyNumberFormat="0" applyAlignment="0" applyProtection="0"/>
    <xf numFmtId="0" fontId="27" fillId="23" borderId="43" applyNumberFormat="0" applyAlignment="0" applyProtection="0"/>
    <xf numFmtId="0" fontId="27" fillId="23" borderId="43" applyNumberFormat="0" applyAlignment="0" applyProtection="0"/>
    <xf numFmtId="0" fontId="27" fillId="23" borderId="43" applyNumberFormat="0" applyAlignment="0" applyProtection="0"/>
    <xf numFmtId="0" fontId="27" fillId="23" borderId="43" applyNumberFormat="0" applyAlignment="0" applyProtection="0"/>
    <xf numFmtId="0" fontId="27" fillId="23" borderId="43" applyNumberFormat="0" applyAlignment="0" applyProtection="0"/>
    <xf numFmtId="0" fontId="27" fillId="23" borderId="43" applyNumberFormat="0" applyAlignment="0" applyProtection="0"/>
    <xf numFmtId="0" fontId="27" fillId="23" borderId="43" applyNumberFormat="0" applyAlignment="0" applyProtection="0"/>
    <xf numFmtId="0" fontId="27" fillId="23" borderId="43" applyNumberFormat="0" applyAlignment="0" applyProtection="0"/>
    <xf numFmtId="0" fontId="27" fillId="23" borderId="43" applyNumberFormat="0" applyAlignment="0" applyProtection="0"/>
    <xf numFmtId="0" fontId="27" fillId="23" borderId="43" applyNumberFormat="0" applyAlignment="0" applyProtection="0"/>
    <xf numFmtId="0" fontId="27" fillId="23" borderId="43" applyNumberFormat="0" applyAlignment="0" applyProtection="0"/>
    <xf numFmtId="0" fontId="27" fillId="23" borderId="43" applyNumberFormat="0" applyAlignment="0" applyProtection="0"/>
    <xf numFmtId="0" fontId="27" fillId="23" borderId="43" applyNumberFormat="0" applyAlignment="0" applyProtection="0"/>
    <xf numFmtId="0" fontId="27" fillId="23" borderId="43" applyNumberFormat="0" applyAlignment="0" applyProtection="0"/>
    <xf numFmtId="0" fontId="27" fillId="23" borderId="43" applyNumberFormat="0" applyAlignment="0" applyProtection="0"/>
    <xf numFmtId="0" fontId="27" fillId="23" borderId="43" applyNumberFormat="0" applyAlignment="0" applyProtection="0"/>
    <xf numFmtId="0" fontId="27" fillId="23" borderId="43" applyNumberFormat="0" applyAlignment="0" applyProtection="0"/>
    <xf numFmtId="0" fontId="27" fillId="23" borderId="43" applyNumberFormat="0" applyAlignment="0" applyProtection="0"/>
    <xf numFmtId="0" fontId="27" fillId="23" borderId="43" applyNumberFormat="0" applyAlignment="0" applyProtection="0"/>
    <xf numFmtId="0" fontId="27" fillId="23" borderId="43" applyNumberFormat="0" applyAlignment="0" applyProtection="0"/>
    <xf numFmtId="0" fontId="27" fillId="23" borderId="43" applyNumberFormat="0" applyAlignment="0" applyProtection="0"/>
    <xf numFmtId="0" fontId="27" fillId="23" borderId="43" applyNumberFormat="0" applyAlignment="0" applyProtection="0"/>
    <xf numFmtId="0" fontId="27" fillId="23" borderId="43" applyNumberFormat="0" applyAlignment="0" applyProtection="0"/>
    <xf numFmtId="0" fontId="28" fillId="23" borderId="42" applyNumberFormat="0" applyAlignment="0" applyProtection="0"/>
    <xf numFmtId="0" fontId="28" fillId="23" borderId="42" applyNumberFormat="0" applyAlignment="0" applyProtection="0"/>
    <xf numFmtId="0" fontId="28" fillId="23" borderId="42" applyNumberFormat="0" applyAlignment="0" applyProtection="0"/>
    <xf numFmtId="0" fontId="28" fillId="23" borderId="42" applyNumberFormat="0" applyAlignment="0" applyProtection="0"/>
    <xf numFmtId="0" fontId="28" fillId="23" borderId="42" applyNumberFormat="0" applyAlignment="0" applyProtection="0"/>
    <xf numFmtId="0" fontId="28" fillId="23" borderId="42" applyNumberFormat="0" applyAlignment="0" applyProtection="0"/>
    <xf numFmtId="0" fontId="28" fillId="23" borderId="42" applyNumberFormat="0" applyAlignment="0" applyProtection="0"/>
    <xf numFmtId="0" fontId="28" fillId="23" borderId="42" applyNumberFormat="0" applyAlignment="0" applyProtection="0"/>
    <xf numFmtId="0" fontId="28" fillId="23" borderId="42" applyNumberFormat="0" applyAlignment="0" applyProtection="0"/>
    <xf numFmtId="0" fontId="28" fillId="23" borderId="42" applyNumberFormat="0" applyAlignment="0" applyProtection="0"/>
    <xf numFmtId="0" fontId="7" fillId="23" borderId="42" applyNumberFormat="0" applyAlignment="0" applyProtection="0"/>
    <xf numFmtId="0" fontId="108" fillId="23" borderId="42" applyNumberFormat="0" applyAlignment="0" applyProtection="0"/>
    <xf numFmtId="0" fontId="28" fillId="23" borderId="42" applyNumberFormat="0" applyAlignment="0" applyProtection="0"/>
    <xf numFmtId="0" fontId="28" fillId="23" borderId="42" applyNumberFormat="0" applyAlignment="0" applyProtection="0"/>
    <xf numFmtId="0" fontId="7" fillId="23" borderId="42" applyNumberFormat="0" applyAlignment="0" applyProtection="0"/>
    <xf numFmtId="0" fontId="7" fillId="23" borderId="42" applyNumberFormat="0" applyAlignment="0" applyProtection="0"/>
    <xf numFmtId="0" fontId="7" fillId="23" borderId="42" applyNumberFormat="0" applyAlignment="0" applyProtection="0"/>
    <xf numFmtId="0" fontId="7" fillId="23" borderId="42" applyNumberFormat="0" applyAlignment="0" applyProtection="0"/>
    <xf numFmtId="0" fontId="7" fillId="23" borderId="42" applyNumberFormat="0" applyAlignment="0" applyProtection="0"/>
    <xf numFmtId="0" fontId="7" fillId="23" borderId="42" applyNumberFormat="0" applyAlignment="0" applyProtection="0"/>
    <xf numFmtId="0" fontId="7" fillId="23" borderId="42" applyNumberFormat="0" applyAlignment="0" applyProtection="0"/>
    <xf numFmtId="0" fontId="7" fillId="23" borderId="42" applyNumberFormat="0" applyAlignment="0" applyProtection="0"/>
    <xf numFmtId="0" fontId="7" fillId="23" borderId="42" applyNumberFormat="0" applyAlignment="0" applyProtection="0"/>
    <xf numFmtId="0" fontId="7" fillId="23" borderId="42" applyNumberFormat="0" applyAlignment="0" applyProtection="0"/>
    <xf numFmtId="0" fontId="7" fillId="23" borderId="42" applyNumberFormat="0" applyAlignment="0" applyProtection="0"/>
    <xf numFmtId="0" fontId="7" fillId="23" borderId="42" applyNumberFormat="0" applyAlignment="0" applyProtection="0"/>
    <xf numFmtId="0" fontId="7" fillId="23" borderId="42" applyNumberFormat="0" applyAlignment="0" applyProtection="0"/>
    <xf numFmtId="0" fontId="7" fillId="23" borderId="42" applyNumberFormat="0" applyAlignment="0" applyProtection="0"/>
    <xf numFmtId="0" fontId="7" fillId="23" borderId="42" applyNumberFormat="0" applyAlignment="0" applyProtection="0"/>
    <xf numFmtId="0" fontId="7" fillId="23" borderId="42" applyNumberFormat="0" applyAlignment="0" applyProtection="0"/>
    <xf numFmtId="0" fontId="7" fillId="23" borderId="42" applyNumberFormat="0" applyAlignment="0" applyProtection="0"/>
    <xf numFmtId="0" fontId="7" fillId="23" borderId="42" applyNumberFormat="0" applyAlignment="0" applyProtection="0"/>
    <xf numFmtId="0" fontId="7" fillId="23" borderId="42" applyNumberFormat="0" applyAlignment="0" applyProtection="0"/>
    <xf numFmtId="0" fontId="7" fillId="23" borderId="42" applyNumberFormat="0" applyAlignment="0" applyProtection="0"/>
    <xf numFmtId="0" fontId="7" fillId="23" borderId="42" applyNumberFormat="0" applyAlignment="0" applyProtection="0"/>
    <xf numFmtId="0" fontId="7" fillId="23" borderId="42" applyNumberFormat="0" applyAlignment="0" applyProtection="0"/>
    <xf numFmtId="0" fontId="7" fillId="23" borderId="42" applyNumberFormat="0" applyAlignment="0" applyProtection="0"/>
    <xf numFmtId="0" fontId="7" fillId="23" borderId="42" applyNumberFormat="0" applyAlignment="0" applyProtection="0"/>
    <xf numFmtId="0" fontId="7" fillId="23" borderId="42" applyNumberFormat="0" applyAlignment="0" applyProtection="0"/>
    <xf numFmtId="0" fontId="7" fillId="23" borderId="42" applyNumberFormat="0" applyAlignment="0" applyProtection="0"/>
    <xf numFmtId="0" fontId="7" fillId="23" borderId="42" applyNumberFormat="0" applyAlignment="0" applyProtection="0"/>
    <xf numFmtId="0" fontId="7" fillId="23" borderId="42" applyNumberFormat="0" applyAlignment="0" applyProtection="0"/>
    <xf numFmtId="0" fontId="7" fillId="23" borderId="42" applyNumberFormat="0" applyAlignment="0" applyProtection="0"/>
    <xf numFmtId="0" fontId="7" fillId="23" borderId="42" applyNumberFormat="0" applyAlignment="0" applyProtection="0"/>
    <xf numFmtId="0" fontId="7" fillId="23" borderId="42" applyNumberFormat="0" applyAlignment="0" applyProtection="0"/>
    <xf numFmtId="0" fontId="7" fillId="23" borderId="42" applyNumberFormat="0" applyAlignment="0" applyProtection="0"/>
    <xf numFmtId="0" fontId="7" fillId="23" borderId="42" applyNumberFormat="0" applyAlignment="0" applyProtection="0"/>
    <xf numFmtId="0" fontId="7" fillId="23" borderId="42" applyNumberFormat="0" applyAlignment="0" applyProtection="0"/>
    <xf numFmtId="0" fontId="7" fillId="23" borderId="42" applyNumberFormat="0" applyAlignment="0" applyProtection="0"/>
    <xf numFmtId="0" fontId="7" fillId="23" borderId="42" applyNumberFormat="0" applyAlignment="0" applyProtection="0"/>
    <xf numFmtId="0" fontId="7" fillId="23" borderId="42" applyNumberFormat="0" applyAlignment="0" applyProtection="0"/>
    <xf numFmtId="0" fontId="7" fillId="23" borderId="42" applyNumberFormat="0" applyAlignment="0" applyProtection="0"/>
    <xf numFmtId="0" fontId="108" fillId="23" borderId="42" applyNumberFormat="0" applyAlignment="0" applyProtection="0"/>
    <xf numFmtId="0" fontId="108" fillId="23" borderId="42" applyNumberFormat="0" applyAlignment="0" applyProtection="0"/>
    <xf numFmtId="0" fontId="108" fillId="23" borderId="42" applyNumberFormat="0" applyAlignment="0" applyProtection="0"/>
    <xf numFmtId="0" fontId="108" fillId="23" borderId="42" applyNumberFormat="0" applyAlignment="0" applyProtection="0"/>
    <xf numFmtId="0" fontId="108" fillId="23" borderId="42" applyNumberFormat="0" applyAlignment="0" applyProtection="0"/>
    <xf numFmtId="0" fontId="108" fillId="23" borderId="42" applyNumberFormat="0" applyAlignment="0" applyProtection="0"/>
    <xf numFmtId="0" fontId="108" fillId="23" borderId="42" applyNumberFormat="0" applyAlignment="0" applyProtection="0"/>
    <xf numFmtId="0" fontId="7" fillId="23" borderId="42" applyNumberFormat="0" applyAlignment="0" applyProtection="0"/>
    <xf numFmtId="0" fontId="7" fillId="23" borderId="42" applyNumberFormat="0" applyAlignment="0" applyProtection="0"/>
    <xf numFmtId="0" fontId="7" fillId="23" borderId="42" applyNumberFormat="0" applyAlignment="0" applyProtection="0"/>
    <xf numFmtId="0" fontId="7" fillId="23" borderId="42" applyNumberFormat="0" applyAlignment="0" applyProtection="0"/>
    <xf numFmtId="0" fontId="7" fillId="23" borderId="42" applyNumberFormat="0" applyAlignment="0" applyProtection="0"/>
    <xf numFmtId="0" fontId="7" fillId="23" borderId="42" applyNumberFormat="0" applyAlignment="0" applyProtection="0"/>
    <xf numFmtId="0" fontId="7" fillId="23" borderId="42" applyNumberFormat="0" applyAlignment="0" applyProtection="0"/>
    <xf numFmtId="0" fontId="28" fillId="59" borderId="42" applyNumberFormat="0" applyAlignment="0" applyProtection="0"/>
    <xf numFmtId="0" fontId="108" fillId="23" borderId="42" applyNumberFormat="0" applyAlignment="0" applyProtection="0"/>
    <xf numFmtId="0" fontId="108" fillId="23" borderId="42" applyNumberFormat="0" applyAlignment="0" applyProtection="0"/>
    <xf numFmtId="0" fontId="108" fillId="23" borderId="42" applyNumberFormat="0" applyAlignment="0" applyProtection="0"/>
    <xf numFmtId="0" fontId="108" fillId="23" borderId="42" applyNumberFormat="0" applyAlignment="0" applyProtection="0"/>
    <xf numFmtId="0" fontId="108" fillId="23" borderId="42" applyNumberFormat="0" applyAlignment="0" applyProtection="0"/>
    <xf numFmtId="0" fontId="108" fillId="23" borderId="42" applyNumberFormat="0" applyAlignment="0" applyProtection="0"/>
    <xf numFmtId="0" fontId="108" fillId="23" borderId="42" applyNumberFormat="0" applyAlignment="0" applyProtection="0"/>
    <xf numFmtId="0" fontId="108" fillId="23" borderId="42" applyNumberFormat="0" applyAlignment="0" applyProtection="0"/>
    <xf numFmtId="0" fontId="28" fillId="59" borderId="42" applyNumberFormat="0" applyAlignment="0" applyProtection="0"/>
    <xf numFmtId="0" fontId="108" fillId="23" borderId="42" applyNumberFormat="0" applyAlignment="0" applyProtection="0"/>
    <xf numFmtId="0" fontId="108" fillId="23" borderId="42" applyNumberFormat="0" applyAlignment="0" applyProtection="0"/>
    <xf numFmtId="0" fontId="108" fillId="23" borderId="42" applyNumberFormat="0" applyAlignment="0" applyProtection="0"/>
    <xf numFmtId="0" fontId="108" fillId="23" borderId="42" applyNumberFormat="0" applyAlignment="0" applyProtection="0"/>
    <xf numFmtId="0" fontId="108" fillId="23" borderId="42" applyNumberFormat="0" applyAlignment="0" applyProtection="0"/>
    <xf numFmtId="0" fontId="108" fillId="23" borderId="42" applyNumberFormat="0" applyAlignment="0" applyProtection="0"/>
    <xf numFmtId="0" fontId="108" fillId="23" borderId="42" applyNumberFormat="0" applyAlignment="0" applyProtection="0"/>
    <xf numFmtId="0" fontId="108" fillId="23" borderId="42" applyNumberFormat="0" applyAlignment="0" applyProtection="0"/>
    <xf numFmtId="0" fontId="108" fillId="23" borderId="42" applyNumberFormat="0" applyAlignment="0" applyProtection="0"/>
    <xf numFmtId="0" fontId="108" fillId="23" borderId="42" applyNumberFormat="0" applyAlignment="0" applyProtection="0"/>
    <xf numFmtId="0" fontId="108" fillId="23" borderId="42" applyNumberFormat="0" applyAlignment="0" applyProtection="0"/>
    <xf numFmtId="0" fontId="108" fillId="23" borderId="42" applyNumberFormat="0" applyAlignment="0" applyProtection="0"/>
    <xf numFmtId="0" fontId="108" fillId="23" borderId="42" applyNumberFormat="0" applyAlignment="0" applyProtection="0"/>
    <xf numFmtId="0" fontId="108" fillId="23" borderId="42" applyNumberFormat="0" applyAlignment="0" applyProtection="0"/>
    <xf numFmtId="0" fontId="108" fillId="23" borderId="42" applyNumberFormat="0" applyAlignment="0" applyProtection="0"/>
    <xf numFmtId="0" fontId="108" fillId="23" borderId="42" applyNumberFormat="0" applyAlignment="0" applyProtection="0"/>
    <xf numFmtId="0" fontId="108" fillId="23" borderId="42" applyNumberFormat="0" applyAlignment="0" applyProtection="0"/>
    <xf numFmtId="0" fontId="28" fillId="59" borderId="42" applyNumberFormat="0" applyAlignment="0" applyProtection="0"/>
    <xf numFmtId="0" fontId="28" fillId="59" borderId="42" applyNumberFormat="0" applyAlignment="0" applyProtection="0"/>
    <xf numFmtId="0" fontId="108" fillId="23" borderId="42" applyNumberFormat="0" applyAlignment="0" applyProtection="0"/>
    <xf numFmtId="0" fontId="108" fillId="23" borderId="42" applyNumberFormat="0" applyAlignment="0" applyProtection="0"/>
    <xf numFmtId="0" fontId="28" fillId="59" borderId="42" applyNumberFormat="0" applyAlignment="0" applyProtection="0"/>
    <xf numFmtId="0" fontId="108" fillId="23" borderId="42" applyNumberFormat="0" applyAlignment="0" applyProtection="0"/>
    <xf numFmtId="0" fontId="28" fillId="59" borderId="42" applyNumberFormat="0" applyAlignment="0" applyProtection="0"/>
    <xf numFmtId="0" fontId="7" fillId="23" borderId="42" applyNumberFormat="0" applyAlignment="0" applyProtection="0"/>
    <xf numFmtId="0" fontId="7" fillId="23" borderId="42" applyNumberFormat="0" applyAlignment="0" applyProtection="0"/>
    <xf numFmtId="0" fontId="7" fillId="23" borderId="42" applyNumberFormat="0" applyAlignment="0" applyProtection="0"/>
    <xf numFmtId="0" fontId="7" fillId="23" borderId="42" applyNumberFormat="0" applyAlignment="0" applyProtection="0"/>
    <xf numFmtId="0" fontId="7" fillId="23" borderId="42" applyNumberFormat="0" applyAlignment="0" applyProtection="0"/>
    <xf numFmtId="0" fontId="7" fillId="23" borderId="42" applyNumberFormat="0" applyAlignment="0" applyProtection="0"/>
    <xf numFmtId="0" fontId="108" fillId="23" borderId="42" applyNumberFormat="0" applyAlignment="0" applyProtection="0"/>
    <xf numFmtId="0" fontId="108" fillId="23" borderId="42" applyNumberFormat="0" applyAlignment="0" applyProtection="0"/>
    <xf numFmtId="0" fontId="108" fillId="23" borderId="42" applyNumberFormat="0" applyAlignment="0" applyProtection="0"/>
    <xf numFmtId="0" fontId="108" fillId="23" borderId="42" applyNumberFormat="0" applyAlignment="0" applyProtection="0"/>
    <xf numFmtId="0" fontId="28" fillId="59" borderId="42" applyNumberFormat="0" applyAlignment="0" applyProtection="0"/>
    <xf numFmtId="0" fontId="108" fillId="23" borderId="42" applyNumberFormat="0" applyAlignment="0" applyProtection="0"/>
    <xf numFmtId="0" fontId="28" fillId="59" borderId="42" applyNumberFormat="0" applyAlignment="0" applyProtection="0"/>
    <xf numFmtId="0" fontId="108" fillId="23" borderId="42" applyNumberFormat="0" applyAlignment="0" applyProtection="0"/>
    <xf numFmtId="0" fontId="108" fillId="23" borderId="42" applyNumberFormat="0" applyAlignment="0" applyProtection="0"/>
    <xf numFmtId="0" fontId="28" fillId="59" borderId="42" applyNumberFormat="0" applyAlignment="0" applyProtection="0"/>
    <xf numFmtId="0" fontId="108" fillId="23" borderId="42" applyNumberFormat="0" applyAlignment="0" applyProtection="0"/>
    <xf numFmtId="0" fontId="28" fillId="59" borderId="42" applyNumberFormat="0" applyAlignment="0" applyProtection="0"/>
    <xf numFmtId="0" fontId="108" fillId="23" borderId="42" applyNumberFormat="0" applyAlignment="0" applyProtection="0"/>
    <xf numFmtId="0" fontId="108" fillId="23" borderId="42" applyNumberFormat="0" applyAlignment="0" applyProtection="0"/>
    <xf numFmtId="0" fontId="108" fillId="23" borderId="42" applyNumberFormat="0" applyAlignment="0" applyProtection="0"/>
    <xf numFmtId="0" fontId="108" fillId="23" borderId="42" applyNumberFormat="0" applyAlignment="0" applyProtection="0"/>
    <xf numFmtId="0" fontId="28" fillId="59" borderId="42" applyNumberFormat="0" applyAlignment="0" applyProtection="0"/>
    <xf numFmtId="0" fontId="108" fillId="23" borderId="42" applyNumberFormat="0" applyAlignment="0" applyProtection="0"/>
    <xf numFmtId="0" fontId="28" fillId="59" borderId="42" applyNumberFormat="0" applyAlignment="0" applyProtection="0"/>
    <xf numFmtId="0" fontId="108" fillId="23" borderId="42" applyNumberFormat="0" applyAlignment="0" applyProtection="0"/>
    <xf numFmtId="0" fontId="108" fillId="23" borderId="42" applyNumberFormat="0" applyAlignment="0" applyProtection="0"/>
    <xf numFmtId="0" fontId="28" fillId="59" borderId="42" applyNumberFormat="0" applyAlignment="0" applyProtection="0"/>
    <xf numFmtId="0" fontId="108" fillId="23" borderId="42" applyNumberFormat="0" applyAlignment="0" applyProtection="0"/>
    <xf numFmtId="0" fontId="7" fillId="23" borderId="42" applyNumberFormat="0" applyAlignment="0" applyProtection="0"/>
    <xf numFmtId="0" fontId="28" fillId="59" borderId="42" applyNumberFormat="0" applyAlignment="0" applyProtection="0"/>
    <xf numFmtId="0" fontId="7" fillId="23" borderId="42" applyNumberFormat="0" applyAlignment="0" applyProtection="0"/>
    <xf numFmtId="0" fontId="28" fillId="59" borderId="42" applyNumberFormat="0" applyAlignment="0" applyProtection="0"/>
    <xf numFmtId="0" fontId="28" fillId="59" borderId="42" applyNumberFormat="0" applyAlignment="0" applyProtection="0"/>
    <xf numFmtId="0" fontId="28" fillId="59" borderId="42" applyNumberFormat="0" applyAlignment="0" applyProtection="0"/>
    <xf numFmtId="0" fontId="7" fillId="23" borderId="42" applyNumberFormat="0" applyAlignment="0" applyProtection="0"/>
    <xf numFmtId="0" fontId="7" fillId="23" borderId="42" applyNumberFormat="0" applyAlignment="0" applyProtection="0"/>
    <xf numFmtId="0" fontId="28" fillId="59" borderId="42" applyNumberFormat="0" applyAlignment="0" applyProtection="0"/>
    <xf numFmtId="0" fontId="7" fillId="23" borderId="42" applyNumberFormat="0" applyAlignment="0" applyProtection="0"/>
    <xf numFmtId="0" fontId="7" fillId="23" borderId="42" applyNumberFormat="0" applyAlignment="0" applyProtection="0"/>
    <xf numFmtId="0" fontId="108" fillId="23" borderId="42" applyNumberFormat="0" applyAlignment="0" applyProtection="0"/>
    <xf numFmtId="0" fontId="28" fillId="59" borderId="42" applyNumberFormat="0" applyAlignment="0" applyProtection="0"/>
    <xf numFmtId="0" fontId="28" fillId="59" borderId="42" applyNumberFormat="0" applyAlignment="0" applyProtection="0"/>
    <xf numFmtId="0" fontId="28" fillId="59" borderId="42" applyNumberFormat="0" applyAlignment="0" applyProtection="0"/>
    <xf numFmtId="0" fontId="7" fillId="23" borderId="42" applyNumberFormat="0" applyAlignment="0" applyProtection="0"/>
    <xf numFmtId="0" fontId="108" fillId="23" borderId="42" applyNumberFormat="0" applyAlignment="0" applyProtection="0"/>
    <xf numFmtId="0" fontId="7" fillId="23" borderId="42" applyNumberFormat="0" applyAlignment="0" applyProtection="0"/>
    <xf numFmtId="0" fontId="28" fillId="59" borderId="42" applyNumberFormat="0" applyAlignment="0" applyProtection="0"/>
    <xf numFmtId="0" fontId="28" fillId="59" borderId="42" applyNumberFormat="0" applyAlignment="0" applyProtection="0"/>
    <xf numFmtId="0" fontId="28" fillId="59" borderId="42" applyNumberFormat="0" applyAlignment="0" applyProtection="0"/>
    <xf numFmtId="0" fontId="7" fillId="23" borderId="42" applyNumberFormat="0" applyAlignment="0" applyProtection="0"/>
    <xf numFmtId="0" fontId="108" fillId="23" borderId="42" applyNumberFormat="0" applyAlignment="0" applyProtection="0"/>
    <xf numFmtId="0" fontId="28" fillId="23" borderId="42" applyNumberFormat="0" applyAlignment="0" applyProtection="0"/>
    <xf numFmtId="0" fontId="28" fillId="23" borderId="42" applyNumberFormat="0" applyAlignment="0" applyProtection="0"/>
    <xf numFmtId="0" fontId="28" fillId="23" borderId="42" applyNumberFormat="0" applyAlignment="0" applyProtection="0"/>
    <xf numFmtId="0" fontId="108" fillId="23" borderId="42" applyNumberFormat="0" applyAlignment="0" applyProtection="0"/>
    <xf numFmtId="0" fontId="28" fillId="59" borderId="42" applyNumberFormat="0" applyAlignment="0" applyProtection="0"/>
    <xf numFmtId="0" fontId="28" fillId="59"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28" fillId="59" borderId="42" applyNumberFormat="0" applyAlignment="0" applyProtection="0"/>
    <xf numFmtId="0" fontId="28" fillId="23" borderId="42" applyNumberFormat="0" applyAlignment="0" applyProtection="0"/>
    <xf numFmtId="0" fontId="28" fillId="23" borderId="42" applyNumberFormat="0" applyAlignment="0" applyProtection="0"/>
    <xf numFmtId="0" fontId="28" fillId="23" borderId="42" applyNumberFormat="0" applyAlignment="0" applyProtection="0"/>
    <xf numFmtId="0" fontId="28" fillId="23" borderId="42" applyNumberFormat="0" applyAlignment="0" applyProtection="0"/>
    <xf numFmtId="0" fontId="28" fillId="23" borderId="42" applyNumberFormat="0" applyAlignment="0" applyProtection="0"/>
    <xf numFmtId="0" fontId="28"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62" fillId="23" borderId="42" applyNumberFormat="0" applyAlignment="0" applyProtection="0"/>
    <xf numFmtId="0" fontId="28" fillId="59" borderId="42" applyNumberFormat="0" applyAlignment="0" applyProtection="0"/>
    <xf numFmtId="0" fontId="28" fillId="59" borderId="42" applyNumberFormat="0" applyAlignment="0" applyProtection="0"/>
    <xf numFmtId="0" fontId="62" fillId="23" borderId="42" applyNumberFormat="0" applyAlignment="0" applyProtection="0"/>
    <xf numFmtId="0" fontId="62" fillId="23" borderId="42" applyNumberFormat="0" applyAlignment="0" applyProtection="0"/>
    <xf numFmtId="0" fontId="28" fillId="59" borderId="42" applyNumberFormat="0" applyAlignment="0" applyProtection="0"/>
    <xf numFmtId="0" fontId="28" fillId="23" borderId="42" applyNumberFormat="0" applyAlignment="0" applyProtection="0"/>
    <xf numFmtId="0" fontId="28" fillId="59" borderId="42" applyNumberFormat="0" applyAlignment="0" applyProtection="0"/>
    <xf numFmtId="0" fontId="28" fillId="23" borderId="42" applyNumberFormat="0" applyAlignment="0" applyProtection="0"/>
    <xf numFmtId="0" fontId="28" fillId="23" borderId="42" applyNumberFormat="0" applyAlignment="0" applyProtection="0"/>
    <xf numFmtId="0" fontId="28" fillId="23" borderId="42" applyNumberFormat="0" applyAlignment="0" applyProtection="0"/>
    <xf numFmtId="0" fontId="28" fillId="23" borderId="42" applyNumberFormat="0" applyAlignment="0" applyProtection="0"/>
    <xf numFmtId="0" fontId="28" fillId="59" borderId="42" applyNumberFormat="0" applyAlignment="0" applyProtection="0"/>
    <xf numFmtId="0" fontId="28" fillId="59" borderId="42" applyNumberFormat="0" applyAlignment="0" applyProtection="0"/>
    <xf numFmtId="0" fontId="28" fillId="23" borderId="42" applyNumberFormat="0" applyAlignment="0" applyProtection="0"/>
    <xf numFmtId="0" fontId="28" fillId="59" borderId="42" applyNumberFormat="0" applyAlignment="0" applyProtection="0"/>
    <xf numFmtId="0" fontId="28" fillId="23" borderId="42" applyNumberFormat="0" applyAlignment="0" applyProtection="0"/>
    <xf numFmtId="0" fontId="28" fillId="23" borderId="42" applyNumberFormat="0" applyAlignment="0" applyProtection="0"/>
    <xf numFmtId="0" fontId="28" fillId="59" borderId="42" applyNumberFormat="0" applyAlignment="0" applyProtection="0"/>
    <xf numFmtId="0" fontId="28" fillId="23" borderId="42" applyNumberFormat="0" applyAlignment="0" applyProtection="0"/>
    <xf numFmtId="0" fontId="28" fillId="59" borderId="42" applyNumberFormat="0" applyAlignment="0" applyProtection="0"/>
    <xf numFmtId="0" fontId="28" fillId="23" borderId="42" applyNumberFormat="0" applyAlignment="0" applyProtection="0"/>
    <xf numFmtId="0" fontId="28" fillId="23" borderId="42" applyNumberFormat="0" applyAlignment="0" applyProtection="0"/>
    <xf numFmtId="0" fontId="28" fillId="23" borderId="42" applyNumberFormat="0" applyAlignment="0" applyProtection="0"/>
    <xf numFmtId="0" fontId="28" fillId="59" borderId="42" applyNumberFormat="0" applyAlignment="0" applyProtection="0"/>
    <xf numFmtId="0" fontId="28" fillId="59" borderId="42" applyNumberFormat="0" applyAlignment="0" applyProtection="0"/>
    <xf numFmtId="0" fontId="28" fillId="59" borderId="42" applyNumberFormat="0" applyAlignment="0" applyProtection="0"/>
    <xf numFmtId="0" fontId="28" fillId="23" borderId="42" applyNumberFormat="0" applyAlignment="0" applyProtection="0"/>
    <xf numFmtId="0" fontId="28" fillId="23" borderId="42" applyNumberFormat="0" applyAlignment="0" applyProtection="0"/>
    <xf numFmtId="0" fontId="28" fillId="59" borderId="42" applyNumberFormat="0" applyAlignment="0" applyProtection="0"/>
    <xf numFmtId="0" fontId="28" fillId="23" borderId="42" applyNumberFormat="0" applyAlignment="0" applyProtection="0"/>
    <xf numFmtId="0" fontId="28" fillId="23" borderId="42" applyNumberFormat="0" applyAlignment="0" applyProtection="0"/>
    <xf numFmtId="0" fontId="28" fillId="59" borderId="42" applyNumberFormat="0" applyAlignment="0" applyProtection="0"/>
    <xf numFmtId="0" fontId="28" fillId="23" borderId="42" applyNumberFormat="0" applyAlignment="0" applyProtection="0"/>
    <xf numFmtId="0" fontId="28" fillId="59" borderId="42" applyNumberFormat="0" applyAlignment="0" applyProtection="0"/>
    <xf numFmtId="0" fontId="28" fillId="59" borderId="42" applyNumberFormat="0" applyAlignment="0" applyProtection="0"/>
    <xf numFmtId="0" fontId="28" fillId="59" borderId="42" applyNumberFormat="0" applyAlignment="0" applyProtection="0"/>
    <xf numFmtId="0" fontId="28" fillId="23" borderId="42" applyNumberFormat="0" applyAlignment="0" applyProtection="0"/>
    <xf numFmtId="0" fontId="28" fillId="23" borderId="42" applyNumberFormat="0" applyAlignment="0" applyProtection="0"/>
    <xf numFmtId="0" fontId="28" fillId="59" borderId="42" applyNumberFormat="0" applyAlignment="0" applyProtection="0"/>
    <xf numFmtId="0" fontId="28" fillId="23" borderId="42" applyNumberFormat="0" applyAlignment="0" applyProtection="0"/>
    <xf numFmtId="0" fontId="28" fillId="23" borderId="42" applyNumberFormat="0" applyAlignment="0" applyProtection="0"/>
    <xf numFmtId="0" fontId="28" fillId="23" borderId="42" applyNumberFormat="0" applyAlignment="0" applyProtection="0"/>
    <xf numFmtId="0" fontId="28" fillId="23" borderId="42" applyNumberFormat="0" applyAlignment="0" applyProtection="0"/>
    <xf numFmtId="0" fontId="28" fillId="23" borderId="42" applyNumberFormat="0" applyAlignment="0" applyProtection="0"/>
    <xf numFmtId="0" fontId="28" fillId="23" borderId="42" applyNumberFormat="0" applyAlignment="0" applyProtection="0"/>
    <xf numFmtId="0" fontId="28" fillId="59" borderId="42" applyNumberFormat="0" applyAlignment="0" applyProtection="0"/>
    <xf numFmtId="0" fontId="28" fillId="59" borderId="42" applyNumberFormat="0" applyAlignment="0" applyProtection="0"/>
    <xf numFmtId="0" fontId="28" fillId="59" borderId="42" applyNumberFormat="0" applyAlignment="0" applyProtection="0"/>
    <xf numFmtId="0" fontId="28" fillId="23" borderId="42" applyNumberFormat="0" applyAlignment="0" applyProtection="0"/>
    <xf numFmtId="0" fontId="28" fillId="23" borderId="42" applyNumberFormat="0" applyAlignment="0" applyProtection="0"/>
    <xf numFmtId="0" fontId="28" fillId="23" borderId="42" applyNumberFormat="0" applyAlignment="0" applyProtection="0"/>
    <xf numFmtId="0" fontId="28" fillId="23" borderId="42" applyNumberFormat="0" applyAlignment="0" applyProtection="0"/>
    <xf numFmtId="0" fontId="28" fillId="23" borderId="42" applyNumberFormat="0" applyAlignment="0" applyProtection="0"/>
    <xf numFmtId="0" fontId="28" fillId="23" borderId="42" applyNumberFormat="0" applyAlignment="0" applyProtection="0"/>
    <xf numFmtId="0" fontId="28" fillId="59" borderId="42" applyNumberFormat="0" applyAlignment="0" applyProtection="0"/>
    <xf numFmtId="0" fontId="28" fillId="59" borderId="42" applyNumberFormat="0" applyAlignment="0" applyProtection="0"/>
    <xf numFmtId="0" fontId="28" fillId="59" borderId="42" applyNumberFormat="0" applyAlignment="0" applyProtection="0"/>
    <xf numFmtId="0" fontId="28" fillId="23" borderId="42" applyNumberFormat="0" applyAlignment="0" applyProtection="0"/>
    <xf numFmtId="0" fontId="28" fillId="23" borderId="42" applyNumberFormat="0" applyAlignment="0" applyProtection="0"/>
    <xf numFmtId="0" fontId="28" fillId="23" borderId="42" applyNumberFormat="0" applyAlignment="0" applyProtection="0"/>
    <xf numFmtId="0" fontId="28" fillId="23" borderId="42" applyNumberFormat="0" applyAlignment="0" applyProtection="0"/>
    <xf numFmtId="0" fontId="28" fillId="23" borderId="42" applyNumberFormat="0" applyAlignment="0" applyProtection="0"/>
    <xf numFmtId="0" fontId="28" fillId="23" borderId="42" applyNumberFormat="0" applyAlignment="0" applyProtection="0"/>
    <xf numFmtId="0" fontId="28" fillId="23" borderId="42" applyNumberFormat="0" applyAlignment="0" applyProtection="0"/>
    <xf numFmtId="0" fontId="109" fillId="0" borderId="0" applyNumberFormat="0" applyFill="0" applyBorder="0" applyAlignment="0" applyProtection="0">
      <alignment vertical="top"/>
      <protection locked="0"/>
    </xf>
    <xf numFmtId="0" fontId="110" fillId="0" borderId="0" applyNumberFormat="0" applyFill="0" applyBorder="0" applyAlignment="0" applyProtection="0">
      <alignment horizontal="left"/>
    </xf>
    <xf numFmtId="0" fontId="111" fillId="0" borderId="0" applyNumberFormat="0" applyFill="0" applyBorder="0" applyAlignment="0" applyProtection="0">
      <alignment vertical="top"/>
      <protection locked="0"/>
    </xf>
    <xf numFmtId="195" fontId="21" fillId="0" borderId="0" applyFont="0" applyFill="0" applyBorder="0" applyAlignment="0" applyProtection="0"/>
    <xf numFmtId="195" fontId="21" fillId="0" borderId="0" applyFont="0" applyFill="0" applyBorder="0" applyAlignment="0" applyProtection="0"/>
    <xf numFmtId="195" fontId="21" fillId="0" borderId="0" applyFont="0" applyFill="0" applyBorder="0" applyAlignment="0" applyProtection="0"/>
    <xf numFmtId="195" fontId="21" fillId="0" borderId="0" applyFont="0" applyFill="0" applyBorder="0" applyAlignment="0" applyProtection="0"/>
    <xf numFmtId="195" fontId="21" fillId="0" borderId="0" applyFont="0" applyFill="0" applyBorder="0" applyAlignment="0" applyProtection="0"/>
    <xf numFmtId="195" fontId="21" fillId="0" borderId="0" applyFont="0" applyFill="0" applyBorder="0" applyAlignment="0" applyProtection="0"/>
    <xf numFmtId="195" fontId="21" fillId="0" borderId="0" applyFont="0" applyFill="0" applyBorder="0" applyAlignment="0" applyProtection="0"/>
    <xf numFmtId="195" fontId="21" fillId="0" borderId="0" applyFont="0" applyFill="0" applyBorder="0" applyAlignment="0" applyProtection="0"/>
    <xf numFmtId="195" fontId="21" fillId="0" borderId="0" applyFont="0" applyFill="0" applyBorder="0" applyAlignment="0" applyProtection="0"/>
    <xf numFmtId="195" fontId="21" fillId="0" borderId="0" applyFont="0" applyFill="0" applyBorder="0" applyAlignment="0" applyProtection="0"/>
    <xf numFmtId="195" fontId="21" fillId="0" borderId="0" applyFont="0" applyFill="0" applyBorder="0" applyAlignment="0" applyProtection="0"/>
    <xf numFmtId="195" fontId="21" fillId="0" borderId="0" applyFont="0" applyFill="0" applyBorder="0" applyAlignment="0" applyProtection="0"/>
    <xf numFmtId="195" fontId="21" fillId="0" borderId="0" applyFont="0" applyFill="0" applyBorder="0" applyAlignment="0" applyProtection="0"/>
    <xf numFmtId="195" fontId="21" fillId="0" borderId="0" applyFont="0" applyFill="0" applyBorder="0" applyAlignment="0" applyProtection="0"/>
    <xf numFmtId="195" fontId="21" fillId="0" borderId="0" applyFont="0" applyFill="0" applyBorder="0" applyAlignment="0" applyProtection="0"/>
    <xf numFmtId="195" fontId="21" fillId="0" borderId="0" applyFont="0" applyFill="0" applyBorder="0" applyAlignment="0" applyProtection="0"/>
    <xf numFmtId="195" fontId="21" fillId="0" borderId="0" applyFont="0" applyFill="0" applyBorder="0" applyAlignment="0" applyProtection="0"/>
    <xf numFmtId="195" fontId="21" fillId="0" borderId="0" applyFont="0" applyFill="0" applyBorder="0" applyAlignment="0" applyProtection="0"/>
    <xf numFmtId="195" fontId="21" fillId="0" borderId="0" applyFont="0" applyFill="0" applyBorder="0" applyAlignment="0" applyProtection="0"/>
    <xf numFmtId="195" fontId="21" fillId="0" borderId="0" applyFont="0" applyFill="0" applyBorder="0" applyAlignment="0" applyProtection="0"/>
    <xf numFmtId="195" fontId="21" fillId="0" borderId="0" applyFont="0" applyFill="0" applyBorder="0" applyAlignment="0" applyProtection="0"/>
    <xf numFmtId="195" fontId="21" fillId="0" borderId="0" applyFont="0" applyFill="0" applyBorder="0" applyAlignment="0" applyProtection="0"/>
    <xf numFmtId="195" fontId="21" fillId="0" borderId="0" applyFont="0" applyFill="0" applyBorder="0" applyAlignment="0" applyProtection="0"/>
    <xf numFmtId="195" fontId="21" fillId="0" borderId="0" applyFont="0" applyFill="0" applyBorder="0" applyAlignment="0" applyProtection="0"/>
    <xf numFmtId="195" fontId="21" fillId="0" borderId="0" applyFont="0" applyFill="0" applyBorder="0" applyAlignment="0" applyProtection="0"/>
    <xf numFmtId="195" fontId="21" fillId="0" borderId="0" applyFont="0" applyFill="0" applyBorder="0" applyAlignment="0" applyProtection="0"/>
    <xf numFmtId="195" fontId="21" fillId="0" borderId="0" applyFont="0" applyFill="0" applyBorder="0" applyAlignment="0" applyProtection="0"/>
    <xf numFmtId="195" fontId="21" fillId="0" borderId="0" applyFont="0" applyFill="0" applyBorder="0" applyAlignment="0" applyProtection="0"/>
    <xf numFmtId="195" fontId="21" fillId="0" borderId="0" applyFont="0" applyFill="0" applyBorder="0" applyAlignment="0" applyProtection="0"/>
    <xf numFmtId="195" fontId="21" fillId="0" borderId="0" applyFont="0" applyFill="0" applyBorder="0" applyAlignment="0" applyProtection="0"/>
    <xf numFmtId="195" fontId="21" fillId="0" borderId="0" applyFont="0" applyFill="0" applyBorder="0" applyAlignment="0" applyProtection="0"/>
    <xf numFmtId="195" fontId="21" fillId="0" borderId="0" applyFont="0" applyFill="0" applyBorder="0" applyAlignment="0" applyProtection="0"/>
    <xf numFmtId="195" fontId="21" fillId="0" borderId="0" applyFont="0" applyFill="0" applyBorder="0" applyAlignment="0" applyProtection="0"/>
    <xf numFmtId="195" fontId="21" fillId="0" borderId="0" applyFont="0" applyFill="0" applyBorder="0" applyAlignment="0" applyProtection="0"/>
    <xf numFmtId="195" fontId="21" fillId="0" borderId="0" applyFont="0" applyFill="0" applyBorder="0" applyAlignment="0" applyProtection="0"/>
    <xf numFmtId="195" fontId="21" fillId="0" borderId="0" applyFont="0" applyFill="0" applyBorder="0" applyAlignment="0" applyProtection="0"/>
    <xf numFmtId="195" fontId="21" fillId="0" borderId="0" applyFont="0" applyFill="0" applyBorder="0" applyAlignment="0" applyProtection="0"/>
    <xf numFmtId="195" fontId="21" fillId="0" borderId="0" applyFont="0" applyFill="0" applyBorder="0" applyAlignment="0" applyProtection="0"/>
    <xf numFmtId="195" fontId="21" fillId="0" borderId="0" applyFont="0" applyFill="0" applyBorder="0" applyAlignment="0" applyProtection="0"/>
    <xf numFmtId="195" fontId="21" fillId="0" borderId="0" applyFont="0" applyFill="0" applyBorder="0" applyAlignment="0" applyProtection="0"/>
    <xf numFmtId="195" fontId="21" fillId="0" borderId="0" applyFont="0" applyFill="0" applyBorder="0" applyAlignment="0" applyProtection="0"/>
    <xf numFmtId="165" fontId="7" fillId="0" borderId="0" applyFont="0" applyFill="0" applyBorder="0" applyAlignment="0" applyProtection="0"/>
    <xf numFmtId="195" fontId="21" fillId="0" borderId="0" applyFont="0" applyFill="0" applyBorder="0" applyAlignment="0" applyProtection="0"/>
    <xf numFmtId="195" fontId="21" fillId="0" borderId="0" applyFont="0" applyFill="0" applyBorder="0" applyAlignment="0" applyProtection="0"/>
    <xf numFmtId="195" fontId="21" fillId="0" borderId="0" applyFont="0" applyFill="0" applyBorder="0" applyAlignment="0" applyProtection="0"/>
    <xf numFmtId="195" fontId="21" fillId="0" borderId="0" applyFont="0" applyFill="0" applyBorder="0" applyAlignment="0" applyProtection="0"/>
    <xf numFmtId="165" fontId="7" fillId="0" borderId="0" applyFont="0" applyFill="0" applyBorder="0" applyAlignment="0" applyProtection="0"/>
    <xf numFmtId="195" fontId="21" fillId="0" borderId="0" applyFont="0" applyFill="0" applyBorder="0" applyAlignment="0" applyProtection="0"/>
    <xf numFmtId="195" fontId="21" fillId="0" borderId="0" applyFont="0" applyFill="0" applyBorder="0" applyAlignment="0" applyProtection="0"/>
    <xf numFmtId="195" fontId="21" fillId="0" borderId="0" applyFont="0" applyFill="0" applyBorder="0" applyAlignment="0" applyProtection="0"/>
    <xf numFmtId="195" fontId="21" fillId="0" borderId="0" applyFont="0" applyFill="0" applyBorder="0" applyAlignment="0" applyProtection="0"/>
    <xf numFmtId="195" fontId="21" fillId="0" borderId="0" applyFont="0" applyFill="0" applyBorder="0" applyAlignment="0" applyProtection="0"/>
    <xf numFmtId="195" fontId="21" fillId="0" borderId="0" applyFont="0" applyFill="0" applyBorder="0" applyAlignment="0" applyProtection="0"/>
    <xf numFmtId="195" fontId="21" fillId="0" borderId="0" applyFont="0" applyFill="0" applyBorder="0" applyAlignment="0" applyProtection="0"/>
    <xf numFmtId="195" fontId="21" fillId="0" borderId="0" applyFont="0" applyFill="0" applyBorder="0" applyAlignment="0" applyProtection="0"/>
    <xf numFmtId="195" fontId="21" fillId="0" borderId="0" applyFont="0" applyFill="0" applyBorder="0" applyAlignment="0" applyProtection="0"/>
    <xf numFmtId="0" fontId="29" fillId="0" borderId="6" applyNumberFormat="0" applyFill="0" applyAlignment="0" applyProtection="0"/>
    <xf numFmtId="0" fontId="7" fillId="0" borderId="6" applyNumberFormat="0" applyFill="0" applyAlignment="0" applyProtection="0"/>
    <xf numFmtId="0" fontId="7" fillId="0" borderId="6" applyNumberFormat="0" applyFill="0" applyAlignment="0" applyProtection="0"/>
    <xf numFmtId="0" fontId="112" fillId="0" borderId="6" applyNumberFormat="0" applyFill="0" applyAlignment="0" applyProtection="0"/>
    <xf numFmtId="0" fontId="7" fillId="0" borderId="6" applyNumberFormat="0" applyFill="0" applyAlignment="0" applyProtection="0"/>
    <xf numFmtId="0" fontId="112" fillId="0" borderId="6" applyNumberFormat="0" applyFill="0" applyAlignment="0" applyProtection="0"/>
    <xf numFmtId="0" fontId="7" fillId="0" borderId="6" applyNumberFormat="0" applyFill="0" applyAlignment="0" applyProtection="0"/>
    <xf numFmtId="0" fontId="29" fillId="0" borderId="6" applyNumberFormat="0" applyFill="0" applyAlignment="0" applyProtection="0"/>
    <xf numFmtId="0" fontId="112" fillId="0" borderId="6" applyNumberFormat="0" applyFill="0" applyAlignment="0" applyProtection="0"/>
    <xf numFmtId="0" fontId="29" fillId="0" borderId="6" applyNumberFormat="0" applyFill="0" applyAlignment="0" applyProtection="0"/>
    <xf numFmtId="0" fontId="29" fillId="0" borderId="6" applyNumberFormat="0" applyFill="0" applyAlignment="0" applyProtection="0"/>
    <xf numFmtId="0" fontId="7" fillId="0" borderId="6" applyNumberFormat="0" applyFill="0" applyAlignment="0" applyProtection="0"/>
    <xf numFmtId="0" fontId="29" fillId="0" borderId="6" applyNumberFormat="0" applyFill="0" applyAlignment="0" applyProtection="0"/>
    <xf numFmtId="0" fontId="112" fillId="0" borderId="6" applyNumberFormat="0" applyFill="0" applyAlignment="0" applyProtection="0"/>
    <xf numFmtId="0" fontId="29" fillId="0" borderId="6" applyNumberFormat="0" applyFill="0" applyAlignment="0" applyProtection="0"/>
    <xf numFmtId="0" fontId="29" fillId="0" borderId="6" applyNumberFormat="0" applyFill="0" applyAlignment="0" applyProtection="0"/>
    <xf numFmtId="0" fontId="29" fillId="0" borderId="6" applyNumberFormat="0" applyFill="0" applyAlignment="0" applyProtection="0"/>
    <xf numFmtId="0" fontId="29" fillId="0" borderId="6" applyNumberFormat="0" applyFill="0" applyAlignment="0" applyProtection="0"/>
    <xf numFmtId="0" fontId="29" fillId="0" borderId="6" applyNumberFormat="0" applyFill="0" applyAlignment="0" applyProtection="0"/>
    <xf numFmtId="0" fontId="78" fillId="0" borderId="6" applyNumberFormat="0" applyFill="0" applyAlignment="0" applyProtection="0"/>
    <xf numFmtId="0" fontId="29" fillId="0" borderId="6" applyNumberFormat="0" applyFill="0" applyAlignment="0" applyProtection="0"/>
    <xf numFmtId="0" fontId="78" fillId="0" borderId="6" applyNumberFormat="0" applyFill="0" applyAlignment="0" applyProtection="0"/>
    <xf numFmtId="0" fontId="29" fillId="0" borderId="6" applyNumberFormat="0" applyFill="0" applyAlignment="0" applyProtection="0"/>
    <xf numFmtId="0" fontId="29" fillId="0" borderId="6" applyNumberFormat="0" applyFill="0" applyAlignment="0" applyProtection="0"/>
    <xf numFmtId="0" fontId="29" fillId="0" borderId="6" applyNumberFormat="0" applyFill="0" applyAlignment="0" applyProtection="0"/>
    <xf numFmtId="0" fontId="29" fillId="0" borderId="6" applyNumberFormat="0" applyFill="0" applyAlignment="0" applyProtection="0"/>
    <xf numFmtId="0" fontId="29" fillId="0" borderId="6" applyNumberFormat="0" applyFill="0" applyAlignment="0" applyProtection="0"/>
    <xf numFmtId="0" fontId="29" fillId="0" borderId="6" applyNumberFormat="0" applyFill="0" applyAlignment="0" applyProtection="0"/>
    <xf numFmtId="0" fontId="30" fillId="0" borderId="7" applyNumberFormat="0" applyFill="0" applyAlignment="0" applyProtection="0"/>
    <xf numFmtId="0" fontId="7" fillId="0" borderId="7" applyNumberFormat="0" applyFill="0" applyAlignment="0" applyProtection="0"/>
    <xf numFmtId="0" fontId="7" fillId="0" borderId="7" applyNumberFormat="0" applyFill="0" applyAlignment="0" applyProtection="0"/>
    <xf numFmtId="0" fontId="113" fillId="0" borderId="7" applyNumberFormat="0" applyFill="0" applyAlignment="0" applyProtection="0"/>
    <xf numFmtId="0" fontId="7" fillId="0" borderId="7" applyNumberFormat="0" applyFill="0" applyAlignment="0" applyProtection="0"/>
    <xf numFmtId="0" fontId="113" fillId="0" borderId="7" applyNumberFormat="0" applyFill="0" applyAlignment="0" applyProtection="0"/>
    <xf numFmtId="0" fontId="7" fillId="0" borderId="7" applyNumberFormat="0" applyFill="0" applyAlignment="0" applyProtection="0"/>
    <xf numFmtId="0" fontId="30" fillId="0" borderId="7" applyNumberFormat="0" applyFill="0" applyAlignment="0" applyProtection="0"/>
    <xf numFmtId="0" fontId="113" fillId="0" borderId="7" applyNumberFormat="0" applyFill="0" applyAlignment="0" applyProtection="0"/>
    <xf numFmtId="0" fontId="30" fillId="0" borderId="7" applyNumberFormat="0" applyFill="0" applyAlignment="0" applyProtection="0"/>
    <xf numFmtId="0" fontId="30" fillId="0" borderId="7" applyNumberFormat="0" applyFill="0" applyAlignment="0" applyProtection="0"/>
    <xf numFmtId="0" fontId="7" fillId="0" borderId="7" applyNumberFormat="0" applyFill="0" applyAlignment="0" applyProtection="0"/>
    <xf numFmtId="0" fontId="30" fillId="0" borderId="7" applyNumberFormat="0" applyFill="0" applyAlignment="0" applyProtection="0"/>
    <xf numFmtId="0" fontId="113" fillId="0" borderId="7" applyNumberFormat="0" applyFill="0" applyAlignment="0" applyProtection="0"/>
    <xf numFmtId="0" fontId="30" fillId="0" borderId="7" applyNumberFormat="0" applyFill="0" applyAlignment="0" applyProtection="0"/>
    <xf numFmtId="0" fontId="30" fillId="0" borderId="7" applyNumberFormat="0" applyFill="0" applyAlignment="0" applyProtection="0"/>
    <xf numFmtId="0" fontId="30" fillId="0" borderId="7" applyNumberFormat="0" applyFill="0" applyAlignment="0" applyProtection="0"/>
    <xf numFmtId="0" fontId="30" fillId="0" borderId="7" applyNumberFormat="0" applyFill="0" applyAlignment="0" applyProtection="0"/>
    <xf numFmtId="0" fontId="30" fillId="0" borderId="7" applyNumberFormat="0" applyFill="0" applyAlignment="0" applyProtection="0"/>
    <xf numFmtId="0" fontId="80" fillId="0" borderId="7" applyNumberFormat="0" applyFill="0" applyAlignment="0" applyProtection="0"/>
    <xf numFmtId="0" fontId="30" fillId="0" borderId="7" applyNumberFormat="0" applyFill="0" applyAlignment="0" applyProtection="0"/>
    <xf numFmtId="0" fontId="80" fillId="0" borderId="7" applyNumberFormat="0" applyFill="0" applyAlignment="0" applyProtection="0"/>
    <xf numFmtId="0" fontId="30" fillId="0" borderId="7" applyNumberFormat="0" applyFill="0" applyAlignment="0" applyProtection="0"/>
    <xf numFmtId="0" fontId="30" fillId="0" borderId="7" applyNumberFormat="0" applyFill="0" applyAlignment="0" applyProtection="0"/>
    <xf numFmtId="0" fontId="30" fillId="0" borderId="7" applyNumberFormat="0" applyFill="0" applyAlignment="0" applyProtection="0"/>
    <xf numFmtId="0" fontId="30" fillId="0" borderId="7" applyNumberFormat="0" applyFill="0" applyAlignment="0" applyProtection="0"/>
    <xf numFmtId="0" fontId="30" fillId="0" borderId="7" applyNumberFormat="0" applyFill="0" applyAlignment="0" applyProtection="0"/>
    <xf numFmtId="0" fontId="30" fillId="0" borderId="7" applyNumberFormat="0" applyFill="0" applyAlignment="0" applyProtection="0"/>
    <xf numFmtId="0" fontId="31" fillId="0" borderId="8" applyNumberFormat="0" applyFill="0" applyAlignment="0" applyProtection="0"/>
    <xf numFmtId="0" fontId="31" fillId="0" borderId="8" applyNumberFormat="0" applyFill="0" applyAlignment="0" applyProtection="0"/>
    <xf numFmtId="0" fontId="31" fillId="0" borderId="8" applyNumberFormat="0" applyFill="0" applyAlignment="0" applyProtection="0"/>
    <xf numFmtId="0" fontId="7" fillId="0" borderId="8" applyNumberFormat="0" applyFill="0" applyAlignment="0" applyProtection="0"/>
    <xf numFmtId="0" fontId="7" fillId="0" borderId="8" applyNumberFormat="0" applyFill="0" applyAlignment="0" applyProtection="0"/>
    <xf numFmtId="0" fontId="7" fillId="0" borderId="8" applyNumberFormat="0" applyFill="0" applyAlignment="0" applyProtection="0"/>
    <xf numFmtId="0" fontId="114" fillId="0" borderId="8" applyNumberFormat="0" applyFill="0" applyAlignment="0" applyProtection="0"/>
    <xf numFmtId="0" fontId="114" fillId="0" borderId="8" applyNumberFormat="0" applyFill="0" applyAlignment="0" applyProtection="0"/>
    <xf numFmtId="0" fontId="7" fillId="0" borderId="8" applyNumberFormat="0" applyFill="0" applyAlignment="0" applyProtection="0"/>
    <xf numFmtId="0" fontId="7" fillId="0" borderId="8" applyNumberFormat="0" applyFill="0" applyAlignment="0" applyProtection="0"/>
    <xf numFmtId="0" fontId="114" fillId="0" borderId="8" applyNumberFormat="0" applyFill="0" applyAlignment="0" applyProtection="0"/>
    <xf numFmtId="0" fontId="7" fillId="0" borderId="8" applyNumberFormat="0" applyFill="0" applyAlignment="0" applyProtection="0"/>
    <xf numFmtId="0" fontId="31" fillId="0" borderId="8" applyNumberFormat="0" applyFill="0" applyAlignment="0" applyProtection="0"/>
    <xf numFmtId="0" fontId="114" fillId="0" borderId="8" applyNumberFormat="0" applyFill="0" applyAlignment="0" applyProtection="0"/>
    <xf numFmtId="0" fontId="114" fillId="0" borderId="8" applyNumberFormat="0" applyFill="0" applyAlignment="0" applyProtection="0"/>
    <xf numFmtId="0" fontId="31" fillId="0" borderId="8" applyNumberFormat="0" applyFill="0" applyAlignment="0" applyProtection="0"/>
    <xf numFmtId="0" fontId="114" fillId="0" borderId="8" applyNumberFormat="0" applyFill="0" applyAlignment="0" applyProtection="0"/>
    <xf numFmtId="0" fontId="31" fillId="0" borderId="8" applyNumberFormat="0" applyFill="0" applyAlignment="0" applyProtection="0"/>
    <xf numFmtId="0" fontId="7" fillId="0" borderId="8" applyNumberFormat="0" applyFill="0" applyAlignment="0" applyProtection="0"/>
    <xf numFmtId="0" fontId="31" fillId="0" borderId="8" applyNumberFormat="0" applyFill="0" applyAlignment="0" applyProtection="0"/>
    <xf numFmtId="0" fontId="7" fillId="0" borderId="8" applyNumberFormat="0" applyFill="0" applyAlignment="0" applyProtection="0"/>
    <xf numFmtId="0" fontId="114" fillId="0" borderId="8" applyNumberFormat="0" applyFill="0" applyAlignment="0" applyProtection="0"/>
    <xf numFmtId="0" fontId="31" fillId="0" borderId="8" applyNumberFormat="0" applyFill="0" applyAlignment="0" applyProtection="0"/>
    <xf numFmtId="0" fontId="7" fillId="0" borderId="8" applyNumberFormat="0" applyFill="0" applyAlignment="0" applyProtection="0"/>
    <xf numFmtId="0" fontId="31" fillId="0" borderId="8" applyNumberFormat="0" applyFill="0" applyAlignment="0" applyProtection="0"/>
    <xf numFmtId="0" fontId="31" fillId="0" borderId="8" applyNumberFormat="0" applyFill="0" applyAlignment="0" applyProtection="0"/>
    <xf numFmtId="0" fontId="31" fillId="0" borderId="8" applyNumberFormat="0" applyFill="0" applyAlignment="0" applyProtection="0"/>
    <xf numFmtId="0" fontId="31" fillId="0" borderId="8" applyNumberFormat="0" applyFill="0" applyAlignment="0" applyProtection="0"/>
    <xf numFmtId="0" fontId="82" fillId="0" borderId="8" applyNumberFormat="0" applyFill="0" applyAlignment="0" applyProtection="0"/>
    <xf numFmtId="0" fontId="82" fillId="0" borderId="8" applyNumberFormat="0" applyFill="0" applyAlignment="0" applyProtection="0"/>
    <xf numFmtId="0" fontId="82" fillId="0" borderId="8" applyNumberFormat="0" applyFill="0" applyAlignment="0" applyProtection="0"/>
    <xf numFmtId="0" fontId="31" fillId="0" borderId="8" applyNumberFormat="0" applyFill="0" applyAlignment="0" applyProtection="0"/>
    <xf numFmtId="0" fontId="82" fillId="0" borderId="8" applyNumberFormat="0" applyFill="0" applyAlignment="0" applyProtection="0"/>
    <xf numFmtId="0" fontId="82" fillId="0" borderId="8" applyNumberFormat="0" applyFill="0" applyAlignment="0" applyProtection="0"/>
    <xf numFmtId="0" fontId="31" fillId="0" borderId="8" applyNumberFormat="0" applyFill="0" applyAlignment="0" applyProtection="0"/>
    <xf numFmtId="0" fontId="82" fillId="0" borderId="8" applyNumberFormat="0" applyFill="0" applyAlignment="0" applyProtection="0"/>
    <xf numFmtId="0" fontId="31" fillId="0" borderId="8" applyNumberFormat="0" applyFill="0" applyAlignment="0" applyProtection="0"/>
    <xf numFmtId="0" fontId="31" fillId="0" borderId="8" applyNumberFormat="0" applyFill="0" applyAlignment="0" applyProtection="0"/>
    <xf numFmtId="0" fontId="31" fillId="0" borderId="8" applyNumberFormat="0" applyFill="0" applyAlignment="0" applyProtection="0"/>
    <xf numFmtId="0" fontId="31" fillId="0" borderId="8" applyNumberFormat="0" applyFill="0" applyAlignment="0" applyProtection="0"/>
    <xf numFmtId="0" fontId="31" fillId="0" borderId="8" applyNumberFormat="0" applyFill="0" applyAlignment="0" applyProtection="0"/>
    <xf numFmtId="0" fontId="31" fillId="0" borderId="8" applyNumberFormat="0" applyFill="0" applyAlignment="0" applyProtection="0"/>
    <xf numFmtId="0" fontId="31" fillId="0" borderId="8" applyNumberFormat="0" applyFill="0" applyAlignment="0" applyProtection="0"/>
    <xf numFmtId="0" fontId="31" fillId="0" borderId="8" applyNumberFormat="0" applyFill="0" applyAlignment="0" applyProtection="0"/>
    <xf numFmtId="0" fontId="31" fillId="0" borderId="8" applyNumberFormat="0" applyFill="0" applyAlignment="0" applyProtection="0"/>
    <xf numFmtId="0" fontId="31" fillId="0" borderId="8" applyNumberFormat="0" applyFill="0" applyAlignment="0" applyProtection="0"/>
    <xf numFmtId="0" fontId="31" fillId="0" borderId="8" applyNumberFormat="0" applyFill="0" applyAlignment="0" applyProtection="0"/>
    <xf numFmtId="0" fontId="31"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114" fillId="0" borderId="0" applyNumberFormat="0" applyFill="0" applyBorder="0" applyAlignment="0" applyProtection="0"/>
    <xf numFmtId="0" fontId="7" fillId="0" borderId="0" applyNumberFormat="0" applyFill="0" applyBorder="0" applyAlignment="0" applyProtection="0"/>
    <xf numFmtId="0" fontId="114" fillId="0" borderId="0" applyNumberFormat="0" applyFill="0" applyBorder="0" applyAlignment="0" applyProtection="0"/>
    <xf numFmtId="0" fontId="7" fillId="0" borderId="0" applyNumberFormat="0" applyFill="0" applyBorder="0" applyAlignment="0" applyProtection="0"/>
    <xf numFmtId="0" fontId="31" fillId="0" borderId="0" applyNumberFormat="0" applyFill="0" applyBorder="0" applyAlignment="0" applyProtection="0"/>
    <xf numFmtId="0" fontId="114"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7" fillId="0" borderId="0" applyNumberFormat="0" applyFill="0" applyBorder="0" applyAlignment="0" applyProtection="0"/>
    <xf numFmtId="0" fontId="31" fillId="0" borderId="0" applyNumberFormat="0" applyFill="0" applyBorder="0" applyAlignment="0" applyProtection="0"/>
    <xf numFmtId="0" fontId="114"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82" fillId="0" borderId="0" applyNumberFormat="0" applyFill="0" applyBorder="0" applyAlignment="0" applyProtection="0"/>
    <xf numFmtId="0" fontId="31" fillId="0" borderId="0" applyNumberFormat="0" applyFill="0" applyBorder="0" applyAlignment="0" applyProtection="0"/>
    <xf numFmtId="0" fontId="82"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7" fillId="0" borderId="44" applyNumberFormat="0" applyFill="0" applyAlignment="0" applyProtection="0"/>
    <xf numFmtId="0" fontId="115"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115" fillId="0" borderId="44" applyNumberFormat="0" applyFill="0" applyAlignment="0" applyProtection="0"/>
    <xf numFmtId="0" fontId="115" fillId="0" borderId="44" applyNumberFormat="0" applyFill="0" applyAlignment="0" applyProtection="0"/>
    <xf numFmtId="0" fontId="115" fillId="0" borderId="44" applyNumberFormat="0" applyFill="0" applyAlignment="0" applyProtection="0"/>
    <xf numFmtId="0" fontId="115" fillId="0" borderId="44" applyNumberFormat="0" applyFill="0" applyAlignment="0" applyProtection="0"/>
    <xf numFmtId="0" fontId="115" fillId="0" borderId="44" applyNumberFormat="0" applyFill="0" applyAlignment="0" applyProtection="0"/>
    <xf numFmtId="0" fontId="115" fillId="0" borderId="44" applyNumberFormat="0" applyFill="0" applyAlignment="0" applyProtection="0"/>
    <xf numFmtId="0" fontId="115" fillId="0" borderId="44" applyNumberFormat="0" applyFill="0" applyAlignment="0" applyProtection="0"/>
    <xf numFmtId="0" fontId="115" fillId="0" borderId="44" applyNumberFormat="0" applyFill="0" applyAlignment="0" applyProtection="0"/>
    <xf numFmtId="0" fontId="115"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23" fillId="0" borderId="44" applyNumberFormat="0" applyFill="0" applyAlignment="0" applyProtection="0"/>
    <xf numFmtId="0" fontId="115" fillId="0" borderId="44" applyNumberFormat="0" applyFill="0" applyAlignment="0" applyProtection="0"/>
    <xf numFmtId="0" fontId="115" fillId="0" borderId="44" applyNumberFormat="0" applyFill="0" applyAlignment="0" applyProtection="0"/>
    <xf numFmtId="0" fontId="115" fillId="0" borderId="44" applyNumberFormat="0" applyFill="0" applyAlignment="0" applyProtection="0"/>
    <xf numFmtId="0" fontId="115" fillId="0" borderId="44" applyNumberFormat="0" applyFill="0" applyAlignment="0" applyProtection="0"/>
    <xf numFmtId="0" fontId="115" fillId="0" borderId="44" applyNumberFormat="0" applyFill="0" applyAlignment="0" applyProtection="0"/>
    <xf numFmtId="0" fontId="115" fillId="0" borderId="44" applyNumberFormat="0" applyFill="0" applyAlignment="0" applyProtection="0"/>
    <xf numFmtId="0" fontId="115" fillId="0" borderId="44" applyNumberFormat="0" applyFill="0" applyAlignment="0" applyProtection="0"/>
    <xf numFmtId="0" fontId="115" fillId="0" borderId="44" applyNumberFormat="0" applyFill="0" applyAlignment="0" applyProtection="0"/>
    <xf numFmtId="0" fontId="23" fillId="0" borderId="44" applyNumberFormat="0" applyFill="0" applyAlignment="0" applyProtection="0"/>
    <xf numFmtId="0" fontId="115" fillId="0" borderId="44" applyNumberFormat="0" applyFill="0" applyAlignment="0" applyProtection="0"/>
    <xf numFmtId="0" fontId="115" fillId="0" borderId="44" applyNumberFormat="0" applyFill="0" applyAlignment="0" applyProtection="0"/>
    <xf numFmtId="0" fontId="115" fillId="0" borderId="44" applyNumberFormat="0" applyFill="0" applyAlignment="0" applyProtection="0"/>
    <xf numFmtId="0" fontId="115" fillId="0" borderId="44" applyNumberFormat="0" applyFill="0" applyAlignment="0" applyProtection="0"/>
    <xf numFmtId="0" fontId="115" fillId="0" borderId="44" applyNumberFormat="0" applyFill="0" applyAlignment="0" applyProtection="0"/>
    <xf numFmtId="0" fontId="115" fillId="0" borderId="44" applyNumberFormat="0" applyFill="0" applyAlignment="0" applyProtection="0"/>
    <xf numFmtId="0" fontId="115" fillId="0" borderId="44" applyNumberFormat="0" applyFill="0" applyAlignment="0" applyProtection="0"/>
    <xf numFmtId="0" fontId="115" fillId="0" borderId="44" applyNumberFormat="0" applyFill="0" applyAlignment="0" applyProtection="0"/>
    <xf numFmtId="0" fontId="115" fillId="0" borderId="44" applyNumberFormat="0" applyFill="0" applyAlignment="0" applyProtection="0"/>
    <xf numFmtId="0" fontId="115" fillId="0" borderId="44" applyNumberFormat="0" applyFill="0" applyAlignment="0" applyProtection="0"/>
    <xf numFmtId="0" fontId="115" fillId="0" borderId="44" applyNumberFormat="0" applyFill="0" applyAlignment="0" applyProtection="0"/>
    <xf numFmtId="0" fontId="115" fillId="0" borderId="44" applyNumberFormat="0" applyFill="0" applyAlignment="0" applyProtection="0"/>
    <xf numFmtId="0" fontId="115" fillId="0" borderId="44" applyNumberFormat="0" applyFill="0" applyAlignment="0" applyProtection="0"/>
    <xf numFmtId="0" fontId="115" fillId="0" borderId="44" applyNumberFormat="0" applyFill="0" applyAlignment="0" applyProtection="0"/>
    <xf numFmtId="0" fontId="115" fillId="0" borderId="44" applyNumberFormat="0" applyFill="0" applyAlignment="0" applyProtection="0"/>
    <xf numFmtId="0" fontId="115" fillId="0" borderId="44" applyNumberFormat="0" applyFill="0" applyAlignment="0" applyProtection="0"/>
    <xf numFmtId="0" fontId="115" fillId="0" borderId="44" applyNumberFormat="0" applyFill="0" applyAlignment="0" applyProtection="0"/>
    <xf numFmtId="0" fontId="115" fillId="0" borderId="44" applyNumberFormat="0" applyFill="0" applyAlignment="0" applyProtection="0"/>
    <xf numFmtId="0" fontId="115" fillId="0" borderId="44" applyNumberFormat="0" applyFill="0" applyAlignment="0" applyProtection="0"/>
    <xf numFmtId="0" fontId="115" fillId="0" borderId="44" applyNumberFormat="0" applyFill="0" applyAlignment="0" applyProtection="0"/>
    <xf numFmtId="0" fontId="23" fillId="0" borderId="44" applyNumberFormat="0" applyFill="0" applyAlignment="0" applyProtection="0"/>
    <xf numFmtId="0" fontId="115" fillId="0" borderId="44" applyNumberFormat="0" applyFill="0" applyAlignment="0" applyProtection="0"/>
    <xf numFmtId="0" fontId="23" fillId="0" borderId="44" applyNumberFormat="0" applyFill="0" applyAlignment="0" applyProtection="0"/>
    <xf numFmtId="0" fontId="115" fillId="0" borderId="44" applyNumberFormat="0" applyFill="0" applyAlignment="0" applyProtection="0"/>
    <xf numFmtId="0" fontId="115" fillId="0" borderId="44" applyNumberFormat="0" applyFill="0" applyAlignment="0" applyProtection="0"/>
    <xf numFmtId="0" fontId="23" fillId="0" borderId="44" applyNumberFormat="0" applyFill="0" applyAlignment="0" applyProtection="0"/>
    <xf numFmtId="0" fontId="115" fillId="0" borderId="44" applyNumberFormat="0" applyFill="0" applyAlignment="0" applyProtection="0"/>
    <xf numFmtId="0" fontId="23"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115" fillId="0" borderId="44" applyNumberFormat="0" applyFill="0" applyAlignment="0" applyProtection="0"/>
    <xf numFmtId="0" fontId="115" fillId="0" borderId="44" applyNumberFormat="0" applyFill="0" applyAlignment="0" applyProtection="0"/>
    <xf numFmtId="0" fontId="115" fillId="0" borderId="44" applyNumberFormat="0" applyFill="0" applyAlignment="0" applyProtection="0"/>
    <xf numFmtId="0" fontId="115" fillId="0" borderId="44" applyNumberFormat="0" applyFill="0" applyAlignment="0" applyProtection="0"/>
    <xf numFmtId="0" fontId="23" fillId="0" borderId="44" applyNumberFormat="0" applyFill="0" applyAlignment="0" applyProtection="0"/>
    <xf numFmtId="0" fontId="115" fillId="0" borderId="44" applyNumberFormat="0" applyFill="0" applyAlignment="0" applyProtection="0"/>
    <xf numFmtId="0" fontId="23" fillId="0" borderId="44" applyNumberFormat="0" applyFill="0" applyAlignment="0" applyProtection="0"/>
    <xf numFmtId="0" fontId="115" fillId="0" borderId="44" applyNumberFormat="0" applyFill="0" applyAlignment="0" applyProtection="0"/>
    <xf numFmtId="0" fontId="115" fillId="0" borderId="44" applyNumberFormat="0" applyFill="0" applyAlignment="0" applyProtection="0"/>
    <xf numFmtId="0" fontId="23" fillId="0" borderId="44" applyNumberFormat="0" applyFill="0" applyAlignment="0" applyProtection="0"/>
    <xf numFmtId="0" fontId="115" fillId="0" borderId="44" applyNumberFormat="0" applyFill="0" applyAlignment="0" applyProtection="0"/>
    <xf numFmtId="0" fontId="23" fillId="0" borderId="44" applyNumberFormat="0" applyFill="0" applyAlignment="0" applyProtection="0"/>
    <xf numFmtId="0" fontId="115" fillId="0" borderId="44" applyNumberFormat="0" applyFill="0" applyAlignment="0" applyProtection="0"/>
    <xf numFmtId="0" fontId="115" fillId="0" borderId="44" applyNumberFormat="0" applyFill="0" applyAlignment="0" applyProtection="0"/>
    <xf numFmtId="0" fontId="115" fillId="0" borderId="44" applyNumberFormat="0" applyFill="0" applyAlignment="0" applyProtection="0"/>
    <xf numFmtId="0" fontId="115" fillId="0" borderId="44" applyNumberFormat="0" applyFill="0" applyAlignment="0" applyProtection="0"/>
    <xf numFmtId="0" fontId="23" fillId="0" borderId="44" applyNumberFormat="0" applyFill="0" applyAlignment="0" applyProtection="0"/>
    <xf numFmtId="0" fontId="115" fillId="0" borderId="44" applyNumberFormat="0" applyFill="0" applyAlignment="0" applyProtection="0"/>
    <xf numFmtId="0" fontId="23" fillId="0" borderId="44" applyNumberFormat="0" applyFill="0" applyAlignment="0" applyProtection="0"/>
    <xf numFmtId="0" fontId="115" fillId="0" borderId="44" applyNumberFormat="0" applyFill="0" applyAlignment="0" applyProtection="0"/>
    <xf numFmtId="0" fontId="115" fillId="0" borderId="44" applyNumberFormat="0" applyFill="0" applyAlignment="0" applyProtection="0"/>
    <xf numFmtId="0" fontId="23" fillId="0" borderId="44" applyNumberFormat="0" applyFill="0" applyAlignment="0" applyProtection="0"/>
    <xf numFmtId="0" fontId="115" fillId="0" borderId="44" applyNumberFormat="0" applyFill="0" applyAlignment="0" applyProtection="0"/>
    <xf numFmtId="0" fontId="7" fillId="0" borderId="44" applyNumberFormat="0" applyFill="0" applyAlignment="0" applyProtection="0"/>
    <xf numFmtId="0" fontId="23"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7" fillId="0" borderId="44" applyNumberFormat="0" applyFill="0" applyAlignment="0" applyProtection="0"/>
    <xf numFmtId="0" fontId="23"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23"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115" fillId="0" borderId="44" applyNumberFormat="0" applyFill="0" applyAlignment="0" applyProtection="0"/>
    <xf numFmtId="0" fontId="23" fillId="0" borderId="44" applyNumberFormat="0" applyFill="0" applyAlignment="0" applyProtection="0"/>
    <xf numFmtId="0" fontId="7"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7" fillId="0" borderId="44" applyNumberFormat="0" applyFill="0" applyAlignment="0" applyProtection="0"/>
    <xf numFmtId="0" fontId="115" fillId="0" borderId="44" applyNumberFormat="0" applyFill="0" applyAlignment="0" applyProtection="0"/>
    <xf numFmtId="0" fontId="7"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7" fillId="0" borderId="44" applyNumberFormat="0" applyFill="0" applyAlignment="0" applyProtection="0"/>
    <xf numFmtId="0" fontId="7" fillId="0" borderId="44" applyNumberFormat="0" applyFill="0" applyAlignment="0" applyProtection="0"/>
    <xf numFmtId="0" fontId="115"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115" fillId="0" borderId="44" applyNumberFormat="0" applyFill="0" applyAlignment="0" applyProtection="0"/>
    <xf numFmtId="0" fontId="7" fillId="0" borderId="44" applyNumberFormat="0" applyFill="0" applyAlignment="0" applyProtection="0"/>
    <xf numFmtId="0" fontId="23"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23"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104"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23" fillId="0" borderId="44" applyNumberFormat="0" applyFill="0" applyAlignment="0" applyProtection="0"/>
    <xf numFmtId="0" fontId="32" fillId="24" borderId="10" applyNumberFormat="0" applyAlignment="0" applyProtection="0"/>
    <xf numFmtId="0" fontId="7" fillId="24" borderId="10" applyNumberFormat="0" applyAlignment="0" applyProtection="0"/>
    <xf numFmtId="0" fontId="7" fillId="24" borderId="10" applyNumberFormat="0" applyAlignment="0" applyProtection="0"/>
    <xf numFmtId="0" fontId="116" fillId="24" borderId="10" applyNumberFormat="0" applyAlignment="0" applyProtection="0"/>
    <xf numFmtId="0" fontId="7" fillId="24" borderId="10" applyNumberFormat="0" applyAlignment="0" applyProtection="0"/>
    <xf numFmtId="0" fontId="116" fillId="24" borderId="10" applyNumberFormat="0" applyAlignment="0" applyProtection="0"/>
    <xf numFmtId="0" fontId="7" fillId="24" borderId="10" applyNumberFormat="0" applyAlignment="0" applyProtection="0"/>
    <xf numFmtId="0" fontId="32" fillId="60" borderId="10" applyNumberFormat="0" applyAlignment="0" applyProtection="0"/>
    <xf numFmtId="0" fontId="116" fillId="24" borderId="10" applyNumberFormat="0" applyAlignment="0" applyProtection="0"/>
    <xf numFmtId="0" fontId="32" fillId="60" borderId="10" applyNumberFormat="0" applyAlignment="0" applyProtection="0"/>
    <xf numFmtId="0" fontId="32" fillId="60" borderId="10" applyNumberFormat="0" applyAlignment="0" applyProtection="0"/>
    <xf numFmtId="0" fontId="7" fillId="24" borderId="10" applyNumberFormat="0" applyAlignment="0" applyProtection="0"/>
    <xf numFmtId="0" fontId="32" fillId="60" borderId="10" applyNumberFormat="0" applyAlignment="0" applyProtection="0"/>
    <xf numFmtId="0" fontId="116" fillId="24" borderId="10" applyNumberFormat="0" applyAlignment="0" applyProtection="0"/>
    <xf numFmtId="0" fontId="32" fillId="60" borderId="10" applyNumberFormat="0" applyAlignment="0" applyProtection="0"/>
    <xf numFmtId="0" fontId="32" fillId="60" borderId="10" applyNumberFormat="0" applyAlignment="0" applyProtection="0"/>
    <xf numFmtId="0" fontId="32" fillId="60" borderId="10" applyNumberFormat="0" applyAlignment="0" applyProtection="0"/>
    <xf numFmtId="0" fontId="32" fillId="24" borderId="10" applyNumberFormat="0" applyAlignment="0" applyProtection="0"/>
    <xf numFmtId="0" fontId="32" fillId="60" borderId="10" applyNumberFormat="0" applyAlignment="0" applyProtection="0"/>
    <xf numFmtId="0" fontId="32" fillId="60" borderId="10" applyNumberFormat="0" applyAlignment="0" applyProtection="0"/>
    <xf numFmtId="0" fontId="63" fillId="24" borderId="10" applyNumberFormat="0" applyAlignment="0" applyProtection="0"/>
    <xf numFmtId="0" fontId="63" fillId="24" borderId="10" applyNumberFormat="0" applyAlignment="0" applyProtection="0"/>
    <xf numFmtId="0" fontId="32" fillId="24" borderId="10" applyNumberFormat="0" applyAlignment="0" applyProtection="0"/>
    <xf numFmtId="0" fontId="32" fillId="60" borderId="10" applyNumberFormat="0" applyAlignment="0" applyProtection="0"/>
    <xf numFmtId="0" fontId="63" fillId="24" borderId="10" applyNumberFormat="0" applyAlignment="0" applyProtection="0"/>
    <xf numFmtId="0" fontId="32" fillId="24" borderId="10" applyNumberFormat="0" applyAlignment="0" applyProtection="0"/>
    <xf numFmtId="0" fontId="32" fillId="60" borderId="10" applyNumberFormat="0" applyAlignment="0" applyProtection="0"/>
    <xf numFmtId="0" fontId="32" fillId="24" borderId="10" applyNumberFormat="0" applyAlignment="0" applyProtection="0"/>
    <xf numFmtId="0" fontId="32" fillId="60" borderId="10" applyNumberFormat="0" applyAlignment="0" applyProtection="0"/>
    <xf numFmtId="0" fontId="32" fillId="60" borderId="10" applyNumberFormat="0" applyAlignment="0" applyProtection="0"/>
    <xf numFmtId="0" fontId="32" fillId="24" borderId="10" applyNumberFormat="0" applyAlignment="0" applyProtection="0"/>
    <xf numFmtId="0" fontId="32" fillId="60" borderId="10" applyNumberFormat="0" applyAlignment="0" applyProtection="0"/>
    <xf numFmtId="0" fontId="32" fillId="24" borderId="10" applyNumberFormat="0" applyAlignment="0" applyProtection="0"/>
    <xf numFmtId="0" fontId="32" fillId="60" borderId="10" applyNumberFormat="0" applyAlignment="0" applyProtection="0"/>
    <xf numFmtId="0" fontId="32" fillId="24" borderId="10" applyNumberFormat="0" applyAlignment="0" applyProtection="0"/>
    <xf numFmtId="0" fontId="32" fillId="60" borderId="10" applyNumberFormat="0" applyAlignment="0" applyProtection="0"/>
    <xf numFmtId="0" fontId="32" fillId="24" borderId="10" applyNumberFormat="0" applyAlignment="0" applyProtection="0"/>
    <xf numFmtId="0" fontId="32" fillId="60" borderId="10" applyNumberFormat="0" applyAlignment="0" applyProtection="0"/>
    <xf numFmtId="0" fontId="32" fillId="24" borderId="10" applyNumberFormat="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33" fillId="0" borderId="0" applyNumberFormat="0" applyFill="0" applyBorder="0" applyAlignment="0" applyProtection="0"/>
    <xf numFmtId="0" fontId="7" fillId="0" borderId="0" applyNumberFormat="0" applyFill="0" applyBorder="0" applyAlignment="0" applyProtection="0"/>
    <xf numFmtId="0" fontId="33" fillId="0" borderId="0" applyNumberFormat="0" applyFill="0" applyBorder="0" applyAlignment="0" applyProtection="0"/>
    <xf numFmtId="0" fontId="7"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7"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103" fillId="0" borderId="0" applyNumberFormat="0" applyFill="0" applyBorder="0" applyAlignment="0" applyProtection="0"/>
    <xf numFmtId="0" fontId="33" fillId="0" borderId="0" applyNumberFormat="0" applyFill="0" applyBorder="0" applyAlignment="0" applyProtection="0"/>
    <xf numFmtId="0" fontId="103" fillId="0" borderId="0" applyNumberFormat="0" applyFill="0" applyBorder="0" applyAlignment="0" applyProtection="0"/>
    <xf numFmtId="0" fontId="34" fillId="25" borderId="0" applyNumberFormat="0" applyBorder="0" applyAlignment="0" applyProtection="0"/>
    <xf numFmtId="0" fontId="7" fillId="25" borderId="0" applyNumberFormat="0" applyBorder="0" applyAlignment="0" applyProtection="0"/>
    <xf numFmtId="0" fontId="7" fillId="25" borderId="0" applyNumberFormat="0" applyBorder="0" applyAlignment="0" applyProtection="0"/>
    <xf numFmtId="0" fontId="117" fillId="25" borderId="0" applyNumberFormat="0" applyBorder="0" applyAlignment="0" applyProtection="0"/>
    <xf numFmtId="0" fontId="7" fillId="25" borderId="0" applyNumberFormat="0" applyBorder="0" applyAlignment="0" applyProtection="0"/>
    <xf numFmtId="0" fontId="117" fillId="25" borderId="0" applyNumberFormat="0" applyBorder="0" applyAlignment="0" applyProtection="0"/>
    <xf numFmtId="0" fontId="7" fillId="25" borderId="0" applyNumberFormat="0" applyBorder="0" applyAlignment="0" applyProtection="0"/>
    <xf numFmtId="0" fontId="34" fillId="61" borderId="0" applyNumberFormat="0" applyBorder="0" applyAlignment="0" applyProtection="0"/>
    <xf numFmtId="0" fontId="117" fillId="25"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7" fillId="25" borderId="0" applyNumberFormat="0" applyBorder="0" applyAlignment="0" applyProtection="0"/>
    <xf numFmtId="0" fontId="34" fillId="61" borderId="0" applyNumberFormat="0" applyBorder="0" applyAlignment="0" applyProtection="0"/>
    <xf numFmtId="0" fontId="117" fillId="25"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25"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90" fillId="25" borderId="0" applyNumberFormat="0" applyBorder="0" applyAlignment="0" applyProtection="0"/>
    <xf numFmtId="0" fontId="90" fillId="25" borderId="0" applyNumberFormat="0" applyBorder="0" applyAlignment="0" applyProtection="0"/>
    <xf numFmtId="0" fontId="34" fillId="25" borderId="0" applyNumberFormat="0" applyBorder="0" applyAlignment="0" applyProtection="0"/>
    <xf numFmtId="0" fontId="34" fillId="61" borderId="0" applyNumberFormat="0" applyBorder="0" applyAlignment="0" applyProtection="0"/>
    <xf numFmtId="0" fontId="90" fillId="25"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25" borderId="0" applyNumberFormat="0" applyBorder="0" applyAlignment="0" applyProtection="0"/>
    <xf numFmtId="0" fontId="34" fillId="61" borderId="0" applyNumberFormat="0" applyBorder="0" applyAlignment="0" applyProtection="0"/>
    <xf numFmtId="0" fontId="34" fillId="61" borderId="0" applyNumberFormat="0" applyBorder="0" applyAlignment="0" applyProtection="0"/>
    <xf numFmtId="0" fontId="34" fillId="25" borderId="0" applyNumberFormat="0" applyBorder="0" applyAlignment="0" applyProtection="0"/>
    <xf numFmtId="0" fontId="34" fillId="61" borderId="0" applyNumberFormat="0" applyBorder="0" applyAlignment="0" applyProtection="0"/>
    <xf numFmtId="0" fontId="34" fillId="25" borderId="0" applyNumberFormat="0" applyBorder="0" applyAlignment="0" applyProtection="0"/>
    <xf numFmtId="0" fontId="34" fillId="61" borderId="0" applyNumberFormat="0" applyBorder="0" applyAlignment="0" applyProtection="0"/>
    <xf numFmtId="0" fontId="34" fillId="25" borderId="0" applyNumberFormat="0" applyBorder="0" applyAlignment="0" applyProtection="0"/>
    <xf numFmtId="0" fontId="34" fillId="61" borderId="0" applyNumberFormat="0" applyBorder="0" applyAlignment="0" applyProtection="0"/>
    <xf numFmtId="0" fontId="34" fillId="25" borderId="0" applyNumberFormat="0" applyBorder="0" applyAlignment="0" applyProtection="0"/>
    <xf numFmtId="0" fontId="34" fillId="61" borderId="0" applyNumberFormat="0" applyBorder="0" applyAlignment="0" applyProtection="0"/>
    <xf numFmtId="0" fontId="34" fillId="25" borderId="0" applyNumberFormat="0" applyBorder="0" applyAlignment="0" applyProtection="0"/>
    <xf numFmtId="169" fontId="7" fillId="62" borderId="0" applyFont="0" applyFill="0" applyBorder="0" applyAlignment="0"/>
    <xf numFmtId="169" fontId="7" fillId="62" borderId="0" applyFont="0" applyFill="0" applyBorder="0" applyAlignment="0"/>
    <xf numFmtId="169" fontId="7" fillId="62" borderId="0" applyFont="0" applyFill="0" applyBorder="0" applyAlignment="0"/>
    <xf numFmtId="0" fontId="21" fillId="0" borderId="0"/>
    <xf numFmtId="169" fontId="7" fillId="62" borderId="0" applyFont="0" applyFill="0" applyBorder="0" applyAlignment="0"/>
    <xf numFmtId="0" fontId="40" fillId="0" borderId="0"/>
    <xf numFmtId="0" fontId="4" fillId="0" borderId="0"/>
    <xf numFmtId="0" fontId="4" fillId="0" borderId="0"/>
    <xf numFmtId="0" fontId="4" fillId="0" borderId="0"/>
    <xf numFmtId="0" fontId="4" fillId="0" borderId="0"/>
    <xf numFmtId="0" fontId="20" fillId="0" borderId="0"/>
    <xf numFmtId="0" fontId="52" fillId="0" borderId="0"/>
    <xf numFmtId="0" fontId="52" fillId="0" borderId="0"/>
    <xf numFmtId="0" fontId="40" fillId="0" borderId="0"/>
    <xf numFmtId="0" fontId="4" fillId="0" borderId="0"/>
    <xf numFmtId="0" fontId="2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0" fontId="21" fillId="0" borderId="0"/>
    <xf numFmtId="0" fontId="21"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7"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21"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21" fillId="0" borderId="0"/>
    <xf numFmtId="0" fontId="21" fillId="0" borderId="0"/>
    <xf numFmtId="0" fontId="4" fillId="0" borderId="0"/>
    <xf numFmtId="0" fontId="4" fillId="0" borderId="0"/>
    <xf numFmtId="0" fontId="4" fillId="0" borderId="0"/>
    <xf numFmtId="0" fontId="4" fillId="0" borderId="0"/>
    <xf numFmtId="0" fontId="21" fillId="0" borderId="0"/>
    <xf numFmtId="0" fontId="20"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21" fillId="0" borderId="0"/>
    <xf numFmtId="0" fontId="99" fillId="0" borderId="0"/>
    <xf numFmtId="0" fontId="4" fillId="0" borderId="0"/>
    <xf numFmtId="0" fontId="4" fillId="0" borderId="0"/>
    <xf numFmtId="0" fontId="4" fillId="0" borderId="0"/>
    <xf numFmtId="0" fontId="4" fillId="0" borderId="0"/>
    <xf numFmtId="0" fontId="99" fillId="0" borderId="0"/>
    <xf numFmtId="0" fontId="20" fillId="0" borderId="0"/>
    <xf numFmtId="0" fontId="99"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99"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99"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21" fillId="0" borderId="0"/>
    <xf numFmtId="0" fontId="21"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alignment vertical="justify"/>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alignment vertical="justify"/>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alignment vertical="justify"/>
    </xf>
    <xf numFmtId="0" fontId="4" fillId="0" borderId="0"/>
    <xf numFmtId="0" fontId="4" fillId="0" borderId="0"/>
    <xf numFmtId="0" fontId="4" fillId="0" borderId="0"/>
    <xf numFmtId="0" fontId="4" fillId="0" borderId="0"/>
    <xf numFmtId="0" fontId="21" fillId="0" borderId="0">
      <alignment vertical="justify"/>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alignment vertical="justify"/>
    </xf>
    <xf numFmtId="0" fontId="4" fillId="0" borderId="0"/>
    <xf numFmtId="0" fontId="4" fillId="0" borderId="0"/>
    <xf numFmtId="0" fontId="4" fillId="0" borderId="0"/>
    <xf numFmtId="0" fontId="4" fillId="0" borderId="0"/>
    <xf numFmtId="0" fontId="21" fillId="0" borderId="0">
      <alignment vertical="justify"/>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alignment vertical="justify"/>
    </xf>
    <xf numFmtId="0" fontId="21" fillId="0" borderId="0"/>
    <xf numFmtId="0" fontId="21" fillId="0" borderId="0"/>
    <xf numFmtId="0" fontId="5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5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alignment vertical="justify"/>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alignment vertical="justify"/>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alignment vertical="justify"/>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21" fillId="0" borderId="0"/>
    <xf numFmtId="0" fontId="21" fillId="0" borderId="0"/>
    <xf numFmtId="0" fontId="21" fillId="0" borderId="0">
      <alignment vertical="justify"/>
    </xf>
    <xf numFmtId="0" fontId="21" fillId="0" borderId="0"/>
    <xf numFmtId="0" fontId="21" fillId="0" borderId="0">
      <alignment vertical="justify"/>
    </xf>
    <xf numFmtId="0" fontId="21" fillId="0" borderId="0">
      <alignment vertical="justify"/>
    </xf>
    <xf numFmtId="0" fontId="21" fillId="0" borderId="0"/>
    <xf numFmtId="0" fontId="21" fillId="0" borderId="0">
      <alignment vertical="justify"/>
    </xf>
    <xf numFmtId="0" fontId="21"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50" fillId="0" borderId="0"/>
    <xf numFmtId="0" fontId="4" fillId="0" borderId="0"/>
    <xf numFmtId="0" fontId="5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50" fillId="0" borderId="0"/>
    <xf numFmtId="0" fontId="21" fillId="0" borderId="0"/>
    <xf numFmtId="0" fontId="50" fillId="0" borderId="0"/>
    <xf numFmtId="0" fontId="21"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21" fillId="0" borderId="0"/>
    <xf numFmtId="0" fontId="21" fillId="0" borderId="0"/>
    <xf numFmtId="0" fontId="21" fillId="0" borderId="0"/>
    <xf numFmtId="0" fontId="50" fillId="0" borderId="0"/>
    <xf numFmtId="0" fontId="21" fillId="0" borderId="0"/>
    <xf numFmtId="0" fontId="50" fillId="0" borderId="0"/>
    <xf numFmtId="0" fontId="21" fillId="0" borderId="0"/>
    <xf numFmtId="0" fontId="21" fillId="0" borderId="0"/>
    <xf numFmtId="0" fontId="21"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50" fillId="0" borderId="0"/>
    <xf numFmtId="0" fontId="21" fillId="0" borderId="0"/>
    <xf numFmtId="0" fontId="50" fillId="0" borderId="0"/>
    <xf numFmtId="0" fontId="21" fillId="0" borderId="0"/>
    <xf numFmtId="0" fontId="21" fillId="0" borderId="0"/>
    <xf numFmtId="0" fontId="21"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50" fillId="0" borderId="0"/>
    <xf numFmtId="0" fontId="21" fillId="0" borderId="0"/>
    <xf numFmtId="0" fontId="50"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alignment vertical="justify"/>
    </xf>
    <xf numFmtId="0" fontId="40" fillId="0" borderId="0"/>
    <xf numFmtId="0" fontId="4" fillId="0" borderId="0"/>
    <xf numFmtId="0" fontId="4" fillId="0" borderId="0"/>
    <xf numFmtId="0" fontId="4" fillId="0" borderId="0"/>
    <xf numFmtId="0" fontId="4" fillId="0" borderId="0"/>
    <xf numFmtId="0" fontId="9" fillId="0" borderId="0"/>
    <xf numFmtId="0" fontId="7" fillId="0" borderId="0"/>
    <xf numFmtId="0" fontId="50" fillId="0" borderId="0"/>
    <xf numFmtId="0" fontId="7" fillId="0" borderId="0"/>
    <xf numFmtId="0" fontId="50" fillId="0" borderId="0"/>
    <xf numFmtId="0" fontId="21" fillId="0" borderId="0"/>
    <xf numFmtId="0" fontId="9" fillId="0" borderId="0"/>
    <xf numFmtId="0" fontId="9" fillId="0" borderId="0"/>
    <xf numFmtId="0" fontId="7" fillId="0" borderId="0"/>
    <xf numFmtId="0" fontId="9" fillId="0" borderId="0"/>
    <xf numFmtId="0" fontId="21" fillId="0" borderId="0"/>
    <xf numFmtId="0" fontId="50" fillId="0" borderId="0"/>
    <xf numFmtId="0" fontId="7" fillId="0" borderId="0"/>
    <xf numFmtId="0" fontId="9" fillId="0" borderId="0"/>
    <xf numFmtId="0" fontId="21" fillId="0" borderId="0"/>
    <xf numFmtId="0" fontId="7" fillId="0" borderId="0"/>
    <xf numFmtId="0" fontId="7" fillId="0" borderId="0"/>
    <xf numFmtId="0" fontId="50" fillId="0" borderId="0"/>
    <xf numFmtId="0" fontId="7" fillId="0" borderId="0"/>
    <xf numFmtId="0" fontId="50" fillId="0" borderId="0"/>
    <xf numFmtId="0" fontId="50" fillId="0" borderId="0"/>
    <xf numFmtId="0" fontId="9" fillId="0" borderId="0"/>
    <xf numFmtId="0" fontId="50" fillId="0" borderId="0"/>
    <xf numFmtId="0" fontId="9" fillId="0" borderId="0"/>
    <xf numFmtId="0" fontId="50" fillId="0" borderId="0"/>
    <xf numFmtId="0" fontId="9" fillId="0" borderId="0"/>
    <xf numFmtId="0" fontId="50" fillId="0" borderId="0"/>
    <xf numFmtId="0" fontId="9" fillId="0" borderId="0"/>
    <xf numFmtId="0" fontId="50" fillId="0" borderId="0"/>
    <xf numFmtId="0" fontId="99" fillId="0" borderId="0"/>
    <xf numFmtId="0" fontId="4" fillId="0" borderId="0">
      <alignment horizontal="left"/>
    </xf>
    <xf numFmtId="0" fontId="4" fillId="0" borderId="0">
      <alignment horizontal="left"/>
    </xf>
    <xf numFmtId="0" fontId="4" fillId="0" borderId="0">
      <alignment horizontal="left"/>
    </xf>
    <xf numFmtId="0" fontId="4" fillId="0" borderId="0">
      <alignment horizontal="left"/>
    </xf>
    <xf numFmtId="0" fontId="99" fillId="0" borderId="0"/>
    <xf numFmtId="0" fontId="99" fillId="0" borderId="0"/>
    <xf numFmtId="0" fontId="9" fillId="0" borderId="0"/>
    <xf numFmtId="0" fontId="21" fillId="0" borderId="0"/>
    <xf numFmtId="0" fontId="21" fillId="0" borderId="0">
      <alignment vertical="justify"/>
    </xf>
    <xf numFmtId="0" fontId="9" fillId="0" borderId="0"/>
    <xf numFmtId="0" fontId="50" fillId="0" borderId="0"/>
    <xf numFmtId="0" fontId="21" fillId="0" borderId="0"/>
    <xf numFmtId="0" fontId="50" fillId="0" borderId="0"/>
    <xf numFmtId="0" fontId="21"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50" fillId="0" borderId="0"/>
    <xf numFmtId="0" fontId="21" fillId="0" borderId="0"/>
    <xf numFmtId="0" fontId="50"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50" fillId="0" borderId="0"/>
    <xf numFmtId="0" fontId="21" fillId="0" borderId="0"/>
    <xf numFmtId="0" fontId="50" fillId="0" borderId="0"/>
    <xf numFmtId="0" fontId="21"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50" fillId="0" borderId="0"/>
    <xf numFmtId="0" fontId="21" fillId="0" borderId="0"/>
    <xf numFmtId="0" fontId="50"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21" fillId="0" borderId="0"/>
    <xf numFmtId="0" fontId="50" fillId="0" borderId="0"/>
    <xf numFmtId="0" fontId="21" fillId="0" borderId="0"/>
    <xf numFmtId="0" fontId="50" fillId="0" borderId="0"/>
    <xf numFmtId="0" fontId="21" fillId="0" borderId="0"/>
    <xf numFmtId="0" fontId="21" fillId="0" borderId="0"/>
    <xf numFmtId="0" fontId="21"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50" fillId="0" borderId="0"/>
    <xf numFmtId="0" fontId="21" fillId="0" borderId="0"/>
    <xf numFmtId="0" fontId="50" fillId="0" borderId="0"/>
    <xf numFmtId="0" fontId="21" fillId="0" borderId="0"/>
    <xf numFmtId="0" fontId="21" fillId="0" borderId="0"/>
    <xf numFmtId="0" fontId="21" fillId="0" borderId="0"/>
    <xf numFmtId="0" fontId="21" fillId="0" borderId="0"/>
    <xf numFmtId="0" fontId="4" fillId="0" borderId="0"/>
    <xf numFmtId="0" fontId="4" fillId="0" borderId="0"/>
    <xf numFmtId="0" fontId="4" fillId="0" borderId="0"/>
    <xf numFmtId="0" fontId="4" fillId="0" borderId="0"/>
    <xf numFmtId="0" fontId="21" fillId="0" borderId="0"/>
    <xf numFmtId="0" fontId="40" fillId="0" borderId="0"/>
    <xf numFmtId="0" fontId="21" fillId="0" borderId="0"/>
    <xf numFmtId="0" fontId="21" fillId="0" borderId="0"/>
    <xf numFmtId="0" fontId="40" fillId="0" borderId="0"/>
    <xf numFmtId="0" fontId="40" fillId="0" borderId="0"/>
    <xf numFmtId="0" fontId="21" fillId="0" borderId="0"/>
    <xf numFmtId="0" fontId="21" fillId="0" borderId="0"/>
    <xf numFmtId="0" fontId="50" fillId="0" borderId="0"/>
    <xf numFmtId="0" fontId="21" fillId="0" borderId="0"/>
    <xf numFmtId="0" fontId="50" fillId="0" borderId="0"/>
    <xf numFmtId="0" fontId="21" fillId="0" borderId="0"/>
    <xf numFmtId="0" fontId="21" fillId="0" borderId="0"/>
    <xf numFmtId="0" fontId="21" fillId="0" borderId="0"/>
    <xf numFmtId="0" fontId="21" fillId="0" borderId="0"/>
    <xf numFmtId="0" fontId="40" fillId="0" borderId="0"/>
    <xf numFmtId="0" fontId="40" fillId="0" borderId="0"/>
    <xf numFmtId="0" fontId="21" fillId="0" borderId="0"/>
    <xf numFmtId="0" fontId="21" fillId="0" borderId="0"/>
    <xf numFmtId="0" fontId="40" fillId="0" borderId="0"/>
    <xf numFmtId="0" fontId="40" fillId="0" borderId="0"/>
    <xf numFmtId="0" fontId="21" fillId="0" borderId="0"/>
    <xf numFmtId="0" fontId="40" fillId="0" borderId="0"/>
    <xf numFmtId="0" fontId="50" fillId="0" borderId="0"/>
    <xf numFmtId="0" fontId="21" fillId="0" borderId="0"/>
    <xf numFmtId="0" fontId="50" fillId="0" borderId="0"/>
    <xf numFmtId="0" fontId="21" fillId="0" borderId="0"/>
    <xf numFmtId="0" fontId="21" fillId="0" borderId="0"/>
    <xf numFmtId="0" fontId="40" fillId="0" borderId="0"/>
    <xf numFmtId="0" fontId="21" fillId="0" borderId="0"/>
    <xf numFmtId="0" fontId="40" fillId="0" borderId="0"/>
    <xf numFmtId="0" fontId="40" fillId="0" borderId="0"/>
    <xf numFmtId="0" fontId="21" fillId="0" borderId="0"/>
    <xf numFmtId="0" fontId="40" fillId="0" borderId="0"/>
    <xf numFmtId="0" fontId="40" fillId="0" borderId="0"/>
    <xf numFmtId="0" fontId="21" fillId="0" borderId="0"/>
    <xf numFmtId="0" fontId="40" fillId="0" borderId="0"/>
    <xf numFmtId="0" fontId="40" fillId="0" borderId="0"/>
    <xf numFmtId="0" fontId="50" fillId="0" borderId="0"/>
    <xf numFmtId="0" fontId="21" fillId="0" borderId="0"/>
    <xf numFmtId="0" fontId="50" fillId="0" borderId="0"/>
    <xf numFmtId="0" fontId="21" fillId="0" borderId="0"/>
    <xf numFmtId="0" fontId="21" fillId="0" borderId="0"/>
    <xf numFmtId="0" fontId="21" fillId="0" borderId="0"/>
    <xf numFmtId="0" fontId="40" fillId="0" borderId="0"/>
    <xf numFmtId="0" fontId="40" fillId="0" borderId="0"/>
    <xf numFmtId="0" fontId="21" fillId="0" borderId="0"/>
    <xf numFmtId="0" fontId="40" fillId="0" borderId="0"/>
    <xf numFmtId="0" fontId="40" fillId="0" borderId="0"/>
    <xf numFmtId="0" fontId="21" fillId="0" borderId="0"/>
    <xf numFmtId="0" fontId="40" fillId="0" borderId="0"/>
    <xf numFmtId="0" fontId="40" fillId="0" borderId="0"/>
    <xf numFmtId="0" fontId="21" fillId="0" borderId="0"/>
    <xf numFmtId="0" fontId="50" fillId="0" borderId="0"/>
    <xf numFmtId="0" fontId="20" fillId="0" borderId="0"/>
    <xf numFmtId="0" fontId="7" fillId="0" borderId="0"/>
    <xf numFmtId="0" fontId="50" fillId="0" borderId="0"/>
    <xf numFmtId="0" fontId="7" fillId="0" borderId="0"/>
    <xf numFmtId="0" fontId="2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0" fillId="0" borderId="0"/>
    <xf numFmtId="0" fontId="40" fillId="0" borderId="0"/>
    <xf numFmtId="0" fontId="40" fillId="0" borderId="0"/>
    <xf numFmtId="0" fontId="40" fillId="0" borderId="0"/>
    <xf numFmtId="0" fontId="21" fillId="0" borderId="0"/>
    <xf numFmtId="0" fontId="21" fillId="0" borderId="0"/>
    <xf numFmtId="0" fontId="21" fillId="0" borderId="0"/>
    <xf numFmtId="0" fontId="21" fillId="0" borderId="0"/>
    <xf numFmtId="0" fontId="21" fillId="0" borderId="0"/>
    <xf numFmtId="0" fontId="21" fillId="0" borderId="0">
      <alignment vertical="justify"/>
    </xf>
    <xf numFmtId="0" fontId="21" fillId="0" borderId="0"/>
    <xf numFmtId="0" fontId="20" fillId="0" borderId="0"/>
    <xf numFmtId="0" fontId="21" fillId="0" borderId="0"/>
    <xf numFmtId="0" fontId="20" fillId="0" borderId="0"/>
    <xf numFmtId="0" fontId="20" fillId="0" borderId="0"/>
    <xf numFmtId="0" fontId="21" fillId="0" borderId="0"/>
    <xf numFmtId="0" fontId="7" fillId="0" borderId="0"/>
    <xf numFmtId="0" fontId="21" fillId="0" borderId="0">
      <alignment vertical="justify"/>
    </xf>
    <xf numFmtId="0" fontId="21" fillId="0" borderId="0"/>
    <xf numFmtId="0" fontId="50"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5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5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5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0" fillId="0" borderId="0"/>
    <xf numFmtId="0" fontId="21"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5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5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5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5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5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5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50" fillId="0" borderId="0"/>
    <xf numFmtId="0" fontId="21" fillId="0" borderId="0"/>
    <xf numFmtId="0" fontId="50"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5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50" fillId="0" borderId="0"/>
    <xf numFmtId="0" fontId="4" fillId="0" borderId="0"/>
    <xf numFmtId="0" fontId="40" fillId="0" borderId="0"/>
    <xf numFmtId="0" fontId="20" fillId="0" borderId="0"/>
    <xf numFmtId="0" fontId="50" fillId="0" borderId="0"/>
    <xf numFmtId="0" fontId="21" fillId="0" borderId="0"/>
    <xf numFmtId="0" fontId="4" fillId="0" borderId="0"/>
    <xf numFmtId="0" fontId="4" fillId="0" borderId="0"/>
    <xf numFmtId="0" fontId="5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5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alignment vertical="justify"/>
    </xf>
    <xf numFmtId="0" fontId="7" fillId="0" borderId="0"/>
    <xf numFmtId="0" fontId="52" fillId="0" borderId="0"/>
    <xf numFmtId="0" fontId="7" fillId="0" borderId="0"/>
    <xf numFmtId="0" fontId="52" fillId="0" borderId="0"/>
    <xf numFmtId="0" fontId="20" fillId="0" borderId="0"/>
    <xf numFmtId="0" fontId="7" fillId="0" borderId="0"/>
    <xf numFmtId="0" fontId="40" fillId="0" borderId="0"/>
    <xf numFmtId="0" fontId="7" fillId="0" borderId="0"/>
    <xf numFmtId="0" fontId="20" fillId="0" borderId="0"/>
    <xf numFmtId="0" fontId="40" fillId="0" borderId="0"/>
    <xf numFmtId="0" fontId="7" fillId="0" borderId="0"/>
    <xf numFmtId="0" fontId="7" fillId="0" borderId="0"/>
    <xf numFmtId="0" fontId="21" fillId="0" borderId="0"/>
    <xf numFmtId="0" fontId="21"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21" fillId="0" borderId="0"/>
    <xf numFmtId="0" fontId="5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5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5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5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5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50" fillId="0" borderId="0"/>
    <xf numFmtId="0" fontId="21"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50" fillId="0" borderId="0"/>
    <xf numFmtId="0" fontId="21"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5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5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alignment vertical="justify"/>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5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52" fillId="0" borderId="0"/>
    <xf numFmtId="0" fontId="7" fillId="0" borderId="0"/>
    <xf numFmtId="0" fontId="52" fillId="0" borderId="0"/>
    <xf numFmtId="0" fontId="21" fillId="0" borderId="0"/>
    <xf numFmtId="0" fontId="7" fillId="0" borderId="0"/>
    <xf numFmtId="0" fontId="40" fillId="0" borderId="0"/>
    <xf numFmtId="0" fontId="7" fillId="0" borderId="0"/>
    <xf numFmtId="0" fontId="21" fillId="0" borderId="0"/>
    <xf numFmtId="0" fontId="40" fillId="0" borderId="0"/>
    <xf numFmtId="0" fontId="7" fillId="0" borderId="0"/>
    <xf numFmtId="0" fontId="21" fillId="0" borderId="0"/>
    <xf numFmtId="0" fontId="21" fillId="0" borderId="0"/>
    <xf numFmtId="0" fontId="7" fillId="0" borderId="0"/>
    <xf numFmtId="0" fontId="7" fillId="0" borderId="0"/>
    <xf numFmtId="0" fontId="21" fillId="0" borderId="0"/>
    <xf numFmtId="0" fontId="7" fillId="0" borderId="0"/>
    <xf numFmtId="0" fontId="7" fillId="0" borderId="0"/>
    <xf numFmtId="0" fontId="21" fillId="0" borderId="0">
      <alignment vertical="justify"/>
    </xf>
    <xf numFmtId="0" fontId="21"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5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alignment vertical="justify"/>
    </xf>
    <xf numFmtId="0" fontId="21" fillId="0" borderId="0"/>
    <xf numFmtId="0" fontId="7"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21" fillId="0" borderId="0"/>
    <xf numFmtId="0" fontId="7" fillId="0" borderId="0"/>
    <xf numFmtId="0" fontId="118" fillId="0" borderId="0"/>
    <xf numFmtId="0" fontId="118" fillId="0" borderId="0"/>
    <xf numFmtId="0" fontId="118" fillId="0" borderId="0"/>
    <xf numFmtId="0" fontId="11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21"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alignment vertical="justify"/>
    </xf>
    <xf numFmtId="0" fontId="4" fillId="0" borderId="0"/>
    <xf numFmtId="0" fontId="4" fillId="0" borderId="0"/>
    <xf numFmtId="0" fontId="4" fillId="0" borderId="0"/>
    <xf numFmtId="0" fontId="4" fillId="0" borderId="0"/>
    <xf numFmtId="0" fontId="21" fillId="0" borderId="0">
      <alignment vertical="justify"/>
    </xf>
    <xf numFmtId="0" fontId="52" fillId="0" borderId="0"/>
    <xf numFmtId="0" fontId="52" fillId="0" borderId="0"/>
    <xf numFmtId="0" fontId="20" fillId="0" borderId="0"/>
    <xf numFmtId="0" fontId="21" fillId="0" borderId="0"/>
    <xf numFmtId="0" fontId="40" fillId="0" borderId="0"/>
    <xf numFmtId="0" fontId="21" fillId="0" borderId="0"/>
    <xf numFmtId="0" fontId="40"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0" fontId="52" fillId="0" borderId="0"/>
    <xf numFmtId="0" fontId="52" fillId="0" borderId="0"/>
    <xf numFmtId="0" fontId="20" fillId="0" borderId="0"/>
    <xf numFmtId="0" fontId="21" fillId="0" borderId="0"/>
    <xf numFmtId="0" fontId="40" fillId="0" borderId="0"/>
    <xf numFmtId="0" fontId="21" fillId="0" borderId="0"/>
    <xf numFmtId="0" fontId="40"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0" fillId="0" borderId="0"/>
    <xf numFmtId="0" fontId="4" fillId="0" borderId="0"/>
    <xf numFmtId="0" fontId="4" fillId="0" borderId="0"/>
    <xf numFmtId="0" fontId="4" fillId="0" borderId="0"/>
    <xf numFmtId="0" fontId="21"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52" fillId="0" borderId="0"/>
    <xf numFmtId="0" fontId="21" fillId="0" borderId="0"/>
    <xf numFmtId="0" fontId="40" fillId="0" borderId="0"/>
    <xf numFmtId="0" fontId="21" fillId="0" borderId="0"/>
    <xf numFmtId="0" fontId="40" fillId="0" borderId="0"/>
    <xf numFmtId="0" fontId="21" fillId="0" borderId="0"/>
    <xf numFmtId="0" fontId="21" fillId="0" borderId="0"/>
    <xf numFmtId="0" fontId="21" fillId="0" borderId="0"/>
    <xf numFmtId="0" fontId="21"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21" fillId="0" borderId="0"/>
    <xf numFmtId="0" fontId="21"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2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21" fillId="0" borderId="0"/>
    <xf numFmtId="0" fontId="40" fillId="0" borderId="0"/>
    <xf numFmtId="0" fontId="4" fillId="0" borderId="0"/>
    <xf numFmtId="0" fontId="4" fillId="0" borderId="0"/>
    <xf numFmtId="0" fontId="4" fillId="0" borderId="0"/>
    <xf numFmtId="0" fontId="4" fillId="0" borderId="0"/>
    <xf numFmtId="0" fontId="20" fillId="0" borderId="0"/>
    <xf numFmtId="0" fontId="52" fillId="0" borderId="0"/>
    <xf numFmtId="0" fontId="52" fillId="0" borderId="0"/>
    <xf numFmtId="0" fontId="40" fillId="0" borderId="0"/>
    <xf numFmtId="0" fontId="4" fillId="0" borderId="0"/>
    <xf numFmtId="0" fontId="2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0"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1" fillId="0" borderId="0"/>
    <xf numFmtId="0" fontId="21" fillId="0" borderId="0"/>
    <xf numFmtId="0" fontId="21" fillId="0" borderId="0"/>
    <xf numFmtId="0" fontId="21" fillId="0" borderId="0"/>
    <xf numFmtId="0" fontId="21" fillId="0" borderId="0"/>
    <xf numFmtId="0" fontId="40" fillId="0" borderId="0"/>
    <xf numFmtId="0" fontId="40" fillId="0" borderId="0"/>
    <xf numFmtId="0" fontId="40" fillId="0" borderId="0"/>
    <xf numFmtId="0" fontId="40" fillId="0" borderId="0"/>
    <xf numFmtId="0" fontId="21" fillId="0" borderId="0"/>
    <xf numFmtId="0" fontId="21" fillId="0" borderId="0"/>
    <xf numFmtId="0" fontId="35" fillId="6" borderId="0" applyNumberFormat="0" applyBorder="0" applyAlignment="0" applyProtection="0"/>
    <xf numFmtId="0" fontId="7" fillId="6" borderId="0" applyNumberFormat="0" applyBorder="0" applyAlignment="0" applyProtection="0"/>
    <xf numFmtId="0" fontId="7" fillId="6" borderId="0" applyNumberFormat="0" applyBorder="0" applyAlignment="0" applyProtection="0"/>
    <xf numFmtId="0" fontId="119" fillId="6" borderId="0" applyNumberFormat="0" applyBorder="0" applyAlignment="0" applyProtection="0"/>
    <xf numFmtId="0" fontId="7" fillId="6" borderId="0" applyNumberFormat="0" applyBorder="0" applyAlignment="0" applyProtection="0"/>
    <xf numFmtId="0" fontId="119" fillId="6" borderId="0" applyNumberFormat="0" applyBorder="0" applyAlignment="0" applyProtection="0"/>
    <xf numFmtId="0" fontId="7" fillId="6" borderId="0" applyNumberFormat="0" applyBorder="0" applyAlignment="0" applyProtection="0"/>
    <xf numFmtId="0" fontId="35" fillId="32" borderId="0" applyNumberFormat="0" applyBorder="0" applyAlignment="0" applyProtection="0"/>
    <xf numFmtId="0" fontId="119" fillId="6" borderId="0" applyNumberFormat="0" applyBorder="0" applyAlignment="0" applyProtection="0"/>
    <xf numFmtId="0" fontId="35" fillId="32" borderId="0" applyNumberFormat="0" applyBorder="0" applyAlignment="0" applyProtection="0"/>
    <xf numFmtId="0" fontId="35" fillId="32" borderId="0" applyNumberFormat="0" applyBorder="0" applyAlignment="0" applyProtection="0"/>
    <xf numFmtId="0" fontId="7" fillId="6" borderId="0" applyNumberFormat="0" applyBorder="0" applyAlignment="0" applyProtection="0"/>
    <xf numFmtId="0" fontId="35" fillId="32" borderId="0" applyNumberFormat="0" applyBorder="0" applyAlignment="0" applyProtection="0"/>
    <xf numFmtId="0" fontId="119" fillId="6" borderId="0" applyNumberFormat="0" applyBorder="0" applyAlignment="0" applyProtection="0"/>
    <xf numFmtId="0" fontId="35" fillId="32" borderId="0" applyNumberFormat="0" applyBorder="0" applyAlignment="0" applyProtection="0"/>
    <xf numFmtId="0" fontId="35" fillId="32" borderId="0" applyNumberFormat="0" applyBorder="0" applyAlignment="0" applyProtection="0"/>
    <xf numFmtId="0" fontId="35" fillId="32" borderId="0" applyNumberFormat="0" applyBorder="0" applyAlignment="0" applyProtection="0"/>
    <xf numFmtId="0" fontId="35" fillId="6" borderId="0" applyNumberFormat="0" applyBorder="0" applyAlignment="0" applyProtection="0"/>
    <xf numFmtId="0" fontId="35" fillId="32" borderId="0" applyNumberFormat="0" applyBorder="0" applyAlignment="0" applyProtection="0"/>
    <xf numFmtId="0" fontId="35" fillId="32" borderId="0" applyNumberFormat="0" applyBorder="0" applyAlignment="0" applyProtection="0"/>
    <xf numFmtId="0" fontId="58" fillId="6" borderId="0" applyNumberFormat="0" applyBorder="0" applyAlignment="0" applyProtection="0"/>
    <xf numFmtId="0" fontId="58" fillId="6" borderId="0" applyNumberFormat="0" applyBorder="0" applyAlignment="0" applyProtection="0"/>
    <xf numFmtId="0" fontId="35" fillId="6" borderId="0" applyNumberFormat="0" applyBorder="0" applyAlignment="0" applyProtection="0"/>
    <xf numFmtId="0" fontId="35" fillId="32" borderId="0" applyNumberFormat="0" applyBorder="0" applyAlignment="0" applyProtection="0"/>
    <xf numFmtId="0" fontId="58" fillId="6" borderId="0" applyNumberFormat="0" applyBorder="0" applyAlignment="0" applyProtection="0"/>
    <xf numFmtId="0" fontId="35" fillId="32" borderId="0" applyNumberFormat="0" applyBorder="0" applyAlignment="0" applyProtection="0"/>
    <xf numFmtId="0" fontId="35" fillId="32" borderId="0" applyNumberFormat="0" applyBorder="0" applyAlignment="0" applyProtection="0"/>
    <xf numFmtId="0" fontId="35" fillId="6" borderId="0" applyNumberFormat="0" applyBorder="0" applyAlignment="0" applyProtection="0"/>
    <xf numFmtId="0" fontId="35" fillId="32" borderId="0" applyNumberFormat="0" applyBorder="0" applyAlignment="0" applyProtection="0"/>
    <xf numFmtId="0" fontId="35" fillId="32" borderId="0" applyNumberFormat="0" applyBorder="0" applyAlignment="0" applyProtection="0"/>
    <xf numFmtId="0" fontId="35" fillId="6" borderId="0" applyNumberFormat="0" applyBorder="0" applyAlignment="0" applyProtection="0"/>
    <xf numFmtId="0" fontId="35" fillId="32" borderId="0" applyNumberFormat="0" applyBorder="0" applyAlignment="0" applyProtection="0"/>
    <xf numFmtId="0" fontId="35" fillId="6" borderId="0" applyNumberFormat="0" applyBorder="0" applyAlignment="0" applyProtection="0"/>
    <xf numFmtId="0" fontId="35" fillId="32" borderId="0" applyNumberFormat="0" applyBorder="0" applyAlignment="0" applyProtection="0"/>
    <xf numFmtId="0" fontId="35" fillId="6" borderId="0" applyNumberFormat="0" applyBorder="0" applyAlignment="0" applyProtection="0"/>
    <xf numFmtId="0" fontId="35" fillId="32" borderId="0" applyNumberFormat="0" applyBorder="0" applyAlignment="0" applyProtection="0"/>
    <xf numFmtId="0" fontId="35" fillId="6" borderId="0" applyNumberFormat="0" applyBorder="0" applyAlignment="0" applyProtection="0"/>
    <xf numFmtId="0" fontId="35" fillId="32" borderId="0" applyNumberFormat="0" applyBorder="0" applyAlignment="0" applyProtection="0"/>
    <xf numFmtId="0" fontId="35" fillId="6" borderId="0" applyNumberFormat="0" applyBorder="0" applyAlignment="0" applyProtection="0"/>
    <xf numFmtId="0" fontId="36"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120" fillId="0" borderId="0" applyNumberFormat="0" applyFill="0" applyBorder="0" applyAlignment="0" applyProtection="0"/>
    <xf numFmtId="0" fontId="7" fillId="0" borderId="0" applyNumberFormat="0" applyFill="0" applyBorder="0" applyAlignment="0" applyProtection="0"/>
    <xf numFmtId="0" fontId="120" fillId="0" borderId="0" applyNumberFormat="0" applyFill="0" applyBorder="0" applyAlignment="0" applyProtection="0"/>
    <xf numFmtId="0" fontId="7" fillId="0" borderId="0" applyNumberFormat="0" applyFill="0" applyBorder="0" applyAlignment="0" applyProtection="0"/>
    <xf numFmtId="0" fontId="36" fillId="0" borderId="0" applyNumberFormat="0" applyFill="0" applyBorder="0" applyAlignment="0" applyProtection="0"/>
    <xf numFmtId="0" fontId="120"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7" fillId="0" borderId="0" applyNumberFormat="0" applyFill="0" applyBorder="0" applyAlignment="0" applyProtection="0"/>
    <xf numFmtId="0" fontId="36" fillId="0" borderId="0" applyNumberFormat="0" applyFill="0" applyBorder="0" applyAlignment="0" applyProtection="0"/>
    <xf numFmtId="0" fontId="120"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7" fillId="26" borderId="45" applyNumberFormat="0" applyFont="0" applyAlignment="0" applyProtection="0"/>
    <xf numFmtId="0" fontId="21"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53" fillId="26" borderId="45" applyNumberFormat="0" applyFont="0" applyAlignment="0" applyProtection="0"/>
    <xf numFmtId="0" fontId="53" fillId="26" borderId="45" applyNumberFormat="0" applyFont="0" applyAlignment="0" applyProtection="0"/>
    <xf numFmtId="0" fontId="53" fillId="26" borderId="45" applyNumberFormat="0" applyFont="0" applyAlignment="0" applyProtection="0"/>
    <xf numFmtId="0" fontId="53" fillId="26" borderId="45" applyNumberFormat="0" applyFont="0" applyAlignment="0" applyProtection="0"/>
    <xf numFmtId="0" fontId="53"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20" fillId="26" borderId="45" applyNumberFormat="0" applyFont="0" applyAlignment="0" applyProtection="0"/>
    <xf numFmtId="0" fontId="53" fillId="26" borderId="45" applyNumberFormat="0" applyFont="0" applyAlignment="0" applyProtection="0"/>
    <xf numFmtId="0" fontId="53" fillId="26" borderId="45" applyNumberFormat="0" applyFont="0" applyAlignment="0" applyProtection="0"/>
    <xf numFmtId="0" fontId="53" fillId="26" borderId="45" applyNumberFormat="0" applyFont="0" applyAlignment="0" applyProtection="0"/>
    <xf numFmtId="0" fontId="53" fillId="26" borderId="45" applyNumberFormat="0" applyFont="0" applyAlignment="0" applyProtection="0"/>
    <xf numFmtId="0" fontId="53" fillId="26" borderId="45" applyNumberFormat="0" applyFont="0" applyAlignment="0" applyProtection="0"/>
    <xf numFmtId="0" fontId="50" fillId="63" borderId="45" applyNumberFormat="0" applyAlignment="0" applyProtection="0"/>
    <xf numFmtId="0" fontId="50" fillId="63" borderId="45" applyNumberFormat="0" applyAlignment="0" applyProtection="0"/>
    <xf numFmtId="0" fontId="53" fillId="26" borderId="45" applyNumberFormat="0" applyFont="0" applyAlignment="0" applyProtection="0"/>
    <xf numFmtId="0" fontId="53" fillId="26" borderId="45" applyNumberFormat="0" applyFont="0" applyAlignment="0" applyProtection="0"/>
    <xf numFmtId="0" fontId="53" fillId="26" borderId="45" applyNumberFormat="0" applyFont="0" applyAlignment="0" applyProtection="0"/>
    <xf numFmtId="0" fontId="53" fillId="26" borderId="45" applyNumberFormat="0" applyFont="0" applyAlignment="0" applyProtection="0"/>
    <xf numFmtId="0" fontId="53" fillId="26" borderId="45" applyNumberFormat="0" applyFont="0" applyAlignment="0" applyProtection="0"/>
    <xf numFmtId="0" fontId="53" fillId="26" borderId="45" applyNumberFormat="0" applyFont="0" applyAlignment="0" applyProtection="0"/>
    <xf numFmtId="0" fontId="53" fillId="26" borderId="45" applyNumberFormat="0" applyFont="0" applyAlignment="0" applyProtection="0"/>
    <xf numFmtId="0" fontId="53" fillId="26" borderId="45" applyNumberFormat="0" applyFont="0" applyAlignment="0" applyProtection="0"/>
    <xf numFmtId="0" fontId="53" fillId="26" borderId="45" applyNumberFormat="0" applyFont="0" applyAlignment="0" applyProtection="0"/>
    <xf numFmtId="0" fontId="53" fillId="26" borderId="45" applyNumberFormat="0" applyFont="0" applyAlignment="0" applyProtection="0"/>
    <xf numFmtId="0" fontId="50" fillId="63" borderId="45" applyNumberFormat="0" applyAlignment="0" applyProtection="0"/>
    <xf numFmtId="0" fontId="50" fillId="63" borderId="45" applyNumberFormat="0" applyAlignment="0" applyProtection="0"/>
    <xf numFmtId="0" fontId="50" fillId="63" borderId="45" applyNumberFormat="0" applyAlignment="0" applyProtection="0"/>
    <xf numFmtId="0" fontId="53" fillId="26" borderId="45" applyNumberFormat="0" applyFont="0" applyAlignment="0" applyProtection="0"/>
    <xf numFmtId="0" fontId="50" fillId="63" borderId="45" applyNumberFormat="0" applyAlignment="0" applyProtection="0"/>
    <xf numFmtId="0" fontId="53"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50" fillId="63" borderId="45" applyNumberFormat="0" applyAlignment="0" applyProtection="0"/>
    <xf numFmtId="0" fontId="53" fillId="26" borderId="45" applyNumberFormat="0" applyFont="0" applyAlignment="0" applyProtection="0"/>
    <xf numFmtId="0" fontId="53" fillId="26" borderId="45" applyNumberFormat="0" applyFont="0" applyAlignment="0" applyProtection="0"/>
    <xf numFmtId="0" fontId="50" fillId="63" borderId="45" applyNumberFormat="0" applyAlignment="0" applyProtection="0"/>
    <xf numFmtId="0" fontId="53" fillId="26" borderId="45" applyNumberFormat="0" applyFont="0" applyAlignment="0" applyProtection="0"/>
    <xf numFmtId="0" fontId="50" fillId="63" borderId="45" applyNumberFormat="0" applyAlignment="0" applyProtection="0"/>
    <xf numFmtId="0" fontId="50" fillId="63" borderId="45" applyNumberFormat="0" applyAlignment="0" applyProtection="0"/>
    <xf numFmtId="0" fontId="50" fillId="63" borderId="45" applyNumberFormat="0" applyAlignment="0" applyProtection="0"/>
    <xf numFmtId="0" fontId="53" fillId="26" borderId="45" applyNumberFormat="0" applyFont="0" applyAlignment="0" applyProtection="0"/>
    <xf numFmtId="0" fontId="53" fillId="26" borderId="45" applyNumberFormat="0" applyFont="0" applyAlignment="0" applyProtection="0"/>
    <xf numFmtId="0" fontId="50" fillId="63" borderId="45" applyNumberFormat="0" applyAlignment="0" applyProtection="0"/>
    <xf numFmtId="0" fontId="53" fillId="26" borderId="45" applyNumberFormat="0" applyFont="0" applyAlignment="0" applyProtection="0"/>
    <xf numFmtId="0" fontId="53" fillId="26" borderId="45" applyNumberFormat="0" applyFont="0" applyAlignment="0" applyProtection="0"/>
    <xf numFmtId="0" fontId="50" fillId="63" borderId="45" applyNumberFormat="0" applyAlignment="0" applyProtection="0"/>
    <xf numFmtId="0" fontId="53" fillId="26" borderId="45" applyNumberFormat="0" applyFont="0" applyAlignment="0" applyProtection="0"/>
    <xf numFmtId="0" fontId="50" fillId="63" borderId="45" applyNumberFormat="0" applyAlignment="0" applyProtection="0"/>
    <xf numFmtId="0" fontId="50" fillId="63" borderId="45" applyNumberFormat="0" applyAlignment="0" applyProtection="0"/>
    <xf numFmtId="0" fontId="50" fillId="63" borderId="45" applyNumberFormat="0" applyAlignment="0" applyProtection="0"/>
    <xf numFmtId="0" fontId="53" fillId="26" borderId="45" applyNumberFormat="0" applyFont="0" applyAlignment="0" applyProtection="0"/>
    <xf numFmtId="0" fontId="7" fillId="26" borderId="45" applyNumberFormat="0" applyFont="0" applyAlignment="0" applyProtection="0"/>
    <xf numFmtId="0" fontId="21" fillId="26" borderId="45" applyNumberFormat="0" applyFont="0" applyAlignment="0" applyProtection="0"/>
    <xf numFmtId="0" fontId="7"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7" fillId="26" borderId="45" applyNumberFormat="0" applyFont="0" applyAlignment="0" applyProtection="0"/>
    <xf numFmtId="0" fontId="53" fillId="26" borderId="45" applyNumberFormat="0" applyFont="0" applyAlignment="0" applyProtection="0"/>
    <xf numFmtId="0" fontId="7" fillId="26" borderId="45" applyNumberFormat="0" applyFont="0" applyAlignment="0" applyProtection="0"/>
    <xf numFmtId="0" fontId="53"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50" fillId="63" borderId="45" applyNumberForma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21" fillId="26" borderId="45" applyNumberFormat="0" applyFont="0" applyAlignment="0" applyProtection="0"/>
    <xf numFmtId="0" fontId="7" fillId="26" borderId="45" applyNumberFormat="0" applyFont="0" applyAlignment="0" applyProtection="0"/>
    <xf numFmtId="0" fontId="21"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21"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50" fillId="63" borderId="45" applyNumberFormat="0" applyAlignment="0" applyProtection="0"/>
    <xf numFmtId="0" fontId="50" fillId="63" borderId="45" applyNumberFormat="0" applyAlignment="0" applyProtection="0"/>
    <xf numFmtId="0" fontId="7"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50" fillId="63" borderId="45" applyNumberFormat="0" applyAlignment="0" applyProtection="0"/>
    <xf numFmtId="0" fontId="21" fillId="26" borderId="45" applyNumberFormat="0" applyFont="0" applyAlignment="0" applyProtection="0"/>
    <xf numFmtId="0" fontId="50" fillId="63" borderId="45" applyNumberFormat="0" applyAlignment="0" applyProtection="0"/>
    <xf numFmtId="0" fontId="50" fillId="63" borderId="45" applyNumberFormat="0" applyAlignment="0" applyProtection="0"/>
    <xf numFmtId="0" fontId="7" fillId="26" borderId="45" applyNumberFormat="0" applyFont="0" applyAlignment="0" applyProtection="0"/>
    <xf numFmtId="0" fontId="50" fillId="63" borderId="45" applyNumberFormat="0" applyAlignment="0" applyProtection="0"/>
    <xf numFmtId="0" fontId="50" fillId="63" borderId="45" applyNumberFormat="0" applyAlignment="0" applyProtection="0"/>
    <xf numFmtId="0" fontId="21" fillId="26" borderId="45" applyNumberFormat="0" applyFont="0" applyAlignment="0" applyProtection="0"/>
    <xf numFmtId="0" fontId="50" fillId="63" borderId="45" applyNumberFormat="0" applyAlignment="0" applyProtection="0"/>
    <xf numFmtId="0" fontId="50" fillId="63" borderId="45" applyNumberFormat="0" applyAlignment="0" applyProtection="0"/>
    <xf numFmtId="0" fontId="50" fillId="63" borderId="45" applyNumberFormat="0" applyAlignment="0" applyProtection="0"/>
    <xf numFmtId="0" fontId="50" fillId="63" borderId="45" applyNumberFormat="0" applyAlignment="0" applyProtection="0"/>
    <xf numFmtId="0" fontId="21" fillId="26" borderId="45" applyNumberFormat="0" applyFont="0" applyAlignment="0" applyProtection="0"/>
    <xf numFmtId="0" fontId="21" fillId="26" borderId="45" applyNumberFormat="0" applyFont="0" applyAlignment="0" applyProtection="0"/>
    <xf numFmtId="0" fontId="7" fillId="26" borderId="45" applyNumberFormat="0" applyFont="0" applyAlignment="0" applyProtection="0"/>
    <xf numFmtId="0" fontId="50" fillId="63" borderId="45" applyNumberFormat="0" applyAlignment="0" applyProtection="0"/>
    <xf numFmtId="0" fontId="21" fillId="26" borderId="45" applyNumberFormat="0" applyFont="0" applyAlignment="0" applyProtection="0"/>
    <xf numFmtId="0" fontId="50" fillId="63" borderId="45" applyNumberFormat="0" applyAlignment="0" applyProtection="0"/>
    <xf numFmtId="0" fontId="50" fillId="63" borderId="45" applyNumberFormat="0" applyAlignment="0" applyProtection="0"/>
    <xf numFmtId="0" fontId="50" fillId="63" borderId="45" applyNumberFormat="0" applyAlignment="0" applyProtection="0"/>
    <xf numFmtId="0" fontId="50" fillId="63" borderId="45" applyNumberFormat="0" applyAlignment="0" applyProtection="0"/>
    <xf numFmtId="0" fontId="21"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21"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7" fillId="26" borderId="45" applyNumberFormat="0" applyFont="0" applyAlignment="0" applyProtection="0"/>
    <xf numFmtId="0" fontId="21" fillId="26" borderId="45" applyNumberFormat="0" applyFont="0" applyAlignment="0" applyProtection="0"/>
    <xf numFmtId="0" fontId="7"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9" fontId="7"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40" fillId="0" borderId="0" applyFont="0" applyFill="0" applyBorder="0" applyAlignment="0" applyProtection="0"/>
    <xf numFmtId="0" fontId="37" fillId="0" borderId="13" applyNumberFormat="0" applyFill="0" applyAlignment="0" applyProtection="0"/>
    <xf numFmtId="0" fontId="7" fillId="0" borderId="13" applyNumberFormat="0" applyFill="0" applyAlignment="0" applyProtection="0"/>
    <xf numFmtId="0" fontId="7" fillId="0" borderId="13" applyNumberFormat="0" applyFill="0" applyAlignment="0" applyProtection="0"/>
    <xf numFmtId="0" fontId="121" fillId="0" borderId="13" applyNumberFormat="0" applyFill="0" applyAlignment="0" applyProtection="0"/>
    <xf numFmtId="0" fontId="7" fillId="0" borderId="13" applyNumberFormat="0" applyFill="0" applyAlignment="0" applyProtection="0"/>
    <xf numFmtId="0" fontId="121" fillId="0" borderId="13" applyNumberFormat="0" applyFill="0" applyAlignment="0" applyProtection="0"/>
    <xf numFmtId="0" fontId="7" fillId="0" borderId="13" applyNumberFormat="0" applyFill="0" applyAlignment="0" applyProtection="0"/>
    <xf numFmtId="0" fontId="37" fillId="0" borderId="13" applyNumberFormat="0" applyFill="0" applyAlignment="0" applyProtection="0"/>
    <xf numFmtId="0" fontId="121" fillId="0" borderId="13" applyNumberFormat="0" applyFill="0" applyAlignment="0" applyProtection="0"/>
    <xf numFmtId="0" fontId="37" fillId="0" borderId="13" applyNumberFormat="0" applyFill="0" applyAlignment="0" applyProtection="0"/>
    <xf numFmtId="0" fontId="37" fillId="0" borderId="13" applyNumberFormat="0" applyFill="0" applyAlignment="0" applyProtection="0"/>
    <xf numFmtId="0" fontId="7" fillId="0" borderId="13" applyNumberFormat="0" applyFill="0" applyAlignment="0" applyProtection="0"/>
    <xf numFmtId="0" fontId="37" fillId="0" borderId="13" applyNumberFormat="0" applyFill="0" applyAlignment="0" applyProtection="0"/>
    <xf numFmtId="0" fontId="121" fillId="0" borderId="13" applyNumberFormat="0" applyFill="0" applyAlignment="0" applyProtection="0"/>
    <xf numFmtId="0" fontId="37" fillId="0" borderId="13" applyNumberFormat="0" applyFill="0" applyAlignment="0" applyProtection="0"/>
    <xf numFmtId="0" fontId="37" fillId="0" borderId="13" applyNumberFormat="0" applyFill="0" applyAlignment="0" applyProtection="0"/>
    <xf numFmtId="0" fontId="37" fillId="0" borderId="13" applyNumberFormat="0" applyFill="0" applyAlignment="0" applyProtection="0"/>
    <xf numFmtId="0" fontId="37" fillId="0" borderId="13" applyNumberFormat="0" applyFill="0" applyAlignment="0" applyProtection="0"/>
    <xf numFmtId="0" fontId="37" fillId="0" borderId="13" applyNumberFormat="0" applyFill="0" applyAlignment="0" applyProtection="0"/>
    <xf numFmtId="0" fontId="89" fillId="0" borderId="13" applyNumberFormat="0" applyFill="0" applyAlignment="0" applyProtection="0"/>
    <xf numFmtId="0" fontId="37" fillId="0" borderId="13" applyNumberFormat="0" applyFill="0" applyAlignment="0" applyProtection="0"/>
    <xf numFmtId="0" fontId="89" fillId="0" borderId="13" applyNumberFormat="0" applyFill="0" applyAlignment="0" applyProtection="0"/>
    <xf numFmtId="0" fontId="37" fillId="0" borderId="13" applyNumberFormat="0" applyFill="0" applyAlignment="0" applyProtection="0"/>
    <xf numFmtId="0" fontId="37" fillId="0" borderId="13" applyNumberFormat="0" applyFill="0" applyAlignment="0" applyProtection="0"/>
    <xf numFmtId="0" fontId="37" fillId="0" borderId="13" applyNumberFormat="0" applyFill="0" applyAlignment="0" applyProtection="0"/>
    <xf numFmtId="0" fontId="37" fillId="0" borderId="13" applyNumberFormat="0" applyFill="0" applyAlignment="0" applyProtection="0"/>
    <xf numFmtId="0" fontId="37" fillId="0" borderId="13" applyNumberFormat="0" applyFill="0" applyAlignment="0" applyProtection="0"/>
    <xf numFmtId="0" fontId="37" fillId="0" borderId="13" applyNumberFormat="0" applyFill="0" applyAlignment="0" applyProtection="0"/>
    <xf numFmtId="0" fontId="122" fillId="0" borderId="0"/>
    <xf numFmtId="0" fontId="21" fillId="0" borderId="0"/>
    <xf numFmtId="0" fontId="21" fillId="0" borderId="0"/>
    <xf numFmtId="0" fontId="21" fillId="0" borderId="0"/>
    <xf numFmtId="0" fontId="21" fillId="0" borderId="0"/>
    <xf numFmtId="0" fontId="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9" fillId="0" borderId="0"/>
    <xf numFmtId="0" fontId="41" fillId="0" borderId="0"/>
    <xf numFmtId="0" fontId="41" fillId="0" borderId="0"/>
    <xf numFmtId="0" fontId="99" fillId="0" borderId="0"/>
    <xf numFmtId="0" fontId="9" fillId="0" borderId="0"/>
    <xf numFmtId="0" fontId="9" fillId="0" borderId="0"/>
    <xf numFmtId="0" fontId="9" fillId="0" borderId="0"/>
    <xf numFmtId="0" fontId="38"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123" fillId="0" borderId="0" applyNumberFormat="0" applyFill="0" applyBorder="0" applyAlignment="0" applyProtection="0"/>
    <xf numFmtId="0" fontId="7" fillId="0" borderId="0" applyNumberFormat="0" applyFill="0" applyBorder="0" applyAlignment="0" applyProtection="0"/>
    <xf numFmtId="0" fontId="123" fillId="0" borderId="0" applyNumberFormat="0" applyFill="0" applyBorder="0" applyAlignment="0" applyProtection="0"/>
    <xf numFmtId="0" fontId="7" fillId="0" borderId="0" applyNumberFormat="0" applyFill="0" applyBorder="0" applyAlignment="0" applyProtection="0"/>
    <xf numFmtId="0" fontId="38" fillId="0" borderId="0" applyNumberFormat="0" applyFill="0" applyBorder="0" applyAlignment="0" applyProtection="0"/>
    <xf numFmtId="0" fontId="123"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7" fillId="0" borderId="0" applyNumberFormat="0" applyFill="0" applyBorder="0" applyAlignment="0" applyProtection="0"/>
    <xf numFmtId="0" fontId="38" fillId="0" borderId="0" applyNumberFormat="0" applyFill="0" applyBorder="0" applyAlignment="0" applyProtection="0"/>
    <xf numFmtId="0" fontId="123"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164" fontId="7" fillId="0" borderId="0" applyFont="0" applyFill="0" applyBorder="0" applyAlignment="0" applyProtection="0"/>
    <xf numFmtId="3" fontId="124" fillId="0" borderId="28" applyFont="0" applyBorder="0">
      <alignment horizontal="right"/>
      <protection locked="0"/>
    </xf>
    <xf numFmtId="166" fontId="7" fillId="0" borderId="0" applyFont="0" applyFill="0" applyBorder="0" applyAlignment="0" applyProtection="0"/>
    <xf numFmtId="166" fontId="40" fillId="0" borderId="0" applyFont="0" applyFill="0" applyBorder="0" applyAlignment="0" applyProtection="0"/>
    <xf numFmtId="170" fontId="21" fillId="0" borderId="0" applyFont="0" applyFill="0" applyBorder="0" applyAlignment="0" applyProtection="0"/>
    <xf numFmtId="166"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66" fontId="40"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66" fontId="7"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66" fontId="7"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66" fontId="7"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66" fontId="7"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0" fontId="39" fillId="7" borderId="0" applyNumberFormat="0" applyBorder="0" applyAlignment="0" applyProtection="0"/>
    <xf numFmtId="0" fontId="7" fillId="7" borderId="0" applyNumberFormat="0" applyBorder="0" applyAlignment="0" applyProtection="0"/>
    <xf numFmtId="0" fontId="7" fillId="7" borderId="0" applyNumberFormat="0" applyBorder="0" applyAlignment="0" applyProtection="0"/>
    <xf numFmtId="0" fontId="125" fillId="7" borderId="0" applyNumberFormat="0" applyBorder="0" applyAlignment="0" applyProtection="0"/>
    <xf numFmtId="0" fontId="7" fillId="7" borderId="0" applyNumberFormat="0" applyBorder="0" applyAlignment="0" applyProtection="0"/>
    <xf numFmtId="0" fontId="125" fillId="7" borderId="0" applyNumberFormat="0" applyBorder="0" applyAlignment="0" applyProtection="0"/>
    <xf numFmtId="0" fontId="7" fillId="7" borderId="0" applyNumberFormat="0" applyBorder="0" applyAlignment="0" applyProtection="0"/>
    <xf numFmtId="0" fontId="39" fillId="33" borderId="0" applyNumberFormat="0" applyBorder="0" applyAlignment="0" applyProtection="0"/>
    <xf numFmtId="0" fontId="125" fillId="7" borderId="0" applyNumberFormat="0" applyBorder="0" applyAlignment="0" applyProtection="0"/>
    <xf numFmtId="0" fontId="39" fillId="33" borderId="0" applyNumberFormat="0" applyBorder="0" applyAlignment="0" applyProtection="0"/>
    <xf numFmtId="0" fontId="39" fillId="33" borderId="0" applyNumberFormat="0" applyBorder="0" applyAlignment="0" applyProtection="0"/>
    <xf numFmtId="0" fontId="7" fillId="7" borderId="0" applyNumberFormat="0" applyBorder="0" applyAlignment="0" applyProtection="0"/>
    <xf numFmtId="0" fontId="39" fillId="33" borderId="0" applyNumberFormat="0" applyBorder="0" applyAlignment="0" applyProtection="0"/>
    <xf numFmtId="0" fontId="125" fillId="7" borderId="0" applyNumberFormat="0" applyBorder="0" applyAlignment="0" applyProtection="0"/>
    <xf numFmtId="0" fontId="39" fillId="33" borderId="0" applyNumberFormat="0" applyBorder="0" applyAlignment="0" applyProtection="0"/>
    <xf numFmtId="0" fontId="39" fillId="33" borderId="0" applyNumberFormat="0" applyBorder="0" applyAlignment="0" applyProtection="0"/>
    <xf numFmtId="0" fontId="39" fillId="33" borderId="0" applyNumberFormat="0" applyBorder="0" applyAlignment="0" applyProtection="0"/>
    <xf numFmtId="0" fontId="39" fillId="7" borderId="0" applyNumberFormat="0" applyBorder="0" applyAlignment="0" applyProtection="0"/>
    <xf numFmtId="0" fontId="39" fillId="33" borderId="0" applyNumberFormat="0" applyBorder="0" applyAlignment="0" applyProtection="0"/>
    <xf numFmtId="0" fontId="39" fillId="33" borderId="0" applyNumberFormat="0" applyBorder="0" applyAlignment="0" applyProtection="0"/>
    <xf numFmtId="0" fontId="72" fillId="7" borderId="0" applyNumberFormat="0" applyBorder="0" applyAlignment="0" applyProtection="0"/>
    <xf numFmtId="0" fontId="72" fillId="7" borderId="0" applyNumberFormat="0" applyBorder="0" applyAlignment="0" applyProtection="0"/>
    <xf numFmtId="0" fontId="39" fillId="7" borderId="0" applyNumberFormat="0" applyBorder="0" applyAlignment="0" applyProtection="0"/>
    <xf numFmtId="0" fontId="39" fillId="33" borderId="0" applyNumberFormat="0" applyBorder="0" applyAlignment="0" applyProtection="0"/>
    <xf numFmtId="0" fontId="72" fillId="7" borderId="0" applyNumberFormat="0" applyBorder="0" applyAlignment="0" applyProtection="0"/>
    <xf numFmtId="0" fontId="39" fillId="33" borderId="0" applyNumberFormat="0" applyBorder="0" applyAlignment="0" applyProtection="0"/>
    <xf numFmtId="0" fontId="39" fillId="33" borderId="0" applyNumberFormat="0" applyBorder="0" applyAlignment="0" applyProtection="0"/>
    <xf numFmtId="0" fontId="39" fillId="7" borderId="0" applyNumberFormat="0" applyBorder="0" applyAlignment="0" applyProtection="0"/>
    <xf numFmtId="0" fontId="39" fillId="33" borderId="0" applyNumberFormat="0" applyBorder="0" applyAlignment="0" applyProtection="0"/>
    <xf numFmtId="0" fontId="39" fillId="33" borderId="0" applyNumberFormat="0" applyBorder="0" applyAlignment="0" applyProtection="0"/>
    <xf numFmtId="0" fontId="39" fillId="7" borderId="0" applyNumberFormat="0" applyBorder="0" applyAlignment="0" applyProtection="0"/>
    <xf numFmtId="0" fontId="39" fillId="33" borderId="0" applyNumberFormat="0" applyBorder="0" applyAlignment="0" applyProtection="0"/>
    <xf numFmtId="0" fontId="39" fillId="7" borderId="0" applyNumberFormat="0" applyBorder="0" applyAlignment="0" applyProtection="0"/>
    <xf numFmtId="0" fontId="39" fillId="33" borderId="0" applyNumberFormat="0" applyBorder="0" applyAlignment="0" applyProtection="0"/>
    <xf numFmtId="0" fontId="39" fillId="7" borderId="0" applyNumberFormat="0" applyBorder="0" applyAlignment="0" applyProtection="0"/>
    <xf numFmtId="0" fontId="39" fillId="33" borderId="0" applyNumberFormat="0" applyBorder="0" applyAlignment="0" applyProtection="0"/>
    <xf numFmtId="0" fontId="39" fillId="7" borderId="0" applyNumberFormat="0" applyBorder="0" applyAlignment="0" applyProtection="0"/>
    <xf numFmtId="0" fontId="39" fillId="33" borderId="0" applyNumberFormat="0" applyBorder="0" applyAlignment="0" applyProtection="0"/>
    <xf numFmtId="0" fontId="39" fillId="7" borderId="0" applyNumberFormat="0" applyBorder="0" applyAlignment="0" applyProtection="0"/>
    <xf numFmtId="0" fontId="28" fillId="23" borderId="42" applyNumberFormat="0" applyAlignment="0" applyProtection="0"/>
    <xf numFmtId="0" fontId="20" fillId="26" borderId="45" applyNumberFormat="0" applyFont="0" applyAlignment="0" applyProtection="0"/>
    <xf numFmtId="0" fontId="27" fillId="23" borderId="43" applyNumberFormat="0" applyAlignment="0" applyProtection="0"/>
    <xf numFmtId="0" fontId="20" fillId="26" borderId="45" applyNumberFormat="0" applyFont="0" applyAlignment="0" applyProtection="0"/>
    <xf numFmtId="0" fontId="21" fillId="26" borderId="45" applyNumberFormat="0" applyFont="0" applyAlignment="0" applyProtection="0"/>
    <xf numFmtId="0" fontId="21" fillId="26" borderId="45" applyNumberFormat="0" applyFont="0" applyAlignment="0" applyProtection="0"/>
    <xf numFmtId="0" fontId="40" fillId="0" borderId="0"/>
    <xf numFmtId="0" fontId="21" fillId="26" borderId="45" applyNumberFormat="0" applyFont="0" applyAlignment="0" applyProtection="0"/>
    <xf numFmtId="0" fontId="23" fillId="0" borderId="44" applyNumberFormat="0" applyFill="0" applyAlignment="0" applyProtection="0"/>
    <xf numFmtId="0" fontId="26" fillId="10" borderId="42" applyNumberFormat="0" applyAlignment="0" applyProtection="0"/>
    <xf numFmtId="0" fontId="40" fillId="0" borderId="0"/>
    <xf numFmtId="0" fontId="3" fillId="0" borderId="0"/>
    <xf numFmtId="0" fontId="21" fillId="0" borderId="0"/>
    <xf numFmtId="0" fontId="2" fillId="0" borderId="0"/>
    <xf numFmtId="0" fontId="7" fillId="0" borderId="0"/>
    <xf numFmtId="0" fontId="41" fillId="0" borderId="0"/>
    <xf numFmtId="0" fontId="7" fillId="0" borderId="0"/>
    <xf numFmtId="0" fontId="156" fillId="0" borderId="0" applyNumberFormat="0" applyFill="0" applyBorder="0" applyAlignment="0" applyProtection="0">
      <alignment vertical="top"/>
      <protection locked="0"/>
    </xf>
    <xf numFmtId="0" fontId="153" fillId="0" borderId="0"/>
    <xf numFmtId="0" fontId="153" fillId="0" borderId="0"/>
    <xf numFmtId="165" fontId="17" fillId="0" borderId="0" applyFont="0" applyFill="0" applyBorder="0" applyAlignment="0" applyProtection="0"/>
    <xf numFmtId="0" fontId="154" fillId="0" borderId="0" applyNumberFormat="0" applyFill="0" applyBorder="0" applyAlignment="0" applyProtection="0"/>
    <xf numFmtId="0" fontId="153" fillId="26" borderId="45" applyNumberFormat="0" applyFont="0" applyAlignment="0" applyProtection="0"/>
    <xf numFmtId="0" fontId="1" fillId="0" borderId="0"/>
    <xf numFmtId="0" fontId="7" fillId="0" borderId="0">
      <alignment vertical="top" wrapText="1"/>
    </xf>
    <xf numFmtId="0" fontId="154" fillId="0" borderId="0" applyNumberFormat="0" applyFill="0" applyBorder="0" applyAlignment="0" applyProtection="0"/>
    <xf numFmtId="0" fontId="1" fillId="0" borderId="0"/>
    <xf numFmtId="0" fontId="1" fillId="0" borderId="0"/>
    <xf numFmtId="0" fontId="1" fillId="0" borderId="0"/>
    <xf numFmtId="0" fontId="40" fillId="0" borderId="0"/>
    <xf numFmtId="0" fontId="1" fillId="0" borderId="0"/>
    <xf numFmtId="0" fontId="1" fillId="0" borderId="0"/>
    <xf numFmtId="0" fontId="21" fillId="0" borderId="0"/>
    <xf numFmtId="0" fontId="154" fillId="0" borderId="0" applyNumberFormat="0" applyFill="0" applyBorder="0" applyAlignment="0" applyProtection="0"/>
    <xf numFmtId="0" fontId="155" fillId="0" borderId="0"/>
    <xf numFmtId="0" fontId="1" fillId="0" borderId="0"/>
    <xf numFmtId="0" fontId="1" fillId="0" borderId="0"/>
    <xf numFmtId="0" fontId="154" fillId="0" borderId="0" applyNumberFormat="0" applyFill="0" applyBorder="0" applyAlignment="0" applyProtection="0"/>
    <xf numFmtId="0" fontId="10" fillId="0" borderId="0"/>
    <xf numFmtId="0" fontId="1" fillId="0" borderId="0"/>
    <xf numFmtId="0" fontId="1" fillId="0" borderId="0"/>
    <xf numFmtId="0" fontId="20" fillId="5" borderId="0" applyNumberFormat="0" applyBorder="0" applyAlignment="0" applyProtection="0"/>
    <xf numFmtId="0" fontId="20" fillId="6" borderId="0" applyNumberFormat="0" applyBorder="0" applyAlignment="0" applyProtection="0"/>
    <xf numFmtId="0" fontId="20" fillId="7" borderId="0" applyNumberFormat="0" applyBorder="0" applyAlignment="0" applyProtection="0"/>
    <xf numFmtId="0" fontId="20" fillId="8" borderId="0" applyNumberFormat="0" applyBorder="0" applyAlignment="0" applyProtection="0"/>
    <xf numFmtId="0" fontId="20" fillId="9" borderId="0" applyNumberFormat="0" applyBorder="0" applyAlignment="0" applyProtection="0"/>
    <xf numFmtId="0" fontId="20" fillId="10" borderId="0" applyNumberFormat="0" applyBorder="0" applyAlignment="0" applyProtection="0"/>
    <xf numFmtId="0" fontId="20" fillId="11" borderId="0" applyNumberFormat="0" applyBorder="0" applyAlignment="0" applyProtection="0"/>
    <xf numFmtId="0" fontId="20" fillId="12" borderId="0" applyNumberFormat="0" applyBorder="0" applyAlignment="0" applyProtection="0"/>
    <xf numFmtId="0" fontId="20" fillId="13" borderId="0" applyNumberFormat="0" applyBorder="0" applyAlignment="0" applyProtection="0"/>
    <xf numFmtId="0" fontId="20" fillId="8" borderId="0" applyNumberFormat="0" applyBorder="0" applyAlignment="0" applyProtection="0"/>
    <xf numFmtId="0" fontId="20" fillId="11" borderId="0" applyNumberFormat="0" applyBorder="0" applyAlignment="0" applyProtection="0"/>
    <xf numFmtId="0" fontId="20" fillId="14" borderId="0" applyNumberFormat="0" applyBorder="0" applyAlignment="0" applyProtection="0"/>
    <xf numFmtId="0" fontId="25" fillId="15" borderId="0" applyNumberFormat="0" applyBorder="0" applyAlignment="0" applyProtection="0"/>
    <xf numFmtId="0" fontId="25" fillId="12" borderId="0" applyNumberFormat="0" applyBorder="0" applyAlignment="0" applyProtection="0"/>
    <xf numFmtId="0" fontId="25" fillId="13" borderId="0" applyNumberFormat="0" applyBorder="0" applyAlignment="0" applyProtection="0"/>
    <xf numFmtId="0" fontId="25" fillId="16" borderId="0" applyNumberFormat="0" applyBorder="0" applyAlignment="0" applyProtection="0"/>
    <xf numFmtId="0" fontId="25" fillId="17" borderId="0" applyNumberFormat="0" applyBorder="0" applyAlignment="0" applyProtection="0"/>
    <xf numFmtId="0" fontId="25" fillId="18" borderId="0" applyNumberFormat="0" applyBorder="0" applyAlignment="0" applyProtection="0"/>
    <xf numFmtId="0" fontId="25" fillId="19" borderId="0" applyNumberFormat="0" applyBorder="0" applyAlignment="0" applyProtection="0"/>
    <xf numFmtId="0" fontId="25" fillId="20" borderId="0" applyNumberFormat="0" applyBorder="0" applyAlignment="0" applyProtection="0"/>
    <xf numFmtId="0" fontId="25" fillId="21" borderId="0" applyNumberFormat="0" applyBorder="0" applyAlignment="0" applyProtection="0"/>
    <xf numFmtId="0" fontId="25" fillId="16" borderId="0" applyNumberFormat="0" applyBorder="0" applyAlignment="0" applyProtection="0"/>
    <xf numFmtId="0" fontId="25" fillId="17" borderId="0" applyNumberFormat="0" applyBorder="0" applyAlignment="0" applyProtection="0"/>
    <xf numFmtId="0" fontId="25" fillId="22" borderId="0" applyNumberFormat="0" applyBorder="0" applyAlignment="0" applyProtection="0"/>
    <xf numFmtId="0" fontId="154" fillId="0" borderId="0" applyNumberFormat="0" applyFill="0" applyBorder="0" applyAlignment="0" applyProtection="0"/>
    <xf numFmtId="0" fontId="155" fillId="0" borderId="0"/>
    <xf numFmtId="0" fontId="1" fillId="0" borderId="0"/>
    <xf numFmtId="0" fontId="20" fillId="5" borderId="0" applyNumberFormat="0" applyBorder="0" applyAlignment="0" applyProtection="0"/>
    <xf numFmtId="0" fontId="20" fillId="6" borderId="0" applyNumberFormat="0" applyBorder="0" applyAlignment="0" applyProtection="0"/>
    <xf numFmtId="0" fontId="20" fillId="7" borderId="0" applyNumberFormat="0" applyBorder="0" applyAlignment="0" applyProtection="0"/>
    <xf numFmtId="0" fontId="20" fillId="8" borderId="0" applyNumberFormat="0" applyBorder="0" applyAlignment="0" applyProtection="0"/>
    <xf numFmtId="0" fontId="20" fillId="9" borderId="0" applyNumberFormat="0" applyBorder="0" applyAlignment="0" applyProtection="0"/>
    <xf numFmtId="0" fontId="20" fillId="10" borderId="0" applyNumberFormat="0" applyBorder="0" applyAlignment="0" applyProtection="0"/>
    <xf numFmtId="0" fontId="20" fillId="11" borderId="0" applyNumberFormat="0" applyBorder="0" applyAlignment="0" applyProtection="0"/>
    <xf numFmtId="0" fontId="20" fillId="12" borderId="0" applyNumberFormat="0" applyBorder="0" applyAlignment="0" applyProtection="0"/>
    <xf numFmtId="0" fontId="20" fillId="13" borderId="0" applyNumberFormat="0" applyBorder="0" applyAlignment="0" applyProtection="0"/>
    <xf numFmtId="0" fontId="20" fillId="8" borderId="0" applyNumberFormat="0" applyBorder="0" applyAlignment="0" applyProtection="0"/>
    <xf numFmtId="0" fontId="20" fillId="11" borderId="0" applyNumberFormat="0" applyBorder="0" applyAlignment="0" applyProtection="0"/>
    <xf numFmtId="0" fontId="20" fillId="14" borderId="0" applyNumberFormat="0" applyBorder="0" applyAlignment="0" applyProtection="0"/>
    <xf numFmtId="0" fontId="25" fillId="15" borderId="0" applyNumberFormat="0" applyBorder="0" applyAlignment="0" applyProtection="0"/>
    <xf numFmtId="0" fontId="25" fillId="12" borderId="0" applyNumberFormat="0" applyBorder="0" applyAlignment="0" applyProtection="0"/>
    <xf numFmtId="0" fontId="25" fillId="13" borderId="0" applyNumberFormat="0" applyBorder="0" applyAlignment="0" applyProtection="0"/>
    <xf numFmtId="0" fontId="25" fillId="16" borderId="0" applyNumberFormat="0" applyBorder="0" applyAlignment="0" applyProtection="0"/>
    <xf numFmtId="0" fontId="25" fillId="17" borderId="0" applyNumberFormat="0" applyBorder="0" applyAlignment="0" applyProtection="0"/>
    <xf numFmtId="0" fontId="25" fillId="18" borderId="0" applyNumberFormat="0" applyBorder="0" applyAlignment="0" applyProtection="0"/>
    <xf numFmtId="0" fontId="25" fillId="19" borderId="0" applyNumberFormat="0" applyBorder="0" applyAlignment="0" applyProtection="0"/>
    <xf numFmtId="0" fontId="25" fillId="20" borderId="0" applyNumberFormat="0" applyBorder="0" applyAlignment="0" applyProtection="0"/>
    <xf numFmtId="0" fontId="25" fillId="21" borderId="0" applyNumberFormat="0" applyBorder="0" applyAlignment="0" applyProtection="0"/>
    <xf numFmtId="0" fontId="25" fillId="16" borderId="0" applyNumberFormat="0" applyBorder="0" applyAlignment="0" applyProtection="0"/>
    <xf numFmtId="0" fontId="25" fillId="17" borderId="0" applyNumberFormat="0" applyBorder="0" applyAlignment="0" applyProtection="0"/>
    <xf numFmtId="0" fontId="25" fillId="22" borderId="0" applyNumberFormat="0" applyBorder="0" applyAlignment="0" applyProtection="0"/>
    <xf numFmtId="0" fontId="154" fillId="0" borderId="0" applyNumberFormat="0" applyFill="0" applyBorder="0" applyAlignment="0" applyProtection="0"/>
    <xf numFmtId="0" fontId="24" fillId="0" borderId="0" applyNumberFormat="0" applyFill="0" applyBorder="0" applyAlignment="0"/>
    <xf numFmtId="0" fontId="1" fillId="0" borderId="0"/>
    <xf numFmtId="0" fontId="21" fillId="0" borderId="0"/>
    <xf numFmtId="0" fontId="1" fillId="0" borderId="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165" fontId="17" fillId="0" borderId="0" applyFont="0" applyFill="0" applyBorder="0" applyAlignment="0" applyProtection="0"/>
    <xf numFmtId="0" fontId="17" fillId="0" borderId="0"/>
    <xf numFmtId="0" fontId="17" fillId="0" borderId="0"/>
    <xf numFmtId="165" fontId="17" fillId="0" borderId="0" applyFont="0" applyFill="0" applyBorder="0" applyAlignment="0" applyProtection="0"/>
    <xf numFmtId="0" fontId="17" fillId="0" borderId="0"/>
    <xf numFmtId="0" fontId="157" fillId="0" borderId="0"/>
    <xf numFmtId="0" fontId="1" fillId="0" borderId="0"/>
    <xf numFmtId="0" fontId="7" fillId="0" borderId="0">
      <alignment vertical="top" wrapText="1"/>
    </xf>
    <xf numFmtId="0" fontId="7" fillId="0" borderId="0">
      <alignment vertical="top" wrapText="1"/>
    </xf>
    <xf numFmtId="0" fontId="7" fillId="0" borderId="0">
      <alignment vertical="top" wrapText="1"/>
    </xf>
    <xf numFmtId="0" fontId="1" fillId="0" borderId="0"/>
    <xf numFmtId="0" fontId="1" fillId="0" borderId="0"/>
    <xf numFmtId="0" fontId="8" fillId="0" borderId="0"/>
    <xf numFmtId="0" fontId="7" fillId="0" borderId="0"/>
    <xf numFmtId="165" fontId="8" fillId="0" borderId="0" applyFont="0" applyFill="0" applyBorder="0" applyAlignment="0" applyProtection="0"/>
    <xf numFmtId="0" fontId="8" fillId="0" borderId="0"/>
    <xf numFmtId="0" fontId="21" fillId="0" borderId="0"/>
    <xf numFmtId="165" fontId="8" fillId="0" borderId="0" applyFont="0" applyFill="0" applyBorder="0" applyAlignment="0" applyProtection="0"/>
    <xf numFmtId="0" fontId="8" fillId="0" borderId="0"/>
    <xf numFmtId="0" fontId="8" fillId="0" borderId="0"/>
    <xf numFmtId="0" fontId="21" fillId="0" borderId="0"/>
    <xf numFmtId="0" fontId="21" fillId="0" borderId="0"/>
    <xf numFmtId="0" fontId="7" fillId="0" borderId="0"/>
    <xf numFmtId="0" fontId="20" fillId="0" borderId="0"/>
    <xf numFmtId="0" fontId="20" fillId="0" borderId="0"/>
    <xf numFmtId="0" fontId="40" fillId="0" borderId="0"/>
    <xf numFmtId="194" fontId="12" fillId="0" borderId="0" applyFont="0" applyFill="0" applyBorder="0" applyAlignment="0" applyProtection="0"/>
    <xf numFmtId="164" fontId="7" fillId="0" borderId="0" applyFont="0" applyFill="0" applyBorder="0" applyAlignment="0" applyProtection="0"/>
    <xf numFmtId="164" fontId="12" fillId="0" borderId="0" applyFont="0" applyFill="0" applyBorder="0" applyAlignment="0" applyProtection="0"/>
    <xf numFmtId="0" fontId="1" fillId="0" borderId="0"/>
    <xf numFmtId="0" fontId="8" fillId="0" borderId="0"/>
    <xf numFmtId="0" fontId="8" fillId="0" borderId="0"/>
    <xf numFmtId="0" fontId="40" fillId="0" borderId="0"/>
    <xf numFmtId="0" fontId="8" fillId="26" borderId="45" applyNumberFormat="0" applyFont="0" applyAlignment="0" applyProtection="0"/>
    <xf numFmtId="0" fontId="1" fillId="0" borderId="0"/>
    <xf numFmtId="0" fontId="4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203" fontId="99" fillId="0" borderId="0"/>
    <xf numFmtId="0" fontId="1" fillId="0" borderId="0"/>
    <xf numFmtId="0" fontId="8" fillId="26" borderId="45" applyNumberFormat="0" applyFont="0" applyAlignment="0" applyProtection="0"/>
    <xf numFmtId="0" fontId="8" fillId="0" borderId="0"/>
    <xf numFmtId="0" fontId="8" fillId="26" borderId="45" applyNumberFormat="0" applyFont="0" applyAlignment="0" applyProtection="0"/>
    <xf numFmtId="0" fontId="8" fillId="26" borderId="45" applyNumberFormat="0" applyFont="0" applyAlignment="0" applyProtection="0"/>
    <xf numFmtId="0" fontId="8" fillId="0" borderId="0"/>
    <xf numFmtId="0" fontId="8" fillId="26" borderId="45" applyNumberFormat="0" applyFont="0" applyAlignment="0" applyProtection="0"/>
    <xf numFmtId="0" fontId="8" fillId="0" borderId="0"/>
    <xf numFmtId="0" fontId="8" fillId="0" borderId="0"/>
    <xf numFmtId="0" fontId="8" fillId="0" borderId="0"/>
    <xf numFmtId="0" fontId="8" fillId="26" borderId="45" applyNumberFormat="0" applyFont="0" applyAlignment="0" applyProtection="0"/>
    <xf numFmtId="0" fontId="8" fillId="0" borderId="0"/>
    <xf numFmtId="0" fontId="8" fillId="0" borderId="0"/>
    <xf numFmtId="0" fontId="8" fillId="0" borderId="0"/>
    <xf numFmtId="0" fontId="8" fillId="0" borderId="0"/>
    <xf numFmtId="0" fontId="8" fillId="26" borderId="45" applyNumberFormat="0" applyFont="0" applyAlignment="0" applyProtection="0"/>
    <xf numFmtId="0" fontId="8" fillId="0" borderId="0"/>
    <xf numFmtId="0" fontId="8" fillId="0" borderId="0"/>
    <xf numFmtId="0" fontId="8" fillId="0" borderId="0"/>
    <xf numFmtId="0" fontId="8" fillId="26" borderId="45" applyNumberFormat="0" applyFont="0" applyAlignment="0" applyProtection="0"/>
    <xf numFmtId="0" fontId="8" fillId="0" borderId="0"/>
    <xf numFmtId="0" fontId="8" fillId="0" borderId="0"/>
    <xf numFmtId="0" fontId="8" fillId="26" borderId="45" applyNumberFormat="0" applyFont="0" applyAlignment="0" applyProtection="0"/>
    <xf numFmtId="0" fontId="8" fillId="0" borderId="0"/>
    <xf numFmtId="0" fontId="8" fillId="26" borderId="45" applyNumberFormat="0" applyFont="0" applyAlignment="0" applyProtection="0"/>
    <xf numFmtId="0" fontId="7" fillId="0" borderId="0"/>
    <xf numFmtId="0" fontId="8" fillId="0" borderId="0"/>
    <xf numFmtId="0" fontId="8" fillId="0" borderId="0"/>
    <xf numFmtId="0" fontId="8" fillId="26" borderId="45" applyNumberFormat="0" applyFont="0" applyAlignment="0" applyProtection="0"/>
    <xf numFmtId="0" fontId="8" fillId="26" borderId="45" applyNumberFormat="0" applyFont="0" applyAlignment="0" applyProtection="0"/>
    <xf numFmtId="0" fontId="8" fillId="0" borderId="0"/>
    <xf numFmtId="0" fontId="8" fillId="0" borderId="0"/>
    <xf numFmtId="0" fontId="8" fillId="0" borderId="0"/>
    <xf numFmtId="0" fontId="8" fillId="26" borderId="45" applyNumberFormat="0" applyFont="0" applyAlignment="0" applyProtection="0"/>
    <xf numFmtId="0" fontId="8" fillId="0" borderId="0"/>
    <xf numFmtId="0" fontId="8" fillId="0" borderId="0"/>
    <xf numFmtId="0" fontId="7" fillId="0" borderId="0"/>
    <xf numFmtId="0" fontId="17" fillId="0" borderId="0"/>
    <xf numFmtId="203" fontId="21" fillId="0" borderId="0"/>
    <xf numFmtId="203" fontId="21" fillId="0" borderId="0"/>
    <xf numFmtId="0" fontId="17" fillId="0" borderId="0"/>
    <xf numFmtId="0" fontId="191" fillId="0" borderId="0" applyNumberFormat="0" applyFill="0" applyBorder="0" applyAlignment="0" applyProtection="0"/>
  </cellStyleXfs>
  <cellXfs count="1399">
    <xf numFmtId="0" fontId="0" fillId="0" borderId="0" xfId="0"/>
    <xf numFmtId="0" fontId="8" fillId="0" borderId="0" xfId="0" applyFont="1" applyAlignment="1" applyProtection="1">
      <alignment vertical="center" wrapText="1"/>
      <protection locked="0"/>
    </xf>
    <xf numFmtId="0" fontId="8" fillId="0" borderId="0" xfId="0" applyFont="1" applyAlignment="1" applyProtection="1">
      <alignment horizontal="center" vertical="center" wrapText="1"/>
      <protection locked="0"/>
    </xf>
    <xf numFmtId="0" fontId="8" fillId="0" borderId="1" xfId="0" applyFont="1" applyBorder="1" applyAlignment="1" applyProtection="1">
      <alignment vertical="center" wrapText="1"/>
      <protection locked="0"/>
    </xf>
    <xf numFmtId="0" fontId="8" fillId="0" borderId="1" xfId="0" applyFont="1" applyBorder="1" applyAlignment="1" applyProtection="1">
      <alignment horizontal="left" vertical="center" wrapText="1"/>
      <protection locked="0"/>
    </xf>
    <xf numFmtId="0" fontId="8" fillId="0" borderId="0" xfId="0" applyFont="1" applyAlignment="1" applyProtection="1">
      <alignment horizontal="left" vertical="center" wrapText="1"/>
      <protection locked="0"/>
    </xf>
    <xf numFmtId="20" fontId="8" fillId="0" borderId="1" xfId="0" applyNumberFormat="1" applyFont="1" applyBorder="1" applyAlignment="1" applyProtection="1">
      <alignment horizontal="left" vertical="center" wrapText="1"/>
      <protection locked="0"/>
    </xf>
    <xf numFmtId="0" fontId="8" fillId="0" borderId="1" xfId="0" applyFont="1" applyBorder="1" applyAlignment="1" applyProtection="1">
      <alignment horizontal="justify" vertical="center" wrapText="1"/>
      <protection locked="0"/>
    </xf>
    <xf numFmtId="0" fontId="11" fillId="0" borderId="0" xfId="0" applyFont="1" applyAlignment="1" applyProtection="1">
      <alignment vertical="center" wrapText="1"/>
      <protection locked="0"/>
    </xf>
    <xf numFmtId="20" fontId="8" fillId="0" borderId="0" xfId="0" applyNumberFormat="1" applyFont="1" applyAlignment="1" applyProtection="1">
      <alignment horizontal="left" vertical="center" wrapText="1"/>
      <protection locked="0"/>
    </xf>
    <xf numFmtId="20" fontId="8" fillId="0" borderId="0" xfId="0" applyNumberFormat="1" applyFont="1" applyAlignment="1" applyProtection="1">
      <alignment horizontal="justify" vertical="center" wrapText="1"/>
      <protection locked="0"/>
    </xf>
    <xf numFmtId="0" fontId="8" fillId="0" borderId="0" xfId="0" applyFont="1" applyAlignment="1" applyProtection="1">
      <alignment horizontal="justify" vertical="center" wrapText="1"/>
      <protection locked="0"/>
    </xf>
    <xf numFmtId="20" fontId="11" fillId="0" borderId="0" xfId="0" applyNumberFormat="1" applyFont="1" applyAlignment="1" applyProtection="1">
      <alignment horizontal="justify" vertical="center" wrapText="1"/>
      <protection locked="0"/>
    </xf>
    <xf numFmtId="20" fontId="11" fillId="0" borderId="1" xfId="0" applyNumberFormat="1" applyFont="1" applyBorder="1" applyAlignment="1" applyProtection="1">
      <alignment horizontal="justify" vertical="center" wrapText="1"/>
      <protection locked="0"/>
    </xf>
    <xf numFmtId="0" fontId="11" fillId="0" borderId="1" xfId="0" applyFont="1" applyBorder="1" applyAlignment="1" applyProtection="1">
      <alignment horizontal="justify" vertical="center" wrapText="1"/>
      <protection locked="0"/>
    </xf>
    <xf numFmtId="0" fontId="8" fillId="0" borderId="1" xfId="0" applyFont="1" applyBorder="1" applyAlignment="1" applyProtection="1">
      <alignment horizontal="center" vertical="center" wrapText="1"/>
      <protection locked="0"/>
    </xf>
    <xf numFmtId="0" fontId="16" fillId="0" borderId="0" xfId="1" applyFont="1" applyAlignment="1" applyProtection="1">
      <alignment vertical="center" wrapText="1"/>
      <protection locked="0"/>
    </xf>
    <xf numFmtId="0" fontId="8" fillId="2" borderId="14" xfId="0" applyFont="1" applyFill="1" applyBorder="1" applyAlignment="1" applyProtection="1">
      <alignment horizontal="center" vertical="center" wrapText="1"/>
      <protection locked="0"/>
    </xf>
    <xf numFmtId="0" fontId="8" fillId="2" borderId="14" xfId="0" applyFont="1" applyFill="1" applyBorder="1" applyAlignment="1" applyProtection="1">
      <alignment vertical="center" wrapText="1"/>
      <protection locked="0"/>
    </xf>
    <xf numFmtId="20" fontId="8" fillId="2" borderId="14" xfId="0" applyNumberFormat="1" applyFont="1" applyFill="1" applyBorder="1" applyAlignment="1" applyProtection="1">
      <alignment horizontal="center" vertical="center" wrapText="1"/>
      <protection locked="0"/>
    </xf>
    <xf numFmtId="20" fontId="8" fillId="0" borderId="14" xfId="0" applyNumberFormat="1" applyFont="1" applyBorder="1" applyAlignment="1" applyProtection="1">
      <alignment horizontal="center" vertical="center" wrapText="1"/>
      <protection locked="0"/>
    </xf>
    <xf numFmtId="0" fontId="18" fillId="0" borderId="0" xfId="0" applyFont="1" applyAlignment="1" applyProtection="1">
      <alignment horizontal="center" vertical="center" wrapText="1"/>
      <protection locked="0"/>
    </xf>
    <xf numFmtId="0" fontId="11" fillId="0" borderId="0" xfId="0" applyFont="1" applyAlignment="1" applyProtection="1">
      <alignment horizontal="center" vertical="center" wrapText="1"/>
      <protection locked="0"/>
    </xf>
    <xf numFmtId="0" fontId="42" fillId="0" borderId="0" xfId="0" applyFont="1"/>
    <xf numFmtId="0" fontId="43" fillId="30" borderId="15" xfId="0" applyFont="1" applyFill="1" applyBorder="1" applyAlignment="1">
      <alignment horizontal="center" vertical="top" wrapText="1"/>
    </xf>
    <xf numFmtId="0" fontId="43" fillId="30" borderId="16" xfId="0" applyFont="1" applyFill="1" applyBorder="1" applyAlignment="1">
      <alignment horizontal="center" vertical="top" wrapText="1"/>
    </xf>
    <xf numFmtId="0" fontId="43" fillId="30" borderId="15" xfId="0" applyFont="1" applyFill="1" applyBorder="1" applyAlignment="1">
      <alignment horizontal="center" vertical="center" wrapText="1"/>
    </xf>
    <xf numFmtId="0" fontId="43" fillId="30" borderId="17" xfId="0" applyFont="1" applyFill="1" applyBorder="1" applyAlignment="1">
      <alignment horizontal="center" vertical="center" wrapText="1"/>
    </xf>
    <xf numFmtId="0" fontId="43" fillId="30" borderId="18" xfId="0" applyFont="1" applyFill="1" applyBorder="1" applyAlignment="1">
      <alignment horizontal="center" vertical="top" wrapText="1"/>
    </xf>
    <xf numFmtId="0" fontId="43" fillId="30" borderId="19" xfId="0" applyFont="1" applyFill="1" applyBorder="1" applyAlignment="1">
      <alignment horizontal="center" vertical="top" wrapText="1"/>
    </xf>
    <xf numFmtId="0" fontId="43" fillId="30" borderId="18" xfId="0" applyFont="1" applyFill="1" applyBorder="1" applyAlignment="1">
      <alignment horizontal="center" vertical="center" wrapText="1"/>
    </xf>
    <xf numFmtId="0" fontId="43" fillId="30" borderId="20" xfId="0" applyFont="1" applyFill="1" applyBorder="1" applyAlignment="1">
      <alignment horizontal="center" vertical="center" wrapText="1"/>
    </xf>
    <xf numFmtId="0" fontId="44" fillId="0" borderId="21" xfId="0" applyFont="1" applyBorder="1" applyAlignment="1">
      <alignment horizontal="left" vertical="top" wrapText="1"/>
    </xf>
    <xf numFmtId="0" fontId="8" fillId="0" borderId="22" xfId="0" applyFont="1" applyBorder="1" applyAlignment="1">
      <alignment horizontal="left" vertical="top" wrapText="1"/>
    </xf>
    <xf numFmtId="0" fontId="44" fillId="0" borderId="21" xfId="0" applyFont="1" applyBorder="1" applyAlignment="1">
      <alignment horizontal="left" vertical="center" wrapText="1"/>
    </xf>
    <xf numFmtId="0" fontId="8" fillId="0" borderId="23" xfId="0" applyFont="1" applyBorder="1" applyAlignment="1">
      <alignment horizontal="left" vertical="center" wrapText="1"/>
    </xf>
    <xf numFmtId="0" fontId="44" fillId="0" borderId="18" xfId="0" applyFont="1" applyBorder="1" applyAlignment="1">
      <alignment horizontal="left" vertical="top" wrapText="1"/>
    </xf>
    <xf numFmtId="0" fontId="8" fillId="0" borderId="19" xfId="0" applyFont="1" applyBorder="1" applyAlignment="1">
      <alignment horizontal="left" vertical="top" wrapText="1"/>
    </xf>
    <xf numFmtId="0" fontId="43" fillId="30" borderId="16" xfId="0" applyFont="1" applyFill="1" applyBorder="1" applyAlignment="1">
      <alignment horizontal="center" vertical="center" wrapText="1"/>
    </xf>
    <xf numFmtId="0" fontId="43" fillId="30" borderId="19" xfId="0" applyFont="1" applyFill="1" applyBorder="1" applyAlignment="1">
      <alignment horizontal="center" vertical="center" wrapText="1"/>
    </xf>
    <xf numFmtId="0" fontId="44" fillId="0" borderId="21" xfId="0" applyFont="1" applyBorder="1" applyAlignment="1">
      <alignment vertical="center" wrapText="1"/>
    </xf>
    <xf numFmtId="0" fontId="8" fillId="0" borderId="22" xfId="0" applyFont="1" applyBorder="1" applyAlignment="1">
      <alignment vertical="center" wrapText="1"/>
    </xf>
    <xf numFmtId="0" fontId="44" fillId="0" borderId="18" xfId="0" applyFont="1" applyBorder="1" applyAlignment="1">
      <alignment horizontal="left" vertical="center" wrapText="1"/>
    </xf>
    <xf numFmtId="0" fontId="8" fillId="0" borderId="20" xfId="0" applyFont="1" applyBorder="1" applyAlignment="1">
      <alignment horizontal="left" vertical="center" wrapText="1"/>
    </xf>
    <xf numFmtId="0" fontId="42" fillId="0" borderId="0" xfId="0" applyFont="1" applyAlignment="1">
      <alignment vertical="top"/>
    </xf>
    <xf numFmtId="0" fontId="44" fillId="0" borderId="18" xfId="0" applyFont="1" applyBorder="1" applyAlignment="1">
      <alignment vertical="center" wrapText="1"/>
    </xf>
    <xf numFmtId="0" fontId="8" fillId="0" borderId="19" xfId="0" applyFont="1" applyBorder="1" applyAlignment="1">
      <alignment vertical="center" wrapText="1"/>
    </xf>
    <xf numFmtId="0" fontId="45" fillId="0" borderId="0" xfId="0" applyFont="1"/>
    <xf numFmtId="0" fontId="8" fillId="0" borderId="21" xfId="0" applyFont="1" applyBorder="1" applyAlignment="1">
      <alignment vertical="center" wrapText="1"/>
    </xf>
    <xf numFmtId="0" fontId="8" fillId="0" borderId="25" xfId="0" applyFont="1" applyBorder="1" applyAlignment="1">
      <alignment vertical="center" wrapText="1"/>
    </xf>
    <xf numFmtId="0" fontId="46" fillId="0" borderId="25" xfId="0" applyFont="1" applyBorder="1" applyAlignment="1">
      <alignment horizontal="justify" vertical="center" wrapText="1"/>
    </xf>
    <xf numFmtId="0" fontId="46" fillId="0" borderId="22" xfId="0" applyFont="1" applyBorder="1" applyAlignment="1">
      <alignment horizontal="justify" vertical="center" wrapText="1"/>
    </xf>
    <xf numFmtId="0" fontId="8" fillId="0" borderId="18" xfId="0" applyFont="1" applyBorder="1" applyAlignment="1">
      <alignment vertical="center" wrapText="1"/>
    </xf>
    <xf numFmtId="0" fontId="11" fillId="0" borderId="1" xfId="0" applyFont="1" applyBorder="1" applyAlignment="1" applyProtection="1">
      <alignment horizontal="center" vertical="center" wrapText="1"/>
      <protection locked="0"/>
    </xf>
    <xf numFmtId="0" fontId="11" fillId="0" borderId="2" xfId="0" applyFont="1" applyBorder="1" applyAlignment="1" applyProtection="1">
      <alignment horizontal="center" vertical="center" wrapText="1"/>
      <protection locked="0"/>
    </xf>
    <xf numFmtId="0" fontId="8" fillId="0" borderId="2" xfId="0" applyFont="1" applyBorder="1" applyAlignment="1" applyProtection="1">
      <alignment horizontal="center" vertical="center" wrapText="1"/>
      <protection locked="0"/>
    </xf>
    <xf numFmtId="0" fontId="16" fillId="0" borderId="0" xfId="12" applyFont="1" applyAlignment="1">
      <alignment horizontal="center" vertical="center" wrapText="1"/>
    </xf>
    <xf numFmtId="0" fontId="16" fillId="0" borderId="39" xfId="1" applyFont="1" applyBorder="1" applyAlignment="1" applyProtection="1">
      <alignment horizontal="center" vertical="center" wrapText="1"/>
      <protection locked="0"/>
    </xf>
    <xf numFmtId="167" fontId="16" fillId="0" borderId="39" xfId="0" applyNumberFormat="1" applyFont="1" applyBorder="1" applyAlignment="1" applyProtection="1">
      <alignment horizontal="center" vertical="center" wrapText="1"/>
      <protection locked="0"/>
    </xf>
    <xf numFmtId="168" fontId="16" fillId="0" borderId="39" xfId="0" applyNumberFormat="1" applyFont="1" applyBorder="1" applyAlignment="1" applyProtection="1">
      <alignment horizontal="center" vertical="center" wrapText="1"/>
      <protection locked="0"/>
    </xf>
    <xf numFmtId="0" fontId="16" fillId="0" borderId="39" xfId="0" applyFont="1" applyBorder="1" applyAlignment="1" applyProtection="1">
      <alignment horizontal="center" vertical="center" wrapText="1"/>
      <protection locked="0"/>
    </xf>
    <xf numFmtId="0" fontId="8" fillId="0" borderId="39" xfId="0" applyFont="1" applyBorder="1" applyAlignment="1" applyProtection="1">
      <alignment horizontal="left" vertical="center" wrapText="1"/>
      <protection locked="0"/>
    </xf>
    <xf numFmtId="168" fontId="18" fillId="0" borderId="39" xfId="0" applyNumberFormat="1" applyFont="1" applyBorder="1" applyAlignment="1" applyProtection="1">
      <alignment horizontal="center" vertical="center" wrapText="1"/>
      <protection locked="0"/>
    </xf>
    <xf numFmtId="0" fontId="18" fillId="0" borderId="39" xfId="0" applyFont="1" applyBorder="1" applyAlignment="1" applyProtection="1">
      <alignment horizontal="center" vertical="center" wrapText="1"/>
      <protection locked="0"/>
    </xf>
    <xf numFmtId="200" fontId="18" fillId="0" borderId="39" xfId="0" applyNumberFormat="1" applyFont="1" applyBorder="1" applyAlignment="1" applyProtection="1">
      <alignment horizontal="center" vertical="center" wrapText="1"/>
      <protection locked="0"/>
    </xf>
    <xf numFmtId="0" fontId="8" fillId="0" borderId="37" xfId="0" applyFont="1" applyBorder="1" applyAlignment="1" applyProtection="1">
      <alignment horizontal="center" vertical="center" wrapText="1"/>
      <protection locked="0"/>
    </xf>
    <xf numFmtId="0" fontId="8" fillId="0" borderId="30" xfId="0" applyFont="1" applyBorder="1" applyAlignment="1" applyProtection="1">
      <alignment vertical="center" wrapText="1"/>
      <protection locked="0"/>
    </xf>
    <xf numFmtId="167" fontId="18" fillId="0" borderId="39" xfId="0" applyNumberFormat="1" applyFont="1" applyBorder="1" applyAlignment="1" applyProtection="1">
      <alignment horizontal="center" vertical="center" wrapText="1"/>
      <protection locked="0"/>
    </xf>
    <xf numFmtId="20" fontId="8" fillId="0" borderId="39" xfId="0" applyNumberFormat="1" applyFont="1" applyBorder="1" applyAlignment="1" applyProtection="1">
      <alignment horizontal="center" vertical="center" wrapText="1"/>
      <protection locked="0"/>
    </xf>
    <xf numFmtId="168" fontId="8" fillId="0" borderId="39" xfId="0" applyNumberFormat="1" applyFont="1" applyBorder="1" applyAlignment="1" applyProtection="1">
      <alignment vertical="center" wrapText="1"/>
      <protection locked="0"/>
    </xf>
    <xf numFmtId="169" fontId="16" fillId="0" borderId="39" xfId="1" applyNumberFormat="1" applyFont="1" applyBorder="1" applyAlignment="1" applyProtection="1">
      <alignment horizontal="center" vertical="center" wrapText="1"/>
      <protection locked="0"/>
    </xf>
    <xf numFmtId="0" fontId="16" fillId="0" borderId="39" xfId="0" applyFont="1" applyBorder="1" applyAlignment="1">
      <alignment horizontal="center" vertical="center" wrapText="1"/>
    </xf>
    <xf numFmtId="0" fontId="16" fillId="0" borderId="39" xfId="12" applyFont="1" applyBorder="1" applyAlignment="1" applyProtection="1">
      <alignment horizontal="center" vertical="center" wrapText="1"/>
      <protection locked="0"/>
    </xf>
    <xf numFmtId="168" fontId="16" fillId="0" borderId="29" xfId="0" applyNumberFormat="1" applyFont="1" applyBorder="1" applyAlignment="1" applyProtection="1">
      <alignment horizontal="center" vertical="center" wrapText="1"/>
      <protection locked="0"/>
    </xf>
    <xf numFmtId="0" fontId="16" fillId="0" borderId="38" xfId="0" applyFont="1" applyBorder="1" applyAlignment="1" applyProtection="1">
      <alignment horizontal="center" vertical="center" wrapText="1"/>
      <protection locked="0"/>
    </xf>
    <xf numFmtId="0" fontId="16" fillId="0" borderId="30" xfId="1" applyFont="1" applyBorder="1" applyAlignment="1" applyProtection="1">
      <alignment horizontal="center" vertical="center" wrapText="1"/>
      <protection locked="0"/>
    </xf>
    <xf numFmtId="0" fontId="8" fillId="0" borderId="30" xfId="0" applyFont="1" applyBorder="1" applyAlignment="1" applyProtection="1">
      <alignment horizontal="center" vertical="center" wrapText="1"/>
      <protection locked="0"/>
    </xf>
    <xf numFmtId="0" fontId="131" fillId="0" borderId="39" xfId="0" applyFont="1" applyBorder="1" applyAlignment="1">
      <alignment horizontal="center" vertical="center" wrapText="1"/>
    </xf>
    <xf numFmtId="0" fontId="8" fillId="0" borderId="31" xfId="0" applyFont="1" applyBorder="1" applyAlignment="1" applyProtection="1">
      <alignment horizontal="center" vertical="center" wrapText="1"/>
      <protection locked="0"/>
    </xf>
    <xf numFmtId="14" fontId="8" fillId="0" borderId="39" xfId="0" applyNumberFormat="1" applyFont="1" applyBorder="1" applyAlignment="1" applyProtection="1">
      <alignment horizontal="center" vertical="center" wrapText="1"/>
      <protection locked="0"/>
    </xf>
    <xf numFmtId="0" fontId="126" fillId="0" borderId="39" xfId="0" applyFont="1" applyBorder="1" applyAlignment="1" applyProtection="1">
      <alignment horizontal="center" vertical="center" wrapText="1"/>
      <protection locked="0"/>
    </xf>
    <xf numFmtId="167" fontId="8" fillId="0" borderId="39" xfId="5" applyNumberFormat="1" applyFont="1" applyBorder="1" applyAlignment="1" applyProtection="1">
      <alignment horizontal="center" vertical="center" wrapText="1"/>
      <protection locked="0"/>
    </xf>
    <xf numFmtId="0" fontId="8" fillId="0" borderId="39" xfId="8" applyFont="1" applyBorder="1" applyAlignment="1" applyProtection="1">
      <alignment horizontal="center" vertical="center" wrapText="1"/>
      <protection locked="0"/>
    </xf>
    <xf numFmtId="0" fontId="8" fillId="0" borderId="29" xfId="0" applyFont="1" applyBorder="1" applyAlignment="1" applyProtection="1">
      <alignment horizontal="center" vertical="center" wrapText="1"/>
      <protection locked="0"/>
    </xf>
    <xf numFmtId="0" fontId="16" fillId="0" borderId="0" xfId="0" applyFont="1" applyAlignment="1">
      <alignment horizontal="center" vertical="center" wrapText="1"/>
    </xf>
    <xf numFmtId="167" fontId="16" fillId="64" borderId="39" xfId="0" applyNumberFormat="1" applyFont="1" applyFill="1" applyBorder="1" applyAlignment="1" applyProtection="1">
      <alignment horizontal="center" vertical="center" wrapText="1"/>
      <protection locked="0"/>
    </xf>
    <xf numFmtId="168" fontId="16" fillId="64" borderId="39" xfId="0" applyNumberFormat="1" applyFont="1" applyFill="1" applyBorder="1" applyAlignment="1" applyProtection="1">
      <alignment horizontal="center" vertical="center" wrapText="1"/>
      <protection locked="0"/>
    </xf>
    <xf numFmtId="169" fontId="16" fillId="64" borderId="39" xfId="0" applyNumberFormat="1" applyFont="1" applyFill="1" applyBorder="1" applyAlignment="1" applyProtection="1">
      <alignment horizontal="center" vertical="center" wrapText="1"/>
      <protection locked="0"/>
    </xf>
    <xf numFmtId="0" fontId="16" fillId="0" borderId="0" xfId="1" applyFont="1" applyAlignment="1" applyProtection="1">
      <alignment horizontal="center" vertical="center" wrapText="1"/>
      <protection locked="0"/>
    </xf>
    <xf numFmtId="167" fontId="16" fillId="0" borderId="0" xfId="0" applyNumberFormat="1" applyFont="1" applyAlignment="1" applyProtection="1">
      <alignment horizontal="center" vertical="center" wrapText="1"/>
      <protection locked="0"/>
    </xf>
    <xf numFmtId="168" fontId="16" fillId="0" borderId="0" xfId="0" applyNumberFormat="1" applyFont="1" applyAlignment="1" applyProtection="1">
      <alignment horizontal="center" vertical="center" wrapText="1"/>
      <protection locked="0"/>
    </xf>
    <xf numFmtId="0" fontId="16" fillId="0" borderId="0" xfId="0" applyFont="1" applyAlignment="1" applyProtection="1">
      <alignment horizontal="center" vertical="center" wrapText="1"/>
      <protection locked="0"/>
    </xf>
    <xf numFmtId="0" fontId="16" fillId="0" borderId="0" xfId="12" applyFont="1" applyAlignment="1" applyProtection="1">
      <alignment horizontal="center" vertical="center" wrapText="1"/>
      <protection locked="0"/>
    </xf>
    <xf numFmtId="0" fontId="136" fillId="0" borderId="39" xfId="0" applyFont="1" applyBorder="1" applyAlignment="1" applyProtection="1">
      <alignment horizontal="center" vertical="center" wrapText="1"/>
      <protection locked="0"/>
    </xf>
    <xf numFmtId="0" fontId="16" fillId="0" borderId="39" xfId="12" applyFont="1" applyBorder="1" applyAlignment="1" applyProtection="1">
      <alignment horizontal="center" vertical="center"/>
      <protection locked="0"/>
    </xf>
    <xf numFmtId="20" fontId="16" fillId="0" borderId="39" xfId="1" applyNumberFormat="1" applyFont="1" applyBorder="1" applyAlignment="1" applyProtection="1">
      <alignment horizontal="center" vertical="center" wrapText="1"/>
      <protection locked="0"/>
    </xf>
    <xf numFmtId="0" fontId="16" fillId="64" borderId="39" xfId="0" applyFont="1" applyFill="1" applyBorder="1" applyAlignment="1" applyProtection="1">
      <alignment horizontal="center" vertical="center" wrapText="1"/>
      <protection locked="0"/>
    </xf>
    <xf numFmtId="0" fontId="8" fillId="0" borderId="52" xfId="0" applyFont="1" applyBorder="1" applyAlignment="1" applyProtection="1">
      <alignment horizontal="center" vertical="center" wrapText="1"/>
      <protection locked="0"/>
    </xf>
    <xf numFmtId="167" fontId="16" fillId="65" borderId="39" xfId="0" applyNumberFormat="1" applyFont="1" applyFill="1" applyBorder="1" applyAlignment="1" applyProtection="1">
      <alignment horizontal="center" vertical="center" wrapText="1"/>
      <protection locked="0"/>
    </xf>
    <xf numFmtId="168" fontId="16" fillId="65" borderId="39" xfId="0" applyNumberFormat="1" applyFont="1" applyFill="1" applyBorder="1" applyAlignment="1" applyProtection="1">
      <alignment horizontal="center" vertical="center" wrapText="1"/>
      <protection locked="0"/>
    </xf>
    <xf numFmtId="1" fontId="16" fillId="65" borderId="39" xfId="0" applyNumberFormat="1" applyFont="1" applyFill="1" applyBorder="1" applyAlignment="1" applyProtection="1">
      <alignment horizontal="center" vertical="center" wrapText="1"/>
      <protection locked="0"/>
    </xf>
    <xf numFmtId="0" fontId="16" fillId="65" borderId="39" xfId="0" applyFont="1" applyFill="1" applyBorder="1" applyAlignment="1" applyProtection="1">
      <alignment horizontal="center" vertical="center" wrapText="1"/>
      <protection locked="0"/>
    </xf>
    <xf numFmtId="0" fontId="8" fillId="0" borderId="38" xfId="0" applyFont="1" applyBorder="1" applyAlignment="1" applyProtection="1">
      <alignment horizontal="center" vertical="center" wrapText="1"/>
      <protection locked="0"/>
    </xf>
    <xf numFmtId="1" fontId="16" fillId="0" borderId="39" xfId="0" applyNumberFormat="1" applyFont="1" applyBorder="1" applyAlignment="1" applyProtection="1">
      <alignment horizontal="center" vertical="center" wrapText="1"/>
      <protection locked="0"/>
    </xf>
    <xf numFmtId="0" fontId="18" fillId="0" borderId="30" xfId="0" applyFont="1" applyBorder="1" applyAlignment="1" applyProtection="1">
      <alignment horizontal="center" vertical="center" wrapText="1"/>
      <protection locked="0"/>
    </xf>
    <xf numFmtId="0" fontId="18" fillId="0" borderId="40" xfId="0" applyFont="1" applyBorder="1" applyAlignment="1" applyProtection="1">
      <alignment horizontal="center" vertical="center" wrapText="1"/>
      <protection locked="0"/>
    </xf>
    <xf numFmtId="20" fontId="8" fillId="0" borderId="30" xfId="0" applyNumberFormat="1" applyFont="1" applyBorder="1" applyAlignment="1" applyProtection="1">
      <alignment horizontal="center" vertical="center" wrapText="1"/>
      <protection locked="0"/>
    </xf>
    <xf numFmtId="49" fontId="17" fillId="0" borderId="39" xfId="0" applyNumberFormat="1" applyFont="1" applyBorder="1" applyAlignment="1" applyProtection="1">
      <alignment horizontal="center" vertical="center" wrapText="1"/>
      <protection locked="0"/>
    </xf>
    <xf numFmtId="0" fontId="17" fillId="0" borderId="39" xfId="0" applyFont="1" applyBorder="1" applyAlignment="1" applyProtection="1">
      <alignment horizontal="center" vertical="center" wrapText="1"/>
      <protection locked="0"/>
    </xf>
    <xf numFmtId="0" fontId="126" fillId="0" borderId="39" xfId="0" applyFont="1" applyBorder="1" applyAlignment="1">
      <alignment horizontal="center" vertical="center" wrapText="1"/>
    </xf>
    <xf numFmtId="0" fontId="8" fillId="0" borderId="32"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0" fontId="11" fillId="0" borderId="39" xfId="0" applyFont="1" applyBorder="1" applyAlignment="1" applyProtection="1">
      <alignment horizontal="center" vertical="center" wrapText="1"/>
      <protection locked="0"/>
    </xf>
    <xf numFmtId="0" fontId="11" fillId="3" borderId="39" xfId="0" applyFont="1" applyFill="1" applyBorder="1" applyAlignment="1" applyProtection="1">
      <alignment horizontal="center" vertical="center" wrapText="1"/>
      <protection locked="0"/>
    </xf>
    <xf numFmtId="0" fontId="126" fillId="0" borderId="0" xfId="0" applyFont="1" applyAlignment="1" applyProtection="1">
      <alignment horizontal="center" vertical="center" wrapText="1"/>
      <protection locked="0"/>
    </xf>
    <xf numFmtId="0" fontId="8" fillId="0" borderId="39" xfId="0" applyFont="1" applyBorder="1" applyAlignment="1" applyProtection="1">
      <alignment vertical="center" wrapText="1"/>
      <protection locked="0"/>
    </xf>
    <xf numFmtId="17" fontId="8" fillId="0" borderId="39" xfId="0" applyNumberFormat="1" applyFont="1" applyBorder="1" applyAlignment="1" applyProtection="1">
      <alignment horizontal="center" vertical="center" wrapText="1"/>
      <protection locked="0"/>
    </xf>
    <xf numFmtId="20" fontId="18" fillId="0" borderId="39" xfId="0" applyNumberFormat="1" applyFont="1" applyBorder="1" applyAlignment="1" applyProtection="1">
      <alignment horizontal="center" vertical="center" wrapText="1"/>
      <protection locked="0"/>
    </xf>
    <xf numFmtId="0" fontId="8" fillId="0" borderId="38" xfId="0" applyFont="1" applyBorder="1" applyAlignment="1" applyProtection="1">
      <alignment vertical="center" wrapText="1"/>
      <protection locked="0"/>
    </xf>
    <xf numFmtId="0" fontId="8" fillId="0" borderId="39" xfId="7" applyFont="1" applyBorder="1" applyAlignment="1" applyProtection="1">
      <alignment horizontal="center" vertical="center" wrapText="1"/>
      <protection locked="0"/>
    </xf>
    <xf numFmtId="0" fontId="8" fillId="0" borderId="39" xfId="8" applyFont="1" applyBorder="1" applyAlignment="1" applyProtection="1">
      <alignment vertical="center" wrapText="1"/>
      <protection locked="0"/>
    </xf>
    <xf numFmtId="20" fontId="8" fillId="0" borderId="39" xfId="0" applyNumberFormat="1" applyFont="1" applyBorder="1" applyAlignment="1" applyProtection="1">
      <alignment vertical="center" wrapText="1"/>
      <protection locked="0"/>
    </xf>
    <xf numFmtId="14" fontId="126" fillId="0" borderId="0" xfId="0" applyNumberFormat="1" applyFont="1" applyAlignment="1" applyProtection="1">
      <alignment horizontal="center" vertical="center" wrapText="1"/>
      <protection locked="0"/>
    </xf>
    <xf numFmtId="14" fontId="8" fillId="0" borderId="0" xfId="0" applyNumberFormat="1" applyFont="1" applyAlignment="1" applyProtection="1">
      <alignment horizontal="center" vertical="center" wrapText="1"/>
      <protection locked="0"/>
    </xf>
    <xf numFmtId="49" fontId="8" fillId="0" borderId="0" xfId="0" applyNumberFormat="1" applyFont="1" applyAlignment="1" applyProtection="1">
      <alignment horizontal="center" vertical="center" wrapText="1"/>
      <protection locked="0"/>
    </xf>
    <xf numFmtId="0" fontId="126" fillId="0" borderId="0" xfId="0" applyFont="1" applyAlignment="1">
      <alignment horizontal="center" vertical="center" wrapText="1"/>
    </xf>
    <xf numFmtId="169" fontId="16" fillId="0" borderId="0" xfId="1" applyNumberFormat="1" applyFont="1" applyAlignment="1" applyProtection="1">
      <alignment vertical="center" wrapText="1"/>
      <protection locked="0"/>
    </xf>
    <xf numFmtId="0" fontId="8" fillId="0" borderId="39" xfId="1" applyFont="1" applyBorder="1" applyAlignment="1" applyProtection="1">
      <alignment horizontal="center" vertical="center" wrapText="1"/>
      <protection locked="0"/>
    </xf>
    <xf numFmtId="0" fontId="8" fillId="0" borderId="39" xfId="79" applyFont="1" applyBorder="1" applyAlignment="1">
      <alignment horizontal="center" vertical="center" wrapText="1"/>
    </xf>
    <xf numFmtId="0" fontId="8" fillId="3" borderId="39" xfId="7302" applyFont="1" applyFill="1" applyBorder="1" applyAlignment="1">
      <alignment horizontal="center" vertical="center" wrapText="1"/>
    </xf>
    <xf numFmtId="0" fontId="8" fillId="3" borderId="39" xfId="0" applyFont="1" applyFill="1" applyBorder="1" applyAlignment="1">
      <alignment horizontal="center" vertical="center" wrapText="1" shrinkToFit="1"/>
    </xf>
    <xf numFmtId="0" fontId="8" fillId="29" borderId="39" xfId="0" applyFont="1" applyFill="1" applyBorder="1" applyAlignment="1">
      <alignment horizontal="center" vertical="center" wrapText="1"/>
    </xf>
    <xf numFmtId="0" fontId="8" fillId="27" borderId="39" xfId="0" applyFont="1" applyFill="1" applyBorder="1" applyAlignment="1">
      <alignment horizontal="center" vertical="center" wrapText="1"/>
    </xf>
    <xf numFmtId="2" fontId="8" fillId="66" borderId="39" xfId="0" applyNumberFormat="1" applyFont="1" applyFill="1" applyBorder="1" applyAlignment="1" applyProtection="1">
      <alignment horizontal="center" vertical="center" wrapText="1"/>
      <protection locked="0"/>
    </xf>
    <xf numFmtId="2" fontId="8" fillId="27" borderId="39" xfId="0" applyNumberFormat="1" applyFont="1" applyFill="1" applyBorder="1" applyAlignment="1" applyProtection="1">
      <alignment horizontal="center" vertical="center" wrapText="1"/>
      <protection locked="0"/>
    </xf>
    <xf numFmtId="0" fontId="140" fillId="0" borderId="39" xfId="0" applyFont="1" applyBorder="1" applyAlignment="1">
      <alignment horizontal="center" vertical="center" wrapText="1"/>
    </xf>
    <xf numFmtId="168" fontId="8" fillId="0" borderId="39" xfId="0" applyNumberFormat="1" applyFont="1" applyBorder="1" applyAlignment="1">
      <alignment horizontal="center" vertical="center" wrapText="1"/>
    </xf>
    <xf numFmtId="0" fontId="8" fillId="0" borderId="39" xfId="0" applyFont="1" applyBorder="1" applyAlignment="1" applyProtection="1">
      <alignment horizontal="right" vertical="center" wrapText="1"/>
      <protection locked="0"/>
    </xf>
    <xf numFmtId="0" fontId="136" fillId="0" borderId="0" xfId="0" applyFont="1" applyAlignment="1" applyProtection="1">
      <alignment horizontal="center" vertical="center" wrapText="1"/>
      <protection locked="0"/>
    </xf>
    <xf numFmtId="9" fontId="126" fillId="0" borderId="0" xfId="0" applyNumberFormat="1" applyFont="1" applyAlignment="1" applyProtection="1">
      <alignment horizontal="center" vertical="center" wrapText="1"/>
      <protection locked="0"/>
    </xf>
    <xf numFmtId="0" fontId="126" fillId="0" borderId="0" xfId="0" applyFont="1" applyAlignment="1" applyProtection="1">
      <alignment vertical="center" wrapText="1"/>
      <protection locked="0"/>
    </xf>
    <xf numFmtId="21" fontId="16" fillId="0" borderId="39" xfId="1" applyNumberFormat="1" applyFont="1" applyBorder="1" applyAlignment="1" applyProtection="1">
      <alignment horizontal="center" vertical="center" wrapText="1"/>
      <protection locked="0"/>
    </xf>
    <xf numFmtId="0" fontId="8" fillId="0" borderId="39" xfId="12195" applyFont="1" applyBorder="1" applyAlignment="1">
      <alignment horizontal="center" vertical="center" wrapText="1"/>
    </xf>
    <xf numFmtId="49" fontId="8" fillId="0" borderId="39" xfId="32306" applyNumberFormat="1" applyFont="1" applyBorder="1" applyAlignment="1">
      <alignment horizontal="center" vertical="center" wrapText="1"/>
    </xf>
    <xf numFmtId="0" fontId="8" fillId="0" borderId="39" xfId="2" applyFont="1" applyBorder="1" applyAlignment="1">
      <alignment horizontal="center" vertical="center" wrapText="1"/>
    </xf>
    <xf numFmtId="0" fontId="8" fillId="0" borderId="39" xfId="12" applyFont="1" applyBorder="1" applyAlignment="1">
      <alignment horizontal="left" vertical="center" wrapText="1"/>
    </xf>
    <xf numFmtId="17" fontId="126" fillId="0" borderId="0" xfId="0" applyNumberFormat="1" applyFont="1" applyAlignment="1" applyProtection="1">
      <alignment horizontal="center" vertical="center" wrapText="1"/>
      <protection locked="0"/>
    </xf>
    <xf numFmtId="14" fontId="17" fillId="0" borderId="0" xfId="0" applyNumberFormat="1" applyFont="1" applyAlignment="1" applyProtection="1">
      <alignment horizontal="center" vertical="center" wrapText="1"/>
      <protection locked="0"/>
    </xf>
    <xf numFmtId="49" fontId="17" fillId="0" borderId="0" xfId="0" applyNumberFormat="1" applyFont="1" applyAlignment="1" applyProtection="1">
      <alignment horizontal="center" vertical="center" wrapText="1"/>
      <protection locked="0"/>
    </xf>
    <xf numFmtId="9" fontId="8" fillId="0" borderId="0" xfId="0" applyNumberFormat="1" applyFont="1" applyAlignment="1" applyProtection="1">
      <alignment horizontal="center" vertical="center" wrapText="1"/>
      <protection locked="0"/>
    </xf>
    <xf numFmtId="17" fontId="8" fillId="0" borderId="0" xfId="0" applyNumberFormat="1" applyFont="1" applyAlignment="1" applyProtection="1">
      <alignment horizontal="center" vertical="center" wrapText="1"/>
      <protection locked="0"/>
    </xf>
    <xf numFmtId="0" fontId="8" fillId="0" borderId="36" xfId="0" applyFont="1" applyBorder="1" applyAlignment="1" applyProtection="1">
      <alignment horizontal="center" vertical="center" wrapText="1"/>
      <protection locked="0"/>
    </xf>
    <xf numFmtId="0" fontId="8" fillId="3" borderId="0" xfId="0" applyFont="1" applyFill="1" applyAlignment="1" applyProtection="1">
      <alignment horizontal="center" vertical="center" wrapText="1"/>
      <protection locked="0"/>
    </xf>
    <xf numFmtId="0" fontId="8" fillId="0" borderId="54" xfId="0" applyFont="1" applyBorder="1" applyAlignment="1" applyProtection="1">
      <alignment horizontal="center" vertical="center" wrapText="1"/>
      <protection locked="0"/>
    </xf>
    <xf numFmtId="0" fontId="147" fillId="0" borderId="0" xfId="0" applyFont="1" applyAlignment="1" applyProtection="1">
      <alignment horizontal="center" vertical="center" wrapText="1"/>
      <protection locked="0"/>
    </xf>
    <xf numFmtId="0" fontId="11" fillId="3" borderId="0" xfId="0" applyFont="1" applyFill="1" applyAlignment="1" applyProtection="1">
      <alignment horizontal="center" vertical="center" wrapText="1"/>
      <protection locked="0"/>
    </xf>
    <xf numFmtId="0" fontId="126" fillId="3" borderId="0" xfId="0" applyFont="1" applyFill="1" applyAlignment="1" applyProtection="1">
      <alignment horizontal="center" vertical="center" wrapText="1"/>
      <protection locked="0"/>
    </xf>
    <xf numFmtId="0" fontId="8" fillId="3" borderId="0" xfId="0" applyFont="1" applyFill="1" applyAlignment="1" applyProtection="1">
      <alignment vertical="center" wrapText="1"/>
      <protection locked="0"/>
    </xf>
    <xf numFmtId="14" fontId="18" fillId="0" borderId="39" xfId="0" applyNumberFormat="1" applyFont="1" applyBorder="1" applyAlignment="1" applyProtection="1">
      <alignment horizontal="center" vertical="center" wrapText="1"/>
      <protection locked="0"/>
    </xf>
    <xf numFmtId="0" fontId="17" fillId="0" borderId="0" xfId="0" applyFont="1" applyAlignment="1" applyProtection="1">
      <alignment horizontal="center" vertical="center" wrapText="1"/>
      <protection locked="0"/>
    </xf>
    <xf numFmtId="0" fontId="17" fillId="0" borderId="0" xfId="0" applyFont="1" applyAlignment="1" applyProtection="1">
      <alignment vertical="center" wrapText="1"/>
      <protection locked="0"/>
    </xf>
    <xf numFmtId="167" fontId="8" fillId="3" borderId="39" xfId="0" applyNumberFormat="1" applyFont="1" applyFill="1" applyBorder="1" applyAlignment="1" applyProtection="1">
      <alignment horizontal="center" vertical="center" wrapText="1"/>
      <protection locked="0"/>
    </xf>
    <xf numFmtId="2" fontId="8" fillId="3" borderId="39" xfId="0" applyNumberFormat="1" applyFont="1" applyFill="1" applyBorder="1" applyAlignment="1" applyProtection="1">
      <alignment horizontal="center" vertical="center" wrapText="1"/>
      <protection locked="0"/>
    </xf>
    <xf numFmtId="0" fontId="8" fillId="3" borderId="39" xfId="0" applyFont="1" applyFill="1" applyBorder="1" applyAlignment="1" applyProtection="1">
      <alignment horizontal="left" vertical="center" wrapText="1"/>
      <protection locked="0"/>
    </xf>
    <xf numFmtId="14" fontId="17" fillId="0" borderId="39" xfId="0" applyNumberFormat="1" applyFont="1" applyBorder="1" applyAlignment="1" applyProtection="1">
      <alignment horizontal="center" vertical="center" wrapText="1"/>
      <protection locked="0"/>
    </xf>
    <xf numFmtId="200" fontId="126" fillId="0" borderId="39" xfId="0" applyNumberFormat="1" applyFont="1" applyBorder="1" applyAlignment="1" applyProtection="1">
      <alignment horizontal="center" vertical="center" wrapText="1"/>
      <protection locked="0"/>
    </xf>
    <xf numFmtId="0" fontId="16" fillId="0" borderId="0" xfId="0" applyFont="1" applyAlignment="1" applyProtection="1">
      <alignment vertical="center" wrapText="1"/>
      <protection locked="0"/>
    </xf>
    <xf numFmtId="169" fontId="16" fillId="0" borderId="39" xfId="0" applyNumberFormat="1" applyFont="1" applyBorder="1" applyAlignment="1" applyProtection="1">
      <alignment horizontal="center" vertical="center" wrapText="1"/>
      <protection locked="0"/>
    </xf>
    <xf numFmtId="200" fontId="126" fillId="3" borderId="39" xfId="0" applyNumberFormat="1" applyFont="1" applyFill="1" applyBorder="1" applyAlignment="1" applyProtection="1">
      <alignment horizontal="center" vertical="center" wrapText="1"/>
      <protection locked="0"/>
    </xf>
    <xf numFmtId="167" fontId="8" fillId="0" borderId="39" xfId="0" applyNumberFormat="1" applyFont="1" applyBorder="1" applyAlignment="1" applyProtection="1">
      <alignment horizontal="center" vertical="center" wrapText="1"/>
      <protection locked="0"/>
    </xf>
    <xf numFmtId="169" fontId="8" fillId="0" borderId="39" xfId="0" applyNumberFormat="1" applyFont="1" applyBorder="1" applyAlignment="1" applyProtection="1">
      <alignment horizontal="center" vertical="center" wrapText="1"/>
      <protection locked="0"/>
    </xf>
    <xf numFmtId="167" fontId="8" fillId="0" borderId="39" xfId="0" applyNumberFormat="1" applyFont="1" applyBorder="1" applyAlignment="1" applyProtection="1">
      <alignment vertical="center" wrapText="1"/>
      <protection locked="0"/>
    </xf>
    <xf numFmtId="0" fontId="8" fillId="3" borderId="39" xfId="0" applyFont="1" applyFill="1" applyBorder="1" applyAlignment="1" applyProtection="1">
      <alignment vertical="center" wrapText="1"/>
      <protection locked="0"/>
    </xf>
    <xf numFmtId="168" fontId="8" fillId="3" borderId="39" xfId="0" applyNumberFormat="1" applyFont="1" applyFill="1" applyBorder="1" applyAlignment="1" applyProtection="1">
      <alignment vertical="center" wrapText="1"/>
      <protection locked="0"/>
    </xf>
    <xf numFmtId="0" fontId="8" fillId="0" borderId="39" xfId="0" applyFont="1" applyBorder="1" applyAlignment="1">
      <alignment horizontal="left" vertical="center" wrapText="1"/>
    </xf>
    <xf numFmtId="20" fontId="8" fillId="0" borderId="39" xfId="12" applyNumberFormat="1" applyFont="1" applyBorder="1" applyAlignment="1" applyProtection="1">
      <alignment horizontal="center" vertical="center"/>
      <protection locked="0"/>
    </xf>
    <xf numFmtId="168" fontId="8" fillId="0" borderId="39" xfId="0" applyNumberFormat="1" applyFont="1" applyBorder="1" applyAlignment="1" applyProtection="1">
      <alignment horizontal="center" vertical="center" wrapText="1"/>
      <protection locked="0"/>
    </xf>
    <xf numFmtId="0" fontId="8" fillId="0" borderId="39" xfId="0" applyFont="1" applyBorder="1" applyAlignment="1">
      <alignment horizontal="center" vertical="center" wrapText="1"/>
    </xf>
    <xf numFmtId="0" fontId="17" fillId="3" borderId="39" xfId="0" applyFont="1" applyFill="1" applyBorder="1" applyAlignment="1" applyProtection="1">
      <alignment horizontal="center" vertical="center" wrapText="1"/>
      <protection locked="0"/>
    </xf>
    <xf numFmtId="0" fontId="8" fillId="0" borderId="39" xfId="0" applyFont="1" applyBorder="1" applyAlignment="1" applyProtection="1">
      <alignment horizontal="center" vertical="center" wrapText="1"/>
      <protection locked="0"/>
    </xf>
    <xf numFmtId="0" fontId="8" fillId="0" borderId="39" xfId="12" applyFont="1" applyBorder="1" applyAlignment="1" applyProtection="1">
      <alignment horizontal="center" vertical="center" wrapText="1"/>
      <protection locked="0"/>
    </xf>
    <xf numFmtId="0" fontId="8" fillId="29" borderId="39" xfId="0" applyFont="1" applyFill="1" applyBorder="1" applyAlignment="1" applyProtection="1">
      <alignment horizontal="center" vertical="center" wrapText="1"/>
      <protection locked="0"/>
    </xf>
    <xf numFmtId="168" fontId="8" fillId="3" borderId="39" xfId="0" applyNumberFormat="1" applyFont="1" applyFill="1" applyBorder="1" applyAlignment="1" applyProtection="1">
      <alignment horizontal="center" vertical="center" wrapText="1"/>
      <protection locked="0"/>
    </xf>
    <xf numFmtId="0" fontId="8" fillId="3" borderId="39" xfId="0" applyFont="1" applyFill="1" applyBorder="1" applyAlignment="1">
      <alignment horizontal="center" vertical="center" wrapText="1"/>
    </xf>
    <xf numFmtId="0" fontId="8" fillId="3" borderId="39" xfId="12" applyFont="1" applyFill="1" applyBorder="1" applyAlignment="1" applyProtection="1">
      <alignment horizontal="center" vertical="center" wrapText="1"/>
      <protection locked="0"/>
    </xf>
    <xf numFmtId="20" fontId="8" fillId="3" borderId="39" xfId="0" applyNumberFormat="1" applyFont="1" applyFill="1" applyBorder="1" applyAlignment="1" applyProtection="1">
      <alignment horizontal="center" vertical="center" wrapText="1"/>
      <protection locked="0"/>
    </xf>
    <xf numFmtId="1" fontId="8" fillId="3" borderId="39" xfId="2" applyNumberFormat="1" applyFont="1" applyFill="1" applyBorder="1" applyAlignment="1">
      <alignment horizontal="center" vertical="center" wrapText="1"/>
    </xf>
    <xf numFmtId="0" fontId="8" fillId="3" borderId="39" xfId="32739" applyFill="1" applyBorder="1" applyAlignment="1">
      <alignment horizontal="center" vertical="center" wrapText="1"/>
    </xf>
    <xf numFmtId="2" fontId="8" fillId="29" borderId="39" xfId="0" applyNumberFormat="1" applyFont="1" applyFill="1" applyBorder="1" applyAlignment="1" applyProtection="1">
      <alignment horizontal="center" vertical="center" wrapText="1"/>
      <protection locked="0"/>
    </xf>
    <xf numFmtId="2" fontId="8" fillId="0" borderId="39" xfId="12" applyNumberFormat="1" applyFont="1" applyBorder="1" applyAlignment="1" applyProtection="1">
      <alignment horizontal="center" vertical="center"/>
      <protection locked="0"/>
    </xf>
    <xf numFmtId="2" fontId="8" fillId="0" borderId="39" xfId="0" applyNumberFormat="1" applyFont="1" applyBorder="1" applyAlignment="1" applyProtection="1">
      <alignment horizontal="center" vertical="center" wrapText="1"/>
      <protection locked="0"/>
    </xf>
    <xf numFmtId="171" fontId="8" fillId="0" borderId="39" xfId="0" applyNumberFormat="1" applyFont="1" applyBorder="1" applyAlignment="1">
      <alignment horizontal="center" vertical="center" wrapText="1"/>
    </xf>
    <xf numFmtId="0" fontId="8" fillId="66" borderId="39" xfId="0" applyFont="1" applyFill="1" applyBorder="1" applyAlignment="1" applyProtection="1">
      <alignment horizontal="center" vertical="center" wrapText="1"/>
      <protection locked="0"/>
    </xf>
    <xf numFmtId="171" fontId="8" fillId="0" borderId="39" xfId="0" applyNumberFormat="1" applyFont="1" applyBorder="1" applyAlignment="1" applyProtection="1">
      <alignment horizontal="center" vertical="center" wrapText="1"/>
      <protection locked="0"/>
    </xf>
    <xf numFmtId="0" fontId="16" fillId="65" borderId="39" xfId="1" applyFont="1" applyFill="1" applyBorder="1" applyAlignment="1" applyProtection="1">
      <alignment horizontal="center" vertical="center" wrapText="1"/>
      <protection locked="0"/>
    </xf>
    <xf numFmtId="0" fontId="8" fillId="27" borderId="0" xfId="0" applyFont="1" applyFill="1" applyAlignment="1" applyProtection="1">
      <alignment horizontal="center" vertical="center" wrapText="1"/>
      <protection locked="0"/>
    </xf>
    <xf numFmtId="1" fontId="8" fillId="0" borderId="39" xfId="2" applyNumberFormat="1" applyFont="1" applyBorder="1" applyAlignment="1">
      <alignment horizontal="center" vertical="center" wrapText="1"/>
    </xf>
    <xf numFmtId="0" fontId="8" fillId="3" borderId="39" xfId="32744" applyFont="1" applyFill="1" applyBorder="1" applyAlignment="1">
      <alignment horizontal="center" vertical="center" wrapText="1"/>
    </xf>
    <xf numFmtId="0" fontId="8" fillId="0" borderId="39" xfId="32739" applyBorder="1" applyAlignment="1">
      <alignment horizontal="center" vertical="center" wrapText="1"/>
    </xf>
    <xf numFmtId="0" fontId="8" fillId="3" borderId="39" xfId="7" applyFont="1" applyFill="1" applyBorder="1" applyAlignment="1" applyProtection="1">
      <alignment horizontal="center" vertical="center" wrapText="1"/>
      <protection locked="0"/>
    </xf>
    <xf numFmtId="0" fontId="8" fillId="0" borderId="39" xfId="0" applyFont="1" applyBorder="1" applyAlignment="1">
      <alignment vertical="center" wrapText="1"/>
    </xf>
    <xf numFmtId="0" fontId="8" fillId="0" borderId="39" xfId="0" applyFont="1" applyBorder="1" applyAlignment="1">
      <alignment vertical="center"/>
    </xf>
    <xf numFmtId="0" fontId="8" fillId="0" borderId="39" xfId="8" applyFont="1" applyBorder="1" applyAlignment="1" applyProtection="1">
      <alignment horizontal="left" vertical="center" wrapText="1"/>
      <protection locked="0"/>
    </xf>
    <xf numFmtId="0" fontId="160" fillId="0" borderId="39" xfId="0" applyFont="1" applyBorder="1" applyAlignment="1">
      <alignment horizontal="center" vertical="center" wrapText="1"/>
    </xf>
    <xf numFmtId="0" fontId="16" fillId="0" borderId="39" xfId="1" applyFont="1" applyBorder="1" applyAlignment="1" applyProtection="1">
      <alignment vertical="center" wrapText="1"/>
      <protection locked="0"/>
    </xf>
    <xf numFmtId="0" fontId="8" fillId="0" borderId="64" xfId="0" applyFont="1" applyBorder="1" applyAlignment="1" applyProtection="1">
      <alignment horizontal="center" vertical="center" wrapText="1"/>
      <protection locked="0"/>
    </xf>
    <xf numFmtId="0" fontId="8" fillId="0" borderId="39" xfId="0" applyFont="1" applyBorder="1" applyAlignment="1">
      <alignment horizontal="center" vertical="center" wrapText="1" shrinkToFit="1"/>
    </xf>
    <xf numFmtId="0" fontId="8" fillId="0" borderId="39" xfId="32744" applyFont="1" applyBorder="1" applyAlignment="1">
      <alignment horizontal="center" vertical="center" wrapText="1"/>
    </xf>
    <xf numFmtId="0" fontId="8" fillId="3" borderId="39" xfId="0" applyFont="1" applyFill="1" applyBorder="1" applyAlignment="1" applyProtection="1">
      <alignment horizontal="center" vertical="center" wrapText="1"/>
      <protection locked="0"/>
    </xf>
    <xf numFmtId="0" fontId="161" fillId="0" borderId="39" xfId="0" applyFont="1" applyBorder="1" applyAlignment="1">
      <alignment horizontal="center" vertical="center" wrapText="1"/>
    </xf>
    <xf numFmtId="20" fontId="161" fillId="0" borderId="39" xfId="0" applyNumberFormat="1" applyFont="1" applyBorder="1" applyAlignment="1">
      <alignment horizontal="center" vertical="center" wrapText="1"/>
    </xf>
    <xf numFmtId="0" fontId="161" fillId="0" borderId="39" xfId="0" applyFont="1" applyBorder="1" applyAlignment="1">
      <alignment horizontal="left" vertical="top" wrapText="1"/>
    </xf>
    <xf numFmtId="0" fontId="162" fillId="0" borderId="39" xfId="1" applyFont="1" applyBorder="1" applyAlignment="1" applyProtection="1">
      <alignment horizontal="center" vertical="center" wrapText="1"/>
      <protection locked="0"/>
    </xf>
    <xf numFmtId="0" fontId="8" fillId="0" borderId="39" xfId="32726" applyBorder="1" applyAlignment="1">
      <alignment horizontal="center" vertical="center" wrapText="1"/>
    </xf>
    <xf numFmtId="0" fontId="8" fillId="0" borderId="39" xfId="32724" applyBorder="1" applyAlignment="1">
      <alignment horizontal="center" vertical="center" wrapText="1"/>
    </xf>
    <xf numFmtId="0" fontId="8" fillId="3" borderId="39" xfId="0" applyFont="1" applyFill="1" applyBorder="1" applyAlignment="1" applyProtection="1">
      <alignment horizontal="right" vertical="center" wrapText="1"/>
      <protection locked="0"/>
    </xf>
    <xf numFmtId="0" fontId="126" fillId="3" borderId="39" xfId="0" applyFont="1" applyFill="1" applyBorder="1" applyAlignment="1" applyProtection="1">
      <alignment horizontal="center" vertical="center" wrapText="1"/>
      <protection locked="0"/>
    </xf>
    <xf numFmtId="14" fontId="8" fillId="0" borderId="30" xfId="0" applyNumberFormat="1" applyFont="1" applyBorder="1" applyAlignment="1" applyProtection="1">
      <alignment horizontal="center" vertical="center" wrapText="1"/>
      <protection locked="0"/>
    </xf>
    <xf numFmtId="0" fontId="8" fillId="0" borderId="53" xfId="0" applyFont="1" applyBorder="1" applyAlignment="1" applyProtection="1">
      <alignment horizontal="center" vertical="center" wrapText="1"/>
      <protection locked="0"/>
    </xf>
    <xf numFmtId="0" fontId="18" fillId="0" borderId="38" xfId="0" applyFont="1" applyBorder="1" applyAlignment="1" applyProtection="1">
      <alignment horizontal="center" vertical="center" wrapText="1"/>
      <protection locked="0"/>
    </xf>
    <xf numFmtId="0" fontId="17" fillId="3" borderId="0" xfId="0" applyFont="1" applyFill="1" applyAlignment="1" applyProtection="1">
      <alignment horizontal="center" vertical="center" wrapText="1"/>
      <protection locked="0"/>
    </xf>
    <xf numFmtId="2" fontId="126" fillId="0" borderId="39" xfId="0" applyNumberFormat="1" applyFont="1" applyBorder="1" applyAlignment="1" applyProtection="1">
      <alignment horizontal="center" vertical="center" wrapText="1"/>
      <protection locked="0"/>
    </xf>
    <xf numFmtId="2" fontId="126" fillId="3" borderId="39" xfId="0" applyNumberFormat="1" applyFont="1" applyFill="1" applyBorder="1" applyAlignment="1" applyProtection="1">
      <alignment horizontal="center" vertical="center" wrapText="1"/>
      <protection locked="0"/>
    </xf>
    <xf numFmtId="169" fontId="126" fillId="0" borderId="39" xfId="0" applyNumberFormat="1" applyFont="1" applyBorder="1" applyAlignment="1" applyProtection="1">
      <alignment horizontal="center" vertical="center" wrapText="1"/>
      <protection locked="0"/>
    </xf>
    <xf numFmtId="0" fontId="8" fillId="29" borderId="39" xfId="2" applyFont="1" applyFill="1" applyBorder="1" applyAlignment="1">
      <alignment horizontal="center" vertical="center" wrapText="1"/>
    </xf>
    <xf numFmtId="171" fontId="8" fillId="29" borderId="39" xfId="0" applyNumberFormat="1" applyFont="1" applyFill="1" applyBorder="1" applyAlignment="1">
      <alignment horizontal="center" vertical="center" wrapText="1"/>
    </xf>
    <xf numFmtId="49" fontId="8" fillId="3" borderId="39" xfId="32306" applyNumberFormat="1" applyFont="1" applyFill="1" applyBorder="1" applyAlignment="1">
      <alignment horizontal="center" vertical="center" wrapText="1"/>
    </xf>
    <xf numFmtId="20" fontId="8" fillId="3" borderId="39" xfId="12" applyNumberFormat="1" applyFont="1" applyFill="1" applyBorder="1" applyAlignment="1" applyProtection="1">
      <alignment horizontal="center" vertical="center"/>
      <protection locked="0"/>
    </xf>
    <xf numFmtId="0" fontId="16" fillId="0" borderId="39" xfId="11629" applyFont="1" applyBorder="1" applyAlignment="1">
      <alignment horizontal="center" vertical="center" wrapText="1"/>
    </xf>
    <xf numFmtId="0" fontId="8" fillId="0" borderId="39" xfId="11629" applyFont="1" applyBorder="1" applyAlignment="1">
      <alignment horizontal="center" vertical="center" wrapText="1"/>
    </xf>
    <xf numFmtId="0" fontId="8" fillId="3" borderId="39" xfId="0" applyFont="1" applyFill="1" applyBorder="1" applyAlignment="1">
      <alignment horizontal="center" vertical="center" wrapText="1" readingOrder="1"/>
    </xf>
    <xf numFmtId="0" fontId="126" fillId="3" borderId="39" xfId="0" applyFont="1" applyFill="1" applyBorder="1" applyAlignment="1">
      <alignment horizontal="center" vertical="center" wrapText="1"/>
    </xf>
    <xf numFmtId="1" fontId="8" fillId="0" borderId="39" xfId="0" applyNumberFormat="1" applyFont="1" applyBorder="1" applyAlignment="1">
      <alignment horizontal="center" vertical="center" wrapText="1"/>
    </xf>
    <xf numFmtId="0" fontId="8" fillId="0" borderId="39" xfId="0" applyFont="1" applyBorder="1" applyAlignment="1">
      <alignment horizontal="center" vertical="center" wrapText="1" readingOrder="1"/>
    </xf>
    <xf numFmtId="0" fontId="8" fillId="3" borderId="39" xfId="2" applyFont="1" applyFill="1" applyBorder="1" applyAlignment="1">
      <alignment horizontal="center" vertical="center" wrapText="1"/>
    </xf>
    <xf numFmtId="2" fontId="8" fillId="0" borderId="71" xfId="0" applyNumberFormat="1" applyFont="1" applyBorder="1" applyAlignment="1" applyProtection="1">
      <alignment horizontal="center" vertical="center" wrapText="1"/>
      <protection locked="0"/>
    </xf>
    <xf numFmtId="2" fontId="8" fillId="0" borderId="72" xfId="0" applyNumberFormat="1" applyFont="1" applyBorder="1" applyAlignment="1" applyProtection="1">
      <alignment horizontal="center" vertical="center" wrapText="1"/>
      <protection locked="0"/>
    </xf>
    <xf numFmtId="1" fontId="163" fillId="0" borderId="39" xfId="0" applyNumberFormat="1" applyFont="1" applyBorder="1" applyAlignment="1">
      <alignment horizontal="center" vertical="center" wrapText="1"/>
    </xf>
    <xf numFmtId="0" fontId="126" fillId="29" borderId="39" xfId="0" applyFont="1" applyFill="1" applyBorder="1" applyAlignment="1">
      <alignment horizontal="center" vertical="center" wrapText="1"/>
    </xf>
    <xf numFmtId="1" fontId="8" fillId="0" borderId="30" xfId="2" applyNumberFormat="1" applyFont="1" applyBorder="1" applyAlignment="1">
      <alignment horizontal="center" vertical="center" wrapText="1"/>
    </xf>
    <xf numFmtId="168" fontId="18" fillId="0" borderId="29" xfId="0" applyNumberFormat="1" applyFont="1" applyBorder="1" applyAlignment="1" applyProtection="1">
      <alignment horizontal="center" vertical="center" wrapText="1"/>
      <protection locked="0"/>
    </xf>
    <xf numFmtId="0" fontId="164" fillId="3" borderId="39" xfId="0" applyFont="1" applyFill="1" applyBorder="1" applyAlignment="1">
      <alignment horizontal="center" vertical="center" wrapText="1"/>
    </xf>
    <xf numFmtId="0" fontId="164" fillId="27" borderId="39" xfId="0" applyFont="1" applyFill="1" applyBorder="1" applyAlignment="1">
      <alignment horizontal="center" vertical="center" wrapText="1"/>
    </xf>
    <xf numFmtId="0" fontId="8" fillId="0" borderId="39" xfId="0" applyFont="1" applyBorder="1" applyAlignment="1" applyProtection="1">
      <alignment horizontal="right" wrapText="1"/>
      <protection locked="0"/>
    </xf>
    <xf numFmtId="1" fontId="163" fillId="0" borderId="72" xfId="0" applyNumberFormat="1" applyFont="1" applyBorder="1" applyAlignment="1">
      <alignment horizontal="center" vertical="center" wrapText="1"/>
    </xf>
    <xf numFmtId="0" fontId="8" fillId="27" borderId="39" xfId="0" applyFont="1" applyFill="1" applyBorder="1" applyAlignment="1" applyProtection="1">
      <alignment horizontal="left" vertical="center" wrapText="1"/>
      <protection locked="0"/>
    </xf>
    <xf numFmtId="169" fontId="8" fillId="0" borderId="39" xfId="0" applyNumberFormat="1" applyFont="1" applyBorder="1" applyAlignment="1">
      <alignment horizontal="right" wrapText="1"/>
    </xf>
    <xf numFmtId="0" fontId="8" fillId="0" borderId="39" xfId="0" applyFont="1" applyBorder="1" applyAlignment="1">
      <alignment horizontal="right" vertical="center" wrapText="1"/>
    </xf>
    <xf numFmtId="0" fontId="8" fillId="3" borderId="39" xfId="0" applyFont="1" applyFill="1" applyBorder="1" applyAlignment="1" applyProtection="1">
      <alignment horizontal="right" wrapText="1"/>
      <protection locked="0"/>
    </xf>
    <xf numFmtId="0" fontId="8" fillId="0" borderId="39" xfId="0" applyFont="1" applyBorder="1" applyAlignment="1" applyProtection="1">
      <alignment vertical="top" wrapText="1"/>
      <protection locked="0"/>
    </xf>
    <xf numFmtId="0" fontId="8" fillId="0" borderId="39" xfId="0" quotePrefix="1" applyFont="1" applyBorder="1" applyAlignment="1" applyProtection="1">
      <alignment horizontal="center" vertical="center" wrapText="1"/>
      <protection locked="0"/>
    </xf>
    <xf numFmtId="168" fontId="8" fillId="0" borderId="29" xfId="0" applyNumberFormat="1" applyFont="1" applyBorder="1" applyAlignment="1" applyProtection="1">
      <alignment horizontal="center" vertical="center" wrapText="1"/>
      <protection locked="0"/>
    </xf>
    <xf numFmtId="169" fontId="16" fillId="0" borderId="71" xfId="0" applyNumberFormat="1" applyFont="1" applyBorder="1" applyAlignment="1" applyProtection="1">
      <alignment horizontal="center" vertical="center" wrapText="1"/>
      <protection locked="0"/>
    </xf>
    <xf numFmtId="0" fontId="8" fillId="0" borderId="71" xfId="0" applyFont="1" applyBorder="1" applyAlignment="1" applyProtection="1">
      <alignment horizontal="center" vertical="center" wrapText="1"/>
      <protection locked="0"/>
    </xf>
    <xf numFmtId="169" fontId="8" fillId="3" borderId="39" xfId="0" applyNumberFormat="1" applyFont="1" applyFill="1" applyBorder="1" applyAlignment="1" applyProtection="1">
      <alignment horizontal="center" vertical="center" wrapText="1"/>
      <protection locked="0"/>
    </xf>
    <xf numFmtId="169" fontId="16" fillId="0" borderId="72" xfId="0" applyNumberFormat="1" applyFont="1" applyBorder="1" applyAlignment="1" applyProtection="1">
      <alignment horizontal="center" vertical="center" wrapText="1"/>
      <protection locked="0"/>
    </xf>
    <xf numFmtId="0" fontId="8" fillId="0" borderId="72" xfId="0" applyFont="1" applyBorder="1" applyAlignment="1" applyProtection="1">
      <alignment horizontal="center" vertical="center" wrapText="1"/>
      <protection locked="0"/>
    </xf>
    <xf numFmtId="169" fontId="16" fillId="65" borderId="39" xfId="1" applyNumberFormat="1" applyFont="1" applyFill="1" applyBorder="1" applyAlignment="1" applyProtection="1">
      <alignment horizontal="center" vertical="center" wrapText="1"/>
      <protection locked="0"/>
    </xf>
    <xf numFmtId="0" fontId="8" fillId="65" borderId="39" xfId="0" applyFont="1" applyFill="1" applyBorder="1" applyAlignment="1" applyProtection="1">
      <alignment horizontal="center" vertical="center" wrapText="1"/>
      <protection locked="0"/>
    </xf>
    <xf numFmtId="169" fontId="8" fillId="65" borderId="39" xfId="0" applyNumberFormat="1" applyFont="1" applyFill="1" applyBorder="1" applyAlignment="1" applyProtection="1">
      <alignment horizontal="center" vertical="center" wrapText="1"/>
      <protection locked="0"/>
    </xf>
    <xf numFmtId="1" fontId="16" fillId="64" borderId="39" xfId="0" applyNumberFormat="1" applyFont="1" applyFill="1" applyBorder="1" applyAlignment="1" applyProtection="1">
      <alignment horizontal="center" vertical="center" wrapText="1"/>
      <protection locked="0"/>
    </xf>
    <xf numFmtId="0" fontId="16" fillId="64" borderId="39" xfId="1" applyFont="1" applyFill="1" applyBorder="1" applyAlignment="1" applyProtection="1">
      <alignment horizontal="center" vertical="center" wrapText="1"/>
      <protection locked="0"/>
    </xf>
    <xf numFmtId="169" fontId="16" fillId="64" borderId="39" xfId="1" applyNumberFormat="1" applyFont="1" applyFill="1" applyBorder="1" applyAlignment="1" applyProtection="1">
      <alignment horizontal="center" vertical="center" wrapText="1"/>
      <protection locked="0"/>
    </xf>
    <xf numFmtId="2" fontId="8" fillId="29" borderId="71" xfId="0" applyNumberFormat="1" applyFont="1" applyFill="1" applyBorder="1" applyAlignment="1" applyProtection="1">
      <alignment horizontal="center" vertical="center" wrapText="1"/>
      <protection locked="0"/>
    </xf>
    <xf numFmtId="0" fontId="16" fillId="0" borderId="71" xfId="1" applyFont="1" applyBorder="1" applyAlignment="1" applyProtection="1">
      <alignment horizontal="center" vertical="center" wrapText="1"/>
      <protection locked="0"/>
    </xf>
    <xf numFmtId="0" fontId="16" fillId="0" borderId="72" xfId="1" applyFont="1" applyBorder="1" applyAlignment="1" applyProtection="1">
      <alignment horizontal="center" vertical="center" wrapText="1"/>
      <protection locked="0"/>
    </xf>
    <xf numFmtId="2" fontId="8" fillId="3" borderId="72" xfId="0" applyNumberFormat="1" applyFont="1" applyFill="1" applyBorder="1" applyAlignment="1" applyProtection="1">
      <alignment horizontal="center" vertical="center" wrapText="1"/>
      <protection locked="0"/>
    </xf>
    <xf numFmtId="0" fontId="160" fillId="0" borderId="0" xfId="0" applyFont="1" applyAlignment="1">
      <alignment horizontal="center" vertical="center" wrapText="1"/>
    </xf>
    <xf numFmtId="0" fontId="8" fillId="0" borderId="59" xfId="0" applyFont="1" applyBorder="1" applyAlignment="1" applyProtection="1">
      <alignment horizontal="center" vertical="center" wrapText="1"/>
      <protection locked="0"/>
    </xf>
    <xf numFmtId="0" fontId="8" fillId="0" borderId="32" xfId="0" applyFont="1" applyBorder="1" applyAlignment="1" applyProtection="1">
      <alignment vertical="center" wrapText="1"/>
      <protection locked="0"/>
    </xf>
    <xf numFmtId="9" fontId="8" fillId="0" borderId="39" xfId="0" applyNumberFormat="1" applyFont="1" applyBorder="1" applyAlignment="1" applyProtection="1">
      <alignment horizontal="center" vertical="center" wrapText="1"/>
      <protection locked="0"/>
    </xf>
    <xf numFmtId="0" fontId="8" fillId="0" borderId="37" xfId="0" applyFont="1" applyBorder="1" applyAlignment="1" applyProtection="1">
      <alignment vertical="center" wrapText="1"/>
      <protection locked="0"/>
    </xf>
    <xf numFmtId="0" fontId="8" fillId="65" borderId="72" xfId="0" applyFont="1" applyFill="1" applyBorder="1" applyAlignment="1" applyProtection="1">
      <alignment horizontal="center" vertical="center" wrapText="1"/>
      <protection locked="0"/>
    </xf>
    <xf numFmtId="2" fontId="8" fillId="0" borderId="30" xfId="12" applyNumberFormat="1" applyFont="1" applyBorder="1" applyAlignment="1" applyProtection="1">
      <alignment horizontal="center" vertical="center"/>
      <protection locked="0"/>
    </xf>
    <xf numFmtId="17" fontId="17" fillId="0" borderId="0" xfId="0" applyNumberFormat="1" applyFont="1" applyAlignment="1" applyProtection="1">
      <alignment horizontal="center" vertical="center" wrapText="1"/>
      <protection locked="0"/>
    </xf>
    <xf numFmtId="0" fontId="136" fillId="0" borderId="39" xfId="0" applyFont="1" applyBorder="1" applyAlignment="1">
      <alignment horizontal="center" vertical="center" wrapText="1"/>
    </xf>
    <xf numFmtId="20" fontId="136" fillId="0" borderId="39" xfId="0" applyNumberFormat="1" applyFont="1" applyBorder="1" applyAlignment="1">
      <alignment horizontal="center" vertical="center" wrapText="1"/>
    </xf>
    <xf numFmtId="0" fontId="136" fillId="0" borderId="39" xfId="0" applyFont="1" applyBorder="1" applyAlignment="1">
      <alignment horizontal="left" vertical="top" wrapText="1"/>
    </xf>
    <xf numFmtId="167" fontId="136" fillId="0" borderId="39" xfId="0" applyNumberFormat="1" applyFont="1" applyBorder="1" applyAlignment="1">
      <alignment horizontal="center" vertical="center" wrapText="1"/>
    </xf>
    <xf numFmtId="200" fontId="8" fillId="0" borderId="39" xfId="0" applyNumberFormat="1" applyFont="1" applyBorder="1" applyAlignment="1" applyProtection="1">
      <alignment horizontal="center" vertical="center" wrapText="1"/>
      <protection locked="0"/>
    </xf>
    <xf numFmtId="0" fontId="8" fillId="0" borderId="81" xfId="0" applyFont="1" applyBorder="1" applyAlignment="1" applyProtection="1">
      <alignment horizontal="center" vertical="center" wrapText="1"/>
      <protection locked="0"/>
    </xf>
    <xf numFmtId="201" fontId="8" fillId="0" borderId="39" xfId="0" applyNumberFormat="1" applyFont="1" applyBorder="1" applyAlignment="1" applyProtection="1">
      <alignment horizontal="center" vertical="center"/>
      <protection locked="0"/>
    </xf>
    <xf numFmtId="0" fontId="8" fillId="0" borderId="74" xfId="0" applyFont="1" applyBorder="1" applyAlignment="1" applyProtection="1">
      <alignment horizontal="center" vertical="center" wrapText="1"/>
      <protection locked="0"/>
    </xf>
    <xf numFmtId="0" fontId="8" fillId="0" borderId="77" xfId="0" applyFont="1" applyBorder="1" applyAlignment="1" applyProtection="1">
      <alignment horizontal="center" vertical="center" wrapText="1"/>
      <protection locked="0"/>
    </xf>
    <xf numFmtId="0" fontId="16" fillId="0" borderId="67" xfId="12" applyFont="1" applyBorder="1" applyAlignment="1" applyProtection="1">
      <alignment horizontal="center" vertical="center" wrapText="1"/>
      <protection locked="0"/>
    </xf>
    <xf numFmtId="0" fontId="8" fillId="0" borderId="78" xfId="0" applyFont="1" applyBorder="1" applyAlignment="1" applyProtection="1">
      <alignment horizontal="center" vertical="center" wrapText="1"/>
      <protection locked="0"/>
    </xf>
    <xf numFmtId="0" fontId="8" fillId="0" borderId="39" xfId="5" applyFont="1" applyBorder="1" applyAlignment="1" applyProtection="1">
      <alignment horizontal="center" vertical="center" wrapText="1"/>
      <protection locked="0"/>
    </xf>
    <xf numFmtId="0" fontId="18" fillId="0" borderId="2" xfId="0" applyFont="1" applyBorder="1" applyAlignment="1" applyProtection="1">
      <alignment horizontal="center" vertical="center" wrapText="1"/>
      <protection locked="0"/>
    </xf>
    <xf numFmtId="0" fontId="8" fillId="3" borderId="52" xfId="0" applyFont="1" applyFill="1" applyBorder="1" applyAlignment="1" applyProtection="1">
      <alignment horizontal="center" vertical="center" wrapText="1"/>
      <protection locked="0"/>
    </xf>
    <xf numFmtId="0" fontId="8" fillId="0" borderId="56" xfId="0" applyFont="1" applyBorder="1" applyAlignment="1" applyProtection="1">
      <alignment horizontal="center" vertical="center" wrapText="1"/>
      <protection locked="0"/>
    </xf>
    <xf numFmtId="0" fontId="8" fillId="27" borderId="39" xfId="0" applyFont="1" applyFill="1" applyBorder="1" applyAlignment="1" applyProtection="1">
      <alignment horizontal="center" vertical="center" wrapText="1"/>
      <protection locked="0"/>
    </xf>
    <xf numFmtId="0" fontId="8" fillId="0" borderId="28" xfId="0" applyFont="1" applyBorder="1" applyAlignment="1" applyProtection="1">
      <alignment horizontal="center" vertical="center" wrapText="1"/>
      <protection locked="0"/>
    </xf>
    <xf numFmtId="0" fontId="8" fillId="0" borderId="39" xfId="0" applyFont="1" applyBorder="1" applyAlignment="1">
      <alignment horizontal="center" vertical="center"/>
    </xf>
    <xf numFmtId="14" fontId="8" fillId="3" borderId="39" xfId="0" applyNumberFormat="1" applyFont="1" applyFill="1" applyBorder="1" applyAlignment="1" applyProtection="1">
      <alignment horizontal="center" vertical="center" wrapText="1"/>
      <protection locked="0"/>
    </xf>
    <xf numFmtId="167" fontId="8" fillId="0" borderId="30" xfId="0" applyNumberFormat="1" applyFont="1" applyBorder="1" applyAlignment="1" applyProtection="1">
      <alignment horizontal="center" vertical="center" wrapText="1"/>
      <protection locked="0"/>
    </xf>
    <xf numFmtId="0" fontId="8" fillId="0" borderId="79" xfId="0" applyFont="1" applyBorder="1" applyAlignment="1" applyProtection="1">
      <alignment horizontal="center" vertical="center" wrapText="1"/>
      <protection locked="0"/>
    </xf>
    <xf numFmtId="0" fontId="8" fillId="0" borderId="29" xfId="0" applyFont="1" applyBorder="1" applyAlignment="1" applyProtection="1">
      <alignment vertical="center" wrapText="1"/>
      <protection locked="0"/>
    </xf>
    <xf numFmtId="0" fontId="8" fillId="0" borderId="39" xfId="0" applyFont="1" applyBorder="1" applyAlignment="1" applyProtection="1">
      <alignment horizontal="left" vertical="top" wrapText="1"/>
      <protection locked="0"/>
    </xf>
    <xf numFmtId="1" fontId="8" fillId="29" borderId="39" xfId="0" applyNumberFormat="1" applyFont="1" applyFill="1" applyBorder="1" applyAlignment="1" applyProtection="1">
      <alignment horizontal="center" vertical="center" wrapText="1"/>
      <protection locked="0"/>
    </xf>
    <xf numFmtId="0" fontId="8" fillId="29" borderId="39" xfId="8" applyFont="1" applyFill="1" applyBorder="1" applyAlignment="1" applyProtection="1">
      <alignment vertical="center" wrapText="1"/>
      <protection locked="0"/>
    </xf>
    <xf numFmtId="167" fontId="8" fillId="29" borderId="39" xfId="5" applyNumberFormat="1" applyFont="1" applyFill="1" applyBorder="1" applyAlignment="1" applyProtection="1">
      <alignment horizontal="center" vertical="center" wrapText="1"/>
      <protection locked="0"/>
    </xf>
    <xf numFmtId="20" fontId="8" fillId="29" borderId="39" xfId="0" applyNumberFormat="1" applyFont="1" applyFill="1" applyBorder="1" applyAlignment="1" applyProtection="1">
      <alignment vertical="center" wrapText="1"/>
      <protection locked="0"/>
    </xf>
    <xf numFmtId="168" fontId="8" fillId="29" borderId="39" xfId="0" applyNumberFormat="1" applyFont="1" applyFill="1" applyBorder="1" applyAlignment="1" applyProtection="1">
      <alignment vertical="center" wrapText="1"/>
      <protection locked="0"/>
    </xf>
    <xf numFmtId="0" fontId="8" fillId="29" borderId="39" xfId="0" applyFont="1" applyFill="1" applyBorder="1" applyAlignment="1" applyProtection="1">
      <alignment vertical="center" wrapText="1"/>
      <protection locked="0"/>
    </xf>
    <xf numFmtId="0" fontId="8" fillId="29" borderId="39" xfId="0" applyFont="1" applyFill="1" applyBorder="1" applyAlignment="1" applyProtection="1">
      <alignment horizontal="left" vertical="center" wrapText="1"/>
      <protection locked="0"/>
    </xf>
    <xf numFmtId="0" fontId="8" fillId="29" borderId="39" xfId="8" applyFont="1" applyFill="1" applyBorder="1" applyAlignment="1" applyProtection="1">
      <alignment horizontal="center" vertical="center" wrapText="1"/>
      <protection locked="0"/>
    </xf>
    <xf numFmtId="0" fontId="8" fillId="29" borderId="39" xfId="5" applyFont="1" applyFill="1" applyBorder="1" applyAlignment="1" applyProtection="1">
      <alignment horizontal="center" vertical="center" wrapText="1"/>
      <protection locked="0"/>
    </xf>
    <xf numFmtId="14" fontId="8" fillId="29" borderId="39" xfId="0" applyNumberFormat="1" applyFont="1" applyFill="1" applyBorder="1" applyAlignment="1" applyProtection="1">
      <alignment horizontal="center" vertical="center" wrapText="1"/>
      <protection locked="0"/>
    </xf>
    <xf numFmtId="17" fontId="8" fillId="29" borderId="39" xfId="0" applyNumberFormat="1" applyFont="1" applyFill="1" applyBorder="1" applyAlignment="1" applyProtection="1">
      <alignment horizontal="center" vertical="center" wrapText="1"/>
      <protection locked="0"/>
    </xf>
    <xf numFmtId="1" fontId="8" fillId="0" borderId="39" xfId="0" applyNumberFormat="1" applyFont="1" applyBorder="1" applyAlignment="1" applyProtection="1">
      <alignment horizontal="center" vertical="center" wrapText="1"/>
      <protection locked="0"/>
    </xf>
    <xf numFmtId="0" fontId="8" fillId="72" borderId="39" xfId="8" applyFont="1" applyFill="1" applyBorder="1" applyAlignment="1" applyProtection="1">
      <alignment vertical="center" wrapText="1"/>
      <protection locked="0"/>
    </xf>
    <xf numFmtId="0" fontId="8" fillId="72" borderId="39" xfId="0" applyFont="1" applyFill="1" applyBorder="1" applyAlignment="1" applyProtection="1">
      <alignment horizontal="center" vertical="center" wrapText="1"/>
      <protection locked="0"/>
    </xf>
    <xf numFmtId="167" fontId="8" fillId="72" borderId="39" xfId="5" applyNumberFormat="1" applyFont="1" applyFill="1" applyBorder="1" applyAlignment="1" applyProtection="1">
      <alignment horizontal="center" vertical="center" wrapText="1"/>
      <protection locked="0"/>
    </xf>
    <xf numFmtId="20" fontId="8" fillId="72" borderId="39" xfId="0" applyNumberFormat="1" applyFont="1" applyFill="1" applyBorder="1" applyAlignment="1" applyProtection="1">
      <alignment vertical="center" wrapText="1"/>
      <protection locked="0"/>
    </xf>
    <xf numFmtId="168" fontId="8" fillId="72" borderId="39" xfId="0" applyNumberFormat="1" applyFont="1" applyFill="1" applyBorder="1" applyAlignment="1" applyProtection="1">
      <alignment vertical="center" wrapText="1"/>
      <protection locked="0"/>
    </xf>
    <xf numFmtId="0" fontId="8" fillId="72" borderId="39" xfId="0" applyFont="1" applyFill="1" applyBorder="1" applyAlignment="1" applyProtection="1">
      <alignment vertical="center" wrapText="1"/>
      <protection locked="0"/>
    </xf>
    <xf numFmtId="0" fontId="8" fillId="72" borderId="39" xfId="0" applyFont="1" applyFill="1" applyBorder="1" applyAlignment="1" applyProtection="1">
      <alignment horizontal="left" vertical="center" wrapText="1"/>
      <protection locked="0"/>
    </xf>
    <xf numFmtId="0" fontId="8" fillId="72" borderId="39" xfId="8" applyFont="1" applyFill="1" applyBorder="1" applyAlignment="1" applyProtection="1">
      <alignment horizontal="center" vertical="center" wrapText="1"/>
      <protection locked="0"/>
    </xf>
    <xf numFmtId="0" fontId="8" fillId="72" borderId="0" xfId="0" applyFont="1" applyFill="1" applyAlignment="1" applyProtection="1">
      <alignment vertical="center" wrapText="1"/>
      <protection locked="0"/>
    </xf>
    <xf numFmtId="0" fontId="8" fillId="29" borderId="39" xfId="0" applyFont="1" applyFill="1" applyBorder="1" applyAlignment="1">
      <alignment vertical="center"/>
    </xf>
    <xf numFmtId="0" fontId="8" fillId="29" borderId="39" xfId="0" applyFont="1" applyFill="1" applyBorder="1" applyAlignment="1">
      <alignment vertical="center" wrapText="1"/>
    </xf>
    <xf numFmtId="0" fontId="8" fillId="29" borderId="39" xfId="7" applyFont="1" applyFill="1" applyBorder="1" applyAlignment="1" applyProtection="1">
      <alignment horizontal="center" vertical="center" wrapText="1"/>
      <protection locked="0"/>
    </xf>
    <xf numFmtId="0" fontId="8" fillId="29" borderId="39" xfId="8" applyFont="1" applyFill="1" applyBorder="1" applyAlignment="1" applyProtection="1">
      <alignment horizontal="left" vertical="center" wrapText="1"/>
      <protection locked="0"/>
    </xf>
    <xf numFmtId="0" fontId="8" fillId="73" borderId="39" xfId="0" applyFont="1" applyFill="1" applyBorder="1" applyAlignment="1" applyProtection="1">
      <alignment horizontal="center" vertical="center" wrapText="1"/>
      <protection locked="0"/>
    </xf>
    <xf numFmtId="0" fontId="8" fillId="74" borderId="39" xfId="8" applyFont="1" applyFill="1" applyBorder="1" applyAlignment="1" applyProtection="1">
      <alignment vertical="center" wrapText="1"/>
      <protection locked="0"/>
    </xf>
    <xf numFmtId="0" fontId="8" fillId="74" borderId="39" xfId="0" applyFont="1" applyFill="1" applyBorder="1" applyAlignment="1" applyProtection="1">
      <alignment horizontal="center" vertical="center" wrapText="1"/>
      <protection locked="0"/>
    </xf>
    <xf numFmtId="167" fontId="8" fillId="74" borderId="39" xfId="5" applyNumberFormat="1" applyFont="1" applyFill="1" applyBorder="1" applyAlignment="1" applyProtection="1">
      <alignment horizontal="center" vertical="center" wrapText="1"/>
      <protection locked="0"/>
    </xf>
    <xf numFmtId="20" fontId="8" fillId="74" borderId="39" xfId="0" applyNumberFormat="1" applyFont="1" applyFill="1" applyBorder="1" applyAlignment="1" applyProtection="1">
      <alignment vertical="center" wrapText="1"/>
      <protection locked="0"/>
    </xf>
    <xf numFmtId="168" fontId="8" fillId="74" borderId="39" xfId="0" applyNumberFormat="1" applyFont="1" applyFill="1" applyBorder="1" applyAlignment="1" applyProtection="1">
      <alignment vertical="center" wrapText="1"/>
      <protection locked="0"/>
    </xf>
    <xf numFmtId="0" fontId="8" fillId="74" borderId="39" xfId="0" applyFont="1" applyFill="1" applyBorder="1" applyAlignment="1" applyProtection="1">
      <alignment vertical="center" wrapText="1"/>
      <protection locked="0"/>
    </xf>
    <xf numFmtId="0" fontId="8" fillId="74" borderId="39" xfId="0" applyFont="1" applyFill="1" applyBorder="1" applyAlignment="1" applyProtection="1">
      <alignment horizontal="left" vertical="center" wrapText="1"/>
      <protection locked="0"/>
    </xf>
    <xf numFmtId="0" fontId="8" fillId="74" borderId="39" xfId="8" applyFont="1" applyFill="1" applyBorder="1" applyAlignment="1" applyProtection="1">
      <alignment horizontal="center" vertical="center" wrapText="1"/>
      <protection locked="0"/>
    </xf>
    <xf numFmtId="0" fontId="8" fillId="3" borderId="81" xfId="0" applyFont="1" applyFill="1" applyBorder="1" applyAlignment="1" applyProtection="1">
      <alignment horizontal="center" vertical="center" wrapText="1"/>
      <protection locked="0"/>
    </xf>
    <xf numFmtId="0" fontId="8" fillId="0" borderId="30" xfId="0" applyFont="1" applyBorder="1" applyAlignment="1" applyProtection="1">
      <alignment horizontal="left" vertical="center" wrapText="1"/>
      <protection locked="0"/>
    </xf>
    <xf numFmtId="0" fontId="8" fillId="3" borderId="30" xfId="0" applyFont="1" applyFill="1" applyBorder="1" applyAlignment="1" applyProtection="1">
      <alignment horizontal="center" vertical="center" wrapText="1"/>
      <protection locked="0"/>
    </xf>
    <xf numFmtId="14" fontId="8" fillId="0" borderId="39" xfId="0" applyNumberFormat="1" applyFont="1" applyBorder="1" applyAlignment="1" applyProtection="1">
      <alignment vertical="center" wrapText="1"/>
      <protection locked="0"/>
    </xf>
    <xf numFmtId="49" fontId="8" fillId="0" borderId="39" xfId="0" applyNumberFormat="1" applyFont="1" applyBorder="1" applyAlignment="1" applyProtection="1">
      <alignment horizontal="center" vertical="center" wrapText="1"/>
      <protection locked="0"/>
    </xf>
    <xf numFmtId="14" fontId="126" fillId="0" borderId="39" xfId="0" applyNumberFormat="1" applyFont="1" applyBorder="1" applyAlignment="1" applyProtection="1">
      <alignment horizontal="center" vertical="center" wrapText="1"/>
      <protection locked="0"/>
    </xf>
    <xf numFmtId="9" fontId="126" fillId="0" borderId="39" xfId="0" applyNumberFormat="1" applyFont="1" applyBorder="1" applyAlignment="1" applyProtection="1">
      <alignment horizontal="center" vertical="center" wrapText="1"/>
      <protection locked="0"/>
    </xf>
    <xf numFmtId="0" fontId="8" fillId="0" borderId="81" xfId="0" applyFont="1" applyBorder="1" applyAlignment="1" applyProtection="1">
      <alignment vertical="center" wrapText="1"/>
      <protection locked="0"/>
    </xf>
    <xf numFmtId="167" fontId="126" fillId="0" borderId="39" xfId="0" applyNumberFormat="1" applyFont="1" applyBorder="1" applyAlignment="1">
      <alignment horizontal="center" vertical="center" wrapText="1"/>
    </xf>
    <xf numFmtId="0" fontId="8" fillId="0" borderId="39" xfId="1" applyFont="1" applyBorder="1" applyAlignment="1" applyProtection="1">
      <alignment vertical="center" wrapText="1"/>
      <protection locked="0"/>
    </xf>
    <xf numFmtId="0" fontId="8" fillId="0" borderId="0" xfId="1" applyFont="1" applyAlignment="1" applyProtection="1">
      <alignment vertical="center" wrapText="1"/>
      <protection locked="0"/>
    </xf>
    <xf numFmtId="0" fontId="8" fillId="3" borderId="39" xfId="0" quotePrefix="1" applyFont="1" applyFill="1" applyBorder="1" applyAlignment="1" applyProtection="1">
      <alignment vertical="center" wrapText="1"/>
      <protection locked="0"/>
    </xf>
    <xf numFmtId="0" fontId="8" fillId="3" borderId="39" xfId="0" applyFont="1" applyFill="1" applyBorder="1" applyAlignment="1">
      <alignment horizontal="left" vertical="center" wrapText="1"/>
    </xf>
    <xf numFmtId="167" fontId="8" fillId="3" borderId="39" xfId="0" applyNumberFormat="1" applyFont="1" applyFill="1" applyBorder="1" applyAlignment="1" applyProtection="1">
      <alignment vertical="center" wrapText="1"/>
      <protection locked="0"/>
    </xf>
    <xf numFmtId="168" fontId="8" fillId="3" borderId="39" xfId="0" applyNumberFormat="1" applyFont="1" applyFill="1" applyBorder="1" applyAlignment="1">
      <alignment vertical="center" wrapText="1"/>
    </xf>
    <xf numFmtId="0" fontId="8" fillId="3" borderId="39" xfId="0" applyFont="1" applyFill="1" applyBorder="1" applyAlignment="1">
      <alignment horizontal="right" vertical="center" wrapText="1"/>
    </xf>
    <xf numFmtId="0" fontId="8" fillId="3" borderId="39" xfId="0" applyFont="1" applyFill="1" applyBorder="1" applyAlignment="1">
      <alignment vertical="center" wrapText="1"/>
    </xf>
    <xf numFmtId="169" fontId="8" fillId="3" borderId="39" xfId="0" applyNumberFormat="1" applyFont="1" applyFill="1" applyBorder="1" applyAlignment="1">
      <alignment horizontal="right" wrapText="1"/>
    </xf>
    <xf numFmtId="0" fontId="126" fillId="3" borderId="39" xfId="0" applyFont="1" applyFill="1" applyBorder="1" applyAlignment="1" applyProtection="1">
      <alignment horizontal="left" vertical="center" wrapText="1"/>
      <protection locked="0"/>
    </xf>
    <xf numFmtId="17" fontId="8" fillId="3" borderId="39" xfId="0" applyNumberFormat="1" applyFont="1" applyFill="1" applyBorder="1" applyAlignment="1" applyProtection="1">
      <alignment horizontal="center" vertical="center" wrapText="1"/>
      <protection locked="0"/>
    </xf>
    <xf numFmtId="49" fontId="8" fillId="3" borderId="39" xfId="0" applyNumberFormat="1" applyFont="1" applyFill="1" applyBorder="1" applyAlignment="1" applyProtection="1">
      <alignment horizontal="center" vertical="center" wrapText="1"/>
      <protection locked="0"/>
    </xf>
    <xf numFmtId="20" fontId="8" fillId="3" borderId="39" xfId="0" applyNumberFormat="1" applyFont="1" applyFill="1" applyBorder="1" applyAlignment="1" applyProtection="1">
      <alignment vertical="center" wrapText="1"/>
      <protection locked="0"/>
    </xf>
    <xf numFmtId="0" fontId="8" fillId="75" borderId="39" xfId="0" applyFont="1" applyFill="1" applyBorder="1" applyAlignment="1" applyProtection="1">
      <alignment horizontal="left" vertical="center" wrapText="1"/>
      <protection locked="0"/>
    </xf>
    <xf numFmtId="0" fontId="8" fillId="3" borderId="39" xfId="0" applyFont="1" applyFill="1" applyBorder="1" applyAlignment="1" applyProtection="1">
      <alignment vertical="top" wrapText="1"/>
      <protection locked="0"/>
    </xf>
    <xf numFmtId="14" fontId="17" fillId="3" borderId="39" xfId="0" applyNumberFormat="1" applyFont="1" applyFill="1" applyBorder="1" applyAlignment="1" applyProtection="1">
      <alignment horizontal="center" vertical="center" wrapText="1"/>
      <protection locked="0"/>
    </xf>
    <xf numFmtId="168" fontId="16" fillId="0" borderId="30" xfId="0" applyNumberFormat="1" applyFont="1" applyBorder="1" applyAlignment="1" applyProtection="1">
      <alignment horizontal="center" vertical="center" wrapText="1"/>
      <protection locked="0"/>
    </xf>
    <xf numFmtId="0" fontId="16" fillId="0" borderId="30" xfId="0" applyFont="1" applyBorder="1" applyAlignment="1" applyProtection="1">
      <alignment horizontal="center" vertical="center" wrapText="1"/>
      <protection locked="0"/>
    </xf>
    <xf numFmtId="0" fontId="8" fillId="0" borderId="72" xfId="0" applyFont="1" applyBorder="1" applyAlignment="1" applyProtection="1">
      <alignment horizontal="right" wrapText="1"/>
      <protection locked="0"/>
    </xf>
    <xf numFmtId="17" fontId="17" fillId="0" borderId="39" xfId="0" applyNumberFormat="1" applyFont="1" applyBorder="1" applyAlignment="1" applyProtection="1">
      <alignment horizontal="center" vertical="center" wrapText="1"/>
      <protection locked="0"/>
    </xf>
    <xf numFmtId="0" fontId="144" fillId="0" borderId="39" xfId="0" applyFont="1" applyBorder="1" applyAlignment="1">
      <alignment horizontal="center" vertical="center" wrapText="1"/>
    </xf>
    <xf numFmtId="14" fontId="17" fillId="0" borderId="39" xfId="0" applyNumberFormat="1" applyFont="1" applyBorder="1" applyAlignment="1">
      <alignment horizontal="center" vertical="center"/>
    </xf>
    <xf numFmtId="17" fontId="8" fillId="0" borderId="32" xfId="0" applyNumberFormat="1" applyFont="1" applyBorder="1" applyAlignment="1" applyProtection="1">
      <alignment horizontal="center" vertical="center" wrapText="1"/>
      <protection locked="0"/>
    </xf>
    <xf numFmtId="0" fontId="0" fillId="0" borderId="39" xfId="0" applyBorder="1" applyAlignment="1" applyProtection="1">
      <alignment horizontal="center" vertical="center" wrapText="1"/>
      <protection locked="0"/>
    </xf>
    <xf numFmtId="168" fontId="17" fillId="3" borderId="39" xfId="0" applyNumberFormat="1" applyFont="1" applyFill="1" applyBorder="1" applyAlignment="1" applyProtection="1">
      <alignment horizontal="center" vertical="center" wrapText="1"/>
      <protection locked="0"/>
    </xf>
    <xf numFmtId="205" fontId="17" fillId="0" borderId="39" xfId="0" applyNumberFormat="1" applyFont="1" applyBorder="1" applyAlignment="1">
      <alignment horizontal="center" vertical="center" wrapText="1"/>
    </xf>
    <xf numFmtId="0" fontId="17" fillId="0" borderId="39" xfId="0" applyFont="1" applyBorder="1" applyAlignment="1">
      <alignment horizontal="center" vertical="center" wrapText="1"/>
    </xf>
    <xf numFmtId="168" fontId="17" fillId="0" borderId="39" xfId="0" applyNumberFormat="1" applyFont="1" applyBorder="1" applyAlignment="1" applyProtection="1">
      <alignment horizontal="center" vertical="center" wrapText="1"/>
      <protection locked="0"/>
    </xf>
    <xf numFmtId="0" fontId="0" fillId="3" borderId="39" xfId="0" applyFill="1" applyBorder="1" applyAlignment="1" applyProtection="1">
      <alignment horizontal="center" vertical="center" wrapText="1"/>
      <protection locked="0"/>
    </xf>
    <xf numFmtId="0" fontId="17" fillId="0" borderId="39" xfId="0" applyFont="1" applyBorder="1" applyAlignment="1" applyProtection="1">
      <alignment vertical="center" wrapText="1"/>
      <protection locked="0"/>
    </xf>
    <xf numFmtId="0" fontId="0" fillId="0" borderId="39" xfId="79" applyFont="1" applyBorder="1" applyAlignment="1" applyProtection="1">
      <alignment horizontal="center" vertical="center" wrapText="1"/>
      <protection locked="0"/>
    </xf>
    <xf numFmtId="0" fontId="9" fillId="0" borderId="39" xfId="0" applyFont="1" applyBorder="1" applyAlignment="1" applyProtection="1">
      <alignment horizontal="center" vertical="center" wrapText="1"/>
      <protection locked="0"/>
    </xf>
    <xf numFmtId="0" fontId="9" fillId="27" borderId="39" xfId="0" applyFont="1" applyFill="1" applyBorder="1" applyAlignment="1" applyProtection="1">
      <alignment horizontal="center" vertical="center" wrapText="1"/>
      <protection locked="0"/>
    </xf>
    <xf numFmtId="0" fontId="168" fillId="0" borderId="39" xfId="0" applyFont="1" applyBorder="1" applyAlignment="1" applyProtection="1">
      <alignment horizontal="center" vertical="center" wrapText="1"/>
      <protection locked="0"/>
    </xf>
    <xf numFmtId="49" fontId="168" fillId="0" borderId="39" xfId="0" applyNumberFormat="1" applyFont="1" applyBorder="1" applyAlignment="1" applyProtection="1">
      <alignment horizontal="center" vertical="center" wrapText="1"/>
      <protection locked="0"/>
    </xf>
    <xf numFmtId="20" fontId="9" fillId="0" borderId="39" xfId="0" applyNumberFormat="1" applyFont="1" applyBorder="1" applyAlignment="1" applyProtection="1">
      <alignment horizontal="center" vertical="center" wrapText="1"/>
      <protection locked="0"/>
    </xf>
    <xf numFmtId="205" fontId="8" fillId="0" borderId="39" xfId="0" applyNumberFormat="1" applyFont="1" applyBorder="1" applyAlignment="1">
      <alignment horizontal="center" vertical="center" wrapText="1"/>
    </xf>
    <xf numFmtId="0" fontId="169" fillId="0" borderId="39" xfId="0" applyFont="1" applyBorder="1" applyAlignment="1" applyProtection="1">
      <alignment horizontal="center" vertical="center" wrapText="1"/>
      <protection locked="0"/>
    </xf>
    <xf numFmtId="0" fontId="13" fillId="0" borderId="39" xfId="0" applyFont="1" applyBorder="1" applyAlignment="1" applyProtection="1">
      <alignment horizontal="center" vertical="center" wrapText="1"/>
      <protection locked="0"/>
    </xf>
    <xf numFmtId="49" fontId="8" fillId="27" borderId="39" xfId="0" applyNumberFormat="1" applyFont="1" applyFill="1" applyBorder="1" applyAlignment="1" applyProtection="1">
      <alignment horizontal="center" vertical="center" wrapText="1"/>
      <protection locked="0"/>
    </xf>
    <xf numFmtId="0" fontId="169" fillId="3" borderId="39" xfId="0" applyFont="1" applyFill="1" applyBorder="1" applyAlignment="1" applyProtection="1">
      <alignment horizontal="center" vertical="center" wrapText="1"/>
      <protection locked="0"/>
    </xf>
    <xf numFmtId="0" fontId="16" fillId="3" borderId="39" xfId="0" applyFont="1" applyFill="1" applyBorder="1" applyAlignment="1" applyProtection="1">
      <alignment horizontal="center" vertical="center" wrapText="1"/>
      <protection locked="0"/>
    </xf>
    <xf numFmtId="14" fontId="8" fillId="0" borderId="39" xfId="0" applyNumberFormat="1" applyFont="1" applyBorder="1" applyAlignment="1" applyProtection="1">
      <alignment horizontal="right" vertical="center" wrapText="1"/>
      <protection locked="0"/>
    </xf>
    <xf numFmtId="0" fontId="126" fillId="3" borderId="39" xfId="0" applyFont="1" applyFill="1" applyBorder="1" applyAlignment="1">
      <alignment horizontal="left" vertical="center" wrapText="1"/>
    </xf>
    <xf numFmtId="0" fontId="126" fillId="0" borderId="39" xfId="0" applyFont="1" applyBorder="1" applyAlignment="1">
      <alignment horizontal="left" vertical="center" wrapText="1"/>
    </xf>
    <xf numFmtId="0" fontId="146" fillId="0" borderId="39" xfId="0" applyFont="1" applyBorder="1" applyAlignment="1">
      <alignment horizontal="left" vertical="center" wrapText="1"/>
    </xf>
    <xf numFmtId="14" fontId="8" fillId="3" borderId="39" xfId="0" applyNumberFormat="1" applyFont="1" applyFill="1" applyBorder="1" applyAlignment="1" applyProtection="1">
      <alignment horizontal="right" vertical="center" wrapText="1"/>
      <protection locked="0"/>
    </xf>
    <xf numFmtId="14" fontId="8" fillId="3" borderId="39" xfId="0" applyNumberFormat="1" applyFont="1" applyFill="1" applyBorder="1" applyAlignment="1" applyProtection="1">
      <alignment vertical="center" wrapText="1"/>
      <protection locked="0"/>
    </xf>
    <xf numFmtId="20" fontId="8" fillId="0" borderId="29" xfId="0" applyNumberFormat="1" applyFont="1" applyBorder="1" applyAlignment="1" applyProtection="1">
      <alignment horizontal="center" vertical="center" wrapText="1"/>
      <protection locked="0"/>
    </xf>
    <xf numFmtId="2" fontId="8" fillId="0" borderId="79" xfId="0" applyNumberFormat="1" applyFont="1" applyBorder="1" applyAlignment="1" applyProtection="1">
      <alignment horizontal="center" vertical="center" wrapText="1"/>
      <protection locked="0"/>
    </xf>
    <xf numFmtId="0" fontId="8" fillId="0" borderId="27" xfId="0" applyFont="1" applyBorder="1" applyAlignment="1" applyProtection="1">
      <alignment horizontal="center" vertical="center" wrapText="1"/>
      <protection locked="0"/>
    </xf>
    <xf numFmtId="0" fontId="147" fillId="0" borderId="39" xfId="0" applyFont="1" applyBorder="1" applyAlignment="1" applyProtection="1">
      <alignment horizontal="center" vertical="center" wrapText="1"/>
      <protection locked="0"/>
    </xf>
    <xf numFmtId="0" fontId="8" fillId="0" borderId="86" xfId="0" applyFont="1" applyBorder="1" applyAlignment="1" applyProtection="1">
      <alignment horizontal="center" vertical="center" wrapText="1"/>
      <protection locked="0"/>
    </xf>
    <xf numFmtId="0" fontId="8" fillId="0" borderId="57" xfId="0" applyFont="1" applyBorder="1" applyAlignment="1" applyProtection="1">
      <alignment horizontal="center" vertical="center" wrapText="1"/>
      <protection locked="0"/>
    </xf>
    <xf numFmtId="0" fontId="15" fillId="0" borderId="39" xfId="0" applyFont="1" applyBorder="1" applyAlignment="1" applyProtection="1">
      <alignment horizontal="center" vertical="center" wrapText="1"/>
      <protection locked="0"/>
    </xf>
    <xf numFmtId="169" fontId="8" fillId="0" borderId="79" xfId="0" applyNumberFormat="1" applyFont="1" applyBorder="1" applyAlignment="1" applyProtection="1">
      <alignment horizontal="center" vertical="center" wrapText="1"/>
      <protection locked="0"/>
    </xf>
    <xf numFmtId="14" fontId="8" fillId="0" borderId="32" xfId="0" applyNumberFormat="1" applyFont="1" applyBorder="1" applyAlignment="1" applyProtection="1">
      <alignment horizontal="center" vertical="center" wrapText="1"/>
      <protection locked="0"/>
    </xf>
    <xf numFmtId="2" fontId="8" fillId="0" borderId="76" xfId="0" applyNumberFormat="1" applyFont="1" applyBorder="1" applyAlignment="1" applyProtection="1">
      <alignment horizontal="center" vertical="center" wrapText="1"/>
      <protection locked="0"/>
    </xf>
    <xf numFmtId="168" fontId="140" fillId="0" borderId="39" xfId="0" applyNumberFormat="1" applyFont="1" applyBorder="1" applyAlignment="1" applyProtection="1">
      <alignment horizontal="left" vertical="center" wrapText="1"/>
      <protection locked="0"/>
    </xf>
    <xf numFmtId="2" fontId="8" fillId="0" borderId="80" xfId="0" applyNumberFormat="1" applyFont="1" applyBorder="1" applyAlignment="1" applyProtection="1">
      <alignment horizontal="center" vertical="center" wrapText="1"/>
      <protection locked="0"/>
    </xf>
    <xf numFmtId="168" fontId="12" fillId="0" borderId="39" xfId="0" applyNumberFormat="1" applyFont="1" applyBorder="1" applyAlignment="1" applyProtection="1">
      <alignment horizontal="center" vertical="center" wrapText="1"/>
      <protection locked="0"/>
    </xf>
    <xf numFmtId="0" fontId="126" fillId="0" borderId="39" xfId="11593" applyFont="1" applyBorder="1" applyAlignment="1" applyProtection="1">
      <alignment horizontal="left" vertical="center" wrapText="1"/>
      <protection locked="0"/>
    </xf>
    <xf numFmtId="0" fontId="8" fillId="0" borderId="89" xfId="0" applyFont="1" applyBorder="1" applyAlignment="1" applyProtection="1">
      <alignment horizontal="center" vertical="center" wrapText="1"/>
      <protection locked="0"/>
    </xf>
    <xf numFmtId="169" fontId="8" fillId="0" borderId="80" xfId="0" applyNumberFormat="1" applyFont="1" applyBorder="1" applyAlignment="1" applyProtection="1">
      <alignment horizontal="center" vertical="center" wrapText="1"/>
      <protection locked="0"/>
    </xf>
    <xf numFmtId="20" fontId="174" fillId="0" borderId="39" xfId="0" applyNumberFormat="1" applyFont="1" applyBorder="1" applyAlignment="1" applyProtection="1">
      <alignment horizontal="center" vertical="center" wrapText="1"/>
      <protection locked="0"/>
    </xf>
    <xf numFmtId="20" fontId="126" fillId="0" borderId="39" xfId="0" applyNumberFormat="1" applyFont="1" applyBorder="1" applyAlignment="1" applyProtection="1">
      <alignment horizontal="center" vertical="center" wrapText="1"/>
      <protection locked="0"/>
    </xf>
    <xf numFmtId="3" fontId="8" fillId="0" borderId="39" xfId="0" applyNumberFormat="1" applyFont="1" applyBorder="1" applyAlignment="1">
      <alignment horizontal="center" vertical="center"/>
    </xf>
    <xf numFmtId="0" fontId="8" fillId="0" borderId="39" xfId="0" applyFont="1" applyBorder="1" applyAlignment="1">
      <alignment horizontal="justify" vertical="center" wrapText="1"/>
    </xf>
    <xf numFmtId="20" fontId="8" fillId="0" borderId="39" xfId="0" applyNumberFormat="1" applyFont="1" applyBorder="1" applyAlignment="1">
      <alignment horizontal="center" vertical="center"/>
    </xf>
    <xf numFmtId="169" fontId="8" fillId="3" borderId="81" xfId="0" applyNumberFormat="1" applyFont="1" applyFill="1" applyBorder="1" applyAlignment="1" applyProtection="1">
      <alignment horizontal="center" vertical="center" wrapText="1"/>
      <protection locked="0"/>
    </xf>
    <xf numFmtId="201" fontId="8" fillId="3" borderId="39" xfId="32302" applyNumberFormat="1" applyFont="1" applyFill="1" applyBorder="1" applyAlignment="1" applyProtection="1">
      <alignment horizontal="center" vertical="center"/>
      <protection locked="0"/>
    </xf>
    <xf numFmtId="169" fontId="144" fillId="3" borderId="39" xfId="0" applyNumberFormat="1" applyFont="1" applyFill="1" applyBorder="1" applyAlignment="1" applyProtection="1">
      <alignment horizontal="center" vertical="center" wrapText="1"/>
      <protection locked="0"/>
    </xf>
    <xf numFmtId="0" fontId="144" fillId="3" borderId="39" xfId="0" applyFont="1" applyFill="1" applyBorder="1" applyAlignment="1" applyProtection="1">
      <alignment horizontal="center" vertical="center" wrapText="1"/>
      <protection locked="0"/>
    </xf>
    <xf numFmtId="0" fontId="8" fillId="3" borderId="39" xfId="32302" applyFont="1" applyFill="1" applyBorder="1" applyAlignment="1" applyProtection="1">
      <alignment horizontal="center" vertical="center" wrapText="1"/>
      <protection locked="0"/>
    </xf>
    <xf numFmtId="0" fontId="178" fillId="3" borderId="39" xfId="0" applyFont="1" applyFill="1" applyBorder="1" applyAlignment="1" applyProtection="1">
      <alignment horizontal="center" vertical="center" wrapText="1"/>
      <protection locked="0"/>
    </xf>
    <xf numFmtId="0" fontId="8" fillId="3" borderId="39" xfId="0" applyFont="1" applyFill="1" applyBorder="1" applyAlignment="1" applyProtection="1">
      <alignment horizontal="center" vertical="top" wrapText="1"/>
      <protection locked="0"/>
    </xf>
    <xf numFmtId="167" fontId="8" fillId="3" borderId="39" xfId="0" applyNumberFormat="1" applyFont="1" applyFill="1" applyBorder="1" applyAlignment="1">
      <alignment horizontal="center" vertical="center" wrapText="1"/>
    </xf>
    <xf numFmtId="0" fontId="140" fillId="3" borderId="39" xfId="0" applyFont="1" applyFill="1" applyBorder="1" applyAlignment="1" applyProtection="1">
      <alignment horizontal="center" vertical="center" wrapText="1"/>
      <protection locked="0"/>
    </xf>
    <xf numFmtId="0" fontId="16" fillId="0" borderId="30" xfId="12" applyFont="1" applyBorder="1" applyAlignment="1" applyProtection="1">
      <alignment horizontal="center" vertical="center" wrapText="1"/>
      <protection locked="0"/>
    </xf>
    <xf numFmtId="15" fontId="160" fillId="0" borderId="39" xfId="0" applyNumberFormat="1" applyFont="1" applyBorder="1" applyAlignment="1">
      <alignment horizontal="center" vertical="center" wrapText="1"/>
    </xf>
    <xf numFmtId="20" fontId="160" fillId="0" borderId="39" xfId="0" applyNumberFormat="1" applyFont="1" applyBorder="1" applyAlignment="1">
      <alignment horizontal="center" vertical="center" wrapText="1"/>
    </xf>
    <xf numFmtId="0" fontId="183" fillId="0" borderId="39" xfId="0" applyFont="1" applyBorder="1" applyAlignment="1">
      <alignment horizontal="center" vertical="center" wrapText="1"/>
    </xf>
    <xf numFmtId="20" fontId="183" fillId="0" borderId="39" xfId="0" applyNumberFormat="1" applyFont="1" applyBorder="1" applyAlignment="1">
      <alignment horizontal="center" vertical="center" wrapText="1"/>
    </xf>
    <xf numFmtId="0" fontId="183" fillId="0" borderId="39" xfId="0" applyFont="1" applyBorder="1" applyAlignment="1">
      <alignment horizontal="left" vertical="top" wrapText="1"/>
    </xf>
    <xf numFmtId="20" fontId="126" fillId="0" borderId="39" xfId="0" applyNumberFormat="1" applyFont="1" applyBorder="1" applyAlignment="1">
      <alignment horizontal="center" vertical="center" wrapText="1"/>
    </xf>
    <xf numFmtId="0" fontId="126" fillId="0" borderId="39" xfId="0" applyFont="1" applyBorder="1" applyAlignment="1">
      <alignment horizontal="left" vertical="top" wrapText="1"/>
    </xf>
    <xf numFmtId="15" fontId="183" fillId="0" borderId="39" xfId="0" applyNumberFormat="1" applyFont="1" applyBorder="1" applyAlignment="1">
      <alignment horizontal="center" vertical="center" wrapText="1"/>
    </xf>
    <xf numFmtId="0" fontId="16" fillId="0" borderId="81" xfId="0" applyFont="1" applyBorder="1" applyAlignment="1" applyProtection="1">
      <alignment horizontal="center" vertical="center" wrapText="1"/>
      <protection locked="0"/>
    </xf>
    <xf numFmtId="0" fontId="16" fillId="0" borderId="81" xfId="0" applyFont="1" applyBorder="1" applyAlignment="1">
      <alignment horizontal="center" vertical="center" wrapText="1"/>
    </xf>
    <xf numFmtId="0" fontId="16" fillId="0" borderId="81" xfId="12" applyFont="1" applyBorder="1" applyAlignment="1" applyProtection="1">
      <alignment horizontal="center" vertical="center" wrapText="1"/>
      <protection locked="0"/>
    </xf>
    <xf numFmtId="0" fontId="183" fillId="0" borderId="30" xfId="0" applyFont="1" applyBorder="1" applyAlignment="1">
      <alignment horizontal="center" vertical="center" wrapText="1"/>
    </xf>
    <xf numFmtId="0" fontId="16" fillId="0" borderId="30" xfId="0" applyFont="1" applyBorder="1" applyAlignment="1">
      <alignment horizontal="center" vertical="center" wrapText="1"/>
    </xf>
    <xf numFmtId="169" fontId="16" fillId="0" borderId="30" xfId="0" applyNumberFormat="1" applyFont="1" applyBorder="1" applyAlignment="1" applyProtection="1">
      <alignment horizontal="center" vertical="center" wrapText="1"/>
      <protection locked="0"/>
    </xf>
    <xf numFmtId="0" fontId="160" fillId="0" borderId="30" xfId="0" applyFont="1" applyBorder="1" applyAlignment="1">
      <alignment horizontal="center" vertical="center" wrapText="1"/>
    </xf>
    <xf numFmtId="0" fontId="8" fillId="0" borderId="30" xfId="12" applyFont="1" applyBorder="1" applyAlignment="1" applyProtection="1">
      <alignment horizontal="center" vertical="center" wrapText="1"/>
      <protection locked="0"/>
    </xf>
    <xf numFmtId="0" fontId="8" fillId="64" borderId="39" xfId="1" applyFont="1" applyFill="1" applyBorder="1" applyAlignment="1" applyProtection="1">
      <alignment horizontal="center" vertical="center" wrapText="1"/>
      <protection locked="0"/>
    </xf>
    <xf numFmtId="169" fontId="8" fillId="64" borderId="39" xfId="1" applyNumberFormat="1" applyFont="1" applyFill="1" applyBorder="1" applyAlignment="1" applyProtection="1">
      <alignment horizontal="center" vertical="center" wrapText="1"/>
      <protection locked="0"/>
    </xf>
    <xf numFmtId="0" fontId="8" fillId="0" borderId="2" xfId="0" applyFont="1" applyBorder="1" applyAlignment="1" applyProtection="1">
      <alignment vertical="center" wrapText="1"/>
      <protection locked="0"/>
    </xf>
    <xf numFmtId="0" fontId="16" fillId="0" borderId="28" xfId="0" applyFont="1" applyBorder="1" applyAlignment="1">
      <alignment horizontal="center" vertical="center" wrapText="1"/>
    </xf>
    <xf numFmtId="0" fontId="16" fillId="0" borderId="28" xfId="12" applyFont="1" applyBorder="1" applyAlignment="1" applyProtection="1">
      <alignment horizontal="center" vertical="center" wrapText="1"/>
      <protection locked="0"/>
    </xf>
    <xf numFmtId="0" fontId="16" fillId="0" borderId="28" xfId="0" applyFont="1" applyBorder="1" applyAlignment="1" applyProtection="1">
      <alignment horizontal="center" vertical="center" wrapText="1"/>
      <protection locked="0"/>
    </xf>
    <xf numFmtId="169" fontId="16" fillId="0" borderId="28" xfId="0" applyNumberFormat="1" applyFont="1" applyBorder="1" applyAlignment="1" applyProtection="1">
      <alignment horizontal="center" vertical="center" wrapText="1"/>
      <protection locked="0"/>
    </xf>
    <xf numFmtId="0" fontId="16" fillId="3" borderId="39" xfId="0" applyFont="1" applyFill="1" applyBorder="1" applyAlignment="1" applyProtection="1">
      <alignment horizontal="left" vertical="center" wrapText="1"/>
      <protection locked="0"/>
    </xf>
    <xf numFmtId="14" fontId="16" fillId="0" borderId="39" xfId="1" applyNumberFormat="1" applyFont="1" applyBorder="1" applyAlignment="1" applyProtection="1">
      <alignment horizontal="center" vertical="center" wrapText="1"/>
      <protection locked="0"/>
    </xf>
    <xf numFmtId="201" fontId="8" fillId="70" borderId="39" xfId="0" applyNumberFormat="1" applyFont="1" applyFill="1" applyBorder="1" applyAlignment="1" applyProtection="1">
      <alignment horizontal="center" vertical="center"/>
      <protection locked="0"/>
    </xf>
    <xf numFmtId="168" fontId="8" fillId="0" borderId="38" xfId="0" applyNumberFormat="1" applyFont="1" applyBorder="1" applyAlignment="1" applyProtection="1">
      <alignment horizontal="center" vertical="center" wrapText="1"/>
      <protection locked="0"/>
    </xf>
    <xf numFmtId="168" fontId="8" fillId="3" borderId="29" xfId="0" applyNumberFormat="1" applyFont="1" applyFill="1" applyBorder="1" applyAlignment="1" applyProtection="1">
      <alignment horizontal="center" vertical="center" wrapText="1"/>
      <protection locked="0"/>
    </xf>
    <xf numFmtId="20" fontId="172" fillId="0" borderId="39" xfId="0" applyNumberFormat="1" applyFont="1" applyBorder="1" applyAlignment="1" applyProtection="1">
      <alignment horizontal="center" vertical="center" wrapText="1"/>
      <protection locked="0"/>
    </xf>
    <xf numFmtId="201" fontId="8" fillId="0" borderId="39" xfId="9" applyNumberFormat="1" applyFont="1" applyBorder="1" applyAlignment="1" applyProtection="1">
      <alignment horizontal="center" vertical="center"/>
      <protection locked="0"/>
    </xf>
    <xf numFmtId="168" fontId="8" fillId="3" borderId="30" xfId="0" applyNumberFormat="1" applyFont="1" applyFill="1" applyBorder="1" applyAlignment="1" applyProtection="1">
      <alignment horizontal="center" vertical="center" wrapText="1"/>
      <protection locked="0"/>
    </xf>
    <xf numFmtId="168" fontId="8" fillId="0" borderId="94" xfId="0" applyNumberFormat="1" applyFont="1" applyBorder="1" applyAlignment="1" applyProtection="1">
      <alignment horizontal="center" vertical="center" wrapText="1"/>
      <protection locked="0"/>
    </xf>
    <xf numFmtId="201" fontId="8" fillId="70" borderId="39" xfId="9" applyNumberFormat="1" applyFont="1" applyFill="1" applyBorder="1" applyAlignment="1" applyProtection="1">
      <alignment horizontal="center" vertical="center"/>
      <protection locked="0"/>
    </xf>
    <xf numFmtId="168" fontId="8" fillId="0" borderId="53" xfId="0" applyNumberFormat="1" applyFont="1" applyBorder="1" applyAlignment="1" applyProtection="1">
      <alignment horizontal="center" vertical="center" wrapText="1"/>
      <protection locked="0"/>
    </xf>
    <xf numFmtId="0" fontId="8" fillId="3" borderId="29" xfId="0" applyFont="1" applyFill="1" applyBorder="1" applyAlignment="1" applyProtection="1">
      <alignment horizontal="center" vertical="center" wrapText="1"/>
      <protection locked="0"/>
    </xf>
    <xf numFmtId="0" fontId="8" fillId="3" borderId="39" xfId="32745" applyFont="1" applyFill="1" applyBorder="1" applyAlignment="1" applyProtection="1">
      <alignment horizontal="center" vertical="center" wrapText="1"/>
      <protection locked="0"/>
    </xf>
    <xf numFmtId="0" fontId="8" fillId="0" borderId="77" xfId="0" applyFont="1" applyBorder="1" applyAlignment="1" applyProtection="1">
      <alignment vertical="center" wrapText="1"/>
      <protection locked="0"/>
    </xf>
    <xf numFmtId="168" fontId="8" fillId="0" borderId="39" xfId="0" applyNumberFormat="1" applyFont="1" applyBorder="1" applyAlignment="1" applyProtection="1">
      <alignment horizontal="left" vertical="center" wrapText="1"/>
      <protection locked="0"/>
    </xf>
    <xf numFmtId="0" fontId="140" fillId="0" borderId="39" xfId="0" applyFont="1" applyBorder="1" applyAlignment="1" applyProtection="1">
      <alignment horizontal="left" vertical="center" wrapText="1"/>
      <protection locked="0"/>
    </xf>
    <xf numFmtId="0" fontId="8" fillId="0" borderId="53" xfId="0" applyFont="1" applyBorder="1" applyAlignment="1" applyProtection="1">
      <alignment vertical="center" wrapText="1"/>
      <protection locked="0"/>
    </xf>
    <xf numFmtId="0" fontId="145" fillId="0" borderId="39" xfId="0" quotePrefix="1" applyFont="1" applyBorder="1" applyAlignment="1" applyProtection="1">
      <alignment wrapText="1"/>
      <protection locked="0"/>
    </xf>
    <xf numFmtId="0" fontId="8" fillId="3" borderId="53" xfId="0" applyFont="1" applyFill="1" applyBorder="1" applyAlignment="1" applyProtection="1">
      <alignment horizontal="center" vertical="center" wrapText="1"/>
      <protection locked="0"/>
    </xf>
    <xf numFmtId="0" fontId="12" fillId="3" borderId="39" xfId="0" applyFont="1" applyFill="1" applyBorder="1" applyAlignment="1">
      <alignment horizontal="center" vertical="center" wrapText="1"/>
    </xf>
    <xf numFmtId="2" fontId="8" fillId="0" borderId="81" xfId="0" applyNumberFormat="1" applyFont="1" applyBorder="1" applyAlignment="1" applyProtection="1">
      <alignment horizontal="center" vertical="center" wrapText="1"/>
      <protection locked="0"/>
    </xf>
    <xf numFmtId="169" fontId="8" fillId="3" borderId="80" xfId="0" applyNumberFormat="1" applyFont="1" applyFill="1" applyBorder="1" applyAlignment="1" applyProtection="1">
      <alignment horizontal="center" vertical="center" wrapText="1"/>
      <protection locked="0"/>
    </xf>
    <xf numFmtId="169" fontId="8" fillId="3" borderId="39" xfId="0" applyNumberFormat="1" applyFont="1" applyFill="1" applyBorder="1" applyAlignment="1" applyProtection="1">
      <alignment horizontal="center" vertical="center"/>
      <protection locked="0"/>
    </xf>
    <xf numFmtId="169" fontId="8" fillId="0" borderId="36" xfId="0" applyNumberFormat="1" applyFont="1" applyBorder="1" applyAlignment="1" applyProtection="1">
      <alignment horizontal="center" vertical="center" wrapText="1"/>
      <protection locked="0"/>
    </xf>
    <xf numFmtId="169" fontId="8" fillId="3" borderId="39" xfId="0" applyNumberFormat="1" applyFont="1" applyFill="1" applyBorder="1" applyAlignment="1">
      <alignment horizontal="center" vertical="center"/>
    </xf>
    <xf numFmtId="0" fontId="8" fillId="0" borderId="79" xfId="0" applyFont="1" applyBorder="1" applyAlignment="1" applyProtection="1">
      <alignment vertical="center" wrapText="1"/>
      <protection locked="0"/>
    </xf>
    <xf numFmtId="14" fontId="8" fillId="3" borderId="0" xfId="0" applyNumberFormat="1" applyFont="1" applyFill="1" applyAlignment="1" applyProtection="1">
      <alignment horizontal="center" vertical="center" wrapText="1"/>
      <protection locked="0"/>
    </xf>
    <xf numFmtId="0" fontId="8" fillId="0" borderId="39" xfId="0" applyFont="1" applyBorder="1" applyAlignment="1">
      <alignment horizontal="center" wrapText="1"/>
    </xf>
    <xf numFmtId="0" fontId="8" fillId="0" borderId="84" xfId="0" applyFont="1" applyBorder="1" applyAlignment="1" applyProtection="1">
      <alignment vertical="center" wrapText="1"/>
      <protection locked="0"/>
    </xf>
    <xf numFmtId="0" fontId="133" fillId="0" borderId="39" xfId="0" applyFont="1" applyBorder="1" applyAlignment="1" applyProtection="1">
      <alignment horizontal="center" vertical="center" wrapText="1"/>
      <protection locked="0"/>
    </xf>
    <xf numFmtId="0" fontId="8" fillId="0" borderId="36" xfId="0" applyFont="1" applyBorder="1" applyAlignment="1" applyProtection="1">
      <alignment vertical="center" wrapText="1"/>
      <protection locked="0"/>
    </xf>
    <xf numFmtId="0" fontId="8" fillId="0" borderId="52" xfId="0" applyFont="1" applyBorder="1" applyAlignment="1" applyProtection="1">
      <alignment vertical="center" wrapText="1"/>
      <protection locked="0"/>
    </xf>
    <xf numFmtId="0" fontId="8" fillId="0" borderId="54" xfId="0" applyFont="1" applyBorder="1" applyAlignment="1" applyProtection="1">
      <alignment vertical="center" wrapText="1"/>
      <protection locked="0"/>
    </xf>
    <xf numFmtId="0" fontId="147" fillId="0" borderId="32" xfId="0" applyFont="1" applyBorder="1" applyAlignment="1" applyProtection="1">
      <alignment horizontal="center" vertical="center" wrapText="1"/>
      <protection locked="0"/>
    </xf>
    <xf numFmtId="21" fontId="8" fillId="0" borderId="39" xfId="0" applyNumberFormat="1" applyFont="1" applyBorder="1" applyAlignment="1" applyProtection="1">
      <alignment horizontal="center" vertical="center" wrapText="1"/>
      <protection locked="0"/>
    </xf>
    <xf numFmtId="171" fontId="8" fillId="0" borderId="30" xfId="0" applyNumberFormat="1" applyFont="1" applyBorder="1" applyAlignment="1" applyProtection="1">
      <alignment horizontal="center" vertical="center" wrapText="1"/>
      <protection locked="0"/>
    </xf>
    <xf numFmtId="0" fontId="15" fillId="0" borderId="32" xfId="0" applyFont="1" applyBorder="1" applyAlignment="1" applyProtection="1">
      <alignment horizontal="center" vertical="center" wrapText="1"/>
      <protection locked="0"/>
    </xf>
    <xf numFmtId="0" fontId="144" fillId="0" borderId="39" xfId="0" applyFont="1" applyBorder="1" applyAlignment="1" applyProtection="1">
      <alignment horizontal="center" vertical="center" wrapText="1"/>
      <protection locked="0"/>
    </xf>
    <xf numFmtId="0" fontId="140" fillId="0" borderId="39" xfId="0" applyFont="1" applyBorder="1" applyAlignment="1" applyProtection="1">
      <alignment vertical="center" wrapText="1"/>
      <protection locked="0"/>
    </xf>
    <xf numFmtId="0" fontId="140" fillId="0" borderId="39" xfId="0" applyFont="1" applyBorder="1" applyAlignment="1" applyProtection="1">
      <alignment horizontal="center" vertical="center" wrapText="1"/>
      <protection locked="0"/>
    </xf>
    <xf numFmtId="206" fontId="8" fillId="0" borderId="39" xfId="0" applyNumberFormat="1" applyFont="1" applyBorder="1" applyAlignment="1" applyProtection="1">
      <alignment horizontal="center" vertical="center" wrapText="1"/>
      <protection locked="0"/>
    </xf>
    <xf numFmtId="0" fontId="0" fillId="0" borderId="39" xfId="0" applyBorder="1" applyAlignment="1">
      <alignment horizontal="center" vertical="center" wrapText="1"/>
    </xf>
    <xf numFmtId="0" fontId="140" fillId="3" borderId="39" xfId="0" applyFont="1" applyFill="1" applyBorder="1" applyAlignment="1" applyProtection="1">
      <alignment vertical="center" wrapText="1"/>
      <protection locked="0"/>
    </xf>
    <xf numFmtId="0" fontId="0" fillId="0" borderId="39" xfId="0" applyBorder="1" applyAlignment="1">
      <alignment horizontal="center" wrapText="1"/>
    </xf>
    <xf numFmtId="16" fontId="8" fillId="0" borderId="39" xfId="0" applyNumberFormat="1" applyFont="1" applyBorder="1" applyAlignment="1" applyProtection="1">
      <alignment horizontal="center" vertical="center" wrapText="1"/>
      <protection locked="0"/>
    </xf>
    <xf numFmtId="207" fontId="8" fillId="0" borderId="39" xfId="0" applyNumberFormat="1" applyFont="1" applyBorder="1" applyAlignment="1" applyProtection="1">
      <alignment horizontal="center" vertical="center" wrapText="1"/>
      <protection locked="0"/>
    </xf>
    <xf numFmtId="0" fontId="8" fillId="29" borderId="39" xfId="0" applyFont="1" applyFill="1" applyBorder="1" applyAlignment="1" applyProtection="1">
      <alignment horizontal="center" wrapText="1"/>
      <protection locked="0"/>
    </xf>
    <xf numFmtId="169" fontId="16" fillId="65" borderId="71" xfId="1" applyNumberFormat="1" applyFont="1" applyFill="1" applyBorder="1" applyAlignment="1" applyProtection="1">
      <alignment horizontal="center" vertical="center" wrapText="1"/>
      <protection locked="0"/>
    </xf>
    <xf numFmtId="169" fontId="16" fillId="65" borderId="72" xfId="1" applyNumberFormat="1" applyFont="1" applyFill="1" applyBorder="1" applyAlignment="1" applyProtection="1">
      <alignment horizontal="center" vertical="center" wrapText="1"/>
      <protection locked="0"/>
    </xf>
    <xf numFmtId="169" fontId="16" fillId="64" borderId="71" xfId="1" applyNumberFormat="1" applyFont="1" applyFill="1" applyBorder="1" applyAlignment="1" applyProtection="1">
      <alignment horizontal="center" vertical="center" wrapText="1"/>
      <protection locked="0"/>
    </xf>
    <xf numFmtId="169" fontId="16" fillId="64" borderId="72" xfId="1" applyNumberFormat="1" applyFont="1" applyFill="1" applyBorder="1" applyAlignment="1" applyProtection="1">
      <alignment horizontal="center" vertical="center" wrapText="1"/>
      <protection locked="0"/>
    </xf>
    <xf numFmtId="0" fontId="8" fillId="65" borderId="71" xfId="0" applyFont="1" applyFill="1" applyBorder="1" applyAlignment="1" applyProtection="1">
      <alignment horizontal="center" vertical="center" wrapText="1"/>
      <protection locked="0"/>
    </xf>
    <xf numFmtId="0" fontId="16" fillId="0" borderId="81" xfId="1" applyFont="1" applyBorder="1" applyAlignment="1" applyProtection="1">
      <alignment horizontal="center" vertical="center" wrapText="1"/>
      <protection locked="0"/>
    </xf>
    <xf numFmtId="168" fontId="8" fillId="0" borderId="30" xfId="0" applyNumberFormat="1" applyFont="1" applyBorder="1" applyAlignment="1" applyProtection="1">
      <alignment horizontal="center" vertical="center" wrapText="1"/>
      <protection locked="0"/>
    </xf>
    <xf numFmtId="167" fontId="8" fillId="0" borderId="81" xfId="0" applyNumberFormat="1" applyFont="1" applyBorder="1" applyAlignment="1" applyProtection="1">
      <alignment horizontal="center" vertical="center" wrapText="1"/>
      <protection locked="0"/>
    </xf>
    <xf numFmtId="14" fontId="8" fillId="0" borderId="30" xfId="0" applyNumberFormat="1" applyFont="1" applyBorder="1" applyAlignment="1" applyProtection="1">
      <alignment horizontal="right" vertical="center" wrapText="1"/>
      <protection locked="0"/>
    </xf>
    <xf numFmtId="201" fontId="8" fillId="3" borderId="39" xfId="32745" applyNumberFormat="1" applyFont="1" applyFill="1" applyBorder="1" applyAlignment="1">
      <alignment horizontal="center" vertical="center"/>
    </xf>
    <xf numFmtId="20" fontId="8" fillId="0" borderId="94" xfId="0" applyNumberFormat="1" applyFont="1" applyBorder="1" applyAlignment="1" applyProtection="1">
      <alignment horizontal="center" vertical="center" wrapText="1"/>
      <protection locked="0"/>
    </xf>
    <xf numFmtId="168" fontId="8" fillId="0" borderId="81" xfId="0" applyNumberFormat="1" applyFont="1" applyBorder="1" applyAlignment="1" applyProtection="1">
      <alignment horizontal="center" vertical="center" wrapText="1"/>
      <protection locked="0"/>
    </xf>
    <xf numFmtId="168" fontId="126" fillId="0" borderId="39" xfId="0" applyNumberFormat="1" applyFont="1" applyBorder="1" applyAlignment="1">
      <alignment horizontal="center" vertical="center"/>
    </xf>
    <xf numFmtId="168" fontId="8" fillId="0" borderId="85" xfId="0" applyNumberFormat="1" applyFont="1" applyBorder="1" applyAlignment="1" applyProtection="1">
      <alignment horizontal="center" vertical="center" wrapText="1"/>
      <protection locked="0"/>
    </xf>
    <xf numFmtId="168" fontId="8" fillId="0" borderId="89" xfId="0" applyNumberFormat="1" applyFont="1" applyBorder="1" applyAlignment="1" applyProtection="1">
      <alignment horizontal="center" vertical="center" wrapText="1"/>
      <protection locked="0"/>
    </xf>
    <xf numFmtId="20" fontId="16" fillId="0" borderId="29" xfId="1" applyNumberFormat="1" applyFont="1" applyBorder="1" applyAlignment="1" applyProtection="1">
      <alignment horizontal="center" vertical="center" wrapText="1"/>
      <protection locked="0"/>
    </xf>
    <xf numFmtId="168" fontId="8" fillId="0" borderId="58" xfId="0" applyNumberFormat="1" applyFont="1" applyBorder="1" applyAlignment="1" applyProtection="1">
      <alignment horizontal="center" vertical="center" wrapText="1"/>
      <protection locked="0"/>
    </xf>
    <xf numFmtId="168" fontId="8" fillId="0" borderId="27" xfId="0" applyNumberFormat="1" applyFont="1" applyBorder="1" applyAlignment="1" applyProtection="1">
      <alignment horizontal="center" vertical="center" wrapText="1"/>
      <protection locked="0"/>
    </xf>
    <xf numFmtId="168" fontId="8" fillId="0" borderId="2" xfId="0" applyNumberFormat="1" applyFont="1" applyBorder="1" applyAlignment="1" applyProtection="1">
      <alignment horizontal="center" vertical="center" wrapText="1"/>
      <protection locked="0"/>
    </xf>
    <xf numFmtId="171" fontId="8" fillId="0" borderId="29" xfId="0" applyNumberFormat="1" applyFont="1" applyBorder="1" applyAlignment="1" applyProtection="1">
      <alignment horizontal="center" vertical="center" wrapText="1"/>
      <protection locked="0"/>
    </xf>
    <xf numFmtId="171" fontId="146" fillId="0" borderId="39" xfId="0" applyNumberFormat="1" applyFont="1" applyBorder="1" applyAlignment="1">
      <alignment horizontal="right" vertical="center"/>
    </xf>
    <xf numFmtId="0" fontId="16" fillId="0" borderId="29" xfId="12" applyFont="1" applyBorder="1" applyAlignment="1" applyProtection="1">
      <alignment horizontal="center" vertical="center" wrapText="1"/>
      <protection locked="0"/>
    </xf>
    <xf numFmtId="0" fontId="8" fillId="0" borderId="92" xfId="0" applyFont="1" applyBorder="1" applyAlignment="1" applyProtection="1">
      <alignment vertical="center" wrapText="1"/>
      <protection locked="0"/>
    </xf>
    <xf numFmtId="0" fontId="8" fillId="0" borderId="70" xfId="0" applyFont="1" applyBorder="1" applyAlignment="1" applyProtection="1">
      <alignment horizontal="center" vertical="center" wrapText="1"/>
      <protection locked="0"/>
    </xf>
    <xf numFmtId="0" fontId="8" fillId="3" borderId="71" xfId="0" applyFont="1" applyFill="1" applyBorder="1" applyAlignment="1" applyProtection="1">
      <alignment horizontal="right" wrapText="1"/>
      <protection locked="0"/>
    </xf>
    <xf numFmtId="169" fontId="16" fillId="0" borderId="73" xfId="0" applyNumberFormat="1" applyFont="1" applyBorder="1" applyAlignment="1" applyProtection="1">
      <alignment horizontal="center" vertical="center" wrapText="1"/>
      <protection locked="0"/>
    </xf>
    <xf numFmtId="169" fontId="8" fillId="29" borderId="39" xfId="0" applyNumberFormat="1" applyFont="1" applyFill="1" applyBorder="1" applyAlignment="1">
      <alignment horizontal="center" vertical="center" wrapText="1"/>
    </xf>
    <xf numFmtId="1" fontId="163" fillId="29" borderId="39" xfId="0" applyNumberFormat="1" applyFont="1" applyFill="1" applyBorder="1" applyAlignment="1">
      <alignment horizontal="center" vertical="center" wrapText="1"/>
    </xf>
    <xf numFmtId="200" fontId="8" fillId="0" borderId="39" xfId="32746" applyNumberFormat="1" applyFont="1" applyBorder="1" applyAlignment="1">
      <alignment horizontal="center" vertical="center"/>
    </xf>
    <xf numFmtId="1" fontId="126" fillId="29" borderId="39" xfId="0" applyNumberFormat="1" applyFont="1" applyFill="1" applyBorder="1" applyAlignment="1">
      <alignment horizontal="center" vertical="center" wrapText="1"/>
    </xf>
    <xf numFmtId="169" fontId="126" fillId="29" borderId="39" xfId="0" applyNumberFormat="1" applyFont="1" applyFill="1" applyBorder="1" applyAlignment="1">
      <alignment horizontal="center" vertical="center" wrapText="1"/>
    </xf>
    <xf numFmtId="2" fontId="8" fillId="29" borderId="39" xfId="0" applyNumberFormat="1" applyFont="1" applyFill="1" applyBorder="1" applyAlignment="1">
      <alignment horizontal="center" vertical="center" wrapText="1"/>
    </xf>
    <xf numFmtId="169" fontId="8" fillId="0" borderId="61" xfId="0" applyNumberFormat="1" applyFont="1" applyBorder="1" applyAlignment="1" applyProtection="1">
      <alignment horizontal="center" vertical="center" wrapText="1"/>
      <protection locked="0"/>
    </xf>
    <xf numFmtId="200" fontId="158" fillId="0" borderId="39" xfId="0" applyNumberFormat="1" applyFont="1" applyBorder="1" applyAlignment="1">
      <alignment horizontal="center" vertical="center" wrapText="1"/>
    </xf>
    <xf numFmtId="0" fontId="8" fillId="3" borderId="70" xfId="0" applyFont="1" applyFill="1" applyBorder="1" applyAlignment="1" applyProtection="1">
      <alignment horizontal="center" vertical="center" wrapText="1"/>
      <protection locked="0"/>
    </xf>
    <xf numFmtId="204" fontId="8" fillId="29" borderId="39" xfId="0" applyNumberFormat="1" applyFont="1" applyFill="1" applyBorder="1" applyAlignment="1" applyProtection="1">
      <alignment horizontal="center" vertical="center" wrapText="1"/>
      <protection locked="0"/>
    </xf>
    <xf numFmtId="1" fontId="163" fillId="0" borderId="81" xfId="0" applyNumberFormat="1" applyFont="1" applyBorder="1" applyAlignment="1">
      <alignment horizontal="center" vertical="center" wrapText="1"/>
    </xf>
    <xf numFmtId="200" fontId="8" fillId="3" borderId="39" xfId="32746" applyNumberFormat="1" applyFont="1" applyFill="1" applyBorder="1" applyAlignment="1">
      <alignment horizontal="center" vertical="center"/>
    </xf>
    <xf numFmtId="0" fontId="8" fillId="0" borderId="71" xfId="0" applyFont="1" applyBorder="1" applyAlignment="1" applyProtection="1">
      <alignment horizontal="right" wrapText="1"/>
      <protection locked="0"/>
    </xf>
    <xf numFmtId="169" fontId="8" fillId="0" borderId="75" xfId="0" applyNumberFormat="1" applyFont="1" applyBorder="1" applyAlignment="1" applyProtection="1">
      <alignment horizontal="center" vertical="center" wrapText="1"/>
      <protection locked="0"/>
    </xf>
    <xf numFmtId="0" fontId="8" fillId="0" borderId="73" xfId="0" applyFont="1" applyBorder="1" applyAlignment="1" applyProtection="1">
      <alignment horizontal="center" vertical="center" wrapText="1"/>
      <protection locked="0"/>
    </xf>
    <xf numFmtId="200" fontId="8" fillId="0" borderId="39" xfId="32747" applyNumberFormat="1" applyFont="1" applyBorder="1" applyAlignment="1">
      <alignment horizontal="center" vertical="center"/>
    </xf>
    <xf numFmtId="200" fontId="8" fillId="29" borderId="39" xfId="0" applyNumberFormat="1" applyFont="1" applyFill="1" applyBorder="1" applyAlignment="1" applyProtection="1">
      <alignment horizontal="center" vertical="center" wrapText="1"/>
      <protection locked="0"/>
    </xf>
    <xf numFmtId="200" fontId="8" fillId="0" borderId="39" xfId="32707" applyNumberFormat="1" applyFont="1" applyBorder="1" applyAlignment="1">
      <alignment horizontal="center" vertical="center"/>
    </xf>
    <xf numFmtId="169" fontId="8" fillId="0" borderId="37" xfId="0" applyNumberFormat="1" applyFont="1" applyBorder="1" applyAlignment="1" applyProtection="1">
      <alignment horizontal="center" vertical="center" wrapText="1"/>
      <protection locked="0"/>
    </xf>
    <xf numFmtId="169" fontId="8" fillId="0" borderId="71" xfId="0" applyNumberFormat="1" applyFont="1" applyBorder="1" applyAlignment="1">
      <alignment horizontal="right" wrapText="1"/>
    </xf>
    <xf numFmtId="169" fontId="16" fillId="0" borderId="0" xfId="0" applyNumberFormat="1" applyFont="1" applyAlignment="1" applyProtection="1">
      <alignment horizontal="center" vertical="center" wrapText="1"/>
      <protection locked="0"/>
    </xf>
    <xf numFmtId="169" fontId="8" fillId="0" borderId="76" xfId="0" applyNumberFormat="1" applyFont="1" applyBorder="1" applyAlignment="1" applyProtection="1">
      <alignment horizontal="center" vertical="center" wrapText="1"/>
      <protection locked="0"/>
    </xf>
    <xf numFmtId="1" fontId="163" fillId="3" borderId="39" xfId="0" applyNumberFormat="1" applyFont="1" applyFill="1" applyBorder="1" applyAlignment="1">
      <alignment horizontal="center" vertical="center" wrapText="1"/>
    </xf>
    <xf numFmtId="0" fontId="8" fillId="3" borderId="72" xfId="0" applyFont="1" applyFill="1" applyBorder="1" applyAlignment="1" applyProtection="1">
      <alignment horizontal="right" wrapText="1"/>
      <protection locked="0"/>
    </xf>
    <xf numFmtId="1" fontId="8" fillId="3" borderId="39" xfId="0" applyNumberFormat="1" applyFont="1" applyFill="1" applyBorder="1" applyAlignment="1" applyProtection="1">
      <alignment horizontal="center" vertical="center" wrapText="1"/>
      <protection locked="0"/>
    </xf>
    <xf numFmtId="1" fontId="163" fillId="66" borderId="39" xfId="0" applyNumberFormat="1" applyFont="1" applyFill="1" applyBorder="1" applyAlignment="1">
      <alignment horizontal="center" vertical="center" wrapText="1"/>
    </xf>
    <xf numFmtId="200" fontId="126" fillId="0" borderId="39" xfId="0" applyNumberFormat="1" applyFont="1" applyBorder="1" applyAlignment="1">
      <alignment horizontal="center" vertical="center"/>
    </xf>
    <xf numFmtId="1" fontId="8" fillId="66" borderId="39" xfId="0" applyNumberFormat="1" applyFont="1" applyFill="1" applyBorder="1" applyAlignment="1" applyProtection="1">
      <alignment horizontal="center" vertical="center" wrapText="1"/>
      <protection locked="0"/>
    </xf>
    <xf numFmtId="0" fontId="8" fillId="0" borderId="93" xfId="0" applyFont="1" applyBorder="1" applyAlignment="1" applyProtection="1">
      <alignment horizontal="center" vertical="center" wrapText="1"/>
      <protection locked="0"/>
    </xf>
    <xf numFmtId="0" fontId="8" fillId="0" borderId="39" xfId="32746" applyNumberFormat="1" applyFont="1" applyBorder="1" applyAlignment="1">
      <alignment horizontal="center" vertical="center"/>
    </xf>
    <xf numFmtId="169" fontId="8" fillId="0" borderId="72" xfId="0" applyNumberFormat="1" applyFont="1" applyBorder="1" applyAlignment="1">
      <alignment horizontal="right" wrapText="1"/>
    </xf>
    <xf numFmtId="2" fontId="8" fillId="0" borderId="81" xfId="12" applyNumberFormat="1" applyFont="1" applyBorder="1" applyAlignment="1" applyProtection="1">
      <alignment horizontal="center" vertical="center"/>
      <protection locked="0"/>
    </xf>
    <xf numFmtId="0" fontId="8" fillId="0" borderId="0" xfId="5" applyFont="1" applyAlignment="1" applyProtection="1">
      <alignment horizontal="center" vertical="center" wrapText="1"/>
      <protection locked="0"/>
    </xf>
    <xf numFmtId="0" fontId="8" fillId="3" borderId="0" xfId="0" applyFont="1" applyFill="1" applyAlignment="1">
      <alignment horizontal="center" vertical="center"/>
    </xf>
    <xf numFmtId="0" fontId="175" fillId="3" borderId="0" xfId="0" applyFont="1" applyFill="1" applyAlignment="1" applyProtection="1">
      <alignment horizontal="center" vertical="center" wrapText="1"/>
      <protection locked="0"/>
    </xf>
    <xf numFmtId="0" fontId="16" fillId="3" borderId="0" xfId="0" applyFont="1" applyFill="1" applyAlignment="1" applyProtection="1">
      <alignment horizontal="center" vertical="center" wrapText="1"/>
      <protection locked="0"/>
    </xf>
    <xf numFmtId="0" fontId="8" fillId="77" borderId="0" xfId="0" applyFont="1" applyFill="1" applyAlignment="1" applyProtection="1">
      <alignment horizontal="center" vertical="center" wrapText="1"/>
      <protection locked="0"/>
    </xf>
    <xf numFmtId="0" fontId="8" fillId="0" borderId="87" xfId="0" applyFont="1" applyBorder="1" applyAlignment="1" applyProtection="1">
      <alignment horizontal="center" vertical="center" wrapText="1"/>
      <protection locked="0"/>
    </xf>
    <xf numFmtId="14" fontId="8" fillId="77" borderId="0" xfId="0" applyNumberFormat="1" applyFont="1" applyFill="1" applyAlignment="1" applyProtection="1">
      <alignment horizontal="center" vertical="center" wrapText="1"/>
      <protection locked="0"/>
    </xf>
    <xf numFmtId="0" fontId="8" fillId="0" borderId="60" xfId="0" applyFont="1" applyBorder="1" applyAlignment="1" applyProtection="1">
      <alignment horizontal="center" vertical="center" wrapText="1"/>
      <protection locked="0"/>
    </xf>
    <xf numFmtId="0" fontId="144" fillId="0" borderId="39" xfId="0" applyFont="1" applyBorder="1" applyAlignment="1">
      <alignment horizontal="center" vertical="center"/>
    </xf>
    <xf numFmtId="17" fontId="8" fillId="3" borderId="0" xfId="0" applyNumberFormat="1" applyFont="1" applyFill="1" applyAlignment="1" applyProtection="1">
      <alignment horizontal="center" vertical="center" wrapText="1"/>
      <protection locked="0"/>
    </xf>
    <xf numFmtId="0" fontId="8" fillId="0" borderId="39" xfId="0" applyFont="1" applyBorder="1" applyAlignment="1">
      <alignment horizontal="justify" vertical="center"/>
    </xf>
    <xf numFmtId="0" fontId="8" fillId="3" borderId="0" xfId="0" applyFont="1" applyFill="1" applyAlignment="1">
      <alignment horizontal="center" vertical="center" wrapText="1"/>
    </xf>
    <xf numFmtId="0" fontId="8" fillId="0" borderId="58" xfId="0" applyFont="1" applyBorder="1" applyAlignment="1" applyProtection="1">
      <alignment vertical="center" wrapText="1"/>
      <protection locked="0"/>
    </xf>
    <xf numFmtId="14" fontId="175" fillId="3" borderId="0" xfId="0" applyNumberFormat="1" applyFont="1" applyFill="1" applyAlignment="1" applyProtection="1">
      <alignment horizontal="center" vertical="center" wrapText="1"/>
      <protection locked="0"/>
    </xf>
    <xf numFmtId="202" fontId="8" fillId="3" borderId="0" xfId="0" applyNumberFormat="1" applyFont="1" applyFill="1" applyAlignment="1" applyProtection="1">
      <alignment horizontal="center" vertical="center" wrapText="1"/>
      <protection locked="0"/>
    </xf>
    <xf numFmtId="14" fontId="16" fillId="3" borderId="0" xfId="0" applyNumberFormat="1" applyFont="1" applyFill="1" applyAlignment="1" applyProtection="1">
      <alignment horizontal="center" vertical="center" wrapText="1"/>
      <protection locked="0"/>
    </xf>
    <xf numFmtId="17" fontId="16" fillId="3" borderId="0" xfId="0" applyNumberFormat="1" applyFont="1" applyFill="1" applyAlignment="1" applyProtection="1">
      <alignment horizontal="center" vertical="center" wrapText="1"/>
      <protection locked="0"/>
    </xf>
    <xf numFmtId="49" fontId="17" fillId="3" borderId="0" xfId="0" applyNumberFormat="1" applyFont="1" applyFill="1" applyAlignment="1" applyProtection="1">
      <alignment horizontal="center" vertical="center" wrapText="1"/>
      <protection locked="0"/>
    </xf>
    <xf numFmtId="9" fontId="8" fillId="3" borderId="0" xfId="0" applyNumberFormat="1" applyFont="1" applyFill="1" applyAlignment="1" applyProtection="1">
      <alignment horizontal="center" vertical="center" wrapText="1"/>
      <protection locked="0"/>
    </xf>
    <xf numFmtId="9" fontId="16" fillId="3" borderId="0" xfId="0" applyNumberFormat="1" applyFont="1" applyFill="1" applyAlignment="1" applyProtection="1">
      <alignment horizontal="center" vertical="center" wrapText="1"/>
      <protection locked="0"/>
    </xf>
    <xf numFmtId="17" fontId="8" fillId="0" borderId="29" xfId="0" applyNumberFormat="1" applyFont="1" applyBorder="1" applyAlignment="1" applyProtection="1">
      <alignment horizontal="center" vertical="center" wrapText="1"/>
      <protection locked="0"/>
    </xf>
    <xf numFmtId="206" fontId="8" fillId="0" borderId="0" xfId="0" applyNumberFormat="1" applyFont="1" applyAlignment="1" applyProtection="1">
      <alignment horizontal="center" vertical="center" wrapText="1"/>
      <protection locked="0"/>
    </xf>
    <xf numFmtId="49" fontId="8" fillId="3" borderId="0" xfId="0" applyNumberFormat="1" applyFont="1" applyFill="1" applyAlignment="1" applyProtection="1">
      <alignment horizontal="center" vertical="center" wrapText="1"/>
      <protection locked="0"/>
    </xf>
    <xf numFmtId="17" fontId="8" fillId="0" borderId="39" xfId="0" quotePrefix="1" applyNumberFormat="1" applyFont="1" applyBorder="1" applyAlignment="1" applyProtection="1">
      <alignment horizontal="center" vertical="center" wrapText="1"/>
      <protection locked="0"/>
    </xf>
    <xf numFmtId="49" fontId="8" fillId="27" borderId="0" xfId="0" applyNumberFormat="1" applyFont="1" applyFill="1" applyAlignment="1" applyProtection="1">
      <alignment horizontal="center" vertical="center" wrapText="1"/>
      <protection locked="0"/>
    </xf>
    <xf numFmtId="0" fontId="8" fillId="0" borderId="33" xfId="0" applyFont="1" applyBorder="1" applyAlignment="1" applyProtection="1">
      <alignment vertical="center" wrapText="1"/>
      <protection locked="0"/>
    </xf>
    <xf numFmtId="17" fontId="8" fillId="0" borderId="33" xfId="0" applyNumberFormat="1" applyFont="1" applyBorder="1" applyAlignment="1" applyProtection="1">
      <alignment horizontal="center" vertical="center" wrapText="1"/>
      <protection locked="0"/>
    </xf>
    <xf numFmtId="0" fontId="176" fillId="3" borderId="0" xfId="0" applyFont="1" applyFill="1" applyAlignment="1">
      <alignment horizontal="center" vertical="center"/>
    </xf>
    <xf numFmtId="14" fontId="11" fillId="77" borderId="0" xfId="0" applyNumberFormat="1" applyFont="1" applyFill="1" applyAlignment="1" applyProtection="1">
      <alignment horizontal="center" vertical="center" wrapText="1"/>
      <protection locked="0"/>
    </xf>
    <xf numFmtId="14" fontId="8" fillId="0" borderId="39" xfId="0" quotePrefix="1" applyNumberFormat="1" applyFont="1" applyBorder="1" applyAlignment="1" applyProtection="1">
      <alignment horizontal="center" vertical="center" wrapText="1"/>
      <protection locked="0"/>
    </xf>
    <xf numFmtId="167" fontId="8" fillId="3" borderId="0" xfId="0" applyNumberFormat="1" applyFont="1" applyFill="1" applyAlignment="1" applyProtection="1">
      <alignment horizontal="center" vertical="center" wrapText="1"/>
      <protection locked="0"/>
    </xf>
    <xf numFmtId="14" fontId="8" fillId="0" borderId="32" xfId="0" applyNumberFormat="1" applyFont="1" applyBorder="1" applyAlignment="1" applyProtection="1">
      <alignment vertical="center" wrapText="1"/>
      <protection locked="0"/>
    </xf>
    <xf numFmtId="0" fontId="183" fillId="0" borderId="0" xfId="0" applyFont="1" applyAlignment="1">
      <alignment horizontal="center" vertical="center" wrapText="1"/>
    </xf>
    <xf numFmtId="0" fontId="8" fillId="0" borderId="58" xfId="0" applyFont="1" applyBorder="1" applyAlignment="1" applyProtection="1">
      <alignment horizontal="center" vertical="center" wrapText="1"/>
      <protection locked="0"/>
    </xf>
    <xf numFmtId="0" fontId="8" fillId="0" borderId="57" xfId="0" applyFont="1" applyBorder="1" applyAlignment="1" applyProtection="1">
      <alignment vertical="center" wrapText="1"/>
      <protection locked="0"/>
    </xf>
    <xf numFmtId="0" fontId="15" fillId="0" borderId="0" xfId="0" applyFont="1" applyAlignment="1" applyProtection="1">
      <alignment horizontal="center" vertical="center" wrapText="1"/>
      <protection locked="0"/>
    </xf>
    <xf numFmtId="0" fontId="175" fillId="3" borderId="0" xfId="0" applyFont="1" applyFill="1" applyAlignment="1" applyProtection="1">
      <alignment vertical="center" wrapText="1"/>
      <protection locked="0"/>
    </xf>
    <xf numFmtId="0" fontId="13" fillId="0" borderId="0" xfId="0" applyFont="1" applyAlignment="1" applyProtection="1">
      <alignment horizontal="center" vertical="center" wrapText="1"/>
      <protection locked="0"/>
    </xf>
    <xf numFmtId="0" fontId="145" fillId="0" borderId="39" xfId="0" applyFont="1" applyBorder="1" applyAlignment="1" applyProtection="1">
      <alignment horizontal="center" vertical="center" wrapText="1"/>
      <protection locked="0"/>
    </xf>
    <xf numFmtId="0" fontId="11" fillId="3" borderId="39" xfId="12" applyFont="1" applyFill="1" applyBorder="1" applyAlignment="1">
      <alignment horizontal="center" vertical="center" wrapText="1"/>
    </xf>
    <xf numFmtId="0" fontId="19" fillId="0" borderId="0" xfId="12" applyFont="1" applyAlignment="1" applyProtection="1">
      <alignment horizontal="center" vertical="center"/>
      <protection locked="0"/>
    </xf>
    <xf numFmtId="0" fontId="152" fillId="3" borderId="0" xfId="12" applyFont="1" applyFill="1" applyAlignment="1" applyProtection="1">
      <alignment horizontal="center" vertical="center"/>
      <protection locked="0"/>
    </xf>
    <xf numFmtId="169" fontId="16" fillId="0" borderId="81" xfId="0" applyNumberFormat="1" applyFont="1" applyBorder="1" applyAlignment="1" applyProtection="1">
      <alignment horizontal="center" vertical="center" wrapText="1"/>
      <protection locked="0"/>
    </xf>
    <xf numFmtId="168" fontId="8" fillId="0" borderId="95" xfId="0" applyNumberFormat="1" applyFont="1" applyBorder="1" applyAlignment="1" applyProtection="1">
      <alignment horizontal="center" vertical="center" wrapText="1"/>
      <protection locked="0"/>
    </xf>
    <xf numFmtId="167" fontId="8" fillId="3" borderId="53" xfId="0" applyNumberFormat="1" applyFont="1" applyFill="1" applyBorder="1" applyAlignment="1" applyProtection="1">
      <alignment horizontal="center" vertical="center" wrapText="1"/>
      <protection locked="0"/>
    </xf>
    <xf numFmtId="168" fontId="184" fillId="3" borderId="39" xfId="0" applyNumberFormat="1" applyFont="1" applyFill="1" applyBorder="1" applyAlignment="1" applyProtection="1">
      <alignment horizontal="center" vertical="center" wrapText="1" shrinkToFit="1"/>
      <protection locked="0"/>
    </xf>
    <xf numFmtId="20" fontId="184" fillId="3" borderId="39" xfId="0" applyNumberFormat="1" applyFont="1" applyFill="1" applyBorder="1" applyAlignment="1" applyProtection="1">
      <alignment horizontal="center" vertical="center" wrapText="1" shrinkToFit="1"/>
      <protection locked="0"/>
    </xf>
    <xf numFmtId="0" fontId="184" fillId="3" borderId="39" xfId="1" applyFont="1" applyFill="1" applyBorder="1" applyAlignment="1" applyProtection="1">
      <alignment horizontal="center" vertical="center" wrapText="1" shrinkToFit="1"/>
      <protection locked="0"/>
    </xf>
    <xf numFmtId="0" fontId="184" fillId="3" borderId="39" xfId="107" applyFont="1" applyFill="1" applyBorder="1" applyAlignment="1" applyProtection="1">
      <alignment horizontal="center" vertical="center" wrapText="1"/>
      <protection locked="0"/>
    </xf>
    <xf numFmtId="0" fontId="8" fillId="0" borderId="39" xfId="0" applyFont="1" applyBorder="1" applyAlignment="1" applyProtection="1">
      <alignment horizontal="center" wrapText="1"/>
      <protection locked="0"/>
    </xf>
    <xf numFmtId="168" fontId="8" fillId="0" borderId="39" xfId="0" applyNumberFormat="1" applyFont="1" applyBorder="1" applyAlignment="1" applyProtection="1">
      <alignment horizontal="center" vertical="center"/>
      <protection locked="0"/>
    </xf>
    <xf numFmtId="167" fontId="8" fillId="0" borderId="39" xfId="0" applyNumberFormat="1" applyFont="1" applyBorder="1" applyAlignment="1">
      <alignment horizontal="center" vertical="center" wrapText="1"/>
    </xf>
    <xf numFmtId="0" fontId="8" fillId="79" borderId="39" xfId="0" applyFont="1" applyFill="1" applyBorder="1" applyAlignment="1" applyProtection="1">
      <alignment horizontal="center" vertical="center" wrapText="1"/>
      <protection locked="0"/>
    </xf>
    <xf numFmtId="2" fontId="8" fillId="79" borderId="39" xfId="0" applyNumberFormat="1" applyFont="1" applyFill="1" applyBorder="1" applyAlignment="1" applyProtection="1">
      <alignment horizontal="center" vertical="center" wrapText="1"/>
      <protection locked="0"/>
    </xf>
    <xf numFmtId="169" fontId="8" fillId="79" borderId="39" xfId="0" applyNumberFormat="1" applyFont="1" applyFill="1" applyBorder="1" applyAlignment="1" applyProtection="1">
      <alignment horizontal="center" vertical="center" wrapText="1"/>
      <protection locked="0"/>
    </xf>
    <xf numFmtId="167" fontId="8" fillId="3" borderId="81" xfId="0" applyNumberFormat="1" applyFont="1" applyFill="1" applyBorder="1" applyAlignment="1" applyProtection="1">
      <alignment horizontal="center" vertical="center" wrapText="1"/>
      <protection locked="0"/>
    </xf>
    <xf numFmtId="168" fontId="8" fillId="3" borderId="81" xfId="0" applyNumberFormat="1" applyFont="1" applyFill="1" applyBorder="1" applyAlignment="1" applyProtection="1">
      <alignment horizontal="center" vertical="center" wrapText="1"/>
      <protection locked="0"/>
    </xf>
    <xf numFmtId="20" fontId="8" fillId="3" borderId="95" xfId="0" applyNumberFormat="1" applyFont="1" applyFill="1" applyBorder="1" applyAlignment="1" applyProtection="1">
      <alignment horizontal="center" vertical="center" wrapText="1"/>
      <protection locked="0"/>
    </xf>
    <xf numFmtId="0" fontId="8" fillId="78" borderId="39" xfId="0" applyFont="1" applyFill="1" applyBorder="1" applyAlignment="1" applyProtection="1">
      <alignment horizontal="center" vertical="center" wrapText="1"/>
      <protection locked="0"/>
    </xf>
    <xf numFmtId="169" fontId="8" fillId="0" borderId="39" xfId="0" applyNumberFormat="1" applyFont="1" applyBorder="1" applyAlignment="1" applyProtection="1">
      <alignment horizontal="center" vertical="center"/>
      <protection locked="0"/>
    </xf>
    <xf numFmtId="168" fontId="8" fillId="3" borderId="95" xfId="0" applyNumberFormat="1" applyFont="1" applyFill="1" applyBorder="1" applyAlignment="1" applyProtection="1">
      <alignment horizontal="center" vertical="center" wrapText="1"/>
      <protection locked="0"/>
    </xf>
    <xf numFmtId="0" fontId="8" fillId="3" borderId="27" xfId="0" applyFont="1" applyFill="1" applyBorder="1" applyAlignment="1" applyProtection="1">
      <alignment horizontal="center" vertical="center" wrapText="1"/>
      <protection locked="0"/>
    </xf>
    <xf numFmtId="0" fontId="16" fillId="64" borderId="30" xfId="1" applyFont="1" applyFill="1" applyBorder="1" applyAlignment="1" applyProtection="1">
      <alignment horizontal="center" vertical="center" wrapText="1"/>
      <protection locked="0"/>
    </xf>
    <xf numFmtId="0" fontId="16" fillId="0" borderId="0" xfId="12" applyFont="1" applyAlignment="1" applyProtection="1">
      <alignment horizontal="center" vertical="center"/>
      <protection locked="0"/>
    </xf>
    <xf numFmtId="167" fontId="126" fillId="0" borderId="30" xfId="0" applyNumberFormat="1" applyFont="1" applyBorder="1" applyAlignment="1">
      <alignment horizontal="center" vertical="center" wrapText="1"/>
    </xf>
    <xf numFmtId="167" fontId="8" fillId="0" borderId="53" xfId="0" applyNumberFormat="1" applyFont="1" applyBorder="1" applyAlignment="1" applyProtection="1">
      <alignment horizontal="center" vertical="center" wrapText="1"/>
      <protection locked="0"/>
    </xf>
    <xf numFmtId="20" fontId="8" fillId="0" borderId="81" xfId="0" applyNumberFormat="1" applyFont="1" applyBorder="1" applyAlignment="1" applyProtection="1">
      <alignment horizontal="center" vertical="center" wrapText="1"/>
      <protection locked="0"/>
    </xf>
    <xf numFmtId="20" fontId="169" fillId="0" borderId="39" xfId="32748" applyNumberFormat="1" applyFont="1" applyBorder="1" applyAlignment="1" applyProtection="1">
      <alignment horizontal="center" vertical="center"/>
      <protection locked="0"/>
    </xf>
    <xf numFmtId="168" fontId="8" fillId="0" borderId="0" xfId="0" applyNumberFormat="1" applyFont="1" applyAlignment="1" applyProtection="1">
      <alignment horizontal="center" vertical="center" wrapText="1"/>
      <protection locked="0"/>
    </xf>
    <xf numFmtId="20" fontId="8" fillId="0" borderId="90" xfId="0" applyNumberFormat="1" applyFont="1" applyBorder="1" applyAlignment="1" applyProtection="1">
      <alignment horizontal="center" vertical="center" wrapText="1"/>
      <protection locked="0"/>
    </xf>
    <xf numFmtId="0" fontId="18" fillId="0" borderId="29" xfId="0" applyFont="1" applyBorder="1" applyAlignment="1" applyProtection="1">
      <alignment horizontal="center" vertical="center" wrapText="1"/>
      <protection locked="0"/>
    </xf>
    <xf numFmtId="20" fontId="8" fillId="0" borderId="91" xfId="0" applyNumberFormat="1" applyFont="1" applyBorder="1" applyAlignment="1" applyProtection="1">
      <alignment horizontal="center" vertical="center" wrapText="1"/>
      <protection locked="0"/>
    </xf>
    <xf numFmtId="20" fontId="18" fillId="0" borderId="29" xfId="0" applyNumberFormat="1" applyFont="1" applyBorder="1" applyAlignment="1" applyProtection="1">
      <alignment horizontal="center" vertical="center" wrapText="1"/>
      <protection locked="0"/>
    </xf>
    <xf numFmtId="168" fontId="169" fillId="0" borderId="39" xfId="32748" applyNumberFormat="1" applyFont="1" applyBorder="1" applyAlignment="1" applyProtection="1">
      <alignment horizontal="center" vertical="center"/>
      <protection locked="0"/>
    </xf>
    <xf numFmtId="20" fontId="8" fillId="0" borderId="52" xfId="0" applyNumberFormat="1" applyFont="1" applyBorder="1" applyAlignment="1" applyProtection="1">
      <alignment horizontal="center" vertical="center" wrapText="1"/>
      <protection locked="0"/>
    </xf>
    <xf numFmtId="171" fontId="8" fillId="0" borderId="30" xfId="0" applyNumberFormat="1" applyFont="1" applyBorder="1" applyAlignment="1">
      <alignment horizontal="center" vertical="center" wrapText="1"/>
    </xf>
    <xf numFmtId="171" fontId="8" fillId="0" borderId="38" xfId="0" applyNumberFormat="1" applyFont="1" applyBorder="1" applyAlignment="1" applyProtection="1">
      <alignment horizontal="center" vertical="center" wrapText="1"/>
      <protection locked="0"/>
    </xf>
    <xf numFmtId="20" fontId="161" fillId="0" borderId="30" xfId="0" applyNumberFormat="1" applyFont="1" applyBorder="1" applyAlignment="1">
      <alignment horizontal="center" vertical="center" wrapText="1"/>
    </xf>
    <xf numFmtId="0" fontId="8" fillId="0" borderId="30" xfId="32739" applyBorder="1" applyAlignment="1">
      <alignment horizontal="center" vertical="center" wrapText="1"/>
    </xf>
    <xf numFmtId="0" fontId="126" fillId="0" borderId="81" xfId="0" applyFont="1" applyBorder="1" applyAlignment="1">
      <alignment horizontal="center" vertical="center" wrapText="1"/>
    </xf>
    <xf numFmtId="0" fontId="161" fillId="0" borderId="81" xfId="0" applyFont="1" applyBorder="1" applyAlignment="1">
      <alignment horizontal="center" vertical="center" wrapText="1"/>
    </xf>
    <xf numFmtId="0" fontId="161" fillId="0" borderId="30" xfId="0" applyFont="1" applyBorder="1" applyAlignment="1">
      <alignment horizontal="center" vertical="center" wrapText="1"/>
    </xf>
    <xf numFmtId="0" fontId="18" fillId="0" borderId="35" xfId="0" applyFont="1" applyBorder="1" applyAlignment="1" applyProtection="1">
      <alignment horizontal="center" vertical="center" wrapText="1"/>
      <protection locked="0"/>
    </xf>
    <xf numFmtId="0" fontId="18" fillId="0" borderId="31" xfId="0" applyFont="1" applyBorder="1" applyAlignment="1" applyProtection="1">
      <alignment horizontal="center" vertical="center" wrapText="1"/>
      <protection locked="0"/>
    </xf>
    <xf numFmtId="0" fontId="8" fillId="0" borderId="30" xfId="0" applyFont="1" applyBorder="1" applyAlignment="1">
      <alignment horizontal="center" vertical="center" wrapText="1"/>
    </xf>
    <xf numFmtId="0" fontId="8" fillId="0" borderId="0" xfId="0" applyFont="1" applyAlignment="1">
      <alignment horizontal="center" vertical="center" wrapText="1" readingOrder="1"/>
    </xf>
    <xf numFmtId="0" fontId="8" fillId="3" borderId="97" xfId="0" applyFont="1" applyFill="1" applyBorder="1" applyAlignment="1" applyProtection="1">
      <alignment horizontal="center" vertical="center" wrapText="1"/>
      <protection locked="0"/>
    </xf>
    <xf numFmtId="0" fontId="161" fillId="0" borderId="81" xfId="0" applyFont="1" applyBorder="1" applyAlignment="1">
      <alignment horizontal="left" vertical="top" wrapText="1"/>
    </xf>
    <xf numFmtId="0" fontId="8" fillId="0" borderId="0" xfId="8" applyFont="1" applyAlignment="1" applyProtection="1">
      <alignment horizontal="center" vertical="center" wrapText="1"/>
      <protection locked="0"/>
    </xf>
    <xf numFmtId="0" fontId="161" fillId="0" borderId="30" xfId="0" applyFont="1" applyBorder="1" applyAlignment="1">
      <alignment horizontal="left" vertical="top" wrapText="1"/>
    </xf>
    <xf numFmtId="0" fontId="8" fillId="3" borderId="96" xfId="0" applyFont="1" applyFill="1" applyBorder="1" applyAlignment="1" applyProtection="1">
      <alignment horizontal="center" vertical="center" wrapText="1"/>
      <protection locked="0"/>
    </xf>
    <xf numFmtId="0" fontId="8" fillId="0" borderId="81" xfId="8" applyFont="1" applyBorder="1" applyAlignment="1" applyProtection="1">
      <alignment horizontal="center" vertical="center" wrapText="1"/>
      <protection locked="0"/>
    </xf>
    <xf numFmtId="0" fontId="173" fillId="0" borderId="39" xfId="0" applyFont="1" applyBorder="1" applyAlignment="1" applyProtection="1">
      <alignment horizontal="left" vertical="center" wrapText="1"/>
      <protection locked="0"/>
    </xf>
    <xf numFmtId="0" fontId="8" fillId="0" borderId="30" xfId="8" applyFont="1" applyBorder="1" applyAlignment="1" applyProtection="1">
      <alignment horizontal="center" vertical="center" wrapText="1"/>
      <protection locked="0"/>
    </xf>
    <xf numFmtId="0" fontId="8" fillId="0" borderId="81" xfId="0" applyFont="1" applyBorder="1" applyAlignment="1" applyProtection="1">
      <alignment horizontal="left" vertical="center" wrapText="1"/>
      <protection locked="0"/>
    </xf>
    <xf numFmtId="0" fontId="8" fillId="0" borderId="71" xfId="0" applyFont="1" applyBorder="1" applyAlignment="1">
      <alignment horizontal="right" wrapText="1"/>
    </xf>
    <xf numFmtId="1" fontId="163" fillId="29" borderId="71" xfId="0" applyNumberFormat="1" applyFont="1" applyFill="1" applyBorder="1" applyAlignment="1">
      <alignment horizontal="center" vertical="center" wrapText="1"/>
    </xf>
    <xf numFmtId="169" fontId="8" fillId="3" borderId="70" xfId="0" applyNumberFormat="1" applyFont="1" applyFill="1" applyBorder="1" applyAlignment="1" applyProtection="1">
      <alignment horizontal="center" vertical="center" wrapText="1"/>
      <protection locked="0"/>
    </xf>
    <xf numFmtId="0" fontId="136" fillId="0" borderId="70" xfId="0" applyFont="1" applyBorder="1" applyAlignment="1">
      <alignment horizontal="center" vertical="center" wrapText="1"/>
    </xf>
    <xf numFmtId="1" fontId="158" fillId="29" borderId="71" xfId="0" applyNumberFormat="1" applyFont="1" applyFill="1" applyBorder="1" applyAlignment="1">
      <alignment horizontal="center" vertical="center" wrapText="1"/>
    </xf>
    <xf numFmtId="0" fontId="8" fillId="0" borderId="71" xfId="1" applyFont="1" applyBorder="1" applyAlignment="1" applyProtection="1">
      <alignment horizontal="center" vertical="center" wrapText="1"/>
      <protection locked="0"/>
    </xf>
    <xf numFmtId="169" fontId="8" fillId="0" borderId="52" xfId="0" applyNumberFormat="1" applyFont="1" applyBorder="1" applyAlignment="1" applyProtection="1">
      <alignment horizontal="center" vertical="center" wrapText="1"/>
      <protection locked="0"/>
    </xf>
    <xf numFmtId="0" fontId="8" fillId="0" borderId="71" xfId="0" applyFont="1" applyBorder="1" applyAlignment="1" applyProtection="1">
      <alignment horizontal="right" vertical="center" wrapText="1"/>
      <protection locked="0"/>
    </xf>
    <xf numFmtId="169" fontId="8" fillId="0" borderId="85" xfId="0" applyNumberFormat="1" applyFont="1" applyBorder="1" applyAlignment="1" applyProtection="1">
      <alignment horizontal="center" vertical="center" wrapText="1"/>
      <protection locked="0"/>
    </xf>
    <xf numFmtId="0" fontId="8" fillId="3" borderId="73" xfId="0" applyFont="1" applyFill="1" applyBorder="1" applyAlignment="1" applyProtection="1">
      <alignment horizontal="center" vertical="center" wrapText="1"/>
      <protection locked="0"/>
    </xf>
    <xf numFmtId="200" fontId="0" fillId="0" borderId="30" xfId="0" applyNumberFormat="1" applyBorder="1" applyAlignment="1">
      <alignment horizontal="center" vertical="center" wrapText="1"/>
    </xf>
    <xf numFmtId="2" fontId="163" fillId="29" borderId="71" xfId="0" applyNumberFormat="1" applyFont="1" applyFill="1" applyBorder="1" applyAlignment="1">
      <alignment horizontal="center" vertical="center" wrapText="1"/>
    </xf>
    <xf numFmtId="169" fontId="8" fillId="0" borderId="56" xfId="0" applyNumberFormat="1" applyFont="1" applyBorder="1" applyAlignment="1" applyProtection="1">
      <alignment horizontal="center" vertical="center" wrapText="1"/>
      <protection locked="0"/>
    </xf>
    <xf numFmtId="0" fontId="126" fillId="0" borderId="30" xfId="0" applyFont="1" applyBorder="1" applyAlignment="1" applyProtection="1">
      <alignment horizontal="center" vertical="center" wrapText="1"/>
      <protection locked="0"/>
    </xf>
    <xf numFmtId="2" fontId="8" fillId="0" borderId="65" xfId="0" applyNumberFormat="1" applyFont="1" applyBorder="1" applyAlignment="1" applyProtection="1">
      <alignment horizontal="center" vertical="center" wrapText="1"/>
      <protection locked="0"/>
    </xf>
    <xf numFmtId="1" fontId="8" fillId="3" borderId="72" xfId="0" applyNumberFormat="1" applyFont="1" applyFill="1" applyBorder="1" applyAlignment="1" applyProtection="1">
      <alignment horizontal="center" vertical="center" wrapText="1"/>
      <protection locked="0"/>
    </xf>
    <xf numFmtId="1" fontId="163" fillId="0" borderId="28" xfId="0" applyNumberFormat="1" applyFont="1" applyBorder="1" applyAlignment="1">
      <alignment horizontal="center" vertical="center" wrapText="1"/>
    </xf>
    <xf numFmtId="0" fontId="8" fillId="0" borderId="72" xfId="0" applyFont="1" applyBorder="1" applyAlignment="1">
      <alignment horizontal="right" wrapText="1"/>
    </xf>
    <xf numFmtId="1" fontId="163" fillId="3" borderId="72" xfId="0" applyNumberFormat="1" applyFont="1" applyFill="1" applyBorder="1" applyAlignment="1">
      <alignment horizontal="center" vertical="center" wrapText="1"/>
    </xf>
    <xf numFmtId="169" fontId="8" fillId="3" borderId="73" xfId="0" applyNumberFormat="1" applyFont="1" applyFill="1" applyBorder="1" applyAlignment="1" applyProtection="1">
      <alignment horizontal="center" vertical="center" wrapText="1"/>
      <protection locked="0"/>
    </xf>
    <xf numFmtId="1" fontId="158" fillId="66" borderId="72" xfId="0" applyNumberFormat="1" applyFont="1" applyFill="1" applyBorder="1" applyAlignment="1">
      <alignment horizontal="center" vertical="center" wrapText="1"/>
    </xf>
    <xf numFmtId="1" fontId="8" fillId="0" borderId="72" xfId="0" applyNumberFormat="1" applyFont="1" applyBorder="1" applyAlignment="1" applyProtection="1">
      <alignment horizontal="center" vertical="center" wrapText="1"/>
      <protection locked="0"/>
    </xf>
    <xf numFmtId="0" fontId="8" fillId="0" borderId="72" xfId="1" applyFont="1" applyBorder="1" applyAlignment="1" applyProtection="1">
      <alignment horizontal="center" vertical="center" wrapText="1"/>
      <protection locked="0"/>
    </xf>
    <xf numFmtId="0" fontId="8" fillId="0" borderId="72" xfId="0" applyFont="1" applyBorder="1" applyAlignment="1" applyProtection="1">
      <alignment horizontal="right" vertical="center" wrapText="1"/>
      <protection locked="0"/>
    </xf>
    <xf numFmtId="169" fontId="8" fillId="0" borderId="86" xfId="0" applyNumberFormat="1" applyFont="1" applyBorder="1" applyAlignment="1" applyProtection="1">
      <alignment horizontal="center" vertical="center" wrapText="1"/>
      <protection locked="0"/>
    </xf>
    <xf numFmtId="169" fontId="8" fillId="0" borderId="54" xfId="0" applyNumberFormat="1" applyFont="1" applyBorder="1" applyAlignment="1" applyProtection="1">
      <alignment horizontal="center" vertical="center" wrapText="1"/>
      <protection locked="0"/>
    </xf>
    <xf numFmtId="1" fontId="163" fillId="67" borderId="72" xfId="0" applyNumberFormat="1" applyFont="1" applyFill="1" applyBorder="1" applyAlignment="1">
      <alignment horizontal="center" vertical="center" wrapText="1"/>
    </xf>
    <xf numFmtId="200" fontId="126" fillId="0" borderId="30" xfId="0" applyNumberFormat="1" applyFont="1" applyBorder="1" applyAlignment="1" applyProtection="1">
      <alignment horizontal="center" vertical="center" wrapText="1"/>
      <protection locked="0"/>
    </xf>
    <xf numFmtId="2" fontId="8" fillId="71" borderId="72" xfId="0" applyNumberFormat="1" applyFont="1" applyFill="1" applyBorder="1" applyAlignment="1" applyProtection="1">
      <alignment horizontal="center" vertical="center" wrapText="1"/>
      <protection locked="0"/>
    </xf>
    <xf numFmtId="2" fontId="8" fillId="67" borderId="72" xfId="0" applyNumberFormat="1" applyFont="1" applyFill="1" applyBorder="1" applyAlignment="1" applyProtection="1">
      <alignment horizontal="center" vertical="center" wrapText="1"/>
      <protection locked="0"/>
    </xf>
    <xf numFmtId="0" fontId="8" fillId="0" borderId="62" xfId="0" applyFont="1" applyBorder="1" applyAlignment="1" applyProtection="1">
      <alignment horizontal="center" vertical="center" wrapText="1"/>
      <protection locked="0"/>
    </xf>
    <xf numFmtId="2" fontId="8" fillId="68" borderId="39" xfId="0" applyNumberFormat="1" applyFont="1" applyFill="1" applyBorder="1" applyAlignment="1" applyProtection="1">
      <alignment horizontal="center" vertical="center" wrapText="1"/>
      <protection locked="0"/>
    </xf>
    <xf numFmtId="0" fontId="136" fillId="0" borderId="73" xfId="0" applyFont="1" applyBorder="1" applyAlignment="1">
      <alignment horizontal="center" vertical="center" wrapText="1"/>
    </xf>
    <xf numFmtId="2" fontId="8" fillId="0" borderId="93" xfId="0" applyNumberFormat="1" applyFont="1" applyBorder="1" applyAlignment="1" applyProtection="1">
      <alignment horizontal="center" vertical="center" wrapText="1"/>
      <protection locked="0"/>
    </xf>
    <xf numFmtId="0" fontId="18" fillId="0" borderId="53" xfId="0" applyFont="1" applyBorder="1" applyAlignment="1" applyProtection="1">
      <alignment horizontal="center" vertical="center" wrapText="1"/>
      <protection locked="0"/>
    </xf>
    <xf numFmtId="2" fontId="8" fillId="0" borderId="30" xfId="0" applyNumberFormat="1" applyFont="1" applyBorder="1" applyAlignment="1" applyProtection="1">
      <alignment horizontal="center" vertical="center" wrapText="1"/>
      <protection locked="0"/>
    </xf>
    <xf numFmtId="0" fontId="8" fillId="0" borderId="63" xfId="0" applyFont="1" applyBorder="1" applyAlignment="1" applyProtection="1">
      <alignment horizontal="center" vertical="center" wrapText="1"/>
      <protection locked="0"/>
    </xf>
    <xf numFmtId="0" fontId="8" fillId="0" borderId="35" xfId="0" applyFont="1" applyBorder="1" applyAlignment="1" applyProtection="1">
      <alignment horizontal="center" vertical="center" wrapText="1"/>
      <protection locked="0"/>
    </xf>
    <xf numFmtId="0" fontId="8" fillId="0" borderId="40" xfId="0" applyFont="1" applyBorder="1" applyAlignment="1" applyProtection="1">
      <alignment horizontal="center" vertical="center" wrapText="1"/>
      <protection locked="0"/>
    </xf>
    <xf numFmtId="0" fontId="144" fillId="3" borderId="0" xfId="0" applyFont="1" applyFill="1" applyAlignment="1" applyProtection="1">
      <alignment horizontal="center" vertical="center" wrapText="1"/>
      <protection locked="0"/>
    </xf>
    <xf numFmtId="0" fontId="8" fillId="3" borderId="35" xfId="0" applyFont="1" applyFill="1" applyBorder="1" applyAlignment="1" applyProtection="1">
      <alignment horizontal="center" vertical="center" wrapText="1"/>
      <protection locked="0"/>
    </xf>
    <xf numFmtId="0" fontId="8" fillId="0" borderId="81" xfId="5" applyFont="1" applyBorder="1" applyAlignment="1" applyProtection="1">
      <alignment horizontal="center" vertical="center" wrapText="1"/>
      <protection locked="0"/>
    </xf>
    <xf numFmtId="0" fontId="8" fillId="3" borderId="40" xfId="0" applyFont="1" applyFill="1" applyBorder="1" applyAlignment="1" applyProtection="1">
      <alignment horizontal="center" vertical="center" wrapText="1"/>
      <protection locked="0"/>
    </xf>
    <xf numFmtId="0" fontId="17" fillId="0" borderId="53" xfId="0" applyFont="1" applyBorder="1" applyAlignment="1" applyProtection="1">
      <alignment horizontal="center" vertical="center" wrapText="1"/>
      <protection locked="0"/>
    </xf>
    <xf numFmtId="0" fontId="8" fillId="0" borderId="30" xfId="5" applyFont="1" applyBorder="1" applyAlignment="1" applyProtection="1">
      <alignment horizontal="center" vertical="center" wrapText="1"/>
      <protection locked="0"/>
    </xf>
    <xf numFmtId="0" fontId="8" fillId="29" borderId="0" xfId="5" applyFont="1" applyFill="1" applyAlignment="1" applyProtection="1">
      <alignment horizontal="center" vertical="center" wrapText="1"/>
      <protection locked="0"/>
    </xf>
    <xf numFmtId="0" fontId="16" fillId="76" borderId="0" xfId="0" applyFont="1" applyFill="1" applyAlignment="1" applyProtection="1">
      <alignment horizontal="center" vertical="center" wrapText="1"/>
      <protection locked="0"/>
    </xf>
    <xf numFmtId="0" fontId="8" fillId="72" borderId="39" xfId="5" applyFont="1" applyFill="1" applyBorder="1" applyAlignment="1" applyProtection="1">
      <alignment horizontal="center" vertical="center" wrapText="1"/>
      <protection locked="0"/>
    </xf>
    <xf numFmtId="0" fontId="160" fillId="0" borderId="28" xfId="0" applyFont="1" applyBorder="1" applyAlignment="1">
      <alignment horizontal="center" vertical="center" wrapText="1"/>
    </xf>
    <xf numFmtId="14" fontId="144" fillId="3" borderId="0" xfId="0" applyNumberFormat="1" applyFont="1" applyFill="1" applyAlignment="1" applyProtection="1">
      <alignment horizontal="center" vertical="center" wrapText="1"/>
      <protection locked="0"/>
    </xf>
    <xf numFmtId="49" fontId="126" fillId="0" borderId="0" xfId="0" applyNumberFormat="1" applyFont="1" applyAlignment="1" applyProtection="1">
      <alignment horizontal="center" vertical="center" wrapText="1"/>
      <protection locked="0"/>
    </xf>
    <xf numFmtId="0" fontId="8" fillId="0" borderId="66" xfId="0" applyFont="1" applyBorder="1" applyAlignment="1" applyProtection="1">
      <alignment horizontal="center" vertical="center" wrapText="1"/>
      <protection locked="0"/>
    </xf>
    <xf numFmtId="0" fontId="136" fillId="0" borderId="39" xfId="1" applyFont="1" applyBorder="1" applyAlignment="1" applyProtection="1">
      <alignment vertical="center" wrapText="1"/>
      <protection locked="0"/>
    </xf>
    <xf numFmtId="3" fontId="18" fillId="0" borderId="0" xfId="0" applyNumberFormat="1" applyFont="1" applyAlignment="1" applyProtection="1">
      <alignment horizontal="center" vertical="center" wrapText="1"/>
      <protection locked="0"/>
    </xf>
    <xf numFmtId="0" fontId="8" fillId="3" borderId="0" xfId="0" applyFont="1" applyFill="1" applyAlignment="1" applyProtection="1">
      <alignment horizontal="center" vertical="center"/>
      <protection locked="0"/>
    </xf>
    <xf numFmtId="0" fontId="8" fillId="29" borderId="0" xfId="0" applyFont="1" applyFill="1" applyAlignment="1" applyProtection="1">
      <alignment horizontal="center" vertical="center" wrapText="1"/>
      <protection locked="0"/>
    </xf>
    <xf numFmtId="49" fontId="16" fillId="3" borderId="0" xfId="0" applyNumberFormat="1" applyFont="1" applyFill="1" applyAlignment="1" applyProtection="1">
      <alignment horizontal="center" vertical="center" wrapText="1"/>
      <protection locked="0"/>
    </xf>
    <xf numFmtId="0" fontId="8" fillId="3" borderId="0" xfId="32302" applyFont="1" applyFill="1" applyAlignment="1" applyProtection="1">
      <alignment horizontal="center" vertical="center" wrapText="1"/>
      <protection locked="0"/>
    </xf>
    <xf numFmtId="0" fontId="8" fillId="0" borderId="61" xfId="0" applyFont="1" applyBorder="1" applyAlignment="1" applyProtection="1">
      <alignment horizontal="center" vertical="center" wrapText="1"/>
      <protection locked="0"/>
    </xf>
    <xf numFmtId="0" fontId="13" fillId="0" borderId="0" xfId="0" applyFont="1" applyAlignment="1">
      <alignment horizontal="center" vertical="center"/>
    </xf>
    <xf numFmtId="0" fontId="126" fillId="0" borderId="0" xfId="0" applyFont="1" applyAlignment="1">
      <alignment horizontal="center" vertical="center"/>
    </xf>
    <xf numFmtId="0" fontId="16" fillId="3" borderId="0" xfId="0" applyFont="1" applyFill="1" applyAlignment="1">
      <alignment horizontal="center" vertical="center"/>
    </xf>
    <xf numFmtId="0" fontId="150" fillId="0" borderId="0" xfId="0" applyFont="1" applyAlignment="1" applyProtection="1">
      <alignment horizontal="center" vertical="center" wrapText="1"/>
      <protection locked="0"/>
    </xf>
    <xf numFmtId="2" fontId="8" fillId="3" borderId="0" xfId="32305" applyNumberFormat="1" applyFont="1" applyFill="1" applyAlignment="1" applyProtection="1">
      <alignment horizontal="center" vertical="center"/>
      <protection locked="0"/>
    </xf>
    <xf numFmtId="0" fontId="140" fillId="3" borderId="0" xfId="0" applyFont="1" applyFill="1" applyAlignment="1" applyProtection="1">
      <alignment horizontal="center" vertical="center" wrapText="1"/>
      <protection locked="0"/>
    </xf>
    <xf numFmtId="49" fontId="8" fillId="0" borderId="81" xfId="0" applyNumberFormat="1" applyFont="1" applyBorder="1" applyAlignment="1" applyProtection="1">
      <alignment horizontal="center" vertical="center" wrapText="1"/>
      <protection locked="0"/>
    </xf>
    <xf numFmtId="0" fontId="126" fillId="0" borderId="0" xfId="32304" applyFont="1" applyAlignment="1">
      <alignment horizontal="center" vertical="center" wrapText="1"/>
    </xf>
    <xf numFmtId="14" fontId="136" fillId="0" borderId="0" xfId="0" applyNumberFormat="1" applyFont="1" applyAlignment="1" applyProtection="1">
      <alignment horizontal="center" vertical="center" wrapText="1"/>
      <protection locked="0"/>
    </xf>
    <xf numFmtId="0" fontId="8" fillId="3" borderId="0" xfId="32304" applyFont="1" applyFill="1" applyAlignment="1">
      <alignment horizontal="center" vertical="center" wrapText="1"/>
    </xf>
    <xf numFmtId="0" fontId="176" fillId="3" borderId="0" xfId="0" applyFont="1" applyFill="1" applyAlignment="1">
      <alignment horizontal="center" vertical="center" wrapText="1"/>
    </xf>
    <xf numFmtId="202" fontId="16" fillId="3" borderId="0" xfId="0" applyNumberFormat="1" applyFont="1" applyFill="1" applyAlignment="1" applyProtection="1">
      <alignment horizontal="center" vertical="center" wrapText="1"/>
      <protection locked="0"/>
    </xf>
    <xf numFmtId="14" fontId="8" fillId="29" borderId="0" xfId="0" applyNumberFormat="1" applyFont="1" applyFill="1" applyAlignment="1" applyProtection="1">
      <alignment horizontal="center" vertical="center" wrapText="1"/>
      <protection locked="0"/>
    </xf>
    <xf numFmtId="9" fontId="144" fillId="3" borderId="0" xfId="0" applyNumberFormat="1" applyFont="1" applyFill="1" applyAlignment="1" applyProtection="1">
      <alignment horizontal="center" vertical="center" wrapText="1"/>
      <protection locked="0"/>
    </xf>
    <xf numFmtId="9" fontId="8" fillId="0" borderId="39" xfId="0" applyNumberFormat="1" applyFont="1" applyBorder="1" applyAlignment="1">
      <alignment horizontal="center" vertical="center" wrapText="1"/>
    </xf>
    <xf numFmtId="9" fontId="136" fillId="0" borderId="0" xfId="0" applyNumberFormat="1" applyFont="1" applyAlignment="1" applyProtection="1">
      <alignment horizontal="center" vertical="center" wrapText="1"/>
      <protection locked="0"/>
    </xf>
    <xf numFmtId="14" fontId="8" fillId="0" borderId="33" xfId="0" applyNumberFormat="1" applyFont="1" applyBorder="1" applyAlignment="1" applyProtection="1">
      <alignment horizontal="center" vertical="center" wrapText="1"/>
      <protection locked="0"/>
    </xf>
    <xf numFmtId="17" fontId="136" fillId="0" borderId="0" xfId="0" applyNumberFormat="1" applyFont="1" applyAlignment="1" applyProtection="1">
      <alignment horizontal="center" vertical="center" wrapText="1"/>
      <protection locked="0"/>
    </xf>
    <xf numFmtId="202" fontId="8" fillId="0" borderId="0" xfId="0" applyNumberFormat="1" applyFont="1" applyAlignment="1" applyProtection="1">
      <alignment horizontal="center" vertical="center" wrapText="1"/>
      <protection locked="0"/>
    </xf>
    <xf numFmtId="202" fontId="126" fillId="0" borderId="0" xfId="0" applyNumberFormat="1" applyFont="1" applyAlignment="1" applyProtection="1">
      <alignment horizontal="center" vertical="center" wrapText="1"/>
      <protection locked="0"/>
    </xf>
    <xf numFmtId="14" fontId="8" fillId="0" borderId="39" xfId="0" applyNumberFormat="1" applyFont="1" applyBorder="1" applyAlignment="1">
      <alignment horizontal="center" vertical="center" wrapText="1"/>
    </xf>
    <xf numFmtId="17" fontId="8" fillId="0" borderId="32" xfId="0" applyNumberFormat="1" applyFont="1" applyBorder="1" applyAlignment="1" applyProtection="1">
      <alignment vertical="center" wrapText="1"/>
      <protection locked="0"/>
    </xf>
    <xf numFmtId="0" fontId="8" fillId="0" borderId="55" xfId="0" applyFont="1" applyBorder="1" applyAlignment="1" applyProtection="1">
      <alignment horizontal="center" vertical="center" wrapText="1"/>
      <protection locked="0"/>
    </xf>
    <xf numFmtId="14" fontId="146" fillId="0" borderId="0" xfId="0" applyNumberFormat="1" applyFont="1" applyAlignment="1" applyProtection="1">
      <alignment horizontal="center" vertical="center" wrapText="1"/>
      <protection locked="0"/>
    </xf>
    <xf numFmtId="0" fontId="183" fillId="0" borderId="81" xfId="0" applyFont="1" applyBorder="1" applyAlignment="1">
      <alignment horizontal="center" vertical="center" wrapText="1"/>
    </xf>
    <xf numFmtId="0" fontId="183" fillId="0" borderId="28" xfId="0" applyFont="1" applyBorder="1" applyAlignment="1">
      <alignment horizontal="center" vertical="center" wrapText="1"/>
    </xf>
    <xf numFmtId="0" fontId="126" fillId="0" borderId="39" xfId="0" applyFont="1" applyBorder="1" applyAlignment="1" applyProtection="1">
      <alignment vertical="center" wrapText="1"/>
      <protection locked="0"/>
    </xf>
    <xf numFmtId="0" fontId="149" fillId="0" borderId="0" xfId="0" applyFont="1" applyAlignment="1" applyProtection="1">
      <alignment horizontal="center" vertical="center" wrapText="1"/>
      <protection locked="0"/>
    </xf>
    <xf numFmtId="0" fontId="148" fillId="3" borderId="0" xfId="0" applyFont="1" applyFill="1" applyAlignment="1" applyProtection="1">
      <alignment horizontal="center" vertical="center" wrapText="1"/>
      <protection locked="0"/>
    </xf>
    <xf numFmtId="0" fontId="135" fillId="0" borderId="39" xfId="0" applyFont="1" applyBorder="1" applyAlignment="1" applyProtection="1">
      <alignment vertical="center" wrapText="1"/>
      <protection locked="0"/>
    </xf>
    <xf numFmtId="0" fontId="17" fillId="0" borderId="2" xfId="0" applyFont="1" applyBorder="1" applyAlignment="1" applyProtection="1">
      <alignment horizontal="center" vertical="center" wrapText="1"/>
      <protection locked="0"/>
    </xf>
    <xf numFmtId="0" fontId="8" fillId="0" borderId="78" xfId="0" applyFont="1" applyBorder="1" applyAlignment="1" applyProtection="1">
      <alignment vertical="center" wrapText="1"/>
      <protection locked="0"/>
    </xf>
    <xf numFmtId="0" fontId="8" fillId="3" borderId="0" xfId="0" applyFont="1" applyFill="1" applyAlignment="1">
      <alignment horizontal="center"/>
    </xf>
    <xf numFmtId="0" fontId="16" fillId="3" borderId="0" xfId="0" applyFont="1" applyFill="1" applyAlignment="1" applyProtection="1">
      <alignment vertical="center" wrapText="1"/>
      <protection locked="0"/>
    </xf>
    <xf numFmtId="0" fontId="16" fillId="0" borderId="2" xfId="1" applyFont="1" applyBorder="1" applyAlignment="1" applyProtection="1">
      <alignment vertical="center" wrapText="1"/>
      <protection locked="0"/>
    </xf>
    <xf numFmtId="0" fontId="8" fillId="0" borderId="34" xfId="0" applyFont="1" applyBorder="1" applyAlignment="1" applyProtection="1">
      <alignment vertical="center" wrapText="1"/>
      <protection locked="0"/>
    </xf>
    <xf numFmtId="0" fontId="8" fillId="69" borderId="39" xfId="12" applyFont="1" applyFill="1" applyBorder="1" applyAlignment="1">
      <alignment horizontal="center" vertical="center" wrapText="1"/>
    </xf>
    <xf numFmtId="0" fontId="16" fillId="0" borderId="39" xfId="12" applyFont="1" applyBorder="1" applyAlignment="1">
      <alignment horizontal="center" vertical="center" wrapText="1"/>
    </xf>
    <xf numFmtId="0" fontId="19" fillId="0" borderId="30" xfId="12" applyFont="1" applyBorder="1" applyAlignment="1" applyProtection="1">
      <alignment horizontal="center" vertical="center"/>
      <protection locked="0"/>
    </xf>
    <xf numFmtId="169" fontId="163" fillId="29" borderId="39" xfId="0" applyNumberFormat="1" applyFont="1" applyFill="1" applyBorder="1" applyAlignment="1">
      <alignment horizontal="center" vertical="center" wrapText="1"/>
    </xf>
    <xf numFmtId="0" fontId="8" fillId="3" borderId="97" xfId="0" applyFont="1" applyFill="1" applyBorder="1" applyAlignment="1">
      <alignment horizontal="center" vertical="center" wrapText="1"/>
    </xf>
    <xf numFmtId="0" fontId="17" fillId="0" borderId="30" xfId="0" applyFont="1" applyBorder="1" applyAlignment="1" applyProtection="1">
      <alignment horizontal="center" vertical="center" wrapText="1"/>
      <protection locked="0"/>
    </xf>
    <xf numFmtId="167" fontId="16" fillId="0" borderId="30" xfId="0" applyNumberFormat="1" applyFont="1" applyBorder="1" applyAlignment="1" applyProtection="1">
      <alignment horizontal="center" vertical="center" wrapText="1"/>
      <protection locked="0"/>
    </xf>
    <xf numFmtId="167" fontId="16" fillId="0" borderId="81" xfId="0" applyNumberFormat="1" applyFont="1" applyBorder="1" applyAlignment="1" applyProtection="1">
      <alignment horizontal="center" vertical="center" wrapText="1"/>
      <protection locked="0"/>
    </xf>
    <xf numFmtId="201" fontId="8" fillId="0" borderId="95" xfId="0" applyNumberFormat="1" applyFont="1" applyBorder="1" applyAlignment="1" applyProtection="1">
      <alignment horizontal="center" vertical="center"/>
      <protection locked="0"/>
    </xf>
    <xf numFmtId="0" fontId="8" fillId="3" borderId="93" xfId="0" applyFont="1" applyFill="1" applyBorder="1" applyAlignment="1" applyProtection="1">
      <alignment horizontal="center" vertical="center" wrapText="1"/>
      <protection locked="0"/>
    </xf>
    <xf numFmtId="0" fontId="8" fillId="3" borderId="38" xfId="0" applyFont="1" applyFill="1" applyBorder="1" applyAlignment="1" applyProtection="1">
      <alignment horizontal="center" vertical="center" wrapText="1"/>
      <protection locked="0"/>
    </xf>
    <xf numFmtId="0" fontId="16" fillId="0" borderId="53" xfId="0" applyFont="1" applyBorder="1" applyAlignment="1">
      <alignment horizontal="center" vertical="center" wrapText="1"/>
    </xf>
    <xf numFmtId="0" fontId="16" fillId="0" borderId="29" xfId="1" applyFont="1" applyBorder="1" applyAlignment="1" applyProtection="1">
      <alignment horizontal="center" vertical="center" wrapText="1"/>
      <protection locked="0"/>
    </xf>
    <xf numFmtId="0" fontId="8" fillId="0" borderId="80" xfId="0" applyFont="1" applyBorder="1" applyAlignment="1" applyProtection="1">
      <alignment horizontal="center" vertical="center" wrapText="1"/>
      <protection locked="0"/>
    </xf>
    <xf numFmtId="204" fontId="163" fillId="29" borderId="39" xfId="0" applyNumberFormat="1" applyFont="1" applyFill="1" applyBorder="1" applyAlignment="1">
      <alignment horizontal="center" vertical="center" wrapText="1"/>
    </xf>
    <xf numFmtId="169" fontId="16" fillId="0" borderId="79" xfId="0" applyNumberFormat="1" applyFont="1" applyBorder="1" applyAlignment="1" applyProtection="1">
      <alignment horizontal="center" vertical="center" wrapText="1"/>
      <protection locked="0"/>
    </xf>
    <xf numFmtId="1" fontId="163" fillId="0" borderId="71" xfId="0" applyNumberFormat="1" applyFont="1" applyBorder="1" applyAlignment="1">
      <alignment horizontal="center" vertical="center" wrapText="1"/>
    </xf>
    <xf numFmtId="169" fontId="16" fillId="0" borderId="70" xfId="0" applyNumberFormat="1" applyFont="1" applyBorder="1" applyAlignment="1" applyProtection="1">
      <alignment horizontal="center" vertical="center" wrapText="1"/>
      <protection locked="0"/>
    </xf>
    <xf numFmtId="204" fontId="158" fillId="29" borderId="39" xfId="0" applyNumberFormat="1" applyFont="1" applyFill="1" applyBorder="1" applyAlignment="1">
      <alignment horizontal="center" vertical="center" wrapText="1"/>
    </xf>
    <xf numFmtId="169" fontId="16" fillId="0" borderId="69" xfId="0" applyNumberFormat="1" applyFont="1" applyBorder="1" applyAlignment="1" applyProtection="1">
      <alignment horizontal="center" vertical="center" wrapText="1"/>
      <protection locked="0"/>
    </xf>
    <xf numFmtId="0" fontId="8" fillId="3" borderId="65" xfId="0" applyFont="1" applyFill="1" applyBorder="1" applyAlignment="1" applyProtection="1">
      <alignment horizontal="center" vertical="center" wrapText="1"/>
      <protection locked="0"/>
    </xf>
    <xf numFmtId="0" fontId="8" fillId="0" borderId="76" xfId="0" applyFont="1" applyBorder="1" applyAlignment="1" applyProtection="1">
      <alignment horizontal="center" vertical="center" wrapText="1"/>
      <protection locked="0"/>
    </xf>
    <xf numFmtId="2" fontId="8" fillId="3" borderId="76" xfId="0" applyNumberFormat="1" applyFont="1" applyFill="1" applyBorder="1" applyAlignment="1" applyProtection="1">
      <alignment horizontal="center" vertical="center" wrapText="1"/>
      <protection locked="0"/>
    </xf>
    <xf numFmtId="0" fontId="16" fillId="0" borderId="76" xfId="1" applyFont="1" applyBorder="1" applyAlignment="1" applyProtection="1">
      <alignment horizontal="center" vertical="center" wrapText="1"/>
      <protection locked="0"/>
    </xf>
    <xf numFmtId="49" fontId="17" fillId="3" borderId="39" xfId="0" applyNumberFormat="1" applyFont="1" applyFill="1" applyBorder="1" applyAlignment="1" applyProtection="1">
      <alignment horizontal="center" vertical="center" wrapText="1"/>
      <protection locked="0"/>
    </xf>
    <xf numFmtId="0" fontId="146" fillId="3" borderId="39" xfId="0" applyFont="1" applyFill="1" applyBorder="1" applyAlignment="1">
      <alignment horizontal="left" vertical="center" wrapText="1"/>
    </xf>
    <xf numFmtId="0" fontId="146" fillId="3" borderId="39" xfId="0" applyFont="1" applyFill="1" applyBorder="1" applyAlignment="1">
      <alignment horizontal="center" vertical="center" wrapText="1"/>
    </xf>
    <xf numFmtId="1" fontId="16" fillId="64" borderId="30" xfId="0" applyNumberFormat="1" applyFont="1" applyFill="1" applyBorder="1" applyAlignment="1" applyProtection="1">
      <alignment horizontal="center" vertical="center" wrapText="1"/>
      <protection locked="0"/>
    </xf>
    <xf numFmtId="167" fontId="16" fillId="64" borderId="30" xfId="0" applyNumberFormat="1" applyFont="1" applyFill="1" applyBorder="1" applyAlignment="1" applyProtection="1">
      <alignment horizontal="center" vertical="center" wrapText="1"/>
      <protection locked="0"/>
    </xf>
    <xf numFmtId="168" fontId="16" fillId="64" borderId="30" xfId="0" applyNumberFormat="1" applyFont="1" applyFill="1" applyBorder="1" applyAlignment="1" applyProtection="1">
      <alignment horizontal="center" vertical="center" wrapText="1"/>
      <protection locked="0"/>
    </xf>
    <xf numFmtId="171" fontId="8" fillId="0" borderId="88" xfId="0" applyNumberFormat="1" applyFont="1" applyBorder="1" applyAlignment="1" applyProtection="1">
      <alignment horizontal="center" vertical="center" wrapText="1"/>
      <protection locked="0"/>
    </xf>
    <xf numFmtId="171" fontId="8" fillId="0" borderId="56" xfId="0" applyNumberFormat="1" applyFont="1" applyBorder="1" applyAlignment="1" applyProtection="1">
      <alignment horizontal="center" vertical="center" wrapText="1"/>
      <protection locked="0"/>
    </xf>
    <xf numFmtId="0" fontId="16" fillId="64" borderId="30" xfId="0" applyFont="1" applyFill="1" applyBorder="1" applyAlignment="1" applyProtection="1">
      <alignment horizontal="center" vertical="center" wrapText="1"/>
      <protection locked="0"/>
    </xf>
    <xf numFmtId="0" fontId="126" fillId="3" borderId="81" xfId="0" applyFont="1" applyFill="1" applyBorder="1" applyAlignment="1">
      <alignment horizontal="center" vertical="center" wrapText="1"/>
    </xf>
    <xf numFmtId="0" fontId="8" fillId="3" borderId="31" xfId="0" applyFont="1" applyFill="1" applyBorder="1" applyAlignment="1" applyProtection="1">
      <alignment horizontal="center" vertical="center" wrapText="1"/>
      <protection locked="0"/>
    </xf>
    <xf numFmtId="169" fontId="8" fillId="0" borderId="38" xfId="0" applyNumberFormat="1" applyFont="1" applyBorder="1" applyAlignment="1" applyProtection="1">
      <alignment horizontal="center" vertical="center" wrapText="1"/>
      <protection locked="0"/>
    </xf>
    <xf numFmtId="169" fontId="16" fillId="64" borderId="30" xfId="1" applyNumberFormat="1" applyFont="1" applyFill="1" applyBorder="1" applyAlignment="1" applyProtection="1">
      <alignment horizontal="center" vertical="center" wrapText="1"/>
      <protection locked="0"/>
    </xf>
    <xf numFmtId="200" fontId="18" fillId="0" borderId="40" xfId="0" applyNumberFormat="1" applyFont="1" applyBorder="1" applyAlignment="1" applyProtection="1">
      <alignment horizontal="center" vertical="center" wrapText="1"/>
      <protection locked="0"/>
    </xf>
    <xf numFmtId="2" fontId="163" fillId="0" borderId="71" xfId="0" applyNumberFormat="1" applyFont="1" applyBorder="1" applyAlignment="1">
      <alignment horizontal="center" vertical="center" wrapText="1"/>
    </xf>
    <xf numFmtId="2" fontId="158" fillId="0" borderId="71" xfId="0" applyNumberFormat="1" applyFont="1" applyBorder="1" applyAlignment="1">
      <alignment horizontal="center" vertical="center" wrapText="1"/>
    </xf>
    <xf numFmtId="0" fontId="8" fillId="73" borderId="30" xfId="0" applyFont="1" applyFill="1" applyBorder="1" applyAlignment="1" applyProtection="1">
      <alignment horizontal="center" vertical="center" wrapText="1"/>
      <protection locked="0"/>
    </xf>
    <xf numFmtId="0" fontId="8" fillId="3" borderId="98" xfId="0" applyFont="1" applyFill="1" applyBorder="1" applyAlignment="1" applyProtection="1">
      <alignment horizontal="center" vertical="center" wrapText="1"/>
      <protection locked="0"/>
    </xf>
    <xf numFmtId="2" fontId="8" fillId="3" borderId="30" xfId="0" applyNumberFormat="1" applyFont="1" applyFill="1" applyBorder="1" applyAlignment="1" applyProtection="1">
      <alignment horizontal="center" vertical="center" wrapText="1"/>
      <protection locked="0"/>
    </xf>
    <xf numFmtId="2" fontId="8" fillId="3" borderId="73" xfId="0" applyNumberFormat="1" applyFont="1" applyFill="1" applyBorder="1" applyAlignment="1" applyProtection="1">
      <alignment horizontal="center" vertical="center" wrapText="1"/>
      <protection locked="0"/>
    </xf>
    <xf numFmtId="0" fontId="163" fillId="0" borderId="0" xfId="0" applyFont="1" applyAlignment="1">
      <alignment horizontal="center" vertical="center" wrapText="1"/>
    </xf>
    <xf numFmtId="17" fontId="8" fillId="29" borderId="0" xfId="0" applyNumberFormat="1" applyFont="1" applyFill="1" applyAlignment="1" applyProtection="1">
      <alignment horizontal="center" vertical="center" wrapText="1"/>
      <protection locked="0"/>
    </xf>
    <xf numFmtId="0" fontId="8" fillId="0" borderId="84" xfId="0" applyFont="1" applyBorder="1" applyAlignment="1" applyProtection="1">
      <alignment horizontal="center" vertical="center" wrapText="1"/>
      <protection locked="0"/>
    </xf>
    <xf numFmtId="0" fontId="0" fillId="0" borderId="0" xfId="0" applyAlignment="1">
      <alignment horizontal="center"/>
    </xf>
    <xf numFmtId="14" fontId="189" fillId="3" borderId="39" xfId="0" applyNumberFormat="1" applyFont="1" applyFill="1" applyBorder="1" applyAlignment="1">
      <alignment horizontal="center" vertical="center" wrapText="1"/>
    </xf>
    <xf numFmtId="168" fontId="186" fillId="3" borderId="39" xfId="0" applyNumberFormat="1" applyFont="1" applyFill="1" applyBorder="1" applyAlignment="1">
      <alignment horizontal="center" vertical="center"/>
    </xf>
    <xf numFmtId="0" fontId="186" fillId="3" borderId="39" xfId="0" applyFont="1" applyFill="1" applyBorder="1" applyAlignment="1">
      <alignment horizontal="center" vertical="center"/>
    </xf>
    <xf numFmtId="0" fontId="186" fillId="3" borderId="39" xfId="0" applyFont="1" applyFill="1" applyBorder="1" applyAlignment="1">
      <alignment horizontal="center" vertical="center" wrapText="1"/>
    </xf>
    <xf numFmtId="169" fontId="186" fillId="3" borderId="39" xfId="0" applyNumberFormat="1" applyFont="1" applyFill="1" applyBorder="1" applyAlignment="1">
      <alignment horizontal="center" vertical="center"/>
    </xf>
    <xf numFmtId="169" fontId="190" fillId="3" borderId="39" xfId="0" applyNumberFormat="1" applyFont="1" applyFill="1" applyBorder="1" applyAlignment="1">
      <alignment horizontal="center" vertical="center" wrapText="1"/>
    </xf>
    <xf numFmtId="0" fontId="184" fillId="3" borderId="39" xfId="0" applyFont="1" applyFill="1" applyBorder="1" applyAlignment="1" applyProtection="1">
      <alignment horizontal="center" vertical="center" wrapText="1"/>
      <protection locked="0"/>
    </xf>
    <xf numFmtId="14" fontId="184" fillId="3" borderId="39" xfId="0" applyNumberFormat="1" applyFont="1" applyFill="1" applyBorder="1" applyAlignment="1" applyProtection="1">
      <alignment horizontal="center" vertical="center" wrapText="1"/>
      <protection locked="0"/>
    </xf>
    <xf numFmtId="17" fontId="184" fillId="3" borderId="39" xfId="0" applyNumberFormat="1" applyFont="1" applyFill="1" applyBorder="1" applyAlignment="1" applyProtection="1">
      <alignment horizontal="center" vertical="center" wrapText="1"/>
      <protection locked="0"/>
    </xf>
    <xf numFmtId="169" fontId="186" fillId="3" borderId="39" xfId="0" applyNumberFormat="1" applyFont="1" applyFill="1" applyBorder="1" applyAlignment="1">
      <alignment horizontal="center" vertical="center" wrapText="1"/>
    </xf>
    <xf numFmtId="49" fontId="184" fillId="3" borderId="39" xfId="0" applyNumberFormat="1" applyFont="1" applyFill="1" applyBorder="1" applyAlignment="1" applyProtection="1">
      <alignment horizontal="center" vertical="center" wrapText="1"/>
      <protection locked="0"/>
    </xf>
    <xf numFmtId="0" fontId="192" fillId="3" borderId="39" xfId="32749" applyFont="1" applyFill="1" applyBorder="1" applyAlignment="1" applyProtection="1">
      <alignment horizontal="center" vertical="center" wrapText="1"/>
      <protection locked="0"/>
    </xf>
    <xf numFmtId="168" fontId="186" fillId="3" borderId="39" xfId="0" applyNumberFormat="1" applyFont="1" applyFill="1" applyBorder="1" applyAlignment="1">
      <alignment horizontal="center" vertical="center" wrapText="1"/>
    </xf>
    <xf numFmtId="9" fontId="184" fillId="3" borderId="39" xfId="0" applyNumberFormat="1" applyFont="1" applyFill="1" applyBorder="1" applyAlignment="1" applyProtection="1">
      <alignment horizontal="center" vertical="center" wrapText="1"/>
      <protection locked="0"/>
    </xf>
    <xf numFmtId="20" fontId="184" fillId="3" borderId="39" xfId="107" applyNumberFormat="1" applyFont="1" applyFill="1" applyBorder="1" applyAlignment="1" applyProtection="1">
      <alignment horizontal="center" vertical="center" wrapText="1"/>
      <protection locked="0"/>
    </xf>
    <xf numFmtId="169" fontId="185" fillId="3" borderId="39" xfId="0" applyNumberFormat="1" applyFont="1" applyFill="1" applyBorder="1" applyAlignment="1" applyProtection="1">
      <alignment horizontal="center" vertical="center" wrapText="1" shrinkToFit="1"/>
      <protection locked="0"/>
    </xf>
    <xf numFmtId="169" fontId="184" fillId="3" borderId="39" xfId="1" applyNumberFormat="1" applyFont="1" applyFill="1" applyBorder="1" applyAlignment="1" applyProtection="1">
      <alignment horizontal="center" vertical="center" wrapText="1" shrinkToFit="1"/>
      <protection locked="0"/>
    </xf>
    <xf numFmtId="169" fontId="185" fillId="3" borderId="39" xfId="1" applyNumberFormat="1" applyFont="1" applyFill="1" applyBorder="1" applyAlignment="1" applyProtection="1">
      <alignment horizontal="center" vertical="center" wrapText="1" shrinkToFit="1"/>
      <protection locked="0"/>
    </xf>
    <xf numFmtId="168" fontId="184" fillId="3" borderId="39" xfId="0" applyNumberFormat="1" applyFont="1" applyFill="1" applyBorder="1" applyAlignment="1">
      <alignment horizontal="center" vertical="center" wrapText="1"/>
    </xf>
    <xf numFmtId="0" fontId="193" fillId="3" borderId="39" xfId="0" applyFont="1" applyFill="1" applyBorder="1" applyAlignment="1">
      <alignment horizontal="center" vertical="center" wrapText="1"/>
    </xf>
    <xf numFmtId="169" fontId="185" fillId="3" borderId="39" xfId="0" applyNumberFormat="1" applyFont="1" applyFill="1" applyBorder="1" applyAlignment="1">
      <alignment horizontal="center" vertical="center" wrapText="1"/>
    </xf>
    <xf numFmtId="169" fontId="190" fillId="3" borderId="39" xfId="0" applyNumberFormat="1" applyFont="1" applyFill="1" applyBorder="1" applyAlignment="1">
      <alignment horizontal="center" vertical="center"/>
    </xf>
    <xf numFmtId="168" fontId="186" fillId="3" borderId="39" xfId="14" applyNumberFormat="1" applyFont="1" applyFill="1" applyBorder="1" applyAlignment="1">
      <alignment horizontal="center" vertical="center" wrapText="1"/>
    </xf>
    <xf numFmtId="0" fontId="186" fillId="3" borderId="39" xfId="14" applyFont="1" applyFill="1" applyBorder="1" applyAlignment="1">
      <alignment horizontal="center" vertical="center" wrapText="1"/>
    </xf>
    <xf numFmtId="169" fontId="184" fillId="3" borderId="39" xfId="14" applyNumberFormat="1" applyFont="1" applyFill="1" applyBorder="1" applyAlignment="1">
      <alignment horizontal="center" vertical="center" wrapText="1"/>
    </xf>
    <xf numFmtId="169" fontId="185" fillId="3" borderId="39" xfId="14" applyNumberFormat="1" applyFont="1" applyFill="1" applyBorder="1" applyAlignment="1">
      <alignment horizontal="center" vertical="center" wrapText="1"/>
    </xf>
    <xf numFmtId="169" fontId="186" fillId="3" borderId="39" xfId="14" applyNumberFormat="1" applyFont="1" applyFill="1" applyBorder="1" applyAlignment="1">
      <alignment horizontal="center" vertical="center" wrapText="1"/>
    </xf>
    <xf numFmtId="169" fontId="190" fillId="3" borderId="39" xfId="14" applyNumberFormat="1" applyFont="1" applyFill="1" applyBorder="1" applyAlignment="1">
      <alignment horizontal="center" vertical="center" wrapText="1"/>
    </xf>
    <xf numFmtId="168" fontId="186" fillId="3" borderId="39" xfId="8066" applyNumberFormat="1" applyFont="1" applyFill="1" applyBorder="1" applyAlignment="1">
      <alignment horizontal="center" vertical="center" wrapText="1"/>
    </xf>
    <xf numFmtId="0" fontId="186" fillId="3" borderId="39" xfId="8066" applyFont="1" applyFill="1" applyBorder="1" applyAlignment="1">
      <alignment horizontal="center" vertical="center" wrapText="1"/>
    </xf>
    <xf numFmtId="169" fontId="186" fillId="3" borderId="39" xfId="8066" applyNumberFormat="1" applyFont="1" applyFill="1" applyBorder="1" applyAlignment="1">
      <alignment horizontal="center" vertical="center" wrapText="1"/>
    </xf>
    <xf numFmtId="169" fontId="190" fillId="3" borderId="39" xfId="8066" applyNumberFormat="1" applyFont="1" applyFill="1" applyBorder="1" applyAlignment="1">
      <alignment horizontal="center" vertical="center" wrapText="1"/>
    </xf>
    <xf numFmtId="0" fontId="185" fillId="3" borderId="39" xfId="1" applyFont="1" applyFill="1" applyBorder="1" applyAlignment="1" applyProtection="1">
      <alignment horizontal="center" vertical="center" wrapText="1" shrinkToFit="1"/>
      <protection locked="0"/>
    </xf>
    <xf numFmtId="169" fontId="185" fillId="3" borderId="39" xfId="0" applyNumberFormat="1" applyFont="1" applyFill="1" applyBorder="1" applyAlignment="1" applyProtection="1">
      <alignment horizontal="center" vertical="center" wrapText="1"/>
      <protection locked="0"/>
    </xf>
    <xf numFmtId="168" fontId="184" fillId="3" borderId="39" xfId="0" applyNumberFormat="1" applyFont="1" applyFill="1" applyBorder="1" applyAlignment="1" applyProtection="1">
      <alignment horizontal="center" vertical="center" wrapText="1"/>
      <protection locked="0"/>
    </xf>
    <xf numFmtId="169" fontId="184" fillId="3" borderId="39" xfId="0" applyNumberFormat="1" applyFont="1" applyFill="1" applyBorder="1" applyAlignment="1" applyProtection="1">
      <alignment horizontal="center" vertical="center" wrapText="1"/>
      <protection locked="0"/>
    </xf>
    <xf numFmtId="20" fontId="184" fillId="3" borderId="39" xfId="0" applyNumberFormat="1" applyFont="1" applyFill="1" applyBorder="1" applyAlignment="1" applyProtection="1">
      <alignment horizontal="center" vertical="center" wrapText="1"/>
      <protection locked="0"/>
    </xf>
    <xf numFmtId="200" fontId="184" fillId="3" borderId="39" xfId="1" applyNumberFormat="1" applyFont="1" applyFill="1" applyBorder="1" applyAlignment="1" applyProtection="1">
      <alignment horizontal="center" vertical="center" wrapText="1" shrinkToFit="1"/>
      <protection locked="0"/>
    </xf>
    <xf numFmtId="167" fontId="8" fillId="3" borderId="30" xfId="0" applyNumberFormat="1" applyFont="1" applyFill="1" applyBorder="1" applyAlignment="1" applyProtection="1">
      <alignment horizontal="center" vertical="center" wrapText="1"/>
      <protection locked="0"/>
    </xf>
    <xf numFmtId="20" fontId="8" fillId="3" borderId="30" xfId="0" applyNumberFormat="1" applyFont="1" applyFill="1" applyBorder="1" applyAlignment="1" applyProtection="1">
      <alignment horizontal="center" vertical="center" wrapText="1"/>
      <protection locked="0"/>
    </xf>
    <xf numFmtId="20" fontId="8" fillId="3" borderId="81" xfId="0" applyNumberFormat="1" applyFont="1" applyFill="1" applyBorder="1" applyAlignment="1" applyProtection="1">
      <alignment horizontal="center" vertical="center" wrapText="1"/>
      <protection locked="0"/>
    </xf>
    <xf numFmtId="20" fontId="16" fillId="0" borderId="30" xfId="1" applyNumberFormat="1" applyFont="1" applyBorder="1" applyAlignment="1" applyProtection="1">
      <alignment horizontal="center" vertical="center" wrapText="1"/>
      <protection locked="0"/>
    </xf>
    <xf numFmtId="0" fontId="16" fillId="0" borderId="38" xfId="1" applyFont="1" applyBorder="1" applyAlignment="1" applyProtection="1">
      <alignment horizontal="center" vertical="center" wrapText="1"/>
      <protection locked="0"/>
    </xf>
    <xf numFmtId="0" fontId="8" fillId="3" borderId="81" xfId="0" applyFont="1" applyFill="1" applyBorder="1" applyAlignment="1" applyProtection="1">
      <alignment vertical="center" wrapText="1"/>
      <protection locked="0"/>
    </xf>
    <xf numFmtId="0" fontId="16" fillId="0" borderId="74" xfId="12" applyFont="1" applyBorder="1" applyAlignment="1" applyProtection="1">
      <alignment horizontal="center" vertical="center" wrapText="1"/>
      <protection locked="0"/>
    </xf>
    <xf numFmtId="0" fontId="16" fillId="0" borderId="29" xfId="0" applyFont="1" applyBorder="1" applyAlignment="1" applyProtection="1">
      <alignment horizontal="center" vertical="center" wrapText="1"/>
      <protection locked="0"/>
    </xf>
    <xf numFmtId="0" fontId="16" fillId="0" borderId="29" xfId="0" applyFont="1" applyBorder="1" applyAlignment="1">
      <alignment horizontal="center" vertical="center" wrapText="1"/>
    </xf>
    <xf numFmtId="0" fontId="8" fillId="0" borderId="53" xfId="0" applyFont="1" applyBorder="1" applyAlignment="1" applyProtection="1">
      <alignment horizontal="left" vertical="center" wrapText="1"/>
      <protection locked="0"/>
    </xf>
    <xf numFmtId="0" fontId="8" fillId="0" borderId="39" xfId="0" quotePrefix="1" applyFont="1" applyBorder="1" applyAlignment="1" applyProtection="1">
      <alignment vertical="center" wrapText="1"/>
      <protection locked="0"/>
    </xf>
    <xf numFmtId="0" fontId="8" fillId="3" borderId="80" xfId="0" applyFont="1" applyFill="1" applyBorder="1" applyAlignment="1" applyProtection="1">
      <alignment horizontal="center" vertical="center" wrapText="1"/>
      <protection locked="0"/>
    </xf>
    <xf numFmtId="169" fontId="8" fillId="3" borderId="79" xfId="0" applyNumberFormat="1" applyFont="1" applyFill="1" applyBorder="1" applyAlignment="1" applyProtection="1">
      <alignment horizontal="center" vertical="center" wrapText="1"/>
      <protection locked="0"/>
    </xf>
    <xf numFmtId="2" fontId="8" fillId="3" borderId="79" xfId="0" applyNumberFormat="1" applyFont="1" applyFill="1" applyBorder="1" applyAlignment="1" applyProtection="1">
      <alignment horizontal="center" vertical="center" wrapText="1"/>
      <protection locked="0"/>
    </xf>
    <xf numFmtId="2" fontId="8" fillId="3" borderId="80" xfId="0" applyNumberFormat="1" applyFont="1" applyFill="1" applyBorder="1" applyAlignment="1" applyProtection="1">
      <alignment horizontal="center" vertical="center" wrapText="1"/>
      <protection locked="0"/>
    </xf>
    <xf numFmtId="0" fontId="8" fillId="3" borderId="76" xfId="0" applyFont="1" applyFill="1" applyBorder="1" applyAlignment="1" applyProtection="1">
      <alignment horizontal="center" vertical="center" wrapText="1"/>
      <protection locked="0"/>
    </xf>
    <xf numFmtId="169" fontId="8" fillId="3" borderId="76" xfId="0" applyNumberFormat="1" applyFont="1" applyFill="1" applyBorder="1" applyAlignment="1" applyProtection="1">
      <alignment horizontal="center" vertical="center" wrapText="1"/>
      <protection locked="0"/>
    </xf>
    <xf numFmtId="2" fontId="163" fillId="66" borderId="39" xfId="0" applyNumberFormat="1" applyFont="1" applyFill="1" applyBorder="1" applyAlignment="1">
      <alignment horizontal="center" vertical="center" wrapText="1"/>
    </xf>
    <xf numFmtId="0" fontId="8" fillId="3" borderId="32" xfId="0" applyFont="1" applyFill="1" applyBorder="1" applyAlignment="1" applyProtection="1">
      <alignment horizontal="center" vertical="center" wrapText="1"/>
      <protection locked="0"/>
    </xf>
    <xf numFmtId="0" fontId="8" fillId="0" borderId="0" xfId="0" applyFont="1" applyAlignment="1">
      <alignment horizontal="center" vertical="center"/>
    </xf>
    <xf numFmtId="17" fontId="8" fillId="0" borderId="38" xfId="0" applyNumberFormat="1" applyFont="1" applyBorder="1" applyAlignment="1" applyProtection="1">
      <alignment horizontal="center" vertical="center" wrapText="1"/>
      <protection locked="0"/>
    </xf>
    <xf numFmtId="0" fontId="140" fillId="0" borderId="0" xfId="0" applyFont="1" applyAlignment="1" applyProtection="1">
      <alignment horizontal="center" vertical="center" wrapText="1"/>
      <protection locked="0"/>
    </xf>
    <xf numFmtId="14" fontId="8" fillId="3" borderId="30" xfId="0" applyNumberFormat="1" applyFont="1" applyFill="1" applyBorder="1" applyAlignment="1" applyProtection="1">
      <alignment horizontal="right" vertical="center" wrapText="1"/>
      <protection locked="0"/>
    </xf>
    <xf numFmtId="14" fontId="8" fillId="3" borderId="81" xfId="0" applyNumberFormat="1" applyFont="1" applyFill="1" applyBorder="1" applyAlignment="1" applyProtection="1">
      <alignment horizontal="right" vertical="center" wrapText="1"/>
      <protection locked="0"/>
    </xf>
    <xf numFmtId="20" fontId="12" fillId="0" borderId="94" xfId="0" applyNumberFormat="1" applyFont="1" applyBorder="1" applyAlignment="1" applyProtection="1">
      <alignment horizontal="center" vertical="center" wrapText="1"/>
      <protection locked="0"/>
    </xf>
    <xf numFmtId="168" fontId="12" fillId="0" borderId="94" xfId="0" applyNumberFormat="1" applyFont="1" applyBorder="1" applyAlignment="1" applyProtection="1">
      <alignment horizontal="center" vertical="center" wrapText="1"/>
      <protection locked="0"/>
    </xf>
    <xf numFmtId="14" fontId="8" fillId="3" borderId="30" xfId="0" applyNumberFormat="1" applyFont="1" applyFill="1" applyBorder="1" applyAlignment="1" applyProtection="1">
      <alignment vertical="center" wrapText="1"/>
      <protection locked="0"/>
    </xf>
    <xf numFmtId="14" fontId="8" fillId="3" borderId="81" xfId="0" applyNumberFormat="1" applyFont="1" applyFill="1" applyBorder="1" applyAlignment="1" applyProtection="1">
      <alignment vertical="center" wrapText="1"/>
      <protection locked="0"/>
    </xf>
    <xf numFmtId="168" fontId="8" fillId="3" borderId="81" xfId="0" applyNumberFormat="1" applyFont="1" applyFill="1" applyBorder="1" applyAlignment="1" applyProtection="1">
      <alignment vertical="center" wrapText="1"/>
      <protection locked="0"/>
    </xf>
    <xf numFmtId="0" fontId="126" fillId="3" borderId="28" xfId="0" applyFont="1" applyFill="1" applyBorder="1" applyAlignment="1">
      <alignment horizontal="center" vertical="center" wrapText="1"/>
    </xf>
    <xf numFmtId="0" fontId="126" fillId="3" borderId="30" xfId="0" applyFont="1" applyFill="1" applyBorder="1" applyAlignment="1">
      <alignment horizontal="center" vertical="center" wrapText="1"/>
    </xf>
    <xf numFmtId="0" fontId="140" fillId="0" borderId="81" xfId="0" applyFont="1" applyBorder="1" applyAlignment="1" applyProtection="1">
      <alignment horizontal="center" vertical="center" wrapText="1"/>
      <protection locked="0"/>
    </xf>
    <xf numFmtId="0" fontId="8" fillId="0" borderId="0" xfId="12" applyFont="1" applyAlignment="1" applyProtection="1">
      <alignment horizontal="center" vertical="center" wrapText="1"/>
      <protection locked="0"/>
    </xf>
    <xf numFmtId="1" fontId="8" fillId="0" borderId="0" xfId="2" applyNumberFormat="1" applyFont="1" applyAlignment="1">
      <alignment horizontal="center" vertical="center" wrapText="1"/>
    </xf>
    <xf numFmtId="0" fontId="16" fillId="0" borderId="77" xfId="1" applyFont="1" applyBorder="1" applyAlignment="1" applyProtection="1">
      <alignment horizontal="center" vertical="center" wrapText="1"/>
      <protection locked="0"/>
    </xf>
    <xf numFmtId="0" fontId="140" fillId="0" borderId="81" xfId="0" applyFont="1" applyBorder="1" applyAlignment="1" applyProtection="1">
      <alignment horizontal="left" vertical="center" wrapText="1"/>
      <protection locked="0"/>
    </xf>
    <xf numFmtId="0" fontId="126" fillId="3" borderId="81" xfId="0" applyFont="1" applyFill="1" applyBorder="1" applyAlignment="1">
      <alignment horizontal="left" vertical="center" wrapText="1"/>
    </xf>
    <xf numFmtId="0" fontId="126" fillId="0" borderId="2" xfId="0" applyFont="1" applyBorder="1" applyAlignment="1">
      <alignment horizontal="left" vertical="center" wrapText="1"/>
    </xf>
    <xf numFmtId="0" fontId="126" fillId="0" borderId="30" xfId="0" applyFont="1" applyBorder="1" applyAlignment="1">
      <alignment horizontal="left" vertical="center" wrapText="1"/>
    </xf>
    <xf numFmtId="169" fontId="186" fillId="3" borderId="71" xfId="0" applyNumberFormat="1" applyFont="1" applyFill="1" applyBorder="1" applyAlignment="1">
      <alignment horizontal="center" vertical="center"/>
    </xf>
    <xf numFmtId="200" fontId="8" fillId="0" borderId="30" xfId="0" applyNumberFormat="1" applyFont="1" applyBorder="1" applyAlignment="1" applyProtection="1">
      <alignment horizontal="center" vertical="center" wrapText="1"/>
      <protection locked="0"/>
    </xf>
    <xf numFmtId="169" fontId="184" fillId="3" borderId="71" xfId="1" applyNumberFormat="1" applyFont="1" applyFill="1" applyBorder="1" applyAlignment="1" applyProtection="1">
      <alignment horizontal="center" vertical="center" wrapText="1" shrinkToFit="1"/>
      <protection locked="0"/>
    </xf>
    <xf numFmtId="169" fontId="186" fillId="3" borderId="72" xfId="0" applyNumberFormat="1" applyFont="1" applyFill="1" applyBorder="1" applyAlignment="1">
      <alignment horizontal="center" vertical="center"/>
    </xf>
    <xf numFmtId="200" fontId="126" fillId="0" borderId="30" xfId="0" applyNumberFormat="1" applyFont="1" applyBorder="1" applyAlignment="1">
      <alignment horizontal="center" vertical="center"/>
    </xf>
    <xf numFmtId="169" fontId="184" fillId="3" borderId="72" xfId="1" applyNumberFormat="1" applyFont="1" applyFill="1" applyBorder="1" applyAlignment="1" applyProtection="1">
      <alignment horizontal="center" vertical="center" wrapText="1" shrinkToFit="1"/>
      <protection locked="0"/>
    </xf>
    <xf numFmtId="1" fontId="163" fillId="3" borderId="81" xfId="0" applyNumberFormat="1" applyFont="1" applyFill="1" applyBorder="1" applyAlignment="1">
      <alignment horizontal="center" vertical="center" wrapText="1"/>
    </xf>
    <xf numFmtId="2" fontId="8" fillId="3" borderId="53" xfId="0" applyNumberFormat="1" applyFont="1" applyFill="1" applyBorder="1" applyAlignment="1" applyProtection="1">
      <alignment horizontal="center" vertical="center" wrapText="1"/>
      <protection locked="0"/>
    </xf>
    <xf numFmtId="1" fontId="163" fillId="3" borderId="30" xfId="0" applyNumberFormat="1" applyFont="1" applyFill="1" applyBorder="1" applyAlignment="1">
      <alignment horizontal="center" vertical="center" wrapText="1"/>
    </xf>
    <xf numFmtId="2" fontId="8" fillId="3" borderId="28" xfId="0" applyNumberFormat="1" applyFont="1" applyFill="1" applyBorder="1" applyAlignment="1" applyProtection="1">
      <alignment horizontal="center" vertical="center" wrapText="1"/>
      <protection locked="0"/>
    </xf>
    <xf numFmtId="0" fontId="8" fillId="0" borderId="63" xfId="0" applyFont="1" applyBorder="1" applyAlignment="1" applyProtection="1">
      <alignment vertical="center" wrapText="1"/>
      <protection locked="0"/>
    </xf>
    <xf numFmtId="0" fontId="8" fillId="0" borderId="68" xfId="0" applyFont="1" applyBorder="1" applyAlignment="1" applyProtection="1">
      <alignment horizontal="center" vertical="center" wrapText="1"/>
      <protection locked="0"/>
    </xf>
    <xf numFmtId="0" fontId="17" fillId="0" borderId="69" xfId="0" applyFont="1" applyBorder="1" applyAlignment="1" applyProtection="1">
      <alignment horizontal="center" vertical="center" wrapText="1"/>
      <protection locked="0"/>
    </xf>
    <xf numFmtId="0" fontId="8" fillId="0" borderId="23" xfId="0" applyFont="1" applyBorder="1" applyAlignment="1" applyProtection="1">
      <alignment horizontal="center" vertical="center" wrapText="1"/>
      <protection locked="0"/>
    </xf>
    <xf numFmtId="0" fontId="136" fillId="0" borderId="31" xfId="1" applyFont="1" applyBorder="1" applyAlignment="1" applyProtection="1">
      <alignment vertical="center" wrapText="1"/>
      <protection locked="0"/>
    </xf>
    <xf numFmtId="17" fontId="17" fillId="0" borderId="30" xfId="0" applyNumberFormat="1" applyFont="1" applyBorder="1" applyAlignment="1" applyProtection="1">
      <alignment horizontal="center" vertical="center" wrapText="1"/>
      <protection locked="0"/>
    </xf>
    <xf numFmtId="20" fontId="126" fillId="0" borderId="81" xfId="0" applyNumberFormat="1" applyFont="1" applyBorder="1" applyAlignment="1" applyProtection="1">
      <alignment horizontal="center" vertical="center" wrapText="1"/>
      <protection locked="0"/>
    </xf>
    <xf numFmtId="169" fontId="8" fillId="0" borderId="81" xfId="0" applyNumberFormat="1" applyFont="1" applyBorder="1" applyAlignment="1" applyProtection="1">
      <alignment horizontal="center" vertical="center" wrapText="1"/>
      <protection locked="0"/>
    </xf>
    <xf numFmtId="20" fontId="8" fillId="78" borderId="29" xfId="0" applyNumberFormat="1" applyFont="1" applyFill="1" applyBorder="1" applyAlignment="1" applyProtection="1">
      <alignment horizontal="center" vertical="center" wrapText="1"/>
      <protection locked="0"/>
    </xf>
    <xf numFmtId="0" fontId="8" fillId="78" borderId="38" xfId="0" applyFont="1" applyFill="1" applyBorder="1" applyAlignment="1" applyProtection="1">
      <alignment horizontal="center" vertical="center" wrapText="1"/>
      <protection locked="0"/>
    </xf>
    <xf numFmtId="0" fontId="8" fillId="78" borderId="29" xfId="0" applyFont="1" applyFill="1" applyBorder="1" applyAlignment="1" applyProtection="1">
      <alignment horizontal="center" vertical="center" wrapText="1"/>
      <protection locked="0"/>
    </xf>
    <xf numFmtId="0" fontId="8" fillId="78" borderId="77" xfId="0" applyFont="1" applyFill="1" applyBorder="1" applyAlignment="1" applyProtection="1">
      <alignment horizontal="center" vertical="center" wrapText="1"/>
      <protection locked="0"/>
    </xf>
    <xf numFmtId="0" fontId="8" fillId="78" borderId="32" xfId="0" applyFont="1" applyFill="1" applyBorder="1" applyAlignment="1" applyProtection="1">
      <alignment horizontal="center" vertical="center" wrapText="1"/>
      <protection locked="0"/>
    </xf>
    <xf numFmtId="0" fontId="8" fillId="78" borderId="33" xfId="0" applyFont="1" applyFill="1" applyBorder="1" applyAlignment="1" applyProtection="1">
      <alignment horizontal="center" vertical="center" wrapText="1"/>
      <protection locked="0"/>
    </xf>
    <xf numFmtId="0" fontId="8" fillId="78" borderId="100" xfId="0" applyFont="1" applyFill="1" applyBorder="1" applyAlignment="1" applyProtection="1">
      <alignment horizontal="center" vertical="center" wrapText="1"/>
      <protection locked="0"/>
    </xf>
    <xf numFmtId="0" fontId="8" fillId="78" borderId="57" xfId="0" applyFont="1" applyFill="1" applyBorder="1" applyAlignment="1" applyProtection="1">
      <alignment horizontal="center" vertical="center" wrapText="1"/>
      <protection locked="0"/>
    </xf>
    <xf numFmtId="0" fontId="8" fillId="78" borderId="74" xfId="0" applyFont="1" applyFill="1" applyBorder="1" applyAlignment="1" applyProtection="1">
      <alignment horizontal="center" vertical="center" wrapText="1"/>
      <protection locked="0"/>
    </xf>
    <xf numFmtId="0" fontId="8" fillId="78" borderId="79" xfId="0" applyFont="1" applyFill="1" applyBorder="1" applyAlignment="1" applyProtection="1">
      <alignment horizontal="center" vertical="center" wrapText="1"/>
      <protection locked="0"/>
    </xf>
    <xf numFmtId="0" fontId="8" fillId="80" borderId="100" xfId="0" applyFont="1" applyFill="1" applyBorder="1" applyAlignment="1" applyProtection="1">
      <alignment horizontal="center" vertical="center" wrapText="1"/>
      <protection locked="0"/>
    </xf>
    <xf numFmtId="168" fontId="140" fillId="3" borderId="39" xfId="0" applyNumberFormat="1" applyFont="1" applyFill="1" applyBorder="1" applyAlignment="1" applyProtection="1">
      <alignment horizontal="left" vertical="center" wrapText="1"/>
      <protection locked="0"/>
    </xf>
    <xf numFmtId="20" fontId="126" fillId="49" borderId="39" xfId="0" applyNumberFormat="1" applyFont="1" applyFill="1" applyBorder="1" applyAlignment="1" applyProtection="1">
      <alignment horizontal="center" vertical="center" wrapText="1"/>
      <protection locked="0"/>
    </xf>
    <xf numFmtId="0" fontId="8" fillId="78" borderId="101" xfId="0" applyFont="1" applyFill="1" applyBorder="1" applyAlignment="1" applyProtection="1">
      <alignment horizontal="center" vertical="center" wrapText="1"/>
      <protection locked="0"/>
    </xf>
    <xf numFmtId="0" fontId="8" fillId="78" borderId="54" xfId="0" applyFont="1" applyFill="1" applyBorder="1" applyAlignment="1" applyProtection="1">
      <alignment horizontal="center" vertical="center" wrapText="1"/>
      <protection locked="0"/>
    </xf>
    <xf numFmtId="0" fontId="8" fillId="78" borderId="89" xfId="0" applyFont="1" applyFill="1" applyBorder="1" applyAlignment="1" applyProtection="1">
      <alignment horizontal="center" vertical="center" wrapText="1"/>
      <protection locked="0"/>
    </xf>
    <xf numFmtId="168" fontId="140" fillId="3" borderId="30" xfId="0" applyNumberFormat="1" applyFont="1" applyFill="1" applyBorder="1" applyAlignment="1" applyProtection="1">
      <alignment horizontal="left" vertical="center" wrapText="1"/>
      <protection locked="0"/>
    </xf>
    <xf numFmtId="0" fontId="8" fillId="80" borderId="52" xfId="0" applyFont="1" applyFill="1" applyBorder="1" applyAlignment="1" applyProtection="1">
      <alignment horizontal="center" vertical="center" wrapText="1"/>
      <protection locked="0"/>
    </xf>
    <xf numFmtId="0" fontId="8" fillId="80" borderId="54" xfId="0" applyFont="1" applyFill="1" applyBorder="1" applyAlignment="1" applyProtection="1">
      <alignment horizontal="center" vertical="center" wrapText="1"/>
      <protection locked="0"/>
    </xf>
    <xf numFmtId="20" fontId="8" fillId="80" borderId="29" xfId="0" applyNumberFormat="1" applyFont="1" applyFill="1" applyBorder="1" applyAlignment="1" applyProtection="1">
      <alignment horizontal="center" vertical="center" wrapText="1"/>
      <protection locked="0"/>
    </xf>
    <xf numFmtId="2" fontId="8" fillId="78" borderId="79" xfId="0" applyNumberFormat="1" applyFont="1" applyFill="1" applyBorder="1" applyAlignment="1" applyProtection="1">
      <alignment horizontal="center" vertical="center" wrapText="1"/>
      <protection locked="0"/>
    </xf>
    <xf numFmtId="168" fontId="194" fillId="0" borderId="39" xfId="0" applyNumberFormat="1" applyFont="1" applyBorder="1" applyAlignment="1" applyProtection="1">
      <alignment horizontal="center" vertical="center" wrapText="1"/>
      <protection locked="0"/>
    </xf>
    <xf numFmtId="0" fontId="8" fillId="80" borderId="39" xfId="0" applyFont="1" applyFill="1" applyBorder="1" applyAlignment="1" applyProtection="1">
      <alignment horizontal="center" vertical="center" wrapText="1"/>
      <protection locked="0"/>
    </xf>
    <xf numFmtId="20" fontId="8" fillId="78" borderId="38" xfId="0" applyNumberFormat="1" applyFont="1" applyFill="1" applyBorder="1" applyAlignment="1" applyProtection="1">
      <alignment horizontal="center" vertical="center" wrapText="1"/>
      <protection locked="0"/>
    </xf>
    <xf numFmtId="0" fontId="8" fillId="79" borderId="81" xfId="0" applyFont="1" applyFill="1" applyBorder="1" applyAlignment="1" applyProtection="1">
      <alignment horizontal="center" vertical="center" wrapText="1"/>
      <protection locked="0"/>
    </xf>
    <xf numFmtId="14" fontId="8" fillId="79" borderId="39" xfId="0" applyNumberFormat="1" applyFont="1" applyFill="1" applyBorder="1" applyAlignment="1" applyProtection="1">
      <alignment horizontal="center" vertical="center" wrapText="1"/>
      <protection locked="0"/>
    </xf>
    <xf numFmtId="9" fontId="8" fillId="79" borderId="39" xfId="0" applyNumberFormat="1" applyFont="1" applyFill="1" applyBorder="1" applyAlignment="1" applyProtection="1">
      <alignment horizontal="center" vertical="center" wrapText="1"/>
      <protection locked="0"/>
    </xf>
    <xf numFmtId="14" fontId="8" fillId="27" borderId="39" xfId="0" applyNumberFormat="1" applyFont="1" applyFill="1" applyBorder="1" applyAlignment="1" applyProtection="1">
      <alignment horizontal="center" vertical="center" wrapText="1"/>
      <protection locked="0"/>
    </xf>
    <xf numFmtId="0" fontId="140" fillId="79" borderId="39" xfId="0" applyFont="1" applyFill="1" applyBorder="1" applyAlignment="1" applyProtection="1">
      <alignment horizontal="center" vertical="center" wrapText="1"/>
      <protection locked="0"/>
    </xf>
    <xf numFmtId="14" fontId="135" fillId="79" borderId="39" xfId="0" applyNumberFormat="1" applyFont="1" applyFill="1" applyBorder="1" applyAlignment="1" applyProtection="1">
      <alignment horizontal="center" vertical="center" wrapText="1"/>
      <protection locked="0"/>
    </xf>
    <xf numFmtId="0" fontId="8" fillId="79" borderId="39" xfId="0" applyFont="1" applyFill="1" applyBorder="1" applyAlignment="1">
      <alignment horizontal="center" vertical="center" wrapText="1"/>
    </xf>
    <xf numFmtId="0" fontId="8" fillId="79" borderId="30" xfId="0" applyFont="1" applyFill="1" applyBorder="1" applyAlignment="1" applyProtection="1">
      <alignment horizontal="center" vertical="center" wrapText="1"/>
      <protection locked="0"/>
    </xf>
    <xf numFmtId="0" fontId="8" fillId="79" borderId="39" xfId="0" applyFont="1" applyFill="1" applyBorder="1" applyAlignment="1">
      <alignment horizontal="justify" vertical="center"/>
    </xf>
    <xf numFmtId="167" fontId="8" fillId="79" borderId="39" xfId="0" applyNumberFormat="1" applyFont="1" applyFill="1" applyBorder="1" applyAlignment="1" applyProtection="1">
      <alignment horizontal="center" vertical="center" wrapText="1"/>
      <protection locked="0"/>
    </xf>
    <xf numFmtId="49" fontId="8" fillId="79" borderId="39" xfId="0" applyNumberFormat="1" applyFont="1" applyFill="1" applyBorder="1" applyAlignment="1" applyProtection="1">
      <alignment horizontal="center" vertical="center" wrapText="1"/>
      <protection locked="0"/>
    </xf>
    <xf numFmtId="0" fontId="8" fillId="2" borderId="39" xfId="0" applyFont="1" applyFill="1" applyBorder="1" applyAlignment="1" applyProtection="1">
      <alignment horizontal="center" vertical="center" wrapText="1"/>
      <protection locked="0"/>
    </xf>
    <xf numFmtId="0" fontId="8" fillId="81" borderId="39" xfId="0" applyFont="1" applyFill="1" applyBorder="1" applyAlignment="1" applyProtection="1">
      <alignment horizontal="center" vertical="center" wrapText="1"/>
      <protection locked="0"/>
    </xf>
    <xf numFmtId="17" fontId="8" fillId="79" borderId="39" xfId="0" applyNumberFormat="1" applyFont="1" applyFill="1" applyBorder="1" applyAlignment="1" applyProtection="1">
      <alignment horizontal="center" vertical="center" wrapText="1"/>
      <protection locked="0"/>
    </xf>
    <xf numFmtId="202" fontId="8" fillId="79" borderId="39" xfId="0" applyNumberFormat="1" applyFont="1" applyFill="1" applyBorder="1" applyAlignment="1" applyProtection="1">
      <alignment horizontal="center" vertical="center" wrapText="1"/>
      <protection locked="0"/>
    </xf>
    <xf numFmtId="0" fontId="8" fillId="79" borderId="39" xfId="0" applyFont="1" applyFill="1" applyBorder="1" applyAlignment="1" applyProtection="1">
      <alignment vertical="center" wrapText="1"/>
      <protection locked="0"/>
    </xf>
    <xf numFmtId="167" fontId="8" fillId="29" borderId="39" xfId="0" applyNumberFormat="1" applyFont="1" applyFill="1" applyBorder="1" applyAlignment="1" applyProtection="1">
      <alignment horizontal="center" vertical="center" wrapText="1"/>
      <protection locked="0"/>
    </xf>
    <xf numFmtId="20" fontId="8" fillId="29" borderId="39" xfId="0" applyNumberFormat="1" applyFont="1" applyFill="1" applyBorder="1" applyAlignment="1" applyProtection="1">
      <alignment horizontal="center" vertical="center" wrapText="1"/>
      <protection locked="0"/>
    </xf>
    <xf numFmtId="14" fontId="8" fillId="3" borderId="81" xfId="0" applyNumberFormat="1" applyFont="1" applyFill="1" applyBorder="1" applyAlignment="1" applyProtection="1">
      <alignment horizontal="center" vertical="center" wrapText="1"/>
      <protection locked="0"/>
    </xf>
    <xf numFmtId="0" fontId="8" fillId="79" borderId="0" xfId="0" applyFont="1" applyFill="1" applyAlignment="1" applyProtection="1">
      <alignment horizontal="center" vertical="center" wrapText="1"/>
      <protection locked="0"/>
    </xf>
    <xf numFmtId="0" fontId="8" fillId="79" borderId="32" xfId="0" applyFont="1" applyFill="1" applyBorder="1" applyAlignment="1" applyProtection="1">
      <alignment horizontal="center" vertical="center" wrapText="1"/>
      <protection locked="0"/>
    </xf>
    <xf numFmtId="14" fontId="8" fillId="79" borderId="0" xfId="0" applyNumberFormat="1" applyFont="1" applyFill="1" applyAlignment="1" applyProtection="1">
      <alignment horizontal="center" vertical="center" wrapText="1"/>
      <protection locked="0"/>
    </xf>
    <xf numFmtId="9" fontId="8" fillId="3" borderId="39" xfId="0" applyNumberFormat="1" applyFont="1" applyFill="1" applyBorder="1" applyAlignment="1" applyProtection="1">
      <alignment horizontal="center" vertical="center" wrapText="1"/>
      <protection locked="0"/>
    </xf>
    <xf numFmtId="0" fontId="8" fillId="0" borderId="100" xfId="0" applyFont="1" applyBorder="1" applyAlignment="1" applyProtection="1">
      <alignment horizontal="center" vertical="center" wrapText="1"/>
      <protection locked="0"/>
    </xf>
    <xf numFmtId="0" fontId="8" fillId="79" borderId="78" xfId="0" applyFont="1" applyFill="1" applyBorder="1" applyAlignment="1" applyProtection="1">
      <alignment horizontal="center" vertical="center" wrapText="1"/>
      <protection locked="0"/>
    </xf>
    <xf numFmtId="0" fontId="8" fillId="0" borderId="102" xfId="0" applyFont="1" applyBorder="1" applyAlignment="1" applyProtection="1">
      <alignment horizontal="center" vertical="center" wrapText="1"/>
      <protection locked="0"/>
    </xf>
    <xf numFmtId="167" fontId="8" fillId="0" borderId="39" xfId="0" applyNumberFormat="1" applyFont="1" applyBorder="1" applyAlignment="1" applyProtection="1">
      <alignment horizontal="center" wrapText="1"/>
      <protection locked="0"/>
    </xf>
    <xf numFmtId="168" fontId="8" fillId="0" borderId="39" xfId="0" applyNumberFormat="1" applyFont="1" applyBorder="1" applyAlignment="1" applyProtection="1">
      <alignment horizontal="center" wrapText="1"/>
      <protection locked="0"/>
    </xf>
    <xf numFmtId="1" fontId="8" fillId="0" borderId="39" xfId="0" applyNumberFormat="1" applyFont="1" applyBorder="1" applyAlignment="1" applyProtection="1">
      <alignment horizontal="center" wrapText="1"/>
      <protection locked="0"/>
    </xf>
    <xf numFmtId="0" fontId="8" fillId="3" borderId="39" xfId="0" applyFont="1" applyFill="1" applyBorder="1" applyAlignment="1" applyProtection="1">
      <alignment horizontal="center" wrapText="1"/>
      <protection locked="0"/>
    </xf>
    <xf numFmtId="0" fontId="8" fillId="0" borderId="39" xfId="0" applyFont="1" applyBorder="1" applyAlignment="1">
      <alignment vertical="top" wrapText="1"/>
    </xf>
    <xf numFmtId="14" fontId="8" fillId="0" borderId="39" xfId="0" applyNumberFormat="1" applyFont="1" applyBorder="1" applyAlignment="1" applyProtection="1">
      <alignment horizontal="center" wrapText="1"/>
      <protection locked="0"/>
    </xf>
    <xf numFmtId="167" fontId="18" fillId="0" borderId="30" xfId="0" applyNumberFormat="1" applyFont="1" applyBorder="1" applyAlignment="1" applyProtection="1">
      <alignment horizontal="center" vertical="center" wrapText="1"/>
      <protection locked="0"/>
    </xf>
    <xf numFmtId="168" fontId="18" fillId="0" borderId="30" xfId="0" applyNumberFormat="1" applyFont="1" applyBorder="1" applyAlignment="1" applyProtection="1">
      <alignment horizontal="center" vertical="center" wrapText="1"/>
      <protection locked="0"/>
    </xf>
    <xf numFmtId="0" fontId="18" fillId="0" borderId="85" xfId="0" applyFont="1" applyBorder="1" applyAlignment="1" applyProtection="1">
      <alignment horizontal="center" vertical="center" wrapText="1"/>
      <protection locked="0"/>
    </xf>
    <xf numFmtId="205" fontId="8" fillId="3" borderId="39" xfId="0" applyNumberFormat="1" applyFont="1" applyFill="1" applyBorder="1" applyAlignment="1">
      <alignment horizontal="center" vertical="center" wrapText="1"/>
    </xf>
    <xf numFmtId="49" fontId="8" fillId="0" borderId="39" xfId="0" applyNumberFormat="1" applyFont="1" applyBorder="1" applyAlignment="1">
      <alignment horizontal="left" vertical="center" wrapText="1"/>
    </xf>
    <xf numFmtId="0" fontId="8" fillId="3" borderId="39" xfId="0" applyFont="1" applyFill="1" applyBorder="1" applyAlignment="1" applyProtection="1">
      <alignment horizontal="center" vertical="center" wrapText="1"/>
      <protection locked="0" hidden="1"/>
    </xf>
    <xf numFmtId="0" fontId="8" fillId="0" borderId="39" xfId="0" applyFont="1" applyBorder="1" applyAlignment="1" applyProtection="1">
      <alignment horizontal="center" vertical="center" wrapText="1"/>
      <protection locked="0" hidden="1"/>
    </xf>
    <xf numFmtId="49" fontId="8" fillId="78" borderId="29" xfId="0" applyNumberFormat="1" applyFont="1" applyFill="1" applyBorder="1" applyAlignment="1" applyProtection="1">
      <alignment horizontal="center" vertical="center" wrapText="1"/>
      <protection locked="0"/>
    </xf>
    <xf numFmtId="0" fontId="8" fillId="80" borderId="58" xfId="0" applyFont="1" applyFill="1" applyBorder="1" applyAlignment="1" applyProtection="1">
      <alignment horizontal="center" vertical="center" wrapText="1"/>
      <protection locked="0"/>
    </xf>
    <xf numFmtId="0" fontId="8" fillId="82" borderId="39" xfId="0" applyFont="1" applyFill="1" applyBorder="1" applyAlignment="1" applyProtection="1">
      <alignment horizontal="center" vertical="center" wrapText="1"/>
      <protection locked="0"/>
    </xf>
    <xf numFmtId="0" fontId="8" fillId="78" borderId="86" xfId="0" applyFont="1" applyFill="1" applyBorder="1" applyAlignment="1" applyProtection="1">
      <alignment horizontal="center" vertical="center" wrapText="1"/>
      <protection locked="0"/>
    </xf>
    <xf numFmtId="168" fontId="8" fillId="3" borderId="39" xfId="0" applyNumberFormat="1" applyFont="1" applyFill="1" applyBorder="1" applyAlignment="1">
      <alignment horizontal="center" vertical="center" wrapText="1"/>
    </xf>
    <xf numFmtId="0" fontId="8" fillId="80" borderId="81" xfId="0" applyFont="1" applyFill="1" applyBorder="1" applyAlignment="1" applyProtection="1">
      <alignment horizontal="center" vertical="center" wrapText="1"/>
      <protection locked="0"/>
    </xf>
    <xf numFmtId="169" fontId="16" fillId="0" borderId="107" xfId="0" applyNumberFormat="1" applyFont="1" applyBorder="1" applyAlignment="1" applyProtection="1">
      <alignment horizontal="center" vertical="center" wrapText="1"/>
      <protection locked="0"/>
    </xf>
    <xf numFmtId="0" fontId="16" fillId="65" borderId="107" xfId="0" applyFont="1" applyFill="1" applyBorder="1" applyAlignment="1" applyProtection="1">
      <alignment horizontal="center" vertical="center" wrapText="1"/>
      <protection locked="0"/>
    </xf>
    <xf numFmtId="169" fontId="8" fillId="65" borderId="107" xfId="0" applyNumberFormat="1" applyFont="1" applyFill="1" applyBorder="1" applyAlignment="1" applyProtection="1">
      <alignment horizontal="center" vertical="center" wrapText="1"/>
      <protection locked="0"/>
    </xf>
    <xf numFmtId="0" fontId="16" fillId="64" borderId="107" xfId="1" applyFont="1" applyFill="1" applyBorder="1" applyAlignment="1" applyProtection="1">
      <alignment horizontal="center" vertical="center" wrapText="1"/>
      <protection locked="0"/>
    </xf>
    <xf numFmtId="0" fontId="18" fillId="0" borderId="107" xfId="0" applyFont="1" applyBorder="1" applyAlignment="1" applyProtection="1">
      <alignment horizontal="center" vertical="center" wrapText="1"/>
      <protection locked="0"/>
    </xf>
    <xf numFmtId="0" fontId="8" fillId="0" borderId="106" xfId="0" applyFont="1" applyBorder="1" applyAlignment="1" applyProtection="1">
      <alignment horizontal="center" vertical="center" wrapText="1"/>
      <protection locked="0"/>
    </xf>
    <xf numFmtId="0" fontId="8" fillId="0" borderId="106" xfId="0" applyFont="1" applyBorder="1" applyAlignment="1" applyProtection="1">
      <alignment vertical="center" wrapText="1"/>
      <protection locked="0"/>
    </xf>
    <xf numFmtId="0" fontId="18" fillId="0" borderId="106" xfId="0" applyFont="1" applyBorder="1" applyAlignment="1" applyProtection="1">
      <alignment horizontal="center" vertical="center" wrapText="1"/>
      <protection locked="0"/>
    </xf>
    <xf numFmtId="0" fontId="18" fillId="0" borderId="106" xfId="0" applyFont="1" applyBorder="1" applyAlignment="1" applyProtection="1">
      <alignment vertical="center" wrapText="1"/>
      <protection locked="0"/>
    </xf>
    <xf numFmtId="0" fontId="16" fillId="0" borderId="106" xfId="1" applyFont="1" applyBorder="1" applyAlignment="1" applyProtection="1">
      <alignment vertical="center" wrapText="1"/>
      <protection locked="0"/>
    </xf>
    <xf numFmtId="0" fontId="16" fillId="0" borderId="106" xfId="1" applyFont="1" applyBorder="1" applyAlignment="1" applyProtection="1">
      <alignment horizontal="center" vertical="center" wrapText="1"/>
      <protection locked="0"/>
    </xf>
    <xf numFmtId="0" fontId="8" fillId="3" borderId="106" xfId="5" applyFont="1" applyFill="1" applyBorder="1" applyAlignment="1" applyProtection="1">
      <alignment horizontal="center" vertical="center" wrapText="1"/>
      <protection locked="0"/>
    </xf>
    <xf numFmtId="0" fontId="8" fillId="3" borderId="106" xfId="0" applyFont="1" applyFill="1" applyBorder="1" applyAlignment="1" applyProtection="1">
      <alignment horizontal="center" vertical="center" wrapText="1"/>
      <protection locked="0"/>
    </xf>
    <xf numFmtId="0" fontId="8" fillId="0" borderId="106" xfId="5" applyFont="1" applyBorder="1" applyAlignment="1" applyProtection="1">
      <alignment horizontal="center" vertical="center" wrapText="1"/>
      <protection locked="0"/>
    </xf>
    <xf numFmtId="14" fontId="8" fillId="0" borderId="106" xfId="0" applyNumberFormat="1" applyFont="1" applyBorder="1" applyAlignment="1" applyProtection="1">
      <alignment horizontal="center" vertical="center" wrapText="1"/>
      <protection locked="0"/>
    </xf>
    <xf numFmtId="167" fontId="8" fillId="0" borderId="106" xfId="5" applyNumberFormat="1" applyFont="1" applyBorder="1" applyAlignment="1" applyProtection="1">
      <alignment horizontal="center" vertical="center" wrapText="1"/>
      <protection locked="0"/>
    </xf>
    <xf numFmtId="20" fontId="8" fillId="0" borderId="106" xfId="0" applyNumberFormat="1" applyFont="1" applyBorder="1" applyAlignment="1" applyProtection="1">
      <alignment vertical="center" wrapText="1"/>
      <protection locked="0"/>
    </xf>
    <xf numFmtId="168" fontId="8" fillId="3" borderId="106" xfId="0" applyNumberFormat="1" applyFont="1" applyFill="1" applyBorder="1" applyAlignment="1" applyProtection="1">
      <alignment vertical="center" wrapText="1"/>
      <protection locked="0"/>
    </xf>
    <xf numFmtId="0" fontId="8" fillId="3" borderId="106" xfId="0" applyFont="1" applyFill="1" applyBorder="1" applyAlignment="1" applyProtection="1">
      <alignment vertical="center" wrapText="1"/>
      <protection locked="0"/>
    </xf>
    <xf numFmtId="0" fontId="8" fillId="3" borderId="106" xfId="0" applyFont="1" applyFill="1" applyBorder="1" applyAlignment="1" applyProtection="1">
      <alignment horizontal="left" vertical="center" wrapText="1"/>
      <protection locked="0"/>
    </xf>
    <xf numFmtId="0" fontId="8" fillId="0" borderId="106" xfId="8" applyFont="1" applyBorder="1" applyAlignment="1" applyProtection="1">
      <alignment horizontal="center" vertical="center" wrapText="1"/>
      <protection locked="0"/>
    </xf>
    <xf numFmtId="202" fontId="8" fillId="0" borderId="106" xfId="0" applyNumberFormat="1" applyFont="1" applyBorder="1" applyAlignment="1" applyProtection="1">
      <alignment horizontal="center" vertical="center" wrapText="1"/>
      <protection locked="0"/>
    </xf>
    <xf numFmtId="14" fontId="8" fillId="3" borderId="106" xfId="0" applyNumberFormat="1" applyFont="1" applyFill="1" applyBorder="1" applyAlignment="1" applyProtection="1">
      <alignment horizontal="center" vertical="center" wrapText="1"/>
      <protection locked="0"/>
    </xf>
    <xf numFmtId="17" fontId="8" fillId="0" borderId="106" xfId="0" applyNumberFormat="1" applyFont="1" applyBorder="1" applyAlignment="1" applyProtection="1">
      <alignment horizontal="center" vertical="center" wrapText="1"/>
      <protection locked="0"/>
    </xf>
    <xf numFmtId="167" fontId="8" fillId="0" borderId="106" xfId="0" applyNumberFormat="1" applyFont="1" applyBorder="1" applyAlignment="1" applyProtection="1">
      <alignment horizontal="center" vertical="center" wrapText="1"/>
      <protection locked="0"/>
    </xf>
    <xf numFmtId="201" fontId="8" fillId="0" borderId="108" xfId="0" applyNumberFormat="1" applyFont="1" applyBorder="1" applyAlignment="1" applyProtection="1">
      <alignment horizontal="center" vertical="center"/>
      <protection locked="0"/>
    </xf>
    <xf numFmtId="171" fontId="8" fillId="0" borderId="106" xfId="0" applyNumberFormat="1" applyFont="1" applyBorder="1" applyAlignment="1" applyProtection="1">
      <alignment horizontal="center" vertical="center" wrapText="1"/>
      <protection locked="0"/>
    </xf>
    <xf numFmtId="169" fontId="8" fillId="0" borderId="106" xfId="0" applyNumberFormat="1" applyFont="1" applyBorder="1" applyAlignment="1" applyProtection="1">
      <alignment horizontal="center" vertical="center" wrapText="1"/>
      <protection locked="0"/>
    </xf>
    <xf numFmtId="0" fontId="8" fillId="0" borderId="106" xfId="0" applyFont="1" applyBorder="1" applyAlignment="1" applyProtection="1">
      <alignment horizontal="left"/>
      <protection locked="0"/>
    </xf>
    <xf numFmtId="169" fontId="8" fillId="0" borderId="106" xfId="0" applyNumberFormat="1" applyFont="1" applyBorder="1" applyAlignment="1" applyProtection="1">
      <alignment horizontal="center"/>
      <protection locked="0"/>
    </xf>
    <xf numFmtId="0" fontId="8" fillId="0" borderId="106" xfId="0" applyFont="1" applyBorder="1" applyAlignment="1" applyProtection="1">
      <alignment horizontal="left" vertical="center" wrapText="1"/>
      <protection locked="0"/>
    </xf>
    <xf numFmtId="200" fontId="8" fillId="0" borderId="106" xfId="0" applyNumberFormat="1" applyFont="1" applyBorder="1" applyAlignment="1" applyProtection="1">
      <alignment horizontal="center" vertical="center" wrapText="1"/>
      <protection locked="0"/>
    </xf>
    <xf numFmtId="17" fontId="8" fillId="0" borderId="106" xfId="0" applyNumberFormat="1" applyFont="1" applyBorder="1" applyAlignment="1" applyProtection="1">
      <alignment vertical="center" wrapText="1"/>
      <protection locked="0"/>
    </xf>
    <xf numFmtId="0" fontId="8" fillId="0" borderId="106" xfId="0" applyFont="1" applyBorder="1" applyAlignment="1">
      <alignment horizontal="center" vertical="center"/>
    </xf>
    <xf numFmtId="167" fontId="8" fillId="3" borderId="106" xfId="0" applyNumberFormat="1" applyFont="1" applyFill="1" applyBorder="1" applyAlignment="1" applyProtection="1">
      <alignment horizontal="center" vertical="center" wrapText="1"/>
      <protection locked="0"/>
    </xf>
    <xf numFmtId="168" fontId="8" fillId="3" borderId="106" xfId="0" applyNumberFormat="1" applyFont="1" applyFill="1" applyBorder="1" applyAlignment="1" applyProtection="1">
      <alignment horizontal="center" vertical="center" wrapText="1"/>
      <protection locked="0"/>
    </xf>
    <xf numFmtId="168" fontId="8" fillId="0" borderId="106" xfId="0" applyNumberFormat="1" applyFont="1" applyBorder="1" applyAlignment="1" applyProtection="1">
      <alignment horizontal="center" vertical="center" wrapText="1"/>
      <protection locked="0"/>
    </xf>
    <xf numFmtId="0" fontId="140" fillId="0" borderId="106" xfId="0" applyFont="1" applyBorder="1" applyAlignment="1" applyProtection="1">
      <alignment horizontal="center" vertical="center" wrapText="1"/>
      <protection locked="0"/>
    </xf>
    <xf numFmtId="0" fontId="8" fillId="0" borderId="106" xfId="0" applyFont="1" applyBorder="1" applyAlignment="1">
      <alignment horizontal="center" vertical="center" wrapText="1"/>
    </xf>
    <xf numFmtId="9" fontId="8" fillId="0" borderId="106" xfId="0" applyNumberFormat="1" applyFont="1" applyBorder="1" applyAlignment="1" applyProtection="1">
      <alignment horizontal="center" vertical="center" wrapText="1"/>
      <protection locked="0"/>
    </xf>
    <xf numFmtId="0" fontId="0" fillId="0" borderId="106" xfId="0" applyBorder="1" applyAlignment="1">
      <alignment horizontal="center" vertical="center" wrapText="1"/>
    </xf>
    <xf numFmtId="208" fontId="8" fillId="0" borderId="106" xfId="0" applyNumberFormat="1" applyFont="1" applyBorder="1" applyAlignment="1" applyProtection="1">
      <alignment horizontal="center" vertical="center" wrapText="1"/>
      <protection locked="0"/>
    </xf>
    <xf numFmtId="49" fontId="8" fillId="0" borderId="106" xfId="0" applyNumberFormat="1" applyFont="1" applyBorder="1" applyAlignment="1" applyProtection="1">
      <alignment horizontal="center" vertical="center" wrapText="1"/>
      <protection locked="0"/>
    </xf>
    <xf numFmtId="0" fontId="140" fillId="0" borderId="106" xfId="0" applyFont="1" applyBorder="1" applyAlignment="1" applyProtection="1">
      <alignment vertical="center" wrapText="1"/>
      <protection locked="0"/>
    </xf>
    <xf numFmtId="0" fontId="8" fillId="0" borderId="110" xfId="0" applyFont="1" applyBorder="1" applyAlignment="1" applyProtection="1">
      <alignment horizontal="center" vertical="center" wrapText="1"/>
      <protection locked="0"/>
    </xf>
    <xf numFmtId="0" fontId="8" fillId="0" borderId="105" xfId="0" applyFont="1" applyBorder="1" applyAlignment="1" applyProtection="1">
      <alignment horizontal="center" vertical="center" wrapText="1"/>
      <protection locked="0"/>
    </xf>
    <xf numFmtId="0" fontId="8" fillId="0" borderId="111" xfId="0" applyFont="1" applyBorder="1" applyAlignment="1" applyProtection="1">
      <alignment horizontal="center" vertical="center" wrapText="1"/>
      <protection locked="0"/>
    </xf>
    <xf numFmtId="0" fontId="126" fillId="0" borderId="106" xfId="0" applyFont="1" applyBorder="1" applyAlignment="1">
      <alignment horizontal="left" vertical="center" wrapText="1"/>
    </xf>
    <xf numFmtId="14" fontId="203" fillId="3" borderId="39" xfId="0" applyNumberFormat="1" applyFont="1" applyFill="1" applyBorder="1" applyAlignment="1">
      <alignment horizontal="center" vertical="center" wrapText="1"/>
    </xf>
    <xf numFmtId="168" fontId="204" fillId="3" borderId="39" xfId="0" applyNumberFormat="1" applyFont="1" applyFill="1" applyBorder="1" applyAlignment="1" applyProtection="1">
      <alignment horizontal="center" vertical="center" wrapText="1" shrinkToFit="1"/>
      <protection locked="0"/>
    </xf>
    <xf numFmtId="167" fontId="18" fillId="0" borderId="106" xfId="0" applyNumberFormat="1" applyFont="1" applyBorder="1" applyAlignment="1" applyProtection="1">
      <alignment horizontal="center" vertical="center" wrapText="1"/>
      <protection locked="0"/>
    </xf>
    <xf numFmtId="168" fontId="18" fillId="0" borderId="106" xfId="0" applyNumberFormat="1" applyFont="1" applyBorder="1" applyAlignment="1" applyProtection="1">
      <alignment horizontal="center" vertical="center" wrapText="1"/>
      <protection locked="0"/>
    </xf>
    <xf numFmtId="0" fontId="16" fillId="0" borderId="106" xfId="0" applyFont="1" applyBorder="1" applyAlignment="1" applyProtection="1">
      <alignment horizontal="center" vertical="center" wrapText="1"/>
      <protection locked="0"/>
    </xf>
    <xf numFmtId="0" fontId="11" fillId="0" borderId="106" xfId="0" applyFont="1" applyBorder="1" applyAlignment="1" applyProtection="1">
      <alignment horizontal="center" vertical="center" wrapText="1"/>
      <protection locked="0"/>
    </xf>
    <xf numFmtId="0" fontId="8" fillId="0" borderId="106" xfId="0" applyFont="1" applyBorder="1" applyAlignment="1" applyProtection="1">
      <alignment horizontal="left" vertical="top" wrapText="1"/>
      <protection locked="0"/>
    </xf>
    <xf numFmtId="0" fontId="16" fillId="0" borderId="106" xfId="12" applyFont="1" applyBorder="1" applyAlignment="1" applyProtection="1">
      <alignment horizontal="center" vertical="center"/>
      <protection locked="0"/>
    </xf>
    <xf numFmtId="168" fontId="16" fillId="0" borderId="106" xfId="0" applyNumberFormat="1" applyFont="1" applyBorder="1" applyAlignment="1" applyProtection="1">
      <alignment horizontal="center" vertical="center" wrapText="1"/>
      <protection locked="0"/>
    </xf>
    <xf numFmtId="168" fontId="8" fillId="0" borderId="108" xfId="0" applyNumberFormat="1" applyFont="1" applyBorder="1" applyAlignment="1" applyProtection="1">
      <alignment horizontal="center" vertical="center" wrapText="1"/>
      <protection locked="0"/>
    </xf>
    <xf numFmtId="20" fontId="8" fillId="78" borderId="39" xfId="0" applyNumberFormat="1" applyFont="1" applyFill="1" applyBorder="1" applyAlignment="1" applyProtection="1">
      <alignment horizontal="center" vertical="center" wrapText="1"/>
      <protection locked="0"/>
    </xf>
    <xf numFmtId="20" fontId="8" fillId="3" borderId="29" xfId="0" applyNumberFormat="1" applyFont="1" applyFill="1" applyBorder="1" applyAlignment="1" applyProtection="1">
      <alignment horizontal="center" vertical="center" wrapText="1"/>
      <protection locked="0"/>
    </xf>
    <xf numFmtId="20" fontId="8" fillId="80" borderId="39" xfId="0" applyNumberFormat="1" applyFont="1" applyFill="1" applyBorder="1" applyAlignment="1" applyProtection="1">
      <alignment horizontal="center" vertical="center" wrapText="1"/>
      <protection locked="0"/>
    </xf>
    <xf numFmtId="20" fontId="126" fillId="0" borderId="30" xfId="0" applyNumberFormat="1" applyFont="1" applyBorder="1" applyAlignment="1" applyProtection="1">
      <alignment horizontal="center" vertical="center" wrapText="1"/>
      <protection locked="0"/>
    </xf>
    <xf numFmtId="20" fontId="8" fillId="78" borderId="30" xfId="0" applyNumberFormat="1" applyFont="1" applyFill="1" applyBorder="1" applyAlignment="1" applyProtection="1">
      <alignment horizontal="center" vertical="center" wrapText="1"/>
      <protection locked="0"/>
    </xf>
    <xf numFmtId="14" fontId="8" fillId="0" borderId="81" xfId="0" applyNumberFormat="1" applyFont="1" applyBorder="1" applyAlignment="1" applyProtection="1">
      <alignment horizontal="center" vertical="center" wrapText="1"/>
      <protection locked="0"/>
    </xf>
    <xf numFmtId="205" fontId="8" fillId="0" borderId="106" xfId="0" applyNumberFormat="1" applyFont="1" applyBorder="1" applyAlignment="1">
      <alignment horizontal="center" vertical="center" wrapText="1"/>
    </xf>
    <xf numFmtId="168" fontId="8" fillId="0" borderId="29" xfId="0" applyNumberFormat="1" applyFont="1" applyBorder="1" applyAlignment="1" applyProtection="1">
      <alignment vertical="center" wrapText="1"/>
      <protection locked="0"/>
    </xf>
    <xf numFmtId="0" fontId="8" fillId="79" borderId="106" xfId="0" applyFont="1" applyFill="1" applyBorder="1" applyAlignment="1" applyProtection="1">
      <alignment horizontal="center" vertical="center" wrapText="1"/>
      <protection locked="0"/>
    </xf>
    <xf numFmtId="0" fontId="8" fillId="3" borderId="54" xfId="0" applyFont="1" applyFill="1" applyBorder="1" applyAlignment="1" applyProtection="1">
      <alignment horizontal="center" vertical="center" wrapText="1"/>
      <protection locked="0"/>
    </xf>
    <xf numFmtId="0" fontId="16" fillId="0" borderId="106" xfId="0" applyFont="1" applyBorder="1" applyAlignment="1">
      <alignment horizontal="center" vertical="center" wrapText="1"/>
    </xf>
    <xf numFmtId="0" fontId="184" fillId="3" borderId="106" xfId="0" applyFont="1" applyFill="1" applyBorder="1" applyAlignment="1" applyProtection="1">
      <alignment horizontal="center" vertical="center" wrapText="1"/>
      <protection locked="0"/>
    </xf>
    <xf numFmtId="0" fontId="8" fillId="3" borderId="77" xfId="0" applyFont="1" applyFill="1" applyBorder="1" applyAlignment="1" applyProtection="1">
      <alignment horizontal="center" vertical="center" wrapText="1"/>
      <protection locked="0"/>
    </xf>
    <xf numFmtId="0" fontId="8" fillId="0" borderId="89" xfId="0" applyFont="1" applyBorder="1" applyAlignment="1" applyProtection="1">
      <alignment vertical="center" wrapText="1"/>
      <protection locked="0"/>
    </xf>
    <xf numFmtId="168" fontId="140" fillId="3" borderId="39" xfId="0" applyNumberFormat="1" applyFont="1" applyFill="1" applyBorder="1" applyAlignment="1" applyProtection="1">
      <alignment horizontal="center" vertical="center" wrapText="1"/>
      <protection locked="0"/>
    </xf>
    <xf numFmtId="0" fontId="8" fillId="3" borderId="30" xfId="0" applyFont="1" applyFill="1" applyBorder="1" applyAlignment="1" applyProtection="1">
      <alignment horizontal="left" vertical="center" wrapText="1"/>
      <protection locked="0"/>
    </xf>
    <xf numFmtId="0" fontId="16" fillId="0" borderId="80" xfId="1" applyFont="1" applyBorder="1" applyAlignment="1" applyProtection="1">
      <alignment horizontal="center" vertical="center" wrapText="1"/>
      <protection locked="0"/>
    </xf>
    <xf numFmtId="169" fontId="16" fillId="0" borderId="80" xfId="0" applyNumberFormat="1" applyFont="1" applyBorder="1" applyAlignment="1" applyProtection="1">
      <alignment horizontal="center" vertical="center" wrapText="1"/>
      <protection locked="0"/>
    </xf>
    <xf numFmtId="169" fontId="16" fillId="0" borderId="76" xfId="0" applyNumberFormat="1" applyFont="1" applyBorder="1" applyAlignment="1" applyProtection="1">
      <alignment horizontal="center" vertical="center" wrapText="1"/>
      <protection locked="0"/>
    </xf>
    <xf numFmtId="169" fontId="8" fillId="79" borderId="106" xfId="0" applyNumberFormat="1" applyFont="1" applyFill="1" applyBorder="1" applyAlignment="1" applyProtection="1">
      <alignment horizontal="center" vertical="center" wrapText="1"/>
      <protection locked="0"/>
    </xf>
    <xf numFmtId="14" fontId="8" fillId="79" borderId="106" xfId="0" applyNumberFormat="1" applyFont="1" applyFill="1" applyBorder="1" applyAlignment="1" applyProtection="1">
      <alignment horizontal="center" vertical="center" wrapText="1"/>
      <protection locked="0"/>
    </xf>
    <xf numFmtId="14" fontId="184" fillId="3" borderId="106" xfId="0" applyNumberFormat="1" applyFont="1" applyFill="1" applyBorder="1" applyAlignment="1" applyProtection="1">
      <alignment horizontal="center" vertical="center" wrapText="1"/>
      <protection locked="0"/>
    </xf>
    <xf numFmtId="49" fontId="8" fillId="0" borderId="39" xfId="0" applyNumberFormat="1" applyFont="1" applyBorder="1" applyAlignment="1">
      <alignment horizontal="center" vertical="center" wrapText="1"/>
    </xf>
    <xf numFmtId="49" fontId="8" fillId="0" borderId="32" xfId="0" applyNumberFormat="1" applyFont="1" applyBorder="1" applyAlignment="1" applyProtection="1">
      <alignment horizontal="center" vertical="center" wrapText="1"/>
      <protection locked="0"/>
    </xf>
    <xf numFmtId="0" fontId="8" fillId="78" borderId="81" xfId="0" applyFont="1" applyFill="1" applyBorder="1" applyAlignment="1" applyProtection="1">
      <alignment horizontal="center" vertical="center" wrapText="1"/>
      <protection locked="0"/>
    </xf>
    <xf numFmtId="17" fontId="184" fillId="3" borderId="106" xfId="0" applyNumberFormat="1" applyFont="1" applyFill="1" applyBorder="1" applyAlignment="1" applyProtection="1">
      <alignment horizontal="center" vertical="center" wrapText="1"/>
      <protection locked="0"/>
    </xf>
    <xf numFmtId="49" fontId="8" fillId="27" borderId="106" xfId="0" applyNumberFormat="1" applyFont="1" applyFill="1" applyBorder="1" applyAlignment="1" applyProtection="1">
      <alignment horizontal="center" vertical="center" wrapText="1"/>
      <protection locked="0"/>
    </xf>
    <xf numFmtId="9" fontId="8" fillId="79" borderId="106" xfId="0" applyNumberFormat="1" applyFont="1" applyFill="1" applyBorder="1" applyAlignment="1" applyProtection="1">
      <alignment horizontal="center" vertical="center" wrapText="1"/>
      <protection locked="0"/>
    </xf>
    <xf numFmtId="49" fontId="8" fillId="3" borderId="106" xfId="0" applyNumberFormat="1" applyFont="1" applyFill="1" applyBorder="1" applyAlignment="1" applyProtection="1">
      <alignment horizontal="center" vertical="center" wrapText="1"/>
      <protection locked="0"/>
    </xf>
    <xf numFmtId="0" fontId="8" fillId="79" borderId="106" xfId="0" applyFont="1" applyFill="1" applyBorder="1" applyAlignment="1">
      <alignment horizontal="center" vertical="center" wrapText="1"/>
    </xf>
    <xf numFmtId="14" fontId="8" fillId="0" borderId="101" xfId="0" applyNumberFormat="1" applyFont="1" applyBorder="1" applyAlignment="1" applyProtection="1">
      <alignment horizontal="center" vertical="center" wrapText="1"/>
      <protection locked="0"/>
    </xf>
    <xf numFmtId="49" fontId="8" fillId="0" borderId="33" xfId="0" applyNumberFormat="1" applyFont="1" applyBorder="1" applyAlignment="1" applyProtection="1">
      <alignment horizontal="center" vertical="center" wrapText="1"/>
      <protection locked="0"/>
    </xf>
    <xf numFmtId="0" fontId="8" fillId="0" borderId="101" xfId="0" applyFont="1" applyBorder="1" applyAlignment="1" applyProtection="1">
      <alignment horizontal="center" vertical="center" wrapText="1"/>
      <protection locked="0"/>
    </xf>
    <xf numFmtId="0" fontId="184" fillId="3" borderId="30" xfId="0" applyFont="1" applyFill="1" applyBorder="1" applyAlignment="1" applyProtection="1">
      <alignment horizontal="center" vertical="center" wrapText="1"/>
      <protection locked="0"/>
    </xf>
    <xf numFmtId="0" fontId="8" fillId="80" borderId="32" xfId="0" applyFont="1" applyFill="1" applyBorder="1" applyAlignment="1" applyProtection="1">
      <alignment horizontal="center" vertical="center" wrapText="1"/>
      <protection locked="0"/>
    </xf>
    <xf numFmtId="0" fontId="8" fillId="78" borderId="52" xfId="0" applyFont="1" applyFill="1" applyBorder="1" applyAlignment="1" applyProtection="1">
      <alignment horizontal="center" vertical="center" wrapText="1"/>
      <protection locked="0"/>
    </xf>
    <xf numFmtId="0" fontId="126" fillId="0" borderId="32" xfId="0" applyFont="1" applyBorder="1" applyAlignment="1">
      <alignment horizontal="left" vertical="center" wrapText="1"/>
    </xf>
    <xf numFmtId="20" fontId="126" fillId="0" borderId="29" xfId="0" applyNumberFormat="1" applyFont="1" applyBorder="1" applyAlignment="1" applyProtection="1">
      <alignment horizontal="center" vertical="center" wrapText="1"/>
      <protection locked="0"/>
    </xf>
    <xf numFmtId="20" fontId="126" fillId="49" borderId="30" xfId="0" applyNumberFormat="1" applyFont="1" applyFill="1" applyBorder="1" applyAlignment="1" applyProtection="1">
      <alignment horizontal="center" vertical="center" wrapText="1"/>
      <protection locked="0"/>
    </xf>
    <xf numFmtId="20" fontId="8" fillId="80" borderId="30" xfId="0" applyNumberFormat="1" applyFont="1" applyFill="1" applyBorder="1" applyAlignment="1" applyProtection="1">
      <alignment horizontal="center" vertical="center" wrapText="1"/>
      <protection locked="0"/>
    </xf>
    <xf numFmtId="20" fontId="8" fillId="3" borderId="52" xfId="0" applyNumberFormat="1" applyFont="1" applyFill="1" applyBorder="1" applyAlignment="1" applyProtection="1">
      <alignment horizontal="center" vertical="center" wrapText="1"/>
      <protection locked="0"/>
    </xf>
    <xf numFmtId="0" fontId="8" fillId="78" borderId="30" xfId="0" applyFont="1" applyFill="1" applyBorder="1" applyAlignment="1" applyProtection="1">
      <alignment horizontal="center" vertical="center" wrapText="1"/>
      <protection locked="0"/>
    </xf>
    <xf numFmtId="0" fontId="8" fillId="78" borderId="53" xfId="0" applyFont="1" applyFill="1" applyBorder="1" applyAlignment="1" applyProtection="1">
      <alignment horizontal="center" vertical="center" wrapText="1"/>
      <protection locked="0"/>
    </xf>
    <xf numFmtId="0" fontId="8" fillId="29" borderId="106" xfId="0" applyFont="1" applyFill="1" applyBorder="1" applyAlignment="1" applyProtection="1">
      <alignment horizontal="center" vertical="center" wrapText="1"/>
      <protection locked="0"/>
    </xf>
    <xf numFmtId="0" fontId="8" fillId="0" borderId="109" xfId="0" applyFont="1" applyBorder="1" applyAlignment="1" applyProtection="1">
      <alignment horizontal="center" vertical="center" wrapText="1"/>
      <protection locked="0"/>
    </xf>
    <xf numFmtId="0" fontId="16" fillId="0" borderId="77" xfId="12" applyFont="1" applyBorder="1" applyAlignment="1" applyProtection="1">
      <alignment horizontal="center" vertical="center" wrapText="1"/>
      <protection locked="0"/>
    </xf>
    <xf numFmtId="0" fontId="126" fillId="79" borderId="106" xfId="0" applyFont="1" applyFill="1" applyBorder="1" applyAlignment="1">
      <alignment horizontal="left" vertical="center" wrapText="1"/>
    </xf>
    <xf numFmtId="0" fontId="8" fillId="79" borderId="106" xfId="0" applyFont="1" applyFill="1" applyBorder="1" applyAlignment="1" applyProtection="1">
      <alignment horizontal="center" vertical="top" wrapText="1"/>
      <protection locked="0"/>
    </xf>
    <xf numFmtId="0" fontId="8" fillId="0" borderId="109" xfId="0" applyFont="1" applyBorder="1" applyAlignment="1" applyProtection="1">
      <alignment vertical="center" wrapText="1"/>
      <protection locked="0"/>
    </xf>
    <xf numFmtId="0" fontId="184" fillId="3" borderId="53" xfId="1" applyFont="1" applyFill="1" applyBorder="1" applyAlignment="1" applyProtection="1">
      <alignment horizontal="center" vertical="center" wrapText="1" shrinkToFit="1"/>
      <protection locked="0"/>
    </xf>
    <xf numFmtId="0" fontId="140" fillId="3" borderId="39" xfId="0" applyFont="1" applyFill="1" applyBorder="1" applyAlignment="1" applyProtection="1">
      <alignment horizontal="left" vertical="center" wrapText="1"/>
      <protection locked="0"/>
    </xf>
    <xf numFmtId="169" fontId="184" fillId="3" borderId="73" xfId="1" applyNumberFormat="1" applyFont="1" applyFill="1" applyBorder="1" applyAlignment="1" applyProtection="1">
      <alignment horizontal="center" vertical="center" wrapText="1" shrinkToFit="1"/>
      <protection locked="0"/>
    </xf>
    <xf numFmtId="0" fontId="8" fillId="78" borderId="76" xfId="0" applyFont="1" applyFill="1" applyBorder="1" applyAlignment="1" applyProtection="1">
      <alignment horizontal="center" vertical="center" wrapText="1"/>
      <protection locked="0"/>
    </xf>
    <xf numFmtId="169" fontId="185" fillId="3" borderId="71" xfId="1" applyNumberFormat="1" applyFont="1" applyFill="1" applyBorder="1" applyAlignment="1" applyProtection="1">
      <alignment horizontal="center" vertical="center" wrapText="1" shrinkToFit="1"/>
      <protection locked="0"/>
    </xf>
    <xf numFmtId="0" fontId="16" fillId="0" borderId="32" xfId="1" applyFont="1" applyBorder="1" applyAlignment="1" applyProtection="1">
      <alignment vertical="center" wrapText="1"/>
      <protection locked="0"/>
    </xf>
    <xf numFmtId="0" fontId="16" fillId="0" borderId="79" xfId="1" applyFont="1" applyBorder="1" applyAlignment="1" applyProtection="1">
      <alignment vertical="center" wrapText="1"/>
      <protection locked="0"/>
    </xf>
    <xf numFmtId="0" fontId="16" fillId="0" borderId="33" xfId="1" applyFont="1" applyBorder="1" applyAlignment="1" applyProtection="1">
      <alignment vertical="center" wrapText="1"/>
      <protection locked="0"/>
    </xf>
    <xf numFmtId="0" fontId="16" fillId="0" borderId="100" xfId="1" applyFont="1" applyBorder="1" applyAlignment="1" applyProtection="1">
      <alignment vertical="center" wrapText="1"/>
      <protection locked="0"/>
    </xf>
    <xf numFmtId="0" fontId="8" fillId="78" borderId="58" xfId="0" applyFont="1" applyFill="1" applyBorder="1" applyAlignment="1" applyProtection="1">
      <alignment horizontal="center" vertical="center" wrapText="1"/>
      <protection locked="0"/>
    </xf>
    <xf numFmtId="0" fontId="146" fillId="0" borderId="106" xfId="0" applyFont="1" applyBorder="1" applyAlignment="1">
      <alignment horizontal="left" vertical="center" wrapText="1"/>
    </xf>
    <xf numFmtId="0" fontId="11" fillId="0" borderId="52" xfId="0" applyFont="1" applyBorder="1" applyAlignment="1" applyProtection="1">
      <alignment horizontal="center" vertical="center" wrapText="1"/>
      <protection locked="0"/>
    </xf>
    <xf numFmtId="0" fontId="15" fillId="0" borderId="39" xfId="0" applyFont="1" applyBorder="1" applyAlignment="1" applyProtection="1">
      <alignment vertical="center" wrapText="1"/>
      <protection locked="0"/>
    </xf>
    <xf numFmtId="20" fontId="8" fillId="0" borderId="106" xfId="12" applyNumberFormat="1" applyFont="1" applyBorder="1" applyAlignment="1" applyProtection="1">
      <alignment horizontal="center" vertical="center"/>
      <protection locked="0"/>
    </xf>
    <xf numFmtId="171" fontId="8" fillId="0" borderId="106" xfId="0" applyNumberFormat="1" applyFont="1" applyBorder="1" applyAlignment="1">
      <alignment horizontal="center" vertical="center" wrapText="1"/>
    </xf>
    <xf numFmtId="1" fontId="126" fillId="0" borderId="106" xfId="0" applyNumberFormat="1" applyFont="1" applyBorder="1" applyAlignment="1">
      <alignment horizontal="center" vertical="center" wrapText="1"/>
    </xf>
    <xf numFmtId="0" fontId="8" fillId="0" borderId="106" xfId="12" applyFont="1" applyBorder="1" applyAlignment="1" applyProtection="1">
      <alignment horizontal="center" vertical="center" wrapText="1"/>
      <protection locked="0"/>
    </xf>
    <xf numFmtId="0" fontId="16" fillId="0" borderId="107" xfId="0" applyFont="1" applyBorder="1" applyAlignment="1">
      <alignment horizontal="left" vertical="center" wrapText="1"/>
    </xf>
    <xf numFmtId="2" fontId="163" fillId="0" borderId="106" xfId="0" applyNumberFormat="1" applyFont="1" applyBorder="1" applyAlignment="1">
      <alignment horizontal="center" vertical="center" wrapText="1"/>
    </xf>
    <xf numFmtId="2" fontId="8" fillId="0" borderId="106" xfId="12" applyNumberFormat="1" applyFont="1" applyBorder="1" applyAlignment="1" applyProtection="1">
      <alignment horizontal="center" vertical="center"/>
      <protection locked="0"/>
    </xf>
    <xf numFmtId="0" fontId="8" fillId="0" borderId="106" xfId="2" applyFont="1" applyBorder="1" applyAlignment="1">
      <alignment horizontal="center" vertical="center" wrapText="1"/>
    </xf>
    <xf numFmtId="2" fontId="126" fillId="0" borderId="106" xfId="0" applyNumberFormat="1" applyFont="1" applyBorder="1" applyAlignment="1">
      <alignment horizontal="center" vertical="center" wrapText="1"/>
    </xf>
    <xf numFmtId="20" fontId="8" fillId="0" borderId="106" xfId="0" applyNumberFormat="1" applyFont="1" applyBorder="1" applyAlignment="1" applyProtection="1">
      <alignment horizontal="center" vertical="center" wrapText="1"/>
      <protection locked="0"/>
    </xf>
    <xf numFmtId="1" fontId="8" fillId="0" borderId="106" xfId="7302" applyNumberFormat="1" applyFont="1" applyBorder="1" applyAlignment="1">
      <alignment horizontal="center" vertical="center" wrapText="1"/>
    </xf>
    <xf numFmtId="0" fontId="8" fillId="0" borderId="107" xfId="0" applyFont="1" applyBorder="1" applyAlignment="1">
      <alignment horizontal="center" vertical="center" wrapText="1"/>
    </xf>
    <xf numFmtId="0" fontId="144" fillId="0" borderId="106" xfId="0" applyFont="1" applyBorder="1" applyAlignment="1" applyProtection="1">
      <alignment horizontal="center" vertical="center" wrapText="1"/>
      <protection locked="0"/>
    </xf>
    <xf numFmtId="1" fontId="8" fillId="0" borderId="106" xfId="0" applyNumberFormat="1" applyFont="1" applyBorder="1" applyAlignment="1" applyProtection="1">
      <alignment horizontal="center" vertical="center" wrapText="1"/>
      <protection locked="0"/>
    </xf>
    <xf numFmtId="0" fontId="8" fillId="0" borderId="107" xfId="62" applyFont="1" applyBorder="1" applyAlignment="1">
      <alignment horizontal="center" vertical="center" wrapText="1"/>
    </xf>
    <xf numFmtId="2" fontId="8" fillId="0" borderId="106" xfId="0" applyNumberFormat="1" applyFont="1" applyBorder="1" applyAlignment="1" applyProtection="1">
      <alignment horizontal="center" vertical="center" wrapText="1"/>
      <protection locked="0"/>
    </xf>
    <xf numFmtId="0" fontId="16" fillId="0" borderId="107" xfId="0" applyFont="1" applyBorder="1" applyAlignment="1" applyProtection="1">
      <alignment horizontal="left" vertical="center" wrapText="1"/>
      <protection locked="0"/>
    </xf>
    <xf numFmtId="0" fontId="16" fillId="0" borderId="112" xfId="0" applyFont="1" applyBorder="1" applyAlignment="1" applyProtection="1">
      <alignment horizontal="left" vertical="center" wrapText="1"/>
      <protection locked="0"/>
    </xf>
    <xf numFmtId="171" fontId="8" fillId="0" borderId="81" xfId="0" applyNumberFormat="1" applyFont="1" applyBorder="1" applyAlignment="1">
      <alignment horizontal="center" vertical="center" wrapText="1"/>
    </xf>
    <xf numFmtId="1" fontId="8" fillId="0" borderId="81" xfId="7302" applyNumberFormat="1" applyFont="1" applyBorder="1" applyAlignment="1">
      <alignment horizontal="center" vertical="center" wrapText="1"/>
    </xf>
    <xf numFmtId="0" fontId="8" fillId="0" borderId="106" xfId="32744" applyFont="1" applyBorder="1" applyAlignment="1">
      <alignment horizontal="center" vertical="center" wrapText="1"/>
    </xf>
    <xf numFmtId="0" fontId="8" fillId="0" borderId="107" xfId="32744" applyFont="1" applyBorder="1" applyAlignment="1">
      <alignment horizontal="center" vertical="center" wrapText="1"/>
    </xf>
    <xf numFmtId="1" fontId="8" fillId="0" borderId="106" xfId="0" applyNumberFormat="1" applyFont="1" applyBorder="1" applyAlignment="1">
      <alignment horizontal="center" vertical="center" wrapText="1"/>
    </xf>
    <xf numFmtId="0" fontId="8" fillId="0" borderId="107" xfId="0" applyFont="1" applyBorder="1" applyAlignment="1" applyProtection="1">
      <alignment horizontal="center" vertical="center" wrapText="1"/>
      <protection locked="0"/>
    </xf>
    <xf numFmtId="0" fontId="8" fillId="0" borderId="107" xfId="12" applyFont="1" applyBorder="1" applyAlignment="1" applyProtection="1">
      <alignment horizontal="center" vertical="center" wrapText="1"/>
      <protection locked="0"/>
    </xf>
    <xf numFmtId="1" fontId="13" fillId="0" borderId="106" xfId="0" applyNumberFormat="1" applyFont="1" applyBorder="1" applyAlignment="1">
      <alignment horizontal="center" vertical="center" wrapText="1"/>
    </xf>
    <xf numFmtId="1" fontId="8" fillId="0" borderId="107" xfId="2" applyNumberFormat="1" applyFont="1" applyBorder="1" applyAlignment="1">
      <alignment horizontal="left" vertical="center" wrapText="1"/>
    </xf>
    <xf numFmtId="0" fontId="8" fillId="0" borderId="106" xfId="0" applyFont="1" applyBorder="1" applyAlignment="1">
      <alignment vertical="center" wrapText="1"/>
    </xf>
    <xf numFmtId="2" fontId="8" fillId="0" borderId="106" xfId="0" applyNumberFormat="1" applyFont="1" applyBorder="1" applyAlignment="1">
      <alignment horizontal="center" vertical="center" wrapText="1"/>
    </xf>
    <xf numFmtId="20" fontId="16" fillId="0" borderId="106" xfId="0" applyNumberFormat="1" applyFont="1" applyBorder="1" applyAlignment="1" applyProtection="1">
      <alignment horizontal="center" vertical="center" wrapText="1"/>
      <protection locked="0"/>
    </xf>
    <xf numFmtId="171" fontId="16" fillId="0" borderId="106" xfId="0" applyNumberFormat="1" applyFont="1" applyBorder="1" applyAlignment="1">
      <alignment horizontal="center" vertical="center" wrapText="1"/>
    </xf>
    <xf numFmtId="1" fontId="16" fillId="0" borderId="106" xfId="7302" applyNumberFormat="1" applyFont="1" applyBorder="1" applyAlignment="1">
      <alignment horizontal="center" vertical="center" wrapText="1"/>
    </xf>
    <xf numFmtId="0" fontId="16" fillId="0" borderId="107" xfId="0" applyFont="1" applyBorder="1" applyAlignment="1" applyProtection="1">
      <alignment horizontal="center" vertical="center" wrapText="1"/>
      <protection locked="0"/>
    </xf>
    <xf numFmtId="0" fontId="16" fillId="0" borderId="89" xfId="0" applyFont="1" applyBorder="1" applyAlignment="1">
      <alignment horizontal="center" vertical="center" wrapText="1"/>
    </xf>
    <xf numFmtId="169" fontId="188" fillId="0" borderId="106" xfId="0" applyNumberFormat="1" applyFont="1" applyBorder="1" applyAlignment="1">
      <alignment horizontal="center" vertical="center" wrapText="1"/>
    </xf>
    <xf numFmtId="169" fontId="163" fillId="0" borderId="106" xfId="0" applyNumberFormat="1" applyFont="1" applyBorder="1" applyAlignment="1">
      <alignment horizontal="center" vertical="center" wrapText="1"/>
    </xf>
    <xf numFmtId="0" fontId="16" fillId="0" borderId="107" xfId="0" applyFont="1" applyBorder="1" applyAlignment="1">
      <alignment horizontal="center" vertical="center" wrapText="1"/>
    </xf>
    <xf numFmtId="167" fontId="16" fillId="0" borderId="106" xfId="0" applyNumberFormat="1" applyFont="1" applyBorder="1" applyAlignment="1" applyProtection="1">
      <alignment horizontal="center" vertical="center" wrapText="1"/>
      <protection locked="0"/>
    </xf>
    <xf numFmtId="1" fontId="164" fillId="0" borderId="106" xfId="0" applyNumberFormat="1" applyFont="1" applyBorder="1" applyAlignment="1">
      <alignment horizontal="center" vertical="center" wrapText="1"/>
    </xf>
    <xf numFmtId="0" fontId="49" fillId="0" borderId="106" xfId="0" applyFont="1" applyBorder="1" applyAlignment="1" applyProtection="1">
      <alignment horizontal="center" vertical="center" wrapText="1"/>
      <protection locked="0"/>
    </xf>
    <xf numFmtId="2" fontId="188" fillId="0" borderId="106" xfId="0" applyNumberFormat="1" applyFont="1" applyBorder="1" applyAlignment="1">
      <alignment horizontal="center" vertical="center" wrapText="1"/>
    </xf>
    <xf numFmtId="0" fontId="8" fillId="0" borderId="89" xfId="0" applyFont="1" applyBorder="1" applyAlignment="1">
      <alignment horizontal="left" vertical="center" wrapText="1"/>
    </xf>
    <xf numFmtId="0" fontId="8" fillId="0" borderId="89" xfId="0" applyFont="1" applyBorder="1" applyAlignment="1">
      <alignment horizontal="center" vertical="center" wrapText="1"/>
    </xf>
    <xf numFmtId="0" fontId="16" fillId="0" borderId="89" xfId="0" applyFont="1" applyBorder="1" applyAlignment="1">
      <alignment horizontal="left" vertical="center" wrapText="1"/>
    </xf>
    <xf numFmtId="0" fontId="8" fillId="0" borderId="106" xfId="0" applyFont="1" applyBorder="1" applyAlignment="1">
      <alignment horizontal="center" vertical="center" wrapText="1" readingOrder="1"/>
    </xf>
    <xf numFmtId="0" fontId="126" fillId="0" borderId="106" xfId="0" applyFont="1" applyBorder="1" applyAlignment="1">
      <alignment horizontal="center" vertical="center" wrapText="1"/>
    </xf>
    <xf numFmtId="0" fontId="8" fillId="0" borderId="106" xfId="7302" applyFont="1" applyBorder="1" applyAlignment="1">
      <alignment horizontal="center" vertical="center" wrapText="1"/>
    </xf>
    <xf numFmtId="0" fontId="144" fillId="0" borderId="81" xfId="0" applyFont="1" applyBorder="1" applyAlignment="1" applyProtection="1">
      <alignment horizontal="center" vertical="center" wrapText="1"/>
      <protection locked="0"/>
    </xf>
    <xf numFmtId="0" fontId="8" fillId="0" borderId="81" xfId="7302" applyFont="1" applyBorder="1" applyAlignment="1">
      <alignment horizontal="center" vertical="center" wrapText="1"/>
    </xf>
    <xf numFmtId="0" fontId="8" fillId="0" borderId="81" xfId="12" applyFont="1" applyBorder="1" applyAlignment="1" applyProtection="1">
      <alignment horizontal="center" vertical="center" wrapText="1"/>
      <protection locked="0"/>
    </xf>
    <xf numFmtId="0" fontId="8" fillId="0" borderId="112" xfId="0" applyFont="1" applyBorder="1" applyAlignment="1">
      <alignment horizontal="center" vertical="center" wrapText="1"/>
    </xf>
    <xf numFmtId="168" fontId="8" fillId="27" borderId="39" xfId="0" applyNumberFormat="1" applyFont="1" applyFill="1" applyBorder="1" applyAlignment="1" applyProtection="1">
      <alignment horizontal="center" vertical="center" wrapText="1"/>
      <protection locked="0"/>
    </xf>
    <xf numFmtId="0" fontId="16" fillId="0" borderId="39" xfId="0" applyFont="1" applyBorder="1" applyAlignment="1" applyProtection="1">
      <alignment horizontal="left" vertical="center" wrapText="1"/>
      <protection locked="0"/>
    </xf>
    <xf numFmtId="169" fontId="8" fillId="3" borderId="106" xfId="0" applyNumberFormat="1" applyFont="1" applyFill="1" applyBorder="1" applyAlignment="1" applyProtection="1">
      <alignment horizontal="center" vertical="center" wrapText="1"/>
      <protection locked="0"/>
    </xf>
    <xf numFmtId="0" fontId="8" fillId="0" borderId="75" xfId="0" applyFont="1" applyBorder="1" applyAlignment="1" applyProtection="1">
      <alignment horizontal="center" vertical="center" wrapText="1"/>
      <protection locked="0"/>
    </xf>
    <xf numFmtId="0" fontId="11" fillId="0" borderId="32" xfId="0" applyFont="1" applyBorder="1" applyAlignment="1" applyProtection="1">
      <alignment horizontal="center" vertical="center" wrapText="1"/>
      <protection locked="0"/>
    </xf>
    <xf numFmtId="0" fontId="8" fillId="82" borderId="52" xfId="0" applyFont="1" applyFill="1" applyBorder="1" applyAlignment="1" applyProtection="1">
      <alignment horizontal="center" vertical="center" wrapText="1"/>
      <protection locked="0"/>
    </xf>
    <xf numFmtId="0" fontId="126" fillId="3" borderId="106" xfId="0" applyFont="1" applyFill="1" applyBorder="1" applyAlignment="1">
      <alignment horizontal="left" vertical="center" wrapText="1"/>
    </xf>
    <xf numFmtId="20" fontId="172" fillId="49" borderId="53" xfId="0" applyNumberFormat="1" applyFont="1" applyFill="1" applyBorder="1" applyAlignment="1" applyProtection="1">
      <alignment horizontal="center" vertical="center" wrapText="1"/>
      <protection locked="0"/>
    </xf>
    <xf numFmtId="20" fontId="16" fillId="0" borderId="39" xfId="32748" applyNumberFormat="1" applyFont="1" applyBorder="1" applyAlignment="1" applyProtection="1">
      <alignment horizontal="center" vertical="center"/>
      <protection locked="0"/>
    </xf>
    <xf numFmtId="20" fontId="8" fillId="78" borderId="52" xfId="0" applyNumberFormat="1" applyFont="1" applyFill="1" applyBorder="1" applyAlignment="1" applyProtection="1">
      <alignment horizontal="center" vertical="center" wrapText="1"/>
      <protection locked="0"/>
    </xf>
    <xf numFmtId="20" fontId="172" fillId="49" borderId="30" xfId="0" applyNumberFormat="1" applyFont="1" applyFill="1" applyBorder="1" applyAlignment="1" applyProtection="1">
      <alignment horizontal="center" vertical="center" wrapText="1"/>
      <protection locked="0"/>
    </xf>
    <xf numFmtId="20" fontId="16" fillId="0" borderId="52" xfId="32748" applyNumberFormat="1" applyFont="1" applyBorder="1" applyAlignment="1" applyProtection="1">
      <alignment horizontal="center" vertical="center"/>
      <protection locked="0"/>
    </xf>
    <xf numFmtId="0" fontId="16" fillId="0" borderId="74" xfId="1" applyFont="1" applyBorder="1" applyAlignment="1" applyProtection="1">
      <alignment horizontal="center" vertical="center" wrapText="1"/>
      <protection locked="0"/>
    </xf>
    <xf numFmtId="0" fontId="8" fillId="2" borderId="81" xfId="0" applyFont="1" applyFill="1" applyBorder="1" applyAlignment="1" applyProtection="1">
      <alignment horizontal="center" vertical="center" wrapText="1"/>
      <protection locked="0"/>
    </xf>
    <xf numFmtId="0" fontId="16" fillId="0" borderId="79" xfId="1" applyFont="1" applyBorder="1" applyAlignment="1" applyProtection="1">
      <alignment horizontal="center" vertical="center" wrapText="1"/>
      <protection locked="0"/>
    </xf>
    <xf numFmtId="0" fontId="8" fillId="0" borderId="65" xfId="0" applyFont="1" applyBorder="1" applyAlignment="1" applyProtection="1">
      <alignment horizontal="center" vertical="center" wrapText="1"/>
      <protection locked="0"/>
    </xf>
    <xf numFmtId="0" fontId="16" fillId="0" borderId="79" xfId="0" applyFont="1" applyBorder="1" applyAlignment="1">
      <alignment horizontal="center" vertical="center" wrapText="1"/>
    </xf>
    <xf numFmtId="169" fontId="8" fillId="0" borderId="101" xfId="0" applyNumberFormat="1" applyFont="1" applyBorder="1" applyAlignment="1" applyProtection="1">
      <alignment horizontal="center" vertical="center" wrapText="1"/>
      <protection locked="0"/>
    </xf>
    <xf numFmtId="0" fontId="8" fillId="78" borderId="66" xfId="0" applyFont="1" applyFill="1" applyBorder="1" applyAlignment="1" applyProtection="1">
      <alignment horizontal="center" vertical="center" wrapText="1"/>
      <protection locked="0"/>
    </xf>
    <xf numFmtId="0" fontId="8" fillId="78" borderId="105" xfId="0" applyFont="1" applyFill="1" applyBorder="1" applyAlignment="1" applyProtection="1">
      <alignment horizontal="center" vertical="center" wrapText="1"/>
      <protection locked="0"/>
    </xf>
    <xf numFmtId="0" fontId="8" fillId="73" borderId="0" xfId="0" applyFont="1" applyFill="1" applyAlignment="1" applyProtection="1">
      <alignment horizontal="center" vertical="center" wrapText="1"/>
      <protection locked="0"/>
    </xf>
    <xf numFmtId="0" fontId="11" fillId="0" borderId="56" xfId="0" applyFont="1" applyBorder="1" applyAlignment="1" applyProtection="1">
      <alignment horizontal="center" vertical="center" wrapText="1"/>
      <protection locked="0"/>
    </xf>
    <xf numFmtId="0" fontId="147" fillId="0" borderId="52" xfId="0" applyFont="1" applyBorder="1" applyAlignment="1" applyProtection="1">
      <alignment horizontal="center" vertical="center" wrapText="1"/>
      <protection locked="0"/>
    </xf>
    <xf numFmtId="0" fontId="11" fillId="0" borderId="81" xfId="0" applyFont="1" applyBorder="1" applyAlignment="1" applyProtection="1">
      <alignment horizontal="center" vertical="center" wrapText="1"/>
      <protection locked="0"/>
    </xf>
    <xf numFmtId="0" fontId="147" fillId="0" borderId="102" xfId="0" applyFont="1" applyBorder="1" applyAlignment="1" applyProtection="1">
      <alignment horizontal="center" vertical="center" wrapText="1"/>
      <protection locked="0"/>
    </xf>
    <xf numFmtId="14" fontId="0" fillId="0" borderId="0" xfId="0" applyNumberFormat="1"/>
    <xf numFmtId="21" fontId="0" fillId="0" borderId="0" xfId="0" applyNumberFormat="1"/>
    <xf numFmtId="0" fontId="0" fillId="0" borderId="0" xfId="0" applyAlignment="1">
      <alignment wrapText="1"/>
    </xf>
    <xf numFmtId="22" fontId="0" fillId="0" borderId="0" xfId="0" applyNumberFormat="1"/>
    <xf numFmtId="0" fontId="184" fillId="3" borderId="30" xfId="107" applyFont="1" applyFill="1" applyBorder="1" applyAlignment="1" applyProtection="1">
      <alignment horizontal="center" vertical="center" wrapText="1"/>
      <protection locked="0"/>
    </xf>
    <xf numFmtId="0" fontId="16" fillId="65" borderId="106" xfId="0" applyFont="1" applyFill="1" applyBorder="1" applyAlignment="1" applyProtection="1">
      <alignment horizontal="center" vertical="center" wrapText="1"/>
      <protection locked="0"/>
    </xf>
    <xf numFmtId="0" fontId="184" fillId="3" borderId="106" xfId="107" applyFont="1" applyFill="1" applyBorder="1" applyAlignment="1" applyProtection="1">
      <alignment horizontal="center" vertical="center" wrapText="1"/>
      <protection locked="0"/>
    </xf>
    <xf numFmtId="0" fontId="140" fillId="0" borderId="30" xfId="0" applyFont="1" applyBorder="1" applyAlignment="1" applyProtection="1">
      <alignment vertical="center" wrapText="1"/>
      <protection locked="0"/>
    </xf>
    <xf numFmtId="0" fontId="16" fillId="0" borderId="53" xfId="1" applyFont="1" applyBorder="1" applyAlignment="1" applyProtection="1">
      <alignment horizontal="center" vertical="center" wrapText="1"/>
      <protection locked="0"/>
    </xf>
    <xf numFmtId="0" fontId="8" fillId="3" borderId="30" xfId="0" applyFont="1" applyFill="1" applyBorder="1" applyAlignment="1" applyProtection="1">
      <alignment vertical="center" wrapText="1"/>
      <protection locked="0"/>
    </xf>
    <xf numFmtId="1" fontId="16" fillId="64" borderId="106" xfId="0" applyNumberFormat="1" applyFont="1" applyFill="1" applyBorder="1" applyAlignment="1" applyProtection="1">
      <alignment horizontal="center" vertical="center" wrapText="1"/>
      <protection locked="0"/>
    </xf>
    <xf numFmtId="14" fontId="189" fillId="3" borderId="53" xfId="0" applyNumberFormat="1" applyFont="1" applyFill="1" applyBorder="1" applyAlignment="1">
      <alignment horizontal="center" vertical="center" wrapText="1"/>
    </xf>
    <xf numFmtId="167" fontId="16" fillId="65" borderId="106" xfId="0" applyNumberFormat="1" applyFont="1" applyFill="1" applyBorder="1" applyAlignment="1" applyProtection="1">
      <alignment horizontal="center" vertical="center" wrapText="1"/>
      <protection locked="0"/>
    </xf>
    <xf numFmtId="14" fontId="189" fillId="3" borderId="30" xfId="0" applyNumberFormat="1" applyFont="1" applyFill="1" applyBorder="1" applyAlignment="1">
      <alignment horizontal="center" vertical="center" wrapText="1"/>
    </xf>
    <xf numFmtId="14" fontId="189" fillId="3" borderId="106" xfId="0" applyNumberFormat="1" applyFont="1" applyFill="1" applyBorder="1" applyAlignment="1">
      <alignment horizontal="center" vertical="center" wrapText="1"/>
    </xf>
    <xf numFmtId="14" fontId="8" fillId="0" borderId="106" xfId="0" applyNumberFormat="1" applyFont="1" applyBorder="1" applyAlignment="1" applyProtection="1">
      <alignment horizontal="right" vertical="center" wrapText="1"/>
      <protection locked="0"/>
    </xf>
    <xf numFmtId="167" fontId="136" fillId="0" borderId="106" xfId="0" applyNumberFormat="1" applyFont="1" applyBorder="1" applyAlignment="1">
      <alignment horizontal="center" vertical="center" wrapText="1"/>
    </xf>
    <xf numFmtId="167" fontId="136" fillId="0" borderId="30" xfId="0" applyNumberFormat="1" applyFont="1" applyBorder="1" applyAlignment="1">
      <alignment horizontal="center" vertical="center" wrapText="1"/>
    </xf>
    <xf numFmtId="167" fontId="16" fillId="64" borderId="106" xfId="0" applyNumberFormat="1" applyFont="1" applyFill="1" applyBorder="1" applyAlignment="1" applyProtection="1">
      <alignment horizontal="center" vertical="center" wrapText="1"/>
      <protection locked="0"/>
    </xf>
    <xf numFmtId="20" fontId="8" fillId="0" borderId="95" xfId="0" applyNumberFormat="1" applyFont="1" applyBorder="1" applyAlignment="1" applyProtection="1">
      <alignment horizontal="center" vertical="center" wrapText="1"/>
      <protection locked="0"/>
    </xf>
    <xf numFmtId="168" fontId="16" fillId="0" borderId="108" xfId="0" applyNumberFormat="1" applyFont="1" applyBorder="1" applyAlignment="1" applyProtection="1">
      <alignment horizontal="center" vertical="center" wrapText="1"/>
      <protection locked="0"/>
    </xf>
    <xf numFmtId="201" fontId="8" fillId="0" borderId="30" xfId="0" applyNumberFormat="1" applyFont="1" applyBorder="1" applyAlignment="1" applyProtection="1">
      <alignment horizontal="center" vertical="center"/>
      <protection locked="0"/>
    </xf>
    <xf numFmtId="20" fontId="172" fillId="0" borderId="29" xfId="0" applyNumberFormat="1" applyFont="1" applyBorder="1" applyAlignment="1" applyProtection="1">
      <alignment horizontal="center" vertical="center" wrapText="1"/>
      <protection locked="0"/>
    </xf>
    <xf numFmtId="168" fontId="16" fillId="65" borderId="108" xfId="0" applyNumberFormat="1" applyFont="1" applyFill="1" applyBorder="1" applyAlignment="1" applyProtection="1">
      <alignment horizontal="center" vertical="center" wrapText="1"/>
      <protection locked="0"/>
    </xf>
    <xf numFmtId="168" fontId="186" fillId="3" borderId="30" xfId="0" applyNumberFormat="1" applyFont="1" applyFill="1" applyBorder="1" applyAlignment="1">
      <alignment horizontal="center" vertical="center"/>
    </xf>
    <xf numFmtId="168" fontId="186" fillId="3" borderId="106" xfId="0" applyNumberFormat="1" applyFont="1" applyFill="1" applyBorder="1" applyAlignment="1">
      <alignment horizontal="center" vertical="center" wrapText="1"/>
    </xf>
    <xf numFmtId="168" fontId="184" fillId="3" borderId="30" xfId="0" applyNumberFormat="1" applyFont="1" applyFill="1" applyBorder="1" applyAlignment="1" applyProtection="1">
      <alignment horizontal="center" vertical="center" wrapText="1" shrinkToFit="1"/>
      <protection locked="0"/>
    </xf>
    <xf numFmtId="20" fontId="184" fillId="3" borderId="94" xfId="107" applyNumberFormat="1" applyFont="1" applyFill="1" applyBorder="1" applyAlignment="1" applyProtection="1">
      <alignment horizontal="center" vertical="center" wrapText="1"/>
      <protection locked="0"/>
    </xf>
    <xf numFmtId="20" fontId="8" fillId="3" borderId="106" xfId="0" applyNumberFormat="1" applyFont="1" applyFill="1" applyBorder="1" applyAlignment="1" applyProtection="1">
      <alignment horizontal="center" vertical="center" wrapText="1"/>
      <protection locked="0"/>
    </xf>
    <xf numFmtId="20" fontId="8" fillId="0" borderId="108" xfId="0" applyNumberFormat="1" applyFont="1" applyBorder="1" applyAlignment="1" applyProtection="1">
      <alignment horizontal="center" vertical="center" wrapText="1"/>
      <protection locked="0"/>
    </xf>
    <xf numFmtId="168" fontId="186" fillId="3" borderId="29" xfId="0" applyNumberFormat="1" applyFont="1" applyFill="1" applyBorder="1" applyAlignment="1">
      <alignment horizontal="center" vertical="center"/>
    </xf>
    <xf numFmtId="168" fontId="186" fillId="3" borderId="2" xfId="0" applyNumberFormat="1" applyFont="1" applyFill="1" applyBorder="1" applyAlignment="1">
      <alignment horizontal="center" vertical="center"/>
    </xf>
    <xf numFmtId="201" fontId="8" fillId="0" borderId="94" xfId="0" applyNumberFormat="1" applyFont="1" applyBorder="1" applyAlignment="1" applyProtection="1">
      <alignment horizontal="center" vertical="center"/>
      <protection locked="0"/>
    </xf>
    <xf numFmtId="0" fontId="126" fillId="49" borderId="39" xfId="0" applyFont="1" applyFill="1" applyBorder="1" applyAlignment="1" applyProtection="1">
      <alignment horizontal="center" vertical="center" wrapText="1"/>
      <protection locked="0"/>
    </xf>
    <xf numFmtId="20" fontId="8" fillId="0" borderId="0" xfId="0" applyNumberFormat="1" applyFont="1" applyAlignment="1" applyProtection="1">
      <alignment horizontal="center" vertical="center" wrapText="1"/>
      <protection locked="0"/>
    </xf>
    <xf numFmtId="20" fontId="184" fillId="3" borderId="30" xfId="107" applyNumberFormat="1" applyFont="1" applyFill="1" applyBorder="1" applyAlignment="1" applyProtection="1">
      <alignment horizontal="center" vertical="center" wrapText="1"/>
      <protection locked="0"/>
    </xf>
    <xf numFmtId="20" fontId="126" fillId="0" borderId="94" xfId="0" applyNumberFormat="1" applyFont="1" applyBorder="1" applyAlignment="1" applyProtection="1">
      <alignment horizontal="center" vertical="center" wrapText="1"/>
      <protection locked="0"/>
    </xf>
    <xf numFmtId="20" fontId="184" fillId="3" borderId="106" xfId="0" applyNumberFormat="1" applyFont="1" applyFill="1" applyBorder="1" applyAlignment="1" applyProtection="1">
      <alignment horizontal="center" vertical="center" wrapText="1" shrinkToFit="1"/>
      <protection locked="0"/>
    </xf>
    <xf numFmtId="168" fontId="16" fillId="64" borderId="106" xfId="0" applyNumberFormat="1" applyFont="1" applyFill="1" applyBorder="1" applyAlignment="1" applyProtection="1">
      <alignment horizontal="center" vertical="center" wrapText="1"/>
      <protection locked="0"/>
    </xf>
    <xf numFmtId="167" fontId="8" fillId="0" borderId="30" xfId="0" applyNumberFormat="1" applyFont="1" applyBorder="1" applyAlignment="1" applyProtection="1">
      <alignment vertical="center" wrapText="1"/>
      <protection locked="0"/>
    </xf>
    <xf numFmtId="14" fontId="8" fillId="0" borderId="106" xfId="0" applyNumberFormat="1" applyFont="1" applyBorder="1" applyAlignment="1" applyProtection="1">
      <alignment vertical="center" wrapText="1"/>
      <protection locked="0"/>
    </xf>
    <xf numFmtId="168" fontId="8" fillId="27" borderId="30" xfId="0" applyNumberFormat="1" applyFont="1" applyFill="1" applyBorder="1" applyAlignment="1" applyProtection="1">
      <alignment horizontal="center" vertical="center" wrapText="1"/>
      <protection locked="0"/>
    </xf>
    <xf numFmtId="168" fontId="8" fillId="0" borderId="52" xfId="0" applyNumberFormat="1" applyFont="1" applyBorder="1" applyAlignment="1" applyProtection="1">
      <alignment horizontal="center" vertical="center" wrapText="1"/>
      <protection locked="0"/>
    </xf>
    <xf numFmtId="168" fontId="16" fillId="65" borderId="106" xfId="0" applyNumberFormat="1" applyFont="1" applyFill="1" applyBorder="1" applyAlignment="1" applyProtection="1">
      <alignment horizontal="center" vertical="center" wrapText="1"/>
      <protection locked="0"/>
    </xf>
    <xf numFmtId="168" fontId="186" fillId="3" borderId="106" xfId="0" applyNumberFormat="1" applyFont="1" applyFill="1" applyBorder="1" applyAlignment="1">
      <alignment horizontal="center" vertical="center"/>
    </xf>
    <xf numFmtId="20" fontId="8" fillId="78" borderId="106" xfId="0" applyNumberFormat="1" applyFont="1" applyFill="1" applyBorder="1" applyAlignment="1" applyProtection="1">
      <alignment horizontal="center" vertical="center" wrapText="1"/>
      <protection locked="0"/>
    </xf>
    <xf numFmtId="168" fontId="8" fillId="29" borderId="39" xfId="0" applyNumberFormat="1" applyFont="1" applyFill="1" applyBorder="1" applyAlignment="1" applyProtection="1">
      <alignment horizontal="center" vertical="center" wrapText="1"/>
      <protection locked="0"/>
    </xf>
    <xf numFmtId="168" fontId="8" fillId="0" borderId="106" xfId="0" applyNumberFormat="1" applyFont="1" applyBorder="1" applyAlignment="1" applyProtection="1">
      <alignment vertical="center" wrapText="1"/>
      <protection locked="0"/>
    </xf>
    <xf numFmtId="205" fontId="8" fillId="0" borderId="29" xfId="0" applyNumberFormat="1" applyFont="1" applyBorder="1" applyAlignment="1">
      <alignment horizontal="center" vertical="center" wrapText="1"/>
    </xf>
    <xf numFmtId="168" fontId="8" fillId="0" borderId="106" xfId="0" applyNumberFormat="1" applyFont="1" applyBorder="1" applyAlignment="1">
      <alignment horizontal="center" vertical="center" wrapText="1"/>
    </xf>
    <xf numFmtId="0" fontId="186" fillId="3" borderId="30" xfId="0" applyFont="1" applyFill="1" applyBorder="1" applyAlignment="1">
      <alignment horizontal="center" vertical="center"/>
    </xf>
    <xf numFmtId="0" fontId="184" fillId="3" borderId="106" xfId="1" applyFont="1" applyFill="1" applyBorder="1" applyAlignment="1" applyProtection="1">
      <alignment horizontal="center" vertical="center" wrapText="1" shrinkToFit="1"/>
      <protection locked="0"/>
    </xf>
    <xf numFmtId="1" fontId="8" fillId="0" borderId="39" xfId="7302" applyNumberFormat="1" applyFont="1" applyBorder="1" applyAlignment="1">
      <alignment horizontal="center" vertical="center" wrapText="1"/>
    </xf>
    <xf numFmtId="0" fontId="186" fillId="3" borderId="52" xfId="0" applyFont="1" applyFill="1" applyBorder="1" applyAlignment="1">
      <alignment horizontal="center" vertical="center"/>
    </xf>
    <xf numFmtId="0" fontId="8" fillId="79" borderId="39" xfId="32745" applyFont="1" applyFill="1" applyBorder="1" applyAlignment="1" applyProtection="1">
      <alignment horizontal="center" vertical="center" wrapText="1"/>
      <protection locked="0"/>
    </xf>
    <xf numFmtId="1" fontId="126" fillId="0" borderId="39" xfId="0" applyNumberFormat="1" applyFont="1" applyBorder="1" applyAlignment="1">
      <alignment horizontal="center" vertical="center" wrapText="1"/>
    </xf>
    <xf numFmtId="0" fontId="16" fillId="64" borderId="106" xfId="0" applyFont="1" applyFill="1" applyBorder="1" applyAlignment="1" applyProtection="1">
      <alignment horizontal="center" vertical="center" wrapText="1"/>
      <protection locked="0"/>
    </xf>
    <xf numFmtId="0" fontId="184" fillId="3" borderId="38" xfId="1" applyFont="1" applyFill="1" applyBorder="1" applyAlignment="1" applyProtection="1">
      <alignment horizontal="center" vertical="center" wrapText="1" shrinkToFit="1"/>
      <protection locked="0"/>
    </xf>
    <xf numFmtId="1" fontId="16" fillId="65" borderId="106" xfId="0" applyNumberFormat="1" applyFont="1" applyFill="1" applyBorder="1" applyAlignment="1" applyProtection="1">
      <alignment horizontal="center" vertical="center" wrapText="1"/>
      <protection locked="0"/>
    </xf>
    <xf numFmtId="0" fontId="8" fillId="78" borderId="106" xfId="0" applyFont="1" applyFill="1" applyBorder="1" applyAlignment="1" applyProtection="1">
      <alignment horizontal="center" vertical="center" wrapText="1"/>
      <protection locked="0"/>
    </xf>
    <xf numFmtId="0" fontId="16" fillId="0" borderId="53" xfId="0" applyFont="1" applyBorder="1" applyAlignment="1" applyProtection="1">
      <alignment horizontal="center" vertical="center" wrapText="1"/>
      <protection locked="0"/>
    </xf>
    <xf numFmtId="0" fontId="184" fillId="3" borderId="38" xfId="107" applyFont="1" applyFill="1" applyBorder="1" applyAlignment="1" applyProtection="1">
      <alignment horizontal="center" vertical="center" wrapText="1"/>
      <protection locked="0"/>
    </xf>
    <xf numFmtId="0" fontId="16" fillId="64" borderId="106" xfId="1" applyFont="1" applyFill="1" applyBorder="1" applyAlignment="1" applyProtection="1">
      <alignment horizontal="center" vertical="center" wrapText="1"/>
      <protection locked="0"/>
    </xf>
    <xf numFmtId="0" fontId="184" fillId="3" borderId="54" xfId="107" applyFont="1" applyFill="1" applyBorder="1" applyAlignment="1" applyProtection="1">
      <alignment horizontal="center" vertical="center" wrapText="1"/>
      <protection locked="0"/>
    </xf>
    <xf numFmtId="0" fontId="8" fillId="3" borderId="89" xfId="0" applyFont="1" applyFill="1" applyBorder="1" applyAlignment="1" applyProtection="1">
      <alignment horizontal="center" vertical="center" wrapText="1"/>
      <protection locked="0"/>
    </xf>
    <xf numFmtId="0" fontId="8" fillId="65" borderId="106" xfId="0" applyFont="1" applyFill="1" applyBorder="1" applyAlignment="1" applyProtection="1">
      <alignment horizontal="center" vertical="center" wrapText="1"/>
      <protection locked="0"/>
    </xf>
    <xf numFmtId="0" fontId="16" fillId="0" borderId="89" xfId="0" applyFont="1" applyBorder="1" applyAlignment="1" applyProtection="1">
      <alignment horizontal="center" vertical="center" wrapText="1"/>
      <protection locked="0"/>
    </xf>
    <xf numFmtId="0" fontId="184" fillId="3" borderId="81" xfId="107" applyFont="1" applyFill="1" applyBorder="1" applyAlignment="1" applyProtection="1">
      <alignment horizontal="center" vertical="center" wrapText="1"/>
      <protection locked="0"/>
    </xf>
    <xf numFmtId="0" fontId="8" fillId="0" borderId="39" xfId="0" applyFont="1" applyBorder="1" applyAlignment="1" applyProtection="1">
      <alignment horizontal="left"/>
      <protection locked="0"/>
    </xf>
    <xf numFmtId="0" fontId="16" fillId="0" borderId="106" xfId="12" applyFont="1" applyBorder="1" applyAlignment="1" applyProtection="1">
      <alignment horizontal="center" vertical="center" wrapText="1"/>
      <protection locked="0"/>
    </xf>
    <xf numFmtId="0" fontId="186" fillId="3" borderId="57" xfId="0" applyFont="1" applyFill="1" applyBorder="1" applyAlignment="1">
      <alignment horizontal="center" vertical="center" wrapText="1"/>
    </xf>
    <xf numFmtId="0" fontId="186" fillId="3" borderId="29" xfId="0" applyFont="1" applyFill="1" applyBorder="1" applyAlignment="1">
      <alignment horizontal="center" vertical="center" wrapText="1"/>
    </xf>
    <xf numFmtId="0" fontId="184" fillId="3" borderId="89" xfId="107" applyFont="1" applyFill="1" applyBorder="1" applyAlignment="1" applyProtection="1">
      <alignment horizontal="center" vertical="center" wrapText="1"/>
      <protection locked="0"/>
    </xf>
    <xf numFmtId="0" fontId="184" fillId="3" borderId="29" xfId="1" applyFont="1" applyFill="1" applyBorder="1" applyAlignment="1" applyProtection="1">
      <alignment horizontal="center" vertical="center" wrapText="1" shrinkToFit="1"/>
      <protection locked="0"/>
    </xf>
    <xf numFmtId="0" fontId="8" fillId="78" borderId="107" xfId="0" applyFont="1" applyFill="1" applyBorder="1" applyAlignment="1" applyProtection="1">
      <alignment horizontal="center" vertical="center" wrapText="1"/>
      <protection locked="0"/>
    </xf>
    <xf numFmtId="0" fontId="16" fillId="0" borderId="53" xfId="12" applyFont="1" applyBorder="1" applyAlignment="1" applyProtection="1">
      <alignment horizontal="center" vertical="center" wrapText="1"/>
      <protection locked="0"/>
    </xf>
    <xf numFmtId="0" fontId="16" fillId="0" borderId="86" xfId="12" applyFont="1" applyBorder="1" applyAlignment="1" applyProtection="1">
      <alignment horizontal="center" vertical="center" wrapText="1"/>
      <protection locked="0"/>
    </xf>
    <xf numFmtId="0" fontId="184" fillId="3" borderId="29" xfId="107" applyFont="1" applyFill="1" applyBorder="1" applyAlignment="1" applyProtection="1">
      <alignment horizontal="center" vertical="center" wrapText="1"/>
      <protection locked="0"/>
    </xf>
    <xf numFmtId="0" fontId="184" fillId="3" borderId="57" xfId="107" applyFont="1" applyFill="1" applyBorder="1" applyAlignment="1" applyProtection="1">
      <alignment horizontal="center" vertical="center" wrapText="1"/>
      <protection locked="0"/>
    </xf>
    <xf numFmtId="0" fontId="186" fillId="3" borderId="106" xfId="0" applyFont="1" applyFill="1" applyBorder="1" applyAlignment="1">
      <alignment horizontal="center" vertical="center" wrapText="1"/>
    </xf>
    <xf numFmtId="0" fontId="16" fillId="0" borderId="77" xfId="0" applyFont="1" applyBorder="1" applyAlignment="1">
      <alignment horizontal="center" vertical="center" wrapText="1"/>
    </xf>
    <xf numFmtId="0" fontId="8" fillId="0" borderId="77" xfId="0" applyFont="1" applyBorder="1" applyAlignment="1">
      <alignment horizontal="center" vertical="center" wrapText="1"/>
    </xf>
    <xf numFmtId="0" fontId="8" fillId="3" borderId="78" xfId="0" applyFont="1" applyFill="1" applyBorder="1" applyAlignment="1" applyProtection="1">
      <alignment horizontal="center" vertical="center" wrapText="1"/>
      <protection locked="0"/>
    </xf>
    <xf numFmtId="0" fontId="186" fillId="3" borderId="77" xfId="0" applyFont="1" applyFill="1" applyBorder="1" applyAlignment="1">
      <alignment horizontal="center" vertical="center" wrapText="1"/>
    </xf>
    <xf numFmtId="0" fontId="186" fillId="3" borderId="29" xfId="0" applyFont="1" applyFill="1" applyBorder="1" applyAlignment="1">
      <alignment horizontal="center" vertical="center"/>
    </xf>
    <xf numFmtId="0" fontId="184" fillId="3" borderId="77" xfId="1" applyFont="1" applyFill="1" applyBorder="1" applyAlignment="1" applyProtection="1">
      <alignment horizontal="center" vertical="center" wrapText="1" shrinkToFit="1"/>
      <protection locked="0"/>
    </xf>
    <xf numFmtId="0" fontId="16" fillId="0" borderId="78" xfId="12" applyFont="1" applyBorder="1" applyAlignment="1" applyProtection="1">
      <alignment horizontal="center" vertical="center" wrapText="1"/>
      <protection locked="0"/>
    </xf>
    <xf numFmtId="0" fontId="16" fillId="0" borderId="89" xfId="12" applyFont="1" applyBorder="1" applyAlignment="1" applyProtection="1">
      <alignment horizontal="center" vertical="center" wrapText="1"/>
      <protection locked="0"/>
    </xf>
    <xf numFmtId="0" fontId="186" fillId="3" borderId="78" xfId="0" applyFont="1" applyFill="1" applyBorder="1" applyAlignment="1">
      <alignment horizontal="center" vertical="center"/>
    </xf>
    <xf numFmtId="0" fontId="184" fillId="3" borderId="77" xfId="107" applyFont="1" applyFill="1" applyBorder="1" applyAlignment="1" applyProtection="1">
      <alignment horizontal="center" vertical="center" wrapText="1"/>
      <protection locked="0"/>
    </xf>
    <xf numFmtId="1" fontId="8" fillId="0" borderId="106" xfId="2" applyNumberFormat="1" applyFont="1" applyBorder="1" applyAlignment="1">
      <alignment horizontal="center" vertical="center" wrapText="1"/>
    </xf>
    <xf numFmtId="0" fontId="8" fillId="0" borderId="78" xfId="12" applyFont="1" applyBorder="1" applyAlignment="1" applyProtection="1">
      <alignment horizontal="center" vertical="center" wrapText="1"/>
      <protection locked="0"/>
    </xf>
    <xf numFmtId="0" fontId="186" fillId="3" borderId="30" xfId="0" applyFont="1" applyFill="1" applyBorder="1" applyAlignment="1">
      <alignment horizontal="center" vertical="center" wrapText="1"/>
    </xf>
    <xf numFmtId="0" fontId="126" fillId="79" borderId="39" xfId="0" applyFont="1" applyFill="1" applyBorder="1" applyAlignment="1">
      <alignment horizontal="left" vertical="top" wrapText="1"/>
    </xf>
    <xf numFmtId="0" fontId="8" fillId="3" borderId="89" xfId="0" applyFont="1" applyFill="1" applyBorder="1" applyAlignment="1" applyProtection="1">
      <alignment horizontal="left" vertical="center" wrapText="1"/>
      <protection locked="0"/>
    </xf>
    <xf numFmtId="0" fontId="184" fillId="3" borderId="0" xfId="1" applyFont="1" applyFill="1" applyAlignment="1" applyProtection="1">
      <alignment horizontal="center" vertical="center" wrapText="1" shrinkToFit="1"/>
      <protection locked="0"/>
    </xf>
    <xf numFmtId="0" fontId="8" fillId="0" borderId="107" xfId="0" applyFont="1" applyBorder="1" applyAlignment="1" applyProtection="1">
      <alignment horizontal="left" vertical="center" wrapText="1"/>
      <protection locked="0"/>
    </xf>
    <xf numFmtId="0" fontId="126" fillId="0" borderId="107" xfId="0" applyFont="1" applyBorder="1" applyAlignment="1">
      <alignment horizontal="left" vertical="center" wrapText="1"/>
    </xf>
    <xf numFmtId="0" fontId="126" fillId="79" borderId="39" xfId="0" applyFont="1" applyFill="1" applyBorder="1" applyAlignment="1">
      <alignment horizontal="left" vertical="center" wrapText="1"/>
    </xf>
    <xf numFmtId="0" fontId="16" fillId="64" borderId="71" xfId="1" applyFont="1" applyFill="1" applyBorder="1" applyAlignment="1" applyProtection="1">
      <alignment horizontal="center" vertical="center" wrapText="1"/>
      <protection locked="0"/>
    </xf>
    <xf numFmtId="0" fontId="8" fillId="3" borderId="71" xfId="0" applyFont="1" applyFill="1" applyBorder="1" applyAlignment="1" applyProtection="1">
      <alignment horizontal="center" vertical="center" wrapText="1"/>
      <protection locked="0"/>
    </xf>
    <xf numFmtId="169" fontId="16" fillId="0" borderId="106" xfId="0" applyNumberFormat="1" applyFont="1" applyBorder="1" applyAlignment="1" applyProtection="1">
      <alignment horizontal="center" vertical="center" wrapText="1"/>
      <protection locked="0"/>
    </xf>
    <xf numFmtId="169" fontId="186" fillId="3" borderId="79" xfId="0" applyNumberFormat="1" applyFont="1" applyFill="1" applyBorder="1" applyAlignment="1">
      <alignment horizontal="center" vertical="center"/>
    </xf>
    <xf numFmtId="169" fontId="8" fillId="0" borderId="40" xfId="0" applyNumberFormat="1" applyFont="1" applyBorder="1" applyAlignment="1" applyProtection="1">
      <alignment horizontal="center" vertical="center" wrapText="1"/>
      <protection locked="0"/>
    </xf>
    <xf numFmtId="169" fontId="8" fillId="0" borderId="78" xfId="0" applyNumberFormat="1" applyFont="1" applyBorder="1" applyAlignment="1" applyProtection="1">
      <alignment horizontal="center" vertical="center" wrapText="1"/>
      <protection locked="0"/>
    </xf>
    <xf numFmtId="169" fontId="8" fillId="65" borderId="106" xfId="0" applyNumberFormat="1" applyFont="1" applyFill="1" applyBorder="1" applyAlignment="1" applyProtection="1">
      <alignment horizontal="center" vertical="center" wrapText="1"/>
      <protection locked="0"/>
    </xf>
    <xf numFmtId="0" fontId="8" fillId="0" borderId="99" xfId="0" applyFont="1" applyBorder="1" applyAlignment="1" applyProtection="1">
      <alignment horizontal="center" vertical="center" wrapText="1"/>
      <protection locked="0"/>
    </xf>
    <xf numFmtId="169" fontId="8" fillId="0" borderId="82" xfId="0" applyNumberFormat="1" applyFont="1" applyBorder="1" applyAlignment="1" applyProtection="1">
      <alignment horizontal="center" vertical="center" wrapText="1"/>
      <protection locked="0"/>
    </xf>
    <xf numFmtId="169" fontId="186" fillId="3" borderId="80" xfId="0" applyNumberFormat="1" applyFont="1" applyFill="1" applyBorder="1" applyAlignment="1">
      <alignment horizontal="center" vertical="center"/>
    </xf>
    <xf numFmtId="169" fontId="186" fillId="3" borderId="106" xfId="0" applyNumberFormat="1" applyFont="1" applyFill="1" applyBorder="1" applyAlignment="1">
      <alignment horizontal="center" vertical="center"/>
    </xf>
    <xf numFmtId="169" fontId="8" fillId="3" borderId="72" xfId="0" applyNumberFormat="1" applyFont="1" applyFill="1" applyBorder="1" applyAlignment="1" applyProtection="1">
      <alignment horizontal="center" vertical="center" wrapText="1"/>
      <protection locked="0"/>
    </xf>
    <xf numFmtId="0" fontId="8" fillId="0" borderId="69" xfId="0" applyFont="1" applyBorder="1" applyAlignment="1" applyProtection="1">
      <alignment horizontal="center" vertical="center" wrapText="1"/>
      <protection locked="0"/>
    </xf>
    <xf numFmtId="2" fontId="163" fillId="0" borderId="39" xfId="0" applyNumberFormat="1" applyFont="1" applyBorder="1" applyAlignment="1">
      <alignment horizontal="center" vertical="center" wrapText="1"/>
    </xf>
    <xf numFmtId="169" fontId="8" fillId="0" borderId="71" xfId="0" applyNumberFormat="1" applyFont="1" applyBorder="1" applyAlignment="1" applyProtection="1">
      <alignment horizontal="center" vertical="center" wrapText="1"/>
      <protection locked="0"/>
    </xf>
    <xf numFmtId="169" fontId="16" fillId="0" borderId="53" xfId="0" applyNumberFormat="1" applyFont="1" applyBorder="1" applyAlignment="1" applyProtection="1">
      <alignment horizontal="center" vertical="center" wrapText="1"/>
      <protection locked="0"/>
    </xf>
    <xf numFmtId="0" fontId="8" fillId="0" borderId="39" xfId="0" applyFont="1" applyBorder="1" applyAlignment="1">
      <alignment horizontal="right" wrapText="1"/>
    </xf>
    <xf numFmtId="169" fontId="8" fillId="0" borderId="65" xfId="0" applyNumberFormat="1" applyFont="1" applyBorder="1" applyAlignment="1" applyProtection="1">
      <alignment horizontal="center" vertical="center" wrapText="1"/>
      <protection locked="0"/>
    </xf>
    <xf numFmtId="169" fontId="16" fillId="3" borderId="79" xfId="0" applyNumberFormat="1" applyFont="1" applyFill="1" applyBorder="1" applyAlignment="1" applyProtection="1">
      <alignment horizontal="center" vertical="center" wrapText="1"/>
      <protection locked="0"/>
    </xf>
    <xf numFmtId="0" fontId="8" fillId="3" borderId="79" xfId="0" applyFont="1" applyFill="1" applyBorder="1" applyAlignment="1" applyProtection="1">
      <alignment horizontal="center" vertical="center" wrapText="1"/>
      <protection locked="0"/>
    </xf>
    <xf numFmtId="169" fontId="8" fillId="0" borderId="71" xfId="0" applyNumberFormat="1" applyFont="1" applyBorder="1" applyAlignment="1" applyProtection="1">
      <alignment horizontal="center" vertical="center"/>
      <protection locked="0"/>
    </xf>
    <xf numFmtId="2" fontId="8" fillId="3" borderId="71" xfId="0" applyNumberFormat="1" applyFont="1" applyFill="1" applyBorder="1" applyAlignment="1" applyProtection="1">
      <alignment horizontal="center" vertical="center" wrapText="1"/>
      <protection locked="0"/>
    </xf>
    <xf numFmtId="200" fontId="126" fillId="3" borderId="71" xfId="0" applyNumberFormat="1" applyFont="1" applyFill="1" applyBorder="1" applyAlignment="1" applyProtection="1">
      <alignment horizontal="center" vertical="center" wrapText="1"/>
      <protection locked="0"/>
    </xf>
    <xf numFmtId="0" fontId="8" fillId="3" borderId="75" xfId="0" applyFont="1" applyFill="1" applyBorder="1" applyAlignment="1" applyProtection="1">
      <alignment horizontal="center" vertical="center" wrapText="1"/>
      <protection locked="0"/>
    </xf>
    <xf numFmtId="1" fontId="163" fillId="0" borderId="106" xfId="0" applyNumberFormat="1" applyFont="1" applyBorder="1" applyAlignment="1">
      <alignment horizontal="center" vertical="center" wrapText="1"/>
    </xf>
    <xf numFmtId="169" fontId="184" fillId="3" borderId="106" xfId="1" applyNumberFormat="1" applyFont="1" applyFill="1" applyBorder="1" applyAlignment="1" applyProtection="1">
      <alignment horizontal="center" vertical="center" wrapText="1" shrinkToFit="1"/>
      <protection locked="0"/>
    </xf>
    <xf numFmtId="169" fontId="16" fillId="64" borderId="106" xfId="1" applyNumberFormat="1" applyFont="1" applyFill="1" applyBorder="1" applyAlignment="1" applyProtection="1">
      <alignment horizontal="center" vertical="center" wrapText="1"/>
      <protection locked="0"/>
    </xf>
    <xf numFmtId="200" fontId="8" fillId="0" borderId="79" xfId="0" applyNumberFormat="1" applyFont="1" applyBorder="1" applyAlignment="1" applyProtection="1">
      <alignment horizontal="center" vertical="center" wrapText="1"/>
      <protection locked="0"/>
    </xf>
    <xf numFmtId="0" fontId="16" fillId="64" borderId="72" xfId="1" applyFont="1" applyFill="1" applyBorder="1" applyAlignment="1" applyProtection="1">
      <alignment horizontal="center" vertical="center" wrapText="1"/>
      <protection locked="0"/>
    </xf>
    <xf numFmtId="0" fontId="8" fillId="3" borderId="72" xfId="0" applyFont="1" applyFill="1" applyBorder="1" applyAlignment="1" applyProtection="1">
      <alignment horizontal="center" vertical="center" wrapText="1"/>
      <protection locked="0"/>
    </xf>
    <xf numFmtId="2" fontId="8" fillId="0" borderId="36" xfId="0" applyNumberFormat="1" applyFont="1" applyBorder="1" applyAlignment="1" applyProtection="1">
      <alignment horizontal="center" vertical="center" wrapText="1"/>
      <protection locked="0"/>
    </xf>
    <xf numFmtId="169" fontId="186" fillId="3" borderId="53" xfId="0" applyNumberFormat="1" applyFont="1" applyFill="1" applyBorder="1" applyAlignment="1">
      <alignment horizontal="center" vertical="center"/>
    </xf>
    <xf numFmtId="169" fontId="8" fillId="0" borderId="83" xfId="0" applyNumberFormat="1" applyFont="1" applyBorder="1" applyAlignment="1" applyProtection="1">
      <alignment horizontal="center" vertical="center" wrapText="1"/>
      <protection locked="0"/>
    </xf>
    <xf numFmtId="2" fontId="8" fillId="78" borderId="39" xfId="0" applyNumberFormat="1" applyFont="1" applyFill="1" applyBorder="1" applyAlignment="1" applyProtection="1">
      <alignment horizontal="center" vertical="center" wrapText="1"/>
      <protection locked="0"/>
    </xf>
    <xf numFmtId="169" fontId="186" fillId="3" borderId="76" xfId="0" applyNumberFormat="1" applyFont="1" applyFill="1" applyBorder="1" applyAlignment="1">
      <alignment horizontal="center" vertical="center"/>
    </xf>
    <xf numFmtId="169" fontId="8" fillId="0" borderId="72" xfId="0" applyNumberFormat="1" applyFont="1" applyBorder="1" applyAlignment="1" applyProtection="1">
      <alignment horizontal="center" vertical="center" wrapText="1"/>
      <protection locked="0"/>
    </xf>
    <xf numFmtId="169" fontId="8" fillId="0" borderId="93" xfId="0" applyNumberFormat="1" applyFont="1" applyBorder="1" applyAlignment="1" applyProtection="1">
      <alignment horizontal="center" vertical="center" wrapText="1"/>
      <protection locked="0"/>
    </xf>
    <xf numFmtId="169" fontId="186" fillId="3" borderId="36" xfId="0" applyNumberFormat="1" applyFont="1" applyFill="1" applyBorder="1" applyAlignment="1">
      <alignment horizontal="center" vertical="center"/>
    </xf>
    <xf numFmtId="169" fontId="8" fillId="0" borderId="72" xfId="0" applyNumberFormat="1" applyFont="1" applyBorder="1" applyAlignment="1" applyProtection="1">
      <alignment horizontal="center" vertical="center"/>
      <protection locked="0"/>
    </xf>
    <xf numFmtId="2" fontId="8" fillId="78" borderId="72" xfId="0" applyNumberFormat="1" applyFont="1" applyFill="1" applyBorder="1" applyAlignment="1" applyProtection="1">
      <alignment horizontal="center" vertical="center" wrapText="1"/>
      <protection locked="0"/>
    </xf>
    <xf numFmtId="200" fontId="126" fillId="3" borderId="72" xfId="0" applyNumberFormat="1" applyFont="1" applyFill="1" applyBorder="1" applyAlignment="1" applyProtection="1">
      <alignment horizontal="center" vertical="center" wrapText="1"/>
      <protection locked="0"/>
    </xf>
    <xf numFmtId="2" fontId="8" fillId="0" borderId="101" xfId="0" applyNumberFormat="1" applyFont="1" applyBorder="1" applyAlignment="1" applyProtection="1">
      <alignment horizontal="center" vertical="center" wrapText="1"/>
      <protection locked="0"/>
    </xf>
    <xf numFmtId="169" fontId="190" fillId="3" borderId="106" xfId="0" applyNumberFormat="1" applyFont="1" applyFill="1" applyBorder="1" applyAlignment="1">
      <alignment horizontal="center" vertical="center"/>
    </xf>
    <xf numFmtId="0" fontId="8" fillId="3" borderId="30" xfId="0" applyFont="1" applyFill="1" applyBorder="1" applyAlignment="1">
      <alignment horizontal="center" vertical="center" wrapText="1"/>
    </xf>
    <xf numFmtId="0" fontId="8" fillId="0" borderId="107" xfId="1" applyFont="1" applyBorder="1" applyAlignment="1" applyProtection="1">
      <alignment horizontal="center" vertical="center" wrapText="1"/>
      <protection locked="0"/>
    </xf>
    <xf numFmtId="169" fontId="8" fillId="0" borderId="103" xfId="0" applyNumberFormat="1" applyFont="1" applyBorder="1" applyAlignment="1" applyProtection="1">
      <alignment horizontal="center" vertical="center" wrapText="1"/>
      <protection locked="0"/>
    </xf>
    <xf numFmtId="169" fontId="8" fillId="79" borderId="107" xfId="0" applyNumberFormat="1" applyFont="1" applyFill="1" applyBorder="1" applyAlignment="1" applyProtection="1">
      <alignment horizontal="center" vertical="center" wrapText="1"/>
      <protection locked="0"/>
    </xf>
    <xf numFmtId="169" fontId="8" fillId="79" borderId="39" xfId="0" applyNumberFormat="1" applyFont="1" applyFill="1" applyBorder="1" applyAlignment="1">
      <alignment horizontal="center" vertical="center"/>
    </xf>
    <xf numFmtId="0" fontId="8" fillId="0" borderId="79" xfId="0" applyFont="1" applyBorder="1" applyAlignment="1">
      <alignment horizontal="center" vertical="center" wrapText="1"/>
    </xf>
    <xf numFmtId="0" fontId="16" fillId="0" borderId="107" xfId="1" applyFont="1" applyBorder="1" applyAlignment="1" applyProtection="1">
      <alignment horizontal="center" vertical="center" wrapText="1"/>
      <protection locked="0"/>
    </xf>
    <xf numFmtId="169" fontId="185" fillId="3" borderId="106" xfId="1" applyNumberFormat="1" applyFont="1" applyFill="1" applyBorder="1" applyAlignment="1" applyProtection="1">
      <alignment horizontal="center" vertical="center" wrapText="1" shrinkToFit="1"/>
      <protection locked="0"/>
    </xf>
    <xf numFmtId="0" fontId="8" fillId="78" borderId="0" xfId="0" applyFont="1" applyFill="1" applyAlignment="1" applyProtection="1">
      <alignment horizontal="center" vertical="center" wrapText="1"/>
      <protection locked="0"/>
    </xf>
    <xf numFmtId="0" fontId="184" fillId="3" borderId="0" xfId="0" applyFont="1" applyFill="1" applyAlignment="1" applyProtection="1">
      <alignment horizontal="center" vertical="center" wrapText="1"/>
      <protection locked="0"/>
    </xf>
    <xf numFmtId="0" fontId="184" fillId="3" borderId="79" xfId="0" applyFont="1" applyFill="1" applyBorder="1" applyAlignment="1" applyProtection="1">
      <alignment horizontal="center" vertical="center" wrapText="1"/>
      <protection locked="0"/>
    </xf>
    <xf numFmtId="0" fontId="17" fillId="0" borderId="106" xfId="0" applyFont="1" applyBorder="1" applyAlignment="1" applyProtection="1">
      <alignment horizontal="center" vertical="center" wrapText="1"/>
      <protection locked="0"/>
    </xf>
    <xf numFmtId="0" fontId="8" fillId="74" borderId="40" xfId="5" applyFont="1" applyFill="1" applyBorder="1" applyAlignment="1" applyProtection="1">
      <alignment horizontal="center" vertical="center" wrapText="1"/>
      <protection locked="0"/>
    </xf>
    <xf numFmtId="0" fontId="126" fillId="0" borderId="79" xfId="0" applyFont="1" applyBorder="1" applyAlignment="1" applyProtection="1">
      <alignment horizontal="center" vertical="center" wrapText="1"/>
      <protection locked="0"/>
    </xf>
    <xf numFmtId="0" fontId="126" fillId="0" borderId="32" xfId="0" applyFont="1" applyBorder="1" applyAlignment="1" applyProtection="1">
      <alignment horizontal="center" vertical="center" wrapText="1"/>
      <protection locked="0"/>
    </xf>
    <xf numFmtId="0" fontId="184" fillId="3" borderId="32" xfId="0" applyFont="1" applyFill="1" applyBorder="1" applyAlignment="1" applyProtection="1">
      <alignment horizontal="center" vertical="center" wrapText="1"/>
      <protection locked="0"/>
    </xf>
    <xf numFmtId="0" fontId="8" fillId="3" borderId="64" xfId="0" applyFont="1" applyFill="1" applyBorder="1" applyAlignment="1" applyProtection="1">
      <alignment horizontal="center" vertical="center" wrapText="1"/>
      <protection locked="0"/>
    </xf>
    <xf numFmtId="0" fontId="8" fillId="80" borderId="0" xfId="0" applyFont="1" applyFill="1" applyAlignment="1" applyProtection="1">
      <alignment horizontal="center" vertical="center" wrapText="1"/>
      <protection locked="0"/>
    </xf>
    <xf numFmtId="0" fontId="126" fillId="0" borderId="35" xfId="0" applyFont="1" applyBorder="1" applyAlignment="1" applyProtection="1">
      <alignment horizontal="center" vertical="center" wrapText="1"/>
      <protection locked="0"/>
    </xf>
    <xf numFmtId="0" fontId="126" fillId="0" borderId="106" xfId="0" applyFont="1" applyBorder="1" applyAlignment="1" applyProtection="1">
      <alignment horizontal="center" vertical="center" wrapText="1"/>
      <protection locked="0"/>
    </xf>
    <xf numFmtId="2" fontId="8" fillId="0" borderId="32" xfId="0" applyNumberFormat="1" applyFont="1" applyBorder="1" applyAlignment="1" applyProtection="1">
      <alignment horizontal="center" vertical="center" wrapText="1"/>
      <protection locked="0"/>
    </xf>
    <xf numFmtId="0" fontId="184" fillId="3" borderId="77" xfId="0" applyFont="1" applyFill="1" applyBorder="1" applyAlignment="1" applyProtection="1">
      <alignment horizontal="center" vertical="center" wrapText="1"/>
      <protection locked="0"/>
    </xf>
    <xf numFmtId="0" fontId="17" fillId="0" borderId="35" xfId="0" applyFont="1" applyBorder="1" applyAlignment="1" applyProtection="1">
      <alignment horizontal="center" vertical="center" wrapText="1"/>
      <protection locked="0"/>
    </xf>
    <xf numFmtId="0" fontId="126" fillId="0" borderId="81" xfId="0" applyFont="1" applyBorder="1" applyAlignment="1" applyProtection="1">
      <alignment horizontal="center" vertical="center" wrapText="1"/>
      <protection locked="0"/>
    </xf>
    <xf numFmtId="0" fontId="184" fillId="3" borderId="37" xfId="0" applyFont="1" applyFill="1" applyBorder="1" applyAlignment="1" applyProtection="1">
      <alignment horizontal="center" vertical="center" wrapText="1"/>
      <protection locked="0"/>
    </xf>
    <xf numFmtId="0" fontId="8" fillId="79" borderId="77" xfId="0" applyFont="1" applyFill="1" applyBorder="1" applyAlignment="1" applyProtection="1">
      <alignment horizontal="center" vertical="center" wrapText="1"/>
      <protection locked="0"/>
    </xf>
    <xf numFmtId="0" fontId="8" fillId="74" borderId="32" xfId="0" applyFont="1" applyFill="1" applyBorder="1" applyAlignment="1" applyProtection="1">
      <alignment horizontal="center" vertical="center" wrapText="1"/>
      <protection locked="0"/>
    </xf>
    <xf numFmtId="14" fontId="8" fillId="3" borderId="32" xfId="0" applyNumberFormat="1" applyFont="1" applyFill="1" applyBorder="1" applyAlignment="1" applyProtection="1">
      <alignment horizontal="center" vertical="center" wrapText="1"/>
      <protection locked="0"/>
    </xf>
    <xf numFmtId="207" fontId="8" fillId="0" borderId="29" xfId="0" applyNumberFormat="1" applyFont="1" applyBorder="1" applyAlignment="1" applyProtection="1">
      <alignment horizontal="center" vertical="center" wrapText="1"/>
      <protection locked="0"/>
    </xf>
    <xf numFmtId="0" fontId="17" fillId="3" borderId="106" xfId="0" applyFont="1" applyFill="1" applyBorder="1" applyAlignment="1" applyProtection="1">
      <alignment horizontal="center" vertical="center" wrapText="1"/>
      <protection locked="0"/>
    </xf>
    <xf numFmtId="0" fontId="16" fillId="0" borderId="32" xfId="1" applyFont="1" applyBorder="1" applyAlignment="1" applyProtection="1">
      <alignment horizontal="center" vertical="center" wrapText="1"/>
      <protection locked="0"/>
    </xf>
    <xf numFmtId="0" fontId="17" fillId="0" borderId="32" xfId="0" applyFont="1" applyBorder="1" applyAlignment="1" applyProtection="1">
      <alignment horizontal="center" vertical="center" wrapText="1"/>
      <protection locked="0"/>
    </xf>
    <xf numFmtId="14" fontId="126" fillId="0" borderId="81" xfId="0" applyNumberFormat="1" applyFont="1" applyBorder="1" applyAlignment="1" applyProtection="1">
      <alignment horizontal="center" vertical="center" wrapText="1"/>
      <protection locked="0"/>
    </xf>
    <xf numFmtId="0" fontId="184" fillId="3" borderId="29" xfId="0" applyFont="1" applyFill="1" applyBorder="1" applyAlignment="1" applyProtection="1">
      <alignment horizontal="center" vertical="center" wrapText="1"/>
      <protection locked="0"/>
    </xf>
    <xf numFmtId="0" fontId="13" fillId="0" borderId="32" xfId="0" applyFont="1" applyBorder="1" applyAlignment="1">
      <alignment horizontal="center" vertical="center"/>
    </xf>
    <xf numFmtId="0" fontId="8" fillId="0" borderId="106" xfId="0" applyFont="1" applyBorder="1" applyAlignment="1">
      <alignment horizontal="center" wrapText="1"/>
    </xf>
    <xf numFmtId="2" fontId="126" fillId="0" borderId="39" xfId="32305" applyNumberFormat="1" applyFont="1" applyBorder="1" applyAlignment="1" applyProtection="1">
      <alignment horizontal="center" vertical="center"/>
      <protection locked="0"/>
    </xf>
    <xf numFmtId="49" fontId="8" fillId="0" borderId="0" xfId="0" applyNumberFormat="1" applyFont="1" applyAlignment="1">
      <alignment horizontal="center" vertical="center" wrapText="1"/>
    </xf>
    <xf numFmtId="0" fontId="8" fillId="0" borderId="0" xfId="0" applyFont="1" applyAlignment="1">
      <alignment horizontal="center" vertical="center" wrapText="1"/>
    </xf>
    <xf numFmtId="167" fontId="16" fillId="0" borderId="32" xfId="0" applyNumberFormat="1" applyFont="1" applyBorder="1" applyAlignment="1" applyProtection="1">
      <alignment horizontal="center" vertical="center" wrapText="1"/>
      <protection locked="0"/>
    </xf>
    <xf numFmtId="0" fontId="8" fillId="79" borderId="106" xfId="0" applyFont="1" applyFill="1" applyBorder="1" applyAlignment="1">
      <alignment horizontal="center" vertical="center"/>
    </xf>
    <xf numFmtId="0" fontId="8" fillId="3" borderId="58" xfId="0" applyFont="1" applyFill="1" applyBorder="1" applyAlignment="1" applyProtection="1">
      <alignment horizontal="center" vertical="center" wrapText="1"/>
      <protection locked="0"/>
    </xf>
    <xf numFmtId="202" fontId="8" fillId="3" borderId="39" xfId="0" applyNumberFormat="1" applyFont="1" applyFill="1" applyBorder="1" applyAlignment="1" applyProtection="1">
      <alignment horizontal="center" vertical="center" wrapText="1"/>
      <protection locked="0"/>
    </xf>
    <xf numFmtId="14" fontId="184" fillId="3" borderId="0" xfId="0" applyNumberFormat="1" applyFont="1" applyFill="1" applyAlignment="1" applyProtection="1">
      <alignment horizontal="center" vertical="center" wrapText="1"/>
      <protection locked="0"/>
    </xf>
    <xf numFmtId="14" fontId="184" fillId="3" borderId="32" xfId="0" applyNumberFormat="1" applyFont="1" applyFill="1" applyBorder="1" applyAlignment="1" applyProtection="1">
      <alignment horizontal="center" vertical="center" wrapText="1"/>
      <protection locked="0"/>
    </xf>
    <xf numFmtId="49" fontId="184" fillId="3" borderId="0" xfId="0" applyNumberFormat="1" applyFont="1" applyFill="1" applyAlignment="1" applyProtection="1">
      <alignment horizontal="center" vertical="center" wrapText="1"/>
      <protection locked="0"/>
    </xf>
    <xf numFmtId="14" fontId="126" fillId="0" borderId="32" xfId="0" applyNumberFormat="1" applyFont="1" applyBorder="1" applyAlignment="1" applyProtection="1">
      <alignment horizontal="center" vertical="center" wrapText="1"/>
      <protection locked="0"/>
    </xf>
    <xf numFmtId="14" fontId="8" fillId="0" borderId="29" xfId="0" applyNumberFormat="1" applyFont="1" applyBorder="1" applyAlignment="1" applyProtection="1">
      <alignment horizontal="center" vertical="center" wrapText="1"/>
      <protection locked="0"/>
    </xf>
    <xf numFmtId="14" fontId="126" fillId="0" borderId="106" xfId="0" applyNumberFormat="1" applyFont="1" applyBorder="1" applyAlignment="1" applyProtection="1">
      <alignment horizontal="center" vertical="center" wrapText="1"/>
      <protection locked="0"/>
    </xf>
    <xf numFmtId="14" fontId="17" fillId="3" borderId="106" xfId="0" applyNumberFormat="1" applyFont="1" applyFill="1" applyBorder="1" applyAlignment="1" applyProtection="1">
      <alignment horizontal="center" vertical="center" wrapText="1"/>
      <protection locked="0"/>
    </xf>
    <xf numFmtId="168" fontId="16" fillId="0" borderId="32" xfId="0" applyNumberFormat="1" applyFont="1" applyBorder="1" applyAlignment="1" applyProtection="1">
      <alignment horizontal="center" vertical="center" wrapText="1"/>
      <protection locked="0"/>
    </xf>
    <xf numFmtId="0" fontId="8" fillId="3" borderId="39" xfId="32304" applyFont="1" applyFill="1" applyBorder="1" applyAlignment="1">
      <alignment horizontal="center" vertical="center" wrapText="1"/>
    </xf>
    <xf numFmtId="14" fontId="184" fillId="3" borderId="29" xfId="0" applyNumberFormat="1" applyFont="1" applyFill="1" applyBorder="1" applyAlignment="1" applyProtection="1">
      <alignment horizontal="center" vertical="center" wrapText="1"/>
      <protection locked="0"/>
    </xf>
    <xf numFmtId="9" fontId="8" fillId="3" borderId="32" xfId="0" applyNumberFormat="1" applyFont="1" applyFill="1" applyBorder="1" applyAlignment="1" applyProtection="1">
      <alignment horizontal="center" vertical="center" wrapText="1"/>
      <protection locked="0"/>
    </xf>
    <xf numFmtId="0" fontId="184" fillId="3" borderId="33" xfId="0" applyFont="1" applyFill="1" applyBorder="1" applyAlignment="1" applyProtection="1">
      <alignment horizontal="center" vertical="center" wrapText="1"/>
      <protection locked="0"/>
    </xf>
    <xf numFmtId="0" fontId="126" fillId="0" borderId="33" xfId="0" applyFont="1" applyBorder="1" applyAlignment="1" applyProtection="1">
      <alignment horizontal="center" vertical="center" wrapText="1"/>
      <protection locked="0"/>
    </xf>
    <xf numFmtId="9" fontId="184" fillId="3" borderId="33" xfId="0" applyNumberFormat="1" applyFont="1" applyFill="1" applyBorder="1" applyAlignment="1" applyProtection="1">
      <alignment horizontal="center" vertical="center" wrapText="1"/>
      <protection locked="0"/>
    </xf>
    <xf numFmtId="9" fontId="126" fillId="0" borderId="106" xfId="0" applyNumberFormat="1" applyFont="1" applyBorder="1" applyAlignment="1" applyProtection="1">
      <alignment horizontal="center" vertical="center" wrapText="1"/>
      <protection locked="0"/>
    </xf>
    <xf numFmtId="9" fontId="8" fillId="79" borderId="33" xfId="0" applyNumberFormat="1" applyFont="1" applyFill="1" applyBorder="1" applyAlignment="1" applyProtection="1">
      <alignment horizontal="center" vertical="center" wrapText="1"/>
      <protection locked="0"/>
    </xf>
    <xf numFmtId="0" fontId="8" fillId="3" borderId="33" xfId="0" applyFont="1" applyFill="1" applyBorder="1" applyAlignment="1" applyProtection="1">
      <alignment horizontal="center" vertical="center" wrapText="1"/>
      <protection locked="0"/>
    </xf>
    <xf numFmtId="9" fontId="8" fillId="79" borderId="0" xfId="0" applyNumberFormat="1" applyFont="1" applyFill="1" applyAlignment="1" applyProtection="1">
      <alignment horizontal="center" vertical="center" wrapText="1"/>
      <protection locked="0"/>
    </xf>
    <xf numFmtId="17" fontId="184" fillId="3" borderId="32" xfId="0" applyNumberFormat="1" applyFont="1" applyFill="1" applyBorder="1" applyAlignment="1" applyProtection="1">
      <alignment horizontal="center" vertical="center" wrapText="1"/>
      <protection locked="0"/>
    </xf>
    <xf numFmtId="14" fontId="126" fillId="0" borderId="33" xfId="0" applyNumberFormat="1" applyFont="1" applyBorder="1" applyAlignment="1" applyProtection="1">
      <alignment horizontal="center" vertical="center" wrapText="1"/>
      <protection locked="0"/>
    </xf>
    <xf numFmtId="208" fontId="8" fillId="0" borderId="39" xfId="0" applyNumberFormat="1" applyFont="1" applyBorder="1" applyAlignment="1" applyProtection="1">
      <alignment horizontal="center" vertical="center" wrapText="1"/>
      <protection locked="0"/>
    </xf>
    <xf numFmtId="17" fontId="184" fillId="3" borderId="0" xfId="0" applyNumberFormat="1" applyFont="1" applyFill="1" applyAlignment="1" applyProtection="1">
      <alignment horizontal="center" vertical="center" wrapText="1"/>
      <protection locked="0"/>
    </xf>
    <xf numFmtId="14" fontId="8" fillId="0" borderId="62" xfId="0" applyNumberFormat="1" applyFont="1" applyBorder="1" applyAlignment="1" applyProtection="1">
      <alignment horizontal="center" vertical="center" wrapText="1"/>
      <protection locked="0"/>
    </xf>
    <xf numFmtId="14" fontId="8" fillId="3" borderId="33" xfId="0" applyNumberFormat="1" applyFont="1" applyFill="1" applyBorder="1" applyAlignment="1" applyProtection="1">
      <alignment horizontal="center" vertical="center" wrapText="1"/>
      <protection locked="0"/>
    </xf>
    <xf numFmtId="49" fontId="8" fillId="79" borderId="0" xfId="0" applyNumberFormat="1" applyFont="1" applyFill="1" applyAlignment="1" applyProtection="1">
      <alignment horizontal="center" vertical="center" wrapText="1"/>
      <protection locked="0"/>
    </xf>
    <xf numFmtId="0" fontId="184" fillId="3" borderId="62" xfId="0" applyFont="1" applyFill="1" applyBorder="1" applyAlignment="1" applyProtection="1">
      <alignment horizontal="center" vertical="center" wrapText="1"/>
      <protection locked="0"/>
    </xf>
    <xf numFmtId="49" fontId="8" fillId="3" borderId="32" xfId="0" applyNumberFormat="1" applyFont="1" applyFill="1" applyBorder="1" applyAlignment="1" applyProtection="1">
      <alignment horizontal="center" vertical="center" wrapText="1"/>
      <protection locked="0"/>
    </xf>
    <xf numFmtId="0" fontId="136" fillId="0" borderId="33" xfId="0" applyFont="1" applyBorder="1" applyAlignment="1" applyProtection="1">
      <alignment horizontal="center" vertical="center" wrapText="1"/>
      <protection locked="0"/>
    </xf>
    <xf numFmtId="0" fontId="184" fillId="3" borderId="84" xfId="0" applyFont="1" applyFill="1" applyBorder="1" applyAlignment="1" applyProtection="1">
      <alignment horizontal="center" vertical="center" wrapText="1"/>
      <protection locked="0"/>
    </xf>
    <xf numFmtId="0" fontId="184" fillId="3" borderId="101" xfId="0" applyFont="1" applyFill="1" applyBorder="1" applyAlignment="1" applyProtection="1">
      <alignment horizontal="center" vertical="center" wrapText="1"/>
      <protection locked="0"/>
    </xf>
    <xf numFmtId="49" fontId="8" fillId="0" borderId="101" xfId="0" applyNumberFormat="1" applyFont="1" applyBorder="1" applyAlignment="1" applyProtection="1">
      <alignment horizontal="center" vertical="center" wrapText="1"/>
      <protection locked="0"/>
    </xf>
    <xf numFmtId="0" fontId="8" fillId="74" borderId="36" xfId="0" applyFont="1" applyFill="1" applyBorder="1" applyAlignment="1" applyProtection="1">
      <alignment horizontal="center" vertical="center" wrapText="1"/>
      <protection locked="0"/>
    </xf>
    <xf numFmtId="14" fontId="126" fillId="0" borderId="101" xfId="0" applyNumberFormat="1" applyFont="1" applyBorder="1" applyAlignment="1" applyProtection="1">
      <alignment horizontal="center" vertical="center" wrapText="1"/>
      <protection locked="0"/>
    </xf>
    <xf numFmtId="14" fontId="184" fillId="3" borderId="101" xfId="0" applyNumberFormat="1" applyFont="1" applyFill="1" applyBorder="1" applyAlignment="1" applyProtection="1">
      <alignment horizontal="center" vertical="center" wrapText="1"/>
      <protection locked="0"/>
    </xf>
    <xf numFmtId="0" fontId="8" fillId="0" borderId="101" xfId="0" applyFont="1" applyBorder="1" applyAlignment="1" applyProtection="1">
      <alignment vertical="center" wrapText="1"/>
      <protection locked="0"/>
    </xf>
    <xf numFmtId="0" fontId="16" fillId="0" borderId="104" xfId="0" applyFont="1" applyBorder="1" applyAlignment="1" applyProtection="1">
      <alignment horizontal="center" vertical="center" wrapText="1"/>
      <protection locked="0"/>
    </xf>
    <xf numFmtId="0" fontId="17" fillId="0" borderId="36" xfId="0" applyFont="1" applyBorder="1" applyAlignment="1" applyProtection="1">
      <alignment horizontal="center" vertical="center" wrapText="1"/>
      <protection locked="0"/>
    </xf>
    <xf numFmtId="14" fontId="8" fillId="3" borderId="36" xfId="0" applyNumberFormat="1" applyFont="1" applyFill="1" applyBorder="1" applyAlignment="1" applyProtection="1">
      <alignment horizontal="center" vertical="center" wrapText="1"/>
      <protection locked="0"/>
    </xf>
    <xf numFmtId="0" fontId="184" fillId="3" borderId="81" xfId="0" applyFont="1" applyFill="1" applyBorder="1" applyAlignment="1" applyProtection="1">
      <alignment horizontal="center" vertical="center" wrapText="1"/>
      <protection locked="0"/>
    </xf>
    <xf numFmtId="0" fontId="136" fillId="0" borderId="106" xfId="1" applyFont="1" applyBorder="1" applyAlignment="1" applyProtection="1">
      <alignment horizontal="center" vertical="center" wrapText="1"/>
      <protection locked="0"/>
    </xf>
    <xf numFmtId="0" fontId="8" fillId="3" borderId="37" xfId="0" applyFont="1" applyFill="1" applyBorder="1" applyAlignment="1" applyProtection="1">
      <alignment horizontal="center" vertical="center" wrapText="1"/>
      <protection locked="0"/>
    </xf>
    <xf numFmtId="0" fontId="184" fillId="3" borderId="58" xfId="0" applyFont="1" applyFill="1" applyBorder="1" applyAlignment="1" applyProtection="1">
      <alignment horizontal="center" vertical="center" wrapText="1"/>
      <protection locked="0"/>
    </xf>
    <xf numFmtId="0" fontId="8" fillId="78" borderId="37" xfId="0" applyFont="1" applyFill="1" applyBorder="1" applyAlignment="1" applyProtection="1">
      <alignment horizontal="center" vertical="center" wrapText="1"/>
      <protection locked="0"/>
    </xf>
    <xf numFmtId="0" fontId="8" fillId="80" borderId="37" xfId="0" applyFont="1" applyFill="1" applyBorder="1" applyAlignment="1" applyProtection="1">
      <alignment horizontal="center" vertical="center" wrapText="1"/>
      <protection locked="0"/>
    </xf>
    <xf numFmtId="0" fontId="8" fillId="74" borderId="52" xfId="0" applyFont="1" applyFill="1" applyBorder="1" applyAlignment="1" applyProtection="1">
      <alignment horizontal="center" vertical="center" wrapText="1"/>
      <protection locked="0"/>
    </xf>
    <xf numFmtId="0" fontId="8" fillId="0" borderId="100" xfId="0" applyFont="1" applyBorder="1" applyAlignment="1" applyProtection="1">
      <alignment vertical="center" wrapText="1"/>
      <protection locked="0"/>
    </xf>
    <xf numFmtId="0" fontId="126" fillId="0" borderId="52" xfId="0" applyFont="1" applyBorder="1" applyAlignment="1" applyProtection="1">
      <alignment horizontal="center" vertical="center" wrapText="1"/>
      <protection locked="0"/>
    </xf>
    <xf numFmtId="0" fontId="184" fillId="3" borderId="100" xfId="0" applyFont="1" applyFill="1" applyBorder="1" applyAlignment="1" applyProtection="1">
      <alignment horizontal="center" vertical="center" wrapText="1"/>
      <protection locked="0"/>
    </xf>
    <xf numFmtId="0" fontId="126" fillId="0" borderId="37" xfId="0" applyFont="1" applyBorder="1" applyAlignment="1" applyProtection="1">
      <alignment horizontal="center" vertical="center" wrapText="1"/>
      <protection locked="0"/>
    </xf>
    <xf numFmtId="0" fontId="16" fillId="0" borderId="58" xfId="0" applyFont="1" applyBorder="1" applyAlignment="1" applyProtection="1">
      <alignment horizontal="center" vertical="center" wrapText="1"/>
      <protection locked="0"/>
    </xf>
    <xf numFmtId="0" fontId="184" fillId="3" borderId="52" xfId="0" applyFont="1" applyFill="1" applyBorder="1" applyAlignment="1" applyProtection="1">
      <alignment horizontal="center" vertical="center" wrapText="1"/>
      <protection locked="0"/>
    </xf>
    <xf numFmtId="0" fontId="8" fillId="79" borderId="37" xfId="0" applyFont="1" applyFill="1" applyBorder="1" applyAlignment="1" applyProtection="1">
      <alignment horizontal="center" vertical="center" wrapText="1"/>
      <protection locked="0"/>
    </xf>
    <xf numFmtId="0" fontId="133" fillId="0" borderId="0" xfId="0" applyFont="1" applyAlignment="1" applyProtection="1">
      <alignment horizontal="center" vertical="center" wrapText="1"/>
      <protection locked="0"/>
    </xf>
    <xf numFmtId="0" fontId="184" fillId="3" borderId="54" xfId="0" applyFont="1" applyFill="1" applyBorder="1" applyAlignment="1" applyProtection="1">
      <alignment horizontal="center" vertical="center" wrapText="1"/>
      <protection locked="0"/>
    </xf>
    <xf numFmtId="0" fontId="8" fillId="74" borderId="54" xfId="0" applyFont="1" applyFill="1" applyBorder="1" applyAlignment="1" applyProtection="1">
      <alignment horizontal="center" vertical="center" wrapText="1"/>
      <protection locked="0"/>
    </xf>
    <xf numFmtId="0" fontId="126" fillId="0" borderId="54" xfId="0" applyFont="1" applyBorder="1" applyAlignment="1" applyProtection="1">
      <alignment horizontal="center" vertical="center" wrapText="1"/>
      <protection locked="0"/>
    </xf>
    <xf numFmtId="0" fontId="16" fillId="0" borderId="54" xfId="0" applyFont="1" applyBorder="1" applyAlignment="1">
      <alignment horizontal="center" vertical="center" wrapText="1"/>
    </xf>
    <xf numFmtId="0" fontId="8" fillId="0" borderId="102" xfId="0" applyFont="1" applyBorder="1" applyAlignment="1" applyProtection="1">
      <alignment vertical="center" wrapText="1"/>
      <protection locked="0"/>
    </xf>
    <xf numFmtId="0" fontId="126" fillId="0" borderId="0" xfId="0" applyFont="1" applyAlignment="1">
      <alignment horizontal="left" vertical="center" wrapText="1"/>
    </xf>
    <xf numFmtId="0" fontId="169" fillId="0" borderId="0" xfId="0" applyFont="1" applyAlignment="1" applyProtection="1">
      <alignment horizontal="center" vertical="center" wrapText="1"/>
      <protection locked="0"/>
    </xf>
    <xf numFmtId="0" fontId="184" fillId="3" borderId="102" xfId="0" applyFont="1" applyFill="1" applyBorder="1" applyAlignment="1" applyProtection="1">
      <alignment horizontal="center" vertical="center" wrapText="1"/>
      <protection locked="0"/>
    </xf>
    <xf numFmtId="0" fontId="9" fillId="27" borderId="0" xfId="0" applyFont="1" applyFill="1" applyAlignment="1" applyProtection="1">
      <alignment horizontal="center" vertical="center" wrapText="1"/>
      <protection locked="0"/>
    </xf>
    <xf numFmtId="0" fontId="16" fillId="0" borderId="32" xfId="12" applyFont="1" applyBorder="1" applyAlignment="1" applyProtection="1">
      <alignment horizontal="center" vertical="center" wrapText="1"/>
      <protection locked="0"/>
    </xf>
    <xf numFmtId="0" fontId="148" fillId="0" borderId="0" xfId="0" applyFont="1" applyAlignment="1" applyProtection="1">
      <alignment horizontal="left" vertical="center" wrapText="1"/>
      <protection locked="0"/>
    </xf>
    <xf numFmtId="0" fontId="15" fillId="0" borderId="102" xfId="0" applyFont="1" applyBorder="1" applyAlignment="1" applyProtection="1">
      <alignment horizontal="center" vertical="center" wrapText="1"/>
      <protection locked="0"/>
    </xf>
    <xf numFmtId="0" fontId="8" fillId="0" borderId="24" xfId="0" applyFont="1" applyBorder="1" applyAlignment="1">
      <alignment vertical="center" wrapText="1"/>
    </xf>
    <xf numFmtId="0" fontId="8" fillId="0" borderId="26" xfId="0" applyFont="1" applyBorder="1" applyAlignment="1">
      <alignment vertical="center" wrapText="1"/>
    </xf>
    <xf numFmtId="0" fontId="8" fillId="0" borderId="21" xfId="0" applyFont="1" applyBorder="1" applyAlignment="1">
      <alignment vertical="center" wrapText="1"/>
    </xf>
  </cellXfs>
  <cellStyles count="32750">
    <cellStyle name=" 1" xfId="11" xr:uid="{00000000-0005-0000-0000-000000000000}"/>
    <cellStyle name=" 1 2" xfId="142" xr:uid="{00000000-0005-0000-0000-000001000000}"/>
    <cellStyle name=" 1 3" xfId="143" xr:uid="{00000000-0005-0000-0000-000002000000}"/>
    <cellStyle name="_2007 год расчет фонда" xfId="144" xr:uid="{00000000-0005-0000-0000-000003000000}"/>
    <cellStyle name="_2008-2009" xfId="145" xr:uid="{00000000-0005-0000-0000-000004000000}"/>
    <cellStyle name="_2008-2009 (11)" xfId="146" xr:uid="{00000000-0005-0000-0000-000005000000}"/>
    <cellStyle name="_2008-2009 (11) 2" xfId="147" xr:uid="{00000000-0005-0000-0000-000006000000}"/>
    <cellStyle name="_2008-2009 (11) 2 2" xfId="148" xr:uid="{00000000-0005-0000-0000-000007000000}"/>
    <cellStyle name="_2008-2009 (11) 2 3" xfId="149" xr:uid="{00000000-0005-0000-0000-000008000000}"/>
    <cellStyle name="_2008-2009 (11) 2_724" xfId="150" xr:uid="{00000000-0005-0000-0000-000009000000}"/>
    <cellStyle name="_2008-2009 (11) 2_Р-111." xfId="151" xr:uid="{00000000-0005-0000-0000-00000A000000}"/>
    <cellStyle name="_2008-2009 (11) 3" xfId="152" xr:uid="{00000000-0005-0000-0000-00000B000000}"/>
    <cellStyle name="_2008-2009 (11) 4" xfId="153" xr:uid="{00000000-0005-0000-0000-00000C000000}"/>
    <cellStyle name="_2008-2009 (11)_724" xfId="154" xr:uid="{00000000-0005-0000-0000-00000D000000}"/>
    <cellStyle name="_2008-2009 (11)_замерная" xfId="155" xr:uid="{00000000-0005-0000-0000-00000E000000}"/>
    <cellStyle name="_2008-2009 (11)_Копия Замерные параметры_баланс-сводка_20 02 11 (2)" xfId="156" xr:uid="{00000000-0005-0000-0000-00000F000000}"/>
    <cellStyle name="_2008-2009 (11)_Копия Замерные параметры_баланс-сводка_20 02 11 (2) 2" xfId="157" xr:uid="{00000000-0005-0000-0000-000010000000}"/>
    <cellStyle name="_2008-2009 (11)_Копия Замерные параметры_баланс-сводка_20 02 11 (2) 2 2" xfId="158" xr:uid="{00000000-0005-0000-0000-000011000000}"/>
    <cellStyle name="_2008-2009 (11)_Копия Замерные параметры_баланс-сводка_20 02 11 (2) 2_724" xfId="159" xr:uid="{00000000-0005-0000-0000-000012000000}"/>
    <cellStyle name="_2008-2009 (11)_Копия Замерные параметры_баланс-сводка_20 02 11 (2) 2_Р-111." xfId="160" xr:uid="{00000000-0005-0000-0000-000013000000}"/>
    <cellStyle name="_2008-2009 (11)_Копия Замерные параметры_баланс-сводка_20 02 11 (2) 3" xfId="161" xr:uid="{00000000-0005-0000-0000-000014000000}"/>
    <cellStyle name="_2008-2009 (11)_Копия Замерные параметры_баланс-сводка_20 02 11 (2)_724" xfId="162" xr:uid="{00000000-0005-0000-0000-000015000000}"/>
    <cellStyle name="_2008-2009 (11)_Копия Замерные параметры_баланс-сводка_20 02 11 (2)_замерная" xfId="163" xr:uid="{00000000-0005-0000-0000-000016000000}"/>
    <cellStyle name="_2008-2009 (11)_Копия Замерные параметры_баланс-сводка_20 02 11 (2)_Лист3" xfId="164" xr:uid="{00000000-0005-0000-0000-000017000000}"/>
    <cellStyle name="_2008-2009 (11)_Копия Замерные параметры_баланс-сводка_20 02 11 (2)_Р-111." xfId="165" xr:uid="{00000000-0005-0000-0000-000018000000}"/>
    <cellStyle name="_2008-2009 (11)_Лист3" xfId="166" xr:uid="{00000000-0005-0000-0000-000019000000}"/>
    <cellStyle name="_2008-2009 (11)_Р-111." xfId="167" xr:uid="{00000000-0005-0000-0000-00001A000000}"/>
    <cellStyle name="_2009 v1" xfId="168" xr:uid="{00000000-0005-0000-0000-00001B000000}"/>
    <cellStyle name="_2009 v1 2" xfId="169" xr:uid="{00000000-0005-0000-0000-00001C000000}"/>
    <cellStyle name="_2009 v1 2 2" xfId="170" xr:uid="{00000000-0005-0000-0000-00001D000000}"/>
    <cellStyle name="_2009 v1 2_замерная" xfId="171" xr:uid="{00000000-0005-0000-0000-00001E000000}"/>
    <cellStyle name="_2009 v1 2_Лист3" xfId="172" xr:uid="{00000000-0005-0000-0000-00001F000000}"/>
    <cellStyle name="_2009 v1 2_Лист3 2" xfId="173" xr:uid="{00000000-0005-0000-0000-000020000000}"/>
    <cellStyle name="_2009 v1 2_Лист3 2 2" xfId="174" xr:uid="{00000000-0005-0000-0000-000021000000}"/>
    <cellStyle name="_2009 v1 2_Лист3 2_замерная" xfId="175" xr:uid="{00000000-0005-0000-0000-000022000000}"/>
    <cellStyle name="_2009 v1 3" xfId="176" xr:uid="{00000000-0005-0000-0000-000023000000}"/>
    <cellStyle name="_2009 v1 3 2" xfId="177" xr:uid="{00000000-0005-0000-0000-000024000000}"/>
    <cellStyle name="_2009 v1 3 2 2" xfId="178" xr:uid="{00000000-0005-0000-0000-000025000000}"/>
    <cellStyle name="_2009 v1 3 2_замерная" xfId="179" xr:uid="{00000000-0005-0000-0000-000026000000}"/>
    <cellStyle name="_2009 v1_КАСКАД" xfId="180" xr:uid="{00000000-0005-0000-0000-000027000000}"/>
    <cellStyle name="_2009 v1_КАСКАД 2" xfId="181" xr:uid="{00000000-0005-0000-0000-000028000000}"/>
    <cellStyle name="_2009 v1_КАСКАД_замерная" xfId="182" xr:uid="{00000000-0005-0000-0000-000029000000}"/>
    <cellStyle name="_2009 v1_КАСКАД_Лист3" xfId="183" xr:uid="{00000000-0005-0000-0000-00002A000000}"/>
    <cellStyle name="_2009 v1_КАСКАД_Лист3 2" xfId="184" xr:uid="{00000000-0005-0000-0000-00002B000000}"/>
    <cellStyle name="_2009 v1_КАСКАД_Лист3 2 2" xfId="185" xr:uid="{00000000-0005-0000-0000-00002C000000}"/>
    <cellStyle name="_2009 v1_КАСКАД_Лист3 2_замерная" xfId="186" xr:uid="{00000000-0005-0000-0000-00002D000000}"/>
    <cellStyle name="_2009 v1_сводка по работе" xfId="187" xr:uid="{00000000-0005-0000-0000-00002E000000}"/>
    <cellStyle name="_2009 v1_сводка по работе 2" xfId="188" xr:uid="{00000000-0005-0000-0000-00002F000000}"/>
    <cellStyle name="_2009 v1_сводка по работе_замерная" xfId="189" xr:uid="{00000000-0005-0000-0000-000030000000}"/>
    <cellStyle name="_2009 v1_сводка по работе_Лист3" xfId="190" xr:uid="{00000000-0005-0000-0000-000031000000}"/>
    <cellStyle name="_2009 v1_сводка по работе_Лист3 2" xfId="191" xr:uid="{00000000-0005-0000-0000-000032000000}"/>
    <cellStyle name="_2009 v1_сводка по работе_Лист3 2 2" xfId="192" xr:uid="{00000000-0005-0000-0000-000033000000}"/>
    <cellStyle name="_2009 v1_сводка по работе_Лист3 2_замерная" xfId="193" xr:uid="{00000000-0005-0000-0000-000034000000}"/>
    <cellStyle name="_2010 год" xfId="194" xr:uid="{00000000-0005-0000-0000-000035000000}"/>
    <cellStyle name="_2010 год_1" xfId="195" xr:uid="{00000000-0005-0000-0000-000036000000}"/>
    <cellStyle name="_23.11.2008" xfId="196" xr:uid="{00000000-0005-0000-0000-000037000000}"/>
    <cellStyle name="_23.11.2008 2" xfId="197" xr:uid="{00000000-0005-0000-0000-000038000000}"/>
    <cellStyle name="_23.11.2008 2 2" xfId="198" xr:uid="{00000000-0005-0000-0000-000039000000}"/>
    <cellStyle name="_23.11.2008 2_замерная" xfId="199" xr:uid="{00000000-0005-0000-0000-00003A000000}"/>
    <cellStyle name="_23.11.2008 2_Лист3" xfId="200" xr:uid="{00000000-0005-0000-0000-00003B000000}"/>
    <cellStyle name="_23.11.2008 2_Лист3 2" xfId="201" xr:uid="{00000000-0005-0000-0000-00003C000000}"/>
    <cellStyle name="_23.11.2008 2_Лист3 2 2" xfId="202" xr:uid="{00000000-0005-0000-0000-00003D000000}"/>
    <cellStyle name="_23.11.2008 2_Лист3 2_замерная" xfId="203" xr:uid="{00000000-0005-0000-0000-00003E000000}"/>
    <cellStyle name="_23.11.2008 3" xfId="204" xr:uid="{00000000-0005-0000-0000-00003F000000}"/>
    <cellStyle name="_23.11.2008 3 2" xfId="205" xr:uid="{00000000-0005-0000-0000-000040000000}"/>
    <cellStyle name="_23.11.2008 3 2 2" xfId="206" xr:uid="{00000000-0005-0000-0000-000041000000}"/>
    <cellStyle name="_23.11.2008 3 2_замерная" xfId="207" xr:uid="{00000000-0005-0000-0000-000042000000}"/>
    <cellStyle name="_23.11.2008_КАСКАД" xfId="208" xr:uid="{00000000-0005-0000-0000-000043000000}"/>
    <cellStyle name="_23.11.2008_КАСКАД 2" xfId="209" xr:uid="{00000000-0005-0000-0000-000044000000}"/>
    <cellStyle name="_23.11.2008_КАСКАД_замерная" xfId="210" xr:uid="{00000000-0005-0000-0000-000045000000}"/>
    <cellStyle name="_23.11.2008_КАСКАД_Лист3" xfId="211" xr:uid="{00000000-0005-0000-0000-000046000000}"/>
    <cellStyle name="_23.11.2008_КАСКАД_Лист3 2" xfId="212" xr:uid="{00000000-0005-0000-0000-000047000000}"/>
    <cellStyle name="_23.11.2008_КАСКАД_Лист3 2 2" xfId="213" xr:uid="{00000000-0005-0000-0000-000048000000}"/>
    <cellStyle name="_23.11.2008_КАСКАД_Лист3 2_замерная" xfId="214" xr:uid="{00000000-0005-0000-0000-000049000000}"/>
    <cellStyle name="_23.11.2008_сводка по работе" xfId="215" xr:uid="{00000000-0005-0000-0000-00004A000000}"/>
    <cellStyle name="_23.11.2008_сводка по работе 2" xfId="216" xr:uid="{00000000-0005-0000-0000-00004B000000}"/>
    <cellStyle name="_23.11.2008_сводка по работе_замерная" xfId="217" xr:uid="{00000000-0005-0000-0000-00004C000000}"/>
    <cellStyle name="_23.11.2008_сводка по работе_Лист3" xfId="218" xr:uid="{00000000-0005-0000-0000-00004D000000}"/>
    <cellStyle name="_23.11.2008_сводка по работе_Лист3 2" xfId="219" xr:uid="{00000000-0005-0000-0000-00004E000000}"/>
    <cellStyle name="_23.11.2008_сводка по работе_Лист3 2 2" xfId="220" xr:uid="{00000000-0005-0000-0000-00004F000000}"/>
    <cellStyle name="_23.11.2008_сводка по работе_Лист3 2_замерная" xfId="221" xr:uid="{00000000-0005-0000-0000-000050000000}"/>
    <cellStyle name="_723" xfId="222" xr:uid="{00000000-0005-0000-0000-000051000000}"/>
    <cellStyle name="_989" xfId="223" xr:uid="{00000000-0005-0000-0000-000052000000}"/>
    <cellStyle name="_All_Wells_PI" xfId="224" xr:uid="{00000000-0005-0000-0000-000053000000}"/>
    <cellStyle name="_All_Wells_PI 2" xfId="225" xr:uid="{00000000-0005-0000-0000-000054000000}"/>
    <cellStyle name="_All_Wells_PI 2 2" xfId="226" xr:uid="{00000000-0005-0000-0000-000055000000}"/>
    <cellStyle name="_All_Wells_PI 2 3" xfId="227" xr:uid="{00000000-0005-0000-0000-000056000000}"/>
    <cellStyle name="_All_Wells_PI 2_724" xfId="228" xr:uid="{00000000-0005-0000-0000-000057000000}"/>
    <cellStyle name="_All_Wells_PI 2_Р-111." xfId="229" xr:uid="{00000000-0005-0000-0000-000058000000}"/>
    <cellStyle name="_All_Wells_PI 3" xfId="230" xr:uid="{00000000-0005-0000-0000-000059000000}"/>
    <cellStyle name="_All_Wells_PI 4" xfId="231" xr:uid="{00000000-0005-0000-0000-00005A000000}"/>
    <cellStyle name="_All_Wells_PI_724" xfId="232" xr:uid="{00000000-0005-0000-0000-00005B000000}"/>
    <cellStyle name="_All_Wells_PI_замерная" xfId="233" xr:uid="{00000000-0005-0000-0000-00005C000000}"/>
    <cellStyle name="_All_Wells_PI_Копия Замерные параметры_баланс-сводка_20 02 11 (2)" xfId="234" xr:uid="{00000000-0005-0000-0000-00005D000000}"/>
    <cellStyle name="_All_Wells_PI_Копия Замерные параметры_баланс-сводка_20 02 11 (2) 2" xfId="235" xr:uid="{00000000-0005-0000-0000-00005E000000}"/>
    <cellStyle name="_All_Wells_PI_Копия Замерные параметры_баланс-сводка_20 02 11 (2) 2 2" xfId="236" xr:uid="{00000000-0005-0000-0000-00005F000000}"/>
    <cellStyle name="_All_Wells_PI_Копия Замерные параметры_баланс-сводка_20 02 11 (2) 2_724" xfId="237" xr:uid="{00000000-0005-0000-0000-000060000000}"/>
    <cellStyle name="_All_Wells_PI_Копия Замерные параметры_баланс-сводка_20 02 11 (2) 2_Р-111." xfId="238" xr:uid="{00000000-0005-0000-0000-000061000000}"/>
    <cellStyle name="_All_Wells_PI_Копия Замерные параметры_баланс-сводка_20 02 11 (2) 3" xfId="239" xr:uid="{00000000-0005-0000-0000-000062000000}"/>
    <cellStyle name="_All_Wells_PI_Копия Замерные параметры_баланс-сводка_20 02 11 (2)_724" xfId="240" xr:uid="{00000000-0005-0000-0000-000063000000}"/>
    <cellStyle name="_All_Wells_PI_Копия Замерные параметры_баланс-сводка_20 02 11 (2)_замерная" xfId="241" xr:uid="{00000000-0005-0000-0000-000064000000}"/>
    <cellStyle name="_All_Wells_PI_Копия Замерные параметры_баланс-сводка_20 02 11 (2)_Лист3" xfId="242" xr:uid="{00000000-0005-0000-0000-000065000000}"/>
    <cellStyle name="_All_Wells_PI_Копия Замерные параметры_баланс-сводка_20 02 11 (2)_Р-111." xfId="243" xr:uid="{00000000-0005-0000-0000-000066000000}"/>
    <cellStyle name="_All_Wells_PI_Лист3" xfId="244" xr:uid="{00000000-0005-0000-0000-000067000000}"/>
    <cellStyle name="_All_Wells_PI_Р-111." xfId="245" xr:uid="{00000000-0005-0000-0000-000068000000}"/>
    <cellStyle name="_Attachment 1 - Приложение 1" xfId="246" xr:uid="{00000000-0005-0000-0000-000069000000}"/>
    <cellStyle name="_BU_ORSAR_190905" xfId="247" xr:uid="{00000000-0005-0000-0000-00006A000000}"/>
    <cellStyle name="_Cost forms - presentation2" xfId="248" xr:uid="{00000000-0005-0000-0000-00006B000000}"/>
    <cellStyle name="_Current Drilling" xfId="249" xr:uid="{00000000-0005-0000-0000-00006C000000}"/>
    <cellStyle name="_DatStart" xfId="250" xr:uid="{00000000-0005-0000-0000-00006D000000}"/>
    <cellStyle name="_DatStart 2" xfId="251" xr:uid="{00000000-0005-0000-0000-00006E000000}"/>
    <cellStyle name="_DatStart 2 2" xfId="252" xr:uid="{00000000-0005-0000-0000-00006F000000}"/>
    <cellStyle name="_DatStart 2_замерная" xfId="253" xr:uid="{00000000-0005-0000-0000-000070000000}"/>
    <cellStyle name="_DatStart 2_Лист3" xfId="254" xr:uid="{00000000-0005-0000-0000-000071000000}"/>
    <cellStyle name="_DatStart 2_Лист3 2" xfId="255" xr:uid="{00000000-0005-0000-0000-000072000000}"/>
    <cellStyle name="_DatStart 2_Лист3 2 2" xfId="256" xr:uid="{00000000-0005-0000-0000-000073000000}"/>
    <cellStyle name="_DatStart 2_Лист3 2_замерная" xfId="257" xr:uid="{00000000-0005-0000-0000-000074000000}"/>
    <cellStyle name="_DatStart 3" xfId="258" xr:uid="{00000000-0005-0000-0000-000075000000}"/>
    <cellStyle name="_DatStart 3 2" xfId="259" xr:uid="{00000000-0005-0000-0000-000076000000}"/>
    <cellStyle name="_DatStart 3 2 2" xfId="260" xr:uid="{00000000-0005-0000-0000-000077000000}"/>
    <cellStyle name="_DatStart 3 2_замерная" xfId="261" xr:uid="{00000000-0005-0000-0000-000078000000}"/>
    <cellStyle name="_DatStart_КАСКАД" xfId="262" xr:uid="{00000000-0005-0000-0000-000079000000}"/>
    <cellStyle name="_DatStart_КАСКАД 2" xfId="263" xr:uid="{00000000-0005-0000-0000-00007A000000}"/>
    <cellStyle name="_DatStart_КАСКАД_замерная" xfId="264" xr:uid="{00000000-0005-0000-0000-00007B000000}"/>
    <cellStyle name="_DatStart_КАСКАД_Лист3" xfId="265" xr:uid="{00000000-0005-0000-0000-00007C000000}"/>
    <cellStyle name="_DatStart_КАСКАД_Лист3 2" xfId="266" xr:uid="{00000000-0005-0000-0000-00007D000000}"/>
    <cellStyle name="_DatStart_КАСКАД_Лист3 2 2" xfId="267" xr:uid="{00000000-0005-0000-0000-00007E000000}"/>
    <cellStyle name="_DatStart_КАСКАД_Лист3 2_замерная" xfId="268" xr:uid="{00000000-0005-0000-0000-00007F000000}"/>
    <cellStyle name="_DatStart_сводка по работе" xfId="269" xr:uid="{00000000-0005-0000-0000-000080000000}"/>
    <cellStyle name="_DatStart_сводка по работе 2" xfId="270" xr:uid="{00000000-0005-0000-0000-000081000000}"/>
    <cellStyle name="_DatStart_сводка по работе_замерная" xfId="271" xr:uid="{00000000-0005-0000-0000-000082000000}"/>
    <cellStyle name="_DatStart_сводка по работе_Лист3" xfId="272" xr:uid="{00000000-0005-0000-0000-000083000000}"/>
    <cellStyle name="_DatStart_сводка по работе_Лист3 2" xfId="273" xr:uid="{00000000-0005-0000-0000-000084000000}"/>
    <cellStyle name="_DatStart_сводка по работе_Лист3 2 2" xfId="274" xr:uid="{00000000-0005-0000-0000-000085000000}"/>
    <cellStyle name="_DatStart_сводка по работе_Лист3 2_замерная" xfId="275" xr:uid="{00000000-0005-0000-0000-000086000000}"/>
    <cellStyle name="_Debit wells" xfId="276" xr:uid="{00000000-0005-0000-0000-000087000000}"/>
    <cellStyle name="_Debit wells 2" xfId="277" xr:uid="{00000000-0005-0000-0000-000088000000}"/>
    <cellStyle name="_Debit wells 2 2" xfId="278" xr:uid="{00000000-0005-0000-0000-000089000000}"/>
    <cellStyle name="_Debit wells 2 3" xfId="279" xr:uid="{00000000-0005-0000-0000-00008A000000}"/>
    <cellStyle name="_Debit wells 2_724" xfId="280" xr:uid="{00000000-0005-0000-0000-00008B000000}"/>
    <cellStyle name="_Debit wells 2_Р-111." xfId="281" xr:uid="{00000000-0005-0000-0000-00008C000000}"/>
    <cellStyle name="_Debit wells 3" xfId="282" xr:uid="{00000000-0005-0000-0000-00008D000000}"/>
    <cellStyle name="_Debit wells 4" xfId="283" xr:uid="{00000000-0005-0000-0000-00008E000000}"/>
    <cellStyle name="_Debit wells_724" xfId="284" xr:uid="{00000000-0005-0000-0000-00008F000000}"/>
    <cellStyle name="_Debit wells_замерная" xfId="285" xr:uid="{00000000-0005-0000-0000-000090000000}"/>
    <cellStyle name="_Debit wells_Копия Замерные параметры_баланс-сводка_20 02 11 (2)" xfId="286" xr:uid="{00000000-0005-0000-0000-000091000000}"/>
    <cellStyle name="_Debit wells_Копия Замерные параметры_баланс-сводка_20 02 11 (2) 2" xfId="287" xr:uid="{00000000-0005-0000-0000-000092000000}"/>
    <cellStyle name="_Debit wells_Копия Замерные параметры_баланс-сводка_20 02 11 (2) 2 2" xfId="288" xr:uid="{00000000-0005-0000-0000-000093000000}"/>
    <cellStyle name="_Debit wells_Копия Замерные параметры_баланс-сводка_20 02 11 (2) 2_724" xfId="289" xr:uid="{00000000-0005-0000-0000-000094000000}"/>
    <cellStyle name="_Debit wells_Копия Замерные параметры_баланс-сводка_20 02 11 (2) 2_Р-111." xfId="290" xr:uid="{00000000-0005-0000-0000-000095000000}"/>
    <cellStyle name="_Debit wells_Копия Замерные параметры_баланс-сводка_20 02 11 (2) 3" xfId="291" xr:uid="{00000000-0005-0000-0000-000096000000}"/>
    <cellStyle name="_Debit wells_Копия Замерные параметры_баланс-сводка_20 02 11 (2)_724" xfId="292" xr:uid="{00000000-0005-0000-0000-000097000000}"/>
    <cellStyle name="_Debit wells_Копия Замерные параметры_баланс-сводка_20 02 11 (2)_замерная" xfId="293" xr:uid="{00000000-0005-0000-0000-000098000000}"/>
    <cellStyle name="_Debit wells_Копия Замерные параметры_баланс-сводка_20 02 11 (2)_Лист3" xfId="294" xr:uid="{00000000-0005-0000-0000-000099000000}"/>
    <cellStyle name="_Debit wells_Копия Замерные параметры_баланс-сводка_20 02 11 (2)_Р-111." xfId="295" xr:uid="{00000000-0005-0000-0000-00009A000000}"/>
    <cellStyle name="_Debit wells_Лист3" xfId="296" xr:uid="{00000000-0005-0000-0000-00009B000000}"/>
    <cellStyle name="_Debit wells_Р-111." xfId="297" xr:uid="{00000000-0005-0000-0000-00009C000000}"/>
    <cellStyle name="_Drill" xfId="298" xr:uid="{00000000-0005-0000-0000-00009D000000}"/>
    <cellStyle name="_Drill 2" xfId="299" xr:uid="{00000000-0005-0000-0000-00009E000000}"/>
    <cellStyle name="_Drill 2 2" xfId="300" xr:uid="{00000000-0005-0000-0000-00009F000000}"/>
    <cellStyle name="_Drill 2 3" xfId="301" xr:uid="{00000000-0005-0000-0000-0000A0000000}"/>
    <cellStyle name="_Drill 2_724" xfId="302" xr:uid="{00000000-0005-0000-0000-0000A1000000}"/>
    <cellStyle name="_Drill 2_Р-111." xfId="303" xr:uid="{00000000-0005-0000-0000-0000A2000000}"/>
    <cellStyle name="_Drill 3" xfId="304" xr:uid="{00000000-0005-0000-0000-0000A3000000}"/>
    <cellStyle name="_Drill 4" xfId="305" xr:uid="{00000000-0005-0000-0000-0000A4000000}"/>
    <cellStyle name="_Drill_1" xfId="306" xr:uid="{00000000-0005-0000-0000-0000A5000000}"/>
    <cellStyle name="_Drill_2" xfId="307" xr:uid="{00000000-0005-0000-0000-0000A6000000}"/>
    <cellStyle name="_Drill_724" xfId="308" xr:uid="{00000000-0005-0000-0000-0000A7000000}"/>
    <cellStyle name="_Drill_замерная" xfId="309" xr:uid="{00000000-0005-0000-0000-0000A8000000}"/>
    <cellStyle name="_Drill_Копия Замерные параметры_баланс-сводка_20 02 11 (2)" xfId="310" xr:uid="{00000000-0005-0000-0000-0000A9000000}"/>
    <cellStyle name="_Drill_Копия Замерные параметры_баланс-сводка_20 02 11 (2) 2" xfId="311" xr:uid="{00000000-0005-0000-0000-0000AA000000}"/>
    <cellStyle name="_Drill_Копия Замерные параметры_баланс-сводка_20 02 11 (2) 2 2" xfId="312" xr:uid="{00000000-0005-0000-0000-0000AB000000}"/>
    <cellStyle name="_Drill_Копия Замерные параметры_баланс-сводка_20 02 11 (2) 2_724" xfId="313" xr:uid="{00000000-0005-0000-0000-0000AC000000}"/>
    <cellStyle name="_Drill_Копия Замерные параметры_баланс-сводка_20 02 11 (2) 2_Р-111." xfId="314" xr:uid="{00000000-0005-0000-0000-0000AD000000}"/>
    <cellStyle name="_Drill_Копия Замерные параметры_баланс-сводка_20 02 11 (2) 3" xfId="315" xr:uid="{00000000-0005-0000-0000-0000AE000000}"/>
    <cellStyle name="_Drill_Копия Замерные параметры_баланс-сводка_20 02 11 (2)_724" xfId="316" xr:uid="{00000000-0005-0000-0000-0000AF000000}"/>
    <cellStyle name="_Drill_Копия Замерные параметры_баланс-сводка_20 02 11 (2)_замерная" xfId="317" xr:uid="{00000000-0005-0000-0000-0000B0000000}"/>
    <cellStyle name="_Drill_Копия Замерные параметры_баланс-сводка_20 02 11 (2)_Лист3" xfId="318" xr:uid="{00000000-0005-0000-0000-0000B1000000}"/>
    <cellStyle name="_Drill_Копия Замерные параметры_баланс-сводка_20 02 11 (2)_Р-111." xfId="319" xr:uid="{00000000-0005-0000-0000-0000B2000000}"/>
    <cellStyle name="_Drill_Лист3" xfId="320" xr:uid="{00000000-0005-0000-0000-0000B3000000}"/>
    <cellStyle name="_Drill_Р-111." xfId="321" xr:uid="{00000000-0005-0000-0000-0000B4000000}"/>
    <cellStyle name="_Drilling GRF CHAS" xfId="322" xr:uid="{00000000-0005-0000-0000-0000B5000000}"/>
    <cellStyle name="_Drilling GRF CHAS_1" xfId="323" xr:uid="{00000000-0005-0000-0000-0000B6000000}"/>
    <cellStyle name="_FFF" xfId="324" xr:uid="{00000000-0005-0000-0000-0000B7000000}"/>
    <cellStyle name="_FFF_Capex-new" xfId="325" xr:uid="{00000000-0005-0000-0000-0000B8000000}"/>
    <cellStyle name="_FFF_Financial Plan - final_2" xfId="326" xr:uid="{00000000-0005-0000-0000-0000B9000000}"/>
    <cellStyle name="_FFF_Form 01(MB)" xfId="327" xr:uid="{00000000-0005-0000-0000-0000BA000000}"/>
    <cellStyle name="_FFF_Links_NK" xfId="328" xr:uid="{00000000-0005-0000-0000-0000BB000000}"/>
    <cellStyle name="_FFF_N20_5" xfId="329" xr:uid="{00000000-0005-0000-0000-0000BC000000}"/>
    <cellStyle name="_FFF_N20_6" xfId="330" xr:uid="{00000000-0005-0000-0000-0000BD000000}"/>
    <cellStyle name="_FFF_New Form10_2" xfId="331" xr:uid="{00000000-0005-0000-0000-0000BE000000}"/>
    <cellStyle name="_FFF_Nsi" xfId="332" xr:uid="{00000000-0005-0000-0000-0000BF000000}"/>
    <cellStyle name="_FFF_Nsi - last version" xfId="333" xr:uid="{00000000-0005-0000-0000-0000C0000000}"/>
    <cellStyle name="_FFF_Nsi - last version for programming" xfId="334" xr:uid="{00000000-0005-0000-0000-0000C1000000}"/>
    <cellStyle name="_FFF_Nsi - next_last version" xfId="335" xr:uid="{00000000-0005-0000-0000-0000C2000000}"/>
    <cellStyle name="_FFF_Nsi - plan - final" xfId="336" xr:uid="{00000000-0005-0000-0000-0000C3000000}"/>
    <cellStyle name="_FFF_Nsi -super_ last version" xfId="337" xr:uid="{00000000-0005-0000-0000-0000C4000000}"/>
    <cellStyle name="_FFF_Nsi(2)" xfId="338" xr:uid="{00000000-0005-0000-0000-0000C5000000}"/>
    <cellStyle name="_FFF_Nsi_1" xfId="339" xr:uid="{00000000-0005-0000-0000-0000C6000000}"/>
    <cellStyle name="_FFF_Nsi_139" xfId="340" xr:uid="{00000000-0005-0000-0000-0000C7000000}"/>
    <cellStyle name="_FFF_Nsi_140" xfId="341" xr:uid="{00000000-0005-0000-0000-0000C8000000}"/>
    <cellStyle name="_FFF_Nsi_140(Зах)" xfId="342" xr:uid="{00000000-0005-0000-0000-0000C9000000}"/>
    <cellStyle name="_FFF_Nsi_140_mod" xfId="343" xr:uid="{00000000-0005-0000-0000-0000CA000000}"/>
    <cellStyle name="_FFF_Nsi_158" xfId="344" xr:uid="{00000000-0005-0000-0000-0000CB000000}"/>
    <cellStyle name="_FFF_Nsi_Express" xfId="345" xr:uid="{00000000-0005-0000-0000-0000CC000000}"/>
    <cellStyle name="_FFF_Nsi_Jan1" xfId="346" xr:uid="{00000000-0005-0000-0000-0000CD000000}"/>
    <cellStyle name="_FFF_Nsi_test" xfId="347" xr:uid="{00000000-0005-0000-0000-0000CE000000}"/>
    <cellStyle name="_FFF_Nsi2" xfId="348" xr:uid="{00000000-0005-0000-0000-0000CF000000}"/>
    <cellStyle name="_FFF_Nsi-Services" xfId="349" xr:uid="{00000000-0005-0000-0000-0000D0000000}"/>
    <cellStyle name="_FFF_P&amp;L" xfId="350" xr:uid="{00000000-0005-0000-0000-0000D1000000}"/>
    <cellStyle name="_FFF_S0400" xfId="351" xr:uid="{00000000-0005-0000-0000-0000D2000000}"/>
    <cellStyle name="_FFF_S13001" xfId="352" xr:uid="{00000000-0005-0000-0000-0000D3000000}"/>
    <cellStyle name="_FFF_Sheet1" xfId="353" xr:uid="{00000000-0005-0000-0000-0000D4000000}"/>
    <cellStyle name="_FFF_sofi - plan_AP270202ii" xfId="354" xr:uid="{00000000-0005-0000-0000-0000D5000000}"/>
    <cellStyle name="_FFF_sofi - plan_AP270202iii" xfId="355" xr:uid="{00000000-0005-0000-0000-0000D6000000}"/>
    <cellStyle name="_FFF_sofi - plan_AP270202iv" xfId="356" xr:uid="{00000000-0005-0000-0000-0000D7000000}"/>
    <cellStyle name="_FFF_Sofi vs Sobi" xfId="357" xr:uid="{00000000-0005-0000-0000-0000D8000000}"/>
    <cellStyle name="_FFF_Sofi_PBD 27-11-01" xfId="358" xr:uid="{00000000-0005-0000-0000-0000D9000000}"/>
    <cellStyle name="_FFF_SOFI_TEPs_AOK_130902" xfId="359" xr:uid="{00000000-0005-0000-0000-0000DA000000}"/>
    <cellStyle name="_FFF_Sofi145a" xfId="360" xr:uid="{00000000-0005-0000-0000-0000DB000000}"/>
    <cellStyle name="_FFF_Sofi153" xfId="361" xr:uid="{00000000-0005-0000-0000-0000DC000000}"/>
    <cellStyle name="_FFF_Summary" xfId="362" xr:uid="{00000000-0005-0000-0000-0000DD000000}"/>
    <cellStyle name="_FFF_SXXXX_Express_c Links" xfId="363" xr:uid="{00000000-0005-0000-0000-0000DE000000}"/>
    <cellStyle name="_FFF_Tax_form_1кв_3" xfId="364" xr:uid="{00000000-0005-0000-0000-0000DF000000}"/>
    <cellStyle name="_FFF_test_11" xfId="365" xr:uid="{00000000-0005-0000-0000-0000E0000000}"/>
    <cellStyle name="_FFF_БКЭ" xfId="366" xr:uid="{00000000-0005-0000-0000-0000E1000000}"/>
    <cellStyle name="_FFF_для вставки в пакет за 2001" xfId="367" xr:uid="{00000000-0005-0000-0000-0000E2000000}"/>
    <cellStyle name="_FFF_дляГалиныВ" xfId="368" xr:uid="{00000000-0005-0000-0000-0000E3000000}"/>
    <cellStyle name="_FFF_Книга7" xfId="369" xr:uid="{00000000-0005-0000-0000-0000E4000000}"/>
    <cellStyle name="_FFF_Лист1" xfId="370" xr:uid="{00000000-0005-0000-0000-0000E5000000}"/>
    <cellStyle name="_FFF_ОСН. ДЕЯТ." xfId="371" xr:uid="{00000000-0005-0000-0000-0000E6000000}"/>
    <cellStyle name="_FFF_Подразделения" xfId="372" xr:uid="{00000000-0005-0000-0000-0000E7000000}"/>
    <cellStyle name="_FFF_Список тиражирования" xfId="373" xr:uid="{00000000-0005-0000-0000-0000E8000000}"/>
    <cellStyle name="_FFF_Форма 12 last" xfId="374" xr:uid="{00000000-0005-0000-0000-0000E9000000}"/>
    <cellStyle name="_Final_Book_010301" xfId="375" xr:uid="{00000000-0005-0000-0000-0000EA000000}"/>
    <cellStyle name="_Final_Book_010301_Capex-new" xfId="376" xr:uid="{00000000-0005-0000-0000-0000EB000000}"/>
    <cellStyle name="_Final_Book_010301_Financial Plan - final_2" xfId="377" xr:uid="{00000000-0005-0000-0000-0000EC000000}"/>
    <cellStyle name="_Final_Book_010301_Form 01(MB)" xfId="378" xr:uid="{00000000-0005-0000-0000-0000ED000000}"/>
    <cellStyle name="_Final_Book_010301_Links_NK" xfId="379" xr:uid="{00000000-0005-0000-0000-0000EE000000}"/>
    <cellStyle name="_Final_Book_010301_N20_5" xfId="380" xr:uid="{00000000-0005-0000-0000-0000EF000000}"/>
    <cellStyle name="_Final_Book_010301_N20_6" xfId="381" xr:uid="{00000000-0005-0000-0000-0000F0000000}"/>
    <cellStyle name="_Final_Book_010301_New Form10_2" xfId="382" xr:uid="{00000000-0005-0000-0000-0000F1000000}"/>
    <cellStyle name="_Final_Book_010301_Nsi" xfId="383" xr:uid="{00000000-0005-0000-0000-0000F2000000}"/>
    <cellStyle name="_Final_Book_010301_Nsi - last version" xfId="384" xr:uid="{00000000-0005-0000-0000-0000F3000000}"/>
    <cellStyle name="_Final_Book_010301_Nsi - last version for programming" xfId="385" xr:uid="{00000000-0005-0000-0000-0000F4000000}"/>
    <cellStyle name="_Final_Book_010301_Nsi - next_last version" xfId="386" xr:uid="{00000000-0005-0000-0000-0000F5000000}"/>
    <cellStyle name="_Final_Book_010301_Nsi - plan - final" xfId="387" xr:uid="{00000000-0005-0000-0000-0000F6000000}"/>
    <cellStyle name="_Final_Book_010301_Nsi -super_ last version" xfId="388" xr:uid="{00000000-0005-0000-0000-0000F7000000}"/>
    <cellStyle name="_Final_Book_010301_Nsi(2)" xfId="389" xr:uid="{00000000-0005-0000-0000-0000F8000000}"/>
    <cellStyle name="_Final_Book_010301_Nsi_1" xfId="390" xr:uid="{00000000-0005-0000-0000-0000F9000000}"/>
    <cellStyle name="_Final_Book_010301_Nsi_139" xfId="391" xr:uid="{00000000-0005-0000-0000-0000FA000000}"/>
    <cellStyle name="_Final_Book_010301_Nsi_140" xfId="392" xr:uid="{00000000-0005-0000-0000-0000FB000000}"/>
    <cellStyle name="_Final_Book_010301_Nsi_140(Зах)" xfId="393" xr:uid="{00000000-0005-0000-0000-0000FC000000}"/>
    <cellStyle name="_Final_Book_010301_Nsi_140_mod" xfId="394" xr:uid="{00000000-0005-0000-0000-0000FD000000}"/>
    <cellStyle name="_Final_Book_010301_Nsi_158" xfId="395" xr:uid="{00000000-0005-0000-0000-0000FE000000}"/>
    <cellStyle name="_Final_Book_010301_Nsi_Express" xfId="396" xr:uid="{00000000-0005-0000-0000-0000FF000000}"/>
    <cellStyle name="_Final_Book_010301_Nsi_Jan1" xfId="397" xr:uid="{00000000-0005-0000-0000-000000010000}"/>
    <cellStyle name="_Final_Book_010301_Nsi_test" xfId="398" xr:uid="{00000000-0005-0000-0000-000001010000}"/>
    <cellStyle name="_Final_Book_010301_Nsi2" xfId="399" xr:uid="{00000000-0005-0000-0000-000002010000}"/>
    <cellStyle name="_Final_Book_010301_Nsi-Services" xfId="400" xr:uid="{00000000-0005-0000-0000-000003010000}"/>
    <cellStyle name="_Final_Book_010301_P&amp;L" xfId="401" xr:uid="{00000000-0005-0000-0000-000004010000}"/>
    <cellStyle name="_Final_Book_010301_S0400" xfId="402" xr:uid="{00000000-0005-0000-0000-000005010000}"/>
    <cellStyle name="_Final_Book_010301_S13001" xfId="403" xr:uid="{00000000-0005-0000-0000-000006010000}"/>
    <cellStyle name="_Final_Book_010301_Sheet1" xfId="404" xr:uid="{00000000-0005-0000-0000-000007010000}"/>
    <cellStyle name="_Final_Book_010301_sofi - plan_AP270202ii" xfId="405" xr:uid="{00000000-0005-0000-0000-000008010000}"/>
    <cellStyle name="_Final_Book_010301_sofi - plan_AP270202iii" xfId="406" xr:uid="{00000000-0005-0000-0000-000009010000}"/>
    <cellStyle name="_Final_Book_010301_sofi - plan_AP270202iv" xfId="407" xr:uid="{00000000-0005-0000-0000-00000A010000}"/>
    <cellStyle name="_Final_Book_010301_Sofi vs Sobi" xfId="408" xr:uid="{00000000-0005-0000-0000-00000B010000}"/>
    <cellStyle name="_Final_Book_010301_Sofi_PBD 27-11-01" xfId="409" xr:uid="{00000000-0005-0000-0000-00000C010000}"/>
    <cellStyle name="_Final_Book_010301_SOFI_TEPs_AOK_130902" xfId="410" xr:uid="{00000000-0005-0000-0000-00000D010000}"/>
    <cellStyle name="_Final_Book_010301_Sofi145a" xfId="411" xr:uid="{00000000-0005-0000-0000-00000E010000}"/>
    <cellStyle name="_Final_Book_010301_Sofi153" xfId="412" xr:uid="{00000000-0005-0000-0000-00000F010000}"/>
    <cellStyle name="_Final_Book_010301_Summary" xfId="413" xr:uid="{00000000-0005-0000-0000-000010010000}"/>
    <cellStyle name="_Final_Book_010301_SXXXX_Express_c Links" xfId="414" xr:uid="{00000000-0005-0000-0000-000011010000}"/>
    <cellStyle name="_Final_Book_010301_Tax_form_1кв_3" xfId="415" xr:uid="{00000000-0005-0000-0000-000012010000}"/>
    <cellStyle name="_Final_Book_010301_test_11" xfId="416" xr:uid="{00000000-0005-0000-0000-000013010000}"/>
    <cellStyle name="_Final_Book_010301_БКЭ" xfId="417" xr:uid="{00000000-0005-0000-0000-000014010000}"/>
    <cellStyle name="_Final_Book_010301_для вставки в пакет за 2001" xfId="418" xr:uid="{00000000-0005-0000-0000-000015010000}"/>
    <cellStyle name="_Final_Book_010301_дляГалиныВ" xfId="419" xr:uid="{00000000-0005-0000-0000-000016010000}"/>
    <cellStyle name="_Final_Book_010301_Книга7" xfId="420" xr:uid="{00000000-0005-0000-0000-000017010000}"/>
    <cellStyle name="_Final_Book_010301_Лист1" xfId="421" xr:uid="{00000000-0005-0000-0000-000018010000}"/>
    <cellStyle name="_Final_Book_010301_ОСН. ДЕЯТ." xfId="422" xr:uid="{00000000-0005-0000-0000-000019010000}"/>
    <cellStyle name="_Final_Book_010301_Подразделения" xfId="423" xr:uid="{00000000-0005-0000-0000-00001A010000}"/>
    <cellStyle name="_Final_Book_010301_Список тиражирования" xfId="424" xr:uid="{00000000-0005-0000-0000-00001B010000}"/>
    <cellStyle name="_Final_Book_010301_Форма 12 last" xfId="425" xr:uid="{00000000-0005-0000-0000-00001C010000}"/>
    <cellStyle name="_FUNP" xfId="426" xr:uid="{00000000-0005-0000-0000-00001D010000}"/>
    <cellStyle name="_GFO_с учетом_9%_Увата_for_PPM" xfId="427" xr:uid="{00000000-0005-0000-0000-00001E010000}"/>
    <cellStyle name="_GRAPH" xfId="428" xr:uid="{00000000-0005-0000-0000-00001F010000}"/>
    <cellStyle name="_GRAPH 2" xfId="429" xr:uid="{00000000-0005-0000-0000-000020010000}"/>
    <cellStyle name="_GRAPH 2 2" xfId="430" xr:uid="{00000000-0005-0000-0000-000021010000}"/>
    <cellStyle name="_GRAPH 2_замерная" xfId="431" xr:uid="{00000000-0005-0000-0000-000022010000}"/>
    <cellStyle name="_GRAPH 2_Лист3" xfId="432" xr:uid="{00000000-0005-0000-0000-000023010000}"/>
    <cellStyle name="_GRAPH 2_Лист3 2" xfId="433" xr:uid="{00000000-0005-0000-0000-000024010000}"/>
    <cellStyle name="_GRAPH 2_Лист3 2 2" xfId="434" xr:uid="{00000000-0005-0000-0000-000025010000}"/>
    <cellStyle name="_GRAPH 2_Лист3 2_замерная" xfId="435" xr:uid="{00000000-0005-0000-0000-000026010000}"/>
    <cellStyle name="_GRAPH 3" xfId="436" xr:uid="{00000000-0005-0000-0000-000027010000}"/>
    <cellStyle name="_GRAPH 3 2" xfId="437" xr:uid="{00000000-0005-0000-0000-000028010000}"/>
    <cellStyle name="_GRAPH 3 2 2" xfId="438" xr:uid="{00000000-0005-0000-0000-000029010000}"/>
    <cellStyle name="_GRAPH 3 2_замерная" xfId="439" xr:uid="{00000000-0005-0000-0000-00002A010000}"/>
    <cellStyle name="_GRAPH_КАСКАД" xfId="440" xr:uid="{00000000-0005-0000-0000-00002B010000}"/>
    <cellStyle name="_GRAPH_КАСКАД 2" xfId="441" xr:uid="{00000000-0005-0000-0000-00002C010000}"/>
    <cellStyle name="_GRAPH_КАСКАД_замерная" xfId="442" xr:uid="{00000000-0005-0000-0000-00002D010000}"/>
    <cellStyle name="_GRAPH_КАСКАД_Лист3" xfId="443" xr:uid="{00000000-0005-0000-0000-00002E010000}"/>
    <cellStyle name="_GRAPH_КАСКАД_Лист3 2" xfId="444" xr:uid="{00000000-0005-0000-0000-00002F010000}"/>
    <cellStyle name="_GRAPH_КАСКАД_Лист3 2 2" xfId="445" xr:uid="{00000000-0005-0000-0000-000030010000}"/>
    <cellStyle name="_GRAPH_КАСКАД_Лист3 2_замерная" xfId="446" xr:uid="{00000000-0005-0000-0000-000031010000}"/>
    <cellStyle name="_GRAPH_сводка по работе" xfId="447" xr:uid="{00000000-0005-0000-0000-000032010000}"/>
    <cellStyle name="_GRAPH_сводка по работе 2" xfId="448" xr:uid="{00000000-0005-0000-0000-000033010000}"/>
    <cellStyle name="_GRAPH_сводка по работе_замерная" xfId="449" xr:uid="{00000000-0005-0000-0000-000034010000}"/>
    <cellStyle name="_GRAPH_сводка по работе_Лист3" xfId="450" xr:uid="{00000000-0005-0000-0000-000035010000}"/>
    <cellStyle name="_GRAPH_сводка по работе_Лист3 2" xfId="451" xr:uid="{00000000-0005-0000-0000-000036010000}"/>
    <cellStyle name="_GRAPH_сводка по работе_Лист3 2 2" xfId="452" xr:uid="{00000000-0005-0000-0000-000037010000}"/>
    <cellStyle name="_GRAPH_сводка по работе_Лист3 2_замерная" xfId="453" xr:uid="{00000000-0005-0000-0000-000038010000}"/>
    <cellStyle name="_GRF" xfId="454" xr:uid="{00000000-0005-0000-0000-000039010000}"/>
    <cellStyle name="_GRF 2" xfId="455" xr:uid="{00000000-0005-0000-0000-00003A010000}"/>
    <cellStyle name="_GRF 2 2" xfId="456" xr:uid="{00000000-0005-0000-0000-00003B010000}"/>
    <cellStyle name="_GRF 2 3" xfId="457" xr:uid="{00000000-0005-0000-0000-00003C010000}"/>
    <cellStyle name="_GRF 2_724" xfId="458" xr:uid="{00000000-0005-0000-0000-00003D010000}"/>
    <cellStyle name="_GRF 2_Р-111." xfId="459" xr:uid="{00000000-0005-0000-0000-00003E010000}"/>
    <cellStyle name="_GRF 3" xfId="460" xr:uid="{00000000-0005-0000-0000-00003F010000}"/>
    <cellStyle name="_GRF 4" xfId="461" xr:uid="{00000000-0005-0000-0000-000040010000}"/>
    <cellStyle name="_GRF_1" xfId="462" xr:uid="{00000000-0005-0000-0000-000041010000}"/>
    <cellStyle name="_GRF_724" xfId="463" xr:uid="{00000000-0005-0000-0000-000042010000}"/>
    <cellStyle name="_GRF_замерная" xfId="464" xr:uid="{00000000-0005-0000-0000-000043010000}"/>
    <cellStyle name="_GRF_Копия Замерные параметры_баланс-сводка_20 02 11 (2)" xfId="465" xr:uid="{00000000-0005-0000-0000-000044010000}"/>
    <cellStyle name="_GRF_Копия Замерные параметры_баланс-сводка_20 02 11 (2) 2" xfId="466" xr:uid="{00000000-0005-0000-0000-000045010000}"/>
    <cellStyle name="_GRF_Копия Замерные параметры_баланс-сводка_20 02 11 (2) 2 2" xfId="467" xr:uid="{00000000-0005-0000-0000-000046010000}"/>
    <cellStyle name="_GRF_Копия Замерные параметры_баланс-сводка_20 02 11 (2) 2_724" xfId="468" xr:uid="{00000000-0005-0000-0000-000047010000}"/>
    <cellStyle name="_GRF_Копия Замерные параметры_баланс-сводка_20 02 11 (2) 2_Р-111." xfId="469" xr:uid="{00000000-0005-0000-0000-000048010000}"/>
    <cellStyle name="_GRF_Копия Замерные параметры_баланс-сводка_20 02 11 (2) 3" xfId="470" xr:uid="{00000000-0005-0000-0000-000049010000}"/>
    <cellStyle name="_GRF_Копия Замерные параметры_баланс-сводка_20 02 11 (2)_724" xfId="471" xr:uid="{00000000-0005-0000-0000-00004A010000}"/>
    <cellStyle name="_GRF_Копия Замерные параметры_баланс-сводка_20 02 11 (2)_замерная" xfId="472" xr:uid="{00000000-0005-0000-0000-00004B010000}"/>
    <cellStyle name="_GRF_Копия Замерные параметры_баланс-сводка_20 02 11 (2)_Лист3" xfId="473" xr:uid="{00000000-0005-0000-0000-00004C010000}"/>
    <cellStyle name="_GRF_Копия Замерные параметры_баланс-сводка_20 02 11 (2)_Р-111." xfId="474" xr:uid="{00000000-0005-0000-0000-00004D010000}"/>
    <cellStyle name="_GRF_Лист3" xfId="475" xr:uid="{00000000-0005-0000-0000-00004E010000}"/>
    <cellStyle name="_GRF_Р-111." xfId="476" xr:uid="{00000000-0005-0000-0000-00004F010000}"/>
    <cellStyle name="_hist" xfId="477" xr:uid="{00000000-0005-0000-0000-000050010000}"/>
    <cellStyle name="_hist 2" xfId="478" xr:uid="{00000000-0005-0000-0000-000051010000}"/>
    <cellStyle name="_hist 2 2" xfId="479" xr:uid="{00000000-0005-0000-0000-000052010000}"/>
    <cellStyle name="_hist 2_замерная" xfId="480" xr:uid="{00000000-0005-0000-0000-000053010000}"/>
    <cellStyle name="_hist 2_Лист3" xfId="481" xr:uid="{00000000-0005-0000-0000-000054010000}"/>
    <cellStyle name="_hist 2_Лист3 2" xfId="482" xr:uid="{00000000-0005-0000-0000-000055010000}"/>
    <cellStyle name="_hist 2_Лист3 2 2" xfId="483" xr:uid="{00000000-0005-0000-0000-000056010000}"/>
    <cellStyle name="_hist 2_Лист3 2_замерная" xfId="484" xr:uid="{00000000-0005-0000-0000-000057010000}"/>
    <cellStyle name="_hist 3" xfId="485" xr:uid="{00000000-0005-0000-0000-000058010000}"/>
    <cellStyle name="_hist 3 2" xfId="486" xr:uid="{00000000-0005-0000-0000-000059010000}"/>
    <cellStyle name="_hist 3 2 2" xfId="487" xr:uid="{00000000-0005-0000-0000-00005A010000}"/>
    <cellStyle name="_hist 3 2_замерная" xfId="488" xr:uid="{00000000-0005-0000-0000-00005B010000}"/>
    <cellStyle name="_hist_КАСКАД" xfId="489" xr:uid="{00000000-0005-0000-0000-00005C010000}"/>
    <cellStyle name="_hist_КАСКАД 2" xfId="490" xr:uid="{00000000-0005-0000-0000-00005D010000}"/>
    <cellStyle name="_hist_КАСКАД_замерная" xfId="491" xr:uid="{00000000-0005-0000-0000-00005E010000}"/>
    <cellStyle name="_hist_КАСКАД_Лист3" xfId="492" xr:uid="{00000000-0005-0000-0000-00005F010000}"/>
    <cellStyle name="_hist_КАСКАД_Лист3 2" xfId="493" xr:uid="{00000000-0005-0000-0000-000060010000}"/>
    <cellStyle name="_hist_КАСКАД_Лист3 2 2" xfId="494" xr:uid="{00000000-0005-0000-0000-000061010000}"/>
    <cellStyle name="_hist_КАСКАД_Лист3 2_замерная" xfId="495" xr:uid="{00000000-0005-0000-0000-000062010000}"/>
    <cellStyle name="_hist_сводка по работе" xfId="496" xr:uid="{00000000-0005-0000-0000-000063010000}"/>
    <cellStyle name="_hist_сводка по работе 2" xfId="497" xr:uid="{00000000-0005-0000-0000-000064010000}"/>
    <cellStyle name="_hist_сводка по работе_замерная" xfId="498" xr:uid="{00000000-0005-0000-0000-000065010000}"/>
    <cellStyle name="_hist_сводка по работе_Лист3" xfId="499" xr:uid="{00000000-0005-0000-0000-000066010000}"/>
    <cellStyle name="_hist_сводка по работе_Лист3 2" xfId="500" xr:uid="{00000000-0005-0000-0000-000067010000}"/>
    <cellStyle name="_hist_сводка по работе_Лист3 2 2" xfId="501" xr:uid="{00000000-0005-0000-0000-000068010000}"/>
    <cellStyle name="_hist_сводка по работе_Лист3 2_замерная" xfId="502" xr:uid="{00000000-0005-0000-0000-000069010000}"/>
    <cellStyle name="_HISTORY" xfId="503" xr:uid="{00000000-0005-0000-0000-00006A010000}"/>
    <cellStyle name="_Info for map press" xfId="504" xr:uid="{00000000-0005-0000-0000-00006B010000}"/>
    <cellStyle name="_Info for map press 2" xfId="505" xr:uid="{00000000-0005-0000-0000-00006C010000}"/>
    <cellStyle name="_Info for map press 2 2" xfId="506" xr:uid="{00000000-0005-0000-0000-00006D010000}"/>
    <cellStyle name="_Info for map press 2_замерная" xfId="507" xr:uid="{00000000-0005-0000-0000-00006E010000}"/>
    <cellStyle name="_Info for map press 2_Лист3" xfId="508" xr:uid="{00000000-0005-0000-0000-00006F010000}"/>
    <cellStyle name="_Info for map press 2_Лист3 2" xfId="509" xr:uid="{00000000-0005-0000-0000-000070010000}"/>
    <cellStyle name="_Info for map press 2_Лист3 2 2" xfId="510" xr:uid="{00000000-0005-0000-0000-000071010000}"/>
    <cellStyle name="_Info for map press 2_Лист3 2_замерная" xfId="511" xr:uid="{00000000-0005-0000-0000-000072010000}"/>
    <cellStyle name="_Info for map press 3" xfId="512" xr:uid="{00000000-0005-0000-0000-000073010000}"/>
    <cellStyle name="_Info for map press 3 2" xfId="513" xr:uid="{00000000-0005-0000-0000-000074010000}"/>
    <cellStyle name="_Info for map press 3 2 2" xfId="514" xr:uid="{00000000-0005-0000-0000-000075010000}"/>
    <cellStyle name="_Info for map press 3 2_замерная" xfId="515" xr:uid="{00000000-0005-0000-0000-000076010000}"/>
    <cellStyle name="_Info for map press_КАСКАД" xfId="516" xr:uid="{00000000-0005-0000-0000-000077010000}"/>
    <cellStyle name="_Info for map press_КАСКАД 2" xfId="517" xr:uid="{00000000-0005-0000-0000-000078010000}"/>
    <cellStyle name="_Info for map press_КАСКАД_замерная" xfId="518" xr:uid="{00000000-0005-0000-0000-000079010000}"/>
    <cellStyle name="_Info for map press_КАСКАД_Лист3" xfId="519" xr:uid="{00000000-0005-0000-0000-00007A010000}"/>
    <cellStyle name="_Info for map press_КАСКАД_Лист3 2" xfId="520" xr:uid="{00000000-0005-0000-0000-00007B010000}"/>
    <cellStyle name="_Info for map press_КАСКАД_Лист3 2 2" xfId="521" xr:uid="{00000000-0005-0000-0000-00007C010000}"/>
    <cellStyle name="_Info for map press_КАСКАД_Лист3 2_замерная" xfId="522" xr:uid="{00000000-0005-0000-0000-00007D010000}"/>
    <cellStyle name="_Info for map press_сводка по работе" xfId="523" xr:uid="{00000000-0005-0000-0000-00007E010000}"/>
    <cellStyle name="_Info for map press_сводка по работе 2" xfId="524" xr:uid="{00000000-0005-0000-0000-00007F010000}"/>
    <cellStyle name="_Info for map press_сводка по работе_замерная" xfId="525" xr:uid="{00000000-0005-0000-0000-000080010000}"/>
    <cellStyle name="_Info for map press_сводка по работе_Лист3" xfId="526" xr:uid="{00000000-0005-0000-0000-000081010000}"/>
    <cellStyle name="_Info for map press_сводка по работе_Лист3 2" xfId="527" xr:uid="{00000000-0005-0000-0000-000082010000}"/>
    <cellStyle name="_Info for map press_сводка по работе_Лист3 2 2" xfId="528" xr:uid="{00000000-0005-0000-0000-000083010000}"/>
    <cellStyle name="_Info for map press_сводка по работе_Лист3 2_замерная" xfId="529" xr:uid="{00000000-0005-0000-0000-000084010000}"/>
    <cellStyle name="_KPI-5" xfId="530" xr:uid="{00000000-0005-0000-0000-000085010000}"/>
    <cellStyle name="_KPI-5_Form 01(MB)" xfId="531" xr:uid="{00000000-0005-0000-0000-000086010000}"/>
    <cellStyle name="_KPI-5_Links_NK" xfId="532" xr:uid="{00000000-0005-0000-0000-000087010000}"/>
    <cellStyle name="_KPI-5_Nsi" xfId="533" xr:uid="{00000000-0005-0000-0000-000088010000}"/>
    <cellStyle name="_KPI-5_Nsi(2)" xfId="534" xr:uid="{00000000-0005-0000-0000-000089010000}"/>
    <cellStyle name="_KPI-5_Nsi_158" xfId="535" xr:uid="{00000000-0005-0000-0000-00008A010000}"/>
    <cellStyle name="_KPI-5_Nsi_Express" xfId="536" xr:uid="{00000000-0005-0000-0000-00008B010000}"/>
    <cellStyle name="_KPI-5_Nsi_test" xfId="537" xr:uid="{00000000-0005-0000-0000-00008C010000}"/>
    <cellStyle name="_KPI-5_Nsi-Services" xfId="538" xr:uid="{00000000-0005-0000-0000-00008D010000}"/>
    <cellStyle name="_KPI-5_S0400" xfId="539" xr:uid="{00000000-0005-0000-0000-00008E010000}"/>
    <cellStyle name="_KPI-5_S13001" xfId="540" xr:uid="{00000000-0005-0000-0000-00008F010000}"/>
    <cellStyle name="_KPI-5_S17301" xfId="541" xr:uid="{00000000-0005-0000-0000-000090010000}"/>
    <cellStyle name="_KPI-5_SOFI_TEPs_AOK_130902" xfId="542" xr:uid="{00000000-0005-0000-0000-000091010000}"/>
    <cellStyle name="_KPI-5_SOFI_TEPs_AOK_130902_Dogovora" xfId="543" xr:uid="{00000000-0005-0000-0000-000092010000}"/>
    <cellStyle name="_KPI-5_SOFI_TEPs_AOK_130902_S14206_Akt_sverki" xfId="544" xr:uid="{00000000-0005-0000-0000-000093010000}"/>
    <cellStyle name="_KPI-5_SOFI_TEPs_AOK_130902_S14206_Akt_sverki_S11111_Akt_sverki" xfId="545" xr:uid="{00000000-0005-0000-0000-000094010000}"/>
    <cellStyle name="_KPI-5_SOFI_TEPs_AOK_130902_S14206_Akt_sverki_Договора_Express_4m2003_new" xfId="546" xr:uid="{00000000-0005-0000-0000-000095010000}"/>
    <cellStyle name="_KPI-5_SOFI_TEPs_AOK_130902_S15202_Akt_sverki" xfId="547" xr:uid="{00000000-0005-0000-0000-000096010000}"/>
    <cellStyle name="_KPI-5_SOFI_TEPs_AOK_130902_S15202_Akt_sverki_S11111_Akt_sverki" xfId="548" xr:uid="{00000000-0005-0000-0000-000097010000}"/>
    <cellStyle name="_KPI-5_SOFI_TEPs_AOK_130902_S15202_Akt_sverki_Договора_Express_4m2003_new" xfId="549" xr:uid="{00000000-0005-0000-0000-000098010000}"/>
    <cellStyle name="_KPI-5_SOFI_TEPs_AOK_130902_Договора_Express_4m2003_new" xfId="550" xr:uid="{00000000-0005-0000-0000-000099010000}"/>
    <cellStyle name="_KPI-5_SOFI_TEPs_AOK_130902_Книга1" xfId="551" xr:uid="{00000000-0005-0000-0000-00009A010000}"/>
    <cellStyle name="_KPI-5_Sofi145a" xfId="552" xr:uid="{00000000-0005-0000-0000-00009B010000}"/>
    <cellStyle name="_KPI-5_Sofi153" xfId="553" xr:uid="{00000000-0005-0000-0000-00009C010000}"/>
    <cellStyle name="_KPI-5_SXXXX_Express_c Links" xfId="554" xr:uid="{00000000-0005-0000-0000-00009D010000}"/>
    <cellStyle name="_KPI-5_test_11" xfId="555" xr:uid="{00000000-0005-0000-0000-00009E010000}"/>
    <cellStyle name="_KPI-5_для вставки в пакет за 2001" xfId="556" xr:uid="{00000000-0005-0000-0000-00009F010000}"/>
    <cellStyle name="_KPI-5_дляГалиныВ" xfId="557" xr:uid="{00000000-0005-0000-0000-0000A0010000}"/>
    <cellStyle name="_KPI-5_Лист1" xfId="558" xr:uid="{00000000-0005-0000-0000-0000A1010000}"/>
    <cellStyle name="_KPI-5_Подразделения" xfId="559" xr:uid="{00000000-0005-0000-0000-0000A2010000}"/>
    <cellStyle name="_KPI-5_Список тиражирования" xfId="560" xr:uid="{00000000-0005-0000-0000-0000A3010000}"/>
    <cellStyle name="_KPI-5_Форма 12 last" xfId="561" xr:uid="{00000000-0005-0000-0000-0000A4010000}"/>
    <cellStyle name="_Length of hole" xfId="562" xr:uid="{00000000-0005-0000-0000-0000A5010000}"/>
    <cellStyle name="_Length of hole 2" xfId="563" xr:uid="{00000000-0005-0000-0000-0000A6010000}"/>
    <cellStyle name="_Length of hole 2 2" xfId="564" xr:uid="{00000000-0005-0000-0000-0000A7010000}"/>
    <cellStyle name="_Length of hole 2_замерная" xfId="565" xr:uid="{00000000-0005-0000-0000-0000A8010000}"/>
    <cellStyle name="_Length of hole 2_Лист3" xfId="566" xr:uid="{00000000-0005-0000-0000-0000A9010000}"/>
    <cellStyle name="_Length of hole 2_Лист3 2" xfId="567" xr:uid="{00000000-0005-0000-0000-0000AA010000}"/>
    <cellStyle name="_Length of hole 2_Лист3 2 2" xfId="568" xr:uid="{00000000-0005-0000-0000-0000AB010000}"/>
    <cellStyle name="_Length of hole 2_Лист3 2_замерная" xfId="569" xr:uid="{00000000-0005-0000-0000-0000AC010000}"/>
    <cellStyle name="_Length of hole 3" xfId="570" xr:uid="{00000000-0005-0000-0000-0000AD010000}"/>
    <cellStyle name="_Length of hole 3 2" xfId="571" xr:uid="{00000000-0005-0000-0000-0000AE010000}"/>
    <cellStyle name="_Length of hole 3 2 2" xfId="572" xr:uid="{00000000-0005-0000-0000-0000AF010000}"/>
    <cellStyle name="_Length of hole 3 2_замерная" xfId="573" xr:uid="{00000000-0005-0000-0000-0000B0010000}"/>
    <cellStyle name="_Length of hole_КАСКАД" xfId="574" xr:uid="{00000000-0005-0000-0000-0000B1010000}"/>
    <cellStyle name="_Length of hole_КАСКАД 2" xfId="575" xr:uid="{00000000-0005-0000-0000-0000B2010000}"/>
    <cellStyle name="_Length of hole_КАСКАД_замерная" xfId="576" xr:uid="{00000000-0005-0000-0000-0000B3010000}"/>
    <cellStyle name="_Length of hole_КАСКАД_Лист3" xfId="577" xr:uid="{00000000-0005-0000-0000-0000B4010000}"/>
    <cellStyle name="_Length of hole_КАСКАД_Лист3 2" xfId="578" xr:uid="{00000000-0005-0000-0000-0000B5010000}"/>
    <cellStyle name="_Length of hole_КАСКАД_Лист3 2 2" xfId="579" xr:uid="{00000000-0005-0000-0000-0000B6010000}"/>
    <cellStyle name="_Length of hole_КАСКАД_Лист3 2_замерная" xfId="580" xr:uid="{00000000-0005-0000-0000-0000B7010000}"/>
    <cellStyle name="_Length of hole_сводка по работе" xfId="581" xr:uid="{00000000-0005-0000-0000-0000B8010000}"/>
    <cellStyle name="_Length of hole_сводка по работе 2" xfId="582" xr:uid="{00000000-0005-0000-0000-0000B9010000}"/>
    <cellStyle name="_Length of hole_сводка по работе_замерная" xfId="583" xr:uid="{00000000-0005-0000-0000-0000BA010000}"/>
    <cellStyle name="_Length of hole_сводка по работе_Лист3" xfId="584" xr:uid="{00000000-0005-0000-0000-0000BB010000}"/>
    <cellStyle name="_Length of hole_сводка по работе_Лист3 2" xfId="585" xr:uid="{00000000-0005-0000-0000-0000BC010000}"/>
    <cellStyle name="_Length of hole_сводка по работе_Лист3 2 2" xfId="586" xr:uid="{00000000-0005-0000-0000-0000BD010000}"/>
    <cellStyle name="_Length of hole_сводка по работе_Лист3 2_замерная" xfId="587" xr:uid="{00000000-0005-0000-0000-0000BE010000}"/>
    <cellStyle name="_Main" xfId="588" xr:uid="{00000000-0005-0000-0000-0000BF010000}"/>
    <cellStyle name="_Main_1" xfId="589" xr:uid="{00000000-0005-0000-0000-0000C0010000}"/>
    <cellStyle name="_Main_1 2" xfId="590" xr:uid="{00000000-0005-0000-0000-0000C1010000}"/>
    <cellStyle name="_Main_1 2 2" xfId="591" xr:uid="{00000000-0005-0000-0000-0000C2010000}"/>
    <cellStyle name="_Main_1 2 3" xfId="592" xr:uid="{00000000-0005-0000-0000-0000C3010000}"/>
    <cellStyle name="_Main_1 2_724" xfId="593" xr:uid="{00000000-0005-0000-0000-0000C4010000}"/>
    <cellStyle name="_Main_1 2_Р-111." xfId="594" xr:uid="{00000000-0005-0000-0000-0000C5010000}"/>
    <cellStyle name="_Main_1 3" xfId="595" xr:uid="{00000000-0005-0000-0000-0000C6010000}"/>
    <cellStyle name="_Main_1 4" xfId="596" xr:uid="{00000000-0005-0000-0000-0000C7010000}"/>
    <cellStyle name="_Main_1_724" xfId="597" xr:uid="{00000000-0005-0000-0000-0000C8010000}"/>
    <cellStyle name="_Main_1_замерная" xfId="598" xr:uid="{00000000-0005-0000-0000-0000C9010000}"/>
    <cellStyle name="_Main_1_Копия Замерные параметры_баланс-сводка_20 02 11 (2)" xfId="599" xr:uid="{00000000-0005-0000-0000-0000CA010000}"/>
    <cellStyle name="_Main_1_Копия Замерные параметры_баланс-сводка_20 02 11 (2) 2" xfId="600" xr:uid="{00000000-0005-0000-0000-0000CB010000}"/>
    <cellStyle name="_Main_1_Копия Замерные параметры_баланс-сводка_20 02 11 (2) 2 2" xfId="601" xr:uid="{00000000-0005-0000-0000-0000CC010000}"/>
    <cellStyle name="_Main_1_Копия Замерные параметры_баланс-сводка_20 02 11 (2) 2_724" xfId="602" xr:uid="{00000000-0005-0000-0000-0000CD010000}"/>
    <cellStyle name="_Main_1_Копия Замерные параметры_баланс-сводка_20 02 11 (2) 2_Р-111." xfId="603" xr:uid="{00000000-0005-0000-0000-0000CE010000}"/>
    <cellStyle name="_Main_1_Копия Замерные параметры_баланс-сводка_20 02 11 (2) 3" xfId="604" xr:uid="{00000000-0005-0000-0000-0000CF010000}"/>
    <cellStyle name="_Main_1_Копия Замерные параметры_баланс-сводка_20 02 11 (2)_724" xfId="605" xr:uid="{00000000-0005-0000-0000-0000D0010000}"/>
    <cellStyle name="_Main_1_Копия Замерные параметры_баланс-сводка_20 02 11 (2)_замерная" xfId="606" xr:uid="{00000000-0005-0000-0000-0000D1010000}"/>
    <cellStyle name="_Main_1_Копия Замерные параметры_баланс-сводка_20 02 11 (2)_Лист3" xfId="607" xr:uid="{00000000-0005-0000-0000-0000D2010000}"/>
    <cellStyle name="_Main_1_Копия Замерные параметры_баланс-сводка_20 02 11 (2)_Р-111." xfId="608" xr:uid="{00000000-0005-0000-0000-0000D3010000}"/>
    <cellStyle name="_Main_1_Лист3" xfId="609" xr:uid="{00000000-0005-0000-0000-0000D4010000}"/>
    <cellStyle name="_Main_1_Р-111." xfId="610" xr:uid="{00000000-0005-0000-0000-0000D5010000}"/>
    <cellStyle name="_maps" xfId="611" xr:uid="{00000000-0005-0000-0000-0000D6010000}"/>
    <cellStyle name="_maps 2" xfId="612" xr:uid="{00000000-0005-0000-0000-0000D7010000}"/>
    <cellStyle name="_maps 2 2" xfId="613" xr:uid="{00000000-0005-0000-0000-0000D8010000}"/>
    <cellStyle name="_maps 2_замерная" xfId="614" xr:uid="{00000000-0005-0000-0000-0000D9010000}"/>
    <cellStyle name="_maps 2_Лист3" xfId="615" xr:uid="{00000000-0005-0000-0000-0000DA010000}"/>
    <cellStyle name="_maps 2_Лист3 2" xfId="616" xr:uid="{00000000-0005-0000-0000-0000DB010000}"/>
    <cellStyle name="_maps 2_Лист3 2 2" xfId="617" xr:uid="{00000000-0005-0000-0000-0000DC010000}"/>
    <cellStyle name="_maps 2_Лист3 2_замерная" xfId="618" xr:uid="{00000000-0005-0000-0000-0000DD010000}"/>
    <cellStyle name="_maps 3" xfId="619" xr:uid="{00000000-0005-0000-0000-0000DE010000}"/>
    <cellStyle name="_maps 3 2" xfId="620" xr:uid="{00000000-0005-0000-0000-0000DF010000}"/>
    <cellStyle name="_maps 3 2 2" xfId="621" xr:uid="{00000000-0005-0000-0000-0000E0010000}"/>
    <cellStyle name="_maps 3 2_замерная" xfId="622" xr:uid="{00000000-0005-0000-0000-0000E1010000}"/>
    <cellStyle name="_maps of press" xfId="623" xr:uid="{00000000-0005-0000-0000-0000E2010000}"/>
    <cellStyle name="_maps of press 2" xfId="624" xr:uid="{00000000-0005-0000-0000-0000E3010000}"/>
    <cellStyle name="_maps of press 2 2" xfId="625" xr:uid="{00000000-0005-0000-0000-0000E4010000}"/>
    <cellStyle name="_maps of press 2_замерная" xfId="626" xr:uid="{00000000-0005-0000-0000-0000E5010000}"/>
    <cellStyle name="_maps of press 2_Лист3" xfId="627" xr:uid="{00000000-0005-0000-0000-0000E6010000}"/>
    <cellStyle name="_maps of press 2_Лист3 2" xfId="628" xr:uid="{00000000-0005-0000-0000-0000E7010000}"/>
    <cellStyle name="_maps of press 2_Лист3 2 2" xfId="629" xr:uid="{00000000-0005-0000-0000-0000E8010000}"/>
    <cellStyle name="_maps of press 2_Лист3 2_замерная" xfId="630" xr:uid="{00000000-0005-0000-0000-0000E9010000}"/>
    <cellStyle name="_maps of press 3" xfId="631" xr:uid="{00000000-0005-0000-0000-0000EA010000}"/>
    <cellStyle name="_maps of press 3 2" xfId="632" xr:uid="{00000000-0005-0000-0000-0000EB010000}"/>
    <cellStyle name="_maps of press 3 2 2" xfId="633" xr:uid="{00000000-0005-0000-0000-0000EC010000}"/>
    <cellStyle name="_maps of press 3 2_замерная" xfId="634" xr:uid="{00000000-0005-0000-0000-0000ED010000}"/>
    <cellStyle name="_maps of press_КАСКАД" xfId="635" xr:uid="{00000000-0005-0000-0000-0000EE010000}"/>
    <cellStyle name="_maps of press_КАСКАД 2" xfId="636" xr:uid="{00000000-0005-0000-0000-0000EF010000}"/>
    <cellStyle name="_maps of press_КАСКАД_замерная" xfId="637" xr:uid="{00000000-0005-0000-0000-0000F0010000}"/>
    <cellStyle name="_maps of press_КАСКАД_Лист3" xfId="638" xr:uid="{00000000-0005-0000-0000-0000F1010000}"/>
    <cellStyle name="_maps of press_КАСКАД_Лист3 2" xfId="639" xr:uid="{00000000-0005-0000-0000-0000F2010000}"/>
    <cellStyle name="_maps of press_КАСКАД_Лист3 2 2" xfId="640" xr:uid="{00000000-0005-0000-0000-0000F3010000}"/>
    <cellStyle name="_maps of press_КАСКАД_Лист3 2_замерная" xfId="641" xr:uid="{00000000-0005-0000-0000-0000F4010000}"/>
    <cellStyle name="_maps of press_сводка по работе" xfId="642" xr:uid="{00000000-0005-0000-0000-0000F5010000}"/>
    <cellStyle name="_maps of press_сводка по работе 2" xfId="643" xr:uid="{00000000-0005-0000-0000-0000F6010000}"/>
    <cellStyle name="_maps of press_сводка по работе_замерная" xfId="644" xr:uid="{00000000-0005-0000-0000-0000F7010000}"/>
    <cellStyle name="_maps of press_сводка по работе_Лист3" xfId="645" xr:uid="{00000000-0005-0000-0000-0000F8010000}"/>
    <cellStyle name="_maps of press_сводка по работе_Лист3 2" xfId="646" xr:uid="{00000000-0005-0000-0000-0000F9010000}"/>
    <cellStyle name="_maps of press_сводка по работе_Лист3 2 2" xfId="647" xr:uid="{00000000-0005-0000-0000-0000FA010000}"/>
    <cellStyle name="_maps of press_сводка по работе_Лист3 2_замерная" xfId="648" xr:uid="{00000000-0005-0000-0000-0000FB010000}"/>
    <cellStyle name="_maps_КАСКАД" xfId="649" xr:uid="{00000000-0005-0000-0000-0000FC010000}"/>
    <cellStyle name="_maps_КАСКАД 2" xfId="650" xr:uid="{00000000-0005-0000-0000-0000FD010000}"/>
    <cellStyle name="_maps_КАСКАД_замерная" xfId="651" xr:uid="{00000000-0005-0000-0000-0000FE010000}"/>
    <cellStyle name="_maps_КАСКАД_Лист3" xfId="652" xr:uid="{00000000-0005-0000-0000-0000FF010000}"/>
    <cellStyle name="_maps_КАСКАД_Лист3 2" xfId="653" xr:uid="{00000000-0005-0000-0000-000000020000}"/>
    <cellStyle name="_maps_КАСКАД_Лист3 2 2" xfId="654" xr:uid="{00000000-0005-0000-0000-000001020000}"/>
    <cellStyle name="_maps_КАСКАД_Лист3 2_замерная" xfId="655" xr:uid="{00000000-0005-0000-0000-000002020000}"/>
    <cellStyle name="_maps_сводка по работе" xfId="656" xr:uid="{00000000-0005-0000-0000-000003020000}"/>
    <cellStyle name="_maps_сводка по работе 2" xfId="657" xr:uid="{00000000-0005-0000-0000-000004020000}"/>
    <cellStyle name="_maps_сводка по работе_замерная" xfId="658" xr:uid="{00000000-0005-0000-0000-000005020000}"/>
    <cellStyle name="_maps_сводка по работе_Лист3" xfId="659" xr:uid="{00000000-0005-0000-0000-000006020000}"/>
    <cellStyle name="_maps_сводка по работе_Лист3 2" xfId="660" xr:uid="{00000000-0005-0000-0000-000007020000}"/>
    <cellStyle name="_maps_сводка по работе_Лист3 2 2" xfId="661" xr:uid="{00000000-0005-0000-0000-000008020000}"/>
    <cellStyle name="_maps_сводка по работе_Лист3 2_замерная" xfId="662" xr:uid="{00000000-0005-0000-0000-000009020000}"/>
    <cellStyle name="_New_Sofi" xfId="663" xr:uid="{00000000-0005-0000-0000-00000A020000}"/>
    <cellStyle name="_New_Sofi_Capex-new" xfId="664" xr:uid="{00000000-0005-0000-0000-00000B020000}"/>
    <cellStyle name="_New_Sofi_FFF" xfId="665" xr:uid="{00000000-0005-0000-0000-00000C020000}"/>
    <cellStyle name="_New_Sofi_Financial Plan - final_2" xfId="666" xr:uid="{00000000-0005-0000-0000-00000D020000}"/>
    <cellStyle name="_New_Sofi_Form 01(MB)" xfId="667" xr:uid="{00000000-0005-0000-0000-00000E020000}"/>
    <cellStyle name="_New_Sofi_Links_NK" xfId="668" xr:uid="{00000000-0005-0000-0000-00000F020000}"/>
    <cellStyle name="_New_Sofi_N20_5" xfId="669" xr:uid="{00000000-0005-0000-0000-000010020000}"/>
    <cellStyle name="_New_Sofi_N20_6" xfId="670" xr:uid="{00000000-0005-0000-0000-000011020000}"/>
    <cellStyle name="_New_Sofi_New Form10_2" xfId="671" xr:uid="{00000000-0005-0000-0000-000012020000}"/>
    <cellStyle name="_New_Sofi_Nsi" xfId="672" xr:uid="{00000000-0005-0000-0000-000013020000}"/>
    <cellStyle name="_New_Sofi_Nsi - last version" xfId="673" xr:uid="{00000000-0005-0000-0000-000014020000}"/>
    <cellStyle name="_New_Sofi_Nsi - last version for programming" xfId="674" xr:uid="{00000000-0005-0000-0000-000015020000}"/>
    <cellStyle name="_New_Sofi_Nsi - next_last version" xfId="675" xr:uid="{00000000-0005-0000-0000-000016020000}"/>
    <cellStyle name="_New_Sofi_Nsi - plan - final" xfId="676" xr:uid="{00000000-0005-0000-0000-000017020000}"/>
    <cellStyle name="_New_Sofi_Nsi -super_ last version" xfId="677" xr:uid="{00000000-0005-0000-0000-000018020000}"/>
    <cellStyle name="_New_Sofi_Nsi(2)" xfId="678" xr:uid="{00000000-0005-0000-0000-000019020000}"/>
    <cellStyle name="_New_Sofi_Nsi_1" xfId="679" xr:uid="{00000000-0005-0000-0000-00001A020000}"/>
    <cellStyle name="_New_Sofi_Nsi_139" xfId="680" xr:uid="{00000000-0005-0000-0000-00001B020000}"/>
    <cellStyle name="_New_Sofi_Nsi_140" xfId="681" xr:uid="{00000000-0005-0000-0000-00001C020000}"/>
    <cellStyle name="_New_Sofi_Nsi_140(Зах)" xfId="682" xr:uid="{00000000-0005-0000-0000-00001D020000}"/>
    <cellStyle name="_New_Sofi_Nsi_140_mod" xfId="683" xr:uid="{00000000-0005-0000-0000-00001E020000}"/>
    <cellStyle name="_New_Sofi_Nsi_158" xfId="684" xr:uid="{00000000-0005-0000-0000-00001F020000}"/>
    <cellStyle name="_New_Sofi_Nsi_Express" xfId="685" xr:uid="{00000000-0005-0000-0000-000020020000}"/>
    <cellStyle name="_New_Sofi_Nsi_Jan1" xfId="686" xr:uid="{00000000-0005-0000-0000-000021020000}"/>
    <cellStyle name="_New_Sofi_Nsi_test" xfId="687" xr:uid="{00000000-0005-0000-0000-000022020000}"/>
    <cellStyle name="_New_Sofi_Nsi2" xfId="688" xr:uid="{00000000-0005-0000-0000-000023020000}"/>
    <cellStyle name="_New_Sofi_Nsi-Services" xfId="689" xr:uid="{00000000-0005-0000-0000-000024020000}"/>
    <cellStyle name="_New_Sofi_P&amp;L" xfId="690" xr:uid="{00000000-0005-0000-0000-000025020000}"/>
    <cellStyle name="_New_Sofi_S0400" xfId="691" xr:uid="{00000000-0005-0000-0000-000026020000}"/>
    <cellStyle name="_New_Sofi_S13001" xfId="692" xr:uid="{00000000-0005-0000-0000-000027020000}"/>
    <cellStyle name="_New_Sofi_Sheet1" xfId="693" xr:uid="{00000000-0005-0000-0000-000028020000}"/>
    <cellStyle name="_New_Sofi_sofi - plan_AP270202ii" xfId="694" xr:uid="{00000000-0005-0000-0000-000029020000}"/>
    <cellStyle name="_New_Sofi_sofi - plan_AP270202iii" xfId="695" xr:uid="{00000000-0005-0000-0000-00002A020000}"/>
    <cellStyle name="_New_Sofi_sofi - plan_AP270202iv" xfId="696" xr:uid="{00000000-0005-0000-0000-00002B020000}"/>
    <cellStyle name="_New_Sofi_Sofi vs Sobi" xfId="697" xr:uid="{00000000-0005-0000-0000-00002C020000}"/>
    <cellStyle name="_New_Sofi_Sofi_PBD 27-11-01" xfId="698" xr:uid="{00000000-0005-0000-0000-00002D020000}"/>
    <cellStyle name="_New_Sofi_SOFI_TEPs_AOK_130902" xfId="699" xr:uid="{00000000-0005-0000-0000-00002E020000}"/>
    <cellStyle name="_New_Sofi_Sofi145a" xfId="700" xr:uid="{00000000-0005-0000-0000-00002F020000}"/>
    <cellStyle name="_New_Sofi_Sofi153" xfId="701" xr:uid="{00000000-0005-0000-0000-000030020000}"/>
    <cellStyle name="_New_Sofi_Summary" xfId="702" xr:uid="{00000000-0005-0000-0000-000031020000}"/>
    <cellStyle name="_New_Sofi_SXXXX_Express_c Links" xfId="703" xr:uid="{00000000-0005-0000-0000-000032020000}"/>
    <cellStyle name="_New_Sofi_Tax_form_1кв_3" xfId="704" xr:uid="{00000000-0005-0000-0000-000033020000}"/>
    <cellStyle name="_New_Sofi_test_11" xfId="705" xr:uid="{00000000-0005-0000-0000-000034020000}"/>
    <cellStyle name="_New_Sofi_БКЭ" xfId="706" xr:uid="{00000000-0005-0000-0000-000035020000}"/>
    <cellStyle name="_New_Sofi_для вставки в пакет за 2001" xfId="707" xr:uid="{00000000-0005-0000-0000-000036020000}"/>
    <cellStyle name="_New_Sofi_дляГалиныВ" xfId="708" xr:uid="{00000000-0005-0000-0000-000037020000}"/>
    <cellStyle name="_New_Sofi_Книга7" xfId="709" xr:uid="{00000000-0005-0000-0000-000038020000}"/>
    <cellStyle name="_New_Sofi_Лист1" xfId="710" xr:uid="{00000000-0005-0000-0000-000039020000}"/>
    <cellStyle name="_New_Sofi_ОСН. ДЕЯТ." xfId="711" xr:uid="{00000000-0005-0000-0000-00003A020000}"/>
    <cellStyle name="_New_Sofi_Подразделения" xfId="712" xr:uid="{00000000-0005-0000-0000-00003B020000}"/>
    <cellStyle name="_New_Sofi_Список тиражирования" xfId="713" xr:uid="{00000000-0005-0000-0000-00003C020000}"/>
    <cellStyle name="_New_Sofi_Форма 12 last" xfId="714" xr:uid="{00000000-0005-0000-0000-00003D020000}"/>
    <cellStyle name="_Nsi" xfId="715" xr:uid="{00000000-0005-0000-0000-00003E020000}"/>
    <cellStyle name="_OUT" xfId="716" xr:uid="{00000000-0005-0000-0000-00003F020000}"/>
    <cellStyle name="_OUT 2" xfId="717" xr:uid="{00000000-0005-0000-0000-000040020000}"/>
    <cellStyle name="_OUT 2 2" xfId="718" xr:uid="{00000000-0005-0000-0000-000041020000}"/>
    <cellStyle name="_OUT 2_замерная" xfId="719" xr:uid="{00000000-0005-0000-0000-000042020000}"/>
    <cellStyle name="_OUT 2_Лист3" xfId="720" xr:uid="{00000000-0005-0000-0000-000043020000}"/>
    <cellStyle name="_OUT 2_Лист3 2" xfId="721" xr:uid="{00000000-0005-0000-0000-000044020000}"/>
    <cellStyle name="_OUT 2_Лист3 2 2" xfId="722" xr:uid="{00000000-0005-0000-0000-000045020000}"/>
    <cellStyle name="_OUT 2_Лист3 2_замерная" xfId="723" xr:uid="{00000000-0005-0000-0000-000046020000}"/>
    <cellStyle name="_OUT 3" xfId="724" xr:uid="{00000000-0005-0000-0000-000047020000}"/>
    <cellStyle name="_OUT 3 2" xfId="725" xr:uid="{00000000-0005-0000-0000-000048020000}"/>
    <cellStyle name="_OUT 3 2 2" xfId="726" xr:uid="{00000000-0005-0000-0000-000049020000}"/>
    <cellStyle name="_OUT 3 2_замерная" xfId="727" xr:uid="{00000000-0005-0000-0000-00004A020000}"/>
    <cellStyle name="_OUT_КАСКАД" xfId="728" xr:uid="{00000000-0005-0000-0000-00004B020000}"/>
    <cellStyle name="_OUT_КАСКАД 2" xfId="729" xr:uid="{00000000-0005-0000-0000-00004C020000}"/>
    <cellStyle name="_OUT_КАСКАД_замерная" xfId="730" xr:uid="{00000000-0005-0000-0000-00004D020000}"/>
    <cellStyle name="_OUT_КАСКАД_Лист3" xfId="731" xr:uid="{00000000-0005-0000-0000-00004E020000}"/>
    <cellStyle name="_OUT_КАСКАД_Лист3 2" xfId="732" xr:uid="{00000000-0005-0000-0000-00004F020000}"/>
    <cellStyle name="_OUT_КАСКАД_Лист3 2 2" xfId="733" xr:uid="{00000000-0005-0000-0000-000050020000}"/>
    <cellStyle name="_OUT_КАСКАД_Лист3 2_замерная" xfId="734" xr:uid="{00000000-0005-0000-0000-000051020000}"/>
    <cellStyle name="_OUT_сводка по работе" xfId="735" xr:uid="{00000000-0005-0000-0000-000052020000}"/>
    <cellStyle name="_OUT_сводка по работе 2" xfId="736" xr:uid="{00000000-0005-0000-0000-000053020000}"/>
    <cellStyle name="_OUT_сводка по работе_замерная" xfId="737" xr:uid="{00000000-0005-0000-0000-000054020000}"/>
    <cellStyle name="_OUT_сводка по работе_Лист3" xfId="738" xr:uid="{00000000-0005-0000-0000-000055020000}"/>
    <cellStyle name="_OUT_сводка по работе_Лист3 2" xfId="739" xr:uid="{00000000-0005-0000-0000-000056020000}"/>
    <cellStyle name="_OUT_сводка по работе_Лист3 2 2" xfId="740" xr:uid="{00000000-0005-0000-0000-000057020000}"/>
    <cellStyle name="_OUT_сводка по работе_Лист3 2_замерная" xfId="741" xr:uid="{00000000-0005-0000-0000-000058020000}"/>
    <cellStyle name="_P_Las" xfId="742" xr:uid="{00000000-0005-0000-0000-000059020000}"/>
    <cellStyle name="_P_Las 2" xfId="743" xr:uid="{00000000-0005-0000-0000-00005A020000}"/>
    <cellStyle name="_P_Las 2 2" xfId="744" xr:uid="{00000000-0005-0000-0000-00005B020000}"/>
    <cellStyle name="_P_Las 2_замерная" xfId="745" xr:uid="{00000000-0005-0000-0000-00005C020000}"/>
    <cellStyle name="_P_Las 2_Лист3" xfId="746" xr:uid="{00000000-0005-0000-0000-00005D020000}"/>
    <cellStyle name="_P_Las 2_Лист3 2" xfId="747" xr:uid="{00000000-0005-0000-0000-00005E020000}"/>
    <cellStyle name="_P_Las 2_Лист3 2 2" xfId="748" xr:uid="{00000000-0005-0000-0000-00005F020000}"/>
    <cellStyle name="_P_Las 2_Лист3 2_замерная" xfId="749" xr:uid="{00000000-0005-0000-0000-000060020000}"/>
    <cellStyle name="_P_Las 3" xfId="750" xr:uid="{00000000-0005-0000-0000-000061020000}"/>
    <cellStyle name="_P_Las 3 2" xfId="751" xr:uid="{00000000-0005-0000-0000-000062020000}"/>
    <cellStyle name="_P_Las 3 2 2" xfId="752" xr:uid="{00000000-0005-0000-0000-000063020000}"/>
    <cellStyle name="_P_Las 3 2_замерная" xfId="753" xr:uid="{00000000-0005-0000-0000-000064020000}"/>
    <cellStyle name="_P_Las_КАСКАД" xfId="754" xr:uid="{00000000-0005-0000-0000-000065020000}"/>
    <cellStyle name="_P_Las_КАСКАД 2" xfId="755" xr:uid="{00000000-0005-0000-0000-000066020000}"/>
    <cellStyle name="_P_Las_КАСКАД_замерная" xfId="756" xr:uid="{00000000-0005-0000-0000-000067020000}"/>
    <cellStyle name="_P_Las_КАСКАД_Лист3" xfId="757" xr:uid="{00000000-0005-0000-0000-000068020000}"/>
    <cellStyle name="_P_Las_КАСКАД_Лист3 2" xfId="758" xr:uid="{00000000-0005-0000-0000-000069020000}"/>
    <cellStyle name="_P_Las_КАСКАД_Лист3 2 2" xfId="759" xr:uid="{00000000-0005-0000-0000-00006A020000}"/>
    <cellStyle name="_P_Las_КАСКАД_Лист3 2_замерная" xfId="760" xr:uid="{00000000-0005-0000-0000-00006B020000}"/>
    <cellStyle name="_P_Las_сводка по работе" xfId="761" xr:uid="{00000000-0005-0000-0000-00006C020000}"/>
    <cellStyle name="_P_Las_сводка по работе 2" xfId="762" xr:uid="{00000000-0005-0000-0000-00006D020000}"/>
    <cellStyle name="_P_Las_сводка по работе_замерная" xfId="763" xr:uid="{00000000-0005-0000-0000-00006E020000}"/>
    <cellStyle name="_P_Las_сводка по работе_Лист3" xfId="764" xr:uid="{00000000-0005-0000-0000-00006F020000}"/>
    <cellStyle name="_P_Las_сводка по работе_Лист3 2" xfId="765" xr:uid="{00000000-0005-0000-0000-000070020000}"/>
    <cellStyle name="_P_Las_сводка по работе_Лист3 2 2" xfId="766" xr:uid="{00000000-0005-0000-0000-000071020000}"/>
    <cellStyle name="_P_Las_сводка по работе_Лист3 2_замерная" xfId="767" xr:uid="{00000000-0005-0000-0000-000072020000}"/>
    <cellStyle name="_PADS" xfId="768" xr:uid="{00000000-0005-0000-0000-000073020000}"/>
    <cellStyle name="_PADS 2" xfId="769" xr:uid="{00000000-0005-0000-0000-000074020000}"/>
    <cellStyle name="_PADS 2 2" xfId="770" xr:uid="{00000000-0005-0000-0000-000075020000}"/>
    <cellStyle name="_PADS 2 3" xfId="771" xr:uid="{00000000-0005-0000-0000-000076020000}"/>
    <cellStyle name="_PADS 2_724" xfId="772" xr:uid="{00000000-0005-0000-0000-000077020000}"/>
    <cellStyle name="_PADS 2_Р-111." xfId="773" xr:uid="{00000000-0005-0000-0000-000078020000}"/>
    <cellStyle name="_PADS 3" xfId="774" xr:uid="{00000000-0005-0000-0000-000079020000}"/>
    <cellStyle name="_PADS 4" xfId="775" xr:uid="{00000000-0005-0000-0000-00007A020000}"/>
    <cellStyle name="_PADS_724" xfId="776" xr:uid="{00000000-0005-0000-0000-00007B020000}"/>
    <cellStyle name="_PADS_TRANS" xfId="777" xr:uid="{00000000-0005-0000-0000-00007C020000}"/>
    <cellStyle name="_PADS_замерная" xfId="778" xr:uid="{00000000-0005-0000-0000-00007D020000}"/>
    <cellStyle name="_PADS_Копия Замерные параметры_баланс-сводка_20 02 11 (2)" xfId="779" xr:uid="{00000000-0005-0000-0000-00007E020000}"/>
    <cellStyle name="_PADS_Копия Замерные параметры_баланс-сводка_20 02 11 (2) 2" xfId="780" xr:uid="{00000000-0005-0000-0000-00007F020000}"/>
    <cellStyle name="_PADS_Копия Замерные параметры_баланс-сводка_20 02 11 (2) 2 2" xfId="781" xr:uid="{00000000-0005-0000-0000-000080020000}"/>
    <cellStyle name="_PADS_Копия Замерные параметры_баланс-сводка_20 02 11 (2) 2_724" xfId="782" xr:uid="{00000000-0005-0000-0000-000081020000}"/>
    <cellStyle name="_PADS_Копия Замерные параметры_баланс-сводка_20 02 11 (2) 2_Р-111." xfId="783" xr:uid="{00000000-0005-0000-0000-000082020000}"/>
    <cellStyle name="_PADS_Копия Замерные параметры_баланс-сводка_20 02 11 (2) 3" xfId="784" xr:uid="{00000000-0005-0000-0000-000083020000}"/>
    <cellStyle name="_PADS_Копия Замерные параметры_баланс-сводка_20 02 11 (2)_724" xfId="785" xr:uid="{00000000-0005-0000-0000-000084020000}"/>
    <cellStyle name="_PADS_Копия Замерные параметры_баланс-сводка_20 02 11 (2)_замерная" xfId="786" xr:uid="{00000000-0005-0000-0000-000085020000}"/>
    <cellStyle name="_PADS_Копия Замерные параметры_баланс-сводка_20 02 11 (2)_Лист3" xfId="787" xr:uid="{00000000-0005-0000-0000-000086020000}"/>
    <cellStyle name="_PADS_Копия Замерные параметры_баланс-сводка_20 02 11 (2)_Р-111." xfId="788" xr:uid="{00000000-0005-0000-0000-000087020000}"/>
    <cellStyle name="_PADS_Лист3" xfId="789" xr:uid="{00000000-0005-0000-0000-000088020000}"/>
    <cellStyle name="_PADS_Р-111." xfId="790" xr:uid="{00000000-0005-0000-0000-000089020000}"/>
    <cellStyle name="_Param w" xfId="791" xr:uid="{00000000-0005-0000-0000-00008A020000}"/>
    <cellStyle name="_Param w 2" xfId="792" xr:uid="{00000000-0005-0000-0000-00008B020000}"/>
    <cellStyle name="_Param w 2 2" xfId="793" xr:uid="{00000000-0005-0000-0000-00008C020000}"/>
    <cellStyle name="_Param w 2 3" xfId="794" xr:uid="{00000000-0005-0000-0000-00008D020000}"/>
    <cellStyle name="_Param w 2_724" xfId="795" xr:uid="{00000000-0005-0000-0000-00008E020000}"/>
    <cellStyle name="_Param w 2_Р-111." xfId="796" xr:uid="{00000000-0005-0000-0000-00008F020000}"/>
    <cellStyle name="_Param w 3" xfId="797" xr:uid="{00000000-0005-0000-0000-000090020000}"/>
    <cellStyle name="_Param w 4" xfId="798" xr:uid="{00000000-0005-0000-0000-000091020000}"/>
    <cellStyle name="_Param w_724" xfId="799" xr:uid="{00000000-0005-0000-0000-000092020000}"/>
    <cellStyle name="_Param w_замерная" xfId="800" xr:uid="{00000000-0005-0000-0000-000093020000}"/>
    <cellStyle name="_Param w_Копия Замерные параметры_баланс-сводка_20 02 11 (2)" xfId="801" xr:uid="{00000000-0005-0000-0000-000094020000}"/>
    <cellStyle name="_Param w_Копия Замерные параметры_баланс-сводка_20 02 11 (2) 2" xfId="802" xr:uid="{00000000-0005-0000-0000-000095020000}"/>
    <cellStyle name="_Param w_Копия Замерные параметры_баланс-сводка_20 02 11 (2) 2 2" xfId="803" xr:uid="{00000000-0005-0000-0000-000096020000}"/>
    <cellStyle name="_Param w_Копия Замерные параметры_баланс-сводка_20 02 11 (2) 2_724" xfId="804" xr:uid="{00000000-0005-0000-0000-000097020000}"/>
    <cellStyle name="_Param w_Копия Замерные параметры_баланс-сводка_20 02 11 (2) 2_Р-111." xfId="805" xr:uid="{00000000-0005-0000-0000-000098020000}"/>
    <cellStyle name="_Param w_Копия Замерные параметры_баланс-сводка_20 02 11 (2) 3" xfId="806" xr:uid="{00000000-0005-0000-0000-000099020000}"/>
    <cellStyle name="_Param w_Копия Замерные параметры_баланс-сводка_20 02 11 (2)_724" xfId="807" xr:uid="{00000000-0005-0000-0000-00009A020000}"/>
    <cellStyle name="_Param w_Копия Замерные параметры_баланс-сводка_20 02 11 (2)_замерная" xfId="808" xr:uid="{00000000-0005-0000-0000-00009B020000}"/>
    <cellStyle name="_Param w_Копия Замерные параметры_баланс-сводка_20 02 11 (2)_Лист3" xfId="809" xr:uid="{00000000-0005-0000-0000-00009C020000}"/>
    <cellStyle name="_Param w_Копия Замерные параметры_баланс-сводка_20 02 11 (2)_Р-111." xfId="810" xr:uid="{00000000-0005-0000-0000-00009D020000}"/>
    <cellStyle name="_Param w_Лист3" xfId="811" xr:uid="{00000000-0005-0000-0000-00009E020000}"/>
    <cellStyle name="_Param w_Р-111." xfId="812" xr:uid="{00000000-0005-0000-0000-00009F020000}"/>
    <cellStyle name="_Pi ESA" xfId="813" xr:uid="{00000000-0005-0000-0000-0000A0020000}"/>
    <cellStyle name="_Pi ESA 2" xfId="814" xr:uid="{00000000-0005-0000-0000-0000A1020000}"/>
    <cellStyle name="_Pi ESA 2 2" xfId="815" xr:uid="{00000000-0005-0000-0000-0000A2020000}"/>
    <cellStyle name="_Pi ESA 2 3" xfId="816" xr:uid="{00000000-0005-0000-0000-0000A3020000}"/>
    <cellStyle name="_Pi ESA 2_724" xfId="817" xr:uid="{00000000-0005-0000-0000-0000A4020000}"/>
    <cellStyle name="_Pi ESA 2_Р-111." xfId="818" xr:uid="{00000000-0005-0000-0000-0000A5020000}"/>
    <cellStyle name="_Pi ESA 3" xfId="819" xr:uid="{00000000-0005-0000-0000-0000A6020000}"/>
    <cellStyle name="_Pi ESA 4" xfId="820" xr:uid="{00000000-0005-0000-0000-0000A7020000}"/>
    <cellStyle name="_Pi ESA_724" xfId="821" xr:uid="{00000000-0005-0000-0000-0000A8020000}"/>
    <cellStyle name="_Pi ESA_замерная" xfId="822" xr:uid="{00000000-0005-0000-0000-0000A9020000}"/>
    <cellStyle name="_Pi ESA_Копия Замерные параметры_баланс-сводка_20 02 11 (2)" xfId="823" xr:uid="{00000000-0005-0000-0000-0000AA020000}"/>
    <cellStyle name="_Pi ESA_Копия Замерные параметры_баланс-сводка_20 02 11 (2) 2" xfId="824" xr:uid="{00000000-0005-0000-0000-0000AB020000}"/>
    <cellStyle name="_Pi ESA_Копия Замерные параметры_баланс-сводка_20 02 11 (2) 2 2" xfId="825" xr:uid="{00000000-0005-0000-0000-0000AC020000}"/>
    <cellStyle name="_Pi ESA_Копия Замерные параметры_баланс-сводка_20 02 11 (2) 2_724" xfId="826" xr:uid="{00000000-0005-0000-0000-0000AD020000}"/>
    <cellStyle name="_Pi ESA_Копия Замерные параметры_баланс-сводка_20 02 11 (2) 2_Р-111." xfId="827" xr:uid="{00000000-0005-0000-0000-0000AE020000}"/>
    <cellStyle name="_Pi ESA_Копия Замерные параметры_баланс-сводка_20 02 11 (2) 3" xfId="828" xr:uid="{00000000-0005-0000-0000-0000AF020000}"/>
    <cellStyle name="_Pi ESA_Копия Замерные параметры_баланс-сводка_20 02 11 (2)_724" xfId="829" xr:uid="{00000000-0005-0000-0000-0000B0020000}"/>
    <cellStyle name="_Pi ESA_Копия Замерные параметры_баланс-сводка_20 02 11 (2)_замерная" xfId="830" xr:uid="{00000000-0005-0000-0000-0000B1020000}"/>
    <cellStyle name="_Pi ESA_Копия Замерные параметры_баланс-сводка_20 02 11 (2)_Лист3" xfId="831" xr:uid="{00000000-0005-0000-0000-0000B2020000}"/>
    <cellStyle name="_Pi ESA_Копия Замерные параметры_баланс-сводка_20 02 11 (2)_Р-111." xfId="832" xr:uid="{00000000-0005-0000-0000-0000B3020000}"/>
    <cellStyle name="_Pi ESA_Лист3" xfId="833" xr:uid="{00000000-0005-0000-0000-0000B4020000}"/>
    <cellStyle name="_Pi ESA_Р-111." xfId="834" xr:uid="{00000000-0005-0000-0000-0000B5020000}"/>
    <cellStyle name="_ROPR" xfId="835" xr:uid="{00000000-0005-0000-0000-0000B6020000}"/>
    <cellStyle name="_ROPR 2" xfId="836" xr:uid="{00000000-0005-0000-0000-0000B7020000}"/>
    <cellStyle name="_ROPR 2 2" xfId="837" xr:uid="{00000000-0005-0000-0000-0000B8020000}"/>
    <cellStyle name="_ROPR 2_замерная" xfId="838" xr:uid="{00000000-0005-0000-0000-0000B9020000}"/>
    <cellStyle name="_ROPR 2_Лист3" xfId="839" xr:uid="{00000000-0005-0000-0000-0000BA020000}"/>
    <cellStyle name="_ROPR 2_Лист3 2" xfId="840" xr:uid="{00000000-0005-0000-0000-0000BB020000}"/>
    <cellStyle name="_ROPR 2_Лист3 2 2" xfId="841" xr:uid="{00000000-0005-0000-0000-0000BC020000}"/>
    <cellStyle name="_ROPR 2_Лист3 2_замерная" xfId="842" xr:uid="{00000000-0005-0000-0000-0000BD020000}"/>
    <cellStyle name="_ROPR 3" xfId="843" xr:uid="{00000000-0005-0000-0000-0000BE020000}"/>
    <cellStyle name="_ROPR 3 2" xfId="844" xr:uid="{00000000-0005-0000-0000-0000BF020000}"/>
    <cellStyle name="_ROPR 3 2 2" xfId="845" xr:uid="{00000000-0005-0000-0000-0000C0020000}"/>
    <cellStyle name="_ROPR 3 2_замерная" xfId="846" xr:uid="{00000000-0005-0000-0000-0000C1020000}"/>
    <cellStyle name="_ROPR_КАСКАД" xfId="847" xr:uid="{00000000-0005-0000-0000-0000C2020000}"/>
    <cellStyle name="_ROPR_КАСКАД 2" xfId="848" xr:uid="{00000000-0005-0000-0000-0000C3020000}"/>
    <cellStyle name="_ROPR_КАСКАД_замерная" xfId="849" xr:uid="{00000000-0005-0000-0000-0000C4020000}"/>
    <cellStyle name="_ROPR_КАСКАД_Лист3" xfId="850" xr:uid="{00000000-0005-0000-0000-0000C5020000}"/>
    <cellStyle name="_ROPR_КАСКАД_Лист3 2" xfId="851" xr:uid="{00000000-0005-0000-0000-0000C6020000}"/>
    <cellStyle name="_ROPR_КАСКАД_Лист3 2 2" xfId="852" xr:uid="{00000000-0005-0000-0000-0000C7020000}"/>
    <cellStyle name="_ROPR_КАСКАД_Лист3 2_замерная" xfId="853" xr:uid="{00000000-0005-0000-0000-0000C8020000}"/>
    <cellStyle name="_ROPR_сводка по работе" xfId="854" xr:uid="{00000000-0005-0000-0000-0000C9020000}"/>
    <cellStyle name="_ROPR_сводка по работе 2" xfId="855" xr:uid="{00000000-0005-0000-0000-0000CA020000}"/>
    <cellStyle name="_ROPR_сводка по работе_замерная" xfId="856" xr:uid="{00000000-0005-0000-0000-0000CB020000}"/>
    <cellStyle name="_ROPR_сводка по работе_Лист3" xfId="857" xr:uid="{00000000-0005-0000-0000-0000CC020000}"/>
    <cellStyle name="_ROPR_сводка по работе_Лист3 2" xfId="858" xr:uid="{00000000-0005-0000-0000-0000CD020000}"/>
    <cellStyle name="_ROPR_сводка по работе_Лист3 2 2" xfId="859" xr:uid="{00000000-0005-0000-0000-0000CE020000}"/>
    <cellStyle name="_ROPR_сводка по работе_Лист3 2_замерная" xfId="860" xr:uid="{00000000-0005-0000-0000-0000CF020000}"/>
    <cellStyle name="_S0279" xfId="861" xr:uid="{00000000-0005-0000-0000-0000D0020000}"/>
    <cellStyle name="_S17301" xfId="862" xr:uid="{00000000-0005-0000-0000-0000D1020000}"/>
    <cellStyle name="_Sheet1" xfId="863" xr:uid="{00000000-0005-0000-0000-0000D2020000}"/>
    <cellStyle name="_Sheet1 (2)" xfId="864" xr:uid="{00000000-0005-0000-0000-0000D3020000}"/>
    <cellStyle name="_Sheet1 10" xfId="865" xr:uid="{00000000-0005-0000-0000-0000D4020000}"/>
    <cellStyle name="_Sheet1 10 2" xfId="866" xr:uid="{00000000-0005-0000-0000-0000D5020000}"/>
    <cellStyle name="_Sheet1 10_замерная" xfId="867" xr:uid="{00000000-0005-0000-0000-0000D6020000}"/>
    <cellStyle name="_Sheet1 10_Лист3" xfId="868" xr:uid="{00000000-0005-0000-0000-0000D7020000}"/>
    <cellStyle name="_Sheet1 10_Лист3 2" xfId="869" xr:uid="{00000000-0005-0000-0000-0000D8020000}"/>
    <cellStyle name="_Sheet1 10_Лист3 2 2" xfId="870" xr:uid="{00000000-0005-0000-0000-0000D9020000}"/>
    <cellStyle name="_Sheet1 10_Лист3 2_замерная" xfId="871" xr:uid="{00000000-0005-0000-0000-0000DA020000}"/>
    <cellStyle name="_Sheet1 11" xfId="872" xr:uid="{00000000-0005-0000-0000-0000DB020000}"/>
    <cellStyle name="_Sheet1 11 2" xfId="873" xr:uid="{00000000-0005-0000-0000-0000DC020000}"/>
    <cellStyle name="_Sheet1 11_замерная" xfId="874" xr:uid="{00000000-0005-0000-0000-0000DD020000}"/>
    <cellStyle name="_Sheet1 11_Лист3" xfId="875" xr:uid="{00000000-0005-0000-0000-0000DE020000}"/>
    <cellStyle name="_Sheet1 11_Лист3 2" xfId="876" xr:uid="{00000000-0005-0000-0000-0000DF020000}"/>
    <cellStyle name="_Sheet1 11_Лист3 2 2" xfId="877" xr:uid="{00000000-0005-0000-0000-0000E0020000}"/>
    <cellStyle name="_Sheet1 11_Лист3 2_замерная" xfId="878" xr:uid="{00000000-0005-0000-0000-0000E1020000}"/>
    <cellStyle name="_Sheet1 12" xfId="879" xr:uid="{00000000-0005-0000-0000-0000E2020000}"/>
    <cellStyle name="_Sheet1 12 2" xfId="880" xr:uid="{00000000-0005-0000-0000-0000E3020000}"/>
    <cellStyle name="_Sheet1 12_замерная" xfId="881" xr:uid="{00000000-0005-0000-0000-0000E4020000}"/>
    <cellStyle name="_Sheet1 12_Лист3" xfId="882" xr:uid="{00000000-0005-0000-0000-0000E5020000}"/>
    <cellStyle name="_Sheet1 12_Лист3 2" xfId="883" xr:uid="{00000000-0005-0000-0000-0000E6020000}"/>
    <cellStyle name="_Sheet1 12_Лист3 2 2" xfId="884" xr:uid="{00000000-0005-0000-0000-0000E7020000}"/>
    <cellStyle name="_Sheet1 12_Лист3 2_замерная" xfId="885" xr:uid="{00000000-0005-0000-0000-0000E8020000}"/>
    <cellStyle name="_Sheet1 13" xfId="886" xr:uid="{00000000-0005-0000-0000-0000E9020000}"/>
    <cellStyle name="_Sheet1 13 2" xfId="887" xr:uid="{00000000-0005-0000-0000-0000EA020000}"/>
    <cellStyle name="_Sheet1 13_замерная" xfId="888" xr:uid="{00000000-0005-0000-0000-0000EB020000}"/>
    <cellStyle name="_Sheet1 13_Лист3" xfId="889" xr:uid="{00000000-0005-0000-0000-0000EC020000}"/>
    <cellStyle name="_Sheet1 14" xfId="890" xr:uid="{00000000-0005-0000-0000-0000ED020000}"/>
    <cellStyle name="_Sheet1 14 2" xfId="891" xr:uid="{00000000-0005-0000-0000-0000EE020000}"/>
    <cellStyle name="_Sheet1 14_замерная" xfId="892" xr:uid="{00000000-0005-0000-0000-0000EF020000}"/>
    <cellStyle name="_Sheet1 15" xfId="893" xr:uid="{00000000-0005-0000-0000-0000F0020000}"/>
    <cellStyle name="_Sheet1 15 2" xfId="894" xr:uid="{00000000-0005-0000-0000-0000F1020000}"/>
    <cellStyle name="_Sheet1 15_замерная" xfId="895" xr:uid="{00000000-0005-0000-0000-0000F2020000}"/>
    <cellStyle name="_Sheet1 16" xfId="896" xr:uid="{00000000-0005-0000-0000-0000F3020000}"/>
    <cellStyle name="_Sheet1 16 2" xfId="897" xr:uid="{00000000-0005-0000-0000-0000F4020000}"/>
    <cellStyle name="_Sheet1 16_замерная" xfId="898" xr:uid="{00000000-0005-0000-0000-0000F5020000}"/>
    <cellStyle name="_Sheet1 17" xfId="899" xr:uid="{00000000-0005-0000-0000-0000F6020000}"/>
    <cellStyle name="_Sheet1 17 2" xfId="900" xr:uid="{00000000-0005-0000-0000-0000F7020000}"/>
    <cellStyle name="_Sheet1 17_замерная" xfId="901" xr:uid="{00000000-0005-0000-0000-0000F8020000}"/>
    <cellStyle name="_Sheet1 18" xfId="902" xr:uid="{00000000-0005-0000-0000-0000F9020000}"/>
    <cellStyle name="_Sheet1 18 2" xfId="903" xr:uid="{00000000-0005-0000-0000-0000FA020000}"/>
    <cellStyle name="_Sheet1 18_замерная" xfId="904" xr:uid="{00000000-0005-0000-0000-0000FB020000}"/>
    <cellStyle name="_Sheet1 19" xfId="905" xr:uid="{00000000-0005-0000-0000-0000FC020000}"/>
    <cellStyle name="_Sheet1 19 2" xfId="906" xr:uid="{00000000-0005-0000-0000-0000FD020000}"/>
    <cellStyle name="_Sheet1 19_замерная" xfId="907" xr:uid="{00000000-0005-0000-0000-0000FE020000}"/>
    <cellStyle name="_Sheet1 2" xfId="908" xr:uid="{00000000-0005-0000-0000-0000FF020000}"/>
    <cellStyle name="_Sheet1 2 2" xfId="909" xr:uid="{00000000-0005-0000-0000-000000030000}"/>
    <cellStyle name="_Sheet1 2_замерная" xfId="910" xr:uid="{00000000-0005-0000-0000-000001030000}"/>
    <cellStyle name="_Sheet1 2_Лист3" xfId="911" xr:uid="{00000000-0005-0000-0000-000002030000}"/>
    <cellStyle name="_Sheet1 2_Лист3 2" xfId="912" xr:uid="{00000000-0005-0000-0000-000003030000}"/>
    <cellStyle name="_Sheet1 2_Лист3 2 2" xfId="913" xr:uid="{00000000-0005-0000-0000-000004030000}"/>
    <cellStyle name="_Sheet1 2_Лист3 2_замерная" xfId="914" xr:uid="{00000000-0005-0000-0000-000005030000}"/>
    <cellStyle name="_Sheet1 20" xfId="915" xr:uid="{00000000-0005-0000-0000-000006030000}"/>
    <cellStyle name="_Sheet1 20 2" xfId="916" xr:uid="{00000000-0005-0000-0000-000007030000}"/>
    <cellStyle name="_Sheet1 20_замерная" xfId="917" xr:uid="{00000000-0005-0000-0000-000008030000}"/>
    <cellStyle name="_Sheet1 21" xfId="918" xr:uid="{00000000-0005-0000-0000-000009030000}"/>
    <cellStyle name="_Sheet1 21 2" xfId="919" xr:uid="{00000000-0005-0000-0000-00000A030000}"/>
    <cellStyle name="_Sheet1 21_замерная" xfId="920" xr:uid="{00000000-0005-0000-0000-00000B030000}"/>
    <cellStyle name="_Sheet1 22" xfId="921" xr:uid="{00000000-0005-0000-0000-00000C030000}"/>
    <cellStyle name="_Sheet1 22 2" xfId="922" xr:uid="{00000000-0005-0000-0000-00000D030000}"/>
    <cellStyle name="_Sheet1 22_замерная" xfId="923" xr:uid="{00000000-0005-0000-0000-00000E030000}"/>
    <cellStyle name="_Sheet1 23" xfId="924" xr:uid="{00000000-0005-0000-0000-00000F030000}"/>
    <cellStyle name="_Sheet1 23 2" xfId="925" xr:uid="{00000000-0005-0000-0000-000010030000}"/>
    <cellStyle name="_Sheet1 23_замерная" xfId="926" xr:uid="{00000000-0005-0000-0000-000011030000}"/>
    <cellStyle name="_Sheet1 24" xfId="927" xr:uid="{00000000-0005-0000-0000-000012030000}"/>
    <cellStyle name="_Sheet1 24 2" xfId="928" xr:uid="{00000000-0005-0000-0000-000013030000}"/>
    <cellStyle name="_Sheet1 24_замерная" xfId="929" xr:uid="{00000000-0005-0000-0000-000014030000}"/>
    <cellStyle name="_Sheet1 25" xfId="930" xr:uid="{00000000-0005-0000-0000-000015030000}"/>
    <cellStyle name="_Sheet1 25 2" xfId="931" xr:uid="{00000000-0005-0000-0000-000016030000}"/>
    <cellStyle name="_Sheet1 25_замерная" xfId="932" xr:uid="{00000000-0005-0000-0000-000017030000}"/>
    <cellStyle name="_Sheet1 26" xfId="933" xr:uid="{00000000-0005-0000-0000-000018030000}"/>
    <cellStyle name="_Sheet1 27" xfId="934" xr:uid="{00000000-0005-0000-0000-000019030000}"/>
    <cellStyle name="_Sheet1 28" xfId="935" xr:uid="{00000000-0005-0000-0000-00001A030000}"/>
    <cellStyle name="_Sheet1 29" xfId="936" xr:uid="{00000000-0005-0000-0000-00001B030000}"/>
    <cellStyle name="_Sheet1 3" xfId="937" xr:uid="{00000000-0005-0000-0000-00001C030000}"/>
    <cellStyle name="_Sheet1 3 2" xfId="938" xr:uid="{00000000-0005-0000-0000-00001D030000}"/>
    <cellStyle name="_Sheet1 3_замерная" xfId="939" xr:uid="{00000000-0005-0000-0000-00001E030000}"/>
    <cellStyle name="_Sheet1 3_Лист3" xfId="940" xr:uid="{00000000-0005-0000-0000-00001F030000}"/>
    <cellStyle name="_Sheet1 3_Лист3 2" xfId="941" xr:uid="{00000000-0005-0000-0000-000020030000}"/>
    <cellStyle name="_Sheet1 3_Лист3 2 2" xfId="942" xr:uid="{00000000-0005-0000-0000-000021030000}"/>
    <cellStyle name="_Sheet1 3_Лист3 2_замерная" xfId="943" xr:uid="{00000000-0005-0000-0000-000022030000}"/>
    <cellStyle name="_Sheet1 30" xfId="944" xr:uid="{00000000-0005-0000-0000-000023030000}"/>
    <cellStyle name="_Sheet1 31" xfId="945" xr:uid="{00000000-0005-0000-0000-000024030000}"/>
    <cellStyle name="_Sheet1 32" xfId="946" xr:uid="{00000000-0005-0000-0000-000025030000}"/>
    <cellStyle name="_Sheet1 33" xfId="947" xr:uid="{00000000-0005-0000-0000-000026030000}"/>
    <cellStyle name="_Sheet1 34" xfId="948" xr:uid="{00000000-0005-0000-0000-000027030000}"/>
    <cellStyle name="_Sheet1 35" xfId="949" xr:uid="{00000000-0005-0000-0000-000028030000}"/>
    <cellStyle name="_Sheet1 36" xfId="950" xr:uid="{00000000-0005-0000-0000-000029030000}"/>
    <cellStyle name="_Sheet1 37" xfId="951" xr:uid="{00000000-0005-0000-0000-00002A030000}"/>
    <cellStyle name="_Sheet1 38" xfId="952" xr:uid="{00000000-0005-0000-0000-00002B030000}"/>
    <cellStyle name="_Sheet1 39" xfId="953" xr:uid="{00000000-0005-0000-0000-00002C030000}"/>
    <cellStyle name="_Sheet1 4" xfId="954" xr:uid="{00000000-0005-0000-0000-00002D030000}"/>
    <cellStyle name="_Sheet1 4 2" xfId="955" xr:uid="{00000000-0005-0000-0000-00002E030000}"/>
    <cellStyle name="_Sheet1 4_замерная" xfId="956" xr:uid="{00000000-0005-0000-0000-00002F030000}"/>
    <cellStyle name="_Sheet1 4_Лист3" xfId="957" xr:uid="{00000000-0005-0000-0000-000030030000}"/>
    <cellStyle name="_Sheet1 4_Лист3 2" xfId="958" xr:uid="{00000000-0005-0000-0000-000031030000}"/>
    <cellStyle name="_Sheet1 4_Лист3 2 2" xfId="959" xr:uid="{00000000-0005-0000-0000-000032030000}"/>
    <cellStyle name="_Sheet1 4_Лист3 2_замерная" xfId="960" xr:uid="{00000000-0005-0000-0000-000033030000}"/>
    <cellStyle name="_Sheet1 40" xfId="961" xr:uid="{00000000-0005-0000-0000-000034030000}"/>
    <cellStyle name="_Sheet1 41" xfId="962" xr:uid="{00000000-0005-0000-0000-000035030000}"/>
    <cellStyle name="_Sheet1 42" xfId="963" xr:uid="{00000000-0005-0000-0000-000036030000}"/>
    <cellStyle name="_Sheet1 43" xfId="964" xr:uid="{00000000-0005-0000-0000-000037030000}"/>
    <cellStyle name="_Sheet1 5" xfId="965" xr:uid="{00000000-0005-0000-0000-000038030000}"/>
    <cellStyle name="_Sheet1 5 2" xfId="966" xr:uid="{00000000-0005-0000-0000-000039030000}"/>
    <cellStyle name="_Sheet1 5_замерная" xfId="967" xr:uid="{00000000-0005-0000-0000-00003A030000}"/>
    <cellStyle name="_Sheet1 5_Лист3" xfId="968" xr:uid="{00000000-0005-0000-0000-00003B030000}"/>
    <cellStyle name="_Sheet1 5_Лист3 2" xfId="969" xr:uid="{00000000-0005-0000-0000-00003C030000}"/>
    <cellStyle name="_Sheet1 5_Лист3 2 2" xfId="970" xr:uid="{00000000-0005-0000-0000-00003D030000}"/>
    <cellStyle name="_Sheet1 5_Лист3 2_замерная" xfId="971" xr:uid="{00000000-0005-0000-0000-00003E030000}"/>
    <cellStyle name="_Sheet1 6" xfId="972" xr:uid="{00000000-0005-0000-0000-00003F030000}"/>
    <cellStyle name="_Sheet1 6 2" xfId="973" xr:uid="{00000000-0005-0000-0000-000040030000}"/>
    <cellStyle name="_Sheet1 6_замерная" xfId="974" xr:uid="{00000000-0005-0000-0000-000041030000}"/>
    <cellStyle name="_Sheet1 6_Лист3" xfId="975" xr:uid="{00000000-0005-0000-0000-000042030000}"/>
    <cellStyle name="_Sheet1 6_Лист3 2" xfId="976" xr:uid="{00000000-0005-0000-0000-000043030000}"/>
    <cellStyle name="_Sheet1 6_Лист3 2 2" xfId="977" xr:uid="{00000000-0005-0000-0000-000044030000}"/>
    <cellStyle name="_Sheet1 6_Лист3 2_замерная" xfId="978" xr:uid="{00000000-0005-0000-0000-000045030000}"/>
    <cellStyle name="_Sheet1 7" xfId="979" xr:uid="{00000000-0005-0000-0000-000046030000}"/>
    <cellStyle name="_Sheet1 7 2" xfId="980" xr:uid="{00000000-0005-0000-0000-000047030000}"/>
    <cellStyle name="_Sheet1 7_замерная" xfId="981" xr:uid="{00000000-0005-0000-0000-000048030000}"/>
    <cellStyle name="_Sheet1 7_Лист3" xfId="982" xr:uid="{00000000-0005-0000-0000-000049030000}"/>
    <cellStyle name="_Sheet1 7_Лист3 2" xfId="983" xr:uid="{00000000-0005-0000-0000-00004A030000}"/>
    <cellStyle name="_Sheet1 7_Лист3 2 2" xfId="984" xr:uid="{00000000-0005-0000-0000-00004B030000}"/>
    <cellStyle name="_Sheet1 7_Лист3 2_замерная" xfId="985" xr:uid="{00000000-0005-0000-0000-00004C030000}"/>
    <cellStyle name="_Sheet1 8" xfId="986" xr:uid="{00000000-0005-0000-0000-00004D030000}"/>
    <cellStyle name="_Sheet1 8 2" xfId="987" xr:uid="{00000000-0005-0000-0000-00004E030000}"/>
    <cellStyle name="_Sheet1 8_замерная" xfId="988" xr:uid="{00000000-0005-0000-0000-00004F030000}"/>
    <cellStyle name="_Sheet1 8_Лист3" xfId="989" xr:uid="{00000000-0005-0000-0000-000050030000}"/>
    <cellStyle name="_Sheet1 8_Лист3 2" xfId="990" xr:uid="{00000000-0005-0000-0000-000051030000}"/>
    <cellStyle name="_Sheet1 8_Лист3 2 2" xfId="991" xr:uid="{00000000-0005-0000-0000-000052030000}"/>
    <cellStyle name="_Sheet1 8_Лист3 2_замерная" xfId="992" xr:uid="{00000000-0005-0000-0000-000053030000}"/>
    <cellStyle name="_Sheet1 9" xfId="993" xr:uid="{00000000-0005-0000-0000-000054030000}"/>
    <cellStyle name="_Sheet1 9 2" xfId="994" xr:uid="{00000000-0005-0000-0000-000055030000}"/>
    <cellStyle name="_Sheet1 9_замерная" xfId="995" xr:uid="{00000000-0005-0000-0000-000056030000}"/>
    <cellStyle name="_Sheet1 9_Лист3" xfId="996" xr:uid="{00000000-0005-0000-0000-000057030000}"/>
    <cellStyle name="_Sheet1 9_Лист3 2" xfId="997" xr:uid="{00000000-0005-0000-0000-000058030000}"/>
    <cellStyle name="_Sheet1 9_Лист3 2 2" xfId="998" xr:uid="{00000000-0005-0000-0000-000059030000}"/>
    <cellStyle name="_Sheet1 9_Лист3 2_замерная" xfId="999" xr:uid="{00000000-0005-0000-0000-00005A030000}"/>
    <cellStyle name="_Sheet1_1" xfId="1000" xr:uid="{00000000-0005-0000-0000-00005B030000}"/>
    <cellStyle name="_Sheet1_1 2" xfId="1001" xr:uid="{00000000-0005-0000-0000-00005C030000}"/>
    <cellStyle name="_Sheet1_1 2 2" xfId="1002" xr:uid="{00000000-0005-0000-0000-00005D030000}"/>
    <cellStyle name="_Sheet1_1 2_замерная" xfId="1003" xr:uid="{00000000-0005-0000-0000-00005E030000}"/>
    <cellStyle name="_Sheet1_1 2_Лист3" xfId="1004" xr:uid="{00000000-0005-0000-0000-00005F030000}"/>
    <cellStyle name="_Sheet1_1 2_Лист3 2" xfId="1005" xr:uid="{00000000-0005-0000-0000-000060030000}"/>
    <cellStyle name="_Sheet1_1 2_Лист3 2 2" xfId="1006" xr:uid="{00000000-0005-0000-0000-000061030000}"/>
    <cellStyle name="_Sheet1_1 2_Лист3 2_замерная" xfId="1007" xr:uid="{00000000-0005-0000-0000-000062030000}"/>
    <cellStyle name="_Sheet1_1 3" xfId="1008" xr:uid="{00000000-0005-0000-0000-000063030000}"/>
    <cellStyle name="_Sheet1_1 3 2" xfId="1009" xr:uid="{00000000-0005-0000-0000-000064030000}"/>
    <cellStyle name="_Sheet1_1 3 2 2" xfId="1010" xr:uid="{00000000-0005-0000-0000-000065030000}"/>
    <cellStyle name="_Sheet1_1 3 2_замерная" xfId="1011" xr:uid="{00000000-0005-0000-0000-000066030000}"/>
    <cellStyle name="_Sheet1_1_КАСКАД" xfId="1012" xr:uid="{00000000-0005-0000-0000-000067030000}"/>
    <cellStyle name="_Sheet1_1_КАСКАД 2" xfId="1013" xr:uid="{00000000-0005-0000-0000-000068030000}"/>
    <cellStyle name="_Sheet1_1_КАСКАД_замерная" xfId="1014" xr:uid="{00000000-0005-0000-0000-000069030000}"/>
    <cellStyle name="_Sheet1_1_КАСКАД_Лист3" xfId="1015" xr:uid="{00000000-0005-0000-0000-00006A030000}"/>
    <cellStyle name="_Sheet1_1_КАСКАД_Лист3 2" xfId="1016" xr:uid="{00000000-0005-0000-0000-00006B030000}"/>
    <cellStyle name="_Sheet1_1_КАСКАД_Лист3 2 2" xfId="1017" xr:uid="{00000000-0005-0000-0000-00006C030000}"/>
    <cellStyle name="_Sheet1_1_КАСКАД_Лист3 2_замерная" xfId="1018" xr:uid="{00000000-0005-0000-0000-00006D030000}"/>
    <cellStyle name="_Sheet1_1_сводка по работе" xfId="1019" xr:uid="{00000000-0005-0000-0000-00006E030000}"/>
    <cellStyle name="_Sheet1_1_сводка по работе 2" xfId="1020" xr:uid="{00000000-0005-0000-0000-00006F030000}"/>
    <cellStyle name="_Sheet1_1_сводка по работе_замерная" xfId="1021" xr:uid="{00000000-0005-0000-0000-000070030000}"/>
    <cellStyle name="_Sheet1_1_сводка по работе_Лист3" xfId="1022" xr:uid="{00000000-0005-0000-0000-000071030000}"/>
    <cellStyle name="_Sheet1_1_сводка по работе_Лист3 2" xfId="1023" xr:uid="{00000000-0005-0000-0000-000072030000}"/>
    <cellStyle name="_Sheet1_1_сводка по работе_Лист3 2 2" xfId="1024" xr:uid="{00000000-0005-0000-0000-000073030000}"/>
    <cellStyle name="_Sheet1_1_сводка по работе_Лист3 2_замерная" xfId="1025" xr:uid="{00000000-0005-0000-0000-000074030000}"/>
    <cellStyle name="_Sheet1_2" xfId="1026" xr:uid="{00000000-0005-0000-0000-000075030000}"/>
    <cellStyle name="_Sheet1_maps of press" xfId="1027" xr:uid="{00000000-0005-0000-0000-000076030000}"/>
    <cellStyle name="_Sheet1_КАСКАД" xfId="1028" xr:uid="{00000000-0005-0000-0000-000077030000}"/>
    <cellStyle name="_Sheet1_КАСКАД 2" xfId="1029" xr:uid="{00000000-0005-0000-0000-000078030000}"/>
    <cellStyle name="_Sheet1_КАСКАД_замерная" xfId="1030" xr:uid="{00000000-0005-0000-0000-000079030000}"/>
    <cellStyle name="_Sheet1_КАСКАД_Лист3" xfId="1031" xr:uid="{00000000-0005-0000-0000-00007A030000}"/>
    <cellStyle name="_Sheet1_КАСКАД_Лист3 2" xfId="1032" xr:uid="{00000000-0005-0000-0000-00007B030000}"/>
    <cellStyle name="_Sheet1_КАСКАД_Лист3 2 2" xfId="1033" xr:uid="{00000000-0005-0000-0000-00007C030000}"/>
    <cellStyle name="_Sheet1_КАСКАД_Лист3 2_замерная" xfId="1034" xr:uid="{00000000-0005-0000-0000-00007D030000}"/>
    <cellStyle name="_Sheet1_сводка по работе" xfId="1035" xr:uid="{00000000-0005-0000-0000-00007E030000}"/>
    <cellStyle name="_Sheet1_сводка по работе 2" xfId="1036" xr:uid="{00000000-0005-0000-0000-00007F030000}"/>
    <cellStyle name="_Sheet1_сводка по работе_замерная" xfId="1037" xr:uid="{00000000-0005-0000-0000-000080030000}"/>
    <cellStyle name="_Sheet1_сводка по работе_Лист3" xfId="1038" xr:uid="{00000000-0005-0000-0000-000081030000}"/>
    <cellStyle name="_Sheet1_сводка по работе_Лист3 2" xfId="1039" xr:uid="{00000000-0005-0000-0000-000082030000}"/>
    <cellStyle name="_Sheet1_сводка по работе_Лист3 2 2" xfId="1040" xr:uid="{00000000-0005-0000-0000-000083030000}"/>
    <cellStyle name="_Sheet1_сводка по работе_Лист3 2_замерная" xfId="1041" xr:uid="{00000000-0005-0000-0000-000084030000}"/>
    <cellStyle name="_Sheet12" xfId="1042" xr:uid="{00000000-0005-0000-0000-000085030000}"/>
    <cellStyle name="_Sheet12 2" xfId="1043" xr:uid="{00000000-0005-0000-0000-000086030000}"/>
    <cellStyle name="_Sheet12 2 2" xfId="1044" xr:uid="{00000000-0005-0000-0000-000087030000}"/>
    <cellStyle name="_Sheet12 2_замерная" xfId="1045" xr:uid="{00000000-0005-0000-0000-000088030000}"/>
    <cellStyle name="_Sheet12 2_Лист3" xfId="1046" xr:uid="{00000000-0005-0000-0000-000089030000}"/>
    <cellStyle name="_Sheet12 2_Лист3 2" xfId="1047" xr:uid="{00000000-0005-0000-0000-00008A030000}"/>
    <cellStyle name="_Sheet12 2_Лист3 2 2" xfId="1048" xr:uid="{00000000-0005-0000-0000-00008B030000}"/>
    <cellStyle name="_Sheet12 2_Лист3 2_замерная" xfId="1049" xr:uid="{00000000-0005-0000-0000-00008C030000}"/>
    <cellStyle name="_Sheet12 3" xfId="1050" xr:uid="{00000000-0005-0000-0000-00008D030000}"/>
    <cellStyle name="_Sheet12 3 2" xfId="1051" xr:uid="{00000000-0005-0000-0000-00008E030000}"/>
    <cellStyle name="_Sheet12 3 2 2" xfId="1052" xr:uid="{00000000-0005-0000-0000-00008F030000}"/>
    <cellStyle name="_Sheet12 3 2_замерная" xfId="1053" xr:uid="{00000000-0005-0000-0000-000090030000}"/>
    <cellStyle name="_Sheet12_КАСКАД" xfId="1054" xr:uid="{00000000-0005-0000-0000-000091030000}"/>
    <cellStyle name="_Sheet12_КАСКАД 2" xfId="1055" xr:uid="{00000000-0005-0000-0000-000092030000}"/>
    <cellStyle name="_Sheet12_КАСКАД_замерная" xfId="1056" xr:uid="{00000000-0005-0000-0000-000093030000}"/>
    <cellStyle name="_Sheet12_КАСКАД_Лист3" xfId="1057" xr:uid="{00000000-0005-0000-0000-000094030000}"/>
    <cellStyle name="_Sheet12_КАСКАД_Лист3 2" xfId="1058" xr:uid="{00000000-0005-0000-0000-000095030000}"/>
    <cellStyle name="_Sheet12_КАСКАД_Лист3 2 2" xfId="1059" xr:uid="{00000000-0005-0000-0000-000096030000}"/>
    <cellStyle name="_Sheet12_КАСКАД_Лист3 2_замерная" xfId="1060" xr:uid="{00000000-0005-0000-0000-000097030000}"/>
    <cellStyle name="_Sheet12_сводка по работе" xfId="1061" xr:uid="{00000000-0005-0000-0000-000098030000}"/>
    <cellStyle name="_Sheet12_сводка по работе 2" xfId="1062" xr:uid="{00000000-0005-0000-0000-000099030000}"/>
    <cellStyle name="_Sheet12_сводка по работе_замерная" xfId="1063" xr:uid="{00000000-0005-0000-0000-00009A030000}"/>
    <cellStyle name="_Sheet12_сводка по работе_Лист3" xfId="1064" xr:uid="{00000000-0005-0000-0000-00009B030000}"/>
    <cellStyle name="_Sheet12_сводка по работе_Лист3 2" xfId="1065" xr:uid="{00000000-0005-0000-0000-00009C030000}"/>
    <cellStyle name="_Sheet12_сводка по работе_Лист3 2 2" xfId="1066" xr:uid="{00000000-0005-0000-0000-00009D030000}"/>
    <cellStyle name="_Sheet12_сводка по работе_Лист3 2_замерная" xfId="1067" xr:uid="{00000000-0005-0000-0000-00009E030000}"/>
    <cellStyle name="_Sheet2" xfId="1068" xr:uid="{00000000-0005-0000-0000-00009F030000}"/>
    <cellStyle name="_Sheet2 2" xfId="1069" xr:uid="{00000000-0005-0000-0000-0000A0030000}"/>
    <cellStyle name="_Sheet2 2 2" xfId="1070" xr:uid="{00000000-0005-0000-0000-0000A1030000}"/>
    <cellStyle name="_Sheet2 2 3" xfId="1071" xr:uid="{00000000-0005-0000-0000-0000A2030000}"/>
    <cellStyle name="_Sheet2 2_724" xfId="1072" xr:uid="{00000000-0005-0000-0000-0000A3030000}"/>
    <cellStyle name="_Sheet2 2_Р-111." xfId="1073" xr:uid="{00000000-0005-0000-0000-0000A4030000}"/>
    <cellStyle name="_Sheet2 3" xfId="1074" xr:uid="{00000000-0005-0000-0000-0000A5030000}"/>
    <cellStyle name="_Sheet2 4" xfId="1075" xr:uid="{00000000-0005-0000-0000-0000A6030000}"/>
    <cellStyle name="_Sheet2_724" xfId="1076" xr:uid="{00000000-0005-0000-0000-0000A7030000}"/>
    <cellStyle name="_Sheet2_замерная" xfId="1077" xr:uid="{00000000-0005-0000-0000-0000A8030000}"/>
    <cellStyle name="_Sheet2_Копия Замерные параметры_баланс-сводка_20 02 11 (2)" xfId="1078" xr:uid="{00000000-0005-0000-0000-0000A9030000}"/>
    <cellStyle name="_Sheet2_Копия Замерные параметры_баланс-сводка_20 02 11 (2) 2" xfId="1079" xr:uid="{00000000-0005-0000-0000-0000AA030000}"/>
    <cellStyle name="_Sheet2_Копия Замерные параметры_баланс-сводка_20 02 11 (2) 2 2" xfId="1080" xr:uid="{00000000-0005-0000-0000-0000AB030000}"/>
    <cellStyle name="_Sheet2_Копия Замерные параметры_баланс-сводка_20 02 11 (2) 2_724" xfId="1081" xr:uid="{00000000-0005-0000-0000-0000AC030000}"/>
    <cellStyle name="_Sheet2_Копия Замерные параметры_баланс-сводка_20 02 11 (2) 2_Р-111." xfId="1082" xr:uid="{00000000-0005-0000-0000-0000AD030000}"/>
    <cellStyle name="_Sheet2_Копия Замерные параметры_баланс-сводка_20 02 11 (2) 3" xfId="1083" xr:uid="{00000000-0005-0000-0000-0000AE030000}"/>
    <cellStyle name="_Sheet2_Копия Замерные параметры_баланс-сводка_20 02 11 (2)_724" xfId="1084" xr:uid="{00000000-0005-0000-0000-0000AF030000}"/>
    <cellStyle name="_Sheet2_Копия Замерные параметры_баланс-сводка_20 02 11 (2)_замерная" xfId="1085" xr:uid="{00000000-0005-0000-0000-0000B0030000}"/>
    <cellStyle name="_Sheet2_Копия Замерные параметры_баланс-сводка_20 02 11 (2)_Лист3" xfId="1086" xr:uid="{00000000-0005-0000-0000-0000B1030000}"/>
    <cellStyle name="_Sheet2_Копия Замерные параметры_баланс-сводка_20 02 11 (2)_Р-111." xfId="1087" xr:uid="{00000000-0005-0000-0000-0000B2030000}"/>
    <cellStyle name="_Sheet2_Лист3" xfId="1088" xr:uid="{00000000-0005-0000-0000-0000B3030000}"/>
    <cellStyle name="_Sheet2_Р-111." xfId="1089" xr:uid="{00000000-0005-0000-0000-0000B4030000}"/>
    <cellStyle name="_Sheet6" xfId="1090" xr:uid="{00000000-0005-0000-0000-0000B5030000}"/>
    <cellStyle name="_Sheet6 2" xfId="1091" xr:uid="{00000000-0005-0000-0000-0000B6030000}"/>
    <cellStyle name="_Sheet6 2 2" xfId="1092" xr:uid="{00000000-0005-0000-0000-0000B7030000}"/>
    <cellStyle name="_Sheet6 2_замерная" xfId="1093" xr:uid="{00000000-0005-0000-0000-0000B8030000}"/>
    <cellStyle name="_Sheet6 2_Лист3" xfId="1094" xr:uid="{00000000-0005-0000-0000-0000B9030000}"/>
    <cellStyle name="_Sheet6 2_Лист3 2" xfId="1095" xr:uid="{00000000-0005-0000-0000-0000BA030000}"/>
    <cellStyle name="_Sheet6 2_Лист3 2 2" xfId="1096" xr:uid="{00000000-0005-0000-0000-0000BB030000}"/>
    <cellStyle name="_Sheet6 2_Лист3 2_замерная" xfId="1097" xr:uid="{00000000-0005-0000-0000-0000BC030000}"/>
    <cellStyle name="_Sheet6 3" xfId="1098" xr:uid="{00000000-0005-0000-0000-0000BD030000}"/>
    <cellStyle name="_Sheet6 3 2" xfId="1099" xr:uid="{00000000-0005-0000-0000-0000BE030000}"/>
    <cellStyle name="_Sheet6 3 2 2" xfId="1100" xr:uid="{00000000-0005-0000-0000-0000BF030000}"/>
    <cellStyle name="_Sheet6 3 2_замерная" xfId="1101" xr:uid="{00000000-0005-0000-0000-0000C0030000}"/>
    <cellStyle name="_Sheet6_КАСКАД" xfId="1102" xr:uid="{00000000-0005-0000-0000-0000C1030000}"/>
    <cellStyle name="_Sheet6_КАСКАД 2" xfId="1103" xr:uid="{00000000-0005-0000-0000-0000C2030000}"/>
    <cellStyle name="_Sheet6_КАСКАД_замерная" xfId="1104" xr:uid="{00000000-0005-0000-0000-0000C3030000}"/>
    <cellStyle name="_Sheet6_КАСКАД_Лист3" xfId="1105" xr:uid="{00000000-0005-0000-0000-0000C4030000}"/>
    <cellStyle name="_Sheet6_КАСКАД_Лист3 2" xfId="1106" xr:uid="{00000000-0005-0000-0000-0000C5030000}"/>
    <cellStyle name="_Sheet6_КАСКАД_Лист3 2 2" xfId="1107" xr:uid="{00000000-0005-0000-0000-0000C6030000}"/>
    <cellStyle name="_Sheet6_КАСКАД_Лист3 2_замерная" xfId="1108" xr:uid="{00000000-0005-0000-0000-0000C7030000}"/>
    <cellStyle name="_Sheet6_сводка по работе" xfId="1109" xr:uid="{00000000-0005-0000-0000-0000C8030000}"/>
    <cellStyle name="_Sheet6_сводка по работе 2" xfId="1110" xr:uid="{00000000-0005-0000-0000-0000C9030000}"/>
    <cellStyle name="_Sheet6_сводка по работе_замерная" xfId="1111" xr:uid="{00000000-0005-0000-0000-0000CA030000}"/>
    <cellStyle name="_Sheet6_сводка по работе_Лист3" xfId="1112" xr:uid="{00000000-0005-0000-0000-0000CB030000}"/>
    <cellStyle name="_Sheet6_сводка по работе_Лист3 2" xfId="1113" xr:uid="{00000000-0005-0000-0000-0000CC030000}"/>
    <cellStyle name="_Sheet6_сводка по работе_Лист3 2 2" xfId="1114" xr:uid="{00000000-0005-0000-0000-0000CD030000}"/>
    <cellStyle name="_Sheet6_сводка по работе_Лист3 2_замерная" xfId="1115" xr:uid="{00000000-0005-0000-0000-0000CE030000}"/>
    <cellStyle name="_SMC" xfId="1116" xr:uid="{00000000-0005-0000-0000-0000CF030000}"/>
    <cellStyle name="_sobi_rf_020715_blank" xfId="1117" xr:uid="{00000000-0005-0000-0000-0000D0030000}"/>
    <cellStyle name="_SOFI_TEPs_AOK_130902" xfId="1118" xr:uid="{00000000-0005-0000-0000-0000D1030000}"/>
    <cellStyle name="_SOFI_TEPs_AOK_130902_Dogovora" xfId="1119" xr:uid="{00000000-0005-0000-0000-0000D2030000}"/>
    <cellStyle name="_SOFI_TEPs_AOK_130902_S14206_Akt_sverki" xfId="1120" xr:uid="{00000000-0005-0000-0000-0000D3030000}"/>
    <cellStyle name="_SOFI_TEPs_AOK_130902_S14206_Akt_sverki_S11111_Akt_sverki" xfId="1121" xr:uid="{00000000-0005-0000-0000-0000D4030000}"/>
    <cellStyle name="_SOFI_TEPs_AOK_130902_S14206_Akt_sverki_Договора_Express_4m2003_new" xfId="1122" xr:uid="{00000000-0005-0000-0000-0000D5030000}"/>
    <cellStyle name="_SOFI_TEPs_AOK_130902_S15202_Akt_sverki" xfId="1123" xr:uid="{00000000-0005-0000-0000-0000D6030000}"/>
    <cellStyle name="_SOFI_TEPs_AOK_130902_S15202_Akt_sverki_S11111_Akt_sverki" xfId="1124" xr:uid="{00000000-0005-0000-0000-0000D7030000}"/>
    <cellStyle name="_SOFI_TEPs_AOK_130902_S15202_Akt_sverki_Договора_Express_4m2003_new" xfId="1125" xr:uid="{00000000-0005-0000-0000-0000D8030000}"/>
    <cellStyle name="_SOFI_TEPs_AOK_130902_Договора_Express_4m2003_new" xfId="1126" xr:uid="{00000000-0005-0000-0000-0000D9030000}"/>
    <cellStyle name="_SOFI_TEPs_AOK_130902_Книга1" xfId="1127" xr:uid="{00000000-0005-0000-0000-0000DA030000}"/>
    <cellStyle name="_Struct" xfId="1128" xr:uid="{00000000-0005-0000-0000-0000DB030000}"/>
    <cellStyle name="_sum" xfId="1129" xr:uid="{00000000-0005-0000-0000-0000DC030000}"/>
    <cellStyle name="_sum 2" xfId="1130" xr:uid="{00000000-0005-0000-0000-0000DD030000}"/>
    <cellStyle name="_sum 2 2" xfId="1131" xr:uid="{00000000-0005-0000-0000-0000DE030000}"/>
    <cellStyle name="_sum 2 3" xfId="1132" xr:uid="{00000000-0005-0000-0000-0000DF030000}"/>
    <cellStyle name="_sum 2_724" xfId="1133" xr:uid="{00000000-0005-0000-0000-0000E0030000}"/>
    <cellStyle name="_sum 2_Р-111." xfId="1134" xr:uid="{00000000-0005-0000-0000-0000E1030000}"/>
    <cellStyle name="_sum 3" xfId="1135" xr:uid="{00000000-0005-0000-0000-0000E2030000}"/>
    <cellStyle name="_sum 4" xfId="1136" xr:uid="{00000000-0005-0000-0000-0000E3030000}"/>
    <cellStyle name="_sum_724" xfId="1137" xr:uid="{00000000-0005-0000-0000-0000E4030000}"/>
    <cellStyle name="_Sum_GRF" xfId="1138" xr:uid="{00000000-0005-0000-0000-0000E5030000}"/>
    <cellStyle name="_Sum_GRF_1" xfId="1139" xr:uid="{00000000-0005-0000-0000-0000E6030000}"/>
    <cellStyle name="_Sum_GRF_1 2" xfId="1140" xr:uid="{00000000-0005-0000-0000-0000E7030000}"/>
    <cellStyle name="_Sum_GRF_1 2 2" xfId="1141" xr:uid="{00000000-0005-0000-0000-0000E8030000}"/>
    <cellStyle name="_Sum_GRF_1 2 3" xfId="1142" xr:uid="{00000000-0005-0000-0000-0000E9030000}"/>
    <cellStyle name="_Sum_GRF_1 2_724" xfId="1143" xr:uid="{00000000-0005-0000-0000-0000EA030000}"/>
    <cellStyle name="_Sum_GRF_1 2_Р-111." xfId="1144" xr:uid="{00000000-0005-0000-0000-0000EB030000}"/>
    <cellStyle name="_Sum_GRF_1 3" xfId="1145" xr:uid="{00000000-0005-0000-0000-0000EC030000}"/>
    <cellStyle name="_Sum_GRF_1 4" xfId="1146" xr:uid="{00000000-0005-0000-0000-0000ED030000}"/>
    <cellStyle name="_Sum_GRF_1_724" xfId="1147" xr:uid="{00000000-0005-0000-0000-0000EE030000}"/>
    <cellStyle name="_Sum_GRF_1_замерная" xfId="1148" xr:uid="{00000000-0005-0000-0000-0000EF030000}"/>
    <cellStyle name="_Sum_GRF_1_Копия Замерные параметры_баланс-сводка_20 02 11 (2)" xfId="1149" xr:uid="{00000000-0005-0000-0000-0000F0030000}"/>
    <cellStyle name="_Sum_GRF_1_Копия Замерные параметры_баланс-сводка_20 02 11 (2) 2" xfId="1150" xr:uid="{00000000-0005-0000-0000-0000F1030000}"/>
    <cellStyle name="_Sum_GRF_1_Копия Замерные параметры_баланс-сводка_20 02 11 (2) 2 2" xfId="1151" xr:uid="{00000000-0005-0000-0000-0000F2030000}"/>
    <cellStyle name="_Sum_GRF_1_Копия Замерные параметры_баланс-сводка_20 02 11 (2) 2_724" xfId="1152" xr:uid="{00000000-0005-0000-0000-0000F3030000}"/>
    <cellStyle name="_Sum_GRF_1_Копия Замерные параметры_баланс-сводка_20 02 11 (2) 2_Р-111." xfId="1153" xr:uid="{00000000-0005-0000-0000-0000F4030000}"/>
    <cellStyle name="_Sum_GRF_1_Копия Замерные параметры_баланс-сводка_20 02 11 (2) 3" xfId="1154" xr:uid="{00000000-0005-0000-0000-0000F5030000}"/>
    <cellStyle name="_Sum_GRF_1_Копия Замерные параметры_баланс-сводка_20 02 11 (2)_724" xfId="1155" xr:uid="{00000000-0005-0000-0000-0000F6030000}"/>
    <cellStyle name="_Sum_GRF_1_Копия Замерные параметры_баланс-сводка_20 02 11 (2)_замерная" xfId="1156" xr:uid="{00000000-0005-0000-0000-0000F7030000}"/>
    <cellStyle name="_Sum_GRF_1_Копия Замерные параметры_баланс-сводка_20 02 11 (2)_Лист3" xfId="1157" xr:uid="{00000000-0005-0000-0000-0000F8030000}"/>
    <cellStyle name="_Sum_GRF_1_Копия Замерные параметры_баланс-сводка_20 02 11 (2)_Р-111." xfId="1158" xr:uid="{00000000-0005-0000-0000-0000F9030000}"/>
    <cellStyle name="_Sum_GRF_1_Лист3" xfId="1159" xr:uid="{00000000-0005-0000-0000-0000FA030000}"/>
    <cellStyle name="_Sum_GRF_1_Р-111." xfId="1160" xr:uid="{00000000-0005-0000-0000-0000FB030000}"/>
    <cellStyle name="_sum_замерная" xfId="1161" xr:uid="{00000000-0005-0000-0000-0000FC030000}"/>
    <cellStyle name="_sum_Копия Замерные параметры_баланс-сводка_20 02 11 (2)" xfId="1162" xr:uid="{00000000-0005-0000-0000-0000FD030000}"/>
    <cellStyle name="_sum_Копия Замерные параметры_баланс-сводка_20 02 11 (2) 2" xfId="1163" xr:uid="{00000000-0005-0000-0000-0000FE030000}"/>
    <cellStyle name="_sum_Копия Замерные параметры_баланс-сводка_20 02 11 (2) 2 2" xfId="1164" xr:uid="{00000000-0005-0000-0000-0000FF030000}"/>
    <cellStyle name="_sum_Копия Замерные параметры_баланс-сводка_20 02 11 (2) 2_724" xfId="1165" xr:uid="{00000000-0005-0000-0000-000000040000}"/>
    <cellStyle name="_sum_Копия Замерные параметры_баланс-сводка_20 02 11 (2) 2_Р-111." xfId="1166" xr:uid="{00000000-0005-0000-0000-000001040000}"/>
    <cellStyle name="_sum_Копия Замерные параметры_баланс-сводка_20 02 11 (2) 3" xfId="1167" xr:uid="{00000000-0005-0000-0000-000002040000}"/>
    <cellStyle name="_sum_Копия Замерные параметры_баланс-сводка_20 02 11 (2)_724" xfId="1168" xr:uid="{00000000-0005-0000-0000-000003040000}"/>
    <cellStyle name="_sum_Копия Замерные параметры_баланс-сводка_20 02 11 (2)_замерная" xfId="1169" xr:uid="{00000000-0005-0000-0000-000004040000}"/>
    <cellStyle name="_sum_Копия Замерные параметры_баланс-сводка_20 02 11 (2)_Лист3" xfId="1170" xr:uid="{00000000-0005-0000-0000-000005040000}"/>
    <cellStyle name="_sum_Копия Замерные параметры_баланс-сводка_20 02 11 (2)_Р-111." xfId="1171" xr:uid="{00000000-0005-0000-0000-000006040000}"/>
    <cellStyle name="_sum_Лист3" xfId="1172" xr:uid="{00000000-0005-0000-0000-000007040000}"/>
    <cellStyle name="_sum_Р-111." xfId="1173" xr:uid="{00000000-0005-0000-0000-000008040000}"/>
    <cellStyle name="_Try profile" xfId="1174" xr:uid="{00000000-0005-0000-0000-000009040000}"/>
    <cellStyle name="_Try profile 2" xfId="1175" xr:uid="{00000000-0005-0000-0000-00000A040000}"/>
    <cellStyle name="_Try profile 2 2" xfId="1176" xr:uid="{00000000-0005-0000-0000-00000B040000}"/>
    <cellStyle name="_Try profile 2 3" xfId="1177" xr:uid="{00000000-0005-0000-0000-00000C040000}"/>
    <cellStyle name="_Try profile 2_724" xfId="1178" xr:uid="{00000000-0005-0000-0000-00000D040000}"/>
    <cellStyle name="_Try profile 2_Р-111." xfId="1179" xr:uid="{00000000-0005-0000-0000-00000E040000}"/>
    <cellStyle name="_Try profile 3" xfId="1180" xr:uid="{00000000-0005-0000-0000-00000F040000}"/>
    <cellStyle name="_Try profile 4" xfId="1181" xr:uid="{00000000-0005-0000-0000-000010040000}"/>
    <cellStyle name="_Try profile_724" xfId="1182" xr:uid="{00000000-0005-0000-0000-000011040000}"/>
    <cellStyle name="_Try profile_замерная" xfId="1183" xr:uid="{00000000-0005-0000-0000-000012040000}"/>
    <cellStyle name="_Try profile_Копия Замерные параметры_баланс-сводка_20 02 11 (2)" xfId="1184" xr:uid="{00000000-0005-0000-0000-000013040000}"/>
    <cellStyle name="_Try profile_Копия Замерные параметры_баланс-сводка_20 02 11 (2) 2" xfId="1185" xr:uid="{00000000-0005-0000-0000-000014040000}"/>
    <cellStyle name="_Try profile_Копия Замерные параметры_баланс-сводка_20 02 11 (2) 2 2" xfId="1186" xr:uid="{00000000-0005-0000-0000-000015040000}"/>
    <cellStyle name="_Try profile_Копия Замерные параметры_баланс-сводка_20 02 11 (2) 2_724" xfId="1187" xr:uid="{00000000-0005-0000-0000-000016040000}"/>
    <cellStyle name="_Try profile_Копия Замерные параметры_баланс-сводка_20 02 11 (2) 2_Р-111." xfId="1188" xr:uid="{00000000-0005-0000-0000-000017040000}"/>
    <cellStyle name="_Try profile_Копия Замерные параметры_баланс-сводка_20 02 11 (2) 3" xfId="1189" xr:uid="{00000000-0005-0000-0000-000018040000}"/>
    <cellStyle name="_Try profile_Копия Замерные параметры_баланс-сводка_20 02 11 (2)_724" xfId="1190" xr:uid="{00000000-0005-0000-0000-000019040000}"/>
    <cellStyle name="_Try profile_Копия Замерные параметры_баланс-сводка_20 02 11 (2)_замерная" xfId="1191" xr:uid="{00000000-0005-0000-0000-00001A040000}"/>
    <cellStyle name="_Try profile_Копия Замерные параметры_баланс-сводка_20 02 11 (2)_Лист3" xfId="1192" xr:uid="{00000000-0005-0000-0000-00001B040000}"/>
    <cellStyle name="_Try profile_Копия Замерные параметры_баланс-сводка_20 02 11 (2)_Р-111." xfId="1193" xr:uid="{00000000-0005-0000-0000-00001C040000}"/>
    <cellStyle name="_Try profile_Лист3" xfId="1194" xr:uid="{00000000-0005-0000-0000-00001D040000}"/>
    <cellStyle name="_Try profile_Р-111." xfId="1195" xr:uid="{00000000-0005-0000-0000-00001E040000}"/>
    <cellStyle name="_V3_5_4458_west" xfId="1196" xr:uid="{00000000-0005-0000-0000-00001F040000}"/>
    <cellStyle name="_V3_5_4458_west 2" xfId="1197" xr:uid="{00000000-0005-0000-0000-000020040000}"/>
    <cellStyle name="_V3_5_4458_west 2 2" xfId="1198" xr:uid="{00000000-0005-0000-0000-000021040000}"/>
    <cellStyle name="_V3_5_4458_west 2_замерная" xfId="1199" xr:uid="{00000000-0005-0000-0000-000022040000}"/>
    <cellStyle name="_V3_5_4458_west 2_Лист3" xfId="1200" xr:uid="{00000000-0005-0000-0000-000023040000}"/>
    <cellStyle name="_V3_5_4458_west 2_Лист3 2" xfId="1201" xr:uid="{00000000-0005-0000-0000-000024040000}"/>
    <cellStyle name="_V3_5_4458_west 2_Лист3 2 2" xfId="1202" xr:uid="{00000000-0005-0000-0000-000025040000}"/>
    <cellStyle name="_V3_5_4458_west 2_Лист3 2_замерная" xfId="1203" xr:uid="{00000000-0005-0000-0000-000026040000}"/>
    <cellStyle name="_V3_5_4458_west 3" xfId="1204" xr:uid="{00000000-0005-0000-0000-000027040000}"/>
    <cellStyle name="_V3_5_4458_west 3 2" xfId="1205" xr:uid="{00000000-0005-0000-0000-000028040000}"/>
    <cellStyle name="_V3_5_4458_west 3 2 2" xfId="1206" xr:uid="{00000000-0005-0000-0000-000029040000}"/>
    <cellStyle name="_V3_5_4458_west 3 2_замерная" xfId="1207" xr:uid="{00000000-0005-0000-0000-00002A040000}"/>
    <cellStyle name="_V3_5_4458_west_КАСКАД" xfId="1208" xr:uid="{00000000-0005-0000-0000-00002B040000}"/>
    <cellStyle name="_V3_5_4458_west_КАСКАД 2" xfId="1209" xr:uid="{00000000-0005-0000-0000-00002C040000}"/>
    <cellStyle name="_V3_5_4458_west_КАСКАД_замерная" xfId="1210" xr:uid="{00000000-0005-0000-0000-00002D040000}"/>
    <cellStyle name="_V3_5_4458_west_КАСКАД_Лист3" xfId="1211" xr:uid="{00000000-0005-0000-0000-00002E040000}"/>
    <cellStyle name="_V3_5_4458_west_КАСКАД_Лист3 2" xfId="1212" xr:uid="{00000000-0005-0000-0000-00002F040000}"/>
    <cellStyle name="_V3_5_4458_west_КАСКАД_Лист3 2 2" xfId="1213" xr:uid="{00000000-0005-0000-0000-000030040000}"/>
    <cellStyle name="_V3_5_4458_west_КАСКАД_Лист3 2_замерная" xfId="1214" xr:uid="{00000000-0005-0000-0000-000031040000}"/>
    <cellStyle name="_V3_5_4458_west_сводка по работе" xfId="1215" xr:uid="{00000000-0005-0000-0000-000032040000}"/>
    <cellStyle name="_V3_5_4458_west_сводка по работе 2" xfId="1216" xr:uid="{00000000-0005-0000-0000-000033040000}"/>
    <cellStyle name="_V3_5_4458_west_сводка по работе_замерная" xfId="1217" xr:uid="{00000000-0005-0000-0000-000034040000}"/>
    <cellStyle name="_V3_5_4458_west_сводка по работе_Лист3" xfId="1218" xr:uid="{00000000-0005-0000-0000-000035040000}"/>
    <cellStyle name="_V3_5_4458_west_сводка по работе_Лист3 2" xfId="1219" xr:uid="{00000000-0005-0000-0000-000036040000}"/>
    <cellStyle name="_V3_5_4458_west_сводка по работе_Лист3 2 2" xfId="1220" xr:uid="{00000000-0005-0000-0000-000037040000}"/>
    <cellStyle name="_V3_5_4458_west_сводка по работе_Лист3 2_замерная" xfId="1221" xr:uid="{00000000-0005-0000-0000-000038040000}"/>
    <cellStyle name="_wells" xfId="1222" xr:uid="{00000000-0005-0000-0000-000039040000}"/>
    <cellStyle name="_wells_1" xfId="1223" xr:uid="{00000000-0005-0000-0000-00003A040000}"/>
    <cellStyle name="_wells_1 2" xfId="1224" xr:uid="{00000000-0005-0000-0000-00003B040000}"/>
    <cellStyle name="_wells_1 2 2" xfId="1225" xr:uid="{00000000-0005-0000-0000-00003C040000}"/>
    <cellStyle name="_wells_1 2 3" xfId="1226" xr:uid="{00000000-0005-0000-0000-00003D040000}"/>
    <cellStyle name="_wells_1 2_724" xfId="1227" xr:uid="{00000000-0005-0000-0000-00003E040000}"/>
    <cellStyle name="_wells_1 2_Р-111." xfId="1228" xr:uid="{00000000-0005-0000-0000-00003F040000}"/>
    <cellStyle name="_wells_1 3" xfId="1229" xr:uid="{00000000-0005-0000-0000-000040040000}"/>
    <cellStyle name="_wells_1 4" xfId="1230" xr:uid="{00000000-0005-0000-0000-000041040000}"/>
    <cellStyle name="_wells_1_724" xfId="1231" xr:uid="{00000000-0005-0000-0000-000042040000}"/>
    <cellStyle name="_wells_1_Sheet2" xfId="1232" xr:uid="{00000000-0005-0000-0000-000043040000}"/>
    <cellStyle name="_wells_1_Sheet2 2" xfId="1233" xr:uid="{00000000-0005-0000-0000-000044040000}"/>
    <cellStyle name="_wells_1_Sheet2 2 2" xfId="1234" xr:uid="{00000000-0005-0000-0000-000045040000}"/>
    <cellStyle name="_wells_1_Sheet2 2_замерная" xfId="1235" xr:uid="{00000000-0005-0000-0000-000046040000}"/>
    <cellStyle name="_wells_1_Sheet2 2_Лист3" xfId="1236" xr:uid="{00000000-0005-0000-0000-000047040000}"/>
    <cellStyle name="_wells_1_Sheet2 2_Лист3 2" xfId="1237" xr:uid="{00000000-0005-0000-0000-000048040000}"/>
    <cellStyle name="_wells_1_Sheet2 2_Лист3 2 2" xfId="1238" xr:uid="{00000000-0005-0000-0000-000049040000}"/>
    <cellStyle name="_wells_1_Sheet2 2_Лист3 2_замерная" xfId="1239" xr:uid="{00000000-0005-0000-0000-00004A040000}"/>
    <cellStyle name="_wells_1_Sheet2 3" xfId="1240" xr:uid="{00000000-0005-0000-0000-00004B040000}"/>
    <cellStyle name="_wells_1_Sheet2 3 2" xfId="1241" xr:uid="{00000000-0005-0000-0000-00004C040000}"/>
    <cellStyle name="_wells_1_Sheet2 3 2 2" xfId="1242" xr:uid="{00000000-0005-0000-0000-00004D040000}"/>
    <cellStyle name="_wells_1_Sheet2 3 2_замерная" xfId="1243" xr:uid="{00000000-0005-0000-0000-00004E040000}"/>
    <cellStyle name="_wells_1_Sheet2_КАСКАД" xfId="1244" xr:uid="{00000000-0005-0000-0000-00004F040000}"/>
    <cellStyle name="_wells_1_Sheet2_КАСКАД 2" xfId="1245" xr:uid="{00000000-0005-0000-0000-000050040000}"/>
    <cellStyle name="_wells_1_Sheet2_КАСКАД_замерная" xfId="1246" xr:uid="{00000000-0005-0000-0000-000051040000}"/>
    <cellStyle name="_wells_1_Sheet2_КАСКАД_Лист3" xfId="1247" xr:uid="{00000000-0005-0000-0000-000052040000}"/>
    <cellStyle name="_wells_1_Sheet2_КАСКАД_Лист3 2" xfId="1248" xr:uid="{00000000-0005-0000-0000-000053040000}"/>
    <cellStyle name="_wells_1_Sheet2_КАСКАД_Лист3 2 2" xfId="1249" xr:uid="{00000000-0005-0000-0000-000054040000}"/>
    <cellStyle name="_wells_1_Sheet2_КАСКАД_Лист3 2_замерная" xfId="1250" xr:uid="{00000000-0005-0000-0000-000055040000}"/>
    <cellStyle name="_wells_1_Sheet2_сводка по работе" xfId="1251" xr:uid="{00000000-0005-0000-0000-000056040000}"/>
    <cellStyle name="_wells_1_Sheet2_сводка по работе 2" xfId="1252" xr:uid="{00000000-0005-0000-0000-000057040000}"/>
    <cellStyle name="_wells_1_Sheet2_сводка по работе_замерная" xfId="1253" xr:uid="{00000000-0005-0000-0000-000058040000}"/>
    <cellStyle name="_wells_1_Sheet2_сводка по работе_Лист3" xfId="1254" xr:uid="{00000000-0005-0000-0000-000059040000}"/>
    <cellStyle name="_wells_1_Sheet2_сводка по работе_Лист3 2" xfId="1255" xr:uid="{00000000-0005-0000-0000-00005A040000}"/>
    <cellStyle name="_wells_1_Sheet2_сводка по работе_Лист3 2 2" xfId="1256" xr:uid="{00000000-0005-0000-0000-00005B040000}"/>
    <cellStyle name="_wells_1_Sheet2_сводка по работе_Лист3 2_замерная" xfId="1257" xr:uid="{00000000-0005-0000-0000-00005C040000}"/>
    <cellStyle name="_wells_1_замерная" xfId="1258" xr:uid="{00000000-0005-0000-0000-00005D040000}"/>
    <cellStyle name="_wells_1_Копия Замерные параметры_баланс-сводка_20 02 11 (2)" xfId="1259" xr:uid="{00000000-0005-0000-0000-00005E040000}"/>
    <cellStyle name="_wells_1_Копия Замерные параметры_баланс-сводка_20 02 11 (2) 2" xfId="1260" xr:uid="{00000000-0005-0000-0000-00005F040000}"/>
    <cellStyle name="_wells_1_Копия Замерные параметры_баланс-сводка_20 02 11 (2) 2 2" xfId="1261" xr:uid="{00000000-0005-0000-0000-000060040000}"/>
    <cellStyle name="_wells_1_Копия Замерные параметры_баланс-сводка_20 02 11 (2) 2_724" xfId="1262" xr:uid="{00000000-0005-0000-0000-000061040000}"/>
    <cellStyle name="_wells_1_Копия Замерные параметры_баланс-сводка_20 02 11 (2) 2_Р-111." xfId="1263" xr:uid="{00000000-0005-0000-0000-000062040000}"/>
    <cellStyle name="_wells_1_Копия Замерные параметры_баланс-сводка_20 02 11 (2) 3" xfId="1264" xr:uid="{00000000-0005-0000-0000-000063040000}"/>
    <cellStyle name="_wells_1_Копия Замерные параметры_баланс-сводка_20 02 11 (2)_724" xfId="1265" xr:uid="{00000000-0005-0000-0000-000064040000}"/>
    <cellStyle name="_wells_1_Копия Замерные параметры_баланс-сводка_20 02 11 (2)_замерная" xfId="1266" xr:uid="{00000000-0005-0000-0000-000065040000}"/>
    <cellStyle name="_wells_1_Копия Замерные параметры_баланс-сводка_20 02 11 (2)_Лист3" xfId="1267" xr:uid="{00000000-0005-0000-0000-000066040000}"/>
    <cellStyle name="_wells_1_Копия Замерные параметры_баланс-сводка_20 02 11 (2)_Р-111." xfId="1268" xr:uid="{00000000-0005-0000-0000-000067040000}"/>
    <cellStyle name="_wells_1_Лист3" xfId="1269" xr:uid="{00000000-0005-0000-0000-000068040000}"/>
    <cellStyle name="_wells_1_Р-111." xfId="1270" xr:uid="{00000000-0005-0000-0000-000069040000}"/>
    <cellStyle name="_wells_2" xfId="1271" xr:uid="{00000000-0005-0000-0000-00006A040000}"/>
    <cellStyle name="_wells_3" xfId="1272" xr:uid="{00000000-0005-0000-0000-00006B040000}"/>
    <cellStyle name="_wells_3 2" xfId="1273" xr:uid="{00000000-0005-0000-0000-00006C040000}"/>
    <cellStyle name="_wells_3 2 2" xfId="1274" xr:uid="{00000000-0005-0000-0000-00006D040000}"/>
    <cellStyle name="_wells_3 2_замерная" xfId="1275" xr:uid="{00000000-0005-0000-0000-00006E040000}"/>
    <cellStyle name="_wells_3 2_Лист3" xfId="1276" xr:uid="{00000000-0005-0000-0000-00006F040000}"/>
    <cellStyle name="_wells_3 2_Лист3 2" xfId="1277" xr:uid="{00000000-0005-0000-0000-000070040000}"/>
    <cellStyle name="_wells_3 2_Лист3 2 2" xfId="1278" xr:uid="{00000000-0005-0000-0000-000071040000}"/>
    <cellStyle name="_wells_3 2_Лист3 2_замерная" xfId="1279" xr:uid="{00000000-0005-0000-0000-000072040000}"/>
    <cellStyle name="_wells_3 3" xfId="1280" xr:uid="{00000000-0005-0000-0000-000073040000}"/>
    <cellStyle name="_wells_3 3 2" xfId="1281" xr:uid="{00000000-0005-0000-0000-000074040000}"/>
    <cellStyle name="_wells_3 3 2 2" xfId="1282" xr:uid="{00000000-0005-0000-0000-000075040000}"/>
    <cellStyle name="_wells_3 3 2_замерная" xfId="1283" xr:uid="{00000000-0005-0000-0000-000076040000}"/>
    <cellStyle name="_wells_3_КАСКАД" xfId="1284" xr:uid="{00000000-0005-0000-0000-000077040000}"/>
    <cellStyle name="_wells_3_КАСКАД 2" xfId="1285" xr:uid="{00000000-0005-0000-0000-000078040000}"/>
    <cellStyle name="_wells_3_КАСКАД_замерная" xfId="1286" xr:uid="{00000000-0005-0000-0000-000079040000}"/>
    <cellStyle name="_wells_3_КАСКАД_Лист3" xfId="1287" xr:uid="{00000000-0005-0000-0000-00007A040000}"/>
    <cellStyle name="_wells_3_КАСКАД_Лист3 2" xfId="1288" xr:uid="{00000000-0005-0000-0000-00007B040000}"/>
    <cellStyle name="_wells_3_КАСКАД_Лист3 2 2" xfId="1289" xr:uid="{00000000-0005-0000-0000-00007C040000}"/>
    <cellStyle name="_wells_3_КАСКАД_Лист3 2_замерная" xfId="1290" xr:uid="{00000000-0005-0000-0000-00007D040000}"/>
    <cellStyle name="_wells_3_сводка по работе" xfId="1291" xr:uid="{00000000-0005-0000-0000-00007E040000}"/>
    <cellStyle name="_wells_3_сводка по работе 2" xfId="1292" xr:uid="{00000000-0005-0000-0000-00007F040000}"/>
    <cellStyle name="_wells_3_сводка по работе_замерная" xfId="1293" xr:uid="{00000000-0005-0000-0000-000080040000}"/>
    <cellStyle name="_wells_3_сводка по работе_Лист3" xfId="1294" xr:uid="{00000000-0005-0000-0000-000081040000}"/>
    <cellStyle name="_wells_3_сводка по работе_Лист3 2" xfId="1295" xr:uid="{00000000-0005-0000-0000-000082040000}"/>
    <cellStyle name="_wells_3_сводка по работе_Лист3 2 2" xfId="1296" xr:uid="{00000000-0005-0000-0000-000083040000}"/>
    <cellStyle name="_wells_3_сводка по работе_Лист3 2_замерная" xfId="1297" xr:uid="{00000000-0005-0000-0000-000084040000}"/>
    <cellStyle name="_wells_BASPRO" xfId="1298" xr:uid="{00000000-0005-0000-0000-000085040000}"/>
    <cellStyle name="_wells_BASPRO 2" xfId="1299" xr:uid="{00000000-0005-0000-0000-000086040000}"/>
    <cellStyle name="_wells_BASPRO 2 2" xfId="1300" xr:uid="{00000000-0005-0000-0000-000087040000}"/>
    <cellStyle name="_wells_BASPRO 2_замерная" xfId="1301" xr:uid="{00000000-0005-0000-0000-000088040000}"/>
    <cellStyle name="_wells_BASPRO 2_Лист3" xfId="1302" xr:uid="{00000000-0005-0000-0000-000089040000}"/>
    <cellStyle name="_wells_BASPRO 2_Лист3 2" xfId="1303" xr:uid="{00000000-0005-0000-0000-00008A040000}"/>
    <cellStyle name="_wells_BASPRO 2_Лист3 2 2" xfId="1304" xr:uid="{00000000-0005-0000-0000-00008B040000}"/>
    <cellStyle name="_wells_BASPRO 2_Лист3 2_замерная" xfId="1305" xr:uid="{00000000-0005-0000-0000-00008C040000}"/>
    <cellStyle name="_wells_BASPRO 3" xfId="1306" xr:uid="{00000000-0005-0000-0000-00008D040000}"/>
    <cellStyle name="_wells_BASPRO 3 2" xfId="1307" xr:uid="{00000000-0005-0000-0000-00008E040000}"/>
    <cellStyle name="_wells_BASPRO 3 2 2" xfId="1308" xr:uid="{00000000-0005-0000-0000-00008F040000}"/>
    <cellStyle name="_wells_BASPRO 3 2_замерная" xfId="1309" xr:uid="{00000000-0005-0000-0000-000090040000}"/>
    <cellStyle name="_wells_BASPRO_КАСКАД" xfId="1310" xr:uid="{00000000-0005-0000-0000-000091040000}"/>
    <cellStyle name="_wells_BASPRO_КАСКАД 2" xfId="1311" xr:uid="{00000000-0005-0000-0000-000092040000}"/>
    <cellStyle name="_wells_BASPRO_КАСКАД_замерная" xfId="1312" xr:uid="{00000000-0005-0000-0000-000093040000}"/>
    <cellStyle name="_wells_BASPRO_КАСКАД_Лист3" xfId="1313" xr:uid="{00000000-0005-0000-0000-000094040000}"/>
    <cellStyle name="_wells_BASPRO_КАСКАД_Лист3 2" xfId="1314" xr:uid="{00000000-0005-0000-0000-000095040000}"/>
    <cellStyle name="_wells_BASPRO_КАСКАД_Лист3 2 2" xfId="1315" xr:uid="{00000000-0005-0000-0000-000096040000}"/>
    <cellStyle name="_wells_BASPRO_КАСКАД_Лист3 2_замерная" xfId="1316" xr:uid="{00000000-0005-0000-0000-000097040000}"/>
    <cellStyle name="_wells_BASPRO_сводка по работе" xfId="1317" xr:uid="{00000000-0005-0000-0000-000098040000}"/>
    <cellStyle name="_wells_BASPRO_сводка по работе 2" xfId="1318" xr:uid="{00000000-0005-0000-0000-000099040000}"/>
    <cellStyle name="_wells_BASPRO_сводка по работе_замерная" xfId="1319" xr:uid="{00000000-0005-0000-0000-00009A040000}"/>
    <cellStyle name="_wells_BASPRO_сводка по работе_Лист3" xfId="1320" xr:uid="{00000000-0005-0000-0000-00009B040000}"/>
    <cellStyle name="_wells_BASPRO_сводка по работе_Лист3 2" xfId="1321" xr:uid="{00000000-0005-0000-0000-00009C040000}"/>
    <cellStyle name="_wells_BASPRO_сводка по работе_Лист3 2 2" xfId="1322" xr:uid="{00000000-0005-0000-0000-00009D040000}"/>
    <cellStyle name="_wells_BASPRO_сводка по работе_Лист3 2_замерная" xfId="1323" xr:uid="{00000000-0005-0000-0000-00009E040000}"/>
    <cellStyle name="_АДД сервис" xfId="1324" xr:uid="{00000000-0005-0000-0000-00009F040000}"/>
    <cellStyle name="_БЕ ОРН-Саратов ДН_26 09 05 (3)" xfId="1325" xr:uid="{00000000-0005-0000-0000-0000A0040000}"/>
    <cellStyle name="_Бурение" xfId="1326" xr:uid="{00000000-0005-0000-0000-0000A1040000}"/>
    <cellStyle name="_ВЧНГ" xfId="1327" xr:uid="{00000000-0005-0000-0000-0000A2040000}"/>
    <cellStyle name="_ВЧНГКМ" xfId="1328" xr:uid="{00000000-0005-0000-0000-0000A3040000}"/>
    <cellStyle name="_ВЧНГКМ 2" xfId="1329" xr:uid="{00000000-0005-0000-0000-0000A4040000}"/>
    <cellStyle name="_ВЧНГКМ 2 2" xfId="1330" xr:uid="{00000000-0005-0000-0000-0000A5040000}"/>
    <cellStyle name="_ВЧНГКМ 2_замерная" xfId="1331" xr:uid="{00000000-0005-0000-0000-0000A6040000}"/>
    <cellStyle name="_ВЧНГКМ 2_Лист3" xfId="1332" xr:uid="{00000000-0005-0000-0000-0000A7040000}"/>
    <cellStyle name="_ВЧНГКМ 2_Лист3 2" xfId="1333" xr:uid="{00000000-0005-0000-0000-0000A8040000}"/>
    <cellStyle name="_ВЧНГКМ 2_Лист3 2 2" xfId="1334" xr:uid="{00000000-0005-0000-0000-0000A9040000}"/>
    <cellStyle name="_ВЧНГКМ 2_Лист3 2_замерная" xfId="1335" xr:uid="{00000000-0005-0000-0000-0000AA040000}"/>
    <cellStyle name="_ВЧНГКМ 3" xfId="1336" xr:uid="{00000000-0005-0000-0000-0000AB040000}"/>
    <cellStyle name="_ВЧНГКМ 3 2" xfId="1337" xr:uid="{00000000-0005-0000-0000-0000AC040000}"/>
    <cellStyle name="_ВЧНГКМ 3 2 2" xfId="1338" xr:uid="{00000000-0005-0000-0000-0000AD040000}"/>
    <cellStyle name="_ВЧНГКМ 3 2_замерная" xfId="1339" xr:uid="{00000000-0005-0000-0000-0000AE040000}"/>
    <cellStyle name="_ВЧНГКМ_КАСКАД" xfId="1340" xr:uid="{00000000-0005-0000-0000-0000AF040000}"/>
    <cellStyle name="_ВЧНГКМ_КАСКАД 2" xfId="1341" xr:uid="{00000000-0005-0000-0000-0000B0040000}"/>
    <cellStyle name="_ВЧНГКМ_КАСКАД_замерная" xfId="1342" xr:uid="{00000000-0005-0000-0000-0000B1040000}"/>
    <cellStyle name="_ВЧНГКМ_КАСКАД_Лист3" xfId="1343" xr:uid="{00000000-0005-0000-0000-0000B2040000}"/>
    <cellStyle name="_ВЧНГКМ_КАСКАД_Лист3 2" xfId="1344" xr:uid="{00000000-0005-0000-0000-0000B3040000}"/>
    <cellStyle name="_ВЧНГКМ_КАСКАД_Лист3 2 2" xfId="1345" xr:uid="{00000000-0005-0000-0000-0000B4040000}"/>
    <cellStyle name="_ВЧНГКМ_КАСКАД_Лист3 2_замерная" xfId="1346" xr:uid="{00000000-0005-0000-0000-0000B5040000}"/>
    <cellStyle name="_ВЧНГКМ_сводка по работе" xfId="1347" xr:uid="{00000000-0005-0000-0000-0000B6040000}"/>
    <cellStyle name="_ВЧНГКМ_сводка по работе 2" xfId="1348" xr:uid="{00000000-0005-0000-0000-0000B7040000}"/>
    <cellStyle name="_ВЧНГКМ_сводка по работе_замерная" xfId="1349" xr:uid="{00000000-0005-0000-0000-0000B8040000}"/>
    <cellStyle name="_ВЧНГКМ_сводка по работе_Лист3" xfId="1350" xr:uid="{00000000-0005-0000-0000-0000B9040000}"/>
    <cellStyle name="_ВЧНГКМ_сводка по работе_Лист3 2" xfId="1351" xr:uid="{00000000-0005-0000-0000-0000BA040000}"/>
    <cellStyle name="_ВЧНГКМ_сводка по работе_Лист3 2 2" xfId="1352" xr:uid="{00000000-0005-0000-0000-0000BB040000}"/>
    <cellStyle name="_ВЧНГКМ_сводка по работе_Лист3 2_замерная" xfId="1353" xr:uid="{00000000-0005-0000-0000-0000BC040000}"/>
    <cellStyle name="_Выводные скважины для ЦИТС(новые)_На выводе 23.07" xfId="32407" xr:uid="{00000000-0005-0000-0000-0000BD040000}"/>
    <cellStyle name="_ГП сумма" xfId="1354" xr:uid="{00000000-0005-0000-0000-0000BE040000}"/>
    <cellStyle name="_ГТМ  2005  ПОИМЕННЫЙ ПЕРЕЧЕНЬ    на 8004вход  3038 т.т   по  GFO        от 18.07.2005г. по GFO" xfId="1355" xr:uid="{00000000-0005-0000-0000-0000BF040000}"/>
    <cellStyle name="_Дебиты скважин (2)" xfId="1356" xr:uid="{00000000-0005-0000-0000-0000C0040000}"/>
    <cellStyle name="_Дебиты скважин (2) 2" xfId="1357" xr:uid="{00000000-0005-0000-0000-0000C1040000}"/>
    <cellStyle name="_Дебиты скважин (2) 2 2" xfId="1358" xr:uid="{00000000-0005-0000-0000-0000C2040000}"/>
    <cellStyle name="_Дебиты скважин (2) 2 3" xfId="1359" xr:uid="{00000000-0005-0000-0000-0000C3040000}"/>
    <cellStyle name="_Дебиты скважин (2) 2_724" xfId="1360" xr:uid="{00000000-0005-0000-0000-0000C4040000}"/>
    <cellStyle name="_Дебиты скважин (2) 2_Р-111." xfId="1361" xr:uid="{00000000-0005-0000-0000-0000C5040000}"/>
    <cellStyle name="_Дебиты скважин (2) 3" xfId="1362" xr:uid="{00000000-0005-0000-0000-0000C6040000}"/>
    <cellStyle name="_Дебиты скважин (2) 4" xfId="1363" xr:uid="{00000000-0005-0000-0000-0000C7040000}"/>
    <cellStyle name="_Дебиты скважин (2)_724" xfId="1364" xr:uid="{00000000-0005-0000-0000-0000C8040000}"/>
    <cellStyle name="_Дебиты скважин (2)_замерная" xfId="1365" xr:uid="{00000000-0005-0000-0000-0000C9040000}"/>
    <cellStyle name="_Дебиты скважин (2)_Копия Замерные параметры_баланс-сводка_20 02 11 (2)" xfId="1366" xr:uid="{00000000-0005-0000-0000-0000CA040000}"/>
    <cellStyle name="_Дебиты скважин (2)_Копия Замерные параметры_баланс-сводка_20 02 11 (2) 2" xfId="1367" xr:uid="{00000000-0005-0000-0000-0000CB040000}"/>
    <cellStyle name="_Дебиты скважин (2)_Копия Замерные параметры_баланс-сводка_20 02 11 (2) 2 2" xfId="1368" xr:uid="{00000000-0005-0000-0000-0000CC040000}"/>
    <cellStyle name="_Дебиты скважин (2)_Копия Замерные параметры_баланс-сводка_20 02 11 (2) 2_724" xfId="1369" xr:uid="{00000000-0005-0000-0000-0000CD040000}"/>
    <cellStyle name="_Дебиты скважин (2)_Копия Замерные параметры_баланс-сводка_20 02 11 (2) 2_Р-111." xfId="1370" xr:uid="{00000000-0005-0000-0000-0000CE040000}"/>
    <cellStyle name="_Дебиты скважин (2)_Копия Замерные параметры_баланс-сводка_20 02 11 (2) 3" xfId="1371" xr:uid="{00000000-0005-0000-0000-0000CF040000}"/>
    <cellStyle name="_Дебиты скважин (2)_Копия Замерные параметры_баланс-сводка_20 02 11 (2)_724" xfId="1372" xr:uid="{00000000-0005-0000-0000-0000D0040000}"/>
    <cellStyle name="_Дебиты скважин (2)_Копия Замерные параметры_баланс-сводка_20 02 11 (2)_замерная" xfId="1373" xr:uid="{00000000-0005-0000-0000-0000D1040000}"/>
    <cellStyle name="_Дебиты скважин (2)_Копия Замерные параметры_баланс-сводка_20 02 11 (2)_Лист3" xfId="1374" xr:uid="{00000000-0005-0000-0000-0000D2040000}"/>
    <cellStyle name="_Дебиты скважин (2)_Копия Замерные параметры_баланс-сводка_20 02 11 (2)_Р-111." xfId="1375" xr:uid="{00000000-0005-0000-0000-0000D3040000}"/>
    <cellStyle name="_Дебиты скважин (2)_Лист3" xfId="1376" xr:uid="{00000000-0005-0000-0000-0000D4040000}"/>
    <cellStyle name="_Дебиты скважин (2)_Р-111." xfId="1377" xr:uid="{00000000-0005-0000-0000-0000D5040000}"/>
    <cellStyle name="_ДН-1" xfId="1378" xr:uid="{00000000-0005-0000-0000-0000D6040000}"/>
    <cellStyle name="_ДН-1  2006 с формой ТНК        на2750 т т    20 10 05 с 2908 441 тыс " xfId="1379" xr:uid="{00000000-0005-0000-0000-0000D7040000}"/>
    <cellStyle name="_ДН-1 10" xfId="1380" xr:uid="{00000000-0005-0000-0000-0000D8040000}"/>
    <cellStyle name="_ДН-1 10 2" xfId="1381" xr:uid="{00000000-0005-0000-0000-0000D9040000}"/>
    <cellStyle name="_ДН-1 10_замерная" xfId="1382" xr:uid="{00000000-0005-0000-0000-0000DA040000}"/>
    <cellStyle name="_ДН-1 10_Лист3" xfId="1383" xr:uid="{00000000-0005-0000-0000-0000DB040000}"/>
    <cellStyle name="_ДН-1 10_Лист3 2" xfId="1384" xr:uid="{00000000-0005-0000-0000-0000DC040000}"/>
    <cellStyle name="_ДН-1 10_Лист3 2 2" xfId="1385" xr:uid="{00000000-0005-0000-0000-0000DD040000}"/>
    <cellStyle name="_ДН-1 10_Лист3 2_замерная" xfId="1386" xr:uid="{00000000-0005-0000-0000-0000DE040000}"/>
    <cellStyle name="_ДН-1 11" xfId="1387" xr:uid="{00000000-0005-0000-0000-0000DF040000}"/>
    <cellStyle name="_ДН-1 11 2" xfId="1388" xr:uid="{00000000-0005-0000-0000-0000E0040000}"/>
    <cellStyle name="_ДН-1 11_замерная" xfId="1389" xr:uid="{00000000-0005-0000-0000-0000E1040000}"/>
    <cellStyle name="_ДН-1 11_Лист3" xfId="1390" xr:uid="{00000000-0005-0000-0000-0000E2040000}"/>
    <cellStyle name="_ДН-1 11_Лист3 2" xfId="1391" xr:uid="{00000000-0005-0000-0000-0000E3040000}"/>
    <cellStyle name="_ДН-1 11_Лист3 2 2" xfId="1392" xr:uid="{00000000-0005-0000-0000-0000E4040000}"/>
    <cellStyle name="_ДН-1 11_Лист3 2_замерная" xfId="1393" xr:uid="{00000000-0005-0000-0000-0000E5040000}"/>
    <cellStyle name="_ДН-1 12" xfId="1394" xr:uid="{00000000-0005-0000-0000-0000E6040000}"/>
    <cellStyle name="_ДН-1 12 2" xfId="1395" xr:uid="{00000000-0005-0000-0000-0000E7040000}"/>
    <cellStyle name="_ДН-1 12_замерная" xfId="1396" xr:uid="{00000000-0005-0000-0000-0000E8040000}"/>
    <cellStyle name="_ДН-1 12_Лист3" xfId="1397" xr:uid="{00000000-0005-0000-0000-0000E9040000}"/>
    <cellStyle name="_ДН-1 12_Лист3 2" xfId="1398" xr:uid="{00000000-0005-0000-0000-0000EA040000}"/>
    <cellStyle name="_ДН-1 12_Лист3 2 2" xfId="1399" xr:uid="{00000000-0005-0000-0000-0000EB040000}"/>
    <cellStyle name="_ДН-1 12_Лист3 2_замерная" xfId="1400" xr:uid="{00000000-0005-0000-0000-0000EC040000}"/>
    <cellStyle name="_ДН-1 13" xfId="1401" xr:uid="{00000000-0005-0000-0000-0000ED040000}"/>
    <cellStyle name="_ДН-1 13 2" xfId="1402" xr:uid="{00000000-0005-0000-0000-0000EE040000}"/>
    <cellStyle name="_ДН-1 13_замерная" xfId="1403" xr:uid="{00000000-0005-0000-0000-0000EF040000}"/>
    <cellStyle name="_ДН-1 14" xfId="1404" xr:uid="{00000000-0005-0000-0000-0000F0040000}"/>
    <cellStyle name="_ДН-1 14 2" xfId="1405" xr:uid="{00000000-0005-0000-0000-0000F1040000}"/>
    <cellStyle name="_ДН-1 14_замерная" xfId="1406" xr:uid="{00000000-0005-0000-0000-0000F2040000}"/>
    <cellStyle name="_ДН-1 15" xfId="1407" xr:uid="{00000000-0005-0000-0000-0000F3040000}"/>
    <cellStyle name="_ДН-1 15 2" xfId="1408" xr:uid="{00000000-0005-0000-0000-0000F4040000}"/>
    <cellStyle name="_ДН-1 15_замерная" xfId="1409" xr:uid="{00000000-0005-0000-0000-0000F5040000}"/>
    <cellStyle name="_ДН-1 16" xfId="1410" xr:uid="{00000000-0005-0000-0000-0000F6040000}"/>
    <cellStyle name="_ДН-1 16 2" xfId="1411" xr:uid="{00000000-0005-0000-0000-0000F7040000}"/>
    <cellStyle name="_ДН-1 16_замерная" xfId="1412" xr:uid="{00000000-0005-0000-0000-0000F8040000}"/>
    <cellStyle name="_ДН-1 17" xfId="1413" xr:uid="{00000000-0005-0000-0000-0000F9040000}"/>
    <cellStyle name="_ДН-1 17 2" xfId="1414" xr:uid="{00000000-0005-0000-0000-0000FA040000}"/>
    <cellStyle name="_ДН-1 17_замерная" xfId="1415" xr:uid="{00000000-0005-0000-0000-0000FB040000}"/>
    <cellStyle name="_ДН-1 18" xfId="1416" xr:uid="{00000000-0005-0000-0000-0000FC040000}"/>
    <cellStyle name="_ДН-1 18 2" xfId="1417" xr:uid="{00000000-0005-0000-0000-0000FD040000}"/>
    <cellStyle name="_ДН-1 18_замерная" xfId="1418" xr:uid="{00000000-0005-0000-0000-0000FE040000}"/>
    <cellStyle name="_ДН-1 19" xfId="1419" xr:uid="{00000000-0005-0000-0000-0000FF040000}"/>
    <cellStyle name="_ДН-1 19 2" xfId="1420" xr:uid="{00000000-0005-0000-0000-000000050000}"/>
    <cellStyle name="_ДН-1 19_замерная" xfId="1421" xr:uid="{00000000-0005-0000-0000-000001050000}"/>
    <cellStyle name="_ДН-1 2" xfId="1422" xr:uid="{00000000-0005-0000-0000-000002050000}"/>
    <cellStyle name="_ДН-1 2 2" xfId="1423" xr:uid="{00000000-0005-0000-0000-000003050000}"/>
    <cellStyle name="_ДН-1 2_замерная" xfId="1424" xr:uid="{00000000-0005-0000-0000-000004050000}"/>
    <cellStyle name="_ДН-1 2_Лист3" xfId="1425" xr:uid="{00000000-0005-0000-0000-000005050000}"/>
    <cellStyle name="_ДН-1 2_Лист3 2" xfId="1426" xr:uid="{00000000-0005-0000-0000-000006050000}"/>
    <cellStyle name="_ДН-1 2_Лист3 2 2" xfId="1427" xr:uid="{00000000-0005-0000-0000-000007050000}"/>
    <cellStyle name="_ДН-1 2_Лист3 2_замерная" xfId="1428" xr:uid="{00000000-0005-0000-0000-000008050000}"/>
    <cellStyle name="_ДН-1 20" xfId="1429" xr:uid="{00000000-0005-0000-0000-000009050000}"/>
    <cellStyle name="_ДН-1 20 2" xfId="1430" xr:uid="{00000000-0005-0000-0000-00000A050000}"/>
    <cellStyle name="_ДН-1 20_замерная" xfId="1431" xr:uid="{00000000-0005-0000-0000-00000B050000}"/>
    <cellStyle name="_ДН-1 21" xfId="1432" xr:uid="{00000000-0005-0000-0000-00000C050000}"/>
    <cellStyle name="_ДН-1 21 2" xfId="1433" xr:uid="{00000000-0005-0000-0000-00000D050000}"/>
    <cellStyle name="_ДН-1 21_замерная" xfId="1434" xr:uid="{00000000-0005-0000-0000-00000E050000}"/>
    <cellStyle name="_ДН-1 22" xfId="1435" xr:uid="{00000000-0005-0000-0000-00000F050000}"/>
    <cellStyle name="_ДН-1 22 2" xfId="1436" xr:uid="{00000000-0005-0000-0000-000010050000}"/>
    <cellStyle name="_ДН-1 22_замерная" xfId="1437" xr:uid="{00000000-0005-0000-0000-000011050000}"/>
    <cellStyle name="_ДН-1 23" xfId="1438" xr:uid="{00000000-0005-0000-0000-000012050000}"/>
    <cellStyle name="_ДН-1 23 2" xfId="1439" xr:uid="{00000000-0005-0000-0000-000013050000}"/>
    <cellStyle name="_ДН-1 23_замерная" xfId="1440" xr:uid="{00000000-0005-0000-0000-000014050000}"/>
    <cellStyle name="_ДН-1 24" xfId="1441" xr:uid="{00000000-0005-0000-0000-000015050000}"/>
    <cellStyle name="_ДН-1 24 2" xfId="1442" xr:uid="{00000000-0005-0000-0000-000016050000}"/>
    <cellStyle name="_ДН-1 24_замерная" xfId="1443" xr:uid="{00000000-0005-0000-0000-000017050000}"/>
    <cellStyle name="_ДН-1 25" xfId="1444" xr:uid="{00000000-0005-0000-0000-000018050000}"/>
    <cellStyle name="_ДН-1 25 2" xfId="1445" xr:uid="{00000000-0005-0000-0000-000019050000}"/>
    <cellStyle name="_ДН-1 25_замерная" xfId="1446" xr:uid="{00000000-0005-0000-0000-00001A050000}"/>
    <cellStyle name="_ДН-1 26" xfId="1447" xr:uid="{00000000-0005-0000-0000-00001B050000}"/>
    <cellStyle name="_ДН-1 27" xfId="1448" xr:uid="{00000000-0005-0000-0000-00001C050000}"/>
    <cellStyle name="_ДН-1 28" xfId="1449" xr:uid="{00000000-0005-0000-0000-00001D050000}"/>
    <cellStyle name="_ДН-1 29" xfId="1450" xr:uid="{00000000-0005-0000-0000-00001E050000}"/>
    <cellStyle name="_ДН-1 3" xfId="1451" xr:uid="{00000000-0005-0000-0000-00001F050000}"/>
    <cellStyle name="_ДН-1 3 2" xfId="1452" xr:uid="{00000000-0005-0000-0000-000020050000}"/>
    <cellStyle name="_ДН-1 3_замерная" xfId="1453" xr:uid="{00000000-0005-0000-0000-000021050000}"/>
    <cellStyle name="_ДН-1 3_Лист3" xfId="1454" xr:uid="{00000000-0005-0000-0000-000022050000}"/>
    <cellStyle name="_ДН-1 3_Лист3 2" xfId="1455" xr:uid="{00000000-0005-0000-0000-000023050000}"/>
    <cellStyle name="_ДН-1 3_Лист3 2 2" xfId="1456" xr:uid="{00000000-0005-0000-0000-000024050000}"/>
    <cellStyle name="_ДН-1 3_Лист3 2_замерная" xfId="1457" xr:uid="{00000000-0005-0000-0000-000025050000}"/>
    <cellStyle name="_ДН-1 30" xfId="1458" xr:uid="{00000000-0005-0000-0000-000026050000}"/>
    <cellStyle name="_ДН-1 31" xfId="1459" xr:uid="{00000000-0005-0000-0000-000027050000}"/>
    <cellStyle name="_ДН-1 32" xfId="1460" xr:uid="{00000000-0005-0000-0000-000028050000}"/>
    <cellStyle name="_ДН-1 33" xfId="1461" xr:uid="{00000000-0005-0000-0000-000029050000}"/>
    <cellStyle name="_ДН-1 34" xfId="1462" xr:uid="{00000000-0005-0000-0000-00002A050000}"/>
    <cellStyle name="_ДН-1 35" xfId="1463" xr:uid="{00000000-0005-0000-0000-00002B050000}"/>
    <cellStyle name="_ДН-1 36" xfId="1464" xr:uid="{00000000-0005-0000-0000-00002C050000}"/>
    <cellStyle name="_ДН-1 37" xfId="1465" xr:uid="{00000000-0005-0000-0000-00002D050000}"/>
    <cellStyle name="_ДН-1 38" xfId="1466" xr:uid="{00000000-0005-0000-0000-00002E050000}"/>
    <cellStyle name="_ДН-1 39" xfId="1467" xr:uid="{00000000-0005-0000-0000-00002F050000}"/>
    <cellStyle name="_ДН-1 4" xfId="1468" xr:uid="{00000000-0005-0000-0000-000030050000}"/>
    <cellStyle name="_ДН-1 4 2" xfId="1469" xr:uid="{00000000-0005-0000-0000-000031050000}"/>
    <cellStyle name="_ДН-1 4_замерная" xfId="1470" xr:uid="{00000000-0005-0000-0000-000032050000}"/>
    <cellStyle name="_ДН-1 4_Лист3" xfId="1471" xr:uid="{00000000-0005-0000-0000-000033050000}"/>
    <cellStyle name="_ДН-1 4_Лист3 2" xfId="1472" xr:uid="{00000000-0005-0000-0000-000034050000}"/>
    <cellStyle name="_ДН-1 4_Лист3 2 2" xfId="1473" xr:uid="{00000000-0005-0000-0000-000035050000}"/>
    <cellStyle name="_ДН-1 4_Лист3 2_замерная" xfId="1474" xr:uid="{00000000-0005-0000-0000-000036050000}"/>
    <cellStyle name="_ДН-1 40" xfId="1475" xr:uid="{00000000-0005-0000-0000-000037050000}"/>
    <cellStyle name="_ДН-1 41" xfId="1476" xr:uid="{00000000-0005-0000-0000-000038050000}"/>
    <cellStyle name="_ДН-1 42" xfId="1477" xr:uid="{00000000-0005-0000-0000-000039050000}"/>
    <cellStyle name="_ДН-1 43" xfId="1478" xr:uid="{00000000-0005-0000-0000-00003A050000}"/>
    <cellStyle name="_ДН-1 5" xfId="1479" xr:uid="{00000000-0005-0000-0000-00003B050000}"/>
    <cellStyle name="_ДН-1 5 2" xfId="1480" xr:uid="{00000000-0005-0000-0000-00003C050000}"/>
    <cellStyle name="_ДН-1 5_замерная" xfId="1481" xr:uid="{00000000-0005-0000-0000-00003D050000}"/>
    <cellStyle name="_ДН-1 5_Лист3" xfId="1482" xr:uid="{00000000-0005-0000-0000-00003E050000}"/>
    <cellStyle name="_ДН-1 5_Лист3 2" xfId="1483" xr:uid="{00000000-0005-0000-0000-00003F050000}"/>
    <cellStyle name="_ДН-1 5_Лист3 2 2" xfId="1484" xr:uid="{00000000-0005-0000-0000-000040050000}"/>
    <cellStyle name="_ДН-1 5_Лист3 2_замерная" xfId="1485" xr:uid="{00000000-0005-0000-0000-000041050000}"/>
    <cellStyle name="_ДН-1 6" xfId="1486" xr:uid="{00000000-0005-0000-0000-000042050000}"/>
    <cellStyle name="_ДН-1 6 2" xfId="1487" xr:uid="{00000000-0005-0000-0000-000043050000}"/>
    <cellStyle name="_ДН-1 6_замерная" xfId="1488" xr:uid="{00000000-0005-0000-0000-000044050000}"/>
    <cellStyle name="_ДН-1 6_Лист3" xfId="1489" xr:uid="{00000000-0005-0000-0000-000045050000}"/>
    <cellStyle name="_ДН-1 6_Лист3 2" xfId="1490" xr:uid="{00000000-0005-0000-0000-000046050000}"/>
    <cellStyle name="_ДН-1 6_Лист3 2 2" xfId="1491" xr:uid="{00000000-0005-0000-0000-000047050000}"/>
    <cellStyle name="_ДН-1 6_Лист3 2_замерная" xfId="1492" xr:uid="{00000000-0005-0000-0000-000048050000}"/>
    <cellStyle name="_ДН-1 7" xfId="1493" xr:uid="{00000000-0005-0000-0000-000049050000}"/>
    <cellStyle name="_ДН-1 7 2" xfId="1494" xr:uid="{00000000-0005-0000-0000-00004A050000}"/>
    <cellStyle name="_ДН-1 7_замерная" xfId="1495" xr:uid="{00000000-0005-0000-0000-00004B050000}"/>
    <cellStyle name="_ДН-1 7_Лист3" xfId="1496" xr:uid="{00000000-0005-0000-0000-00004C050000}"/>
    <cellStyle name="_ДН-1 7_Лист3 2" xfId="1497" xr:uid="{00000000-0005-0000-0000-00004D050000}"/>
    <cellStyle name="_ДН-1 7_Лист3 2 2" xfId="1498" xr:uid="{00000000-0005-0000-0000-00004E050000}"/>
    <cellStyle name="_ДН-1 7_Лист3 2_замерная" xfId="1499" xr:uid="{00000000-0005-0000-0000-00004F050000}"/>
    <cellStyle name="_ДН-1 8" xfId="1500" xr:uid="{00000000-0005-0000-0000-000050050000}"/>
    <cellStyle name="_ДН-1 8 2" xfId="1501" xr:uid="{00000000-0005-0000-0000-000051050000}"/>
    <cellStyle name="_ДН-1 8_замерная" xfId="1502" xr:uid="{00000000-0005-0000-0000-000052050000}"/>
    <cellStyle name="_ДН-1 8_Лист3" xfId="1503" xr:uid="{00000000-0005-0000-0000-000053050000}"/>
    <cellStyle name="_ДН-1 8_Лист3 2" xfId="1504" xr:uid="{00000000-0005-0000-0000-000054050000}"/>
    <cellStyle name="_ДН-1 8_Лист3 2 2" xfId="1505" xr:uid="{00000000-0005-0000-0000-000055050000}"/>
    <cellStyle name="_ДН-1 8_Лист3 2_замерная" xfId="1506" xr:uid="{00000000-0005-0000-0000-000056050000}"/>
    <cellStyle name="_ДН-1 9" xfId="1507" xr:uid="{00000000-0005-0000-0000-000057050000}"/>
    <cellStyle name="_ДН-1 9 2" xfId="1508" xr:uid="{00000000-0005-0000-0000-000058050000}"/>
    <cellStyle name="_ДН-1 9_замерная" xfId="1509" xr:uid="{00000000-0005-0000-0000-000059050000}"/>
    <cellStyle name="_ДН-1 9_Лист3" xfId="1510" xr:uid="{00000000-0005-0000-0000-00005A050000}"/>
    <cellStyle name="_ДН-1 9_Лист3 2" xfId="1511" xr:uid="{00000000-0005-0000-0000-00005B050000}"/>
    <cellStyle name="_ДН-1 9_Лист3 2 2" xfId="1512" xr:uid="{00000000-0005-0000-0000-00005C050000}"/>
    <cellStyle name="_ДН-1 9_Лист3 2_замерная" xfId="1513" xr:uid="{00000000-0005-0000-0000-00005D050000}"/>
    <cellStyle name="_ДН-1 ПЕ-Каменное 2007 (869,78) от 06.03.07" xfId="1514" xr:uid="{00000000-0005-0000-0000-00005E050000}"/>
    <cellStyle name="_ДН-1_КАСКАД" xfId="1515" xr:uid="{00000000-0005-0000-0000-00005F050000}"/>
    <cellStyle name="_ДН-1_КАСКАД 2" xfId="1516" xr:uid="{00000000-0005-0000-0000-000060050000}"/>
    <cellStyle name="_ДН-1_КАСКАД_замерная" xfId="1517" xr:uid="{00000000-0005-0000-0000-000061050000}"/>
    <cellStyle name="_ДН-1_КАСКАД_Лист3" xfId="1518" xr:uid="{00000000-0005-0000-0000-000062050000}"/>
    <cellStyle name="_ДН-1_КАСКАД_Лист3 2" xfId="1519" xr:uid="{00000000-0005-0000-0000-000063050000}"/>
    <cellStyle name="_ДН-1_КАСКАД_Лист3 2 2" xfId="1520" xr:uid="{00000000-0005-0000-0000-000064050000}"/>
    <cellStyle name="_ДН-1_КАСКАД_Лист3 2_замерная" xfId="1521" xr:uid="{00000000-0005-0000-0000-000065050000}"/>
    <cellStyle name="_ДН-1_сводка по работе" xfId="1522" xr:uid="{00000000-0005-0000-0000-000066050000}"/>
    <cellStyle name="_ДН-1_сводка по работе 2" xfId="1523" xr:uid="{00000000-0005-0000-0000-000067050000}"/>
    <cellStyle name="_ДН-1_сводка по работе_замерная" xfId="1524" xr:uid="{00000000-0005-0000-0000-000068050000}"/>
    <cellStyle name="_ДН-1_сводка по работе_Лист3" xfId="1525" xr:uid="{00000000-0005-0000-0000-000069050000}"/>
    <cellStyle name="_ДН-1_сводка по работе_Лист3 2" xfId="1526" xr:uid="{00000000-0005-0000-0000-00006A050000}"/>
    <cellStyle name="_ДН-1_сводка по работе_Лист3 2 2" xfId="1527" xr:uid="{00000000-0005-0000-0000-00006B050000}"/>
    <cellStyle name="_ДН-1_сводка по работе_Лист3 2_замерная" xfId="1528" xr:uid="{00000000-0005-0000-0000-00006C050000}"/>
    <cellStyle name="_Книга2" xfId="1529" xr:uid="{00000000-0005-0000-0000-00006D050000}"/>
    <cellStyle name="_Книга3" xfId="1530" xr:uid="{00000000-0005-0000-0000-00006E050000}"/>
    <cellStyle name="_Книга3_Capex-new" xfId="1531" xr:uid="{00000000-0005-0000-0000-00006F050000}"/>
    <cellStyle name="_Книга3_Financial Plan - final_2" xfId="1532" xr:uid="{00000000-0005-0000-0000-000070050000}"/>
    <cellStyle name="_Книга3_Form 01(MB)" xfId="1533" xr:uid="{00000000-0005-0000-0000-000071050000}"/>
    <cellStyle name="_Книга3_Links_NK" xfId="1534" xr:uid="{00000000-0005-0000-0000-000072050000}"/>
    <cellStyle name="_Книга3_N20_5" xfId="1535" xr:uid="{00000000-0005-0000-0000-000073050000}"/>
    <cellStyle name="_Книга3_N20_6" xfId="1536" xr:uid="{00000000-0005-0000-0000-000074050000}"/>
    <cellStyle name="_Книга3_New Form10_2" xfId="1537" xr:uid="{00000000-0005-0000-0000-000075050000}"/>
    <cellStyle name="_Книга3_Nsi" xfId="1538" xr:uid="{00000000-0005-0000-0000-000076050000}"/>
    <cellStyle name="_Книга3_Nsi - last version" xfId="1539" xr:uid="{00000000-0005-0000-0000-000077050000}"/>
    <cellStyle name="_Книга3_Nsi - last version for programming" xfId="1540" xr:uid="{00000000-0005-0000-0000-000078050000}"/>
    <cellStyle name="_Книга3_Nsi - next_last version" xfId="1541" xr:uid="{00000000-0005-0000-0000-000079050000}"/>
    <cellStyle name="_Книга3_Nsi - plan - final" xfId="1542" xr:uid="{00000000-0005-0000-0000-00007A050000}"/>
    <cellStyle name="_Книга3_Nsi -super_ last version" xfId="1543" xr:uid="{00000000-0005-0000-0000-00007B050000}"/>
    <cellStyle name="_Книга3_Nsi(2)" xfId="1544" xr:uid="{00000000-0005-0000-0000-00007C050000}"/>
    <cellStyle name="_Книга3_Nsi_1" xfId="1545" xr:uid="{00000000-0005-0000-0000-00007D050000}"/>
    <cellStyle name="_Книга3_Nsi_139" xfId="1546" xr:uid="{00000000-0005-0000-0000-00007E050000}"/>
    <cellStyle name="_Книга3_Nsi_140" xfId="1547" xr:uid="{00000000-0005-0000-0000-00007F050000}"/>
    <cellStyle name="_Книга3_Nsi_140(Зах)" xfId="1548" xr:uid="{00000000-0005-0000-0000-000080050000}"/>
    <cellStyle name="_Книга3_Nsi_140_mod" xfId="1549" xr:uid="{00000000-0005-0000-0000-000081050000}"/>
    <cellStyle name="_Книга3_Nsi_158" xfId="1550" xr:uid="{00000000-0005-0000-0000-000082050000}"/>
    <cellStyle name="_Книга3_Nsi_Express" xfId="1551" xr:uid="{00000000-0005-0000-0000-000083050000}"/>
    <cellStyle name="_Книга3_Nsi_Jan1" xfId="1552" xr:uid="{00000000-0005-0000-0000-000084050000}"/>
    <cellStyle name="_Книга3_Nsi_test" xfId="1553" xr:uid="{00000000-0005-0000-0000-000085050000}"/>
    <cellStyle name="_Книга3_Nsi2" xfId="1554" xr:uid="{00000000-0005-0000-0000-000086050000}"/>
    <cellStyle name="_Книга3_Nsi-Services" xfId="1555" xr:uid="{00000000-0005-0000-0000-000087050000}"/>
    <cellStyle name="_Книга3_P&amp;L" xfId="1556" xr:uid="{00000000-0005-0000-0000-000088050000}"/>
    <cellStyle name="_Книга3_S0400" xfId="1557" xr:uid="{00000000-0005-0000-0000-000089050000}"/>
    <cellStyle name="_Книга3_S13001" xfId="1558" xr:uid="{00000000-0005-0000-0000-00008A050000}"/>
    <cellStyle name="_Книга3_Sheet1" xfId="1559" xr:uid="{00000000-0005-0000-0000-00008B050000}"/>
    <cellStyle name="_Книга3_sofi - plan_AP270202ii" xfId="1560" xr:uid="{00000000-0005-0000-0000-00008C050000}"/>
    <cellStyle name="_Книга3_sofi - plan_AP270202iii" xfId="1561" xr:uid="{00000000-0005-0000-0000-00008D050000}"/>
    <cellStyle name="_Книга3_sofi - plan_AP270202iv" xfId="1562" xr:uid="{00000000-0005-0000-0000-00008E050000}"/>
    <cellStyle name="_Книга3_Sofi vs Sobi" xfId="1563" xr:uid="{00000000-0005-0000-0000-00008F050000}"/>
    <cellStyle name="_Книга3_Sofi_PBD 27-11-01" xfId="1564" xr:uid="{00000000-0005-0000-0000-000090050000}"/>
    <cellStyle name="_Книга3_SOFI_TEPs_AOK_130902" xfId="1565" xr:uid="{00000000-0005-0000-0000-000091050000}"/>
    <cellStyle name="_Книга3_Sofi145a" xfId="1566" xr:uid="{00000000-0005-0000-0000-000092050000}"/>
    <cellStyle name="_Книга3_Sofi153" xfId="1567" xr:uid="{00000000-0005-0000-0000-000093050000}"/>
    <cellStyle name="_Книга3_Summary" xfId="1568" xr:uid="{00000000-0005-0000-0000-000094050000}"/>
    <cellStyle name="_Книга3_SXXXX_Express_c Links" xfId="1569" xr:uid="{00000000-0005-0000-0000-000095050000}"/>
    <cellStyle name="_Книга3_Tax_form_1кв_3" xfId="1570" xr:uid="{00000000-0005-0000-0000-000096050000}"/>
    <cellStyle name="_Книга3_test_11" xfId="1571" xr:uid="{00000000-0005-0000-0000-000097050000}"/>
    <cellStyle name="_Книга3_БКЭ" xfId="1572" xr:uid="{00000000-0005-0000-0000-000098050000}"/>
    <cellStyle name="_Книга3_для вставки в пакет за 2001" xfId="1573" xr:uid="{00000000-0005-0000-0000-000099050000}"/>
    <cellStyle name="_Книга3_дляГалиныВ" xfId="1574" xr:uid="{00000000-0005-0000-0000-00009A050000}"/>
    <cellStyle name="_Книга3_Книга7" xfId="1575" xr:uid="{00000000-0005-0000-0000-00009B050000}"/>
    <cellStyle name="_Книга3_Лист1" xfId="1576" xr:uid="{00000000-0005-0000-0000-00009C050000}"/>
    <cellStyle name="_Книга3_ОСН. ДЕЯТ." xfId="1577" xr:uid="{00000000-0005-0000-0000-00009D050000}"/>
    <cellStyle name="_Книга3_Подразделения" xfId="1578" xr:uid="{00000000-0005-0000-0000-00009E050000}"/>
    <cellStyle name="_Книга3_Список тиражирования" xfId="1579" xr:uid="{00000000-0005-0000-0000-00009F050000}"/>
    <cellStyle name="_Книга3_Форма 12 last" xfId="1580" xr:uid="{00000000-0005-0000-0000-0000A0050000}"/>
    <cellStyle name="_Книга7" xfId="1581" xr:uid="{00000000-0005-0000-0000-0000A1050000}"/>
    <cellStyle name="_Книга7_Capex-new" xfId="1582" xr:uid="{00000000-0005-0000-0000-0000A2050000}"/>
    <cellStyle name="_Книга7_Financial Plan - final_2" xfId="1583" xr:uid="{00000000-0005-0000-0000-0000A3050000}"/>
    <cellStyle name="_Книга7_Form 01(MB)" xfId="1584" xr:uid="{00000000-0005-0000-0000-0000A4050000}"/>
    <cellStyle name="_Книга7_Links_NK" xfId="1585" xr:uid="{00000000-0005-0000-0000-0000A5050000}"/>
    <cellStyle name="_Книга7_N20_5" xfId="1586" xr:uid="{00000000-0005-0000-0000-0000A6050000}"/>
    <cellStyle name="_Книга7_N20_6" xfId="1587" xr:uid="{00000000-0005-0000-0000-0000A7050000}"/>
    <cellStyle name="_Книга7_New Form10_2" xfId="1588" xr:uid="{00000000-0005-0000-0000-0000A8050000}"/>
    <cellStyle name="_Книга7_Nsi" xfId="1589" xr:uid="{00000000-0005-0000-0000-0000A9050000}"/>
    <cellStyle name="_Книга7_Nsi - last version" xfId="1590" xr:uid="{00000000-0005-0000-0000-0000AA050000}"/>
    <cellStyle name="_Книга7_Nsi - last version for programming" xfId="1591" xr:uid="{00000000-0005-0000-0000-0000AB050000}"/>
    <cellStyle name="_Книга7_Nsi - next_last version" xfId="1592" xr:uid="{00000000-0005-0000-0000-0000AC050000}"/>
    <cellStyle name="_Книга7_Nsi - plan - final" xfId="1593" xr:uid="{00000000-0005-0000-0000-0000AD050000}"/>
    <cellStyle name="_Книга7_Nsi -super_ last version" xfId="1594" xr:uid="{00000000-0005-0000-0000-0000AE050000}"/>
    <cellStyle name="_Книга7_Nsi(2)" xfId="1595" xr:uid="{00000000-0005-0000-0000-0000AF050000}"/>
    <cellStyle name="_Книга7_Nsi_1" xfId="1596" xr:uid="{00000000-0005-0000-0000-0000B0050000}"/>
    <cellStyle name="_Книга7_Nsi_139" xfId="1597" xr:uid="{00000000-0005-0000-0000-0000B1050000}"/>
    <cellStyle name="_Книга7_Nsi_140" xfId="1598" xr:uid="{00000000-0005-0000-0000-0000B2050000}"/>
    <cellStyle name="_Книга7_Nsi_140(Зах)" xfId="1599" xr:uid="{00000000-0005-0000-0000-0000B3050000}"/>
    <cellStyle name="_Книга7_Nsi_140_mod" xfId="1600" xr:uid="{00000000-0005-0000-0000-0000B4050000}"/>
    <cellStyle name="_Книга7_Nsi_158" xfId="1601" xr:uid="{00000000-0005-0000-0000-0000B5050000}"/>
    <cellStyle name="_Книга7_Nsi_Express" xfId="1602" xr:uid="{00000000-0005-0000-0000-0000B6050000}"/>
    <cellStyle name="_Книга7_Nsi_Jan1" xfId="1603" xr:uid="{00000000-0005-0000-0000-0000B7050000}"/>
    <cellStyle name="_Книга7_Nsi_test" xfId="1604" xr:uid="{00000000-0005-0000-0000-0000B8050000}"/>
    <cellStyle name="_Книга7_Nsi2" xfId="1605" xr:uid="{00000000-0005-0000-0000-0000B9050000}"/>
    <cellStyle name="_Книга7_Nsi-Services" xfId="1606" xr:uid="{00000000-0005-0000-0000-0000BA050000}"/>
    <cellStyle name="_Книга7_P&amp;L" xfId="1607" xr:uid="{00000000-0005-0000-0000-0000BB050000}"/>
    <cellStyle name="_Книга7_S0400" xfId="1608" xr:uid="{00000000-0005-0000-0000-0000BC050000}"/>
    <cellStyle name="_Книга7_S13001" xfId="1609" xr:uid="{00000000-0005-0000-0000-0000BD050000}"/>
    <cellStyle name="_Книга7_Sheet1" xfId="1610" xr:uid="{00000000-0005-0000-0000-0000BE050000}"/>
    <cellStyle name="_Книга7_sofi - plan_AP270202ii" xfId="1611" xr:uid="{00000000-0005-0000-0000-0000BF050000}"/>
    <cellStyle name="_Книга7_sofi - plan_AP270202iii" xfId="1612" xr:uid="{00000000-0005-0000-0000-0000C0050000}"/>
    <cellStyle name="_Книга7_sofi - plan_AP270202iv" xfId="1613" xr:uid="{00000000-0005-0000-0000-0000C1050000}"/>
    <cellStyle name="_Книга7_Sofi vs Sobi" xfId="1614" xr:uid="{00000000-0005-0000-0000-0000C2050000}"/>
    <cellStyle name="_Книга7_Sofi_PBD 27-11-01" xfId="1615" xr:uid="{00000000-0005-0000-0000-0000C3050000}"/>
    <cellStyle name="_Книга7_SOFI_TEPs_AOK_130902" xfId="1616" xr:uid="{00000000-0005-0000-0000-0000C4050000}"/>
    <cellStyle name="_Книга7_Sofi145a" xfId="1617" xr:uid="{00000000-0005-0000-0000-0000C5050000}"/>
    <cellStyle name="_Книга7_Sofi153" xfId="1618" xr:uid="{00000000-0005-0000-0000-0000C6050000}"/>
    <cellStyle name="_Книга7_Summary" xfId="1619" xr:uid="{00000000-0005-0000-0000-0000C7050000}"/>
    <cellStyle name="_Книга7_SXXXX_Express_c Links" xfId="1620" xr:uid="{00000000-0005-0000-0000-0000C8050000}"/>
    <cellStyle name="_Книга7_Tax_form_1кв_3" xfId="1621" xr:uid="{00000000-0005-0000-0000-0000C9050000}"/>
    <cellStyle name="_Книга7_test_11" xfId="1622" xr:uid="{00000000-0005-0000-0000-0000CA050000}"/>
    <cellStyle name="_Книга7_БКЭ" xfId="1623" xr:uid="{00000000-0005-0000-0000-0000CB050000}"/>
    <cellStyle name="_Книга7_для вставки в пакет за 2001" xfId="1624" xr:uid="{00000000-0005-0000-0000-0000CC050000}"/>
    <cellStyle name="_Книга7_дляГалиныВ" xfId="1625" xr:uid="{00000000-0005-0000-0000-0000CD050000}"/>
    <cellStyle name="_Книга7_Книга7" xfId="1626" xr:uid="{00000000-0005-0000-0000-0000CE050000}"/>
    <cellStyle name="_Книга7_Лист1" xfId="1627" xr:uid="{00000000-0005-0000-0000-0000CF050000}"/>
    <cellStyle name="_Книга7_ОСН. ДЕЯТ." xfId="1628" xr:uid="{00000000-0005-0000-0000-0000D0050000}"/>
    <cellStyle name="_Книга7_Подразделения" xfId="1629" xr:uid="{00000000-0005-0000-0000-0000D1050000}"/>
    <cellStyle name="_Книга7_Список тиражирования" xfId="1630" xr:uid="{00000000-0005-0000-0000-0000D2050000}"/>
    <cellStyle name="_Книга7_Форма 12 last" xfId="1631" xr:uid="{00000000-0005-0000-0000-0000D3050000}"/>
    <cellStyle name="_Копия РД 2005 12-11-04_3057 т.т -2 вар на 2928" xfId="1632" xr:uid="{00000000-0005-0000-0000-0000D4050000}"/>
    <cellStyle name="_Копия РД 2005 12-11-04_3057 т.т -2 вар на 2928 2" xfId="1633" xr:uid="{00000000-0005-0000-0000-0000D5050000}"/>
    <cellStyle name="_Копия РД 2005 12-11-04_3057 т.т -2 вар на 2928 2 2" xfId="1634" xr:uid="{00000000-0005-0000-0000-0000D6050000}"/>
    <cellStyle name="_Копия РД 2005 12-11-04_3057 т.т -2 вар на 2928 2_замерная" xfId="1635" xr:uid="{00000000-0005-0000-0000-0000D7050000}"/>
    <cellStyle name="_Копия РД 2005 12-11-04_3057 т.т -2 вар на 2928 2_Лист3" xfId="1636" xr:uid="{00000000-0005-0000-0000-0000D8050000}"/>
    <cellStyle name="_Копия РД 2005 12-11-04_3057 т.т -2 вар на 2928 2_Лист3 2" xfId="1637" xr:uid="{00000000-0005-0000-0000-0000D9050000}"/>
    <cellStyle name="_Копия РД 2005 12-11-04_3057 т.т -2 вар на 2928 2_Лист3 2 2" xfId="1638" xr:uid="{00000000-0005-0000-0000-0000DA050000}"/>
    <cellStyle name="_Копия РД 2005 12-11-04_3057 т.т -2 вар на 2928 2_Лист3 2_замерная" xfId="1639" xr:uid="{00000000-0005-0000-0000-0000DB050000}"/>
    <cellStyle name="_Копия РД 2005 12-11-04_3057 т.т -2 вар на 2928 3" xfId="1640" xr:uid="{00000000-0005-0000-0000-0000DC050000}"/>
    <cellStyle name="_Копия РД 2005 12-11-04_3057 т.т -2 вар на 2928 3 2" xfId="1641" xr:uid="{00000000-0005-0000-0000-0000DD050000}"/>
    <cellStyle name="_Копия РД 2005 12-11-04_3057 т.т -2 вар на 2928 3 2 2" xfId="1642" xr:uid="{00000000-0005-0000-0000-0000DE050000}"/>
    <cellStyle name="_Копия РД 2005 12-11-04_3057 т.т -2 вар на 2928 3 2_замерная" xfId="1643" xr:uid="{00000000-0005-0000-0000-0000DF050000}"/>
    <cellStyle name="_Копия РД 2005 12-11-04_3057 т.т -2 вар на 2928_КАСКАД" xfId="1644" xr:uid="{00000000-0005-0000-0000-0000E0050000}"/>
    <cellStyle name="_Копия РД 2005 12-11-04_3057 т.т -2 вар на 2928_КАСКАД 2" xfId="1645" xr:uid="{00000000-0005-0000-0000-0000E1050000}"/>
    <cellStyle name="_Копия РД 2005 12-11-04_3057 т.т -2 вар на 2928_КАСКАД_замерная" xfId="1646" xr:uid="{00000000-0005-0000-0000-0000E2050000}"/>
    <cellStyle name="_Копия РД 2005 12-11-04_3057 т.т -2 вар на 2928_КАСКАД_Лист3" xfId="1647" xr:uid="{00000000-0005-0000-0000-0000E3050000}"/>
    <cellStyle name="_Копия РД 2005 12-11-04_3057 т.т -2 вар на 2928_КАСКАД_Лист3 2" xfId="1648" xr:uid="{00000000-0005-0000-0000-0000E4050000}"/>
    <cellStyle name="_Копия РД 2005 12-11-04_3057 т.т -2 вар на 2928_КАСКАД_Лист3 2 2" xfId="1649" xr:uid="{00000000-0005-0000-0000-0000E5050000}"/>
    <cellStyle name="_Копия РД 2005 12-11-04_3057 т.т -2 вар на 2928_КАСКАД_Лист3 2_замерная" xfId="1650" xr:uid="{00000000-0005-0000-0000-0000E6050000}"/>
    <cellStyle name="_Копия РД 2005 12-11-04_3057 т.т -2 вар на 2928_сводка по работе" xfId="1651" xr:uid="{00000000-0005-0000-0000-0000E7050000}"/>
    <cellStyle name="_Копия РД 2005 12-11-04_3057 т.т -2 вар на 2928_сводка по работе 2" xfId="1652" xr:uid="{00000000-0005-0000-0000-0000E8050000}"/>
    <cellStyle name="_Копия РД 2005 12-11-04_3057 т.т -2 вар на 2928_сводка по работе_замерная" xfId="1653" xr:uid="{00000000-0005-0000-0000-0000E9050000}"/>
    <cellStyle name="_Копия РД 2005 12-11-04_3057 т.т -2 вар на 2928_сводка по работе_Лист3" xfId="1654" xr:uid="{00000000-0005-0000-0000-0000EA050000}"/>
    <cellStyle name="_Копия РД 2005 12-11-04_3057 т.т -2 вар на 2928_сводка по работе_Лист3 2" xfId="1655" xr:uid="{00000000-0005-0000-0000-0000EB050000}"/>
    <cellStyle name="_Копия РД 2005 12-11-04_3057 т.т -2 вар на 2928_сводка по работе_Лист3 2 2" xfId="1656" xr:uid="{00000000-0005-0000-0000-0000EC050000}"/>
    <cellStyle name="_Копия РД 2005 12-11-04_3057 т.т -2 вар на 2928_сводка по работе_Лист3 2_замерная" xfId="1657" xr:uid="{00000000-0005-0000-0000-0000ED050000}"/>
    <cellStyle name="_Копия РД 2005 23-10-04_3100-изм новые от Хальзова А.А. " xfId="1658" xr:uid="{00000000-0005-0000-0000-0000EE050000}"/>
    <cellStyle name="_Копия РД 2005 23-10-04_3100-изм новые от Хальзова А.А.  2" xfId="1659" xr:uid="{00000000-0005-0000-0000-0000EF050000}"/>
    <cellStyle name="_Копия РД 2005 23-10-04_3100-изм новые от Хальзова А.А.  2 2" xfId="1660" xr:uid="{00000000-0005-0000-0000-0000F0050000}"/>
    <cellStyle name="_Копия РД 2005 23-10-04_3100-изм новые от Хальзова А.А.  2_замерная" xfId="1661" xr:uid="{00000000-0005-0000-0000-0000F1050000}"/>
    <cellStyle name="_Копия РД 2005 23-10-04_3100-изм новые от Хальзова А.А.  2_Лист3" xfId="1662" xr:uid="{00000000-0005-0000-0000-0000F2050000}"/>
    <cellStyle name="_Копия РД 2005 23-10-04_3100-изм новые от Хальзова А.А.  2_Лист3 2" xfId="1663" xr:uid="{00000000-0005-0000-0000-0000F3050000}"/>
    <cellStyle name="_Копия РД 2005 23-10-04_3100-изм новые от Хальзова А.А.  2_Лист3 2 2" xfId="1664" xr:uid="{00000000-0005-0000-0000-0000F4050000}"/>
    <cellStyle name="_Копия РД 2005 23-10-04_3100-изм новые от Хальзова А.А.  2_Лист3 2_замерная" xfId="1665" xr:uid="{00000000-0005-0000-0000-0000F5050000}"/>
    <cellStyle name="_Копия РД 2005 23-10-04_3100-изм новые от Хальзова А.А.  3" xfId="1666" xr:uid="{00000000-0005-0000-0000-0000F6050000}"/>
    <cellStyle name="_Копия РД 2005 23-10-04_3100-изм новые от Хальзова А.А.  3 2" xfId="1667" xr:uid="{00000000-0005-0000-0000-0000F7050000}"/>
    <cellStyle name="_Копия РД 2005 23-10-04_3100-изм новые от Хальзова А.А.  3 2 2" xfId="1668" xr:uid="{00000000-0005-0000-0000-0000F8050000}"/>
    <cellStyle name="_Копия РД 2005 23-10-04_3100-изм новые от Хальзова А.А.  3 2_замерная" xfId="1669" xr:uid="{00000000-0005-0000-0000-0000F9050000}"/>
    <cellStyle name="_Копия РД 2005 23-10-04_3100-изм новые от Хальзова А.А. _КАСКАД" xfId="1670" xr:uid="{00000000-0005-0000-0000-0000FA050000}"/>
    <cellStyle name="_Копия РД 2005 23-10-04_3100-изм новые от Хальзова А.А. _КАСКАД 2" xfId="1671" xr:uid="{00000000-0005-0000-0000-0000FB050000}"/>
    <cellStyle name="_Копия РД 2005 23-10-04_3100-изм новые от Хальзова А.А. _КАСКАД_замерная" xfId="1672" xr:uid="{00000000-0005-0000-0000-0000FC050000}"/>
    <cellStyle name="_Копия РД 2005 23-10-04_3100-изм новые от Хальзова А.А. _КАСКАД_Лист3" xfId="1673" xr:uid="{00000000-0005-0000-0000-0000FD050000}"/>
    <cellStyle name="_Копия РД 2005 23-10-04_3100-изм новые от Хальзова А.А. _КАСКАД_Лист3 2" xfId="1674" xr:uid="{00000000-0005-0000-0000-0000FE050000}"/>
    <cellStyle name="_Копия РД 2005 23-10-04_3100-изм новые от Хальзова А.А. _КАСКАД_Лист3 2 2" xfId="1675" xr:uid="{00000000-0005-0000-0000-0000FF050000}"/>
    <cellStyle name="_Копия РД 2005 23-10-04_3100-изм новые от Хальзова А.А. _КАСКАД_Лист3 2_замерная" xfId="1676" xr:uid="{00000000-0005-0000-0000-000000060000}"/>
    <cellStyle name="_Копия РД 2005 23-10-04_3100-изм новые от Хальзова А.А. _сводка по работе" xfId="1677" xr:uid="{00000000-0005-0000-0000-000001060000}"/>
    <cellStyle name="_Копия РД 2005 23-10-04_3100-изм новые от Хальзова А.А. _сводка по работе 2" xfId="1678" xr:uid="{00000000-0005-0000-0000-000002060000}"/>
    <cellStyle name="_Копия РД 2005 23-10-04_3100-изм новые от Хальзова А.А. _сводка по работе_замерная" xfId="1679" xr:uid="{00000000-0005-0000-0000-000003060000}"/>
    <cellStyle name="_Копия РД 2005 23-10-04_3100-изм новые от Хальзова А.А. _сводка по работе_Лист3" xfId="1680" xr:uid="{00000000-0005-0000-0000-000004060000}"/>
    <cellStyle name="_Копия РД 2005 23-10-04_3100-изм новые от Хальзова А.А. _сводка по работе_Лист3 2" xfId="1681" xr:uid="{00000000-0005-0000-0000-000005060000}"/>
    <cellStyle name="_Копия РД 2005 23-10-04_3100-изм новые от Хальзова А.А. _сводка по работе_Лист3 2 2" xfId="1682" xr:uid="{00000000-0005-0000-0000-000006060000}"/>
    <cellStyle name="_Копия РД 2005 23-10-04_3100-изм новые от Хальзова А.А. _сводка по работе_Лист3 2_замерная" xfId="1683" xr:uid="{00000000-0005-0000-0000-000007060000}"/>
    <cellStyle name="_КСА" xfId="1684" xr:uid="{00000000-0005-0000-0000-000008060000}"/>
    <cellStyle name="_КСА 2" xfId="1685" xr:uid="{00000000-0005-0000-0000-000009060000}"/>
    <cellStyle name="_КСА 2 2" xfId="1686" xr:uid="{00000000-0005-0000-0000-00000A060000}"/>
    <cellStyle name="_КСА 2 3" xfId="1687" xr:uid="{00000000-0005-0000-0000-00000B060000}"/>
    <cellStyle name="_КСА 2_724" xfId="1688" xr:uid="{00000000-0005-0000-0000-00000C060000}"/>
    <cellStyle name="_КСА 2_Р-111." xfId="1689" xr:uid="{00000000-0005-0000-0000-00000D060000}"/>
    <cellStyle name="_КСА 3" xfId="1690" xr:uid="{00000000-0005-0000-0000-00000E060000}"/>
    <cellStyle name="_КСА 4" xfId="1691" xr:uid="{00000000-0005-0000-0000-00000F060000}"/>
    <cellStyle name="_КСА_724" xfId="1692" xr:uid="{00000000-0005-0000-0000-000010060000}"/>
    <cellStyle name="_КСА_замерная" xfId="1693" xr:uid="{00000000-0005-0000-0000-000011060000}"/>
    <cellStyle name="_КСА_Копия Замерные параметры_баланс-сводка_20 02 11 (2)" xfId="1694" xr:uid="{00000000-0005-0000-0000-000012060000}"/>
    <cellStyle name="_КСА_Копия Замерные параметры_баланс-сводка_20 02 11 (2) 2" xfId="1695" xr:uid="{00000000-0005-0000-0000-000013060000}"/>
    <cellStyle name="_КСА_Копия Замерные параметры_баланс-сводка_20 02 11 (2) 2 2" xfId="1696" xr:uid="{00000000-0005-0000-0000-000014060000}"/>
    <cellStyle name="_КСА_Копия Замерные параметры_баланс-сводка_20 02 11 (2) 2_724" xfId="1697" xr:uid="{00000000-0005-0000-0000-000015060000}"/>
    <cellStyle name="_КСА_Копия Замерные параметры_баланс-сводка_20 02 11 (2) 2_Р-111." xfId="1698" xr:uid="{00000000-0005-0000-0000-000016060000}"/>
    <cellStyle name="_КСА_Копия Замерные параметры_баланс-сводка_20 02 11 (2) 3" xfId="1699" xr:uid="{00000000-0005-0000-0000-000017060000}"/>
    <cellStyle name="_КСА_Копия Замерные параметры_баланс-сводка_20 02 11 (2)_724" xfId="1700" xr:uid="{00000000-0005-0000-0000-000018060000}"/>
    <cellStyle name="_КСА_Копия Замерные параметры_баланс-сводка_20 02 11 (2)_замерная" xfId="1701" xr:uid="{00000000-0005-0000-0000-000019060000}"/>
    <cellStyle name="_КСА_Копия Замерные параметры_баланс-сводка_20 02 11 (2)_Лист3" xfId="1702" xr:uid="{00000000-0005-0000-0000-00001A060000}"/>
    <cellStyle name="_КСА_Копия Замерные параметры_баланс-сводка_20 02 11 (2)_Р-111." xfId="1703" xr:uid="{00000000-0005-0000-0000-00001B060000}"/>
    <cellStyle name="_КСА_Лист3" xfId="1704" xr:uid="{00000000-0005-0000-0000-00001C060000}"/>
    <cellStyle name="_КСА_Р-111." xfId="1705" xr:uid="{00000000-0005-0000-0000-00001D060000}"/>
    <cellStyle name="_Лист1" xfId="1706" xr:uid="{00000000-0005-0000-0000-00001E060000}"/>
    <cellStyle name="_Лист1 (2)" xfId="1707" xr:uid="{00000000-0005-0000-0000-00001F060000}"/>
    <cellStyle name="_Лист1 10" xfId="1708" xr:uid="{00000000-0005-0000-0000-000020060000}"/>
    <cellStyle name="_Лист1 100" xfId="1709" xr:uid="{00000000-0005-0000-0000-000021060000}"/>
    <cellStyle name="_Лист1 101" xfId="1710" xr:uid="{00000000-0005-0000-0000-000022060000}"/>
    <cellStyle name="_Лист1 102" xfId="1711" xr:uid="{00000000-0005-0000-0000-000023060000}"/>
    <cellStyle name="_Лист1 103" xfId="1712" xr:uid="{00000000-0005-0000-0000-000024060000}"/>
    <cellStyle name="_Лист1 104" xfId="1713" xr:uid="{00000000-0005-0000-0000-000025060000}"/>
    <cellStyle name="_Лист1 105" xfId="1714" xr:uid="{00000000-0005-0000-0000-000026060000}"/>
    <cellStyle name="_Лист1 106" xfId="1715" xr:uid="{00000000-0005-0000-0000-000027060000}"/>
    <cellStyle name="_Лист1 107" xfId="1716" xr:uid="{00000000-0005-0000-0000-000028060000}"/>
    <cellStyle name="_Лист1 108" xfId="1717" xr:uid="{00000000-0005-0000-0000-000029060000}"/>
    <cellStyle name="_Лист1 109" xfId="1718" xr:uid="{00000000-0005-0000-0000-00002A060000}"/>
    <cellStyle name="_Лист1 11" xfId="1719" xr:uid="{00000000-0005-0000-0000-00002B060000}"/>
    <cellStyle name="_Лист1 110" xfId="1720" xr:uid="{00000000-0005-0000-0000-00002C060000}"/>
    <cellStyle name="_Лист1 111" xfId="1721" xr:uid="{00000000-0005-0000-0000-00002D060000}"/>
    <cellStyle name="_Лист1 112" xfId="1722" xr:uid="{00000000-0005-0000-0000-00002E060000}"/>
    <cellStyle name="_Лист1 113" xfId="1723" xr:uid="{00000000-0005-0000-0000-00002F060000}"/>
    <cellStyle name="_Лист1 114" xfId="1724" xr:uid="{00000000-0005-0000-0000-000030060000}"/>
    <cellStyle name="_Лист1 115" xfId="1725" xr:uid="{00000000-0005-0000-0000-000031060000}"/>
    <cellStyle name="_Лист1 116" xfId="1726" xr:uid="{00000000-0005-0000-0000-000032060000}"/>
    <cellStyle name="_Лист1 117" xfId="1727" xr:uid="{00000000-0005-0000-0000-000033060000}"/>
    <cellStyle name="_Лист1 118" xfId="1728" xr:uid="{00000000-0005-0000-0000-000034060000}"/>
    <cellStyle name="_Лист1 119" xfId="1729" xr:uid="{00000000-0005-0000-0000-000035060000}"/>
    <cellStyle name="_Лист1 12" xfId="1730" xr:uid="{00000000-0005-0000-0000-000036060000}"/>
    <cellStyle name="_Лист1 120" xfId="1731" xr:uid="{00000000-0005-0000-0000-000037060000}"/>
    <cellStyle name="_Лист1 121" xfId="1732" xr:uid="{00000000-0005-0000-0000-000038060000}"/>
    <cellStyle name="_Лист1 122" xfId="1733" xr:uid="{00000000-0005-0000-0000-000039060000}"/>
    <cellStyle name="_Лист1 123" xfId="1734" xr:uid="{00000000-0005-0000-0000-00003A060000}"/>
    <cellStyle name="_Лист1 124" xfId="1735" xr:uid="{00000000-0005-0000-0000-00003B060000}"/>
    <cellStyle name="_Лист1 125" xfId="1736" xr:uid="{00000000-0005-0000-0000-00003C060000}"/>
    <cellStyle name="_Лист1 126" xfId="1737" xr:uid="{00000000-0005-0000-0000-00003D060000}"/>
    <cellStyle name="_Лист1 127" xfId="1738" xr:uid="{00000000-0005-0000-0000-00003E060000}"/>
    <cellStyle name="_Лист1 128" xfId="1739" xr:uid="{00000000-0005-0000-0000-00003F060000}"/>
    <cellStyle name="_Лист1 129" xfId="1740" xr:uid="{00000000-0005-0000-0000-000040060000}"/>
    <cellStyle name="_Лист1 13" xfId="1741" xr:uid="{00000000-0005-0000-0000-000041060000}"/>
    <cellStyle name="_Лист1 130" xfId="1742" xr:uid="{00000000-0005-0000-0000-000042060000}"/>
    <cellStyle name="_Лист1 131" xfId="1743" xr:uid="{00000000-0005-0000-0000-000043060000}"/>
    <cellStyle name="_Лист1 132" xfId="1744" xr:uid="{00000000-0005-0000-0000-000044060000}"/>
    <cellStyle name="_Лист1 133" xfId="1745" xr:uid="{00000000-0005-0000-0000-000045060000}"/>
    <cellStyle name="_Лист1 134" xfId="1746" xr:uid="{00000000-0005-0000-0000-000046060000}"/>
    <cellStyle name="_Лист1 135" xfId="1747" xr:uid="{00000000-0005-0000-0000-000047060000}"/>
    <cellStyle name="_Лист1 136" xfId="1748" xr:uid="{00000000-0005-0000-0000-000048060000}"/>
    <cellStyle name="_Лист1 137" xfId="1749" xr:uid="{00000000-0005-0000-0000-000049060000}"/>
    <cellStyle name="_Лист1 138" xfId="1750" xr:uid="{00000000-0005-0000-0000-00004A060000}"/>
    <cellStyle name="_Лист1 139" xfId="1751" xr:uid="{00000000-0005-0000-0000-00004B060000}"/>
    <cellStyle name="_Лист1 14" xfId="1752" xr:uid="{00000000-0005-0000-0000-00004C060000}"/>
    <cellStyle name="_Лист1 140" xfId="1753" xr:uid="{00000000-0005-0000-0000-00004D060000}"/>
    <cellStyle name="_Лист1 141" xfId="1754" xr:uid="{00000000-0005-0000-0000-00004E060000}"/>
    <cellStyle name="_Лист1 142" xfId="1755" xr:uid="{00000000-0005-0000-0000-00004F060000}"/>
    <cellStyle name="_Лист1 143" xfId="1756" xr:uid="{00000000-0005-0000-0000-000050060000}"/>
    <cellStyle name="_Лист1 144" xfId="1757" xr:uid="{00000000-0005-0000-0000-000051060000}"/>
    <cellStyle name="_Лист1 145" xfId="1758" xr:uid="{00000000-0005-0000-0000-000052060000}"/>
    <cellStyle name="_Лист1 146" xfId="1759" xr:uid="{00000000-0005-0000-0000-000053060000}"/>
    <cellStyle name="_Лист1 147" xfId="1760" xr:uid="{00000000-0005-0000-0000-000054060000}"/>
    <cellStyle name="_Лист1 148" xfId="1761" xr:uid="{00000000-0005-0000-0000-000055060000}"/>
    <cellStyle name="_Лист1 149" xfId="1762" xr:uid="{00000000-0005-0000-0000-000056060000}"/>
    <cellStyle name="_Лист1 15" xfId="1763" xr:uid="{00000000-0005-0000-0000-000057060000}"/>
    <cellStyle name="_Лист1 150" xfId="1764" xr:uid="{00000000-0005-0000-0000-000058060000}"/>
    <cellStyle name="_Лист1 151" xfId="1765" xr:uid="{00000000-0005-0000-0000-000059060000}"/>
    <cellStyle name="_Лист1 152" xfId="1766" xr:uid="{00000000-0005-0000-0000-00005A060000}"/>
    <cellStyle name="_Лист1 153" xfId="1767" xr:uid="{00000000-0005-0000-0000-00005B060000}"/>
    <cellStyle name="_Лист1 154" xfId="1768" xr:uid="{00000000-0005-0000-0000-00005C060000}"/>
    <cellStyle name="_Лист1 155" xfId="1769" xr:uid="{00000000-0005-0000-0000-00005D060000}"/>
    <cellStyle name="_Лист1 156" xfId="1770" xr:uid="{00000000-0005-0000-0000-00005E060000}"/>
    <cellStyle name="_Лист1 157" xfId="1771" xr:uid="{00000000-0005-0000-0000-00005F060000}"/>
    <cellStyle name="_Лист1 158" xfId="1772" xr:uid="{00000000-0005-0000-0000-000060060000}"/>
    <cellStyle name="_Лист1 159" xfId="1773" xr:uid="{00000000-0005-0000-0000-000061060000}"/>
    <cellStyle name="_Лист1 16" xfId="1774" xr:uid="{00000000-0005-0000-0000-000062060000}"/>
    <cellStyle name="_Лист1 160" xfId="1775" xr:uid="{00000000-0005-0000-0000-000063060000}"/>
    <cellStyle name="_Лист1 161" xfId="1776" xr:uid="{00000000-0005-0000-0000-000064060000}"/>
    <cellStyle name="_Лист1 162" xfId="1777" xr:uid="{00000000-0005-0000-0000-000065060000}"/>
    <cellStyle name="_Лист1 163" xfId="1778" xr:uid="{00000000-0005-0000-0000-000066060000}"/>
    <cellStyle name="_Лист1 164" xfId="1779" xr:uid="{00000000-0005-0000-0000-000067060000}"/>
    <cellStyle name="_Лист1 165" xfId="1780" xr:uid="{00000000-0005-0000-0000-000068060000}"/>
    <cellStyle name="_Лист1 166" xfId="1781" xr:uid="{00000000-0005-0000-0000-000069060000}"/>
    <cellStyle name="_Лист1 167" xfId="1782" xr:uid="{00000000-0005-0000-0000-00006A060000}"/>
    <cellStyle name="_Лист1 168" xfId="1783" xr:uid="{00000000-0005-0000-0000-00006B060000}"/>
    <cellStyle name="_Лист1 169" xfId="1784" xr:uid="{00000000-0005-0000-0000-00006C060000}"/>
    <cellStyle name="_Лист1 17" xfId="1785" xr:uid="{00000000-0005-0000-0000-00006D060000}"/>
    <cellStyle name="_Лист1 170" xfId="1786" xr:uid="{00000000-0005-0000-0000-00006E060000}"/>
    <cellStyle name="_Лист1 171" xfId="1787" xr:uid="{00000000-0005-0000-0000-00006F060000}"/>
    <cellStyle name="_Лист1 172" xfId="1788" xr:uid="{00000000-0005-0000-0000-000070060000}"/>
    <cellStyle name="_Лист1 173" xfId="1789" xr:uid="{00000000-0005-0000-0000-000071060000}"/>
    <cellStyle name="_Лист1 174" xfId="1790" xr:uid="{00000000-0005-0000-0000-000072060000}"/>
    <cellStyle name="_Лист1 175" xfId="1791" xr:uid="{00000000-0005-0000-0000-000073060000}"/>
    <cellStyle name="_Лист1 176" xfId="1792" xr:uid="{00000000-0005-0000-0000-000074060000}"/>
    <cellStyle name="_Лист1 177" xfId="1793" xr:uid="{00000000-0005-0000-0000-000075060000}"/>
    <cellStyle name="_Лист1 178" xfId="1794" xr:uid="{00000000-0005-0000-0000-000076060000}"/>
    <cellStyle name="_Лист1 179" xfId="1795" xr:uid="{00000000-0005-0000-0000-000077060000}"/>
    <cellStyle name="_Лист1 18" xfId="1796" xr:uid="{00000000-0005-0000-0000-000078060000}"/>
    <cellStyle name="_Лист1 180" xfId="1797" xr:uid="{00000000-0005-0000-0000-000079060000}"/>
    <cellStyle name="_Лист1 181" xfId="1798" xr:uid="{00000000-0005-0000-0000-00007A060000}"/>
    <cellStyle name="_Лист1 182" xfId="1799" xr:uid="{00000000-0005-0000-0000-00007B060000}"/>
    <cellStyle name="_Лист1 183" xfId="1800" xr:uid="{00000000-0005-0000-0000-00007C060000}"/>
    <cellStyle name="_Лист1 184" xfId="1801" xr:uid="{00000000-0005-0000-0000-00007D060000}"/>
    <cellStyle name="_Лист1 185" xfId="1802" xr:uid="{00000000-0005-0000-0000-00007E060000}"/>
    <cellStyle name="_Лист1 186" xfId="1803" xr:uid="{00000000-0005-0000-0000-00007F060000}"/>
    <cellStyle name="_Лист1 187" xfId="1804" xr:uid="{00000000-0005-0000-0000-000080060000}"/>
    <cellStyle name="_Лист1 188" xfId="1805" xr:uid="{00000000-0005-0000-0000-000081060000}"/>
    <cellStyle name="_Лист1 189" xfId="1806" xr:uid="{00000000-0005-0000-0000-000082060000}"/>
    <cellStyle name="_Лист1 19" xfId="1807" xr:uid="{00000000-0005-0000-0000-000083060000}"/>
    <cellStyle name="_Лист1 190" xfId="1808" xr:uid="{00000000-0005-0000-0000-000084060000}"/>
    <cellStyle name="_Лист1 191" xfId="1809" xr:uid="{00000000-0005-0000-0000-000085060000}"/>
    <cellStyle name="_Лист1 192" xfId="1810" xr:uid="{00000000-0005-0000-0000-000086060000}"/>
    <cellStyle name="_Лист1 193" xfId="1811" xr:uid="{00000000-0005-0000-0000-000087060000}"/>
    <cellStyle name="_Лист1 194" xfId="1812" xr:uid="{00000000-0005-0000-0000-000088060000}"/>
    <cellStyle name="_Лист1 195" xfId="1813" xr:uid="{00000000-0005-0000-0000-000089060000}"/>
    <cellStyle name="_Лист1 196" xfId="1814" xr:uid="{00000000-0005-0000-0000-00008A060000}"/>
    <cellStyle name="_Лист1 197" xfId="1815" xr:uid="{00000000-0005-0000-0000-00008B060000}"/>
    <cellStyle name="_Лист1 198" xfId="1816" xr:uid="{00000000-0005-0000-0000-00008C060000}"/>
    <cellStyle name="_Лист1 199" xfId="1817" xr:uid="{00000000-0005-0000-0000-00008D060000}"/>
    <cellStyle name="_Лист1 2" xfId="1818" xr:uid="{00000000-0005-0000-0000-00008E060000}"/>
    <cellStyle name="_Лист1 2 2" xfId="1819" xr:uid="{00000000-0005-0000-0000-00008F060000}"/>
    <cellStyle name="_Лист1 2 3" xfId="1820" xr:uid="{00000000-0005-0000-0000-000090060000}"/>
    <cellStyle name="_Лист1 2_724" xfId="1821" xr:uid="{00000000-0005-0000-0000-000091060000}"/>
    <cellStyle name="_Лист1 2_Р-111." xfId="1822" xr:uid="{00000000-0005-0000-0000-000092060000}"/>
    <cellStyle name="_Лист1 20" xfId="1823" xr:uid="{00000000-0005-0000-0000-000093060000}"/>
    <cellStyle name="_Лист1 200" xfId="1824" xr:uid="{00000000-0005-0000-0000-000094060000}"/>
    <cellStyle name="_Лист1 201" xfId="1825" xr:uid="{00000000-0005-0000-0000-000095060000}"/>
    <cellStyle name="_Лист1 202" xfId="1826" xr:uid="{00000000-0005-0000-0000-000096060000}"/>
    <cellStyle name="_Лист1 203" xfId="1827" xr:uid="{00000000-0005-0000-0000-000097060000}"/>
    <cellStyle name="_Лист1 204" xfId="1828" xr:uid="{00000000-0005-0000-0000-000098060000}"/>
    <cellStyle name="_Лист1 205" xfId="1829" xr:uid="{00000000-0005-0000-0000-000099060000}"/>
    <cellStyle name="_Лист1 206" xfId="1830" xr:uid="{00000000-0005-0000-0000-00009A060000}"/>
    <cellStyle name="_Лист1 207" xfId="1831" xr:uid="{00000000-0005-0000-0000-00009B060000}"/>
    <cellStyle name="_Лист1 208" xfId="1832" xr:uid="{00000000-0005-0000-0000-00009C060000}"/>
    <cellStyle name="_Лист1 209" xfId="1833" xr:uid="{00000000-0005-0000-0000-00009D060000}"/>
    <cellStyle name="_Лист1 21" xfId="1834" xr:uid="{00000000-0005-0000-0000-00009E060000}"/>
    <cellStyle name="_Лист1 210" xfId="1835" xr:uid="{00000000-0005-0000-0000-00009F060000}"/>
    <cellStyle name="_Лист1 211" xfId="1836" xr:uid="{00000000-0005-0000-0000-0000A0060000}"/>
    <cellStyle name="_Лист1 212" xfId="1837" xr:uid="{00000000-0005-0000-0000-0000A1060000}"/>
    <cellStyle name="_Лист1 213" xfId="1838" xr:uid="{00000000-0005-0000-0000-0000A2060000}"/>
    <cellStyle name="_Лист1 214" xfId="1839" xr:uid="{00000000-0005-0000-0000-0000A3060000}"/>
    <cellStyle name="_Лист1 215" xfId="1840" xr:uid="{00000000-0005-0000-0000-0000A4060000}"/>
    <cellStyle name="_Лист1 216" xfId="1841" xr:uid="{00000000-0005-0000-0000-0000A5060000}"/>
    <cellStyle name="_Лист1 217" xfId="1842" xr:uid="{00000000-0005-0000-0000-0000A6060000}"/>
    <cellStyle name="_Лист1 218" xfId="1843" xr:uid="{00000000-0005-0000-0000-0000A7060000}"/>
    <cellStyle name="_Лист1 22" xfId="1844" xr:uid="{00000000-0005-0000-0000-0000A8060000}"/>
    <cellStyle name="_Лист1 23" xfId="1845" xr:uid="{00000000-0005-0000-0000-0000A9060000}"/>
    <cellStyle name="_Лист1 24" xfId="1846" xr:uid="{00000000-0005-0000-0000-0000AA060000}"/>
    <cellStyle name="_Лист1 25" xfId="1847" xr:uid="{00000000-0005-0000-0000-0000AB060000}"/>
    <cellStyle name="_Лист1 26" xfId="1848" xr:uid="{00000000-0005-0000-0000-0000AC060000}"/>
    <cellStyle name="_Лист1 27" xfId="1849" xr:uid="{00000000-0005-0000-0000-0000AD060000}"/>
    <cellStyle name="_Лист1 28" xfId="1850" xr:uid="{00000000-0005-0000-0000-0000AE060000}"/>
    <cellStyle name="_Лист1 29" xfId="1851" xr:uid="{00000000-0005-0000-0000-0000AF060000}"/>
    <cellStyle name="_Лист1 3" xfId="1852" xr:uid="{00000000-0005-0000-0000-0000B0060000}"/>
    <cellStyle name="_Лист1 30" xfId="1853" xr:uid="{00000000-0005-0000-0000-0000B1060000}"/>
    <cellStyle name="_Лист1 31" xfId="1854" xr:uid="{00000000-0005-0000-0000-0000B2060000}"/>
    <cellStyle name="_Лист1 32" xfId="1855" xr:uid="{00000000-0005-0000-0000-0000B3060000}"/>
    <cellStyle name="_Лист1 33" xfId="1856" xr:uid="{00000000-0005-0000-0000-0000B4060000}"/>
    <cellStyle name="_Лист1 34" xfId="1857" xr:uid="{00000000-0005-0000-0000-0000B5060000}"/>
    <cellStyle name="_Лист1 35" xfId="1858" xr:uid="{00000000-0005-0000-0000-0000B6060000}"/>
    <cellStyle name="_Лист1 36" xfId="1859" xr:uid="{00000000-0005-0000-0000-0000B7060000}"/>
    <cellStyle name="_Лист1 37" xfId="1860" xr:uid="{00000000-0005-0000-0000-0000B8060000}"/>
    <cellStyle name="_Лист1 38" xfId="1861" xr:uid="{00000000-0005-0000-0000-0000B9060000}"/>
    <cellStyle name="_Лист1 39" xfId="1862" xr:uid="{00000000-0005-0000-0000-0000BA060000}"/>
    <cellStyle name="_Лист1 4" xfId="1863" xr:uid="{00000000-0005-0000-0000-0000BB060000}"/>
    <cellStyle name="_Лист1 40" xfId="1864" xr:uid="{00000000-0005-0000-0000-0000BC060000}"/>
    <cellStyle name="_Лист1 41" xfId="1865" xr:uid="{00000000-0005-0000-0000-0000BD060000}"/>
    <cellStyle name="_Лист1 42" xfId="1866" xr:uid="{00000000-0005-0000-0000-0000BE060000}"/>
    <cellStyle name="_Лист1 43" xfId="1867" xr:uid="{00000000-0005-0000-0000-0000BF060000}"/>
    <cellStyle name="_Лист1 44" xfId="1868" xr:uid="{00000000-0005-0000-0000-0000C0060000}"/>
    <cellStyle name="_Лист1 45" xfId="1869" xr:uid="{00000000-0005-0000-0000-0000C1060000}"/>
    <cellStyle name="_Лист1 46" xfId="1870" xr:uid="{00000000-0005-0000-0000-0000C2060000}"/>
    <cellStyle name="_Лист1 47" xfId="1871" xr:uid="{00000000-0005-0000-0000-0000C3060000}"/>
    <cellStyle name="_Лист1 48" xfId="1872" xr:uid="{00000000-0005-0000-0000-0000C4060000}"/>
    <cellStyle name="_Лист1 49" xfId="1873" xr:uid="{00000000-0005-0000-0000-0000C5060000}"/>
    <cellStyle name="_Лист1 5" xfId="1874" xr:uid="{00000000-0005-0000-0000-0000C6060000}"/>
    <cellStyle name="_Лист1 50" xfId="1875" xr:uid="{00000000-0005-0000-0000-0000C7060000}"/>
    <cellStyle name="_Лист1 51" xfId="1876" xr:uid="{00000000-0005-0000-0000-0000C8060000}"/>
    <cellStyle name="_Лист1 52" xfId="1877" xr:uid="{00000000-0005-0000-0000-0000C9060000}"/>
    <cellStyle name="_Лист1 53" xfId="1878" xr:uid="{00000000-0005-0000-0000-0000CA060000}"/>
    <cellStyle name="_Лист1 54" xfId="1879" xr:uid="{00000000-0005-0000-0000-0000CB060000}"/>
    <cellStyle name="_Лист1 55" xfId="1880" xr:uid="{00000000-0005-0000-0000-0000CC060000}"/>
    <cellStyle name="_Лист1 56" xfId="1881" xr:uid="{00000000-0005-0000-0000-0000CD060000}"/>
    <cellStyle name="_Лист1 57" xfId="1882" xr:uid="{00000000-0005-0000-0000-0000CE060000}"/>
    <cellStyle name="_Лист1 58" xfId="1883" xr:uid="{00000000-0005-0000-0000-0000CF060000}"/>
    <cellStyle name="_Лист1 59" xfId="1884" xr:uid="{00000000-0005-0000-0000-0000D0060000}"/>
    <cellStyle name="_Лист1 6" xfId="1885" xr:uid="{00000000-0005-0000-0000-0000D1060000}"/>
    <cellStyle name="_Лист1 60" xfId="1886" xr:uid="{00000000-0005-0000-0000-0000D2060000}"/>
    <cellStyle name="_Лист1 61" xfId="1887" xr:uid="{00000000-0005-0000-0000-0000D3060000}"/>
    <cellStyle name="_Лист1 62" xfId="1888" xr:uid="{00000000-0005-0000-0000-0000D4060000}"/>
    <cellStyle name="_Лист1 63" xfId="1889" xr:uid="{00000000-0005-0000-0000-0000D5060000}"/>
    <cellStyle name="_Лист1 64" xfId="1890" xr:uid="{00000000-0005-0000-0000-0000D6060000}"/>
    <cellStyle name="_Лист1 65" xfId="1891" xr:uid="{00000000-0005-0000-0000-0000D7060000}"/>
    <cellStyle name="_Лист1 66" xfId="1892" xr:uid="{00000000-0005-0000-0000-0000D8060000}"/>
    <cellStyle name="_Лист1 67" xfId="1893" xr:uid="{00000000-0005-0000-0000-0000D9060000}"/>
    <cellStyle name="_Лист1 68" xfId="1894" xr:uid="{00000000-0005-0000-0000-0000DA060000}"/>
    <cellStyle name="_Лист1 69" xfId="1895" xr:uid="{00000000-0005-0000-0000-0000DB060000}"/>
    <cellStyle name="_Лист1 7" xfId="1896" xr:uid="{00000000-0005-0000-0000-0000DC060000}"/>
    <cellStyle name="_Лист1 70" xfId="1897" xr:uid="{00000000-0005-0000-0000-0000DD060000}"/>
    <cellStyle name="_Лист1 71" xfId="1898" xr:uid="{00000000-0005-0000-0000-0000DE060000}"/>
    <cellStyle name="_Лист1 72" xfId="1899" xr:uid="{00000000-0005-0000-0000-0000DF060000}"/>
    <cellStyle name="_Лист1 73" xfId="1900" xr:uid="{00000000-0005-0000-0000-0000E0060000}"/>
    <cellStyle name="_Лист1 74" xfId="1901" xr:uid="{00000000-0005-0000-0000-0000E1060000}"/>
    <cellStyle name="_Лист1 75" xfId="1902" xr:uid="{00000000-0005-0000-0000-0000E2060000}"/>
    <cellStyle name="_Лист1 76" xfId="1903" xr:uid="{00000000-0005-0000-0000-0000E3060000}"/>
    <cellStyle name="_Лист1 77" xfId="1904" xr:uid="{00000000-0005-0000-0000-0000E4060000}"/>
    <cellStyle name="_Лист1 78" xfId="1905" xr:uid="{00000000-0005-0000-0000-0000E5060000}"/>
    <cellStyle name="_Лист1 79" xfId="1906" xr:uid="{00000000-0005-0000-0000-0000E6060000}"/>
    <cellStyle name="_Лист1 8" xfId="1907" xr:uid="{00000000-0005-0000-0000-0000E7060000}"/>
    <cellStyle name="_Лист1 80" xfId="1908" xr:uid="{00000000-0005-0000-0000-0000E8060000}"/>
    <cellStyle name="_Лист1 81" xfId="1909" xr:uid="{00000000-0005-0000-0000-0000E9060000}"/>
    <cellStyle name="_Лист1 82" xfId="1910" xr:uid="{00000000-0005-0000-0000-0000EA060000}"/>
    <cellStyle name="_Лист1 83" xfId="1911" xr:uid="{00000000-0005-0000-0000-0000EB060000}"/>
    <cellStyle name="_Лист1 84" xfId="1912" xr:uid="{00000000-0005-0000-0000-0000EC060000}"/>
    <cellStyle name="_Лист1 85" xfId="1913" xr:uid="{00000000-0005-0000-0000-0000ED060000}"/>
    <cellStyle name="_Лист1 86" xfId="1914" xr:uid="{00000000-0005-0000-0000-0000EE060000}"/>
    <cellStyle name="_Лист1 87" xfId="1915" xr:uid="{00000000-0005-0000-0000-0000EF060000}"/>
    <cellStyle name="_Лист1 88" xfId="1916" xr:uid="{00000000-0005-0000-0000-0000F0060000}"/>
    <cellStyle name="_Лист1 89" xfId="1917" xr:uid="{00000000-0005-0000-0000-0000F1060000}"/>
    <cellStyle name="_Лист1 9" xfId="1918" xr:uid="{00000000-0005-0000-0000-0000F2060000}"/>
    <cellStyle name="_Лист1 90" xfId="1919" xr:uid="{00000000-0005-0000-0000-0000F3060000}"/>
    <cellStyle name="_Лист1 91" xfId="1920" xr:uid="{00000000-0005-0000-0000-0000F4060000}"/>
    <cellStyle name="_Лист1 92" xfId="1921" xr:uid="{00000000-0005-0000-0000-0000F5060000}"/>
    <cellStyle name="_Лист1 93" xfId="1922" xr:uid="{00000000-0005-0000-0000-0000F6060000}"/>
    <cellStyle name="_Лист1 94" xfId="1923" xr:uid="{00000000-0005-0000-0000-0000F7060000}"/>
    <cellStyle name="_Лист1 95" xfId="1924" xr:uid="{00000000-0005-0000-0000-0000F8060000}"/>
    <cellStyle name="_Лист1 96" xfId="1925" xr:uid="{00000000-0005-0000-0000-0000F9060000}"/>
    <cellStyle name="_Лист1 97" xfId="1926" xr:uid="{00000000-0005-0000-0000-0000FA060000}"/>
    <cellStyle name="_Лист1 98" xfId="1927" xr:uid="{00000000-0005-0000-0000-0000FB060000}"/>
    <cellStyle name="_Лист1 99" xfId="1928" xr:uid="{00000000-0005-0000-0000-0000FC060000}"/>
    <cellStyle name="_Лист1_1" xfId="1929" xr:uid="{00000000-0005-0000-0000-0000FD060000}"/>
    <cellStyle name="_Лист1_1 2" xfId="1930" xr:uid="{00000000-0005-0000-0000-0000FE060000}"/>
    <cellStyle name="_Лист1_1 2 2" xfId="1931" xr:uid="{00000000-0005-0000-0000-0000FF060000}"/>
    <cellStyle name="_Лист1_1 2 3" xfId="1932" xr:uid="{00000000-0005-0000-0000-000000070000}"/>
    <cellStyle name="_Лист1_1 2_724" xfId="1933" xr:uid="{00000000-0005-0000-0000-000001070000}"/>
    <cellStyle name="_Лист1_1 2_Р-111." xfId="1934" xr:uid="{00000000-0005-0000-0000-000002070000}"/>
    <cellStyle name="_Лист1_1 3" xfId="1935" xr:uid="{00000000-0005-0000-0000-000003070000}"/>
    <cellStyle name="_Лист1_1 4" xfId="1936" xr:uid="{00000000-0005-0000-0000-000004070000}"/>
    <cellStyle name="_Лист1_1_724" xfId="1937" xr:uid="{00000000-0005-0000-0000-000005070000}"/>
    <cellStyle name="_Лист1_1_замерная" xfId="1938" xr:uid="{00000000-0005-0000-0000-000006070000}"/>
    <cellStyle name="_Лист1_1_Копия Замерные параметры_баланс-сводка_20 02 11 (2)" xfId="1939" xr:uid="{00000000-0005-0000-0000-000007070000}"/>
    <cellStyle name="_Лист1_1_Копия Замерные параметры_баланс-сводка_20 02 11 (2) 2" xfId="1940" xr:uid="{00000000-0005-0000-0000-000008070000}"/>
    <cellStyle name="_Лист1_1_Копия Замерные параметры_баланс-сводка_20 02 11 (2) 2 2" xfId="1941" xr:uid="{00000000-0005-0000-0000-000009070000}"/>
    <cellStyle name="_Лист1_1_Копия Замерные параметры_баланс-сводка_20 02 11 (2) 2_724" xfId="1942" xr:uid="{00000000-0005-0000-0000-00000A070000}"/>
    <cellStyle name="_Лист1_1_Копия Замерные параметры_баланс-сводка_20 02 11 (2) 2_Р-111." xfId="1943" xr:uid="{00000000-0005-0000-0000-00000B070000}"/>
    <cellStyle name="_Лист1_1_Копия Замерные параметры_баланс-сводка_20 02 11 (2) 3" xfId="1944" xr:uid="{00000000-0005-0000-0000-00000C070000}"/>
    <cellStyle name="_Лист1_1_Копия Замерные параметры_баланс-сводка_20 02 11 (2)_724" xfId="1945" xr:uid="{00000000-0005-0000-0000-00000D070000}"/>
    <cellStyle name="_Лист1_1_Копия Замерные параметры_баланс-сводка_20 02 11 (2)_замерная" xfId="1946" xr:uid="{00000000-0005-0000-0000-00000E070000}"/>
    <cellStyle name="_Лист1_1_Копия Замерные параметры_баланс-сводка_20 02 11 (2)_Лист3" xfId="1947" xr:uid="{00000000-0005-0000-0000-00000F070000}"/>
    <cellStyle name="_Лист1_1_Копия Замерные параметры_баланс-сводка_20 02 11 (2)_Р-111." xfId="1948" xr:uid="{00000000-0005-0000-0000-000010070000}"/>
    <cellStyle name="_Лист1_1_Лист3" xfId="1949" xr:uid="{00000000-0005-0000-0000-000011070000}"/>
    <cellStyle name="_Лист1_1_Р-111." xfId="1950" xr:uid="{00000000-0005-0000-0000-000012070000}"/>
    <cellStyle name="_Лист1_2" xfId="1951" xr:uid="{00000000-0005-0000-0000-000013070000}"/>
    <cellStyle name="_Лист1_2 2" xfId="1952" xr:uid="{00000000-0005-0000-0000-000014070000}"/>
    <cellStyle name="_Лист1_2 2 2" xfId="1953" xr:uid="{00000000-0005-0000-0000-000015070000}"/>
    <cellStyle name="_Лист1_2 2_замерная" xfId="1954" xr:uid="{00000000-0005-0000-0000-000016070000}"/>
    <cellStyle name="_Лист1_2 2_Лист3" xfId="1955" xr:uid="{00000000-0005-0000-0000-000017070000}"/>
    <cellStyle name="_Лист1_2 2_Лист3 2" xfId="1956" xr:uid="{00000000-0005-0000-0000-000018070000}"/>
    <cellStyle name="_Лист1_2 2_Лист3 2 2" xfId="1957" xr:uid="{00000000-0005-0000-0000-000019070000}"/>
    <cellStyle name="_Лист1_2 2_Лист3 2_замерная" xfId="1958" xr:uid="{00000000-0005-0000-0000-00001A070000}"/>
    <cellStyle name="_Лист1_2 3" xfId="1959" xr:uid="{00000000-0005-0000-0000-00001B070000}"/>
    <cellStyle name="_Лист1_2 3 2" xfId="1960" xr:uid="{00000000-0005-0000-0000-00001C070000}"/>
    <cellStyle name="_Лист1_2 3 2 2" xfId="1961" xr:uid="{00000000-0005-0000-0000-00001D070000}"/>
    <cellStyle name="_Лист1_2 3 2_замерная" xfId="1962" xr:uid="{00000000-0005-0000-0000-00001E070000}"/>
    <cellStyle name="_Лист1_2_для печати" xfId="1963" xr:uid="{00000000-0005-0000-0000-00001F070000}"/>
    <cellStyle name="_Лист1_2_КАСКАД" xfId="1964" xr:uid="{00000000-0005-0000-0000-000020070000}"/>
    <cellStyle name="_Лист1_2_КАСКАД 2" xfId="1965" xr:uid="{00000000-0005-0000-0000-000021070000}"/>
    <cellStyle name="_Лист1_2_КАСКАД_замерная" xfId="1966" xr:uid="{00000000-0005-0000-0000-000022070000}"/>
    <cellStyle name="_Лист1_2_КАСКАД_Лист3" xfId="1967" xr:uid="{00000000-0005-0000-0000-000023070000}"/>
    <cellStyle name="_Лист1_2_КАСКАД_Лист3 2" xfId="1968" xr:uid="{00000000-0005-0000-0000-000024070000}"/>
    <cellStyle name="_Лист1_2_КАСКАД_Лист3 2 2" xfId="1969" xr:uid="{00000000-0005-0000-0000-000025070000}"/>
    <cellStyle name="_Лист1_2_КАСКАД_Лист3 2_замерная" xfId="1970" xr:uid="{00000000-0005-0000-0000-000026070000}"/>
    <cellStyle name="_Лист1_2_Свод по вводу" xfId="1971" xr:uid="{00000000-0005-0000-0000-000027070000}"/>
    <cellStyle name="_Лист1_2_сводка по работе" xfId="1972" xr:uid="{00000000-0005-0000-0000-000028070000}"/>
    <cellStyle name="_Лист1_2_сводка по работе 2" xfId="1973" xr:uid="{00000000-0005-0000-0000-000029070000}"/>
    <cellStyle name="_Лист1_2_сводка по работе_замерная" xfId="1974" xr:uid="{00000000-0005-0000-0000-00002A070000}"/>
    <cellStyle name="_Лист1_2_сводка по работе_Лист3" xfId="1975" xr:uid="{00000000-0005-0000-0000-00002B070000}"/>
    <cellStyle name="_Лист1_2_сводка по работе_Лист3 2" xfId="1976" xr:uid="{00000000-0005-0000-0000-00002C070000}"/>
    <cellStyle name="_Лист1_2_сводка по работе_Лист3 2 2" xfId="1977" xr:uid="{00000000-0005-0000-0000-00002D070000}"/>
    <cellStyle name="_Лист1_2_сводка по работе_Лист3 2_замерная" xfId="1978" xr:uid="{00000000-0005-0000-0000-00002E070000}"/>
    <cellStyle name="_Лист1_2008-2009 (11)" xfId="1979" xr:uid="{00000000-0005-0000-0000-00002F070000}"/>
    <cellStyle name="_Лист1_2008-2009 (11) 2" xfId="1980" xr:uid="{00000000-0005-0000-0000-000030070000}"/>
    <cellStyle name="_Лист1_2008-2009 (11) 2 2" xfId="1981" xr:uid="{00000000-0005-0000-0000-000031070000}"/>
    <cellStyle name="_Лист1_2008-2009 (11) 2_замерная" xfId="1982" xr:uid="{00000000-0005-0000-0000-000032070000}"/>
    <cellStyle name="_Лист1_2008-2009 (11) 2_Лист3" xfId="1983" xr:uid="{00000000-0005-0000-0000-000033070000}"/>
    <cellStyle name="_Лист1_2008-2009 (11) 2_Лист3 2" xfId="1984" xr:uid="{00000000-0005-0000-0000-000034070000}"/>
    <cellStyle name="_Лист1_2008-2009 (11) 2_Лист3 2 2" xfId="1985" xr:uid="{00000000-0005-0000-0000-000035070000}"/>
    <cellStyle name="_Лист1_2008-2009 (11) 2_Лист3 2_замерная" xfId="1986" xr:uid="{00000000-0005-0000-0000-000036070000}"/>
    <cellStyle name="_Лист1_2008-2009 (11) 3" xfId="1987" xr:uid="{00000000-0005-0000-0000-000037070000}"/>
    <cellStyle name="_Лист1_2008-2009 (11) 3 2" xfId="1988" xr:uid="{00000000-0005-0000-0000-000038070000}"/>
    <cellStyle name="_Лист1_2008-2009 (11) 3 2 2" xfId="1989" xr:uid="{00000000-0005-0000-0000-000039070000}"/>
    <cellStyle name="_Лист1_2008-2009 (11) 3 2_замерная" xfId="1990" xr:uid="{00000000-0005-0000-0000-00003A070000}"/>
    <cellStyle name="_Лист1_2008-2009 (11)_КАСКАД" xfId="1991" xr:uid="{00000000-0005-0000-0000-00003B070000}"/>
    <cellStyle name="_Лист1_2008-2009 (11)_КАСКАД 2" xfId="1992" xr:uid="{00000000-0005-0000-0000-00003C070000}"/>
    <cellStyle name="_Лист1_2008-2009 (11)_КАСКАД_замерная" xfId="1993" xr:uid="{00000000-0005-0000-0000-00003D070000}"/>
    <cellStyle name="_Лист1_2008-2009 (11)_КАСКАД_Лист3" xfId="1994" xr:uid="{00000000-0005-0000-0000-00003E070000}"/>
    <cellStyle name="_Лист1_2008-2009 (11)_КАСКАД_Лист3 2" xfId="1995" xr:uid="{00000000-0005-0000-0000-00003F070000}"/>
    <cellStyle name="_Лист1_2008-2009 (11)_КАСКАД_Лист3 2 2" xfId="1996" xr:uid="{00000000-0005-0000-0000-000040070000}"/>
    <cellStyle name="_Лист1_2008-2009 (11)_КАСКАД_Лист3 2_замерная" xfId="1997" xr:uid="{00000000-0005-0000-0000-000041070000}"/>
    <cellStyle name="_Лист1_2008-2009 (11)_сводка по работе" xfId="1998" xr:uid="{00000000-0005-0000-0000-000042070000}"/>
    <cellStyle name="_Лист1_2008-2009 (11)_сводка по работе 2" xfId="1999" xr:uid="{00000000-0005-0000-0000-000043070000}"/>
    <cellStyle name="_Лист1_2008-2009 (11)_сводка по работе_замерная" xfId="2000" xr:uid="{00000000-0005-0000-0000-000044070000}"/>
    <cellStyle name="_Лист1_2008-2009 (11)_сводка по работе_Лист3" xfId="2001" xr:uid="{00000000-0005-0000-0000-000045070000}"/>
    <cellStyle name="_Лист1_2008-2009 (11)_сводка по работе_Лист3 2" xfId="2002" xr:uid="{00000000-0005-0000-0000-000046070000}"/>
    <cellStyle name="_Лист1_2008-2009 (11)_сводка по работе_Лист3 2 2" xfId="2003" xr:uid="{00000000-0005-0000-0000-000047070000}"/>
    <cellStyle name="_Лист1_2008-2009 (11)_сводка по работе_Лист3 2_замерная" xfId="2004" xr:uid="{00000000-0005-0000-0000-000048070000}"/>
    <cellStyle name="_Лист1_3" xfId="2005" xr:uid="{00000000-0005-0000-0000-000049070000}"/>
    <cellStyle name="_Лист1_724" xfId="2006" xr:uid="{00000000-0005-0000-0000-00004A070000}"/>
    <cellStyle name="_Лист1_All_Wells_PI" xfId="2007" xr:uid="{00000000-0005-0000-0000-00004B070000}"/>
    <cellStyle name="_Лист1_All_Wells_PI 2" xfId="2008" xr:uid="{00000000-0005-0000-0000-00004C070000}"/>
    <cellStyle name="_Лист1_All_Wells_PI 2 2" xfId="2009" xr:uid="{00000000-0005-0000-0000-00004D070000}"/>
    <cellStyle name="_Лист1_All_Wells_PI 2_замерная" xfId="2010" xr:uid="{00000000-0005-0000-0000-00004E070000}"/>
    <cellStyle name="_Лист1_All_Wells_PI 2_Лист3" xfId="2011" xr:uid="{00000000-0005-0000-0000-00004F070000}"/>
    <cellStyle name="_Лист1_All_Wells_PI 2_Лист3 2" xfId="2012" xr:uid="{00000000-0005-0000-0000-000050070000}"/>
    <cellStyle name="_Лист1_All_Wells_PI 2_Лист3 2 2" xfId="2013" xr:uid="{00000000-0005-0000-0000-000051070000}"/>
    <cellStyle name="_Лист1_All_Wells_PI 2_Лист3 2_замерная" xfId="2014" xr:uid="{00000000-0005-0000-0000-000052070000}"/>
    <cellStyle name="_Лист1_All_Wells_PI 3" xfId="2015" xr:uid="{00000000-0005-0000-0000-000053070000}"/>
    <cellStyle name="_Лист1_All_Wells_PI 3 2" xfId="2016" xr:uid="{00000000-0005-0000-0000-000054070000}"/>
    <cellStyle name="_Лист1_All_Wells_PI 3 2 2" xfId="2017" xr:uid="{00000000-0005-0000-0000-000055070000}"/>
    <cellStyle name="_Лист1_All_Wells_PI 3 2_замерная" xfId="2018" xr:uid="{00000000-0005-0000-0000-000056070000}"/>
    <cellStyle name="_Лист1_All_Wells_PI_КАСКАД" xfId="2019" xr:uid="{00000000-0005-0000-0000-000057070000}"/>
    <cellStyle name="_Лист1_All_Wells_PI_КАСКАД 2" xfId="2020" xr:uid="{00000000-0005-0000-0000-000058070000}"/>
    <cellStyle name="_Лист1_All_Wells_PI_КАСКАД_замерная" xfId="2021" xr:uid="{00000000-0005-0000-0000-000059070000}"/>
    <cellStyle name="_Лист1_All_Wells_PI_КАСКАД_Лист3" xfId="2022" xr:uid="{00000000-0005-0000-0000-00005A070000}"/>
    <cellStyle name="_Лист1_All_Wells_PI_КАСКАД_Лист3 2" xfId="2023" xr:uid="{00000000-0005-0000-0000-00005B070000}"/>
    <cellStyle name="_Лист1_All_Wells_PI_КАСКАД_Лист3 2 2" xfId="2024" xr:uid="{00000000-0005-0000-0000-00005C070000}"/>
    <cellStyle name="_Лист1_All_Wells_PI_КАСКАД_Лист3 2_замерная" xfId="2025" xr:uid="{00000000-0005-0000-0000-00005D070000}"/>
    <cellStyle name="_Лист1_All_Wells_PI_сводка по работе" xfId="2026" xr:uid="{00000000-0005-0000-0000-00005E070000}"/>
    <cellStyle name="_Лист1_All_Wells_PI_сводка по работе 2" xfId="2027" xr:uid="{00000000-0005-0000-0000-00005F070000}"/>
    <cellStyle name="_Лист1_All_Wells_PI_сводка по работе_замерная" xfId="2028" xr:uid="{00000000-0005-0000-0000-000060070000}"/>
    <cellStyle name="_Лист1_All_Wells_PI_сводка по работе_Лист3" xfId="2029" xr:uid="{00000000-0005-0000-0000-000061070000}"/>
    <cellStyle name="_Лист1_All_Wells_PI_сводка по работе_Лист3 2" xfId="2030" xr:uid="{00000000-0005-0000-0000-000062070000}"/>
    <cellStyle name="_Лист1_All_Wells_PI_сводка по работе_Лист3 2 2" xfId="2031" xr:uid="{00000000-0005-0000-0000-000063070000}"/>
    <cellStyle name="_Лист1_All_Wells_PI_сводка по работе_Лист3 2_замерная" xfId="2032" xr:uid="{00000000-0005-0000-0000-000064070000}"/>
    <cellStyle name="_Лист1_Drilling GRF CHAS" xfId="2033" xr:uid="{00000000-0005-0000-0000-000065070000}"/>
    <cellStyle name="_Лист1_Drilling GRF CHAS 2" xfId="2034" xr:uid="{00000000-0005-0000-0000-000066070000}"/>
    <cellStyle name="_Лист1_Drilling GRF CHAS 2 2" xfId="2035" xr:uid="{00000000-0005-0000-0000-000067070000}"/>
    <cellStyle name="_Лист1_Drilling GRF CHAS 2 3" xfId="2036" xr:uid="{00000000-0005-0000-0000-000068070000}"/>
    <cellStyle name="_Лист1_Drilling GRF CHAS 2_724" xfId="2037" xr:uid="{00000000-0005-0000-0000-000069070000}"/>
    <cellStyle name="_Лист1_Drilling GRF CHAS 2_Р-111." xfId="2038" xr:uid="{00000000-0005-0000-0000-00006A070000}"/>
    <cellStyle name="_Лист1_Drilling GRF CHAS 3" xfId="2039" xr:uid="{00000000-0005-0000-0000-00006B070000}"/>
    <cellStyle name="_Лист1_Drilling GRF CHAS 4" xfId="2040" xr:uid="{00000000-0005-0000-0000-00006C070000}"/>
    <cellStyle name="_Лист1_Drilling GRF CHAS_724" xfId="2041" xr:uid="{00000000-0005-0000-0000-00006D070000}"/>
    <cellStyle name="_Лист1_Drilling GRF CHAS_замерная" xfId="2042" xr:uid="{00000000-0005-0000-0000-00006E070000}"/>
    <cellStyle name="_Лист1_Drilling GRF CHAS_Копия Замерные параметры_баланс-сводка_20 02 11 (2)" xfId="2043" xr:uid="{00000000-0005-0000-0000-00006F070000}"/>
    <cellStyle name="_Лист1_Drilling GRF CHAS_Копия Замерные параметры_баланс-сводка_20 02 11 (2) 2" xfId="2044" xr:uid="{00000000-0005-0000-0000-000070070000}"/>
    <cellStyle name="_Лист1_Drilling GRF CHAS_Копия Замерные параметры_баланс-сводка_20 02 11 (2) 2 2" xfId="2045" xr:uid="{00000000-0005-0000-0000-000071070000}"/>
    <cellStyle name="_Лист1_Drilling GRF CHAS_Копия Замерные параметры_баланс-сводка_20 02 11 (2) 2_724" xfId="2046" xr:uid="{00000000-0005-0000-0000-000072070000}"/>
    <cellStyle name="_Лист1_Drilling GRF CHAS_Копия Замерные параметры_баланс-сводка_20 02 11 (2) 2_Р-111." xfId="2047" xr:uid="{00000000-0005-0000-0000-000073070000}"/>
    <cellStyle name="_Лист1_Drilling GRF CHAS_Копия Замерные параметры_баланс-сводка_20 02 11 (2) 3" xfId="2048" xr:uid="{00000000-0005-0000-0000-000074070000}"/>
    <cellStyle name="_Лист1_Drilling GRF CHAS_Копия Замерные параметры_баланс-сводка_20 02 11 (2)_724" xfId="2049" xr:uid="{00000000-0005-0000-0000-000075070000}"/>
    <cellStyle name="_Лист1_Drilling GRF CHAS_Копия Замерные параметры_баланс-сводка_20 02 11 (2)_замерная" xfId="2050" xr:uid="{00000000-0005-0000-0000-000076070000}"/>
    <cellStyle name="_Лист1_Drilling GRF CHAS_Копия Замерные параметры_баланс-сводка_20 02 11 (2)_Лист3" xfId="2051" xr:uid="{00000000-0005-0000-0000-000077070000}"/>
    <cellStyle name="_Лист1_Drilling GRF CHAS_Копия Замерные параметры_баланс-сводка_20 02 11 (2)_Р-111." xfId="2052" xr:uid="{00000000-0005-0000-0000-000078070000}"/>
    <cellStyle name="_Лист1_Drilling GRF CHAS_Лист3" xfId="2053" xr:uid="{00000000-0005-0000-0000-000079070000}"/>
    <cellStyle name="_Лист1_Drilling GRF CHAS_Р-111." xfId="2054" xr:uid="{00000000-0005-0000-0000-00007A070000}"/>
    <cellStyle name="_Лист1_GRF" xfId="2055" xr:uid="{00000000-0005-0000-0000-00007B070000}"/>
    <cellStyle name="_Лист1_GRF 2" xfId="2056" xr:uid="{00000000-0005-0000-0000-00007C070000}"/>
    <cellStyle name="_Лист1_GRF 2 2" xfId="2057" xr:uid="{00000000-0005-0000-0000-00007D070000}"/>
    <cellStyle name="_Лист1_GRF 2 3" xfId="2058" xr:uid="{00000000-0005-0000-0000-00007E070000}"/>
    <cellStyle name="_Лист1_GRF 2_724" xfId="2059" xr:uid="{00000000-0005-0000-0000-00007F070000}"/>
    <cellStyle name="_Лист1_GRF 2_Р-111." xfId="2060" xr:uid="{00000000-0005-0000-0000-000080070000}"/>
    <cellStyle name="_Лист1_GRF 3" xfId="2061" xr:uid="{00000000-0005-0000-0000-000081070000}"/>
    <cellStyle name="_Лист1_GRF 4" xfId="2062" xr:uid="{00000000-0005-0000-0000-000082070000}"/>
    <cellStyle name="_Лист1_GRF_724" xfId="2063" xr:uid="{00000000-0005-0000-0000-000083070000}"/>
    <cellStyle name="_Лист1_GRF_замерная" xfId="2064" xr:uid="{00000000-0005-0000-0000-000084070000}"/>
    <cellStyle name="_Лист1_GRF_Копия Замерные параметры_баланс-сводка_20 02 11 (2)" xfId="2065" xr:uid="{00000000-0005-0000-0000-000085070000}"/>
    <cellStyle name="_Лист1_GRF_Копия Замерные параметры_баланс-сводка_20 02 11 (2) 2" xfId="2066" xr:uid="{00000000-0005-0000-0000-000086070000}"/>
    <cellStyle name="_Лист1_GRF_Копия Замерные параметры_баланс-сводка_20 02 11 (2) 2 2" xfId="2067" xr:uid="{00000000-0005-0000-0000-000087070000}"/>
    <cellStyle name="_Лист1_GRF_Копия Замерные параметры_баланс-сводка_20 02 11 (2) 2_724" xfId="2068" xr:uid="{00000000-0005-0000-0000-000088070000}"/>
    <cellStyle name="_Лист1_GRF_Копия Замерные параметры_баланс-сводка_20 02 11 (2) 2_Р-111." xfId="2069" xr:uid="{00000000-0005-0000-0000-000089070000}"/>
    <cellStyle name="_Лист1_GRF_Копия Замерные параметры_баланс-сводка_20 02 11 (2) 3" xfId="2070" xr:uid="{00000000-0005-0000-0000-00008A070000}"/>
    <cellStyle name="_Лист1_GRF_Копия Замерные параметры_баланс-сводка_20 02 11 (2)_724" xfId="2071" xr:uid="{00000000-0005-0000-0000-00008B070000}"/>
    <cellStyle name="_Лист1_GRF_Копия Замерные параметры_баланс-сводка_20 02 11 (2)_замерная" xfId="2072" xr:uid="{00000000-0005-0000-0000-00008C070000}"/>
    <cellStyle name="_Лист1_GRF_Копия Замерные параметры_баланс-сводка_20 02 11 (2)_Лист3" xfId="2073" xr:uid="{00000000-0005-0000-0000-00008D070000}"/>
    <cellStyle name="_Лист1_GRF_Копия Замерные параметры_баланс-сводка_20 02 11 (2)_Р-111." xfId="2074" xr:uid="{00000000-0005-0000-0000-00008E070000}"/>
    <cellStyle name="_Лист1_GRF_Лист3" xfId="2075" xr:uid="{00000000-0005-0000-0000-00008F070000}"/>
    <cellStyle name="_Лист1_GRF_Р-111." xfId="2076" xr:uid="{00000000-0005-0000-0000-000090070000}"/>
    <cellStyle name="_Лист1_PADS_TRANS" xfId="2077" xr:uid="{00000000-0005-0000-0000-000091070000}"/>
    <cellStyle name="_Лист1_PADS_TRANS 2" xfId="2078" xr:uid="{00000000-0005-0000-0000-000092070000}"/>
    <cellStyle name="_Лист1_PADS_TRANS 2 2" xfId="2079" xr:uid="{00000000-0005-0000-0000-000093070000}"/>
    <cellStyle name="_Лист1_PADS_TRANS 2 3" xfId="2080" xr:uid="{00000000-0005-0000-0000-000094070000}"/>
    <cellStyle name="_Лист1_PADS_TRANS 2_724" xfId="2081" xr:uid="{00000000-0005-0000-0000-000095070000}"/>
    <cellStyle name="_Лист1_PADS_TRANS 2_Р-111." xfId="2082" xr:uid="{00000000-0005-0000-0000-000096070000}"/>
    <cellStyle name="_Лист1_PADS_TRANS 3" xfId="2083" xr:uid="{00000000-0005-0000-0000-000097070000}"/>
    <cellStyle name="_Лист1_PADS_TRANS 4" xfId="2084" xr:uid="{00000000-0005-0000-0000-000098070000}"/>
    <cellStyle name="_Лист1_PADS_TRANS_724" xfId="2085" xr:uid="{00000000-0005-0000-0000-000099070000}"/>
    <cellStyle name="_Лист1_PADS_TRANS_замерная" xfId="2086" xr:uid="{00000000-0005-0000-0000-00009A070000}"/>
    <cellStyle name="_Лист1_PADS_TRANS_Копия Замерные параметры_баланс-сводка_20 02 11 (2)" xfId="2087" xr:uid="{00000000-0005-0000-0000-00009B070000}"/>
    <cellStyle name="_Лист1_PADS_TRANS_Копия Замерные параметры_баланс-сводка_20 02 11 (2) 2" xfId="2088" xr:uid="{00000000-0005-0000-0000-00009C070000}"/>
    <cellStyle name="_Лист1_PADS_TRANS_Копия Замерные параметры_баланс-сводка_20 02 11 (2) 2 2" xfId="2089" xr:uid="{00000000-0005-0000-0000-00009D070000}"/>
    <cellStyle name="_Лист1_PADS_TRANS_Копия Замерные параметры_баланс-сводка_20 02 11 (2) 2_724" xfId="2090" xr:uid="{00000000-0005-0000-0000-00009E070000}"/>
    <cellStyle name="_Лист1_PADS_TRANS_Копия Замерные параметры_баланс-сводка_20 02 11 (2) 2_Р-111." xfId="2091" xr:uid="{00000000-0005-0000-0000-00009F070000}"/>
    <cellStyle name="_Лист1_PADS_TRANS_Копия Замерные параметры_баланс-сводка_20 02 11 (2) 3" xfId="2092" xr:uid="{00000000-0005-0000-0000-0000A0070000}"/>
    <cellStyle name="_Лист1_PADS_TRANS_Копия Замерные параметры_баланс-сводка_20 02 11 (2)_724" xfId="2093" xr:uid="{00000000-0005-0000-0000-0000A1070000}"/>
    <cellStyle name="_Лист1_PADS_TRANS_Копия Замерные параметры_баланс-сводка_20 02 11 (2)_замерная" xfId="2094" xr:uid="{00000000-0005-0000-0000-0000A2070000}"/>
    <cellStyle name="_Лист1_PADS_TRANS_Копия Замерные параметры_баланс-сводка_20 02 11 (2)_Лист3" xfId="2095" xr:uid="{00000000-0005-0000-0000-0000A3070000}"/>
    <cellStyle name="_Лист1_PADS_TRANS_Копия Замерные параметры_баланс-сводка_20 02 11 (2)_Р-111." xfId="2096" xr:uid="{00000000-0005-0000-0000-0000A4070000}"/>
    <cellStyle name="_Лист1_PADS_TRANS_Лист3" xfId="2097" xr:uid="{00000000-0005-0000-0000-0000A5070000}"/>
    <cellStyle name="_Лист1_PADS_TRANS_Р-111." xfId="2098" xr:uid="{00000000-0005-0000-0000-0000A6070000}"/>
    <cellStyle name="_Лист1_Sheet1" xfId="2099" xr:uid="{00000000-0005-0000-0000-0000A7070000}"/>
    <cellStyle name="_Лист1_Sheet1 (2)" xfId="2100" xr:uid="{00000000-0005-0000-0000-0000A8070000}"/>
    <cellStyle name="_Лист1_Sheet1 (2) 2" xfId="2101" xr:uid="{00000000-0005-0000-0000-0000A9070000}"/>
    <cellStyle name="_Лист1_Sheet1 (2) 2 2" xfId="2102" xr:uid="{00000000-0005-0000-0000-0000AA070000}"/>
    <cellStyle name="_Лист1_Sheet1 (2) 2 3" xfId="2103" xr:uid="{00000000-0005-0000-0000-0000AB070000}"/>
    <cellStyle name="_Лист1_Sheet1 (2) 2_724" xfId="2104" xr:uid="{00000000-0005-0000-0000-0000AC070000}"/>
    <cellStyle name="_Лист1_Sheet1 (2) 2_Р-111." xfId="2105" xr:uid="{00000000-0005-0000-0000-0000AD070000}"/>
    <cellStyle name="_Лист1_Sheet1 (2) 3" xfId="2106" xr:uid="{00000000-0005-0000-0000-0000AE070000}"/>
    <cellStyle name="_Лист1_Sheet1 (2) 4" xfId="2107" xr:uid="{00000000-0005-0000-0000-0000AF070000}"/>
    <cellStyle name="_Лист1_Sheet1 (2)_724" xfId="2108" xr:uid="{00000000-0005-0000-0000-0000B0070000}"/>
    <cellStyle name="_Лист1_Sheet1 (2)_замерная" xfId="2109" xr:uid="{00000000-0005-0000-0000-0000B1070000}"/>
    <cellStyle name="_Лист1_Sheet1 (2)_Копия Замерные параметры_баланс-сводка_20 02 11 (2)" xfId="2110" xr:uid="{00000000-0005-0000-0000-0000B2070000}"/>
    <cellStyle name="_Лист1_Sheet1 (2)_Копия Замерные параметры_баланс-сводка_20 02 11 (2) 2" xfId="2111" xr:uid="{00000000-0005-0000-0000-0000B3070000}"/>
    <cellStyle name="_Лист1_Sheet1 (2)_Копия Замерные параметры_баланс-сводка_20 02 11 (2) 2 2" xfId="2112" xr:uid="{00000000-0005-0000-0000-0000B4070000}"/>
    <cellStyle name="_Лист1_Sheet1 (2)_Копия Замерные параметры_баланс-сводка_20 02 11 (2) 2_724" xfId="2113" xr:uid="{00000000-0005-0000-0000-0000B5070000}"/>
    <cellStyle name="_Лист1_Sheet1 (2)_Копия Замерные параметры_баланс-сводка_20 02 11 (2) 2_Р-111." xfId="2114" xr:uid="{00000000-0005-0000-0000-0000B6070000}"/>
    <cellStyle name="_Лист1_Sheet1 (2)_Копия Замерные параметры_баланс-сводка_20 02 11 (2) 3" xfId="2115" xr:uid="{00000000-0005-0000-0000-0000B7070000}"/>
    <cellStyle name="_Лист1_Sheet1 (2)_Копия Замерные параметры_баланс-сводка_20 02 11 (2)_724" xfId="2116" xr:uid="{00000000-0005-0000-0000-0000B8070000}"/>
    <cellStyle name="_Лист1_Sheet1 (2)_Копия Замерные параметры_баланс-сводка_20 02 11 (2)_замерная" xfId="2117" xr:uid="{00000000-0005-0000-0000-0000B9070000}"/>
    <cellStyle name="_Лист1_Sheet1 (2)_Копия Замерные параметры_баланс-сводка_20 02 11 (2)_Лист3" xfId="2118" xr:uid="{00000000-0005-0000-0000-0000BA070000}"/>
    <cellStyle name="_Лист1_Sheet1 (2)_Копия Замерные параметры_баланс-сводка_20 02 11 (2)_Р-111." xfId="2119" xr:uid="{00000000-0005-0000-0000-0000BB070000}"/>
    <cellStyle name="_Лист1_Sheet1 (2)_Лист3" xfId="2120" xr:uid="{00000000-0005-0000-0000-0000BC070000}"/>
    <cellStyle name="_Лист1_Sheet1 (2)_Р-111." xfId="2121" xr:uid="{00000000-0005-0000-0000-0000BD070000}"/>
    <cellStyle name="_Лист1_Sheet1 10" xfId="2122" xr:uid="{00000000-0005-0000-0000-0000BE070000}"/>
    <cellStyle name="_Лист1_Sheet1 10 2" xfId="2123" xr:uid="{00000000-0005-0000-0000-0000BF070000}"/>
    <cellStyle name="_Лист1_Sheet1 10_724" xfId="2124" xr:uid="{00000000-0005-0000-0000-0000C0070000}"/>
    <cellStyle name="_Лист1_Sheet1 10_Р-111." xfId="2125" xr:uid="{00000000-0005-0000-0000-0000C1070000}"/>
    <cellStyle name="_Лист1_Sheet1 100" xfId="2126" xr:uid="{00000000-0005-0000-0000-0000C2070000}"/>
    <cellStyle name="_Лист1_Sheet1 101" xfId="2127" xr:uid="{00000000-0005-0000-0000-0000C3070000}"/>
    <cellStyle name="_Лист1_Sheet1 102" xfId="2128" xr:uid="{00000000-0005-0000-0000-0000C4070000}"/>
    <cellStyle name="_Лист1_Sheet1 103" xfId="2129" xr:uid="{00000000-0005-0000-0000-0000C5070000}"/>
    <cellStyle name="_Лист1_Sheet1 104" xfId="2130" xr:uid="{00000000-0005-0000-0000-0000C6070000}"/>
    <cellStyle name="_Лист1_Sheet1 105" xfId="2131" xr:uid="{00000000-0005-0000-0000-0000C7070000}"/>
    <cellStyle name="_Лист1_Sheet1 106" xfId="2132" xr:uid="{00000000-0005-0000-0000-0000C8070000}"/>
    <cellStyle name="_Лист1_Sheet1 107" xfId="2133" xr:uid="{00000000-0005-0000-0000-0000C9070000}"/>
    <cellStyle name="_Лист1_Sheet1 108" xfId="2134" xr:uid="{00000000-0005-0000-0000-0000CA070000}"/>
    <cellStyle name="_Лист1_Sheet1 109" xfId="2135" xr:uid="{00000000-0005-0000-0000-0000CB070000}"/>
    <cellStyle name="_Лист1_Sheet1 11" xfId="2136" xr:uid="{00000000-0005-0000-0000-0000CC070000}"/>
    <cellStyle name="_Лист1_Sheet1 11 2" xfId="2137" xr:uid="{00000000-0005-0000-0000-0000CD070000}"/>
    <cellStyle name="_Лист1_Sheet1 11_724" xfId="2138" xr:uid="{00000000-0005-0000-0000-0000CE070000}"/>
    <cellStyle name="_Лист1_Sheet1 11_Р-111." xfId="2139" xr:uid="{00000000-0005-0000-0000-0000CF070000}"/>
    <cellStyle name="_Лист1_Sheet1 110" xfId="2140" xr:uid="{00000000-0005-0000-0000-0000D0070000}"/>
    <cellStyle name="_Лист1_Sheet1 111" xfId="2141" xr:uid="{00000000-0005-0000-0000-0000D1070000}"/>
    <cellStyle name="_Лист1_Sheet1 112" xfId="2142" xr:uid="{00000000-0005-0000-0000-0000D2070000}"/>
    <cellStyle name="_Лист1_Sheet1 113" xfId="2143" xr:uid="{00000000-0005-0000-0000-0000D3070000}"/>
    <cellStyle name="_Лист1_Sheet1 114" xfId="2144" xr:uid="{00000000-0005-0000-0000-0000D4070000}"/>
    <cellStyle name="_Лист1_Sheet1 115" xfId="2145" xr:uid="{00000000-0005-0000-0000-0000D5070000}"/>
    <cellStyle name="_Лист1_Sheet1 116" xfId="2146" xr:uid="{00000000-0005-0000-0000-0000D6070000}"/>
    <cellStyle name="_Лист1_Sheet1 117" xfId="2147" xr:uid="{00000000-0005-0000-0000-0000D7070000}"/>
    <cellStyle name="_Лист1_Sheet1 118" xfId="2148" xr:uid="{00000000-0005-0000-0000-0000D8070000}"/>
    <cellStyle name="_Лист1_Sheet1 119" xfId="2149" xr:uid="{00000000-0005-0000-0000-0000D9070000}"/>
    <cellStyle name="_Лист1_Sheet1 12" xfId="2150" xr:uid="{00000000-0005-0000-0000-0000DA070000}"/>
    <cellStyle name="_Лист1_Sheet1 12 2" xfId="2151" xr:uid="{00000000-0005-0000-0000-0000DB070000}"/>
    <cellStyle name="_Лист1_Sheet1 12_724" xfId="2152" xr:uid="{00000000-0005-0000-0000-0000DC070000}"/>
    <cellStyle name="_Лист1_Sheet1 12_Р-111." xfId="2153" xr:uid="{00000000-0005-0000-0000-0000DD070000}"/>
    <cellStyle name="_Лист1_Sheet1 120" xfId="2154" xr:uid="{00000000-0005-0000-0000-0000DE070000}"/>
    <cellStyle name="_Лист1_Sheet1 121" xfId="2155" xr:uid="{00000000-0005-0000-0000-0000DF070000}"/>
    <cellStyle name="_Лист1_Sheet1 122" xfId="2156" xr:uid="{00000000-0005-0000-0000-0000E0070000}"/>
    <cellStyle name="_Лист1_Sheet1 123" xfId="2157" xr:uid="{00000000-0005-0000-0000-0000E1070000}"/>
    <cellStyle name="_Лист1_Sheet1 124" xfId="2158" xr:uid="{00000000-0005-0000-0000-0000E2070000}"/>
    <cellStyle name="_Лист1_Sheet1 125" xfId="2159" xr:uid="{00000000-0005-0000-0000-0000E3070000}"/>
    <cellStyle name="_Лист1_Sheet1 126" xfId="2160" xr:uid="{00000000-0005-0000-0000-0000E4070000}"/>
    <cellStyle name="_Лист1_Sheet1 127" xfId="2161" xr:uid="{00000000-0005-0000-0000-0000E5070000}"/>
    <cellStyle name="_Лист1_Sheet1 128" xfId="2162" xr:uid="{00000000-0005-0000-0000-0000E6070000}"/>
    <cellStyle name="_Лист1_Sheet1 129" xfId="2163" xr:uid="{00000000-0005-0000-0000-0000E7070000}"/>
    <cellStyle name="_Лист1_Sheet1 13" xfId="2164" xr:uid="{00000000-0005-0000-0000-0000E8070000}"/>
    <cellStyle name="_Лист1_Sheet1 13 2" xfId="2165" xr:uid="{00000000-0005-0000-0000-0000E9070000}"/>
    <cellStyle name="_Лист1_Sheet1 13_724" xfId="2166" xr:uid="{00000000-0005-0000-0000-0000EA070000}"/>
    <cellStyle name="_Лист1_Sheet1 13_Р-111." xfId="2167" xr:uid="{00000000-0005-0000-0000-0000EB070000}"/>
    <cellStyle name="_Лист1_Sheet1 130" xfId="2168" xr:uid="{00000000-0005-0000-0000-0000EC070000}"/>
    <cellStyle name="_Лист1_Sheet1 131" xfId="2169" xr:uid="{00000000-0005-0000-0000-0000ED070000}"/>
    <cellStyle name="_Лист1_Sheet1 132" xfId="2170" xr:uid="{00000000-0005-0000-0000-0000EE070000}"/>
    <cellStyle name="_Лист1_Sheet1 133" xfId="2171" xr:uid="{00000000-0005-0000-0000-0000EF070000}"/>
    <cellStyle name="_Лист1_Sheet1 134" xfId="2172" xr:uid="{00000000-0005-0000-0000-0000F0070000}"/>
    <cellStyle name="_Лист1_Sheet1 135" xfId="2173" xr:uid="{00000000-0005-0000-0000-0000F1070000}"/>
    <cellStyle name="_Лист1_Sheet1 136" xfId="2174" xr:uid="{00000000-0005-0000-0000-0000F2070000}"/>
    <cellStyle name="_Лист1_Sheet1 137" xfId="2175" xr:uid="{00000000-0005-0000-0000-0000F3070000}"/>
    <cellStyle name="_Лист1_Sheet1 138" xfId="2176" xr:uid="{00000000-0005-0000-0000-0000F4070000}"/>
    <cellStyle name="_Лист1_Sheet1 139" xfId="2177" xr:uid="{00000000-0005-0000-0000-0000F5070000}"/>
    <cellStyle name="_Лист1_Sheet1 14" xfId="2178" xr:uid="{00000000-0005-0000-0000-0000F6070000}"/>
    <cellStyle name="_Лист1_Sheet1 14 2" xfId="2179" xr:uid="{00000000-0005-0000-0000-0000F7070000}"/>
    <cellStyle name="_Лист1_Sheet1 14_724" xfId="2180" xr:uid="{00000000-0005-0000-0000-0000F8070000}"/>
    <cellStyle name="_Лист1_Sheet1 14_Р-111." xfId="2181" xr:uid="{00000000-0005-0000-0000-0000F9070000}"/>
    <cellStyle name="_Лист1_Sheet1 140" xfId="2182" xr:uid="{00000000-0005-0000-0000-0000FA070000}"/>
    <cellStyle name="_Лист1_Sheet1 141" xfId="2183" xr:uid="{00000000-0005-0000-0000-0000FB070000}"/>
    <cellStyle name="_Лист1_Sheet1 142" xfId="2184" xr:uid="{00000000-0005-0000-0000-0000FC070000}"/>
    <cellStyle name="_Лист1_Sheet1 143" xfId="2185" xr:uid="{00000000-0005-0000-0000-0000FD070000}"/>
    <cellStyle name="_Лист1_Sheet1 144" xfId="2186" xr:uid="{00000000-0005-0000-0000-0000FE070000}"/>
    <cellStyle name="_Лист1_Sheet1 145" xfId="2187" xr:uid="{00000000-0005-0000-0000-0000FF070000}"/>
    <cellStyle name="_Лист1_Sheet1 146" xfId="2188" xr:uid="{00000000-0005-0000-0000-000000080000}"/>
    <cellStyle name="_Лист1_Sheet1 147" xfId="2189" xr:uid="{00000000-0005-0000-0000-000001080000}"/>
    <cellStyle name="_Лист1_Sheet1 148" xfId="2190" xr:uid="{00000000-0005-0000-0000-000002080000}"/>
    <cellStyle name="_Лист1_Sheet1 149" xfId="2191" xr:uid="{00000000-0005-0000-0000-000003080000}"/>
    <cellStyle name="_Лист1_Sheet1 15" xfId="2192" xr:uid="{00000000-0005-0000-0000-000004080000}"/>
    <cellStyle name="_Лист1_Sheet1 15 2" xfId="2193" xr:uid="{00000000-0005-0000-0000-000005080000}"/>
    <cellStyle name="_Лист1_Sheet1 15_724" xfId="2194" xr:uid="{00000000-0005-0000-0000-000006080000}"/>
    <cellStyle name="_Лист1_Sheet1 15_Р-111." xfId="2195" xr:uid="{00000000-0005-0000-0000-000007080000}"/>
    <cellStyle name="_Лист1_Sheet1 150" xfId="2196" xr:uid="{00000000-0005-0000-0000-000008080000}"/>
    <cellStyle name="_Лист1_Sheet1 151" xfId="2197" xr:uid="{00000000-0005-0000-0000-000009080000}"/>
    <cellStyle name="_Лист1_Sheet1 152" xfId="2198" xr:uid="{00000000-0005-0000-0000-00000A080000}"/>
    <cellStyle name="_Лист1_Sheet1 153" xfId="2199" xr:uid="{00000000-0005-0000-0000-00000B080000}"/>
    <cellStyle name="_Лист1_Sheet1 154" xfId="2200" xr:uid="{00000000-0005-0000-0000-00000C080000}"/>
    <cellStyle name="_Лист1_Sheet1 155" xfId="2201" xr:uid="{00000000-0005-0000-0000-00000D080000}"/>
    <cellStyle name="_Лист1_Sheet1 156" xfId="2202" xr:uid="{00000000-0005-0000-0000-00000E080000}"/>
    <cellStyle name="_Лист1_Sheet1 157" xfId="2203" xr:uid="{00000000-0005-0000-0000-00000F080000}"/>
    <cellStyle name="_Лист1_Sheet1 158" xfId="2204" xr:uid="{00000000-0005-0000-0000-000010080000}"/>
    <cellStyle name="_Лист1_Sheet1 159" xfId="2205" xr:uid="{00000000-0005-0000-0000-000011080000}"/>
    <cellStyle name="_Лист1_Sheet1 16" xfId="2206" xr:uid="{00000000-0005-0000-0000-000012080000}"/>
    <cellStyle name="_Лист1_Sheet1 16 2" xfId="2207" xr:uid="{00000000-0005-0000-0000-000013080000}"/>
    <cellStyle name="_Лист1_Sheet1 16_724" xfId="2208" xr:uid="{00000000-0005-0000-0000-000014080000}"/>
    <cellStyle name="_Лист1_Sheet1 16_Р-111." xfId="2209" xr:uid="{00000000-0005-0000-0000-000015080000}"/>
    <cellStyle name="_Лист1_Sheet1 160" xfId="2210" xr:uid="{00000000-0005-0000-0000-000016080000}"/>
    <cellStyle name="_Лист1_Sheet1 161" xfId="2211" xr:uid="{00000000-0005-0000-0000-000017080000}"/>
    <cellStyle name="_Лист1_Sheet1 162" xfId="2212" xr:uid="{00000000-0005-0000-0000-000018080000}"/>
    <cellStyle name="_Лист1_Sheet1 163" xfId="2213" xr:uid="{00000000-0005-0000-0000-000019080000}"/>
    <cellStyle name="_Лист1_Sheet1 164" xfId="2214" xr:uid="{00000000-0005-0000-0000-00001A080000}"/>
    <cellStyle name="_Лист1_Sheet1 165" xfId="2215" xr:uid="{00000000-0005-0000-0000-00001B080000}"/>
    <cellStyle name="_Лист1_Sheet1 166" xfId="2216" xr:uid="{00000000-0005-0000-0000-00001C080000}"/>
    <cellStyle name="_Лист1_Sheet1 167" xfId="2217" xr:uid="{00000000-0005-0000-0000-00001D080000}"/>
    <cellStyle name="_Лист1_Sheet1 168" xfId="2218" xr:uid="{00000000-0005-0000-0000-00001E080000}"/>
    <cellStyle name="_Лист1_Sheet1 169" xfId="2219" xr:uid="{00000000-0005-0000-0000-00001F080000}"/>
    <cellStyle name="_Лист1_Sheet1 17" xfId="2220" xr:uid="{00000000-0005-0000-0000-000020080000}"/>
    <cellStyle name="_Лист1_Sheet1 17 2" xfId="2221" xr:uid="{00000000-0005-0000-0000-000021080000}"/>
    <cellStyle name="_Лист1_Sheet1 17_724" xfId="2222" xr:uid="{00000000-0005-0000-0000-000022080000}"/>
    <cellStyle name="_Лист1_Sheet1 17_Р-111." xfId="2223" xr:uid="{00000000-0005-0000-0000-000023080000}"/>
    <cellStyle name="_Лист1_Sheet1 170" xfId="2224" xr:uid="{00000000-0005-0000-0000-000024080000}"/>
    <cellStyle name="_Лист1_Sheet1 171" xfId="2225" xr:uid="{00000000-0005-0000-0000-000025080000}"/>
    <cellStyle name="_Лист1_Sheet1 172" xfId="2226" xr:uid="{00000000-0005-0000-0000-000026080000}"/>
    <cellStyle name="_Лист1_Sheet1 173" xfId="2227" xr:uid="{00000000-0005-0000-0000-000027080000}"/>
    <cellStyle name="_Лист1_Sheet1 174" xfId="2228" xr:uid="{00000000-0005-0000-0000-000028080000}"/>
    <cellStyle name="_Лист1_Sheet1 175" xfId="2229" xr:uid="{00000000-0005-0000-0000-000029080000}"/>
    <cellStyle name="_Лист1_Sheet1 176" xfId="2230" xr:uid="{00000000-0005-0000-0000-00002A080000}"/>
    <cellStyle name="_Лист1_Sheet1 177" xfId="2231" xr:uid="{00000000-0005-0000-0000-00002B080000}"/>
    <cellStyle name="_Лист1_Sheet1 178" xfId="2232" xr:uid="{00000000-0005-0000-0000-00002C080000}"/>
    <cellStyle name="_Лист1_Sheet1 179" xfId="2233" xr:uid="{00000000-0005-0000-0000-00002D080000}"/>
    <cellStyle name="_Лист1_Sheet1 18" xfId="2234" xr:uid="{00000000-0005-0000-0000-00002E080000}"/>
    <cellStyle name="_Лист1_Sheet1 18 2" xfId="2235" xr:uid="{00000000-0005-0000-0000-00002F080000}"/>
    <cellStyle name="_Лист1_Sheet1 18_724" xfId="2236" xr:uid="{00000000-0005-0000-0000-000030080000}"/>
    <cellStyle name="_Лист1_Sheet1 18_Р-111." xfId="2237" xr:uid="{00000000-0005-0000-0000-000031080000}"/>
    <cellStyle name="_Лист1_Sheet1 180" xfId="2238" xr:uid="{00000000-0005-0000-0000-000032080000}"/>
    <cellStyle name="_Лист1_Sheet1 181" xfId="2239" xr:uid="{00000000-0005-0000-0000-000033080000}"/>
    <cellStyle name="_Лист1_Sheet1 182" xfId="2240" xr:uid="{00000000-0005-0000-0000-000034080000}"/>
    <cellStyle name="_Лист1_Sheet1 183" xfId="2241" xr:uid="{00000000-0005-0000-0000-000035080000}"/>
    <cellStyle name="_Лист1_Sheet1 184" xfId="2242" xr:uid="{00000000-0005-0000-0000-000036080000}"/>
    <cellStyle name="_Лист1_Sheet1 185" xfId="2243" xr:uid="{00000000-0005-0000-0000-000037080000}"/>
    <cellStyle name="_Лист1_Sheet1 186" xfId="2244" xr:uid="{00000000-0005-0000-0000-000038080000}"/>
    <cellStyle name="_Лист1_Sheet1 187" xfId="2245" xr:uid="{00000000-0005-0000-0000-000039080000}"/>
    <cellStyle name="_Лист1_Sheet1 188" xfId="2246" xr:uid="{00000000-0005-0000-0000-00003A080000}"/>
    <cellStyle name="_Лист1_Sheet1 189" xfId="2247" xr:uid="{00000000-0005-0000-0000-00003B080000}"/>
    <cellStyle name="_Лист1_Sheet1 19" xfId="2248" xr:uid="{00000000-0005-0000-0000-00003C080000}"/>
    <cellStyle name="_Лист1_Sheet1 190" xfId="2249" xr:uid="{00000000-0005-0000-0000-00003D080000}"/>
    <cellStyle name="_Лист1_Sheet1 191" xfId="2250" xr:uid="{00000000-0005-0000-0000-00003E080000}"/>
    <cellStyle name="_Лист1_Sheet1 192" xfId="2251" xr:uid="{00000000-0005-0000-0000-00003F080000}"/>
    <cellStyle name="_Лист1_Sheet1 193" xfId="2252" xr:uid="{00000000-0005-0000-0000-000040080000}"/>
    <cellStyle name="_Лист1_Sheet1 194" xfId="2253" xr:uid="{00000000-0005-0000-0000-000041080000}"/>
    <cellStyle name="_Лист1_Sheet1 195" xfId="2254" xr:uid="{00000000-0005-0000-0000-000042080000}"/>
    <cellStyle name="_Лист1_Sheet1 196" xfId="2255" xr:uid="{00000000-0005-0000-0000-000043080000}"/>
    <cellStyle name="_Лист1_Sheet1 197" xfId="2256" xr:uid="{00000000-0005-0000-0000-000044080000}"/>
    <cellStyle name="_Лист1_Sheet1 198" xfId="2257" xr:uid="{00000000-0005-0000-0000-000045080000}"/>
    <cellStyle name="_Лист1_Sheet1 199" xfId="2258" xr:uid="{00000000-0005-0000-0000-000046080000}"/>
    <cellStyle name="_Лист1_Sheet1 2" xfId="2259" xr:uid="{00000000-0005-0000-0000-000047080000}"/>
    <cellStyle name="_Лист1_Sheet1 2 2" xfId="2260" xr:uid="{00000000-0005-0000-0000-000048080000}"/>
    <cellStyle name="_Лист1_Sheet1 2 3" xfId="2261" xr:uid="{00000000-0005-0000-0000-000049080000}"/>
    <cellStyle name="_Лист1_Sheet1 2_724" xfId="2262" xr:uid="{00000000-0005-0000-0000-00004A080000}"/>
    <cellStyle name="_Лист1_Sheet1 2_Р-111." xfId="2263" xr:uid="{00000000-0005-0000-0000-00004B080000}"/>
    <cellStyle name="_Лист1_Sheet1 20" xfId="2264" xr:uid="{00000000-0005-0000-0000-00004C080000}"/>
    <cellStyle name="_Лист1_Sheet1 200" xfId="2265" xr:uid="{00000000-0005-0000-0000-00004D080000}"/>
    <cellStyle name="_Лист1_Sheet1 201" xfId="2266" xr:uid="{00000000-0005-0000-0000-00004E080000}"/>
    <cellStyle name="_Лист1_Sheet1 202" xfId="2267" xr:uid="{00000000-0005-0000-0000-00004F080000}"/>
    <cellStyle name="_Лист1_Sheet1 203" xfId="2268" xr:uid="{00000000-0005-0000-0000-000050080000}"/>
    <cellStyle name="_Лист1_Sheet1 204" xfId="2269" xr:uid="{00000000-0005-0000-0000-000051080000}"/>
    <cellStyle name="_Лист1_Sheet1 205" xfId="2270" xr:uid="{00000000-0005-0000-0000-000052080000}"/>
    <cellStyle name="_Лист1_Sheet1 206" xfId="2271" xr:uid="{00000000-0005-0000-0000-000053080000}"/>
    <cellStyle name="_Лист1_Sheet1 207" xfId="2272" xr:uid="{00000000-0005-0000-0000-000054080000}"/>
    <cellStyle name="_Лист1_Sheet1 208" xfId="2273" xr:uid="{00000000-0005-0000-0000-000055080000}"/>
    <cellStyle name="_Лист1_Sheet1 209" xfId="2274" xr:uid="{00000000-0005-0000-0000-000056080000}"/>
    <cellStyle name="_Лист1_Sheet1 21" xfId="2275" xr:uid="{00000000-0005-0000-0000-000057080000}"/>
    <cellStyle name="_Лист1_Sheet1 210" xfId="2276" xr:uid="{00000000-0005-0000-0000-000058080000}"/>
    <cellStyle name="_Лист1_Sheet1 211" xfId="2277" xr:uid="{00000000-0005-0000-0000-000059080000}"/>
    <cellStyle name="_Лист1_Sheet1 212" xfId="2278" xr:uid="{00000000-0005-0000-0000-00005A080000}"/>
    <cellStyle name="_Лист1_Sheet1 213" xfId="2279" xr:uid="{00000000-0005-0000-0000-00005B080000}"/>
    <cellStyle name="_Лист1_Sheet1 214" xfId="2280" xr:uid="{00000000-0005-0000-0000-00005C080000}"/>
    <cellStyle name="_Лист1_Sheet1 215" xfId="2281" xr:uid="{00000000-0005-0000-0000-00005D080000}"/>
    <cellStyle name="_Лист1_Sheet1 216" xfId="2282" xr:uid="{00000000-0005-0000-0000-00005E080000}"/>
    <cellStyle name="_Лист1_Sheet1 217" xfId="2283" xr:uid="{00000000-0005-0000-0000-00005F080000}"/>
    <cellStyle name="_Лист1_Sheet1 218" xfId="2284" xr:uid="{00000000-0005-0000-0000-000060080000}"/>
    <cellStyle name="_Лист1_Sheet1 219" xfId="2285" xr:uid="{00000000-0005-0000-0000-000061080000}"/>
    <cellStyle name="_Лист1_Sheet1 22" xfId="2286" xr:uid="{00000000-0005-0000-0000-000062080000}"/>
    <cellStyle name="_Лист1_Sheet1 220" xfId="2287" xr:uid="{00000000-0005-0000-0000-000063080000}"/>
    <cellStyle name="_Лист1_Sheet1 221" xfId="2288" xr:uid="{00000000-0005-0000-0000-000064080000}"/>
    <cellStyle name="_Лист1_Sheet1 222" xfId="2289" xr:uid="{00000000-0005-0000-0000-000065080000}"/>
    <cellStyle name="_Лист1_Sheet1 223" xfId="2290" xr:uid="{00000000-0005-0000-0000-000066080000}"/>
    <cellStyle name="_Лист1_Sheet1 224" xfId="2291" xr:uid="{00000000-0005-0000-0000-000067080000}"/>
    <cellStyle name="_Лист1_Sheet1 225" xfId="2292" xr:uid="{00000000-0005-0000-0000-000068080000}"/>
    <cellStyle name="_Лист1_Sheet1 226" xfId="2293" xr:uid="{00000000-0005-0000-0000-000069080000}"/>
    <cellStyle name="_Лист1_Sheet1 227" xfId="2294" xr:uid="{00000000-0005-0000-0000-00006A080000}"/>
    <cellStyle name="_Лист1_Sheet1 228" xfId="2295" xr:uid="{00000000-0005-0000-0000-00006B080000}"/>
    <cellStyle name="_Лист1_Sheet1 229" xfId="2296" xr:uid="{00000000-0005-0000-0000-00006C080000}"/>
    <cellStyle name="_Лист1_Sheet1 23" xfId="2297" xr:uid="{00000000-0005-0000-0000-00006D080000}"/>
    <cellStyle name="_Лист1_Sheet1 230" xfId="2298" xr:uid="{00000000-0005-0000-0000-00006E080000}"/>
    <cellStyle name="_Лист1_Sheet1 231" xfId="2299" xr:uid="{00000000-0005-0000-0000-00006F080000}"/>
    <cellStyle name="_Лист1_Sheet1 232" xfId="2300" xr:uid="{00000000-0005-0000-0000-000070080000}"/>
    <cellStyle name="_Лист1_Sheet1 233" xfId="2301" xr:uid="{00000000-0005-0000-0000-000071080000}"/>
    <cellStyle name="_Лист1_Sheet1 24" xfId="2302" xr:uid="{00000000-0005-0000-0000-000072080000}"/>
    <cellStyle name="_Лист1_Sheet1 25" xfId="2303" xr:uid="{00000000-0005-0000-0000-000073080000}"/>
    <cellStyle name="_Лист1_Sheet1 26" xfId="2304" xr:uid="{00000000-0005-0000-0000-000074080000}"/>
    <cellStyle name="_Лист1_Sheet1 27" xfId="2305" xr:uid="{00000000-0005-0000-0000-000075080000}"/>
    <cellStyle name="_Лист1_Sheet1 28" xfId="2306" xr:uid="{00000000-0005-0000-0000-000076080000}"/>
    <cellStyle name="_Лист1_Sheet1 29" xfId="2307" xr:uid="{00000000-0005-0000-0000-000077080000}"/>
    <cellStyle name="_Лист1_Sheet1 3" xfId="2308" xr:uid="{00000000-0005-0000-0000-000078080000}"/>
    <cellStyle name="_Лист1_Sheet1 3 2" xfId="2309" xr:uid="{00000000-0005-0000-0000-000079080000}"/>
    <cellStyle name="_Лист1_Sheet1 3_724" xfId="2310" xr:uid="{00000000-0005-0000-0000-00007A080000}"/>
    <cellStyle name="_Лист1_Sheet1 3_Р-111." xfId="2311" xr:uid="{00000000-0005-0000-0000-00007B080000}"/>
    <cellStyle name="_Лист1_Sheet1 30" xfId="2312" xr:uid="{00000000-0005-0000-0000-00007C080000}"/>
    <cellStyle name="_Лист1_Sheet1 31" xfId="2313" xr:uid="{00000000-0005-0000-0000-00007D080000}"/>
    <cellStyle name="_Лист1_Sheet1 32" xfId="2314" xr:uid="{00000000-0005-0000-0000-00007E080000}"/>
    <cellStyle name="_Лист1_Sheet1 33" xfId="2315" xr:uid="{00000000-0005-0000-0000-00007F080000}"/>
    <cellStyle name="_Лист1_Sheet1 34" xfId="2316" xr:uid="{00000000-0005-0000-0000-000080080000}"/>
    <cellStyle name="_Лист1_Sheet1 35" xfId="2317" xr:uid="{00000000-0005-0000-0000-000081080000}"/>
    <cellStyle name="_Лист1_Sheet1 36" xfId="2318" xr:uid="{00000000-0005-0000-0000-000082080000}"/>
    <cellStyle name="_Лист1_Sheet1 37" xfId="2319" xr:uid="{00000000-0005-0000-0000-000083080000}"/>
    <cellStyle name="_Лист1_Sheet1 38" xfId="2320" xr:uid="{00000000-0005-0000-0000-000084080000}"/>
    <cellStyle name="_Лист1_Sheet1 39" xfId="2321" xr:uid="{00000000-0005-0000-0000-000085080000}"/>
    <cellStyle name="_Лист1_Sheet1 4" xfId="2322" xr:uid="{00000000-0005-0000-0000-000086080000}"/>
    <cellStyle name="_Лист1_Sheet1 4 2" xfId="2323" xr:uid="{00000000-0005-0000-0000-000087080000}"/>
    <cellStyle name="_Лист1_Sheet1 4_724" xfId="2324" xr:uid="{00000000-0005-0000-0000-000088080000}"/>
    <cellStyle name="_Лист1_Sheet1 4_Р-111." xfId="2325" xr:uid="{00000000-0005-0000-0000-000089080000}"/>
    <cellStyle name="_Лист1_Sheet1 40" xfId="2326" xr:uid="{00000000-0005-0000-0000-00008A080000}"/>
    <cellStyle name="_Лист1_Sheet1 41" xfId="2327" xr:uid="{00000000-0005-0000-0000-00008B080000}"/>
    <cellStyle name="_Лист1_Sheet1 42" xfId="2328" xr:uid="{00000000-0005-0000-0000-00008C080000}"/>
    <cellStyle name="_Лист1_Sheet1 43" xfId="2329" xr:uid="{00000000-0005-0000-0000-00008D080000}"/>
    <cellStyle name="_Лист1_Sheet1 44" xfId="2330" xr:uid="{00000000-0005-0000-0000-00008E080000}"/>
    <cellStyle name="_Лист1_Sheet1 45" xfId="2331" xr:uid="{00000000-0005-0000-0000-00008F080000}"/>
    <cellStyle name="_Лист1_Sheet1 46" xfId="2332" xr:uid="{00000000-0005-0000-0000-000090080000}"/>
    <cellStyle name="_Лист1_Sheet1 47" xfId="2333" xr:uid="{00000000-0005-0000-0000-000091080000}"/>
    <cellStyle name="_Лист1_Sheet1 48" xfId="2334" xr:uid="{00000000-0005-0000-0000-000092080000}"/>
    <cellStyle name="_Лист1_Sheet1 49" xfId="2335" xr:uid="{00000000-0005-0000-0000-000093080000}"/>
    <cellStyle name="_Лист1_Sheet1 5" xfId="2336" xr:uid="{00000000-0005-0000-0000-000094080000}"/>
    <cellStyle name="_Лист1_Sheet1 5 2" xfId="2337" xr:uid="{00000000-0005-0000-0000-000095080000}"/>
    <cellStyle name="_Лист1_Sheet1 5_724" xfId="2338" xr:uid="{00000000-0005-0000-0000-000096080000}"/>
    <cellStyle name="_Лист1_Sheet1 5_Р-111." xfId="2339" xr:uid="{00000000-0005-0000-0000-000097080000}"/>
    <cellStyle name="_Лист1_Sheet1 50" xfId="2340" xr:uid="{00000000-0005-0000-0000-000098080000}"/>
    <cellStyle name="_Лист1_Sheet1 51" xfId="2341" xr:uid="{00000000-0005-0000-0000-000099080000}"/>
    <cellStyle name="_Лист1_Sheet1 52" xfId="2342" xr:uid="{00000000-0005-0000-0000-00009A080000}"/>
    <cellStyle name="_Лист1_Sheet1 53" xfId="2343" xr:uid="{00000000-0005-0000-0000-00009B080000}"/>
    <cellStyle name="_Лист1_Sheet1 54" xfId="2344" xr:uid="{00000000-0005-0000-0000-00009C080000}"/>
    <cellStyle name="_Лист1_Sheet1 55" xfId="2345" xr:uid="{00000000-0005-0000-0000-00009D080000}"/>
    <cellStyle name="_Лист1_Sheet1 56" xfId="2346" xr:uid="{00000000-0005-0000-0000-00009E080000}"/>
    <cellStyle name="_Лист1_Sheet1 57" xfId="2347" xr:uid="{00000000-0005-0000-0000-00009F080000}"/>
    <cellStyle name="_Лист1_Sheet1 58" xfId="2348" xr:uid="{00000000-0005-0000-0000-0000A0080000}"/>
    <cellStyle name="_Лист1_Sheet1 59" xfId="2349" xr:uid="{00000000-0005-0000-0000-0000A1080000}"/>
    <cellStyle name="_Лист1_Sheet1 6" xfId="2350" xr:uid="{00000000-0005-0000-0000-0000A2080000}"/>
    <cellStyle name="_Лист1_Sheet1 6 2" xfId="2351" xr:uid="{00000000-0005-0000-0000-0000A3080000}"/>
    <cellStyle name="_Лист1_Sheet1 6_724" xfId="2352" xr:uid="{00000000-0005-0000-0000-0000A4080000}"/>
    <cellStyle name="_Лист1_Sheet1 6_Р-111." xfId="2353" xr:uid="{00000000-0005-0000-0000-0000A5080000}"/>
    <cellStyle name="_Лист1_Sheet1 60" xfId="2354" xr:uid="{00000000-0005-0000-0000-0000A6080000}"/>
    <cellStyle name="_Лист1_Sheet1 61" xfId="2355" xr:uid="{00000000-0005-0000-0000-0000A7080000}"/>
    <cellStyle name="_Лист1_Sheet1 62" xfId="2356" xr:uid="{00000000-0005-0000-0000-0000A8080000}"/>
    <cellStyle name="_Лист1_Sheet1 63" xfId="2357" xr:uid="{00000000-0005-0000-0000-0000A9080000}"/>
    <cellStyle name="_Лист1_Sheet1 64" xfId="2358" xr:uid="{00000000-0005-0000-0000-0000AA080000}"/>
    <cellStyle name="_Лист1_Sheet1 65" xfId="2359" xr:uid="{00000000-0005-0000-0000-0000AB080000}"/>
    <cellStyle name="_Лист1_Sheet1 66" xfId="2360" xr:uid="{00000000-0005-0000-0000-0000AC080000}"/>
    <cellStyle name="_Лист1_Sheet1 67" xfId="2361" xr:uid="{00000000-0005-0000-0000-0000AD080000}"/>
    <cellStyle name="_Лист1_Sheet1 68" xfId="2362" xr:uid="{00000000-0005-0000-0000-0000AE080000}"/>
    <cellStyle name="_Лист1_Sheet1 69" xfId="2363" xr:uid="{00000000-0005-0000-0000-0000AF080000}"/>
    <cellStyle name="_Лист1_Sheet1 7" xfId="2364" xr:uid="{00000000-0005-0000-0000-0000B0080000}"/>
    <cellStyle name="_Лист1_Sheet1 7 2" xfId="2365" xr:uid="{00000000-0005-0000-0000-0000B1080000}"/>
    <cellStyle name="_Лист1_Sheet1 7_724" xfId="2366" xr:uid="{00000000-0005-0000-0000-0000B2080000}"/>
    <cellStyle name="_Лист1_Sheet1 7_Р-111." xfId="2367" xr:uid="{00000000-0005-0000-0000-0000B3080000}"/>
    <cellStyle name="_Лист1_Sheet1 70" xfId="2368" xr:uid="{00000000-0005-0000-0000-0000B4080000}"/>
    <cellStyle name="_Лист1_Sheet1 71" xfId="2369" xr:uid="{00000000-0005-0000-0000-0000B5080000}"/>
    <cellStyle name="_Лист1_Sheet1 72" xfId="2370" xr:uid="{00000000-0005-0000-0000-0000B6080000}"/>
    <cellStyle name="_Лист1_Sheet1 73" xfId="2371" xr:uid="{00000000-0005-0000-0000-0000B7080000}"/>
    <cellStyle name="_Лист1_Sheet1 74" xfId="2372" xr:uid="{00000000-0005-0000-0000-0000B8080000}"/>
    <cellStyle name="_Лист1_Sheet1 75" xfId="2373" xr:uid="{00000000-0005-0000-0000-0000B9080000}"/>
    <cellStyle name="_Лист1_Sheet1 76" xfId="2374" xr:uid="{00000000-0005-0000-0000-0000BA080000}"/>
    <cellStyle name="_Лист1_Sheet1 77" xfId="2375" xr:uid="{00000000-0005-0000-0000-0000BB080000}"/>
    <cellStyle name="_Лист1_Sheet1 78" xfId="2376" xr:uid="{00000000-0005-0000-0000-0000BC080000}"/>
    <cellStyle name="_Лист1_Sheet1 79" xfId="2377" xr:uid="{00000000-0005-0000-0000-0000BD080000}"/>
    <cellStyle name="_Лист1_Sheet1 8" xfId="2378" xr:uid="{00000000-0005-0000-0000-0000BE080000}"/>
    <cellStyle name="_Лист1_Sheet1 8 2" xfId="2379" xr:uid="{00000000-0005-0000-0000-0000BF080000}"/>
    <cellStyle name="_Лист1_Sheet1 8_724" xfId="2380" xr:uid="{00000000-0005-0000-0000-0000C0080000}"/>
    <cellStyle name="_Лист1_Sheet1 8_Р-111." xfId="2381" xr:uid="{00000000-0005-0000-0000-0000C1080000}"/>
    <cellStyle name="_Лист1_Sheet1 80" xfId="2382" xr:uid="{00000000-0005-0000-0000-0000C2080000}"/>
    <cellStyle name="_Лист1_Sheet1 81" xfId="2383" xr:uid="{00000000-0005-0000-0000-0000C3080000}"/>
    <cellStyle name="_Лист1_Sheet1 82" xfId="2384" xr:uid="{00000000-0005-0000-0000-0000C4080000}"/>
    <cellStyle name="_Лист1_Sheet1 83" xfId="2385" xr:uid="{00000000-0005-0000-0000-0000C5080000}"/>
    <cellStyle name="_Лист1_Sheet1 84" xfId="2386" xr:uid="{00000000-0005-0000-0000-0000C6080000}"/>
    <cellStyle name="_Лист1_Sheet1 85" xfId="2387" xr:uid="{00000000-0005-0000-0000-0000C7080000}"/>
    <cellStyle name="_Лист1_Sheet1 86" xfId="2388" xr:uid="{00000000-0005-0000-0000-0000C8080000}"/>
    <cellStyle name="_Лист1_Sheet1 87" xfId="2389" xr:uid="{00000000-0005-0000-0000-0000C9080000}"/>
    <cellStyle name="_Лист1_Sheet1 88" xfId="2390" xr:uid="{00000000-0005-0000-0000-0000CA080000}"/>
    <cellStyle name="_Лист1_Sheet1 89" xfId="2391" xr:uid="{00000000-0005-0000-0000-0000CB080000}"/>
    <cellStyle name="_Лист1_Sheet1 9" xfId="2392" xr:uid="{00000000-0005-0000-0000-0000CC080000}"/>
    <cellStyle name="_Лист1_Sheet1 9 2" xfId="2393" xr:uid="{00000000-0005-0000-0000-0000CD080000}"/>
    <cellStyle name="_Лист1_Sheet1 9_724" xfId="2394" xr:uid="{00000000-0005-0000-0000-0000CE080000}"/>
    <cellStyle name="_Лист1_Sheet1 9_Р-111." xfId="2395" xr:uid="{00000000-0005-0000-0000-0000CF080000}"/>
    <cellStyle name="_Лист1_Sheet1 90" xfId="2396" xr:uid="{00000000-0005-0000-0000-0000D0080000}"/>
    <cellStyle name="_Лист1_Sheet1 91" xfId="2397" xr:uid="{00000000-0005-0000-0000-0000D1080000}"/>
    <cellStyle name="_Лист1_Sheet1 92" xfId="2398" xr:uid="{00000000-0005-0000-0000-0000D2080000}"/>
    <cellStyle name="_Лист1_Sheet1 93" xfId="2399" xr:uid="{00000000-0005-0000-0000-0000D3080000}"/>
    <cellStyle name="_Лист1_Sheet1 94" xfId="2400" xr:uid="{00000000-0005-0000-0000-0000D4080000}"/>
    <cellStyle name="_Лист1_Sheet1 95" xfId="2401" xr:uid="{00000000-0005-0000-0000-0000D5080000}"/>
    <cellStyle name="_Лист1_Sheet1 96" xfId="2402" xr:uid="{00000000-0005-0000-0000-0000D6080000}"/>
    <cellStyle name="_Лист1_Sheet1 97" xfId="2403" xr:uid="{00000000-0005-0000-0000-0000D7080000}"/>
    <cellStyle name="_Лист1_Sheet1 98" xfId="2404" xr:uid="{00000000-0005-0000-0000-0000D8080000}"/>
    <cellStyle name="_Лист1_Sheet1 99" xfId="2405" xr:uid="{00000000-0005-0000-0000-0000D9080000}"/>
    <cellStyle name="_Лист1_Sheet1_724" xfId="2406" xr:uid="{00000000-0005-0000-0000-0000DA080000}"/>
    <cellStyle name="_Лист1_Sheet1_замерная" xfId="2407" xr:uid="{00000000-0005-0000-0000-0000DB080000}"/>
    <cellStyle name="_Лист1_Sheet1_Копия Замерные параметры_баланс-сводка_20 02 11 (2)" xfId="2408" xr:uid="{00000000-0005-0000-0000-0000DC080000}"/>
    <cellStyle name="_Лист1_Sheet1_Копия Замерные параметры_баланс-сводка_20 02 11 (2) 2" xfId="2409" xr:uid="{00000000-0005-0000-0000-0000DD080000}"/>
    <cellStyle name="_Лист1_Sheet1_Копия Замерные параметры_баланс-сводка_20 02 11 (2) 2 2" xfId="2410" xr:uid="{00000000-0005-0000-0000-0000DE080000}"/>
    <cellStyle name="_Лист1_Sheet1_Копия Замерные параметры_баланс-сводка_20 02 11 (2) 2_724" xfId="2411" xr:uid="{00000000-0005-0000-0000-0000DF080000}"/>
    <cellStyle name="_Лист1_Sheet1_Копия Замерные параметры_баланс-сводка_20 02 11 (2) 2_Р-111." xfId="2412" xr:uid="{00000000-0005-0000-0000-0000E0080000}"/>
    <cellStyle name="_Лист1_Sheet1_Копия Замерные параметры_баланс-сводка_20 02 11 (2) 3" xfId="2413" xr:uid="{00000000-0005-0000-0000-0000E1080000}"/>
    <cellStyle name="_Лист1_Sheet1_Копия Замерные параметры_баланс-сводка_20 02 11 (2)_724" xfId="2414" xr:uid="{00000000-0005-0000-0000-0000E2080000}"/>
    <cellStyle name="_Лист1_Sheet1_Копия Замерные параметры_баланс-сводка_20 02 11 (2)_замерная" xfId="2415" xr:uid="{00000000-0005-0000-0000-0000E3080000}"/>
    <cellStyle name="_Лист1_Sheet1_Копия Замерные параметры_баланс-сводка_20 02 11 (2)_Лист3" xfId="2416" xr:uid="{00000000-0005-0000-0000-0000E4080000}"/>
    <cellStyle name="_Лист1_Sheet1_Копия Замерные параметры_баланс-сводка_20 02 11 (2)_Р-111." xfId="2417" xr:uid="{00000000-0005-0000-0000-0000E5080000}"/>
    <cellStyle name="_Лист1_Sheet1_Лист3" xfId="2418" xr:uid="{00000000-0005-0000-0000-0000E6080000}"/>
    <cellStyle name="_Лист1_Sheet1_Р-111." xfId="2419" xr:uid="{00000000-0005-0000-0000-0000E7080000}"/>
    <cellStyle name="_Лист1_Sum_GRF" xfId="2420" xr:uid="{00000000-0005-0000-0000-0000E8080000}"/>
    <cellStyle name="_Лист1_Sum_GRF 2" xfId="2421" xr:uid="{00000000-0005-0000-0000-0000E9080000}"/>
    <cellStyle name="_Лист1_Sum_GRF 2 2" xfId="2422" xr:uid="{00000000-0005-0000-0000-0000EA080000}"/>
    <cellStyle name="_Лист1_Sum_GRF 2 3" xfId="2423" xr:uid="{00000000-0005-0000-0000-0000EB080000}"/>
    <cellStyle name="_Лист1_Sum_GRF 2_724" xfId="2424" xr:uid="{00000000-0005-0000-0000-0000EC080000}"/>
    <cellStyle name="_Лист1_Sum_GRF 2_Р-111." xfId="2425" xr:uid="{00000000-0005-0000-0000-0000ED080000}"/>
    <cellStyle name="_Лист1_Sum_GRF 3" xfId="2426" xr:uid="{00000000-0005-0000-0000-0000EE080000}"/>
    <cellStyle name="_Лист1_Sum_GRF 4" xfId="2427" xr:uid="{00000000-0005-0000-0000-0000EF080000}"/>
    <cellStyle name="_Лист1_Sum_GRF_724" xfId="2428" xr:uid="{00000000-0005-0000-0000-0000F0080000}"/>
    <cellStyle name="_Лист1_Sum_GRF_замерная" xfId="2429" xr:uid="{00000000-0005-0000-0000-0000F1080000}"/>
    <cellStyle name="_Лист1_Sum_GRF_Копия Замерные параметры_баланс-сводка_20 02 11 (2)" xfId="2430" xr:uid="{00000000-0005-0000-0000-0000F2080000}"/>
    <cellStyle name="_Лист1_Sum_GRF_Копия Замерные параметры_баланс-сводка_20 02 11 (2) 2" xfId="2431" xr:uid="{00000000-0005-0000-0000-0000F3080000}"/>
    <cellStyle name="_Лист1_Sum_GRF_Копия Замерные параметры_баланс-сводка_20 02 11 (2) 2 2" xfId="2432" xr:uid="{00000000-0005-0000-0000-0000F4080000}"/>
    <cellStyle name="_Лист1_Sum_GRF_Копия Замерные параметры_баланс-сводка_20 02 11 (2) 2_724" xfId="2433" xr:uid="{00000000-0005-0000-0000-0000F5080000}"/>
    <cellStyle name="_Лист1_Sum_GRF_Копия Замерные параметры_баланс-сводка_20 02 11 (2) 2_Р-111." xfId="2434" xr:uid="{00000000-0005-0000-0000-0000F6080000}"/>
    <cellStyle name="_Лист1_Sum_GRF_Копия Замерные параметры_баланс-сводка_20 02 11 (2) 3" xfId="2435" xr:uid="{00000000-0005-0000-0000-0000F7080000}"/>
    <cellStyle name="_Лист1_Sum_GRF_Копия Замерные параметры_баланс-сводка_20 02 11 (2)_724" xfId="2436" xr:uid="{00000000-0005-0000-0000-0000F8080000}"/>
    <cellStyle name="_Лист1_Sum_GRF_Копия Замерные параметры_баланс-сводка_20 02 11 (2)_замерная" xfId="2437" xr:uid="{00000000-0005-0000-0000-0000F9080000}"/>
    <cellStyle name="_Лист1_Sum_GRF_Копия Замерные параметры_баланс-сводка_20 02 11 (2)_Лист3" xfId="2438" xr:uid="{00000000-0005-0000-0000-0000FA080000}"/>
    <cellStyle name="_Лист1_Sum_GRF_Копия Замерные параметры_баланс-сводка_20 02 11 (2)_Р-111." xfId="2439" xr:uid="{00000000-0005-0000-0000-0000FB080000}"/>
    <cellStyle name="_Лист1_Sum_GRF_Лист3" xfId="2440" xr:uid="{00000000-0005-0000-0000-0000FC080000}"/>
    <cellStyle name="_Лист1_Sum_GRF_Р-111." xfId="2441" xr:uid="{00000000-0005-0000-0000-0000FD080000}"/>
    <cellStyle name="_Лист1_wells" xfId="2442" xr:uid="{00000000-0005-0000-0000-0000FE080000}"/>
    <cellStyle name="_Лист1_wells 2" xfId="2443" xr:uid="{00000000-0005-0000-0000-0000FF080000}"/>
    <cellStyle name="_Лист1_wells 2 2" xfId="2444" xr:uid="{00000000-0005-0000-0000-000000090000}"/>
    <cellStyle name="_Лист1_wells 2 3" xfId="2445" xr:uid="{00000000-0005-0000-0000-000001090000}"/>
    <cellStyle name="_Лист1_wells 2_724" xfId="2446" xr:uid="{00000000-0005-0000-0000-000002090000}"/>
    <cellStyle name="_Лист1_wells 2_Р-111." xfId="2447" xr:uid="{00000000-0005-0000-0000-000003090000}"/>
    <cellStyle name="_Лист1_wells 3" xfId="2448" xr:uid="{00000000-0005-0000-0000-000004090000}"/>
    <cellStyle name="_Лист1_wells 4" xfId="2449" xr:uid="{00000000-0005-0000-0000-000005090000}"/>
    <cellStyle name="_Лист1_wells_724" xfId="2450" xr:uid="{00000000-0005-0000-0000-000006090000}"/>
    <cellStyle name="_Лист1_wells_замерная" xfId="2451" xr:uid="{00000000-0005-0000-0000-000007090000}"/>
    <cellStyle name="_Лист1_wells_Копия Замерные параметры_баланс-сводка_20 02 11 (2)" xfId="2452" xr:uid="{00000000-0005-0000-0000-000008090000}"/>
    <cellStyle name="_Лист1_wells_Копия Замерные параметры_баланс-сводка_20 02 11 (2) 2" xfId="2453" xr:uid="{00000000-0005-0000-0000-000009090000}"/>
    <cellStyle name="_Лист1_wells_Копия Замерные параметры_баланс-сводка_20 02 11 (2) 2 2" xfId="2454" xr:uid="{00000000-0005-0000-0000-00000A090000}"/>
    <cellStyle name="_Лист1_wells_Копия Замерные параметры_баланс-сводка_20 02 11 (2) 2_724" xfId="2455" xr:uid="{00000000-0005-0000-0000-00000B090000}"/>
    <cellStyle name="_Лист1_wells_Копия Замерные параметры_баланс-сводка_20 02 11 (2) 2_Р-111." xfId="2456" xr:uid="{00000000-0005-0000-0000-00000C090000}"/>
    <cellStyle name="_Лист1_wells_Копия Замерные параметры_баланс-сводка_20 02 11 (2) 3" xfId="2457" xr:uid="{00000000-0005-0000-0000-00000D090000}"/>
    <cellStyle name="_Лист1_wells_Копия Замерные параметры_баланс-сводка_20 02 11 (2)_724" xfId="2458" xr:uid="{00000000-0005-0000-0000-00000E090000}"/>
    <cellStyle name="_Лист1_wells_Копия Замерные параметры_баланс-сводка_20 02 11 (2)_замерная" xfId="2459" xr:uid="{00000000-0005-0000-0000-00000F090000}"/>
    <cellStyle name="_Лист1_wells_Копия Замерные параметры_баланс-сводка_20 02 11 (2)_Лист3" xfId="2460" xr:uid="{00000000-0005-0000-0000-000010090000}"/>
    <cellStyle name="_Лист1_wells_Копия Замерные параметры_баланс-сводка_20 02 11 (2)_Р-111." xfId="2461" xr:uid="{00000000-0005-0000-0000-000011090000}"/>
    <cellStyle name="_Лист1_wells_Лист3" xfId="2462" xr:uid="{00000000-0005-0000-0000-000012090000}"/>
    <cellStyle name="_Лист1_wells_Р-111." xfId="2463" xr:uid="{00000000-0005-0000-0000-000013090000}"/>
    <cellStyle name="_Лист1_ВЧНГ" xfId="2464" xr:uid="{00000000-0005-0000-0000-000014090000}"/>
    <cellStyle name="_Лист1_ВЧНГКМ" xfId="2465" xr:uid="{00000000-0005-0000-0000-000015090000}"/>
    <cellStyle name="_Лист1_ВЧНГКМ 2" xfId="2466" xr:uid="{00000000-0005-0000-0000-000016090000}"/>
    <cellStyle name="_Лист1_ВЧНГКМ 2 2" xfId="2467" xr:uid="{00000000-0005-0000-0000-000017090000}"/>
    <cellStyle name="_Лист1_ВЧНГКМ 2_замерная" xfId="2468" xr:uid="{00000000-0005-0000-0000-000018090000}"/>
    <cellStyle name="_Лист1_ВЧНГКМ 2_Лист3" xfId="2469" xr:uid="{00000000-0005-0000-0000-000019090000}"/>
    <cellStyle name="_Лист1_ВЧНГКМ 2_Лист3 2" xfId="2470" xr:uid="{00000000-0005-0000-0000-00001A090000}"/>
    <cellStyle name="_Лист1_ВЧНГКМ 2_Лист3 2 2" xfId="2471" xr:uid="{00000000-0005-0000-0000-00001B090000}"/>
    <cellStyle name="_Лист1_ВЧНГКМ 2_Лист3 2_замерная" xfId="2472" xr:uid="{00000000-0005-0000-0000-00001C090000}"/>
    <cellStyle name="_Лист1_ВЧНГКМ 3" xfId="2473" xr:uid="{00000000-0005-0000-0000-00001D090000}"/>
    <cellStyle name="_Лист1_ВЧНГКМ 3 2" xfId="2474" xr:uid="{00000000-0005-0000-0000-00001E090000}"/>
    <cellStyle name="_Лист1_ВЧНГКМ 3 2 2" xfId="2475" xr:uid="{00000000-0005-0000-0000-00001F090000}"/>
    <cellStyle name="_Лист1_ВЧНГКМ 3 2_замерная" xfId="2476" xr:uid="{00000000-0005-0000-0000-000020090000}"/>
    <cellStyle name="_Лист1_ВЧНГКМ_КАСКАД" xfId="2477" xr:uid="{00000000-0005-0000-0000-000021090000}"/>
    <cellStyle name="_Лист1_ВЧНГКМ_КАСКАД 2" xfId="2478" xr:uid="{00000000-0005-0000-0000-000022090000}"/>
    <cellStyle name="_Лист1_ВЧНГКМ_КАСКАД_замерная" xfId="2479" xr:uid="{00000000-0005-0000-0000-000023090000}"/>
    <cellStyle name="_Лист1_ВЧНГКМ_КАСКАД_Лист3" xfId="2480" xr:uid="{00000000-0005-0000-0000-000024090000}"/>
    <cellStyle name="_Лист1_ВЧНГКМ_КАСКАД_Лист3 2" xfId="2481" xr:uid="{00000000-0005-0000-0000-000025090000}"/>
    <cellStyle name="_Лист1_ВЧНГКМ_КАСКАД_Лист3 2 2" xfId="2482" xr:uid="{00000000-0005-0000-0000-000026090000}"/>
    <cellStyle name="_Лист1_ВЧНГКМ_КАСКАД_Лист3 2_замерная" xfId="2483" xr:uid="{00000000-0005-0000-0000-000027090000}"/>
    <cellStyle name="_Лист1_ВЧНГКМ_сводка по работе" xfId="2484" xr:uid="{00000000-0005-0000-0000-000028090000}"/>
    <cellStyle name="_Лист1_ВЧНГКМ_сводка по работе 2" xfId="2485" xr:uid="{00000000-0005-0000-0000-000029090000}"/>
    <cellStyle name="_Лист1_ВЧНГКМ_сводка по работе_замерная" xfId="2486" xr:uid="{00000000-0005-0000-0000-00002A090000}"/>
    <cellStyle name="_Лист1_ВЧНГКМ_сводка по работе_Лист3" xfId="2487" xr:uid="{00000000-0005-0000-0000-00002B090000}"/>
    <cellStyle name="_Лист1_ВЧНГКМ_сводка по работе_Лист3 2" xfId="2488" xr:uid="{00000000-0005-0000-0000-00002C090000}"/>
    <cellStyle name="_Лист1_ВЧНГКМ_сводка по работе_Лист3 2 2" xfId="2489" xr:uid="{00000000-0005-0000-0000-00002D090000}"/>
    <cellStyle name="_Лист1_ВЧНГКМ_сводка по работе_Лист3 2_замерная" xfId="2490" xr:uid="{00000000-0005-0000-0000-00002E090000}"/>
    <cellStyle name="_Лист1_Дебиты скважин (2)" xfId="2491" xr:uid="{00000000-0005-0000-0000-00002F090000}"/>
    <cellStyle name="_Лист1_Дебиты скважин (2) 2" xfId="2492" xr:uid="{00000000-0005-0000-0000-000030090000}"/>
    <cellStyle name="_Лист1_Дебиты скважин (2) 2 2" xfId="2493" xr:uid="{00000000-0005-0000-0000-000031090000}"/>
    <cellStyle name="_Лист1_Дебиты скважин (2) 2_замерная" xfId="2494" xr:uid="{00000000-0005-0000-0000-000032090000}"/>
    <cellStyle name="_Лист1_Дебиты скважин (2) 2_Лист3" xfId="2495" xr:uid="{00000000-0005-0000-0000-000033090000}"/>
    <cellStyle name="_Лист1_Дебиты скважин (2) 2_Лист3 2" xfId="2496" xr:uid="{00000000-0005-0000-0000-000034090000}"/>
    <cellStyle name="_Лист1_Дебиты скважин (2) 2_Лист3 2 2" xfId="2497" xr:uid="{00000000-0005-0000-0000-000035090000}"/>
    <cellStyle name="_Лист1_Дебиты скважин (2) 2_Лист3 2_замерная" xfId="2498" xr:uid="{00000000-0005-0000-0000-000036090000}"/>
    <cellStyle name="_Лист1_Дебиты скважин (2) 3" xfId="2499" xr:uid="{00000000-0005-0000-0000-000037090000}"/>
    <cellStyle name="_Лист1_Дебиты скважин (2) 3 2" xfId="2500" xr:uid="{00000000-0005-0000-0000-000038090000}"/>
    <cellStyle name="_Лист1_Дебиты скважин (2) 3 2 2" xfId="2501" xr:uid="{00000000-0005-0000-0000-000039090000}"/>
    <cellStyle name="_Лист1_Дебиты скважин (2) 3 2_замерная" xfId="2502" xr:uid="{00000000-0005-0000-0000-00003A090000}"/>
    <cellStyle name="_Лист1_Дебиты скважин (2)_КАСКАД" xfId="2503" xr:uid="{00000000-0005-0000-0000-00003B090000}"/>
    <cellStyle name="_Лист1_Дебиты скважин (2)_КАСКАД 2" xfId="2504" xr:uid="{00000000-0005-0000-0000-00003C090000}"/>
    <cellStyle name="_Лист1_Дебиты скважин (2)_КАСКАД_замерная" xfId="2505" xr:uid="{00000000-0005-0000-0000-00003D090000}"/>
    <cellStyle name="_Лист1_Дебиты скважин (2)_КАСКАД_Лист3" xfId="2506" xr:uid="{00000000-0005-0000-0000-00003E090000}"/>
    <cellStyle name="_Лист1_Дебиты скважин (2)_КАСКАД_Лист3 2" xfId="2507" xr:uid="{00000000-0005-0000-0000-00003F090000}"/>
    <cellStyle name="_Лист1_Дебиты скважин (2)_КАСКАД_Лист3 2 2" xfId="2508" xr:uid="{00000000-0005-0000-0000-000040090000}"/>
    <cellStyle name="_Лист1_Дебиты скважин (2)_КАСКАД_Лист3 2_замерная" xfId="2509" xr:uid="{00000000-0005-0000-0000-000041090000}"/>
    <cellStyle name="_Лист1_Дебиты скважин (2)_сводка по работе" xfId="2510" xr:uid="{00000000-0005-0000-0000-000042090000}"/>
    <cellStyle name="_Лист1_Дебиты скважин (2)_сводка по работе 2" xfId="2511" xr:uid="{00000000-0005-0000-0000-000043090000}"/>
    <cellStyle name="_Лист1_Дебиты скважин (2)_сводка по работе_замерная" xfId="2512" xr:uid="{00000000-0005-0000-0000-000044090000}"/>
    <cellStyle name="_Лист1_Дебиты скважин (2)_сводка по работе_Лист3" xfId="2513" xr:uid="{00000000-0005-0000-0000-000045090000}"/>
    <cellStyle name="_Лист1_Дебиты скважин (2)_сводка по работе_Лист3 2" xfId="2514" xr:uid="{00000000-0005-0000-0000-000046090000}"/>
    <cellStyle name="_Лист1_Дебиты скважин (2)_сводка по работе_Лист3 2 2" xfId="2515" xr:uid="{00000000-0005-0000-0000-000047090000}"/>
    <cellStyle name="_Лист1_Дебиты скважин (2)_сводка по работе_Лист3 2_замерная" xfId="2516" xr:uid="{00000000-0005-0000-0000-000048090000}"/>
    <cellStyle name="_Лист1_замерная" xfId="2517" xr:uid="{00000000-0005-0000-0000-000049090000}"/>
    <cellStyle name="_Лист1_Копия Замерные параметры_баланс-сводка_20 02 11 (2)" xfId="2518" xr:uid="{00000000-0005-0000-0000-00004A090000}"/>
    <cellStyle name="_Лист1_Копия Замерные параметры_баланс-сводка_20 02 11 (2) 2" xfId="2519" xr:uid="{00000000-0005-0000-0000-00004B090000}"/>
    <cellStyle name="_Лист1_Копия Замерные параметры_баланс-сводка_20 02 11 (2) 2 2" xfId="2520" xr:uid="{00000000-0005-0000-0000-00004C090000}"/>
    <cellStyle name="_Лист1_Копия Замерные параметры_баланс-сводка_20 02 11 (2) 2_724" xfId="2521" xr:uid="{00000000-0005-0000-0000-00004D090000}"/>
    <cellStyle name="_Лист1_Копия Замерные параметры_баланс-сводка_20 02 11 (2) 2_Р-111." xfId="2522" xr:uid="{00000000-0005-0000-0000-00004E090000}"/>
    <cellStyle name="_Лист1_Копия Замерные параметры_баланс-сводка_20 02 11 (2) 3" xfId="2523" xr:uid="{00000000-0005-0000-0000-00004F090000}"/>
    <cellStyle name="_Лист1_Копия Замерные параметры_баланс-сводка_20 02 11 (2)_724" xfId="2524" xr:uid="{00000000-0005-0000-0000-000050090000}"/>
    <cellStyle name="_Лист1_Копия Замерные параметры_баланс-сводка_20 02 11 (2)_замерная" xfId="2525" xr:uid="{00000000-0005-0000-0000-000051090000}"/>
    <cellStyle name="_Лист1_Копия Замерные параметры_баланс-сводка_20 02 11 (2)_Лист3" xfId="2526" xr:uid="{00000000-0005-0000-0000-000052090000}"/>
    <cellStyle name="_Лист1_Копия Замерные параметры_баланс-сводка_20 02 11 (2)_Р-111." xfId="2527" xr:uid="{00000000-0005-0000-0000-000053090000}"/>
    <cellStyle name="_Лист1_КСА" xfId="2528" xr:uid="{00000000-0005-0000-0000-000054090000}"/>
    <cellStyle name="_Лист1_КСА 2" xfId="2529" xr:uid="{00000000-0005-0000-0000-000055090000}"/>
    <cellStyle name="_Лист1_КСА 2 2" xfId="2530" xr:uid="{00000000-0005-0000-0000-000056090000}"/>
    <cellStyle name="_Лист1_КСА 2_замерная" xfId="2531" xr:uid="{00000000-0005-0000-0000-000057090000}"/>
    <cellStyle name="_Лист1_КСА 2_Лист3" xfId="2532" xr:uid="{00000000-0005-0000-0000-000058090000}"/>
    <cellStyle name="_Лист1_КСА 2_Лист3 2" xfId="2533" xr:uid="{00000000-0005-0000-0000-000059090000}"/>
    <cellStyle name="_Лист1_КСА 2_Лист3 2 2" xfId="2534" xr:uid="{00000000-0005-0000-0000-00005A090000}"/>
    <cellStyle name="_Лист1_КСА 2_Лист3 2_замерная" xfId="2535" xr:uid="{00000000-0005-0000-0000-00005B090000}"/>
    <cellStyle name="_Лист1_КСА 3" xfId="2536" xr:uid="{00000000-0005-0000-0000-00005C090000}"/>
    <cellStyle name="_Лист1_КСА 3 2" xfId="2537" xr:uid="{00000000-0005-0000-0000-00005D090000}"/>
    <cellStyle name="_Лист1_КСА 3 2 2" xfId="2538" xr:uid="{00000000-0005-0000-0000-00005E090000}"/>
    <cellStyle name="_Лист1_КСА 3 2_замерная" xfId="2539" xr:uid="{00000000-0005-0000-0000-00005F090000}"/>
    <cellStyle name="_Лист1_КСА_КАСКАД" xfId="2540" xr:uid="{00000000-0005-0000-0000-000060090000}"/>
    <cellStyle name="_Лист1_КСА_КАСКАД 2" xfId="2541" xr:uid="{00000000-0005-0000-0000-000061090000}"/>
    <cellStyle name="_Лист1_КСА_КАСКАД_замерная" xfId="2542" xr:uid="{00000000-0005-0000-0000-000062090000}"/>
    <cellStyle name="_Лист1_КСА_КАСКАД_Лист3" xfId="2543" xr:uid="{00000000-0005-0000-0000-000063090000}"/>
    <cellStyle name="_Лист1_КСА_КАСКАД_Лист3 2" xfId="2544" xr:uid="{00000000-0005-0000-0000-000064090000}"/>
    <cellStyle name="_Лист1_КСА_КАСКАД_Лист3 2 2" xfId="2545" xr:uid="{00000000-0005-0000-0000-000065090000}"/>
    <cellStyle name="_Лист1_КСА_КАСКАД_Лист3 2_замерная" xfId="2546" xr:uid="{00000000-0005-0000-0000-000066090000}"/>
    <cellStyle name="_Лист1_КСА_сводка по работе" xfId="2547" xr:uid="{00000000-0005-0000-0000-000067090000}"/>
    <cellStyle name="_Лист1_КСА_сводка по работе 2" xfId="2548" xr:uid="{00000000-0005-0000-0000-000068090000}"/>
    <cellStyle name="_Лист1_КСА_сводка по работе_замерная" xfId="2549" xr:uid="{00000000-0005-0000-0000-000069090000}"/>
    <cellStyle name="_Лист1_Лист1" xfId="2550" xr:uid="{00000000-0005-0000-0000-00006A090000}"/>
    <cellStyle name="_Лист1_Лист1 2" xfId="2551" xr:uid="{00000000-0005-0000-0000-00006B090000}"/>
    <cellStyle name="_Лист1_Лист1 2 2" xfId="2552" xr:uid="{00000000-0005-0000-0000-00006C090000}"/>
    <cellStyle name="_Лист1_Лист1 2_замерная" xfId="2553" xr:uid="{00000000-0005-0000-0000-00006D090000}"/>
    <cellStyle name="_Лист1_Лист1 3" xfId="2554" xr:uid="{00000000-0005-0000-0000-00006E090000}"/>
    <cellStyle name="_Лист1_Лист1_КАСКАД" xfId="2555" xr:uid="{00000000-0005-0000-0000-00006F090000}"/>
    <cellStyle name="_Лист1_Лист1_КАСКАД 2" xfId="2556" xr:uid="{00000000-0005-0000-0000-000070090000}"/>
    <cellStyle name="_Лист1_Лист1_КАСКАД_замерная" xfId="2557" xr:uid="{00000000-0005-0000-0000-000071090000}"/>
    <cellStyle name="_Лист1_Лист1_сводка по работе" xfId="2558" xr:uid="{00000000-0005-0000-0000-000072090000}"/>
    <cellStyle name="_Лист1_Лист1_сводка по работе 2" xfId="2559" xr:uid="{00000000-0005-0000-0000-000073090000}"/>
    <cellStyle name="_Лист1_Лист1_сводка по работе_замерная" xfId="2560" xr:uid="{00000000-0005-0000-0000-000074090000}"/>
    <cellStyle name="_Лист1_Лист3" xfId="2561" xr:uid="{00000000-0005-0000-0000-000075090000}"/>
    <cellStyle name="_Лист1_Р-111." xfId="2562" xr:uid="{00000000-0005-0000-0000-000076090000}"/>
    <cellStyle name="_Лист1_Свод по вводу" xfId="2563" xr:uid="{00000000-0005-0000-0000-000077090000}"/>
    <cellStyle name="_Лист1_Свод по вводу 2" xfId="2564" xr:uid="{00000000-0005-0000-0000-000078090000}"/>
    <cellStyle name="_Лист1_Свод по вводу 2 2" xfId="2565" xr:uid="{00000000-0005-0000-0000-000079090000}"/>
    <cellStyle name="_Лист1_Свод по вводу 2_замерная" xfId="2566" xr:uid="{00000000-0005-0000-0000-00007A090000}"/>
    <cellStyle name="_Лист1_Свод по вводу 3" xfId="2567" xr:uid="{00000000-0005-0000-0000-00007B090000}"/>
    <cellStyle name="_Лист1_Свод по вводу_КАСКАД" xfId="2568" xr:uid="{00000000-0005-0000-0000-00007C090000}"/>
    <cellStyle name="_Лист1_Свод по вводу_КАСКАД 2" xfId="2569" xr:uid="{00000000-0005-0000-0000-00007D090000}"/>
    <cellStyle name="_Лист1_Свод по вводу_КАСКАД_замерная" xfId="2570" xr:uid="{00000000-0005-0000-0000-00007E090000}"/>
    <cellStyle name="_Лист1_Свод по вводу_сводка по работе" xfId="2571" xr:uid="{00000000-0005-0000-0000-00007F090000}"/>
    <cellStyle name="_Лист1_Свод по вводу_сводка по работе 2" xfId="2572" xr:uid="{00000000-0005-0000-0000-000080090000}"/>
    <cellStyle name="_Лист1_Свод по вводу_сводка по работе_замерная" xfId="2573" xr:uid="{00000000-0005-0000-0000-000081090000}"/>
    <cellStyle name="_Лист1_Сравнение с ТННЦ" xfId="2574" xr:uid="{00000000-0005-0000-0000-000082090000}"/>
    <cellStyle name="_Лист1_Сравнение с ТННЦ 2" xfId="2575" xr:uid="{00000000-0005-0000-0000-000083090000}"/>
    <cellStyle name="_Лист1_Сравнение с ТННЦ 2 2" xfId="2576" xr:uid="{00000000-0005-0000-0000-000084090000}"/>
    <cellStyle name="_Лист1_Сравнение с ТННЦ 2_замерная" xfId="2577" xr:uid="{00000000-0005-0000-0000-000085090000}"/>
    <cellStyle name="_Лист1_Сравнение с ТННЦ 3" xfId="2578" xr:uid="{00000000-0005-0000-0000-000086090000}"/>
    <cellStyle name="_Лист1_Сравнение с ТННЦ_КАСКАД" xfId="2579" xr:uid="{00000000-0005-0000-0000-000087090000}"/>
    <cellStyle name="_Лист1_Сравнение с ТННЦ_КАСКАД 2" xfId="2580" xr:uid="{00000000-0005-0000-0000-000088090000}"/>
    <cellStyle name="_Лист1_Сравнение с ТННЦ_КАСКАД_замерная" xfId="2581" xr:uid="{00000000-0005-0000-0000-000089090000}"/>
    <cellStyle name="_Лист1_Сравнение с ТННЦ_сводка по работе" xfId="2582" xr:uid="{00000000-0005-0000-0000-00008A090000}"/>
    <cellStyle name="_Лист1_Сравнение с ТННЦ_сводка по работе 2" xfId="2583" xr:uid="{00000000-0005-0000-0000-00008B090000}"/>
    <cellStyle name="_Лист1_Сравнение с ТННЦ_сводка по работе_замерная" xfId="2584" xr:uid="{00000000-0005-0000-0000-00008C090000}"/>
    <cellStyle name="_Лист4" xfId="2585" xr:uid="{00000000-0005-0000-0000-00008D090000}"/>
    <cellStyle name="_Лист4 2" xfId="2586" xr:uid="{00000000-0005-0000-0000-00008E090000}"/>
    <cellStyle name="_Лист4 2 2" xfId="2587" xr:uid="{00000000-0005-0000-0000-00008F090000}"/>
    <cellStyle name="_Лист4 2_замерная" xfId="2588" xr:uid="{00000000-0005-0000-0000-000090090000}"/>
    <cellStyle name="_Лист4 3" xfId="2589" xr:uid="{00000000-0005-0000-0000-000091090000}"/>
    <cellStyle name="_Лист4_КАСКАД" xfId="2590" xr:uid="{00000000-0005-0000-0000-000092090000}"/>
    <cellStyle name="_Лист4_КАСКАД 2" xfId="2591" xr:uid="{00000000-0005-0000-0000-000093090000}"/>
    <cellStyle name="_Лист4_КАСКАД_замерная" xfId="2592" xr:uid="{00000000-0005-0000-0000-000094090000}"/>
    <cellStyle name="_Лист4_сводка по работе" xfId="2593" xr:uid="{00000000-0005-0000-0000-000095090000}"/>
    <cellStyle name="_Лист4_сводка по работе 2" xfId="2594" xr:uid="{00000000-0005-0000-0000-000096090000}"/>
    <cellStyle name="_Лист4_сводка по работе_замерная" xfId="2595" xr:uid="{00000000-0005-0000-0000-000097090000}"/>
    <cellStyle name="_Начальный дебит нефти" xfId="2596" xr:uid="{00000000-0005-0000-0000-000098090000}"/>
    <cellStyle name="_Начальный дебит нефти 2" xfId="2597" xr:uid="{00000000-0005-0000-0000-000099090000}"/>
    <cellStyle name="_Начальный дебит нефти 2 2" xfId="2598" xr:uid="{00000000-0005-0000-0000-00009A090000}"/>
    <cellStyle name="_Начальный дебит нефти 2_724" xfId="2599" xr:uid="{00000000-0005-0000-0000-00009B090000}"/>
    <cellStyle name="_Начальный дебит нефти 2_Р-111." xfId="2600" xr:uid="{00000000-0005-0000-0000-00009C090000}"/>
    <cellStyle name="_Начальный дебит нефти 3" xfId="2601" xr:uid="{00000000-0005-0000-0000-00009D090000}"/>
    <cellStyle name="_Начальный дебит нефти_724" xfId="2602" xr:uid="{00000000-0005-0000-0000-00009E090000}"/>
    <cellStyle name="_Начальный дебит нефти_замерная" xfId="2603" xr:uid="{00000000-0005-0000-0000-00009F090000}"/>
    <cellStyle name="_Начальный дебит нефти_Копия Замерные параметры_баланс-сводка_20 02 11 (2)" xfId="2604" xr:uid="{00000000-0005-0000-0000-0000A0090000}"/>
    <cellStyle name="_Начальный дебит нефти_Копия Замерные параметры_баланс-сводка_20 02 11 (2) 2" xfId="2605" xr:uid="{00000000-0005-0000-0000-0000A1090000}"/>
    <cellStyle name="_Начальный дебит нефти_Копия Замерные параметры_баланс-сводка_20 02 11 (2) 2 2" xfId="2606" xr:uid="{00000000-0005-0000-0000-0000A2090000}"/>
    <cellStyle name="_Начальный дебит нефти_Копия Замерные параметры_баланс-сводка_20 02 11 (2) 2_724" xfId="2607" xr:uid="{00000000-0005-0000-0000-0000A3090000}"/>
    <cellStyle name="_Начальный дебит нефти_Копия Замерные параметры_баланс-сводка_20 02 11 (2) 2_Р-111." xfId="2608" xr:uid="{00000000-0005-0000-0000-0000A4090000}"/>
    <cellStyle name="_Начальный дебит нефти_Копия Замерные параметры_баланс-сводка_20 02 11 (2) 3" xfId="2609" xr:uid="{00000000-0005-0000-0000-0000A5090000}"/>
    <cellStyle name="_Начальный дебит нефти_Копия Замерные параметры_баланс-сводка_20 02 11 (2)_724" xfId="2610" xr:uid="{00000000-0005-0000-0000-0000A6090000}"/>
    <cellStyle name="_Начальный дебит нефти_Копия Замерные параметры_баланс-сводка_20 02 11 (2)_замерная" xfId="2611" xr:uid="{00000000-0005-0000-0000-0000A7090000}"/>
    <cellStyle name="_Начальный дебит нефти_Копия Замерные параметры_баланс-сводка_20 02 11 (2)_Р-111." xfId="2612" xr:uid="{00000000-0005-0000-0000-0000A8090000}"/>
    <cellStyle name="_Начальный дебит нефти_Р-111." xfId="2613" xr:uid="{00000000-0005-0000-0000-0000A9090000}"/>
    <cellStyle name="_новые долота Smit на 2.01.08г" xfId="2614" xr:uid="{00000000-0005-0000-0000-0000AA090000}"/>
    <cellStyle name="_Оценочный лист" xfId="2615" xr:uid="{00000000-0005-0000-0000-0000AB090000}"/>
    <cellStyle name="_Оценочный лист 2" xfId="2616" xr:uid="{00000000-0005-0000-0000-0000AC090000}"/>
    <cellStyle name="_Оценочный лист 2 2" xfId="2617" xr:uid="{00000000-0005-0000-0000-0000AD090000}"/>
    <cellStyle name="_Оценочный лист 2_замерная" xfId="2618" xr:uid="{00000000-0005-0000-0000-0000AE090000}"/>
    <cellStyle name="_Оценочный лист 3" xfId="2619" xr:uid="{00000000-0005-0000-0000-0000AF090000}"/>
    <cellStyle name="_Оценочный лист_1" xfId="2620" xr:uid="{00000000-0005-0000-0000-0000B0090000}"/>
    <cellStyle name="_Оценочный лист_КАСКАД" xfId="2621" xr:uid="{00000000-0005-0000-0000-0000B1090000}"/>
    <cellStyle name="_Оценочный лист_КАСКАД 2" xfId="2622" xr:uid="{00000000-0005-0000-0000-0000B2090000}"/>
    <cellStyle name="_Оценочный лист_КАСКАД_замерная" xfId="2623" xr:uid="{00000000-0005-0000-0000-0000B3090000}"/>
    <cellStyle name="_Оценочный лист_сводка по работе" xfId="2624" xr:uid="{00000000-0005-0000-0000-0000B4090000}"/>
    <cellStyle name="_Оценочный лист_сводка по работе 2" xfId="2625" xr:uid="{00000000-0005-0000-0000-0000B5090000}"/>
    <cellStyle name="_Оценочный лист_сводка по работе_замерная" xfId="2626" xr:uid="{00000000-0005-0000-0000-0000B6090000}"/>
    <cellStyle name="_ППД" xfId="2627" xr:uid="{00000000-0005-0000-0000-0000B7090000}"/>
    <cellStyle name="_ППД 2" xfId="2628" xr:uid="{00000000-0005-0000-0000-0000B8090000}"/>
    <cellStyle name="_ППД 2 2" xfId="2629" xr:uid="{00000000-0005-0000-0000-0000B9090000}"/>
    <cellStyle name="_ППД 2_724" xfId="2630" xr:uid="{00000000-0005-0000-0000-0000BA090000}"/>
    <cellStyle name="_ППД 2_Р-111." xfId="2631" xr:uid="{00000000-0005-0000-0000-0000BB090000}"/>
    <cellStyle name="_ППД 3" xfId="2632" xr:uid="{00000000-0005-0000-0000-0000BC090000}"/>
    <cellStyle name="_ППД_724" xfId="2633" xr:uid="{00000000-0005-0000-0000-0000BD090000}"/>
    <cellStyle name="_ППД_замерная" xfId="2634" xr:uid="{00000000-0005-0000-0000-0000BE090000}"/>
    <cellStyle name="_ППД_Копия Замерные параметры_баланс-сводка_20 02 11 (2)" xfId="2635" xr:uid="{00000000-0005-0000-0000-0000BF090000}"/>
    <cellStyle name="_ППД_Копия Замерные параметры_баланс-сводка_20 02 11 (2) 2" xfId="2636" xr:uid="{00000000-0005-0000-0000-0000C0090000}"/>
    <cellStyle name="_ППД_Копия Замерные параметры_баланс-сводка_20 02 11 (2) 2 2" xfId="2637" xr:uid="{00000000-0005-0000-0000-0000C1090000}"/>
    <cellStyle name="_ППД_Копия Замерные параметры_баланс-сводка_20 02 11 (2) 2_724" xfId="2638" xr:uid="{00000000-0005-0000-0000-0000C2090000}"/>
    <cellStyle name="_ППД_Копия Замерные параметры_баланс-сводка_20 02 11 (2) 2_Р-111." xfId="2639" xr:uid="{00000000-0005-0000-0000-0000C3090000}"/>
    <cellStyle name="_ППД_Копия Замерные параметры_баланс-сводка_20 02 11 (2) 3" xfId="2640" xr:uid="{00000000-0005-0000-0000-0000C4090000}"/>
    <cellStyle name="_ППД_Копия Замерные параметры_баланс-сводка_20 02 11 (2)_724" xfId="2641" xr:uid="{00000000-0005-0000-0000-0000C5090000}"/>
    <cellStyle name="_ППД_Копия Замерные параметры_баланс-сводка_20 02 11 (2)_замерная" xfId="2642" xr:uid="{00000000-0005-0000-0000-0000C6090000}"/>
    <cellStyle name="_ППД_Копия Замерные параметры_баланс-сводка_20 02 11 (2)_Р-111." xfId="2643" xr:uid="{00000000-0005-0000-0000-0000C7090000}"/>
    <cellStyle name="_ППД_Р-111." xfId="2644" xr:uid="{00000000-0005-0000-0000-0000C8090000}"/>
    <cellStyle name="_Пятилетка ПЕ Север 2006-2010  2 вариант 06.06" xfId="2645" xr:uid="{00000000-0005-0000-0000-0000C9090000}"/>
    <cellStyle name="_Расчёт 20.07.2004 г_расчёт" xfId="32302" xr:uid="{00000000-0005-0000-0000-0000CA090000}"/>
    <cellStyle name="_Расчет добычи Москва на год по GFO -6 факт июнь" xfId="2646" xr:uid="{00000000-0005-0000-0000-0000CB090000}"/>
    <cellStyle name="_Расчет добычи на год ооопомесячно" xfId="2647" xr:uid="{00000000-0005-0000-0000-0000CC090000}"/>
    <cellStyle name="_Расчет добычи на год помесячно" xfId="2648" xr:uid="{00000000-0005-0000-0000-0000CD090000}"/>
    <cellStyle name="_расчёт на 18-00" xfId="2649" xr:uid="{00000000-0005-0000-0000-0000CE090000}"/>
    <cellStyle name="_расчёт на 18-00 2" xfId="2650" xr:uid="{00000000-0005-0000-0000-0000CF090000}"/>
    <cellStyle name="_расчёт на 18-00_724" xfId="2651" xr:uid="{00000000-0005-0000-0000-0000D0090000}"/>
    <cellStyle name="_расчёт на 18-00_Р-111." xfId="2652" xr:uid="{00000000-0005-0000-0000-0000D1090000}"/>
    <cellStyle name="_Расчет_добычи" xfId="2653" xr:uid="{00000000-0005-0000-0000-0000D2090000}"/>
    <cellStyle name="_Расчет_добычи 2" xfId="2654" xr:uid="{00000000-0005-0000-0000-0000D3090000}"/>
    <cellStyle name="_Расчет_добычи 2 2" xfId="2655" xr:uid="{00000000-0005-0000-0000-0000D4090000}"/>
    <cellStyle name="_Расчет_добычи 2_замерная" xfId="2656" xr:uid="{00000000-0005-0000-0000-0000D5090000}"/>
    <cellStyle name="_Расчет_добычи 3" xfId="2657" xr:uid="{00000000-0005-0000-0000-0000D6090000}"/>
    <cellStyle name="_Расчет_добычи_КАСКАД" xfId="2658" xr:uid="{00000000-0005-0000-0000-0000D7090000}"/>
    <cellStyle name="_Расчет_добычи_КАСКАД 2" xfId="2659" xr:uid="{00000000-0005-0000-0000-0000D8090000}"/>
    <cellStyle name="_Расчет_добычи_КАСКАД_замерная" xfId="2660" xr:uid="{00000000-0005-0000-0000-0000D9090000}"/>
    <cellStyle name="_Расчет_добычи_сводка по работе" xfId="2661" xr:uid="{00000000-0005-0000-0000-0000DA090000}"/>
    <cellStyle name="_Расчет_добычи_сводка по работе 2" xfId="2662" xr:uid="{00000000-0005-0000-0000-0000DB090000}"/>
    <cellStyle name="_Расчет_добычи_сводка по работе_замерная" xfId="2663" xr:uid="{00000000-0005-0000-0000-0000DC090000}"/>
    <cellStyle name="_РД 2004 (Гордеев вх34500) 14.07.03-6" xfId="2664" xr:uid="{00000000-0005-0000-0000-0000DD090000}"/>
    <cellStyle name="_РД 2004 (Гордеев вх34500) 14.07.03-6 2" xfId="2665" xr:uid="{00000000-0005-0000-0000-0000DE090000}"/>
    <cellStyle name="_РД 2004 (Гордеев вх34500) 14.07.03-6 2 2" xfId="2666" xr:uid="{00000000-0005-0000-0000-0000DF090000}"/>
    <cellStyle name="_РД 2004 (Гордеев вх34500) 14.07.03-6 2_замерная" xfId="2667" xr:uid="{00000000-0005-0000-0000-0000E0090000}"/>
    <cellStyle name="_РД 2004 (Гордеев вх34500) 14.07.03-6 3" xfId="2668" xr:uid="{00000000-0005-0000-0000-0000E1090000}"/>
    <cellStyle name="_РД 2004 (Гордеев вх34500) 14.07.03-6_КАСКАД" xfId="2669" xr:uid="{00000000-0005-0000-0000-0000E2090000}"/>
    <cellStyle name="_РД 2004 (Гордеев вх34500) 14.07.03-6_КАСКАД 2" xfId="2670" xr:uid="{00000000-0005-0000-0000-0000E3090000}"/>
    <cellStyle name="_РД 2004 (Гордеев вх34500) 14.07.03-6_КАСКАД_замерная" xfId="2671" xr:uid="{00000000-0005-0000-0000-0000E4090000}"/>
    <cellStyle name="_РД 2004 (Гордеев вх34500) 14.07.03-6_сводка по работе" xfId="2672" xr:uid="{00000000-0005-0000-0000-0000E5090000}"/>
    <cellStyle name="_РД 2004 (Гордеев вх34500) 14.07.03-6_сводка по работе 2" xfId="2673" xr:uid="{00000000-0005-0000-0000-0000E6090000}"/>
    <cellStyle name="_РД 2004 (Гордеев вх34500) 14.07.03-6_сводка по работе_замерная" xfId="2674" xr:uid="{00000000-0005-0000-0000-0000E7090000}"/>
    <cellStyle name="_РД 2004 02-04-04_ 2900_последний" xfId="2675" xr:uid="{00000000-0005-0000-0000-0000E8090000}"/>
    <cellStyle name="_РД 2004 02-04-04_ 2900_последний 2" xfId="2676" xr:uid="{00000000-0005-0000-0000-0000E9090000}"/>
    <cellStyle name="_РД 2004 02-04-04_ 2900_последний 2 2" xfId="2677" xr:uid="{00000000-0005-0000-0000-0000EA090000}"/>
    <cellStyle name="_РД 2004 02-04-04_ 2900_последний 2_замерная" xfId="2678" xr:uid="{00000000-0005-0000-0000-0000EB090000}"/>
    <cellStyle name="_РД 2004 02-04-04_ 2900_последний 3" xfId="2679" xr:uid="{00000000-0005-0000-0000-0000EC090000}"/>
    <cellStyle name="_РД 2004 02-04-04_ 2900_последний_КАСКАД" xfId="2680" xr:uid="{00000000-0005-0000-0000-0000ED090000}"/>
    <cellStyle name="_РД 2004 02-04-04_ 2900_последний_КАСКАД 2" xfId="2681" xr:uid="{00000000-0005-0000-0000-0000EE090000}"/>
    <cellStyle name="_РД 2004 02-04-04_ 2900_последний_КАСКАД_замерная" xfId="2682" xr:uid="{00000000-0005-0000-0000-0000EF090000}"/>
    <cellStyle name="_РД 2004 02-04-04_ 2900_последний_сводка по работе" xfId="2683" xr:uid="{00000000-0005-0000-0000-0000F0090000}"/>
    <cellStyle name="_РД 2004 02-04-04_ 2900_последний_сводка по работе 2" xfId="2684" xr:uid="{00000000-0005-0000-0000-0000F1090000}"/>
    <cellStyle name="_РД 2004 02-04-04_ 2900_последний_сводка по работе_замерная" xfId="2685" xr:uid="{00000000-0005-0000-0000-0000F2090000}"/>
    <cellStyle name="_РД 2004 03-04-04_ 2900" xfId="2686" xr:uid="{00000000-0005-0000-0000-0000F3090000}"/>
    <cellStyle name="_РД 2004 03-04-04_ 2900 2" xfId="2687" xr:uid="{00000000-0005-0000-0000-0000F4090000}"/>
    <cellStyle name="_РД 2004 03-04-04_ 2900 2 2" xfId="2688" xr:uid="{00000000-0005-0000-0000-0000F5090000}"/>
    <cellStyle name="_РД 2004 03-04-04_ 2900 2_замерная" xfId="2689" xr:uid="{00000000-0005-0000-0000-0000F6090000}"/>
    <cellStyle name="_РД 2004 03-04-04_ 2900 3" xfId="2690" xr:uid="{00000000-0005-0000-0000-0000F7090000}"/>
    <cellStyle name="_РД 2004 03-04-04_ 2900_КАСКАД" xfId="2691" xr:uid="{00000000-0005-0000-0000-0000F8090000}"/>
    <cellStyle name="_РД 2004 03-04-04_ 2900_КАСКАД 2" xfId="2692" xr:uid="{00000000-0005-0000-0000-0000F9090000}"/>
    <cellStyle name="_РД 2004 03-04-04_ 2900_КАСКАД_замерная" xfId="2693" xr:uid="{00000000-0005-0000-0000-0000FA090000}"/>
    <cellStyle name="_РД 2004 03-04-04_ 2900_сводка по работе" xfId="2694" xr:uid="{00000000-0005-0000-0000-0000FB090000}"/>
    <cellStyle name="_РД 2004 03-04-04_ 2900_сводка по работе 2" xfId="2695" xr:uid="{00000000-0005-0000-0000-0000FC090000}"/>
    <cellStyle name="_РД 2004 03-04-04_ 2900_сводка по работе_замерная" xfId="2696" xr:uid="{00000000-0005-0000-0000-0000FD090000}"/>
    <cellStyle name="_РД 2004 03-04-04_ 2950" xfId="2697" xr:uid="{00000000-0005-0000-0000-0000FE090000}"/>
    <cellStyle name="_РД 2004 03-04-04_ 2950 2" xfId="2698" xr:uid="{00000000-0005-0000-0000-0000FF090000}"/>
    <cellStyle name="_РД 2004 03-04-04_ 2950 2 2" xfId="2699" xr:uid="{00000000-0005-0000-0000-0000000A0000}"/>
    <cellStyle name="_РД 2004 03-04-04_ 2950 2_замерная" xfId="2700" xr:uid="{00000000-0005-0000-0000-0000010A0000}"/>
    <cellStyle name="_РД 2004 03-04-04_ 2950 3" xfId="2701" xr:uid="{00000000-0005-0000-0000-0000020A0000}"/>
    <cellStyle name="_РД 2004 03-04-04_ 2950_КАСКАД" xfId="2702" xr:uid="{00000000-0005-0000-0000-0000030A0000}"/>
    <cellStyle name="_РД 2004 03-04-04_ 2950_КАСКАД 2" xfId="2703" xr:uid="{00000000-0005-0000-0000-0000040A0000}"/>
    <cellStyle name="_РД 2004 03-04-04_ 2950_КАСКАД_замерная" xfId="2704" xr:uid="{00000000-0005-0000-0000-0000050A0000}"/>
    <cellStyle name="_РД 2004 03-04-04_ 2950_сводка по работе" xfId="2705" xr:uid="{00000000-0005-0000-0000-0000060A0000}"/>
    <cellStyle name="_РД 2004 03-04-04_ 2950_сводка по работе 2" xfId="2706" xr:uid="{00000000-0005-0000-0000-0000070A0000}"/>
    <cellStyle name="_РД 2004 03-04-04_ 2950_сводка по работе_замерная" xfId="2707" xr:uid="{00000000-0005-0000-0000-0000080A0000}"/>
    <cellStyle name="_РД 2004 06-08-03(с 2005-2006)" xfId="2708" xr:uid="{00000000-0005-0000-0000-0000090A0000}"/>
    <cellStyle name="_РД 2004 06-08-03(с 2005-2006) 2" xfId="2709" xr:uid="{00000000-0005-0000-0000-00000A0A0000}"/>
    <cellStyle name="_РД 2004 06-08-03(с 2005-2006) 2 2" xfId="2710" xr:uid="{00000000-0005-0000-0000-00000B0A0000}"/>
    <cellStyle name="_РД 2004 06-08-03(с 2005-2006) 2_замерная" xfId="2711" xr:uid="{00000000-0005-0000-0000-00000C0A0000}"/>
    <cellStyle name="_РД 2004 06-08-03(с 2005-2006) 3" xfId="2712" xr:uid="{00000000-0005-0000-0000-00000D0A0000}"/>
    <cellStyle name="_РД 2004 06-08-03(с 2005-2006)_КАСКАД" xfId="2713" xr:uid="{00000000-0005-0000-0000-00000E0A0000}"/>
    <cellStyle name="_РД 2004 06-08-03(с 2005-2006)_КАСКАД 2" xfId="2714" xr:uid="{00000000-0005-0000-0000-00000F0A0000}"/>
    <cellStyle name="_РД 2004 06-08-03(с 2005-2006)_КАСКАД_замерная" xfId="2715" xr:uid="{00000000-0005-0000-0000-0000100A0000}"/>
    <cellStyle name="_РД 2004 06-08-03(с 2005-2006)_сводка по работе" xfId="2716" xr:uid="{00000000-0005-0000-0000-0000110A0000}"/>
    <cellStyle name="_РД 2004 06-08-03(с 2005-2006)_сводка по работе 2" xfId="2717" xr:uid="{00000000-0005-0000-0000-0000120A0000}"/>
    <cellStyle name="_РД 2004 06-08-03(с 2005-2006)_сводка по работе_замерная" xfId="2718" xr:uid="{00000000-0005-0000-0000-0000130A0000}"/>
    <cellStyle name="_РД 2004 10-03-04_ 2850.1" xfId="2719" xr:uid="{00000000-0005-0000-0000-0000140A0000}"/>
    <cellStyle name="_РД 2004 10-03-04_ 2850.1 2" xfId="2720" xr:uid="{00000000-0005-0000-0000-0000150A0000}"/>
    <cellStyle name="_РД 2004 10-03-04_ 2850.1 2 2" xfId="2721" xr:uid="{00000000-0005-0000-0000-0000160A0000}"/>
    <cellStyle name="_РД 2004 10-03-04_ 2850.1 2_замерная" xfId="2722" xr:uid="{00000000-0005-0000-0000-0000170A0000}"/>
    <cellStyle name="_РД 2004 10-03-04_ 2850.1 3" xfId="2723" xr:uid="{00000000-0005-0000-0000-0000180A0000}"/>
    <cellStyle name="_РД 2004 10-03-04_ 2850.1 последний 20-15" xfId="2724" xr:uid="{00000000-0005-0000-0000-0000190A0000}"/>
    <cellStyle name="_РД 2004 10-03-04_ 2850.1 последний 20-15 2" xfId="2725" xr:uid="{00000000-0005-0000-0000-00001A0A0000}"/>
    <cellStyle name="_РД 2004 10-03-04_ 2850.1 последний 20-15 2 2" xfId="2726" xr:uid="{00000000-0005-0000-0000-00001B0A0000}"/>
    <cellStyle name="_РД 2004 10-03-04_ 2850.1 последний 20-15 2_замерная" xfId="2727" xr:uid="{00000000-0005-0000-0000-00001C0A0000}"/>
    <cellStyle name="_РД 2004 10-03-04_ 2850.1 последний 20-15 3" xfId="2728" xr:uid="{00000000-0005-0000-0000-00001D0A0000}"/>
    <cellStyle name="_РД 2004 10-03-04_ 2850.1 последний 20-15_КАСКАД" xfId="2729" xr:uid="{00000000-0005-0000-0000-00001E0A0000}"/>
    <cellStyle name="_РД 2004 10-03-04_ 2850.1 последний 20-15_КАСКАД 2" xfId="2730" xr:uid="{00000000-0005-0000-0000-00001F0A0000}"/>
    <cellStyle name="_РД 2004 10-03-04_ 2850.1 последний 20-15_КАСКАД_замерная" xfId="2731" xr:uid="{00000000-0005-0000-0000-0000200A0000}"/>
    <cellStyle name="_РД 2004 10-03-04_ 2850.1 последний 20-15_сводка по работе" xfId="2732" xr:uid="{00000000-0005-0000-0000-0000210A0000}"/>
    <cellStyle name="_РД 2004 10-03-04_ 2850.1 последний 20-15_сводка по работе 2" xfId="2733" xr:uid="{00000000-0005-0000-0000-0000220A0000}"/>
    <cellStyle name="_РД 2004 10-03-04_ 2850.1 последний 20-15_сводка по работе_замерная" xfId="2734" xr:uid="{00000000-0005-0000-0000-0000230A0000}"/>
    <cellStyle name="_РД 2004 10-03-04_ 2850.1_КАСКАД" xfId="2735" xr:uid="{00000000-0005-0000-0000-0000240A0000}"/>
    <cellStyle name="_РД 2004 10-03-04_ 2850.1_КАСКАД 2" xfId="2736" xr:uid="{00000000-0005-0000-0000-0000250A0000}"/>
    <cellStyle name="_РД 2004 10-03-04_ 2850.1_КАСКАД_замерная" xfId="2737" xr:uid="{00000000-0005-0000-0000-0000260A0000}"/>
    <cellStyle name="_РД 2004 10-03-04_ 2850.1_сводка по работе" xfId="2738" xr:uid="{00000000-0005-0000-0000-0000270A0000}"/>
    <cellStyle name="_РД 2004 10-03-04_ 2850.1_сводка по работе 2" xfId="2739" xr:uid="{00000000-0005-0000-0000-0000280A0000}"/>
    <cellStyle name="_РД 2004 10-03-04_ 2850.1_сводка по работе_замерная" xfId="2740" xr:uid="{00000000-0005-0000-0000-0000290A0000}"/>
    <cellStyle name="_РД 2004 16-03-04_ 2885.1" xfId="2741" xr:uid="{00000000-0005-0000-0000-00002A0A0000}"/>
    <cellStyle name="_РД 2004 16-03-04_ 2885.1 2" xfId="2742" xr:uid="{00000000-0005-0000-0000-00002B0A0000}"/>
    <cellStyle name="_РД 2004 16-03-04_ 2885.1 2 2" xfId="2743" xr:uid="{00000000-0005-0000-0000-00002C0A0000}"/>
    <cellStyle name="_РД 2004 16-03-04_ 2885.1 2_замерная" xfId="2744" xr:uid="{00000000-0005-0000-0000-00002D0A0000}"/>
    <cellStyle name="_РД 2004 16-03-04_ 2885.1 3" xfId="2745" xr:uid="{00000000-0005-0000-0000-00002E0A0000}"/>
    <cellStyle name="_РД 2004 16-03-04_ 2885.1_КАСКАД" xfId="2746" xr:uid="{00000000-0005-0000-0000-00002F0A0000}"/>
    <cellStyle name="_РД 2004 16-03-04_ 2885.1_КАСКАД 2" xfId="2747" xr:uid="{00000000-0005-0000-0000-0000300A0000}"/>
    <cellStyle name="_РД 2004 16-03-04_ 2885.1_КАСКАД_замерная" xfId="2748" xr:uid="{00000000-0005-0000-0000-0000310A0000}"/>
    <cellStyle name="_РД 2004 16-03-04_ 2885.1_сводка по работе" xfId="2749" xr:uid="{00000000-0005-0000-0000-0000320A0000}"/>
    <cellStyle name="_РД 2004 16-03-04_ 2885.1_сводка по работе 2" xfId="2750" xr:uid="{00000000-0005-0000-0000-0000330A0000}"/>
    <cellStyle name="_РД 2004 16-03-04_ 2885.1_сводка по работе_замерная" xfId="2751" xr:uid="{00000000-0005-0000-0000-0000340A0000}"/>
    <cellStyle name="_РД 2004 18-03-04_ 2885.1 март ожид" xfId="2752" xr:uid="{00000000-0005-0000-0000-0000350A0000}"/>
    <cellStyle name="_РД 2004 18-03-04_ 2885.1 март ожид 2" xfId="2753" xr:uid="{00000000-0005-0000-0000-0000360A0000}"/>
    <cellStyle name="_РД 2004 18-03-04_ 2885.1 март ожид 2 2" xfId="2754" xr:uid="{00000000-0005-0000-0000-0000370A0000}"/>
    <cellStyle name="_РД 2004 18-03-04_ 2885.1 март ожид 2_замерная" xfId="2755" xr:uid="{00000000-0005-0000-0000-0000380A0000}"/>
    <cellStyle name="_РД 2004 18-03-04_ 2885.1 март ожид 3" xfId="2756" xr:uid="{00000000-0005-0000-0000-0000390A0000}"/>
    <cellStyle name="_РД 2004 18-03-04_ 2885.1 март ожид_КАСКАД" xfId="2757" xr:uid="{00000000-0005-0000-0000-00003A0A0000}"/>
    <cellStyle name="_РД 2004 18-03-04_ 2885.1 март ожид_КАСКАД 2" xfId="2758" xr:uid="{00000000-0005-0000-0000-00003B0A0000}"/>
    <cellStyle name="_РД 2004 18-03-04_ 2885.1 март ожид_КАСКАД_замерная" xfId="2759" xr:uid="{00000000-0005-0000-0000-00003C0A0000}"/>
    <cellStyle name="_РД 2004 18-03-04_ 2885.1 март ожид_сводка по работе" xfId="2760" xr:uid="{00000000-0005-0000-0000-00003D0A0000}"/>
    <cellStyle name="_РД 2004 18-03-04_ 2885.1 март ожид_сводка по работе 2" xfId="2761" xr:uid="{00000000-0005-0000-0000-00003E0A0000}"/>
    <cellStyle name="_РД 2004 18-03-04_ 2885.1 март ожид_сводка по работе_замерная" xfId="2762" xr:uid="{00000000-0005-0000-0000-00003F0A0000}"/>
    <cellStyle name="_РД 2004 18-03-04_ 2885.1 март ожид-2 вар" xfId="2763" xr:uid="{00000000-0005-0000-0000-0000400A0000}"/>
    <cellStyle name="_РД 2004 18-03-04_ 2885.1 март ожид-2 вар 2" xfId="2764" xr:uid="{00000000-0005-0000-0000-0000410A0000}"/>
    <cellStyle name="_РД 2004 18-03-04_ 2885.1 март ожид-2 вар 2 2" xfId="2765" xr:uid="{00000000-0005-0000-0000-0000420A0000}"/>
    <cellStyle name="_РД 2004 18-03-04_ 2885.1 март ожид-2 вар 2_замерная" xfId="2766" xr:uid="{00000000-0005-0000-0000-0000430A0000}"/>
    <cellStyle name="_РД 2004 18-03-04_ 2885.1 март ожид-2 вар 3" xfId="2767" xr:uid="{00000000-0005-0000-0000-0000440A0000}"/>
    <cellStyle name="_РД 2004 18-03-04_ 2885.1 март ожид-2 вар_КАСКАД" xfId="2768" xr:uid="{00000000-0005-0000-0000-0000450A0000}"/>
    <cellStyle name="_РД 2004 18-03-04_ 2885.1 март ожид-2 вар_КАСКАД 2" xfId="2769" xr:uid="{00000000-0005-0000-0000-0000460A0000}"/>
    <cellStyle name="_РД 2004 18-03-04_ 2885.1 март ожид-2 вар_КАСКАД_замерная" xfId="2770" xr:uid="{00000000-0005-0000-0000-0000470A0000}"/>
    <cellStyle name="_РД 2004 18-03-04_ 2885.1 март ожид-2 вар_сводка по работе" xfId="2771" xr:uid="{00000000-0005-0000-0000-0000480A0000}"/>
    <cellStyle name="_РД 2004 18-03-04_ 2885.1 март ожид-2 вар_сводка по работе 2" xfId="2772" xr:uid="{00000000-0005-0000-0000-0000490A0000}"/>
    <cellStyle name="_РД 2004 18-03-04_ 2885.1 март ожид-2 вар_сводка по работе_замерная" xfId="2773" xr:uid="{00000000-0005-0000-0000-00004A0A0000}"/>
    <cellStyle name="_РД 2004 2320,8" xfId="2774" xr:uid="{00000000-0005-0000-0000-00004B0A0000}"/>
    <cellStyle name="_РД 2004 2320,8 2" xfId="2775" xr:uid="{00000000-0005-0000-0000-00004C0A0000}"/>
    <cellStyle name="_РД 2004 2320,8 2 2" xfId="2776" xr:uid="{00000000-0005-0000-0000-00004D0A0000}"/>
    <cellStyle name="_РД 2004 2320,8 2_замерная" xfId="2777" xr:uid="{00000000-0005-0000-0000-00004E0A0000}"/>
    <cellStyle name="_РД 2004 2320,8 3" xfId="2778" xr:uid="{00000000-0005-0000-0000-00004F0A0000}"/>
    <cellStyle name="_РД 2004 2320,8_КАСКАД" xfId="2779" xr:uid="{00000000-0005-0000-0000-0000500A0000}"/>
    <cellStyle name="_РД 2004 2320,8_КАСКАД 2" xfId="2780" xr:uid="{00000000-0005-0000-0000-0000510A0000}"/>
    <cellStyle name="_РД 2004 2320,8_КАСКАД_замерная" xfId="2781" xr:uid="{00000000-0005-0000-0000-0000520A0000}"/>
    <cellStyle name="_РД 2004 2320,8_сводка по работе" xfId="2782" xr:uid="{00000000-0005-0000-0000-0000530A0000}"/>
    <cellStyle name="_РД 2004 2320,8_сводка по работе 2" xfId="2783" xr:uid="{00000000-0005-0000-0000-0000540A0000}"/>
    <cellStyle name="_РД 2004 2320,8_сводка по работе_замерная" xfId="2784" xr:uid="{00000000-0005-0000-0000-0000550A0000}"/>
    <cellStyle name="_РД 2004 26.07.03 (последний) 17-30" xfId="2785" xr:uid="{00000000-0005-0000-0000-0000560A0000}"/>
    <cellStyle name="_РД 2004 26.07.03 (последний) 17-30 2" xfId="2786" xr:uid="{00000000-0005-0000-0000-0000570A0000}"/>
    <cellStyle name="_РД 2004 26.07.03 (последний) 17-30 2 2" xfId="2787" xr:uid="{00000000-0005-0000-0000-0000580A0000}"/>
    <cellStyle name="_РД 2004 26.07.03 (последний) 17-30 2_замерная" xfId="2788" xr:uid="{00000000-0005-0000-0000-0000590A0000}"/>
    <cellStyle name="_РД 2004 26.07.03 (последний) 17-30 3" xfId="2789" xr:uid="{00000000-0005-0000-0000-00005A0A0000}"/>
    <cellStyle name="_РД 2004 26.07.03 (последний) 17-30_КАСКАД" xfId="2790" xr:uid="{00000000-0005-0000-0000-00005B0A0000}"/>
    <cellStyle name="_РД 2004 26.07.03 (последний) 17-30_КАСКАД 2" xfId="2791" xr:uid="{00000000-0005-0000-0000-00005C0A0000}"/>
    <cellStyle name="_РД 2004 26.07.03 (последний) 17-30_КАСКАД_замерная" xfId="2792" xr:uid="{00000000-0005-0000-0000-00005D0A0000}"/>
    <cellStyle name="_РД 2004 26.07.03 (последний) 17-30_сводка по работе" xfId="2793" xr:uid="{00000000-0005-0000-0000-00005E0A0000}"/>
    <cellStyle name="_РД 2004 26.07.03 (последний) 17-30_сводка по работе 2" xfId="2794" xr:uid="{00000000-0005-0000-0000-00005F0A0000}"/>
    <cellStyle name="_РД 2004 26.07.03 (последний) 17-30_сводка по работе_замерная" xfId="2795" xr:uid="{00000000-0005-0000-0000-0000600A0000}"/>
    <cellStyle name="_РД 2004 26.07.03 (последний) 21-30" xfId="2796" xr:uid="{00000000-0005-0000-0000-0000610A0000}"/>
    <cellStyle name="_РД 2004 26.07.03 (последний) 21-30 2" xfId="2797" xr:uid="{00000000-0005-0000-0000-0000620A0000}"/>
    <cellStyle name="_РД 2004 26.07.03 (последний) 21-30 2 2" xfId="2798" xr:uid="{00000000-0005-0000-0000-0000630A0000}"/>
    <cellStyle name="_РД 2004 26.07.03 (последний) 21-30 2_замерная" xfId="2799" xr:uid="{00000000-0005-0000-0000-0000640A0000}"/>
    <cellStyle name="_РД 2004 26.07.03 (последний) 21-30 3" xfId="2800" xr:uid="{00000000-0005-0000-0000-0000650A0000}"/>
    <cellStyle name="_РД 2004 26.07.03 (последний) 21-30_КАСКАД" xfId="2801" xr:uid="{00000000-0005-0000-0000-0000660A0000}"/>
    <cellStyle name="_РД 2004 26.07.03 (последний) 21-30_КАСКАД 2" xfId="2802" xr:uid="{00000000-0005-0000-0000-0000670A0000}"/>
    <cellStyle name="_РД 2004 26.07.03 (последний) 21-30_КАСКАД_замерная" xfId="2803" xr:uid="{00000000-0005-0000-0000-0000680A0000}"/>
    <cellStyle name="_РД 2004 26.07.03 (последний) 21-30_сводка по работе" xfId="2804" xr:uid="{00000000-0005-0000-0000-0000690A0000}"/>
    <cellStyle name="_РД 2004 26.07.03 (последний) 21-30_сводка по работе 2" xfId="2805" xr:uid="{00000000-0005-0000-0000-00006A0A0000}"/>
    <cellStyle name="_РД 2004 26.07.03 (последний) 21-30_сводка по работе_замерная" xfId="2806" xr:uid="{00000000-0005-0000-0000-00006B0A0000}"/>
    <cellStyle name="_РД 2004 27-02-04_ факт 2 мес_2745.1 последний" xfId="2807" xr:uid="{00000000-0005-0000-0000-00006C0A0000}"/>
    <cellStyle name="_РД 2004 27-02-04_ факт 2 мес_2745.1 последний 2" xfId="2808" xr:uid="{00000000-0005-0000-0000-00006D0A0000}"/>
    <cellStyle name="_РД 2004 27-02-04_ факт 2 мес_2745.1 последний 2 2" xfId="2809" xr:uid="{00000000-0005-0000-0000-00006E0A0000}"/>
    <cellStyle name="_РД 2004 27-02-04_ факт 2 мес_2745.1 последний 2_замерная" xfId="2810" xr:uid="{00000000-0005-0000-0000-00006F0A0000}"/>
    <cellStyle name="_РД 2004 27-02-04_ факт 2 мес_2745.1 последний 3" xfId="2811" xr:uid="{00000000-0005-0000-0000-0000700A0000}"/>
    <cellStyle name="_РД 2004 27-02-04_ факт 2 мес_2745.1 последний_КАСКАД" xfId="2812" xr:uid="{00000000-0005-0000-0000-0000710A0000}"/>
    <cellStyle name="_РД 2004 27-02-04_ факт 2 мес_2745.1 последний_КАСКАД 2" xfId="2813" xr:uid="{00000000-0005-0000-0000-0000720A0000}"/>
    <cellStyle name="_РД 2004 27-02-04_ факт 2 мес_2745.1 последний_КАСКАД_замерная" xfId="2814" xr:uid="{00000000-0005-0000-0000-0000730A0000}"/>
    <cellStyle name="_РД 2004 27-02-04_ факт 2 мес_2745.1 последний_сводка по работе" xfId="2815" xr:uid="{00000000-0005-0000-0000-0000740A0000}"/>
    <cellStyle name="_РД 2004 27-02-04_ факт 2 мес_2745.1 последний_сводка по работе 2" xfId="2816" xr:uid="{00000000-0005-0000-0000-0000750A0000}"/>
    <cellStyle name="_РД 2004 27-02-04_ факт 2 мес_2745.1 последний_сводка по работе_замерная" xfId="2817" xr:uid="{00000000-0005-0000-0000-0000760A0000}"/>
    <cellStyle name="_РД 2004 28.07.03 изм.ввод новых" xfId="2818" xr:uid="{00000000-0005-0000-0000-0000770A0000}"/>
    <cellStyle name="_РД 2004 28.07.03 изм.ввод новых 2" xfId="2819" xr:uid="{00000000-0005-0000-0000-0000780A0000}"/>
    <cellStyle name="_РД 2004 28.07.03 изм.ввод новых 2 2" xfId="2820" xr:uid="{00000000-0005-0000-0000-0000790A0000}"/>
    <cellStyle name="_РД 2004 28.07.03 изм.ввод новых 2_замерная" xfId="2821" xr:uid="{00000000-0005-0000-0000-00007A0A0000}"/>
    <cellStyle name="_РД 2004 28.07.03 изм.ввод новых 3" xfId="2822" xr:uid="{00000000-0005-0000-0000-00007B0A0000}"/>
    <cellStyle name="_РД 2004 28.07.03 изм.ввод новых_КАСКАД" xfId="2823" xr:uid="{00000000-0005-0000-0000-00007C0A0000}"/>
    <cellStyle name="_РД 2004 28.07.03 изм.ввод новых_КАСКАД 2" xfId="2824" xr:uid="{00000000-0005-0000-0000-00007D0A0000}"/>
    <cellStyle name="_РД 2004 28.07.03 изм.ввод новых_КАСКАД_замерная" xfId="2825" xr:uid="{00000000-0005-0000-0000-00007E0A0000}"/>
    <cellStyle name="_РД 2004 28.07.03 изм.ввод новых_сводка по работе" xfId="2826" xr:uid="{00000000-0005-0000-0000-00007F0A0000}"/>
    <cellStyle name="_РД 2004 28.07.03 изм.ввод новых_сводка по работе 2" xfId="2827" xr:uid="{00000000-0005-0000-0000-0000800A0000}"/>
    <cellStyle name="_РД 2004 28.07.03 изм.ввод новых_сводка по работе_замерная" xfId="2828" xr:uid="{00000000-0005-0000-0000-0000810A0000}"/>
    <cellStyle name="_РД 2004 28-08-03" xfId="2829" xr:uid="{00000000-0005-0000-0000-0000820A0000}"/>
    <cellStyle name="_РД 2004 28-08-03 2" xfId="2830" xr:uid="{00000000-0005-0000-0000-0000830A0000}"/>
    <cellStyle name="_РД 2004 28-08-03 2 2" xfId="2831" xr:uid="{00000000-0005-0000-0000-0000840A0000}"/>
    <cellStyle name="_РД 2004 28-08-03 2_замерная" xfId="2832" xr:uid="{00000000-0005-0000-0000-0000850A0000}"/>
    <cellStyle name="_РД 2004 28-08-03 3" xfId="2833" xr:uid="{00000000-0005-0000-0000-0000860A0000}"/>
    <cellStyle name="_РД 2004 28-08-03_КАСКАД" xfId="2834" xr:uid="{00000000-0005-0000-0000-0000870A0000}"/>
    <cellStyle name="_РД 2004 28-08-03_КАСКАД 2" xfId="2835" xr:uid="{00000000-0005-0000-0000-0000880A0000}"/>
    <cellStyle name="_РД 2004 28-08-03_КАСКАД_замерная" xfId="2836" xr:uid="{00000000-0005-0000-0000-0000890A0000}"/>
    <cellStyle name="_РД 2004 28-08-03_сводка по работе" xfId="2837" xr:uid="{00000000-0005-0000-0000-00008A0A0000}"/>
    <cellStyle name="_РД 2004 28-08-03_сводка по работе 2" xfId="2838" xr:uid="{00000000-0005-0000-0000-00008B0A0000}"/>
    <cellStyle name="_РД 2004 28-08-03_сводка по работе_замерная" xfId="2839" xr:uid="{00000000-0005-0000-0000-00008C0A0000}"/>
    <cellStyle name="_РД 2004 28-10-03 2513.2 (без Школьного)" xfId="2840" xr:uid="{00000000-0005-0000-0000-00008D0A0000}"/>
    <cellStyle name="_РД 2004 28-10-03 2513.2 (без Школьного) 2" xfId="2841" xr:uid="{00000000-0005-0000-0000-00008E0A0000}"/>
    <cellStyle name="_РД 2004 28-10-03 2513.2 (без Школьного) 2 2" xfId="2842" xr:uid="{00000000-0005-0000-0000-00008F0A0000}"/>
    <cellStyle name="_РД 2004 28-10-03 2513.2 (без Школьного) 2_замерная" xfId="2843" xr:uid="{00000000-0005-0000-0000-0000900A0000}"/>
    <cellStyle name="_РД 2004 28-10-03 2513.2 (без Школьного) 3" xfId="2844" xr:uid="{00000000-0005-0000-0000-0000910A0000}"/>
    <cellStyle name="_РД 2004 28-10-03 2513.2 (без Школьного)_КАСКАД" xfId="2845" xr:uid="{00000000-0005-0000-0000-0000920A0000}"/>
    <cellStyle name="_РД 2004 28-10-03 2513.2 (без Школьного)_КАСКАД 2" xfId="2846" xr:uid="{00000000-0005-0000-0000-0000930A0000}"/>
    <cellStyle name="_РД 2004 28-10-03 2513.2 (без Школьного)_КАСКАД_замерная" xfId="2847" xr:uid="{00000000-0005-0000-0000-0000940A0000}"/>
    <cellStyle name="_РД 2004 28-10-03 2513.2 (без Школьного)_сводка по работе" xfId="2848" xr:uid="{00000000-0005-0000-0000-0000950A0000}"/>
    <cellStyle name="_РД 2004 28-10-03 2513.2 (без Школьного)_сводка по работе 2" xfId="2849" xr:uid="{00000000-0005-0000-0000-0000960A0000}"/>
    <cellStyle name="_РД 2004 28-10-03 2513.2 (без Школьного)_сводка по работе_замерная" xfId="2850" xr:uid="{00000000-0005-0000-0000-0000970A0000}"/>
    <cellStyle name="_РД 2004 30-12-03 2595.1 вход-7300" xfId="2851" xr:uid="{00000000-0005-0000-0000-0000980A0000}"/>
    <cellStyle name="_РД 2004 30-12-03 2595.1 вход-7300 2" xfId="2852" xr:uid="{00000000-0005-0000-0000-0000990A0000}"/>
    <cellStyle name="_РД 2004 30-12-03 2595.1 вход-7300 2 2" xfId="2853" xr:uid="{00000000-0005-0000-0000-00009A0A0000}"/>
    <cellStyle name="_РД 2004 30-12-03 2595.1 вход-7300 2_замерная" xfId="2854" xr:uid="{00000000-0005-0000-0000-00009B0A0000}"/>
    <cellStyle name="_РД 2004 30-12-03 2595.1 вход-7300 3" xfId="2855" xr:uid="{00000000-0005-0000-0000-00009C0A0000}"/>
    <cellStyle name="_РД 2004 30-12-03 2595.1 вход-7300_КАСКАД" xfId="2856" xr:uid="{00000000-0005-0000-0000-00009D0A0000}"/>
    <cellStyle name="_РД 2004 30-12-03 2595.1 вход-7300_КАСКАД 2" xfId="2857" xr:uid="{00000000-0005-0000-0000-00009E0A0000}"/>
    <cellStyle name="_РД 2004 30-12-03 2595.1 вход-7300_КАСКАД_замерная" xfId="2858" xr:uid="{00000000-0005-0000-0000-00009F0A0000}"/>
    <cellStyle name="_РД 2004 30-12-03 2595.1 вход-7300_сводка по работе" xfId="2859" xr:uid="{00000000-0005-0000-0000-0000A00A0000}"/>
    <cellStyle name="_РД 2004 30-12-03 2595.1 вход-7300_сводка по работе 2" xfId="2860" xr:uid="{00000000-0005-0000-0000-0000A10A0000}"/>
    <cellStyle name="_РД 2004 30-12-03 2595.1 вход-7300_сводка по работе_замерная" xfId="2861" xr:uid="{00000000-0005-0000-0000-0000A20A0000}"/>
    <cellStyle name="_РД 2004 изм 29.10.03 Белов" xfId="2862" xr:uid="{00000000-0005-0000-0000-0000A30A0000}"/>
    <cellStyle name="_РД 2004 изм 29.10.03 Белов 2" xfId="2863" xr:uid="{00000000-0005-0000-0000-0000A40A0000}"/>
    <cellStyle name="_РД 2004 изм 29.10.03 Белов 2 2" xfId="2864" xr:uid="{00000000-0005-0000-0000-0000A50A0000}"/>
    <cellStyle name="_РД 2004 изм 29.10.03 Белов 2_замерная" xfId="2865" xr:uid="{00000000-0005-0000-0000-0000A60A0000}"/>
    <cellStyle name="_РД 2004 изм 29.10.03 Белов 3" xfId="2866" xr:uid="{00000000-0005-0000-0000-0000A70A0000}"/>
    <cellStyle name="_РД 2004 изм 29.10.03 Белов_КАСКАД" xfId="2867" xr:uid="{00000000-0005-0000-0000-0000A80A0000}"/>
    <cellStyle name="_РД 2004 изм 29.10.03 Белов_КАСКАД 2" xfId="2868" xr:uid="{00000000-0005-0000-0000-0000A90A0000}"/>
    <cellStyle name="_РД 2004 изм 29.10.03 Белов_КАСКАД_замерная" xfId="2869" xr:uid="{00000000-0005-0000-0000-0000AA0A0000}"/>
    <cellStyle name="_РД 2004 изм 29.10.03 Белов_сводка по работе" xfId="2870" xr:uid="{00000000-0005-0000-0000-0000AB0A0000}"/>
    <cellStyle name="_РД 2004 изм 29.10.03 Белов_сводка по работе 2" xfId="2871" xr:uid="{00000000-0005-0000-0000-0000AC0A0000}"/>
    <cellStyle name="_РД 2004 изм 29.10.03 Белов_сводка по работе_замерная" xfId="2872" xr:uid="{00000000-0005-0000-0000-0000AD0A0000}"/>
    <cellStyle name="_РД 2005     факт сентябрь -с доп ГТМ    от 06.10      2921,553 т.т." xfId="2873" xr:uid="{00000000-0005-0000-0000-0000AE0A0000}"/>
    <cellStyle name="_РД 2005     факт сентябрь -с доп ГТМ    от 06.10      2921,553 т.т. 2" xfId="2874" xr:uid="{00000000-0005-0000-0000-0000AF0A0000}"/>
    <cellStyle name="_РД 2005     факт сентябрь -с доп ГТМ    от 06.10      2921,553 т.т. 2 2" xfId="2875" xr:uid="{00000000-0005-0000-0000-0000B00A0000}"/>
    <cellStyle name="_РД 2005     факт сентябрь -с доп ГТМ    от 06.10      2921,553 т.т. 2_замерная" xfId="2876" xr:uid="{00000000-0005-0000-0000-0000B10A0000}"/>
    <cellStyle name="_РД 2005     факт сентябрь -с доп ГТМ    от 06.10      2921,553 т.т. 3" xfId="2877" xr:uid="{00000000-0005-0000-0000-0000B20A0000}"/>
    <cellStyle name="_РД 2005     факт сентябрь -с доп ГТМ    от 06.10      2921,553 т.т._КАСКАД" xfId="2878" xr:uid="{00000000-0005-0000-0000-0000B30A0000}"/>
    <cellStyle name="_РД 2005     факт сентябрь -с доп ГТМ    от 06.10      2921,553 т.т._КАСКАД 2" xfId="2879" xr:uid="{00000000-0005-0000-0000-0000B40A0000}"/>
    <cellStyle name="_РД 2005     факт сентябрь -с доп ГТМ    от 06.10      2921,553 т.т._КАСКАД_замерная" xfId="2880" xr:uid="{00000000-0005-0000-0000-0000B50A0000}"/>
    <cellStyle name="_РД 2005     факт сентябрь -с доп ГТМ    от 06.10      2921,553 т.т._сводка по работе" xfId="2881" xr:uid="{00000000-0005-0000-0000-0000B60A0000}"/>
    <cellStyle name="_РД 2005     факт сентябрь -с доп ГТМ    от 06.10      2921,553 т.т._сводка по работе 2" xfId="2882" xr:uid="{00000000-0005-0000-0000-0000B70A0000}"/>
    <cellStyle name="_РД 2005     факт сентябрь -с доп ГТМ    от 06.10      2921,553 т.т._сводка по работе_замерная" xfId="2883" xr:uid="{00000000-0005-0000-0000-0000B80A0000}"/>
    <cellStyle name="_Рд 2005    GFO-7" xfId="2884" xr:uid="{00000000-0005-0000-0000-0000B90A0000}"/>
    <cellStyle name="_Рд 2005    GFO-7 2" xfId="2885" xr:uid="{00000000-0005-0000-0000-0000BA0A0000}"/>
    <cellStyle name="_Рд 2005    GFO-7 2 2" xfId="2886" xr:uid="{00000000-0005-0000-0000-0000BB0A0000}"/>
    <cellStyle name="_Рд 2005    GFO-7 2_замерная" xfId="2887" xr:uid="{00000000-0005-0000-0000-0000BC0A0000}"/>
    <cellStyle name="_Рд 2005    GFO-7 3" xfId="2888" xr:uid="{00000000-0005-0000-0000-0000BD0A0000}"/>
    <cellStyle name="_Рд 2005    GFO-7_КАСКАД" xfId="2889" xr:uid="{00000000-0005-0000-0000-0000BE0A0000}"/>
    <cellStyle name="_Рд 2005    GFO-7_КАСКАД 2" xfId="2890" xr:uid="{00000000-0005-0000-0000-0000BF0A0000}"/>
    <cellStyle name="_Рд 2005    GFO-7_КАСКАД_замерная" xfId="2891" xr:uid="{00000000-0005-0000-0000-0000C00A0000}"/>
    <cellStyle name="_Рд 2005    GFO-7_сводка по работе" xfId="2892" xr:uid="{00000000-0005-0000-0000-0000C10A0000}"/>
    <cellStyle name="_Рд 2005    GFO-7_сводка по работе 2" xfId="2893" xr:uid="{00000000-0005-0000-0000-0000C20A0000}"/>
    <cellStyle name="_Рд 2005    GFO-7_сводка по работе_замерная" xfId="2894" xr:uid="{00000000-0005-0000-0000-0000C30A0000}"/>
    <cellStyle name="_РД 2005   ПЕ СЕВЕР  факт июнь  -    с доп ГТМ            04.07  +20тыс.т." xfId="2895" xr:uid="{00000000-0005-0000-0000-0000C40A0000}"/>
    <cellStyle name="_РД 2005   ПЕ СЕВЕР  факт июнь  -    с доп ГТМ            04.07  +20тыс.т. 2" xfId="2896" xr:uid="{00000000-0005-0000-0000-0000C50A0000}"/>
    <cellStyle name="_РД 2005   ПЕ СЕВЕР  факт июнь  -    с доп ГТМ            04.07  +20тыс.т. 2 2" xfId="2897" xr:uid="{00000000-0005-0000-0000-0000C60A0000}"/>
    <cellStyle name="_РД 2005   ПЕ СЕВЕР  факт июнь  -    с доп ГТМ            04.07  +20тыс.т. 2_замерная" xfId="2898" xr:uid="{00000000-0005-0000-0000-0000C70A0000}"/>
    <cellStyle name="_РД 2005   ПЕ СЕВЕР  факт июнь  -    с доп ГТМ            04.07  +20тыс.т. 3" xfId="2899" xr:uid="{00000000-0005-0000-0000-0000C80A0000}"/>
    <cellStyle name="_РД 2005   ПЕ СЕВЕР  факт июнь  -    с доп ГТМ            04.07  +20тыс.т._КАСКАД" xfId="2900" xr:uid="{00000000-0005-0000-0000-0000C90A0000}"/>
    <cellStyle name="_РД 2005   ПЕ СЕВЕР  факт июнь  -    с доп ГТМ            04.07  +20тыс.т._КАСКАД 2" xfId="2901" xr:uid="{00000000-0005-0000-0000-0000CA0A0000}"/>
    <cellStyle name="_РД 2005   ПЕ СЕВЕР  факт июнь  -    с доп ГТМ            04.07  +20тыс.т._КАСКАД_замерная" xfId="2902" xr:uid="{00000000-0005-0000-0000-0000CB0A0000}"/>
    <cellStyle name="_РД 2005   ПЕ СЕВЕР  факт июнь  -    с доп ГТМ            04.07  +20тыс.т._сводка по работе" xfId="2903" xr:uid="{00000000-0005-0000-0000-0000CC0A0000}"/>
    <cellStyle name="_РД 2005   ПЕ СЕВЕР  факт июнь  -    с доп ГТМ            04.07  +20тыс.т._сводка по работе 2" xfId="2904" xr:uid="{00000000-0005-0000-0000-0000CD0A0000}"/>
    <cellStyle name="_РД 2005   ПЕ СЕВЕР  факт июнь  -    с доп ГТМ            04.07  +20тыс.т._сводка по работе_замерная" xfId="2905" xr:uid="{00000000-0005-0000-0000-0000CE0A0000}"/>
    <cellStyle name="_РД 2005   ПЕ СЕВЕР факт май -   2.06.05 с доп ГТМ    GFO-5    2867,538 -170т" xfId="2906" xr:uid="{00000000-0005-0000-0000-0000CF0A0000}"/>
    <cellStyle name="_РД 2005   ПЕ СЕВЕР факт май -   2.06.05 с доп ГТМ    GFO-5    2867,538 -170т 2" xfId="2907" xr:uid="{00000000-0005-0000-0000-0000D00A0000}"/>
    <cellStyle name="_РД 2005   ПЕ СЕВЕР факт май -   2.06.05 с доп ГТМ    GFO-5    2867,538 -170т 2 2" xfId="2908" xr:uid="{00000000-0005-0000-0000-0000D10A0000}"/>
    <cellStyle name="_РД 2005   ПЕ СЕВЕР факт май -   2.06.05 с доп ГТМ    GFO-5    2867,538 -170т 2_замерная" xfId="2909" xr:uid="{00000000-0005-0000-0000-0000D20A0000}"/>
    <cellStyle name="_РД 2005   ПЕ СЕВЕР факт май -   2.06.05 с доп ГТМ    GFO-5    2867,538 -170т 3" xfId="2910" xr:uid="{00000000-0005-0000-0000-0000D30A0000}"/>
    <cellStyle name="_РД 2005   ПЕ СЕВЕР факт май -   2.06.05 с доп ГТМ    GFO-5    2867,538 -170т_КАСКАД" xfId="2911" xr:uid="{00000000-0005-0000-0000-0000D40A0000}"/>
    <cellStyle name="_РД 2005   ПЕ СЕВЕР факт май -   2.06.05 с доп ГТМ    GFO-5    2867,538 -170т_КАСКАД 2" xfId="2912" xr:uid="{00000000-0005-0000-0000-0000D50A0000}"/>
    <cellStyle name="_РД 2005   ПЕ СЕВЕР факт май -   2.06.05 с доп ГТМ    GFO-5    2867,538 -170т_КАСКАД_замерная" xfId="2913" xr:uid="{00000000-0005-0000-0000-0000D60A0000}"/>
    <cellStyle name="_РД 2005   ПЕ СЕВЕР факт май -   2.06.05 с доп ГТМ    GFO-5    2867,538 -170т_сводка по работе" xfId="2914" xr:uid="{00000000-0005-0000-0000-0000D70A0000}"/>
    <cellStyle name="_РД 2005   ПЕ СЕВЕР факт май -   2.06.05 с доп ГТМ    GFO-5    2867,538 -170т_сводка по работе 2" xfId="2915" xr:uid="{00000000-0005-0000-0000-0000D80A0000}"/>
    <cellStyle name="_РД 2005   ПЕ СЕВЕР факт май -   2.06.05 с доп ГТМ    GFO-5    2867,538 -170т_сводка по работе_замерная" xfId="2916" xr:uid="{00000000-0005-0000-0000-0000D90A0000}"/>
    <cellStyle name="_РД 2005 02-08-04_3100 т.т." xfId="2917" xr:uid="{00000000-0005-0000-0000-0000DA0A0000}"/>
    <cellStyle name="_РД 2005 02-08-04_3100 т.т. 2" xfId="2918" xr:uid="{00000000-0005-0000-0000-0000DB0A0000}"/>
    <cellStyle name="_РД 2005 02-08-04_3100 т.т. 2 2" xfId="2919" xr:uid="{00000000-0005-0000-0000-0000DC0A0000}"/>
    <cellStyle name="_РД 2005 02-08-04_3100 т.т. 2_замерная" xfId="2920" xr:uid="{00000000-0005-0000-0000-0000DD0A0000}"/>
    <cellStyle name="_РД 2005 02-08-04_3100 т.т. 3" xfId="2921" xr:uid="{00000000-0005-0000-0000-0000DE0A0000}"/>
    <cellStyle name="_РД 2005 02-08-04_3100 т.т._КАСКАД" xfId="2922" xr:uid="{00000000-0005-0000-0000-0000DF0A0000}"/>
    <cellStyle name="_РД 2005 02-08-04_3100 т.т._КАСКАД 2" xfId="2923" xr:uid="{00000000-0005-0000-0000-0000E00A0000}"/>
    <cellStyle name="_РД 2005 02-08-04_3100 т.т._КАСКАД_замерная" xfId="2924" xr:uid="{00000000-0005-0000-0000-0000E10A0000}"/>
    <cellStyle name="_РД 2005 02-08-04_3100 т.т._сводка по работе" xfId="2925" xr:uid="{00000000-0005-0000-0000-0000E20A0000}"/>
    <cellStyle name="_РД 2005 02-08-04_3100 т.т._сводка по работе 2" xfId="2926" xr:uid="{00000000-0005-0000-0000-0000E30A0000}"/>
    <cellStyle name="_РД 2005 02-08-04_3100 т.т._сводка по работе_замерная" xfId="2927" xr:uid="{00000000-0005-0000-0000-0000E40A0000}"/>
    <cellStyle name="_РД 2005 03-08-04_3100 т.т." xfId="2928" xr:uid="{00000000-0005-0000-0000-0000E50A0000}"/>
    <cellStyle name="_РД 2005 03-08-04_3100 т.т. 2" xfId="2929" xr:uid="{00000000-0005-0000-0000-0000E60A0000}"/>
    <cellStyle name="_РД 2005 03-08-04_3100 т.т. 2 2" xfId="2930" xr:uid="{00000000-0005-0000-0000-0000E70A0000}"/>
    <cellStyle name="_РД 2005 03-08-04_3100 т.т. 2_замерная" xfId="2931" xr:uid="{00000000-0005-0000-0000-0000E80A0000}"/>
    <cellStyle name="_РД 2005 03-08-04_3100 т.т. 3" xfId="2932" xr:uid="{00000000-0005-0000-0000-0000E90A0000}"/>
    <cellStyle name="_РД 2005 03-08-04_3100 т.т._КАСКАД" xfId="2933" xr:uid="{00000000-0005-0000-0000-0000EA0A0000}"/>
    <cellStyle name="_РД 2005 03-08-04_3100 т.т._КАСКАД 2" xfId="2934" xr:uid="{00000000-0005-0000-0000-0000EB0A0000}"/>
    <cellStyle name="_РД 2005 03-08-04_3100 т.т._КАСКАД_замерная" xfId="2935" xr:uid="{00000000-0005-0000-0000-0000EC0A0000}"/>
    <cellStyle name="_РД 2005 03-08-04_3100 т.т._сводка по работе" xfId="2936" xr:uid="{00000000-0005-0000-0000-0000ED0A0000}"/>
    <cellStyle name="_РД 2005 03-08-04_3100 т.т._сводка по работе 2" xfId="2937" xr:uid="{00000000-0005-0000-0000-0000EE0A0000}"/>
    <cellStyle name="_РД 2005 03-08-04_3100 т.т._сводка по работе_замерная" xfId="2938" xr:uid="{00000000-0005-0000-0000-0000EF0A0000}"/>
    <cellStyle name="_РД 2005 03-08-04_НОВ" xfId="2939" xr:uid="{00000000-0005-0000-0000-0000F00A0000}"/>
    <cellStyle name="_РД 2005 03-08-04_НОВ 2" xfId="2940" xr:uid="{00000000-0005-0000-0000-0000F10A0000}"/>
    <cellStyle name="_РД 2005 03-08-04_НОВ 2 2" xfId="2941" xr:uid="{00000000-0005-0000-0000-0000F20A0000}"/>
    <cellStyle name="_РД 2005 03-08-04_НОВ 2_замерная" xfId="2942" xr:uid="{00000000-0005-0000-0000-0000F30A0000}"/>
    <cellStyle name="_РД 2005 03-08-04_НОВ 3" xfId="2943" xr:uid="{00000000-0005-0000-0000-0000F40A0000}"/>
    <cellStyle name="_РД 2005 03-08-04_НОВ_КАСКАД" xfId="2944" xr:uid="{00000000-0005-0000-0000-0000F50A0000}"/>
    <cellStyle name="_РД 2005 03-08-04_НОВ_КАСКАД 2" xfId="2945" xr:uid="{00000000-0005-0000-0000-0000F60A0000}"/>
    <cellStyle name="_РД 2005 03-08-04_НОВ_КАСКАД_замерная" xfId="2946" xr:uid="{00000000-0005-0000-0000-0000F70A0000}"/>
    <cellStyle name="_РД 2005 03-08-04_НОВ_сводка по работе" xfId="2947" xr:uid="{00000000-0005-0000-0000-0000F80A0000}"/>
    <cellStyle name="_РД 2005 03-08-04_НОВ_сводка по работе 2" xfId="2948" xr:uid="{00000000-0005-0000-0000-0000F90A0000}"/>
    <cellStyle name="_РД 2005 03-08-04_НОВ_сводка по работе_замерная" xfId="2949" xr:uid="{00000000-0005-0000-0000-0000FA0A0000}"/>
    <cellStyle name="_РД 2005 06-09-04_3100 от 16.10.04" xfId="2950" xr:uid="{00000000-0005-0000-0000-0000FB0A0000}"/>
    <cellStyle name="_РД 2005 06-09-04_3100 от 16.10.04 2" xfId="2951" xr:uid="{00000000-0005-0000-0000-0000FC0A0000}"/>
    <cellStyle name="_РД 2005 06-09-04_3100 от 16.10.04 2 2" xfId="2952" xr:uid="{00000000-0005-0000-0000-0000FD0A0000}"/>
    <cellStyle name="_РД 2005 06-09-04_3100 от 16.10.04 2_замерная" xfId="2953" xr:uid="{00000000-0005-0000-0000-0000FE0A0000}"/>
    <cellStyle name="_РД 2005 06-09-04_3100 от 16.10.04 3" xfId="2954" xr:uid="{00000000-0005-0000-0000-0000FF0A0000}"/>
    <cellStyle name="_РД 2005 06-09-04_3100 от 16.10.04_КАСКАД" xfId="2955" xr:uid="{00000000-0005-0000-0000-0000000B0000}"/>
    <cellStyle name="_РД 2005 06-09-04_3100 от 16.10.04_КАСКАД 2" xfId="2956" xr:uid="{00000000-0005-0000-0000-0000010B0000}"/>
    <cellStyle name="_РД 2005 06-09-04_3100 от 16.10.04_КАСКАД_замерная" xfId="2957" xr:uid="{00000000-0005-0000-0000-0000020B0000}"/>
    <cellStyle name="_РД 2005 06-09-04_3100 от 16.10.04_сводка по работе" xfId="2958" xr:uid="{00000000-0005-0000-0000-0000030B0000}"/>
    <cellStyle name="_РД 2005 06-09-04_3100 от 16.10.04_сводка по работе 2" xfId="2959" xr:uid="{00000000-0005-0000-0000-0000040B0000}"/>
    <cellStyle name="_РД 2005 06-09-04_3100 от 16.10.04_сводка по работе_замерная" xfId="2960" xr:uid="{00000000-0005-0000-0000-0000050B0000}"/>
    <cellStyle name="_РД 2005 09-08-04_3100_СУПЕРНОВ" xfId="2961" xr:uid="{00000000-0005-0000-0000-0000060B0000}"/>
    <cellStyle name="_РД 2005 09-08-04_3100_СУПЕРНОВ 2" xfId="2962" xr:uid="{00000000-0005-0000-0000-0000070B0000}"/>
    <cellStyle name="_РД 2005 09-08-04_3100_СУПЕРНОВ 2 2" xfId="2963" xr:uid="{00000000-0005-0000-0000-0000080B0000}"/>
    <cellStyle name="_РД 2005 09-08-04_3100_СУПЕРНОВ 2_замерная" xfId="2964" xr:uid="{00000000-0005-0000-0000-0000090B0000}"/>
    <cellStyle name="_РД 2005 09-08-04_3100_СУПЕРНОВ 3" xfId="2965" xr:uid="{00000000-0005-0000-0000-00000A0B0000}"/>
    <cellStyle name="_РД 2005 09-08-04_3100_СУПЕРНОВ_КАСКАД" xfId="2966" xr:uid="{00000000-0005-0000-0000-00000B0B0000}"/>
    <cellStyle name="_РД 2005 09-08-04_3100_СУПЕРНОВ_КАСКАД 2" xfId="2967" xr:uid="{00000000-0005-0000-0000-00000C0B0000}"/>
    <cellStyle name="_РД 2005 09-08-04_3100_СУПЕРНОВ_КАСКАД_замерная" xfId="2968" xr:uid="{00000000-0005-0000-0000-00000D0B0000}"/>
    <cellStyle name="_РД 2005 09-08-04_3100_СУПЕРНОВ_сводка по работе" xfId="2969" xr:uid="{00000000-0005-0000-0000-00000E0B0000}"/>
    <cellStyle name="_РД 2005 09-08-04_3100_СУПЕРНОВ_сводка по работе 2" xfId="2970" xr:uid="{00000000-0005-0000-0000-00000F0B0000}"/>
    <cellStyle name="_РД 2005 09-08-04_3100_СУПЕРНОВ_сводка по работе_замерная" xfId="2971" xr:uid="{00000000-0005-0000-0000-0000100B0000}"/>
    <cellStyle name="_РД 2005 12-11-04_-2 вар" xfId="2972" xr:uid="{00000000-0005-0000-0000-0000110B0000}"/>
    <cellStyle name="_РД 2005 12-11-04_-2 вар 2" xfId="2973" xr:uid="{00000000-0005-0000-0000-0000120B0000}"/>
    <cellStyle name="_РД 2005 12-11-04_-2 вар 2 2" xfId="2974" xr:uid="{00000000-0005-0000-0000-0000130B0000}"/>
    <cellStyle name="_РД 2005 12-11-04_-2 вар 2_замерная" xfId="2975" xr:uid="{00000000-0005-0000-0000-0000140B0000}"/>
    <cellStyle name="_РД 2005 12-11-04_-2 вар 3" xfId="2976" xr:uid="{00000000-0005-0000-0000-0000150B0000}"/>
    <cellStyle name="_РД 2005 12-11-04_-2 вар_КАСКАД" xfId="2977" xr:uid="{00000000-0005-0000-0000-0000160B0000}"/>
    <cellStyle name="_РД 2005 12-11-04_-2 вар_КАСКАД 2" xfId="2978" xr:uid="{00000000-0005-0000-0000-0000170B0000}"/>
    <cellStyle name="_РД 2005 12-11-04_-2 вар_КАСКАД_замерная" xfId="2979" xr:uid="{00000000-0005-0000-0000-0000180B0000}"/>
    <cellStyle name="_РД 2005 12-11-04_-2 вар_сводка по работе" xfId="2980" xr:uid="{00000000-0005-0000-0000-0000190B0000}"/>
    <cellStyle name="_РД 2005 12-11-04_-2 вар_сводка по работе 2" xfId="2981" xr:uid="{00000000-0005-0000-0000-00001A0B0000}"/>
    <cellStyle name="_РД 2005 12-11-04_-2 вар_сводка по работе_замерная" xfId="2982" xr:uid="{00000000-0005-0000-0000-00001B0B0000}"/>
    <cellStyle name="_РД 2005 16-08-04_3100_НОВ FYP" xfId="2983" xr:uid="{00000000-0005-0000-0000-00001C0B0000}"/>
    <cellStyle name="_РД 2005 16-08-04_3100_НОВ FYP 2" xfId="2984" xr:uid="{00000000-0005-0000-0000-00001D0B0000}"/>
    <cellStyle name="_РД 2005 16-08-04_3100_НОВ FYP 2 2" xfId="2985" xr:uid="{00000000-0005-0000-0000-00001E0B0000}"/>
    <cellStyle name="_РД 2005 16-08-04_3100_НОВ FYP 2_замерная" xfId="2986" xr:uid="{00000000-0005-0000-0000-00001F0B0000}"/>
    <cellStyle name="_РД 2005 16-08-04_3100_НОВ FYP 3" xfId="2987" xr:uid="{00000000-0005-0000-0000-0000200B0000}"/>
    <cellStyle name="_РД 2005 16-08-04_3100_НОВ FYP_КАСКАД" xfId="2988" xr:uid="{00000000-0005-0000-0000-0000210B0000}"/>
    <cellStyle name="_РД 2005 16-08-04_3100_НОВ FYP_КАСКАД 2" xfId="2989" xr:uid="{00000000-0005-0000-0000-0000220B0000}"/>
    <cellStyle name="_РД 2005 16-08-04_3100_НОВ FYP_КАСКАД_замерная" xfId="2990" xr:uid="{00000000-0005-0000-0000-0000230B0000}"/>
    <cellStyle name="_РД 2005 16-08-04_3100_НОВ FYP_сводка по работе" xfId="2991" xr:uid="{00000000-0005-0000-0000-0000240B0000}"/>
    <cellStyle name="_РД 2005 16-08-04_3100_НОВ FYP_сводка по работе 2" xfId="2992" xr:uid="{00000000-0005-0000-0000-0000250B0000}"/>
    <cellStyle name="_РД 2005 16-08-04_3100_НОВ FYP_сводка по работе_замерная" xfId="2993" xr:uid="{00000000-0005-0000-0000-0000260B0000}"/>
    <cellStyle name="_РД 2005 16-10-04_3100-изм новые " xfId="2994" xr:uid="{00000000-0005-0000-0000-0000270B0000}"/>
    <cellStyle name="_РД 2005 16-10-04_3100-изм новые  2" xfId="2995" xr:uid="{00000000-0005-0000-0000-0000280B0000}"/>
    <cellStyle name="_РД 2005 16-10-04_3100-изм новые  2 2" xfId="2996" xr:uid="{00000000-0005-0000-0000-0000290B0000}"/>
    <cellStyle name="_РД 2005 16-10-04_3100-изм новые  2_замерная" xfId="2997" xr:uid="{00000000-0005-0000-0000-00002A0B0000}"/>
    <cellStyle name="_РД 2005 16-10-04_3100-изм новые  3" xfId="2998" xr:uid="{00000000-0005-0000-0000-00002B0B0000}"/>
    <cellStyle name="_РД 2005 16-10-04_3100-изм новые _КАСКАД" xfId="2999" xr:uid="{00000000-0005-0000-0000-00002C0B0000}"/>
    <cellStyle name="_РД 2005 16-10-04_3100-изм новые _КАСКАД 2" xfId="3000" xr:uid="{00000000-0005-0000-0000-00002D0B0000}"/>
    <cellStyle name="_РД 2005 16-10-04_3100-изм новые _КАСКАД_замерная" xfId="3001" xr:uid="{00000000-0005-0000-0000-00002E0B0000}"/>
    <cellStyle name="_РД 2005 16-10-04_3100-изм новые _сводка по работе" xfId="3002" xr:uid="{00000000-0005-0000-0000-00002F0B0000}"/>
    <cellStyle name="_РД 2005 16-10-04_3100-изм новые _сводка по работе 2" xfId="3003" xr:uid="{00000000-0005-0000-0000-0000300B0000}"/>
    <cellStyle name="_РД 2005 16-10-04_3100-изм новые _сводка по работе_замерная" xfId="3004" xr:uid="{00000000-0005-0000-0000-0000310B0000}"/>
    <cellStyle name="_РД 2005 17-05-04_3069.9" xfId="3005" xr:uid="{00000000-0005-0000-0000-0000320B0000}"/>
    <cellStyle name="_РД 2005 17-05-04_3069.9 2" xfId="3006" xr:uid="{00000000-0005-0000-0000-0000330B0000}"/>
    <cellStyle name="_РД 2005 17-05-04_3069.9 2 2" xfId="3007" xr:uid="{00000000-0005-0000-0000-0000340B0000}"/>
    <cellStyle name="_РД 2005 17-05-04_3069.9 2_замерная" xfId="3008" xr:uid="{00000000-0005-0000-0000-0000350B0000}"/>
    <cellStyle name="_РД 2005 17-05-04_3069.9 3" xfId="3009" xr:uid="{00000000-0005-0000-0000-0000360B0000}"/>
    <cellStyle name="_РД 2005 17-05-04_3069.9_КАСКАД" xfId="3010" xr:uid="{00000000-0005-0000-0000-0000370B0000}"/>
    <cellStyle name="_РД 2005 17-05-04_3069.9_КАСКАД 2" xfId="3011" xr:uid="{00000000-0005-0000-0000-0000380B0000}"/>
    <cellStyle name="_РД 2005 17-05-04_3069.9_КАСКАД_замерная" xfId="3012" xr:uid="{00000000-0005-0000-0000-0000390B0000}"/>
    <cellStyle name="_РД 2005 17-05-04_3069.9_сводка по работе" xfId="3013" xr:uid="{00000000-0005-0000-0000-00003A0B0000}"/>
    <cellStyle name="_РД 2005 17-05-04_3069.9_сводка по работе 2" xfId="3014" xr:uid="{00000000-0005-0000-0000-00003B0B0000}"/>
    <cellStyle name="_РД 2005 17-05-04_3069.9_сводка по работе_замерная" xfId="3015" xr:uid="{00000000-0005-0000-0000-00003C0B0000}"/>
    <cellStyle name="_РД 2005 22-06-04_3025 т.т." xfId="3016" xr:uid="{00000000-0005-0000-0000-00003D0B0000}"/>
    <cellStyle name="_РД 2005 22-06-04_3025 т.т. 2" xfId="3017" xr:uid="{00000000-0005-0000-0000-00003E0B0000}"/>
    <cellStyle name="_РД 2005 22-06-04_3025 т.т. 2 2" xfId="3018" xr:uid="{00000000-0005-0000-0000-00003F0B0000}"/>
    <cellStyle name="_РД 2005 22-06-04_3025 т.т. 2_замерная" xfId="3019" xr:uid="{00000000-0005-0000-0000-0000400B0000}"/>
    <cellStyle name="_РД 2005 22-06-04_3025 т.т. 3" xfId="3020" xr:uid="{00000000-0005-0000-0000-0000410B0000}"/>
    <cellStyle name="_РД 2005 22-06-04_3025 т.т._КАСКАД" xfId="3021" xr:uid="{00000000-0005-0000-0000-0000420B0000}"/>
    <cellStyle name="_РД 2005 22-06-04_3025 т.т._КАСКАД 2" xfId="3022" xr:uid="{00000000-0005-0000-0000-0000430B0000}"/>
    <cellStyle name="_РД 2005 22-06-04_3025 т.т._КАСКАД_замерная" xfId="3023" xr:uid="{00000000-0005-0000-0000-0000440B0000}"/>
    <cellStyle name="_РД 2005 22-06-04_3025 т.т._сводка по работе" xfId="3024" xr:uid="{00000000-0005-0000-0000-0000450B0000}"/>
    <cellStyle name="_РД 2005 22-06-04_3025 т.т._сводка по работе 2" xfId="3025" xr:uid="{00000000-0005-0000-0000-0000460B0000}"/>
    <cellStyle name="_РД 2005 22-06-04_3025 т.т._сводка по работе_замерная" xfId="3026" xr:uid="{00000000-0005-0000-0000-0000470B0000}"/>
    <cellStyle name="_РД 2005 22-11-04 c 2009 новым. _" xfId="3027" xr:uid="{00000000-0005-0000-0000-0000480B0000}"/>
    <cellStyle name="_РД 2005 22-11-04 c 2009 новым. _ 2" xfId="3028" xr:uid="{00000000-0005-0000-0000-0000490B0000}"/>
    <cellStyle name="_РД 2005 22-11-04 c 2009 новым. _ 2 2" xfId="3029" xr:uid="{00000000-0005-0000-0000-00004A0B0000}"/>
    <cellStyle name="_РД 2005 22-11-04 c 2009 новым. _ 2_замерная" xfId="3030" xr:uid="{00000000-0005-0000-0000-00004B0B0000}"/>
    <cellStyle name="_РД 2005 22-11-04 c 2009 новым. _ 3" xfId="3031" xr:uid="{00000000-0005-0000-0000-00004C0B0000}"/>
    <cellStyle name="_РД 2005 22-11-04 c 2009 новым. __КАСКАД" xfId="3032" xr:uid="{00000000-0005-0000-0000-00004D0B0000}"/>
    <cellStyle name="_РД 2005 22-11-04 c 2009 новым. __КАСКАД 2" xfId="3033" xr:uid="{00000000-0005-0000-0000-00004E0B0000}"/>
    <cellStyle name="_РД 2005 22-11-04 c 2009 новым. __КАСКАД_замерная" xfId="3034" xr:uid="{00000000-0005-0000-0000-00004F0B0000}"/>
    <cellStyle name="_РД 2005 22-11-04 c 2009 новым. __сводка по работе" xfId="3035" xr:uid="{00000000-0005-0000-0000-0000500B0000}"/>
    <cellStyle name="_РД 2005 22-11-04 c 2009 новым. __сводка по работе 2" xfId="3036" xr:uid="{00000000-0005-0000-0000-0000510B0000}"/>
    <cellStyle name="_РД 2005 22-11-04 c 2009 новым. __сводка по работе_замерная" xfId="3037" xr:uid="{00000000-0005-0000-0000-0000520B0000}"/>
    <cellStyle name="_РД 2005 23-06-04_3025 т.т." xfId="3038" xr:uid="{00000000-0005-0000-0000-0000530B0000}"/>
    <cellStyle name="_РД 2005 23-06-04_3025 т.т. 2" xfId="3039" xr:uid="{00000000-0005-0000-0000-0000540B0000}"/>
    <cellStyle name="_РД 2005 23-06-04_3025 т.т. 2 2" xfId="3040" xr:uid="{00000000-0005-0000-0000-0000550B0000}"/>
    <cellStyle name="_РД 2005 23-06-04_3025 т.т. 2_замерная" xfId="3041" xr:uid="{00000000-0005-0000-0000-0000560B0000}"/>
    <cellStyle name="_РД 2005 23-06-04_3025 т.т. 3" xfId="3042" xr:uid="{00000000-0005-0000-0000-0000570B0000}"/>
    <cellStyle name="_РД 2005 23-06-04_3025 т.т._КАСКАД" xfId="3043" xr:uid="{00000000-0005-0000-0000-0000580B0000}"/>
    <cellStyle name="_РД 2005 23-06-04_3025 т.т._КАСКАД 2" xfId="3044" xr:uid="{00000000-0005-0000-0000-0000590B0000}"/>
    <cellStyle name="_РД 2005 23-06-04_3025 т.т._КАСКАД_замерная" xfId="3045" xr:uid="{00000000-0005-0000-0000-00005A0B0000}"/>
    <cellStyle name="_РД 2005 23-06-04_3025 т.т._сводка по работе" xfId="3046" xr:uid="{00000000-0005-0000-0000-00005B0B0000}"/>
    <cellStyle name="_РД 2005 23-06-04_3025 т.т._сводка по работе 2" xfId="3047" xr:uid="{00000000-0005-0000-0000-00005C0B0000}"/>
    <cellStyle name="_РД 2005 23-06-04_3025 т.т._сводка по работе_замерная" xfId="3048" xr:uid="{00000000-0005-0000-0000-00005D0B0000}"/>
    <cellStyle name="_РД 2005 25-10-04_3100-2009 " xfId="3049" xr:uid="{00000000-0005-0000-0000-00005E0B0000}"/>
    <cellStyle name="_РД 2005 25-10-04_3100-2009  2" xfId="3050" xr:uid="{00000000-0005-0000-0000-00005F0B0000}"/>
    <cellStyle name="_РД 2005 25-10-04_3100-2009  2 2" xfId="3051" xr:uid="{00000000-0005-0000-0000-0000600B0000}"/>
    <cellStyle name="_РД 2005 25-10-04_3100-2009  2_замерная" xfId="3052" xr:uid="{00000000-0005-0000-0000-0000610B0000}"/>
    <cellStyle name="_РД 2005 25-10-04_3100-2009  3" xfId="3053" xr:uid="{00000000-0005-0000-0000-0000620B0000}"/>
    <cellStyle name="_РД 2005 25-10-04_3100-2009 _КАСКАД" xfId="3054" xr:uid="{00000000-0005-0000-0000-0000630B0000}"/>
    <cellStyle name="_РД 2005 25-10-04_3100-2009 _КАСКАД 2" xfId="3055" xr:uid="{00000000-0005-0000-0000-0000640B0000}"/>
    <cellStyle name="_РД 2005 25-10-04_3100-2009 _КАСКАД_замерная" xfId="3056" xr:uid="{00000000-0005-0000-0000-0000650B0000}"/>
    <cellStyle name="_РД 2005 25-10-04_3100-2009 _сводка по работе" xfId="3057" xr:uid="{00000000-0005-0000-0000-0000660B0000}"/>
    <cellStyle name="_РД 2005 25-10-04_3100-2009 _сводка по работе 2" xfId="3058" xr:uid="{00000000-0005-0000-0000-0000670B0000}"/>
    <cellStyle name="_РД 2005 25-10-04_3100-2009 _сводка по работе_замерная" xfId="3059" xr:uid="{00000000-0005-0000-0000-0000680B0000}"/>
    <cellStyle name="_РД 2005 26-10-04_3100 " xfId="3060" xr:uid="{00000000-0005-0000-0000-0000690B0000}"/>
    <cellStyle name="_РД 2005 26-10-04_3100  2" xfId="3061" xr:uid="{00000000-0005-0000-0000-00006A0B0000}"/>
    <cellStyle name="_РД 2005 26-10-04_3100  2 2" xfId="3062" xr:uid="{00000000-0005-0000-0000-00006B0B0000}"/>
    <cellStyle name="_РД 2005 26-10-04_3100  2_замерная" xfId="3063" xr:uid="{00000000-0005-0000-0000-00006C0B0000}"/>
    <cellStyle name="_РД 2005 26-10-04_3100  3" xfId="3064" xr:uid="{00000000-0005-0000-0000-00006D0B0000}"/>
    <cellStyle name="_РД 2005 26-10-04_3100 _КАСКАД" xfId="3065" xr:uid="{00000000-0005-0000-0000-00006E0B0000}"/>
    <cellStyle name="_РД 2005 26-10-04_3100 _КАСКАД 2" xfId="3066" xr:uid="{00000000-0005-0000-0000-00006F0B0000}"/>
    <cellStyle name="_РД 2005 26-10-04_3100 _КАСКАД_замерная" xfId="3067" xr:uid="{00000000-0005-0000-0000-0000700B0000}"/>
    <cellStyle name="_РД 2005 26-10-04_3100 _сводка по работе" xfId="3068" xr:uid="{00000000-0005-0000-0000-0000710B0000}"/>
    <cellStyle name="_РД 2005 26-10-04_3100 _сводка по работе 2" xfId="3069" xr:uid="{00000000-0005-0000-0000-0000720B0000}"/>
    <cellStyle name="_РД 2005 26-10-04_3100 _сводка по работе_замерная" xfId="3070" xr:uid="{00000000-0005-0000-0000-0000730B0000}"/>
    <cellStyle name="_РД 2005 27-10-04_3100 минус бурен" xfId="3071" xr:uid="{00000000-0005-0000-0000-0000740B0000}"/>
    <cellStyle name="_РД 2005 27-10-04_3100 минус бурен 2" xfId="3072" xr:uid="{00000000-0005-0000-0000-0000750B0000}"/>
    <cellStyle name="_РД 2005 27-10-04_3100 минус бурен 2 2" xfId="3073" xr:uid="{00000000-0005-0000-0000-0000760B0000}"/>
    <cellStyle name="_РД 2005 27-10-04_3100 минус бурен 2_замерная" xfId="3074" xr:uid="{00000000-0005-0000-0000-0000770B0000}"/>
    <cellStyle name="_РД 2005 27-10-04_3100 минус бурен 3" xfId="3075" xr:uid="{00000000-0005-0000-0000-0000780B0000}"/>
    <cellStyle name="_РД 2005 27-10-04_3100 минус бурен_КАСКАД" xfId="3076" xr:uid="{00000000-0005-0000-0000-0000790B0000}"/>
    <cellStyle name="_РД 2005 27-10-04_3100 минус бурен_КАСКАД 2" xfId="3077" xr:uid="{00000000-0005-0000-0000-00007A0B0000}"/>
    <cellStyle name="_РД 2005 27-10-04_3100 минус бурен_КАСКАД_замерная" xfId="3078" xr:uid="{00000000-0005-0000-0000-00007B0B0000}"/>
    <cellStyle name="_РД 2005 27-10-04_3100 минус бурен_сводка по работе" xfId="3079" xr:uid="{00000000-0005-0000-0000-00007C0B0000}"/>
    <cellStyle name="_РД 2005 27-10-04_3100 минус бурен_сводка по работе 2" xfId="3080" xr:uid="{00000000-0005-0000-0000-00007D0B0000}"/>
    <cellStyle name="_РД 2005 27-10-04_3100 минус бурен_сводка по работе_замерная" xfId="3081" xr:uid="{00000000-0005-0000-0000-00007E0B0000}"/>
    <cellStyle name="_РД 2005 29-12-04_     вход 8056   потери 13,5" xfId="3082" xr:uid="{00000000-0005-0000-0000-00007F0B0000}"/>
    <cellStyle name="_РД 2005 29-12-04_     вход 8056   потери 13,5 2" xfId="3083" xr:uid="{00000000-0005-0000-0000-0000800B0000}"/>
    <cellStyle name="_РД 2005 29-12-04_     вход 8056   потери 13,5 2 2" xfId="3084" xr:uid="{00000000-0005-0000-0000-0000810B0000}"/>
    <cellStyle name="_РД 2005 29-12-04_     вход 8056   потери 13,5 2_замерная" xfId="3085" xr:uid="{00000000-0005-0000-0000-0000820B0000}"/>
    <cellStyle name="_РД 2005 29-12-04_     вход 8056   потери 13,5 3" xfId="3086" xr:uid="{00000000-0005-0000-0000-0000830B0000}"/>
    <cellStyle name="_РД 2005 29-12-04_     вход 8056   потери 13,5_КАСКАД" xfId="3087" xr:uid="{00000000-0005-0000-0000-0000840B0000}"/>
    <cellStyle name="_РД 2005 29-12-04_     вход 8056   потери 13,5_КАСКАД 2" xfId="3088" xr:uid="{00000000-0005-0000-0000-0000850B0000}"/>
    <cellStyle name="_РД 2005 29-12-04_     вход 8056   потери 13,5_КАСКАД_замерная" xfId="3089" xr:uid="{00000000-0005-0000-0000-0000860B0000}"/>
    <cellStyle name="_РД 2005 29-12-04_     вход 8056   потери 13,5_сводка по работе" xfId="3090" xr:uid="{00000000-0005-0000-0000-0000870B0000}"/>
    <cellStyle name="_РД 2005 29-12-04_     вход 8056   потери 13,5_сводка по работе 2" xfId="3091" xr:uid="{00000000-0005-0000-0000-0000880B0000}"/>
    <cellStyle name="_РД 2005 29-12-04_     вход 8056   потери 13,5_сводка по работе_замерная" xfId="3092" xr:uid="{00000000-0005-0000-0000-0000890B0000}"/>
    <cellStyle name="_РД 2005 30-07-04_3100 т.т." xfId="3093" xr:uid="{00000000-0005-0000-0000-00008A0B0000}"/>
    <cellStyle name="_РД 2005 30-07-04_3100 т.т. 2" xfId="3094" xr:uid="{00000000-0005-0000-0000-00008B0B0000}"/>
    <cellStyle name="_РД 2005 30-07-04_3100 т.т. 2 2" xfId="3095" xr:uid="{00000000-0005-0000-0000-00008C0B0000}"/>
    <cellStyle name="_РД 2005 30-07-04_3100 т.т. 2_замерная" xfId="3096" xr:uid="{00000000-0005-0000-0000-00008D0B0000}"/>
    <cellStyle name="_РД 2005 30-07-04_3100 т.т. 3" xfId="3097" xr:uid="{00000000-0005-0000-0000-00008E0B0000}"/>
    <cellStyle name="_РД 2005 30-07-04_3100 т.т._КАСКАД" xfId="3098" xr:uid="{00000000-0005-0000-0000-00008F0B0000}"/>
    <cellStyle name="_РД 2005 30-07-04_3100 т.т._КАСКАД 2" xfId="3099" xr:uid="{00000000-0005-0000-0000-0000900B0000}"/>
    <cellStyle name="_РД 2005 30-07-04_3100 т.т._КАСКАД_замерная" xfId="3100" xr:uid="{00000000-0005-0000-0000-0000910B0000}"/>
    <cellStyle name="_РД 2005 30-07-04_3100 т.т._сводка по работе" xfId="3101" xr:uid="{00000000-0005-0000-0000-0000920B0000}"/>
    <cellStyle name="_РД 2005 30-07-04_3100 т.т._сводка по работе 2" xfId="3102" xr:uid="{00000000-0005-0000-0000-0000930B0000}"/>
    <cellStyle name="_РД 2005 30-07-04_3100 т.т._сводка по работе_замерная" xfId="3103" xr:uid="{00000000-0005-0000-0000-0000940B0000}"/>
    <cellStyle name="_РД 2005 3-02-05_добыча 2928  январь факт  изм ГТМ( для планового отдела.)." xfId="3104" xr:uid="{00000000-0005-0000-0000-0000950B0000}"/>
    <cellStyle name="_РД 2005 3-02-05_добыча 2928  январь факт  изм ГТМ( для планового отдела.). 2" xfId="3105" xr:uid="{00000000-0005-0000-0000-0000960B0000}"/>
    <cellStyle name="_РД 2005 3-02-05_добыча 2928  январь факт  изм ГТМ( для планового отдела.). 2 2" xfId="3106" xr:uid="{00000000-0005-0000-0000-0000970B0000}"/>
    <cellStyle name="_РД 2005 3-02-05_добыча 2928  январь факт  изм ГТМ( для планового отдела.). 2_замерная" xfId="3107" xr:uid="{00000000-0005-0000-0000-0000980B0000}"/>
    <cellStyle name="_РД 2005 3-02-05_добыча 2928  январь факт  изм ГТМ( для планового отдела.). 3" xfId="3108" xr:uid="{00000000-0005-0000-0000-0000990B0000}"/>
    <cellStyle name="_РД 2005 3-02-05_добыча 2928  январь факт  изм ГТМ( для планового отдела.)._КАСКАД" xfId="3109" xr:uid="{00000000-0005-0000-0000-00009A0B0000}"/>
    <cellStyle name="_РД 2005 3-02-05_добыча 2928  январь факт  изм ГТМ( для планового отдела.)._КАСКАД 2" xfId="3110" xr:uid="{00000000-0005-0000-0000-00009B0B0000}"/>
    <cellStyle name="_РД 2005 3-02-05_добыча 2928  январь факт  изм ГТМ( для планового отдела.)._КАСКАД_замерная" xfId="3111" xr:uid="{00000000-0005-0000-0000-00009C0B0000}"/>
    <cellStyle name="_РД 2005 3-02-05_добыча 2928  январь факт  изм ГТМ( для планового отдела.)._сводка по работе" xfId="3112" xr:uid="{00000000-0005-0000-0000-00009D0B0000}"/>
    <cellStyle name="_РД 2005 3-02-05_добыча 2928  январь факт  изм ГТМ( для планового отдела.)._сводка по работе 2" xfId="3113" xr:uid="{00000000-0005-0000-0000-00009E0B0000}"/>
    <cellStyle name="_РД 2005 3-02-05_добыча 2928  январь факт  изм ГТМ( для планового отдела.)._сводка по работе_замерная" xfId="3114" xr:uid="{00000000-0005-0000-0000-00009F0B0000}"/>
    <cellStyle name="_РД 2005 3-02-05_добыча 2928  январь факт корректир( для планов.)." xfId="3115" xr:uid="{00000000-0005-0000-0000-0000A00B0000}"/>
    <cellStyle name="_РД 2005 3-02-05_добыча 2928  январь факт корректир( для планов.). 2" xfId="3116" xr:uid="{00000000-0005-0000-0000-0000A10B0000}"/>
    <cellStyle name="_РД 2005 3-02-05_добыча 2928  январь факт корректир( для планов.). 2 2" xfId="3117" xr:uid="{00000000-0005-0000-0000-0000A20B0000}"/>
    <cellStyle name="_РД 2005 3-02-05_добыча 2928  январь факт корректир( для планов.). 2_замерная" xfId="3118" xr:uid="{00000000-0005-0000-0000-0000A30B0000}"/>
    <cellStyle name="_РД 2005 3-02-05_добыча 2928  январь факт корректир( для планов.). 3" xfId="3119" xr:uid="{00000000-0005-0000-0000-0000A40B0000}"/>
    <cellStyle name="_РД 2005 3-02-05_добыча 2928  январь факт корректир( для планов.)._КАСКАД" xfId="3120" xr:uid="{00000000-0005-0000-0000-0000A50B0000}"/>
    <cellStyle name="_РД 2005 3-02-05_добыча 2928  январь факт корректир( для планов.)._КАСКАД 2" xfId="3121" xr:uid="{00000000-0005-0000-0000-0000A60B0000}"/>
    <cellStyle name="_РД 2005 3-02-05_добыча 2928  январь факт корректир( для планов.)._КАСКАД_замерная" xfId="3122" xr:uid="{00000000-0005-0000-0000-0000A70B0000}"/>
    <cellStyle name="_РД 2005 3-02-05_добыча 2928  январь факт корректир( для планов.)._сводка по работе" xfId="3123" xr:uid="{00000000-0005-0000-0000-0000A80B0000}"/>
    <cellStyle name="_РД 2005 3-02-05_добыча 2928  январь факт корректир( для планов.)._сводка по работе 2" xfId="3124" xr:uid="{00000000-0005-0000-0000-0000A90B0000}"/>
    <cellStyle name="_РД 2005 3-02-05_добыча 2928  январь факт корректир( для планов.)._сводка по работе_замерная" xfId="3125" xr:uid="{00000000-0005-0000-0000-0000AA0B0000}"/>
    <cellStyle name="_РД 2005 3-03-05_добыча февраль факт  на добычу 3038  изм потери для лановиков" xfId="3126" xr:uid="{00000000-0005-0000-0000-0000AB0B0000}"/>
    <cellStyle name="_РД 2005 3-03-05_добыча февраль факт  на добычу 3038  изм потери для лановиков 2" xfId="3127" xr:uid="{00000000-0005-0000-0000-0000AC0B0000}"/>
    <cellStyle name="_РД 2005 3-03-05_добыча февраль факт  на добычу 3038  изм потери для лановиков 2 2" xfId="3128" xr:uid="{00000000-0005-0000-0000-0000AD0B0000}"/>
    <cellStyle name="_РД 2005 3-03-05_добыча февраль факт  на добычу 3038  изм потери для лановиков 2_замерная" xfId="3129" xr:uid="{00000000-0005-0000-0000-0000AE0B0000}"/>
    <cellStyle name="_РД 2005 3-03-05_добыча февраль факт  на добычу 3038  изм потери для лановиков 3" xfId="3130" xr:uid="{00000000-0005-0000-0000-0000AF0B0000}"/>
    <cellStyle name="_РД 2005 3-03-05_добыча февраль факт  на добычу 3038  изм потери для лановиков_КАСКАД" xfId="3131" xr:uid="{00000000-0005-0000-0000-0000B00B0000}"/>
    <cellStyle name="_РД 2005 3-03-05_добыча февраль факт  на добычу 3038  изм потери для лановиков_КАСКАД 2" xfId="3132" xr:uid="{00000000-0005-0000-0000-0000B10B0000}"/>
    <cellStyle name="_РД 2005 3-03-05_добыча февраль факт  на добычу 3038  изм потери для лановиков_КАСКАД_замерная" xfId="3133" xr:uid="{00000000-0005-0000-0000-0000B20B0000}"/>
    <cellStyle name="_РД 2005 3-03-05_добыча февраль факт  на добычу 3038  изм потери для лановиков_сводка по работе" xfId="3134" xr:uid="{00000000-0005-0000-0000-0000B30B0000}"/>
    <cellStyle name="_РД 2005 3-03-05_добыча февраль факт  на добычу 3038  изм потери для лановиков_сводка по работе 2" xfId="3135" xr:uid="{00000000-0005-0000-0000-0000B40B0000}"/>
    <cellStyle name="_РД 2005 3-03-05_добыча февраль факт  на добычу 3038  изм потери для лановиков_сводка по работе_замерная" xfId="3136" xr:uid="{00000000-0005-0000-0000-0000B50B0000}"/>
    <cellStyle name="_РД 2005 31-05-04_3069.9" xfId="3137" xr:uid="{00000000-0005-0000-0000-0000B60B0000}"/>
    <cellStyle name="_РД 2005 31-05-04_3069.9 2" xfId="3138" xr:uid="{00000000-0005-0000-0000-0000B70B0000}"/>
    <cellStyle name="_РД 2005 31-05-04_3069.9 2 2" xfId="3139" xr:uid="{00000000-0005-0000-0000-0000B80B0000}"/>
    <cellStyle name="_РД 2005 31-05-04_3069.9 2_замерная" xfId="3140" xr:uid="{00000000-0005-0000-0000-0000B90B0000}"/>
    <cellStyle name="_РД 2005 31-05-04_3069.9 3" xfId="3141" xr:uid="{00000000-0005-0000-0000-0000BA0B0000}"/>
    <cellStyle name="_РД 2005 31-05-04_3069.9_КАСКАД" xfId="3142" xr:uid="{00000000-0005-0000-0000-0000BB0B0000}"/>
    <cellStyle name="_РД 2005 31-05-04_3069.9_КАСКАД 2" xfId="3143" xr:uid="{00000000-0005-0000-0000-0000BC0B0000}"/>
    <cellStyle name="_РД 2005 31-05-04_3069.9_КАСКАД_замерная" xfId="3144" xr:uid="{00000000-0005-0000-0000-0000BD0B0000}"/>
    <cellStyle name="_РД 2005 31-05-04_3069.9_сводка по работе" xfId="3145" xr:uid="{00000000-0005-0000-0000-0000BE0B0000}"/>
    <cellStyle name="_РД 2005 31-05-04_3069.9_сводка по работе 2" xfId="3146" xr:uid="{00000000-0005-0000-0000-0000BF0B0000}"/>
    <cellStyle name="_РД 2005 31-05-04_3069.9_сводка по работе_замерная" xfId="3147" xr:uid="{00000000-0005-0000-0000-0000C00B0000}"/>
    <cellStyle name="_РД 2005 4-02-05_добыча январь факт  изм ГТМ    3039.2тт -13,5%" xfId="3148" xr:uid="{00000000-0005-0000-0000-0000C10B0000}"/>
    <cellStyle name="_РД 2005 4-02-05_добыча январь факт  изм ГТМ    3039.2тт -13,5% 2" xfId="3149" xr:uid="{00000000-0005-0000-0000-0000C20B0000}"/>
    <cellStyle name="_РД 2005 4-02-05_добыча январь факт  изм ГТМ    3039.2тт -13,5% 2 2" xfId="3150" xr:uid="{00000000-0005-0000-0000-0000C30B0000}"/>
    <cellStyle name="_РД 2005 4-02-05_добыча январь факт  изм ГТМ    3039.2тт -13,5% 2_замерная" xfId="3151" xr:uid="{00000000-0005-0000-0000-0000C40B0000}"/>
    <cellStyle name="_РД 2005 4-02-05_добыча январь факт  изм ГТМ    3039.2тт -13,5% 3" xfId="3152" xr:uid="{00000000-0005-0000-0000-0000C50B0000}"/>
    <cellStyle name="_РД 2005 4-02-05_добыча январь факт  изм ГТМ    3039.2тт -13,5%_КАСКАД" xfId="3153" xr:uid="{00000000-0005-0000-0000-0000C60B0000}"/>
    <cellStyle name="_РД 2005 4-02-05_добыча январь факт  изм ГТМ    3039.2тт -13,5%_КАСКАД 2" xfId="3154" xr:uid="{00000000-0005-0000-0000-0000C70B0000}"/>
    <cellStyle name="_РД 2005 4-02-05_добыча январь факт  изм ГТМ    3039.2тт -13,5%_КАСКАД_замерная" xfId="3155" xr:uid="{00000000-0005-0000-0000-0000C80B0000}"/>
    <cellStyle name="_РД 2005 4-02-05_добыча январь факт  изм ГТМ    3039.2тт -13,5%_сводка по работе" xfId="3156" xr:uid="{00000000-0005-0000-0000-0000C90B0000}"/>
    <cellStyle name="_РД 2005 4-02-05_добыча январь факт  изм ГТМ    3039.2тт -13,5%_сводка по работе 2" xfId="3157" xr:uid="{00000000-0005-0000-0000-0000CA0B0000}"/>
    <cellStyle name="_РД 2005 4-02-05_добыча январь факт  изм ГТМ    3039.2тт -13,5%_сводка по работе_замерная" xfId="3158" xr:uid="{00000000-0005-0000-0000-0000CB0B0000}"/>
    <cellStyle name="_РД 2005 6-02-05_добыча январь факт  изм ГТМ    3039.2тт -13,5 измен. ГТМ Бур . с самовывозом" xfId="3159" xr:uid="{00000000-0005-0000-0000-0000CC0B0000}"/>
    <cellStyle name="_РД 2005 6-02-05_добыча январь факт  изм ГТМ    3039.2тт -13,5 измен. ГТМ Бур . с самовывозом 2" xfId="3160" xr:uid="{00000000-0005-0000-0000-0000CD0B0000}"/>
    <cellStyle name="_РД 2005 6-02-05_добыча январь факт  изм ГТМ    3039.2тт -13,5 измен. ГТМ Бур . с самовывозом 2 2" xfId="3161" xr:uid="{00000000-0005-0000-0000-0000CE0B0000}"/>
    <cellStyle name="_РД 2005 6-02-05_добыча январь факт  изм ГТМ    3039.2тт -13,5 измен. ГТМ Бур . с самовывозом 2_замерная" xfId="3162" xr:uid="{00000000-0005-0000-0000-0000CF0B0000}"/>
    <cellStyle name="_РД 2005 6-02-05_добыча январь факт  изм ГТМ    3039.2тт -13,5 измен. ГТМ Бур . с самовывозом 3" xfId="3163" xr:uid="{00000000-0005-0000-0000-0000D00B0000}"/>
    <cellStyle name="_РД 2005 6-02-05_добыча январь факт  изм ГТМ    3039.2тт -13,5 измен. ГТМ Бур . с самовывозом_КАСКАД" xfId="3164" xr:uid="{00000000-0005-0000-0000-0000D10B0000}"/>
    <cellStyle name="_РД 2005 6-02-05_добыча январь факт  изм ГТМ    3039.2тт -13,5 измен. ГТМ Бур . с самовывозом_КАСКАД 2" xfId="3165" xr:uid="{00000000-0005-0000-0000-0000D20B0000}"/>
    <cellStyle name="_РД 2005 6-02-05_добыча январь факт  изм ГТМ    3039.2тт -13,5 измен. ГТМ Бур . с самовывозом_КАСКАД_замерная" xfId="3166" xr:uid="{00000000-0005-0000-0000-0000D30B0000}"/>
    <cellStyle name="_РД 2005 6-02-05_добыча январь факт  изм ГТМ    3039.2тт -13,5 измен. ГТМ Бур . с самовывозом_сводка по работе" xfId="3167" xr:uid="{00000000-0005-0000-0000-0000D40B0000}"/>
    <cellStyle name="_РД 2005 6-02-05_добыча январь факт  изм ГТМ    3039.2тт -13,5 измен. ГТМ Бур . с самовывозом_сводка по работе 2" xfId="3168" xr:uid="{00000000-0005-0000-0000-0000D50B0000}"/>
    <cellStyle name="_РД 2005 6-02-05_добыча январь факт  изм ГТМ    3039.2тт -13,5 измен. ГТМ Бур . с самовывозом_сводка по работе_замерная" xfId="3169" xr:uid="{00000000-0005-0000-0000-0000D60B0000}"/>
    <cellStyle name="_РД 2005 6-02-05_добыча январь факт  изм ГТМ    3040 тт -13,5 измен. ГТМ Бур . с самовывозом" xfId="3170" xr:uid="{00000000-0005-0000-0000-0000D70B0000}"/>
    <cellStyle name="_РД 2005 6-02-05_добыча январь факт  изм ГТМ    3040 тт -13,5 измен. ГТМ Бур . с самовывозом 2" xfId="3171" xr:uid="{00000000-0005-0000-0000-0000D80B0000}"/>
    <cellStyle name="_РД 2005 6-02-05_добыча январь факт  изм ГТМ    3040 тт -13,5 измен. ГТМ Бур . с самовывозом 2 2" xfId="3172" xr:uid="{00000000-0005-0000-0000-0000D90B0000}"/>
    <cellStyle name="_РД 2005 6-02-05_добыча январь факт  изм ГТМ    3040 тт -13,5 измен. ГТМ Бур . с самовывозом 2_замерная" xfId="3173" xr:uid="{00000000-0005-0000-0000-0000DA0B0000}"/>
    <cellStyle name="_РД 2005 6-02-05_добыча январь факт  изм ГТМ    3040 тт -13,5 измен. ГТМ Бур . с самовывозом 3" xfId="3174" xr:uid="{00000000-0005-0000-0000-0000DB0B0000}"/>
    <cellStyle name="_РД 2005 6-02-05_добыча январь факт  изм ГТМ    3040 тт -13,5 измен. ГТМ Бур . с самовывозом_КАСКАД" xfId="3175" xr:uid="{00000000-0005-0000-0000-0000DC0B0000}"/>
    <cellStyle name="_РД 2005 6-02-05_добыча январь факт  изм ГТМ    3040 тт -13,5 измен. ГТМ Бур . с самовывозом_КАСКАД 2" xfId="3176" xr:uid="{00000000-0005-0000-0000-0000DD0B0000}"/>
    <cellStyle name="_РД 2005 6-02-05_добыча январь факт  изм ГТМ    3040 тт -13,5 измен. ГТМ Бур . с самовывозом_КАСКАД_замерная" xfId="3177" xr:uid="{00000000-0005-0000-0000-0000DE0B0000}"/>
    <cellStyle name="_РД 2005 6-02-05_добыча январь факт  изм ГТМ    3040 тт -13,5 измен. ГТМ Бур . с самовывозом_сводка по работе" xfId="3178" xr:uid="{00000000-0005-0000-0000-0000DF0B0000}"/>
    <cellStyle name="_РД 2005 6-02-05_добыча январь факт  изм ГТМ    3040 тт -13,5 измен. ГТМ Бур . с самовывозом_сводка по работе 2" xfId="3179" xr:uid="{00000000-0005-0000-0000-0000E00B0000}"/>
    <cellStyle name="_РД 2005 6-02-05_добыча январь факт  изм ГТМ    3040 тт -13,5 измен. ГТМ Бур . с самовывозом_сводка по работе_замерная" xfId="3180" xr:uid="{00000000-0005-0000-0000-0000E10B0000}"/>
    <cellStyle name="_РД 2005 8-12-04_   2928  с добавлением  24.12.04" xfId="3181" xr:uid="{00000000-0005-0000-0000-0000E20B0000}"/>
    <cellStyle name="_РД 2005 8-12-04_   2928  с добавлением  24.12.04 2" xfId="3182" xr:uid="{00000000-0005-0000-0000-0000E30B0000}"/>
    <cellStyle name="_РД 2005 8-12-04_   2928  с добавлением  24.12.04 2 2" xfId="3183" xr:uid="{00000000-0005-0000-0000-0000E40B0000}"/>
    <cellStyle name="_РД 2005 8-12-04_   2928  с добавлением  24.12.04 2_замерная" xfId="3184" xr:uid="{00000000-0005-0000-0000-0000E50B0000}"/>
    <cellStyle name="_РД 2005 8-12-04_   2928  с добавлением  24.12.04 3" xfId="3185" xr:uid="{00000000-0005-0000-0000-0000E60B0000}"/>
    <cellStyle name="_РД 2005 8-12-04_   2928  с добавлением  24.12.04_КАСКАД" xfId="3186" xr:uid="{00000000-0005-0000-0000-0000E70B0000}"/>
    <cellStyle name="_РД 2005 8-12-04_   2928  с добавлением  24.12.04_КАСКАД 2" xfId="3187" xr:uid="{00000000-0005-0000-0000-0000E80B0000}"/>
    <cellStyle name="_РД 2005 8-12-04_   2928  с добавлением  24.12.04_КАСКАД_замерная" xfId="3188" xr:uid="{00000000-0005-0000-0000-0000E90B0000}"/>
    <cellStyle name="_РД 2005 8-12-04_   2928  с добавлением  24.12.04_сводка по работе" xfId="3189" xr:uid="{00000000-0005-0000-0000-0000EA0B0000}"/>
    <cellStyle name="_РД 2005 8-12-04_   2928  с добавлением  24.12.04_сводка по работе 2" xfId="3190" xr:uid="{00000000-0005-0000-0000-0000EB0B0000}"/>
    <cellStyle name="_РД 2005 8-12-04_   2928  с добавлением  24.12.04_сводка по работе_замерная" xfId="3191" xr:uid="{00000000-0005-0000-0000-0000EC0B0000}"/>
    <cellStyle name="_РД 200518-02-05_добыча январь факт  изм ГТМ    3038,036 тт -13,5 % измен.декабрь на -1.964т.т ." xfId="3192" xr:uid="{00000000-0005-0000-0000-0000ED0B0000}"/>
    <cellStyle name="_РД 200518-02-05_добыча январь факт  изм ГТМ    3038,036 тт -13,5 % измен.декабрь на -1.964т.т . 2" xfId="3193" xr:uid="{00000000-0005-0000-0000-0000EE0B0000}"/>
    <cellStyle name="_РД 200518-02-05_добыча январь факт  изм ГТМ    3038,036 тт -13,5 % измен.декабрь на -1.964т.т . 2 2" xfId="3194" xr:uid="{00000000-0005-0000-0000-0000EF0B0000}"/>
    <cellStyle name="_РД 200518-02-05_добыча январь факт  изм ГТМ    3038,036 тт -13,5 % измен.декабрь на -1.964т.т . 2_замерная" xfId="3195" xr:uid="{00000000-0005-0000-0000-0000F00B0000}"/>
    <cellStyle name="_РД 200518-02-05_добыча январь факт  изм ГТМ    3038,036 тт -13,5 % измен.декабрь на -1.964т.т . 3" xfId="3196" xr:uid="{00000000-0005-0000-0000-0000F10B0000}"/>
    <cellStyle name="_РД 200518-02-05_добыча январь факт  изм ГТМ    3038,036 тт -13,5 % измен.декабрь на -1.964т.т ._КАСКАД" xfId="3197" xr:uid="{00000000-0005-0000-0000-0000F20B0000}"/>
    <cellStyle name="_РД 200518-02-05_добыча январь факт  изм ГТМ    3038,036 тт -13,5 % измен.декабрь на -1.964т.т ._КАСКАД 2" xfId="3198" xr:uid="{00000000-0005-0000-0000-0000F30B0000}"/>
    <cellStyle name="_РД 200518-02-05_добыча январь факт  изм ГТМ    3038,036 тт -13,5 % измен.декабрь на -1.964т.т ._КАСКАД_замерная" xfId="3199" xr:uid="{00000000-0005-0000-0000-0000F40B0000}"/>
    <cellStyle name="_РД 200518-02-05_добыча январь факт  изм ГТМ    3038,036 тт -13,5 % измен.декабрь на -1.964т.т ._сводка по работе" xfId="3200" xr:uid="{00000000-0005-0000-0000-0000F50B0000}"/>
    <cellStyle name="_РД 200518-02-05_добыча январь факт  изм ГТМ    3038,036 тт -13,5 % измен.декабрь на -1.964т.т ._сводка по работе 2" xfId="3201" xr:uid="{00000000-0005-0000-0000-0000F60B0000}"/>
    <cellStyle name="_РД 200518-02-05_добыча январь факт  изм ГТМ    3038,036 тт -13,5 % измен.декабрь на -1.964т.т ._сводка по работе_замерная" xfId="3202" xr:uid="{00000000-0005-0000-0000-0000F70B0000}"/>
    <cellStyle name="_РД 2006   ПЕ СЕВЕР    _  20.10.05  на 2750 с пятилеткой  измененной (  без 4 Родниковских)" xfId="3203" xr:uid="{00000000-0005-0000-0000-0000F80B0000}"/>
    <cellStyle name="_РД 2006   ПЕ СЕВЕР    _  20.10.05  на 2750 с пятилеткой  измененной (  без 4 Родниковских) 2" xfId="3204" xr:uid="{00000000-0005-0000-0000-0000F90B0000}"/>
    <cellStyle name="_РД 2006   ПЕ СЕВЕР    _  20.10.05  на 2750 с пятилеткой  измененной (  без 4 Родниковских) 2 2" xfId="3205" xr:uid="{00000000-0005-0000-0000-0000FA0B0000}"/>
    <cellStyle name="_РД 2006   ПЕ СЕВЕР    _  20.10.05  на 2750 с пятилеткой  измененной (  без 4 Родниковских) 2_замерная" xfId="3206" xr:uid="{00000000-0005-0000-0000-0000FB0B0000}"/>
    <cellStyle name="_РД 2006   ПЕ СЕВЕР    _  20.10.05  на 2750 с пятилеткой  измененной (  без 4 Родниковских) 3" xfId="3207" xr:uid="{00000000-0005-0000-0000-0000FC0B0000}"/>
    <cellStyle name="_РД 2006   ПЕ СЕВЕР    _  20.10.05  на 2750 с пятилеткой  измененной (  без 4 Родниковских)_КАСКАД" xfId="3208" xr:uid="{00000000-0005-0000-0000-0000FD0B0000}"/>
    <cellStyle name="_РД 2006   ПЕ СЕВЕР    _  20.10.05  на 2750 с пятилеткой  измененной (  без 4 Родниковских)_КАСКАД 2" xfId="3209" xr:uid="{00000000-0005-0000-0000-0000FE0B0000}"/>
    <cellStyle name="_РД 2006   ПЕ СЕВЕР    _  20.10.05  на 2750 с пятилеткой  измененной (  без 4 Родниковских)_КАСКАД_замерная" xfId="3210" xr:uid="{00000000-0005-0000-0000-0000FF0B0000}"/>
    <cellStyle name="_РД 2006   ПЕ СЕВЕР    _  20.10.05  на 2750 с пятилеткой  измененной (  без 4 Родниковских)_сводка по работе" xfId="3211" xr:uid="{00000000-0005-0000-0000-0000000C0000}"/>
    <cellStyle name="_РД 2006   ПЕ СЕВЕР    _  20.10.05  на 2750 с пятилеткой  измененной (  без 4 Родниковских)_сводка по работе 2" xfId="3212" xr:uid="{00000000-0005-0000-0000-0000010C0000}"/>
    <cellStyle name="_РД 2006   ПЕ СЕВЕР    _  20.10.05  на 2750 с пятилеткой  измененной (  без 4 Родниковских)_сводка по работе_замерная" xfId="3213" xr:uid="{00000000-0005-0000-0000-0000020C0000}"/>
    <cellStyle name="_РД 2006  ПЕ СЕВЕР  2650 тыс.т. 31.05 _7770 потери 3,5 с пятилеткой" xfId="3214" xr:uid="{00000000-0005-0000-0000-0000030C0000}"/>
    <cellStyle name="_РД 2006  ПЕ СЕВЕР  2650 тыс.т. 31.05 _7770 потери 3,5 с пятилеткой 2" xfId="3215" xr:uid="{00000000-0005-0000-0000-0000040C0000}"/>
    <cellStyle name="_РД 2006  ПЕ СЕВЕР  2650 тыс.т. 31.05 _7770 потери 3,5 с пятилеткой 2 2" xfId="3216" xr:uid="{00000000-0005-0000-0000-0000050C0000}"/>
    <cellStyle name="_РД 2006  ПЕ СЕВЕР  2650 тыс.т. 31.05 _7770 потери 3,5 с пятилеткой 2_замерная" xfId="3217" xr:uid="{00000000-0005-0000-0000-0000060C0000}"/>
    <cellStyle name="_РД 2006  ПЕ СЕВЕР  2650 тыс.т. 31.05 _7770 потери 3,5 с пятилеткой 3" xfId="3218" xr:uid="{00000000-0005-0000-0000-0000070C0000}"/>
    <cellStyle name="_РД 2006  ПЕ СЕВЕР  2650 тыс.т. 31.05 _7770 потери 3,5 с пятилеткой_КАСКАД" xfId="3219" xr:uid="{00000000-0005-0000-0000-0000080C0000}"/>
    <cellStyle name="_РД 2006  ПЕ СЕВЕР  2650 тыс.т. 31.05 _7770 потери 3,5 с пятилеткой_КАСКАД 2" xfId="3220" xr:uid="{00000000-0005-0000-0000-0000090C0000}"/>
    <cellStyle name="_РД 2006  ПЕ СЕВЕР  2650 тыс.т. 31.05 _7770 потери 3,5 с пятилеткой_КАСКАД_замерная" xfId="3221" xr:uid="{00000000-0005-0000-0000-00000A0C0000}"/>
    <cellStyle name="_РД 2006  ПЕ СЕВЕР  2650 тыс.т. 31.05 _7770 потери 3,5 с пятилеткой_сводка по работе" xfId="3222" xr:uid="{00000000-0005-0000-0000-00000B0C0000}"/>
    <cellStyle name="_РД 2006  ПЕ СЕВЕР  2650 тыс.т. 31.05 _7770 потери 3,5 с пятилеткой_сводка по работе 2" xfId="3223" xr:uid="{00000000-0005-0000-0000-00000C0C0000}"/>
    <cellStyle name="_РД 2006  ПЕ СЕВЕР  2650 тыс.т. 31.05 _7770 потери 3,5 с пятилеткой_сводка по работе_замерная" xfId="3224" xr:uid="{00000000-0005-0000-0000-00000D0C0000}"/>
    <cellStyle name="_РД 2006  ПЕ СЕВЕР 11.05" xfId="3225" xr:uid="{00000000-0005-0000-0000-00000E0C0000}"/>
    <cellStyle name="_РД 2006  ПЕ СЕВЕР 11.05 2" xfId="3226" xr:uid="{00000000-0005-0000-0000-00000F0C0000}"/>
    <cellStyle name="_РД 2006  ПЕ СЕВЕР 11.05 2 2" xfId="3227" xr:uid="{00000000-0005-0000-0000-0000100C0000}"/>
    <cellStyle name="_РД 2006  ПЕ СЕВЕР 11.05 2_замерная" xfId="3228" xr:uid="{00000000-0005-0000-0000-0000110C0000}"/>
    <cellStyle name="_РД 2006  ПЕ СЕВЕР 11.05 3" xfId="3229" xr:uid="{00000000-0005-0000-0000-0000120C0000}"/>
    <cellStyle name="_РД 2006  ПЕ СЕВЕР 11.05_КАСКАД" xfId="3230" xr:uid="{00000000-0005-0000-0000-0000130C0000}"/>
    <cellStyle name="_РД 2006  ПЕ СЕВЕР 11.05_КАСКАД 2" xfId="3231" xr:uid="{00000000-0005-0000-0000-0000140C0000}"/>
    <cellStyle name="_РД 2006  ПЕ СЕВЕР 11.05_КАСКАД_замерная" xfId="3232" xr:uid="{00000000-0005-0000-0000-0000150C0000}"/>
    <cellStyle name="_РД 2006  ПЕ СЕВЕР 11.05_сводка по работе" xfId="3233" xr:uid="{00000000-0005-0000-0000-0000160C0000}"/>
    <cellStyle name="_РД 2006  ПЕ СЕВЕР 11.05_сводка по работе 2" xfId="3234" xr:uid="{00000000-0005-0000-0000-0000170C0000}"/>
    <cellStyle name="_РД 2006  ПЕ СЕВЕР 11.05_сводка по работе_замерная" xfId="3235" xr:uid="{00000000-0005-0000-0000-0000180C0000}"/>
    <cellStyle name="_РД 2006  ПЕ СЕВЕР 29.04  7970" xfId="3236" xr:uid="{00000000-0005-0000-0000-0000190C0000}"/>
    <cellStyle name="_РД 2006  ПЕ СЕВЕР 29.04  7970 2" xfId="3237" xr:uid="{00000000-0005-0000-0000-00001A0C0000}"/>
    <cellStyle name="_РД 2006  ПЕ СЕВЕР 29.04  7970 2 2" xfId="3238" xr:uid="{00000000-0005-0000-0000-00001B0C0000}"/>
    <cellStyle name="_РД 2006  ПЕ СЕВЕР 29.04  7970 2_замерная" xfId="3239" xr:uid="{00000000-0005-0000-0000-00001C0C0000}"/>
    <cellStyle name="_РД 2006  ПЕ СЕВЕР 29.04  7970 3" xfId="3240" xr:uid="{00000000-0005-0000-0000-00001D0C0000}"/>
    <cellStyle name="_РД 2006  ПЕ СЕВЕР 29.04  7970_КАСКАД" xfId="3241" xr:uid="{00000000-0005-0000-0000-00001E0C0000}"/>
    <cellStyle name="_РД 2006  ПЕ СЕВЕР 29.04  7970_КАСКАД 2" xfId="3242" xr:uid="{00000000-0005-0000-0000-00001F0C0000}"/>
    <cellStyle name="_РД 2006  ПЕ СЕВЕР 29.04  7970_КАСКАД_замерная" xfId="3243" xr:uid="{00000000-0005-0000-0000-0000200C0000}"/>
    <cellStyle name="_РД 2006  ПЕ СЕВЕР 29.04  7970_сводка по работе" xfId="3244" xr:uid="{00000000-0005-0000-0000-0000210C0000}"/>
    <cellStyle name="_РД 2006  ПЕ СЕВЕР 29.04  7970_сводка по работе 2" xfId="3245" xr:uid="{00000000-0005-0000-0000-0000220C0000}"/>
    <cellStyle name="_РД 2006  ПЕ СЕВЕР 29.04  7970_сводка по работе_замерная" xfId="3246" xr:uid="{00000000-0005-0000-0000-0000230C0000}"/>
    <cellStyle name="_РД 2006 на 2617,9 (-32,1т.т)по  ПЕ СЕВЕР    _  с GFO- 8 факт   11.10.05  с пятилеткой  измененной ( без4 Родниковских)" xfId="3247" xr:uid="{00000000-0005-0000-0000-0000240C0000}"/>
    <cellStyle name="_РД 2006 на 2617,9 (-32,1т.т)по  ПЕ СЕВЕР    _  с GFO- 8 факт   11.10.05  с пятилеткой  измененной ( без4 Родниковских) 2" xfId="3248" xr:uid="{00000000-0005-0000-0000-0000250C0000}"/>
    <cellStyle name="_РД 2006 на 2617,9 (-32,1т.т)по  ПЕ СЕВЕР    _  с GFO- 8 факт   11.10.05  с пятилеткой  измененной ( без4 Родниковских) 2 2" xfId="3249" xr:uid="{00000000-0005-0000-0000-0000260C0000}"/>
    <cellStyle name="_РД 2006 на 2617,9 (-32,1т.т)по  ПЕ СЕВЕР    _  с GFO- 8 факт   11.10.05  с пятилеткой  измененной ( без4 Родниковских) 2_замерная" xfId="3250" xr:uid="{00000000-0005-0000-0000-0000270C0000}"/>
    <cellStyle name="_РД 2006 на 2617,9 (-32,1т.т)по  ПЕ СЕВЕР    _  с GFO- 8 факт   11.10.05  с пятилеткой  измененной ( без4 Родниковских) 3" xfId="3251" xr:uid="{00000000-0005-0000-0000-0000280C0000}"/>
    <cellStyle name="_РД 2006 на 2617,9 (-32,1т.т)по  ПЕ СЕВЕР    _  с GFO- 8 факт   11.10.05  с пятилеткой  измененной ( без4 Родниковских)_КАСКАД" xfId="3252" xr:uid="{00000000-0005-0000-0000-0000290C0000}"/>
    <cellStyle name="_РД 2006 на 2617,9 (-32,1т.т)по  ПЕ СЕВЕР    _  с GFO- 8 факт   11.10.05  с пятилеткой  измененной ( без4 Родниковских)_КАСКАД 2" xfId="3253" xr:uid="{00000000-0005-0000-0000-00002A0C0000}"/>
    <cellStyle name="_РД 2006 на 2617,9 (-32,1т.т)по  ПЕ СЕВЕР    _  с GFO- 8 факт   11.10.05  с пятилеткой  измененной ( без4 Родниковских)_КАСКАД_замерная" xfId="3254" xr:uid="{00000000-0005-0000-0000-00002B0C0000}"/>
    <cellStyle name="_РД 2006 на 2617,9 (-32,1т.т)по  ПЕ СЕВЕР    _  с GFO- 8 факт   11.10.05  с пятилеткой  измененной ( без4 Родниковских)_сводка по работе" xfId="3255" xr:uid="{00000000-0005-0000-0000-00002C0C0000}"/>
    <cellStyle name="_РД 2006 на 2617,9 (-32,1т.т)по  ПЕ СЕВЕР    _  с GFO- 8 факт   11.10.05  с пятилеткой  измененной ( без4 Родниковских)_сводка по работе 2" xfId="3256" xr:uid="{00000000-0005-0000-0000-00002D0C0000}"/>
    <cellStyle name="_РД 2006 на 2617,9 (-32,1т.т)по  ПЕ СЕВЕР    _  с GFO- 8 факт   11.10.05  с пятилеткой  измененной ( без4 Родниковских)_сводка по работе_замерная" xfId="3257" xr:uid="{00000000-0005-0000-0000-00002E0C0000}"/>
    <cellStyle name="_РД БгН 2004-2006 с нов бур без ОПТ и ОПЗ от 26.07.03-2316.3" xfId="3258" xr:uid="{00000000-0005-0000-0000-00002F0C0000}"/>
    <cellStyle name="_РД БгН 2004-2006 с нов бур без ОПТ и ОПЗ от 26.07.03-2316.3 2" xfId="3259" xr:uid="{00000000-0005-0000-0000-0000300C0000}"/>
    <cellStyle name="_РД БгН 2004-2006 с нов бур без ОПТ и ОПЗ от 26.07.03-2316.3 2 2" xfId="3260" xr:uid="{00000000-0005-0000-0000-0000310C0000}"/>
    <cellStyle name="_РД БгН 2004-2006 с нов бур без ОПТ и ОПЗ от 26.07.03-2316.3 2_замерная" xfId="3261" xr:uid="{00000000-0005-0000-0000-0000320C0000}"/>
    <cellStyle name="_РД БгН 2004-2006 с нов бур без ОПТ и ОПЗ от 26.07.03-2316.3 3" xfId="3262" xr:uid="{00000000-0005-0000-0000-0000330C0000}"/>
    <cellStyle name="_РД БгН 2004-2006 с нов бур без ОПТ и ОПЗ от 26.07.03-2316.3_КАСКАД" xfId="3263" xr:uid="{00000000-0005-0000-0000-0000340C0000}"/>
    <cellStyle name="_РД БгН 2004-2006 с нов бур без ОПТ и ОПЗ от 26.07.03-2316.3_КАСКАД 2" xfId="3264" xr:uid="{00000000-0005-0000-0000-0000350C0000}"/>
    <cellStyle name="_РД БгН 2004-2006 с нов бур без ОПТ и ОПЗ от 26.07.03-2316.3_КАСКАД_замерная" xfId="3265" xr:uid="{00000000-0005-0000-0000-0000360C0000}"/>
    <cellStyle name="_РД БгН 2004-2006 с нов бур без ОПТ и ОПЗ от 26.07.03-2316.3_сводка по работе" xfId="3266" xr:uid="{00000000-0005-0000-0000-0000370C0000}"/>
    <cellStyle name="_РД БгН 2004-2006 с нов бур без ОПТ и ОПЗ от 26.07.03-2316.3_сводка по работе 2" xfId="3267" xr:uid="{00000000-0005-0000-0000-0000380C0000}"/>
    <cellStyle name="_РД БгН 2004-2006 с нов бур без ОПТ и ОПЗ от 26.07.03-2316.3_сводка по работе_замерная" xfId="3268" xr:uid="{00000000-0005-0000-0000-0000390C0000}"/>
    <cellStyle name="_ремонт СКВ" xfId="3269" xr:uid="{00000000-0005-0000-0000-00003A0C0000}"/>
    <cellStyle name="_с ПЛАН_ПР 2007 (перед)" xfId="3270" xr:uid="{00000000-0005-0000-0000-00003B0C0000}"/>
    <cellStyle name="_САХ-1_ГЕОЛОГИЯ_2008_ФАКТ" xfId="3271" xr:uid="{00000000-0005-0000-0000-00003C0C0000}"/>
    <cellStyle name="_Сводка " xfId="3272" xr:uid="{00000000-0005-0000-0000-00003D0C0000}"/>
    <cellStyle name="_Сводка АДД 01. 10. 09г" xfId="3273" xr:uid="{00000000-0005-0000-0000-00003E0C0000}"/>
    <cellStyle name="_Сводка АДД 01.05.10г" xfId="3274" xr:uid="{00000000-0005-0000-0000-00003F0C0000}"/>
    <cellStyle name="_Сводка АДД 01.12. 09г" xfId="3275" xr:uid="{00000000-0005-0000-0000-0000400C0000}"/>
    <cellStyle name="_Сводка АДД 02. 10. 09г" xfId="3276" xr:uid="{00000000-0005-0000-0000-0000410C0000}"/>
    <cellStyle name="_Сводка АДД 02.05.10г" xfId="3277" xr:uid="{00000000-0005-0000-0000-0000420C0000}"/>
    <cellStyle name="_Сводка АДД 02.12. 09г" xfId="3278" xr:uid="{00000000-0005-0000-0000-0000430C0000}"/>
    <cellStyle name="_Сводка АДД 03. 10. 09г" xfId="3279" xr:uid="{00000000-0005-0000-0000-0000440C0000}"/>
    <cellStyle name="_Сводка АДД 03.05.10г" xfId="3280" xr:uid="{00000000-0005-0000-0000-0000450C0000}"/>
    <cellStyle name="_Сводка АДД 03.12. 09г" xfId="3281" xr:uid="{00000000-0005-0000-0000-0000460C0000}"/>
    <cellStyle name="_Сводка АДД 04 10. 09г" xfId="3282" xr:uid="{00000000-0005-0000-0000-0000470C0000}"/>
    <cellStyle name="_Сводка АДД 04.05.10г" xfId="3283" xr:uid="{00000000-0005-0000-0000-0000480C0000}"/>
    <cellStyle name="_Сводка АДД 04.12. 09г" xfId="3284" xr:uid="{00000000-0005-0000-0000-0000490C0000}"/>
    <cellStyle name="_Сводка АДД 05 10. 09г" xfId="3285" xr:uid="{00000000-0005-0000-0000-00004A0C0000}"/>
    <cellStyle name="_Сводка АДД 05.01.10г" xfId="3286" xr:uid="{00000000-0005-0000-0000-00004B0C0000}"/>
    <cellStyle name="_Сводка АДД 05.05.10г" xfId="3287" xr:uid="{00000000-0005-0000-0000-00004C0C0000}"/>
    <cellStyle name="_Сводка АДД 05.12. 09г" xfId="3288" xr:uid="{00000000-0005-0000-0000-00004D0C0000}"/>
    <cellStyle name="_Сводка АДД 06.01.10г" xfId="3289" xr:uid="{00000000-0005-0000-0000-00004E0C0000}"/>
    <cellStyle name="_Сводка АДД 06.05.10г" xfId="3290" xr:uid="{00000000-0005-0000-0000-00004F0C0000}"/>
    <cellStyle name="_Сводка АДД 06.10. 09г" xfId="3291" xr:uid="{00000000-0005-0000-0000-0000500C0000}"/>
    <cellStyle name="_Сводка АДД 07.01.10г" xfId="3292" xr:uid="{00000000-0005-0000-0000-0000510C0000}"/>
    <cellStyle name="_Сводка АДД 07.05.10г" xfId="3293" xr:uid="{00000000-0005-0000-0000-0000520C0000}"/>
    <cellStyle name="_Сводка АДД 07.10. 09г" xfId="3294" xr:uid="{00000000-0005-0000-0000-0000530C0000}"/>
    <cellStyle name="_Сводка АДД 08.01.10г" xfId="3295" xr:uid="{00000000-0005-0000-0000-0000540C0000}"/>
    <cellStyle name="_Сводка АДД 08.05.10г" xfId="3296" xr:uid="{00000000-0005-0000-0000-0000550C0000}"/>
    <cellStyle name="_Сводка АДД 08.10. 09г" xfId="3297" xr:uid="{00000000-0005-0000-0000-0000560C0000}"/>
    <cellStyle name="_Сводка АДД 08.11. 09г" xfId="3298" xr:uid="{00000000-0005-0000-0000-0000570C0000}"/>
    <cellStyle name="_Сводка АДД 09.01.10г" xfId="3299" xr:uid="{00000000-0005-0000-0000-0000580C0000}"/>
    <cellStyle name="_Сводка АДД 09.05.10г" xfId="3300" xr:uid="{00000000-0005-0000-0000-0000590C0000}"/>
    <cellStyle name="_Сводка АДД 09.10. 09г" xfId="3301" xr:uid="{00000000-0005-0000-0000-00005A0C0000}"/>
    <cellStyle name="_Сводка АДД 09.11. 09г" xfId="3302" xr:uid="{00000000-0005-0000-0000-00005B0C0000}"/>
    <cellStyle name="_Сводка АДД 1.07.10г" xfId="3303" xr:uid="{00000000-0005-0000-0000-00005C0C0000}"/>
    <cellStyle name="_Сводка АДД 10.01.10г" xfId="3304" xr:uid="{00000000-0005-0000-0000-00005D0C0000}"/>
    <cellStyle name="_Сводка АДД 10.03.10г" xfId="3305" xr:uid="{00000000-0005-0000-0000-00005E0C0000}"/>
    <cellStyle name="_Сводка АДД 10.05.10г" xfId="3306" xr:uid="{00000000-0005-0000-0000-00005F0C0000}"/>
    <cellStyle name="_Сводка АДД 10.10. 09г" xfId="3307" xr:uid="{00000000-0005-0000-0000-0000600C0000}"/>
    <cellStyle name="_Сводка АДД 10.11. 09г" xfId="3308" xr:uid="{00000000-0005-0000-0000-0000610C0000}"/>
    <cellStyle name="_Сводка АДД 11.01.10г" xfId="3309" xr:uid="{00000000-0005-0000-0000-0000620C0000}"/>
    <cellStyle name="_Сводка АДД 11.03.10г" xfId="3310" xr:uid="{00000000-0005-0000-0000-0000630C0000}"/>
    <cellStyle name="_Сводка АДД 11.05.10г" xfId="3311" xr:uid="{00000000-0005-0000-0000-0000640C0000}"/>
    <cellStyle name="_Сводка АДД 11.11. 09г" xfId="3312" xr:uid="{00000000-0005-0000-0000-0000650C0000}"/>
    <cellStyle name="_Сводка АДД 12.01.10г" xfId="3313" xr:uid="{00000000-0005-0000-0000-0000660C0000}"/>
    <cellStyle name="_Сводка АДД 12.05.10г" xfId="3314" xr:uid="{00000000-0005-0000-0000-0000670C0000}"/>
    <cellStyle name="_Сводка АДД 12.11. 09г" xfId="3315" xr:uid="{00000000-0005-0000-0000-0000680C0000}"/>
    <cellStyle name="_Сводка АДД 13.01.10г" xfId="3316" xr:uid="{00000000-0005-0000-0000-0000690C0000}"/>
    <cellStyle name="_Сводка АДД 13.03.10г" xfId="3317" xr:uid="{00000000-0005-0000-0000-00006A0C0000}"/>
    <cellStyle name="_Сводка АДД 13.05.10г" xfId="3318" xr:uid="{00000000-0005-0000-0000-00006B0C0000}"/>
    <cellStyle name="_Сводка АДД 13.11. 09г" xfId="3319" xr:uid="{00000000-0005-0000-0000-00006C0C0000}"/>
    <cellStyle name="_Сводка АДД 14.01.10г" xfId="3320" xr:uid="{00000000-0005-0000-0000-00006D0C0000}"/>
    <cellStyle name="_Сводка АДД 14.03.10г" xfId="3321" xr:uid="{00000000-0005-0000-0000-00006E0C0000}"/>
    <cellStyle name="_Сводка АДД 14.05.10г" xfId="3322" xr:uid="{00000000-0005-0000-0000-00006F0C0000}"/>
    <cellStyle name="_Сводка АДД 14.11. 09г" xfId="3323" xr:uid="{00000000-0005-0000-0000-0000700C0000}"/>
    <cellStyle name="_Сводка АДД 15.01.10г" xfId="3324" xr:uid="{00000000-0005-0000-0000-0000710C0000}"/>
    <cellStyle name="_Сводка АДД 15.03.10г" xfId="3325" xr:uid="{00000000-0005-0000-0000-0000720C0000}"/>
    <cellStyle name="_Сводка АДД 15.05.10г" xfId="3326" xr:uid="{00000000-0005-0000-0000-0000730C0000}"/>
    <cellStyle name="_Сводка АДД 15.11. 09г" xfId="3327" xr:uid="{00000000-0005-0000-0000-0000740C0000}"/>
    <cellStyle name="_Сводка АДД 16.01.10г" xfId="3328" xr:uid="{00000000-0005-0000-0000-0000750C0000}"/>
    <cellStyle name="_Сводка АДД 16.03.10г" xfId="3329" xr:uid="{00000000-0005-0000-0000-0000760C0000}"/>
    <cellStyle name="_Сводка АДД 16.05.10г" xfId="3330" xr:uid="{00000000-0005-0000-0000-0000770C0000}"/>
    <cellStyle name="_Сводка АДД 16.11. 09г" xfId="3331" xr:uid="{00000000-0005-0000-0000-0000780C0000}"/>
    <cellStyle name="_Сводка АДД 17.01.10г" xfId="3332" xr:uid="{00000000-0005-0000-0000-0000790C0000}"/>
    <cellStyle name="_Сводка АДД 17.05.10г" xfId="3333" xr:uid="{00000000-0005-0000-0000-00007A0C0000}"/>
    <cellStyle name="_Сводка АДД 17.11. 09г" xfId="3334" xr:uid="{00000000-0005-0000-0000-00007B0C0000}"/>
    <cellStyle name="_Сводка АДД 18.03.10г" xfId="3335" xr:uid="{00000000-0005-0000-0000-00007C0C0000}"/>
    <cellStyle name="_Сводка АДД 18.05.10г" xfId="3336" xr:uid="{00000000-0005-0000-0000-00007D0C0000}"/>
    <cellStyle name="_Сводка АДД 18.11. 09г" xfId="3337" xr:uid="{00000000-0005-0000-0000-00007E0C0000}"/>
    <cellStyle name="_Сводка АДД 19.01.10г" xfId="3338" xr:uid="{00000000-0005-0000-0000-00007F0C0000}"/>
    <cellStyle name="_Сводка АДД 19.03.10г" xfId="3339" xr:uid="{00000000-0005-0000-0000-0000800C0000}"/>
    <cellStyle name="_Сводка АДД 19.05.10г" xfId="3340" xr:uid="{00000000-0005-0000-0000-0000810C0000}"/>
    <cellStyle name="_Сводка АДД 19.11. 09г (1)" xfId="3341" xr:uid="{00000000-0005-0000-0000-0000820C0000}"/>
    <cellStyle name="_Сводка АДД 2.03.10г" xfId="3342" xr:uid="{00000000-0005-0000-0000-0000830C0000}"/>
    <cellStyle name="_Сводка АДД 20.01.10г" xfId="3343" xr:uid="{00000000-0005-0000-0000-0000840C0000}"/>
    <cellStyle name="_Сводка АДД 20.03.10г" xfId="3344" xr:uid="{00000000-0005-0000-0000-0000850C0000}"/>
    <cellStyle name="_Сводка АДД 20.05.10г" xfId="3345" xr:uid="{00000000-0005-0000-0000-0000860C0000}"/>
    <cellStyle name="_Сводка АДД 20.06.10г" xfId="3346" xr:uid="{00000000-0005-0000-0000-0000870C0000}"/>
    <cellStyle name="_Сводка АДД 20.11. 09г" xfId="3347" xr:uid="{00000000-0005-0000-0000-0000880C0000}"/>
    <cellStyle name="_Сводка АДД 21.01.10г" xfId="3348" xr:uid="{00000000-0005-0000-0000-0000890C0000}"/>
    <cellStyle name="_Сводка АДД 21.03.10г" xfId="3349" xr:uid="{00000000-0005-0000-0000-00008A0C0000}"/>
    <cellStyle name="_Сводка АДД 21.05.10г" xfId="3350" xr:uid="{00000000-0005-0000-0000-00008B0C0000}"/>
    <cellStyle name="_Сводка АДД 21.06.10г" xfId="3351" xr:uid="{00000000-0005-0000-0000-00008C0C0000}"/>
    <cellStyle name="_Сводка АДД 21.11. 09г" xfId="3352" xr:uid="{00000000-0005-0000-0000-00008D0C0000}"/>
    <cellStyle name="_Сводка АДД 22.01.10г" xfId="3353" xr:uid="{00000000-0005-0000-0000-00008E0C0000}"/>
    <cellStyle name="_Сводка АДД 22.03.10г" xfId="3354" xr:uid="{00000000-0005-0000-0000-00008F0C0000}"/>
    <cellStyle name="_Сводка АДД 22.05.10г" xfId="3355" xr:uid="{00000000-0005-0000-0000-0000900C0000}"/>
    <cellStyle name="_Сводка АДД 22.06.10г" xfId="3356" xr:uid="{00000000-0005-0000-0000-0000910C0000}"/>
    <cellStyle name="_Сводка АДД 22.11. 09г" xfId="3357" xr:uid="{00000000-0005-0000-0000-0000920C0000}"/>
    <cellStyle name="_Сводка АДД 23.01.10г" xfId="3358" xr:uid="{00000000-0005-0000-0000-0000930C0000}"/>
    <cellStyle name="_Сводка АДД 23.03.10г" xfId="3359" xr:uid="{00000000-0005-0000-0000-0000940C0000}"/>
    <cellStyle name="_Сводка АДД 23.06.10г" xfId="3360" xr:uid="{00000000-0005-0000-0000-0000950C0000}"/>
    <cellStyle name="_Сводка АДД 23.11. 09г" xfId="3361" xr:uid="{00000000-0005-0000-0000-0000960C0000}"/>
    <cellStyle name="_Сводка АДД 24.01.10г" xfId="3362" xr:uid="{00000000-0005-0000-0000-0000970C0000}"/>
    <cellStyle name="_Сводка АДД 24.03.10г" xfId="3363" xr:uid="{00000000-0005-0000-0000-0000980C0000}"/>
    <cellStyle name="_Сводка АДД 24.06.10г" xfId="3364" xr:uid="{00000000-0005-0000-0000-0000990C0000}"/>
    <cellStyle name="_Сводка АДД 24.11. 09г" xfId="3365" xr:uid="{00000000-0005-0000-0000-00009A0C0000}"/>
    <cellStyle name="_Сводка АДД 25.01.10г" xfId="3366" xr:uid="{00000000-0005-0000-0000-00009B0C0000}"/>
    <cellStyle name="_Сводка АДД 25.03.10г" xfId="3367" xr:uid="{00000000-0005-0000-0000-00009C0C0000}"/>
    <cellStyle name="_Сводка АДД 25.04.10г" xfId="3368" xr:uid="{00000000-0005-0000-0000-00009D0C0000}"/>
    <cellStyle name="_Сводка АДД 25.06.10г" xfId="3369" xr:uid="{00000000-0005-0000-0000-00009E0C0000}"/>
    <cellStyle name="_Сводка АДД 25.11. 09г" xfId="3370" xr:uid="{00000000-0005-0000-0000-00009F0C0000}"/>
    <cellStyle name="_Сводка АДД 26.01.10г" xfId="3371" xr:uid="{00000000-0005-0000-0000-0000A00C0000}"/>
    <cellStyle name="_Сводка АДД 26.03.10г" xfId="3372" xr:uid="{00000000-0005-0000-0000-0000A10C0000}"/>
    <cellStyle name="_Сводка АДД 26.04.10г" xfId="3373" xr:uid="{00000000-0005-0000-0000-0000A20C0000}"/>
    <cellStyle name="_Сводка АДД 26.06.10г" xfId="3374" xr:uid="{00000000-0005-0000-0000-0000A30C0000}"/>
    <cellStyle name="_Сводка АДД 26.11. 09г" xfId="3375" xr:uid="{00000000-0005-0000-0000-0000A40C0000}"/>
    <cellStyle name="_Сводка АДД 27. 09. 09г" xfId="3376" xr:uid="{00000000-0005-0000-0000-0000A50C0000}"/>
    <cellStyle name="_Сводка АДД 27.01.10г" xfId="3377" xr:uid="{00000000-0005-0000-0000-0000A60C0000}"/>
    <cellStyle name="_Сводка АДД 27.03.10г" xfId="3378" xr:uid="{00000000-0005-0000-0000-0000A70C0000}"/>
    <cellStyle name="_Сводка АДД 27.04.10г" xfId="3379" xr:uid="{00000000-0005-0000-0000-0000A80C0000}"/>
    <cellStyle name="_Сводка АДД 27.06.10г" xfId="3380" xr:uid="{00000000-0005-0000-0000-0000A90C0000}"/>
    <cellStyle name="_Сводка АДД 27.11. 09г (1)" xfId="3381" xr:uid="{00000000-0005-0000-0000-0000AA0C0000}"/>
    <cellStyle name="_Сводка АДД 28. 09. 09г" xfId="3382" xr:uid="{00000000-0005-0000-0000-0000AB0C0000}"/>
    <cellStyle name="_Сводка АДД 28.01.10г" xfId="3383" xr:uid="{00000000-0005-0000-0000-0000AC0C0000}"/>
    <cellStyle name="_Сводка АДД 28.02.10г" xfId="3384" xr:uid="{00000000-0005-0000-0000-0000AD0C0000}"/>
    <cellStyle name="_Сводка АДД 28.04.10г" xfId="3385" xr:uid="{00000000-0005-0000-0000-0000AE0C0000}"/>
    <cellStyle name="_Сводка АДД 28.06.10г" xfId="3386" xr:uid="{00000000-0005-0000-0000-0000AF0C0000}"/>
    <cellStyle name="_Сводка АДД 28.11. 09г" xfId="3387" xr:uid="{00000000-0005-0000-0000-0000B00C0000}"/>
    <cellStyle name="_Сводка АДД 29. 09. 09г" xfId="3388" xr:uid="{00000000-0005-0000-0000-0000B10C0000}"/>
    <cellStyle name="_Сводка АДД 29.01.10г (1)" xfId="3389" xr:uid="{00000000-0005-0000-0000-0000B20C0000}"/>
    <cellStyle name="_Сводка АДД 29.04.10г" xfId="3390" xr:uid="{00000000-0005-0000-0000-0000B30C0000}"/>
    <cellStyle name="_Сводка АДД 29.06.10г" xfId="3391" xr:uid="{00000000-0005-0000-0000-0000B40C0000}"/>
    <cellStyle name="_Сводка АДД 29.11. 09г" xfId="3392" xr:uid="{00000000-0005-0000-0000-0000B50C0000}"/>
    <cellStyle name="_Сводка АДД 3.03.10г" xfId="3393" xr:uid="{00000000-0005-0000-0000-0000B60C0000}"/>
    <cellStyle name="_Сводка АДД 30. 09. 09г" xfId="3394" xr:uid="{00000000-0005-0000-0000-0000B70C0000}"/>
    <cellStyle name="_Сводка АДД 30.01.10г" xfId="3395" xr:uid="{00000000-0005-0000-0000-0000B80C0000}"/>
    <cellStyle name="_Сводка АДД 30.04.10г" xfId="3396" xr:uid="{00000000-0005-0000-0000-0000B90C0000}"/>
    <cellStyle name="_Сводка АДД 30.06.10г" xfId="3397" xr:uid="{00000000-0005-0000-0000-0000BA0C0000}"/>
    <cellStyle name="_Сводка АДД 30.11. 09г" xfId="3398" xr:uid="{00000000-0005-0000-0000-0000BB0C0000}"/>
    <cellStyle name="_Сводка АДД 31.01.10г" xfId="3399" xr:uid="{00000000-0005-0000-0000-0000BC0C0000}"/>
    <cellStyle name="_Сводка АДД 4.03.10г" xfId="3400" xr:uid="{00000000-0005-0000-0000-0000BD0C0000}"/>
    <cellStyle name="_Сводка АДД 5.03.10г" xfId="3401" xr:uid="{00000000-0005-0000-0000-0000BE0C0000}"/>
    <cellStyle name="_Сводка АДД 6.03.10г" xfId="3402" xr:uid="{00000000-0005-0000-0000-0000BF0C0000}"/>
    <cellStyle name="_Сводка АДД 7.03.10г" xfId="3403" xr:uid="{00000000-0005-0000-0000-0000C00C0000}"/>
    <cellStyle name="_Сводка АДД 8.03.10г" xfId="3404" xr:uid="{00000000-0005-0000-0000-0000C10C0000}"/>
    <cellStyle name="_Сводка АДД 9.03.10г" xfId="3405" xr:uid="{00000000-0005-0000-0000-0000C20C0000}"/>
    <cellStyle name="_Сводка за 05.12.10г" xfId="3406" xr:uid="{00000000-0005-0000-0000-0000C30C0000}"/>
    <cellStyle name="_Сводка за 1.08.10г " xfId="108" xr:uid="{00000000-0005-0000-0000-0000C40C0000}"/>
    <cellStyle name="_сводка КРС ВЧНГ за 01.09_2010 (3)" xfId="3407" xr:uid="{00000000-0005-0000-0000-0000C50C0000}"/>
    <cellStyle name="_сводка КРС ВЧНГ за 01.11_2010" xfId="3408" xr:uid="{00000000-0005-0000-0000-0000C60C0000}"/>
    <cellStyle name="_сводка КРС ВЧНГ за 02.09_2010 (2)" xfId="3409" xr:uid="{00000000-0005-0000-0000-0000C70C0000}"/>
    <cellStyle name="_сводка КРС ВЧНГ за 02.11_2010" xfId="3410" xr:uid="{00000000-0005-0000-0000-0000C80C0000}"/>
    <cellStyle name="_сводка КРС ВЧНГ за 03.09_2010 (1)" xfId="3411" xr:uid="{00000000-0005-0000-0000-0000C90C0000}"/>
    <cellStyle name="_сводка КРС ВЧНГ за 03.11_2010" xfId="3412" xr:uid="{00000000-0005-0000-0000-0000CA0C0000}"/>
    <cellStyle name="_сводка КРС ВЧНГ за 04.09_2010 (1)" xfId="3413" xr:uid="{00000000-0005-0000-0000-0000CB0C0000}"/>
    <cellStyle name="_сводка КРС ВЧНГ за 04.11_2010" xfId="3414" xr:uid="{00000000-0005-0000-0000-0000CC0C0000}"/>
    <cellStyle name="_сводка КРС ВЧНГ за 05 12_2010 (3)" xfId="3415" xr:uid="{00000000-0005-0000-0000-0000CD0C0000}"/>
    <cellStyle name="_сводка КРС ВЧНГ за 05.09_2010 (3)" xfId="3416" xr:uid="{00000000-0005-0000-0000-0000CE0C0000}"/>
    <cellStyle name="_сводка КРС ВЧНГ за 05.11_2010" xfId="3417" xr:uid="{00000000-0005-0000-0000-0000CF0C0000}"/>
    <cellStyle name="_сводка КРС ВЧНГ за 06.12_2010" xfId="3418" xr:uid="{00000000-0005-0000-0000-0000D00C0000}"/>
    <cellStyle name="_сводка КРС ВЧНГ за 07.12_2010" xfId="3419" xr:uid="{00000000-0005-0000-0000-0000D10C0000}"/>
    <cellStyle name="_сводка КРС ВЧНГ за 08.12_2010" xfId="3420" xr:uid="{00000000-0005-0000-0000-0000D20C0000}"/>
    <cellStyle name="_сводка КРС ВЧНГ за 09.10_2010" xfId="3421" xr:uid="{00000000-0005-0000-0000-0000D30C0000}"/>
    <cellStyle name="_сводка КРС ВЧНГ за 10.10_2010 (4)" xfId="3422" xr:uid="{00000000-0005-0000-0000-0000D40C0000}"/>
    <cellStyle name="_сводка КРС ВЧНГ за 11.10_2010 (1)" xfId="3423" xr:uid="{00000000-0005-0000-0000-0000D50C0000}"/>
    <cellStyle name="_сводка КРС ВЧНГ за 12.10_2010 (1)" xfId="3424" xr:uid="{00000000-0005-0000-0000-0000D60C0000}"/>
    <cellStyle name="_сводка КРС ВЧНГ за 13.10_2010" xfId="3425" xr:uid="{00000000-0005-0000-0000-0000D70C0000}"/>
    <cellStyle name="_сводка КРС ВЧНГ за 14.08_2010 (1)" xfId="3426" xr:uid="{00000000-0005-0000-0000-0000D80C0000}"/>
    <cellStyle name="_сводка КРС ВЧНГ за 14.10_2010" xfId="3427" xr:uid="{00000000-0005-0000-0000-0000D90C0000}"/>
    <cellStyle name="_сводка КРС ВЧНГ за 15.08_2010" xfId="3428" xr:uid="{00000000-0005-0000-0000-0000DA0C0000}"/>
    <cellStyle name="_сводка КРС ВЧНГ за 15.10_2010 (1)" xfId="3429" xr:uid="{00000000-0005-0000-0000-0000DB0C0000}"/>
    <cellStyle name="_сводка КРС ВЧНГ за 16.08_2010 (1)" xfId="3430" xr:uid="{00000000-0005-0000-0000-0000DC0C0000}"/>
    <cellStyle name="_сводка КРС ВЧНГ за 16.10_2010 (1)" xfId="3431" xr:uid="{00000000-0005-0000-0000-0000DD0C0000}"/>
    <cellStyle name="_сводка КРС ВЧНГ за 17.08_2010" xfId="3432" xr:uid="{00000000-0005-0000-0000-0000DE0C0000}"/>
    <cellStyle name="_сводка КРС ВЧНГ за 17.10_2010" xfId="3433" xr:uid="{00000000-0005-0000-0000-0000DF0C0000}"/>
    <cellStyle name="_сводка КРС ВЧНГ за 18.08_2010 (2)" xfId="3434" xr:uid="{00000000-0005-0000-0000-0000E00C0000}"/>
    <cellStyle name="_сводка КРС ВЧНГ за 18.10_2010 (2)" xfId="3435" xr:uid="{00000000-0005-0000-0000-0000E10C0000}"/>
    <cellStyle name="_сводка КРС ВЧНГ за 19.08_2010 (1)" xfId="3436" xr:uid="{00000000-0005-0000-0000-0000E20C0000}"/>
    <cellStyle name="_сводка КРС ВЧНГ за 19.10_2010" xfId="3437" xr:uid="{00000000-0005-0000-0000-0000E30C0000}"/>
    <cellStyle name="_сводка КРС ВЧНГ за 20.08_2010 (1)" xfId="3438" xr:uid="{00000000-0005-0000-0000-0000E40C0000}"/>
    <cellStyle name="_сводка КРС ВЧНГ за 21.08_2010" xfId="3439" xr:uid="{00000000-0005-0000-0000-0000E50C0000}"/>
    <cellStyle name="_сводка КРС ВЧНГ за 22.08_2010 (1)" xfId="3440" xr:uid="{00000000-0005-0000-0000-0000E60C0000}"/>
    <cellStyle name="_сводка КРС ВЧНГ за 23.08_2010 (1)" xfId="3441" xr:uid="{00000000-0005-0000-0000-0000E70C0000}"/>
    <cellStyle name="_сводка КРС ВЧНГ за 24.08_2010" xfId="3442" xr:uid="{00000000-0005-0000-0000-0000E80C0000}"/>
    <cellStyle name="_сводка КРС ВЧНГ за 25.08_2010 (2)" xfId="3443" xr:uid="{00000000-0005-0000-0000-0000E90C0000}"/>
    <cellStyle name="_сводка КРС ВЧНГ за 26.08_2010 (1)" xfId="3444" xr:uid="{00000000-0005-0000-0000-0000EA0C0000}"/>
    <cellStyle name="_сводка КРС ВЧНГ за 27.08_2010 (4)" xfId="3445" xr:uid="{00000000-0005-0000-0000-0000EB0C0000}"/>
    <cellStyle name="_сводка КРС ВЧНГ за 28.08_2010 (2)" xfId="3446" xr:uid="{00000000-0005-0000-0000-0000EC0C0000}"/>
    <cellStyle name="_сводка КРС ВЧНГ за 29.08_2010" xfId="3447" xr:uid="{00000000-0005-0000-0000-0000ED0C0000}"/>
    <cellStyle name="_сводка КРС ВЧНГ за 30.08_2010 (3)" xfId="3448" xr:uid="{00000000-0005-0000-0000-0000EE0C0000}"/>
    <cellStyle name="_сводка КРС ВЧНГ за 30.10_2010" xfId="3449" xr:uid="{00000000-0005-0000-0000-0000EF0C0000}"/>
    <cellStyle name="_сводка КРС ВЧНГ за 31.08_2010 (2)" xfId="3450" xr:uid="{00000000-0005-0000-0000-0000F00C0000}"/>
    <cellStyle name="_сводка КРС ВЧНГ за 31.10_2010" xfId="3451" xr:uid="{00000000-0005-0000-0000-0000F10C0000}"/>
    <cellStyle name="_Сводка куст 7 за 05.05.2008" xfId="3452" xr:uid="{00000000-0005-0000-0000-0000F20C0000}"/>
    <cellStyle name="_Сводка УПН-1 Март" xfId="3453" xr:uid="{00000000-0005-0000-0000-0000F30C0000}"/>
    <cellStyle name="_Сводка ЦППНиГ сентябрь 2010" xfId="3454" xr:uid="{00000000-0005-0000-0000-0000F40C0000}"/>
    <cellStyle name="_Сводка ЦППНиГ сентябрь 20100" xfId="3455" xr:uid="{00000000-0005-0000-0000-0000F50C0000}"/>
    <cellStyle name="_Сравнение с ТННЦ" xfId="3456" xr:uid="{00000000-0005-0000-0000-0000F60C0000}"/>
    <cellStyle name="_Сравнение с ТННЦ 2" xfId="3457" xr:uid="{00000000-0005-0000-0000-0000F70C0000}"/>
    <cellStyle name="_Сравнение с ТННЦ 2 2" xfId="3458" xr:uid="{00000000-0005-0000-0000-0000F80C0000}"/>
    <cellStyle name="_Сравнение с ТННЦ 2_замерная" xfId="3459" xr:uid="{00000000-0005-0000-0000-0000F90C0000}"/>
    <cellStyle name="_Сравнение с ТННЦ 3" xfId="3460" xr:uid="{00000000-0005-0000-0000-0000FA0C0000}"/>
    <cellStyle name="_Сравнение с ТННЦ_КАСКАД" xfId="3461" xr:uid="{00000000-0005-0000-0000-0000FB0C0000}"/>
    <cellStyle name="_Сравнение с ТННЦ_КАСКАД 2" xfId="3462" xr:uid="{00000000-0005-0000-0000-0000FC0C0000}"/>
    <cellStyle name="_Сравнение с ТННЦ_КАСКАД_замерная" xfId="3463" xr:uid="{00000000-0005-0000-0000-0000FD0C0000}"/>
    <cellStyle name="_Сравнение с ТННЦ_сводка по работе" xfId="3464" xr:uid="{00000000-0005-0000-0000-0000FE0C0000}"/>
    <cellStyle name="_Сравнение с ТННЦ_сводка по работе 2" xfId="3465" xr:uid="{00000000-0005-0000-0000-0000FF0C0000}"/>
    <cellStyle name="_Сравнение с ТННЦ_сводка по работе_замерная" xfId="3466" xr:uid="{00000000-0005-0000-0000-0000000D0000}"/>
    <cellStyle name="_Сравнение чистовик 24.08.09" xfId="3467" xr:uid="{00000000-0005-0000-0000-0000010D0000}"/>
    <cellStyle name="_Форма_01.16_UpstreamForm_05_FINPLAN_САнгл" xfId="3468" xr:uid="{00000000-0005-0000-0000-0000020D0000}"/>
    <cellStyle name="_Форма_01.16_UpstreamForm_05_SMETA_САнгл" xfId="3469" xr:uid="{00000000-0005-0000-0000-0000030D0000}"/>
    <cellStyle name="_Форма_01.16_UpstreamForm_13_TEP_САнгл" xfId="3470" xr:uid="{00000000-0005-0000-0000-0000040D0000}"/>
    <cellStyle name="_Формат расчёта добычи 2007_ПЕ Каменное_GFO Февраль-Апрель" xfId="3471" xr:uid="{00000000-0005-0000-0000-0000050D0000}"/>
    <cellStyle name="_Формат целевых программ на 2003 год окончат1" xfId="3472" xr:uid="{00000000-0005-0000-0000-0000060D0000}"/>
    <cellStyle name="_эксплуатационные" xfId="3473" xr:uid="{00000000-0005-0000-0000-0000070D0000}"/>
    <cellStyle name="’E‰Y [0.00]_laroux" xfId="3474" xr:uid="{00000000-0005-0000-0000-0000080D0000}"/>
    <cellStyle name="’E‰Y_laroux" xfId="3475" xr:uid="{00000000-0005-0000-0000-0000090D0000}"/>
    <cellStyle name="=C:\WINNT35\SYSTEM32\COMMAND.COM" xfId="3476" xr:uid="{00000000-0005-0000-0000-00000A0D0000}"/>
    <cellStyle name="=C:\WINNT35\SYSTEM32\COMMAND.COM 2" xfId="3477" xr:uid="{00000000-0005-0000-0000-00000B0D0000}"/>
    <cellStyle name="=C:\WINNT35\SYSTEM32\COMMAND.COM 2 2" xfId="3478" xr:uid="{00000000-0005-0000-0000-00000C0D0000}"/>
    <cellStyle name="=C:\WINNT35\SYSTEM32\COMMAND.COM 2_724" xfId="3479" xr:uid="{00000000-0005-0000-0000-00000D0D0000}"/>
    <cellStyle name="=C:\WINNT35\SYSTEM32\COMMAND.COM 3" xfId="3480" xr:uid="{00000000-0005-0000-0000-00000E0D0000}"/>
    <cellStyle name="=C:\WINNT35\SYSTEM32\COMMAND.COM_724" xfId="3481" xr:uid="{00000000-0005-0000-0000-00000F0D0000}"/>
    <cellStyle name="•WЏЂ_laroux" xfId="3482" xr:uid="{00000000-0005-0000-0000-0000100D0000}"/>
    <cellStyle name="0,00;0;" xfId="3483" xr:uid="{00000000-0005-0000-0000-0000110D0000}"/>
    <cellStyle name="0,00;0; 2" xfId="3484" xr:uid="{00000000-0005-0000-0000-0000120D0000}"/>
    <cellStyle name="0,00;0; 2 2" xfId="3485" xr:uid="{00000000-0005-0000-0000-0000130D0000}"/>
    <cellStyle name="0,00;0; 2_замерная" xfId="3486" xr:uid="{00000000-0005-0000-0000-0000140D0000}"/>
    <cellStyle name="0,00;0; 3" xfId="3487" xr:uid="{00000000-0005-0000-0000-0000150D0000}"/>
    <cellStyle name="111" xfId="15" xr:uid="{00000000-0005-0000-0000-0000160D0000}"/>
    <cellStyle name="111 2" xfId="118" xr:uid="{00000000-0005-0000-0000-0000170D0000}"/>
    <cellStyle name="111 3" xfId="32383" xr:uid="{00000000-0005-0000-0000-0000180D0000}"/>
    <cellStyle name="20% - Accent1" xfId="3488" xr:uid="{00000000-0005-0000-0000-0000190D0000}"/>
    <cellStyle name="20% - Accent1 2" xfId="3489" xr:uid="{00000000-0005-0000-0000-00001A0D0000}"/>
    <cellStyle name="20% - Accent2" xfId="3490" xr:uid="{00000000-0005-0000-0000-00001B0D0000}"/>
    <cellStyle name="20% - Accent2 2" xfId="3491" xr:uid="{00000000-0005-0000-0000-00001C0D0000}"/>
    <cellStyle name="20% - Accent3" xfId="3492" xr:uid="{00000000-0005-0000-0000-00001D0D0000}"/>
    <cellStyle name="20% - Accent3 2" xfId="3493" xr:uid="{00000000-0005-0000-0000-00001E0D0000}"/>
    <cellStyle name="20% - Accent4" xfId="3494" xr:uid="{00000000-0005-0000-0000-00001F0D0000}"/>
    <cellStyle name="20% - Accent4 2" xfId="3495" xr:uid="{00000000-0005-0000-0000-0000200D0000}"/>
    <cellStyle name="20% - Accent5" xfId="3496" xr:uid="{00000000-0005-0000-0000-0000210D0000}"/>
    <cellStyle name="20% - Accent5 2" xfId="3497" xr:uid="{00000000-0005-0000-0000-0000220D0000}"/>
    <cellStyle name="20% - Accent6" xfId="3498" xr:uid="{00000000-0005-0000-0000-0000230D0000}"/>
    <cellStyle name="20% - Accent6 2" xfId="3499" xr:uid="{00000000-0005-0000-0000-0000240D0000}"/>
    <cellStyle name="20% - Акцент1 2" xfId="16" xr:uid="{00000000-0005-0000-0000-0000250D0000}"/>
    <cellStyle name="20% - Акцент1 2 2" xfId="3500" xr:uid="{00000000-0005-0000-0000-0000260D0000}"/>
    <cellStyle name="20% - Акцент1 2 2 2" xfId="3501" xr:uid="{00000000-0005-0000-0000-0000270D0000}"/>
    <cellStyle name="20% - Акцент1 2 2 2 2" xfId="3502" xr:uid="{00000000-0005-0000-0000-0000280D0000}"/>
    <cellStyle name="20% - Акцент1 2 3" xfId="3503" xr:uid="{00000000-0005-0000-0000-0000290D0000}"/>
    <cellStyle name="20% - Акцент1 2 3 2" xfId="3504" xr:uid="{00000000-0005-0000-0000-00002A0D0000}"/>
    <cellStyle name="20% - Акцент1 2 4" xfId="3505" xr:uid="{00000000-0005-0000-0000-00002B0D0000}"/>
    <cellStyle name="20% - Акцент1 2 5" xfId="3506" xr:uid="{00000000-0005-0000-0000-00002C0D0000}"/>
    <cellStyle name="20% - Акцент1 2_2012" xfId="3507" xr:uid="{00000000-0005-0000-0000-00002D0D0000}"/>
    <cellStyle name="20% - Акцент1 3" xfId="3508" xr:uid="{00000000-0005-0000-0000-00002E0D0000}"/>
    <cellStyle name="20% - Акцент1 3 2" xfId="3509" xr:uid="{00000000-0005-0000-0000-00002F0D0000}"/>
    <cellStyle name="20% - Акцент1 3 3" xfId="3510" xr:uid="{00000000-0005-0000-0000-0000300D0000}"/>
    <cellStyle name="20% - Акцент1 3 4" xfId="3511" xr:uid="{00000000-0005-0000-0000-0000310D0000}"/>
    <cellStyle name="20% - Акцент1 3 4 2" xfId="3512" xr:uid="{00000000-0005-0000-0000-0000320D0000}"/>
    <cellStyle name="20% - Акцент1 3 5" xfId="3513" xr:uid="{00000000-0005-0000-0000-0000330D0000}"/>
    <cellStyle name="20% - Акцент1 3_Р-52" xfId="3514" xr:uid="{00000000-0005-0000-0000-0000340D0000}"/>
    <cellStyle name="20% - Акцент1 4" xfId="3515" xr:uid="{00000000-0005-0000-0000-0000350D0000}"/>
    <cellStyle name="20% - Акцент1 5" xfId="3516" xr:uid="{00000000-0005-0000-0000-0000360D0000}"/>
    <cellStyle name="20% - Акцент1 6" xfId="32331" xr:uid="{00000000-0005-0000-0000-0000370D0000}"/>
    <cellStyle name="20% - Акцент1 7" xfId="32358" xr:uid="{00000000-0005-0000-0000-0000380D0000}"/>
    <cellStyle name="20% - Акцент2 2" xfId="17" xr:uid="{00000000-0005-0000-0000-0000390D0000}"/>
    <cellStyle name="20% - Акцент2 2 2" xfId="3517" xr:uid="{00000000-0005-0000-0000-00003A0D0000}"/>
    <cellStyle name="20% - Акцент2 2 2 2" xfId="3518" xr:uid="{00000000-0005-0000-0000-00003B0D0000}"/>
    <cellStyle name="20% - Акцент2 2 2 2 2" xfId="3519" xr:uid="{00000000-0005-0000-0000-00003C0D0000}"/>
    <cellStyle name="20% - Акцент2 2 3" xfId="3520" xr:uid="{00000000-0005-0000-0000-00003D0D0000}"/>
    <cellStyle name="20% - Акцент2 2 3 2" xfId="3521" xr:uid="{00000000-0005-0000-0000-00003E0D0000}"/>
    <cellStyle name="20% - Акцент2 2 4" xfId="3522" xr:uid="{00000000-0005-0000-0000-00003F0D0000}"/>
    <cellStyle name="20% - Акцент2 2 5" xfId="3523" xr:uid="{00000000-0005-0000-0000-0000400D0000}"/>
    <cellStyle name="20% - Акцент2 2_2012" xfId="3524" xr:uid="{00000000-0005-0000-0000-0000410D0000}"/>
    <cellStyle name="20% - Акцент2 3" xfId="3525" xr:uid="{00000000-0005-0000-0000-0000420D0000}"/>
    <cellStyle name="20% - Акцент2 3 2" xfId="3526" xr:uid="{00000000-0005-0000-0000-0000430D0000}"/>
    <cellStyle name="20% - Акцент2 3 3" xfId="3527" xr:uid="{00000000-0005-0000-0000-0000440D0000}"/>
    <cellStyle name="20% - Акцент2 3 4" xfId="3528" xr:uid="{00000000-0005-0000-0000-0000450D0000}"/>
    <cellStyle name="20% - Акцент2 3 4 2" xfId="3529" xr:uid="{00000000-0005-0000-0000-0000460D0000}"/>
    <cellStyle name="20% - Акцент2 3 5" xfId="3530" xr:uid="{00000000-0005-0000-0000-0000470D0000}"/>
    <cellStyle name="20% - Акцент2 3_Р-52" xfId="3531" xr:uid="{00000000-0005-0000-0000-0000480D0000}"/>
    <cellStyle name="20% - Акцент2 4" xfId="3532" xr:uid="{00000000-0005-0000-0000-0000490D0000}"/>
    <cellStyle name="20% - Акцент2 5" xfId="3533" xr:uid="{00000000-0005-0000-0000-00004A0D0000}"/>
    <cellStyle name="20% - Акцент2 6" xfId="32332" xr:uid="{00000000-0005-0000-0000-00004B0D0000}"/>
    <cellStyle name="20% - Акцент2 7" xfId="32359" xr:uid="{00000000-0005-0000-0000-00004C0D0000}"/>
    <cellStyle name="20% - Акцент3 2" xfId="18" xr:uid="{00000000-0005-0000-0000-00004D0D0000}"/>
    <cellStyle name="20% - Акцент3 2 2" xfId="3534" xr:uid="{00000000-0005-0000-0000-00004E0D0000}"/>
    <cellStyle name="20% - Акцент3 2 2 2" xfId="3535" xr:uid="{00000000-0005-0000-0000-00004F0D0000}"/>
    <cellStyle name="20% - Акцент3 2 2 2 2" xfId="3536" xr:uid="{00000000-0005-0000-0000-0000500D0000}"/>
    <cellStyle name="20% - Акцент3 2 3" xfId="3537" xr:uid="{00000000-0005-0000-0000-0000510D0000}"/>
    <cellStyle name="20% - Акцент3 2 3 2" xfId="3538" xr:uid="{00000000-0005-0000-0000-0000520D0000}"/>
    <cellStyle name="20% - Акцент3 2 4" xfId="3539" xr:uid="{00000000-0005-0000-0000-0000530D0000}"/>
    <cellStyle name="20% - Акцент3 2 5" xfId="3540" xr:uid="{00000000-0005-0000-0000-0000540D0000}"/>
    <cellStyle name="20% - Акцент3 2_2012" xfId="3541" xr:uid="{00000000-0005-0000-0000-0000550D0000}"/>
    <cellStyle name="20% - Акцент3 3" xfId="3542" xr:uid="{00000000-0005-0000-0000-0000560D0000}"/>
    <cellStyle name="20% - Акцент3 3 2" xfId="3543" xr:uid="{00000000-0005-0000-0000-0000570D0000}"/>
    <cellStyle name="20% - Акцент3 3 3" xfId="3544" xr:uid="{00000000-0005-0000-0000-0000580D0000}"/>
    <cellStyle name="20% - Акцент3 3 4" xfId="3545" xr:uid="{00000000-0005-0000-0000-0000590D0000}"/>
    <cellStyle name="20% - Акцент3 3 4 2" xfId="3546" xr:uid="{00000000-0005-0000-0000-00005A0D0000}"/>
    <cellStyle name="20% - Акцент3 3 5" xfId="3547" xr:uid="{00000000-0005-0000-0000-00005B0D0000}"/>
    <cellStyle name="20% - Акцент3 3_Р-52" xfId="3548" xr:uid="{00000000-0005-0000-0000-00005C0D0000}"/>
    <cellStyle name="20% - Акцент3 4" xfId="3549" xr:uid="{00000000-0005-0000-0000-00005D0D0000}"/>
    <cellStyle name="20% - Акцент3 5" xfId="3550" xr:uid="{00000000-0005-0000-0000-00005E0D0000}"/>
    <cellStyle name="20% - Акцент3 6" xfId="32333" xr:uid="{00000000-0005-0000-0000-00005F0D0000}"/>
    <cellStyle name="20% - Акцент3 7" xfId="32360" xr:uid="{00000000-0005-0000-0000-0000600D0000}"/>
    <cellStyle name="20% - Акцент4 2" xfId="19" xr:uid="{00000000-0005-0000-0000-0000610D0000}"/>
    <cellStyle name="20% - Акцент4 2 2" xfId="3551" xr:uid="{00000000-0005-0000-0000-0000620D0000}"/>
    <cellStyle name="20% - Акцент4 2 2 2" xfId="3552" xr:uid="{00000000-0005-0000-0000-0000630D0000}"/>
    <cellStyle name="20% - Акцент4 2 2 2 2" xfId="3553" xr:uid="{00000000-0005-0000-0000-0000640D0000}"/>
    <cellStyle name="20% - Акцент4 2 3" xfId="3554" xr:uid="{00000000-0005-0000-0000-0000650D0000}"/>
    <cellStyle name="20% - Акцент4 2 3 2" xfId="3555" xr:uid="{00000000-0005-0000-0000-0000660D0000}"/>
    <cellStyle name="20% - Акцент4 2 4" xfId="3556" xr:uid="{00000000-0005-0000-0000-0000670D0000}"/>
    <cellStyle name="20% - Акцент4 2 5" xfId="3557" xr:uid="{00000000-0005-0000-0000-0000680D0000}"/>
    <cellStyle name="20% - Акцент4 2_2012" xfId="3558" xr:uid="{00000000-0005-0000-0000-0000690D0000}"/>
    <cellStyle name="20% - Акцент4 3" xfId="3559" xr:uid="{00000000-0005-0000-0000-00006A0D0000}"/>
    <cellStyle name="20% - Акцент4 3 2" xfId="3560" xr:uid="{00000000-0005-0000-0000-00006B0D0000}"/>
    <cellStyle name="20% - Акцент4 3 3" xfId="3561" xr:uid="{00000000-0005-0000-0000-00006C0D0000}"/>
    <cellStyle name="20% - Акцент4 3 4" xfId="3562" xr:uid="{00000000-0005-0000-0000-00006D0D0000}"/>
    <cellStyle name="20% - Акцент4 3 4 2" xfId="3563" xr:uid="{00000000-0005-0000-0000-00006E0D0000}"/>
    <cellStyle name="20% - Акцент4 3 5" xfId="3564" xr:uid="{00000000-0005-0000-0000-00006F0D0000}"/>
    <cellStyle name="20% - Акцент4 3_Р-52" xfId="3565" xr:uid="{00000000-0005-0000-0000-0000700D0000}"/>
    <cellStyle name="20% - Акцент4 4" xfId="3566" xr:uid="{00000000-0005-0000-0000-0000710D0000}"/>
    <cellStyle name="20% - Акцент4 5" xfId="3567" xr:uid="{00000000-0005-0000-0000-0000720D0000}"/>
    <cellStyle name="20% - Акцент4 6" xfId="32334" xr:uid="{00000000-0005-0000-0000-0000730D0000}"/>
    <cellStyle name="20% - Акцент4 7" xfId="32361" xr:uid="{00000000-0005-0000-0000-0000740D0000}"/>
    <cellStyle name="20% - Акцент5 2" xfId="20" xr:uid="{00000000-0005-0000-0000-0000750D0000}"/>
    <cellStyle name="20% - Акцент5 2 2" xfId="3568" xr:uid="{00000000-0005-0000-0000-0000760D0000}"/>
    <cellStyle name="20% - Акцент5 2 2 2" xfId="3569" xr:uid="{00000000-0005-0000-0000-0000770D0000}"/>
    <cellStyle name="20% - Акцент5 2 2 2 2" xfId="3570" xr:uid="{00000000-0005-0000-0000-0000780D0000}"/>
    <cellStyle name="20% - Акцент5 2 3" xfId="3571" xr:uid="{00000000-0005-0000-0000-0000790D0000}"/>
    <cellStyle name="20% - Акцент5 2 3 2" xfId="3572" xr:uid="{00000000-0005-0000-0000-00007A0D0000}"/>
    <cellStyle name="20% - Акцент5 2 4" xfId="3573" xr:uid="{00000000-0005-0000-0000-00007B0D0000}"/>
    <cellStyle name="20% - Акцент5 2 5" xfId="3574" xr:uid="{00000000-0005-0000-0000-00007C0D0000}"/>
    <cellStyle name="20% - Акцент5 2_2012" xfId="3575" xr:uid="{00000000-0005-0000-0000-00007D0D0000}"/>
    <cellStyle name="20% - Акцент5 3" xfId="3576" xr:uid="{00000000-0005-0000-0000-00007E0D0000}"/>
    <cellStyle name="20% - Акцент5 3 2" xfId="3577" xr:uid="{00000000-0005-0000-0000-00007F0D0000}"/>
    <cellStyle name="20% - Акцент5 3 3" xfId="3578" xr:uid="{00000000-0005-0000-0000-0000800D0000}"/>
    <cellStyle name="20% - Акцент5 3 4" xfId="3579" xr:uid="{00000000-0005-0000-0000-0000810D0000}"/>
    <cellStyle name="20% - Акцент5 3 4 2" xfId="3580" xr:uid="{00000000-0005-0000-0000-0000820D0000}"/>
    <cellStyle name="20% - Акцент5 3 5" xfId="3581" xr:uid="{00000000-0005-0000-0000-0000830D0000}"/>
    <cellStyle name="20% - Акцент5 3_Р-52" xfId="3582" xr:uid="{00000000-0005-0000-0000-0000840D0000}"/>
    <cellStyle name="20% - Акцент5 4" xfId="3583" xr:uid="{00000000-0005-0000-0000-0000850D0000}"/>
    <cellStyle name="20% - Акцент5 5" xfId="3584" xr:uid="{00000000-0005-0000-0000-0000860D0000}"/>
    <cellStyle name="20% - Акцент5 6" xfId="32335" xr:uid="{00000000-0005-0000-0000-0000870D0000}"/>
    <cellStyle name="20% - Акцент5 7" xfId="32362" xr:uid="{00000000-0005-0000-0000-0000880D0000}"/>
    <cellStyle name="20% - Акцент6 2" xfId="21" xr:uid="{00000000-0005-0000-0000-0000890D0000}"/>
    <cellStyle name="20% - Акцент6 2 2" xfId="3585" xr:uid="{00000000-0005-0000-0000-00008A0D0000}"/>
    <cellStyle name="20% - Акцент6 2 2 2" xfId="3586" xr:uid="{00000000-0005-0000-0000-00008B0D0000}"/>
    <cellStyle name="20% - Акцент6 2 2 2 2" xfId="3587" xr:uid="{00000000-0005-0000-0000-00008C0D0000}"/>
    <cellStyle name="20% - Акцент6 2 3" xfId="3588" xr:uid="{00000000-0005-0000-0000-00008D0D0000}"/>
    <cellStyle name="20% - Акцент6 2 3 2" xfId="3589" xr:uid="{00000000-0005-0000-0000-00008E0D0000}"/>
    <cellStyle name="20% - Акцент6 2 4" xfId="3590" xr:uid="{00000000-0005-0000-0000-00008F0D0000}"/>
    <cellStyle name="20% - Акцент6 2 5" xfId="3591" xr:uid="{00000000-0005-0000-0000-0000900D0000}"/>
    <cellStyle name="20% - Акцент6 2_2012" xfId="3592" xr:uid="{00000000-0005-0000-0000-0000910D0000}"/>
    <cellStyle name="20% - Акцент6 3" xfId="3593" xr:uid="{00000000-0005-0000-0000-0000920D0000}"/>
    <cellStyle name="20% - Акцент6 3 2" xfId="3594" xr:uid="{00000000-0005-0000-0000-0000930D0000}"/>
    <cellStyle name="20% - Акцент6 3 3" xfId="3595" xr:uid="{00000000-0005-0000-0000-0000940D0000}"/>
    <cellStyle name="20% - Акцент6 3 4" xfId="3596" xr:uid="{00000000-0005-0000-0000-0000950D0000}"/>
    <cellStyle name="20% - Акцент6 3 4 2" xfId="3597" xr:uid="{00000000-0005-0000-0000-0000960D0000}"/>
    <cellStyle name="20% - Акцент6 3 5" xfId="3598" xr:uid="{00000000-0005-0000-0000-0000970D0000}"/>
    <cellStyle name="20% - Акцент6 3_Р-52" xfId="3599" xr:uid="{00000000-0005-0000-0000-0000980D0000}"/>
    <cellStyle name="20% - Акцент6 4" xfId="3600" xr:uid="{00000000-0005-0000-0000-0000990D0000}"/>
    <cellStyle name="20% - Акцент6 5" xfId="3601" xr:uid="{00000000-0005-0000-0000-00009A0D0000}"/>
    <cellStyle name="20% - Акцент6 6" xfId="32336" xr:uid="{00000000-0005-0000-0000-00009B0D0000}"/>
    <cellStyle name="20% - Акцент6 7" xfId="32363" xr:uid="{00000000-0005-0000-0000-00009C0D0000}"/>
    <cellStyle name="40% - Accent1" xfId="3602" xr:uid="{00000000-0005-0000-0000-00009D0D0000}"/>
    <cellStyle name="40% - Accent1 2" xfId="3603" xr:uid="{00000000-0005-0000-0000-00009E0D0000}"/>
    <cellStyle name="40% - Accent2" xfId="3604" xr:uid="{00000000-0005-0000-0000-00009F0D0000}"/>
    <cellStyle name="40% - Accent2 2" xfId="3605" xr:uid="{00000000-0005-0000-0000-0000A00D0000}"/>
    <cellStyle name="40% - Accent3" xfId="3606" xr:uid="{00000000-0005-0000-0000-0000A10D0000}"/>
    <cellStyle name="40% - Accent3 2" xfId="3607" xr:uid="{00000000-0005-0000-0000-0000A20D0000}"/>
    <cellStyle name="40% - Accent4" xfId="3608" xr:uid="{00000000-0005-0000-0000-0000A30D0000}"/>
    <cellStyle name="40% - Accent4 2" xfId="3609" xr:uid="{00000000-0005-0000-0000-0000A40D0000}"/>
    <cellStyle name="40% - Accent5" xfId="3610" xr:uid="{00000000-0005-0000-0000-0000A50D0000}"/>
    <cellStyle name="40% - Accent5 2" xfId="3611" xr:uid="{00000000-0005-0000-0000-0000A60D0000}"/>
    <cellStyle name="40% - Accent6" xfId="3612" xr:uid="{00000000-0005-0000-0000-0000A70D0000}"/>
    <cellStyle name="40% - Accent6 2" xfId="3613" xr:uid="{00000000-0005-0000-0000-0000A80D0000}"/>
    <cellStyle name="40% - Акцент1 2" xfId="22" xr:uid="{00000000-0005-0000-0000-0000A90D0000}"/>
    <cellStyle name="40% - Акцент1 2 2" xfId="3614" xr:uid="{00000000-0005-0000-0000-0000AA0D0000}"/>
    <cellStyle name="40% - Акцент1 2 2 2" xfId="3615" xr:uid="{00000000-0005-0000-0000-0000AB0D0000}"/>
    <cellStyle name="40% - Акцент1 2 2 2 2" xfId="3616" xr:uid="{00000000-0005-0000-0000-0000AC0D0000}"/>
    <cellStyle name="40% - Акцент1 2 3" xfId="3617" xr:uid="{00000000-0005-0000-0000-0000AD0D0000}"/>
    <cellStyle name="40% - Акцент1 2 3 2" xfId="3618" xr:uid="{00000000-0005-0000-0000-0000AE0D0000}"/>
    <cellStyle name="40% - Акцент1 2 4" xfId="3619" xr:uid="{00000000-0005-0000-0000-0000AF0D0000}"/>
    <cellStyle name="40% - Акцент1 2 5" xfId="3620" xr:uid="{00000000-0005-0000-0000-0000B00D0000}"/>
    <cellStyle name="40% - Акцент1 2_2012" xfId="3621" xr:uid="{00000000-0005-0000-0000-0000B10D0000}"/>
    <cellStyle name="40% - Акцент1 3" xfId="3622" xr:uid="{00000000-0005-0000-0000-0000B20D0000}"/>
    <cellStyle name="40% - Акцент1 3 2" xfId="3623" xr:uid="{00000000-0005-0000-0000-0000B30D0000}"/>
    <cellStyle name="40% - Акцент1 3 3" xfId="3624" xr:uid="{00000000-0005-0000-0000-0000B40D0000}"/>
    <cellStyle name="40% - Акцент1 3 4" xfId="3625" xr:uid="{00000000-0005-0000-0000-0000B50D0000}"/>
    <cellStyle name="40% - Акцент1 3 4 2" xfId="3626" xr:uid="{00000000-0005-0000-0000-0000B60D0000}"/>
    <cellStyle name="40% - Акцент1 3 5" xfId="3627" xr:uid="{00000000-0005-0000-0000-0000B70D0000}"/>
    <cellStyle name="40% - Акцент1 3_Р-52" xfId="3628" xr:uid="{00000000-0005-0000-0000-0000B80D0000}"/>
    <cellStyle name="40% - Акцент1 4" xfId="3629" xr:uid="{00000000-0005-0000-0000-0000B90D0000}"/>
    <cellStyle name="40% - Акцент1 5" xfId="3630" xr:uid="{00000000-0005-0000-0000-0000BA0D0000}"/>
    <cellStyle name="40% - Акцент1 6" xfId="32337" xr:uid="{00000000-0005-0000-0000-0000BB0D0000}"/>
    <cellStyle name="40% - Акцент1 7" xfId="32364" xr:uid="{00000000-0005-0000-0000-0000BC0D0000}"/>
    <cellStyle name="40% - Акцент2 2" xfId="23" xr:uid="{00000000-0005-0000-0000-0000BD0D0000}"/>
    <cellStyle name="40% - Акцент2 2 2" xfId="3631" xr:uid="{00000000-0005-0000-0000-0000BE0D0000}"/>
    <cellStyle name="40% - Акцент2 2 2 2" xfId="3632" xr:uid="{00000000-0005-0000-0000-0000BF0D0000}"/>
    <cellStyle name="40% - Акцент2 2 2 2 2" xfId="3633" xr:uid="{00000000-0005-0000-0000-0000C00D0000}"/>
    <cellStyle name="40% - Акцент2 2 3" xfId="3634" xr:uid="{00000000-0005-0000-0000-0000C10D0000}"/>
    <cellStyle name="40% - Акцент2 2 3 2" xfId="3635" xr:uid="{00000000-0005-0000-0000-0000C20D0000}"/>
    <cellStyle name="40% - Акцент2 2 4" xfId="3636" xr:uid="{00000000-0005-0000-0000-0000C30D0000}"/>
    <cellStyle name="40% - Акцент2 2 5" xfId="3637" xr:uid="{00000000-0005-0000-0000-0000C40D0000}"/>
    <cellStyle name="40% - Акцент2 2_2012" xfId="3638" xr:uid="{00000000-0005-0000-0000-0000C50D0000}"/>
    <cellStyle name="40% - Акцент2 3" xfId="3639" xr:uid="{00000000-0005-0000-0000-0000C60D0000}"/>
    <cellStyle name="40% - Акцент2 3 2" xfId="3640" xr:uid="{00000000-0005-0000-0000-0000C70D0000}"/>
    <cellStyle name="40% - Акцент2 3 3" xfId="3641" xr:uid="{00000000-0005-0000-0000-0000C80D0000}"/>
    <cellStyle name="40% - Акцент2 3 4" xfId="3642" xr:uid="{00000000-0005-0000-0000-0000C90D0000}"/>
    <cellStyle name="40% - Акцент2 3 4 2" xfId="3643" xr:uid="{00000000-0005-0000-0000-0000CA0D0000}"/>
    <cellStyle name="40% - Акцент2 3 5" xfId="3644" xr:uid="{00000000-0005-0000-0000-0000CB0D0000}"/>
    <cellStyle name="40% - Акцент2 3_Р-52" xfId="3645" xr:uid="{00000000-0005-0000-0000-0000CC0D0000}"/>
    <cellStyle name="40% - Акцент2 4" xfId="3646" xr:uid="{00000000-0005-0000-0000-0000CD0D0000}"/>
    <cellStyle name="40% - Акцент2 5" xfId="3647" xr:uid="{00000000-0005-0000-0000-0000CE0D0000}"/>
    <cellStyle name="40% - Акцент2 6" xfId="32338" xr:uid="{00000000-0005-0000-0000-0000CF0D0000}"/>
    <cellStyle name="40% - Акцент2 7" xfId="32365" xr:uid="{00000000-0005-0000-0000-0000D00D0000}"/>
    <cellStyle name="40% - Акцент3 2" xfId="24" xr:uid="{00000000-0005-0000-0000-0000D10D0000}"/>
    <cellStyle name="40% - Акцент3 2 2" xfId="3648" xr:uid="{00000000-0005-0000-0000-0000D20D0000}"/>
    <cellStyle name="40% - Акцент3 2 2 2" xfId="3649" xr:uid="{00000000-0005-0000-0000-0000D30D0000}"/>
    <cellStyle name="40% - Акцент3 2 2 2 2" xfId="3650" xr:uid="{00000000-0005-0000-0000-0000D40D0000}"/>
    <cellStyle name="40% - Акцент3 2 3" xfId="3651" xr:uid="{00000000-0005-0000-0000-0000D50D0000}"/>
    <cellStyle name="40% - Акцент3 2 3 2" xfId="3652" xr:uid="{00000000-0005-0000-0000-0000D60D0000}"/>
    <cellStyle name="40% - Акцент3 2 4" xfId="3653" xr:uid="{00000000-0005-0000-0000-0000D70D0000}"/>
    <cellStyle name="40% - Акцент3 2 5" xfId="3654" xr:uid="{00000000-0005-0000-0000-0000D80D0000}"/>
    <cellStyle name="40% - Акцент3 2_2012" xfId="3655" xr:uid="{00000000-0005-0000-0000-0000D90D0000}"/>
    <cellStyle name="40% - Акцент3 3" xfId="3656" xr:uid="{00000000-0005-0000-0000-0000DA0D0000}"/>
    <cellStyle name="40% - Акцент3 3 2" xfId="3657" xr:uid="{00000000-0005-0000-0000-0000DB0D0000}"/>
    <cellStyle name="40% - Акцент3 3 3" xfId="3658" xr:uid="{00000000-0005-0000-0000-0000DC0D0000}"/>
    <cellStyle name="40% - Акцент3 3 4" xfId="3659" xr:uid="{00000000-0005-0000-0000-0000DD0D0000}"/>
    <cellStyle name="40% - Акцент3 3 4 2" xfId="3660" xr:uid="{00000000-0005-0000-0000-0000DE0D0000}"/>
    <cellStyle name="40% - Акцент3 3 5" xfId="3661" xr:uid="{00000000-0005-0000-0000-0000DF0D0000}"/>
    <cellStyle name="40% - Акцент3 3_Р-52" xfId="3662" xr:uid="{00000000-0005-0000-0000-0000E00D0000}"/>
    <cellStyle name="40% - Акцент3 4" xfId="3663" xr:uid="{00000000-0005-0000-0000-0000E10D0000}"/>
    <cellStyle name="40% - Акцент3 5" xfId="3664" xr:uid="{00000000-0005-0000-0000-0000E20D0000}"/>
    <cellStyle name="40% - Акцент3 6" xfId="32339" xr:uid="{00000000-0005-0000-0000-0000E30D0000}"/>
    <cellStyle name="40% - Акцент3 7" xfId="32366" xr:uid="{00000000-0005-0000-0000-0000E40D0000}"/>
    <cellStyle name="40% - Акцент4 2" xfId="25" xr:uid="{00000000-0005-0000-0000-0000E50D0000}"/>
    <cellStyle name="40% - Акцент4 2 2" xfId="3665" xr:uid="{00000000-0005-0000-0000-0000E60D0000}"/>
    <cellStyle name="40% - Акцент4 2 2 2" xfId="3666" xr:uid="{00000000-0005-0000-0000-0000E70D0000}"/>
    <cellStyle name="40% - Акцент4 2 2 2 2" xfId="3667" xr:uid="{00000000-0005-0000-0000-0000E80D0000}"/>
    <cellStyle name="40% - Акцент4 2 3" xfId="3668" xr:uid="{00000000-0005-0000-0000-0000E90D0000}"/>
    <cellStyle name="40% - Акцент4 2 3 2" xfId="3669" xr:uid="{00000000-0005-0000-0000-0000EA0D0000}"/>
    <cellStyle name="40% - Акцент4 2 4" xfId="3670" xr:uid="{00000000-0005-0000-0000-0000EB0D0000}"/>
    <cellStyle name="40% - Акцент4 2 5" xfId="3671" xr:uid="{00000000-0005-0000-0000-0000EC0D0000}"/>
    <cellStyle name="40% - Акцент4 2_2012" xfId="3672" xr:uid="{00000000-0005-0000-0000-0000ED0D0000}"/>
    <cellStyle name="40% - Акцент4 3" xfId="3673" xr:uid="{00000000-0005-0000-0000-0000EE0D0000}"/>
    <cellStyle name="40% - Акцент4 3 2" xfId="3674" xr:uid="{00000000-0005-0000-0000-0000EF0D0000}"/>
    <cellStyle name="40% - Акцент4 3 3" xfId="3675" xr:uid="{00000000-0005-0000-0000-0000F00D0000}"/>
    <cellStyle name="40% - Акцент4 3 4" xfId="3676" xr:uid="{00000000-0005-0000-0000-0000F10D0000}"/>
    <cellStyle name="40% - Акцент4 3 4 2" xfId="3677" xr:uid="{00000000-0005-0000-0000-0000F20D0000}"/>
    <cellStyle name="40% - Акцент4 3 5" xfId="3678" xr:uid="{00000000-0005-0000-0000-0000F30D0000}"/>
    <cellStyle name="40% - Акцент4 3_Р-52" xfId="3679" xr:uid="{00000000-0005-0000-0000-0000F40D0000}"/>
    <cellStyle name="40% - Акцент4 4" xfId="3680" xr:uid="{00000000-0005-0000-0000-0000F50D0000}"/>
    <cellStyle name="40% - Акцент4 5" xfId="3681" xr:uid="{00000000-0005-0000-0000-0000F60D0000}"/>
    <cellStyle name="40% - Акцент4 6" xfId="32340" xr:uid="{00000000-0005-0000-0000-0000F70D0000}"/>
    <cellStyle name="40% - Акцент4 7" xfId="32367" xr:uid="{00000000-0005-0000-0000-0000F80D0000}"/>
    <cellStyle name="40% - Акцент5 2" xfId="26" xr:uid="{00000000-0005-0000-0000-0000F90D0000}"/>
    <cellStyle name="40% - Акцент5 2 2" xfId="3682" xr:uid="{00000000-0005-0000-0000-0000FA0D0000}"/>
    <cellStyle name="40% - Акцент5 2 2 2" xfId="3683" xr:uid="{00000000-0005-0000-0000-0000FB0D0000}"/>
    <cellStyle name="40% - Акцент5 2 2 2 2" xfId="3684" xr:uid="{00000000-0005-0000-0000-0000FC0D0000}"/>
    <cellStyle name="40% - Акцент5 2 3" xfId="3685" xr:uid="{00000000-0005-0000-0000-0000FD0D0000}"/>
    <cellStyle name="40% - Акцент5 2 3 2" xfId="3686" xr:uid="{00000000-0005-0000-0000-0000FE0D0000}"/>
    <cellStyle name="40% - Акцент5 2 4" xfId="3687" xr:uid="{00000000-0005-0000-0000-0000FF0D0000}"/>
    <cellStyle name="40% - Акцент5 2 5" xfId="3688" xr:uid="{00000000-0005-0000-0000-0000000E0000}"/>
    <cellStyle name="40% - Акцент5 2_2012" xfId="3689" xr:uid="{00000000-0005-0000-0000-0000010E0000}"/>
    <cellStyle name="40% - Акцент5 3" xfId="3690" xr:uid="{00000000-0005-0000-0000-0000020E0000}"/>
    <cellStyle name="40% - Акцент5 3 2" xfId="3691" xr:uid="{00000000-0005-0000-0000-0000030E0000}"/>
    <cellStyle name="40% - Акцент5 3 3" xfId="3692" xr:uid="{00000000-0005-0000-0000-0000040E0000}"/>
    <cellStyle name="40% - Акцент5 3 4" xfId="3693" xr:uid="{00000000-0005-0000-0000-0000050E0000}"/>
    <cellStyle name="40% - Акцент5 3 4 2" xfId="3694" xr:uid="{00000000-0005-0000-0000-0000060E0000}"/>
    <cellStyle name="40% - Акцент5 3 5" xfId="3695" xr:uid="{00000000-0005-0000-0000-0000070E0000}"/>
    <cellStyle name="40% - Акцент5 3_Р-52" xfId="3696" xr:uid="{00000000-0005-0000-0000-0000080E0000}"/>
    <cellStyle name="40% - Акцент5 4" xfId="3697" xr:uid="{00000000-0005-0000-0000-0000090E0000}"/>
    <cellStyle name="40% - Акцент5 5" xfId="3698" xr:uid="{00000000-0005-0000-0000-00000A0E0000}"/>
    <cellStyle name="40% - Акцент5 6" xfId="32341" xr:uid="{00000000-0005-0000-0000-00000B0E0000}"/>
    <cellStyle name="40% - Акцент5 7" xfId="32368" xr:uid="{00000000-0005-0000-0000-00000C0E0000}"/>
    <cellStyle name="40% - Акцент6 2" xfId="27" xr:uid="{00000000-0005-0000-0000-00000D0E0000}"/>
    <cellStyle name="40% - Акцент6 2 2" xfId="3699" xr:uid="{00000000-0005-0000-0000-00000E0E0000}"/>
    <cellStyle name="40% - Акцент6 2 2 2" xfId="3700" xr:uid="{00000000-0005-0000-0000-00000F0E0000}"/>
    <cellStyle name="40% - Акцент6 2 2 2 2" xfId="3701" xr:uid="{00000000-0005-0000-0000-0000100E0000}"/>
    <cellStyle name="40% - Акцент6 2 3" xfId="3702" xr:uid="{00000000-0005-0000-0000-0000110E0000}"/>
    <cellStyle name="40% - Акцент6 2 3 2" xfId="3703" xr:uid="{00000000-0005-0000-0000-0000120E0000}"/>
    <cellStyle name="40% - Акцент6 2 4" xfId="3704" xr:uid="{00000000-0005-0000-0000-0000130E0000}"/>
    <cellStyle name="40% - Акцент6 2 5" xfId="3705" xr:uid="{00000000-0005-0000-0000-0000140E0000}"/>
    <cellStyle name="40% - Акцент6 2_2012" xfId="3706" xr:uid="{00000000-0005-0000-0000-0000150E0000}"/>
    <cellStyle name="40% - Акцент6 3" xfId="3707" xr:uid="{00000000-0005-0000-0000-0000160E0000}"/>
    <cellStyle name="40% - Акцент6 3 2" xfId="3708" xr:uid="{00000000-0005-0000-0000-0000170E0000}"/>
    <cellStyle name="40% - Акцент6 3 3" xfId="3709" xr:uid="{00000000-0005-0000-0000-0000180E0000}"/>
    <cellStyle name="40% - Акцент6 3 4" xfId="3710" xr:uid="{00000000-0005-0000-0000-0000190E0000}"/>
    <cellStyle name="40% - Акцент6 3 4 2" xfId="3711" xr:uid="{00000000-0005-0000-0000-00001A0E0000}"/>
    <cellStyle name="40% - Акцент6 3 5" xfId="3712" xr:uid="{00000000-0005-0000-0000-00001B0E0000}"/>
    <cellStyle name="40% - Акцент6 3_Р-52" xfId="3713" xr:uid="{00000000-0005-0000-0000-00001C0E0000}"/>
    <cellStyle name="40% - Акцент6 4" xfId="3714" xr:uid="{00000000-0005-0000-0000-00001D0E0000}"/>
    <cellStyle name="40% - Акцент6 5" xfId="3715" xr:uid="{00000000-0005-0000-0000-00001E0E0000}"/>
    <cellStyle name="40% - Акцент6 6" xfId="32342" xr:uid="{00000000-0005-0000-0000-00001F0E0000}"/>
    <cellStyle name="40% - Акцент6 7" xfId="32369" xr:uid="{00000000-0005-0000-0000-0000200E0000}"/>
    <cellStyle name="60% - Accent1" xfId="3716" xr:uid="{00000000-0005-0000-0000-0000210E0000}"/>
    <cellStyle name="60% - Accent1 2" xfId="3717" xr:uid="{00000000-0005-0000-0000-0000220E0000}"/>
    <cellStyle name="60% - Accent2" xfId="3718" xr:uid="{00000000-0005-0000-0000-0000230E0000}"/>
    <cellStyle name="60% - Accent2 2" xfId="3719" xr:uid="{00000000-0005-0000-0000-0000240E0000}"/>
    <cellStyle name="60% - Accent3" xfId="3720" xr:uid="{00000000-0005-0000-0000-0000250E0000}"/>
    <cellStyle name="60% - Accent3 2" xfId="3721" xr:uid="{00000000-0005-0000-0000-0000260E0000}"/>
    <cellStyle name="60% - Accent4" xfId="3722" xr:uid="{00000000-0005-0000-0000-0000270E0000}"/>
    <cellStyle name="60% - Accent4 2" xfId="3723" xr:uid="{00000000-0005-0000-0000-0000280E0000}"/>
    <cellStyle name="60% - Accent5" xfId="3724" xr:uid="{00000000-0005-0000-0000-0000290E0000}"/>
    <cellStyle name="60% - Accent5 2" xfId="3725" xr:uid="{00000000-0005-0000-0000-00002A0E0000}"/>
    <cellStyle name="60% - Accent6" xfId="3726" xr:uid="{00000000-0005-0000-0000-00002B0E0000}"/>
    <cellStyle name="60% - Accent6 2" xfId="3727" xr:uid="{00000000-0005-0000-0000-00002C0E0000}"/>
    <cellStyle name="60% - Акцент1 2" xfId="28" xr:uid="{00000000-0005-0000-0000-00002D0E0000}"/>
    <cellStyle name="60% - Акцент1 2 2" xfId="3728" xr:uid="{00000000-0005-0000-0000-00002E0E0000}"/>
    <cellStyle name="60% - Акцент1 2 2 2" xfId="3729" xr:uid="{00000000-0005-0000-0000-00002F0E0000}"/>
    <cellStyle name="60% - Акцент1 2 2 2 2" xfId="3730" xr:uid="{00000000-0005-0000-0000-0000300E0000}"/>
    <cellStyle name="60% - Акцент1 2 3" xfId="3731" xr:uid="{00000000-0005-0000-0000-0000310E0000}"/>
    <cellStyle name="60% - Акцент1 2 4" xfId="3732" xr:uid="{00000000-0005-0000-0000-0000320E0000}"/>
    <cellStyle name="60% - Акцент1 2 5" xfId="3733" xr:uid="{00000000-0005-0000-0000-0000330E0000}"/>
    <cellStyle name="60% - Акцент1 2_2012" xfId="3734" xr:uid="{00000000-0005-0000-0000-0000340E0000}"/>
    <cellStyle name="60% - Акцент1 3" xfId="3735" xr:uid="{00000000-0005-0000-0000-0000350E0000}"/>
    <cellStyle name="60% - Акцент1 3 2" xfId="3736" xr:uid="{00000000-0005-0000-0000-0000360E0000}"/>
    <cellStyle name="60% - Акцент1 3 3" xfId="3737" xr:uid="{00000000-0005-0000-0000-0000370E0000}"/>
    <cellStyle name="60% - Акцент1 3 4" xfId="3738" xr:uid="{00000000-0005-0000-0000-0000380E0000}"/>
    <cellStyle name="60% - Акцент1 3 4 2" xfId="3739" xr:uid="{00000000-0005-0000-0000-0000390E0000}"/>
    <cellStyle name="60% - Акцент1 3 5" xfId="3740" xr:uid="{00000000-0005-0000-0000-00003A0E0000}"/>
    <cellStyle name="60% - Акцент1 3_Р-52" xfId="3741" xr:uid="{00000000-0005-0000-0000-00003B0E0000}"/>
    <cellStyle name="60% - Акцент1 4" xfId="3742" xr:uid="{00000000-0005-0000-0000-00003C0E0000}"/>
    <cellStyle name="60% - Акцент1 5" xfId="3743" xr:uid="{00000000-0005-0000-0000-00003D0E0000}"/>
    <cellStyle name="60% - Акцент1 6" xfId="32343" xr:uid="{00000000-0005-0000-0000-00003E0E0000}"/>
    <cellStyle name="60% - Акцент1 7" xfId="32370" xr:uid="{00000000-0005-0000-0000-00003F0E0000}"/>
    <cellStyle name="60% - Акцент2 2" xfId="29" xr:uid="{00000000-0005-0000-0000-0000400E0000}"/>
    <cellStyle name="60% - Акцент2 2 2" xfId="3744" xr:uid="{00000000-0005-0000-0000-0000410E0000}"/>
    <cellStyle name="60% - Акцент2 2 2 2" xfId="3745" xr:uid="{00000000-0005-0000-0000-0000420E0000}"/>
    <cellStyle name="60% - Акцент2 2 2 2 2" xfId="3746" xr:uid="{00000000-0005-0000-0000-0000430E0000}"/>
    <cellStyle name="60% - Акцент2 2 3" xfId="3747" xr:uid="{00000000-0005-0000-0000-0000440E0000}"/>
    <cellStyle name="60% - Акцент2 2 4" xfId="3748" xr:uid="{00000000-0005-0000-0000-0000450E0000}"/>
    <cellStyle name="60% - Акцент2 2 5" xfId="3749" xr:uid="{00000000-0005-0000-0000-0000460E0000}"/>
    <cellStyle name="60% - Акцент2 2_2012" xfId="3750" xr:uid="{00000000-0005-0000-0000-0000470E0000}"/>
    <cellStyle name="60% - Акцент2 3" xfId="3751" xr:uid="{00000000-0005-0000-0000-0000480E0000}"/>
    <cellStyle name="60% - Акцент2 3 2" xfId="3752" xr:uid="{00000000-0005-0000-0000-0000490E0000}"/>
    <cellStyle name="60% - Акцент2 3 3" xfId="3753" xr:uid="{00000000-0005-0000-0000-00004A0E0000}"/>
    <cellStyle name="60% - Акцент2 3 4" xfId="3754" xr:uid="{00000000-0005-0000-0000-00004B0E0000}"/>
    <cellStyle name="60% - Акцент2 3 4 2" xfId="3755" xr:uid="{00000000-0005-0000-0000-00004C0E0000}"/>
    <cellStyle name="60% - Акцент2 3 5" xfId="3756" xr:uid="{00000000-0005-0000-0000-00004D0E0000}"/>
    <cellStyle name="60% - Акцент2 3_Р-52" xfId="3757" xr:uid="{00000000-0005-0000-0000-00004E0E0000}"/>
    <cellStyle name="60% - Акцент2 4" xfId="3758" xr:uid="{00000000-0005-0000-0000-00004F0E0000}"/>
    <cellStyle name="60% - Акцент2 5" xfId="3759" xr:uid="{00000000-0005-0000-0000-0000500E0000}"/>
    <cellStyle name="60% - Акцент2 6" xfId="32344" xr:uid="{00000000-0005-0000-0000-0000510E0000}"/>
    <cellStyle name="60% - Акцент2 7" xfId="32371" xr:uid="{00000000-0005-0000-0000-0000520E0000}"/>
    <cellStyle name="60% - Акцент3 2" xfId="30" xr:uid="{00000000-0005-0000-0000-0000530E0000}"/>
    <cellStyle name="60% - Акцент3 2 2" xfId="3760" xr:uid="{00000000-0005-0000-0000-0000540E0000}"/>
    <cellStyle name="60% - Акцент3 2 2 2" xfId="3761" xr:uid="{00000000-0005-0000-0000-0000550E0000}"/>
    <cellStyle name="60% - Акцент3 2 2 2 2" xfId="3762" xr:uid="{00000000-0005-0000-0000-0000560E0000}"/>
    <cellStyle name="60% - Акцент3 2 3" xfId="3763" xr:uid="{00000000-0005-0000-0000-0000570E0000}"/>
    <cellStyle name="60% - Акцент3 2 4" xfId="3764" xr:uid="{00000000-0005-0000-0000-0000580E0000}"/>
    <cellStyle name="60% - Акцент3 2 5" xfId="3765" xr:uid="{00000000-0005-0000-0000-0000590E0000}"/>
    <cellStyle name="60% - Акцент3 2_2012" xfId="3766" xr:uid="{00000000-0005-0000-0000-00005A0E0000}"/>
    <cellStyle name="60% - Акцент3 3" xfId="3767" xr:uid="{00000000-0005-0000-0000-00005B0E0000}"/>
    <cellStyle name="60% - Акцент3 3 2" xfId="3768" xr:uid="{00000000-0005-0000-0000-00005C0E0000}"/>
    <cellStyle name="60% - Акцент3 3 3" xfId="3769" xr:uid="{00000000-0005-0000-0000-00005D0E0000}"/>
    <cellStyle name="60% - Акцент3 3 4" xfId="3770" xr:uid="{00000000-0005-0000-0000-00005E0E0000}"/>
    <cellStyle name="60% - Акцент3 3 4 2" xfId="3771" xr:uid="{00000000-0005-0000-0000-00005F0E0000}"/>
    <cellStyle name="60% - Акцент3 3 5" xfId="3772" xr:uid="{00000000-0005-0000-0000-0000600E0000}"/>
    <cellStyle name="60% - Акцент3 3_Р-52" xfId="3773" xr:uid="{00000000-0005-0000-0000-0000610E0000}"/>
    <cellStyle name="60% - Акцент3 4" xfId="3774" xr:uid="{00000000-0005-0000-0000-0000620E0000}"/>
    <cellStyle name="60% - Акцент3 5" xfId="3775" xr:uid="{00000000-0005-0000-0000-0000630E0000}"/>
    <cellStyle name="60% - Акцент3 6" xfId="32345" xr:uid="{00000000-0005-0000-0000-0000640E0000}"/>
    <cellStyle name="60% - Акцент3 7" xfId="32372" xr:uid="{00000000-0005-0000-0000-0000650E0000}"/>
    <cellStyle name="60% - Акцент4 2" xfId="31" xr:uid="{00000000-0005-0000-0000-0000660E0000}"/>
    <cellStyle name="60% - Акцент4 2 2" xfId="3776" xr:uid="{00000000-0005-0000-0000-0000670E0000}"/>
    <cellStyle name="60% - Акцент4 2 2 2" xfId="3777" xr:uid="{00000000-0005-0000-0000-0000680E0000}"/>
    <cellStyle name="60% - Акцент4 2 2 2 2" xfId="3778" xr:uid="{00000000-0005-0000-0000-0000690E0000}"/>
    <cellStyle name="60% - Акцент4 2 3" xfId="3779" xr:uid="{00000000-0005-0000-0000-00006A0E0000}"/>
    <cellStyle name="60% - Акцент4 2 4" xfId="3780" xr:uid="{00000000-0005-0000-0000-00006B0E0000}"/>
    <cellStyle name="60% - Акцент4 2 5" xfId="3781" xr:uid="{00000000-0005-0000-0000-00006C0E0000}"/>
    <cellStyle name="60% - Акцент4 2_2012" xfId="3782" xr:uid="{00000000-0005-0000-0000-00006D0E0000}"/>
    <cellStyle name="60% - Акцент4 3" xfId="3783" xr:uid="{00000000-0005-0000-0000-00006E0E0000}"/>
    <cellStyle name="60% - Акцент4 3 2" xfId="3784" xr:uid="{00000000-0005-0000-0000-00006F0E0000}"/>
    <cellStyle name="60% - Акцент4 3 3" xfId="3785" xr:uid="{00000000-0005-0000-0000-0000700E0000}"/>
    <cellStyle name="60% - Акцент4 3 4" xfId="3786" xr:uid="{00000000-0005-0000-0000-0000710E0000}"/>
    <cellStyle name="60% - Акцент4 3 4 2" xfId="3787" xr:uid="{00000000-0005-0000-0000-0000720E0000}"/>
    <cellStyle name="60% - Акцент4 3 5" xfId="3788" xr:uid="{00000000-0005-0000-0000-0000730E0000}"/>
    <cellStyle name="60% - Акцент4 3_Р-52" xfId="3789" xr:uid="{00000000-0005-0000-0000-0000740E0000}"/>
    <cellStyle name="60% - Акцент4 4" xfId="3790" xr:uid="{00000000-0005-0000-0000-0000750E0000}"/>
    <cellStyle name="60% - Акцент4 5" xfId="3791" xr:uid="{00000000-0005-0000-0000-0000760E0000}"/>
    <cellStyle name="60% - Акцент4 6" xfId="32346" xr:uid="{00000000-0005-0000-0000-0000770E0000}"/>
    <cellStyle name="60% - Акцент4 7" xfId="32373" xr:uid="{00000000-0005-0000-0000-0000780E0000}"/>
    <cellStyle name="60% - Акцент5 2" xfId="32" xr:uid="{00000000-0005-0000-0000-0000790E0000}"/>
    <cellStyle name="60% - Акцент5 2 2" xfId="3792" xr:uid="{00000000-0005-0000-0000-00007A0E0000}"/>
    <cellStyle name="60% - Акцент5 2 2 2" xfId="3793" xr:uid="{00000000-0005-0000-0000-00007B0E0000}"/>
    <cellStyle name="60% - Акцент5 2 2 2 2" xfId="3794" xr:uid="{00000000-0005-0000-0000-00007C0E0000}"/>
    <cellStyle name="60% - Акцент5 2 3" xfId="3795" xr:uid="{00000000-0005-0000-0000-00007D0E0000}"/>
    <cellStyle name="60% - Акцент5 2 4" xfId="3796" xr:uid="{00000000-0005-0000-0000-00007E0E0000}"/>
    <cellStyle name="60% - Акцент5 2 5" xfId="3797" xr:uid="{00000000-0005-0000-0000-00007F0E0000}"/>
    <cellStyle name="60% - Акцент5 2_2012" xfId="3798" xr:uid="{00000000-0005-0000-0000-0000800E0000}"/>
    <cellStyle name="60% - Акцент5 3" xfId="3799" xr:uid="{00000000-0005-0000-0000-0000810E0000}"/>
    <cellStyle name="60% - Акцент5 3 2" xfId="3800" xr:uid="{00000000-0005-0000-0000-0000820E0000}"/>
    <cellStyle name="60% - Акцент5 3 3" xfId="3801" xr:uid="{00000000-0005-0000-0000-0000830E0000}"/>
    <cellStyle name="60% - Акцент5 3 4" xfId="3802" xr:uid="{00000000-0005-0000-0000-0000840E0000}"/>
    <cellStyle name="60% - Акцент5 3 4 2" xfId="3803" xr:uid="{00000000-0005-0000-0000-0000850E0000}"/>
    <cellStyle name="60% - Акцент5 3 5" xfId="3804" xr:uid="{00000000-0005-0000-0000-0000860E0000}"/>
    <cellStyle name="60% - Акцент5 3_Р-52" xfId="3805" xr:uid="{00000000-0005-0000-0000-0000870E0000}"/>
    <cellStyle name="60% - Акцент5 4" xfId="3806" xr:uid="{00000000-0005-0000-0000-0000880E0000}"/>
    <cellStyle name="60% - Акцент5 5" xfId="3807" xr:uid="{00000000-0005-0000-0000-0000890E0000}"/>
    <cellStyle name="60% - Акцент5 6" xfId="32347" xr:uid="{00000000-0005-0000-0000-00008A0E0000}"/>
    <cellStyle name="60% - Акцент5 7" xfId="32374" xr:uid="{00000000-0005-0000-0000-00008B0E0000}"/>
    <cellStyle name="60% - Акцент6 2" xfId="33" xr:uid="{00000000-0005-0000-0000-00008C0E0000}"/>
    <cellStyle name="60% - Акцент6 2 2" xfId="3808" xr:uid="{00000000-0005-0000-0000-00008D0E0000}"/>
    <cellStyle name="60% - Акцент6 2 2 2" xfId="3809" xr:uid="{00000000-0005-0000-0000-00008E0E0000}"/>
    <cellStyle name="60% - Акцент6 2 2 2 2" xfId="3810" xr:uid="{00000000-0005-0000-0000-00008F0E0000}"/>
    <cellStyle name="60% - Акцент6 2 3" xfId="3811" xr:uid="{00000000-0005-0000-0000-0000900E0000}"/>
    <cellStyle name="60% - Акцент6 2 4" xfId="3812" xr:uid="{00000000-0005-0000-0000-0000910E0000}"/>
    <cellStyle name="60% - Акцент6 2 5" xfId="3813" xr:uid="{00000000-0005-0000-0000-0000920E0000}"/>
    <cellStyle name="60% - Акцент6 2_2012" xfId="3814" xr:uid="{00000000-0005-0000-0000-0000930E0000}"/>
    <cellStyle name="60% - Акцент6 3" xfId="3815" xr:uid="{00000000-0005-0000-0000-0000940E0000}"/>
    <cellStyle name="60% - Акцент6 3 2" xfId="3816" xr:uid="{00000000-0005-0000-0000-0000950E0000}"/>
    <cellStyle name="60% - Акцент6 3 3" xfId="3817" xr:uid="{00000000-0005-0000-0000-0000960E0000}"/>
    <cellStyle name="60% - Акцент6 3 4" xfId="3818" xr:uid="{00000000-0005-0000-0000-0000970E0000}"/>
    <cellStyle name="60% - Акцент6 3 4 2" xfId="3819" xr:uid="{00000000-0005-0000-0000-0000980E0000}"/>
    <cellStyle name="60% - Акцент6 3 5" xfId="3820" xr:uid="{00000000-0005-0000-0000-0000990E0000}"/>
    <cellStyle name="60% - Акцент6 3_Р-52" xfId="3821" xr:uid="{00000000-0005-0000-0000-00009A0E0000}"/>
    <cellStyle name="60% - Акцент6 4" xfId="3822" xr:uid="{00000000-0005-0000-0000-00009B0E0000}"/>
    <cellStyle name="60% - Акцент6 5" xfId="3823" xr:uid="{00000000-0005-0000-0000-00009C0E0000}"/>
    <cellStyle name="60% - Акцент6 6" xfId="32348" xr:uid="{00000000-0005-0000-0000-00009D0E0000}"/>
    <cellStyle name="60% - Акцент6 7" xfId="32375" xr:uid="{00000000-0005-0000-0000-00009E0E0000}"/>
    <cellStyle name="94,5" xfId="3824" xr:uid="{00000000-0005-0000-0000-00009F0E0000}"/>
    <cellStyle name="Accent1" xfId="3825" xr:uid="{00000000-0005-0000-0000-0000A00E0000}"/>
    <cellStyle name="Accent1 2" xfId="3826" xr:uid="{00000000-0005-0000-0000-0000A10E0000}"/>
    <cellStyle name="Accent2" xfId="3827" xr:uid="{00000000-0005-0000-0000-0000A20E0000}"/>
    <cellStyle name="Accent2 2" xfId="3828" xr:uid="{00000000-0005-0000-0000-0000A30E0000}"/>
    <cellStyle name="Accent3" xfId="3829" xr:uid="{00000000-0005-0000-0000-0000A40E0000}"/>
    <cellStyle name="Accent3 2" xfId="3830" xr:uid="{00000000-0005-0000-0000-0000A50E0000}"/>
    <cellStyle name="Accent4" xfId="3831" xr:uid="{00000000-0005-0000-0000-0000A60E0000}"/>
    <cellStyle name="Accent4 2" xfId="3832" xr:uid="{00000000-0005-0000-0000-0000A70E0000}"/>
    <cellStyle name="Accent5" xfId="3833" xr:uid="{00000000-0005-0000-0000-0000A80E0000}"/>
    <cellStyle name="Accent5 2" xfId="3834" xr:uid="{00000000-0005-0000-0000-0000A90E0000}"/>
    <cellStyle name="Accent6" xfId="3835" xr:uid="{00000000-0005-0000-0000-0000AA0E0000}"/>
    <cellStyle name="Accent6 2" xfId="3836" xr:uid="{00000000-0005-0000-0000-0000AB0E0000}"/>
    <cellStyle name="args.style" xfId="3837" xr:uid="{00000000-0005-0000-0000-0000AC0E0000}"/>
    <cellStyle name="Bad" xfId="3838" xr:uid="{00000000-0005-0000-0000-0000AD0E0000}"/>
    <cellStyle name="Bad 2" xfId="3839" xr:uid="{00000000-0005-0000-0000-0000AE0E0000}"/>
    <cellStyle name="Body" xfId="3840" xr:uid="{00000000-0005-0000-0000-0000AF0E0000}"/>
    <cellStyle name="CALC Amount" xfId="3841" xr:uid="{00000000-0005-0000-0000-0000B00E0000}"/>
    <cellStyle name="CALC Amount [1]" xfId="3842" xr:uid="{00000000-0005-0000-0000-0000B10E0000}"/>
    <cellStyle name="CALC Amount [2]" xfId="3843" xr:uid="{00000000-0005-0000-0000-0000B20E0000}"/>
    <cellStyle name="CALC Amount 10" xfId="3844" xr:uid="{00000000-0005-0000-0000-0000B30E0000}"/>
    <cellStyle name="CALC Amount 11" xfId="3845" xr:uid="{00000000-0005-0000-0000-0000B40E0000}"/>
    <cellStyle name="CALC Amount 12" xfId="3846" xr:uid="{00000000-0005-0000-0000-0000B50E0000}"/>
    <cellStyle name="CALC Amount 13" xfId="3847" xr:uid="{00000000-0005-0000-0000-0000B60E0000}"/>
    <cellStyle name="CALC Amount 14" xfId="3848" xr:uid="{00000000-0005-0000-0000-0000B70E0000}"/>
    <cellStyle name="CALC Amount 15" xfId="3849" xr:uid="{00000000-0005-0000-0000-0000B80E0000}"/>
    <cellStyle name="CALC Amount 16" xfId="3850" xr:uid="{00000000-0005-0000-0000-0000B90E0000}"/>
    <cellStyle name="CALC Amount 17" xfId="3851" xr:uid="{00000000-0005-0000-0000-0000BA0E0000}"/>
    <cellStyle name="CALC Amount 18" xfId="3852" xr:uid="{00000000-0005-0000-0000-0000BB0E0000}"/>
    <cellStyle name="CALC Amount 19" xfId="3853" xr:uid="{00000000-0005-0000-0000-0000BC0E0000}"/>
    <cellStyle name="CALC Amount 2" xfId="3854" xr:uid="{00000000-0005-0000-0000-0000BD0E0000}"/>
    <cellStyle name="CALC Amount 2 2" xfId="3855" xr:uid="{00000000-0005-0000-0000-0000BE0E0000}"/>
    <cellStyle name="CALC Amount 20" xfId="3856" xr:uid="{00000000-0005-0000-0000-0000BF0E0000}"/>
    <cellStyle name="CALC Amount 21" xfId="3857" xr:uid="{00000000-0005-0000-0000-0000C00E0000}"/>
    <cellStyle name="CALC Amount 22" xfId="3858" xr:uid="{00000000-0005-0000-0000-0000C10E0000}"/>
    <cellStyle name="CALC Amount 23" xfId="3859" xr:uid="{00000000-0005-0000-0000-0000C20E0000}"/>
    <cellStyle name="CALC Amount 24" xfId="3860" xr:uid="{00000000-0005-0000-0000-0000C30E0000}"/>
    <cellStyle name="CALC Amount 25" xfId="3861" xr:uid="{00000000-0005-0000-0000-0000C40E0000}"/>
    <cellStyle name="CALC Amount 26" xfId="3862" xr:uid="{00000000-0005-0000-0000-0000C50E0000}"/>
    <cellStyle name="CALC Amount 27" xfId="3863" xr:uid="{00000000-0005-0000-0000-0000C60E0000}"/>
    <cellStyle name="CALC Amount 28" xfId="3864" xr:uid="{00000000-0005-0000-0000-0000C70E0000}"/>
    <cellStyle name="CALC Amount 29" xfId="3865" xr:uid="{00000000-0005-0000-0000-0000C80E0000}"/>
    <cellStyle name="CALC Amount 3" xfId="3866" xr:uid="{00000000-0005-0000-0000-0000C90E0000}"/>
    <cellStyle name="CALC Amount 3 2" xfId="3867" xr:uid="{00000000-0005-0000-0000-0000CA0E0000}"/>
    <cellStyle name="CALC Amount 30" xfId="3868" xr:uid="{00000000-0005-0000-0000-0000CB0E0000}"/>
    <cellStyle name="CALC Amount 31" xfId="3869" xr:uid="{00000000-0005-0000-0000-0000CC0E0000}"/>
    <cellStyle name="CALC Amount 32" xfId="3870" xr:uid="{00000000-0005-0000-0000-0000CD0E0000}"/>
    <cellStyle name="CALC Amount 33" xfId="3871" xr:uid="{00000000-0005-0000-0000-0000CE0E0000}"/>
    <cellStyle name="CALC Amount 34" xfId="3872" xr:uid="{00000000-0005-0000-0000-0000CF0E0000}"/>
    <cellStyle name="CALC Amount 35" xfId="3873" xr:uid="{00000000-0005-0000-0000-0000D00E0000}"/>
    <cellStyle name="CALC Amount 36" xfId="3874" xr:uid="{00000000-0005-0000-0000-0000D10E0000}"/>
    <cellStyle name="CALC Amount 37" xfId="3875" xr:uid="{00000000-0005-0000-0000-0000D20E0000}"/>
    <cellStyle name="CALC Amount 38" xfId="3876" xr:uid="{00000000-0005-0000-0000-0000D30E0000}"/>
    <cellStyle name="CALC Amount 39" xfId="3877" xr:uid="{00000000-0005-0000-0000-0000D40E0000}"/>
    <cellStyle name="CALC Amount 4" xfId="3878" xr:uid="{00000000-0005-0000-0000-0000D50E0000}"/>
    <cellStyle name="CALC Amount 40" xfId="3879" xr:uid="{00000000-0005-0000-0000-0000D60E0000}"/>
    <cellStyle name="CALC Amount 41" xfId="3880" xr:uid="{00000000-0005-0000-0000-0000D70E0000}"/>
    <cellStyle name="CALC Amount 42" xfId="3881" xr:uid="{00000000-0005-0000-0000-0000D80E0000}"/>
    <cellStyle name="CALC Amount 43" xfId="3882" xr:uid="{00000000-0005-0000-0000-0000D90E0000}"/>
    <cellStyle name="CALC Amount 44" xfId="3883" xr:uid="{00000000-0005-0000-0000-0000DA0E0000}"/>
    <cellStyle name="CALC Amount 45" xfId="3884" xr:uid="{00000000-0005-0000-0000-0000DB0E0000}"/>
    <cellStyle name="CALC Amount 46" xfId="3885" xr:uid="{00000000-0005-0000-0000-0000DC0E0000}"/>
    <cellStyle name="CALC Amount 47" xfId="3886" xr:uid="{00000000-0005-0000-0000-0000DD0E0000}"/>
    <cellStyle name="CALC Amount 48" xfId="3887" xr:uid="{00000000-0005-0000-0000-0000DE0E0000}"/>
    <cellStyle name="CALC Amount 49" xfId="3888" xr:uid="{00000000-0005-0000-0000-0000DF0E0000}"/>
    <cellStyle name="CALC Amount 5" xfId="3889" xr:uid="{00000000-0005-0000-0000-0000E00E0000}"/>
    <cellStyle name="CALC Amount 50" xfId="3890" xr:uid="{00000000-0005-0000-0000-0000E10E0000}"/>
    <cellStyle name="CALC Amount 51" xfId="3891" xr:uid="{00000000-0005-0000-0000-0000E20E0000}"/>
    <cellStyle name="CALC Amount 52" xfId="3892" xr:uid="{00000000-0005-0000-0000-0000E30E0000}"/>
    <cellStyle name="CALC Amount 53" xfId="3893" xr:uid="{00000000-0005-0000-0000-0000E40E0000}"/>
    <cellStyle name="CALC Amount 54" xfId="3894" xr:uid="{00000000-0005-0000-0000-0000E50E0000}"/>
    <cellStyle name="CALC Amount 55" xfId="3895" xr:uid="{00000000-0005-0000-0000-0000E60E0000}"/>
    <cellStyle name="CALC Amount 56" xfId="3896" xr:uid="{00000000-0005-0000-0000-0000E70E0000}"/>
    <cellStyle name="CALC Amount 57" xfId="3897" xr:uid="{00000000-0005-0000-0000-0000E80E0000}"/>
    <cellStyle name="CALC Amount 58" xfId="3898" xr:uid="{00000000-0005-0000-0000-0000E90E0000}"/>
    <cellStyle name="CALC Amount 59" xfId="3899" xr:uid="{00000000-0005-0000-0000-0000EA0E0000}"/>
    <cellStyle name="CALC Amount 6" xfId="3900" xr:uid="{00000000-0005-0000-0000-0000EB0E0000}"/>
    <cellStyle name="CALC Amount 60" xfId="3901" xr:uid="{00000000-0005-0000-0000-0000EC0E0000}"/>
    <cellStyle name="CALC Amount 61" xfId="3902" xr:uid="{00000000-0005-0000-0000-0000ED0E0000}"/>
    <cellStyle name="CALC Amount 62" xfId="3903" xr:uid="{00000000-0005-0000-0000-0000EE0E0000}"/>
    <cellStyle name="CALC Amount 63" xfId="3904" xr:uid="{00000000-0005-0000-0000-0000EF0E0000}"/>
    <cellStyle name="CALC Amount 64" xfId="3905" xr:uid="{00000000-0005-0000-0000-0000F00E0000}"/>
    <cellStyle name="CALC Amount 65" xfId="3906" xr:uid="{00000000-0005-0000-0000-0000F10E0000}"/>
    <cellStyle name="CALC Amount 66" xfId="3907" xr:uid="{00000000-0005-0000-0000-0000F20E0000}"/>
    <cellStyle name="CALC Amount 67" xfId="3908" xr:uid="{00000000-0005-0000-0000-0000F30E0000}"/>
    <cellStyle name="CALC Amount 68" xfId="3909" xr:uid="{00000000-0005-0000-0000-0000F40E0000}"/>
    <cellStyle name="CALC Amount 69" xfId="3910" xr:uid="{00000000-0005-0000-0000-0000F50E0000}"/>
    <cellStyle name="CALC Amount 7" xfId="3911" xr:uid="{00000000-0005-0000-0000-0000F60E0000}"/>
    <cellStyle name="CALC Amount 70" xfId="3912" xr:uid="{00000000-0005-0000-0000-0000F70E0000}"/>
    <cellStyle name="CALC Amount 71" xfId="3913" xr:uid="{00000000-0005-0000-0000-0000F80E0000}"/>
    <cellStyle name="CALC Amount 8" xfId="3914" xr:uid="{00000000-0005-0000-0000-0000F90E0000}"/>
    <cellStyle name="CALC Amount 9" xfId="3915" xr:uid="{00000000-0005-0000-0000-0000FA0E0000}"/>
    <cellStyle name="CALC Amount Total" xfId="3916" xr:uid="{00000000-0005-0000-0000-0000FB0E0000}"/>
    <cellStyle name="CALC Amount Total [1]" xfId="3917" xr:uid="{00000000-0005-0000-0000-0000FC0E0000}"/>
    <cellStyle name="CALC Amount Total [1] 2" xfId="3918" xr:uid="{00000000-0005-0000-0000-0000FD0E0000}"/>
    <cellStyle name="CALC Amount Total [1] 2 2" xfId="3919" xr:uid="{00000000-0005-0000-0000-0000FE0E0000}"/>
    <cellStyle name="CALC Amount Total [1] 2 2 2" xfId="3920" xr:uid="{00000000-0005-0000-0000-0000FF0E0000}"/>
    <cellStyle name="CALC Amount Total [1] 2 2 3" xfId="3921" xr:uid="{00000000-0005-0000-0000-0000000F0000}"/>
    <cellStyle name="CALC Amount Total [1] 2 2 4" xfId="3922" xr:uid="{00000000-0005-0000-0000-0000010F0000}"/>
    <cellStyle name="CALC Amount Total [1] 2 3" xfId="3923" xr:uid="{00000000-0005-0000-0000-0000020F0000}"/>
    <cellStyle name="CALC Amount Total [1] 2 3 2" xfId="3924" xr:uid="{00000000-0005-0000-0000-0000030F0000}"/>
    <cellStyle name="CALC Amount Total [1] 2 3 3" xfId="3925" xr:uid="{00000000-0005-0000-0000-0000040F0000}"/>
    <cellStyle name="CALC Amount Total [1] 2 4" xfId="3926" xr:uid="{00000000-0005-0000-0000-0000050F0000}"/>
    <cellStyle name="CALC Amount Total [1] 3" xfId="3927" xr:uid="{00000000-0005-0000-0000-0000060F0000}"/>
    <cellStyle name="CALC Amount Total [1] 3 2" xfId="3928" xr:uid="{00000000-0005-0000-0000-0000070F0000}"/>
    <cellStyle name="CALC Amount Total [1] 3 2 2" xfId="3929" xr:uid="{00000000-0005-0000-0000-0000080F0000}"/>
    <cellStyle name="CALC Amount Total [1] 3 2 3" xfId="3930" xr:uid="{00000000-0005-0000-0000-0000090F0000}"/>
    <cellStyle name="CALC Amount Total [1] 3 2 4" xfId="3931" xr:uid="{00000000-0005-0000-0000-00000A0F0000}"/>
    <cellStyle name="CALC Amount Total [1] 3 3" xfId="3932" xr:uid="{00000000-0005-0000-0000-00000B0F0000}"/>
    <cellStyle name="CALC Amount Total [1] 3 3 2" xfId="3933" xr:uid="{00000000-0005-0000-0000-00000C0F0000}"/>
    <cellStyle name="CALC Amount Total [1] 3 3 3" xfId="3934" xr:uid="{00000000-0005-0000-0000-00000D0F0000}"/>
    <cellStyle name="CALC Amount Total [1] 3 4" xfId="3935" xr:uid="{00000000-0005-0000-0000-00000E0F0000}"/>
    <cellStyle name="CALC Amount Total [1] 4" xfId="3936" xr:uid="{00000000-0005-0000-0000-00000F0F0000}"/>
    <cellStyle name="CALC Amount Total [1] 4 2" xfId="3937" xr:uid="{00000000-0005-0000-0000-0000100F0000}"/>
    <cellStyle name="CALC Amount Total [1] 4 3" xfId="3938" xr:uid="{00000000-0005-0000-0000-0000110F0000}"/>
    <cellStyle name="CALC Amount Total [1] 4 4" xfId="3939" xr:uid="{00000000-0005-0000-0000-0000120F0000}"/>
    <cellStyle name="CALC Amount Total [1] 5" xfId="3940" xr:uid="{00000000-0005-0000-0000-0000130F0000}"/>
    <cellStyle name="CALC Amount Total [2]" xfId="3941" xr:uid="{00000000-0005-0000-0000-0000140F0000}"/>
    <cellStyle name="CALC Amount Total [2] 2" xfId="3942" xr:uid="{00000000-0005-0000-0000-0000150F0000}"/>
    <cellStyle name="CALC Amount Total [2] 2 2" xfId="3943" xr:uid="{00000000-0005-0000-0000-0000160F0000}"/>
    <cellStyle name="CALC Amount Total [2] 2 2 2" xfId="3944" xr:uid="{00000000-0005-0000-0000-0000170F0000}"/>
    <cellStyle name="CALC Amount Total [2] 2 2 3" xfId="3945" xr:uid="{00000000-0005-0000-0000-0000180F0000}"/>
    <cellStyle name="CALC Amount Total [2] 2 2 4" xfId="3946" xr:uid="{00000000-0005-0000-0000-0000190F0000}"/>
    <cellStyle name="CALC Amount Total [2] 2 3" xfId="3947" xr:uid="{00000000-0005-0000-0000-00001A0F0000}"/>
    <cellStyle name="CALC Amount Total [2] 2 3 2" xfId="3948" xr:uid="{00000000-0005-0000-0000-00001B0F0000}"/>
    <cellStyle name="CALC Amount Total [2] 2 3 3" xfId="3949" xr:uid="{00000000-0005-0000-0000-00001C0F0000}"/>
    <cellStyle name="CALC Amount Total [2] 2 4" xfId="3950" xr:uid="{00000000-0005-0000-0000-00001D0F0000}"/>
    <cellStyle name="CALC Amount Total [2] 3" xfId="3951" xr:uid="{00000000-0005-0000-0000-00001E0F0000}"/>
    <cellStyle name="CALC Amount Total [2] 3 2" xfId="3952" xr:uid="{00000000-0005-0000-0000-00001F0F0000}"/>
    <cellStyle name="CALC Amount Total [2] 3 2 2" xfId="3953" xr:uid="{00000000-0005-0000-0000-0000200F0000}"/>
    <cellStyle name="CALC Amount Total [2] 3 2 3" xfId="3954" xr:uid="{00000000-0005-0000-0000-0000210F0000}"/>
    <cellStyle name="CALC Amount Total [2] 3 2 4" xfId="3955" xr:uid="{00000000-0005-0000-0000-0000220F0000}"/>
    <cellStyle name="CALC Amount Total [2] 3 3" xfId="3956" xr:uid="{00000000-0005-0000-0000-0000230F0000}"/>
    <cellStyle name="CALC Amount Total [2] 3 3 2" xfId="3957" xr:uid="{00000000-0005-0000-0000-0000240F0000}"/>
    <cellStyle name="CALC Amount Total [2] 3 3 3" xfId="3958" xr:uid="{00000000-0005-0000-0000-0000250F0000}"/>
    <cellStyle name="CALC Amount Total [2] 3 4" xfId="3959" xr:uid="{00000000-0005-0000-0000-0000260F0000}"/>
    <cellStyle name="CALC Amount Total [2] 4" xfId="3960" xr:uid="{00000000-0005-0000-0000-0000270F0000}"/>
    <cellStyle name="CALC Amount Total [2] 4 2" xfId="3961" xr:uid="{00000000-0005-0000-0000-0000280F0000}"/>
    <cellStyle name="CALC Amount Total [2] 4 3" xfId="3962" xr:uid="{00000000-0005-0000-0000-0000290F0000}"/>
    <cellStyle name="CALC Amount Total [2] 4 4" xfId="3963" xr:uid="{00000000-0005-0000-0000-00002A0F0000}"/>
    <cellStyle name="CALC Amount Total [2] 5" xfId="3964" xr:uid="{00000000-0005-0000-0000-00002B0F0000}"/>
    <cellStyle name="CALC Amount Total 10" xfId="3965" xr:uid="{00000000-0005-0000-0000-00002C0F0000}"/>
    <cellStyle name="CALC Amount Total 10 2" xfId="3966" xr:uid="{00000000-0005-0000-0000-00002D0F0000}"/>
    <cellStyle name="CALC Amount Total 10 2 2" xfId="3967" xr:uid="{00000000-0005-0000-0000-00002E0F0000}"/>
    <cellStyle name="CALC Amount Total 10 2 2 2" xfId="3968" xr:uid="{00000000-0005-0000-0000-00002F0F0000}"/>
    <cellStyle name="CALC Amount Total 10 2 3" xfId="3969" xr:uid="{00000000-0005-0000-0000-0000300F0000}"/>
    <cellStyle name="CALC Amount Total 10 3" xfId="3970" xr:uid="{00000000-0005-0000-0000-0000310F0000}"/>
    <cellStyle name="CALC Amount Total 10 3 2" xfId="3971" xr:uid="{00000000-0005-0000-0000-0000320F0000}"/>
    <cellStyle name="CALC Amount Total 10 4" xfId="3972" xr:uid="{00000000-0005-0000-0000-0000330F0000}"/>
    <cellStyle name="CALC Amount Total 100" xfId="3973" xr:uid="{00000000-0005-0000-0000-0000340F0000}"/>
    <cellStyle name="CALC Amount Total 101" xfId="3974" xr:uid="{00000000-0005-0000-0000-0000350F0000}"/>
    <cellStyle name="CALC Amount Total 102" xfId="3975" xr:uid="{00000000-0005-0000-0000-0000360F0000}"/>
    <cellStyle name="CALC Amount Total 103" xfId="3976" xr:uid="{00000000-0005-0000-0000-0000370F0000}"/>
    <cellStyle name="CALC Amount Total 104" xfId="3977" xr:uid="{00000000-0005-0000-0000-0000380F0000}"/>
    <cellStyle name="CALC Amount Total 105" xfId="3978" xr:uid="{00000000-0005-0000-0000-0000390F0000}"/>
    <cellStyle name="CALC Amount Total 106" xfId="3979" xr:uid="{00000000-0005-0000-0000-00003A0F0000}"/>
    <cellStyle name="CALC Amount Total 107" xfId="3980" xr:uid="{00000000-0005-0000-0000-00003B0F0000}"/>
    <cellStyle name="CALC Amount Total 108" xfId="3981" xr:uid="{00000000-0005-0000-0000-00003C0F0000}"/>
    <cellStyle name="CALC Amount Total 109" xfId="3982" xr:uid="{00000000-0005-0000-0000-00003D0F0000}"/>
    <cellStyle name="CALC Amount Total 11" xfId="3983" xr:uid="{00000000-0005-0000-0000-00003E0F0000}"/>
    <cellStyle name="CALC Amount Total 11 2" xfId="3984" xr:uid="{00000000-0005-0000-0000-00003F0F0000}"/>
    <cellStyle name="CALC Amount Total 11 2 2" xfId="3985" xr:uid="{00000000-0005-0000-0000-0000400F0000}"/>
    <cellStyle name="CALC Amount Total 11 2 2 2" xfId="3986" xr:uid="{00000000-0005-0000-0000-0000410F0000}"/>
    <cellStyle name="CALC Amount Total 11 2 3" xfId="3987" xr:uid="{00000000-0005-0000-0000-0000420F0000}"/>
    <cellStyle name="CALC Amount Total 11 3" xfId="3988" xr:uid="{00000000-0005-0000-0000-0000430F0000}"/>
    <cellStyle name="CALC Amount Total 11 3 2" xfId="3989" xr:uid="{00000000-0005-0000-0000-0000440F0000}"/>
    <cellStyle name="CALC Amount Total 11 4" xfId="3990" xr:uid="{00000000-0005-0000-0000-0000450F0000}"/>
    <cellStyle name="CALC Amount Total 110" xfId="3991" xr:uid="{00000000-0005-0000-0000-0000460F0000}"/>
    <cellStyle name="CALC Amount Total 111" xfId="3992" xr:uid="{00000000-0005-0000-0000-0000470F0000}"/>
    <cellStyle name="CALC Amount Total 112" xfId="3993" xr:uid="{00000000-0005-0000-0000-0000480F0000}"/>
    <cellStyle name="CALC Amount Total 113" xfId="3994" xr:uid="{00000000-0005-0000-0000-0000490F0000}"/>
    <cellStyle name="CALC Amount Total 114" xfId="3995" xr:uid="{00000000-0005-0000-0000-00004A0F0000}"/>
    <cellStyle name="CALC Amount Total 115" xfId="3996" xr:uid="{00000000-0005-0000-0000-00004B0F0000}"/>
    <cellStyle name="CALC Amount Total 116" xfId="3997" xr:uid="{00000000-0005-0000-0000-00004C0F0000}"/>
    <cellStyle name="CALC Amount Total 117" xfId="3998" xr:uid="{00000000-0005-0000-0000-00004D0F0000}"/>
    <cellStyle name="CALC Amount Total 118" xfId="3999" xr:uid="{00000000-0005-0000-0000-00004E0F0000}"/>
    <cellStyle name="CALC Amount Total 119" xfId="4000" xr:uid="{00000000-0005-0000-0000-00004F0F0000}"/>
    <cellStyle name="CALC Amount Total 12" xfId="4001" xr:uid="{00000000-0005-0000-0000-0000500F0000}"/>
    <cellStyle name="CALC Amount Total 12 2" xfId="4002" xr:uid="{00000000-0005-0000-0000-0000510F0000}"/>
    <cellStyle name="CALC Amount Total 12 2 2" xfId="4003" xr:uid="{00000000-0005-0000-0000-0000520F0000}"/>
    <cellStyle name="CALC Amount Total 12 2 2 2" xfId="4004" xr:uid="{00000000-0005-0000-0000-0000530F0000}"/>
    <cellStyle name="CALC Amount Total 12 2 3" xfId="4005" xr:uid="{00000000-0005-0000-0000-0000540F0000}"/>
    <cellStyle name="CALC Amount Total 12 3" xfId="4006" xr:uid="{00000000-0005-0000-0000-0000550F0000}"/>
    <cellStyle name="CALC Amount Total 12 3 2" xfId="4007" xr:uid="{00000000-0005-0000-0000-0000560F0000}"/>
    <cellStyle name="CALC Amount Total 12 4" xfId="4008" xr:uid="{00000000-0005-0000-0000-0000570F0000}"/>
    <cellStyle name="CALC Amount Total 120" xfId="4009" xr:uid="{00000000-0005-0000-0000-0000580F0000}"/>
    <cellStyle name="CALC Amount Total 121" xfId="4010" xr:uid="{00000000-0005-0000-0000-0000590F0000}"/>
    <cellStyle name="CALC Amount Total 122" xfId="4011" xr:uid="{00000000-0005-0000-0000-00005A0F0000}"/>
    <cellStyle name="CALC Amount Total 123" xfId="4012" xr:uid="{00000000-0005-0000-0000-00005B0F0000}"/>
    <cellStyle name="CALC Amount Total 124" xfId="4013" xr:uid="{00000000-0005-0000-0000-00005C0F0000}"/>
    <cellStyle name="CALC Amount Total 125" xfId="4014" xr:uid="{00000000-0005-0000-0000-00005D0F0000}"/>
    <cellStyle name="CALC Amount Total 126" xfId="4015" xr:uid="{00000000-0005-0000-0000-00005E0F0000}"/>
    <cellStyle name="CALC Amount Total 127" xfId="4016" xr:uid="{00000000-0005-0000-0000-00005F0F0000}"/>
    <cellStyle name="CALC Amount Total 128" xfId="4017" xr:uid="{00000000-0005-0000-0000-0000600F0000}"/>
    <cellStyle name="CALC Amount Total 129" xfId="4018" xr:uid="{00000000-0005-0000-0000-0000610F0000}"/>
    <cellStyle name="CALC Amount Total 13" xfId="4019" xr:uid="{00000000-0005-0000-0000-0000620F0000}"/>
    <cellStyle name="CALC Amount Total 13 2" xfId="4020" xr:uid="{00000000-0005-0000-0000-0000630F0000}"/>
    <cellStyle name="CALC Amount Total 13 3" xfId="4021" xr:uid="{00000000-0005-0000-0000-0000640F0000}"/>
    <cellStyle name="CALC Amount Total 14" xfId="4022" xr:uid="{00000000-0005-0000-0000-0000650F0000}"/>
    <cellStyle name="CALC Amount Total 14 2" xfId="4023" xr:uid="{00000000-0005-0000-0000-0000660F0000}"/>
    <cellStyle name="CALC Amount Total 14 3" xfId="4024" xr:uid="{00000000-0005-0000-0000-0000670F0000}"/>
    <cellStyle name="CALC Amount Total 15" xfId="4025" xr:uid="{00000000-0005-0000-0000-0000680F0000}"/>
    <cellStyle name="CALC Amount Total 15 2" xfId="4026" xr:uid="{00000000-0005-0000-0000-0000690F0000}"/>
    <cellStyle name="CALC Amount Total 15 3" xfId="4027" xr:uid="{00000000-0005-0000-0000-00006A0F0000}"/>
    <cellStyle name="CALC Amount Total 15 4" xfId="4028" xr:uid="{00000000-0005-0000-0000-00006B0F0000}"/>
    <cellStyle name="CALC Amount Total 16" xfId="4029" xr:uid="{00000000-0005-0000-0000-00006C0F0000}"/>
    <cellStyle name="CALC Amount Total 16 2" xfId="4030" xr:uid="{00000000-0005-0000-0000-00006D0F0000}"/>
    <cellStyle name="CALC Amount Total 16 3" xfId="4031" xr:uid="{00000000-0005-0000-0000-00006E0F0000}"/>
    <cellStyle name="CALC Amount Total 16 4" xfId="4032" xr:uid="{00000000-0005-0000-0000-00006F0F0000}"/>
    <cellStyle name="CALC Amount Total 17" xfId="4033" xr:uid="{00000000-0005-0000-0000-0000700F0000}"/>
    <cellStyle name="CALC Amount Total 17 2" xfId="4034" xr:uid="{00000000-0005-0000-0000-0000710F0000}"/>
    <cellStyle name="CALC Amount Total 17 3" xfId="4035" xr:uid="{00000000-0005-0000-0000-0000720F0000}"/>
    <cellStyle name="CALC Amount Total 18" xfId="4036" xr:uid="{00000000-0005-0000-0000-0000730F0000}"/>
    <cellStyle name="CALC Amount Total 18 2" xfId="4037" xr:uid="{00000000-0005-0000-0000-0000740F0000}"/>
    <cellStyle name="CALC Amount Total 18 3" xfId="4038" xr:uid="{00000000-0005-0000-0000-0000750F0000}"/>
    <cellStyle name="CALC Amount Total 19" xfId="4039" xr:uid="{00000000-0005-0000-0000-0000760F0000}"/>
    <cellStyle name="CALC Amount Total 19 2" xfId="4040" xr:uid="{00000000-0005-0000-0000-0000770F0000}"/>
    <cellStyle name="CALC Amount Total 2" xfId="4041" xr:uid="{00000000-0005-0000-0000-0000780F0000}"/>
    <cellStyle name="CALC Amount Total 2 2" xfId="4042" xr:uid="{00000000-0005-0000-0000-0000790F0000}"/>
    <cellStyle name="CALC Amount Total 2 2 2" xfId="4043" xr:uid="{00000000-0005-0000-0000-00007A0F0000}"/>
    <cellStyle name="CALC Amount Total 2 2 3" xfId="4044" xr:uid="{00000000-0005-0000-0000-00007B0F0000}"/>
    <cellStyle name="CALC Amount Total 2 2 4" xfId="4045" xr:uid="{00000000-0005-0000-0000-00007C0F0000}"/>
    <cellStyle name="CALC Amount Total 2 3" xfId="4046" xr:uid="{00000000-0005-0000-0000-00007D0F0000}"/>
    <cellStyle name="CALC Amount Total 2 3 2" xfId="4047" xr:uid="{00000000-0005-0000-0000-00007E0F0000}"/>
    <cellStyle name="CALC Amount Total 2 3 3" xfId="4048" xr:uid="{00000000-0005-0000-0000-00007F0F0000}"/>
    <cellStyle name="CALC Amount Total 2 4" xfId="4049" xr:uid="{00000000-0005-0000-0000-0000800F0000}"/>
    <cellStyle name="CALC Amount Total 20" xfId="4050" xr:uid="{00000000-0005-0000-0000-0000810F0000}"/>
    <cellStyle name="CALC Amount Total 20 2" xfId="4051" xr:uid="{00000000-0005-0000-0000-0000820F0000}"/>
    <cellStyle name="CALC Amount Total 21" xfId="4052" xr:uid="{00000000-0005-0000-0000-0000830F0000}"/>
    <cellStyle name="CALC Amount Total 21 2" xfId="4053" xr:uid="{00000000-0005-0000-0000-0000840F0000}"/>
    <cellStyle name="CALC Amount Total 22" xfId="4054" xr:uid="{00000000-0005-0000-0000-0000850F0000}"/>
    <cellStyle name="CALC Amount Total 22 2" xfId="4055" xr:uid="{00000000-0005-0000-0000-0000860F0000}"/>
    <cellStyle name="CALC Amount Total 23" xfId="4056" xr:uid="{00000000-0005-0000-0000-0000870F0000}"/>
    <cellStyle name="CALC Amount Total 23 2" xfId="4057" xr:uid="{00000000-0005-0000-0000-0000880F0000}"/>
    <cellStyle name="CALC Amount Total 24" xfId="4058" xr:uid="{00000000-0005-0000-0000-0000890F0000}"/>
    <cellStyle name="CALC Amount Total 24 2" xfId="4059" xr:uid="{00000000-0005-0000-0000-00008A0F0000}"/>
    <cellStyle name="CALC Amount Total 25" xfId="4060" xr:uid="{00000000-0005-0000-0000-00008B0F0000}"/>
    <cellStyle name="CALC Amount Total 25 2" xfId="4061" xr:uid="{00000000-0005-0000-0000-00008C0F0000}"/>
    <cellStyle name="CALC Amount Total 26" xfId="4062" xr:uid="{00000000-0005-0000-0000-00008D0F0000}"/>
    <cellStyle name="CALC Amount Total 26 2" xfId="4063" xr:uid="{00000000-0005-0000-0000-00008E0F0000}"/>
    <cellStyle name="CALC Amount Total 27" xfId="4064" xr:uid="{00000000-0005-0000-0000-00008F0F0000}"/>
    <cellStyle name="CALC Amount Total 27 2" xfId="4065" xr:uid="{00000000-0005-0000-0000-0000900F0000}"/>
    <cellStyle name="CALC Amount Total 28" xfId="4066" xr:uid="{00000000-0005-0000-0000-0000910F0000}"/>
    <cellStyle name="CALC Amount Total 28 2" xfId="4067" xr:uid="{00000000-0005-0000-0000-0000920F0000}"/>
    <cellStyle name="CALC Amount Total 29" xfId="4068" xr:uid="{00000000-0005-0000-0000-0000930F0000}"/>
    <cellStyle name="CALC Amount Total 3" xfId="4069" xr:uid="{00000000-0005-0000-0000-0000940F0000}"/>
    <cellStyle name="CALC Amount Total 3 2" xfId="4070" xr:uid="{00000000-0005-0000-0000-0000950F0000}"/>
    <cellStyle name="CALC Amount Total 3 2 2" xfId="4071" xr:uid="{00000000-0005-0000-0000-0000960F0000}"/>
    <cellStyle name="CALC Amount Total 3 2 3" xfId="4072" xr:uid="{00000000-0005-0000-0000-0000970F0000}"/>
    <cellStyle name="CALC Amount Total 3 2 4" xfId="4073" xr:uid="{00000000-0005-0000-0000-0000980F0000}"/>
    <cellStyle name="CALC Amount Total 3 3" xfId="4074" xr:uid="{00000000-0005-0000-0000-0000990F0000}"/>
    <cellStyle name="CALC Amount Total 3 3 2" xfId="4075" xr:uid="{00000000-0005-0000-0000-00009A0F0000}"/>
    <cellStyle name="CALC Amount Total 3 3 3" xfId="4076" xr:uid="{00000000-0005-0000-0000-00009B0F0000}"/>
    <cellStyle name="CALC Amount Total 3 4" xfId="4077" xr:uid="{00000000-0005-0000-0000-00009C0F0000}"/>
    <cellStyle name="CALC Amount Total 30" xfId="4078" xr:uid="{00000000-0005-0000-0000-00009D0F0000}"/>
    <cellStyle name="CALC Amount Total 30 2" xfId="4079" xr:uid="{00000000-0005-0000-0000-00009E0F0000}"/>
    <cellStyle name="CALC Amount Total 31" xfId="4080" xr:uid="{00000000-0005-0000-0000-00009F0F0000}"/>
    <cellStyle name="CALC Amount Total 31 2" xfId="4081" xr:uid="{00000000-0005-0000-0000-0000A00F0000}"/>
    <cellStyle name="CALC Amount Total 32" xfId="4082" xr:uid="{00000000-0005-0000-0000-0000A10F0000}"/>
    <cellStyle name="CALC Amount Total 33" xfId="4083" xr:uid="{00000000-0005-0000-0000-0000A20F0000}"/>
    <cellStyle name="CALC Amount Total 34" xfId="4084" xr:uid="{00000000-0005-0000-0000-0000A30F0000}"/>
    <cellStyle name="CALC Amount Total 35" xfId="4085" xr:uid="{00000000-0005-0000-0000-0000A40F0000}"/>
    <cellStyle name="CALC Amount Total 36" xfId="4086" xr:uid="{00000000-0005-0000-0000-0000A50F0000}"/>
    <cellStyle name="CALC Amount Total 37" xfId="4087" xr:uid="{00000000-0005-0000-0000-0000A60F0000}"/>
    <cellStyle name="CALC Amount Total 38" xfId="4088" xr:uid="{00000000-0005-0000-0000-0000A70F0000}"/>
    <cellStyle name="CALC Amount Total 39" xfId="4089" xr:uid="{00000000-0005-0000-0000-0000A80F0000}"/>
    <cellStyle name="CALC Amount Total 4" xfId="4090" xr:uid="{00000000-0005-0000-0000-0000A90F0000}"/>
    <cellStyle name="CALC Amount Total 4 2" xfId="4091" xr:uid="{00000000-0005-0000-0000-0000AA0F0000}"/>
    <cellStyle name="CALC Amount Total 4 2 2" xfId="4092" xr:uid="{00000000-0005-0000-0000-0000AB0F0000}"/>
    <cellStyle name="CALC Amount Total 4 2 3" xfId="4093" xr:uid="{00000000-0005-0000-0000-0000AC0F0000}"/>
    <cellStyle name="CALC Amount Total 4 2 4" xfId="4094" xr:uid="{00000000-0005-0000-0000-0000AD0F0000}"/>
    <cellStyle name="CALC Amount Total 4 3" xfId="4095" xr:uid="{00000000-0005-0000-0000-0000AE0F0000}"/>
    <cellStyle name="CALC Amount Total 4 3 2" xfId="4096" xr:uid="{00000000-0005-0000-0000-0000AF0F0000}"/>
    <cellStyle name="CALC Amount Total 4 3 3" xfId="4097" xr:uid="{00000000-0005-0000-0000-0000B00F0000}"/>
    <cellStyle name="CALC Amount Total 4 4" xfId="4098" xr:uid="{00000000-0005-0000-0000-0000B10F0000}"/>
    <cellStyle name="CALC Amount Total 40" xfId="4099" xr:uid="{00000000-0005-0000-0000-0000B20F0000}"/>
    <cellStyle name="CALC Amount Total 41" xfId="4100" xr:uid="{00000000-0005-0000-0000-0000B30F0000}"/>
    <cellStyle name="CALC Amount Total 42" xfId="4101" xr:uid="{00000000-0005-0000-0000-0000B40F0000}"/>
    <cellStyle name="CALC Amount Total 43" xfId="4102" xr:uid="{00000000-0005-0000-0000-0000B50F0000}"/>
    <cellStyle name="CALC Amount Total 44" xfId="4103" xr:uid="{00000000-0005-0000-0000-0000B60F0000}"/>
    <cellStyle name="CALC Amount Total 45" xfId="4104" xr:uid="{00000000-0005-0000-0000-0000B70F0000}"/>
    <cellStyle name="CALC Amount Total 46" xfId="4105" xr:uid="{00000000-0005-0000-0000-0000B80F0000}"/>
    <cellStyle name="CALC Amount Total 47" xfId="4106" xr:uid="{00000000-0005-0000-0000-0000B90F0000}"/>
    <cellStyle name="CALC Amount Total 48" xfId="4107" xr:uid="{00000000-0005-0000-0000-0000BA0F0000}"/>
    <cellStyle name="CALC Amount Total 49" xfId="4108" xr:uid="{00000000-0005-0000-0000-0000BB0F0000}"/>
    <cellStyle name="CALC Amount Total 5" xfId="4109" xr:uid="{00000000-0005-0000-0000-0000BC0F0000}"/>
    <cellStyle name="CALC Amount Total 5 2" xfId="4110" xr:uid="{00000000-0005-0000-0000-0000BD0F0000}"/>
    <cellStyle name="CALC Amount Total 5 2 2" xfId="4111" xr:uid="{00000000-0005-0000-0000-0000BE0F0000}"/>
    <cellStyle name="CALC Amount Total 5 2 3" xfId="4112" xr:uid="{00000000-0005-0000-0000-0000BF0F0000}"/>
    <cellStyle name="CALC Amount Total 5 2 4" xfId="4113" xr:uid="{00000000-0005-0000-0000-0000C00F0000}"/>
    <cellStyle name="CALC Amount Total 5 3" xfId="4114" xr:uid="{00000000-0005-0000-0000-0000C10F0000}"/>
    <cellStyle name="CALC Amount Total 5 3 2" xfId="4115" xr:uid="{00000000-0005-0000-0000-0000C20F0000}"/>
    <cellStyle name="CALC Amount Total 5 3 3" xfId="4116" xr:uid="{00000000-0005-0000-0000-0000C30F0000}"/>
    <cellStyle name="CALC Amount Total 5 4" xfId="4117" xr:uid="{00000000-0005-0000-0000-0000C40F0000}"/>
    <cellStyle name="CALC Amount Total 50" xfId="4118" xr:uid="{00000000-0005-0000-0000-0000C50F0000}"/>
    <cellStyle name="CALC Amount Total 51" xfId="4119" xr:uid="{00000000-0005-0000-0000-0000C60F0000}"/>
    <cellStyle name="CALC Amount Total 52" xfId="4120" xr:uid="{00000000-0005-0000-0000-0000C70F0000}"/>
    <cellStyle name="CALC Amount Total 53" xfId="4121" xr:uid="{00000000-0005-0000-0000-0000C80F0000}"/>
    <cellStyle name="CALC Amount Total 54" xfId="4122" xr:uid="{00000000-0005-0000-0000-0000C90F0000}"/>
    <cellStyle name="CALC Amount Total 55" xfId="4123" xr:uid="{00000000-0005-0000-0000-0000CA0F0000}"/>
    <cellStyle name="CALC Amount Total 56" xfId="4124" xr:uid="{00000000-0005-0000-0000-0000CB0F0000}"/>
    <cellStyle name="CALC Amount Total 57" xfId="4125" xr:uid="{00000000-0005-0000-0000-0000CC0F0000}"/>
    <cellStyle name="CALC Amount Total 58" xfId="4126" xr:uid="{00000000-0005-0000-0000-0000CD0F0000}"/>
    <cellStyle name="CALC Amount Total 59" xfId="4127" xr:uid="{00000000-0005-0000-0000-0000CE0F0000}"/>
    <cellStyle name="CALC Amount Total 6" xfId="4128" xr:uid="{00000000-0005-0000-0000-0000CF0F0000}"/>
    <cellStyle name="CALC Amount Total 6 2" xfId="4129" xr:uid="{00000000-0005-0000-0000-0000D00F0000}"/>
    <cellStyle name="CALC Amount Total 6 2 2" xfId="4130" xr:uid="{00000000-0005-0000-0000-0000D10F0000}"/>
    <cellStyle name="CALC Amount Total 6 2 3" xfId="4131" xr:uid="{00000000-0005-0000-0000-0000D20F0000}"/>
    <cellStyle name="CALC Amount Total 6 2 4" xfId="4132" xr:uid="{00000000-0005-0000-0000-0000D30F0000}"/>
    <cellStyle name="CALC Amount Total 6 3" xfId="4133" xr:uid="{00000000-0005-0000-0000-0000D40F0000}"/>
    <cellStyle name="CALC Amount Total 6 3 2" xfId="4134" xr:uid="{00000000-0005-0000-0000-0000D50F0000}"/>
    <cellStyle name="CALC Amount Total 6 3 3" xfId="4135" xr:uid="{00000000-0005-0000-0000-0000D60F0000}"/>
    <cellStyle name="CALC Amount Total 6 4" xfId="4136" xr:uid="{00000000-0005-0000-0000-0000D70F0000}"/>
    <cellStyle name="CALC Amount Total 60" xfId="4137" xr:uid="{00000000-0005-0000-0000-0000D80F0000}"/>
    <cellStyle name="CALC Amount Total 61" xfId="4138" xr:uid="{00000000-0005-0000-0000-0000D90F0000}"/>
    <cellStyle name="CALC Amount Total 62" xfId="4139" xr:uid="{00000000-0005-0000-0000-0000DA0F0000}"/>
    <cellStyle name="CALC Amount Total 63" xfId="4140" xr:uid="{00000000-0005-0000-0000-0000DB0F0000}"/>
    <cellStyle name="CALC Amount Total 64" xfId="4141" xr:uid="{00000000-0005-0000-0000-0000DC0F0000}"/>
    <cellStyle name="CALC Amount Total 65" xfId="4142" xr:uid="{00000000-0005-0000-0000-0000DD0F0000}"/>
    <cellStyle name="CALC Amount Total 66" xfId="4143" xr:uid="{00000000-0005-0000-0000-0000DE0F0000}"/>
    <cellStyle name="CALC Amount Total 67" xfId="4144" xr:uid="{00000000-0005-0000-0000-0000DF0F0000}"/>
    <cellStyle name="CALC Amount Total 68" xfId="4145" xr:uid="{00000000-0005-0000-0000-0000E00F0000}"/>
    <cellStyle name="CALC Amount Total 69" xfId="4146" xr:uid="{00000000-0005-0000-0000-0000E10F0000}"/>
    <cellStyle name="CALC Amount Total 7" xfId="4147" xr:uid="{00000000-0005-0000-0000-0000E20F0000}"/>
    <cellStyle name="CALC Amount Total 7 2" xfId="4148" xr:uid="{00000000-0005-0000-0000-0000E30F0000}"/>
    <cellStyle name="CALC Amount Total 7 2 2" xfId="4149" xr:uid="{00000000-0005-0000-0000-0000E40F0000}"/>
    <cellStyle name="CALC Amount Total 7 2 2 2" xfId="4150" xr:uid="{00000000-0005-0000-0000-0000E50F0000}"/>
    <cellStyle name="CALC Amount Total 7 2 3" xfId="4151" xr:uid="{00000000-0005-0000-0000-0000E60F0000}"/>
    <cellStyle name="CALC Amount Total 7 3" xfId="4152" xr:uid="{00000000-0005-0000-0000-0000E70F0000}"/>
    <cellStyle name="CALC Amount Total 7 3 2" xfId="4153" xr:uid="{00000000-0005-0000-0000-0000E80F0000}"/>
    <cellStyle name="CALC Amount Total 7 4" xfId="4154" xr:uid="{00000000-0005-0000-0000-0000E90F0000}"/>
    <cellStyle name="CALC Amount Total 70" xfId="4155" xr:uid="{00000000-0005-0000-0000-0000EA0F0000}"/>
    <cellStyle name="CALC Amount Total 71" xfId="4156" xr:uid="{00000000-0005-0000-0000-0000EB0F0000}"/>
    <cellStyle name="CALC Amount Total 72" xfId="4157" xr:uid="{00000000-0005-0000-0000-0000EC0F0000}"/>
    <cellStyle name="CALC Amount Total 73" xfId="4158" xr:uid="{00000000-0005-0000-0000-0000ED0F0000}"/>
    <cellStyle name="CALC Amount Total 74" xfId="4159" xr:uid="{00000000-0005-0000-0000-0000EE0F0000}"/>
    <cellStyle name="CALC Amount Total 75" xfId="4160" xr:uid="{00000000-0005-0000-0000-0000EF0F0000}"/>
    <cellStyle name="CALC Amount Total 76" xfId="4161" xr:uid="{00000000-0005-0000-0000-0000F00F0000}"/>
    <cellStyle name="CALC Amount Total 77" xfId="4162" xr:uid="{00000000-0005-0000-0000-0000F10F0000}"/>
    <cellStyle name="CALC Amount Total 78" xfId="4163" xr:uid="{00000000-0005-0000-0000-0000F20F0000}"/>
    <cellStyle name="CALC Amount Total 79" xfId="4164" xr:uid="{00000000-0005-0000-0000-0000F30F0000}"/>
    <cellStyle name="CALC Amount Total 8" xfId="4165" xr:uid="{00000000-0005-0000-0000-0000F40F0000}"/>
    <cellStyle name="CALC Amount Total 8 2" xfId="4166" xr:uid="{00000000-0005-0000-0000-0000F50F0000}"/>
    <cellStyle name="CALC Amount Total 8 2 2" xfId="4167" xr:uid="{00000000-0005-0000-0000-0000F60F0000}"/>
    <cellStyle name="CALC Amount Total 8 2 2 2" xfId="4168" xr:uid="{00000000-0005-0000-0000-0000F70F0000}"/>
    <cellStyle name="CALC Amount Total 8 2 3" xfId="4169" xr:uid="{00000000-0005-0000-0000-0000F80F0000}"/>
    <cellStyle name="CALC Amount Total 8 3" xfId="4170" xr:uid="{00000000-0005-0000-0000-0000F90F0000}"/>
    <cellStyle name="CALC Amount Total 8 3 2" xfId="4171" xr:uid="{00000000-0005-0000-0000-0000FA0F0000}"/>
    <cellStyle name="CALC Amount Total 8 4" xfId="4172" xr:uid="{00000000-0005-0000-0000-0000FB0F0000}"/>
    <cellStyle name="CALC Amount Total 80" xfId="4173" xr:uid="{00000000-0005-0000-0000-0000FC0F0000}"/>
    <cellStyle name="CALC Amount Total 81" xfId="4174" xr:uid="{00000000-0005-0000-0000-0000FD0F0000}"/>
    <cellStyle name="CALC Amount Total 82" xfId="4175" xr:uid="{00000000-0005-0000-0000-0000FE0F0000}"/>
    <cellStyle name="CALC Amount Total 83" xfId="4176" xr:uid="{00000000-0005-0000-0000-0000FF0F0000}"/>
    <cellStyle name="CALC Amount Total 84" xfId="4177" xr:uid="{00000000-0005-0000-0000-000000100000}"/>
    <cellStyle name="CALC Amount Total 85" xfId="4178" xr:uid="{00000000-0005-0000-0000-000001100000}"/>
    <cellStyle name="CALC Amount Total 86" xfId="4179" xr:uid="{00000000-0005-0000-0000-000002100000}"/>
    <cellStyle name="CALC Amount Total 87" xfId="4180" xr:uid="{00000000-0005-0000-0000-000003100000}"/>
    <cellStyle name="CALC Amount Total 88" xfId="4181" xr:uid="{00000000-0005-0000-0000-000004100000}"/>
    <cellStyle name="CALC Amount Total 89" xfId="4182" xr:uid="{00000000-0005-0000-0000-000005100000}"/>
    <cellStyle name="CALC Amount Total 9" xfId="4183" xr:uid="{00000000-0005-0000-0000-000006100000}"/>
    <cellStyle name="CALC Amount Total 9 2" xfId="4184" xr:uid="{00000000-0005-0000-0000-000007100000}"/>
    <cellStyle name="CALC Amount Total 9 2 2" xfId="4185" xr:uid="{00000000-0005-0000-0000-000008100000}"/>
    <cellStyle name="CALC Amount Total 9 2 2 2" xfId="4186" xr:uid="{00000000-0005-0000-0000-000009100000}"/>
    <cellStyle name="CALC Amount Total 9 2 3" xfId="4187" xr:uid="{00000000-0005-0000-0000-00000A100000}"/>
    <cellStyle name="CALC Amount Total 9 3" xfId="4188" xr:uid="{00000000-0005-0000-0000-00000B100000}"/>
    <cellStyle name="CALC Amount Total 9 3 2" xfId="4189" xr:uid="{00000000-0005-0000-0000-00000C100000}"/>
    <cellStyle name="CALC Amount Total 9 4" xfId="4190" xr:uid="{00000000-0005-0000-0000-00000D100000}"/>
    <cellStyle name="CALC Amount Total 90" xfId="4191" xr:uid="{00000000-0005-0000-0000-00000E100000}"/>
    <cellStyle name="CALC Amount Total 91" xfId="4192" xr:uid="{00000000-0005-0000-0000-00000F100000}"/>
    <cellStyle name="CALC Amount Total 92" xfId="4193" xr:uid="{00000000-0005-0000-0000-000010100000}"/>
    <cellStyle name="CALC Amount Total 93" xfId="4194" xr:uid="{00000000-0005-0000-0000-000011100000}"/>
    <cellStyle name="CALC Amount Total 94" xfId="4195" xr:uid="{00000000-0005-0000-0000-000012100000}"/>
    <cellStyle name="CALC Amount Total 95" xfId="4196" xr:uid="{00000000-0005-0000-0000-000013100000}"/>
    <cellStyle name="CALC Amount Total 96" xfId="4197" xr:uid="{00000000-0005-0000-0000-000014100000}"/>
    <cellStyle name="CALC Amount Total 97" xfId="4198" xr:uid="{00000000-0005-0000-0000-000015100000}"/>
    <cellStyle name="CALC Amount Total 98" xfId="4199" xr:uid="{00000000-0005-0000-0000-000016100000}"/>
    <cellStyle name="CALC Amount Total 99" xfId="4200" xr:uid="{00000000-0005-0000-0000-000017100000}"/>
    <cellStyle name="CALC Amount Total_Параметры" xfId="4201" xr:uid="{00000000-0005-0000-0000-000018100000}"/>
    <cellStyle name="CALC Amount_Лист1" xfId="4202" xr:uid="{00000000-0005-0000-0000-000019100000}"/>
    <cellStyle name="CALC Currency" xfId="4203" xr:uid="{00000000-0005-0000-0000-00001A100000}"/>
    <cellStyle name="Calc Currency (0)" xfId="4204" xr:uid="{00000000-0005-0000-0000-00001B100000}"/>
    <cellStyle name="CALC Currency [1]" xfId="4205" xr:uid="{00000000-0005-0000-0000-00001C100000}"/>
    <cellStyle name="CALC Currency [2]" xfId="4206" xr:uid="{00000000-0005-0000-0000-00001D100000}"/>
    <cellStyle name="CALC Currency Total" xfId="4207" xr:uid="{00000000-0005-0000-0000-00001E100000}"/>
    <cellStyle name="CALC Currency Total [1]" xfId="4208" xr:uid="{00000000-0005-0000-0000-00001F100000}"/>
    <cellStyle name="CALC Currency Total [1] 2" xfId="4209" xr:uid="{00000000-0005-0000-0000-000020100000}"/>
    <cellStyle name="CALC Currency Total [1] 2 2" xfId="4210" xr:uid="{00000000-0005-0000-0000-000021100000}"/>
    <cellStyle name="CALC Currency Total [1] 2 2 2" xfId="4211" xr:uid="{00000000-0005-0000-0000-000022100000}"/>
    <cellStyle name="CALC Currency Total [1] 2 2 3" xfId="4212" xr:uid="{00000000-0005-0000-0000-000023100000}"/>
    <cellStyle name="CALC Currency Total [1] 2 2 4" xfId="4213" xr:uid="{00000000-0005-0000-0000-000024100000}"/>
    <cellStyle name="CALC Currency Total [1] 2 3" xfId="4214" xr:uid="{00000000-0005-0000-0000-000025100000}"/>
    <cellStyle name="CALC Currency Total [1] 2 3 2" xfId="4215" xr:uid="{00000000-0005-0000-0000-000026100000}"/>
    <cellStyle name="CALC Currency Total [1] 2 3 3" xfId="4216" xr:uid="{00000000-0005-0000-0000-000027100000}"/>
    <cellStyle name="CALC Currency Total [1] 2 4" xfId="4217" xr:uid="{00000000-0005-0000-0000-000028100000}"/>
    <cellStyle name="CALC Currency Total [1] 3" xfId="4218" xr:uid="{00000000-0005-0000-0000-000029100000}"/>
    <cellStyle name="CALC Currency Total [1] 3 2" xfId="4219" xr:uid="{00000000-0005-0000-0000-00002A100000}"/>
    <cellStyle name="CALC Currency Total [1] 3 2 2" xfId="4220" xr:uid="{00000000-0005-0000-0000-00002B100000}"/>
    <cellStyle name="CALC Currency Total [1] 3 2 3" xfId="4221" xr:uid="{00000000-0005-0000-0000-00002C100000}"/>
    <cellStyle name="CALC Currency Total [1] 3 2 4" xfId="4222" xr:uid="{00000000-0005-0000-0000-00002D100000}"/>
    <cellStyle name="CALC Currency Total [1] 3 3" xfId="4223" xr:uid="{00000000-0005-0000-0000-00002E100000}"/>
    <cellStyle name="CALC Currency Total [1] 3 3 2" xfId="4224" xr:uid="{00000000-0005-0000-0000-00002F100000}"/>
    <cellStyle name="CALC Currency Total [1] 3 3 3" xfId="4225" xr:uid="{00000000-0005-0000-0000-000030100000}"/>
    <cellStyle name="CALC Currency Total [1] 3 4" xfId="4226" xr:uid="{00000000-0005-0000-0000-000031100000}"/>
    <cellStyle name="CALC Currency Total [1] 4" xfId="4227" xr:uid="{00000000-0005-0000-0000-000032100000}"/>
    <cellStyle name="CALC Currency Total [1] 4 2" xfId="4228" xr:uid="{00000000-0005-0000-0000-000033100000}"/>
    <cellStyle name="CALC Currency Total [1] 4 3" xfId="4229" xr:uid="{00000000-0005-0000-0000-000034100000}"/>
    <cellStyle name="CALC Currency Total [1] 4 4" xfId="4230" xr:uid="{00000000-0005-0000-0000-000035100000}"/>
    <cellStyle name="CALC Currency Total [1] 5" xfId="4231" xr:uid="{00000000-0005-0000-0000-000036100000}"/>
    <cellStyle name="CALC Currency Total [2]" xfId="4232" xr:uid="{00000000-0005-0000-0000-000037100000}"/>
    <cellStyle name="CALC Currency Total [2] 2" xfId="4233" xr:uid="{00000000-0005-0000-0000-000038100000}"/>
    <cellStyle name="CALC Currency Total [2] 2 2" xfId="4234" xr:uid="{00000000-0005-0000-0000-000039100000}"/>
    <cellStyle name="CALC Currency Total [2] 2 2 2" xfId="4235" xr:uid="{00000000-0005-0000-0000-00003A100000}"/>
    <cellStyle name="CALC Currency Total [2] 2 2 3" xfId="4236" xr:uid="{00000000-0005-0000-0000-00003B100000}"/>
    <cellStyle name="CALC Currency Total [2] 2 2 4" xfId="4237" xr:uid="{00000000-0005-0000-0000-00003C100000}"/>
    <cellStyle name="CALC Currency Total [2] 2 3" xfId="4238" xr:uid="{00000000-0005-0000-0000-00003D100000}"/>
    <cellStyle name="CALC Currency Total [2] 2 3 2" xfId="4239" xr:uid="{00000000-0005-0000-0000-00003E100000}"/>
    <cellStyle name="CALC Currency Total [2] 2 3 3" xfId="4240" xr:uid="{00000000-0005-0000-0000-00003F100000}"/>
    <cellStyle name="CALC Currency Total [2] 2 4" xfId="4241" xr:uid="{00000000-0005-0000-0000-000040100000}"/>
    <cellStyle name="CALC Currency Total [2] 3" xfId="4242" xr:uid="{00000000-0005-0000-0000-000041100000}"/>
    <cellStyle name="CALC Currency Total [2] 3 2" xfId="4243" xr:uid="{00000000-0005-0000-0000-000042100000}"/>
    <cellStyle name="CALC Currency Total [2] 3 2 2" xfId="4244" xr:uid="{00000000-0005-0000-0000-000043100000}"/>
    <cellStyle name="CALC Currency Total [2] 3 2 3" xfId="4245" xr:uid="{00000000-0005-0000-0000-000044100000}"/>
    <cellStyle name="CALC Currency Total [2] 3 2 4" xfId="4246" xr:uid="{00000000-0005-0000-0000-000045100000}"/>
    <cellStyle name="CALC Currency Total [2] 3 3" xfId="4247" xr:uid="{00000000-0005-0000-0000-000046100000}"/>
    <cellStyle name="CALC Currency Total [2] 3 3 2" xfId="4248" xr:uid="{00000000-0005-0000-0000-000047100000}"/>
    <cellStyle name="CALC Currency Total [2] 3 3 3" xfId="4249" xr:uid="{00000000-0005-0000-0000-000048100000}"/>
    <cellStyle name="CALC Currency Total [2] 3 4" xfId="4250" xr:uid="{00000000-0005-0000-0000-000049100000}"/>
    <cellStyle name="CALC Currency Total [2] 4" xfId="4251" xr:uid="{00000000-0005-0000-0000-00004A100000}"/>
    <cellStyle name="CALC Currency Total [2] 4 2" xfId="4252" xr:uid="{00000000-0005-0000-0000-00004B100000}"/>
    <cellStyle name="CALC Currency Total [2] 4 3" xfId="4253" xr:uid="{00000000-0005-0000-0000-00004C100000}"/>
    <cellStyle name="CALC Currency Total [2] 4 4" xfId="4254" xr:uid="{00000000-0005-0000-0000-00004D100000}"/>
    <cellStyle name="CALC Currency Total [2] 5" xfId="4255" xr:uid="{00000000-0005-0000-0000-00004E100000}"/>
    <cellStyle name="CALC Currency Total 10" xfId="4256" xr:uid="{00000000-0005-0000-0000-00004F100000}"/>
    <cellStyle name="CALC Currency Total 10 2" xfId="4257" xr:uid="{00000000-0005-0000-0000-000050100000}"/>
    <cellStyle name="CALC Currency Total 10 2 2" xfId="4258" xr:uid="{00000000-0005-0000-0000-000051100000}"/>
    <cellStyle name="CALC Currency Total 10 2 2 2" xfId="4259" xr:uid="{00000000-0005-0000-0000-000052100000}"/>
    <cellStyle name="CALC Currency Total 10 2 3" xfId="4260" xr:uid="{00000000-0005-0000-0000-000053100000}"/>
    <cellStyle name="CALC Currency Total 10 3" xfId="4261" xr:uid="{00000000-0005-0000-0000-000054100000}"/>
    <cellStyle name="CALC Currency Total 10 3 2" xfId="4262" xr:uid="{00000000-0005-0000-0000-000055100000}"/>
    <cellStyle name="CALC Currency Total 10 4" xfId="4263" xr:uid="{00000000-0005-0000-0000-000056100000}"/>
    <cellStyle name="CALC Currency Total 100" xfId="4264" xr:uid="{00000000-0005-0000-0000-000057100000}"/>
    <cellStyle name="CALC Currency Total 101" xfId="4265" xr:uid="{00000000-0005-0000-0000-000058100000}"/>
    <cellStyle name="CALC Currency Total 102" xfId="4266" xr:uid="{00000000-0005-0000-0000-000059100000}"/>
    <cellStyle name="CALC Currency Total 103" xfId="4267" xr:uid="{00000000-0005-0000-0000-00005A100000}"/>
    <cellStyle name="CALC Currency Total 104" xfId="4268" xr:uid="{00000000-0005-0000-0000-00005B100000}"/>
    <cellStyle name="CALC Currency Total 105" xfId="4269" xr:uid="{00000000-0005-0000-0000-00005C100000}"/>
    <cellStyle name="CALC Currency Total 106" xfId="4270" xr:uid="{00000000-0005-0000-0000-00005D100000}"/>
    <cellStyle name="CALC Currency Total 107" xfId="4271" xr:uid="{00000000-0005-0000-0000-00005E100000}"/>
    <cellStyle name="CALC Currency Total 108" xfId="4272" xr:uid="{00000000-0005-0000-0000-00005F100000}"/>
    <cellStyle name="CALC Currency Total 109" xfId="4273" xr:uid="{00000000-0005-0000-0000-000060100000}"/>
    <cellStyle name="CALC Currency Total 11" xfId="4274" xr:uid="{00000000-0005-0000-0000-000061100000}"/>
    <cellStyle name="CALC Currency Total 11 2" xfId="4275" xr:uid="{00000000-0005-0000-0000-000062100000}"/>
    <cellStyle name="CALC Currency Total 11 2 2" xfId="4276" xr:uid="{00000000-0005-0000-0000-000063100000}"/>
    <cellStyle name="CALC Currency Total 11 2 2 2" xfId="4277" xr:uid="{00000000-0005-0000-0000-000064100000}"/>
    <cellStyle name="CALC Currency Total 11 2 3" xfId="4278" xr:uid="{00000000-0005-0000-0000-000065100000}"/>
    <cellStyle name="CALC Currency Total 11 3" xfId="4279" xr:uid="{00000000-0005-0000-0000-000066100000}"/>
    <cellStyle name="CALC Currency Total 11 3 2" xfId="4280" xr:uid="{00000000-0005-0000-0000-000067100000}"/>
    <cellStyle name="CALC Currency Total 11 4" xfId="4281" xr:uid="{00000000-0005-0000-0000-000068100000}"/>
    <cellStyle name="CALC Currency Total 110" xfId="4282" xr:uid="{00000000-0005-0000-0000-000069100000}"/>
    <cellStyle name="CALC Currency Total 111" xfId="4283" xr:uid="{00000000-0005-0000-0000-00006A100000}"/>
    <cellStyle name="CALC Currency Total 112" xfId="4284" xr:uid="{00000000-0005-0000-0000-00006B100000}"/>
    <cellStyle name="CALC Currency Total 113" xfId="4285" xr:uid="{00000000-0005-0000-0000-00006C100000}"/>
    <cellStyle name="CALC Currency Total 114" xfId="4286" xr:uid="{00000000-0005-0000-0000-00006D100000}"/>
    <cellStyle name="CALC Currency Total 115" xfId="4287" xr:uid="{00000000-0005-0000-0000-00006E100000}"/>
    <cellStyle name="CALC Currency Total 116" xfId="4288" xr:uid="{00000000-0005-0000-0000-00006F100000}"/>
    <cellStyle name="CALC Currency Total 117" xfId="4289" xr:uid="{00000000-0005-0000-0000-000070100000}"/>
    <cellStyle name="CALC Currency Total 118" xfId="4290" xr:uid="{00000000-0005-0000-0000-000071100000}"/>
    <cellStyle name="CALC Currency Total 119" xfId="4291" xr:uid="{00000000-0005-0000-0000-000072100000}"/>
    <cellStyle name="CALC Currency Total 12" xfId="4292" xr:uid="{00000000-0005-0000-0000-000073100000}"/>
    <cellStyle name="CALC Currency Total 12 2" xfId="4293" xr:uid="{00000000-0005-0000-0000-000074100000}"/>
    <cellStyle name="CALC Currency Total 12 2 2" xfId="4294" xr:uid="{00000000-0005-0000-0000-000075100000}"/>
    <cellStyle name="CALC Currency Total 12 2 2 2" xfId="4295" xr:uid="{00000000-0005-0000-0000-000076100000}"/>
    <cellStyle name="CALC Currency Total 12 2 3" xfId="4296" xr:uid="{00000000-0005-0000-0000-000077100000}"/>
    <cellStyle name="CALC Currency Total 12 3" xfId="4297" xr:uid="{00000000-0005-0000-0000-000078100000}"/>
    <cellStyle name="CALC Currency Total 12 3 2" xfId="4298" xr:uid="{00000000-0005-0000-0000-000079100000}"/>
    <cellStyle name="CALC Currency Total 12 4" xfId="4299" xr:uid="{00000000-0005-0000-0000-00007A100000}"/>
    <cellStyle name="CALC Currency Total 120" xfId="4300" xr:uid="{00000000-0005-0000-0000-00007B100000}"/>
    <cellStyle name="CALC Currency Total 121" xfId="4301" xr:uid="{00000000-0005-0000-0000-00007C100000}"/>
    <cellStyle name="CALC Currency Total 122" xfId="4302" xr:uid="{00000000-0005-0000-0000-00007D100000}"/>
    <cellStyle name="CALC Currency Total 123" xfId="4303" xr:uid="{00000000-0005-0000-0000-00007E100000}"/>
    <cellStyle name="CALC Currency Total 124" xfId="4304" xr:uid="{00000000-0005-0000-0000-00007F100000}"/>
    <cellStyle name="CALC Currency Total 125" xfId="4305" xr:uid="{00000000-0005-0000-0000-000080100000}"/>
    <cellStyle name="CALC Currency Total 126" xfId="4306" xr:uid="{00000000-0005-0000-0000-000081100000}"/>
    <cellStyle name="CALC Currency Total 127" xfId="4307" xr:uid="{00000000-0005-0000-0000-000082100000}"/>
    <cellStyle name="CALC Currency Total 128" xfId="4308" xr:uid="{00000000-0005-0000-0000-000083100000}"/>
    <cellStyle name="CALC Currency Total 129" xfId="4309" xr:uid="{00000000-0005-0000-0000-000084100000}"/>
    <cellStyle name="CALC Currency Total 13" xfId="4310" xr:uid="{00000000-0005-0000-0000-000085100000}"/>
    <cellStyle name="CALC Currency Total 13 2" xfId="4311" xr:uid="{00000000-0005-0000-0000-000086100000}"/>
    <cellStyle name="CALC Currency Total 13 3" xfId="4312" xr:uid="{00000000-0005-0000-0000-000087100000}"/>
    <cellStyle name="CALC Currency Total 14" xfId="4313" xr:uid="{00000000-0005-0000-0000-000088100000}"/>
    <cellStyle name="CALC Currency Total 14 2" xfId="4314" xr:uid="{00000000-0005-0000-0000-000089100000}"/>
    <cellStyle name="CALC Currency Total 14 3" xfId="4315" xr:uid="{00000000-0005-0000-0000-00008A100000}"/>
    <cellStyle name="CALC Currency Total 15" xfId="4316" xr:uid="{00000000-0005-0000-0000-00008B100000}"/>
    <cellStyle name="CALC Currency Total 15 2" xfId="4317" xr:uid="{00000000-0005-0000-0000-00008C100000}"/>
    <cellStyle name="CALC Currency Total 15 3" xfId="4318" xr:uid="{00000000-0005-0000-0000-00008D100000}"/>
    <cellStyle name="CALC Currency Total 15 4" xfId="4319" xr:uid="{00000000-0005-0000-0000-00008E100000}"/>
    <cellStyle name="CALC Currency Total 16" xfId="4320" xr:uid="{00000000-0005-0000-0000-00008F100000}"/>
    <cellStyle name="CALC Currency Total 16 2" xfId="4321" xr:uid="{00000000-0005-0000-0000-000090100000}"/>
    <cellStyle name="CALC Currency Total 16 3" xfId="4322" xr:uid="{00000000-0005-0000-0000-000091100000}"/>
    <cellStyle name="CALC Currency Total 16 4" xfId="4323" xr:uid="{00000000-0005-0000-0000-000092100000}"/>
    <cellStyle name="CALC Currency Total 17" xfId="4324" xr:uid="{00000000-0005-0000-0000-000093100000}"/>
    <cellStyle name="CALC Currency Total 17 2" xfId="4325" xr:uid="{00000000-0005-0000-0000-000094100000}"/>
    <cellStyle name="CALC Currency Total 17 3" xfId="4326" xr:uid="{00000000-0005-0000-0000-000095100000}"/>
    <cellStyle name="CALC Currency Total 18" xfId="4327" xr:uid="{00000000-0005-0000-0000-000096100000}"/>
    <cellStyle name="CALC Currency Total 18 2" xfId="4328" xr:uid="{00000000-0005-0000-0000-000097100000}"/>
    <cellStyle name="CALC Currency Total 18 3" xfId="4329" xr:uid="{00000000-0005-0000-0000-000098100000}"/>
    <cellStyle name="CALC Currency Total 19" xfId="4330" xr:uid="{00000000-0005-0000-0000-000099100000}"/>
    <cellStyle name="CALC Currency Total 19 2" xfId="4331" xr:uid="{00000000-0005-0000-0000-00009A100000}"/>
    <cellStyle name="CALC Currency Total 2" xfId="4332" xr:uid="{00000000-0005-0000-0000-00009B100000}"/>
    <cellStyle name="CALC Currency Total 2 2" xfId="4333" xr:uid="{00000000-0005-0000-0000-00009C100000}"/>
    <cellStyle name="CALC Currency Total 2 2 2" xfId="4334" xr:uid="{00000000-0005-0000-0000-00009D100000}"/>
    <cellStyle name="CALC Currency Total 2 2 3" xfId="4335" xr:uid="{00000000-0005-0000-0000-00009E100000}"/>
    <cellStyle name="CALC Currency Total 2 2 4" xfId="4336" xr:uid="{00000000-0005-0000-0000-00009F100000}"/>
    <cellStyle name="CALC Currency Total 2 3" xfId="4337" xr:uid="{00000000-0005-0000-0000-0000A0100000}"/>
    <cellStyle name="CALC Currency Total 2 3 2" xfId="4338" xr:uid="{00000000-0005-0000-0000-0000A1100000}"/>
    <cellStyle name="CALC Currency Total 2 3 3" xfId="4339" xr:uid="{00000000-0005-0000-0000-0000A2100000}"/>
    <cellStyle name="CALC Currency Total 2 4" xfId="4340" xr:uid="{00000000-0005-0000-0000-0000A3100000}"/>
    <cellStyle name="CALC Currency Total 20" xfId="4341" xr:uid="{00000000-0005-0000-0000-0000A4100000}"/>
    <cellStyle name="CALC Currency Total 20 2" xfId="4342" xr:uid="{00000000-0005-0000-0000-0000A5100000}"/>
    <cellStyle name="CALC Currency Total 21" xfId="4343" xr:uid="{00000000-0005-0000-0000-0000A6100000}"/>
    <cellStyle name="CALC Currency Total 21 2" xfId="4344" xr:uid="{00000000-0005-0000-0000-0000A7100000}"/>
    <cellStyle name="CALC Currency Total 22" xfId="4345" xr:uid="{00000000-0005-0000-0000-0000A8100000}"/>
    <cellStyle name="CALC Currency Total 22 2" xfId="4346" xr:uid="{00000000-0005-0000-0000-0000A9100000}"/>
    <cellStyle name="CALC Currency Total 23" xfId="4347" xr:uid="{00000000-0005-0000-0000-0000AA100000}"/>
    <cellStyle name="CALC Currency Total 23 2" xfId="4348" xr:uid="{00000000-0005-0000-0000-0000AB100000}"/>
    <cellStyle name="CALC Currency Total 24" xfId="4349" xr:uid="{00000000-0005-0000-0000-0000AC100000}"/>
    <cellStyle name="CALC Currency Total 24 2" xfId="4350" xr:uid="{00000000-0005-0000-0000-0000AD100000}"/>
    <cellStyle name="CALC Currency Total 25" xfId="4351" xr:uid="{00000000-0005-0000-0000-0000AE100000}"/>
    <cellStyle name="CALC Currency Total 25 2" xfId="4352" xr:uid="{00000000-0005-0000-0000-0000AF100000}"/>
    <cellStyle name="CALC Currency Total 26" xfId="4353" xr:uid="{00000000-0005-0000-0000-0000B0100000}"/>
    <cellStyle name="CALC Currency Total 26 2" xfId="4354" xr:uid="{00000000-0005-0000-0000-0000B1100000}"/>
    <cellStyle name="CALC Currency Total 27" xfId="4355" xr:uid="{00000000-0005-0000-0000-0000B2100000}"/>
    <cellStyle name="CALC Currency Total 27 2" xfId="4356" xr:uid="{00000000-0005-0000-0000-0000B3100000}"/>
    <cellStyle name="CALC Currency Total 28" xfId="4357" xr:uid="{00000000-0005-0000-0000-0000B4100000}"/>
    <cellStyle name="CALC Currency Total 28 2" xfId="4358" xr:uid="{00000000-0005-0000-0000-0000B5100000}"/>
    <cellStyle name="CALC Currency Total 29" xfId="4359" xr:uid="{00000000-0005-0000-0000-0000B6100000}"/>
    <cellStyle name="CALC Currency Total 3" xfId="4360" xr:uid="{00000000-0005-0000-0000-0000B7100000}"/>
    <cellStyle name="CALC Currency Total 3 2" xfId="4361" xr:uid="{00000000-0005-0000-0000-0000B8100000}"/>
    <cellStyle name="CALC Currency Total 3 2 2" xfId="4362" xr:uid="{00000000-0005-0000-0000-0000B9100000}"/>
    <cellStyle name="CALC Currency Total 3 2 3" xfId="4363" xr:uid="{00000000-0005-0000-0000-0000BA100000}"/>
    <cellStyle name="CALC Currency Total 3 2 4" xfId="4364" xr:uid="{00000000-0005-0000-0000-0000BB100000}"/>
    <cellStyle name="CALC Currency Total 3 3" xfId="4365" xr:uid="{00000000-0005-0000-0000-0000BC100000}"/>
    <cellStyle name="CALC Currency Total 3 3 2" xfId="4366" xr:uid="{00000000-0005-0000-0000-0000BD100000}"/>
    <cellStyle name="CALC Currency Total 3 3 3" xfId="4367" xr:uid="{00000000-0005-0000-0000-0000BE100000}"/>
    <cellStyle name="CALC Currency Total 3 4" xfId="4368" xr:uid="{00000000-0005-0000-0000-0000BF100000}"/>
    <cellStyle name="CALC Currency Total 30" xfId="4369" xr:uid="{00000000-0005-0000-0000-0000C0100000}"/>
    <cellStyle name="CALC Currency Total 30 2" xfId="4370" xr:uid="{00000000-0005-0000-0000-0000C1100000}"/>
    <cellStyle name="CALC Currency Total 31" xfId="4371" xr:uid="{00000000-0005-0000-0000-0000C2100000}"/>
    <cellStyle name="CALC Currency Total 31 2" xfId="4372" xr:uid="{00000000-0005-0000-0000-0000C3100000}"/>
    <cellStyle name="CALC Currency Total 32" xfId="4373" xr:uid="{00000000-0005-0000-0000-0000C4100000}"/>
    <cellStyle name="CALC Currency Total 33" xfId="4374" xr:uid="{00000000-0005-0000-0000-0000C5100000}"/>
    <cellStyle name="CALC Currency Total 34" xfId="4375" xr:uid="{00000000-0005-0000-0000-0000C6100000}"/>
    <cellStyle name="CALC Currency Total 35" xfId="4376" xr:uid="{00000000-0005-0000-0000-0000C7100000}"/>
    <cellStyle name="CALC Currency Total 36" xfId="4377" xr:uid="{00000000-0005-0000-0000-0000C8100000}"/>
    <cellStyle name="CALC Currency Total 37" xfId="4378" xr:uid="{00000000-0005-0000-0000-0000C9100000}"/>
    <cellStyle name="CALC Currency Total 38" xfId="4379" xr:uid="{00000000-0005-0000-0000-0000CA100000}"/>
    <cellStyle name="CALC Currency Total 39" xfId="4380" xr:uid="{00000000-0005-0000-0000-0000CB100000}"/>
    <cellStyle name="CALC Currency Total 4" xfId="4381" xr:uid="{00000000-0005-0000-0000-0000CC100000}"/>
    <cellStyle name="CALC Currency Total 4 2" xfId="4382" xr:uid="{00000000-0005-0000-0000-0000CD100000}"/>
    <cellStyle name="CALC Currency Total 4 2 2" xfId="4383" xr:uid="{00000000-0005-0000-0000-0000CE100000}"/>
    <cellStyle name="CALC Currency Total 4 2 3" xfId="4384" xr:uid="{00000000-0005-0000-0000-0000CF100000}"/>
    <cellStyle name="CALC Currency Total 4 2 4" xfId="4385" xr:uid="{00000000-0005-0000-0000-0000D0100000}"/>
    <cellStyle name="CALC Currency Total 4 3" xfId="4386" xr:uid="{00000000-0005-0000-0000-0000D1100000}"/>
    <cellStyle name="CALC Currency Total 4 3 2" xfId="4387" xr:uid="{00000000-0005-0000-0000-0000D2100000}"/>
    <cellStyle name="CALC Currency Total 4 3 3" xfId="4388" xr:uid="{00000000-0005-0000-0000-0000D3100000}"/>
    <cellStyle name="CALC Currency Total 4 4" xfId="4389" xr:uid="{00000000-0005-0000-0000-0000D4100000}"/>
    <cellStyle name="CALC Currency Total 40" xfId="4390" xr:uid="{00000000-0005-0000-0000-0000D5100000}"/>
    <cellStyle name="CALC Currency Total 41" xfId="4391" xr:uid="{00000000-0005-0000-0000-0000D6100000}"/>
    <cellStyle name="CALC Currency Total 42" xfId="4392" xr:uid="{00000000-0005-0000-0000-0000D7100000}"/>
    <cellStyle name="CALC Currency Total 43" xfId="4393" xr:uid="{00000000-0005-0000-0000-0000D8100000}"/>
    <cellStyle name="CALC Currency Total 44" xfId="4394" xr:uid="{00000000-0005-0000-0000-0000D9100000}"/>
    <cellStyle name="CALC Currency Total 45" xfId="4395" xr:uid="{00000000-0005-0000-0000-0000DA100000}"/>
    <cellStyle name="CALC Currency Total 46" xfId="4396" xr:uid="{00000000-0005-0000-0000-0000DB100000}"/>
    <cellStyle name="CALC Currency Total 47" xfId="4397" xr:uid="{00000000-0005-0000-0000-0000DC100000}"/>
    <cellStyle name="CALC Currency Total 48" xfId="4398" xr:uid="{00000000-0005-0000-0000-0000DD100000}"/>
    <cellStyle name="CALC Currency Total 49" xfId="4399" xr:uid="{00000000-0005-0000-0000-0000DE100000}"/>
    <cellStyle name="CALC Currency Total 5" xfId="4400" xr:uid="{00000000-0005-0000-0000-0000DF100000}"/>
    <cellStyle name="CALC Currency Total 5 2" xfId="4401" xr:uid="{00000000-0005-0000-0000-0000E0100000}"/>
    <cellStyle name="CALC Currency Total 5 2 2" xfId="4402" xr:uid="{00000000-0005-0000-0000-0000E1100000}"/>
    <cellStyle name="CALC Currency Total 5 2 3" xfId="4403" xr:uid="{00000000-0005-0000-0000-0000E2100000}"/>
    <cellStyle name="CALC Currency Total 5 2 4" xfId="4404" xr:uid="{00000000-0005-0000-0000-0000E3100000}"/>
    <cellStyle name="CALC Currency Total 5 3" xfId="4405" xr:uid="{00000000-0005-0000-0000-0000E4100000}"/>
    <cellStyle name="CALC Currency Total 5 3 2" xfId="4406" xr:uid="{00000000-0005-0000-0000-0000E5100000}"/>
    <cellStyle name="CALC Currency Total 5 3 3" xfId="4407" xr:uid="{00000000-0005-0000-0000-0000E6100000}"/>
    <cellStyle name="CALC Currency Total 5 4" xfId="4408" xr:uid="{00000000-0005-0000-0000-0000E7100000}"/>
    <cellStyle name="CALC Currency Total 50" xfId="4409" xr:uid="{00000000-0005-0000-0000-0000E8100000}"/>
    <cellStyle name="CALC Currency Total 51" xfId="4410" xr:uid="{00000000-0005-0000-0000-0000E9100000}"/>
    <cellStyle name="CALC Currency Total 52" xfId="4411" xr:uid="{00000000-0005-0000-0000-0000EA100000}"/>
    <cellStyle name="CALC Currency Total 53" xfId="4412" xr:uid="{00000000-0005-0000-0000-0000EB100000}"/>
    <cellStyle name="CALC Currency Total 54" xfId="4413" xr:uid="{00000000-0005-0000-0000-0000EC100000}"/>
    <cellStyle name="CALC Currency Total 55" xfId="4414" xr:uid="{00000000-0005-0000-0000-0000ED100000}"/>
    <cellStyle name="CALC Currency Total 56" xfId="4415" xr:uid="{00000000-0005-0000-0000-0000EE100000}"/>
    <cellStyle name="CALC Currency Total 57" xfId="4416" xr:uid="{00000000-0005-0000-0000-0000EF100000}"/>
    <cellStyle name="CALC Currency Total 58" xfId="4417" xr:uid="{00000000-0005-0000-0000-0000F0100000}"/>
    <cellStyle name="CALC Currency Total 59" xfId="4418" xr:uid="{00000000-0005-0000-0000-0000F1100000}"/>
    <cellStyle name="CALC Currency Total 6" xfId="4419" xr:uid="{00000000-0005-0000-0000-0000F2100000}"/>
    <cellStyle name="CALC Currency Total 6 2" xfId="4420" xr:uid="{00000000-0005-0000-0000-0000F3100000}"/>
    <cellStyle name="CALC Currency Total 6 2 2" xfId="4421" xr:uid="{00000000-0005-0000-0000-0000F4100000}"/>
    <cellStyle name="CALC Currency Total 6 2 3" xfId="4422" xr:uid="{00000000-0005-0000-0000-0000F5100000}"/>
    <cellStyle name="CALC Currency Total 6 2 4" xfId="4423" xr:uid="{00000000-0005-0000-0000-0000F6100000}"/>
    <cellStyle name="CALC Currency Total 6 3" xfId="4424" xr:uid="{00000000-0005-0000-0000-0000F7100000}"/>
    <cellStyle name="CALC Currency Total 6 3 2" xfId="4425" xr:uid="{00000000-0005-0000-0000-0000F8100000}"/>
    <cellStyle name="CALC Currency Total 6 3 3" xfId="4426" xr:uid="{00000000-0005-0000-0000-0000F9100000}"/>
    <cellStyle name="CALC Currency Total 6 4" xfId="4427" xr:uid="{00000000-0005-0000-0000-0000FA100000}"/>
    <cellStyle name="CALC Currency Total 60" xfId="4428" xr:uid="{00000000-0005-0000-0000-0000FB100000}"/>
    <cellStyle name="CALC Currency Total 61" xfId="4429" xr:uid="{00000000-0005-0000-0000-0000FC100000}"/>
    <cellStyle name="CALC Currency Total 62" xfId="4430" xr:uid="{00000000-0005-0000-0000-0000FD100000}"/>
    <cellStyle name="CALC Currency Total 63" xfId="4431" xr:uid="{00000000-0005-0000-0000-0000FE100000}"/>
    <cellStyle name="CALC Currency Total 64" xfId="4432" xr:uid="{00000000-0005-0000-0000-0000FF100000}"/>
    <cellStyle name="CALC Currency Total 65" xfId="4433" xr:uid="{00000000-0005-0000-0000-000000110000}"/>
    <cellStyle name="CALC Currency Total 66" xfId="4434" xr:uid="{00000000-0005-0000-0000-000001110000}"/>
    <cellStyle name="CALC Currency Total 67" xfId="4435" xr:uid="{00000000-0005-0000-0000-000002110000}"/>
    <cellStyle name="CALC Currency Total 68" xfId="4436" xr:uid="{00000000-0005-0000-0000-000003110000}"/>
    <cellStyle name="CALC Currency Total 69" xfId="4437" xr:uid="{00000000-0005-0000-0000-000004110000}"/>
    <cellStyle name="CALC Currency Total 7" xfId="4438" xr:uid="{00000000-0005-0000-0000-000005110000}"/>
    <cellStyle name="CALC Currency Total 7 2" xfId="4439" xr:uid="{00000000-0005-0000-0000-000006110000}"/>
    <cellStyle name="CALC Currency Total 7 2 2" xfId="4440" xr:uid="{00000000-0005-0000-0000-000007110000}"/>
    <cellStyle name="CALC Currency Total 7 2 2 2" xfId="4441" xr:uid="{00000000-0005-0000-0000-000008110000}"/>
    <cellStyle name="CALC Currency Total 7 2 3" xfId="4442" xr:uid="{00000000-0005-0000-0000-000009110000}"/>
    <cellStyle name="CALC Currency Total 7 3" xfId="4443" xr:uid="{00000000-0005-0000-0000-00000A110000}"/>
    <cellStyle name="CALC Currency Total 7 3 2" xfId="4444" xr:uid="{00000000-0005-0000-0000-00000B110000}"/>
    <cellStyle name="CALC Currency Total 7 4" xfId="4445" xr:uid="{00000000-0005-0000-0000-00000C110000}"/>
    <cellStyle name="CALC Currency Total 70" xfId="4446" xr:uid="{00000000-0005-0000-0000-00000D110000}"/>
    <cellStyle name="CALC Currency Total 71" xfId="4447" xr:uid="{00000000-0005-0000-0000-00000E110000}"/>
    <cellStyle name="CALC Currency Total 72" xfId="4448" xr:uid="{00000000-0005-0000-0000-00000F110000}"/>
    <cellStyle name="CALC Currency Total 73" xfId="4449" xr:uid="{00000000-0005-0000-0000-000010110000}"/>
    <cellStyle name="CALC Currency Total 74" xfId="4450" xr:uid="{00000000-0005-0000-0000-000011110000}"/>
    <cellStyle name="CALC Currency Total 75" xfId="4451" xr:uid="{00000000-0005-0000-0000-000012110000}"/>
    <cellStyle name="CALC Currency Total 76" xfId="4452" xr:uid="{00000000-0005-0000-0000-000013110000}"/>
    <cellStyle name="CALC Currency Total 77" xfId="4453" xr:uid="{00000000-0005-0000-0000-000014110000}"/>
    <cellStyle name="CALC Currency Total 78" xfId="4454" xr:uid="{00000000-0005-0000-0000-000015110000}"/>
    <cellStyle name="CALC Currency Total 79" xfId="4455" xr:uid="{00000000-0005-0000-0000-000016110000}"/>
    <cellStyle name="CALC Currency Total 8" xfId="4456" xr:uid="{00000000-0005-0000-0000-000017110000}"/>
    <cellStyle name="CALC Currency Total 8 2" xfId="4457" xr:uid="{00000000-0005-0000-0000-000018110000}"/>
    <cellStyle name="CALC Currency Total 8 2 2" xfId="4458" xr:uid="{00000000-0005-0000-0000-000019110000}"/>
    <cellStyle name="CALC Currency Total 8 2 2 2" xfId="4459" xr:uid="{00000000-0005-0000-0000-00001A110000}"/>
    <cellStyle name="CALC Currency Total 8 2 3" xfId="4460" xr:uid="{00000000-0005-0000-0000-00001B110000}"/>
    <cellStyle name="CALC Currency Total 8 3" xfId="4461" xr:uid="{00000000-0005-0000-0000-00001C110000}"/>
    <cellStyle name="CALC Currency Total 8 3 2" xfId="4462" xr:uid="{00000000-0005-0000-0000-00001D110000}"/>
    <cellStyle name="CALC Currency Total 8 4" xfId="4463" xr:uid="{00000000-0005-0000-0000-00001E110000}"/>
    <cellStyle name="CALC Currency Total 80" xfId="4464" xr:uid="{00000000-0005-0000-0000-00001F110000}"/>
    <cellStyle name="CALC Currency Total 81" xfId="4465" xr:uid="{00000000-0005-0000-0000-000020110000}"/>
    <cellStyle name="CALC Currency Total 82" xfId="4466" xr:uid="{00000000-0005-0000-0000-000021110000}"/>
    <cellStyle name="CALC Currency Total 83" xfId="4467" xr:uid="{00000000-0005-0000-0000-000022110000}"/>
    <cellStyle name="CALC Currency Total 84" xfId="4468" xr:uid="{00000000-0005-0000-0000-000023110000}"/>
    <cellStyle name="CALC Currency Total 85" xfId="4469" xr:uid="{00000000-0005-0000-0000-000024110000}"/>
    <cellStyle name="CALC Currency Total 86" xfId="4470" xr:uid="{00000000-0005-0000-0000-000025110000}"/>
    <cellStyle name="CALC Currency Total 87" xfId="4471" xr:uid="{00000000-0005-0000-0000-000026110000}"/>
    <cellStyle name="CALC Currency Total 88" xfId="4472" xr:uid="{00000000-0005-0000-0000-000027110000}"/>
    <cellStyle name="CALC Currency Total 89" xfId="4473" xr:uid="{00000000-0005-0000-0000-000028110000}"/>
    <cellStyle name="CALC Currency Total 9" xfId="4474" xr:uid="{00000000-0005-0000-0000-000029110000}"/>
    <cellStyle name="CALC Currency Total 9 2" xfId="4475" xr:uid="{00000000-0005-0000-0000-00002A110000}"/>
    <cellStyle name="CALC Currency Total 9 2 2" xfId="4476" xr:uid="{00000000-0005-0000-0000-00002B110000}"/>
    <cellStyle name="CALC Currency Total 9 2 2 2" xfId="4477" xr:uid="{00000000-0005-0000-0000-00002C110000}"/>
    <cellStyle name="CALC Currency Total 9 2 3" xfId="4478" xr:uid="{00000000-0005-0000-0000-00002D110000}"/>
    <cellStyle name="CALC Currency Total 9 3" xfId="4479" xr:uid="{00000000-0005-0000-0000-00002E110000}"/>
    <cellStyle name="CALC Currency Total 9 3 2" xfId="4480" xr:uid="{00000000-0005-0000-0000-00002F110000}"/>
    <cellStyle name="CALC Currency Total 9 4" xfId="4481" xr:uid="{00000000-0005-0000-0000-000030110000}"/>
    <cellStyle name="CALC Currency Total 90" xfId="4482" xr:uid="{00000000-0005-0000-0000-000031110000}"/>
    <cellStyle name="CALC Currency Total 91" xfId="4483" xr:uid="{00000000-0005-0000-0000-000032110000}"/>
    <cellStyle name="CALC Currency Total 92" xfId="4484" xr:uid="{00000000-0005-0000-0000-000033110000}"/>
    <cellStyle name="CALC Currency Total 93" xfId="4485" xr:uid="{00000000-0005-0000-0000-000034110000}"/>
    <cellStyle name="CALC Currency Total 94" xfId="4486" xr:uid="{00000000-0005-0000-0000-000035110000}"/>
    <cellStyle name="CALC Currency Total 95" xfId="4487" xr:uid="{00000000-0005-0000-0000-000036110000}"/>
    <cellStyle name="CALC Currency Total 96" xfId="4488" xr:uid="{00000000-0005-0000-0000-000037110000}"/>
    <cellStyle name="CALC Currency Total 97" xfId="4489" xr:uid="{00000000-0005-0000-0000-000038110000}"/>
    <cellStyle name="CALC Currency Total 98" xfId="4490" xr:uid="{00000000-0005-0000-0000-000039110000}"/>
    <cellStyle name="CALC Currency Total 99" xfId="4491" xr:uid="{00000000-0005-0000-0000-00003A110000}"/>
    <cellStyle name="CALC Currency Total_Параметры" xfId="4492" xr:uid="{00000000-0005-0000-0000-00003B110000}"/>
    <cellStyle name="CALC Date Long" xfId="4493" xr:uid="{00000000-0005-0000-0000-00003C110000}"/>
    <cellStyle name="CALC Date Short" xfId="4494" xr:uid="{00000000-0005-0000-0000-00003D110000}"/>
    <cellStyle name="CALC Percent" xfId="4495" xr:uid="{00000000-0005-0000-0000-00003E110000}"/>
    <cellStyle name="CALC Percent [1]" xfId="4496" xr:uid="{00000000-0005-0000-0000-00003F110000}"/>
    <cellStyle name="CALC Percent [2]" xfId="4497" xr:uid="{00000000-0005-0000-0000-000040110000}"/>
    <cellStyle name="CALC Percent Total" xfId="4498" xr:uid="{00000000-0005-0000-0000-000041110000}"/>
    <cellStyle name="CALC Percent Total [1]" xfId="4499" xr:uid="{00000000-0005-0000-0000-000042110000}"/>
    <cellStyle name="CALC Percent Total [1] 2" xfId="4500" xr:uid="{00000000-0005-0000-0000-000043110000}"/>
    <cellStyle name="CALC Percent Total [1] 2 2" xfId="4501" xr:uid="{00000000-0005-0000-0000-000044110000}"/>
    <cellStyle name="CALC Percent Total [1] 2 2 2" xfId="4502" xr:uid="{00000000-0005-0000-0000-000045110000}"/>
    <cellStyle name="CALC Percent Total [1] 2 2 3" xfId="4503" xr:uid="{00000000-0005-0000-0000-000046110000}"/>
    <cellStyle name="CALC Percent Total [1] 2 2 4" xfId="4504" xr:uid="{00000000-0005-0000-0000-000047110000}"/>
    <cellStyle name="CALC Percent Total [1] 2 3" xfId="4505" xr:uid="{00000000-0005-0000-0000-000048110000}"/>
    <cellStyle name="CALC Percent Total [1] 2 3 2" xfId="4506" xr:uid="{00000000-0005-0000-0000-000049110000}"/>
    <cellStyle name="CALC Percent Total [1] 2 3 3" xfId="4507" xr:uid="{00000000-0005-0000-0000-00004A110000}"/>
    <cellStyle name="CALC Percent Total [1] 2 4" xfId="4508" xr:uid="{00000000-0005-0000-0000-00004B110000}"/>
    <cellStyle name="CALC Percent Total [1] 3" xfId="4509" xr:uid="{00000000-0005-0000-0000-00004C110000}"/>
    <cellStyle name="CALC Percent Total [1] 3 2" xfId="4510" xr:uid="{00000000-0005-0000-0000-00004D110000}"/>
    <cellStyle name="CALC Percent Total [1] 3 2 2" xfId="4511" xr:uid="{00000000-0005-0000-0000-00004E110000}"/>
    <cellStyle name="CALC Percent Total [1] 3 2 3" xfId="4512" xr:uid="{00000000-0005-0000-0000-00004F110000}"/>
    <cellStyle name="CALC Percent Total [1] 3 2 4" xfId="4513" xr:uid="{00000000-0005-0000-0000-000050110000}"/>
    <cellStyle name="CALC Percent Total [1] 3 3" xfId="4514" xr:uid="{00000000-0005-0000-0000-000051110000}"/>
    <cellStyle name="CALC Percent Total [1] 3 3 2" xfId="4515" xr:uid="{00000000-0005-0000-0000-000052110000}"/>
    <cellStyle name="CALC Percent Total [1] 3 3 3" xfId="4516" xr:uid="{00000000-0005-0000-0000-000053110000}"/>
    <cellStyle name="CALC Percent Total [1] 3 4" xfId="4517" xr:uid="{00000000-0005-0000-0000-000054110000}"/>
    <cellStyle name="CALC Percent Total [1] 4" xfId="4518" xr:uid="{00000000-0005-0000-0000-000055110000}"/>
    <cellStyle name="CALC Percent Total [1] 4 2" xfId="4519" xr:uid="{00000000-0005-0000-0000-000056110000}"/>
    <cellStyle name="CALC Percent Total [1] 4 3" xfId="4520" xr:uid="{00000000-0005-0000-0000-000057110000}"/>
    <cellStyle name="CALC Percent Total [1] 4 4" xfId="4521" xr:uid="{00000000-0005-0000-0000-000058110000}"/>
    <cellStyle name="CALC Percent Total [1] 5" xfId="4522" xr:uid="{00000000-0005-0000-0000-000059110000}"/>
    <cellStyle name="CALC Percent Total [2]" xfId="4523" xr:uid="{00000000-0005-0000-0000-00005A110000}"/>
    <cellStyle name="CALC Percent Total [2] 2" xfId="4524" xr:uid="{00000000-0005-0000-0000-00005B110000}"/>
    <cellStyle name="CALC Percent Total [2] 2 2" xfId="4525" xr:uid="{00000000-0005-0000-0000-00005C110000}"/>
    <cellStyle name="CALC Percent Total [2] 2 2 2" xfId="4526" xr:uid="{00000000-0005-0000-0000-00005D110000}"/>
    <cellStyle name="CALC Percent Total [2] 2 2 3" xfId="4527" xr:uid="{00000000-0005-0000-0000-00005E110000}"/>
    <cellStyle name="CALC Percent Total [2] 2 2 4" xfId="4528" xr:uid="{00000000-0005-0000-0000-00005F110000}"/>
    <cellStyle name="CALC Percent Total [2] 2 3" xfId="4529" xr:uid="{00000000-0005-0000-0000-000060110000}"/>
    <cellStyle name="CALC Percent Total [2] 2 3 2" xfId="4530" xr:uid="{00000000-0005-0000-0000-000061110000}"/>
    <cellStyle name="CALC Percent Total [2] 2 3 3" xfId="4531" xr:uid="{00000000-0005-0000-0000-000062110000}"/>
    <cellStyle name="CALC Percent Total [2] 2 4" xfId="4532" xr:uid="{00000000-0005-0000-0000-000063110000}"/>
    <cellStyle name="CALC Percent Total [2] 3" xfId="4533" xr:uid="{00000000-0005-0000-0000-000064110000}"/>
    <cellStyle name="CALC Percent Total [2] 3 2" xfId="4534" xr:uid="{00000000-0005-0000-0000-000065110000}"/>
    <cellStyle name="CALC Percent Total [2] 3 2 2" xfId="4535" xr:uid="{00000000-0005-0000-0000-000066110000}"/>
    <cellStyle name="CALC Percent Total [2] 3 2 3" xfId="4536" xr:uid="{00000000-0005-0000-0000-000067110000}"/>
    <cellStyle name="CALC Percent Total [2] 3 2 4" xfId="4537" xr:uid="{00000000-0005-0000-0000-000068110000}"/>
    <cellStyle name="CALC Percent Total [2] 3 3" xfId="4538" xr:uid="{00000000-0005-0000-0000-000069110000}"/>
    <cellStyle name="CALC Percent Total [2] 3 3 2" xfId="4539" xr:uid="{00000000-0005-0000-0000-00006A110000}"/>
    <cellStyle name="CALC Percent Total [2] 3 3 3" xfId="4540" xr:uid="{00000000-0005-0000-0000-00006B110000}"/>
    <cellStyle name="CALC Percent Total [2] 3 4" xfId="4541" xr:uid="{00000000-0005-0000-0000-00006C110000}"/>
    <cellStyle name="CALC Percent Total [2] 4" xfId="4542" xr:uid="{00000000-0005-0000-0000-00006D110000}"/>
    <cellStyle name="CALC Percent Total [2] 4 2" xfId="4543" xr:uid="{00000000-0005-0000-0000-00006E110000}"/>
    <cellStyle name="CALC Percent Total [2] 4 3" xfId="4544" xr:uid="{00000000-0005-0000-0000-00006F110000}"/>
    <cellStyle name="CALC Percent Total [2] 4 4" xfId="4545" xr:uid="{00000000-0005-0000-0000-000070110000}"/>
    <cellStyle name="CALC Percent Total [2] 5" xfId="4546" xr:uid="{00000000-0005-0000-0000-000071110000}"/>
    <cellStyle name="CALC Percent Total 10" xfId="4547" xr:uid="{00000000-0005-0000-0000-000072110000}"/>
    <cellStyle name="CALC Percent Total 10 2" xfId="4548" xr:uid="{00000000-0005-0000-0000-000073110000}"/>
    <cellStyle name="CALC Percent Total 10 2 2" xfId="4549" xr:uid="{00000000-0005-0000-0000-000074110000}"/>
    <cellStyle name="CALC Percent Total 10 2 2 2" xfId="4550" xr:uid="{00000000-0005-0000-0000-000075110000}"/>
    <cellStyle name="CALC Percent Total 10 2 3" xfId="4551" xr:uid="{00000000-0005-0000-0000-000076110000}"/>
    <cellStyle name="CALC Percent Total 10 3" xfId="4552" xr:uid="{00000000-0005-0000-0000-000077110000}"/>
    <cellStyle name="CALC Percent Total 10 3 2" xfId="4553" xr:uid="{00000000-0005-0000-0000-000078110000}"/>
    <cellStyle name="CALC Percent Total 10 4" xfId="4554" xr:uid="{00000000-0005-0000-0000-000079110000}"/>
    <cellStyle name="CALC Percent Total 100" xfId="4555" xr:uid="{00000000-0005-0000-0000-00007A110000}"/>
    <cellStyle name="CALC Percent Total 101" xfId="4556" xr:uid="{00000000-0005-0000-0000-00007B110000}"/>
    <cellStyle name="CALC Percent Total 102" xfId="4557" xr:uid="{00000000-0005-0000-0000-00007C110000}"/>
    <cellStyle name="CALC Percent Total 103" xfId="4558" xr:uid="{00000000-0005-0000-0000-00007D110000}"/>
    <cellStyle name="CALC Percent Total 104" xfId="4559" xr:uid="{00000000-0005-0000-0000-00007E110000}"/>
    <cellStyle name="CALC Percent Total 105" xfId="4560" xr:uid="{00000000-0005-0000-0000-00007F110000}"/>
    <cellStyle name="CALC Percent Total 106" xfId="4561" xr:uid="{00000000-0005-0000-0000-000080110000}"/>
    <cellStyle name="CALC Percent Total 107" xfId="4562" xr:uid="{00000000-0005-0000-0000-000081110000}"/>
    <cellStyle name="CALC Percent Total 108" xfId="4563" xr:uid="{00000000-0005-0000-0000-000082110000}"/>
    <cellStyle name="CALC Percent Total 109" xfId="4564" xr:uid="{00000000-0005-0000-0000-000083110000}"/>
    <cellStyle name="CALC Percent Total 11" xfId="4565" xr:uid="{00000000-0005-0000-0000-000084110000}"/>
    <cellStyle name="CALC Percent Total 11 2" xfId="4566" xr:uid="{00000000-0005-0000-0000-000085110000}"/>
    <cellStyle name="CALC Percent Total 11 2 2" xfId="4567" xr:uid="{00000000-0005-0000-0000-000086110000}"/>
    <cellStyle name="CALC Percent Total 11 2 2 2" xfId="4568" xr:uid="{00000000-0005-0000-0000-000087110000}"/>
    <cellStyle name="CALC Percent Total 11 2 3" xfId="4569" xr:uid="{00000000-0005-0000-0000-000088110000}"/>
    <cellStyle name="CALC Percent Total 11 3" xfId="4570" xr:uid="{00000000-0005-0000-0000-000089110000}"/>
    <cellStyle name="CALC Percent Total 11 3 2" xfId="4571" xr:uid="{00000000-0005-0000-0000-00008A110000}"/>
    <cellStyle name="CALC Percent Total 11 4" xfId="4572" xr:uid="{00000000-0005-0000-0000-00008B110000}"/>
    <cellStyle name="CALC Percent Total 110" xfId="4573" xr:uid="{00000000-0005-0000-0000-00008C110000}"/>
    <cellStyle name="CALC Percent Total 111" xfId="4574" xr:uid="{00000000-0005-0000-0000-00008D110000}"/>
    <cellStyle name="CALC Percent Total 112" xfId="4575" xr:uid="{00000000-0005-0000-0000-00008E110000}"/>
    <cellStyle name="CALC Percent Total 113" xfId="4576" xr:uid="{00000000-0005-0000-0000-00008F110000}"/>
    <cellStyle name="CALC Percent Total 114" xfId="4577" xr:uid="{00000000-0005-0000-0000-000090110000}"/>
    <cellStyle name="CALC Percent Total 115" xfId="4578" xr:uid="{00000000-0005-0000-0000-000091110000}"/>
    <cellStyle name="CALC Percent Total 116" xfId="4579" xr:uid="{00000000-0005-0000-0000-000092110000}"/>
    <cellStyle name="CALC Percent Total 117" xfId="4580" xr:uid="{00000000-0005-0000-0000-000093110000}"/>
    <cellStyle name="CALC Percent Total 118" xfId="4581" xr:uid="{00000000-0005-0000-0000-000094110000}"/>
    <cellStyle name="CALC Percent Total 119" xfId="4582" xr:uid="{00000000-0005-0000-0000-000095110000}"/>
    <cellStyle name="CALC Percent Total 12" xfId="4583" xr:uid="{00000000-0005-0000-0000-000096110000}"/>
    <cellStyle name="CALC Percent Total 12 2" xfId="4584" xr:uid="{00000000-0005-0000-0000-000097110000}"/>
    <cellStyle name="CALC Percent Total 12 2 2" xfId="4585" xr:uid="{00000000-0005-0000-0000-000098110000}"/>
    <cellStyle name="CALC Percent Total 12 2 2 2" xfId="4586" xr:uid="{00000000-0005-0000-0000-000099110000}"/>
    <cellStyle name="CALC Percent Total 12 2 3" xfId="4587" xr:uid="{00000000-0005-0000-0000-00009A110000}"/>
    <cellStyle name="CALC Percent Total 12 3" xfId="4588" xr:uid="{00000000-0005-0000-0000-00009B110000}"/>
    <cellStyle name="CALC Percent Total 12 3 2" xfId="4589" xr:uid="{00000000-0005-0000-0000-00009C110000}"/>
    <cellStyle name="CALC Percent Total 12 4" xfId="4590" xr:uid="{00000000-0005-0000-0000-00009D110000}"/>
    <cellStyle name="CALC Percent Total 120" xfId="4591" xr:uid="{00000000-0005-0000-0000-00009E110000}"/>
    <cellStyle name="CALC Percent Total 121" xfId="4592" xr:uid="{00000000-0005-0000-0000-00009F110000}"/>
    <cellStyle name="CALC Percent Total 122" xfId="4593" xr:uid="{00000000-0005-0000-0000-0000A0110000}"/>
    <cellStyle name="CALC Percent Total 123" xfId="4594" xr:uid="{00000000-0005-0000-0000-0000A1110000}"/>
    <cellStyle name="CALC Percent Total 124" xfId="4595" xr:uid="{00000000-0005-0000-0000-0000A2110000}"/>
    <cellStyle name="CALC Percent Total 125" xfId="4596" xr:uid="{00000000-0005-0000-0000-0000A3110000}"/>
    <cellStyle name="CALC Percent Total 126" xfId="4597" xr:uid="{00000000-0005-0000-0000-0000A4110000}"/>
    <cellStyle name="CALC Percent Total 127" xfId="4598" xr:uid="{00000000-0005-0000-0000-0000A5110000}"/>
    <cellStyle name="CALC Percent Total 128" xfId="4599" xr:uid="{00000000-0005-0000-0000-0000A6110000}"/>
    <cellStyle name="CALC Percent Total 129" xfId="4600" xr:uid="{00000000-0005-0000-0000-0000A7110000}"/>
    <cellStyle name="CALC Percent Total 13" xfId="4601" xr:uid="{00000000-0005-0000-0000-0000A8110000}"/>
    <cellStyle name="CALC Percent Total 13 2" xfId="4602" xr:uid="{00000000-0005-0000-0000-0000A9110000}"/>
    <cellStyle name="CALC Percent Total 13 3" xfId="4603" xr:uid="{00000000-0005-0000-0000-0000AA110000}"/>
    <cellStyle name="CALC Percent Total 14" xfId="4604" xr:uid="{00000000-0005-0000-0000-0000AB110000}"/>
    <cellStyle name="CALC Percent Total 14 2" xfId="4605" xr:uid="{00000000-0005-0000-0000-0000AC110000}"/>
    <cellStyle name="CALC Percent Total 14 3" xfId="4606" xr:uid="{00000000-0005-0000-0000-0000AD110000}"/>
    <cellStyle name="CALC Percent Total 15" xfId="4607" xr:uid="{00000000-0005-0000-0000-0000AE110000}"/>
    <cellStyle name="CALC Percent Total 15 2" xfId="4608" xr:uid="{00000000-0005-0000-0000-0000AF110000}"/>
    <cellStyle name="CALC Percent Total 15 3" xfId="4609" xr:uid="{00000000-0005-0000-0000-0000B0110000}"/>
    <cellStyle name="CALC Percent Total 15 4" xfId="4610" xr:uid="{00000000-0005-0000-0000-0000B1110000}"/>
    <cellStyle name="CALC Percent Total 16" xfId="4611" xr:uid="{00000000-0005-0000-0000-0000B2110000}"/>
    <cellStyle name="CALC Percent Total 16 2" xfId="4612" xr:uid="{00000000-0005-0000-0000-0000B3110000}"/>
    <cellStyle name="CALC Percent Total 16 3" xfId="4613" xr:uid="{00000000-0005-0000-0000-0000B4110000}"/>
    <cellStyle name="CALC Percent Total 16 4" xfId="4614" xr:uid="{00000000-0005-0000-0000-0000B5110000}"/>
    <cellStyle name="CALC Percent Total 17" xfId="4615" xr:uid="{00000000-0005-0000-0000-0000B6110000}"/>
    <cellStyle name="CALC Percent Total 17 2" xfId="4616" xr:uid="{00000000-0005-0000-0000-0000B7110000}"/>
    <cellStyle name="CALC Percent Total 17 3" xfId="4617" xr:uid="{00000000-0005-0000-0000-0000B8110000}"/>
    <cellStyle name="CALC Percent Total 18" xfId="4618" xr:uid="{00000000-0005-0000-0000-0000B9110000}"/>
    <cellStyle name="CALC Percent Total 18 2" xfId="4619" xr:uid="{00000000-0005-0000-0000-0000BA110000}"/>
    <cellStyle name="CALC Percent Total 18 3" xfId="4620" xr:uid="{00000000-0005-0000-0000-0000BB110000}"/>
    <cellStyle name="CALC Percent Total 19" xfId="4621" xr:uid="{00000000-0005-0000-0000-0000BC110000}"/>
    <cellStyle name="CALC Percent Total 19 2" xfId="4622" xr:uid="{00000000-0005-0000-0000-0000BD110000}"/>
    <cellStyle name="CALC Percent Total 2" xfId="4623" xr:uid="{00000000-0005-0000-0000-0000BE110000}"/>
    <cellStyle name="CALC Percent Total 2 2" xfId="4624" xr:uid="{00000000-0005-0000-0000-0000BF110000}"/>
    <cellStyle name="CALC Percent Total 2 2 2" xfId="4625" xr:uid="{00000000-0005-0000-0000-0000C0110000}"/>
    <cellStyle name="CALC Percent Total 2 2 3" xfId="4626" xr:uid="{00000000-0005-0000-0000-0000C1110000}"/>
    <cellStyle name="CALC Percent Total 2 2 4" xfId="4627" xr:uid="{00000000-0005-0000-0000-0000C2110000}"/>
    <cellStyle name="CALC Percent Total 2 3" xfId="4628" xr:uid="{00000000-0005-0000-0000-0000C3110000}"/>
    <cellStyle name="CALC Percent Total 2 3 2" xfId="4629" xr:uid="{00000000-0005-0000-0000-0000C4110000}"/>
    <cellStyle name="CALC Percent Total 2 3 3" xfId="4630" xr:uid="{00000000-0005-0000-0000-0000C5110000}"/>
    <cellStyle name="CALC Percent Total 2 4" xfId="4631" xr:uid="{00000000-0005-0000-0000-0000C6110000}"/>
    <cellStyle name="CALC Percent Total 20" xfId="4632" xr:uid="{00000000-0005-0000-0000-0000C7110000}"/>
    <cellStyle name="CALC Percent Total 20 2" xfId="4633" xr:uid="{00000000-0005-0000-0000-0000C8110000}"/>
    <cellStyle name="CALC Percent Total 21" xfId="4634" xr:uid="{00000000-0005-0000-0000-0000C9110000}"/>
    <cellStyle name="CALC Percent Total 21 2" xfId="4635" xr:uid="{00000000-0005-0000-0000-0000CA110000}"/>
    <cellStyle name="CALC Percent Total 22" xfId="4636" xr:uid="{00000000-0005-0000-0000-0000CB110000}"/>
    <cellStyle name="CALC Percent Total 22 2" xfId="4637" xr:uid="{00000000-0005-0000-0000-0000CC110000}"/>
    <cellStyle name="CALC Percent Total 23" xfId="4638" xr:uid="{00000000-0005-0000-0000-0000CD110000}"/>
    <cellStyle name="CALC Percent Total 23 2" xfId="4639" xr:uid="{00000000-0005-0000-0000-0000CE110000}"/>
    <cellStyle name="CALC Percent Total 24" xfId="4640" xr:uid="{00000000-0005-0000-0000-0000CF110000}"/>
    <cellStyle name="CALC Percent Total 24 2" xfId="4641" xr:uid="{00000000-0005-0000-0000-0000D0110000}"/>
    <cellStyle name="CALC Percent Total 25" xfId="4642" xr:uid="{00000000-0005-0000-0000-0000D1110000}"/>
    <cellStyle name="CALC Percent Total 25 2" xfId="4643" xr:uid="{00000000-0005-0000-0000-0000D2110000}"/>
    <cellStyle name="CALC Percent Total 26" xfId="4644" xr:uid="{00000000-0005-0000-0000-0000D3110000}"/>
    <cellStyle name="CALC Percent Total 26 2" xfId="4645" xr:uid="{00000000-0005-0000-0000-0000D4110000}"/>
    <cellStyle name="CALC Percent Total 27" xfId="4646" xr:uid="{00000000-0005-0000-0000-0000D5110000}"/>
    <cellStyle name="CALC Percent Total 27 2" xfId="4647" xr:uid="{00000000-0005-0000-0000-0000D6110000}"/>
    <cellStyle name="CALC Percent Total 28" xfId="4648" xr:uid="{00000000-0005-0000-0000-0000D7110000}"/>
    <cellStyle name="CALC Percent Total 28 2" xfId="4649" xr:uid="{00000000-0005-0000-0000-0000D8110000}"/>
    <cellStyle name="CALC Percent Total 29" xfId="4650" xr:uid="{00000000-0005-0000-0000-0000D9110000}"/>
    <cellStyle name="CALC Percent Total 3" xfId="4651" xr:uid="{00000000-0005-0000-0000-0000DA110000}"/>
    <cellStyle name="CALC Percent Total 3 2" xfId="4652" xr:uid="{00000000-0005-0000-0000-0000DB110000}"/>
    <cellStyle name="CALC Percent Total 3 2 2" xfId="4653" xr:uid="{00000000-0005-0000-0000-0000DC110000}"/>
    <cellStyle name="CALC Percent Total 3 2 3" xfId="4654" xr:uid="{00000000-0005-0000-0000-0000DD110000}"/>
    <cellStyle name="CALC Percent Total 3 2 4" xfId="4655" xr:uid="{00000000-0005-0000-0000-0000DE110000}"/>
    <cellStyle name="CALC Percent Total 3 3" xfId="4656" xr:uid="{00000000-0005-0000-0000-0000DF110000}"/>
    <cellStyle name="CALC Percent Total 3 3 2" xfId="4657" xr:uid="{00000000-0005-0000-0000-0000E0110000}"/>
    <cellStyle name="CALC Percent Total 3 3 3" xfId="4658" xr:uid="{00000000-0005-0000-0000-0000E1110000}"/>
    <cellStyle name="CALC Percent Total 3 4" xfId="4659" xr:uid="{00000000-0005-0000-0000-0000E2110000}"/>
    <cellStyle name="CALC Percent Total 30" xfId="4660" xr:uid="{00000000-0005-0000-0000-0000E3110000}"/>
    <cellStyle name="CALC Percent Total 30 2" xfId="4661" xr:uid="{00000000-0005-0000-0000-0000E4110000}"/>
    <cellStyle name="CALC Percent Total 31" xfId="4662" xr:uid="{00000000-0005-0000-0000-0000E5110000}"/>
    <cellStyle name="CALC Percent Total 31 2" xfId="4663" xr:uid="{00000000-0005-0000-0000-0000E6110000}"/>
    <cellStyle name="CALC Percent Total 32" xfId="4664" xr:uid="{00000000-0005-0000-0000-0000E7110000}"/>
    <cellStyle name="CALC Percent Total 33" xfId="4665" xr:uid="{00000000-0005-0000-0000-0000E8110000}"/>
    <cellStyle name="CALC Percent Total 34" xfId="4666" xr:uid="{00000000-0005-0000-0000-0000E9110000}"/>
    <cellStyle name="CALC Percent Total 35" xfId="4667" xr:uid="{00000000-0005-0000-0000-0000EA110000}"/>
    <cellStyle name="CALC Percent Total 36" xfId="4668" xr:uid="{00000000-0005-0000-0000-0000EB110000}"/>
    <cellStyle name="CALC Percent Total 37" xfId="4669" xr:uid="{00000000-0005-0000-0000-0000EC110000}"/>
    <cellStyle name="CALC Percent Total 38" xfId="4670" xr:uid="{00000000-0005-0000-0000-0000ED110000}"/>
    <cellStyle name="CALC Percent Total 39" xfId="4671" xr:uid="{00000000-0005-0000-0000-0000EE110000}"/>
    <cellStyle name="CALC Percent Total 4" xfId="4672" xr:uid="{00000000-0005-0000-0000-0000EF110000}"/>
    <cellStyle name="CALC Percent Total 4 2" xfId="4673" xr:uid="{00000000-0005-0000-0000-0000F0110000}"/>
    <cellStyle name="CALC Percent Total 4 2 2" xfId="4674" xr:uid="{00000000-0005-0000-0000-0000F1110000}"/>
    <cellStyle name="CALC Percent Total 4 2 3" xfId="4675" xr:uid="{00000000-0005-0000-0000-0000F2110000}"/>
    <cellStyle name="CALC Percent Total 4 2 4" xfId="4676" xr:uid="{00000000-0005-0000-0000-0000F3110000}"/>
    <cellStyle name="CALC Percent Total 4 3" xfId="4677" xr:uid="{00000000-0005-0000-0000-0000F4110000}"/>
    <cellStyle name="CALC Percent Total 4 3 2" xfId="4678" xr:uid="{00000000-0005-0000-0000-0000F5110000}"/>
    <cellStyle name="CALC Percent Total 4 3 3" xfId="4679" xr:uid="{00000000-0005-0000-0000-0000F6110000}"/>
    <cellStyle name="CALC Percent Total 4 4" xfId="4680" xr:uid="{00000000-0005-0000-0000-0000F7110000}"/>
    <cellStyle name="CALC Percent Total 40" xfId="4681" xr:uid="{00000000-0005-0000-0000-0000F8110000}"/>
    <cellStyle name="CALC Percent Total 41" xfId="4682" xr:uid="{00000000-0005-0000-0000-0000F9110000}"/>
    <cellStyle name="CALC Percent Total 42" xfId="4683" xr:uid="{00000000-0005-0000-0000-0000FA110000}"/>
    <cellStyle name="CALC Percent Total 43" xfId="4684" xr:uid="{00000000-0005-0000-0000-0000FB110000}"/>
    <cellStyle name="CALC Percent Total 44" xfId="4685" xr:uid="{00000000-0005-0000-0000-0000FC110000}"/>
    <cellStyle name="CALC Percent Total 45" xfId="4686" xr:uid="{00000000-0005-0000-0000-0000FD110000}"/>
    <cellStyle name="CALC Percent Total 46" xfId="4687" xr:uid="{00000000-0005-0000-0000-0000FE110000}"/>
    <cellStyle name="CALC Percent Total 47" xfId="4688" xr:uid="{00000000-0005-0000-0000-0000FF110000}"/>
    <cellStyle name="CALC Percent Total 48" xfId="4689" xr:uid="{00000000-0005-0000-0000-000000120000}"/>
    <cellStyle name="CALC Percent Total 49" xfId="4690" xr:uid="{00000000-0005-0000-0000-000001120000}"/>
    <cellStyle name="CALC Percent Total 5" xfId="4691" xr:uid="{00000000-0005-0000-0000-000002120000}"/>
    <cellStyle name="CALC Percent Total 5 2" xfId="4692" xr:uid="{00000000-0005-0000-0000-000003120000}"/>
    <cellStyle name="CALC Percent Total 5 2 2" xfId="4693" xr:uid="{00000000-0005-0000-0000-000004120000}"/>
    <cellStyle name="CALC Percent Total 5 2 3" xfId="4694" xr:uid="{00000000-0005-0000-0000-000005120000}"/>
    <cellStyle name="CALC Percent Total 5 2 4" xfId="4695" xr:uid="{00000000-0005-0000-0000-000006120000}"/>
    <cellStyle name="CALC Percent Total 5 3" xfId="4696" xr:uid="{00000000-0005-0000-0000-000007120000}"/>
    <cellStyle name="CALC Percent Total 5 3 2" xfId="4697" xr:uid="{00000000-0005-0000-0000-000008120000}"/>
    <cellStyle name="CALC Percent Total 5 3 3" xfId="4698" xr:uid="{00000000-0005-0000-0000-000009120000}"/>
    <cellStyle name="CALC Percent Total 5 4" xfId="4699" xr:uid="{00000000-0005-0000-0000-00000A120000}"/>
    <cellStyle name="CALC Percent Total 50" xfId="4700" xr:uid="{00000000-0005-0000-0000-00000B120000}"/>
    <cellStyle name="CALC Percent Total 51" xfId="4701" xr:uid="{00000000-0005-0000-0000-00000C120000}"/>
    <cellStyle name="CALC Percent Total 52" xfId="4702" xr:uid="{00000000-0005-0000-0000-00000D120000}"/>
    <cellStyle name="CALC Percent Total 53" xfId="4703" xr:uid="{00000000-0005-0000-0000-00000E120000}"/>
    <cellStyle name="CALC Percent Total 54" xfId="4704" xr:uid="{00000000-0005-0000-0000-00000F120000}"/>
    <cellStyle name="CALC Percent Total 55" xfId="4705" xr:uid="{00000000-0005-0000-0000-000010120000}"/>
    <cellStyle name="CALC Percent Total 56" xfId="4706" xr:uid="{00000000-0005-0000-0000-000011120000}"/>
    <cellStyle name="CALC Percent Total 57" xfId="4707" xr:uid="{00000000-0005-0000-0000-000012120000}"/>
    <cellStyle name="CALC Percent Total 58" xfId="4708" xr:uid="{00000000-0005-0000-0000-000013120000}"/>
    <cellStyle name="CALC Percent Total 59" xfId="4709" xr:uid="{00000000-0005-0000-0000-000014120000}"/>
    <cellStyle name="CALC Percent Total 6" xfId="4710" xr:uid="{00000000-0005-0000-0000-000015120000}"/>
    <cellStyle name="CALC Percent Total 6 2" xfId="4711" xr:uid="{00000000-0005-0000-0000-000016120000}"/>
    <cellStyle name="CALC Percent Total 6 2 2" xfId="4712" xr:uid="{00000000-0005-0000-0000-000017120000}"/>
    <cellStyle name="CALC Percent Total 6 2 3" xfId="4713" xr:uid="{00000000-0005-0000-0000-000018120000}"/>
    <cellStyle name="CALC Percent Total 6 2 4" xfId="4714" xr:uid="{00000000-0005-0000-0000-000019120000}"/>
    <cellStyle name="CALC Percent Total 6 3" xfId="4715" xr:uid="{00000000-0005-0000-0000-00001A120000}"/>
    <cellStyle name="CALC Percent Total 6 3 2" xfId="4716" xr:uid="{00000000-0005-0000-0000-00001B120000}"/>
    <cellStyle name="CALC Percent Total 6 3 3" xfId="4717" xr:uid="{00000000-0005-0000-0000-00001C120000}"/>
    <cellStyle name="CALC Percent Total 6 4" xfId="4718" xr:uid="{00000000-0005-0000-0000-00001D120000}"/>
    <cellStyle name="CALC Percent Total 60" xfId="4719" xr:uid="{00000000-0005-0000-0000-00001E120000}"/>
    <cellStyle name="CALC Percent Total 61" xfId="4720" xr:uid="{00000000-0005-0000-0000-00001F120000}"/>
    <cellStyle name="CALC Percent Total 62" xfId="4721" xr:uid="{00000000-0005-0000-0000-000020120000}"/>
    <cellStyle name="CALC Percent Total 63" xfId="4722" xr:uid="{00000000-0005-0000-0000-000021120000}"/>
    <cellStyle name="CALC Percent Total 64" xfId="4723" xr:uid="{00000000-0005-0000-0000-000022120000}"/>
    <cellStyle name="CALC Percent Total 65" xfId="4724" xr:uid="{00000000-0005-0000-0000-000023120000}"/>
    <cellStyle name="CALC Percent Total 66" xfId="4725" xr:uid="{00000000-0005-0000-0000-000024120000}"/>
    <cellStyle name="CALC Percent Total 67" xfId="4726" xr:uid="{00000000-0005-0000-0000-000025120000}"/>
    <cellStyle name="CALC Percent Total 68" xfId="4727" xr:uid="{00000000-0005-0000-0000-000026120000}"/>
    <cellStyle name="CALC Percent Total 69" xfId="4728" xr:uid="{00000000-0005-0000-0000-000027120000}"/>
    <cellStyle name="CALC Percent Total 7" xfId="4729" xr:uid="{00000000-0005-0000-0000-000028120000}"/>
    <cellStyle name="CALC Percent Total 7 2" xfId="4730" xr:uid="{00000000-0005-0000-0000-000029120000}"/>
    <cellStyle name="CALC Percent Total 7 2 2" xfId="4731" xr:uid="{00000000-0005-0000-0000-00002A120000}"/>
    <cellStyle name="CALC Percent Total 7 2 2 2" xfId="4732" xr:uid="{00000000-0005-0000-0000-00002B120000}"/>
    <cellStyle name="CALC Percent Total 7 2 3" xfId="4733" xr:uid="{00000000-0005-0000-0000-00002C120000}"/>
    <cellStyle name="CALC Percent Total 7 3" xfId="4734" xr:uid="{00000000-0005-0000-0000-00002D120000}"/>
    <cellStyle name="CALC Percent Total 7 3 2" xfId="4735" xr:uid="{00000000-0005-0000-0000-00002E120000}"/>
    <cellStyle name="CALC Percent Total 7 4" xfId="4736" xr:uid="{00000000-0005-0000-0000-00002F120000}"/>
    <cellStyle name="CALC Percent Total 70" xfId="4737" xr:uid="{00000000-0005-0000-0000-000030120000}"/>
    <cellStyle name="CALC Percent Total 71" xfId="4738" xr:uid="{00000000-0005-0000-0000-000031120000}"/>
    <cellStyle name="CALC Percent Total 72" xfId="4739" xr:uid="{00000000-0005-0000-0000-000032120000}"/>
    <cellStyle name="CALC Percent Total 73" xfId="4740" xr:uid="{00000000-0005-0000-0000-000033120000}"/>
    <cellStyle name="CALC Percent Total 74" xfId="4741" xr:uid="{00000000-0005-0000-0000-000034120000}"/>
    <cellStyle name="CALC Percent Total 75" xfId="4742" xr:uid="{00000000-0005-0000-0000-000035120000}"/>
    <cellStyle name="CALC Percent Total 76" xfId="4743" xr:uid="{00000000-0005-0000-0000-000036120000}"/>
    <cellStyle name="CALC Percent Total 77" xfId="4744" xr:uid="{00000000-0005-0000-0000-000037120000}"/>
    <cellStyle name="CALC Percent Total 78" xfId="4745" xr:uid="{00000000-0005-0000-0000-000038120000}"/>
    <cellStyle name="CALC Percent Total 79" xfId="4746" xr:uid="{00000000-0005-0000-0000-000039120000}"/>
    <cellStyle name="CALC Percent Total 8" xfId="4747" xr:uid="{00000000-0005-0000-0000-00003A120000}"/>
    <cellStyle name="CALC Percent Total 8 2" xfId="4748" xr:uid="{00000000-0005-0000-0000-00003B120000}"/>
    <cellStyle name="CALC Percent Total 8 2 2" xfId="4749" xr:uid="{00000000-0005-0000-0000-00003C120000}"/>
    <cellStyle name="CALC Percent Total 8 2 2 2" xfId="4750" xr:uid="{00000000-0005-0000-0000-00003D120000}"/>
    <cellStyle name="CALC Percent Total 8 2 3" xfId="4751" xr:uid="{00000000-0005-0000-0000-00003E120000}"/>
    <cellStyle name="CALC Percent Total 8 3" xfId="4752" xr:uid="{00000000-0005-0000-0000-00003F120000}"/>
    <cellStyle name="CALC Percent Total 8 3 2" xfId="4753" xr:uid="{00000000-0005-0000-0000-000040120000}"/>
    <cellStyle name="CALC Percent Total 8 4" xfId="4754" xr:uid="{00000000-0005-0000-0000-000041120000}"/>
    <cellStyle name="CALC Percent Total 80" xfId="4755" xr:uid="{00000000-0005-0000-0000-000042120000}"/>
    <cellStyle name="CALC Percent Total 81" xfId="4756" xr:uid="{00000000-0005-0000-0000-000043120000}"/>
    <cellStyle name="CALC Percent Total 82" xfId="4757" xr:uid="{00000000-0005-0000-0000-000044120000}"/>
    <cellStyle name="CALC Percent Total 83" xfId="4758" xr:uid="{00000000-0005-0000-0000-000045120000}"/>
    <cellStyle name="CALC Percent Total 84" xfId="4759" xr:uid="{00000000-0005-0000-0000-000046120000}"/>
    <cellStyle name="CALC Percent Total 85" xfId="4760" xr:uid="{00000000-0005-0000-0000-000047120000}"/>
    <cellStyle name="CALC Percent Total 86" xfId="4761" xr:uid="{00000000-0005-0000-0000-000048120000}"/>
    <cellStyle name="CALC Percent Total 87" xfId="4762" xr:uid="{00000000-0005-0000-0000-000049120000}"/>
    <cellStyle name="CALC Percent Total 88" xfId="4763" xr:uid="{00000000-0005-0000-0000-00004A120000}"/>
    <cellStyle name="CALC Percent Total 89" xfId="4764" xr:uid="{00000000-0005-0000-0000-00004B120000}"/>
    <cellStyle name="CALC Percent Total 9" xfId="4765" xr:uid="{00000000-0005-0000-0000-00004C120000}"/>
    <cellStyle name="CALC Percent Total 9 2" xfId="4766" xr:uid="{00000000-0005-0000-0000-00004D120000}"/>
    <cellStyle name="CALC Percent Total 9 2 2" xfId="4767" xr:uid="{00000000-0005-0000-0000-00004E120000}"/>
    <cellStyle name="CALC Percent Total 9 2 2 2" xfId="4768" xr:uid="{00000000-0005-0000-0000-00004F120000}"/>
    <cellStyle name="CALC Percent Total 9 2 3" xfId="4769" xr:uid="{00000000-0005-0000-0000-000050120000}"/>
    <cellStyle name="CALC Percent Total 9 3" xfId="4770" xr:uid="{00000000-0005-0000-0000-000051120000}"/>
    <cellStyle name="CALC Percent Total 9 3 2" xfId="4771" xr:uid="{00000000-0005-0000-0000-000052120000}"/>
    <cellStyle name="CALC Percent Total 9 4" xfId="4772" xr:uid="{00000000-0005-0000-0000-000053120000}"/>
    <cellStyle name="CALC Percent Total 90" xfId="4773" xr:uid="{00000000-0005-0000-0000-000054120000}"/>
    <cellStyle name="CALC Percent Total 91" xfId="4774" xr:uid="{00000000-0005-0000-0000-000055120000}"/>
    <cellStyle name="CALC Percent Total 92" xfId="4775" xr:uid="{00000000-0005-0000-0000-000056120000}"/>
    <cellStyle name="CALC Percent Total 93" xfId="4776" xr:uid="{00000000-0005-0000-0000-000057120000}"/>
    <cellStyle name="CALC Percent Total 94" xfId="4777" xr:uid="{00000000-0005-0000-0000-000058120000}"/>
    <cellStyle name="CALC Percent Total 95" xfId="4778" xr:uid="{00000000-0005-0000-0000-000059120000}"/>
    <cellStyle name="CALC Percent Total 96" xfId="4779" xr:uid="{00000000-0005-0000-0000-00005A120000}"/>
    <cellStyle name="CALC Percent Total 97" xfId="4780" xr:uid="{00000000-0005-0000-0000-00005B120000}"/>
    <cellStyle name="CALC Percent Total 98" xfId="4781" xr:uid="{00000000-0005-0000-0000-00005C120000}"/>
    <cellStyle name="CALC Percent Total 99" xfId="4782" xr:uid="{00000000-0005-0000-0000-00005D120000}"/>
    <cellStyle name="CALC Percent Total_Параметры" xfId="4783" xr:uid="{00000000-0005-0000-0000-00005E120000}"/>
    <cellStyle name="Calculation" xfId="4784" xr:uid="{00000000-0005-0000-0000-00005F120000}"/>
    <cellStyle name="Calculation 2" xfId="4785" xr:uid="{00000000-0005-0000-0000-000060120000}"/>
    <cellStyle name="Calculation 2 2" xfId="4786" xr:uid="{00000000-0005-0000-0000-000061120000}"/>
    <cellStyle name="Calculation 2 2 2" xfId="4787" xr:uid="{00000000-0005-0000-0000-000062120000}"/>
    <cellStyle name="Calculation 2 2 2 2" xfId="4788" xr:uid="{00000000-0005-0000-0000-000063120000}"/>
    <cellStyle name="Calculation 2 2 2 2 2" xfId="4789" xr:uid="{00000000-0005-0000-0000-000064120000}"/>
    <cellStyle name="Calculation 2 2 2 2 3" xfId="4790" xr:uid="{00000000-0005-0000-0000-000065120000}"/>
    <cellStyle name="Calculation 2 2 2 2 4" xfId="4791" xr:uid="{00000000-0005-0000-0000-000066120000}"/>
    <cellStyle name="Calculation 2 2 2 3" xfId="4792" xr:uid="{00000000-0005-0000-0000-000067120000}"/>
    <cellStyle name="Calculation 2 2 2 3 2" xfId="4793" xr:uid="{00000000-0005-0000-0000-000068120000}"/>
    <cellStyle name="Calculation 2 2 2 4" xfId="4794" xr:uid="{00000000-0005-0000-0000-000069120000}"/>
    <cellStyle name="Calculation 2 2 2 5" xfId="4795" xr:uid="{00000000-0005-0000-0000-00006A120000}"/>
    <cellStyle name="Calculation 2 2 3" xfId="4796" xr:uid="{00000000-0005-0000-0000-00006B120000}"/>
    <cellStyle name="Calculation 2 2 3 2" xfId="4797" xr:uid="{00000000-0005-0000-0000-00006C120000}"/>
    <cellStyle name="Calculation 2 2 3 2 2" xfId="4798" xr:uid="{00000000-0005-0000-0000-00006D120000}"/>
    <cellStyle name="Calculation 2 2 3 2 3" xfId="4799" xr:uid="{00000000-0005-0000-0000-00006E120000}"/>
    <cellStyle name="Calculation 2 2 3 2 4" xfId="4800" xr:uid="{00000000-0005-0000-0000-00006F120000}"/>
    <cellStyle name="Calculation 2 2 3 3" xfId="4801" xr:uid="{00000000-0005-0000-0000-000070120000}"/>
    <cellStyle name="Calculation 2 2 3 3 2" xfId="4802" xr:uid="{00000000-0005-0000-0000-000071120000}"/>
    <cellStyle name="Calculation 2 2 3 4" xfId="4803" xr:uid="{00000000-0005-0000-0000-000072120000}"/>
    <cellStyle name="Calculation 2 2 3 5" xfId="4804" xr:uid="{00000000-0005-0000-0000-000073120000}"/>
    <cellStyle name="Calculation 2 2 4" xfId="4805" xr:uid="{00000000-0005-0000-0000-000074120000}"/>
    <cellStyle name="Calculation 2 2 4 2" xfId="4806" xr:uid="{00000000-0005-0000-0000-000075120000}"/>
    <cellStyle name="Calculation 2 2 4 3" xfId="4807" xr:uid="{00000000-0005-0000-0000-000076120000}"/>
    <cellStyle name="Calculation 2 2 4 4" xfId="4808" xr:uid="{00000000-0005-0000-0000-000077120000}"/>
    <cellStyle name="Calculation 2 2 5" xfId="4809" xr:uid="{00000000-0005-0000-0000-000078120000}"/>
    <cellStyle name="Calculation 2 2 5 2" xfId="4810" xr:uid="{00000000-0005-0000-0000-000079120000}"/>
    <cellStyle name="Calculation 2 2 6" xfId="4811" xr:uid="{00000000-0005-0000-0000-00007A120000}"/>
    <cellStyle name="Calculation 2 2 7" xfId="4812" xr:uid="{00000000-0005-0000-0000-00007B120000}"/>
    <cellStyle name="Calculation 2 3" xfId="4813" xr:uid="{00000000-0005-0000-0000-00007C120000}"/>
    <cellStyle name="Calculation 2 3 2" xfId="4814" xr:uid="{00000000-0005-0000-0000-00007D120000}"/>
    <cellStyle name="Calculation 2 3 2 2" xfId="4815" xr:uid="{00000000-0005-0000-0000-00007E120000}"/>
    <cellStyle name="Calculation 2 3 2 3" xfId="4816" xr:uid="{00000000-0005-0000-0000-00007F120000}"/>
    <cellStyle name="Calculation 2 3 2 4" xfId="4817" xr:uid="{00000000-0005-0000-0000-000080120000}"/>
    <cellStyle name="Calculation 2 3 3" xfId="4818" xr:uid="{00000000-0005-0000-0000-000081120000}"/>
    <cellStyle name="Calculation 2 3 3 2" xfId="4819" xr:uid="{00000000-0005-0000-0000-000082120000}"/>
    <cellStyle name="Calculation 2 3 4" xfId="4820" xr:uid="{00000000-0005-0000-0000-000083120000}"/>
    <cellStyle name="Calculation 2 3 5" xfId="4821" xr:uid="{00000000-0005-0000-0000-000084120000}"/>
    <cellStyle name="Calculation 2 4" xfId="4822" xr:uid="{00000000-0005-0000-0000-000085120000}"/>
    <cellStyle name="Calculation 2 4 2" xfId="4823" xr:uid="{00000000-0005-0000-0000-000086120000}"/>
    <cellStyle name="Calculation 2 4 2 2" xfId="4824" xr:uid="{00000000-0005-0000-0000-000087120000}"/>
    <cellStyle name="Calculation 2 4 2 3" xfId="4825" xr:uid="{00000000-0005-0000-0000-000088120000}"/>
    <cellStyle name="Calculation 2 4 2 4" xfId="4826" xr:uid="{00000000-0005-0000-0000-000089120000}"/>
    <cellStyle name="Calculation 2 4 3" xfId="4827" xr:uid="{00000000-0005-0000-0000-00008A120000}"/>
    <cellStyle name="Calculation 2 4 3 2" xfId="4828" xr:uid="{00000000-0005-0000-0000-00008B120000}"/>
    <cellStyle name="Calculation 2 4 4" xfId="4829" xr:uid="{00000000-0005-0000-0000-00008C120000}"/>
    <cellStyle name="Calculation 2 4 5" xfId="4830" xr:uid="{00000000-0005-0000-0000-00008D120000}"/>
    <cellStyle name="Calculation 2 5" xfId="4831" xr:uid="{00000000-0005-0000-0000-00008E120000}"/>
    <cellStyle name="Calculation 2 5 2" xfId="4832" xr:uid="{00000000-0005-0000-0000-00008F120000}"/>
    <cellStyle name="Calculation 2 5 2 2" xfId="4833" xr:uid="{00000000-0005-0000-0000-000090120000}"/>
    <cellStyle name="Calculation 2 5 2 3" xfId="4834" xr:uid="{00000000-0005-0000-0000-000091120000}"/>
    <cellStyle name="Calculation 2 5 3" xfId="4835" xr:uid="{00000000-0005-0000-0000-000092120000}"/>
    <cellStyle name="Calculation 2 5 4" xfId="4836" xr:uid="{00000000-0005-0000-0000-000093120000}"/>
    <cellStyle name="Calculation 2 6" xfId="4837" xr:uid="{00000000-0005-0000-0000-000094120000}"/>
    <cellStyle name="Calculation 2 6 2" xfId="4838" xr:uid="{00000000-0005-0000-0000-000095120000}"/>
    <cellStyle name="Calculation 2 6 3" xfId="4839" xr:uid="{00000000-0005-0000-0000-000096120000}"/>
    <cellStyle name="Calculation 2 7" xfId="4840" xr:uid="{00000000-0005-0000-0000-000097120000}"/>
    <cellStyle name="Calculation 2 8" xfId="4841" xr:uid="{00000000-0005-0000-0000-000098120000}"/>
    <cellStyle name="Calculation 3" xfId="4842" xr:uid="{00000000-0005-0000-0000-000099120000}"/>
    <cellStyle name="Calculation 3 2" xfId="4843" xr:uid="{00000000-0005-0000-0000-00009A120000}"/>
    <cellStyle name="Calculation 3 2 2" xfId="4844" xr:uid="{00000000-0005-0000-0000-00009B120000}"/>
    <cellStyle name="Calculation 3 2 2 2" xfId="4845" xr:uid="{00000000-0005-0000-0000-00009C120000}"/>
    <cellStyle name="Calculation 3 2 2 3" xfId="4846" xr:uid="{00000000-0005-0000-0000-00009D120000}"/>
    <cellStyle name="Calculation 3 2 2 4" xfId="4847" xr:uid="{00000000-0005-0000-0000-00009E120000}"/>
    <cellStyle name="Calculation 3 2 3" xfId="4848" xr:uid="{00000000-0005-0000-0000-00009F120000}"/>
    <cellStyle name="Calculation 3 2 3 2" xfId="4849" xr:uid="{00000000-0005-0000-0000-0000A0120000}"/>
    <cellStyle name="Calculation 3 2 4" xfId="4850" xr:uid="{00000000-0005-0000-0000-0000A1120000}"/>
    <cellStyle name="Calculation 3 2 5" xfId="4851" xr:uid="{00000000-0005-0000-0000-0000A2120000}"/>
    <cellStyle name="Calculation 3 3" xfId="4852" xr:uid="{00000000-0005-0000-0000-0000A3120000}"/>
    <cellStyle name="Calculation 3 3 2" xfId="4853" xr:uid="{00000000-0005-0000-0000-0000A4120000}"/>
    <cellStyle name="Calculation 3 3 2 2" xfId="4854" xr:uid="{00000000-0005-0000-0000-0000A5120000}"/>
    <cellStyle name="Calculation 3 3 2 3" xfId="4855" xr:uid="{00000000-0005-0000-0000-0000A6120000}"/>
    <cellStyle name="Calculation 3 3 2 4" xfId="4856" xr:uid="{00000000-0005-0000-0000-0000A7120000}"/>
    <cellStyle name="Calculation 3 3 3" xfId="4857" xr:uid="{00000000-0005-0000-0000-0000A8120000}"/>
    <cellStyle name="Calculation 3 3 3 2" xfId="4858" xr:uid="{00000000-0005-0000-0000-0000A9120000}"/>
    <cellStyle name="Calculation 3 3 4" xfId="4859" xr:uid="{00000000-0005-0000-0000-0000AA120000}"/>
    <cellStyle name="Calculation 3 3 5" xfId="4860" xr:uid="{00000000-0005-0000-0000-0000AB120000}"/>
    <cellStyle name="Calculation 3 4" xfId="4861" xr:uid="{00000000-0005-0000-0000-0000AC120000}"/>
    <cellStyle name="Calculation 3 4 2" xfId="4862" xr:uid="{00000000-0005-0000-0000-0000AD120000}"/>
    <cellStyle name="Calculation 3 4 3" xfId="4863" xr:uid="{00000000-0005-0000-0000-0000AE120000}"/>
    <cellStyle name="Calculation 3 4 4" xfId="4864" xr:uid="{00000000-0005-0000-0000-0000AF120000}"/>
    <cellStyle name="Calculation 3 5" xfId="4865" xr:uid="{00000000-0005-0000-0000-0000B0120000}"/>
    <cellStyle name="Calculation 3 5 2" xfId="4866" xr:uid="{00000000-0005-0000-0000-0000B1120000}"/>
    <cellStyle name="Calculation 3 6" xfId="4867" xr:uid="{00000000-0005-0000-0000-0000B2120000}"/>
    <cellStyle name="Calculation 3 7" xfId="4868" xr:uid="{00000000-0005-0000-0000-0000B3120000}"/>
    <cellStyle name="Calculation 4" xfId="4869" xr:uid="{00000000-0005-0000-0000-0000B4120000}"/>
    <cellStyle name="Calculation 4 2" xfId="4870" xr:uid="{00000000-0005-0000-0000-0000B5120000}"/>
    <cellStyle name="Calculation 4 2 2" xfId="4871" xr:uid="{00000000-0005-0000-0000-0000B6120000}"/>
    <cellStyle name="Calculation 4 2 3" xfId="4872" xr:uid="{00000000-0005-0000-0000-0000B7120000}"/>
    <cellStyle name="Calculation 4 2 4" xfId="4873" xr:uid="{00000000-0005-0000-0000-0000B8120000}"/>
    <cellStyle name="Calculation 4 3" xfId="4874" xr:uid="{00000000-0005-0000-0000-0000B9120000}"/>
    <cellStyle name="Calculation 4 3 2" xfId="4875" xr:uid="{00000000-0005-0000-0000-0000BA120000}"/>
    <cellStyle name="Calculation 4 4" xfId="4876" xr:uid="{00000000-0005-0000-0000-0000BB120000}"/>
    <cellStyle name="Calculation 4 5" xfId="4877" xr:uid="{00000000-0005-0000-0000-0000BC120000}"/>
    <cellStyle name="Calculation 5" xfId="4878" xr:uid="{00000000-0005-0000-0000-0000BD120000}"/>
    <cellStyle name="Calculation 5 2" xfId="4879" xr:uid="{00000000-0005-0000-0000-0000BE120000}"/>
    <cellStyle name="Calculation 5 2 2" xfId="4880" xr:uid="{00000000-0005-0000-0000-0000BF120000}"/>
    <cellStyle name="Calculation 5 2 3" xfId="4881" xr:uid="{00000000-0005-0000-0000-0000C0120000}"/>
    <cellStyle name="Calculation 5 2 4" xfId="4882" xr:uid="{00000000-0005-0000-0000-0000C1120000}"/>
    <cellStyle name="Calculation 5 3" xfId="4883" xr:uid="{00000000-0005-0000-0000-0000C2120000}"/>
    <cellStyle name="Calculation 5 3 2" xfId="4884" xr:uid="{00000000-0005-0000-0000-0000C3120000}"/>
    <cellStyle name="Calculation 5 4" xfId="4885" xr:uid="{00000000-0005-0000-0000-0000C4120000}"/>
    <cellStyle name="Calculation 5 5" xfId="4886" xr:uid="{00000000-0005-0000-0000-0000C5120000}"/>
    <cellStyle name="Calculation 6" xfId="4887" xr:uid="{00000000-0005-0000-0000-0000C6120000}"/>
    <cellStyle name="Calculation 6 2" xfId="4888" xr:uid="{00000000-0005-0000-0000-0000C7120000}"/>
    <cellStyle name="Calculation 6 2 2" xfId="4889" xr:uid="{00000000-0005-0000-0000-0000C8120000}"/>
    <cellStyle name="Calculation 6 2 3" xfId="4890" xr:uid="{00000000-0005-0000-0000-0000C9120000}"/>
    <cellStyle name="Calculation 6 3" xfId="4891" xr:uid="{00000000-0005-0000-0000-0000CA120000}"/>
    <cellStyle name="Calculation 6 4" xfId="4892" xr:uid="{00000000-0005-0000-0000-0000CB120000}"/>
    <cellStyle name="Calculation 7" xfId="4893" xr:uid="{00000000-0005-0000-0000-0000CC120000}"/>
    <cellStyle name="Calculation 7 2" xfId="4894" xr:uid="{00000000-0005-0000-0000-0000CD120000}"/>
    <cellStyle name="Calculation 7 3" xfId="4895" xr:uid="{00000000-0005-0000-0000-0000CE120000}"/>
    <cellStyle name="Calculation 8" xfId="4896" xr:uid="{00000000-0005-0000-0000-0000CF120000}"/>
    <cellStyle name="Calculation 9" xfId="4897" xr:uid="{00000000-0005-0000-0000-0000D0120000}"/>
    <cellStyle name="Calculation_894" xfId="4898" xr:uid="{00000000-0005-0000-0000-0000D1120000}"/>
    <cellStyle name="Check Cell" xfId="4899" xr:uid="{00000000-0005-0000-0000-0000D2120000}"/>
    <cellStyle name="Check Cell 2" xfId="4900" xr:uid="{00000000-0005-0000-0000-0000D3120000}"/>
    <cellStyle name="Check Cell_Параметры" xfId="4901" xr:uid="{00000000-0005-0000-0000-0000D4120000}"/>
    <cellStyle name="Comma  - Style1" xfId="4902" xr:uid="{00000000-0005-0000-0000-0000D5120000}"/>
    <cellStyle name="Comma  - Style2" xfId="4903" xr:uid="{00000000-0005-0000-0000-0000D6120000}"/>
    <cellStyle name="Comma  - Style3" xfId="4904" xr:uid="{00000000-0005-0000-0000-0000D7120000}"/>
    <cellStyle name="Comma  - Style4" xfId="4905" xr:uid="{00000000-0005-0000-0000-0000D8120000}"/>
    <cellStyle name="Comma  - Style5" xfId="4906" xr:uid="{00000000-0005-0000-0000-0000D9120000}"/>
    <cellStyle name="Comma  - Style6" xfId="4907" xr:uid="{00000000-0005-0000-0000-0000DA120000}"/>
    <cellStyle name="Comma  - Style7" xfId="4908" xr:uid="{00000000-0005-0000-0000-0000DB120000}"/>
    <cellStyle name="Comma  - Style8" xfId="4909" xr:uid="{00000000-0005-0000-0000-0000DC120000}"/>
    <cellStyle name="Comma [0]" xfId="32419" xr:uid="{00000000-0005-0000-0000-0000DD120000}"/>
    <cellStyle name="Comma [0] 6 11" xfId="32418" xr:uid="{00000000-0005-0000-0000-0000DE120000}"/>
    <cellStyle name="Copied" xfId="4910" xr:uid="{00000000-0005-0000-0000-0000E0120000}"/>
    <cellStyle name="Currency [0]" xfId="32417" xr:uid="{00000000-0005-0000-0000-0000E1120000}"/>
    <cellStyle name="DATA Amount" xfId="4911" xr:uid="{00000000-0005-0000-0000-0000E3120000}"/>
    <cellStyle name="DATA Amount [1]" xfId="4912" xr:uid="{00000000-0005-0000-0000-0000E4120000}"/>
    <cellStyle name="DATA Amount [2]" xfId="4913" xr:uid="{00000000-0005-0000-0000-0000E5120000}"/>
    <cellStyle name="DATA Amount_Параметры" xfId="4914" xr:uid="{00000000-0005-0000-0000-0000E6120000}"/>
    <cellStyle name="DATA Currency" xfId="4915" xr:uid="{00000000-0005-0000-0000-0000E7120000}"/>
    <cellStyle name="DATA Currency [1]" xfId="4916" xr:uid="{00000000-0005-0000-0000-0000E8120000}"/>
    <cellStyle name="DATA Currency [2]" xfId="4917" xr:uid="{00000000-0005-0000-0000-0000E9120000}"/>
    <cellStyle name="DATA Currency_Параметры" xfId="4918" xr:uid="{00000000-0005-0000-0000-0000EA120000}"/>
    <cellStyle name="DATA Date Long" xfId="4919" xr:uid="{00000000-0005-0000-0000-0000EB120000}"/>
    <cellStyle name="DATA Date Short" xfId="4920" xr:uid="{00000000-0005-0000-0000-0000EC120000}"/>
    <cellStyle name="DATA List" xfId="4921" xr:uid="{00000000-0005-0000-0000-0000ED120000}"/>
    <cellStyle name="DATA Memo" xfId="4922" xr:uid="{00000000-0005-0000-0000-0000EE120000}"/>
    <cellStyle name="DATA Percent" xfId="4923" xr:uid="{00000000-0005-0000-0000-0000EF120000}"/>
    <cellStyle name="DATA Percent [1]" xfId="4924" xr:uid="{00000000-0005-0000-0000-0000F0120000}"/>
    <cellStyle name="DATA Percent [2]" xfId="4925" xr:uid="{00000000-0005-0000-0000-0000F1120000}"/>
    <cellStyle name="DATA Percent_Параметры" xfId="4926" xr:uid="{00000000-0005-0000-0000-0000F2120000}"/>
    <cellStyle name="DATA Text" xfId="4927" xr:uid="{00000000-0005-0000-0000-0000F3120000}"/>
    <cellStyle name="DATA Version" xfId="4928" xr:uid="{00000000-0005-0000-0000-0000F4120000}"/>
    <cellStyle name="Dezimal [0]_NEGS" xfId="4929" xr:uid="{00000000-0005-0000-0000-0000F5120000}"/>
    <cellStyle name="Dezimal_NEGS" xfId="4930" xr:uid="{00000000-0005-0000-0000-0000F6120000}"/>
    <cellStyle name="Entered" xfId="4931" xr:uid="{00000000-0005-0000-0000-0000F7120000}"/>
    <cellStyle name="entry lines" xfId="4932" xr:uid="{00000000-0005-0000-0000-0000F8120000}"/>
    <cellStyle name="ErrorName" xfId="4933" xr:uid="{00000000-0005-0000-0000-0000F9120000}"/>
    <cellStyle name="Excel Built-in Normal" xfId="4934" xr:uid="{00000000-0005-0000-0000-0000FA120000}"/>
    <cellStyle name="Explanatory Text" xfId="4935" xr:uid="{00000000-0005-0000-0000-0000FB120000}"/>
    <cellStyle name="Explanatory Text 2" xfId="4936" xr:uid="{00000000-0005-0000-0000-0000FC120000}"/>
    <cellStyle name="Flag" xfId="4937" xr:uid="{00000000-0005-0000-0000-0000FD120000}"/>
    <cellStyle name="form" xfId="4938" xr:uid="{00000000-0005-0000-0000-0000FE120000}"/>
    <cellStyle name="form 2" xfId="4939" xr:uid="{00000000-0005-0000-0000-0000FF120000}"/>
    <cellStyle name="Good" xfId="4940" xr:uid="{00000000-0005-0000-0000-000000130000}"/>
    <cellStyle name="Good 2" xfId="4941" xr:uid="{00000000-0005-0000-0000-000001130000}"/>
    <cellStyle name="Grey" xfId="4942" xr:uid="{00000000-0005-0000-0000-000002130000}"/>
    <cellStyle name="Grey 2" xfId="4943" xr:uid="{00000000-0005-0000-0000-000003130000}"/>
    <cellStyle name="Group1" xfId="4944" xr:uid="{00000000-0005-0000-0000-000004130000}"/>
    <cellStyle name="Head 1" xfId="4945" xr:uid="{00000000-0005-0000-0000-000005130000}"/>
    <cellStyle name="Header1" xfId="4946" xr:uid="{00000000-0005-0000-0000-000006130000}"/>
    <cellStyle name="Header2" xfId="4947" xr:uid="{00000000-0005-0000-0000-000007130000}"/>
    <cellStyle name="HEADING 1" xfId="4948" xr:uid="{00000000-0005-0000-0000-000008130000}"/>
    <cellStyle name="Heading 1 2" xfId="4949" xr:uid="{00000000-0005-0000-0000-000009130000}"/>
    <cellStyle name="Heading 1 3" xfId="4950" xr:uid="{00000000-0005-0000-0000-00000A130000}"/>
    <cellStyle name="HEADING 1 4" xfId="4951" xr:uid="{00000000-0005-0000-0000-00000B130000}"/>
    <cellStyle name="HEADING 1 REPORT" xfId="4952" xr:uid="{00000000-0005-0000-0000-00000C130000}"/>
    <cellStyle name="Heading 1_1251" xfId="4953" xr:uid="{00000000-0005-0000-0000-00000D130000}"/>
    <cellStyle name="HEADING 2" xfId="4954" xr:uid="{00000000-0005-0000-0000-00000E130000}"/>
    <cellStyle name="Heading 2 2" xfId="4955" xr:uid="{00000000-0005-0000-0000-00000F130000}"/>
    <cellStyle name="Heading 2 3" xfId="4956" xr:uid="{00000000-0005-0000-0000-000010130000}"/>
    <cellStyle name="HEADING 2 4" xfId="4957" xr:uid="{00000000-0005-0000-0000-000011130000}"/>
    <cellStyle name="Heading 2_1251" xfId="4958" xr:uid="{00000000-0005-0000-0000-000012130000}"/>
    <cellStyle name="HEADING 3" xfId="4959" xr:uid="{00000000-0005-0000-0000-000013130000}"/>
    <cellStyle name="Heading 3 2" xfId="4960" xr:uid="{00000000-0005-0000-0000-000014130000}"/>
    <cellStyle name="Heading 3 2 2" xfId="4961" xr:uid="{00000000-0005-0000-0000-000015130000}"/>
    <cellStyle name="Heading 3 2 2 2" xfId="4962" xr:uid="{00000000-0005-0000-0000-000016130000}"/>
    <cellStyle name="Heading 3 2 3" xfId="4963" xr:uid="{00000000-0005-0000-0000-000017130000}"/>
    <cellStyle name="Heading 3 2 3 2" xfId="4964" xr:uid="{00000000-0005-0000-0000-000018130000}"/>
    <cellStyle name="Heading 3 2 4" xfId="4965" xr:uid="{00000000-0005-0000-0000-000019130000}"/>
    <cellStyle name="Heading 3 3" xfId="4966" xr:uid="{00000000-0005-0000-0000-00001A130000}"/>
    <cellStyle name="Heading 3 3 2" xfId="4967" xr:uid="{00000000-0005-0000-0000-00001B130000}"/>
    <cellStyle name="Heading 3 3 2 2" xfId="4968" xr:uid="{00000000-0005-0000-0000-00001C130000}"/>
    <cellStyle name="Heading 3 3 3" xfId="4969" xr:uid="{00000000-0005-0000-0000-00001D130000}"/>
    <cellStyle name="HEADING 3 4" xfId="4970" xr:uid="{00000000-0005-0000-0000-00001E130000}"/>
    <cellStyle name="Heading 3 5" xfId="4971" xr:uid="{00000000-0005-0000-0000-00001F130000}"/>
    <cellStyle name="Heading 3 6" xfId="4972" xr:uid="{00000000-0005-0000-0000-000020130000}"/>
    <cellStyle name="Heading 3_1251" xfId="4973" xr:uid="{00000000-0005-0000-0000-000021130000}"/>
    <cellStyle name="Heading 4" xfId="4974" xr:uid="{00000000-0005-0000-0000-000022130000}"/>
    <cellStyle name="Heading 4 2" xfId="4975" xr:uid="{00000000-0005-0000-0000-000023130000}"/>
    <cellStyle name="Heading2" xfId="4976" xr:uid="{00000000-0005-0000-0000-000024130000}"/>
    <cellStyle name="HEADINGS" xfId="4977" xr:uid="{00000000-0005-0000-0000-000025130000}"/>
    <cellStyle name="HEADINGSTOP" xfId="4978" xr:uid="{00000000-0005-0000-0000-000026130000}"/>
    <cellStyle name="Headline I" xfId="4979" xr:uid="{00000000-0005-0000-0000-000027130000}"/>
    <cellStyle name="Headline II" xfId="4980" xr:uid="{00000000-0005-0000-0000-000028130000}"/>
    <cellStyle name="Headline III" xfId="4981" xr:uid="{00000000-0005-0000-0000-000029130000}"/>
    <cellStyle name="Hyperlink" xfId="32749" builtinId="8"/>
    <cellStyle name="Iau?iue_?iardu1999a_янв.99 (5)" xfId="32404" xr:uid="{00000000-0005-0000-0000-00002B130000}"/>
    <cellStyle name="Îáû÷íûé_KPIPRODTEMP-äîáû÷à" xfId="4982" xr:uid="{00000000-0005-0000-0000-00002C130000}"/>
    <cellStyle name="Input" xfId="4983" xr:uid="{00000000-0005-0000-0000-00002D130000}"/>
    <cellStyle name="Input [yellow]" xfId="4984" xr:uid="{00000000-0005-0000-0000-00002E130000}"/>
    <cellStyle name="Input [yellow] 2" xfId="4985" xr:uid="{00000000-0005-0000-0000-00002F130000}"/>
    <cellStyle name="Input [yellow] 2 2" xfId="4986" xr:uid="{00000000-0005-0000-0000-000030130000}"/>
    <cellStyle name="Input [yellow] 2 2 2" xfId="4987" xr:uid="{00000000-0005-0000-0000-000031130000}"/>
    <cellStyle name="Input [yellow] 2 2 2 2" xfId="4988" xr:uid="{00000000-0005-0000-0000-000032130000}"/>
    <cellStyle name="Input [yellow] 2 2 2 3" xfId="4989" xr:uid="{00000000-0005-0000-0000-000033130000}"/>
    <cellStyle name="Input [yellow] 2 2 2 4" xfId="4990" xr:uid="{00000000-0005-0000-0000-000034130000}"/>
    <cellStyle name="Input [yellow] 2 2 3" xfId="4991" xr:uid="{00000000-0005-0000-0000-000035130000}"/>
    <cellStyle name="Input [yellow] 2 2 4" xfId="4992" xr:uid="{00000000-0005-0000-0000-000036130000}"/>
    <cellStyle name="Input [yellow] 2 2 5" xfId="4993" xr:uid="{00000000-0005-0000-0000-000037130000}"/>
    <cellStyle name="Input [yellow] 2 3" xfId="4994" xr:uid="{00000000-0005-0000-0000-000038130000}"/>
    <cellStyle name="Input [yellow] 2 3 2" xfId="4995" xr:uid="{00000000-0005-0000-0000-000039130000}"/>
    <cellStyle name="Input [yellow] 2 3 2 2" xfId="4996" xr:uid="{00000000-0005-0000-0000-00003A130000}"/>
    <cellStyle name="Input [yellow] 2 3 2 3" xfId="4997" xr:uid="{00000000-0005-0000-0000-00003B130000}"/>
    <cellStyle name="Input [yellow] 2 3 2 4" xfId="4998" xr:uid="{00000000-0005-0000-0000-00003C130000}"/>
    <cellStyle name="Input [yellow] 2 3 3" xfId="4999" xr:uid="{00000000-0005-0000-0000-00003D130000}"/>
    <cellStyle name="Input [yellow] 2 3 4" xfId="5000" xr:uid="{00000000-0005-0000-0000-00003E130000}"/>
    <cellStyle name="Input [yellow] 2 3 5" xfId="5001" xr:uid="{00000000-0005-0000-0000-00003F130000}"/>
    <cellStyle name="Input [yellow] 2 4" xfId="5002" xr:uid="{00000000-0005-0000-0000-000040130000}"/>
    <cellStyle name="Input [yellow] 2 4 2" xfId="5003" xr:uid="{00000000-0005-0000-0000-000041130000}"/>
    <cellStyle name="Input [yellow] 2 4 2 2" xfId="5004" xr:uid="{00000000-0005-0000-0000-000042130000}"/>
    <cellStyle name="Input [yellow] 2 4 2 3" xfId="5005" xr:uid="{00000000-0005-0000-0000-000043130000}"/>
    <cellStyle name="Input [yellow] 2 4 3" xfId="5006" xr:uid="{00000000-0005-0000-0000-000044130000}"/>
    <cellStyle name="Input [yellow] 2 4 4" xfId="5007" xr:uid="{00000000-0005-0000-0000-000045130000}"/>
    <cellStyle name="Input [yellow] 2 5" xfId="5008" xr:uid="{00000000-0005-0000-0000-000046130000}"/>
    <cellStyle name="Input [yellow] 2 5 2" xfId="5009" xr:uid="{00000000-0005-0000-0000-000047130000}"/>
    <cellStyle name="Input [yellow] 2 5 3" xfId="5010" xr:uid="{00000000-0005-0000-0000-000048130000}"/>
    <cellStyle name="Input [yellow] 2 5 4" xfId="5011" xr:uid="{00000000-0005-0000-0000-000049130000}"/>
    <cellStyle name="Input [yellow] 2 6" xfId="5012" xr:uid="{00000000-0005-0000-0000-00004A130000}"/>
    <cellStyle name="Input [yellow] 2 7" xfId="5013" xr:uid="{00000000-0005-0000-0000-00004B130000}"/>
    <cellStyle name="Input [yellow] 2 8" xfId="5014" xr:uid="{00000000-0005-0000-0000-00004C130000}"/>
    <cellStyle name="Input [yellow] 3" xfId="5015" xr:uid="{00000000-0005-0000-0000-00004D130000}"/>
    <cellStyle name="Input [yellow] 3 2" xfId="5016" xr:uid="{00000000-0005-0000-0000-00004E130000}"/>
    <cellStyle name="Input [yellow] 3 2 2" xfId="5017" xr:uid="{00000000-0005-0000-0000-00004F130000}"/>
    <cellStyle name="Input [yellow] 3 2 3" xfId="5018" xr:uid="{00000000-0005-0000-0000-000050130000}"/>
    <cellStyle name="Input [yellow] 3 2 4" xfId="5019" xr:uid="{00000000-0005-0000-0000-000051130000}"/>
    <cellStyle name="Input [yellow] 3 3" xfId="5020" xr:uid="{00000000-0005-0000-0000-000052130000}"/>
    <cellStyle name="Input [yellow] 3 4" xfId="5021" xr:uid="{00000000-0005-0000-0000-000053130000}"/>
    <cellStyle name="Input [yellow] 3 5" xfId="5022" xr:uid="{00000000-0005-0000-0000-000054130000}"/>
    <cellStyle name="Input [yellow] 4" xfId="5023" xr:uid="{00000000-0005-0000-0000-000055130000}"/>
    <cellStyle name="Input [yellow] 4 2" xfId="5024" xr:uid="{00000000-0005-0000-0000-000056130000}"/>
    <cellStyle name="Input [yellow] 4 3" xfId="5025" xr:uid="{00000000-0005-0000-0000-000057130000}"/>
    <cellStyle name="Input [yellow] 4 4" xfId="5026" xr:uid="{00000000-0005-0000-0000-000058130000}"/>
    <cellStyle name="Input [yellow] 5" xfId="5027" xr:uid="{00000000-0005-0000-0000-000059130000}"/>
    <cellStyle name="Input [yellow] 6" xfId="5028" xr:uid="{00000000-0005-0000-0000-00005A130000}"/>
    <cellStyle name="Input 10" xfId="5029" xr:uid="{00000000-0005-0000-0000-00005B130000}"/>
    <cellStyle name="Input 10 2" xfId="5030" xr:uid="{00000000-0005-0000-0000-00005C130000}"/>
    <cellStyle name="Input 10 2 2" xfId="5031" xr:uid="{00000000-0005-0000-0000-00005D130000}"/>
    <cellStyle name="Input 10 2 3" xfId="5032" xr:uid="{00000000-0005-0000-0000-00005E130000}"/>
    <cellStyle name="Input 10 3" xfId="5033" xr:uid="{00000000-0005-0000-0000-00005F130000}"/>
    <cellStyle name="Input 10 4" xfId="5034" xr:uid="{00000000-0005-0000-0000-000060130000}"/>
    <cellStyle name="Input 11" xfId="5035" xr:uid="{00000000-0005-0000-0000-000061130000}"/>
    <cellStyle name="Input 11 2" xfId="5036" xr:uid="{00000000-0005-0000-0000-000062130000}"/>
    <cellStyle name="Input 11 2 2" xfId="5037" xr:uid="{00000000-0005-0000-0000-000063130000}"/>
    <cellStyle name="Input 11 2 3" xfId="5038" xr:uid="{00000000-0005-0000-0000-000064130000}"/>
    <cellStyle name="Input 11 3" xfId="5039" xr:uid="{00000000-0005-0000-0000-000065130000}"/>
    <cellStyle name="Input 11 4" xfId="5040" xr:uid="{00000000-0005-0000-0000-000066130000}"/>
    <cellStyle name="Input 12" xfId="5041" xr:uid="{00000000-0005-0000-0000-000067130000}"/>
    <cellStyle name="Input 12 2" xfId="5042" xr:uid="{00000000-0005-0000-0000-000068130000}"/>
    <cellStyle name="Input 12 2 2" xfId="5043" xr:uid="{00000000-0005-0000-0000-000069130000}"/>
    <cellStyle name="Input 12 2 3" xfId="5044" xr:uid="{00000000-0005-0000-0000-00006A130000}"/>
    <cellStyle name="Input 12 3" xfId="5045" xr:uid="{00000000-0005-0000-0000-00006B130000}"/>
    <cellStyle name="Input 12 4" xfId="5046" xr:uid="{00000000-0005-0000-0000-00006C130000}"/>
    <cellStyle name="Input 13" xfId="5047" xr:uid="{00000000-0005-0000-0000-00006D130000}"/>
    <cellStyle name="Input 13 2" xfId="5048" xr:uid="{00000000-0005-0000-0000-00006E130000}"/>
    <cellStyle name="Input 13 3" xfId="5049" xr:uid="{00000000-0005-0000-0000-00006F130000}"/>
    <cellStyle name="Input 13 4" xfId="5050" xr:uid="{00000000-0005-0000-0000-000070130000}"/>
    <cellStyle name="Input 14" xfId="5051" xr:uid="{00000000-0005-0000-0000-000071130000}"/>
    <cellStyle name="Input 14 2" xfId="5052" xr:uid="{00000000-0005-0000-0000-000072130000}"/>
    <cellStyle name="Input 14 3" xfId="5053" xr:uid="{00000000-0005-0000-0000-000073130000}"/>
    <cellStyle name="Input 14 4" xfId="5054" xr:uid="{00000000-0005-0000-0000-000074130000}"/>
    <cellStyle name="Input 15" xfId="5055" xr:uid="{00000000-0005-0000-0000-000075130000}"/>
    <cellStyle name="Input 15 2" xfId="5056" xr:uid="{00000000-0005-0000-0000-000076130000}"/>
    <cellStyle name="Input 15 3" xfId="5057" xr:uid="{00000000-0005-0000-0000-000077130000}"/>
    <cellStyle name="Input 16" xfId="5058" xr:uid="{00000000-0005-0000-0000-000078130000}"/>
    <cellStyle name="Input 16 2" xfId="5059" xr:uid="{00000000-0005-0000-0000-000079130000}"/>
    <cellStyle name="Input 16 3" xfId="5060" xr:uid="{00000000-0005-0000-0000-00007A130000}"/>
    <cellStyle name="Input 17" xfId="5061" xr:uid="{00000000-0005-0000-0000-00007B130000}"/>
    <cellStyle name="Input 17 2" xfId="5062" xr:uid="{00000000-0005-0000-0000-00007C130000}"/>
    <cellStyle name="Input 17 3" xfId="5063" xr:uid="{00000000-0005-0000-0000-00007D130000}"/>
    <cellStyle name="Input 18" xfId="5064" xr:uid="{00000000-0005-0000-0000-00007E130000}"/>
    <cellStyle name="Input 18 2" xfId="5065" xr:uid="{00000000-0005-0000-0000-00007F130000}"/>
    <cellStyle name="Input 19" xfId="5066" xr:uid="{00000000-0005-0000-0000-000080130000}"/>
    <cellStyle name="Input 19 2" xfId="5067" xr:uid="{00000000-0005-0000-0000-000081130000}"/>
    <cellStyle name="Input 2" xfId="5068" xr:uid="{00000000-0005-0000-0000-000082130000}"/>
    <cellStyle name="Input 2 2" xfId="5069" xr:uid="{00000000-0005-0000-0000-000083130000}"/>
    <cellStyle name="Input 2 2 2" xfId="5070" xr:uid="{00000000-0005-0000-0000-000084130000}"/>
    <cellStyle name="Input 2 2 2 2" xfId="5071" xr:uid="{00000000-0005-0000-0000-000085130000}"/>
    <cellStyle name="Input 2 2 2 2 2" xfId="5072" xr:uid="{00000000-0005-0000-0000-000086130000}"/>
    <cellStyle name="Input 2 2 2 2 3" xfId="5073" xr:uid="{00000000-0005-0000-0000-000087130000}"/>
    <cellStyle name="Input 2 2 2 2 4" xfId="5074" xr:uid="{00000000-0005-0000-0000-000088130000}"/>
    <cellStyle name="Input 2 2 2 3" xfId="5075" xr:uid="{00000000-0005-0000-0000-000089130000}"/>
    <cellStyle name="Input 2 2 2 4" xfId="5076" xr:uid="{00000000-0005-0000-0000-00008A130000}"/>
    <cellStyle name="Input 2 2 2 5" xfId="5077" xr:uid="{00000000-0005-0000-0000-00008B130000}"/>
    <cellStyle name="Input 2 2 3" xfId="5078" xr:uid="{00000000-0005-0000-0000-00008C130000}"/>
    <cellStyle name="Input 2 2 3 2" xfId="5079" xr:uid="{00000000-0005-0000-0000-00008D130000}"/>
    <cellStyle name="Input 2 2 3 2 2" xfId="5080" xr:uid="{00000000-0005-0000-0000-00008E130000}"/>
    <cellStyle name="Input 2 2 3 2 3" xfId="5081" xr:uid="{00000000-0005-0000-0000-00008F130000}"/>
    <cellStyle name="Input 2 2 3 2 4" xfId="5082" xr:uid="{00000000-0005-0000-0000-000090130000}"/>
    <cellStyle name="Input 2 2 3 3" xfId="5083" xr:uid="{00000000-0005-0000-0000-000091130000}"/>
    <cellStyle name="Input 2 2 3 4" xfId="5084" xr:uid="{00000000-0005-0000-0000-000092130000}"/>
    <cellStyle name="Input 2 2 3 5" xfId="5085" xr:uid="{00000000-0005-0000-0000-000093130000}"/>
    <cellStyle name="Input 2 2 4" xfId="5086" xr:uid="{00000000-0005-0000-0000-000094130000}"/>
    <cellStyle name="Input 2 2 4 2" xfId="5087" xr:uid="{00000000-0005-0000-0000-000095130000}"/>
    <cellStyle name="Input 2 2 4 3" xfId="5088" xr:uid="{00000000-0005-0000-0000-000096130000}"/>
    <cellStyle name="Input 2 2 4 4" xfId="5089" xr:uid="{00000000-0005-0000-0000-000097130000}"/>
    <cellStyle name="Input 2 2 5" xfId="5090" xr:uid="{00000000-0005-0000-0000-000098130000}"/>
    <cellStyle name="Input 2 2 6" xfId="5091" xr:uid="{00000000-0005-0000-0000-000099130000}"/>
    <cellStyle name="Input 2 2 7" xfId="5092" xr:uid="{00000000-0005-0000-0000-00009A130000}"/>
    <cellStyle name="Input 2 3" xfId="5093" xr:uid="{00000000-0005-0000-0000-00009B130000}"/>
    <cellStyle name="Input 2 3 2" xfId="5094" xr:uid="{00000000-0005-0000-0000-00009C130000}"/>
    <cellStyle name="Input 2 3 2 2" xfId="5095" xr:uid="{00000000-0005-0000-0000-00009D130000}"/>
    <cellStyle name="Input 2 3 2 3" xfId="5096" xr:uid="{00000000-0005-0000-0000-00009E130000}"/>
    <cellStyle name="Input 2 3 2 4" xfId="5097" xr:uid="{00000000-0005-0000-0000-00009F130000}"/>
    <cellStyle name="Input 2 3 3" xfId="5098" xr:uid="{00000000-0005-0000-0000-0000A0130000}"/>
    <cellStyle name="Input 2 3 4" xfId="5099" xr:uid="{00000000-0005-0000-0000-0000A1130000}"/>
    <cellStyle name="Input 2 3 5" xfId="5100" xr:uid="{00000000-0005-0000-0000-0000A2130000}"/>
    <cellStyle name="Input 2 4" xfId="5101" xr:uid="{00000000-0005-0000-0000-0000A3130000}"/>
    <cellStyle name="Input 2 4 2" xfId="5102" xr:uid="{00000000-0005-0000-0000-0000A4130000}"/>
    <cellStyle name="Input 2 4 2 2" xfId="5103" xr:uid="{00000000-0005-0000-0000-0000A5130000}"/>
    <cellStyle name="Input 2 4 2 3" xfId="5104" xr:uid="{00000000-0005-0000-0000-0000A6130000}"/>
    <cellStyle name="Input 2 4 2 4" xfId="5105" xr:uid="{00000000-0005-0000-0000-0000A7130000}"/>
    <cellStyle name="Input 2 4 3" xfId="5106" xr:uid="{00000000-0005-0000-0000-0000A8130000}"/>
    <cellStyle name="Input 2 4 4" xfId="5107" xr:uid="{00000000-0005-0000-0000-0000A9130000}"/>
    <cellStyle name="Input 2 4 5" xfId="5108" xr:uid="{00000000-0005-0000-0000-0000AA130000}"/>
    <cellStyle name="Input 2 5" xfId="5109" xr:uid="{00000000-0005-0000-0000-0000AB130000}"/>
    <cellStyle name="Input 2 5 2" xfId="5110" xr:uid="{00000000-0005-0000-0000-0000AC130000}"/>
    <cellStyle name="Input 2 5 2 2" xfId="5111" xr:uid="{00000000-0005-0000-0000-0000AD130000}"/>
    <cellStyle name="Input 2 5 2 3" xfId="5112" xr:uid="{00000000-0005-0000-0000-0000AE130000}"/>
    <cellStyle name="Input 2 5 3" xfId="5113" xr:uid="{00000000-0005-0000-0000-0000AF130000}"/>
    <cellStyle name="Input 2 5 4" xfId="5114" xr:uid="{00000000-0005-0000-0000-0000B0130000}"/>
    <cellStyle name="Input 2 6" xfId="5115" xr:uid="{00000000-0005-0000-0000-0000B1130000}"/>
    <cellStyle name="Input 2 6 2" xfId="5116" xr:uid="{00000000-0005-0000-0000-0000B2130000}"/>
    <cellStyle name="Input 2 6 3" xfId="5117" xr:uid="{00000000-0005-0000-0000-0000B3130000}"/>
    <cellStyle name="Input 2 7" xfId="5118" xr:uid="{00000000-0005-0000-0000-0000B4130000}"/>
    <cellStyle name="Input 2 8" xfId="5119" xr:uid="{00000000-0005-0000-0000-0000B5130000}"/>
    <cellStyle name="Input 20" xfId="5120" xr:uid="{00000000-0005-0000-0000-0000B6130000}"/>
    <cellStyle name="Input 20 2" xfId="5121" xr:uid="{00000000-0005-0000-0000-0000B7130000}"/>
    <cellStyle name="Input 21" xfId="5122" xr:uid="{00000000-0005-0000-0000-0000B8130000}"/>
    <cellStyle name="Input 21 2" xfId="5123" xr:uid="{00000000-0005-0000-0000-0000B9130000}"/>
    <cellStyle name="Input 22" xfId="5124" xr:uid="{00000000-0005-0000-0000-0000BA130000}"/>
    <cellStyle name="Input 22 2" xfId="5125" xr:uid="{00000000-0005-0000-0000-0000BB130000}"/>
    <cellStyle name="Input 23" xfId="5126" xr:uid="{00000000-0005-0000-0000-0000BC130000}"/>
    <cellStyle name="Input 23 2" xfId="5127" xr:uid="{00000000-0005-0000-0000-0000BD130000}"/>
    <cellStyle name="Input 24" xfId="5128" xr:uid="{00000000-0005-0000-0000-0000BE130000}"/>
    <cellStyle name="Input 24 2" xfId="5129" xr:uid="{00000000-0005-0000-0000-0000BF130000}"/>
    <cellStyle name="Input 25" xfId="5130" xr:uid="{00000000-0005-0000-0000-0000C0130000}"/>
    <cellStyle name="Input 25 2" xfId="5131" xr:uid="{00000000-0005-0000-0000-0000C1130000}"/>
    <cellStyle name="Input 26" xfId="5132" xr:uid="{00000000-0005-0000-0000-0000C2130000}"/>
    <cellStyle name="Input 26 2" xfId="5133" xr:uid="{00000000-0005-0000-0000-0000C3130000}"/>
    <cellStyle name="Input 27" xfId="5134" xr:uid="{00000000-0005-0000-0000-0000C4130000}"/>
    <cellStyle name="Input 28" xfId="5135" xr:uid="{00000000-0005-0000-0000-0000C5130000}"/>
    <cellStyle name="Input 29" xfId="5136" xr:uid="{00000000-0005-0000-0000-0000C6130000}"/>
    <cellStyle name="Input 3" xfId="5137" xr:uid="{00000000-0005-0000-0000-0000C7130000}"/>
    <cellStyle name="Input 3 2" xfId="5138" xr:uid="{00000000-0005-0000-0000-0000C8130000}"/>
    <cellStyle name="Input 3 2 2" xfId="5139" xr:uid="{00000000-0005-0000-0000-0000C9130000}"/>
    <cellStyle name="Input 3 2 2 2" xfId="5140" xr:uid="{00000000-0005-0000-0000-0000CA130000}"/>
    <cellStyle name="Input 3 2 2 3" xfId="5141" xr:uid="{00000000-0005-0000-0000-0000CB130000}"/>
    <cellStyle name="Input 3 2 2 4" xfId="5142" xr:uid="{00000000-0005-0000-0000-0000CC130000}"/>
    <cellStyle name="Input 3 2 3" xfId="5143" xr:uid="{00000000-0005-0000-0000-0000CD130000}"/>
    <cellStyle name="Input 3 2 4" xfId="5144" xr:uid="{00000000-0005-0000-0000-0000CE130000}"/>
    <cellStyle name="Input 3 2 5" xfId="5145" xr:uid="{00000000-0005-0000-0000-0000CF130000}"/>
    <cellStyle name="Input 3 3" xfId="5146" xr:uid="{00000000-0005-0000-0000-0000D0130000}"/>
    <cellStyle name="Input 3 3 2" xfId="5147" xr:uid="{00000000-0005-0000-0000-0000D1130000}"/>
    <cellStyle name="Input 3 3 2 2" xfId="5148" xr:uid="{00000000-0005-0000-0000-0000D2130000}"/>
    <cellStyle name="Input 3 3 2 3" xfId="5149" xr:uid="{00000000-0005-0000-0000-0000D3130000}"/>
    <cellStyle name="Input 3 3 2 4" xfId="5150" xr:uid="{00000000-0005-0000-0000-0000D4130000}"/>
    <cellStyle name="Input 3 3 3" xfId="5151" xr:uid="{00000000-0005-0000-0000-0000D5130000}"/>
    <cellStyle name="Input 3 3 4" xfId="5152" xr:uid="{00000000-0005-0000-0000-0000D6130000}"/>
    <cellStyle name="Input 3 3 5" xfId="5153" xr:uid="{00000000-0005-0000-0000-0000D7130000}"/>
    <cellStyle name="Input 3 4" xfId="5154" xr:uid="{00000000-0005-0000-0000-0000D8130000}"/>
    <cellStyle name="Input 3 4 2" xfId="5155" xr:uid="{00000000-0005-0000-0000-0000D9130000}"/>
    <cellStyle name="Input 3 4 3" xfId="5156" xr:uid="{00000000-0005-0000-0000-0000DA130000}"/>
    <cellStyle name="Input 3 4 4" xfId="5157" xr:uid="{00000000-0005-0000-0000-0000DB130000}"/>
    <cellStyle name="Input 3 5" xfId="5158" xr:uid="{00000000-0005-0000-0000-0000DC130000}"/>
    <cellStyle name="Input 3 6" xfId="5159" xr:uid="{00000000-0005-0000-0000-0000DD130000}"/>
    <cellStyle name="Input 3 7" xfId="5160" xr:uid="{00000000-0005-0000-0000-0000DE130000}"/>
    <cellStyle name="Input 30" xfId="5161" xr:uid="{00000000-0005-0000-0000-0000DF130000}"/>
    <cellStyle name="Input 31" xfId="5162" xr:uid="{00000000-0005-0000-0000-0000E0130000}"/>
    <cellStyle name="Input 32" xfId="5163" xr:uid="{00000000-0005-0000-0000-0000E1130000}"/>
    <cellStyle name="Input 33" xfId="5164" xr:uid="{00000000-0005-0000-0000-0000E2130000}"/>
    <cellStyle name="Input 34" xfId="5165" xr:uid="{00000000-0005-0000-0000-0000E3130000}"/>
    <cellStyle name="Input 35" xfId="5166" xr:uid="{00000000-0005-0000-0000-0000E4130000}"/>
    <cellStyle name="Input 36" xfId="5167" xr:uid="{00000000-0005-0000-0000-0000E5130000}"/>
    <cellStyle name="Input 37" xfId="5168" xr:uid="{00000000-0005-0000-0000-0000E6130000}"/>
    <cellStyle name="Input 38" xfId="5169" xr:uid="{00000000-0005-0000-0000-0000E7130000}"/>
    <cellStyle name="Input 39" xfId="5170" xr:uid="{00000000-0005-0000-0000-0000E8130000}"/>
    <cellStyle name="Input 4" xfId="5171" xr:uid="{00000000-0005-0000-0000-0000E9130000}"/>
    <cellStyle name="Input 4 2" xfId="5172" xr:uid="{00000000-0005-0000-0000-0000EA130000}"/>
    <cellStyle name="Input 4 2 2" xfId="5173" xr:uid="{00000000-0005-0000-0000-0000EB130000}"/>
    <cellStyle name="Input 4 2 3" xfId="5174" xr:uid="{00000000-0005-0000-0000-0000EC130000}"/>
    <cellStyle name="Input 4 2 4" xfId="5175" xr:uid="{00000000-0005-0000-0000-0000ED130000}"/>
    <cellStyle name="Input 4 3" xfId="5176" xr:uid="{00000000-0005-0000-0000-0000EE130000}"/>
    <cellStyle name="Input 4 4" xfId="5177" xr:uid="{00000000-0005-0000-0000-0000EF130000}"/>
    <cellStyle name="Input 4 5" xfId="5178" xr:uid="{00000000-0005-0000-0000-0000F0130000}"/>
    <cellStyle name="Input 40" xfId="5179" xr:uid="{00000000-0005-0000-0000-0000F1130000}"/>
    <cellStyle name="Input 41" xfId="5180" xr:uid="{00000000-0005-0000-0000-0000F2130000}"/>
    <cellStyle name="Input 42" xfId="5181" xr:uid="{00000000-0005-0000-0000-0000F3130000}"/>
    <cellStyle name="Input 43" xfId="5182" xr:uid="{00000000-0005-0000-0000-0000F4130000}"/>
    <cellStyle name="Input 44" xfId="5183" xr:uid="{00000000-0005-0000-0000-0000F5130000}"/>
    <cellStyle name="Input 45" xfId="5184" xr:uid="{00000000-0005-0000-0000-0000F6130000}"/>
    <cellStyle name="Input 46" xfId="5185" xr:uid="{00000000-0005-0000-0000-0000F7130000}"/>
    <cellStyle name="Input 47" xfId="5186" xr:uid="{00000000-0005-0000-0000-0000F8130000}"/>
    <cellStyle name="Input 48" xfId="5187" xr:uid="{00000000-0005-0000-0000-0000F9130000}"/>
    <cellStyle name="Input 49" xfId="5188" xr:uid="{00000000-0005-0000-0000-0000FA130000}"/>
    <cellStyle name="Input 5" xfId="5189" xr:uid="{00000000-0005-0000-0000-0000FB130000}"/>
    <cellStyle name="Input 5 2" xfId="5190" xr:uid="{00000000-0005-0000-0000-0000FC130000}"/>
    <cellStyle name="Input 5 2 2" xfId="5191" xr:uid="{00000000-0005-0000-0000-0000FD130000}"/>
    <cellStyle name="Input 5 2 3" xfId="5192" xr:uid="{00000000-0005-0000-0000-0000FE130000}"/>
    <cellStyle name="Input 5 2 4" xfId="5193" xr:uid="{00000000-0005-0000-0000-0000FF130000}"/>
    <cellStyle name="Input 5 3" xfId="5194" xr:uid="{00000000-0005-0000-0000-000000140000}"/>
    <cellStyle name="Input 5 4" xfId="5195" xr:uid="{00000000-0005-0000-0000-000001140000}"/>
    <cellStyle name="Input 5 5" xfId="5196" xr:uid="{00000000-0005-0000-0000-000002140000}"/>
    <cellStyle name="Input 50" xfId="5197" xr:uid="{00000000-0005-0000-0000-000003140000}"/>
    <cellStyle name="Input 51" xfId="5198" xr:uid="{00000000-0005-0000-0000-000004140000}"/>
    <cellStyle name="Input 6" xfId="5199" xr:uid="{00000000-0005-0000-0000-000005140000}"/>
    <cellStyle name="Input 6 2" xfId="5200" xr:uid="{00000000-0005-0000-0000-000006140000}"/>
    <cellStyle name="Input 6 2 2" xfId="5201" xr:uid="{00000000-0005-0000-0000-000007140000}"/>
    <cellStyle name="Input 6 2 3" xfId="5202" xr:uid="{00000000-0005-0000-0000-000008140000}"/>
    <cellStyle name="Input 6 3" xfId="5203" xr:uid="{00000000-0005-0000-0000-000009140000}"/>
    <cellStyle name="Input 6 4" xfId="5204" xr:uid="{00000000-0005-0000-0000-00000A140000}"/>
    <cellStyle name="Input 7" xfId="5205" xr:uid="{00000000-0005-0000-0000-00000B140000}"/>
    <cellStyle name="Input 7 2" xfId="5206" xr:uid="{00000000-0005-0000-0000-00000C140000}"/>
    <cellStyle name="Input 7 2 2" xfId="5207" xr:uid="{00000000-0005-0000-0000-00000D140000}"/>
    <cellStyle name="Input 7 2 3" xfId="5208" xr:uid="{00000000-0005-0000-0000-00000E140000}"/>
    <cellStyle name="Input 7 3" xfId="5209" xr:uid="{00000000-0005-0000-0000-00000F140000}"/>
    <cellStyle name="Input 7 4" xfId="5210" xr:uid="{00000000-0005-0000-0000-000010140000}"/>
    <cellStyle name="Input 8" xfId="5211" xr:uid="{00000000-0005-0000-0000-000011140000}"/>
    <cellStyle name="Input 8 2" xfId="5212" xr:uid="{00000000-0005-0000-0000-000012140000}"/>
    <cellStyle name="Input 8 2 2" xfId="5213" xr:uid="{00000000-0005-0000-0000-000013140000}"/>
    <cellStyle name="Input 8 2 3" xfId="5214" xr:uid="{00000000-0005-0000-0000-000014140000}"/>
    <cellStyle name="Input 8 3" xfId="5215" xr:uid="{00000000-0005-0000-0000-000015140000}"/>
    <cellStyle name="Input 8 4" xfId="5216" xr:uid="{00000000-0005-0000-0000-000016140000}"/>
    <cellStyle name="Input 9" xfId="5217" xr:uid="{00000000-0005-0000-0000-000017140000}"/>
    <cellStyle name="Input 9 2" xfId="5218" xr:uid="{00000000-0005-0000-0000-000018140000}"/>
    <cellStyle name="Input 9 2 2" xfId="5219" xr:uid="{00000000-0005-0000-0000-000019140000}"/>
    <cellStyle name="Input 9 2 3" xfId="5220" xr:uid="{00000000-0005-0000-0000-00001A140000}"/>
    <cellStyle name="Input 9 3" xfId="5221" xr:uid="{00000000-0005-0000-0000-00001B140000}"/>
    <cellStyle name="Input 9 4" xfId="5222" xr:uid="{00000000-0005-0000-0000-00001C140000}"/>
    <cellStyle name="Input cells" xfId="5223" xr:uid="{00000000-0005-0000-0000-00001D140000}"/>
    <cellStyle name="Input_894" xfId="5224" xr:uid="{00000000-0005-0000-0000-00001E140000}"/>
    <cellStyle name="LABEL Normal" xfId="5225" xr:uid="{00000000-0005-0000-0000-00001F140000}"/>
    <cellStyle name="LABEL Note" xfId="5226" xr:uid="{00000000-0005-0000-0000-000020140000}"/>
    <cellStyle name="LABEL Units" xfId="5227" xr:uid="{00000000-0005-0000-0000-000021140000}"/>
    <cellStyle name="Linked Cell" xfId="5228" xr:uid="{00000000-0005-0000-0000-000022140000}"/>
    <cellStyle name="Linked Cell 2" xfId="5229" xr:uid="{00000000-0005-0000-0000-000023140000}"/>
    <cellStyle name="Linked Cell_Параметры" xfId="5230" xr:uid="{00000000-0005-0000-0000-000024140000}"/>
    <cellStyle name="Moneda [0]_VERA" xfId="5231" xr:uid="{00000000-0005-0000-0000-000025140000}"/>
    <cellStyle name="Moneda_VERA" xfId="5232" xr:uid="{00000000-0005-0000-0000-000026140000}"/>
    <cellStyle name="Neutral" xfId="5233" xr:uid="{00000000-0005-0000-0000-000027140000}"/>
    <cellStyle name="Neutral 2" xfId="5234" xr:uid="{00000000-0005-0000-0000-000028140000}"/>
    <cellStyle name="Normal" xfId="0" builtinId="0"/>
    <cellStyle name="Normal - Style1" xfId="5235" xr:uid="{00000000-0005-0000-0000-00002A140000}"/>
    <cellStyle name="Normal - Style1 2" xfId="5236" xr:uid="{00000000-0005-0000-0000-00002B140000}"/>
    <cellStyle name="normal 10" xfId="5237" xr:uid="{00000000-0005-0000-0000-00002C140000}"/>
    <cellStyle name="normal 10 2" xfId="5238" xr:uid="{00000000-0005-0000-0000-00002D140000}"/>
    <cellStyle name="Normal 10 3" xfId="5239" xr:uid="{00000000-0005-0000-0000-00002E140000}"/>
    <cellStyle name="Normal 10 4" xfId="5240" xr:uid="{00000000-0005-0000-0000-00002F140000}"/>
    <cellStyle name="normal 10_724" xfId="5241" xr:uid="{00000000-0005-0000-0000-000030140000}"/>
    <cellStyle name="normal 100" xfId="5242" xr:uid="{00000000-0005-0000-0000-000031140000}"/>
    <cellStyle name="normal 101" xfId="5243" xr:uid="{00000000-0005-0000-0000-000032140000}"/>
    <cellStyle name="normal 102" xfId="5244" xr:uid="{00000000-0005-0000-0000-000033140000}"/>
    <cellStyle name="normal 103" xfId="5245" xr:uid="{00000000-0005-0000-0000-000034140000}"/>
    <cellStyle name="normal 104" xfId="5246" xr:uid="{00000000-0005-0000-0000-000035140000}"/>
    <cellStyle name="normal 105" xfId="5247" xr:uid="{00000000-0005-0000-0000-000036140000}"/>
    <cellStyle name="normal 106" xfId="5248" xr:uid="{00000000-0005-0000-0000-000037140000}"/>
    <cellStyle name="normal 107" xfId="5249" xr:uid="{00000000-0005-0000-0000-000038140000}"/>
    <cellStyle name="normal 108" xfId="5250" xr:uid="{00000000-0005-0000-0000-000039140000}"/>
    <cellStyle name="normal 109" xfId="5251" xr:uid="{00000000-0005-0000-0000-00003A140000}"/>
    <cellStyle name="normal 11" xfId="5252" xr:uid="{00000000-0005-0000-0000-00003B140000}"/>
    <cellStyle name="normal 11 2" xfId="5253" xr:uid="{00000000-0005-0000-0000-00003C140000}"/>
    <cellStyle name="Normal 11 3" xfId="5254" xr:uid="{00000000-0005-0000-0000-00003D140000}"/>
    <cellStyle name="Normal 11 4" xfId="5255" xr:uid="{00000000-0005-0000-0000-00003E140000}"/>
    <cellStyle name="normal 11_724" xfId="5256" xr:uid="{00000000-0005-0000-0000-00003F140000}"/>
    <cellStyle name="normal 110" xfId="5257" xr:uid="{00000000-0005-0000-0000-000040140000}"/>
    <cellStyle name="normal 111" xfId="5258" xr:uid="{00000000-0005-0000-0000-000041140000}"/>
    <cellStyle name="normal 112" xfId="5259" xr:uid="{00000000-0005-0000-0000-000042140000}"/>
    <cellStyle name="normal 113" xfId="5260" xr:uid="{00000000-0005-0000-0000-000043140000}"/>
    <cellStyle name="normal 114" xfId="5261" xr:uid="{00000000-0005-0000-0000-000044140000}"/>
    <cellStyle name="normal 115" xfId="5262" xr:uid="{00000000-0005-0000-0000-000045140000}"/>
    <cellStyle name="normal 116" xfId="5263" xr:uid="{00000000-0005-0000-0000-000046140000}"/>
    <cellStyle name="normal 117" xfId="5264" xr:uid="{00000000-0005-0000-0000-000047140000}"/>
    <cellStyle name="normal 118" xfId="5265" xr:uid="{00000000-0005-0000-0000-000048140000}"/>
    <cellStyle name="normal 119" xfId="5266" xr:uid="{00000000-0005-0000-0000-000049140000}"/>
    <cellStyle name="normal 12" xfId="5267" xr:uid="{00000000-0005-0000-0000-00004A140000}"/>
    <cellStyle name="normal 12 2" xfId="5268" xr:uid="{00000000-0005-0000-0000-00004B140000}"/>
    <cellStyle name="Normal 12 3" xfId="5269" xr:uid="{00000000-0005-0000-0000-00004C140000}"/>
    <cellStyle name="Normal 12 4" xfId="5270" xr:uid="{00000000-0005-0000-0000-00004D140000}"/>
    <cellStyle name="normal 12_724" xfId="5271" xr:uid="{00000000-0005-0000-0000-00004E140000}"/>
    <cellStyle name="normal 120" xfId="5272" xr:uid="{00000000-0005-0000-0000-00004F140000}"/>
    <cellStyle name="normal 121" xfId="5273" xr:uid="{00000000-0005-0000-0000-000050140000}"/>
    <cellStyle name="normal 122" xfId="5274" xr:uid="{00000000-0005-0000-0000-000051140000}"/>
    <cellStyle name="normal 123" xfId="5275" xr:uid="{00000000-0005-0000-0000-000052140000}"/>
    <cellStyle name="normal 124" xfId="5276" xr:uid="{00000000-0005-0000-0000-000053140000}"/>
    <cellStyle name="normal 125" xfId="5277" xr:uid="{00000000-0005-0000-0000-000054140000}"/>
    <cellStyle name="normal 126" xfId="5278" xr:uid="{00000000-0005-0000-0000-000055140000}"/>
    <cellStyle name="normal 127" xfId="5279" xr:uid="{00000000-0005-0000-0000-000056140000}"/>
    <cellStyle name="normal 128" xfId="5280" xr:uid="{00000000-0005-0000-0000-000057140000}"/>
    <cellStyle name="normal 129" xfId="5281" xr:uid="{00000000-0005-0000-0000-000058140000}"/>
    <cellStyle name="normal 13" xfId="5282" xr:uid="{00000000-0005-0000-0000-000059140000}"/>
    <cellStyle name="normal 13 2" xfId="5283" xr:uid="{00000000-0005-0000-0000-00005A140000}"/>
    <cellStyle name="Normal 13 3" xfId="5284" xr:uid="{00000000-0005-0000-0000-00005B140000}"/>
    <cellStyle name="Normal 13 4" xfId="5285" xr:uid="{00000000-0005-0000-0000-00005C140000}"/>
    <cellStyle name="normal 13_724" xfId="5286" xr:uid="{00000000-0005-0000-0000-00005D140000}"/>
    <cellStyle name="normal 130" xfId="5287" xr:uid="{00000000-0005-0000-0000-00005E140000}"/>
    <cellStyle name="normal 131" xfId="5288" xr:uid="{00000000-0005-0000-0000-00005F140000}"/>
    <cellStyle name="normal 132" xfId="5289" xr:uid="{00000000-0005-0000-0000-000060140000}"/>
    <cellStyle name="normal 133" xfId="5290" xr:uid="{00000000-0005-0000-0000-000061140000}"/>
    <cellStyle name="normal 134" xfId="5291" xr:uid="{00000000-0005-0000-0000-000062140000}"/>
    <cellStyle name="normal 135" xfId="5292" xr:uid="{00000000-0005-0000-0000-000063140000}"/>
    <cellStyle name="normal 136" xfId="5293" xr:uid="{00000000-0005-0000-0000-000064140000}"/>
    <cellStyle name="normal 137" xfId="5294" xr:uid="{00000000-0005-0000-0000-000065140000}"/>
    <cellStyle name="normal 138" xfId="5295" xr:uid="{00000000-0005-0000-0000-000066140000}"/>
    <cellStyle name="normal 139" xfId="5296" xr:uid="{00000000-0005-0000-0000-000067140000}"/>
    <cellStyle name="normal 14" xfId="5297" xr:uid="{00000000-0005-0000-0000-000068140000}"/>
    <cellStyle name="normal 14 2" xfId="5298" xr:uid="{00000000-0005-0000-0000-000069140000}"/>
    <cellStyle name="Normal 14 3" xfId="5299" xr:uid="{00000000-0005-0000-0000-00006A140000}"/>
    <cellStyle name="Normal 14 4" xfId="5300" xr:uid="{00000000-0005-0000-0000-00006B140000}"/>
    <cellStyle name="normal 14_724" xfId="5301" xr:uid="{00000000-0005-0000-0000-00006C140000}"/>
    <cellStyle name="normal 140" xfId="5302" xr:uid="{00000000-0005-0000-0000-00006D140000}"/>
    <cellStyle name="normal 141" xfId="5303" xr:uid="{00000000-0005-0000-0000-00006E140000}"/>
    <cellStyle name="normal 142" xfId="5304" xr:uid="{00000000-0005-0000-0000-00006F140000}"/>
    <cellStyle name="normal 143" xfId="5305" xr:uid="{00000000-0005-0000-0000-000070140000}"/>
    <cellStyle name="normal 144" xfId="5306" xr:uid="{00000000-0005-0000-0000-000071140000}"/>
    <cellStyle name="normal 145" xfId="5307" xr:uid="{00000000-0005-0000-0000-000072140000}"/>
    <cellStyle name="normal 146" xfId="5308" xr:uid="{00000000-0005-0000-0000-000073140000}"/>
    <cellStyle name="normal 147" xfId="5309" xr:uid="{00000000-0005-0000-0000-000074140000}"/>
    <cellStyle name="normal 148" xfId="5310" xr:uid="{00000000-0005-0000-0000-000075140000}"/>
    <cellStyle name="normal 149" xfId="5311" xr:uid="{00000000-0005-0000-0000-000076140000}"/>
    <cellStyle name="normal 15" xfId="5312" xr:uid="{00000000-0005-0000-0000-000077140000}"/>
    <cellStyle name="normal 15 2" xfId="5313" xr:uid="{00000000-0005-0000-0000-000078140000}"/>
    <cellStyle name="Normal 15 3" xfId="5314" xr:uid="{00000000-0005-0000-0000-000079140000}"/>
    <cellStyle name="Normal 15 4" xfId="5315" xr:uid="{00000000-0005-0000-0000-00007A140000}"/>
    <cellStyle name="normal 15_724" xfId="5316" xr:uid="{00000000-0005-0000-0000-00007B140000}"/>
    <cellStyle name="normal 150" xfId="5317" xr:uid="{00000000-0005-0000-0000-00007C140000}"/>
    <cellStyle name="normal 151" xfId="5318" xr:uid="{00000000-0005-0000-0000-00007D140000}"/>
    <cellStyle name="normal 152" xfId="5319" xr:uid="{00000000-0005-0000-0000-00007E140000}"/>
    <cellStyle name="normal 153" xfId="5320" xr:uid="{00000000-0005-0000-0000-00007F140000}"/>
    <cellStyle name="normal 154" xfId="5321" xr:uid="{00000000-0005-0000-0000-000080140000}"/>
    <cellStyle name="normal 155" xfId="5322" xr:uid="{00000000-0005-0000-0000-000081140000}"/>
    <cellStyle name="normal 156" xfId="5323" xr:uid="{00000000-0005-0000-0000-000082140000}"/>
    <cellStyle name="normal 157" xfId="5324" xr:uid="{00000000-0005-0000-0000-000083140000}"/>
    <cellStyle name="normal 158" xfId="5325" xr:uid="{00000000-0005-0000-0000-000084140000}"/>
    <cellStyle name="normal 159" xfId="5326" xr:uid="{00000000-0005-0000-0000-000085140000}"/>
    <cellStyle name="normal 16" xfId="5327" xr:uid="{00000000-0005-0000-0000-000086140000}"/>
    <cellStyle name="normal 16 2" xfId="5328" xr:uid="{00000000-0005-0000-0000-000087140000}"/>
    <cellStyle name="Normal 16 3" xfId="5329" xr:uid="{00000000-0005-0000-0000-000088140000}"/>
    <cellStyle name="Normal 16 4" xfId="5330" xr:uid="{00000000-0005-0000-0000-000089140000}"/>
    <cellStyle name="normal 16_724" xfId="5331" xr:uid="{00000000-0005-0000-0000-00008A140000}"/>
    <cellStyle name="normal 160" xfId="5332" xr:uid="{00000000-0005-0000-0000-00008B140000}"/>
    <cellStyle name="normal 161" xfId="5333" xr:uid="{00000000-0005-0000-0000-00008C140000}"/>
    <cellStyle name="normal 162" xfId="5334" xr:uid="{00000000-0005-0000-0000-00008D140000}"/>
    <cellStyle name="normal 163" xfId="5335" xr:uid="{00000000-0005-0000-0000-00008E140000}"/>
    <cellStyle name="normal 164" xfId="5336" xr:uid="{00000000-0005-0000-0000-00008F140000}"/>
    <cellStyle name="normal 165" xfId="5337" xr:uid="{00000000-0005-0000-0000-000090140000}"/>
    <cellStyle name="normal 166" xfId="5338" xr:uid="{00000000-0005-0000-0000-000091140000}"/>
    <cellStyle name="normal 167" xfId="5339" xr:uid="{00000000-0005-0000-0000-000092140000}"/>
    <cellStyle name="normal 168" xfId="5340" xr:uid="{00000000-0005-0000-0000-000093140000}"/>
    <cellStyle name="normal 169" xfId="5341" xr:uid="{00000000-0005-0000-0000-000094140000}"/>
    <cellStyle name="normal 17" xfId="5342" xr:uid="{00000000-0005-0000-0000-000095140000}"/>
    <cellStyle name="normal 17 2" xfId="5343" xr:uid="{00000000-0005-0000-0000-000096140000}"/>
    <cellStyle name="Normal 17 3" xfId="5344" xr:uid="{00000000-0005-0000-0000-000097140000}"/>
    <cellStyle name="Normal 17 4" xfId="5345" xr:uid="{00000000-0005-0000-0000-000098140000}"/>
    <cellStyle name="normal 17_724" xfId="5346" xr:uid="{00000000-0005-0000-0000-000099140000}"/>
    <cellStyle name="normal 170" xfId="5347" xr:uid="{00000000-0005-0000-0000-00009A140000}"/>
    <cellStyle name="normal 171" xfId="5348" xr:uid="{00000000-0005-0000-0000-00009B140000}"/>
    <cellStyle name="normal 172" xfId="5349" xr:uid="{00000000-0005-0000-0000-00009C140000}"/>
    <cellStyle name="normal 173" xfId="5350" xr:uid="{00000000-0005-0000-0000-00009D140000}"/>
    <cellStyle name="normal 174" xfId="5351" xr:uid="{00000000-0005-0000-0000-00009E140000}"/>
    <cellStyle name="normal 175" xfId="5352" xr:uid="{00000000-0005-0000-0000-00009F140000}"/>
    <cellStyle name="normal 176" xfId="5353" xr:uid="{00000000-0005-0000-0000-0000A0140000}"/>
    <cellStyle name="normal 177" xfId="5354" xr:uid="{00000000-0005-0000-0000-0000A1140000}"/>
    <cellStyle name="normal 178" xfId="5355" xr:uid="{00000000-0005-0000-0000-0000A2140000}"/>
    <cellStyle name="normal 179" xfId="5356" xr:uid="{00000000-0005-0000-0000-0000A3140000}"/>
    <cellStyle name="normal 18" xfId="5357" xr:uid="{00000000-0005-0000-0000-0000A4140000}"/>
    <cellStyle name="normal 18 2" xfId="5358" xr:uid="{00000000-0005-0000-0000-0000A5140000}"/>
    <cellStyle name="Normal 18 3" xfId="5359" xr:uid="{00000000-0005-0000-0000-0000A6140000}"/>
    <cellStyle name="Normal 18 4" xfId="5360" xr:uid="{00000000-0005-0000-0000-0000A7140000}"/>
    <cellStyle name="normal 18_724" xfId="5361" xr:uid="{00000000-0005-0000-0000-0000A8140000}"/>
    <cellStyle name="normal 180" xfId="5362" xr:uid="{00000000-0005-0000-0000-0000A9140000}"/>
    <cellStyle name="normal 181" xfId="5363" xr:uid="{00000000-0005-0000-0000-0000AA140000}"/>
    <cellStyle name="normal 182" xfId="5364" xr:uid="{00000000-0005-0000-0000-0000AB140000}"/>
    <cellStyle name="normal 183" xfId="5365" xr:uid="{00000000-0005-0000-0000-0000AC140000}"/>
    <cellStyle name="normal 184" xfId="5366" xr:uid="{00000000-0005-0000-0000-0000AD140000}"/>
    <cellStyle name="normal 185" xfId="5367" xr:uid="{00000000-0005-0000-0000-0000AE140000}"/>
    <cellStyle name="normal 186" xfId="5368" xr:uid="{00000000-0005-0000-0000-0000AF140000}"/>
    <cellStyle name="normal 187" xfId="5369" xr:uid="{00000000-0005-0000-0000-0000B0140000}"/>
    <cellStyle name="normal 188" xfId="5370" xr:uid="{00000000-0005-0000-0000-0000B1140000}"/>
    <cellStyle name="normal 189" xfId="5371" xr:uid="{00000000-0005-0000-0000-0000B2140000}"/>
    <cellStyle name="normal 19" xfId="5372" xr:uid="{00000000-0005-0000-0000-0000B3140000}"/>
    <cellStyle name="Normal 19 2" xfId="5373" xr:uid="{00000000-0005-0000-0000-0000B4140000}"/>
    <cellStyle name="normal 190" xfId="5374" xr:uid="{00000000-0005-0000-0000-0000B5140000}"/>
    <cellStyle name="normal 191" xfId="5375" xr:uid="{00000000-0005-0000-0000-0000B6140000}"/>
    <cellStyle name="normal 192" xfId="5376" xr:uid="{00000000-0005-0000-0000-0000B7140000}"/>
    <cellStyle name="normal 193" xfId="5377" xr:uid="{00000000-0005-0000-0000-0000B8140000}"/>
    <cellStyle name="normal 194" xfId="5378" xr:uid="{00000000-0005-0000-0000-0000B9140000}"/>
    <cellStyle name="normal 195" xfId="5379" xr:uid="{00000000-0005-0000-0000-0000BA140000}"/>
    <cellStyle name="normal 196" xfId="5380" xr:uid="{00000000-0005-0000-0000-0000BB140000}"/>
    <cellStyle name="normal 197" xfId="5381" xr:uid="{00000000-0005-0000-0000-0000BC140000}"/>
    <cellStyle name="normal 198" xfId="5382" xr:uid="{00000000-0005-0000-0000-0000BD140000}"/>
    <cellStyle name="normal 199" xfId="5383" xr:uid="{00000000-0005-0000-0000-0000BE140000}"/>
    <cellStyle name="normal 2" xfId="5384" xr:uid="{00000000-0005-0000-0000-0000BF140000}"/>
    <cellStyle name="Normal 2 2" xfId="5385" xr:uid="{00000000-0005-0000-0000-0000C0140000}"/>
    <cellStyle name="Normal 2 2 2" xfId="5386" xr:uid="{00000000-0005-0000-0000-0000C1140000}"/>
    <cellStyle name="Normal 2 3" xfId="5387" xr:uid="{00000000-0005-0000-0000-0000C2140000}"/>
    <cellStyle name="normal 2 3 2" xfId="5388" xr:uid="{00000000-0005-0000-0000-0000C3140000}"/>
    <cellStyle name="Normal 2 4" xfId="5389" xr:uid="{00000000-0005-0000-0000-0000C4140000}"/>
    <cellStyle name="normal 2 4 2" xfId="5390" xr:uid="{00000000-0005-0000-0000-0000C5140000}"/>
    <cellStyle name="Normal 2 5" xfId="5391" xr:uid="{00000000-0005-0000-0000-0000C6140000}"/>
    <cellStyle name="Normal 2 6" xfId="5392" xr:uid="{00000000-0005-0000-0000-0000C7140000}"/>
    <cellStyle name="Normal 2_724" xfId="5393" xr:uid="{00000000-0005-0000-0000-0000C8140000}"/>
    <cellStyle name="normal 20" xfId="5394" xr:uid="{00000000-0005-0000-0000-0000C9140000}"/>
    <cellStyle name="Normal 20 2" xfId="5395" xr:uid="{00000000-0005-0000-0000-0000CA140000}"/>
    <cellStyle name="normal 200" xfId="5396" xr:uid="{00000000-0005-0000-0000-0000CB140000}"/>
    <cellStyle name="normal 201" xfId="5397" xr:uid="{00000000-0005-0000-0000-0000CC140000}"/>
    <cellStyle name="normal 202" xfId="5398" xr:uid="{00000000-0005-0000-0000-0000CD140000}"/>
    <cellStyle name="normal 203" xfId="5399" xr:uid="{00000000-0005-0000-0000-0000CE140000}"/>
    <cellStyle name="normal 204" xfId="5400" xr:uid="{00000000-0005-0000-0000-0000CF140000}"/>
    <cellStyle name="normal 205" xfId="5401" xr:uid="{00000000-0005-0000-0000-0000D0140000}"/>
    <cellStyle name="normal 206" xfId="5402" xr:uid="{00000000-0005-0000-0000-0000D1140000}"/>
    <cellStyle name="normal 207" xfId="5403" xr:uid="{00000000-0005-0000-0000-0000D2140000}"/>
    <cellStyle name="normal 208" xfId="5404" xr:uid="{00000000-0005-0000-0000-0000D3140000}"/>
    <cellStyle name="normal 209" xfId="5405" xr:uid="{00000000-0005-0000-0000-0000D4140000}"/>
    <cellStyle name="normal 21" xfId="5406" xr:uid="{00000000-0005-0000-0000-0000D5140000}"/>
    <cellStyle name="Normal 21 2" xfId="5407" xr:uid="{00000000-0005-0000-0000-0000D6140000}"/>
    <cellStyle name="normal 210" xfId="5408" xr:uid="{00000000-0005-0000-0000-0000D7140000}"/>
    <cellStyle name="normal 211" xfId="5409" xr:uid="{00000000-0005-0000-0000-0000D8140000}"/>
    <cellStyle name="normal 212" xfId="5410" xr:uid="{00000000-0005-0000-0000-0000D9140000}"/>
    <cellStyle name="normal 213" xfId="5411" xr:uid="{00000000-0005-0000-0000-0000DA140000}"/>
    <cellStyle name="normal 214" xfId="5412" xr:uid="{00000000-0005-0000-0000-0000DB140000}"/>
    <cellStyle name="normal 215" xfId="5413" xr:uid="{00000000-0005-0000-0000-0000DC140000}"/>
    <cellStyle name="normal 216" xfId="5414" xr:uid="{00000000-0005-0000-0000-0000DD140000}"/>
    <cellStyle name="normal 217" xfId="5415" xr:uid="{00000000-0005-0000-0000-0000DE140000}"/>
    <cellStyle name="normal 218" xfId="5416" xr:uid="{00000000-0005-0000-0000-0000DF140000}"/>
    <cellStyle name="normal 219" xfId="5417" xr:uid="{00000000-0005-0000-0000-0000E0140000}"/>
    <cellStyle name="normal 22" xfId="5418" xr:uid="{00000000-0005-0000-0000-0000E1140000}"/>
    <cellStyle name="Normal 22 2" xfId="5419" xr:uid="{00000000-0005-0000-0000-0000E2140000}"/>
    <cellStyle name="normal 220" xfId="5420" xr:uid="{00000000-0005-0000-0000-0000E3140000}"/>
    <cellStyle name="normal 221" xfId="5421" xr:uid="{00000000-0005-0000-0000-0000E4140000}"/>
    <cellStyle name="normal 222" xfId="5422" xr:uid="{00000000-0005-0000-0000-0000E5140000}"/>
    <cellStyle name="normal 223" xfId="5423" xr:uid="{00000000-0005-0000-0000-0000E6140000}"/>
    <cellStyle name="normal 224" xfId="5424" xr:uid="{00000000-0005-0000-0000-0000E7140000}"/>
    <cellStyle name="normal 225" xfId="5425" xr:uid="{00000000-0005-0000-0000-0000E8140000}"/>
    <cellStyle name="normal 226" xfId="5426" xr:uid="{00000000-0005-0000-0000-0000E9140000}"/>
    <cellStyle name="normal 227" xfId="5427" xr:uid="{00000000-0005-0000-0000-0000EA140000}"/>
    <cellStyle name="normal 228" xfId="5428" xr:uid="{00000000-0005-0000-0000-0000EB140000}"/>
    <cellStyle name="normal 229" xfId="5429" xr:uid="{00000000-0005-0000-0000-0000EC140000}"/>
    <cellStyle name="normal 23" xfId="5430" xr:uid="{00000000-0005-0000-0000-0000ED140000}"/>
    <cellStyle name="Normal 23 2" xfId="5431" xr:uid="{00000000-0005-0000-0000-0000EE140000}"/>
    <cellStyle name="normal 230" xfId="5432" xr:uid="{00000000-0005-0000-0000-0000EF140000}"/>
    <cellStyle name="normal 231" xfId="5433" xr:uid="{00000000-0005-0000-0000-0000F0140000}"/>
    <cellStyle name="normal 232" xfId="5434" xr:uid="{00000000-0005-0000-0000-0000F1140000}"/>
    <cellStyle name="normal 233" xfId="5435" xr:uid="{00000000-0005-0000-0000-0000F2140000}"/>
    <cellStyle name="normal 234" xfId="5436" xr:uid="{00000000-0005-0000-0000-0000F3140000}"/>
    <cellStyle name="Normal 235" xfId="32397" xr:uid="{00000000-0005-0000-0000-0000F4140000}"/>
    <cellStyle name="Normal 236" xfId="32401" xr:uid="{00000000-0005-0000-0000-0000F5140000}"/>
    <cellStyle name="normal 24" xfId="5437" xr:uid="{00000000-0005-0000-0000-0000F6140000}"/>
    <cellStyle name="Normal 24 2" xfId="5438" xr:uid="{00000000-0005-0000-0000-0000F7140000}"/>
    <cellStyle name="normal 25" xfId="5439" xr:uid="{00000000-0005-0000-0000-0000F8140000}"/>
    <cellStyle name="Normal 25 2" xfId="5440" xr:uid="{00000000-0005-0000-0000-0000F9140000}"/>
    <cellStyle name="normal 26" xfId="5441" xr:uid="{00000000-0005-0000-0000-0000FA140000}"/>
    <cellStyle name="Normal 26 2" xfId="5442" xr:uid="{00000000-0005-0000-0000-0000FB140000}"/>
    <cellStyle name="normal 27" xfId="5443" xr:uid="{00000000-0005-0000-0000-0000FC140000}"/>
    <cellStyle name="Normal 27 2" xfId="5444" xr:uid="{00000000-0005-0000-0000-0000FD140000}"/>
    <cellStyle name="normal 28" xfId="5445" xr:uid="{00000000-0005-0000-0000-0000FE140000}"/>
    <cellStyle name="Normal 28 2" xfId="5446" xr:uid="{00000000-0005-0000-0000-0000FF140000}"/>
    <cellStyle name="normal 29" xfId="5447" xr:uid="{00000000-0005-0000-0000-000000150000}"/>
    <cellStyle name="Normal 29 2" xfId="5448" xr:uid="{00000000-0005-0000-0000-000001150000}"/>
    <cellStyle name="normal 3" xfId="5449" xr:uid="{00000000-0005-0000-0000-000002150000}"/>
    <cellStyle name="Normal 3 10" xfId="5450" xr:uid="{00000000-0005-0000-0000-000003150000}"/>
    <cellStyle name="Normal 3 11" xfId="5451" xr:uid="{00000000-0005-0000-0000-000004150000}"/>
    <cellStyle name="Normal 3 2" xfId="5452" xr:uid="{00000000-0005-0000-0000-000005150000}"/>
    <cellStyle name="normal 3 2 2" xfId="5453" xr:uid="{00000000-0005-0000-0000-000006150000}"/>
    <cellStyle name="Normal 3 2 3" xfId="5454" xr:uid="{00000000-0005-0000-0000-000007150000}"/>
    <cellStyle name="Normal 3 2 4" xfId="5455" xr:uid="{00000000-0005-0000-0000-000008150000}"/>
    <cellStyle name="Normal 3 3" xfId="5456" xr:uid="{00000000-0005-0000-0000-000009150000}"/>
    <cellStyle name="Normal 3 3 2" xfId="5457" xr:uid="{00000000-0005-0000-0000-00000A150000}"/>
    <cellStyle name="Normal 3 4" xfId="5458" xr:uid="{00000000-0005-0000-0000-00000B150000}"/>
    <cellStyle name="Normal 3 5" xfId="5459" xr:uid="{00000000-0005-0000-0000-00000C150000}"/>
    <cellStyle name="Normal 3 6" xfId="5460" xr:uid="{00000000-0005-0000-0000-00000D150000}"/>
    <cellStyle name="Normal 3 7" xfId="5461" xr:uid="{00000000-0005-0000-0000-00000E150000}"/>
    <cellStyle name="Normal 3 8" xfId="5462" xr:uid="{00000000-0005-0000-0000-00000F150000}"/>
    <cellStyle name="Normal 3 9" xfId="5463" xr:uid="{00000000-0005-0000-0000-000010150000}"/>
    <cellStyle name="Normal 3_Время" xfId="5464" xr:uid="{00000000-0005-0000-0000-000011150000}"/>
    <cellStyle name="normal 30" xfId="5465" xr:uid="{00000000-0005-0000-0000-000012150000}"/>
    <cellStyle name="Normal 30 2" xfId="5466" xr:uid="{00000000-0005-0000-0000-000013150000}"/>
    <cellStyle name="normal 31" xfId="5467" xr:uid="{00000000-0005-0000-0000-000014150000}"/>
    <cellStyle name="Normal 31 2" xfId="5468" xr:uid="{00000000-0005-0000-0000-000015150000}"/>
    <cellStyle name="normal 32" xfId="5469" xr:uid="{00000000-0005-0000-0000-000016150000}"/>
    <cellStyle name="Normal 32 2" xfId="5470" xr:uid="{00000000-0005-0000-0000-000017150000}"/>
    <cellStyle name="normal 33" xfId="5471" xr:uid="{00000000-0005-0000-0000-000018150000}"/>
    <cellStyle name="Normal 33 2" xfId="5472" xr:uid="{00000000-0005-0000-0000-000019150000}"/>
    <cellStyle name="normal 34" xfId="5473" xr:uid="{00000000-0005-0000-0000-00001A150000}"/>
    <cellStyle name="Normal 34 2" xfId="5474" xr:uid="{00000000-0005-0000-0000-00001B150000}"/>
    <cellStyle name="normal 35" xfId="5475" xr:uid="{00000000-0005-0000-0000-00001C150000}"/>
    <cellStyle name="Normal 35 2" xfId="5476" xr:uid="{00000000-0005-0000-0000-00001D150000}"/>
    <cellStyle name="normal 36" xfId="5477" xr:uid="{00000000-0005-0000-0000-00001E150000}"/>
    <cellStyle name="Normal 36 2" xfId="5478" xr:uid="{00000000-0005-0000-0000-00001F150000}"/>
    <cellStyle name="normal 37" xfId="5479" xr:uid="{00000000-0005-0000-0000-000020150000}"/>
    <cellStyle name="Normal 37 2" xfId="5480" xr:uid="{00000000-0005-0000-0000-000021150000}"/>
    <cellStyle name="normal 38" xfId="5481" xr:uid="{00000000-0005-0000-0000-000022150000}"/>
    <cellStyle name="Normal 38 2" xfId="5482" xr:uid="{00000000-0005-0000-0000-000023150000}"/>
    <cellStyle name="normal 39" xfId="5483" xr:uid="{00000000-0005-0000-0000-000024150000}"/>
    <cellStyle name="Normal 39 2" xfId="5484" xr:uid="{00000000-0005-0000-0000-000025150000}"/>
    <cellStyle name="normal 4" xfId="5485" xr:uid="{00000000-0005-0000-0000-000026150000}"/>
    <cellStyle name="Normal 4 2" xfId="5486" xr:uid="{00000000-0005-0000-0000-000027150000}"/>
    <cellStyle name="normal 4 2 2" xfId="5487" xr:uid="{00000000-0005-0000-0000-000028150000}"/>
    <cellStyle name="Normal 4 2 3" xfId="5488" xr:uid="{00000000-0005-0000-0000-000029150000}"/>
    <cellStyle name="Normal 4 2 4" xfId="5489" xr:uid="{00000000-0005-0000-0000-00002A150000}"/>
    <cellStyle name="Normal 4 3" xfId="5490" xr:uid="{00000000-0005-0000-0000-00002B150000}"/>
    <cellStyle name="Normal 4 4" xfId="5491" xr:uid="{00000000-0005-0000-0000-00002C150000}"/>
    <cellStyle name="Normal 4 5" xfId="5492" xr:uid="{00000000-0005-0000-0000-00002D150000}"/>
    <cellStyle name="Normal 4_Время" xfId="5493" xr:uid="{00000000-0005-0000-0000-00002E150000}"/>
    <cellStyle name="normal 40" xfId="5494" xr:uid="{00000000-0005-0000-0000-00002F150000}"/>
    <cellStyle name="Normal 40 2" xfId="5495" xr:uid="{00000000-0005-0000-0000-000030150000}"/>
    <cellStyle name="normal 41" xfId="5496" xr:uid="{00000000-0005-0000-0000-000031150000}"/>
    <cellStyle name="Normal 41 2" xfId="5497" xr:uid="{00000000-0005-0000-0000-000032150000}"/>
    <cellStyle name="normal 42" xfId="5498" xr:uid="{00000000-0005-0000-0000-000033150000}"/>
    <cellStyle name="Normal 42 2" xfId="5499" xr:uid="{00000000-0005-0000-0000-000034150000}"/>
    <cellStyle name="normal 43" xfId="5500" xr:uid="{00000000-0005-0000-0000-000035150000}"/>
    <cellStyle name="Normal 43 2" xfId="5501" xr:uid="{00000000-0005-0000-0000-000036150000}"/>
    <cellStyle name="normal 44" xfId="5502" xr:uid="{00000000-0005-0000-0000-000037150000}"/>
    <cellStyle name="Normal 44 2" xfId="5503" xr:uid="{00000000-0005-0000-0000-000038150000}"/>
    <cellStyle name="normal 45" xfId="5504" xr:uid="{00000000-0005-0000-0000-000039150000}"/>
    <cellStyle name="Normal 45 2" xfId="5505" xr:uid="{00000000-0005-0000-0000-00003A150000}"/>
    <cellStyle name="normal 46" xfId="5506" xr:uid="{00000000-0005-0000-0000-00003B150000}"/>
    <cellStyle name="Normal 46 2" xfId="5507" xr:uid="{00000000-0005-0000-0000-00003C150000}"/>
    <cellStyle name="normal 47" xfId="5508" xr:uid="{00000000-0005-0000-0000-00003D150000}"/>
    <cellStyle name="normal 48" xfId="5509" xr:uid="{00000000-0005-0000-0000-00003E150000}"/>
    <cellStyle name="normal 49" xfId="5510" xr:uid="{00000000-0005-0000-0000-00003F150000}"/>
    <cellStyle name="normal 5" xfId="5511" xr:uid="{00000000-0005-0000-0000-000040150000}"/>
    <cellStyle name="Normal 5 2" xfId="5512" xr:uid="{00000000-0005-0000-0000-000041150000}"/>
    <cellStyle name="Normal 5 2 2" xfId="5513" xr:uid="{00000000-0005-0000-0000-000042150000}"/>
    <cellStyle name="Normal 5 2 2 2" xfId="5514" xr:uid="{00000000-0005-0000-0000-000043150000}"/>
    <cellStyle name="Normal 5 2 3" xfId="5515" xr:uid="{00000000-0005-0000-0000-000044150000}"/>
    <cellStyle name="Normal 5 2 4" xfId="5516" xr:uid="{00000000-0005-0000-0000-000045150000}"/>
    <cellStyle name="normal 5 3" xfId="5517" xr:uid="{00000000-0005-0000-0000-000046150000}"/>
    <cellStyle name="normal 5 4" xfId="5518" xr:uid="{00000000-0005-0000-0000-000047150000}"/>
    <cellStyle name="Normal 5_Время" xfId="5519" xr:uid="{00000000-0005-0000-0000-000048150000}"/>
    <cellStyle name="normal 50" xfId="5520" xr:uid="{00000000-0005-0000-0000-000049150000}"/>
    <cellStyle name="normal 51" xfId="5521" xr:uid="{00000000-0005-0000-0000-00004A150000}"/>
    <cellStyle name="normal 52" xfId="5522" xr:uid="{00000000-0005-0000-0000-00004B150000}"/>
    <cellStyle name="normal 53" xfId="5523" xr:uid="{00000000-0005-0000-0000-00004C150000}"/>
    <cellStyle name="normal 54" xfId="5524" xr:uid="{00000000-0005-0000-0000-00004D150000}"/>
    <cellStyle name="normal 55" xfId="5525" xr:uid="{00000000-0005-0000-0000-00004E150000}"/>
    <cellStyle name="normal 56" xfId="5526" xr:uid="{00000000-0005-0000-0000-00004F150000}"/>
    <cellStyle name="normal 57" xfId="5527" xr:uid="{00000000-0005-0000-0000-000050150000}"/>
    <cellStyle name="normal 58" xfId="5528" xr:uid="{00000000-0005-0000-0000-000051150000}"/>
    <cellStyle name="normal 59" xfId="5529" xr:uid="{00000000-0005-0000-0000-000052150000}"/>
    <cellStyle name="normal 6" xfId="5530" xr:uid="{00000000-0005-0000-0000-000053150000}"/>
    <cellStyle name="Normal 6 2" xfId="5531" xr:uid="{00000000-0005-0000-0000-000054150000}"/>
    <cellStyle name="Normal 6 2 2" xfId="5532" xr:uid="{00000000-0005-0000-0000-000055150000}"/>
    <cellStyle name="Normal 6 3" xfId="5533" xr:uid="{00000000-0005-0000-0000-000056150000}"/>
    <cellStyle name="normal 6 3 2" xfId="5534" xr:uid="{00000000-0005-0000-0000-000057150000}"/>
    <cellStyle name="normal 6 4" xfId="5535" xr:uid="{00000000-0005-0000-0000-000058150000}"/>
    <cellStyle name="Normal 6_724" xfId="5536" xr:uid="{00000000-0005-0000-0000-000059150000}"/>
    <cellStyle name="normal 60" xfId="5537" xr:uid="{00000000-0005-0000-0000-00005A150000}"/>
    <cellStyle name="normal 61" xfId="5538" xr:uid="{00000000-0005-0000-0000-00005B150000}"/>
    <cellStyle name="normal 62" xfId="5539" xr:uid="{00000000-0005-0000-0000-00005C150000}"/>
    <cellStyle name="normal 63" xfId="5540" xr:uid="{00000000-0005-0000-0000-00005D150000}"/>
    <cellStyle name="normal 64" xfId="5541" xr:uid="{00000000-0005-0000-0000-00005E150000}"/>
    <cellStyle name="normal 65" xfId="5542" xr:uid="{00000000-0005-0000-0000-00005F150000}"/>
    <cellStyle name="normal 66" xfId="5543" xr:uid="{00000000-0005-0000-0000-000060150000}"/>
    <cellStyle name="normal 67" xfId="5544" xr:uid="{00000000-0005-0000-0000-000061150000}"/>
    <cellStyle name="normal 68" xfId="5545" xr:uid="{00000000-0005-0000-0000-000062150000}"/>
    <cellStyle name="normal 69" xfId="5546" xr:uid="{00000000-0005-0000-0000-000063150000}"/>
    <cellStyle name="normal 7" xfId="5547" xr:uid="{00000000-0005-0000-0000-000064150000}"/>
    <cellStyle name="Normal 7 2" xfId="5548" xr:uid="{00000000-0005-0000-0000-000065150000}"/>
    <cellStyle name="normal 7 2 2" xfId="5549" xr:uid="{00000000-0005-0000-0000-000066150000}"/>
    <cellStyle name="Normal 7 3" xfId="5550" xr:uid="{00000000-0005-0000-0000-000067150000}"/>
    <cellStyle name="Normal 7 4" xfId="5551" xr:uid="{00000000-0005-0000-0000-000068150000}"/>
    <cellStyle name="Normal 7 5" xfId="5552" xr:uid="{00000000-0005-0000-0000-000069150000}"/>
    <cellStyle name="normal 70" xfId="5553" xr:uid="{00000000-0005-0000-0000-00006A150000}"/>
    <cellStyle name="normal 71" xfId="5554" xr:uid="{00000000-0005-0000-0000-00006B150000}"/>
    <cellStyle name="normal 72" xfId="5555" xr:uid="{00000000-0005-0000-0000-00006C150000}"/>
    <cellStyle name="normal 73" xfId="5556" xr:uid="{00000000-0005-0000-0000-00006D150000}"/>
    <cellStyle name="normal 74" xfId="5557" xr:uid="{00000000-0005-0000-0000-00006E150000}"/>
    <cellStyle name="normal 75" xfId="5558" xr:uid="{00000000-0005-0000-0000-00006F150000}"/>
    <cellStyle name="normal 76" xfId="5559" xr:uid="{00000000-0005-0000-0000-000070150000}"/>
    <cellStyle name="normal 77" xfId="5560" xr:uid="{00000000-0005-0000-0000-000071150000}"/>
    <cellStyle name="normal 78" xfId="5561" xr:uid="{00000000-0005-0000-0000-000072150000}"/>
    <cellStyle name="normal 79" xfId="5562" xr:uid="{00000000-0005-0000-0000-000073150000}"/>
    <cellStyle name="normal 8" xfId="5563" xr:uid="{00000000-0005-0000-0000-000074150000}"/>
    <cellStyle name="normal 8 2" xfId="5564" xr:uid="{00000000-0005-0000-0000-000075150000}"/>
    <cellStyle name="Normal 8 3" xfId="5565" xr:uid="{00000000-0005-0000-0000-000076150000}"/>
    <cellStyle name="Normal 8 4" xfId="5566" xr:uid="{00000000-0005-0000-0000-000077150000}"/>
    <cellStyle name="normal 8_724" xfId="5567" xr:uid="{00000000-0005-0000-0000-000078150000}"/>
    <cellStyle name="normal 80" xfId="5568" xr:uid="{00000000-0005-0000-0000-000079150000}"/>
    <cellStyle name="normal 81" xfId="5569" xr:uid="{00000000-0005-0000-0000-00007A150000}"/>
    <cellStyle name="normal 82" xfId="5570" xr:uid="{00000000-0005-0000-0000-00007B150000}"/>
    <cellStyle name="normal 83" xfId="5571" xr:uid="{00000000-0005-0000-0000-00007C150000}"/>
    <cellStyle name="normal 84" xfId="5572" xr:uid="{00000000-0005-0000-0000-00007D150000}"/>
    <cellStyle name="normal 85" xfId="5573" xr:uid="{00000000-0005-0000-0000-00007E150000}"/>
    <cellStyle name="normal 86" xfId="5574" xr:uid="{00000000-0005-0000-0000-00007F150000}"/>
    <cellStyle name="normal 87" xfId="5575" xr:uid="{00000000-0005-0000-0000-000080150000}"/>
    <cellStyle name="normal 88" xfId="5576" xr:uid="{00000000-0005-0000-0000-000081150000}"/>
    <cellStyle name="normal 89" xfId="5577" xr:uid="{00000000-0005-0000-0000-000082150000}"/>
    <cellStyle name="normal 9" xfId="5578" xr:uid="{00000000-0005-0000-0000-000083150000}"/>
    <cellStyle name="normal 9 2" xfId="5579" xr:uid="{00000000-0005-0000-0000-000084150000}"/>
    <cellStyle name="Normal 9 3" xfId="5580" xr:uid="{00000000-0005-0000-0000-000085150000}"/>
    <cellStyle name="Normal 9 4" xfId="5581" xr:uid="{00000000-0005-0000-0000-000086150000}"/>
    <cellStyle name="normal 9_724" xfId="5582" xr:uid="{00000000-0005-0000-0000-000087150000}"/>
    <cellStyle name="normal 90" xfId="5583" xr:uid="{00000000-0005-0000-0000-000088150000}"/>
    <cellStyle name="normal 91" xfId="5584" xr:uid="{00000000-0005-0000-0000-000089150000}"/>
    <cellStyle name="normal 92" xfId="5585" xr:uid="{00000000-0005-0000-0000-00008A150000}"/>
    <cellStyle name="normal 93" xfId="5586" xr:uid="{00000000-0005-0000-0000-00008B150000}"/>
    <cellStyle name="normal 94" xfId="5587" xr:uid="{00000000-0005-0000-0000-00008C150000}"/>
    <cellStyle name="normal 95" xfId="5588" xr:uid="{00000000-0005-0000-0000-00008D150000}"/>
    <cellStyle name="normal 96" xfId="5589" xr:uid="{00000000-0005-0000-0000-00008E150000}"/>
    <cellStyle name="normal 97" xfId="5590" xr:uid="{00000000-0005-0000-0000-00008F150000}"/>
    <cellStyle name="normal 98" xfId="5591" xr:uid="{00000000-0005-0000-0000-000090150000}"/>
    <cellStyle name="normal 99" xfId="5592" xr:uid="{00000000-0005-0000-0000-000091150000}"/>
    <cellStyle name="normбlnм_laroux" xfId="5593" xr:uid="{00000000-0005-0000-0000-000093150000}"/>
    <cellStyle name="Note" xfId="5594" xr:uid="{00000000-0005-0000-0000-000094150000}"/>
    <cellStyle name="Note 2" xfId="5595" xr:uid="{00000000-0005-0000-0000-000095150000}"/>
    <cellStyle name="Note 2 2" xfId="5596" xr:uid="{00000000-0005-0000-0000-000096150000}"/>
    <cellStyle name="Note 2 2 2" xfId="5597" xr:uid="{00000000-0005-0000-0000-000097150000}"/>
    <cellStyle name="Note 2 2 2 2" xfId="5598" xr:uid="{00000000-0005-0000-0000-000098150000}"/>
    <cellStyle name="Note 2 2 2 2 2" xfId="5599" xr:uid="{00000000-0005-0000-0000-000099150000}"/>
    <cellStyle name="Note 2 2 2 3" xfId="5600" xr:uid="{00000000-0005-0000-0000-00009A150000}"/>
    <cellStyle name="Note 2 2 2 4" xfId="5601" xr:uid="{00000000-0005-0000-0000-00009B150000}"/>
    <cellStyle name="Note 2 2 3" xfId="5602" xr:uid="{00000000-0005-0000-0000-00009C150000}"/>
    <cellStyle name="Note 2 2 3 2" xfId="5603" xr:uid="{00000000-0005-0000-0000-00009D150000}"/>
    <cellStyle name="Note 2 2 3 2 2" xfId="5604" xr:uid="{00000000-0005-0000-0000-00009E150000}"/>
    <cellStyle name="Note 2 2 3 3" xfId="5605" xr:uid="{00000000-0005-0000-0000-00009F150000}"/>
    <cellStyle name="Note 2 2 3 4" xfId="5606" xr:uid="{00000000-0005-0000-0000-0000A0150000}"/>
    <cellStyle name="Note 2 2 4" xfId="5607" xr:uid="{00000000-0005-0000-0000-0000A1150000}"/>
    <cellStyle name="Note 2 2 4 2" xfId="5608" xr:uid="{00000000-0005-0000-0000-0000A2150000}"/>
    <cellStyle name="Note 2 2 5" xfId="5609" xr:uid="{00000000-0005-0000-0000-0000A3150000}"/>
    <cellStyle name="Note 2 2 6" xfId="5610" xr:uid="{00000000-0005-0000-0000-0000A4150000}"/>
    <cellStyle name="Note 2 3" xfId="5611" xr:uid="{00000000-0005-0000-0000-0000A5150000}"/>
    <cellStyle name="Note 2 3 2" xfId="5612" xr:uid="{00000000-0005-0000-0000-0000A6150000}"/>
    <cellStyle name="Note 2 3 2 2" xfId="5613" xr:uid="{00000000-0005-0000-0000-0000A7150000}"/>
    <cellStyle name="Note 2 3 3" xfId="5614" xr:uid="{00000000-0005-0000-0000-0000A8150000}"/>
    <cellStyle name="Note 2 3 4" xfId="5615" xr:uid="{00000000-0005-0000-0000-0000A9150000}"/>
    <cellStyle name="Note 2 4" xfId="5616" xr:uid="{00000000-0005-0000-0000-0000AA150000}"/>
    <cellStyle name="Note 2 4 2" xfId="5617" xr:uid="{00000000-0005-0000-0000-0000AB150000}"/>
    <cellStyle name="Note 2 4 2 2" xfId="5618" xr:uid="{00000000-0005-0000-0000-0000AC150000}"/>
    <cellStyle name="Note 2 4 3" xfId="5619" xr:uid="{00000000-0005-0000-0000-0000AD150000}"/>
    <cellStyle name="Note 2 4 4" xfId="5620" xr:uid="{00000000-0005-0000-0000-0000AE150000}"/>
    <cellStyle name="Note 2 5" xfId="5621" xr:uid="{00000000-0005-0000-0000-0000AF150000}"/>
    <cellStyle name="Note 2 5 2" xfId="5622" xr:uid="{00000000-0005-0000-0000-0000B0150000}"/>
    <cellStyle name="Note 2 5 3" xfId="5623" xr:uid="{00000000-0005-0000-0000-0000B1150000}"/>
    <cellStyle name="Note 2 6" xfId="5624" xr:uid="{00000000-0005-0000-0000-0000B2150000}"/>
    <cellStyle name="Note 2 7" xfId="5625" xr:uid="{00000000-0005-0000-0000-0000B3150000}"/>
    <cellStyle name="Note 2 8" xfId="5626" xr:uid="{00000000-0005-0000-0000-0000B4150000}"/>
    <cellStyle name="Note 3" xfId="5627" xr:uid="{00000000-0005-0000-0000-0000B5150000}"/>
    <cellStyle name="Note 3 2" xfId="5628" xr:uid="{00000000-0005-0000-0000-0000B6150000}"/>
    <cellStyle name="Note 3 2 2" xfId="5629" xr:uid="{00000000-0005-0000-0000-0000B7150000}"/>
    <cellStyle name="Note 3 2 2 2" xfId="5630" xr:uid="{00000000-0005-0000-0000-0000B8150000}"/>
    <cellStyle name="Note 3 2 3" xfId="5631" xr:uid="{00000000-0005-0000-0000-0000B9150000}"/>
    <cellStyle name="Note 3 2 4" xfId="5632" xr:uid="{00000000-0005-0000-0000-0000BA150000}"/>
    <cellStyle name="Note 3 3" xfId="5633" xr:uid="{00000000-0005-0000-0000-0000BB150000}"/>
    <cellStyle name="Note 3 3 2" xfId="5634" xr:uid="{00000000-0005-0000-0000-0000BC150000}"/>
    <cellStyle name="Note 3 3 2 2" xfId="5635" xr:uid="{00000000-0005-0000-0000-0000BD150000}"/>
    <cellStyle name="Note 3 3 3" xfId="5636" xr:uid="{00000000-0005-0000-0000-0000BE150000}"/>
    <cellStyle name="Note 3 3 4" xfId="5637" xr:uid="{00000000-0005-0000-0000-0000BF150000}"/>
    <cellStyle name="Note 3 4" xfId="5638" xr:uid="{00000000-0005-0000-0000-0000C0150000}"/>
    <cellStyle name="Note 3 4 2" xfId="5639" xr:uid="{00000000-0005-0000-0000-0000C1150000}"/>
    <cellStyle name="Note 3 4 3" xfId="5640" xr:uid="{00000000-0005-0000-0000-0000C2150000}"/>
    <cellStyle name="Note 3 5" xfId="5641" xr:uid="{00000000-0005-0000-0000-0000C3150000}"/>
    <cellStyle name="Note 3 6" xfId="5642" xr:uid="{00000000-0005-0000-0000-0000C4150000}"/>
    <cellStyle name="Note 3 7" xfId="5643" xr:uid="{00000000-0005-0000-0000-0000C5150000}"/>
    <cellStyle name="Note 4" xfId="5644" xr:uid="{00000000-0005-0000-0000-0000C6150000}"/>
    <cellStyle name="Note 4 2" xfId="5645" xr:uid="{00000000-0005-0000-0000-0000C7150000}"/>
    <cellStyle name="Note 4 2 2" xfId="5646" xr:uid="{00000000-0005-0000-0000-0000C8150000}"/>
    <cellStyle name="Note 4 3" xfId="5647" xr:uid="{00000000-0005-0000-0000-0000C9150000}"/>
    <cellStyle name="Note 4 4" xfId="5648" xr:uid="{00000000-0005-0000-0000-0000CA150000}"/>
    <cellStyle name="Note 5" xfId="5649" xr:uid="{00000000-0005-0000-0000-0000CB150000}"/>
    <cellStyle name="Note 5 2" xfId="5650" xr:uid="{00000000-0005-0000-0000-0000CC150000}"/>
    <cellStyle name="Note 5 2 2" xfId="5651" xr:uid="{00000000-0005-0000-0000-0000CD150000}"/>
    <cellStyle name="Note 5 3" xfId="5652" xr:uid="{00000000-0005-0000-0000-0000CE150000}"/>
    <cellStyle name="Note 5 4" xfId="5653" xr:uid="{00000000-0005-0000-0000-0000CF150000}"/>
    <cellStyle name="Note 6" xfId="5654" xr:uid="{00000000-0005-0000-0000-0000D0150000}"/>
    <cellStyle name="Note 7" xfId="5655" xr:uid="{00000000-0005-0000-0000-0000D1150000}"/>
    <cellStyle name="Note 7 2" xfId="5656" xr:uid="{00000000-0005-0000-0000-0000D2150000}"/>
    <cellStyle name="Note 8" xfId="5657" xr:uid="{00000000-0005-0000-0000-0000D3150000}"/>
    <cellStyle name="Note_1251" xfId="5658" xr:uid="{00000000-0005-0000-0000-0000D4150000}"/>
    <cellStyle name="Œ…‹æØ‚è [0.00]_Sheet1" xfId="5659" xr:uid="{00000000-0005-0000-0000-0000D5150000}"/>
    <cellStyle name="Œ…‹æØ‚è_Sheet1" xfId="5660" xr:uid="{00000000-0005-0000-0000-0000D6150000}"/>
    <cellStyle name="Option" xfId="5661" xr:uid="{00000000-0005-0000-0000-0000D7150000}"/>
    <cellStyle name="Option 2" xfId="5662" xr:uid="{00000000-0005-0000-0000-0000D8150000}"/>
    <cellStyle name="Option 2 2" xfId="5663" xr:uid="{00000000-0005-0000-0000-0000D9150000}"/>
    <cellStyle name="Option 2_724" xfId="5664" xr:uid="{00000000-0005-0000-0000-0000DA150000}"/>
    <cellStyle name="Option 3" xfId="5665" xr:uid="{00000000-0005-0000-0000-0000DB150000}"/>
    <cellStyle name="Option_724" xfId="5666" xr:uid="{00000000-0005-0000-0000-0000DC150000}"/>
    <cellStyle name="OptionHeading" xfId="5667" xr:uid="{00000000-0005-0000-0000-0000DD150000}"/>
    <cellStyle name="Output" xfId="5668" xr:uid="{00000000-0005-0000-0000-0000DE150000}"/>
    <cellStyle name="Output 10" xfId="5669" xr:uid="{00000000-0005-0000-0000-0000DF150000}"/>
    <cellStyle name="Output 2" xfId="5670" xr:uid="{00000000-0005-0000-0000-0000E0150000}"/>
    <cellStyle name="Output 2 2" xfId="5671" xr:uid="{00000000-0005-0000-0000-0000E1150000}"/>
    <cellStyle name="Output 2 2 2" xfId="5672" xr:uid="{00000000-0005-0000-0000-0000E2150000}"/>
    <cellStyle name="Output 2 2 2 2" xfId="5673" xr:uid="{00000000-0005-0000-0000-0000E3150000}"/>
    <cellStyle name="Output 2 2 2 2 2" xfId="5674" xr:uid="{00000000-0005-0000-0000-0000E4150000}"/>
    <cellStyle name="Output 2 2 2 2 3" xfId="5675" xr:uid="{00000000-0005-0000-0000-0000E5150000}"/>
    <cellStyle name="Output 2 2 2 2 4" xfId="5676" xr:uid="{00000000-0005-0000-0000-0000E6150000}"/>
    <cellStyle name="Output 2 2 2 3" xfId="5677" xr:uid="{00000000-0005-0000-0000-0000E7150000}"/>
    <cellStyle name="Output 2 2 2 4" xfId="5678" xr:uid="{00000000-0005-0000-0000-0000E8150000}"/>
    <cellStyle name="Output 2 2 2 5" xfId="5679" xr:uid="{00000000-0005-0000-0000-0000E9150000}"/>
    <cellStyle name="Output 2 2 3" xfId="5680" xr:uid="{00000000-0005-0000-0000-0000EA150000}"/>
    <cellStyle name="Output 2 2 3 2" xfId="5681" xr:uid="{00000000-0005-0000-0000-0000EB150000}"/>
    <cellStyle name="Output 2 2 3 2 2" xfId="5682" xr:uid="{00000000-0005-0000-0000-0000EC150000}"/>
    <cellStyle name="Output 2 2 3 2 3" xfId="5683" xr:uid="{00000000-0005-0000-0000-0000ED150000}"/>
    <cellStyle name="Output 2 2 3 2 4" xfId="5684" xr:uid="{00000000-0005-0000-0000-0000EE150000}"/>
    <cellStyle name="Output 2 2 3 3" xfId="5685" xr:uid="{00000000-0005-0000-0000-0000EF150000}"/>
    <cellStyle name="Output 2 2 3 4" xfId="5686" xr:uid="{00000000-0005-0000-0000-0000F0150000}"/>
    <cellStyle name="Output 2 2 3 5" xfId="5687" xr:uid="{00000000-0005-0000-0000-0000F1150000}"/>
    <cellStyle name="Output 2 2 4" xfId="5688" xr:uid="{00000000-0005-0000-0000-0000F2150000}"/>
    <cellStyle name="Output 2 2 4 2" xfId="5689" xr:uid="{00000000-0005-0000-0000-0000F3150000}"/>
    <cellStyle name="Output 2 2 4 3" xfId="5690" xr:uid="{00000000-0005-0000-0000-0000F4150000}"/>
    <cellStyle name="Output 2 2 4 4" xfId="5691" xr:uid="{00000000-0005-0000-0000-0000F5150000}"/>
    <cellStyle name="Output 2 2 5" xfId="5692" xr:uid="{00000000-0005-0000-0000-0000F6150000}"/>
    <cellStyle name="Output 2 2 6" xfId="5693" xr:uid="{00000000-0005-0000-0000-0000F7150000}"/>
    <cellStyle name="Output 2 2 7" xfId="5694" xr:uid="{00000000-0005-0000-0000-0000F8150000}"/>
    <cellStyle name="Output 2 3" xfId="5695" xr:uid="{00000000-0005-0000-0000-0000F9150000}"/>
    <cellStyle name="Output 2 3 2" xfId="5696" xr:uid="{00000000-0005-0000-0000-0000FA150000}"/>
    <cellStyle name="Output 2 3 2 2" xfId="5697" xr:uid="{00000000-0005-0000-0000-0000FB150000}"/>
    <cellStyle name="Output 2 3 2 3" xfId="5698" xr:uid="{00000000-0005-0000-0000-0000FC150000}"/>
    <cellStyle name="Output 2 3 2 4" xfId="5699" xr:uid="{00000000-0005-0000-0000-0000FD150000}"/>
    <cellStyle name="Output 2 3 3" xfId="5700" xr:uid="{00000000-0005-0000-0000-0000FE150000}"/>
    <cellStyle name="Output 2 3 4" xfId="5701" xr:uid="{00000000-0005-0000-0000-0000FF150000}"/>
    <cellStyle name="Output 2 3 5" xfId="5702" xr:uid="{00000000-0005-0000-0000-000000160000}"/>
    <cellStyle name="Output 2 4" xfId="5703" xr:uid="{00000000-0005-0000-0000-000001160000}"/>
    <cellStyle name="Output 2 4 2" xfId="5704" xr:uid="{00000000-0005-0000-0000-000002160000}"/>
    <cellStyle name="Output 2 4 2 2" xfId="5705" xr:uid="{00000000-0005-0000-0000-000003160000}"/>
    <cellStyle name="Output 2 4 2 3" xfId="5706" xr:uid="{00000000-0005-0000-0000-000004160000}"/>
    <cellStyle name="Output 2 4 2 4" xfId="5707" xr:uid="{00000000-0005-0000-0000-000005160000}"/>
    <cellStyle name="Output 2 4 3" xfId="5708" xr:uid="{00000000-0005-0000-0000-000006160000}"/>
    <cellStyle name="Output 2 4 4" xfId="5709" xr:uid="{00000000-0005-0000-0000-000007160000}"/>
    <cellStyle name="Output 2 4 5" xfId="5710" xr:uid="{00000000-0005-0000-0000-000008160000}"/>
    <cellStyle name="Output 2 5" xfId="5711" xr:uid="{00000000-0005-0000-0000-000009160000}"/>
    <cellStyle name="Output 2 5 2" xfId="5712" xr:uid="{00000000-0005-0000-0000-00000A160000}"/>
    <cellStyle name="Output 2 5 2 2" xfId="5713" xr:uid="{00000000-0005-0000-0000-00000B160000}"/>
    <cellStyle name="Output 2 5 2 3" xfId="5714" xr:uid="{00000000-0005-0000-0000-00000C160000}"/>
    <cellStyle name="Output 2 5 2 4" xfId="5715" xr:uid="{00000000-0005-0000-0000-00000D160000}"/>
    <cellStyle name="Output 2 5 3" xfId="5716" xr:uid="{00000000-0005-0000-0000-00000E160000}"/>
    <cellStyle name="Output 2 5 4" xfId="5717" xr:uid="{00000000-0005-0000-0000-00000F160000}"/>
    <cellStyle name="Output 2 5 5" xfId="5718" xr:uid="{00000000-0005-0000-0000-000010160000}"/>
    <cellStyle name="Output 2 6" xfId="5719" xr:uid="{00000000-0005-0000-0000-000011160000}"/>
    <cellStyle name="Output 2 6 2" xfId="5720" xr:uid="{00000000-0005-0000-0000-000012160000}"/>
    <cellStyle name="Output 2 6 3" xfId="5721" xr:uid="{00000000-0005-0000-0000-000013160000}"/>
    <cellStyle name="Output 2 6 4" xfId="5722" xr:uid="{00000000-0005-0000-0000-000014160000}"/>
    <cellStyle name="Output 2 7" xfId="5723" xr:uid="{00000000-0005-0000-0000-000015160000}"/>
    <cellStyle name="Output 2 8" xfId="5724" xr:uid="{00000000-0005-0000-0000-000016160000}"/>
    <cellStyle name="Output 2 9" xfId="5725" xr:uid="{00000000-0005-0000-0000-000017160000}"/>
    <cellStyle name="Output 3" xfId="5726" xr:uid="{00000000-0005-0000-0000-000018160000}"/>
    <cellStyle name="Output 3 2" xfId="5727" xr:uid="{00000000-0005-0000-0000-000019160000}"/>
    <cellStyle name="Output 3 2 2" xfId="5728" xr:uid="{00000000-0005-0000-0000-00001A160000}"/>
    <cellStyle name="Output 3 2 2 2" xfId="5729" xr:uid="{00000000-0005-0000-0000-00001B160000}"/>
    <cellStyle name="Output 3 2 2 3" xfId="5730" xr:uid="{00000000-0005-0000-0000-00001C160000}"/>
    <cellStyle name="Output 3 2 2 4" xfId="5731" xr:uid="{00000000-0005-0000-0000-00001D160000}"/>
    <cellStyle name="Output 3 2 3" xfId="5732" xr:uid="{00000000-0005-0000-0000-00001E160000}"/>
    <cellStyle name="Output 3 2 4" xfId="5733" xr:uid="{00000000-0005-0000-0000-00001F160000}"/>
    <cellStyle name="Output 3 2 5" xfId="5734" xr:uid="{00000000-0005-0000-0000-000020160000}"/>
    <cellStyle name="Output 3 3" xfId="5735" xr:uid="{00000000-0005-0000-0000-000021160000}"/>
    <cellStyle name="Output 3 3 2" xfId="5736" xr:uid="{00000000-0005-0000-0000-000022160000}"/>
    <cellStyle name="Output 3 3 2 2" xfId="5737" xr:uid="{00000000-0005-0000-0000-000023160000}"/>
    <cellStyle name="Output 3 3 2 3" xfId="5738" xr:uid="{00000000-0005-0000-0000-000024160000}"/>
    <cellStyle name="Output 3 3 2 4" xfId="5739" xr:uid="{00000000-0005-0000-0000-000025160000}"/>
    <cellStyle name="Output 3 3 3" xfId="5740" xr:uid="{00000000-0005-0000-0000-000026160000}"/>
    <cellStyle name="Output 3 3 4" xfId="5741" xr:uid="{00000000-0005-0000-0000-000027160000}"/>
    <cellStyle name="Output 3 3 5" xfId="5742" xr:uid="{00000000-0005-0000-0000-000028160000}"/>
    <cellStyle name="Output 3 4" xfId="5743" xr:uid="{00000000-0005-0000-0000-000029160000}"/>
    <cellStyle name="Output 3 4 2" xfId="5744" xr:uid="{00000000-0005-0000-0000-00002A160000}"/>
    <cellStyle name="Output 3 4 3" xfId="5745" xr:uid="{00000000-0005-0000-0000-00002B160000}"/>
    <cellStyle name="Output 3 4 4" xfId="5746" xr:uid="{00000000-0005-0000-0000-00002C160000}"/>
    <cellStyle name="Output 3 5" xfId="5747" xr:uid="{00000000-0005-0000-0000-00002D160000}"/>
    <cellStyle name="Output 3 6" xfId="5748" xr:uid="{00000000-0005-0000-0000-00002E160000}"/>
    <cellStyle name="Output 3 7" xfId="5749" xr:uid="{00000000-0005-0000-0000-00002F160000}"/>
    <cellStyle name="Output 4" xfId="5750" xr:uid="{00000000-0005-0000-0000-000030160000}"/>
    <cellStyle name="Output 4 2" xfId="5751" xr:uid="{00000000-0005-0000-0000-000031160000}"/>
    <cellStyle name="Output 4 2 2" xfId="5752" xr:uid="{00000000-0005-0000-0000-000032160000}"/>
    <cellStyle name="Output 4 2 3" xfId="5753" xr:uid="{00000000-0005-0000-0000-000033160000}"/>
    <cellStyle name="Output 4 2 4" xfId="5754" xr:uid="{00000000-0005-0000-0000-000034160000}"/>
    <cellStyle name="Output 4 3" xfId="5755" xr:uid="{00000000-0005-0000-0000-000035160000}"/>
    <cellStyle name="Output 4 4" xfId="5756" xr:uid="{00000000-0005-0000-0000-000036160000}"/>
    <cellStyle name="Output 4 5" xfId="5757" xr:uid="{00000000-0005-0000-0000-000037160000}"/>
    <cellStyle name="Output 5" xfId="5758" xr:uid="{00000000-0005-0000-0000-000038160000}"/>
    <cellStyle name="Output 5 2" xfId="5759" xr:uid="{00000000-0005-0000-0000-000039160000}"/>
    <cellStyle name="Output 5 2 2" xfId="5760" xr:uid="{00000000-0005-0000-0000-00003A160000}"/>
    <cellStyle name="Output 5 2 3" xfId="5761" xr:uid="{00000000-0005-0000-0000-00003B160000}"/>
    <cellStyle name="Output 5 2 4" xfId="5762" xr:uid="{00000000-0005-0000-0000-00003C160000}"/>
    <cellStyle name="Output 5 3" xfId="5763" xr:uid="{00000000-0005-0000-0000-00003D160000}"/>
    <cellStyle name="Output 5 4" xfId="5764" xr:uid="{00000000-0005-0000-0000-00003E160000}"/>
    <cellStyle name="Output 5 5" xfId="5765" xr:uid="{00000000-0005-0000-0000-00003F160000}"/>
    <cellStyle name="Output 6" xfId="5766" xr:uid="{00000000-0005-0000-0000-000040160000}"/>
    <cellStyle name="Output 6 2" xfId="5767" xr:uid="{00000000-0005-0000-0000-000041160000}"/>
    <cellStyle name="Output 6 2 2" xfId="5768" xr:uid="{00000000-0005-0000-0000-000042160000}"/>
    <cellStyle name="Output 6 2 3" xfId="5769" xr:uid="{00000000-0005-0000-0000-000043160000}"/>
    <cellStyle name="Output 6 2 4" xfId="5770" xr:uid="{00000000-0005-0000-0000-000044160000}"/>
    <cellStyle name="Output 6 3" xfId="5771" xr:uid="{00000000-0005-0000-0000-000045160000}"/>
    <cellStyle name="Output 6 4" xfId="5772" xr:uid="{00000000-0005-0000-0000-000046160000}"/>
    <cellStyle name="Output 6 5" xfId="5773" xr:uid="{00000000-0005-0000-0000-000047160000}"/>
    <cellStyle name="Output 7" xfId="5774" xr:uid="{00000000-0005-0000-0000-000048160000}"/>
    <cellStyle name="Output 7 2" xfId="5775" xr:uid="{00000000-0005-0000-0000-000049160000}"/>
    <cellStyle name="Output 7 3" xfId="5776" xr:uid="{00000000-0005-0000-0000-00004A160000}"/>
    <cellStyle name="Output 7 4" xfId="5777" xr:uid="{00000000-0005-0000-0000-00004B160000}"/>
    <cellStyle name="Output 8" xfId="5778" xr:uid="{00000000-0005-0000-0000-00004C160000}"/>
    <cellStyle name="Output 9" xfId="5779" xr:uid="{00000000-0005-0000-0000-00004D160000}"/>
    <cellStyle name="Output_894" xfId="5780" xr:uid="{00000000-0005-0000-0000-00004E160000}"/>
    <cellStyle name="per.style" xfId="5781" xr:uid="{00000000-0005-0000-0000-00004F160000}"/>
    <cellStyle name="Percent [2]" xfId="5782" xr:uid="{00000000-0005-0000-0000-000050160000}"/>
    <cellStyle name="Percent [2] 2" xfId="5783" xr:uid="{00000000-0005-0000-0000-000051160000}"/>
    <cellStyle name="Percent [2] 2 2" xfId="5784" xr:uid="{00000000-0005-0000-0000-000052160000}"/>
    <cellStyle name="Percent [2] 3" xfId="5785" xr:uid="{00000000-0005-0000-0000-000053160000}"/>
    <cellStyle name="Percent 2" xfId="5786" xr:uid="{00000000-0005-0000-0000-000054160000}"/>
    <cellStyle name="Percent 2 2" xfId="5787" xr:uid="{00000000-0005-0000-0000-000055160000}"/>
    <cellStyle name="piero 1" xfId="5788" xr:uid="{00000000-0005-0000-0000-000056160000}"/>
    <cellStyle name="piero 2" xfId="5789" xr:uid="{00000000-0005-0000-0000-000057160000}"/>
    <cellStyle name="Product" xfId="5790" xr:uid="{00000000-0005-0000-0000-000058160000}"/>
    <cellStyle name="regstoresfromspecstores" xfId="5791" xr:uid="{00000000-0005-0000-0000-000059160000}"/>
    <cellStyle name="RevList" xfId="5792" xr:uid="{00000000-0005-0000-0000-00005A160000}"/>
    <cellStyle name="S0" xfId="5793" xr:uid="{00000000-0005-0000-0000-00005B160000}"/>
    <cellStyle name="S1" xfId="5794" xr:uid="{00000000-0005-0000-0000-00005C160000}"/>
    <cellStyle name="S1 2" xfId="5795" xr:uid="{00000000-0005-0000-0000-00005D160000}"/>
    <cellStyle name="S1_замерная" xfId="5796" xr:uid="{00000000-0005-0000-0000-00005E160000}"/>
    <cellStyle name="S2" xfId="5797" xr:uid="{00000000-0005-0000-0000-00005F160000}"/>
    <cellStyle name="S2 2" xfId="5798" xr:uid="{00000000-0005-0000-0000-000060160000}"/>
    <cellStyle name="S2_замерная" xfId="5799" xr:uid="{00000000-0005-0000-0000-000061160000}"/>
    <cellStyle name="S3" xfId="5800" xr:uid="{00000000-0005-0000-0000-000062160000}"/>
    <cellStyle name="S3 2" xfId="5801" xr:uid="{00000000-0005-0000-0000-000063160000}"/>
    <cellStyle name="S3_замерная" xfId="5802" xr:uid="{00000000-0005-0000-0000-000064160000}"/>
    <cellStyle name="S4" xfId="5803" xr:uid="{00000000-0005-0000-0000-000065160000}"/>
    <cellStyle name="S4 2" xfId="5804" xr:uid="{00000000-0005-0000-0000-000066160000}"/>
    <cellStyle name="S4_замерная" xfId="5805" xr:uid="{00000000-0005-0000-0000-000067160000}"/>
    <cellStyle name="S5" xfId="5806" xr:uid="{00000000-0005-0000-0000-000068160000}"/>
    <cellStyle name="S5 2" xfId="5807" xr:uid="{00000000-0005-0000-0000-000069160000}"/>
    <cellStyle name="S5_замерная" xfId="5808" xr:uid="{00000000-0005-0000-0000-00006A160000}"/>
    <cellStyle name="S6" xfId="5809" xr:uid="{00000000-0005-0000-0000-00006B160000}"/>
    <cellStyle name="S6 2" xfId="5810" xr:uid="{00000000-0005-0000-0000-00006C160000}"/>
    <cellStyle name="S6_замерная" xfId="5811" xr:uid="{00000000-0005-0000-0000-00006D160000}"/>
    <cellStyle name="SHADEDSTORES" xfId="5812" xr:uid="{00000000-0005-0000-0000-00006E160000}"/>
    <cellStyle name="Shell" xfId="5813" xr:uid="{00000000-0005-0000-0000-00006F160000}"/>
    <cellStyle name="Shell 2" xfId="5814" xr:uid="{00000000-0005-0000-0000-000070160000}"/>
    <cellStyle name="specstores" xfId="5815" xr:uid="{00000000-0005-0000-0000-000071160000}"/>
    <cellStyle name="Standard_NEGS" xfId="5816" xr:uid="{00000000-0005-0000-0000-000072160000}"/>
    <cellStyle name="Style 1" xfId="5817" xr:uid="{00000000-0005-0000-0000-000073160000}"/>
    <cellStyle name="Subtotal" xfId="5818" xr:uid="{00000000-0005-0000-0000-000074160000}"/>
    <cellStyle name="SYSTEM" xfId="5819" xr:uid="{00000000-0005-0000-0000-000075160000}"/>
    <cellStyle name="SYSTEM 2" xfId="5820" xr:uid="{00000000-0005-0000-0000-000076160000}"/>
    <cellStyle name="SYSTEM 2 2" xfId="5821" xr:uid="{00000000-0005-0000-0000-000077160000}"/>
    <cellStyle name="SYSTEM 2 2 2" xfId="5822" xr:uid="{00000000-0005-0000-0000-000078160000}"/>
    <cellStyle name="SYSTEM 2 2 2 2" xfId="5823" xr:uid="{00000000-0005-0000-0000-000079160000}"/>
    <cellStyle name="SYSTEM 2 2 2 3" xfId="5824" xr:uid="{00000000-0005-0000-0000-00007A160000}"/>
    <cellStyle name="SYSTEM 2 2 2 4" xfId="5825" xr:uid="{00000000-0005-0000-0000-00007B160000}"/>
    <cellStyle name="SYSTEM 2 2 3" xfId="5826" xr:uid="{00000000-0005-0000-0000-00007C160000}"/>
    <cellStyle name="SYSTEM 2 2 3 2" xfId="5827" xr:uid="{00000000-0005-0000-0000-00007D160000}"/>
    <cellStyle name="SYSTEM 2 2 4" xfId="5828" xr:uid="{00000000-0005-0000-0000-00007E160000}"/>
    <cellStyle name="SYSTEM 2 2 5" xfId="5829" xr:uid="{00000000-0005-0000-0000-00007F160000}"/>
    <cellStyle name="SYSTEM 2 2 6" xfId="5830" xr:uid="{00000000-0005-0000-0000-000080160000}"/>
    <cellStyle name="SYSTEM 2 3" xfId="5831" xr:uid="{00000000-0005-0000-0000-000081160000}"/>
    <cellStyle name="SYSTEM 2 3 2" xfId="5832" xr:uid="{00000000-0005-0000-0000-000082160000}"/>
    <cellStyle name="SYSTEM 2 3 2 2" xfId="5833" xr:uid="{00000000-0005-0000-0000-000083160000}"/>
    <cellStyle name="SYSTEM 2 3 2 3" xfId="5834" xr:uid="{00000000-0005-0000-0000-000084160000}"/>
    <cellStyle name="SYSTEM 2 3 2 4" xfId="5835" xr:uid="{00000000-0005-0000-0000-000085160000}"/>
    <cellStyle name="SYSTEM 2 3 3" xfId="5836" xr:uid="{00000000-0005-0000-0000-000086160000}"/>
    <cellStyle name="SYSTEM 2 3 3 2" xfId="5837" xr:uid="{00000000-0005-0000-0000-000087160000}"/>
    <cellStyle name="SYSTEM 2 3 4" xfId="5838" xr:uid="{00000000-0005-0000-0000-000088160000}"/>
    <cellStyle name="SYSTEM 2 3 5" xfId="5839" xr:uid="{00000000-0005-0000-0000-000089160000}"/>
    <cellStyle name="SYSTEM 2 3 6" xfId="5840" xr:uid="{00000000-0005-0000-0000-00008A160000}"/>
    <cellStyle name="SYSTEM 2 4" xfId="5841" xr:uid="{00000000-0005-0000-0000-00008B160000}"/>
    <cellStyle name="SYSTEM 2 4 2" xfId="5842" xr:uid="{00000000-0005-0000-0000-00008C160000}"/>
    <cellStyle name="SYSTEM 2 4 2 2" xfId="5843" xr:uid="{00000000-0005-0000-0000-00008D160000}"/>
    <cellStyle name="SYSTEM 2 4 2 3" xfId="5844" xr:uid="{00000000-0005-0000-0000-00008E160000}"/>
    <cellStyle name="SYSTEM 2 4 3" xfId="5845" xr:uid="{00000000-0005-0000-0000-00008F160000}"/>
    <cellStyle name="SYSTEM 2 4 4" xfId="5846" xr:uid="{00000000-0005-0000-0000-000090160000}"/>
    <cellStyle name="SYSTEM 2 5" xfId="5847" xr:uid="{00000000-0005-0000-0000-000091160000}"/>
    <cellStyle name="SYSTEM 2 5 2" xfId="5848" xr:uid="{00000000-0005-0000-0000-000092160000}"/>
    <cellStyle name="SYSTEM 2 5 3" xfId="5849" xr:uid="{00000000-0005-0000-0000-000093160000}"/>
    <cellStyle name="SYSTEM 2 5 4" xfId="5850" xr:uid="{00000000-0005-0000-0000-000094160000}"/>
    <cellStyle name="SYSTEM 2 6" xfId="5851" xr:uid="{00000000-0005-0000-0000-000095160000}"/>
    <cellStyle name="SYSTEM 2 6 2" xfId="5852" xr:uid="{00000000-0005-0000-0000-000096160000}"/>
    <cellStyle name="SYSTEM 2 7" xfId="5853" xr:uid="{00000000-0005-0000-0000-000097160000}"/>
    <cellStyle name="SYSTEM 2 8" xfId="5854" xr:uid="{00000000-0005-0000-0000-000098160000}"/>
    <cellStyle name="SYSTEM 2 9" xfId="5855" xr:uid="{00000000-0005-0000-0000-000099160000}"/>
    <cellStyle name="SYSTEM 3" xfId="5856" xr:uid="{00000000-0005-0000-0000-00009A160000}"/>
    <cellStyle name="SYSTEM 3 2" xfId="5857" xr:uid="{00000000-0005-0000-0000-00009B160000}"/>
    <cellStyle name="SYSTEM 3 2 2" xfId="5858" xr:uid="{00000000-0005-0000-0000-00009C160000}"/>
    <cellStyle name="SYSTEM 3 2 3" xfId="5859" xr:uid="{00000000-0005-0000-0000-00009D160000}"/>
    <cellStyle name="SYSTEM 3 2 4" xfId="5860" xr:uid="{00000000-0005-0000-0000-00009E160000}"/>
    <cellStyle name="SYSTEM 3 3" xfId="5861" xr:uid="{00000000-0005-0000-0000-00009F160000}"/>
    <cellStyle name="SYSTEM 3 3 2" xfId="5862" xr:uid="{00000000-0005-0000-0000-0000A0160000}"/>
    <cellStyle name="SYSTEM 3 4" xfId="5863" xr:uid="{00000000-0005-0000-0000-0000A1160000}"/>
    <cellStyle name="SYSTEM 3 5" xfId="5864" xr:uid="{00000000-0005-0000-0000-0000A2160000}"/>
    <cellStyle name="SYSTEM 3 6" xfId="5865" xr:uid="{00000000-0005-0000-0000-0000A3160000}"/>
    <cellStyle name="SYSTEM 4" xfId="5866" xr:uid="{00000000-0005-0000-0000-0000A4160000}"/>
    <cellStyle name="SYSTEM 4 2" xfId="5867" xr:uid="{00000000-0005-0000-0000-0000A5160000}"/>
    <cellStyle name="SYSTEM 4 3" xfId="5868" xr:uid="{00000000-0005-0000-0000-0000A6160000}"/>
    <cellStyle name="SYSTEM 4 4" xfId="5869" xr:uid="{00000000-0005-0000-0000-0000A7160000}"/>
    <cellStyle name="SYSTEM 5" xfId="5870" xr:uid="{00000000-0005-0000-0000-0000A8160000}"/>
    <cellStyle name="SYSTEM 5 2" xfId="5871" xr:uid="{00000000-0005-0000-0000-0000A9160000}"/>
    <cellStyle name="SYSTEM 5 3" xfId="5872" xr:uid="{00000000-0005-0000-0000-0000AA160000}"/>
    <cellStyle name="SYSTEM 6" xfId="5873" xr:uid="{00000000-0005-0000-0000-0000AB160000}"/>
    <cellStyle name="TIME Detail" xfId="5874" xr:uid="{00000000-0005-0000-0000-0000AC160000}"/>
    <cellStyle name="TIME Period Start" xfId="5875" xr:uid="{00000000-0005-0000-0000-0000AD160000}"/>
    <cellStyle name="Title" xfId="5876" xr:uid="{00000000-0005-0000-0000-0000AE160000}"/>
    <cellStyle name="Title 2" xfId="5877" xr:uid="{00000000-0005-0000-0000-0000AF160000}"/>
    <cellStyle name="Total" xfId="5878" xr:uid="{00000000-0005-0000-0000-0000B0160000}"/>
    <cellStyle name="Total 10" xfId="5879" xr:uid="{00000000-0005-0000-0000-0000B1160000}"/>
    <cellStyle name="Total 2" xfId="5880" xr:uid="{00000000-0005-0000-0000-0000B2160000}"/>
    <cellStyle name="Total 2 2" xfId="5881" xr:uid="{00000000-0005-0000-0000-0000B3160000}"/>
    <cellStyle name="Total 2 2 2" xfId="5882" xr:uid="{00000000-0005-0000-0000-0000B4160000}"/>
    <cellStyle name="Total 2 2 2 2" xfId="5883" xr:uid="{00000000-0005-0000-0000-0000B5160000}"/>
    <cellStyle name="Total 2 2 2 2 2" xfId="5884" xr:uid="{00000000-0005-0000-0000-0000B6160000}"/>
    <cellStyle name="Total 2 2 2 2 3" xfId="5885" xr:uid="{00000000-0005-0000-0000-0000B7160000}"/>
    <cellStyle name="Total 2 2 2 2 4" xfId="5886" xr:uid="{00000000-0005-0000-0000-0000B8160000}"/>
    <cellStyle name="Total 2 2 2 3" xfId="5887" xr:uid="{00000000-0005-0000-0000-0000B9160000}"/>
    <cellStyle name="Total 2 2 2 4" xfId="5888" xr:uid="{00000000-0005-0000-0000-0000BA160000}"/>
    <cellStyle name="Total 2 2 2 5" xfId="5889" xr:uid="{00000000-0005-0000-0000-0000BB160000}"/>
    <cellStyle name="Total 2 2 3" xfId="5890" xr:uid="{00000000-0005-0000-0000-0000BC160000}"/>
    <cellStyle name="Total 2 2 3 2" xfId="5891" xr:uid="{00000000-0005-0000-0000-0000BD160000}"/>
    <cellStyle name="Total 2 2 3 2 2" xfId="5892" xr:uid="{00000000-0005-0000-0000-0000BE160000}"/>
    <cellStyle name="Total 2 2 3 2 3" xfId="5893" xr:uid="{00000000-0005-0000-0000-0000BF160000}"/>
    <cellStyle name="Total 2 2 3 2 4" xfId="5894" xr:uid="{00000000-0005-0000-0000-0000C0160000}"/>
    <cellStyle name="Total 2 2 3 3" xfId="5895" xr:uid="{00000000-0005-0000-0000-0000C1160000}"/>
    <cellStyle name="Total 2 2 3 4" xfId="5896" xr:uid="{00000000-0005-0000-0000-0000C2160000}"/>
    <cellStyle name="Total 2 2 3 5" xfId="5897" xr:uid="{00000000-0005-0000-0000-0000C3160000}"/>
    <cellStyle name="Total 2 2 4" xfId="5898" xr:uid="{00000000-0005-0000-0000-0000C4160000}"/>
    <cellStyle name="Total 2 2 4 2" xfId="5899" xr:uid="{00000000-0005-0000-0000-0000C5160000}"/>
    <cellStyle name="Total 2 2 4 3" xfId="5900" xr:uid="{00000000-0005-0000-0000-0000C6160000}"/>
    <cellStyle name="Total 2 2 4 4" xfId="5901" xr:uid="{00000000-0005-0000-0000-0000C7160000}"/>
    <cellStyle name="Total 2 2 5" xfId="5902" xr:uid="{00000000-0005-0000-0000-0000C8160000}"/>
    <cellStyle name="Total 2 2 6" xfId="5903" xr:uid="{00000000-0005-0000-0000-0000C9160000}"/>
    <cellStyle name="Total 2 2 7" xfId="5904" xr:uid="{00000000-0005-0000-0000-0000CA160000}"/>
    <cellStyle name="Total 2 3" xfId="5905" xr:uid="{00000000-0005-0000-0000-0000CB160000}"/>
    <cellStyle name="Total 2 3 2" xfId="5906" xr:uid="{00000000-0005-0000-0000-0000CC160000}"/>
    <cellStyle name="Total 2 3 2 2" xfId="5907" xr:uid="{00000000-0005-0000-0000-0000CD160000}"/>
    <cellStyle name="Total 2 3 2 3" xfId="5908" xr:uid="{00000000-0005-0000-0000-0000CE160000}"/>
    <cellStyle name="Total 2 3 2 4" xfId="5909" xr:uid="{00000000-0005-0000-0000-0000CF160000}"/>
    <cellStyle name="Total 2 3 3" xfId="5910" xr:uid="{00000000-0005-0000-0000-0000D0160000}"/>
    <cellStyle name="Total 2 3 4" xfId="5911" xr:uid="{00000000-0005-0000-0000-0000D1160000}"/>
    <cellStyle name="Total 2 3 5" xfId="5912" xr:uid="{00000000-0005-0000-0000-0000D2160000}"/>
    <cellStyle name="Total 2 4" xfId="5913" xr:uid="{00000000-0005-0000-0000-0000D3160000}"/>
    <cellStyle name="Total 2 4 2" xfId="5914" xr:uid="{00000000-0005-0000-0000-0000D4160000}"/>
    <cellStyle name="Total 2 4 2 2" xfId="5915" xr:uid="{00000000-0005-0000-0000-0000D5160000}"/>
    <cellStyle name="Total 2 4 2 3" xfId="5916" xr:uid="{00000000-0005-0000-0000-0000D6160000}"/>
    <cellStyle name="Total 2 4 2 4" xfId="5917" xr:uid="{00000000-0005-0000-0000-0000D7160000}"/>
    <cellStyle name="Total 2 4 3" xfId="5918" xr:uid="{00000000-0005-0000-0000-0000D8160000}"/>
    <cellStyle name="Total 2 4 4" xfId="5919" xr:uid="{00000000-0005-0000-0000-0000D9160000}"/>
    <cellStyle name="Total 2 4 5" xfId="5920" xr:uid="{00000000-0005-0000-0000-0000DA160000}"/>
    <cellStyle name="Total 2 5" xfId="5921" xr:uid="{00000000-0005-0000-0000-0000DB160000}"/>
    <cellStyle name="Total 2 5 2" xfId="5922" xr:uid="{00000000-0005-0000-0000-0000DC160000}"/>
    <cellStyle name="Total 2 5 2 2" xfId="5923" xr:uid="{00000000-0005-0000-0000-0000DD160000}"/>
    <cellStyle name="Total 2 5 2 3" xfId="5924" xr:uid="{00000000-0005-0000-0000-0000DE160000}"/>
    <cellStyle name="Total 2 5 2 4" xfId="5925" xr:uid="{00000000-0005-0000-0000-0000DF160000}"/>
    <cellStyle name="Total 2 5 3" xfId="5926" xr:uid="{00000000-0005-0000-0000-0000E0160000}"/>
    <cellStyle name="Total 2 5 4" xfId="5927" xr:uid="{00000000-0005-0000-0000-0000E1160000}"/>
    <cellStyle name="Total 2 5 5" xfId="5928" xr:uid="{00000000-0005-0000-0000-0000E2160000}"/>
    <cellStyle name="Total 2 6" xfId="5929" xr:uid="{00000000-0005-0000-0000-0000E3160000}"/>
    <cellStyle name="Total 2 6 2" xfId="5930" xr:uid="{00000000-0005-0000-0000-0000E4160000}"/>
    <cellStyle name="Total 2 6 3" xfId="5931" xr:uid="{00000000-0005-0000-0000-0000E5160000}"/>
    <cellStyle name="Total 2 6 4" xfId="5932" xr:uid="{00000000-0005-0000-0000-0000E6160000}"/>
    <cellStyle name="Total 2 7" xfId="5933" xr:uid="{00000000-0005-0000-0000-0000E7160000}"/>
    <cellStyle name="Total 2 8" xfId="5934" xr:uid="{00000000-0005-0000-0000-0000E8160000}"/>
    <cellStyle name="Total 2 9" xfId="5935" xr:uid="{00000000-0005-0000-0000-0000E9160000}"/>
    <cellStyle name="Total 3" xfId="5936" xr:uid="{00000000-0005-0000-0000-0000EA160000}"/>
    <cellStyle name="Total 3 2" xfId="5937" xr:uid="{00000000-0005-0000-0000-0000EB160000}"/>
    <cellStyle name="Total 3 2 2" xfId="5938" xr:uid="{00000000-0005-0000-0000-0000EC160000}"/>
    <cellStyle name="Total 3 2 2 2" xfId="5939" xr:uid="{00000000-0005-0000-0000-0000ED160000}"/>
    <cellStyle name="Total 3 2 2 3" xfId="5940" xr:uid="{00000000-0005-0000-0000-0000EE160000}"/>
    <cellStyle name="Total 3 2 2 4" xfId="5941" xr:uid="{00000000-0005-0000-0000-0000EF160000}"/>
    <cellStyle name="Total 3 2 3" xfId="5942" xr:uid="{00000000-0005-0000-0000-0000F0160000}"/>
    <cellStyle name="Total 3 2 4" xfId="5943" xr:uid="{00000000-0005-0000-0000-0000F1160000}"/>
    <cellStyle name="Total 3 2 5" xfId="5944" xr:uid="{00000000-0005-0000-0000-0000F2160000}"/>
    <cellStyle name="Total 3 3" xfId="5945" xr:uid="{00000000-0005-0000-0000-0000F3160000}"/>
    <cellStyle name="Total 3 3 2" xfId="5946" xr:uid="{00000000-0005-0000-0000-0000F4160000}"/>
    <cellStyle name="Total 3 3 2 2" xfId="5947" xr:uid="{00000000-0005-0000-0000-0000F5160000}"/>
    <cellStyle name="Total 3 3 2 3" xfId="5948" xr:uid="{00000000-0005-0000-0000-0000F6160000}"/>
    <cellStyle name="Total 3 3 2 4" xfId="5949" xr:uid="{00000000-0005-0000-0000-0000F7160000}"/>
    <cellStyle name="Total 3 3 3" xfId="5950" xr:uid="{00000000-0005-0000-0000-0000F8160000}"/>
    <cellStyle name="Total 3 3 4" xfId="5951" xr:uid="{00000000-0005-0000-0000-0000F9160000}"/>
    <cellStyle name="Total 3 3 5" xfId="5952" xr:uid="{00000000-0005-0000-0000-0000FA160000}"/>
    <cellStyle name="Total 3 4" xfId="5953" xr:uid="{00000000-0005-0000-0000-0000FB160000}"/>
    <cellStyle name="Total 3 4 2" xfId="5954" xr:uid="{00000000-0005-0000-0000-0000FC160000}"/>
    <cellStyle name="Total 3 4 3" xfId="5955" xr:uid="{00000000-0005-0000-0000-0000FD160000}"/>
    <cellStyle name="Total 3 4 4" xfId="5956" xr:uid="{00000000-0005-0000-0000-0000FE160000}"/>
    <cellStyle name="Total 3 5" xfId="5957" xr:uid="{00000000-0005-0000-0000-0000FF160000}"/>
    <cellStyle name="Total 3 6" xfId="5958" xr:uid="{00000000-0005-0000-0000-000000170000}"/>
    <cellStyle name="Total 3 7" xfId="5959" xr:uid="{00000000-0005-0000-0000-000001170000}"/>
    <cellStyle name="Total 4" xfId="5960" xr:uid="{00000000-0005-0000-0000-000002170000}"/>
    <cellStyle name="Total 4 2" xfId="5961" xr:uid="{00000000-0005-0000-0000-000003170000}"/>
    <cellStyle name="Total 4 2 2" xfId="5962" xr:uid="{00000000-0005-0000-0000-000004170000}"/>
    <cellStyle name="Total 4 2 3" xfId="5963" xr:uid="{00000000-0005-0000-0000-000005170000}"/>
    <cellStyle name="Total 4 2 4" xfId="5964" xr:uid="{00000000-0005-0000-0000-000006170000}"/>
    <cellStyle name="Total 4 3" xfId="5965" xr:uid="{00000000-0005-0000-0000-000007170000}"/>
    <cellStyle name="Total 4 4" xfId="5966" xr:uid="{00000000-0005-0000-0000-000008170000}"/>
    <cellStyle name="Total 4 5" xfId="5967" xr:uid="{00000000-0005-0000-0000-000009170000}"/>
    <cellStyle name="Total 5" xfId="5968" xr:uid="{00000000-0005-0000-0000-00000A170000}"/>
    <cellStyle name="Total 5 2" xfId="5969" xr:uid="{00000000-0005-0000-0000-00000B170000}"/>
    <cellStyle name="Total 5 2 2" xfId="5970" xr:uid="{00000000-0005-0000-0000-00000C170000}"/>
    <cellStyle name="Total 5 2 3" xfId="5971" xr:uid="{00000000-0005-0000-0000-00000D170000}"/>
    <cellStyle name="Total 5 2 4" xfId="5972" xr:uid="{00000000-0005-0000-0000-00000E170000}"/>
    <cellStyle name="Total 5 3" xfId="5973" xr:uid="{00000000-0005-0000-0000-00000F170000}"/>
    <cellStyle name="Total 5 4" xfId="5974" xr:uid="{00000000-0005-0000-0000-000010170000}"/>
    <cellStyle name="Total 5 5" xfId="5975" xr:uid="{00000000-0005-0000-0000-000011170000}"/>
    <cellStyle name="Total 6" xfId="5976" xr:uid="{00000000-0005-0000-0000-000012170000}"/>
    <cellStyle name="Total 6 2" xfId="5977" xr:uid="{00000000-0005-0000-0000-000013170000}"/>
    <cellStyle name="Total 6 2 2" xfId="5978" xr:uid="{00000000-0005-0000-0000-000014170000}"/>
    <cellStyle name="Total 6 2 3" xfId="5979" xr:uid="{00000000-0005-0000-0000-000015170000}"/>
    <cellStyle name="Total 6 2 4" xfId="5980" xr:uid="{00000000-0005-0000-0000-000016170000}"/>
    <cellStyle name="Total 6 3" xfId="5981" xr:uid="{00000000-0005-0000-0000-000017170000}"/>
    <cellStyle name="Total 6 4" xfId="5982" xr:uid="{00000000-0005-0000-0000-000018170000}"/>
    <cellStyle name="Total 6 5" xfId="5983" xr:uid="{00000000-0005-0000-0000-000019170000}"/>
    <cellStyle name="Total 7" xfId="5984" xr:uid="{00000000-0005-0000-0000-00001A170000}"/>
    <cellStyle name="Total 7 2" xfId="5985" xr:uid="{00000000-0005-0000-0000-00001B170000}"/>
    <cellStyle name="Total 7 3" xfId="5986" xr:uid="{00000000-0005-0000-0000-00001C170000}"/>
    <cellStyle name="Total 7 4" xfId="5987" xr:uid="{00000000-0005-0000-0000-00001D170000}"/>
    <cellStyle name="Total 8" xfId="5988" xr:uid="{00000000-0005-0000-0000-00001E170000}"/>
    <cellStyle name="Total 9" xfId="5989" xr:uid="{00000000-0005-0000-0000-00001F170000}"/>
    <cellStyle name="Total_894" xfId="5990" xr:uid="{00000000-0005-0000-0000-000020170000}"/>
    <cellStyle name="Unit" xfId="5991" xr:uid="{00000000-0005-0000-0000-000021170000}"/>
    <cellStyle name="Unit 2" xfId="5992" xr:uid="{00000000-0005-0000-0000-000022170000}"/>
    <cellStyle name="Unit 2 2" xfId="5993" xr:uid="{00000000-0005-0000-0000-000023170000}"/>
    <cellStyle name="Unit 2_замерная" xfId="5994" xr:uid="{00000000-0005-0000-0000-000024170000}"/>
    <cellStyle name="Unit 3" xfId="5995" xr:uid="{00000000-0005-0000-0000-000025170000}"/>
    <cellStyle name="Warning Text" xfId="5996" xr:uid="{00000000-0005-0000-0000-000026170000}"/>
    <cellStyle name="Warning Text 2" xfId="5997" xr:uid="{00000000-0005-0000-0000-000027170000}"/>
    <cellStyle name="Акцент1 2" xfId="34" xr:uid="{00000000-0005-0000-0000-000028170000}"/>
    <cellStyle name="Акцент1 2 2" xfId="5998" xr:uid="{00000000-0005-0000-0000-000029170000}"/>
    <cellStyle name="Акцент1 2 2 2" xfId="5999" xr:uid="{00000000-0005-0000-0000-00002A170000}"/>
    <cellStyle name="Акцент1 2 2 2 2" xfId="6000" xr:uid="{00000000-0005-0000-0000-00002B170000}"/>
    <cellStyle name="Акцент1 2 3" xfId="6001" xr:uid="{00000000-0005-0000-0000-00002C170000}"/>
    <cellStyle name="Акцент1 2 4" xfId="6002" xr:uid="{00000000-0005-0000-0000-00002D170000}"/>
    <cellStyle name="Акцент1 2 5" xfId="6003" xr:uid="{00000000-0005-0000-0000-00002E170000}"/>
    <cellStyle name="Акцент1 2_2012" xfId="6004" xr:uid="{00000000-0005-0000-0000-00002F170000}"/>
    <cellStyle name="Акцент1 3" xfId="6005" xr:uid="{00000000-0005-0000-0000-000030170000}"/>
    <cellStyle name="Акцент1 3 2" xfId="6006" xr:uid="{00000000-0005-0000-0000-000031170000}"/>
    <cellStyle name="Акцент1 3 3" xfId="6007" xr:uid="{00000000-0005-0000-0000-000032170000}"/>
    <cellStyle name="Акцент1 3 4" xfId="6008" xr:uid="{00000000-0005-0000-0000-000033170000}"/>
    <cellStyle name="Акцент1 3 4 2" xfId="6009" xr:uid="{00000000-0005-0000-0000-000034170000}"/>
    <cellStyle name="Акцент1 3 5" xfId="6010" xr:uid="{00000000-0005-0000-0000-000035170000}"/>
    <cellStyle name="Акцент1 3_Р-52" xfId="6011" xr:uid="{00000000-0005-0000-0000-000036170000}"/>
    <cellStyle name="Акцент1 4" xfId="6012" xr:uid="{00000000-0005-0000-0000-000037170000}"/>
    <cellStyle name="Акцент1 5" xfId="6013" xr:uid="{00000000-0005-0000-0000-000038170000}"/>
    <cellStyle name="Акцент1 6" xfId="32349" xr:uid="{00000000-0005-0000-0000-000039170000}"/>
    <cellStyle name="Акцент1 7" xfId="32376" xr:uid="{00000000-0005-0000-0000-00003A170000}"/>
    <cellStyle name="Акцент2 2" xfId="35" xr:uid="{00000000-0005-0000-0000-00003B170000}"/>
    <cellStyle name="Акцент2 2 2" xfId="6014" xr:uid="{00000000-0005-0000-0000-00003C170000}"/>
    <cellStyle name="Акцент2 2 2 2" xfId="6015" xr:uid="{00000000-0005-0000-0000-00003D170000}"/>
    <cellStyle name="Акцент2 2 2 2 2" xfId="6016" xr:uid="{00000000-0005-0000-0000-00003E170000}"/>
    <cellStyle name="Акцент2 2 3" xfId="6017" xr:uid="{00000000-0005-0000-0000-00003F170000}"/>
    <cellStyle name="Акцент2 2 4" xfId="6018" xr:uid="{00000000-0005-0000-0000-000040170000}"/>
    <cellStyle name="Акцент2 2 5" xfId="6019" xr:uid="{00000000-0005-0000-0000-000041170000}"/>
    <cellStyle name="Акцент2 2_2012" xfId="6020" xr:uid="{00000000-0005-0000-0000-000042170000}"/>
    <cellStyle name="Акцент2 3" xfId="6021" xr:uid="{00000000-0005-0000-0000-000043170000}"/>
    <cellStyle name="Акцент2 3 2" xfId="6022" xr:uid="{00000000-0005-0000-0000-000044170000}"/>
    <cellStyle name="Акцент2 3 3" xfId="6023" xr:uid="{00000000-0005-0000-0000-000045170000}"/>
    <cellStyle name="Акцент2 3 4" xfId="6024" xr:uid="{00000000-0005-0000-0000-000046170000}"/>
    <cellStyle name="Акцент2 3 4 2" xfId="6025" xr:uid="{00000000-0005-0000-0000-000047170000}"/>
    <cellStyle name="Акцент2 3 5" xfId="6026" xr:uid="{00000000-0005-0000-0000-000048170000}"/>
    <cellStyle name="Акцент2 3_Р-52" xfId="6027" xr:uid="{00000000-0005-0000-0000-000049170000}"/>
    <cellStyle name="Акцент2 4" xfId="6028" xr:uid="{00000000-0005-0000-0000-00004A170000}"/>
    <cellStyle name="Акцент2 5" xfId="6029" xr:uid="{00000000-0005-0000-0000-00004B170000}"/>
    <cellStyle name="Акцент2 6" xfId="32350" xr:uid="{00000000-0005-0000-0000-00004C170000}"/>
    <cellStyle name="Акцент2 7" xfId="32377" xr:uid="{00000000-0005-0000-0000-00004D170000}"/>
    <cellStyle name="Акцент3 2" xfId="36" xr:uid="{00000000-0005-0000-0000-00004E170000}"/>
    <cellStyle name="Акцент3 2 2" xfId="6030" xr:uid="{00000000-0005-0000-0000-00004F170000}"/>
    <cellStyle name="Акцент3 2 2 2" xfId="6031" xr:uid="{00000000-0005-0000-0000-000050170000}"/>
    <cellStyle name="Акцент3 2 2 2 2" xfId="6032" xr:uid="{00000000-0005-0000-0000-000051170000}"/>
    <cellStyle name="Акцент3 2 3" xfId="6033" xr:uid="{00000000-0005-0000-0000-000052170000}"/>
    <cellStyle name="Акцент3 2 4" xfId="6034" xr:uid="{00000000-0005-0000-0000-000053170000}"/>
    <cellStyle name="Акцент3 2 5" xfId="6035" xr:uid="{00000000-0005-0000-0000-000054170000}"/>
    <cellStyle name="Акцент3 2_2012" xfId="6036" xr:uid="{00000000-0005-0000-0000-000055170000}"/>
    <cellStyle name="Акцент3 3" xfId="6037" xr:uid="{00000000-0005-0000-0000-000056170000}"/>
    <cellStyle name="Акцент3 3 2" xfId="6038" xr:uid="{00000000-0005-0000-0000-000057170000}"/>
    <cellStyle name="Акцент3 3 3" xfId="6039" xr:uid="{00000000-0005-0000-0000-000058170000}"/>
    <cellStyle name="Акцент3 3 4" xfId="6040" xr:uid="{00000000-0005-0000-0000-000059170000}"/>
    <cellStyle name="Акцент3 3 4 2" xfId="6041" xr:uid="{00000000-0005-0000-0000-00005A170000}"/>
    <cellStyle name="Акцент3 3 5" xfId="6042" xr:uid="{00000000-0005-0000-0000-00005B170000}"/>
    <cellStyle name="Акцент3 3_Р-52" xfId="6043" xr:uid="{00000000-0005-0000-0000-00005C170000}"/>
    <cellStyle name="Акцент3 4" xfId="6044" xr:uid="{00000000-0005-0000-0000-00005D170000}"/>
    <cellStyle name="Акцент3 5" xfId="6045" xr:uid="{00000000-0005-0000-0000-00005E170000}"/>
    <cellStyle name="Акцент3 6" xfId="32351" xr:uid="{00000000-0005-0000-0000-00005F170000}"/>
    <cellStyle name="Акцент3 7" xfId="32378" xr:uid="{00000000-0005-0000-0000-000060170000}"/>
    <cellStyle name="Акцент4 2" xfId="37" xr:uid="{00000000-0005-0000-0000-000061170000}"/>
    <cellStyle name="Акцент4 2 2" xfId="6046" xr:uid="{00000000-0005-0000-0000-000062170000}"/>
    <cellStyle name="Акцент4 2 2 2" xfId="6047" xr:uid="{00000000-0005-0000-0000-000063170000}"/>
    <cellStyle name="Акцент4 2 2 2 2" xfId="6048" xr:uid="{00000000-0005-0000-0000-000064170000}"/>
    <cellStyle name="Акцент4 2 3" xfId="6049" xr:uid="{00000000-0005-0000-0000-000065170000}"/>
    <cellStyle name="Акцент4 2 4" xfId="6050" xr:uid="{00000000-0005-0000-0000-000066170000}"/>
    <cellStyle name="Акцент4 2 5" xfId="6051" xr:uid="{00000000-0005-0000-0000-000067170000}"/>
    <cellStyle name="Акцент4 2_2012" xfId="6052" xr:uid="{00000000-0005-0000-0000-000068170000}"/>
    <cellStyle name="Акцент4 3" xfId="6053" xr:uid="{00000000-0005-0000-0000-000069170000}"/>
    <cellStyle name="Акцент4 3 2" xfId="6054" xr:uid="{00000000-0005-0000-0000-00006A170000}"/>
    <cellStyle name="Акцент4 3 3" xfId="6055" xr:uid="{00000000-0005-0000-0000-00006B170000}"/>
    <cellStyle name="Акцент4 3 4" xfId="6056" xr:uid="{00000000-0005-0000-0000-00006C170000}"/>
    <cellStyle name="Акцент4 3 4 2" xfId="6057" xr:uid="{00000000-0005-0000-0000-00006D170000}"/>
    <cellStyle name="Акцент4 3 5" xfId="6058" xr:uid="{00000000-0005-0000-0000-00006E170000}"/>
    <cellStyle name="Акцент4 3_Р-52" xfId="6059" xr:uid="{00000000-0005-0000-0000-00006F170000}"/>
    <cellStyle name="Акцент4 4" xfId="6060" xr:uid="{00000000-0005-0000-0000-000070170000}"/>
    <cellStyle name="Акцент4 5" xfId="6061" xr:uid="{00000000-0005-0000-0000-000071170000}"/>
    <cellStyle name="Акцент4 6" xfId="32352" xr:uid="{00000000-0005-0000-0000-000072170000}"/>
    <cellStyle name="Акцент4 7" xfId="32379" xr:uid="{00000000-0005-0000-0000-000073170000}"/>
    <cellStyle name="Акцент5 2" xfId="38" xr:uid="{00000000-0005-0000-0000-000074170000}"/>
    <cellStyle name="Акцент5 2 2" xfId="6062" xr:uid="{00000000-0005-0000-0000-000075170000}"/>
    <cellStyle name="Акцент5 2 2 2" xfId="6063" xr:uid="{00000000-0005-0000-0000-000076170000}"/>
    <cellStyle name="Акцент5 2 2 2 2" xfId="6064" xr:uid="{00000000-0005-0000-0000-000077170000}"/>
    <cellStyle name="Акцент5 2 3" xfId="6065" xr:uid="{00000000-0005-0000-0000-000078170000}"/>
    <cellStyle name="Акцент5 2 4" xfId="6066" xr:uid="{00000000-0005-0000-0000-000079170000}"/>
    <cellStyle name="Акцент5 2 5" xfId="6067" xr:uid="{00000000-0005-0000-0000-00007A170000}"/>
    <cellStyle name="Акцент5 2_2012" xfId="6068" xr:uid="{00000000-0005-0000-0000-00007B170000}"/>
    <cellStyle name="Акцент5 3" xfId="6069" xr:uid="{00000000-0005-0000-0000-00007C170000}"/>
    <cellStyle name="Акцент5 3 2" xfId="6070" xr:uid="{00000000-0005-0000-0000-00007D170000}"/>
    <cellStyle name="Акцент5 3 3" xfId="6071" xr:uid="{00000000-0005-0000-0000-00007E170000}"/>
    <cellStyle name="Акцент5 3 4" xfId="6072" xr:uid="{00000000-0005-0000-0000-00007F170000}"/>
    <cellStyle name="Акцент5 3 4 2" xfId="6073" xr:uid="{00000000-0005-0000-0000-000080170000}"/>
    <cellStyle name="Акцент5 3 5" xfId="6074" xr:uid="{00000000-0005-0000-0000-000081170000}"/>
    <cellStyle name="Акцент5 3_Р-52" xfId="6075" xr:uid="{00000000-0005-0000-0000-000082170000}"/>
    <cellStyle name="Акцент5 4" xfId="6076" xr:uid="{00000000-0005-0000-0000-000083170000}"/>
    <cellStyle name="Акцент5 5" xfId="6077" xr:uid="{00000000-0005-0000-0000-000084170000}"/>
    <cellStyle name="Акцент5 6" xfId="32353" xr:uid="{00000000-0005-0000-0000-000085170000}"/>
    <cellStyle name="Акцент5 7" xfId="32380" xr:uid="{00000000-0005-0000-0000-000086170000}"/>
    <cellStyle name="Акцент6 2" xfId="39" xr:uid="{00000000-0005-0000-0000-000087170000}"/>
    <cellStyle name="Акцент6 2 2" xfId="6078" xr:uid="{00000000-0005-0000-0000-000088170000}"/>
    <cellStyle name="Акцент6 2 2 2" xfId="6079" xr:uid="{00000000-0005-0000-0000-000089170000}"/>
    <cellStyle name="Акцент6 2 2 2 2" xfId="6080" xr:uid="{00000000-0005-0000-0000-00008A170000}"/>
    <cellStyle name="Акцент6 2 3" xfId="6081" xr:uid="{00000000-0005-0000-0000-00008B170000}"/>
    <cellStyle name="Акцент6 2 4" xfId="6082" xr:uid="{00000000-0005-0000-0000-00008C170000}"/>
    <cellStyle name="Акцент6 2 5" xfId="6083" xr:uid="{00000000-0005-0000-0000-00008D170000}"/>
    <cellStyle name="Акцент6 2_2012" xfId="6084" xr:uid="{00000000-0005-0000-0000-00008E170000}"/>
    <cellStyle name="Акцент6 3" xfId="6085" xr:uid="{00000000-0005-0000-0000-00008F170000}"/>
    <cellStyle name="Акцент6 3 2" xfId="6086" xr:uid="{00000000-0005-0000-0000-000090170000}"/>
    <cellStyle name="Акцент6 3 3" xfId="6087" xr:uid="{00000000-0005-0000-0000-000091170000}"/>
    <cellStyle name="Акцент6 3 4" xfId="6088" xr:uid="{00000000-0005-0000-0000-000092170000}"/>
    <cellStyle name="Акцент6 3 4 2" xfId="6089" xr:uid="{00000000-0005-0000-0000-000093170000}"/>
    <cellStyle name="Акцент6 3 5" xfId="6090" xr:uid="{00000000-0005-0000-0000-000094170000}"/>
    <cellStyle name="Акцент6 3_Р-52" xfId="6091" xr:uid="{00000000-0005-0000-0000-000095170000}"/>
    <cellStyle name="Акцент6 4" xfId="6092" xr:uid="{00000000-0005-0000-0000-000096170000}"/>
    <cellStyle name="Акцент6 5" xfId="6093" xr:uid="{00000000-0005-0000-0000-000097170000}"/>
    <cellStyle name="Акцент6 6" xfId="32354" xr:uid="{00000000-0005-0000-0000-000098170000}"/>
    <cellStyle name="Акцент6 7" xfId="32381" xr:uid="{00000000-0005-0000-0000-000099170000}"/>
    <cellStyle name="Ввод  2" xfId="40" xr:uid="{00000000-0005-0000-0000-00009A170000}"/>
    <cellStyle name="Ввод  2 10" xfId="6094" xr:uid="{00000000-0005-0000-0000-00009B170000}"/>
    <cellStyle name="Ввод  2 11" xfId="32299" xr:uid="{00000000-0005-0000-0000-00009C170000}"/>
    <cellStyle name="Ввод  2 12" xfId="124" xr:uid="{00000000-0005-0000-0000-00009D170000}"/>
    <cellStyle name="Ввод  2 2" xfId="6095" xr:uid="{00000000-0005-0000-0000-00009E170000}"/>
    <cellStyle name="Ввод  2 2 10" xfId="6096" xr:uid="{00000000-0005-0000-0000-00009F170000}"/>
    <cellStyle name="Ввод  2 2 2" xfId="6097" xr:uid="{00000000-0005-0000-0000-0000A0170000}"/>
    <cellStyle name="Ввод  2 2 2 2" xfId="6098" xr:uid="{00000000-0005-0000-0000-0000A1170000}"/>
    <cellStyle name="Ввод  2 2 2 2 2" xfId="6099" xr:uid="{00000000-0005-0000-0000-0000A2170000}"/>
    <cellStyle name="Ввод  2 2 2 2 3" xfId="6100" xr:uid="{00000000-0005-0000-0000-0000A3170000}"/>
    <cellStyle name="Ввод  2 2 2 2 4" xfId="6101" xr:uid="{00000000-0005-0000-0000-0000A4170000}"/>
    <cellStyle name="Ввод  2 2 2 3" xfId="6102" xr:uid="{00000000-0005-0000-0000-0000A5170000}"/>
    <cellStyle name="Ввод  2 2 2 4" xfId="6103" xr:uid="{00000000-0005-0000-0000-0000A6170000}"/>
    <cellStyle name="Ввод  2 2 2 5" xfId="6104" xr:uid="{00000000-0005-0000-0000-0000A7170000}"/>
    <cellStyle name="Ввод  2 2 2 6" xfId="6105" xr:uid="{00000000-0005-0000-0000-0000A8170000}"/>
    <cellStyle name="Ввод  2 2 3" xfId="6106" xr:uid="{00000000-0005-0000-0000-0000A9170000}"/>
    <cellStyle name="Ввод  2 2 3 2" xfId="6107" xr:uid="{00000000-0005-0000-0000-0000AA170000}"/>
    <cellStyle name="Ввод  2 2 3 2 2" xfId="6108" xr:uid="{00000000-0005-0000-0000-0000AB170000}"/>
    <cellStyle name="Ввод  2 2 3 2 3" xfId="6109" xr:uid="{00000000-0005-0000-0000-0000AC170000}"/>
    <cellStyle name="Ввод  2 2 3 2 4" xfId="6110" xr:uid="{00000000-0005-0000-0000-0000AD170000}"/>
    <cellStyle name="Ввод  2 2 3 3" xfId="6111" xr:uid="{00000000-0005-0000-0000-0000AE170000}"/>
    <cellStyle name="Ввод  2 2 3 4" xfId="6112" xr:uid="{00000000-0005-0000-0000-0000AF170000}"/>
    <cellStyle name="Ввод  2 2 3 5" xfId="6113" xr:uid="{00000000-0005-0000-0000-0000B0170000}"/>
    <cellStyle name="Ввод  2 2 4" xfId="6114" xr:uid="{00000000-0005-0000-0000-0000B1170000}"/>
    <cellStyle name="Ввод  2 2 4 2" xfId="6115" xr:uid="{00000000-0005-0000-0000-0000B2170000}"/>
    <cellStyle name="Ввод  2 2 4 2 2" xfId="6116" xr:uid="{00000000-0005-0000-0000-0000B3170000}"/>
    <cellStyle name="Ввод  2 2 4 2 3" xfId="6117" xr:uid="{00000000-0005-0000-0000-0000B4170000}"/>
    <cellStyle name="Ввод  2 2 4 3" xfId="6118" xr:uid="{00000000-0005-0000-0000-0000B5170000}"/>
    <cellStyle name="Ввод  2 2 4 4" xfId="6119" xr:uid="{00000000-0005-0000-0000-0000B6170000}"/>
    <cellStyle name="Ввод  2 2 5" xfId="6120" xr:uid="{00000000-0005-0000-0000-0000B7170000}"/>
    <cellStyle name="Ввод  2 2 5 2" xfId="6121" xr:uid="{00000000-0005-0000-0000-0000B8170000}"/>
    <cellStyle name="Ввод  2 2 5 3" xfId="6122" xr:uid="{00000000-0005-0000-0000-0000B9170000}"/>
    <cellStyle name="Ввод  2 2 6" xfId="6123" xr:uid="{00000000-0005-0000-0000-0000BA170000}"/>
    <cellStyle name="Ввод  2 2 6 2" xfId="6124" xr:uid="{00000000-0005-0000-0000-0000BB170000}"/>
    <cellStyle name="Ввод  2 2 7" xfId="6125" xr:uid="{00000000-0005-0000-0000-0000BC170000}"/>
    <cellStyle name="Ввод  2 2 7 2" xfId="6126" xr:uid="{00000000-0005-0000-0000-0000BD170000}"/>
    <cellStyle name="Ввод  2 2 8" xfId="6127" xr:uid="{00000000-0005-0000-0000-0000BE170000}"/>
    <cellStyle name="Ввод  2 2 9" xfId="6128" xr:uid="{00000000-0005-0000-0000-0000BF170000}"/>
    <cellStyle name="Ввод  2 3" xfId="6129" xr:uid="{00000000-0005-0000-0000-0000C0170000}"/>
    <cellStyle name="Ввод  2 3 2" xfId="6130" xr:uid="{00000000-0005-0000-0000-0000C1170000}"/>
    <cellStyle name="Ввод  2 3 2 2" xfId="6131" xr:uid="{00000000-0005-0000-0000-0000C2170000}"/>
    <cellStyle name="Ввод  2 3 2 2 2" xfId="6132" xr:uid="{00000000-0005-0000-0000-0000C3170000}"/>
    <cellStyle name="Ввод  2 3 2 2 3" xfId="6133" xr:uid="{00000000-0005-0000-0000-0000C4170000}"/>
    <cellStyle name="Ввод  2 3 2 3" xfId="6134" xr:uid="{00000000-0005-0000-0000-0000C5170000}"/>
    <cellStyle name="Ввод  2 3 2 4" xfId="6135" xr:uid="{00000000-0005-0000-0000-0000C6170000}"/>
    <cellStyle name="Ввод  2 3 3" xfId="6136" xr:uid="{00000000-0005-0000-0000-0000C7170000}"/>
    <cellStyle name="Ввод  2 3 3 2" xfId="6137" xr:uid="{00000000-0005-0000-0000-0000C8170000}"/>
    <cellStyle name="Ввод  2 3 3 3" xfId="6138" xr:uid="{00000000-0005-0000-0000-0000C9170000}"/>
    <cellStyle name="Ввод  2 3 4" xfId="6139" xr:uid="{00000000-0005-0000-0000-0000CA170000}"/>
    <cellStyle name="Ввод  2 3 5" xfId="6140" xr:uid="{00000000-0005-0000-0000-0000CB170000}"/>
    <cellStyle name="Ввод  2 4" xfId="6141" xr:uid="{00000000-0005-0000-0000-0000CC170000}"/>
    <cellStyle name="Ввод  2 4 2" xfId="6142" xr:uid="{00000000-0005-0000-0000-0000CD170000}"/>
    <cellStyle name="Ввод  2 4 2 2" xfId="6143" xr:uid="{00000000-0005-0000-0000-0000CE170000}"/>
    <cellStyle name="Ввод  2 4 2 3" xfId="6144" xr:uid="{00000000-0005-0000-0000-0000CF170000}"/>
    <cellStyle name="Ввод  2 4 2 4" xfId="6145" xr:uid="{00000000-0005-0000-0000-0000D0170000}"/>
    <cellStyle name="Ввод  2 4 3" xfId="6146" xr:uid="{00000000-0005-0000-0000-0000D1170000}"/>
    <cellStyle name="Ввод  2 4 4" xfId="6147" xr:uid="{00000000-0005-0000-0000-0000D2170000}"/>
    <cellStyle name="Ввод  2 4 5" xfId="6148" xr:uid="{00000000-0005-0000-0000-0000D3170000}"/>
    <cellStyle name="Ввод  2 5" xfId="6149" xr:uid="{00000000-0005-0000-0000-0000D4170000}"/>
    <cellStyle name="Ввод  2 5 2" xfId="6150" xr:uid="{00000000-0005-0000-0000-0000D5170000}"/>
    <cellStyle name="Ввод  2 5 2 2" xfId="6151" xr:uid="{00000000-0005-0000-0000-0000D6170000}"/>
    <cellStyle name="Ввод  2 5 2 3" xfId="6152" xr:uid="{00000000-0005-0000-0000-0000D7170000}"/>
    <cellStyle name="Ввод  2 5 3" xfId="6153" xr:uid="{00000000-0005-0000-0000-0000D8170000}"/>
    <cellStyle name="Ввод  2 5 4" xfId="6154" xr:uid="{00000000-0005-0000-0000-0000D9170000}"/>
    <cellStyle name="Ввод  2 6" xfId="6155" xr:uid="{00000000-0005-0000-0000-0000DA170000}"/>
    <cellStyle name="Ввод  2 6 2" xfId="6156" xr:uid="{00000000-0005-0000-0000-0000DB170000}"/>
    <cellStyle name="Ввод  2 6 3" xfId="6157" xr:uid="{00000000-0005-0000-0000-0000DC170000}"/>
    <cellStyle name="Ввод  2 7" xfId="6158" xr:uid="{00000000-0005-0000-0000-0000DD170000}"/>
    <cellStyle name="Ввод  2 7 2" xfId="6159" xr:uid="{00000000-0005-0000-0000-0000DE170000}"/>
    <cellStyle name="Ввод  2 8" xfId="6160" xr:uid="{00000000-0005-0000-0000-0000DF170000}"/>
    <cellStyle name="Ввод  2 8 2" xfId="6161" xr:uid="{00000000-0005-0000-0000-0000E0170000}"/>
    <cellStyle name="Ввод  2 9" xfId="6162" xr:uid="{00000000-0005-0000-0000-0000E1170000}"/>
    <cellStyle name="Ввод  2_2012" xfId="6163" xr:uid="{00000000-0005-0000-0000-0000E2170000}"/>
    <cellStyle name="Ввод  3" xfId="6164" xr:uid="{00000000-0005-0000-0000-0000E3170000}"/>
    <cellStyle name="Ввод  3 10" xfId="6165" xr:uid="{00000000-0005-0000-0000-0000E4170000}"/>
    <cellStyle name="Ввод  3 2" xfId="6166" xr:uid="{00000000-0005-0000-0000-0000E5170000}"/>
    <cellStyle name="Ввод  3 2 2" xfId="6167" xr:uid="{00000000-0005-0000-0000-0000E6170000}"/>
    <cellStyle name="Ввод  3 2 2 2" xfId="6168" xr:uid="{00000000-0005-0000-0000-0000E7170000}"/>
    <cellStyle name="Ввод  3 2 2 2 2" xfId="6169" xr:uid="{00000000-0005-0000-0000-0000E8170000}"/>
    <cellStyle name="Ввод  3 2 2 2 3" xfId="6170" xr:uid="{00000000-0005-0000-0000-0000E9170000}"/>
    <cellStyle name="Ввод  3 2 2 2 4" xfId="6171" xr:uid="{00000000-0005-0000-0000-0000EA170000}"/>
    <cellStyle name="Ввод  3 2 2 3" xfId="6172" xr:uid="{00000000-0005-0000-0000-0000EB170000}"/>
    <cellStyle name="Ввод  3 2 2 4" xfId="6173" xr:uid="{00000000-0005-0000-0000-0000EC170000}"/>
    <cellStyle name="Ввод  3 2 2 5" xfId="6174" xr:uid="{00000000-0005-0000-0000-0000ED170000}"/>
    <cellStyle name="Ввод  3 2 3" xfId="6175" xr:uid="{00000000-0005-0000-0000-0000EE170000}"/>
    <cellStyle name="Ввод  3 2 3 2" xfId="6176" xr:uid="{00000000-0005-0000-0000-0000EF170000}"/>
    <cellStyle name="Ввод  3 2 3 2 2" xfId="6177" xr:uid="{00000000-0005-0000-0000-0000F0170000}"/>
    <cellStyle name="Ввод  3 2 3 2 3" xfId="6178" xr:uid="{00000000-0005-0000-0000-0000F1170000}"/>
    <cellStyle name="Ввод  3 2 3 2 4" xfId="6179" xr:uid="{00000000-0005-0000-0000-0000F2170000}"/>
    <cellStyle name="Ввод  3 2 3 3" xfId="6180" xr:uid="{00000000-0005-0000-0000-0000F3170000}"/>
    <cellStyle name="Ввод  3 2 3 4" xfId="6181" xr:uid="{00000000-0005-0000-0000-0000F4170000}"/>
    <cellStyle name="Ввод  3 2 3 5" xfId="6182" xr:uid="{00000000-0005-0000-0000-0000F5170000}"/>
    <cellStyle name="Ввод  3 2 4" xfId="6183" xr:uid="{00000000-0005-0000-0000-0000F6170000}"/>
    <cellStyle name="Ввод  3 2 4 2" xfId="6184" xr:uid="{00000000-0005-0000-0000-0000F7170000}"/>
    <cellStyle name="Ввод  3 2 4 2 2" xfId="6185" xr:uid="{00000000-0005-0000-0000-0000F8170000}"/>
    <cellStyle name="Ввод  3 2 4 2 3" xfId="6186" xr:uid="{00000000-0005-0000-0000-0000F9170000}"/>
    <cellStyle name="Ввод  3 2 4 3" xfId="6187" xr:uid="{00000000-0005-0000-0000-0000FA170000}"/>
    <cellStyle name="Ввод  3 2 4 4" xfId="6188" xr:uid="{00000000-0005-0000-0000-0000FB170000}"/>
    <cellStyle name="Ввод  3 2 5" xfId="6189" xr:uid="{00000000-0005-0000-0000-0000FC170000}"/>
    <cellStyle name="Ввод  3 2 5 2" xfId="6190" xr:uid="{00000000-0005-0000-0000-0000FD170000}"/>
    <cellStyle name="Ввод  3 2 5 3" xfId="6191" xr:uid="{00000000-0005-0000-0000-0000FE170000}"/>
    <cellStyle name="Ввод  3 2 6" xfId="6192" xr:uid="{00000000-0005-0000-0000-0000FF170000}"/>
    <cellStyle name="Ввод  3 2 7" xfId="6193" xr:uid="{00000000-0005-0000-0000-000000180000}"/>
    <cellStyle name="Ввод  3 3" xfId="6194" xr:uid="{00000000-0005-0000-0000-000001180000}"/>
    <cellStyle name="Ввод  3 3 2" xfId="6195" xr:uid="{00000000-0005-0000-0000-000002180000}"/>
    <cellStyle name="Ввод  3 3 2 2" xfId="6196" xr:uid="{00000000-0005-0000-0000-000003180000}"/>
    <cellStyle name="Ввод  3 3 2 2 2" xfId="6197" xr:uid="{00000000-0005-0000-0000-000004180000}"/>
    <cellStyle name="Ввод  3 3 2 2 3" xfId="6198" xr:uid="{00000000-0005-0000-0000-000005180000}"/>
    <cellStyle name="Ввод  3 3 2 3" xfId="6199" xr:uid="{00000000-0005-0000-0000-000006180000}"/>
    <cellStyle name="Ввод  3 3 2 4" xfId="6200" xr:uid="{00000000-0005-0000-0000-000007180000}"/>
    <cellStyle name="Ввод  3 3 3" xfId="6201" xr:uid="{00000000-0005-0000-0000-000008180000}"/>
    <cellStyle name="Ввод  3 3 3 2" xfId="6202" xr:uid="{00000000-0005-0000-0000-000009180000}"/>
    <cellStyle name="Ввод  3 3 3 3" xfId="6203" xr:uid="{00000000-0005-0000-0000-00000A180000}"/>
    <cellStyle name="Ввод  3 3 4" xfId="6204" xr:uid="{00000000-0005-0000-0000-00000B180000}"/>
    <cellStyle name="Ввод  3 3 5" xfId="6205" xr:uid="{00000000-0005-0000-0000-00000C180000}"/>
    <cellStyle name="Ввод  3 4" xfId="6206" xr:uid="{00000000-0005-0000-0000-00000D180000}"/>
    <cellStyle name="Ввод  3 4 2" xfId="6207" xr:uid="{00000000-0005-0000-0000-00000E180000}"/>
    <cellStyle name="Ввод  3 4 2 2" xfId="6208" xr:uid="{00000000-0005-0000-0000-00000F180000}"/>
    <cellStyle name="Ввод  3 4 2 3" xfId="6209" xr:uid="{00000000-0005-0000-0000-000010180000}"/>
    <cellStyle name="Ввод  3 4 2 4" xfId="6210" xr:uid="{00000000-0005-0000-0000-000011180000}"/>
    <cellStyle name="Ввод  3 4 3" xfId="6211" xr:uid="{00000000-0005-0000-0000-000012180000}"/>
    <cellStyle name="Ввод  3 4 4" xfId="6212" xr:uid="{00000000-0005-0000-0000-000013180000}"/>
    <cellStyle name="Ввод  3 4 5" xfId="6213" xr:uid="{00000000-0005-0000-0000-000014180000}"/>
    <cellStyle name="Ввод  3 4 6" xfId="6214" xr:uid="{00000000-0005-0000-0000-000015180000}"/>
    <cellStyle name="Ввод  3 5" xfId="6215" xr:uid="{00000000-0005-0000-0000-000016180000}"/>
    <cellStyle name="Ввод  3 5 2" xfId="6216" xr:uid="{00000000-0005-0000-0000-000017180000}"/>
    <cellStyle name="Ввод  3 5 2 2" xfId="6217" xr:uid="{00000000-0005-0000-0000-000018180000}"/>
    <cellStyle name="Ввод  3 5 2 3" xfId="6218" xr:uid="{00000000-0005-0000-0000-000019180000}"/>
    <cellStyle name="Ввод  3 5 3" xfId="6219" xr:uid="{00000000-0005-0000-0000-00001A180000}"/>
    <cellStyle name="Ввод  3 5 4" xfId="6220" xr:uid="{00000000-0005-0000-0000-00001B180000}"/>
    <cellStyle name="Ввод  3 6" xfId="6221" xr:uid="{00000000-0005-0000-0000-00001C180000}"/>
    <cellStyle name="Ввод  3 6 2" xfId="6222" xr:uid="{00000000-0005-0000-0000-00001D180000}"/>
    <cellStyle name="Ввод  3 6 3" xfId="6223" xr:uid="{00000000-0005-0000-0000-00001E180000}"/>
    <cellStyle name="Ввод  3 7" xfId="6224" xr:uid="{00000000-0005-0000-0000-00001F180000}"/>
    <cellStyle name="Ввод  3 7 2" xfId="6225" xr:uid="{00000000-0005-0000-0000-000020180000}"/>
    <cellStyle name="Ввод  3 8" xfId="6226" xr:uid="{00000000-0005-0000-0000-000021180000}"/>
    <cellStyle name="Ввод  3 8 2" xfId="6227" xr:uid="{00000000-0005-0000-0000-000022180000}"/>
    <cellStyle name="Ввод  3 9" xfId="6228" xr:uid="{00000000-0005-0000-0000-000023180000}"/>
    <cellStyle name="Ввод  3_Параметры" xfId="6229" xr:uid="{00000000-0005-0000-0000-000024180000}"/>
    <cellStyle name="Ввод  4" xfId="6230" xr:uid="{00000000-0005-0000-0000-000025180000}"/>
    <cellStyle name="Ввод  4 2" xfId="6231" xr:uid="{00000000-0005-0000-0000-000026180000}"/>
    <cellStyle name="Ввод  4 2 2" xfId="6232" xr:uid="{00000000-0005-0000-0000-000027180000}"/>
    <cellStyle name="Ввод  4 2 3" xfId="6233" xr:uid="{00000000-0005-0000-0000-000028180000}"/>
    <cellStyle name="Ввод  4 2 4" xfId="6234" xr:uid="{00000000-0005-0000-0000-000029180000}"/>
    <cellStyle name="Ввод  4 3" xfId="6235" xr:uid="{00000000-0005-0000-0000-00002A180000}"/>
    <cellStyle name="Ввод  5" xfId="6236" xr:uid="{00000000-0005-0000-0000-00002B180000}"/>
    <cellStyle name="Ввод  5 2" xfId="6237" xr:uid="{00000000-0005-0000-0000-00002C180000}"/>
    <cellStyle name="Ввод  5 2 2" xfId="6238" xr:uid="{00000000-0005-0000-0000-00002D180000}"/>
    <cellStyle name="Ввод  5 2 3" xfId="6239" xr:uid="{00000000-0005-0000-0000-00002E180000}"/>
    <cellStyle name="Ввод  5 3" xfId="6240" xr:uid="{00000000-0005-0000-0000-00002F180000}"/>
    <cellStyle name="Ввод  5 4" xfId="6241" xr:uid="{00000000-0005-0000-0000-000030180000}"/>
    <cellStyle name="Ввод  6" xfId="6242" xr:uid="{00000000-0005-0000-0000-000031180000}"/>
    <cellStyle name="Ввод  6 2" xfId="6243" xr:uid="{00000000-0005-0000-0000-000032180000}"/>
    <cellStyle name="Ввод  6 3" xfId="6244" xr:uid="{00000000-0005-0000-0000-000033180000}"/>
    <cellStyle name="Ввод  7" xfId="6245" xr:uid="{00000000-0005-0000-0000-000034180000}"/>
    <cellStyle name="Вывод 2" xfId="41" xr:uid="{00000000-0005-0000-0000-000035180000}"/>
    <cellStyle name="Вывод 2 10" xfId="6246" xr:uid="{00000000-0005-0000-0000-000036180000}"/>
    <cellStyle name="Вывод 2 11" xfId="32292" xr:uid="{00000000-0005-0000-0000-000037180000}"/>
    <cellStyle name="Вывод 2 12" xfId="125" xr:uid="{00000000-0005-0000-0000-000038180000}"/>
    <cellStyle name="Вывод 2 2" xfId="6247" xr:uid="{00000000-0005-0000-0000-000039180000}"/>
    <cellStyle name="Вывод 2 2 10" xfId="6248" xr:uid="{00000000-0005-0000-0000-00003A180000}"/>
    <cellStyle name="Вывод 2 2 2" xfId="6249" xr:uid="{00000000-0005-0000-0000-00003B180000}"/>
    <cellStyle name="Вывод 2 2 2 2" xfId="6250" xr:uid="{00000000-0005-0000-0000-00003C180000}"/>
    <cellStyle name="Вывод 2 2 2 2 2" xfId="6251" xr:uid="{00000000-0005-0000-0000-00003D180000}"/>
    <cellStyle name="Вывод 2 2 2 2 3" xfId="6252" xr:uid="{00000000-0005-0000-0000-00003E180000}"/>
    <cellStyle name="Вывод 2 2 2 2 4" xfId="6253" xr:uid="{00000000-0005-0000-0000-00003F180000}"/>
    <cellStyle name="Вывод 2 2 2 3" xfId="6254" xr:uid="{00000000-0005-0000-0000-000040180000}"/>
    <cellStyle name="Вывод 2 2 2 4" xfId="6255" xr:uid="{00000000-0005-0000-0000-000041180000}"/>
    <cellStyle name="Вывод 2 2 2 5" xfId="6256" xr:uid="{00000000-0005-0000-0000-000042180000}"/>
    <cellStyle name="Вывод 2 2 2 6" xfId="6257" xr:uid="{00000000-0005-0000-0000-000043180000}"/>
    <cellStyle name="Вывод 2 2 3" xfId="6258" xr:uid="{00000000-0005-0000-0000-000044180000}"/>
    <cellStyle name="Вывод 2 2 3 2" xfId="6259" xr:uid="{00000000-0005-0000-0000-000045180000}"/>
    <cellStyle name="Вывод 2 2 3 2 2" xfId="6260" xr:uid="{00000000-0005-0000-0000-000046180000}"/>
    <cellStyle name="Вывод 2 2 3 2 3" xfId="6261" xr:uid="{00000000-0005-0000-0000-000047180000}"/>
    <cellStyle name="Вывод 2 2 3 2 4" xfId="6262" xr:uid="{00000000-0005-0000-0000-000048180000}"/>
    <cellStyle name="Вывод 2 2 3 3" xfId="6263" xr:uid="{00000000-0005-0000-0000-000049180000}"/>
    <cellStyle name="Вывод 2 2 3 4" xfId="6264" xr:uid="{00000000-0005-0000-0000-00004A180000}"/>
    <cellStyle name="Вывод 2 2 3 5" xfId="6265" xr:uid="{00000000-0005-0000-0000-00004B180000}"/>
    <cellStyle name="Вывод 2 2 4" xfId="6266" xr:uid="{00000000-0005-0000-0000-00004C180000}"/>
    <cellStyle name="Вывод 2 2 4 2" xfId="6267" xr:uid="{00000000-0005-0000-0000-00004D180000}"/>
    <cellStyle name="Вывод 2 2 4 2 2" xfId="6268" xr:uid="{00000000-0005-0000-0000-00004E180000}"/>
    <cellStyle name="Вывод 2 2 4 2 3" xfId="6269" xr:uid="{00000000-0005-0000-0000-00004F180000}"/>
    <cellStyle name="Вывод 2 2 4 2 4" xfId="6270" xr:uid="{00000000-0005-0000-0000-000050180000}"/>
    <cellStyle name="Вывод 2 2 4 3" xfId="6271" xr:uid="{00000000-0005-0000-0000-000051180000}"/>
    <cellStyle name="Вывод 2 2 4 4" xfId="6272" xr:uid="{00000000-0005-0000-0000-000052180000}"/>
    <cellStyle name="Вывод 2 2 4 5" xfId="6273" xr:uid="{00000000-0005-0000-0000-000053180000}"/>
    <cellStyle name="Вывод 2 2 5" xfId="6274" xr:uid="{00000000-0005-0000-0000-000054180000}"/>
    <cellStyle name="Вывод 2 2 5 2" xfId="6275" xr:uid="{00000000-0005-0000-0000-000055180000}"/>
    <cellStyle name="Вывод 2 2 5 3" xfId="6276" xr:uid="{00000000-0005-0000-0000-000056180000}"/>
    <cellStyle name="Вывод 2 2 5 4" xfId="6277" xr:uid="{00000000-0005-0000-0000-000057180000}"/>
    <cellStyle name="Вывод 2 2 6" xfId="6278" xr:uid="{00000000-0005-0000-0000-000058180000}"/>
    <cellStyle name="Вывод 2 2 6 2" xfId="6279" xr:uid="{00000000-0005-0000-0000-000059180000}"/>
    <cellStyle name="Вывод 2 2 6 3" xfId="6280" xr:uid="{00000000-0005-0000-0000-00005A180000}"/>
    <cellStyle name="Вывод 2 2 7" xfId="6281" xr:uid="{00000000-0005-0000-0000-00005B180000}"/>
    <cellStyle name="Вывод 2 2 7 2" xfId="6282" xr:uid="{00000000-0005-0000-0000-00005C180000}"/>
    <cellStyle name="Вывод 2 2 8" xfId="6283" xr:uid="{00000000-0005-0000-0000-00005D180000}"/>
    <cellStyle name="Вывод 2 2 9" xfId="6284" xr:uid="{00000000-0005-0000-0000-00005E180000}"/>
    <cellStyle name="Вывод 2 3" xfId="6285" xr:uid="{00000000-0005-0000-0000-00005F180000}"/>
    <cellStyle name="Вывод 2 3 2" xfId="6286" xr:uid="{00000000-0005-0000-0000-000060180000}"/>
    <cellStyle name="Вывод 2 3 2 2" xfId="6287" xr:uid="{00000000-0005-0000-0000-000061180000}"/>
    <cellStyle name="Вывод 2 3 2 2 2" xfId="6288" xr:uid="{00000000-0005-0000-0000-000062180000}"/>
    <cellStyle name="Вывод 2 3 2 2 3" xfId="6289" xr:uid="{00000000-0005-0000-0000-000063180000}"/>
    <cellStyle name="Вывод 2 3 2 2 4" xfId="6290" xr:uid="{00000000-0005-0000-0000-000064180000}"/>
    <cellStyle name="Вывод 2 3 2 3" xfId="6291" xr:uid="{00000000-0005-0000-0000-000065180000}"/>
    <cellStyle name="Вывод 2 3 2 4" xfId="6292" xr:uid="{00000000-0005-0000-0000-000066180000}"/>
    <cellStyle name="Вывод 2 3 2 5" xfId="6293" xr:uid="{00000000-0005-0000-0000-000067180000}"/>
    <cellStyle name="Вывод 2 3 3" xfId="6294" xr:uid="{00000000-0005-0000-0000-000068180000}"/>
    <cellStyle name="Вывод 2 3 3 2" xfId="6295" xr:uid="{00000000-0005-0000-0000-000069180000}"/>
    <cellStyle name="Вывод 2 3 3 3" xfId="6296" xr:uid="{00000000-0005-0000-0000-00006A180000}"/>
    <cellStyle name="Вывод 2 3 3 4" xfId="6297" xr:uid="{00000000-0005-0000-0000-00006B180000}"/>
    <cellStyle name="Вывод 2 3 4" xfId="6298" xr:uid="{00000000-0005-0000-0000-00006C180000}"/>
    <cellStyle name="Вывод 2 3 5" xfId="6299" xr:uid="{00000000-0005-0000-0000-00006D180000}"/>
    <cellStyle name="Вывод 2 3 6" xfId="6300" xr:uid="{00000000-0005-0000-0000-00006E180000}"/>
    <cellStyle name="Вывод 2 4" xfId="6301" xr:uid="{00000000-0005-0000-0000-00006F180000}"/>
    <cellStyle name="Вывод 2 4 2" xfId="6302" xr:uid="{00000000-0005-0000-0000-000070180000}"/>
    <cellStyle name="Вывод 2 4 2 2" xfId="6303" xr:uid="{00000000-0005-0000-0000-000071180000}"/>
    <cellStyle name="Вывод 2 4 2 3" xfId="6304" xr:uid="{00000000-0005-0000-0000-000072180000}"/>
    <cellStyle name="Вывод 2 4 2 4" xfId="6305" xr:uid="{00000000-0005-0000-0000-000073180000}"/>
    <cellStyle name="Вывод 2 4 3" xfId="6306" xr:uid="{00000000-0005-0000-0000-000074180000}"/>
    <cellStyle name="Вывод 2 4 4" xfId="6307" xr:uid="{00000000-0005-0000-0000-000075180000}"/>
    <cellStyle name="Вывод 2 4 5" xfId="6308" xr:uid="{00000000-0005-0000-0000-000076180000}"/>
    <cellStyle name="Вывод 2 4 6" xfId="6309" xr:uid="{00000000-0005-0000-0000-000077180000}"/>
    <cellStyle name="Вывод 2 5" xfId="6310" xr:uid="{00000000-0005-0000-0000-000078180000}"/>
    <cellStyle name="Вывод 2 5 2" xfId="6311" xr:uid="{00000000-0005-0000-0000-000079180000}"/>
    <cellStyle name="Вывод 2 5 2 2" xfId="6312" xr:uid="{00000000-0005-0000-0000-00007A180000}"/>
    <cellStyle name="Вывод 2 5 2 3" xfId="6313" xr:uid="{00000000-0005-0000-0000-00007B180000}"/>
    <cellStyle name="Вывод 2 5 2 4" xfId="6314" xr:uid="{00000000-0005-0000-0000-00007C180000}"/>
    <cellStyle name="Вывод 2 5 3" xfId="6315" xr:uid="{00000000-0005-0000-0000-00007D180000}"/>
    <cellStyle name="Вывод 2 5 4" xfId="6316" xr:uid="{00000000-0005-0000-0000-00007E180000}"/>
    <cellStyle name="Вывод 2 5 5" xfId="6317" xr:uid="{00000000-0005-0000-0000-00007F180000}"/>
    <cellStyle name="Вывод 2 6" xfId="6318" xr:uid="{00000000-0005-0000-0000-000080180000}"/>
    <cellStyle name="Вывод 2 6 2" xfId="6319" xr:uid="{00000000-0005-0000-0000-000081180000}"/>
    <cellStyle name="Вывод 2 6 3" xfId="6320" xr:uid="{00000000-0005-0000-0000-000082180000}"/>
    <cellStyle name="Вывод 2 6 4" xfId="6321" xr:uid="{00000000-0005-0000-0000-000083180000}"/>
    <cellStyle name="Вывод 2 7" xfId="6322" xr:uid="{00000000-0005-0000-0000-000084180000}"/>
    <cellStyle name="Вывод 2 7 2" xfId="6323" xr:uid="{00000000-0005-0000-0000-000085180000}"/>
    <cellStyle name="Вывод 2 7 3" xfId="6324" xr:uid="{00000000-0005-0000-0000-000086180000}"/>
    <cellStyle name="Вывод 2 8" xfId="6325" xr:uid="{00000000-0005-0000-0000-000087180000}"/>
    <cellStyle name="Вывод 2 8 2" xfId="6326" xr:uid="{00000000-0005-0000-0000-000088180000}"/>
    <cellStyle name="Вывод 2 9" xfId="6327" xr:uid="{00000000-0005-0000-0000-000089180000}"/>
    <cellStyle name="Вывод 2_2012" xfId="6328" xr:uid="{00000000-0005-0000-0000-00008A180000}"/>
    <cellStyle name="Вывод 3" xfId="6329" xr:uid="{00000000-0005-0000-0000-00008B180000}"/>
    <cellStyle name="Вывод 3 10" xfId="6330" xr:uid="{00000000-0005-0000-0000-00008C180000}"/>
    <cellStyle name="Вывод 3 2" xfId="6331" xr:uid="{00000000-0005-0000-0000-00008D180000}"/>
    <cellStyle name="Вывод 3 2 2" xfId="6332" xr:uid="{00000000-0005-0000-0000-00008E180000}"/>
    <cellStyle name="Вывод 3 2 2 2" xfId="6333" xr:uid="{00000000-0005-0000-0000-00008F180000}"/>
    <cellStyle name="Вывод 3 2 2 2 2" xfId="6334" xr:uid="{00000000-0005-0000-0000-000090180000}"/>
    <cellStyle name="Вывод 3 2 2 2 3" xfId="6335" xr:uid="{00000000-0005-0000-0000-000091180000}"/>
    <cellStyle name="Вывод 3 2 2 2 4" xfId="6336" xr:uid="{00000000-0005-0000-0000-000092180000}"/>
    <cellStyle name="Вывод 3 2 2 3" xfId="6337" xr:uid="{00000000-0005-0000-0000-000093180000}"/>
    <cellStyle name="Вывод 3 2 2 4" xfId="6338" xr:uid="{00000000-0005-0000-0000-000094180000}"/>
    <cellStyle name="Вывод 3 2 2 5" xfId="6339" xr:uid="{00000000-0005-0000-0000-000095180000}"/>
    <cellStyle name="Вывод 3 2 3" xfId="6340" xr:uid="{00000000-0005-0000-0000-000096180000}"/>
    <cellStyle name="Вывод 3 2 3 2" xfId="6341" xr:uid="{00000000-0005-0000-0000-000097180000}"/>
    <cellStyle name="Вывод 3 2 3 2 2" xfId="6342" xr:uid="{00000000-0005-0000-0000-000098180000}"/>
    <cellStyle name="Вывод 3 2 3 2 3" xfId="6343" xr:uid="{00000000-0005-0000-0000-000099180000}"/>
    <cellStyle name="Вывод 3 2 3 2 4" xfId="6344" xr:uid="{00000000-0005-0000-0000-00009A180000}"/>
    <cellStyle name="Вывод 3 2 3 3" xfId="6345" xr:uid="{00000000-0005-0000-0000-00009B180000}"/>
    <cellStyle name="Вывод 3 2 3 4" xfId="6346" xr:uid="{00000000-0005-0000-0000-00009C180000}"/>
    <cellStyle name="Вывод 3 2 3 5" xfId="6347" xr:uid="{00000000-0005-0000-0000-00009D180000}"/>
    <cellStyle name="Вывод 3 2 4" xfId="6348" xr:uid="{00000000-0005-0000-0000-00009E180000}"/>
    <cellStyle name="Вывод 3 2 4 2" xfId="6349" xr:uid="{00000000-0005-0000-0000-00009F180000}"/>
    <cellStyle name="Вывод 3 2 4 2 2" xfId="6350" xr:uid="{00000000-0005-0000-0000-0000A0180000}"/>
    <cellStyle name="Вывод 3 2 4 2 3" xfId="6351" xr:uid="{00000000-0005-0000-0000-0000A1180000}"/>
    <cellStyle name="Вывод 3 2 4 2 4" xfId="6352" xr:uid="{00000000-0005-0000-0000-0000A2180000}"/>
    <cellStyle name="Вывод 3 2 4 3" xfId="6353" xr:uid="{00000000-0005-0000-0000-0000A3180000}"/>
    <cellStyle name="Вывод 3 2 4 4" xfId="6354" xr:uid="{00000000-0005-0000-0000-0000A4180000}"/>
    <cellStyle name="Вывод 3 2 4 5" xfId="6355" xr:uid="{00000000-0005-0000-0000-0000A5180000}"/>
    <cellStyle name="Вывод 3 2 5" xfId="6356" xr:uid="{00000000-0005-0000-0000-0000A6180000}"/>
    <cellStyle name="Вывод 3 2 5 2" xfId="6357" xr:uid="{00000000-0005-0000-0000-0000A7180000}"/>
    <cellStyle name="Вывод 3 2 5 3" xfId="6358" xr:uid="{00000000-0005-0000-0000-0000A8180000}"/>
    <cellStyle name="Вывод 3 2 5 4" xfId="6359" xr:uid="{00000000-0005-0000-0000-0000A9180000}"/>
    <cellStyle name="Вывод 3 2 6" xfId="6360" xr:uid="{00000000-0005-0000-0000-0000AA180000}"/>
    <cellStyle name="Вывод 3 2 7" xfId="6361" xr:uid="{00000000-0005-0000-0000-0000AB180000}"/>
    <cellStyle name="Вывод 3 2 8" xfId="6362" xr:uid="{00000000-0005-0000-0000-0000AC180000}"/>
    <cellStyle name="Вывод 3 3" xfId="6363" xr:uid="{00000000-0005-0000-0000-0000AD180000}"/>
    <cellStyle name="Вывод 3 3 2" xfId="6364" xr:uid="{00000000-0005-0000-0000-0000AE180000}"/>
    <cellStyle name="Вывод 3 3 2 2" xfId="6365" xr:uid="{00000000-0005-0000-0000-0000AF180000}"/>
    <cellStyle name="Вывод 3 3 2 2 2" xfId="6366" xr:uid="{00000000-0005-0000-0000-0000B0180000}"/>
    <cellStyle name="Вывод 3 3 2 2 3" xfId="6367" xr:uid="{00000000-0005-0000-0000-0000B1180000}"/>
    <cellStyle name="Вывод 3 3 2 2 4" xfId="6368" xr:uid="{00000000-0005-0000-0000-0000B2180000}"/>
    <cellStyle name="Вывод 3 3 2 3" xfId="6369" xr:uid="{00000000-0005-0000-0000-0000B3180000}"/>
    <cellStyle name="Вывод 3 3 2 4" xfId="6370" xr:uid="{00000000-0005-0000-0000-0000B4180000}"/>
    <cellStyle name="Вывод 3 3 2 5" xfId="6371" xr:uid="{00000000-0005-0000-0000-0000B5180000}"/>
    <cellStyle name="Вывод 3 3 3" xfId="6372" xr:uid="{00000000-0005-0000-0000-0000B6180000}"/>
    <cellStyle name="Вывод 3 3 3 2" xfId="6373" xr:uid="{00000000-0005-0000-0000-0000B7180000}"/>
    <cellStyle name="Вывод 3 3 3 3" xfId="6374" xr:uid="{00000000-0005-0000-0000-0000B8180000}"/>
    <cellStyle name="Вывод 3 3 3 4" xfId="6375" xr:uid="{00000000-0005-0000-0000-0000B9180000}"/>
    <cellStyle name="Вывод 3 3 4" xfId="6376" xr:uid="{00000000-0005-0000-0000-0000BA180000}"/>
    <cellStyle name="Вывод 3 3 5" xfId="6377" xr:uid="{00000000-0005-0000-0000-0000BB180000}"/>
    <cellStyle name="Вывод 3 3 6" xfId="6378" xr:uid="{00000000-0005-0000-0000-0000BC180000}"/>
    <cellStyle name="Вывод 3 4" xfId="6379" xr:uid="{00000000-0005-0000-0000-0000BD180000}"/>
    <cellStyle name="Вывод 3 4 2" xfId="6380" xr:uid="{00000000-0005-0000-0000-0000BE180000}"/>
    <cellStyle name="Вывод 3 4 2 2" xfId="6381" xr:uid="{00000000-0005-0000-0000-0000BF180000}"/>
    <cellStyle name="Вывод 3 4 2 3" xfId="6382" xr:uid="{00000000-0005-0000-0000-0000C0180000}"/>
    <cellStyle name="Вывод 3 4 2 4" xfId="6383" xr:uid="{00000000-0005-0000-0000-0000C1180000}"/>
    <cellStyle name="Вывод 3 4 3" xfId="6384" xr:uid="{00000000-0005-0000-0000-0000C2180000}"/>
    <cellStyle name="Вывод 3 4 4" xfId="6385" xr:uid="{00000000-0005-0000-0000-0000C3180000}"/>
    <cellStyle name="Вывод 3 4 5" xfId="6386" xr:uid="{00000000-0005-0000-0000-0000C4180000}"/>
    <cellStyle name="Вывод 3 4 6" xfId="6387" xr:uid="{00000000-0005-0000-0000-0000C5180000}"/>
    <cellStyle name="Вывод 3 5" xfId="6388" xr:uid="{00000000-0005-0000-0000-0000C6180000}"/>
    <cellStyle name="Вывод 3 5 2" xfId="6389" xr:uid="{00000000-0005-0000-0000-0000C7180000}"/>
    <cellStyle name="Вывод 3 5 2 2" xfId="6390" xr:uid="{00000000-0005-0000-0000-0000C8180000}"/>
    <cellStyle name="Вывод 3 5 2 3" xfId="6391" xr:uid="{00000000-0005-0000-0000-0000C9180000}"/>
    <cellStyle name="Вывод 3 5 2 4" xfId="6392" xr:uid="{00000000-0005-0000-0000-0000CA180000}"/>
    <cellStyle name="Вывод 3 5 3" xfId="6393" xr:uid="{00000000-0005-0000-0000-0000CB180000}"/>
    <cellStyle name="Вывод 3 5 4" xfId="6394" xr:uid="{00000000-0005-0000-0000-0000CC180000}"/>
    <cellStyle name="Вывод 3 5 5" xfId="6395" xr:uid="{00000000-0005-0000-0000-0000CD180000}"/>
    <cellStyle name="Вывод 3 6" xfId="6396" xr:uid="{00000000-0005-0000-0000-0000CE180000}"/>
    <cellStyle name="Вывод 3 6 2" xfId="6397" xr:uid="{00000000-0005-0000-0000-0000CF180000}"/>
    <cellStyle name="Вывод 3 6 3" xfId="6398" xr:uid="{00000000-0005-0000-0000-0000D0180000}"/>
    <cellStyle name="Вывод 3 6 4" xfId="6399" xr:uid="{00000000-0005-0000-0000-0000D1180000}"/>
    <cellStyle name="Вывод 3 7" xfId="6400" xr:uid="{00000000-0005-0000-0000-0000D2180000}"/>
    <cellStyle name="Вывод 3 7 2" xfId="6401" xr:uid="{00000000-0005-0000-0000-0000D3180000}"/>
    <cellStyle name="Вывод 3 7 3" xfId="6402" xr:uid="{00000000-0005-0000-0000-0000D4180000}"/>
    <cellStyle name="Вывод 3 8" xfId="6403" xr:uid="{00000000-0005-0000-0000-0000D5180000}"/>
    <cellStyle name="Вывод 3 8 2" xfId="6404" xr:uid="{00000000-0005-0000-0000-0000D6180000}"/>
    <cellStyle name="Вывод 3 9" xfId="6405" xr:uid="{00000000-0005-0000-0000-0000D7180000}"/>
    <cellStyle name="Вывод 3_Параметры" xfId="6406" xr:uid="{00000000-0005-0000-0000-0000D8180000}"/>
    <cellStyle name="Вывод 4" xfId="6407" xr:uid="{00000000-0005-0000-0000-0000D9180000}"/>
    <cellStyle name="Вывод 4 2" xfId="6408" xr:uid="{00000000-0005-0000-0000-0000DA180000}"/>
    <cellStyle name="Вывод 4 2 2" xfId="6409" xr:uid="{00000000-0005-0000-0000-0000DB180000}"/>
    <cellStyle name="Вывод 4 2 3" xfId="6410" xr:uid="{00000000-0005-0000-0000-0000DC180000}"/>
    <cellStyle name="Вывод 4 2 4" xfId="6411" xr:uid="{00000000-0005-0000-0000-0000DD180000}"/>
    <cellStyle name="Вывод 4 3" xfId="6412" xr:uid="{00000000-0005-0000-0000-0000DE180000}"/>
    <cellStyle name="Вывод 5" xfId="6413" xr:uid="{00000000-0005-0000-0000-0000DF180000}"/>
    <cellStyle name="Вывод 5 2" xfId="6414" xr:uid="{00000000-0005-0000-0000-0000E0180000}"/>
    <cellStyle name="Вывод 5 2 2" xfId="6415" xr:uid="{00000000-0005-0000-0000-0000E1180000}"/>
    <cellStyle name="Вывод 5 2 3" xfId="6416" xr:uid="{00000000-0005-0000-0000-0000E2180000}"/>
    <cellStyle name="Вывод 5 3" xfId="6417" xr:uid="{00000000-0005-0000-0000-0000E3180000}"/>
    <cellStyle name="Вывод 5 4" xfId="6418" xr:uid="{00000000-0005-0000-0000-0000E4180000}"/>
    <cellStyle name="Вывод 6" xfId="6419" xr:uid="{00000000-0005-0000-0000-0000E5180000}"/>
    <cellStyle name="Вывод 6 2" xfId="6420" xr:uid="{00000000-0005-0000-0000-0000E6180000}"/>
    <cellStyle name="Вывод 6 2 2" xfId="6421" xr:uid="{00000000-0005-0000-0000-0000E7180000}"/>
    <cellStyle name="Вывод 6 2 3" xfId="6422" xr:uid="{00000000-0005-0000-0000-0000E8180000}"/>
    <cellStyle name="Вывод 6 3" xfId="6423" xr:uid="{00000000-0005-0000-0000-0000E9180000}"/>
    <cellStyle name="Вывод 6 4" xfId="6424" xr:uid="{00000000-0005-0000-0000-0000EA180000}"/>
    <cellStyle name="Вывод 7" xfId="6425" xr:uid="{00000000-0005-0000-0000-0000EB180000}"/>
    <cellStyle name="Вывод 7 2" xfId="6426" xr:uid="{00000000-0005-0000-0000-0000EC180000}"/>
    <cellStyle name="Вывод 7 3" xfId="6427" xr:uid="{00000000-0005-0000-0000-0000ED180000}"/>
    <cellStyle name="Вывод 7 4" xfId="6428" xr:uid="{00000000-0005-0000-0000-0000EE180000}"/>
    <cellStyle name="Вывод 8" xfId="6429" xr:uid="{00000000-0005-0000-0000-0000EF180000}"/>
    <cellStyle name="Вывод 8 2" xfId="6430" xr:uid="{00000000-0005-0000-0000-0000F0180000}"/>
    <cellStyle name="Вывод 9" xfId="6431" xr:uid="{00000000-0005-0000-0000-0000F1180000}"/>
    <cellStyle name="Вычисление 10" xfId="6432" xr:uid="{00000000-0005-0000-0000-0000F2180000}"/>
    <cellStyle name="Вычисление 10 2" xfId="6433" xr:uid="{00000000-0005-0000-0000-0000F3180000}"/>
    <cellStyle name="Вычисление 10 2 2" xfId="6434" xr:uid="{00000000-0005-0000-0000-0000F4180000}"/>
    <cellStyle name="Вычисление 10 2 3" xfId="6435" xr:uid="{00000000-0005-0000-0000-0000F5180000}"/>
    <cellStyle name="Вычисление 10 3" xfId="6436" xr:uid="{00000000-0005-0000-0000-0000F6180000}"/>
    <cellStyle name="Вычисление 10 4" xfId="6437" xr:uid="{00000000-0005-0000-0000-0000F7180000}"/>
    <cellStyle name="Вычисление 11" xfId="6438" xr:uid="{00000000-0005-0000-0000-0000F8180000}"/>
    <cellStyle name="Вычисление 11 2" xfId="6439" xr:uid="{00000000-0005-0000-0000-0000F9180000}"/>
    <cellStyle name="Вычисление 11 3" xfId="6440" xr:uid="{00000000-0005-0000-0000-0000FA180000}"/>
    <cellStyle name="Вычисление 12" xfId="6441" xr:uid="{00000000-0005-0000-0000-0000FB180000}"/>
    <cellStyle name="Вычисление 2" xfId="42" xr:uid="{00000000-0005-0000-0000-0000FC180000}"/>
    <cellStyle name="Вычисление 2 10" xfId="6442" xr:uid="{00000000-0005-0000-0000-0000FD180000}"/>
    <cellStyle name="Вычисление 2 11" xfId="6443" xr:uid="{00000000-0005-0000-0000-0000FE180000}"/>
    <cellStyle name="Вычисление 2 12" xfId="6444" xr:uid="{00000000-0005-0000-0000-0000FF180000}"/>
    <cellStyle name="Вычисление 2 13" xfId="32290" xr:uid="{00000000-0005-0000-0000-000000190000}"/>
    <cellStyle name="Вычисление 2 14" xfId="126" xr:uid="{00000000-0005-0000-0000-000001190000}"/>
    <cellStyle name="Вычисление 2 2" xfId="6445" xr:uid="{00000000-0005-0000-0000-000002190000}"/>
    <cellStyle name="Вычисление 2 2 2" xfId="6446" xr:uid="{00000000-0005-0000-0000-000003190000}"/>
    <cellStyle name="Вычисление 2 2 2 2" xfId="6447" xr:uid="{00000000-0005-0000-0000-000004190000}"/>
    <cellStyle name="Вычисление 2 2 2 2 2" xfId="6448" xr:uid="{00000000-0005-0000-0000-000005190000}"/>
    <cellStyle name="Вычисление 2 2 2 2 2 2" xfId="6449" xr:uid="{00000000-0005-0000-0000-000006190000}"/>
    <cellStyle name="Вычисление 2 2 2 2 2 3" xfId="6450" xr:uid="{00000000-0005-0000-0000-000007190000}"/>
    <cellStyle name="Вычисление 2 2 2 2 2 4" xfId="6451" xr:uid="{00000000-0005-0000-0000-000008190000}"/>
    <cellStyle name="Вычисление 2 2 2 2 3" xfId="6452" xr:uid="{00000000-0005-0000-0000-000009190000}"/>
    <cellStyle name="Вычисление 2 2 2 2 4" xfId="6453" xr:uid="{00000000-0005-0000-0000-00000A190000}"/>
    <cellStyle name="Вычисление 2 2 2 2 5" xfId="6454" xr:uid="{00000000-0005-0000-0000-00000B190000}"/>
    <cellStyle name="Вычисление 2 2 2 3" xfId="6455" xr:uid="{00000000-0005-0000-0000-00000C190000}"/>
    <cellStyle name="Вычисление 2 2 2 3 2" xfId="6456" xr:uid="{00000000-0005-0000-0000-00000D190000}"/>
    <cellStyle name="Вычисление 2 2 2 3 2 2" xfId="6457" xr:uid="{00000000-0005-0000-0000-00000E190000}"/>
    <cellStyle name="Вычисление 2 2 2 3 2 3" xfId="6458" xr:uid="{00000000-0005-0000-0000-00000F190000}"/>
    <cellStyle name="Вычисление 2 2 2 3 2 4" xfId="6459" xr:uid="{00000000-0005-0000-0000-000010190000}"/>
    <cellStyle name="Вычисление 2 2 2 3 3" xfId="6460" xr:uid="{00000000-0005-0000-0000-000011190000}"/>
    <cellStyle name="Вычисление 2 2 2 3 4" xfId="6461" xr:uid="{00000000-0005-0000-0000-000012190000}"/>
    <cellStyle name="Вычисление 2 2 2 3 5" xfId="6462" xr:uid="{00000000-0005-0000-0000-000013190000}"/>
    <cellStyle name="Вычисление 2 2 2 4" xfId="6463" xr:uid="{00000000-0005-0000-0000-000014190000}"/>
    <cellStyle name="Вычисление 2 2 2 4 2" xfId="6464" xr:uid="{00000000-0005-0000-0000-000015190000}"/>
    <cellStyle name="Вычисление 2 2 2 4 3" xfId="6465" xr:uid="{00000000-0005-0000-0000-000016190000}"/>
    <cellStyle name="Вычисление 2 2 2 4 4" xfId="6466" xr:uid="{00000000-0005-0000-0000-000017190000}"/>
    <cellStyle name="Вычисление 2 2 2 5" xfId="6467" xr:uid="{00000000-0005-0000-0000-000018190000}"/>
    <cellStyle name="Вычисление 2 2 3" xfId="6468" xr:uid="{00000000-0005-0000-0000-000019190000}"/>
    <cellStyle name="Вычисление 2 2 3 2" xfId="6469" xr:uid="{00000000-0005-0000-0000-00001A190000}"/>
    <cellStyle name="Вычисление 2 2 3 2 2" xfId="6470" xr:uid="{00000000-0005-0000-0000-00001B190000}"/>
    <cellStyle name="Вычисление 2 2 3 2 3" xfId="6471" xr:uid="{00000000-0005-0000-0000-00001C190000}"/>
    <cellStyle name="Вычисление 2 2 3 2 4" xfId="6472" xr:uid="{00000000-0005-0000-0000-00001D190000}"/>
    <cellStyle name="Вычисление 2 2 3 3" xfId="6473" xr:uid="{00000000-0005-0000-0000-00001E190000}"/>
    <cellStyle name="Вычисление 2 2 3 4" xfId="6474" xr:uid="{00000000-0005-0000-0000-00001F190000}"/>
    <cellStyle name="Вычисление 2 2 3 5" xfId="6475" xr:uid="{00000000-0005-0000-0000-000020190000}"/>
    <cellStyle name="Вычисление 2 2 4" xfId="6476" xr:uid="{00000000-0005-0000-0000-000021190000}"/>
    <cellStyle name="Вычисление 2 2 4 2" xfId="6477" xr:uid="{00000000-0005-0000-0000-000022190000}"/>
    <cellStyle name="Вычисление 2 2 4 2 2" xfId="6478" xr:uid="{00000000-0005-0000-0000-000023190000}"/>
    <cellStyle name="Вычисление 2 2 4 2 3" xfId="6479" xr:uid="{00000000-0005-0000-0000-000024190000}"/>
    <cellStyle name="Вычисление 2 2 4 2 4" xfId="6480" xr:uid="{00000000-0005-0000-0000-000025190000}"/>
    <cellStyle name="Вычисление 2 2 4 3" xfId="6481" xr:uid="{00000000-0005-0000-0000-000026190000}"/>
    <cellStyle name="Вычисление 2 2 4 4" xfId="6482" xr:uid="{00000000-0005-0000-0000-000027190000}"/>
    <cellStyle name="Вычисление 2 2 4 5" xfId="6483" xr:uid="{00000000-0005-0000-0000-000028190000}"/>
    <cellStyle name="Вычисление 2 2 4 6" xfId="6484" xr:uid="{00000000-0005-0000-0000-000029190000}"/>
    <cellStyle name="Вычисление 2 2 5" xfId="6485" xr:uid="{00000000-0005-0000-0000-00002A190000}"/>
    <cellStyle name="Вычисление 2 2 5 2" xfId="6486" xr:uid="{00000000-0005-0000-0000-00002B190000}"/>
    <cellStyle name="Вычисление 2 2 5 2 2" xfId="6487" xr:uid="{00000000-0005-0000-0000-00002C190000}"/>
    <cellStyle name="Вычисление 2 2 5 2 3" xfId="6488" xr:uid="{00000000-0005-0000-0000-00002D190000}"/>
    <cellStyle name="Вычисление 2 2 5 3" xfId="6489" xr:uid="{00000000-0005-0000-0000-00002E190000}"/>
    <cellStyle name="Вычисление 2 2 5 4" xfId="6490" xr:uid="{00000000-0005-0000-0000-00002F190000}"/>
    <cellStyle name="Вычисление 2 2 6" xfId="6491" xr:uid="{00000000-0005-0000-0000-000030190000}"/>
    <cellStyle name="Вычисление 2 2 6 2" xfId="6492" xr:uid="{00000000-0005-0000-0000-000031190000}"/>
    <cellStyle name="Вычисление 2 2 6 3" xfId="6493" xr:uid="{00000000-0005-0000-0000-000032190000}"/>
    <cellStyle name="Вычисление 2 2 6 4" xfId="6494" xr:uid="{00000000-0005-0000-0000-000033190000}"/>
    <cellStyle name="Вычисление 2 2 7" xfId="6495" xr:uid="{00000000-0005-0000-0000-000034190000}"/>
    <cellStyle name="Вычисление 2 2 8" xfId="6496" xr:uid="{00000000-0005-0000-0000-000035190000}"/>
    <cellStyle name="Вычисление 2 2_замерная" xfId="6497" xr:uid="{00000000-0005-0000-0000-000036190000}"/>
    <cellStyle name="Вычисление 2 3" xfId="6498" xr:uid="{00000000-0005-0000-0000-000037190000}"/>
    <cellStyle name="Вычисление 2 3 2" xfId="6499" xr:uid="{00000000-0005-0000-0000-000038190000}"/>
    <cellStyle name="Вычисление 2 3 2 2" xfId="6500" xr:uid="{00000000-0005-0000-0000-000039190000}"/>
    <cellStyle name="Вычисление 2 3 2 2 2" xfId="6501" xr:uid="{00000000-0005-0000-0000-00003A190000}"/>
    <cellStyle name="Вычисление 2 3 2 2 3" xfId="6502" xr:uid="{00000000-0005-0000-0000-00003B190000}"/>
    <cellStyle name="Вычисление 2 3 2 2 4" xfId="6503" xr:uid="{00000000-0005-0000-0000-00003C190000}"/>
    <cellStyle name="Вычисление 2 3 2 3" xfId="6504" xr:uid="{00000000-0005-0000-0000-00003D190000}"/>
    <cellStyle name="Вычисление 2 3 2 4" xfId="6505" xr:uid="{00000000-0005-0000-0000-00003E190000}"/>
    <cellStyle name="Вычисление 2 3 2 5" xfId="6506" xr:uid="{00000000-0005-0000-0000-00003F190000}"/>
    <cellStyle name="Вычисление 2 3 2 6" xfId="6507" xr:uid="{00000000-0005-0000-0000-000040190000}"/>
    <cellStyle name="Вычисление 2 3 3" xfId="6508" xr:uid="{00000000-0005-0000-0000-000041190000}"/>
    <cellStyle name="Вычисление 2 3 3 2" xfId="6509" xr:uid="{00000000-0005-0000-0000-000042190000}"/>
    <cellStyle name="Вычисление 2 3 3 2 2" xfId="6510" xr:uid="{00000000-0005-0000-0000-000043190000}"/>
    <cellStyle name="Вычисление 2 3 3 2 3" xfId="6511" xr:uid="{00000000-0005-0000-0000-000044190000}"/>
    <cellStyle name="Вычисление 2 3 3 2 4" xfId="6512" xr:uid="{00000000-0005-0000-0000-000045190000}"/>
    <cellStyle name="Вычисление 2 3 3 3" xfId="6513" xr:uid="{00000000-0005-0000-0000-000046190000}"/>
    <cellStyle name="Вычисление 2 3 3 4" xfId="6514" xr:uid="{00000000-0005-0000-0000-000047190000}"/>
    <cellStyle name="Вычисление 2 3 3 5" xfId="6515" xr:uid="{00000000-0005-0000-0000-000048190000}"/>
    <cellStyle name="Вычисление 2 3 4" xfId="6516" xr:uid="{00000000-0005-0000-0000-000049190000}"/>
    <cellStyle name="Вычисление 2 3 4 2" xfId="6517" xr:uid="{00000000-0005-0000-0000-00004A190000}"/>
    <cellStyle name="Вычисление 2 3 4 2 2" xfId="6518" xr:uid="{00000000-0005-0000-0000-00004B190000}"/>
    <cellStyle name="Вычисление 2 3 4 2 3" xfId="6519" xr:uid="{00000000-0005-0000-0000-00004C190000}"/>
    <cellStyle name="Вычисление 2 3 4 3" xfId="6520" xr:uid="{00000000-0005-0000-0000-00004D190000}"/>
    <cellStyle name="Вычисление 2 3 4 4" xfId="6521" xr:uid="{00000000-0005-0000-0000-00004E190000}"/>
    <cellStyle name="Вычисление 2 3 5" xfId="6522" xr:uid="{00000000-0005-0000-0000-00004F190000}"/>
    <cellStyle name="Вычисление 2 3 5 2" xfId="6523" xr:uid="{00000000-0005-0000-0000-000050190000}"/>
    <cellStyle name="Вычисление 2 3 5 3" xfId="6524" xr:uid="{00000000-0005-0000-0000-000051190000}"/>
    <cellStyle name="Вычисление 2 3 6" xfId="6525" xr:uid="{00000000-0005-0000-0000-000052190000}"/>
    <cellStyle name="Вычисление 2 3 6 2" xfId="6526" xr:uid="{00000000-0005-0000-0000-000053190000}"/>
    <cellStyle name="Вычисление 2 3 7" xfId="6527" xr:uid="{00000000-0005-0000-0000-000054190000}"/>
    <cellStyle name="Вычисление 2 3 7 2" xfId="6528" xr:uid="{00000000-0005-0000-0000-000055190000}"/>
    <cellStyle name="Вычисление 2 3 8" xfId="6529" xr:uid="{00000000-0005-0000-0000-000056190000}"/>
    <cellStyle name="Вычисление 2 3 9" xfId="6530" xr:uid="{00000000-0005-0000-0000-000057190000}"/>
    <cellStyle name="Вычисление 2 4" xfId="6531" xr:uid="{00000000-0005-0000-0000-000058190000}"/>
    <cellStyle name="Вычисление 2 4 2" xfId="6532" xr:uid="{00000000-0005-0000-0000-000059190000}"/>
    <cellStyle name="Вычисление 2 4 2 2" xfId="6533" xr:uid="{00000000-0005-0000-0000-00005A190000}"/>
    <cellStyle name="Вычисление 2 4 2 2 2" xfId="6534" xr:uid="{00000000-0005-0000-0000-00005B190000}"/>
    <cellStyle name="Вычисление 2 4 2 2 3" xfId="6535" xr:uid="{00000000-0005-0000-0000-00005C190000}"/>
    <cellStyle name="Вычисление 2 4 2 3" xfId="6536" xr:uid="{00000000-0005-0000-0000-00005D190000}"/>
    <cellStyle name="Вычисление 2 4 2 4" xfId="6537" xr:uid="{00000000-0005-0000-0000-00005E190000}"/>
    <cellStyle name="Вычисление 2 4 3" xfId="6538" xr:uid="{00000000-0005-0000-0000-00005F190000}"/>
    <cellStyle name="Вычисление 2 4 3 2" xfId="6539" xr:uid="{00000000-0005-0000-0000-000060190000}"/>
    <cellStyle name="Вычисление 2 4 3 3" xfId="6540" xr:uid="{00000000-0005-0000-0000-000061190000}"/>
    <cellStyle name="Вычисление 2 4 3 4" xfId="6541" xr:uid="{00000000-0005-0000-0000-000062190000}"/>
    <cellStyle name="Вычисление 2 4 4" xfId="6542" xr:uid="{00000000-0005-0000-0000-000063190000}"/>
    <cellStyle name="Вычисление 2 4 4 2" xfId="6543" xr:uid="{00000000-0005-0000-0000-000064190000}"/>
    <cellStyle name="Вычисление 2 4 4 3" xfId="6544" xr:uid="{00000000-0005-0000-0000-000065190000}"/>
    <cellStyle name="Вычисление 2 4 5" xfId="6545" xr:uid="{00000000-0005-0000-0000-000066190000}"/>
    <cellStyle name="Вычисление 2 4 5 2" xfId="6546" xr:uid="{00000000-0005-0000-0000-000067190000}"/>
    <cellStyle name="Вычисление 2 4 6" xfId="6547" xr:uid="{00000000-0005-0000-0000-000068190000}"/>
    <cellStyle name="Вычисление 2 4 7" xfId="6548" xr:uid="{00000000-0005-0000-0000-000069190000}"/>
    <cellStyle name="Вычисление 2 5" xfId="6549" xr:uid="{00000000-0005-0000-0000-00006A190000}"/>
    <cellStyle name="Вычисление 2 5 2" xfId="6550" xr:uid="{00000000-0005-0000-0000-00006B190000}"/>
    <cellStyle name="Вычисление 2 5 2 2" xfId="6551" xr:uid="{00000000-0005-0000-0000-00006C190000}"/>
    <cellStyle name="Вычисление 2 5 2 3" xfId="6552" xr:uid="{00000000-0005-0000-0000-00006D190000}"/>
    <cellStyle name="Вычисление 2 5 2 4" xfId="6553" xr:uid="{00000000-0005-0000-0000-00006E190000}"/>
    <cellStyle name="Вычисление 2 5 3" xfId="6554" xr:uid="{00000000-0005-0000-0000-00006F190000}"/>
    <cellStyle name="Вычисление 2 5 3 2" xfId="6555" xr:uid="{00000000-0005-0000-0000-000070190000}"/>
    <cellStyle name="Вычисление 2 5 3 3" xfId="6556" xr:uid="{00000000-0005-0000-0000-000071190000}"/>
    <cellStyle name="Вычисление 2 5 4" xfId="6557" xr:uid="{00000000-0005-0000-0000-000072190000}"/>
    <cellStyle name="Вычисление 2 5 4 2" xfId="6558" xr:uid="{00000000-0005-0000-0000-000073190000}"/>
    <cellStyle name="Вычисление 2 5 5" xfId="6559" xr:uid="{00000000-0005-0000-0000-000074190000}"/>
    <cellStyle name="Вычисление 2 5 6" xfId="6560" xr:uid="{00000000-0005-0000-0000-000075190000}"/>
    <cellStyle name="Вычисление 2 6" xfId="6561" xr:uid="{00000000-0005-0000-0000-000076190000}"/>
    <cellStyle name="Вычисление 2 6 2" xfId="6562" xr:uid="{00000000-0005-0000-0000-000077190000}"/>
    <cellStyle name="Вычисление 2 6 2 2" xfId="6563" xr:uid="{00000000-0005-0000-0000-000078190000}"/>
    <cellStyle name="Вычисление 2 6 2 3" xfId="6564" xr:uid="{00000000-0005-0000-0000-000079190000}"/>
    <cellStyle name="Вычисление 2 6 3" xfId="6565" xr:uid="{00000000-0005-0000-0000-00007A190000}"/>
    <cellStyle name="Вычисление 2 6 3 2" xfId="6566" xr:uid="{00000000-0005-0000-0000-00007B190000}"/>
    <cellStyle name="Вычисление 2 6 4" xfId="6567" xr:uid="{00000000-0005-0000-0000-00007C190000}"/>
    <cellStyle name="Вычисление 2 6 4 2" xfId="6568" xr:uid="{00000000-0005-0000-0000-00007D190000}"/>
    <cellStyle name="Вычисление 2 6 5" xfId="6569" xr:uid="{00000000-0005-0000-0000-00007E190000}"/>
    <cellStyle name="Вычисление 2 6 6" xfId="6570" xr:uid="{00000000-0005-0000-0000-00007F190000}"/>
    <cellStyle name="Вычисление 2 6 7" xfId="6571" xr:uid="{00000000-0005-0000-0000-000080190000}"/>
    <cellStyle name="Вычисление 2 7" xfId="6572" xr:uid="{00000000-0005-0000-0000-000081190000}"/>
    <cellStyle name="Вычисление 2 7 2" xfId="6573" xr:uid="{00000000-0005-0000-0000-000082190000}"/>
    <cellStyle name="Вычисление 2 7 2 2" xfId="6574" xr:uid="{00000000-0005-0000-0000-000083190000}"/>
    <cellStyle name="Вычисление 2 7 3" xfId="6575" xr:uid="{00000000-0005-0000-0000-000084190000}"/>
    <cellStyle name="Вычисление 2 7 4" xfId="6576" xr:uid="{00000000-0005-0000-0000-000085190000}"/>
    <cellStyle name="Вычисление 2 7 5" xfId="6577" xr:uid="{00000000-0005-0000-0000-000086190000}"/>
    <cellStyle name="Вычисление 2 8" xfId="6578" xr:uid="{00000000-0005-0000-0000-000087190000}"/>
    <cellStyle name="Вычисление 2 8 2" xfId="6579" xr:uid="{00000000-0005-0000-0000-000088190000}"/>
    <cellStyle name="Вычисление 2 8 2 2" xfId="6580" xr:uid="{00000000-0005-0000-0000-000089190000}"/>
    <cellStyle name="Вычисление 2 8 3" xfId="6581" xr:uid="{00000000-0005-0000-0000-00008A190000}"/>
    <cellStyle name="Вычисление 2 8 4" xfId="6582" xr:uid="{00000000-0005-0000-0000-00008B190000}"/>
    <cellStyle name="Вычисление 2 9" xfId="6583" xr:uid="{00000000-0005-0000-0000-00008C190000}"/>
    <cellStyle name="Вычисление 2 9 2" xfId="6584" xr:uid="{00000000-0005-0000-0000-00008D190000}"/>
    <cellStyle name="Вычисление 2 9 2 2" xfId="6585" xr:uid="{00000000-0005-0000-0000-00008E190000}"/>
    <cellStyle name="Вычисление 2 9 3" xfId="6586" xr:uid="{00000000-0005-0000-0000-00008F190000}"/>
    <cellStyle name="Вычисление 2 9 4" xfId="6587" xr:uid="{00000000-0005-0000-0000-000090190000}"/>
    <cellStyle name="Вычисление 2_2012" xfId="6588" xr:uid="{00000000-0005-0000-0000-000091190000}"/>
    <cellStyle name="Вычисление 3" xfId="6589" xr:uid="{00000000-0005-0000-0000-000092190000}"/>
    <cellStyle name="Вычисление 3 10" xfId="6590" xr:uid="{00000000-0005-0000-0000-000093190000}"/>
    <cellStyle name="Вычисление 3 2" xfId="6591" xr:uid="{00000000-0005-0000-0000-000094190000}"/>
    <cellStyle name="Вычисление 3 2 2" xfId="6592" xr:uid="{00000000-0005-0000-0000-000095190000}"/>
    <cellStyle name="Вычисление 3 2 2 2" xfId="6593" xr:uid="{00000000-0005-0000-0000-000096190000}"/>
    <cellStyle name="Вычисление 3 2 2 2 2" xfId="6594" xr:uid="{00000000-0005-0000-0000-000097190000}"/>
    <cellStyle name="Вычисление 3 2 2 2 3" xfId="6595" xr:uid="{00000000-0005-0000-0000-000098190000}"/>
    <cellStyle name="Вычисление 3 2 2 2 4" xfId="6596" xr:uid="{00000000-0005-0000-0000-000099190000}"/>
    <cellStyle name="Вычисление 3 2 2 3" xfId="6597" xr:uid="{00000000-0005-0000-0000-00009A190000}"/>
    <cellStyle name="Вычисление 3 2 2 4" xfId="6598" xr:uid="{00000000-0005-0000-0000-00009B190000}"/>
    <cellStyle name="Вычисление 3 2 2 5" xfId="6599" xr:uid="{00000000-0005-0000-0000-00009C190000}"/>
    <cellStyle name="Вычисление 3 2 3" xfId="6600" xr:uid="{00000000-0005-0000-0000-00009D190000}"/>
    <cellStyle name="Вычисление 3 2 3 2" xfId="6601" xr:uid="{00000000-0005-0000-0000-00009E190000}"/>
    <cellStyle name="Вычисление 3 2 3 2 2" xfId="6602" xr:uid="{00000000-0005-0000-0000-00009F190000}"/>
    <cellStyle name="Вычисление 3 2 3 2 3" xfId="6603" xr:uid="{00000000-0005-0000-0000-0000A0190000}"/>
    <cellStyle name="Вычисление 3 2 3 2 4" xfId="6604" xr:uid="{00000000-0005-0000-0000-0000A1190000}"/>
    <cellStyle name="Вычисление 3 2 3 3" xfId="6605" xr:uid="{00000000-0005-0000-0000-0000A2190000}"/>
    <cellStyle name="Вычисление 3 2 3 4" xfId="6606" xr:uid="{00000000-0005-0000-0000-0000A3190000}"/>
    <cellStyle name="Вычисление 3 2 3 5" xfId="6607" xr:uid="{00000000-0005-0000-0000-0000A4190000}"/>
    <cellStyle name="Вычисление 3 2 4" xfId="6608" xr:uid="{00000000-0005-0000-0000-0000A5190000}"/>
    <cellStyle name="Вычисление 3 2 4 2" xfId="6609" xr:uid="{00000000-0005-0000-0000-0000A6190000}"/>
    <cellStyle name="Вычисление 3 2 4 2 2" xfId="6610" xr:uid="{00000000-0005-0000-0000-0000A7190000}"/>
    <cellStyle name="Вычисление 3 2 4 2 3" xfId="6611" xr:uid="{00000000-0005-0000-0000-0000A8190000}"/>
    <cellStyle name="Вычисление 3 2 4 3" xfId="6612" xr:uid="{00000000-0005-0000-0000-0000A9190000}"/>
    <cellStyle name="Вычисление 3 2 4 4" xfId="6613" xr:uid="{00000000-0005-0000-0000-0000AA190000}"/>
    <cellStyle name="Вычисление 3 2 5" xfId="6614" xr:uid="{00000000-0005-0000-0000-0000AB190000}"/>
    <cellStyle name="Вычисление 3 2 5 2" xfId="6615" xr:uid="{00000000-0005-0000-0000-0000AC190000}"/>
    <cellStyle name="Вычисление 3 2 5 3" xfId="6616" xr:uid="{00000000-0005-0000-0000-0000AD190000}"/>
    <cellStyle name="Вычисление 3 2 6" xfId="6617" xr:uid="{00000000-0005-0000-0000-0000AE190000}"/>
    <cellStyle name="Вычисление 3 2 7" xfId="6618" xr:uid="{00000000-0005-0000-0000-0000AF190000}"/>
    <cellStyle name="Вычисление 3 3" xfId="6619" xr:uid="{00000000-0005-0000-0000-0000B0190000}"/>
    <cellStyle name="Вычисление 3 3 2" xfId="6620" xr:uid="{00000000-0005-0000-0000-0000B1190000}"/>
    <cellStyle name="Вычисление 3 3 2 2" xfId="6621" xr:uid="{00000000-0005-0000-0000-0000B2190000}"/>
    <cellStyle name="Вычисление 3 3 2 2 2" xfId="6622" xr:uid="{00000000-0005-0000-0000-0000B3190000}"/>
    <cellStyle name="Вычисление 3 3 2 2 3" xfId="6623" xr:uid="{00000000-0005-0000-0000-0000B4190000}"/>
    <cellStyle name="Вычисление 3 3 2 3" xfId="6624" xr:uid="{00000000-0005-0000-0000-0000B5190000}"/>
    <cellStyle name="Вычисление 3 3 2 4" xfId="6625" xr:uid="{00000000-0005-0000-0000-0000B6190000}"/>
    <cellStyle name="Вычисление 3 3 3" xfId="6626" xr:uid="{00000000-0005-0000-0000-0000B7190000}"/>
    <cellStyle name="Вычисление 3 3 3 2" xfId="6627" xr:uid="{00000000-0005-0000-0000-0000B8190000}"/>
    <cellStyle name="Вычисление 3 3 3 3" xfId="6628" xr:uid="{00000000-0005-0000-0000-0000B9190000}"/>
    <cellStyle name="Вычисление 3 3 4" xfId="6629" xr:uid="{00000000-0005-0000-0000-0000BA190000}"/>
    <cellStyle name="Вычисление 3 3 5" xfId="6630" xr:uid="{00000000-0005-0000-0000-0000BB190000}"/>
    <cellStyle name="Вычисление 3 4" xfId="6631" xr:uid="{00000000-0005-0000-0000-0000BC190000}"/>
    <cellStyle name="Вычисление 3 4 2" xfId="6632" xr:uid="{00000000-0005-0000-0000-0000BD190000}"/>
    <cellStyle name="Вычисление 3 4 2 2" xfId="6633" xr:uid="{00000000-0005-0000-0000-0000BE190000}"/>
    <cellStyle name="Вычисление 3 4 2 3" xfId="6634" xr:uid="{00000000-0005-0000-0000-0000BF190000}"/>
    <cellStyle name="Вычисление 3 4 2 4" xfId="6635" xr:uid="{00000000-0005-0000-0000-0000C0190000}"/>
    <cellStyle name="Вычисление 3 4 3" xfId="6636" xr:uid="{00000000-0005-0000-0000-0000C1190000}"/>
    <cellStyle name="Вычисление 3 4 4" xfId="6637" xr:uid="{00000000-0005-0000-0000-0000C2190000}"/>
    <cellStyle name="Вычисление 3 4 5" xfId="6638" xr:uid="{00000000-0005-0000-0000-0000C3190000}"/>
    <cellStyle name="Вычисление 3 4 6" xfId="6639" xr:uid="{00000000-0005-0000-0000-0000C4190000}"/>
    <cellStyle name="Вычисление 3 5" xfId="6640" xr:uid="{00000000-0005-0000-0000-0000C5190000}"/>
    <cellStyle name="Вычисление 3 5 2" xfId="6641" xr:uid="{00000000-0005-0000-0000-0000C6190000}"/>
    <cellStyle name="Вычисление 3 5 2 2" xfId="6642" xr:uid="{00000000-0005-0000-0000-0000C7190000}"/>
    <cellStyle name="Вычисление 3 5 2 3" xfId="6643" xr:uid="{00000000-0005-0000-0000-0000C8190000}"/>
    <cellStyle name="Вычисление 3 5 3" xfId="6644" xr:uid="{00000000-0005-0000-0000-0000C9190000}"/>
    <cellStyle name="Вычисление 3 5 4" xfId="6645" xr:uid="{00000000-0005-0000-0000-0000CA190000}"/>
    <cellStyle name="Вычисление 3 6" xfId="6646" xr:uid="{00000000-0005-0000-0000-0000CB190000}"/>
    <cellStyle name="Вычисление 3 6 2" xfId="6647" xr:uid="{00000000-0005-0000-0000-0000CC190000}"/>
    <cellStyle name="Вычисление 3 6 3" xfId="6648" xr:uid="{00000000-0005-0000-0000-0000CD190000}"/>
    <cellStyle name="Вычисление 3 7" xfId="6649" xr:uid="{00000000-0005-0000-0000-0000CE190000}"/>
    <cellStyle name="Вычисление 3 7 2" xfId="6650" xr:uid="{00000000-0005-0000-0000-0000CF190000}"/>
    <cellStyle name="Вычисление 3 8" xfId="6651" xr:uid="{00000000-0005-0000-0000-0000D0190000}"/>
    <cellStyle name="Вычисление 3 8 2" xfId="6652" xr:uid="{00000000-0005-0000-0000-0000D1190000}"/>
    <cellStyle name="Вычисление 3 9" xfId="6653" xr:uid="{00000000-0005-0000-0000-0000D2190000}"/>
    <cellStyle name="Вычисление 3_Параметры" xfId="6654" xr:uid="{00000000-0005-0000-0000-0000D3190000}"/>
    <cellStyle name="Вычисление 4" xfId="6655" xr:uid="{00000000-0005-0000-0000-0000D4190000}"/>
    <cellStyle name="Вычисление 4 2" xfId="6656" xr:uid="{00000000-0005-0000-0000-0000D5190000}"/>
    <cellStyle name="Вычисление 4 2 2" xfId="6657" xr:uid="{00000000-0005-0000-0000-0000D6190000}"/>
    <cellStyle name="Вычисление 4 2 3" xfId="6658" xr:uid="{00000000-0005-0000-0000-0000D7190000}"/>
    <cellStyle name="Вычисление 4 2 4" xfId="6659" xr:uid="{00000000-0005-0000-0000-0000D8190000}"/>
    <cellStyle name="Вычисление 4 2 5" xfId="6660" xr:uid="{00000000-0005-0000-0000-0000D9190000}"/>
    <cellStyle name="Вычисление 4 3" xfId="6661" xr:uid="{00000000-0005-0000-0000-0000DA190000}"/>
    <cellStyle name="Вычисление 4 3 2" xfId="6662" xr:uid="{00000000-0005-0000-0000-0000DB190000}"/>
    <cellStyle name="Вычисление 4 3 3" xfId="6663" xr:uid="{00000000-0005-0000-0000-0000DC190000}"/>
    <cellStyle name="Вычисление 4 4" xfId="6664" xr:uid="{00000000-0005-0000-0000-0000DD190000}"/>
    <cellStyle name="Вычисление 4 4 2" xfId="6665" xr:uid="{00000000-0005-0000-0000-0000DE190000}"/>
    <cellStyle name="Вычисление 4 5" xfId="6666" xr:uid="{00000000-0005-0000-0000-0000DF190000}"/>
    <cellStyle name="Вычисление 4 6" xfId="6667" xr:uid="{00000000-0005-0000-0000-0000E0190000}"/>
    <cellStyle name="Вычисление 5" xfId="6668" xr:uid="{00000000-0005-0000-0000-0000E1190000}"/>
    <cellStyle name="Вычисление 5 2" xfId="6669" xr:uid="{00000000-0005-0000-0000-0000E2190000}"/>
    <cellStyle name="Вычисление 5 2 2" xfId="6670" xr:uid="{00000000-0005-0000-0000-0000E3190000}"/>
    <cellStyle name="Вычисление 5 2 3" xfId="6671" xr:uid="{00000000-0005-0000-0000-0000E4190000}"/>
    <cellStyle name="Вычисление 5 2 4" xfId="6672" xr:uid="{00000000-0005-0000-0000-0000E5190000}"/>
    <cellStyle name="Вычисление 5 3" xfId="6673" xr:uid="{00000000-0005-0000-0000-0000E6190000}"/>
    <cellStyle name="Вычисление 5 3 2" xfId="6674" xr:uid="{00000000-0005-0000-0000-0000E7190000}"/>
    <cellStyle name="Вычисление 5 4" xfId="6675" xr:uid="{00000000-0005-0000-0000-0000E8190000}"/>
    <cellStyle name="Вычисление 5 4 2" xfId="6676" xr:uid="{00000000-0005-0000-0000-0000E9190000}"/>
    <cellStyle name="Вычисление 5 5" xfId="6677" xr:uid="{00000000-0005-0000-0000-0000EA190000}"/>
    <cellStyle name="Вычисление 5 6" xfId="6678" xr:uid="{00000000-0005-0000-0000-0000EB190000}"/>
    <cellStyle name="Вычисление 6" xfId="6679" xr:uid="{00000000-0005-0000-0000-0000EC190000}"/>
    <cellStyle name="Вычисление 6 2" xfId="6680" xr:uid="{00000000-0005-0000-0000-0000ED190000}"/>
    <cellStyle name="Вычисление 6 2 2" xfId="6681" xr:uid="{00000000-0005-0000-0000-0000EE190000}"/>
    <cellStyle name="Вычисление 6 2 3" xfId="6682" xr:uid="{00000000-0005-0000-0000-0000EF190000}"/>
    <cellStyle name="Вычисление 6 3" xfId="6683" xr:uid="{00000000-0005-0000-0000-0000F0190000}"/>
    <cellStyle name="Вычисление 6 3 2" xfId="6684" xr:uid="{00000000-0005-0000-0000-0000F1190000}"/>
    <cellStyle name="Вычисление 6 4" xfId="6685" xr:uid="{00000000-0005-0000-0000-0000F2190000}"/>
    <cellStyle name="Вычисление 6 4 2" xfId="6686" xr:uid="{00000000-0005-0000-0000-0000F3190000}"/>
    <cellStyle name="Вычисление 6 5" xfId="6687" xr:uid="{00000000-0005-0000-0000-0000F4190000}"/>
    <cellStyle name="Вычисление 6 6" xfId="6688" xr:uid="{00000000-0005-0000-0000-0000F5190000}"/>
    <cellStyle name="Вычисление 6 7" xfId="6689" xr:uid="{00000000-0005-0000-0000-0000F6190000}"/>
    <cellStyle name="Вычисление 7" xfId="6690" xr:uid="{00000000-0005-0000-0000-0000F7190000}"/>
    <cellStyle name="Вычисление 7 2" xfId="6691" xr:uid="{00000000-0005-0000-0000-0000F8190000}"/>
    <cellStyle name="Вычисление 7 2 2" xfId="6692" xr:uid="{00000000-0005-0000-0000-0000F9190000}"/>
    <cellStyle name="Вычисление 7 2 3" xfId="6693" xr:uid="{00000000-0005-0000-0000-0000FA190000}"/>
    <cellStyle name="Вычисление 7 3" xfId="6694" xr:uid="{00000000-0005-0000-0000-0000FB190000}"/>
    <cellStyle name="Вычисление 7 3 2" xfId="6695" xr:uid="{00000000-0005-0000-0000-0000FC190000}"/>
    <cellStyle name="Вычисление 7 4" xfId="6696" xr:uid="{00000000-0005-0000-0000-0000FD190000}"/>
    <cellStyle name="Вычисление 7 5" xfId="6697" xr:uid="{00000000-0005-0000-0000-0000FE190000}"/>
    <cellStyle name="Вычисление 7 6" xfId="6698" xr:uid="{00000000-0005-0000-0000-0000FF190000}"/>
    <cellStyle name="Вычисление 8" xfId="6699" xr:uid="{00000000-0005-0000-0000-0000001A0000}"/>
    <cellStyle name="Вычисление 8 2" xfId="6700" xr:uid="{00000000-0005-0000-0000-0000011A0000}"/>
    <cellStyle name="Вычисление 8 2 2" xfId="6701" xr:uid="{00000000-0005-0000-0000-0000021A0000}"/>
    <cellStyle name="Вычисление 8 2 3" xfId="6702" xr:uid="{00000000-0005-0000-0000-0000031A0000}"/>
    <cellStyle name="Вычисление 8 3" xfId="6703" xr:uid="{00000000-0005-0000-0000-0000041A0000}"/>
    <cellStyle name="Вычисление 8 3 2" xfId="6704" xr:uid="{00000000-0005-0000-0000-0000051A0000}"/>
    <cellStyle name="Вычисление 8 4" xfId="6705" xr:uid="{00000000-0005-0000-0000-0000061A0000}"/>
    <cellStyle name="Вычисление 8 5" xfId="6706" xr:uid="{00000000-0005-0000-0000-0000071A0000}"/>
    <cellStyle name="Вычисление 8 6" xfId="6707" xr:uid="{00000000-0005-0000-0000-0000081A0000}"/>
    <cellStyle name="Вычисление 9" xfId="6708" xr:uid="{00000000-0005-0000-0000-0000091A0000}"/>
    <cellStyle name="Вычисление 9 2" xfId="6709" xr:uid="{00000000-0005-0000-0000-00000A1A0000}"/>
    <cellStyle name="Вычисление 9 2 2" xfId="6710" xr:uid="{00000000-0005-0000-0000-00000B1A0000}"/>
    <cellStyle name="Вычисление 9 2 3" xfId="6711" xr:uid="{00000000-0005-0000-0000-00000C1A0000}"/>
    <cellStyle name="Вычисление 9 3" xfId="6712" xr:uid="{00000000-0005-0000-0000-00000D1A0000}"/>
    <cellStyle name="Гиперссылка 2" xfId="6713" xr:uid="{00000000-0005-0000-0000-00000F1A0000}"/>
    <cellStyle name="Гиперссылка 2 2" xfId="6714" xr:uid="{00000000-0005-0000-0000-0000101A0000}"/>
    <cellStyle name="Гиперссылка 2 3" xfId="32307" xr:uid="{00000000-0005-0000-0000-0000111A0000}"/>
    <cellStyle name="Гиперссылка 3" xfId="6715" xr:uid="{00000000-0005-0000-0000-0000121A0000}"/>
    <cellStyle name="Денежный 10" xfId="6716" xr:uid="{00000000-0005-0000-0000-0000131A0000}"/>
    <cellStyle name="Денежный 10 2" xfId="6717" xr:uid="{00000000-0005-0000-0000-0000141A0000}"/>
    <cellStyle name="Денежный 11" xfId="6718" xr:uid="{00000000-0005-0000-0000-0000151A0000}"/>
    <cellStyle name="Денежный 11 2" xfId="6719" xr:uid="{00000000-0005-0000-0000-0000161A0000}"/>
    <cellStyle name="Денежный 12" xfId="6720" xr:uid="{00000000-0005-0000-0000-0000171A0000}"/>
    <cellStyle name="Денежный 12 2" xfId="6721" xr:uid="{00000000-0005-0000-0000-0000181A0000}"/>
    <cellStyle name="Денежный 13" xfId="6722" xr:uid="{00000000-0005-0000-0000-0000191A0000}"/>
    <cellStyle name="Денежный 13 2" xfId="6723" xr:uid="{00000000-0005-0000-0000-00001A1A0000}"/>
    <cellStyle name="Денежный 14" xfId="6724" xr:uid="{00000000-0005-0000-0000-00001B1A0000}"/>
    <cellStyle name="Денежный 14 2" xfId="6725" xr:uid="{00000000-0005-0000-0000-00001C1A0000}"/>
    <cellStyle name="Денежный 15" xfId="6726" xr:uid="{00000000-0005-0000-0000-00001D1A0000}"/>
    <cellStyle name="Денежный 15 2" xfId="6727" xr:uid="{00000000-0005-0000-0000-00001E1A0000}"/>
    <cellStyle name="Денежный 16" xfId="6728" xr:uid="{00000000-0005-0000-0000-00001F1A0000}"/>
    <cellStyle name="Денежный 16 2" xfId="6729" xr:uid="{00000000-0005-0000-0000-0000201A0000}"/>
    <cellStyle name="Денежный 17" xfId="6730" xr:uid="{00000000-0005-0000-0000-0000211A0000}"/>
    <cellStyle name="Денежный 17 2" xfId="6731" xr:uid="{00000000-0005-0000-0000-0000221A0000}"/>
    <cellStyle name="Денежный 18" xfId="6732" xr:uid="{00000000-0005-0000-0000-0000231A0000}"/>
    <cellStyle name="Денежный 18 2" xfId="6733" xr:uid="{00000000-0005-0000-0000-0000241A0000}"/>
    <cellStyle name="Денежный 19" xfId="6734" xr:uid="{00000000-0005-0000-0000-0000251A0000}"/>
    <cellStyle name="Денежный 19 2" xfId="6735" xr:uid="{00000000-0005-0000-0000-0000261A0000}"/>
    <cellStyle name="Денежный 2" xfId="112" xr:uid="{00000000-0005-0000-0000-0000271A0000}"/>
    <cellStyle name="Денежный 2 2" xfId="6736" xr:uid="{00000000-0005-0000-0000-0000281A0000}"/>
    <cellStyle name="Денежный 2 2 2" xfId="32408" xr:uid="{00000000-0005-0000-0000-0000291A0000}"/>
    <cellStyle name="Денежный 2 3" xfId="6737" xr:uid="{00000000-0005-0000-0000-00002A1A0000}"/>
    <cellStyle name="Денежный 2 4" xfId="32387" xr:uid="{00000000-0005-0000-0000-00002B1A0000}"/>
    <cellStyle name="Денежный 2 5" xfId="32405" xr:uid="{00000000-0005-0000-0000-00002C1A0000}"/>
    <cellStyle name="Денежный 20" xfId="6738" xr:uid="{00000000-0005-0000-0000-00002D1A0000}"/>
    <cellStyle name="Денежный 20 2" xfId="6739" xr:uid="{00000000-0005-0000-0000-00002E1A0000}"/>
    <cellStyle name="Денежный 21" xfId="6740" xr:uid="{00000000-0005-0000-0000-00002F1A0000}"/>
    <cellStyle name="Денежный 21 2" xfId="6741" xr:uid="{00000000-0005-0000-0000-0000301A0000}"/>
    <cellStyle name="Денежный 22" xfId="6742" xr:uid="{00000000-0005-0000-0000-0000311A0000}"/>
    <cellStyle name="Денежный 22 2" xfId="6743" xr:uid="{00000000-0005-0000-0000-0000321A0000}"/>
    <cellStyle name="Денежный 23" xfId="6744" xr:uid="{00000000-0005-0000-0000-0000331A0000}"/>
    <cellStyle name="Денежный 23 2" xfId="6745" xr:uid="{00000000-0005-0000-0000-0000341A0000}"/>
    <cellStyle name="Денежный 24" xfId="6746" xr:uid="{00000000-0005-0000-0000-0000351A0000}"/>
    <cellStyle name="Денежный 24 2" xfId="6747" xr:uid="{00000000-0005-0000-0000-0000361A0000}"/>
    <cellStyle name="Денежный 25" xfId="6748" xr:uid="{00000000-0005-0000-0000-0000371A0000}"/>
    <cellStyle name="Денежный 25 2" xfId="6749" xr:uid="{00000000-0005-0000-0000-0000381A0000}"/>
    <cellStyle name="Денежный 26" xfId="6750" xr:uid="{00000000-0005-0000-0000-0000391A0000}"/>
    <cellStyle name="Денежный 27" xfId="6751" xr:uid="{00000000-0005-0000-0000-00003A1A0000}"/>
    <cellStyle name="Денежный 28" xfId="6752" xr:uid="{00000000-0005-0000-0000-00003B1A0000}"/>
    <cellStyle name="Денежный 28 2" xfId="6753" xr:uid="{00000000-0005-0000-0000-00003C1A0000}"/>
    <cellStyle name="Денежный 29" xfId="6754" xr:uid="{00000000-0005-0000-0000-00003D1A0000}"/>
    <cellStyle name="Денежный 3" xfId="110" xr:uid="{00000000-0005-0000-0000-00003E1A0000}"/>
    <cellStyle name="Денежный 3 2" xfId="6756" xr:uid="{00000000-0005-0000-0000-00003F1A0000}"/>
    <cellStyle name="Денежный 3 3" xfId="6757" xr:uid="{00000000-0005-0000-0000-0000401A0000}"/>
    <cellStyle name="Денежный 3 4" xfId="6755" xr:uid="{00000000-0005-0000-0000-0000411A0000}"/>
    <cellStyle name="Денежный 3 5" xfId="32388" xr:uid="{00000000-0005-0000-0000-0000421A0000}"/>
    <cellStyle name="Денежный 30" xfId="138" xr:uid="{00000000-0005-0000-0000-0000431A0000}"/>
    <cellStyle name="Денежный 4" xfId="6758" xr:uid="{00000000-0005-0000-0000-0000441A0000}"/>
    <cellStyle name="Денежный 4 2" xfId="6759" xr:uid="{00000000-0005-0000-0000-0000451A0000}"/>
    <cellStyle name="Денежный 4 3" xfId="32389" xr:uid="{00000000-0005-0000-0000-0000461A0000}"/>
    <cellStyle name="Денежный 5" xfId="6760" xr:uid="{00000000-0005-0000-0000-0000471A0000}"/>
    <cellStyle name="Денежный 5 2" xfId="6761" xr:uid="{00000000-0005-0000-0000-0000481A0000}"/>
    <cellStyle name="Денежный 5 3" xfId="6762" xr:uid="{00000000-0005-0000-0000-0000491A0000}"/>
    <cellStyle name="Денежный 5 4" xfId="32390" xr:uid="{00000000-0005-0000-0000-00004A1A0000}"/>
    <cellStyle name="Денежный 6" xfId="6763" xr:uid="{00000000-0005-0000-0000-00004B1A0000}"/>
    <cellStyle name="Денежный 6 2" xfId="6764" xr:uid="{00000000-0005-0000-0000-00004C1A0000}"/>
    <cellStyle name="Денежный 6 2 2" xfId="32394" xr:uid="{00000000-0005-0000-0000-00004D1A0000}"/>
    <cellStyle name="Денежный 6 2 3" xfId="32391" xr:uid="{00000000-0005-0000-0000-00004E1A0000}"/>
    <cellStyle name="Денежный 6 3" xfId="6765" xr:uid="{00000000-0005-0000-0000-00004F1A0000}"/>
    <cellStyle name="Денежный 6 4" xfId="32310" xr:uid="{00000000-0005-0000-0000-0000501A0000}"/>
    <cellStyle name="Денежный 7" xfId="6766" xr:uid="{00000000-0005-0000-0000-0000511A0000}"/>
    <cellStyle name="Денежный 7 2" xfId="6767" xr:uid="{00000000-0005-0000-0000-0000521A0000}"/>
    <cellStyle name="Денежный 8" xfId="6768" xr:uid="{00000000-0005-0000-0000-0000531A0000}"/>
    <cellStyle name="Денежный 8 2" xfId="6769" xr:uid="{00000000-0005-0000-0000-0000541A0000}"/>
    <cellStyle name="Денежный 9" xfId="6770" xr:uid="{00000000-0005-0000-0000-0000551A0000}"/>
    <cellStyle name="Денежный 9 2" xfId="6771" xr:uid="{00000000-0005-0000-0000-0000561A0000}"/>
    <cellStyle name="Заголовок 1 10" xfId="6772" xr:uid="{00000000-0005-0000-0000-0000571A0000}"/>
    <cellStyle name="Заголовок 1 2" xfId="43" xr:uid="{00000000-0005-0000-0000-0000581A0000}"/>
    <cellStyle name="Заголовок 1 2 2" xfId="6773" xr:uid="{00000000-0005-0000-0000-0000591A0000}"/>
    <cellStyle name="Заголовок 1 2 2 2" xfId="6774" xr:uid="{00000000-0005-0000-0000-00005A1A0000}"/>
    <cellStyle name="Заголовок 1 2 2 2 2" xfId="6775" xr:uid="{00000000-0005-0000-0000-00005B1A0000}"/>
    <cellStyle name="Заголовок 1 2 2 3" xfId="6776" xr:uid="{00000000-0005-0000-0000-00005C1A0000}"/>
    <cellStyle name="Заголовок 1 2 2 4" xfId="6777" xr:uid="{00000000-0005-0000-0000-00005D1A0000}"/>
    <cellStyle name="Заголовок 1 2 2_замерная" xfId="6778" xr:uid="{00000000-0005-0000-0000-00005E1A0000}"/>
    <cellStyle name="Заголовок 1 2 3" xfId="6779" xr:uid="{00000000-0005-0000-0000-00005F1A0000}"/>
    <cellStyle name="Заголовок 1 2 3 2" xfId="6780" xr:uid="{00000000-0005-0000-0000-0000601A0000}"/>
    <cellStyle name="Заголовок 1 2 3 2 2" xfId="6781" xr:uid="{00000000-0005-0000-0000-0000611A0000}"/>
    <cellStyle name="Заголовок 1 2 4" xfId="6782" xr:uid="{00000000-0005-0000-0000-0000621A0000}"/>
    <cellStyle name="Заголовок 1 2 4 2" xfId="6783" xr:uid="{00000000-0005-0000-0000-0000631A0000}"/>
    <cellStyle name="Заголовок 1 2 5" xfId="6784" xr:uid="{00000000-0005-0000-0000-0000641A0000}"/>
    <cellStyle name="Заголовок 1 2 6" xfId="6785" xr:uid="{00000000-0005-0000-0000-0000651A0000}"/>
    <cellStyle name="Заголовок 1 2 6 2" xfId="6786" xr:uid="{00000000-0005-0000-0000-0000661A0000}"/>
    <cellStyle name="Заголовок 1 2 7" xfId="6787" xr:uid="{00000000-0005-0000-0000-0000671A0000}"/>
    <cellStyle name="Заголовок 1 2 8" xfId="6788" xr:uid="{00000000-0005-0000-0000-0000681A0000}"/>
    <cellStyle name="Заголовок 1 2 9" xfId="6789" xr:uid="{00000000-0005-0000-0000-0000691A0000}"/>
    <cellStyle name="Заголовок 1 2_2012" xfId="6790" xr:uid="{00000000-0005-0000-0000-00006A1A0000}"/>
    <cellStyle name="Заголовок 1 3" xfId="6791" xr:uid="{00000000-0005-0000-0000-00006B1A0000}"/>
    <cellStyle name="Заголовок 1 3 2" xfId="6792" xr:uid="{00000000-0005-0000-0000-00006C1A0000}"/>
    <cellStyle name="Заголовок 1 3 3" xfId="6793" xr:uid="{00000000-0005-0000-0000-00006D1A0000}"/>
    <cellStyle name="Заголовок 1 4" xfId="6794" xr:uid="{00000000-0005-0000-0000-00006E1A0000}"/>
    <cellStyle name="Заголовок 1 5" xfId="6795" xr:uid="{00000000-0005-0000-0000-00006F1A0000}"/>
    <cellStyle name="Заголовок 1 6" xfId="6796" xr:uid="{00000000-0005-0000-0000-0000701A0000}"/>
    <cellStyle name="Заголовок 1 7" xfId="6797" xr:uid="{00000000-0005-0000-0000-0000711A0000}"/>
    <cellStyle name="Заголовок 1 8" xfId="6798" xr:uid="{00000000-0005-0000-0000-0000721A0000}"/>
    <cellStyle name="Заголовок 1 9" xfId="6799" xr:uid="{00000000-0005-0000-0000-0000731A0000}"/>
    <cellStyle name="Заголовок 2 10" xfId="6800" xr:uid="{00000000-0005-0000-0000-0000741A0000}"/>
    <cellStyle name="Заголовок 2 2" xfId="44" xr:uid="{00000000-0005-0000-0000-0000751A0000}"/>
    <cellStyle name="Заголовок 2 2 2" xfId="6801" xr:uid="{00000000-0005-0000-0000-0000761A0000}"/>
    <cellStyle name="Заголовок 2 2 2 2" xfId="6802" xr:uid="{00000000-0005-0000-0000-0000771A0000}"/>
    <cellStyle name="Заголовок 2 2 2 2 2" xfId="6803" xr:uid="{00000000-0005-0000-0000-0000781A0000}"/>
    <cellStyle name="Заголовок 2 2 2 3" xfId="6804" xr:uid="{00000000-0005-0000-0000-0000791A0000}"/>
    <cellStyle name="Заголовок 2 2 2 4" xfId="6805" xr:uid="{00000000-0005-0000-0000-00007A1A0000}"/>
    <cellStyle name="Заголовок 2 2 2_замерная" xfId="6806" xr:uid="{00000000-0005-0000-0000-00007B1A0000}"/>
    <cellStyle name="Заголовок 2 2 3" xfId="6807" xr:uid="{00000000-0005-0000-0000-00007C1A0000}"/>
    <cellStyle name="Заголовок 2 2 3 2" xfId="6808" xr:uid="{00000000-0005-0000-0000-00007D1A0000}"/>
    <cellStyle name="Заголовок 2 2 3 2 2" xfId="6809" xr:uid="{00000000-0005-0000-0000-00007E1A0000}"/>
    <cellStyle name="Заголовок 2 2 4" xfId="6810" xr:uid="{00000000-0005-0000-0000-00007F1A0000}"/>
    <cellStyle name="Заголовок 2 2 4 2" xfId="6811" xr:uid="{00000000-0005-0000-0000-0000801A0000}"/>
    <cellStyle name="Заголовок 2 2 5" xfId="6812" xr:uid="{00000000-0005-0000-0000-0000811A0000}"/>
    <cellStyle name="Заголовок 2 2 6" xfId="6813" xr:uid="{00000000-0005-0000-0000-0000821A0000}"/>
    <cellStyle name="Заголовок 2 2 6 2" xfId="6814" xr:uid="{00000000-0005-0000-0000-0000831A0000}"/>
    <cellStyle name="Заголовок 2 2 7" xfId="6815" xr:uid="{00000000-0005-0000-0000-0000841A0000}"/>
    <cellStyle name="Заголовок 2 2 8" xfId="6816" xr:uid="{00000000-0005-0000-0000-0000851A0000}"/>
    <cellStyle name="Заголовок 2 2 9" xfId="6817" xr:uid="{00000000-0005-0000-0000-0000861A0000}"/>
    <cellStyle name="Заголовок 2 2_2012" xfId="6818" xr:uid="{00000000-0005-0000-0000-0000871A0000}"/>
    <cellStyle name="Заголовок 2 3" xfId="6819" xr:uid="{00000000-0005-0000-0000-0000881A0000}"/>
    <cellStyle name="Заголовок 2 3 2" xfId="6820" xr:uid="{00000000-0005-0000-0000-0000891A0000}"/>
    <cellStyle name="Заголовок 2 3 3" xfId="6821" xr:uid="{00000000-0005-0000-0000-00008A1A0000}"/>
    <cellStyle name="Заголовок 2 4" xfId="6822" xr:uid="{00000000-0005-0000-0000-00008B1A0000}"/>
    <cellStyle name="Заголовок 2 5" xfId="6823" xr:uid="{00000000-0005-0000-0000-00008C1A0000}"/>
    <cellStyle name="Заголовок 2 6" xfId="6824" xr:uid="{00000000-0005-0000-0000-00008D1A0000}"/>
    <cellStyle name="Заголовок 2 7" xfId="6825" xr:uid="{00000000-0005-0000-0000-00008E1A0000}"/>
    <cellStyle name="Заголовок 2 8" xfId="6826" xr:uid="{00000000-0005-0000-0000-00008F1A0000}"/>
    <cellStyle name="Заголовок 2 9" xfId="6827" xr:uid="{00000000-0005-0000-0000-0000901A0000}"/>
    <cellStyle name="Заголовок 3 10" xfId="6828" xr:uid="{00000000-0005-0000-0000-0000911A0000}"/>
    <cellStyle name="Заголовок 3 10 2" xfId="6829" xr:uid="{00000000-0005-0000-0000-0000921A0000}"/>
    <cellStyle name="Заголовок 3 11" xfId="6830" xr:uid="{00000000-0005-0000-0000-0000931A0000}"/>
    <cellStyle name="Заголовок 3 2" xfId="45" xr:uid="{00000000-0005-0000-0000-0000941A0000}"/>
    <cellStyle name="Заголовок 3 2 2" xfId="6831" xr:uid="{00000000-0005-0000-0000-0000951A0000}"/>
    <cellStyle name="Заголовок 3 2 2 2" xfId="6832" xr:uid="{00000000-0005-0000-0000-0000961A0000}"/>
    <cellStyle name="Заголовок 3 2 2 2 2" xfId="6833" xr:uid="{00000000-0005-0000-0000-0000971A0000}"/>
    <cellStyle name="Заголовок 3 2 2 3" xfId="6834" xr:uid="{00000000-0005-0000-0000-0000981A0000}"/>
    <cellStyle name="Заголовок 3 2 2 3 2" xfId="6835" xr:uid="{00000000-0005-0000-0000-0000991A0000}"/>
    <cellStyle name="Заголовок 3 2 2 3 3" xfId="6836" xr:uid="{00000000-0005-0000-0000-00009A1A0000}"/>
    <cellStyle name="Заголовок 3 2 2 4" xfId="6837" xr:uid="{00000000-0005-0000-0000-00009B1A0000}"/>
    <cellStyle name="Заголовок 3 2 2 4 2" xfId="6838" xr:uid="{00000000-0005-0000-0000-00009C1A0000}"/>
    <cellStyle name="Заголовок 3 2 2_замерная" xfId="6839" xr:uid="{00000000-0005-0000-0000-00009D1A0000}"/>
    <cellStyle name="Заголовок 3 2 3" xfId="6840" xr:uid="{00000000-0005-0000-0000-00009E1A0000}"/>
    <cellStyle name="Заголовок 3 2 3 2" xfId="6841" xr:uid="{00000000-0005-0000-0000-00009F1A0000}"/>
    <cellStyle name="Заголовок 3 2 3 2 2" xfId="6842" xr:uid="{00000000-0005-0000-0000-0000A01A0000}"/>
    <cellStyle name="Заголовок 3 2 3 2 3" xfId="6843" xr:uid="{00000000-0005-0000-0000-0000A11A0000}"/>
    <cellStyle name="Заголовок 3 2 3 3" xfId="6844" xr:uid="{00000000-0005-0000-0000-0000A21A0000}"/>
    <cellStyle name="Заголовок 3 2 4" xfId="6845" xr:uid="{00000000-0005-0000-0000-0000A31A0000}"/>
    <cellStyle name="Заголовок 3 2 4 2" xfId="6846" xr:uid="{00000000-0005-0000-0000-0000A41A0000}"/>
    <cellStyle name="Заголовок 3 2 5" xfId="6847" xr:uid="{00000000-0005-0000-0000-0000A51A0000}"/>
    <cellStyle name="Заголовок 3 2 5 2" xfId="6848" xr:uid="{00000000-0005-0000-0000-0000A61A0000}"/>
    <cellStyle name="Заголовок 3 2 6" xfId="6849" xr:uid="{00000000-0005-0000-0000-0000A71A0000}"/>
    <cellStyle name="Заголовок 3 2 6 2" xfId="6850" xr:uid="{00000000-0005-0000-0000-0000A81A0000}"/>
    <cellStyle name="Заголовок 3 2 6 3" xfId="6851" xr:uid="{00000000-0005-0000-0000-0000A91A0000}"/>
    <cellStyle name="Заголовок 3 2 7" xfId="6852" xr:uid="{00000000-0005-0000-0000-0000AA1A0000}"/>
    <cellStyle name="Заголовок 3 2 8" xfId="6853" xr:uid="{00000000-0005-0000-0000-0000AB1A0000}"/>
    <cellStyle name="Заголовок 3 2 9" xfId="6854" xr:uid="{00000000-0005-0000-0000-0000AC1A0000}"/>
    <cellStyle name="Заголовок 3 2_2012" xfId="6855" xr:uid="{00000000-0005-0000-0000-0000AD1A0000}"/>
    <cellStyle name="Заголовок 3 3" xfId="6856" xr:uid="{00000000-0005-0000-0000-0000AE1A0000}"/>
    <cellStyle name="Заголовок 3 3 2" xfId="6857" xr:uid="{00000000-0005-0000-0000-0000AF1A0000}"/>
    <cellStyle name="Заголовок 3 3 2 2" xfId="6858" xr:uid="{00000000-0005-0000-0000-0000B01A0000}"/>
    <cellStyle name="Заголовок 3 3 2 3" xfId="6859" xr:uid="{00000000-0005-0000-0000-0000B11A0000}"/>
    <cellStyle name="Заголовок 3 3 3" xfId="6860" xr:uid="{00000000-0005-0000-0000-0000B21A0000}"/>
    <cellStyle name="Заголовок 3 3 3 2" xfId="6861" xr:uid="{00000000-0005-0000-0000-0000B31A0000}"/>
    <cellStyle name="Заголовок 3 3 4" xfId="6862" xr:uid="{00000000-0005-0000-0000-0000B41A0000}"/>
    <cellStyle name="Заголовок 3 3 4 2" xfId="6863" xr:uid="{00000000-0005-0000-0000-0000B51A0000}"/>
    <cellStyle name="Заголовок 3 4" xfId="6864" xr:uid="{00000000-0005-0000-0000-0000B61A0000}"/>
    <cellStyle name="Заголовок 3 5" xfId="6865" xr:uid="{00000000-0005-0000-0000-0000B71A0000}"/>
    <cellStyle name="Заголовок 3 5 2" xfId="6866" xr:uid="{00000000-0005-0000-0000-0000B81A0000}"/>
    <cellStyle name="Заголовок 3 6" xfId="6867" xr:uid="{00000000-0005-0000-0000-0000B91A0000}"/>
    <cellStyle name="Заголовок 3 6 2" xfId="6868" xr:uid="{00000000-0005-0000-0000-0000BA1A0000}"/>
    <cellStyle name="Заголовок 3 7" xfId="6869" xr:uid="{00000000-0005-0000-0000-0000BB1A0000}"/>
    <cellStyle name="Заголовок 3 7 2" xfId="6870" xr:uid="{00000000-0005-0000-0000-0000BC1A0000}"/>
    <cellStyle name="Заголовок 3 8" xfId="6871" xr:uid="{00000000-0005-0000-0000-0000BD1A0000}"/>
    <cellStyle name="Заголовок 3 8 2" xfId="6872" xr:uid="{00000000-0005-0000-0000-0000BE1A0000}"/>
    <cellStyle name="Заголовок 3 9" xfId="6873" xr:uid="{00000000-0005-0000-0000-0000BF1A0000}"/>
    <cellStyle name="Заголовок 3 9 2" xfId="6874" xr:uid="{00000000-0005-0000-0000-0000C01A0000}"/>
    <cellStyle name="Заголовок 4 10" xfId="6875" xr:uid="{00000000-0005-0000-0000-0000C11A0000}"/>
    <cellStyle name="Заголовок 4 2" xfId="46" xr:uid="{00000000-0005-0000-0000-0000C21A0000}"/>
    <cellStyle name="Заголовок 4 2 2" xfId="6876" xr:uid="{00000000-0005-0000-0000-0000C31A0000}"/>
    <cellStyle name="Заголовок 4 2 2 2" xfId="6877" xr:uid="{00000000-0005-0000-0000-0000C41A0000}"/>
    <cellStyle name="Заголовок 4 2 2 2 2" xfId="6878" xr:uid="{00000000-0005-0000-0000-0000C51A0000}"/>
    <cellStyle name="Заголовок 4 2 2 3" xfId="6879" xr:uid="{00000000-0005-0000-0000-0000C61A0000}"/>
    <cellStyle name="Заголовок 4 2 2 4" xfId="6880" xr:uid="{00000000-0005-0000-0000-0000C71A0000}"/>
    <cellStyle name="Заголовок 4 2 2_замерная" xfId="6881" xr:uid="{00000000-0005-0000-0000-0000C81A0000}"/>
    <cellStyle name="Заголовок 4 2 3" xfId="6882" xr:uid="{00000000-0005-0000-0000-0000C91A0000}"/>
    <cellStyle name="Заголовок 4 2 3 2" xfId="6883" xr:uid="{00000000-0005-0000-0000-0000CA1A0000}"/>
    <cellStyle name="Заголовок 4 2 3 2 2" xfId="6884" xr:uid="{00000000-0005-0000-0000-0000CB1A0000}"/>
    <cellStyle name="Заголовок 4 2 4" xfId="6885" xr:uid="{00000000-0005-0000-0000-0000CC1A0000}"/>
    <cellStyle name="Заголовок 4 2 4 2" xfId="6886" xr:uid="{00000000-0005-0000-0000-0000CD1A0000}"/>
    <cellStyle name="Заголовок 4 2 5" xfId="6887" xr:uid="{00000000-0005-0000-0000-0000CE1A0000}"/>
    <cellStyle name="Заголовок 4 2 6" xfId="6888" xr:uid="{00000000-0005-0000-0000-0000CF1A0000}"/>
    <cellStyle name="Заголовок 4 2 6 2" xfId="6889" xr:uid="{00000000-0005-0000-0000-0000D01A0000}"/>
    <cellStyle name="Заголовок 4 2 7" xfId="6890" xr:uid="{00000000-0005-0000-0000-0000D11A0000}"/>
    <cellStyle name="Заголовок 4 2 8" xfId="6891" xr:uid="{00000000-0005-0000-0000-0000D21A0000}"/>
    <cellStyle name="Заголовок 4 2 9" xfId="6892" xr:uid="{00000000-0005-0000-0000-0000D31A0000}"/>
    <cellStyle name="Заголовок 4 2_2012" xfId="6893" xr:uid="{00000000-0005-0000-0000-0000D41A0000}"/>
    <cellStyle name="Заголовок 4 3" xfId="6894" xr:uid="{00000000-0005-0000-0000-0000D51A0000}"/>
    <cellStyle name="Заголовок 4 3 2" xfId="6895" xr:uid="{00000000-0005-0000-0000-0000D61A0000}"/>
    <cellStyle name="Заголовок 4 3 3" xfId="6896" xr:uid="{00000000-0005-0000-0000-0000D71A0000}"/>
    <cellStyle name="Заголовок 4 4" xfId="6897" xr:uid="{00000000-0005-0000-0000-0000D81A0000}"/>
    <cellStyle name="Заголовок 4 5" xfId="6898" xr:uid="{00000000-0005-0000-0000-0000D91A0000}"/>
    <cellStyle name="Заголовок 4 6" xfId="6899" xr:uid="{00000000-0005-0000-0000-0000DA1A0000}"/>
    <cellStyle name="Заголовок 4 7" xfId="6900" xr:uid="{00000000-0005-0000-0000-0000DB1A0000}"/>
    <cellStyle name="Заголовок 4 8" xfId="6901" xr:uid="{00000000-0005-0000-0000-0000DC1A0000}"/>
    <cellStyle name="Заголовок 4 9" xfId="6902" xr:uid="{00000000-0005-0000-0000-0000DD1A0000}"/>
    <cellStyle name="Итог 10" xfId="6903" xr:uid="{00000000-0005-0000-0000-0000DE1A0000}"/>
    <cellStyle name="Итог 10 2" xfId="6904" xr:uid="{00000000-0005-0000-0000-0000DF1A0000}"/>
    <cellStyle name="Итог 10 2 2" xfId="6905" xr:uid="{00000000-0005-0000-0000-0000E01A0000}"/>
    <cellStyle name="Итог 10 2 3" xfId="6906" xr:uid="{00000000-0005-0000-0000-0000E11A0000}"/>
    <cellStyle name="Итог 10 3" xfId="6907" xr:uid="{00000000-0005-0000-0000-0000E21A0000}"/>
    <cellStyle name="Итог 10 4" xfId="6908" xr:uid="{00000000-0005-0000-0000-0000E31A0000}"/>
    <cellStyle name="Итог 11" xfId="6909" xr:uid="{00000000-0005-0000-0000-0000E41A0000}"/>
    <cellStyle name="Итог 11 2" xfId="6910" xr:uid="{00000000-0005-0000-0000-0000E51A0000}"/>
    <cellStyle name="Итог 11 2 2" xfId="6911" xr:uid="{00000000-0005-0000-0000-0000E61A0000}"/>
    <cellStyle name="Итог 11 2 3" xfId="6912" xr:uid="{00000000-0005-0000-0000-0000E71A0000}"/>
    <cellStyle name="Итог 11 3" xfId="6913" xr:uid="{00000000-0005-0000-0000-0000E81A0000}"/>
    <cellStyle name="Итог 11 4" xfId="6914" xr:uid="{00000000-0005-0000-0000-0000E91A0000}"/>
    <cellStyle name="Итог 12" xfId="6915" xr:uid="{00000000-0005-0000-0000-0000EA1A0000}"/>
    <cellStyle name="Итог 12 2" xfId="6916" xr:uid="{00000000-0005-0000-0000-0000EB1A0000}"/>
    <cellStyle name="Итог 12 3" xfId="6917" xr:uid="{00000000-0005-0000-0000-0000EC1A0000}"/>
    <cellStyle name="Итог 12 4" xfId="6918" xr:uid="{00000000-0005-0000-0000-0000ED1A0000}"/>
    <cellStyle name="Итог 13" xfId="6919" xr:uid="{00000000-0005-0000-0000-0000EE1A0000}"/>
    <cellStyle name="Итог 2" xfId="47" xr:uid="{00000000-0005-0000-0000-0000EF1A0000}"/>
    <cellStyle name="Итог 2 10" xfId="6920" xr:uid="{00000000-0005-0000-0000-0000F01A0000}"/>
    <cellStyle name="Итог 2 11" xfId="6921" xr:uid="{00000000-0005-0000-0000-0000F11A0000}"/>
    <cellStyle name="Итог 2 12" xfId="6922" xr:uid="{00000000-0005-0000-0000-0000F21A0000}"/>
    <cellStyle name="Итог 2 13" xfId="32298" xr:uid="{00000000-0005-0000-0000-0000F31A0000}"/>
    <cellStyle name="Итог 2 14" xfId="127" xr:uid="{00000000-0005-0000-0000-0000F41A0000}"/>
    <cellStyle name="Итог 2 2" xfId="6923" xr:uid="{00000000-0005-0000-0000-0000F51A0000}"/>
    <cellStyle name="Итог 2 2 2" xfId="6924" xr:uid="{00000000-0005-0000-0000-0000F61A0000}"/>
    <cellStyle name="Итог 2 2 2 2" xfId="6925" xr:uid="{00000000-0005-0000-0000-0000F71A0000}"/>
    <cellStyle name="Итог 2 2 2 2 2" xfId="6926" xr:uid="{00000000-0005-0000-0000-0000F81A0000}"/>
    <cellStyle name="Итог 2 2 2 2 2 2" xfId="6927" xr:uid="{00000000-0005-0000-0000-0000F91A0000}"/>
    <cellStyle name="Итог 2 2 2 2 2 3" xfId="6928" xr:uid="{00000000-0005-0000-0000-0000FA1A0000}"/>
    <cellStyle name="Итог 2 2 2 2 2 4" xfId="6929" xr:uid="{00000000-0005-0000-0000-0000FB1A0000}"/>
    <cellStyle name="Итог 2 2 2 2 3" xfId="6930" xr:uid="{00000000-0005-0000-0000-0000FC1A0000}"/>
    <cellStyle name="Итог 2 2 2 2 4" xfId="6931" xr:uid="{00000000-0005-0000-0000-0000FD1A0000}"/>
    <cellStyle name="Итог 2 2 2 2 5" xfId="6932" xr:uid="{00000000-0005-0000-0000-0000FE1A0000}"/>
    <cellStyle name="Итог 2 2 2 3" xfId="6933" xr:uid="{00000000-0005-0000-0000-0000FF1A0000}"/>
    <cellStyle name="Итог 2 2 2 3 2" xfId="6934" xr:uid="{00000000-0005-0000-0000-0000001B0000}"/>
    <cellStyle name="Итог 2 2 2 3 2 2" xfId="6935" xr:uid="{00000000-0005-0000-0000-0000011B0000}"/>
    <cellStyle name="Итог 2 2 2 3 2 3" xfId="6936" xr:uid="{00000000-0005-0000-0000-0000021B0000}"/>
    <cellStyle name="Итог 2 2 2 3 2 4" xfId="6937" xr:uid="{00000000-0005-0000-0000-0000031B0000}"/>
    <cellStyle name="Итог 2 2 2 3 3" xfId="6938" xr:uid="{00000000-0005-0000-0000-0000041B0000}"/>
    <cellStyle name="Итог 2 2 2 3 4" xfId="6939" xr:uid="{00000000-0005-0000-0000-0000051B0000}"/>
    <cellStyle name="Итог 2 2 2 3 5" xfId="6940" xr:uid="{00000000-0005-0000-0000-0000061B0000}"/>
    <cellStyle name="Итог 2 2 2 4" xfId="6941" xr:uid="{00000000-0005-0000-0000-0000071B0000}"/>
    <cellStyle name="Итог 2 2 2 4 2" xfId="6942" xr:uid="{00000000-0005-0000-0000-0000081B0000}"/>
    <cellStyle name="Итог 2 2 2 4 3" xfId="6943" xr:uid="{00000000-0005-0000-0000-0000091B0000}"/>
    <cellStyle name="Итог 2 2 2 4 4" xfId="6944" xr:uid="{00000000-0005-0000-0000-00000A1B0000}"/>
    <cellStyle name="Итог 2 2 2 5" xfId="6945" xr:uid="{00000000-0005-0000-0000-00000B1B0000}"/>
    <cellStyle name="Итог 2 2 3" xfId="6946" xr:uid="{00000000-0005-0000-0000-00000C1B0000}"/>
    <cellStyle name="Итог 2 2 3 2" xfId="6947" xr:uid="{00000000-0005-0000-0000-00000D1B0000}"/>
    <cellStyle name="Итог 2 2 3 2 2" xfId="6948" xr:uid="{00000000-0005-0000-0000-00000E1B0000}"/>
    <cellStyle name="Итог 2 2 3 2 3" xfId="6949" xr:uid="{00000000-0005-0000-0000-00000F1B0000}"/>
    <cellStyle name="Итог 2 2 3 2 4" xfId="6950" xr:uid="{00000000-0005-0000-0000-0000101B0000}"/>
    <cellStyle name="Итог 2 2 3 3" xfId="6951" xr:uid="{00000000-0005-0000-0000-0000111B0000}"/>
    <cellStyle name="Итог 2 2 3 4" xfId="6952" xr:uid="{00000000-0005-0000-0000-0000121B0000}"/>
    <cellStyle name="Итог 2 2 3 5" xfId="6953" xr:uid="{00000000-0005-0000-0000-0000131B0000}"/>
    <cellStyle name="Итог 2 2 4" xfId="6954" xr:uid="{00000000-0005-0000-0000-0000141B0000}"/>
    <cellStyle name="Итог 2 2 4 2" xfId="6955" xr:uid="{00000000-0005-0000-0000-0000151B0000}"/>
    <cellStyle name="Итог 2 2 4 2 2" xfId="6956" xr:uid="{00000000-0005-0000-0000-0000161B0000}"/>
    <cellStyle name="Итог 2 2 4 2 3" xfId="6957" xr:uid="{00000000-0005-0000-0000-0000171B0000}"/>
    <cellStyle name="Итог 2 2 4 2 4" xfId="6958" xr:uid="{00000000-0005-0000-0000-0000181B0000}"/>
    <cellStyle name="Итог 2 2 4 3" xfId="6959" xr:uid="{00000000-0005-0000-0000-0000191B0000}"/>
    <cellStyle name="Итог 2 2 4 4" xfId="6960" xr:uid="{00000000-0005-0000-0000-00001A1B0000}"/>
    <cellStyle name="Итог 2 2 4 5" xfId="6961" xr:uid="{00000000-0005-0000-0000-00001B1B0000}"/>
    <cellStyle name="Итог 2 2 4 6" xfId="6962" xr:uid="{00000000-0005-0000-0000-00001C1B0000}"/>
    <cellStyle name="Итог 2 2 5" xfId="6963" xr:uid="{00000000-0005-0000-0000-00001D1B0000}"/>
    <cellStyle name="Итог 2 2 5 2" xfId="6964" xr:uid="{00000000-0005-0000-0000-00001E1B0000}"/>
    <cellStyle name="Итог 2 2 5 2 2" xfId="6965" xr:uid="{00000000-0005-0000-0000-00001F1B0000}"/>
    <cellStyle name="Итог 2 2 5 2 3" xfId="6966" xr:uid="{00000000-0005-0000-0000-0000201B0000}"/>
    <cellStyle name="Итог 2 2 5 2 4" xfId="6967" xr:uid="{00000000-0005-0000-0000-0000211B0000}"/>
    <cellStyle name="Итог 2 2 5 3" xfId="6968" xr:uid="{00000000-0005-0000-0000-0000221B0000}"/>
    <cellStyle name="Итог 2 2 5 4" xfId="6969" xr:uid="{00000000-0005-0000-0000-0000231B0000}"/>
    <cellStyle name="Итог 2 2 5 5" xfId="6970" xr:uid="{00000000-0005-0000-0000-0000241B0000}"/>
    <cellStyle name="Итог 2 2 6" xfId="6971" xr:uid="{00000000-0005-0000-0000-0000251B0000}"/>
    <cellStyle name="Итог 2 2 6 2" xfId="6972" xr:uid="{00000000-0005-0000-0000-0000261B0000}"/>
    <cellStyle name="Итог 2 2 6 3" xfId="6973" xr:uid="{00000000-0005-0000-0000-0000271B0000}"/>
    <cellStyle name="Итог 2 2 6 4" xfId="6974" xr:uid="{00000000-0005-0000-0000-0000281B0000}"/>
    <cellStyle name="Итог 2 2 7" xfId="6975" xr:uid="{00000000-0005-0000-0000-0000291B0000}"/>
    <cellStyle name="Итог 2 2 8" xfId="6976" xr:uid="{00000000-0005-0000-0000-00002A1B0000}"/>
    <cellStyle name="Итог 2 2_замерная" xfId="6977" xr:uid="{00000000-0005-0000-0000-00002B1B0000}"/>
    <cellStyle name="Итог 2 3" xfId="6978" xr:uid="{00000000-0005-0000-0000-00002C1B0000}"/>
    <cellStyle name="Итог 2 3 2" xfId="6979" xr:uid="{00000000-0005-0000-0000-00002D1B0000}"/>
    <cellStyle name="Итог 2 3 2 2" xfId="6980" xr:uid="{00000000-0005-0000-0000-00002E1B0000}"/>
    <cellStyle name="Итог 2 3 2 2 2" xfId="6981" xr:uid="{00000000-0005-0000-0000-00002F1B0000}"/>
    <cellStyle name="Итог 2 3 2 2 3" xfId="6982" xr:uid="{00000000-0005-0000-0000-0000301B0000}"/>
    <cellStyle name="Итог 2 3 2 2 4" xfId="6983" xr:uid="{00000000-0005-0000-0000-0000311B0000}"/>
    <cellStyle name="Итог 2 3 2 3" xfId="6984" xr:uid="{00000000-0005-0000-0000-0000321B0000}"/>
    <cellStyle name="Итог 2 3 2 4" xfId="6985" xr:uid="{00000000-0005-0000-0000-0000331B0000}"/>
    <cellStyle name="Итог 2 3 2 5" xfId="6986" xr:uid="{00000000-0005-0000-0000-0000341B0000}"/>
    <cellStyle name="Итог 2 3 2 6" xfId="6987" xr:uid="{00000000-0005-0000-0000-0000351B0000}"/>
    <cellStyle name="Итог 2 3 3" xfId="6988" xr:uid="{00000000-0005-0000-0000-0000361B0000}"/>
    <cellStyle name="Итог 2 3 3 2" xfId="6989" xr:uid="{00000000-0005-0000-0000-0000371B0000}"/>
    <cellStyle name="Итог 2 3 3 2 2" xfId="6990" xr:uid="{00000000-0005-0000-0000-0000381B0000}"/>
    <cellStyle name="Итог 2 3 3 2 3" xfId="6991" xr:uid="{00000000-0005-0000-0000-0000391B0000}"/>
    <cellStyle name="Итог 2 3 3 2 4" xfId="6992" xr:uid="{00000000-0005-0000-0000-00003A1B0000}"/>
    <cellStyle name="Итог 2 3 3 3" xfId="6993" xr:uid="{00000000-0005-0000-0000-00003B1B0000}"/>
    <cellStyle name="Итог 2 3 3 4" xfId="6994" xr:uid="{00000000-0005-0000-0000-00003C1B0000}"/>
    <cellStyle name="Итог 2 3 3 5" xfId="6995" xr:uid="{00000000-0005-0000-0000-00003D1B0000}"/>
    <cellStyle name="Итог 2 3 4" xfId="6996" xr:uid="{00000000-0005-0000-0000-00003E1B0000}"/>
    <cellStyle name="Итог 2 3 4 2" xfId="6997" xr:uid="{00000000-0005-0000-0000-00003F1B0000}"/>
    <cellStyle name="Итог 2 3 4 2 2" xfId="6998" xr:uid="{00000000-0005-0000-0000-0000401B0000}"/>
    <cellStyle name="Итог 2 3 4 2 3" xfId="6999" xr:uid="{00000000-0005-0000-0000-0000411B0000}"/>
    <cellStyle name="Итог 2 3 4 2 4" xfId="7000" xr:uid="{00000000-0005-0000-0000-0000421B0000}"/>
    <cellStyle name="Итог 2 3 4 3" xfId="7001" xr:uid="{00000000-0005-0000-0000-0000431B0000}"/>
    <cellStyle name="Итог 2 3 4 4" xfId="7002" xr:uid="{00000000-0005-0000-0000-0000441B0000}"/>
    <cellStyle name="Итог 2 3 4 5" xfId="7003" xr:uid="{00000000-0005-0000-0000-0000451B0000}"/>
    <cellStyle name="Итог 2 3 5" xfId="7004" xr:uid="{00000000-0005-0000-0000-0000461B0000}"/>
    <cellStyle name="Итог 2 3 5 2" xfId="7005" xr:uid="{00000000-0005-0000-0000-0000471B0000}"/>
    <cellStyle name="Итог 2 3 5 3" xfId="7006" xr:uid="{00000000-0005-0000-0000-0000481B0000}"/>
    <cellStyle name="Итог 2 3 5 4" xfId="7007" xr:uid="{00000000-0005-0000-0000-0000491B0000}"/>
    <cellStyle name="Итог 2 3 6" xfId="7008" xr:uid="{00000000-0005-0000-0000-00004A1B0000}"/>
    <cellStyle name="Итог 2 3 6 2" xfId="7009" xr:uid="{00000000-0005-0000-0000-00004B1B0000}"/>
    <cellStyle name="Итог 2 3 6 3" xfId="7010" xr:uid="{00000000-0005-0000-0000-00004C1B0000}"/>
    <cellStyle name="Итог 2 3 7" xfId="7011" xr:uid="{00000000-0005-0000-0000-00004D1B0000}"/>
    <cellStyle name="Итог 2 3 7 2" xfId="7012" xr:uid="{00000000-0005-0000-0000-00004E1B0000}"/>
    <cellStyle name="Итог 2 3 8" xfId="7013" xr:uid="{00000000-0005-0000-0000-00004F1B0000}"/>
    <cellStyle name="Итог 2 3 9" xfId="7014" xr:uid="{00000000-0005-0000-0000-0000501B0000}"/>
    <cellStyle name="Итог 2 4" xfId="7015" xr:uid="{00000000-0005-0000-0000-0000511B0000}"/>
    <cellStyle name="Итог 2 4 2" xfId="7016" xr:uid="{00000000-0005-0000-0000-0000521B0000}"/>
    <cellStyle name="Итог 2 4 2 2" xfId="7017" xr:uid="{00000000-0005-0000-0000-0000531B0000}"/>
    <cellStyle name="Итог 2 4 2 2 2" xfId="7018" xr:uid="{00000000-0005-0000-0000-0000541B0000}"/>
    <cellStyle name="Итог 2 4 2 2 3" xfId="7019" xr:uid="{00000000-0005-0000-0000-0000551B0000}"/>
    <cellStyle name="Итог 2 4 2 2 4" xfId="7020" xr:uid="{00000000-0005-0000-0000-0000561B0000}"/>
    <cellStyle name="Итог 2 4 2 3" xfId="7021" xr:uid="{00000000-0005-0000-0000-0000571B0000}"/>
    <cellStyle name="Итог 2 4 2 4" xfId="7022" xr:uid="{00000000-0005-0000-0000-0000581B0000}"/>
    <cellStyle name="Итог 2 4 2 5" xfId="7023" xr:uid="{00000000-0005-0000-0000-0000591B0000}"/>
    <cellStyle name="Итог 2 4 3" xfId="7024" xr:uid="{00000000-0005-0000-0000-00005A1B0000}"/>
    <cellStyle name="Итог 2 4 3 2" xfId="7025" xr:uid="{00000000-0005-0000-0000-00005B1B0000}"/>
    <cellStyle name="Итог 2 4 3 3" xfId="7026" xr:uid="{00000000-0005-0000-0000-00005C1B0000}"/>
    <cellStyle name="Итог 2 4 3 4" xfId="7027" xr:uid="{00000000-0005-0000-0000-00005D1B0000}"/>
    <cellStyle name="Итог 2 4 4" xfId="7028" xr:uid="{00000000-0005-0000-0000-00005E1B0000}"/>
    <cellStyle name="Итог 2 4 4 2" xfId="7029" xr:uid="{00000000-0005-0000-0000-00005F1B0000}"/>
    <cellStyle name="Итог 2 4 4 3" xfId="7030" xr:uid="{00000000-0005-0000-0000-0000601B0000}"/>
    <cellStyle name="Итог 2 4 5" xfId="7031" xr:uid="{00000000-0005-0000-0000-0000611B0000}"/>
    <cellStyle name="Итог 2 4 5 2" xfId="7032" xr:uid="{00000000-0005-0000-0000-0000621B0000}"/>
    <cellStyle name="Итог 2 4 6" xfId="7033" xr:uid="{00000000-0005-0000-0000-0000631B0000}"/>
    <cellStyle name="Итог 2 4 7" xfId="7034" xr:uid="{00000000-0005-0000-0000-0000641B0000}"/>
    <cellStyle name="Итог 2 5" xfId="7035" xr:uid="{00000000-0005-0000-0000-0000651B0000}"/>
    <cellStyle name="Итог 2 5 2" xfId="7036" xr:uid="{00000000-0005-0000-0000-0000661B0000}"/>
    <cellStyle name="Итог 2 5 2 2" xfId="7037" xr:uid="{00000000-0005-0000-0000-0000671B0000}"/>
    <cellStyle name="Итог 2 5 2 3" xfId="7038" xr:uid="{00000000-0005-0000-0000-0000681B0000}"/>
    <cellStyle name="Итог 2 5 2 4" xfId="7039" xr:uid="{00000000-0005-0000-0000-0000691B0000}"/>
    <cellStyle name="Итог 2 5 3" xfId="7040" xr:uid="{00000000-0005-0000-0000-00006A1B0000}"/>
    <cellStyle name="Итог 2 5 3 2" xfId="7041" xr:uid="{00000000-0005-0000-0000-00006B1B0000}"/>
    <cellStyle name="Итог 2 5 3 3" xfId="7042" xr:uid="{00000000-0005-0000-0000-00006C1B0000}"/>
    <cellStyle name="Итог 2 5 4" xfId="7043" xr:uid="{00000000-0005-0000-0000-00006D1B0000}"/>
    <cellStyle name="Итог 2 5 4 2" xfId="7044" xr:uid="{00000000-0005-0000-0000-00006E1B0000}"/>
    <cellStyle name="Итог 2 5 5" xfId="7045" xr:uid="{00000000-0005-0000-0000-00006F1B0000}"/>
    <cellStyle name="Итог 2 5 6" xfId="7046" xr:uid="{00000000-0005-0000-0000-0000701B0000}"/>
    <cellStyle name="Итог 2 6" xfId="7047" xr:uid="{00000000-0005-0000-0000-0000711B0000}"/>
    <cellStyle name="Итог 2 6 2" xfId="7048" xr:uid="{00000000-0005-0000-0000-0000721B0000}"/>
    <cellStyle name="Итог 2 6 2 2" xfId="7049" xr:uid="{00000000-0005-0000-0000-0000731B0000}"/>
    <cellStyle name="Итог 2 6 2 3" xfId="7050" xr:uid="{00000000-0005-0000-0000-0000741B0000}"/>
    <cellStyle name="Итог 2 6 2 4" xfId="7051" xr:uid="{00000000-0005-0000-0000-0000751B0000}"/>
    <cellStyle name="Итог 2 6 3" xfId="7052" xr:uid="{00000000-0005-0000-0000-0000761B0000}"/>
    <cellStyle name="Итог 2 6 3 2" xfId="7053" xr:uid="{00000000-0005-0000-0000-0000771B0000}"/>
    <cellStyle name="Итог 2 6 3 3" xfId="7054" xr:uid="{00000000-0005-0000-0000-0000781B0000}"/>
    <cellStyle name="Итог 2 6 4" xfId="7055" xr:uid="{00000000-0005-0000-0000-0000791B0000}"/>
    <cellStyle name="Итог 2 6 4 2" xfId="7056" xr:uid="{00000000-0005-0000-0000-00007A1B0000}"/>
    <cellStyle name="Итог 2 6 5" xfId="7057" xr:uid="{00000000-0005-0000-0000-00007B1B0000}"/>
    <cellStyle name="Итог 2 6 6" xfId="7058" xr:uid="{00000000-0005-0000-0000-00007C1B0000}"/>
    <cellStyle name="Итог 2 6 7" xfId="7059" xr:uid="{00000000-0005-0000-0000-00007D1B0000}"/>
    <cellStyle name="Итог 2 7" xfId="7060" xr:uid="{00000000-0005-0000-0000-00007E1B0000}"/>
    <cellStyle name="Итог 2 7 2" xfId="7061" xr:uid="{00000000-0005-0000-0000-00007F1B0000}"/>
    <cellStyle name="Итог 2 7 2 2" xfId="7062" xr:uid="{00000000-0005-0000-0000-0000801B0000}"/>
    <cellStyle name="Итог 2 7 3" xfId="7063" xr:uid="{00000000-0005-0000-0000-0000811B0000}"/>
    <cellStyle name="Итог 2 7 3 2" xfId="7064" xr:uid="{00000000-0005-0000-0000-0000821B0000}"/>
    <cellStyle name="Итог 2 7 4" xfId="7065" xr:uid="{00000000-0005-0000-0000-0000831B0000}"/>
    <cellStyle name="Итог 2 7 5" xfId="7066" xr:uid="{00000000-0005-0000-0000-0000841B0000}"/>
    <cellStyle name="Итог 2 8" xfId="7067" xr:uid="{00000000-0005-0000-0000-0000851B0000}"/>
    <cellStyle name="Итог 2 8 2" xfId="7068" xr:uid="{00000000-0005-0000-0000-0000861B0000}"/>
    <cellStyle name="Итог 2 8 3" xfId="7069" xr:uid="{00000000-0005-0000-0000-0000871B0000}"/>
    <cellStyle name="Итог 2 8 3 2" xfId="7070" xr:uid="{00000000-0005-0000-0000-0000881B0000}"/>
    <cellStyle name="Итог 2 8 4" xfId="7071" xr:uid="{00000000-0005-0000-0000-0000891B0000}"/>
    <cellStyle name="Итог 2 8 5" xfId="7072" xr:uid="{00000000-0005-0000-0000-00008A1B0000}"/>
    <cellStyle name="Итог 2 9" xfId="7073" xr:uid="{00000000-0005-0000-0000-00008B1B0000}"/>
    <cellStyle name="Итог 2 9 2" xfId="7074" xr:uid="{00000000-0005-0000-0000-00008C1B0000}"/>
    <cellStyle name="Итог 2 9 2 2" xfId="7075" xr:uid="{00000000-0005-0000-0000-00008D1B0000}"/>
    <cellStyle name="Итог 2 9 3" xfId="7076" xr:uid="{00000000-0005-0000-0000-00008E1B0000}"/>
    <cellStyle name="Итог 2 9 4" xfId="7077" xr:uid="{00000000-0005-0000-0000-00008F1B0000}"/>
    <cellStyle name="Итог 2 9 5" xfId="7078" xr:uid="{00000000-0005-0000-0000-0000901B0000}"/>
    <cellStyle name="Итог 2_2012" xfId="7079" xr:uid="{00000000-0005-0000-0000-0000911B0000}"/>
    <cellStyle name="Итог 3" xfId="7080" xr:uid="{00000000-0005-0000-0000-0000921B0000}"/>
    <cellStyle name="Итог 3 2" xfId="7081" xr:uid="{00000000-0005-0000-0000-0000931B0000}"/>
    <cellStyle name="Итог 3 2 2" xfId="7082" xr:uid="{00000000-0005-0000-0000-0000941B0000}"/>
    <cellStyle name="Итог 3 2 2 2" xfId="7083" xr:uid="{00000000-0005-0000-0000-0000951B0000}"/>
    <cellStyle name="Итог 3 2 2 2 2" xfId="7084" xr:uid="{00000000-0005-0000-0000-0000961B0000}"/>
    <cellStyle name="Итог 3 2 2 2 3" xfId="7085" xr:uid="{00000000-0005-0000-0000-0000971B0000}"/>
    <cellStyle name="Итог 3 2 2 2 4" xfId="7086" xr:uid="{00000000-0005-0000-0000-0000981B0000}"/>
    <cellStyle name="Итог 3 2 2 3" xfId="7087" xr:uid="{00000000-0005-0000-0000-0000991B0000}"/>
    <cellStyle name="Итог 3 2 2 4" xfId="7088" xr:uid="{00000000-0005-0000-0000-00009A1B0000}"/>
    <cellStyle name="Итог 3 2 2 5" xfId="7089" xr:uid="{00000000-0005-0000-0000-00009B1B0000}"/>
    <cellStyle name="Итог 3 2 3" xfId="7090" xr:uid="{00000000-0005-0000-0000-00009C1B0000}"/>
    <cellStyle name="Итог 3 2 3 2" xfId="7091" xr:uid="{00000000-0005-0000-0000-00009D1B0000}"/>
    <cellStyle name="Итог 3 2 3 2 2" xfId="7092" xr:uid="{00000000-0005-0000-0000-00009E1B0000}"/>
    <cellStyle name="Итог 3 2 3 2 3" xfId="7093" xr:uid="{00000000-0005-0000-0000-00009F1B0000}"/>
    <cellStyle name="Итог 3 2 3 2 4" xfId="7094" xr:uid="{00000000-0005-0000-0000-0000A01B0000}"/>
    <cellStyle name="Итог 3 2 3 3" xfId="7095" xr:uid="{00000000-0005-0000-0000-0000A11B0000}"/>
    <cellStyle name="Итог 3 2 3 4" xfId="7096" xr:uid="{00000000-0005-0000-0000-0000A21B0000}"/>
    <cellStyle name="Итог 3 2 3 5" xfId="7097" xr:uid="{00000000-0005-0000-0000-0000A31B0000}"/>
    <cellStyle name="Итог 3 2 4" xfId="7098" xr:uid="{00000000-0005-0000-0000-0000A41B0000}"/>
    <cellStyle name="Итог 3 2 4 2" xfId="7099" xr:uid="{00000000-0005-0000-0000-0000A51B0000}"/>
    <cellStyle name="Итог 3 2 4 2 2" xfId="7100" xr:uid="{00000000-0005-0000-0000-0000A61B0000}"/>
    <cellStyle name="Итог 3 2 4 2 3" xfId="7101" xr:uid="{00000000-0005-0000-0000-0000A71B0000}"/>
    <cellStyle name="Итог 3 2 4 2 4" xfId="7102" xr:uid="{00000000-0005-0000-0000-0000A81B0000}"/>
    <cellStyle name="Итог 3 2 4 3" xfId="7103" xr:uid="{00000000-0005-0000-0000-0000A91B0000}"/>
    <cellStyle name="Итог 3 2 4 4" xfId="7104" xr:uid="{00000000-0005-0000-0000-0000AA1B0000}"/>
    <cellStyle name="Итог 3 2 4 5" xfId="7105" xr:uid="{00000000-0005-0000-0000-0000AB1B0000}"/>
    <cellStyle name="Итог 3 2 5" xfId="7106" xr:uid="{00000000-0005-0000-0000-0000AC1B0000}"/>
    <cellStyle name="Итог 3 2 5 2" xfId="7107" xr:uid="{00000000-0005-0000-0000-0000AD1B0000}"/>
    <cellStyle name="Итог 3 2 5 3" xfId="7108" xr:uid="{00000000-0005-0000-0000-0000AE1B0000}"/>
    <cellStyle name="Итог 3 2 5 4" xfId="7109" xr:uid="{00000000-0005-0000-0000-0000AF1B0000}"/>
    <cellStyle name="Итог 3 2 6" xfId="7110" xr:uid="{00000000-0005-0000-0000-0000B01B0000}"/>
    <cellStyle name="Итог 3 2 7" xfId="7111" xr:uid="{00000000-0005-0000-0000-0000B11B0000}"/>
    <cellStyle name="Итог 3 2 8" xfId="7112" xr:uid="{00000000-0005-0000-0000-0000B21B0000}"/>
    <cellStyle name="Итог 3 3" xfId="7113" xr:uid="{00000000-0005-0000-0000-0000B31B0000}"/>
    <cellStyle name="Итог 3 3 2" xfId="7114" xr:uid="{00000000-0005-0000-0000-0000B41B0000}"/>
    <cellStyle name="Итог 3 3 2 2" xfId="7115" xr:uid="{00000000-0005-0000-0000-0000B51B0000}"/>
    <cellStyle name="Итог 3 3 2 2 2" xfId="7116" xr:uid="{00000000-0005-0000-0000-0000B61B0000}"/>
    <cellStyle name="Итог 3 3 2 2 3" xfId="7117" xr:uid="{00000000-0005-0000-0000-0000B71B0000}"/>
    <cellStyle name="Итог 3 3 2 2 4" xfId="7118" xr:uid="{00000000-0005-0000-0000-0000B81B0000}"/>
    <cellStyle name="Итог 3 3 2 3" xfId="7119" xr:uid="{00000000-0005-0000-0000-0000B91B0000}"/>
    <cellStyle name="Итог 3 3 2 4" xfId="7120" xr:uid="{00000000-0005-0000-0000-0000BA1B0000}"/>
    <cellStyle name="Итог 3 3 2 5" xfId="7121" xr:uid="{00000000-0005-0000-0000-0000BB1B0000}"/>
    <cellStyle name="Итог 3 3 3" xfId="7122" xr:uid="{00000000-0005-0000-0000-0000BC1B0000}"/>
    <cellStyle name="Итог 3 3 3 2" xfId="7123" xr:uid="{00000000-0005-0000-0000-0000BD1B0000}"/>
    <cellStyle name="Итог 3 3 3 3" xfId="7124" xr:uid="{00000000-0005-0000-0000-0000BE1B0000}"/>
    <cellStyle name="Итог 3 3 3 4" xfId="7125" xr:uid="{00000000-0005-0000-0000-0000BF1B0000}"/>
    <cellStyle name="Итог 3 3 4" xfId="7126" xr:uid="{00000000-0005-0000-0000-0000C01B0000}"/>
    <cellStyle name="Итог 3 3 5" xfId="7127" xr:uid="{00000000-0005-0000-0000-0000C11B0000}"/>
    <cellStyle name="Итог 3 3 6" xfId="7128" xr:uid="{00000000-0005-0000-0000-0000C21B0000}"/>
    <cellStyle name="Итог 3 4" xfId="7129" xr:uid="{00000000-0005-0000-0000-0000C31B0000}"/>
    <cellStyle name="Итог 3 4 2" xfId="7130" xr:uid="{00000000-0005-0000-0000-0000C41B0000}"/>
    <cellStyle name="Итог 3 4 2 2" xfId="7131" xr:uid="{00000000-0005-0000-0000-0000C51B0000}"/>
    <cellStyle name="Итог 3 4 2 3" xfId="7132" xr:uid="{00000000-0005-0000-0000-0000C61B0000}"/>
    <cellStyle name="Итог 3 4 2 4" xfId="7133" xr:uid="{00000000-0005-0000-0000-0000C71B0000}"/>
    <cellStyle name="Итог 3 4 3" xfId="7134" xr:uid="{00000000-0005-0000-0000-0000C81B0000}"/>
    <cellStyle name="Итог 3 4 4" xfId="7135" xr:uid="{00000000-0005-0000-0000-0000C91B0000}"/>
    <cellStyle name="Итог 3 4 5" xfId="7136" xr:uid="{00000000-0005-0000-0000-0000CA1B0000}"/>
    <cellStyle name="Итог 3 4 6" xfId="7137" xr:uid="{00000000-0005-0000-0000-0000CB1B0000}"/>
    <cellStyle name="Итог 3 5" xfId="7138" xr:uid="{00000000-0005-0000-0000-0000CC1B0000}"/>
    <cellStyle name="Итог 3 5 2" xfId="7139" xr:uid="{00000000-0005-0000-0000-0000CD1B0000}"/>
    <cellStyle name="Итог 3 5 2 2" xfId="7140" xr:uid="{00000000-0005-0000-0000-0000CE1B0000}"/>
    <cellStyle name="Итог 3 5 2 3" xfId="7141" xr:uid="{00000000-0005-0000-0000-0000CF1B0000}"/>
    <cellStyle name="Итог 3 5 2 4" xfId="7142" xr:uid="{00000000-0005-0000-0000-0000D01B0000}"/>
    <cellStyle name="Итог 3 5 3" xfId="7143" xr:uid="{00000000-0005-0000-0000-0000D11B0000}"/>
    <cellStyle name="Итог 3 5 4" xfId="7144" xr:uid="{00000000-0005-0000-0000-0000D21B0000}"/>
    <cellStyle name="Итог 3 5 5" xfId="7145" xr:uid="{00000000-0005-0000-0000-0000D31B0000}"/>
    <cellStyle name="Итог 3 6" xfId="7146" xr:uid="{00000000-0005-0000-0000-0000D41B0000}"/>
    <cellStyle name="Итог 3 6 2" xfId="7147" xr:uid="{00000000-0005-0000-0000-0000D51B0000}"/>
    <cellStyle name="Итог 3 6 3" xfId="7148" xr:uid="{00000000-0005-0000-0000-0000D61B0000}"/>
    <cellStyle name="Итог 3 6 4" xfId="7149" xr:uid="{00000000-0005-0000-0000-0000D71B0000}"/>
    <cellStyle name="Итог 3 7" xfId="7150" xr:uid="{00000000-0005-0000-0000-0000D81B0000}"/>
    <cellStyle name="Итог 3 7 2" xfId="7151" xr:uid="{00000000-0005-0000-0000-0000D91B0000}"/>
    <cellStyle name="Итог 3 8" xfId="7152" xr:uid="{00000000-0005-0000-0000-0000DA1B0000}"/>
    <cellStyle name="Итог 3 9" xfId="7153" xr:uid="{00000000-0005-0000-0000-0000DB1B0000}"/>
    <cellStyle name="Итог 3_Параметры" xfId="7154" xr:uid="{00000000-0005-0000-0000-0000DC1B0000}"/>
    <cellStyle name="Итог 4" xfId="7155" xr:uid="{00000000-0005-0000-0000-0000DD1B0000}"/>
    <cellStyle name="Итог 4 2" xfId="7156" xr:uid="{00000000-0005-0000-0000-0000DE1B0000}"/>
    <cellStyle name="Итог 4 2 2" xfId="7157" xr:uid="{00000000-0005-0000-0000-0000DF1B0000}"/>
    <cellStyle name="Итог 4 2 3" xfId="7158" xr:uid="{00000000-0005-0000-0000-0000E01B0000}"/>
    <cellStyle name="Итог 4 2 4" xfId="7159" xr:uid="{00000000-0005-0000-0000-0000E11B0000}"/>
    <cellStyle name="Итог 4 3" xfId="7160" xr:uid="{00000000-0005-0000-0000-0000E21B0000}"/>
    <cellStyle name="Итог 4 4" xfId="7161" xr:uid="{00000000-0005-0000-0000-0000E31B0000}"/>
    <cellStyle name="Итог 4 5" xfId="7162" xr:uid="{00000000-0005-0000-0000-0000E41B0000}"/>
    <cellStyle name="Итог 5" xfId="7163" xr:uid="{00000000-0005-0000-0000-0000E51B0000}"/>
    <cellStyle name="Итог 5 2" xfId="7164" xr:uid="{00000000-0005-0000-0000-0000E61B0000}"/>
    <cellStyle name="Итог 5 2 2" xfId="7165" xr:uid="{00000000-0005-0000-0000-0000E71B0000}"/>
    <cellStyle name="Итог 5 2 3" xfId="7166" xr:uid="{00000000-0005-0000-0000-0000E81B0000}"/>
    <cellStyle name="Итог 5 2 4" xfId="7167" xr:uid="{00000000-0005-0000-0000-0000E91B0000}"/>
    <cellStyle name="Итог 5 3" xfId="7168" xr:uid="{00000000-0005-0000-0000-0000EA1B0000}"/>
    <cellStyle name="Итог 5 4" xfId="7169" xr:uid="{00000000-0005-0000-0000-0000EB1B0000}"/>
    <cellStyle name="Итог 5 5" xfId="7170" xr:uid="{00000000-0005-0000-0000-0000EC1B0000}"/>
    <cellStyle name="Итог 6" xfId="7171" xr:uid="{00000000-0005-0000-0000-0000ED1B0000}"/>
    <cellStyle name="Итог 6 2" xfId="7172" xr:uid="{00000000-0005-0000-0000-0000EE1B0000}"/>
    <cellStyle name="Итог 6 2 2" xfId="7173" xr:uid="{00000000-0005-0000-0000-0000EF1B0000}"/>
    <cellStyle name="Итог 6 2 3" xfId="7174" xr:uid="{00000000-0005-0000-0000-0000F01B0000}"/>
    <cellStyle name="Итог 6 3" xfId="7175" xr:uid="{00000000-0005-0000-0000-0000F11B0000}"/>
    <cellStyle name="Итог 6 4" xfId="7176" xr:uid="{00000000-0005-0000-0000-0000F21B0000}"/>
    <cellStyle name="Итог 7" xfId="7177" xr:uid="{00000000-0005-0000-0000-0000F31B0000}"/>
    <cellStyle name="Итог 7 2" xfId="7178" xr:uid="{00000000-0005-0000-0000-0000F41B0000}"/>
    <cellStyle name="Итог 7 2 2" xfId="7179" xr:uid="{00000000-0005-0000-0000-0000F51B0000}"/>
    <cellStyle name="Итог 7 2 3" xfId="7180" xr:uid="{00000000-0005-0000-0000-0000F61B0000}"/>
    <cellStyle name="Итог 7 3" xfId="7181" xr:uid="{00000000-0005-0000-0000-0000F71B0000}"/>
    <cellStyle name="Итог 7 4" xfId="7182" xr:uid="{00000000-0005-0000-0000-0000F81B0000}"/>
    <cellStyle name="Итог 8" xfId="7183" xr:uid="{00000000-0005-0000-0000-0000F91B0000}"/>
    <cellStyle name="Итог 8 2" xfId="7184" xr:uid="{00000000-0005-0000-0000-0000FA1B0000}"/>
    <cellStyle name="Итог 8 2 2" xfId="7185" xr:uid="{00000000-0005-0000-0000-0000FB1B0000}"/>
    <cellStyle name="Итог 8 2 3" xfId="7186" xr:uid="{00000000-0005-0000-0000-0000FC1B0000}"/>
    <cellStyle name="Итог 8 3" xfId="7187" xr:uid="{00000000-0005-0000-0000-0000FD1B0000}"/>
    <cellStyle name="Итог 8 4" xfId="7188" xr:uid="{00000000-0005-0000-0000-0000FE1B0000}"/>
    <cellStyle name="Итог 9" xfId="7189" xr:uid="{00000000-0005-0000-0000-0000FF1B0000}"/>
    <cellStyle name="Итог 9 2" xfId="7190" xr:uid="{00000000-0005-0000-0000-0000001C0000}"/>
    <cellStyle name="Итог 9 2 2" xfId="7191" xr:uid="{00000000-0005-0000-0000-0000011C0000}"/>
    <cellStyle name="Итог 9 2 3" xfId="7192" xr:uid="{00000000-0005-0000-0000-0000021C0000}"/>
    <cellStyle name="Итог 9 3" xfId="7193" xr:uid="{00000000-0005-0000-0000-0000031C0000}"/>
    <cellStyle name="Итог 9 4" xfId="7194" xr:uid="{00000000-0005-0000-0000-0000041C0000}"/>
    <cellStyle name="Контрольная ячейка 10" xfId="7195" xr:uid="{00000000-0005-0000-0000-0000051C0000}"/>
    <cellStyle name="Контрольная ячейка 2" xfId="48" xr:uid="{00000000-0005-0000-0000-0000061C0000}"/>
    <cellStyle name="Контрольная ячейка 2 2" xfId="7196" xr:uid="{00000000-0005-0000-0000-0000071C0000}"/>
    <cellStyle name="Контрольная ячейка 2 2 2" xfId="7197" xr:uid="{00000000-0005-0000-0000-0000081C0000}"/>
    <cellStyle name="Контрольная ячейка 2 2 2 2" xfId="7198" xr:uid="{00000000-0005-0000-0000-0000091C0000}"/>
    <cellStyle name="Контрольная ячейка 2 2 3" xfId="7199" xr:uid="{00000000-0005-0000-0000-00000A1C0000}"/>
    <cellStyle name="Контрольная ячейка 2 2 4" xfId="7200" xr:uid="{00000000-0005-0000-0000-00000B1C0000}"/>
    <cellStyle name="Контрольная ячейка 2 2_замерная" xfId="7201" xr:uid="{00000000-0005-0000-0000-00000C1C0000}"/>
    <cellStyle name="Контрольная ячейка 2 3" xfId="7202" xr:uid="{00000000-0005-0000-0000-00000D1C0000}"/>
    <cellStyle name="Контрольная ячейка 2 3 2" xfId="7203" xr:uid="{00000000-0005-0000-0000-00000E1C0000}"/>
    <cellStyle name="Контрольная ячейка 2 3 2 2" xfId="7204" xr:uid="{00000000-0005-0000-0000-00000F1C0000}"/>
    <cellStyle name="Контрольная ячейка 2 4" xfId="7205" xr:uid="{00000000-0005-0000-0000-0000101C0000}"/>
    <cellStyle name="Контрольная ячейка 2 4 2" xfId="7206" xr:uid="{00000000-0005-0000-0000-0000111C0000}"/>
    <cellStyle name="Контрольная ячейка 2 5" xfId="7207" xr:uid="{00000000-0005-0000-0000-0000121C0000}"/>
    <cellStyle name="Контрольная ячейка 2 6" xfId="7208" xr:uid="{00000000-0005-0000-0000-0000131C0000}"/>
    <cellStyle name="Контрольная ячейка 2 6 2" xfId="7209" xr:uid="{00000000-0005-0000-0000-0000141C0000}"/>
    <cellStyle name="Контрольная ячейка 2 7" xfId="7210" xr:uid="{00000000-0005-0000-0000-0000151C0000}"/>
    <cellStyle name="Контрольная ячейка 2 8" xfId="7211" xr:uid="{00000000-0005-0000-0000-0000161C0000}"/>
    <cellStyle name="Контрольная ячейка 2 9" xfId="7212" xr:uid="{00000000-0005-0000-0000-0000171C0000}"/>
    <cellStyle name="Контрольная ячейка 2_2012" xfId="7213" xr:uid="{00000000-0005-0000-0000-0000181C0000}"/>
    <cellStyle name="Контрольная ячейка 3" xfId="7214" xr:uid="{00000000-0005-0000-0000-0000191C0000}"/>
    <cellStyle name="Контрольная ячейка 3 2" xfId="7215" xr:uid="{00000000-0005-0000-0000-00001A1C0000}"/>
    <cellStyle name="Контрольная ячейка 3 3" xfId="7216" xr:uid="{00000000-0005-0000-0000-00001B1C0000}"/>
    <cellStyle name="Контрольная ячейка 3 4" xfId="7217" xr:uid="{00000000-0005-0000-0000-00001C1C0000}"/>
    <cellStyle name="Контрольная ячейка 3 4 2" xfId="7218" xr:uid="{00000000-0005-0000-0000-00001D1C0000}"/>
    <cellStyle name="Контрольная ячейка 3 5" xfId="7219" xr:uid="{00000000-0005-0000-0000-00001E1C0000}"/>
    <cellStyle name="Контрольная ячейка 3_Параметры" xfId="7220" xr:uid="{00000000-0005-0000-0000-00001F1C0000}"/>
    <cellStyle name="Контрольная ячейка 4" xfId="7221" xr:uid="{00000000-0005-0000-0000-0000201C0000}"/>
    <cellStyle name="Контрольная ячейка 4 2" xfId="7222" xr:uid="{00000000-0005-0000-0000-0000211C0000}"/>
    <cellStyle name="Контрольная ячейка 4 2 2" xfId="7223" xr:uid="{00000000-0005-0000-0000-0000221C0000}"/>
    <cellStyle name="Контрольная ячейка 5" xfId="7224" xr:uid="{00000000-0005-0000-0000-0000231C0000}"/>
    <cellStyle name="Контрольная ячейка 5 2" xfId="7225" xr:uid="{00000000-0005-0000-0000-0000241C0000}"/>
    <cellStyle name="Контрольная ячейка 5 2 2" xfId="7226" xr:uid="{00000000-0005-0000-0000-0000251C0000}"/>
    <cellStyle name="Контрольная ячейка 6" xfId="7227" xr:uid="{00000000-0005-0000-0000-0000261C0000}"/>
    <cellStyle name="Контрольная ячейка 6 2" xfId="7228" xr:uid="{00000000-0005-0000-0000-0000271C0000}"/>
    <cellStyle name="Контрольная ячейка 7" xfId="7229" xr:uid="{00000000-0005-0000-0000-0000281C0000}"/>
    <cellStyle name="Контрольная ячейка 7 2" xfId="7230" xr:uid="{00000000-0005-0000-0000-0000291C0000}"/>
    <cellStyle name="Контрольная ячейка 8" xfId="7231" xr:uid="{00000000-0005-0000-0000-00002A1C0000}"/>
    <cellStyle name="Контрольная ячейка 8 2" xfId="7232" xr:uid="{00000000-0005-0000-0000-00002B1C0000}"/>
    <cellStyle name="Контрольная ячейка 9" xfId="7233" xr:uid="{00000000-0005-0000-0000-00002C1C0000}"/>
    <cellStyle name="Название 2" xfId="49" xr:uid="{00000000-0005-0000-0000-00002D1C0000}"/>
    <cellStyle name="Название 2 10" xfId="32311" xr:uid="{00000000-0005-0000-0000-00002E1C0000}"/>
    <cellStyle name="Название 2 2" xfId="7234" xr:uid="{00000000-0005-0000-0000-00002F1C0000}"/>
    <cellStyle name="Название 2 2 2" xfId="7235" xr:uid="{00000000-0005-0000-0000-0000301C0000}"/>
    <cellStyle name="Название 2 2 2 2" xfId="7236" xr:uid="{00000000-0005-0000-0000-0000311C0000}"/>
    <cellStyle name="Название 2 2 3" xfId="7237" xr:uid="{00000000-0005-0000-0000-0000321C0000}"/>
    <cellStyle name="Название 2 2 4" xfId="7238" xr:uid="{00000000-0005-0000-0000-0000331C0000}"/>
    <cellStyle name="Название 2 2_замерная" xfId="7239" xr:uid="{00000000-0005-0000-0000-0000341C0000}"/>
    <cellStyle name="Название 2 3" xfId="7240" xr:uid="{00000000-0005-0000-0000-0000351C0000}"/>
    <cellStyle name="Название 2 4" xfId="7241" xr:uid="{00000000-0005-0000-0000-0000361C0000}"/>
    <cellStyle name="Название 2 4 2" xfId="7242" xr:uid="{00000000-0005-0000-0000-0000371C0000}"/>
    <cellStyle name="Название 2 5" xfId="7243" xr:uid="{00000000-0005-0000-0000-0000381C0000}"/>
    <cellStyle name="Название 2 6" xfId="7244" xr:uid="{00000000-0005-0000-0000-0000391C0000}"/>
    <cellStyle name="Название 2 7" xfId="7245" xr:uid="{00000000-0005-0000-0000-00003A1C0000}"/>
    <cellStyle name="Название 2 8" xfId="7246" xr:uid="{00000000-0005-0000-0000-00003B1C0000}"/>
    <cellStyle name="Название 2 9" xfId="7247" xr:uid="{00000000-0005-0000-0000-00003C1C0000}"/>
    <cellStyle name="Название 2_2012" xfId="7248" xr:uid="{00000000-0005-0000-0000-00003D1C0000}"/>
    <cellStyle name="Название 3" xfId="7249" xr:uid="{00000000-0005-0000-0000-00003E1C0000}"/>
    <cellStyle name="Название 3 2" xfId="7250" xr:uid="{00000000-0005-0000-0000-00003F1C0000}"/>
    <cellStyle name="Название 3 3" xfId="7251" xr:uid="{00000000-0005-0000-0000-0000401C0000}"/>
    <cellStyle name="Название 3 4" xfId="32315" xr:uid="{00000000-0005-0000-0000-0000411C0000}"/>
    <cellStyle name="Название 4" xfId="32323" xr:uid="{00000000-0005-0000-0000-0000421C0000}"/>
    <cellStyle name="Название 5" xfId="32327" xr:uid="{00000000-0005-0000-0000-0000431C0000}"/>
    <cellStyle name="Название 6" xfId="32355" xr:uid="{00000000-0005-0000-0000-0000441C0000}"/>
    <cellStyle name="Название 7" xfId="32382" xr:uid="{00000000-0005-0000-0000-0000451C0000}"/>
    <cellStyle name="Нейтральный 10" xfId="7252" xr:uid="{00000000-0005-0000-0000-0000461C0000}"/>
    <cellStyle name="Нейтральный 2" xfId="50" xr:uid="{00000000-0005-0000-0000-0000471C0000}"/>
    <cellStyle name="Нейтральный 2 2" xfId="7253" xr:uid="{00000000-0005-0000-0000-0000481C0000}"/>
    <cellStyle name="Нейтральный 2 2 2" xfId="7254" xr:uid="{00000000-0005-0000-0000-0000491C0000}"/>
    <cellStyle name="Нейтральный 2 2 2 2" xfId="7255" xr:uid="{00000000-0005-0000-0000-00004A1C0000}"/>
    <cellStyle name="Нейтральный 2 2 3" xfId="7256" xr:uid="{00000000-0005-0000-0000-00004B1C0000}"/>
    <cellStyle name="Нейтральный 2 2 4" xfId="7257" xr:uid="{00000000-0005-0000-0000-00004C1C0000}"/>
    <cellStyle name="Нейтральный 2 2_замерная" xfId="7258" xr:uid="{00000000-0005-0000-0000-00004D1C0000}"/>
    <cellStyle name="Нейтральный 2 3" xfId="7259" xr:uid="{00000000-0005-0000-0000-00004E1C0000}"/>
    <cellStyle name="Нейтральный 2 3 2" xfId="7260" xr:uid="{00000000-0005-0000-0000-00004F1C0000}"/>
    <cellStyle name="Нейтральный 2 3 2 2" xfId="7261" xr:uid="{00000000-0005-0000-0000-0000501C0000}"/>
    <cellStyle name="Нейтральный 2 4" xfId="7262" xr:uid="{00000000-0005-0000-0000-0000511C0000}"/>
    <cellStyle name="Нейтральный 2 4 2" xfId="7263" xr:uid="{00000000-0005-0000-0000-0000521C0000}"/>
    <cellStyle name="Нейтральный 2 5" xfId="7264" xr:uid="{00000000-0005-0000-0000-0000531C0000}"/>
    <cellStyle name="Нейтральный 2 6" xfId="7265" xr:uid="{00000000-0005-0000-0000-0000541C0000}"/>
    <cellStyle name="Нейтральный 2 6 2" xfId="7266" xr:uid="{00000000-0005-0000-0000-0000551C0000}"/>
    <cellStyle name="Нейтральный 2 7" xfId="7267" xr:uid="{00000000-0005-0000-0000-0000561C0000}"/>
    <cellStyle name="Нейтральный 2 8" xfId="7268" xr:uid="{00000000-0005-0000-0000-0000571C0000}"/>
    <cellStyle name="Нейтральный 2 9" xfId="7269" xr:uid="{00000000-0005-0000-0000-0000581C0000}"/>
    <cellStyle name="Нейтральный 2_2012" xfId="7270" xr:uid="{00000000-0005-0000-0000-0000591C0000}"/>
    <cellStyle name="Нейтральный 3" xfId="7271" xr:uid="{00000000-0005-0000-0000-00005A1C0000}"/>
    <cellStyle name="Нейтральный 3 2" xfId="7272" xr:uid="{00000000-0005-0000-0000-00005B1C0000}"/>
    <cellStyle name="Нейтральный 3 3" xfId="7273" xr:uid="{00000000-0005-0000-0000-00005C1C0000}"/>
    <cellStyle name="Нейтральный 3 4" xfId="7274" xr:uid="{00000000-0005-0000-0000-00005D1C0000}"/>
    <cellStyle name="Нейтральный 3 4 2" xfId="7275" xr:uid="{00000000-0005-0000-0000-00005E1C0000}"/>
    <cellStyle name="Нейтральный 3 5" xfId="7276" xr:uid="{00000000-0005-0000-0000-00005F1C0000}"/>
    <cellStyle name="Нейтральный 3_Р-52" xfId="7277" xr:uid="{00000000-0005-0000-0000-0000601C0000}"/>
    <cellStyle name="Нейтральный 4" xfId="7278" xr:uid="{00000000-0005-0000-0000-0000611C0000}"/>
    <cellStyle name="Нейтральный 4 2" xfId="7279" xr:uid="{00000000-0005-0000-0000-0000621C0000}"/>
    <cellStyle name="Нейтральный 4 2 2" xfId="7280" xr:uid="{00000000-0005-0000-0000-0000631C0000}"/>
    <cellStyle name="Нейтральный 5" xfId="7281" xr:uid="{00000000-0005-0000-0000-0000641C0000}"/>
    <cellStyle name="Нейтральный 5 2" xfId="7282" xr:uid="{00000000-0005-0000-0000-0000651C0000}"/>
    <cellStyle name="Нейтральный 5 2 2" xfId="7283" xr:uid="{00000000-0005-0000-0000-0000661C0000}"/>
    <cellStyle name="Нейтральный 6" xfId="7284" xr:uid="{00000000-0005-0000-0000-0000671C0000}"/>
    <cellStyle name="Нейтральный 6 2" xfId="7285" xr:uid="{00000000-0005-0000-0000-0000681C0000}"/>
    <cellStyle name="Нейтральный 7" xfId="7286" xr:uid="{00000000-0005-0000-0000-0000691C0000}"/>
    <cellStyle name="Нейтральный 7 2" xfId="7287" xr:uid="{00000000-0005-0000-0000-00006A1C0000}"/>
    <cellStyle name="Нейтральный 8" xfId="7288" xr:uid="{00000000-0005-0000-0000-00006B1C0000}"/>
    <cellStyle name="Нейтральный 8 2" xfId="7289" xr:uid="{00000000-0005-0000-0000-00006C1C0000}"/>
    <cellStyle name="Нейтральный 9" xfId="7290" xr:uid="{00000000-0005-0000-0000-00006D1C0000}"/>
    <cellStyle name="новый" xfId="51" xr:uid="{00000000-0005-0000-0000-00006E1C0000}"/>
    <cellStyle name="новый 2" xfId="140" xr:uid="{00000000-0005-0000-0000-00006F1C0000}"/>
    <cellStyle name="Обычный [0,0]" xfId="7291" xr:uid="{00000000-0005-0000-0000-0000711C0000}"/>
    <cellStyle name="Обычный [0,0] 2" xfId="7292" xr:uid="{00000000-0005-0000-0000-0000721C0000}"/>
    <cellStyle name="Обычный [0,0] 2 2" xfId="7293" xr:uid="{00000000-0005-0000-0000-0000731C0000}"/>
    <cellStyle name="Обычный [0,0] 2 2 3" xfId="7294" xr:uid="{00000000-0005-0000-0000-0000741C0000}"/>
    <cellStyle name="Обычный [0,0] 3" xfId="7295" xr:uid="{00000000-0005-0000-0000-0000751C0000}"/>
    <cellStyle name="Обычный 10" xfId="122" xr:uid="{00000000-0005-0000-0000-0000761C0000}"/>
    <cellStyle name="Обычный 10 10" xfId="7297" xr:uid="{00000000-0005-0000-0000-0000771C0000}"/>
    <cellStyle name="Обычный 10 10 2" xfId="7298" xr:uid="{00000000-0005-0000-0000-0000781C0000}"/>
    <cellStyle name="Обычный 10 10 2 2" xfId="7299" xr:uid="{00000000-0005-0000-0000-0000791C0000}"/>
    <cellStyle name="Обычный 10 10 3" xfId="7300" xr:uid="{00000000-0005-0000-0000-00007A1C0000}"/>
    <cellStyle name="Обычный 10 11" xfId="7301" xr:uid="{00000000-0005-0000-0000-00007B1C0000}"/>
    <cellStyle name="Обычный 10 12" xfId="7296" xr:uid="{00000000-0005-0000-0000-00007C1C0000}"/>
    <cellStyle name="Обычный 10 13" xfId="32434" xr:uid="{00000000-0005-0000-0000-00007D1C0000}"/>
    <cellStyle name="Обычный 10 2" xfId="7302" xr:uid="{00000000-0005-0000-0000-00007E1C0000}"/>
    <cellStyle name="Обычный 10 2 2" xfId="7303" xr:uid="{00000000-0005-0000-0000-00007F1C0000}"/>
    <cellStyle name="Обычный 10 2 3" xfId="7304" xr:uid="{00000000-0005-0000-0000-0000801C0000}"/>
    <cellStyle name="Обычный 10 2 4" xfId="32739" xr:uid="{00000000-0005-0000-0000-0000811C0000}"/>
    <cellStyle name="Обычный 10 3" xfId="7305" xr:uid="{00000000-0005-0000-0000-0000821C0000}"/>
    <cellStyle name="Обычный 10 3 10" xfId="7306" xr:uid="{00000000-0005-0000-0000-0000831C0000}"/>
    <cellStyle name="Обычный 10 3 11" xfId="7307" xr:uid="{00000000-0005-0000-0000-0000841C0000}"/>
    <cellStyle name="Обычный 10 3 11 2" xfId="7308" xr:uid="{00000000-0005-0000-0000-0000851C0000}"/>
    <cellStyle name="Обычный 10 3 12" xfId="7309" xr:uid="{00000000-0005-0000-0000-0000861C0000}"/>
    <cellStyle name="Обычный 10 3 2" xfId="7310" xr:uid="{00000000-0005-0000-0000-0000871C0000}"/>
    <cellStyle name="Обычный 10 3 2 2" xfId="7311" xr:uid="{00000000-0005-0000-0000-0000881C0000}"/>
    <cellStyle name="Обычный 10 3 2 2 2" xfId="7312" xr:uid="{00000000-0005-0000-0000-0000891C0000}"/>
    <cellStyle name="Обычный 10 3 2 2 2 2" xfId="7313" xr:uid="{00000000-0005-0000-0000-00008A1C0000}"/>
    <cellStyle name="Обычный 10 3 2 2 2 2 2" xfId="7314" xr:uid="{00000000-0005-0000-0000-00008B1C0000}"/>
    <cellStyle name="Обычный 10 3 2 2 2 2 2 2" xfId="7315" xr:uid="{00000000-0005-0000-0000-00008C1C0000}"/>
    <cellStyle name="Обычный 10 3 2 2 2 2 3" xfId="7316" xr:uid="{00000000-0005-0000-0000-00008D1C0000}"/>
    <cellStyle name="Обычный 10 3 2 2 2 3" xfId="7317" xr:uid="{00000000-0005-0000-0000-00008E1C0000}"/>
    <cellStyle name="Обычный 10 3 2 2 2 3 2" xfId="7318" xr:uid="{00000000-0005-0000-0000-00008F1C0000}"/>
    <cellStyle name="Обычный 10 3 2 2 2 3 2 2" xfId="7319" xr:uid="{00000000-0005-0000-0000-0000901C0000}"/>
    <cellStyle name="Обычный 10 3 2 2 2 3 3" xfId="7320" xr:uid="{00000000-0005-0000-0000-0000911C0000}"/>
    <cellStyle name="Обычный 10 3 2 2 2 4" xfId="7321" xr:uid="{00000000-0005-0000-0000-0000921C0000}"/>
    <cellStyle name="Обычный 10 3 2 2 2 4 2" xfId="7322" xr:uid="{00000000-0005-0000-0000-0000931C0000}"/>
    <cellStyle name="Обычный 10 3 2 2 2 5" xfId="7323" xr:uid="{00000000-0005-0000-0000-0000941C0000}"/>
    <cellStyle name="Обычный 10 3 2 2 3" xfId="7324" xr:uid="{00000000-0005-0000-0000-0000951C0000}"/>
    <cellStyle name="Обычный 10 3 2 2 3 2" xfId="7325" xr:uid="{00000000-0005-0000-0000-0000961C0000}"/>
    <cellStyle name="Обычный 10 3 2 2 3 2 2" xfId="7326" xr:uid="{00000000-0005-0000-0000-0000971C0000}"/>
    <cellStyle name="Обычный 10 3 2 2 3 2 2 2" xfId="7327" xr:uid="{00000000-0005-0000-0000-0000981C0000}"/>
    <cellStyle name="Обычный 10 3 2 2 3 2 3" xfId="7328" xr:uid="{00000000-0005-0000-0000-0000991C0000}"/>
    <cellStyle name="Обычный 10 3 2 2 3 3" xfId="7329" xr:uid="{00000000-0005-0000-0000-00009A1C0000}"/>
    <cellStyle name="Обычный 10 3 2 2 3 3 2" xfId="7330" xr:uid="{00000000-0005-0000-0000-00009B1C0000}"/>
    <cellStyle name="Обычный 10 3 2 2 3 4" xfId="7331" xr:uid="{00000000-0005-0000-0000-00009C1C0000}"/>
    <cellStyle name="Обычный 10 3 2 2 4" xfId="7332" xr:uid="{00000000-0005-0000-0000-00009D1C0000}"/>
    <cellStyle name="Обычный 10 3 2 2 4 2" xfId="7333" xr:uid="{00000000-0005-0000-0000-00009E1C0000}"/>
    <cellStyle name="Обычный 10 3 2 2 4 2 2" xfId="7334" xr:uid="{00000000-0005-0000-0000-00009F1C0000}"/>
    <cellStyle name="Обычный 10 3 2 2 4 3" xfId="7335" xr:uid="{00000000-0005-0000-0000-0000A01C0000}"/>
    <cellStyle name="Обычный 10 3 2 2 5" xfId="7336" xr:uid="{00000000-0005-0000-0000-0000A11C0000}"/>
    <cellStyle name="Обычный 10 3 2 2 5 2" xfId="7337" xr:uid="{00000000-0005-0000-0000-0000A21C0000}"/>
    <cellStyle name="Обычный 10 3 2 2 5 2 2" xfId="7338" xr:uid="{00000000-0005-0000-0000-0000A31C0000}"/>
    <cellStyle name="Обычный 10 3 2 2 5 3" xfId="7339" xr:uid="{00000000-0005-0000-0000-0000A41C0000}"/>
    <cellStyle name="Обычный 10 3 2 2 6" xfId="7340" xr:uid="{00000000-0005-0000-0000-0000A51C0000}"/>
    <cellStyle name="Обычный 10 3 2 2 6 2" xfId="7341" xr:uid="{00000000-0005-0000-0000-0000A61C0000}"/>
    <cellStyle name="Обычный 10 3 2 2 7" xfId="7342" xr:uid="{00000000-0005-0000-0000-0000A71C0000}"/>
    <cellStyle name="Обычный 10 3 2 3" xfId="7343" xr:uid="{00000000-0005-0000-0000-0000A81C0000}"/>
    <cellStyle name="Обычный 10 3 2 3 2" xfId="7344" xr:uid="{00000000-0005-0000-0000-0000A91C0000}"/>
    <cellStyle name="Обычный 10 3 2 3 2 2" xfId="7345" xr:uid="{00000000-0005-0000-0000-0000AA1C0000}"/>
    <cellStyle name="Обычный 10 3 2 3 2 2 2" xfId="7346" xr:uid="{00000000-0005-0000-0000-0000AB1C0000}"/>
    <cellStyle name="Обычный 10 3 2 3 2 3" xfId="7347" xr:uid="{00000000-0005-0000-0000-0000AC1C0000}"/>
    <cellStyle name="Обычный 10 3 2 3 3" xfId="7348" xr:uid="{00000000-0005-0000-0000-0000AD1C0000}"/>
    <cellStyle name="Обычный 10 3 2 3 3 2" xfId="7349" xr:uid="{00000000-0005-0000-0000-0000AE1C0000}"/>
    <cellStyle name="Обычный 10 3 2 3 3 2 2" xfId="7350" xr:uid="{00000000-0005-0000-0000-0000AF1C0000}"/>
    <cellStyle name="Обычный 10 3 2 3 3 3" xfId="7351" xr:uid="{00000000-0005-0000-0000-0000B01C0000}"/>
    <cellStyle name="Обычный 10 3 2 3 4" xfId="7352" xr:uid="{00000000-0005-0000-0000-0000B11C0000}"/>
    <cellStyle name="Обычный 10 3 2 3 4 2" xfId="7353" xr:uid="{00000000-0005-0000-0000-0000B21C0000}"/>
    <cellStyle name="Обычный 10 3 2 3 5" xfId="7354" xr:uid="{00000000-0005-0000-0000-0000B31C0000}"/>
    <cellStyle name="Обычный 10 3 2 4" xfId="7355" xr:uid="{00000000-0005-0000-0000-0000B41C0000}"/>
    <cellStyle name="Обычный 10 3 2 4 2" xfId="7356" xr:uid="{00000000-0005-0000-0000-0000B51C0000}"/>
    <cellStyle name="Обычный 10 3 2 4 2 2" xfId="7357" xr:uid="{00000000-0005-0000-0000-0000B61C0000}"/>
    <cellStyle name="Обычный 10 3 2 4 2 2 2" xfId="7358" xr:uid="{00000000-0005-0000-0000-0000B71C0000}"/>
    <cellStyle name="Обычный 10 3 2 4 2 3" xfId="7359" xr:uid="{00000000-0005-0000-0000-0000B81C0000}"/>
    <cellStyle name="Обычный 10 3 2 4 3" xfId="7360" xr:uid="{00000000-0005-0000-0000-0000B91C0000}"/>
    <cellStyle name="Обычный 10 3 2 4 3 2" xfId="7361" xr:uid="{00000000-0005-0000-0000-0000BA1C0000}"/>
    <cellStyle name="Обычный 10 3 2 4 4" xfId="7362" xr:uid="{00000000-0005-0000-0000-0000BB1C0000}"/>
    <cellStyle name="Обычный 10 3 2 5" xfId="7363" xr:uid="{00000000-0005-0000-0000-0000BC1C0000}"/>
    <cellStyle name="Обычный 10 3 2 5 2" xfId="7364" xr:uid="{00000000-0005-0000-0000-0000BD1C0000}"/>
    <cellStyle name="Обычный 10 3 2 5 2 2" xfId="7365" xr:uid="{00000000-0005-0000-0000-0000BE1C0000}"/>
    <cellStyle name="Обычный 10 3 2 5 3" xfId="7366" xr:uid="{00000000-0005-0000-0000-0000BF1C0000}"/>
    <cellStyle name="Обычный 10 3 2 6" xfId="7367" xr:uid="{00000000-0005-0000-0000-0000C01C0000}"/>
    <cellStyle name="Обычный 10 3 2 6 2" xfId="7368" xr:uid="{00000000-0005-0000-0000-0000C11C0000}"/>
    <cellStyle name="Обычный 10 3 2 6 2 2" xfId="7369" xr:uid="{00000000-0005-0000-0000-0000C21C0000}"/>
    <cellStyle name="Обычный 10 3 2 6 3" xfId="7370" xr:uid="{00000000-0005-0000-0000-0000C31C0000}"/>
    <cellStyle name="Обычный 10 3 2 7" xfId="7371" xr:uid="{00000000-0005-0000-0000-0000C41C0000}"/>
    <cellStyle name="Обычный 10 3 2 7 2" xfId="7372" xr:uid="{00000000-0005-0000-0000-0000C51C0000}"/>
    <cellStyle name="Обычный 10 3 2 8" xfId="7373" xr:uid="{00000000-0005-0000-0000-0000C61C0000}"/>
    <cellStyle name="Обычный 10 3 3" xfId="7374" xr:uid="{00000000-0005-0000-0000-0000C71C0000}"/>
    <cellStyle name="Обычный 10 3 3 2" xfId="7375" xr:uid="{00000000-0005-0000-0000-0000C81C0000}"/>
    <cellStyle name="Обычный 10 3 3 2 2" xfId="7376" xr:uid="{00000000-0005-0000-0000-0000C91C0000}"/>
    <cellStyle name="Обычный 10 3 3 2 2 2" xfId="7377" xr:uid="{00000000-0005-0000-0000-0000CA1C0000}"/>
    <cellStyle name="Обычный 10 3 3 2 2 2 2" xfId="7378" xr:uid="{00000000-0005-0000-0000-0000CB1C0000}"/>
    <cellStyle name="Обычный 10 3 3 2 2 2 2 2" xfId="7379" xr:uid="{00000000-0005-0000-0000-0000CC1C0000}"/>
    <cellStyle name="Обычный 10 3 3 2 2 2 3" xfId="7380" xr:uid="{00000000-0005-0000-0000-0000CD1C0000}"/>
    <cellStyle name="Обычный 10 3 3 2 2 3" xfId="7381" xr:uid="{00000000-0005-0000-0000-0000CE1C0000}"/>
    <cellStyle name="Обычный 10 3 3 2 2 3 2" xfId="7382" xr:uid="{00000000-0005-0000-0000-0000CF1C0000}"/>
    <cellStyle name="Обычный 10 3 3 2 2 3 2 2" xfId="7383" xr:uid="{00000000-0005-0000-0000-0000D01C0000}"/>
    <cellStyle name="Обычный 10 3 3 2 2 3 3" xfId="7384" xr:uid="{00000000-0005-0000-0000-0000D11C0000}"/>
    <cellStyle name="Обычный 10 3 3 2 2 4" xfId="7385" xr:uid="{00000000-0005-0000-0000-0000D21C0000}"/>
    <cellStyle name="Обычный 10 3 3 2 2 4 2" xfId="7386" xr:uid="{00000000-0005-0000-0000-0000D31C0000}"/>
    <cellStyle name="Обычный 10 3 3 2 2 5" xfId="7387" xr:uid="{00000000-0005-0000-0000-0000D41C0000}"/>
    <cellStyle name="Обычный 10 3 3 2 3" xfId="7388" xr:uid="{00000000-0005-0000-0000-0000D51C0000}"/>
    <cellStyle name="Обычный 10 3 3 2 3 2" xfId="7389" xr:uid="{00000000-0005-0000-0000-0000D61C0000}"/>
    <cellStyle name="Обычный 10 3 3 2 3 2 2" xfId="7390" xr:uid="{00000000-0005-0000-0000-0000D71C0000}"/>
    <cellStyle name="Обычный 10 3 3 2 3 2 2 2" xfId="7391" xr:uid="{00000000-0005-0000-0000-0000D81C0000}"/>
    <cellStyle name="Обычный 10 3 3 2 3 2 3" xfId="7392" xr:uid="{00000000-0005-0000-0000-0000D91C0000}"/>
    <cellStyle name="Обычный 10 3 3 2 3 3" xfId="7393" xr:uid="{00000000-0005-0000-0000-0000DA1C0000}"/>
    <cellStyle name="Обычный 10 3 3 2 3 3 2" xfId="7394" xr:uid="{00000000-0005-0000-0000-0000DB1C0000}"/>
    <cellStyle name="Обычный 10 3 3 2 3 4" xfId="7395" xr:uid="{00000000-0005-0000-0000-0000DC1C0000}"/>
    <cellStyle name="Обычный 10 3 3 2 4" xfId="7396" xr:uid="{00000000-0005-0000-0000-0000DD1C0000}"/>
    <cellStyle name="Обычный 10 3 3 2 4 2" xfId="7397" xr:uid="{00000000-0005-0000-0000-0000DE1C0000}"/>
    <cellStyle name="Обычный 10 3 3 2 4 2 2" xfId="7398" xr:uid="{00000000-0005-0000-0000-0000DF1C0000}"/>
    <cellStyle name="Обычный 10 3 3 2 4 3" xfId="7399" xr:uid="{00000000-0005-0000-0000-0000E01C0000}"/>
    <cellStyle name="Обычный 10 3 3 2 5" xfId="7400" xr:uid="{00000000-0005-0000-0000-0000E11C0000}"/>
    <cellStyle name="Обычный 10 3 3 2 5 2" xfId="7401" xr:uid="{00000000-0005-0000-0000-0000E21C0000}"/>
    <cellStyle name="Обычный 10 3 3 2 5 2 2" xfId="7402" xr:uid="{00000000-0005-0000-0000-0000E31C0000}"/>
    <cellStyle name="Обычный 10 3 3 2 5 3" xfId="7403" xr:uid="{00000000-0005-0000-0000-0000E41C0000}"/>
    <cellStyle name="Обычный 10 3 3 2 6" xfId="7404" xr:uid="{00000000-0005-0000-0000-0000E51C0000}"/>
    <cellStyle name="Обычный 10 3 3 2 6 2" xfId="7405" xr:uid="{00000000-0005-0000-0000-0000E61C0000}"/>
    <cellStyle name="Обычный 10 3 3 2 7" xfId="7406" xr:uid="{00000000-0005-0000-0000-0000E71C0000}"/>
    <cellStyle name="Обычный 10 3 3 3" xfId="7407" xr:uid="{00000000-0005-0000-0000-0000E81C0000}"/>
    <cellStyle name="Обычный 10 3 3 3 2" xfId="7408" xr:uid="{00000000-0005-0000-0000-0000E91C0000}"/>
    <cellStyle name="Обычный 10 3 3 3 2 2" xfId="7409" xr:uid="{00000000-0005-0000-0000-0000EA1C0000}"/>
    <cellStyle name="Обычный 10 3 3 3 2 2 2" xfId="7410" xr:uid="{00000000-0005-0000-0000-0000EB1C0000}"/>
    <cellStyle name="Обычный 10 3 3 3 2 3" xfId="7411" xr:uid="{00000000-0005-0000-0000-0000EC1C0000}"/>
    <cellStyle name="Обычный 10 3 3 3 3" xfId="7412" xr:uid="{00000000-0005-0000-0000-0000ED1C0000}"/>
    <cellStyle name="Обычный 10 3 3 3 3 2" xfId="7413" xr:uid="{00000000-0005-0000-0000-0000EE1C0000}"/>
    <cellStyle name="Обычный 10 3 3 3 3 2 2" xfId="7414" xr:uid="{00000000-0005-0000-0000-0000EF1C0000}"/>
    <cellStyle name="Обычный 10 3 3 3 3 3" xfId="7415" xr:uid="{00000000-0005-0000-0000-0000F01C0000}"/>
    <cellStyle name="Обычный 10 3 3 3 4" xfId="7416" xr:uid="{00000000-0005-0000-0000-0000F11C0000}"/>
    <cellStyle name="Обычный 10 3 3 3 4 2" xfId="7417" xr:uid="{00000000-0005-0000-0000-0000F21C0000}"/>
    <cellStyle name="Обычный 10 3 3 3 5" xfId="7418" xr:uid="{00000000-0005-0000-0000-0000F31C0000}"/>
    <cellStyle name="Обычный 10 3 3 4" xfId="7419" xr:uid="{00000000-0005-0000-0000-0000F41C0000}"/>
    <cellStyle name="Обычный 10 3 3 4 2" xfId="7420" xr:uid="{00000000-0005-0000-0000-0000F51C0000}"/>
    <cellStyle name="Обычный 10 3 3 4 2 2" xfId="7421" xr:uid="{00000000-0005-0000-0000-0000F61C0000}"/>
    <cellStyle name="Обычный 10 3 3 4 2 2 2" xfId="7422" xr:uid="{00000000-0005-0000-0000-0000F71C0000}"/>
    <cellStyle name="Обычный 10 3 3 4 2 3" xfId="7423" xr:uid="{00000000-0005-0000-0000-0000F81C0000}"/>
    <cellStyle name="Обычный 10 3 3 4 3" xfId="7424" xr:uid="{00000000-0005-0000-0000-0000F91C0000}"/>
    <cellStyle name="Обычный 10 3 3 4 3 2" xfId="7425" xr:uid="{00000000-0005-0000-0000-0000FA1C0000}"/>
    <cellStyle name="Обычный 10 3 3 4 4" xfId="7426" xr:uid="{00000000-0005-0000-0000-0000FB1C0000}"/>
    <cellStyle name="Обычный 10 3 3 5" xfId="7427" xr:uid="{00000000-0005-0000-0000-0000FC1C0000}"/>
    <cellStyle name="Обычный 10 3 3 5 2" xfId="7428" xr:uid="{00000000-0005-0000-0000-0000FD1C0000}"/>
    <cellStyle name="Обычный 10 3 3 5 2 2" xfId="7429" xr:uid="{00000000-0005-0000-0000-0000FE1C0000}"/>
    <cellStyle name="Обычный 10 3 3 5 3" xfId="7430" xr:uid="{00000000-0005-0000-0000-0000FF1C0000}"/>
    <cellStyle name="Обычный 10 3 3 6" xfId="7431" xr:uid="{00000000-0005-0000-0000-0000001D0000}"/>
    <cellStyle name="Обычный 10 3 3 6 2" xfId="7432" xr:uid="{00000000-0005-0000-0000-0000011D0000}"/>
    <cellStyle name="Обычный 10 3 3 6 2 2" xfId="7433" xr:uid="{00000000-0005-0000-0000-0000021D0000}"/>
    <cellStyle name="Обычный 10 3 3 6 3" xfId="7434" xr:uid="{00000000-0005-0000-0000-0000031D0000}"/>
    <cellStyle name="Обычный 10 3 3 7" xfId="7435" xr:uid="{00000000-0005-0000-0000-0000041D0000}"/>
    <cellStyle name="Обычный 10 3 3 7 2" xfId="7436" xr:uid="{00000000-0005-0000-0000-0000051D0000}"/>
    <cellStyle name="Обычный 10 3 3 8" xfId="7437" xr:uid="{00000000-0005-0000-0000-0000061D0000}"/>
    <cellStyle name="Обычный 10 3 4" xfId="7438" xr:uid="{00000000-0005-0000-0000-0000071D0000}"/>
    <cellStyle name="Обычный 10 3 4 2" xfId="7439" xr:uid="{00000000-0005-0000-0000-0000081D0000}"/>
    <cellStyle name="Обычный 10 3 4 2 2" xfId="7440" xr:uid="{00000000-0005-0000-0000-0000091D0000}"/>
    <cellStyle name="Обычный 10 3 4 2 2 2" xfId="7441" xr:uid="{00000000-0005-0000-0000-00000A1D0000}"/>
    <cellStyle name="Обычный 10 3 4 2 2 2 2" xfId="7442" xr:uid="{00000000-0005-0000-0000-00000B1D0000}"/>
    <cellStyle name="Обычный 10 3 4 2 2 2 2 2" xfId="7443" xr:uid="{00000000-0005-0000-0000-00000C1D0000}"/>
    <cellStyle name="Обычный 10 3 4 2 2 2 3" xfId="7444" xr:uid="{00000000-0005-0000-0000-00000D1D0000}"/>
    <cellStyle name="Обычный 10 3 4 2 2 3" xfId="7445" xr:uid="{00000000-0005-0000-0000-00000E1D0000}"/>
    <cellStyle name="Обычный 10 3 4 2 2 3 2" xfId="7446" xr:uid="{00000000-0005-0000-0000-00000F1D0000}"/>
    <cellStyle name="Обычный 10 3 4 2 2 4" xfId="7447" xr:uid="{00000000-0005-0000-0000-0000101D0000}"/>
    <cellStyle name="Обычный 10 3 4 2 3" xfId="7448" xr:uid="{00000000-0005-0000-0000-0000111D0000}"/>
    <cellStyle name="Обычный 10 3 4 2 3 2" xfId="7449" xr:uid="{00000000-0005-0000-0000-0000121D0000}"/>
    <cellStyle name="Обычный 10 3 4 2 3 2 2" xfId="7450" xr:uid="{00000000-0005-0000-0000-0000131D0000}"/>
    <cellStyle name="Обычный 10 3 4 2 3 3" xfId="7451" xr:uid="{00000000-0005-0000-0000-0000141D0000}"/>
    <cellStyle name="Обычный 10 3 4 2 4" xfId="7452" xr:uid="{00000000-0005-0000-0000-0000151D0000}"/>
    <cellStyle name="Обычный 10 3 4 2 4 2" xfId="7453" xr:uid="{00000000-0005-0000-0000-0000161D0000}"/>
    <cellStyle name="Обычный 10 3 4 2 4 2 2" xfId="7454" xr:uid="{00000000-0005-0000-0000-0000171D0000}"/>
    <cellStyle name="Обычный 10 3 4 2 4 3" xfId="7455" xr:uid="{00000000-0005-0000-0000-0000181D0000}"/>
    <cellStyle name="Обычный 10 3 4 2 5" xfId="7456" xr:uid="{00000000-0005-0000-0000-0000191D0000}"/>
    <cellStyle name="Обычный 10 3 4 2 5 2" xfId="7457" xr:uid="{00000000-0005-0000-0000-00001A1D0000}"/>
    <cellStyle name="Обычный 10 3 4 2 6" xfId="7458" xr:uid="{00000000-0005-0000-0000-00001B1D0000}"/>
    <cellStyle name="Обычный 10 3 4 3" xfId="7459" xr:uid="{00000000-0005-0000-0000-00001C1D0000}"/>
    <cellStyle name="Обычный 10 3 4 3 2" xfId="7460" xr:uid="{00000000-0005-0000-0000-00001D1D0000}"/>
    <cellStyle name="Обычный 10 3 4 3 2 2" xfId="7461" xr:uid="{00000000-0005-0000-0000-00001E1D0000}"/>
    <cellStyle name="Обычный 10 3 4 3 2 2 2" xfId="7462" xr:uid="{00000000-0005-0000-0000-00001F1D0000}"/>
    <cellStyle name="Обычный 10 3 4 3 2 3" xfId="7463" xr:uid="{00000000-0005-0000-0000-0000201D0000}"/>
    <cellStyle name="Обычный 10 3 4 3 3" xfId="7464" xr:uid="{00000000-0005-0000-0000-0000211D0000}"/>
    <cellStyle name="Обычный 10 3 4 3 3 2" xfId="7465" xr:uid="{00000000-0005-0000-0000-0000221D0000}"/>
    <cellStyle name="Обычный 10 3 4 3 4" xfId="7466" xr:uid="{00000000-0005-0000-0000-0000231D0000}"/>
    <cellStyle name="Обычный 10 3 4 4" xfId="7467" xr:uid="{00000000-0005-0000-0000-0000241D0000}"/>
    <cellStyle name="Обычный 10 3 4 4 2" xfId="7468" xr:uid="{00000000-0005-0000-0000-0000251D0000}"/>
    <cellStyle name="Обычный 10 3 4 4 2 2" xfId="7469" xr:uid="{00000000-0005-0000-0000-0000261D0000}"/>
    <cellStyle name="Обычный 10 3 4 4 3" xfId="7470" xr:uid="{00000000-0005-0000-0000-0000271D0000}"/>
    <cellStyle name="Обычный 10 3 4 5" xfId="7471" xr:uid="{00000000-0005-0000-0000-0000281D0000}"/>
    <cellStyle name="Обычный 10 3 4 5 2" xfId="7472" xr:uid="{00000000-0005-0000-0000-0000291D0000}"/>
    <cellStyle name="Обычный 10 3 4 5 2 2" xfId="7473" xr:uid="{00000000-0005-0000-0000-00002A1D0000}"/>
    <cellStyle name="Обычный 10 3 4 5 3" xfId="7474" xr:uid="{00000000-0005-0000-0000-00002B1D0000}"/>
    <cellStyle name="Обычный 10 3 4 6" xfId="7475" xr:uid="{00000000-0005-0000-0000-00002C1D0000}"/>
    <cellStyle name="Обычный 10 3 4 6 2" xfId="7476" xr:uid="{00000000-0005-0000-0000-00002D1D0000}"/>
    <cellStyle name="Обычный 10 3 4 7" xfId="7477" xr:uid="{00000000-0005-0000-0000-00002E1D0000}"/>
    <cellStyle name="Обычный 10 3 5" xfId="7478" xr:uid="{00000000-0005-0000-0000-00002F1D0000}"/>
    <cellStyle name="Обычный 10 3 5 2" xfId="7479" xr:uid="{00000000-0005-0000-0000-0000301D0000}"/>
    <cellStyle name="Обычный 10 3 5 2 2" xfId="7480" xr:uid="{00000000-0005-0000-0000-0000311D0000}"/>
    <cellStyle name="Обычный 10 3 5 2 2 2" xfId="7481" xr:uid="{00000000-0005-0000-0000-0000321D0000}"/>
    <cellStyle name="Обычный 10 3 5 2 2 2 2" xfId="7482" xr:uid="{00000000-0005-0000-0000-0000331D0000}"/>
    <cellStyle name="Обычный 10 3 5 2 2 3" xfId="7483" xr:uid="{00000000-0005-0000-0000-0000341D0000}"/>
    <cellStyle name="Обычный 10 3 5 2 3" xfId="7484" xr:uid="{00000000-0005-0000-0000-0000351D0000}"/>
    <cellStyle name="Обычный 10 3 5 2 3 2" xfId="7485" xr:uid="{00000000-0005-0000-0000-0000361D0000}"/>
    <cellStyle name="Обычный 10 3 5 2 3 2 2" xfId="7486" xr:uid="{00000000-0005-0000-0000-0000371D0000}"/>
    <cellStyle name="Обычный 10 3 5 2 3 3" xfId="7487" xr:uid="{00000000-0005-0000-0000-0000381D0000}"/>
    <cellStyle name="Обычный 10 3 5 2 4" xfId="7488" xr:uid="{00000000-0005-0000-0000-0000391D0000}"/>
    <cellStyle name="Обычный 10 3 5 2 4 2" xfId="7489" xr:uid="{00000000-0005-0000-0000-00003A1D0000}"/>
    <cellStyle name="Обычный 10 3 5 2 5" xfId="7490" xr:uid="{00000000-0005-0000-0000-00003B1D0000}"/>
    <cellStyle name="Обычный 10 3 5 3" xfId="7491" xr:uid="{00000000-0005-0000-0000-00003C1D0000}"/>
    <cellStyle name="Обычный 10 3 5 3 2" xfId="7492" xr:uid="{00000000-0005-0000-0000-00003D1D0000}"/>
    <cellStyle name="Обычный 10 3 5 3 2 2" xfId="7493" xr:uid="{00000000-0005-0000-0000-00003E1D0000}"/>
    <cellStyle name="Обычный 10 3 5 3 2 2 2" xfId="7494" xr:uid="{00000000-0005-0000-0000-00003F1D0000}"/>
    <cellStyle name="Обычный 10 3 5 3 2 3" xfId="7495" xr:uid="{00000000-0005-0000-0000-0000401D0000}"/>
    <cellStyle name="Обычный 10 3 5 3 3" xfId="7496" xr:uid="{00000000-0005-0000-0000-0000411D0000}"/>
    <cellStyle name="Обычный 10 3 5 3 3 2" xfId="7497" xr:uid="{00000000-0005-0000-0000-0000421D0000}"/>
    <cellStyle name="Обычный 10 3 5 3 4" xfId="7498" xr:uid="{00000000-0005-0000-0000-0000431D0000}"/>
    <cellStyle name="Обычный 10 3 5 4" xfId="7499" xr:uid="{00000000-0005-0000-0000-0000441D0000}"/>
    <cellStyle name="Обычный 10 3 5 4 2" xfId="7500" xr:uid="{00000000-0005-0000-0000-0000451D0000}"/>
    <cellStyle name="Обычный 10 3 5 4 2 2" xfId="7501" xr:uid="{00000000-0005-0000-0000-0000461D0000}"/>
    <cellStyle name="Обычный 10 3 5 4 3" xfId="7502" xr:uid="{00000000-0005-0000-0000-0000471D0000}"/>
    <cellStyle name="Обычный 10 3 5 5" xfId="7503" xr:uid="{00000000-0005-0000-0000-0000481D0000}"/>
    <cellStyle name="Обычный 10 3 5 5 2" xfId="7504" xr:uid="{00000000-0005-0000-0000-0000491D0000}"/>
    <cellStyle name="Обычный 10 3 5 5 2 2" xfId="7505" xr:uid="{00000000-0005-0000-0000-00004A1D0000}"/>
    <cellStyle name="Обычный 10 3 5 5 3" xfId="7506" xr:uid="{00000000-0005-0000-0000-00004B1D0000}"/>
    <cellStyle name="Обычный 10 3 5 6" xfId="107" xr:uid="{00000000-0005-0000-0000-00004C1D0000}"/>
    <cellStyle name="Обычный 10 3 5 7" xfId="7507" xr:uid="{00000000-0005-0000-0000-00004D1D0000}"/>
    <cellStyle name="Обычный 10 3 5 7 2" xfId="7508" xr:uid="{00000000-0005-0000-0000-00004E1D0000}"/>
    <cellStyle name="Обычный 10 3 5 8" xfId="7509" xr:uid="{00000000-0005-0000-0000-00004F1D0000}"/>
    <cellStyle name="Обычный 10 3 6" xfId="7510" xr:uid="{00000000-0005-0000-0000-0000501D0000}"/>
    <cellStyle name="Обычный 10 3 6 2" xfId="7511" xr:uid="{00000000-0005-0000-0000-0000511D0000}"/>
    <cellStyle name="Обычный 10 3 6 2 2" xfId="7512" xr:uid="{00000000-0005-0000-0000-0000521D0000}"/>
    <cellStyle name="Обычный 10 3 6 2 2 2" xfId="7513" xr:uid="{00000000-0005-0000-0000-0000531D0000}"/>
    <cellStyle name="Обычный 10 3 6 2 3" xfId="7514" xr:uid="{00000000-0005-0000-0000-0000541D0000}"/>
    <cellStyle name="Обычный 10 3 6 3" xfId="7515" xr:uid="{00000000-0005-0000-0000-0000551D0000}"/>
    <cellStyle name="Обычный 10 3 6 3 2" xfId="7516" xr:uid="{00000000-0005-0000-0000-0000561D0000}"/>
    <cellStyle name="Обычный 10 3 6 3 2 2" xfId="7517" xr:uid="{00000000-0005-0000-0000-0000571D0000}"/>
    <cellStyle name="Обычный 10 3 6 3 3" xfId="7518" xr:uid="{00000000-0005-0000-0000-0000581D0000}"/>
    <cellStyle name="Обычный 10 3 6 4" xfId="7519" xr:uid="{00000000-0005-0000-0000-0000591D0000}"/>
    <cellStyle name="Обычный 10 3 6 4 2" xfId="7520" xr:uid="{00000000-0005-0000-0000-00005A1D0000}"/>
    <cellStyle name="Обычный 10 3 6 5" xfId="7521" xr:uid="{00000000-0005-0000-0000-00005B1D0000}"/>
    <cellStyle name="Обычный 10 3 7" xfId="7522" xr:uid="{00000000-0005-0000-0000-00005C1D0000}"/>
    <cellStyle name="Обычный 10 3 7 2" xfId="7523" xr:uid="{00000000-0005-0000-0000-00005D1D0000}"/>
    <cellStyle name="Обычный 10 3 7 2 2" xfId="7524" xr:uid="{00000000-0005-0000-0000-00005E1D0000}"/>
    <cellStyle name="Обычный 10 3 7 2 2 2" xfId="7525" xr:uid="{00000000-0005-0000-0000-00005F1D0000}"/>
    <cellStyle name="Обычный 10 3 7 2 3" xfId="7526" xr:uid="{00000000-0005-0000-0000-0000601D0000}"/>
    <cellStyle name="Обычный 10 3 7 3" xfId="7527" xr:uid="{00000000-0005-0000-0000-0000611D0000}"/>
    <cellStyle name="Обычный 10 3 7 3 2" xfId="7528" xr:uid="{00000000-0005-0000-0000-0000621D0000}"/>
    <cellStyle name="Обычный 10 3 7 4" xfId="7529" xr:uid="{00000000-0005-0000-0000-0000631D0000}"/>
    <cellStyle name="Обычный 10 3 8" xfId="7530" xr:uid="{00000000-0005-0000-0000-0000641D0000}"/>
    <cellStyle name="Обычный 10 3 8 2" xfId="7531" xr:uid="{00000000-0005-0000-0000-0000651D0000}"/>
    <cellStyle name="Обычный 10 3 8 2 2" xfId="7532" xr:uid="{00000000-0005-0000-0000-0000661D0000}"/>
    <cellStyle name="Обычный 10 3 8 3" xfId="7533" xr:uid="{00000000-0005-0000-0000-0000671D0000}"/>
    <cellStyle name="Обычный 10 3 9" xfId="7534" xr:uid="{00000000-0005-0000-0000-0000681D0000}"/>
    <cellStyle name="Обычный 10 3 9 2" xfId="7535" xr:uid="{00000000-0005-0000-0000-0000691D0000}"/>
    <cellStyle name="Обычный 10 3 9 2 2" xfId="7536" xr:uid="{00000000-0005-0000-0000-00006A1D0000}"/>
    <cellStyle name="Обычный 10 3 9 3" xfId="7537" xr:uid="{00000000-0005-0000-0000-00006B1D0000}"/>
    <cellStyle name="Обычный 10 4" xfId="7538" xr:uid="{00000000-0005-0000-0000-00006C1D0000}"/>
    <cellStyle name="Обычный 10 4 10" xfId="7539" xr:uid="{00000000-0005-0000-0000-00006D1D0000}"/>
    <cellStyle name="Обычный 10 4 10 2" xfId="7540" xr:uid="{00000000-0005-0000-0000-00006E1D0000}"/>
    <cellStyle name="Обычный 10 4 10 2 2" xfId="7541" xr:uid="{00000000-0005-0000-0000-00006F1D0000}"/>
    <cellStyle name="Обычный 10 4 10 3" xfId="7542" xr:uid="{00000000-0005-0000-0000-0000701D0000}"/>
    <cellStyle name="Обычный 10 4 11" xfId="7543" xr:uid="{00000000-0005-0000-0000-0000711D0000}"/>
    <cellStyle name="Обычный 10 4 11 2" xfId="7544" xr:uid="{00000000-0005-0000-0000-0000721D0000}"/>
    <cellStyle name="Обычный 10 4 11 2 2" xfId="7545" xr:uid="{00000000-0005-0000-0000-0000731D0000}"/>
    <cellStyle name="Обычный 10 4 11 3" xfId="7546" xr:uid="{00000000-0005-0000-0000-0000741D0000}"/>
    <cellStyle name="Обычный 10 4 12" xfId="7547" xr:uid="{00000000-0005-0000-0000-0000751D0000}"/>
    <cellStyle name="Обычный 10 4 12 2" xfId="7548" xr:uid="{00000000-0005-0000-0000-0000761D0000}"/>
    <cellStyle name="Обычный 10 4 12 2 2" xfId="7549" xr:uid="{00000000-0005-0000-0000-0000771D0000}"/>
    <cellStyle name="Обычный 10 4 12 3" xfId="7550" xr:uid="{00000000-0005-0000-0000-0000781D0000}"/>
    <cellStyle name="Обычный 10 4 13" xfId="7551" xr:uid="{00000000-0005-0000-0000-0000791D0000}"/>
    <cellStyle name="Обычный 10 4 13 2" xfId="7552" xr:uid="{00000000-0005-0000-0000-00007A1D0000}"/>
    <cellStyle name="Обычный 10 4 13 2 2" xfId="7553" xr:uid="{00000000-0005-0000-0000-00007B1D0000}"/>
    <cellStyle name="Обычный 10 4 13 3" xfId="7554" xr:uid="{00000000-0005-0000-0000-00007C1D0000}"/>
    <cellStyle name="Обычный 10 4 14" xfId="7555" xr:uid="{00000000-0005-0000-0000-00007D1D0000}"/>
    <cellStyle name="Обычный 10 4 14 2" xfId="7556" xr:uid="{00000000-0005-0000-0000-00007E1D0000}"/>
    <cellStyle name="Обычный 10 4 14 2 2" xfId="7557" xr:uid="{00000000-0005-0000-0000-00007F1D0000}"/>
    <cellStyle name="Обычный 10 4 14 3" xfId="7558" xr:uid="{00000000-0005-0000-0000-0000801D0000}"/>
    <cellStyle name="Обычный 10 4 15" xfId="7559" xr:uid="{00000000-0005-0000-0000-0000811D0000}"/>
    <cellStyle name="Обычный 10 4 15 2" xfId="7560" xr:uid="{00000000-0005-0000-0000-0000821D0000}"/>
    <cellStyle name="Обычный 10 4 15 2 2" xfId="7561" xr:uid="{00000000-0005-0000-0000-0000831D0000}"/>
    <cellStyle name="Обычный 10 4 15 3" xfId="7562" xr:uid="{00000000-0005-0000-0000-0000841D0000}"/>
    <cellStyle name="Обычный 10 4 16" xfId="7563" xr:uid="{00000000-0005-0000-0000-0000851D0000}"/>
    <cellStyle name="Обычный 10 4 16 2" xfId="7564" xr:uid="{00000000-0005-0000-0000-0000861D0000}"/>
    <cellStyle name="Обычный 10 4 17" xfId="7565" xr:uid="{00000000-0005-0000-0000-0000871D0000}"/>
    <cellStyle name="Обычный 10 4 2" xfId="7566" xr:uid="{00000000-0005-0000-0000-0000881D0000}"/>
    <cellStyle name="Обычный 10 4 2 2" xfId="7567" xr:uid="{00000000-0005-0000-0000-0000891D0000}"/>
    <cellStyle name="Обычный 10 4 2 2 2" xfId="7568" xr:uid="{00000000-0005-0000-0000-00008A1D0000}"/>
    <cellStyle name="Обычный 10 4 2 2 2 2" xfId="7569" xr:uid="{00000000-0005-0000-0000-00008B1D0000}"/>
    <cellStyle name="Обычный 10 4 2 2 2 2 2" xfId="7570" xr:uid="{00000000-0005-0000-0000-00008C1D0000}"/>
    <cellStyle name="Обычный 10 4 2 2 2 3" xfId="7571" xr:uid="{00000000-0005-0000-0000-00008D1D0000}"/>
    <cellStyle name="Обычный 10 4 2 2 3" xfId="7572" xr:uid="{00000000-0005-0000-0000-00008E1D0000}"/>
    <cellStyle name="Обычный 10 4 2 2 3 2" xfId="7573" xr:uid="{00000000-0005-0000-0000-00008F1D0000}"/>
    <cellStyle name="Обычный 10 4 2 2 3 2 2" xfId="7574" xr:uid="{00000000-0005-0000-0000-0000901D0000}"/>
    <cellStyle name="Обычный 10 4 2 2 3 3" xfId="7575" xr:uid="{00000000-0005-0000-0000-0000911D0000}"/>
    <cellStyle name="Обычный 10 4 2 2 4" xfId="7576" xr:uid="{00000000-0005-0000-0000-0000921D0000}"/>
    <cellStyle name="Обычный 10 4 2 2 4 2" xfId="7577" xr:uid="{00000000-0005-0000-0000-0000931D0000}"/>
    <cellStyle name="Обычный 10 4 2 2 5" xfId="7578" xr:uid="{00000000-0005-0000-0000-0000941D0000}"/>
    <cellStyle name="Обычный 10 4 2 3" xfId="7579" xr:uid="{00000000-0005-0000-0000-0000951D0000}"/>
    <cellStyle name="Обычный 10 4 2 3 2" xfId="7580" xr:uid="{00000000-0005-0000-0000-0000961D0000}"/>
    <cellStyle name="Обычный 10 4 2 3 2 2" xfId="7581" xr:uid="{00000000-0005-0000-0000-0000971D0000}"/>
    <cellStyle name="Обычный 10 4 2 3 2 2 2" xfId="7582" xr:uid="{00000000-0005-0000-0000-0000981D0000}"/>
    <cellStyle name="Обычный 10 4 2 3 2 3" xfId="7583" xr:uid="{00000000-0005-0000-0000-0000991D0000}"/>
    <cellStyle name="Обычный 10 4 2 3 3" xfId="7584" xr:uid="{00000000-0005-0000-0000-00009A1D0000}"/>
    <cellStyle name="Обычный 10 4 2 3 3 2" xfId="7585" xr:uid="{00000000-0005-0000-0000-00009B1D0000}"/>
    <cellStyle name="Обычный 10 4 2 3 4" xfId="7586" xr:uid="{00000000-0005-0000-0000-00009C1D0000}"/>
    <cellStyle name="Обычный 10 4 2 4" xfId="7587" xr:uid="{00000000-0005-0000-0000-00009D1D0000}"/>
    <cellStyle name="Обычный 10 4 2 4 2" xfId="7588" xr:uid="{00000000-0005-0000-0000-00009E1D0000}"/>
    <cellStyle name="Обычный 10 4 2 4 2 2" xfId="7589" xr:uid="{00000000-0005-0000-0000-00009F1D0000}"/>
    <cellStyle name="Обычный 10 4 2 4 3" xfId="7590" xr:uid="{00000000-0005-0000-0000-0000A01D0000}"/>
    <cellStyle name="Обычный 10 4 2 5" xfId="7591" xr:uid="{00000000-0005-0000-0000-0000A11D0000}"/>
    <cellStyle name="Обычный 10 4 2 5 2" xfId="7592" xr:uid="{00000000-0005-0000-0000-0000A21D0000}"/>
    <cellStyle name="Обычный 10 4 2 5 2 2" xfId="7593" xr:uid="{00000000-0005-0000-0000-0000A31D0000}"/>
    <cellStyle name="Обычный 10 4 2 5 3" xfId="7594" xr:uid="{00000000-0005-0000-0000-0000A41D0000}"/>
    <cellStyle name="Обычный 10 4 2 6" xfId="7595" xr:uid="{00000000-0005-0000-0000-0000A51D0000}"/>
    <cellStyle name="Обычный 10 4 2 6 2" xfId="7596" xr:uid="{00000000-0005-0000-0000-0000A61D0000}"/>
    <cellStyle name="Обычный 10 4 2 7" xfId="7597" xr:uid="{00000000-0005-0000-0000-0000A71D0000}"/>
    <cellStyle name="Обычный 10 4 3" xfId="7598" xr:uid="{00000000-0005-0000-0000-0000A81D0000}"/>
    <cellStyle name="Обычный 10 4 3 2" xfId="7599" xr:uid="{00000000-0005-0000-0000-0000A91D0000}"/>
    <cellStyle name="Обычный 10 4 3 2 2" xfId="7600" xr:uid="{00000000-0005-0000-0000-0000AA1D0000}"/>
    <cellStyle name="Обычный 10 4 3 2 2 2" xfId="7601" xr:uid="{00000000-0005-0000-0000-0000AB1D0000}"/>
    <cellStyle name="Обычный 10 4 3 2 3" xfId="7602" xr:uid="{00000000-0005-0000-0000-0000AC1D0000}"/>
    <cellStyle name="Обычный 10 4 3 3" xfId="7603" xr:uid="{00000000-0005-0000-0000-0000AD1D0000}"/>
    <cellStyle name="Обычный 10 4 3 3 2" xfId="7604" xr:uid="{00000000-0005-0000-0000-0000AE1D0000}"/>
    <cellStyle name="Обычный 10 4 3 3 2 2" xfId="7605" xr:uid="{00000000-0005-0000-0000-0000AF1D0000}"/>
    <cellStyle name="Обычный 10 4 3 3 3" xfId="7606" xr:uid="{00000000-0005-0000-0000-0000B01D0000}"/>
    <cellStyle name="Обычный 10 4 3 4" xfId="7607" xr:uid="{00000000-0005-0000-0000-0000B11D0000}"/>
    <cellStyle name="Обычный 10 4 3 4 2" xfId="7608" xr:uid="{00000000-0005-0000-0000-0000B21D0000}"/>
    <cellStyle name="Обычный 10 4 3 5" xfId="7609" xr:uid="{00000000-0005-0000-0000-0000B31D0000}"/>
    <cellStyle name="Обычный 10 4 4" xfId="7610" xr:uid="{00000000-0005-0000-0000-0000B41D0000}"/>
    <cellStyle name="Обычный 10 4 4 2" xfId="7611" xr:uid="{00000000-0005-0000-0000-0000B51D0000}"/>
    <cellStyle name="Обычный 10 4 4 2 2" xfId="7612" xr:uid="{00000000-0005-0000-0000-0000B61D0000}"/>
    <cellStyle name="Обычный 10 4 4 2 2 2" xfId="7613" xr:uid="{00000000-0005-0000-0000-0000B71D0000}"/>
    <cellStyle name="Обычный 10 4 4 2 3" xfId="7614" xr:uid="{00000000-0005-0000-0000-0000B81D0000}"/>
    <cellStyle name="Обычный 10 4 4 3" xfId="7615" xr:uid="{00000000-0005-0000-0000-0000B91D0000}"/>
    <cellStyle name="Обычный 10 4 4 3 2" xfId="7616" xr:uid="{00000000-0005-0000-0000-0000BA1D0000}"/>
    <cellStyle name="Обычный 10 4 4 4" xfId="7617" xr:uid="{00000000-0005-0000-0000-0000BB1D0000}"/>
    <cellStyle name="Обычный 10 4 5" xfId="7618" xr:uid="{00000000-0005-0000-0000-0000BC1D0000}"/>
    <cellStyle name="Обычный 10 4 5 2" xfId="7619" xr:uid="{00000000-0005-0000-0000-0000BD1D0000}"/>
    <cellStyle name="Обычный 10 4 5 2 2" xfId="7620" xr:uid="{00000000-0005-0000-0000-0000BE1D0000}"/>
    <cellStyle name="Обычный 10 4 5 3" xfId="7621" xr:uid="{00000000-0005-0000-0000-0000BF1D0000}"/>
    <cellStyle name="Обычный 10 4 6" xfId="7622" xr:uid="{00000000-0005-0000-0000-0000C01D0000}"/>
    <cellStyle name="Обычный 10 4 6 2" xfId="7623" xr:uid="{00000000-0005-0000-0000-0000C11D0000}"/>
    <cellStyle name="Обычный 10 4 6 2 2" xfId="7624" xr:uid="{00000000-0005-0000-0000-0000C21D0000}"/>
    <cellStyle name="Обычный 10 4 6 3" xfId="7625" xr:uid="{00000000-0005-0000-0000-0000C31D0000}"/>
    <cellStyle name="Обычный 10 4 7" xfId="7626" xr:uid="{00000000-0005-0000-0000-0000C41D0000}"/>
    <cellStyle name="Обычный 10 4 7 2" xfId="7627" xr:uid="{00000000-0005-0000-0000-0000C51D0000}"/>
    <cellStyle name="Обычный 10 4 7 2 2" xfId="7628" xr:uid="{00000000-0005-0000-0000-0000C61D0000}"/>
    <cellStyle name="Обычный 10 4 7 3" xfId="7629" xr:uid="{00000000-0005-0000-0000-0000C71D0000}"/>
    <cellStyle name="Обычный 10 4 8" xfId="7630" xr:uid="{00000000-0005-0000-0000-0000C81D0000}"/>
    <cellStyle name="Обычный 10 4 8 2" xfId="7631" xr:uid="{00000000-0005-0000-0000-0000C91D0000}"/>
    <cellStyle name="Обычный 10 4 8 2 2" xfId="7632" xr:uid="{00000000-0005-0000-0000-0000CA1D0000}"/>
    <cellStyle name="Обычный 10 4 8 3" xfId="7633" xr:uid="{00000000-0005-0000-0000-0000CB1D0000}"/>
    <cellStyle name="Обычный 10 4 9" xfId="7634" xr:uid="{00000000-0005-0000-0000-0000CC1D0000}"/>
    <cellStyle name="Обычный 10 4 9 2" xfId="7635" xr:uid="{00000000-0005-0000-0000-0000CD1D0000}"/>
    <cellStyle name="Обычный 10 4 9 2 2" xfId="7636" xr:uid="{00000000-0005-0000-0000-0000CE1D0000}"/>
    <cellStyle name="Обычный 10 4 9 3" xfId="7637" xr:uid="{00000000-0005-0000-0000-0000CF1D0000}"/>
    <cellStyle name="Обычный 10 5" xfId="7638" xr:uid="{00000000-0005-0000-0000-0000D01D0000}"/>
    <cellStyle name="Обычный 10 5 2" xfId="7639" xr:uid="{00000000-0005-0000-0000-0000D11D0000}"/>
    <cellStyle name="Обычный 10 5 2 2" xfId="7640" xr:uid="{00000000-0005-0000-0000-0000D21D0000}"/>
    <cellStyle name="Обычный 10 5 2 2 2" xfId="7641" xr:uid="{00000000-0005-0000-0000-0000D31D0000}"/>
    <cellStyle name="Обычный 10 5 2 2 2 2" xfId="7642" xr:uid="{00000000-0005-0000-0000-0000D41D0000}"/>
    <cellStyle name="Обычный 10 5 2 2 2 2 2" xfId="7643" xr:uid="{00000000-0005-0000-0000-0000D51D0000}"/>
    <cellStyle name="Обычный 10 5 2 2 2 3" xfId="7644" xr:uid="{00000000-0005-0000-0000-0000D61D0000}"/>
    <cellStyle name="Обычный 10 5 2 2 3" xfId="7645" xr:uid="{00000000-0005-0000-0000-0000D71D0000}"/>
    <cellStyle name="Обычный 10 5 2 2 3 2" xfId="7646" xr:uid="{00000000-0005-0000-0000-0000D81D0000}"/>
    <cellStyle name="Обычный 10 5 2 2 3 2 2" xfId="7647" xr:uid="{00000000-0005-0000-0000-0000D91D0000}"/>
    <cellStyle name="Обычный 10 5 2 2 3 3" xfId="7648" xr:uid="{00000000-0005-0000-0000-0000DA1D0000}"/>
    <cellStyle name="Обычный 10 5 2 2 4" xfId="7649" xr:uid="{00000000-0005-0000-0000-0000DB1D0000}"/>
    <cellStyle name="Обычный 10 5 2 2 4 2" xfId="7650" xr:uid="{00000000-0005-0000-0000-0000DC1D0000}"/>
    <cellStyle name="Обычный 10 5 2 2 5" xfId="7651" xr:uid="{00000000-0005-0000-0000-0000DD1D0000}"/>
    <cellStyle name="Обычный 10 5 2 3" xfId="7652" xr:uid="{00000000-0005-0000-0000-0000DE1D0000}"/>
    <cellStyle name="Обычный 10 5 2 3 2" xfId="7653" xr:uid="{00000000-0005-0000-0000-0000DF1D0000}"/>
    <cellStyle name="Обычный 10 5 2 3 2 2" xfId="7654" xr:uid="{00000000-0005-0000-0000-0000E01D0000}"/>
    <cellStyle name="Обычный 10 5 2 3 2 2 2" xfId="7655" xr:uid="{00000000-0005-0000-0000-0000E11D0000}"/>
    <cellStyle name="Обычный 10 5 2 3 2 3" xfId="7656" xr:uid="{00000000-0005-0000-0000-0000E21D0000}"/>
    <cellStyle name="Обычный 10 5 2 3 3" xfId="7657" xr:uid="{00000000-0005-0000-0000-0000E31D0000}"/>
    <cellStyle name="Обычный 10 5 2 3 3 2" xfId="7658" xr:uid="{00000000-0005-0000-0000-0000E41D0000}"/>
    <cellStyle name="Обычный 10 5 2 3 4" xfId="7659" xr:uid="{00000000-0005-0000-0000-0000E51D0000}"/>
    <cellStyle name="Обычный 10 5 2 4" xfId="7660" xr:uid="{00000000-0005-0000-0000-0000E61D0000}"/>
    <cellStyle name="Обычный 10 5 2 4 2" xfId="7661" xr:uid="{00000000-0005-0000-0000-0000E71D0000}"/>
    <cellStyle name="Обычный 10 5 2 4 2 2" xfId="7662" xr:uid="{00000000-0005-0000-0000-0000E81D0000}"/>
    <cellStyle name="Обычный 10 5 2 4 3" xfId="7663" xr:uid="{00000000-0005-0000-0000-0000E91D0000}"/>
    <cellStyle name="Обычный 10 5 2 5" xfId="7664" xr:uid="{00000000-0005-0000-0000-0000EA1D0000}"/>
    <cellStyle name="Обычный 10 5 2 5 2" xfId="7665" xr:uid="{00000000-0005-0000-0000-0000EB1D0000}"/>
    <cellStyle name="Обычный 10 5 2 5 2 2" xfId="7666" xr:uid="{00000000-0005-0000-0000-0000EC1D0000}"/>
    <cellStyle name="Обычный 10 5 2 5 3" xfId="7667" xr:uid="{00000000-0005-0000-0000-0000ED1D0000}"/>
    <cellStyle name="Обычный 10 5 2 6" xfId="7668" xr:uid="{00000000-0005-0000-0000-0000EE1D0000}"/>
    <cellStyle name="Обычный 10 5 2 6 2" xfId="7669" xr:uid="{00000000-0005-0000-0000-0000EF1D0000}"/>
    <cellStyle name="Обычный 10 5 2 7" xfId="7670" xr:uid="{00000000-0005-0000-0000-0000F01D0000}"/>
    <cellStyle name="Обычный 10 5 3" xfId="7671" xr:uid="{00000000-0005-0000-0000-0000F11D0000}"/>
    <cellStyle name="Обычный 10 5 3 2" xfId="7672" xr:uid="{00000000-0005-0000-0000-0000F21D0000}"/>
    <cellStyle name="Обычный 10 5 3 2 2" xfId="7673" xr:uid="{00000000-0005-0000-0000-0000F31D0000}"/>
    <cellStyle name="Обычный 10 5 3 2 2 2" xfId="7674" xr:uid="{00000000-0005-0000-0000-0000F41D0000}"/>
    <cellStyle name="Обычный 10 5 3 2 3" xfId="7675" xr:uid="{00000000-0005-0000-0000-0000F51D0000}"/>
    <cellStyle name="Обычный 10 5 3 3" xfId="7676" xr:uid="{00000000-0005-0000-0000-0000F61D0000}"/>
    <cellStyle name="Обычный 10 5 3 3 2" xfId="7677" xr:uid="{00000000-0005-0000-0000-0000F71D0000}"/>
    <cellStyle name="Обычный 10 5 3 3 2 2" xfId="7678" xr:uid="{00000000-0005-0000-0000-0000F81D0000}"/>
    <cellStyle name="Обычный 10 5 3 3 3" xfId="7679" xr:uid="{00000000-0005-0000-0000-0000F91D0000}"/>
    <cellStyle name="Обычный 10 5 3 4" xfId="7680" xr:uid="{00000000-0005-0000-0000-0000FA1D0000}"/>
    <cellStyle name="Обычный 10 5 3 4 2" xfId="7681" xr:uid="{00000000-0005-0000-0000-0000FB1D0000}"/>
    <cellStyle name="Обычный 10 5 3 5" xfId="7682" xr:uid="{00000000-0005-0000-0000-0000FC1D0000}"/>
    <cellStyle name="Обычный 10 5 4" xfId="7683" xr:uid="{00000000-0005-0000-0000-0000FD1D0000}"/>
    <cellStyle name="Обычный 10 5 4 2" xfId="7684" xr:uid="{00000000-0005-0000-0000-0000FE1D0000}"/>
    <cellStyle name="Обычный 10 5 4 2 2" xfId="7685" xr:uid="{00000000-0005-0000-0000-0000FF1D0000}"/>
    <cellStyle name="Обычный 10 5 4 2 2 2" xfId="7686" xr:uid="{00000000-0005-0000-0000-0000001E0000}"/>
    <cellStyle name="Обычный 10 5 4 2 3" xfId="7687" xr:uid="{00000000-0005-0000-0000-0000011E0000}"/>
    <cellStyle name="Обычный 10 5 4 3" xfId="7688" xr:uid="{00000000-0005-0000-0000-0000021E0000}"/>
    <cellStyle name="Обычный 10 5 4 3 2" xfId="7689" xr:uid="{00000000-0005-0000-0000-0000031E0000}"/>
    <cellStyle name="Обычный 10 5 4 4" xfId="7690" xr:uid="{00000000-0005-0000-0000-0000041E0000}"/>
    <cellStyle name="Обычный 10 5 5" xfId="7691" xr:uid="{00000000-0005-0000-0000-0000051E0000}"/>
    <cellStyle name="Обычный 10 5 5 2" xfId="7692" xr:uid="{00000000-0005-0000-0000-0000061E0000}"/>
    <cellStyle name="Обычный 10 5 5 2 2" xfId="7693" xr:uid="{00000000-0005-0000-0000-0000071E0000}"/>
    <cellStyle name="Обычный 10 5 5 3" xfId="7694" xr:uid="{00000000-0005-0000-0000-0000081E0000}"/>
    <cellStyle name="Обычный 10 5 6" xfId="7695" xr:uid="{00000000-0005-0000-0000-0000091E0000}"/>
    <cellStyle name="Обычный 10 5 6 2" xfId="7696" xr:uid="{00000000-0005-0000-0000-00000A1E0000}"/>
    <cellStyle name="Обычный 10 5 6 2 2" xfId="7697" xr:uid="{00000000-0005-0000-0000-00000B1E0000}"/>
    <cellStyle name="Обычный 10 5 6 3" xfId="7698" xr:uid="{00000000-0005-0000-0000-00000C1E0000}"/>
    <cellStyle name="Обычный 10 5 7" xfId="7699" xr:uid="{00000000-0005-0000-0000-00000D1E0000}"/>
    <cellStyle name="Обычный 10 5 7 2" xfId="7700" xr:uid="{00000000-0005-0000-0000-00000E1E0000}"/>
    <cellStyle name="Обычный 10 5 8" xfId="7701" xr:uid="{00000000-0005-0000-0000-00000F1E0000}"/>
    <cellStyle name="Обычный 10 6" xfId="7702" xr:uid="{00000000-0005-0000-0000-0000101E0000}"/>
    <cellStyle name="Обычный 10 6 2" xfId="7703" xr:uid="{00000000-0005-0000-0000-0000111E0000}"/>
    <cellStyle name="Обычный 10 6 2 2" xfId="7704" xr:uid="{00000000-0005-0000-0000-0000121E0000}"/>
    <cellStyle name="Обычный 10 6 2 3" xfId="7705" xr:uid="{00000000-0005-0000-0000-0000131E0000}"/>
    <cellStyle name="Обычный 10 6 2 3 2" xfId="7706" xr:uid="{00000000-0005-0000-0000-0000141E0000}"/>
    <cellStyle name="Обычный 10 6 2 3 2 2" xfId="7707" xr:uid="{00000000-0005-0000-0000-0000151E0000}"/>
    <cellStyle name="Обычный 10 6 2 3 3" xfId="7708" xr:uid="{00000000-0005-0000-0000-0000161E0000}"/>
    <cellStyle name="Обычный 10 6 2 4" xfId="7709" xr:uid="{00000000-0005-0000-0000-0000171E0000}"/>
    <cellStyle name="Обычный 10 6 2 4 2" xfId="7710" xr:uid="{00000000-0005-0000-0000-0000181E0000}"/>
    <cellStyle name="Обычный 10 6 2 5" xfId="7711" xr:uid="{00000000-0005-0000-0000-0000191E0000}"/>
    <cellStyle name="Обычный 10 6 3" xfId="7712" xr:uid="{00000000-0005-0000-0000-00001A1E0000}"/>
    <cellStyle name="Обычный 10 6 3 2" xfId="7713" xr:uid="{00000000-0005-0000-0000-00001B1E0000}"/>
    <cellStyle name="Обычный 10 6 3 2 2" xfId="7714" xr:uid="{00000000-0005-0000-0000-00001C1E0000}"/>
    <cellStyle name="Обычный 10 6 3 2 2 2" xfId="7715" xr:uid="{00000000-0005-0000-0000-00001D1E0000}"/>
    <cellStyle name="Обычный 10 6 3 2 3" xfId="7716" xr:uid="{00000000-0005-0000-0000-00001E1E0000}"/>
    <cellStyle name="Обычный 10 6 3 3" xfId="7717" xr:uid="{00000000-0005-0000-0000-00001F1E0000}"/>
    <cellStyle name="Обычный 10 6 3 3 2" xfId="7718" xr:uid="{00000000-0005-0000-0000-0000201E0000}"/>
    <cellStyle name="Обычный 10 6 3 4" xfId="7719" xr:uid="{00000000-0005-0000-0000-0000211E0000}"/>
    <cellStyle name="Обычный 10 6 4" xfId="7720" xr:uid="{00000000-0005-0000-0000-0000221E0000}"/>
    <cellStyle name="Обычный 10 6 4 2" xfId="7721" xr:uid="{00000000-0005-0000-0000-0000231E0000}"/>
    <cellStyle name="Обычный 10 6 4 2 2" xfId="7722" xr:uid="{00000000-0005-0000-0000-0000241E0000}"/>
    <cellStyle name="Обычный 10 6 4 3" xfId="7723" xr:uid="{00000000-0005-0000-0000-0000251E0000}"/>
    <cellStyle name="Обычный 10 6 5" xfId="7724" xr:uid="{00000000-0005-0000-0000-0000261E0000}"/>
    <cellStyle name="Обычный 10 6 5 2" xfId="7725" xr:uid="{00000000-0005-0000-0000-0000271E0000}"/>
    <cellStyle name="Обычный 10 6 5 2 2" xfId="7726" xr:uid="{00000000-0005-0000-0000-0000281E0000}"/>
    <cellStyle name="Обычный 10 6 5 3" xfId="7727" xr:uid="{00000000-0005-0000-0000-0000291E0000}"/>
    <cellStyle name="Обычный 10 6 6" xfId="7728" xr:uid="{00000000-0005-0000-0000-00002A1E0000}"/>
    <cellStyle name="Обычный 10 6 6 2" xfId="7729" xr:uid="{00000000-0005-0000-0000-00002B1E0000}"/>
    <cellStyle name="Обычный 10 6 7" xfId="7730" xr:uid="{00000000-0005-0000-0000-00002C1E0000}"/>
    <cellStyle name="Обычный 10 7" xfId="7731" xr:uid="{00000000-0005-0000-0000-00002D1E0000}"/>
    <cellStyle name="Обычный 10 7 2" xfId="7732" xr:uid="{00000000-0005-0000-0000-00002E1E0000}"/>
    <cellStyle name="Обычный 10 7 3" xfId="7733" xr:uid="{00000000-0005-0000-0000-00002F1E0000}"/>
    <cellStyle name="Обычный 10 7 3 2" xfId="7734" xr:uid="{00000000-0005-0000-0000-0000301E0000}"/>
    <cellStyle name="Обычный 10 7 3 2 2" xfId="7735" xr:uid="{00000000-0005-0000-0000-0000311E0000}"/>
    <cellStyle name="Обычный 10 7 3 3" xfId="7736" xr:uid="{00000000-0005-0000-0000-0000321E0000}"/>
    <cellStyle name="Обычный 10 7 4" xfId="7737" xr:uid="{00000000-0005-0000-0000-0000331E0000}"/>
    <cellStyle name="Обычный 10 7 4 2" xfId="7738" xr:uid="{00000000-0005-0000-0000-0000341E0000}"/>
    <cellStyle name="Обычный 10 7 5" xfId="7739" xr:uid="{00000000-0005-0000-0000-0000351E0000}"/>
    <cellStyle name="Обычный 10 8" xfId="7740" xr:uid="{00000000-0005-0000-0000-0000361E0000}"/>
    <cellStyle name="Обычный 10 8 2" xfId="7741" xr:uid="{00000000-0005-0000-0000-0000371E0000}"/>
    <cellStyle name="Обычный 10 8 2 2" xfId="7742" xr:uid="{00000000-0005-0000-0000-0000381E0000}"/>
    <cellStyle name="Обычный 10 8 2 2 2" xfId="7743" xr:uid="{00000000-0005-0000-0000-0000391E0000}"/>
    <cellStyle name="Обычный 10 8 2 3" xfId="7744" xr:uid="{00000000-0005-0000-0000-00003A1E0000}"/>
    <cellStyle name="Обычный 10 8 3" xfId="7745" xr:uid="{00000000-0005-0000-0000-00003B1E0000}"/>
    <cellStyle name="Обычный 10 8 3 2" xfId="7746" xr:uid="{00000000-0005-0000-0000-00003C1E0000}"/>
    <cellStyle name="Обычный 10 8 3 2 2" xfId="7747" xr:uid="{00000000-0005-0000-0000-00003D1E0000}"/>
    <cellStyle name="Обычный 10 8 3 3" xfId="7748" xr:uid="{00000000-0005-0000-0000-00003E1E0000}"/>
    <cellStyle name="Обычный 10 8 4" xfId="7749" xr:uid="{00000000-0005-0000-0000-00003F1E0000}"/>
    <cellStyle name="Обычный 10 8 4 2" xfId="7750" xr:uid="{00000000-0005-0000-0000-0000401E0000}"/>
    <cellStyle name="Обычный 10 8 5" xfId="7751" xr:uid="{00000000-0005-0000-0000-0000411E0000}"/>
    <cellStyle name="Обычный 10 9" xfId="7752" xr:uid="{00000000-0005-0000-0000-0000421E0000}"/>
    <cellStyle name="Обычный 10 9 2" xfId="7753" xr:uid="{00000000-0005-0000-0000-0000431E0000}"/>
    <cellStyle name="Обычный 10 9 2 2" xfId="7754" xr:uid="{00000000-0005-0000-0000-0000441E0000}"/>
    <cellStyle name="Обычный 10 9 3" xfId="7755" xr:uid="{00000000-0005-0000-0000-0000451E0000}"/>
    <cellStyle name="Обычный 10_724" xfId="7756" xr:uid="{00000000-0005-0000-0000-0000461E0000}"/>
    <cellStyle name="Обычный 100" xfId="7757" xr:uid="{00000000-0005-0000-0000-0000471E0000}"/>
    <cellStyle name="Обычный 100 2" xfId="7758" xr:uid="{00000000-0005-0000-0000-0000481E0000}"/>
    <cellStyle name="Обычный 101" xfId="7759" xr:uid="{00000000-0005-0000-0000-0000491E0000}"/>
    <cellStyle name="Обычный 101 2" xfId="7760" xr:uid="{00000000-0005-0000-0000-00004A1E0000}"/>
    <cellStyle name="Обычный 101 2 2" xfId="7761" xr:uid="{00000000-0005-0000-0000-00004B1E0000}"/>
    <cellStyle name="Обычный 101 2 2 2" xfId="7762" xr:uid="{00000000-0005-0000-0000-00004C1E0000}"/>
    <cellStyle name="Обычный 101 2 2 2 2" xfId="7763" xr:uid="{00000000-0005-0000-0000-00004D1E0000}"/>
    <cellStyle name="Обычный 101 2 2 2 2 2" xfId="7764" xr:uid="{00000000-0005-0000-0000-00004E1E0000}"/>
    <cellStyle name="Обычный 101 2 2 2 3" xfId="7765" xr:uid="{00000000-0005-0000-0000-00004F1E0000}"/>
    <cellStyle name="Обычный 101 2 2 3" xfId="7766" xr:uid="{00000000-0005-0000-0000-0000501E0000}"/>
    <cellStyle name="Обычный 101 2 2 3 2" xfId="7767" xr:uid="{00000000-0005-0000-0000-0000511E0000}"/>
    <cellStyle name="Обычный 101 2 2 3 2 2" xfId="7768" xr:uid="{00000000-0005-0000-0000-0000521E0000}"/>
    <cellStyle name="Обычный 101 2 2 3 3" xfId="7769" xr:uid="{00000000-0005-0000-0000-0000531E0000}"/>
    <cellStyle name="Обычный 101 2 2 4" xfId="7770" xr:uid="{00000000-0005-0000-0000-0000541E0000}"/>
    <cellStyle name="Обычный 101 2 2 4 2" xfId="7771" xr:uid="{00000000-0005-0000-0000-0000551E0000}"/>
    <cellStyle name="Обычный 101 2 2 5" xfId="7772" xr:uid="{00000000-0005-0000-0000-0000561E0000}"/>
    <cellStyle name="Обычный 101 2 3" xfId="7773" xr:uid="{00000000-0005-0000-0000-0000571E0000}"/>
    <cellStyle name="Обычный 101 2 3 2" xfId="7774" xr:uid="{00000000-0005-0000-0000-0000581E0000}"/>
    <cellStyle name="Обычный 101 2 3 2 2" xfId="7775" xr:uid="{00000000-0005-0000-0000-0000591E0000}"/>
    <cellStyle name="Обычный 101 2 3 3" xfId="7776" xr:uid="{00000000-0005-0000-0000-00005A1E0000}"/>
    <cellStyle name="Обычный 101 2 4" xfId="7777" xr:uid="{00000000-0005-0000-0000-00005B1E0000}"/>
    <cellStyle name="Обычный 101 2 4 2" xfId="7778" xr:uid="{00000000-0005-0000-0000-00005C1E0000}"/>
    <cellStyle name="Обычный 101 2 4 2 2" xfId="7779" xr:uid="{00000000-0005-0000-0000-00005D1E0000}"/>
    <cellStyle name="Обычный 101 2 4 3" xfId="7780" xr:uid="{00000000-0005-0000-0000-00005E1E0000}"/>
    <cellStyle name="Обычный 101 2 5" xfId="7781" xr:uid="{00000000-0005-0000-0000-00005F1E0000}"/>
    <cellStyle name="Обычный 101 2 5 2" xfId="7782" xr:uid="{00000000-0005-0000-0000-0000601E0000}"/>
    <cellStyle name="Обычный 101 2 6" xfId="7783" xr:uid="{00000000-0005-0000-0000-0000611E0000}"/>
    <cellStyle name="Обычный 101 3" xfId="7784" xr:uid="{00000000-0005-0000-0000-0000621E0000}"/>
    <cellStyle name="Обычный 101 3 2" xfId="7785" xr:uid="{00000000-0005-0000-0000-0000631E0000}"/>
    <cellStyle name="Обычный 101 3 3" xfId="7786" xr:uid="{00000000-0005-0000-0000-0000641E0000}"/>
    <cellStyle name="Обычный 101 3 3 2" xfId="7787" xr:uid="{00000000-0005-0000-0000-0000651E0000}"/>
    <cellStyle name="Обычный 101 3 3 2 2" xfId="7788" xr:uid="{00000000-0005-0000-0000-0000661E0000}"/>
    <cellStyle name="Обычный 101 3 3 3" xfId="7789" xr:uid="{00000000-0005-0000-0000-0000671E0000}"/>
    <cellStyle name="Обычный 101 3 4" xfId="7790" xr:uid="{00000000-0005-0000-0000-0000681E0000}"/>
    <cellStyle name="Обычный 101 3 4 2" xfId="7791" xr:uid="{00000000-0005-0000-0000-0000691E0000}"/>
    <cellStyle name="Обычный 101 3 5" xfId="7792" xr:uid="{00000000-0005-0000-0000-00006A1E0000}"/>
    <cellStyle name="Обычный 101 4" xfId="7793" xr:uid="{00000000-0005-0000-0000-00006B1E0000}"/>
    <cellStyle name="Обычный 101 4 2" xfId="7794" xr:uid="{00000000-0005-0000-0000-00006C1E0000}"/>
    <cellStyle name="Обычный 101 4 2 2" xfId="7795" xr:uid="{00000000-0005-0000-0000-00006D1E0000}"/>
    <cellStyle name="Обычный 101 4 3" xfId="7796" xr:uid="{00000000-0005-0000-0000-00006E1E0000}"/>
    <cellStyle name="Обычный 102" xfId="7797" xr:uid="{00000000-0005-0000-0000-00006F1E0000}"/>
    <cellStyle name="Обычный 102 2" xfId="7798" xr:uid="{00000000-0005-0000-0000-0000701E0000}"/>
    <cellStyle name="Обычный 102 2 2" xfId="7799" xr:uid="{00000000-0005-0000-0000-0000711E0000}"/>
    <cellStyle name="Обычный 102 2 2 2" xfId="7800" xr:uid="{00000000-0005-0000-0000-0000721E0000}"/>
    <cellStyle name="Обычный 102 2 2 2 2" xfId="7801" xr:uid="{00000000-0005-0000-0000-0000731E0000}"/>
    <cellStyle name="Обычный 102 2 2 2 2 2" xfId="7802" xr:uid="{00000000-0005-0000-0000-0000741E0000}"/>
    <cellStyle name="Обычный 102 2 2 2 3" xfId="7803" xr:uid="{00000000-0005-0000-0000-0000751E0000}"/>
    <cellStyle name="Обычный 102 2 2 3" xfId="7804" xr:uid="{00000000-0005-0000-0000-0000761E0000}"/>
    <cellStyle name="Обычный 102 2 2 3 2" xfId="7805" xr:uid="{00000000-0005-0000-0000-0000771E0000}"/>
    <cellStyle name="Обычный 102 2 2 3 2 2" xfId="7806" xr:uid="{00000000-0005-0000-0000-0000781E0000}"/>
    <cellStyle name="Обычный 102 2 2 3 3" xfId="7807" xr:uid="{00000000-0005-0000-0000-0000791E0000}"/>
    <cellStyle name="Обычный 102 2 2 4" xfId="7808" xr:uid="{00000000-0005-0000-0000-00007A1E0000}"/>
    <cellStyle name="Обычный 102 2 2 4 2" xfId="7809" xr:uid="{00000000-0005-0000-0000-00007B1E0000}"/>
    <cellStyle name="Обычный 102 2 2 5" xfId="7810" xr:uid="{00000000-0005-0000-0000-00007C1E0000}"/>
    <cellStyle name="Обычный 102 2 3" xfId="7811" xr:uid="{00000000-0005-0000-0000-00007D1E0000}"/>
    <cellStyle name="Обычный 102 2 3 2" xfId="7812" xr:uid="{00000000-0005-0000-0000-00007E1E0000}"/>
    <cellStyle name="Обычный 102 2 3 2 2" xfId="7813" xr:uid="{00000000-0005-0000-0000-00007F1E0000}"/>
    <cellStyle name="Обычный 102 2 3 3" xfId="7814" xr:uid="{00000000-0005-0000-0000-0000801E0000}"/>
    <cellStyle name="Обычный 102 2 4" xfId="7815" xr:uid="{00000000-0005-0000-0000-0000811E0000}"/>
    <cellStyle name="Обычный 102 2 4 2" xfId="7816" xr:uid="{00000000-0005-0000-0000-0000821E0000}"/>
    <cellStyle name="Обычный 102 2 4 2 2" xfId="7817" xr:uid="{00000000-0005-0000-0000-0000831E0000}"/>
    <cellStyle name="Обычный 102 2 4 3" xfId="7818" xr:uid="{00000000-0005-0000-0000-0000841E0000}"/>
    <cellStyle name="Обычный 102 2 5" xfId="7819" xr:uid="{00000000-0005-0000-0000-0000851E0000}"/>
    <cellStyle name="Обычный 102 2 5 2" xfId="7820" xr:uid="{00000000-0005-0000-0000-0000861E0000}"/>
    <cellStyle name="Обычный 102 2 6" xfId="7821" xr:uid="{00000000-0005-0000-0000-0000871E0000}"/>
    <cellStyle name="Обычный 102 3" xfId="7822" xr:uid="{00000000-0005-0000-0000-0000881E0000}"/>
    <cellStyle name="Обычный 102 3 2" xfId="7823" xr:uid="{00000000-0005-0000-0000-0000891E0000}"/>
    <cellStyle name="Обычный 102 3 3" xfId="7824" xr:uid="{00000000-0005-0000-0000-00008A1E0000}"/>
    <cellStyle name="Обычный 102 3 3 2" xfId="7825" xr:uid="{00000000-0005-0000-0000-00008B1E0000}"/>
    <cellStyle name="Обычный 102 3 3 2 2" xfId="7826" xr:uid="{00000000-0005-0000-0000-00008C1E0000}"/>
    <cellStyle name="Обычный 102 3 3 3" xfId="7827" xr:uid="{00000000-0005-0000-0000-00008D1E0000}"/>
    <cellStyle name="Обычный 102 3 4" xfId="7828" xr:uid="{00000000-0005-0000-0000-00008E1E0000}"/>
    <cellStyle name="Обычный 102 3 4 2" xfId="7829" xr:uid="{00000000-0005-0000-0000-00008F1E0000}"/>
    <cellStyle name="Обычный 102 3 5" xfId="7830" xr:uid="{00000000-0005-0000-0000-0000901E0000}"/>
    <cellStyle name="Обычный 102 4" xfId="7831" xr:uid="{00000000-0005-0000-0000-0000911E0000}"/>
    <cellStyle name="Обычный 102 4 2" xfId="7832" xr:uid="{00000000-0005-0000-0000-0000921E0000}"/>
    <cellStyle name="Обычный 102 4 2 2" xfId="7833" xr:uid="{00000000-0005-0000-0000-0000931E0000}"/>
    <cellStyle name="Обычный 102 4 3" xfId="7834" xr:uid="{00000000-0005-0000-0000-0000941E0000}"/>
    <cellStyle name="Обычный 103" xfId="7835" xr:uid="{00000000-0005-0000-0000-0000951E0000}"/>
    <cellStyle name="Обычный 103 2" xfId="7836" xr:uid="{00000000-0005-0000-0000-0000961E0000}"/>
    <cellStyle name="Обычный 103 2 2" xfId="7837" xr:uid="{00000000-0005-0000-0000-0000971E0000}"/>
    <cellStyle name="Обычный 103 2 2 2" xfId="7838" xr:uid="{00000000-0005-0000-0000-0000981E0000}"/>
    <cellStyle name="Обычный 103 2 2 2 2" xfId="7839" xr:uid="{00000000-0005-0000-0000-0000991E0000}"/>
    <cellStyle name="Обычный 103 2 2 2 2 2" xfId="7840" xr:uid="{00000000-0005-0000-0000-00009A1E0000}"/>
    <cellStyle name="Обычный 103 2 2 2 3" xfId="7841" xr:uid="{00000000-0005-0000-0000-00009B1E0000}"/>
    <cellStyle name="Обычный 103 2 2 3" xfId="7842" xr:uid="{00000000-0005-0000-0000-00009C1E0000}"/>
    <cellStyle name="Обычный 103 2 2 3 2" xfId="7843" xr:uid="{00000000-0005-0000-0000-00009D1E0000}"/>
    <cellStyle name="Обычный 103 2 2 3 2 2" xfId="7844" xr:uid="{00000000-0005-0000-0000-00009E1E0000}"/>
    <cellStyle name="Обычный 103 2 2 3 3" xfId="7845" xr:uid="{00000000-0005-0000-0000-00009F1E0000}"/>
    <cellStyle name="Обычный 103 2 2 4" xfId="7846" xr:uid="{00000000-0005-0000-0000-0000A01E0000}"/>
    <cellStyle name="Обычный 103 2 2 4 2" xfId="7847" xr:uid="{00000000-0005-0000-0000-0000A11E0000}"/>
    <cellStyle name="Обычный 103 2 2 5" xfId="7848" xr:uid="{00000000-0005-0000-0000-0000A21E0000}"/>
    <cellStyle name="Обычный 103 2 3" xfId="7849" xr:uid="{00000000-0005-0000-0000-0000A31E0000}"/>
    <cellStyle name="Обычный 103 2 3 2" xfId="7850" xr:uid="{00000000-0005-0000-0000-0000A41E0000}"/>
    <cellStyle name="Обычный 103 2 3 2 2" xfId="7851" xr:uid="{00000000-0005-0000-0000-0000A51E0000}"/>
    <cellStyle name="Обычный 103 2 3 3" xfId="7852" xr:uid="{00000000-0005-0000-0000-0000A61E0000}"/>
    <cellStyle name="Обычный 103 2 4" xfId="7853" xr:uid="{00000000-0005-0000-0000-0000A71E0000}"/>
    <cellStyle name="Обычный 103 2 4 2" xfId="7854" xr:uid="{00000000-0005-0000-0000-0000A81E0000}"/>
    <cellStyle name="Обычный 103 2 4 2 2" xfId="7855" xr:uid="{00000000-0005-0000-0000-0000A91E0000}"/>
    <cellStyle name="Обычный 103 2 4 3" xfId="7856" xr:uid="{00000000-0005-0000-0000-0000AA1E0000}"/>
    <cellStyle name="Обычный 103 2 5" xfId="7857" xr:uid="{00000000-0005-0000-0000-0000AB1E0000}"/>
    <cellStyle name="Обычный 103 2 5 2" xfId="7858" xr:uid="{00000000-0005-0000-0000-0000AC1E0000}"/>
    <cellStyle name="Обычный 103 2 6" xfId="7859" xr:uid="{00000000-0005-0000-0000-0000AD1E0000}"/>
    <cellStyle name="Обычный 103 3" xfId="7860" xr:uid="{00000000-0005-0000-0000-0000AE1E0000}"/>
    <cellStyle name="Обычный 103 3 2" xfId="7861" xr:uid="{00000000-0005-0000-0000-0000AF1E0000}"/>
    <cellStyle name="Обычный 103 3 3" xfId="7862" xr:uid="{00000000-0005-0000-0000-0000B01E0000}"/>
    <cellStyle name="Обычный 103 3 3 2" xfId="7863" xr:uid="{00000000-0005-0000-0000-0000B11E0000}"/>
    <cellStyle name="Обычный 103 3 3 2 2" xfId="7864" xr:uid="{00000000-0005-0000-0000-0000B21E0000}"/>
    <cellStyle name="Обычный 103 3 3 3" xfId="7865" xr:uid="{00000000-0005-0000-0000-0000B31E0000}"/>
    <cellStyle name="Обычный 103 3 4" xfId="7866" xr:uid="{00000000-0005-0000-0000-0000B41E0000}"/>
    <cellStyle name="Обычный 103 3 4 2" xfId="7867" xr:uid="{00000000-0005-0000-0000-0000B51E0000}"/>
    <cellStyle name="Обычный 103 3 5" xfId="7868" xr:uid="{00000000-0005-0000-0000-0000B61E0000}"/>
    <cellStyle name="Обычный 103 4" xfId="7869" xr:uid="{00000000-0005-0000-0000-0000B71E0000}"/>
    <cellStyle name="Обычный 103 4 2" xfId="7870" xr:uid="{00000000-0005-0000-0000-0000B81E0000}"/>
    <cellStyle name="Обычный 103 4 2 2" xfId="7871" xr:uid="{00000000-0005-0000-0000-0000B91E0000}"/>
    <cellStyle name="Обычный 103 4 3" xfId="7872" xr:uid="{00000000-0005-0000-0000-0000BA1E0000}"/>
    <cellStyle name="Обычный 104" xfId="7873" xr:uid="{00000000-0005-0000-0000-0000BB1E0000}"/>
    <cellStyle name="Обычный 104 2" xfId="7874" xr:uid="{00000000-0005-0000-0000-0000BC1E0000}"/>
    <cellStyle name="Обычный 104 2 2" xfId="7875" xr:uid="{00000000-0005-0000-0000-0000BD1E0000}"/>
    <cellStyle name="Обычный 104 2 2 2" xfId="7876" xr:uid="{00000000-0005-0000-0000-0000BE1E0000}"/>
    <cellStyle name="Обычный 104 2 2 2 2" xfId="7877" xr:uid="{00000000-0005-0000-0000-0000BF1E0000}"/>
    <cellStyle name="Обычный 104 2 2 2 2 2" xfId="7878" xr:uid="{00000000-0005-0000-0000-0000C01E0000}"/>
    <cellStyle name="Обычный 104 2 2 2 3" xfId="7879" xr:uid="{00000000-0005-0000-0000-0000C11E0000}"/>
    <cellStyle name="Обычный 104 2 2 3" xfId="7880" xr:uid="{00000000-0005-0000-0000-0000C21E0000}"/>
    <cellStyle name="Обычный 104 2 2 3 2" xfId="7881" xr:uid="{00000000-0005-0000-0000-0000C31E0000}"/>
    <cellStyle name="Обычный 104 2 2 3 2 2" xfId="7882" xr:uid="{00000000-0005-0000-0000-0000C41E0000}"/>
    <cellStyle name="Обычный 104 2 2 3 3" xfId="7883" xr:uid="{00000000-0005-0000-0000-0000C51E0000}"/>
    <cellStyle name="Обычный 104 2 2 4" xfId="7884" xr:uid="{00000000-0005-0000-0000-0000C61E0000}"/>
    <cellStyle name="Обычный 104 2 2 4 2" xfId="7885" xr:uid="{00000000-0005-0000-0000-0000C71E0000}"/>
    <cellStyle name="Обычный 104 2 2 5" xfId="7886" xr:uid="{00000000-0005-0000-0000-0000C81E0000}"/>
    <cellStyle name="Обычный 104 2 3" xfId="7887" xr:uid="{00000000-0005-0000-0000-0000C91E0000}"/>
    <cellStyle name="Обычный 104 2 3 2" xfId="7888" xr:uid="{00000000-0005-0000-0000-0000CA1E0000}"/>
    <cellStyle name="Обычный 104 2 3 2 2" xfId="7889" xr:uid="{00000000-0005-0000-0000-0000CB1E0000}"/>
    <cellStyle name="Обычный 104 2 3 3" xfId="7890" xr:uid="{00000000-0005-0000-0000-0000CC1E0000}"/>
    <cellStyle name="Обычный 104 2 4" xfId="7891" xr:uid="{00000000-0005-0000-0000-0000CD1E0000}"/>
    <cellStyle name="Обычный 104 2 4 2" xfId="7892" xr:uid="{00000000-0005-0000-0000-0000CE1E0000}"/>
    <cellStyle name="Обычный 104 2 4 2 2" xfId="7893" xr:uid="{00000000-0005-0000-0000-0000CF1E0000}"/>
    <cellStyle name="Обычный 104 2 4 3" xfId="7894" xr:uid="{00000000-0005-0000-0000-0000D01E0000}"/>
    <cellStyle name="Обычный 104 2 5" xfId="7895" xr:uid="{00000000-0005-0000-0000-0000D11E0000}"/>
    <cellStyle name="Обычный 104 2 5 2" xfId="7896" xr:uid="{00000000-0005-0000-0000-0000D21E0000}"/>
    <cellStyle name="Обычный 104 2 6" xfId="7897" xr:uid="{00000000-0005-0000-0000-0000D31E0000}"/>
    <cellStyle name="Обычный 104 3" xfId="7898" xr:uid="{00000000-0005-0000-0000-0000D41E0000}"/>
    <cellStyle name="Обычный 104 3 2" xfId="7899" xr:uid="{00000000-0005-0000-0000-0000D51E0000}"/>
    <cellStyle name="Обычный 104 3 3" xfId="7900" xr:uid="{00000000-0005-0000-0000-0000D61E0000}"/>
    <cellStyle name="Обычный 104 3 3 2" xfId="7901" xr:uid="{00000000-0005-0000-0000-0000D71E0000}"/>
    <cellStyle name="Обычный 104 3 3 2 2" xfId="7902" xr:uid="{00000000-0005-0000-0000-0000D81E0000}"/>
    <cellStyle name="Обычный 104 3 3 3" xfId="7903" xr:uid="{00000000-0005-0000-0000-0000D91E0000}"/>
    <cellStyle name="Обычный 104 3 4" xfId="7904" xr:uid="{00000000-0005-0000-0000-0000DA1E0000}"/>
    <cellStyle name="Обычный 104 3 4 2" xfId="7905" xr:uid="{00000000-0005-0000-0000-0000DB1E0000}"/>
    <cellStyle name="Обычный 104 3 5" xfId="7906" xr:uid="{00000000-0005-0000-0000-0000DC1E0000}"/>
    <cellStyle name="Обычный 104 4" xfId="7907" xr:uid="{00000000-0005-0000-0000-0000DD1E0000}"/>
    <cellStyle name="Обычный 104 4 2" xfId="7908" xr:uid="{00000000-0005-0000-0000-0000DE1E0000}"/>
    <cellStyle name="Обычный 104 4 2 2" xfId="7909" xr:uid="{00000000-0005-0000-0000-0000DF1E0000}"/>
    <cellStyle name="Обычный 104 4 3" xfId="7910" xr:uid="{00000000-0005-0000-0000-0000E01E0000}"/>
    <cellStyle name="Обычный 105" xfId="7911" xr:uid="{00000000-0005-0000-0000-0000E11E0000}"/>
    <cellStyle name="Обычный 105 2" xfId="7912" xr:uid="{00000000-0005-0000-0000-0000E21E0000}"/>
    <cellStyle name="Обычный 105 2 2" xfId="7913" xr:uid="{00000000-0005-0000-0000-0000E31E0000}"/>
    <cellStyle name="Обычный 105 2 2 2" xfId="7914" xr:uid="{00000000-0005-0000-0000-0000E41E0000}"/>
    <cellStyle name="Обычный 105 2 2 2 2" xfId="7915" xr:uid="{00000000-0005-0000-0000-0000E51E0000}"/>
    <cellStyle name="Обычный 105 2 2 2 2 2" xfId="7916" xr:uid="{00000000-0005-0000-0000-0000E61E0000}"/>
    <cellStyle name="Обычный 105 2 2 2 3" xfId="7917" xr:uid="{00000000-0005-0000-0000-0000E71E0000}"/>
    <cellStyle name="Обычный 105 2 2 3" xfId="7918" xr:uid="{00000000-0005-0000-0000-0000E81E0000}"/>
    <cellStyle name="Обычный 105 2 2 3 2" xfId="7919" xr:uid="{00000000-0005-0000-0000-0000E91E0000}"/>
    <cellStyle name="Обычный 105 2 2 3 2 2" xfId="7920" xr:uid="{00000000-0005-0000-0000-0000EA1E0000}"/>
    <cellStyle name="Обычный 105 2 2 3 3" xfId="7921" xr:uid="{00000000-0005-0000-0000-0000EB1E0000}"/>
    <cellStyle name="Обычный 105 2 2 4" xfId="7922" xr:uid="{00000000-0005-0000-0000-0000EC1E0000}"/>
    <cellStyle name="Обычный 105 2 2 4 2" xfId="7923" xr:uid="{00000000-0005-0000-0000-0000ED1E0000}"/>
    <cellStyle name="Обычный 105 2 2 5" xfId="7924" xr:uid="{00000000-0005-0000-0000-0000EE1E0000}"/>
    <cellStyle name="Обычный 105 2 3" xfId="7925" xr:uid="{00000000-0005-0000-0000-0000EF1E0000}"/>
    <cellStyle name="Обычный 105 2 3 2" xfId="7926" xr:uid="{00000000-0005-0000-0000-0000F01E0000}"/>
    <cellStyle name="Обычный 105 2 3 2 2" xfId="7927" xr:uid="{00000000-0005-0000-0000-0000F11E0000}"/>
    <cellStyle name="Обычный 105 2 3 3" xfId="7928" xr:uid="{00000000-0005-0000-0000-0000F21E0000}"/>
    <cellStyle name="Обычный 105 2 4" xfId="7929" xr:uid="{00000000-0005-0000-0000-0000F31E0000}"/>
    <cellStyle name="Обычный 105 2 4 2" xfId="7930" xr:uid="{00000000-0005-0000-0000-0000F41E0000}"/>
    <cellStyle name="Обычный 105 2 4 2 2" xfId="7931" xr:uid="{00000000-0005-0000-0000-0000F51E0000}"/>
    <cellStyle name="Обычный 105 2 4 3" xfId="7932" xr:uid="{00000000-0005-0000-0000-0000F61E0000}"/>
    <cellStyle name="Обычный 105 2 5" xfId="7933" xr:uid="{00000000-0005-0000-0000-0000F71E0000}"/>
    <cellStyle name="Обычный 105 2 5 2" xfId="7934" xr:uid="{00000000-0005-0000-0000-0000F81E0000}"/>
    <cellStyle name="Обычный 105 2 6" xfId="7935" xr:uid="{00000000-0005-0000-0000-0000F91E0000}"/>
    <cellStyle name="Обычный 105 3" xfId="7936" xr:uid="{00000000-0005-0000-0000-0000FA1E0000}"/>
    <cellStyle name="Обычный 105 3 2" xfId="7937" xr:uid="{00000000-0005-0000-0000-0000FB1E0000}"/>
    <cellStyle name="Обычный 105 3 3" xfId="7938" xr:uid="{00000000-0005-0000-0000-0000FC1E0000}"/>
    <cellStyle name="Обычный 105 3 3 2" xfId="7939" xr:uid="{00000000-0005-0000-0000-0000FD1E0000}"/>
    <cellStyle name="Обычный 105 3 3 2 2" xfId="7940" xr:uid="{00000000-0005-0000-0000-0000FE1E0000}"/>
    <cellStyle name="Обычный 105 3 3 3" xfId="7941" xr:uid="{00000000-0005-0000-0000-0000FF1E0000}"/>
    <cellStyle name="Обычный 105 3 4" xfId="7942" xr:uid="{00000000-0005-0000-0000-0000001F0000}"/>
    <cellStyle name="Обычный 105 3 4 2" xfId="7943" xr:uid="{00000000-0005-0000-0000-0000011F0000}"/>
    <cellStyle name="Обычный 105 3 5" xfId="7944" xr:uid="{00000000-0005-0000-0000-0000021F0000}"/>
    <cellStyle name="Обычный 105 4" xfId="7945" xr:uid="{00000000-0005-0000-0000-0000031F0000}"/>
    <cellStyle name="Обычный 105 4 2" xfId="7946" xr:uid="{00000000-0005-0000-0000-0000041F0000}"/>
    <cellStyle name="Обычный 105 4 2 2" xfId="7947" xr:uid="{00000000-0005-0000-0000-0000051F0000}"/>
    <cellStyle name="Обычный 105 4 3" xfId="7948" xr:uid="{00000000-0005-0000-0000-0000061F0000}"/>
    <cellStyle name="Обычный 106" xfId="7949" xr:uid="{00000000-0005-0000-0000-0000071F0000}"/>
    <cellStyle name="Обычный 106 2" xfId="7950" xr:uid="{00000000-0005-0000-0000-0000081F0000}"/>
    <cellStyle name="Обычный 106 2 2" xfId="7951" xr:uid="{00000000-0005-0000-0000-0000091F0000}"/>
    <cellStyle name="Обычный 106 2 2 2" xfId="7952" xr:uid="{00000000-0005-0000-0000-00000A1F0000}"/>
    <cellStyle name="Обычный 106 2 2 2 2" xfId="7953" xr:uid="{00000000-0005-0000-0000-00000B1F0000}"/>
    <cellStyle name="Обычный 106 2 2 2 2 2" xfId="7954" xr:uid="{00000000-0005-0000-0000-00000C1F0000}"/>
    <cellStyle name="Обычный 106 2 2 2 3" xfId="7955" xr:uid="{00000000-0005-0000-0000-00000D1F0000}"/>
    <cellStyle name="Обычный 106 2 2 3" xfId="7956" xr:uid="{00000000-0005-0000-0000-00000E1F0000}"/>
    <cellStyle name="Обычный 106 2 2 3 2" xfId="7957" xr:uid="{00000000-0005-0000-0000-00000F1F0000}"/>
    <cellStyle name="Обычный 106 2 2 3 2 2" xfId="7958" xr:uid="{00000000-0005-0000-0000-0000101F0000}"/>
    <cellStyle name="Обычный 106 2 2 3 3" xfId="7959" xr:uid="{00000000-0005-0000-0000-0000111F0000}"/>
    <cellStyle name="Обычный 106 2 2 4" xfId="7960" xr:uid="{00000000-0005-0000-0000-0000121F0000}"/>
    <cellStyle name="Обычный 106 2 2 4 2" xfId="7961" xr:uid="{00000000-0005-0000-0000-0000131F0000}"/>
    <cellStyle name="Обычный 106 2 2 5" xfId="7962" xr:uid="{00000000-0005-0000-0000-0000141F0000}"/>
    <cellStyle name="Обычный 106 2 3" xfId="7963" xr:uid="{00000000-0005-0000-0000-0000151F0000}"/>
    <cellStyle name="Обычный 106 2 3 2" xfId="7964" xr:uid="{00000000-0005-0000-0000-0000161F0000}"/>
    <cellStyle name="Обычный 106 2 3 2 2" xfId="7965" xr:uid="{00000000-0005-0000-0000-0000171F0000}"/>
    <cellStyle name="Обычный 106 2 3 3" xfId="7966" xr:uid="{00000000-0005-0000-0000-0000181F0000}"/>
    <cellStyle name="Обычный 106 2 4" xfId="7967" xr:uid="{00000000-0005-0000-0000-0000191F0000}"/>
    <cellStyle name="Обычный 106 2 4 2" xfId="7968" xr:uid="{00000000-0005-0000-0000-00001A1F0000}"/>
    <cellStyle name="Обычный 106 2 4 2 2" xfId="7969" xr:uid="{00000000-0005-0000-0000-00001B1F0000}"/>
    <cellStyle name="Обычный 106 2 4 3" xfId="7970" xr:uid="{00000000-0005-0000-0000-00001C1F0000}"/>
    <cellStyle name="Обычный 106 2 5" xfId="7971" xr:uid="{00000000-0005-0000-0000-00001D1F0000}"/>
    <cellStyle name="Обычный 106 2 5 2" xfId="7972" xr:uid="{00000000-0005-0000-0000-00001E1F0000}"/>
    <cellStyle name="Обычный 106 2 6" xfId="7973" xr:uid="{00000000-0005-0000-0000-00001F1F0000}"/>
    <cellStyle name="Обычный 106 3" xfId="7974" xr:uid="{00000000-0005-0000-0000-0000201F0000}"/>
    <cellStyle name="Обычный 106 3 2" xfId="7975" xr:uid="{00000000-0005-0000-0000-0000211F0000}"/>
    <cellStyle name="Обычный 106 3 3" xfId="7976" xr:uid="{00000000-0005-0000-0000-0000221F0000}"/>
    <cellStyle name="Обычный 106 3 3 2" xfId="7977" xr:uid="{00000000-0005-0000-0000-0000231F0000}"/>
    <cellStyle name="Обычный 106 3 3 2 2" xfId="7978" xr:uid="{00000000-0005-0000-0000-0000241F0000}"/>
    <cellStyle name="Обычный 106 3 3 3" xfId="7979" xr:uid="{00000000-0005-0000-0000-0000251F0000}"/>
    <cellStyle name="Обычный 106 3 4" xfId="7980" xr:uid="{00000000-0005-0000-0000-0000261F0000}"/>
    <cellStyle name="Обычный 106 3 4 2" xfId="7981" xr:uid="{00000000-0005-0000-0000-0000271F0000}"/>
    <cellStyle name="Обычный 106 3 5" xfId="7982" xr:uid="{00000000-0005-0000-0000-0000281F0000}"/>
    <cellStyle name="Обычный 106 4" xfId="7983" xr:uid="{00000000-0005-0000-0000-0000291F0000}"/>
    <cellStyle name="Обычный 106 4 2" xfId="7984" xr:uid="{00000000-0005-0000-0000-00002A1F0000}"/>
    <cellStyle name="Обычный 106 4 2 2" xfId="7985" xr:uid="{00000000-0005-0000-0000-00002B1F0000}"/>
    <cellStyle name="Обычный 106 4 3" xfId="7986" xr:uid="{00000000-0005-0000-0000-00002C1F0000}"/>
    <cellStyle name="Обычный 107" xfId="7987" xr:uid="{00000000-0005-0000-0000-00002D1F0000}"/>
    <cellStyle name="Обычный 107 2" xfId="7988" xr:uid="{00000000-0005-0000-0000-00002E1F0000}"/>
    <cellStyle name="Обычный 107 2 2" xfId="7989" xr:uid="{00000000-0005-0000-0000-00002F1F0000}"/>
    <cellStyle name="Обычный 107 2 2 2" xfId="7990" xr:uid="{00000000-0005-0000-0000-0000301F0000}"/>
    <cellStyle name="Обычный 107 2 2 2 2" xfId="7991" xr:uid="{00000000-0005-0000-0000-0000311F0000}"/>
    <cellStyle name="Обычный 107 2 2 2 2 2" xfId="7992" xr:uid="{00000000-0005-0000-0000-0000321F0000}"/>
    <cellStyle name="Обычный 107 2 2 2 3" xfId="7993" xr:uid="{00000000-0005-0000-0000-0000331F0000}"/>
    <cellStyle name="Обычный 107 2 2 3" xfId="7994" xr:uid="{00000000-0005-0000-0000-0000341F0000}"/>
    <cellStyle name="Обычный 107 2 2 3 2" xfId="7995" xr:uid="{00000000-0005-0000-0000-0000351F0000}"/>
    <cellStyle name="Обычный 107 2 2 3 2 2" xfId="7996" xr:uid="{00000000-0005-0000-0000-0000361F0000}"/>
    <cellStyle name="Обычный 107 2 2 3 3" xfId="7997" xr:uid="{00000000-0005-0000-0000-0000371F0000}"/>
    <cellStyle name="Обычный 107 2 2 4" xfId="7998" xr:uid="{00000000-0005-0000-0000-0000381F0000}"/>
    <cellStyle name="Обычный 107 2 2 4 2" xfId="7999" xr:uid="{00000000-0005-0000-0000-0000391F0000}"/>
    <cellStyle name="Обычный 107 2 2 5" xfId="8000" xr:uid="{00000000-0005-0000-0000-00003A1F0000}"/>
    <cellStyle name="Обычный 107 2 3" xfId="8001" xr:uid="{00000000-0005-0000-0000-00003B1F0000}"/>
    <cellStyle name="Обычный 107 2 3 2" xfId="8002" xr:uid="{00000000-0005-0000-0000-00003C1F0000}"/>
    <cellStyle name="Обычный 107 2 3 2 2" xfId="8003" xr:uid="{00000000-0005-0000-0000-00003D1F0000}"/>
    <cellStyle name="Обычный 107 2 3 3" xfId="8004" xr:uid="{00000000-0005-0000-0000-00003E1F0000}"/>
    <cellStyle name="Обычный 107 2 4" xfId="8005" xr:uid="{00000000-0005-0000-0000-00003F1F0000}"/>
    <cellStyle name="Обычный 107 2 4 2" xfId="8006" xr:uid="{00000000-0005-0000-0000-0000401F0000}"/>
    <cellStyle name="Обычный 107 2 4 2 2" xfId="8007" xr:uid="{00000000-0005-0000-0000-0000411F0000}"/>
    <cellStyle name="Обычный 107 2 4 3" xfId="8008" xr:uid="{00000000-0005-0000-0000-0000421F0000}"/>
    <cellStyle name="Обычный 107 2 5" xfId="8009" xr:uid="{00000000-0005-0000-0000-0000431F0000}"/>
    <cellStyle name="Обычный 107 2 5 2" xfId="8010" xr:uid="{00000000-0005-0000-0000-0000441F0000}"/>
    <cellStyle name="Обычный 107 2 6" xfId="8011" xr:uid="{00000000-0005-0000-0000-0000451F0000}"/>
    <cellStyle name="Обычный 107 3" xfId="8012" xr:uid="{00000000-0005-0000-0000-0000461F0000}"/>
    <cellStyle name="Обычный 107 3 2" xfId="8013" xr:uid="{00000000-0005-0000-0000-0000471F0000}"/>
    <cellStyle name="Обычный 107 3 3" xfId="8014" xr:uid="{00000000-0005-0000-0000-0000481F0000}"/>
    <cellStyle name="Обычный 107 3 3 2" xfId="8015" xr:uid="{00000000-0005-0000-0000-0000491F0000}"/>
    <cellStyle name="Обычный 107 3 3 2 2" xfId="8016" xr:uid="{00000000-0005-0000-0000-00004A1F0000}"/>
    <cellStyle name="Обычный 107 3 3 3" xfId="8017" xr:uid="{00000000-0005-0000-0000-00004B1F0000}"/>
    <cellStyle name="Обычный 107 3 4" xfId="8018" xr:uid="{00000000-0005-0000-0000-00004C1F0000}"/>
    <cellStyle name="Обычный 107 3 4 2" xfId="8019" xr:uid="{00000000-0005-0000-0000-00004D1F0000}"/>
    <cellStyle name="Обычный 107 3 5" xfId="8020" xr:uid="{00000000-0005-0000-0000-00004E1F0000}"/>
    <cellStyle name="Обычный 107 4" xfId="8021" xr:uid="{00000000-0005-0000-0000-00004F1F0000}"/>
    <cellStyle name="Обычный 107 4 2" xfId="8022" xr:uid="{00000000-0005-0000-0000-0000501F0000}"/>
    <cellStyle name="Обычный 107 4 2 2" xfId="8023" xr:uid="{00000000-0005-0000-0000-0000511F0000}"/>
    <cellStyle name="Обычный 107 4 3" xfId="8024" xr:uid="{00000000-0005-0000-0000-0000521F0000}"/>
    <cellStyle name="Обычный 108" xfId="8025" xr:uid="{00000000-0005-0000-0000-0000531F0000}"/>
    <cellStyle name="Обычный 108 2" xfId="8026" xr:uid="{00000000-0005-0000-0000-0000541F0000}"/>
    <cellStyle name="Обычный 108 2 2" xfId="8027" xr:uid="{00000000-0005-0000-0000-0000551F0000}"/>
    <cellStyle name="Обычный 108 2 2 2" xfId="8028" xr:uid="{00000000-0005-0000-0000-0000561F0000}"/>
    <cellStyle name="Обычный 108 2 2 2 2" xfId="8029" xr:uid="{00000000-0005-0000-0000-0000571F0000}"/>
    <cellStyle name="Обычный 108 2 2 2 2 2" xfId="8030" xr:uid="{00000000-0005-0000-0000-0000581F0000}"/>
    <cellStyle name="Обычный 108 2 2 2 3" xfId="8031" xr:uid="{00000000-0005-0000-0000-0000591F0000}"/>
    <cellStyle name="Обычный 108 2 2 3" xfId="8032" xr:uid="{00000000-0005-0000-0000-00005A1F0000}"/>
    <cellStyle name="Обычный 108 2 2 3 2" xfId="8033" xr:uid="{00000000-0005-0000-0000-00005B1F0000}"/>
    <cellStyle name="Обычный 108 2 2 3 2 2" xfId="8034" xr:uid="{00000000-0005-0000-0000-00005C1F0000}"/>
    <cellStyle name="Обычный 108 2 2 3 3" xfId="8035" xr:uid="{00000000-0005-0000-0000-00005D1F0000}"/>
    <cellStyle name="Обычный 108 2 2 4" xfId="8036" xr:uid="{00000000-0005-0000-0000-00005E1F0000}"/>
    <cellStyle name="Обычный 108 2 2 4 2" xfId="8037" xr:uid="{00000000-0005-0000-0000-00005F1F0000}"/>
    <cellStyle name="Обычный 108 2 2 5" xfId="8038" xr:uid="{00000000-0005-0000-0000-0000601F0000}"/>
    <cellStyle name="Обычный 108 2 3" xfId="8039" xr:uid="{00000000-0005-0000-0000-0000611F0000}"/>
    <cellStyle name="Обычный 108 2 3 2" xfId="8040" xr:uid="{00000000-0005-0000-0000-0000621F0000}"/>
    <cellStyle name="Обычный 108 2 3 2 2" xfId="8041" xr:uid="{00000000-0005-0000-0000-0000631F0000}"/>
    <cellStyle name="Обычный 108 2 3 3" xfId="8042" xr:uid="{00000000-0005-0000-0000-0000641F0000}"/>
    <cellStyle name="Обычный 108 2 4" xfId="8043" xr:uid="{00000000-0005-0000-0000-0000651F0000}"/>
    <cellStyle name="Обычный 108 2 4 2" xfId="8044" xr:uid="{00000000-0005-0000-0000-0000661F0000}"/>
    <cellStyle name="Обычный 108 2 4 2 2" xfId="8045" xr:uid="{00000000-0005-0000-0000-0000671F0000}"/>
    <cellStyle name="Обычный 108 2 4 3" xfId="8046" xr:uid="{00000000-0005-0000-0000-0000681F0000}"/>
    <cellStyle name="Обычный 108 2 5" xfId="8047" xr:uid="{00000000-0005-0000-0000-0000691F0000}"/>
    <cellStyle name="Обычный 108 2 5 2" xfId="8048" xr:uid="{00000000-0005-0000-0000-00006A1F0000}"/>
    <cellStyle name="Обычный 108 2 6" xfId="8049" xr:uid="{00000000-0005-0000-0000-00006B1F0000}"/>
    <cellStyle name="Обычный 108 3" xfId="8050" xr:uid="{00000000-0005-0000-0000-00006C1F0000}"/>
    <cellStyle name="Обычный 108 3 2" xfId="8051" xr:uid="{00000000-0005-0000-0000-00006D1F0000}"/>
    <cellStyle name="Обычный 108 3 3" xfId="8052" xr:uid="{00000000-0005-0000-0000-00006E1F0000}"/>
    <cellStyle name="Обычный 108 3 3 2" xfId="8053" xr:uid="{00000000-0005-0000-0000-00006F1F0000}"/>
    <cellStyle name="Обычный 108 3 3 2 2" xfId="8054" xr:uid="{00000000-0005-0000-0000-0000701F0000}"/>
    <cellStyle name="Обычный 108 3 3 3" xfId="8055" xr:uid="{00000000-0005-0000-0000-0000711F0000}"/>
    <cellStyle name="Обычный 108 3 4" xfId="8056" xr:uid="{00000000-0005-0000-0000-0000721F0000}"/>
    <cellStyle name="Обычный 108 3 4 2" xfId="8057" xr:uid="{00000000-0005-0000-0000-0000731F0000}"/>
    <cellStyle name="Обычный 108 3 5" xfId="8058" xr:uid="{00000000-0005-0000-0000-0000741F0000}"/>
    <cellStyle name="Обычный 108 4" xfId="8059" xr:uid="{00000000-0005-0000-0000-0000751F0000}"/>
    <cellStyle name="Обычный 108 4 2" xfId="8060" xr:uid="{00000000-0005-0000-0000-0000761F0000}"/>
    <cellStyle name="Обычный 108 4 2 2" xfId="8061" xr:uid="{00000000-0005-0000-0000-0000771F0000}"/>
    <cellStyle name="Обычный 108 4 3" xfId="8062" xr:uid="{00000000-0005-0000-0000-0000781F0000}"/>
    <cellStyle name="Обычный 109" xfId="8063" xr:uid="{00000000-0005-0000-0000-0000791F0000}"/>
    <cellStyle name="Обычный 109 2" xfId="8064" xr:uid="{00000000-0005-0000-0000-00007A1F0000}"/>
    <cellStyle name="Обычный 109 3" xfId="8065" xr:uid="{00000000-0005-0000-0000-00007B1F0000}"/>
    <cellStyle name="Обычный 11" xfId="8066" xr:uid="{00000000-0005-0000-0000-00007C1F0000}"/>
    <cellStyle name="Обычный 11 2" xfId="8067" xr:uid="{00000000-0005-0000-0000-00007D1F0000}"/>
    <cellStyle name="Обычный 11 2 2" xfId="8068" xr:uid="{00000000-0005-0000-0000-00007E1F0000}"/>
    <cellStyle name="Обычный 11 2_724" xfId="8069" xr:uid="{00000000-0005-0000-0000-00007F1F0000}"/>
    <cellStyle name="Обычный 11 3" xfId="8070" xr:uid="{00000000-0005-0000-0000-0000801F0000}"/>
    <cellStyle name="Обычный 11 4" xfId="32440" xr:uid="{00000000-0005-0000-0000-0000811F0000}"/>
    <cellStyle name="Обычный 11 5" xfId="32708" xr:uid="{00000000-0005-0000-0000-0000821F0000}"/>
    <cellStyle name="Обычный 11 6" xfId="32742" xr:uid="{00000000-0005-0000-0000-0000831F0000}"/>
    <cellStyle name="Обычный 11_724" xfId="8071" xr:uid="{00000000-0005-0000-0000-0000841F0000}"/>
    <cellStyle name="Обычный 110" xfId="8072" xr:uid="{00000000-0005-0000-0000-0000851F0000}"/>
    <cellStyle name="Обычный 110 2" xfId="8073" xr:uid="{00000000-0005-0000-0000-0000861F0000}"/>
    <cellStyle name="Обычный 110 2 2" xfId="8074" xr:uid="{00000000-0005-0000-0000-0000871F0000}"/>
    <cellStyle name="Обычный 110 2 3" xfId="8075" xr:uid="{00000000-0005-0000-0000-0000881F0000}"/>
    <cellStyle name="Обычный 110 2 3 2" xfId="8076" xr:uid="{00000000-0005-0000-0000-0000891F0000}"/>
    <cellStyle name="Обычный 110 2 3 2 2" xfId="8077" xr:uid="{00000000-0005-0000-0000-00008A1F0000}"/>
    <cellStyle name="Обычный 110 2 3 3" xfId="8078" xr:uid="{00000000-0005-0000-0000-00008B1F0000}"/>
    <cellStyle name="Обычный 110 2 4" xfId="8079" xr:uid="{00000000-0005-0000-0000-00008C1F0000}"/>
    <cellStyle name="Обычный 110 2 4 2" xfId="8080" xr:uid="{00000000-0005-0000-0000-00008D1F0000}"/>
    <cellStyle name="Обычный 110 2 5" xfId="8081" xr:uid="{00000000-0005-0000-0000-00008E1F0000}"/>
    <cellStyle name="Обычный 110 3" xfId="8082" xr:uid="{00000000-0005-0000-0000-00008F1F0000}"/>
    <cellStyle name="Обычный 110 3 2" xfId="8083" xr:uid="{00000000-0005-0000-0000-0000901F0000}"/>
    <cellStyle name="Обычный 110 3 2 2" xfId="8084" xr:uid="{00000000-0005-0000-0000-0000911F0000}"/>
    <cellStyle name="Обычный 110 3 3" xfId="8085" xr:uid="{00000000-0005-0000-0000-0000921F0000}"/>
    <cellStyle name="Обычный 111" xfId="8086" xr:uid="{00000000-0005-0000-0000-0000931F0000}"/>
    <cellStyle name="Обычный 111 2" xfId="8087" xr:uid="{00000000-0005-0000-0000-0000941F0000}"/>
    <cellStyle name="Обычный 111 2 2" xfId="8088" xr:uid="{00000000-0005-0000-0000-0000951F0000}"/>
    <cellStyle name="Обычный 111 2 3" xfId="8089" xr:uid="{00000000-0005-0000-0000-0000961F0000}"/>
    <cellStyle name="Обычный 111 2 3 2" xfId="8090" xr:uid="{00000000-0005-0000-0000-0000971F0000}"/>
    <cellStyle name="Обычный 111 2 3 2 2" xfId="8091" xr:uid="{00000000-0005-0000-0000-0000981F0000}"/>
    <cellStyle name="Обычный 111 2 3 3" xfId="8092" xr:uid="{00000000-0005-0000-0000-0000991F0000}"/>
    <cellStyle name="Обычный 111 2 4" xfId="8093" xr:uid="{00000000-0005-0000-0000-00009A1F0000}"/>
    <cellStyle name="Обычный 111 2 4 2" xfId="8094" xr:uid="{00000000-0005-0000-0000-00009B1F0000}"/>
    <cellStyle name="Обычный 111 2 5" xfId="8095" xr:uid="{00000000-0005-0000-0000-00009C1F0000}"/>
    <cellStyle name="Обычный 111 3" xfId="8096" xr:uid="{00000000-0005-0000-0000-00009D1F0000}"/>
    <cellStyle name="Обычный 111 3 2" xfId="8097" xr:uid="{00000000-0005-0000-0000-00009E1F0000}"/>
    <cellStyle name="Обычный 111 3 2 2" xfId="8098" xr:uid="{00000000-0005-0000-0000-00009F1F0000}"/>
    <cellStyle name="Обычный 111 3 3" xfId="8099" xr:uid="{00000000-0005-0000-0000-0000A01F0000}"/>
    <cellStyle name="Обычный 112" xfId="8100" xr:uid="{00000000-0005-0000-0000-0000A11F0000}"/>
    <cellStyle name="Обычный 112 2" xfId="8101" xr:uid="{00000000-0005-0000-0000-0000A21F0000}"/>
    <cellStyle name="Обычный 112 2 2" xfId="8102" xr:uid="{00000000-0005-0000-0000-0000A31F0000}"/>
    <cellStyle name="Обычный 112 2 2 2" xfId="8103" xr:uid="{00000000-0005-0000-0000-0000A41F0000}"/>
    <cellStyle name="Обычный 112 2 2 2 2" xfId="8104" xr:uid="{00000000-0005-0000-0000-0000A51F0000}"/>
    <cellStyle name="Обычный 112 2 2 2 2 2" xfId="8105" xr:uid="{00000000-0005-0000-0000-0000A61F0000}"/>
    <cellStyle name="Обычный 112 2 2 2 3" xfId="8106" xr:uid="{00000000-0005-0000-0000-0000A71F0000}"/>
    <cellStyle name="Обычный 112 2 2 3" xfId="8107" xr:uid="{00000000-0005-0000-0000-0000A81F0000}"/>
    <cellStyle name="Обычный 112 2 2 3 2" xfId="8108" xr:uid="{00000000-0005-0000-0000-0000A91F0000}"/>
    <cellStyle name="Обычный 112 2 2 4" xfId="8109" xr:uid="{00000000-0005-0000-0000-0000AA1F0000}"/>
    <cellStyle name="Обычный 112 2 3" xfId="8110" xr:uid="{00000000-0005-0000-0000-0000AB1F0000}"/>
    <cellStyle name="Обычный 112 2 3 2" xfId="8111" xr:uid="{00000000-0005-0000-0000-0000AC1F0000}"/>
    <cellStyle name="Обычный 112 2 3 2 2" xfId="8112" xr:uid="{00000000-0005-0000-0000-0000AD1F0000}"/>
    <cellStyle name="Обычный 112 2 3 3" xfId="8113" xr:uid="{00000000-0005-0000-0000-0000AE1F0000}"/>
    <cellStyle name="Обычный 112 2 4" xfId="8114" xr:uid="{00000000-0005-0000-0000-0000AF1F0000}"/>
    <cellStyle name="Обычный 112 2 4 2" xfId="8115" xr:uid="{00000000-0005-0000-0000-0000B01F0000}"/>
    <cellStyle name="Обычный 112 2 4 2 2" xfId="8116" xr:uid="{00000000-0005-0000-0000-0000B11F0000}"/>
    <cellStyle name="Обычный 112 2 4 3" xfId="8117" xr:uid="{00000000-0005-0000-0000-0000B21F0000}"/>
    <cellStyle name="Обычный 112 2 5" xfId="8118" xr:uid="{00000000-0005-0000-0000-0000B31F0000}"/>
    <cellStyle name="Обычный 112 2 5 2" xfId="8119" xr:uid="{00000000-0005-0000-0000-0000B41F0000}"/>
    <cellStyle name="Обычный 112 2 6" xfId="8120" xr:uid="{00000000-0005-0000-0000-0000B51F0000}"/>
    <cellStyle name="Обычный 112 3" xfId="8121" xr:uid="{00000000-0005-0000-0000-0000B61F0000}"/>
    <cellStyle name="Обычный 112 3 2" xfId="8122" xr:uid="{00000000-0005-0000-0000-0000B71F0000}"/>
    <cellStyle name="Обычный 112 3 2 2" xfId="8123" xr:uid="{00000000-0005-0000-0000-0000B81F0000}"/>
    <cellStyle name="Обычный 112 3 2 2 2" xfId="8124" xr:uid="{00000000-0005-0000-0000-0000B91F0000}"/>
    <cellStyle name="Обычный 112 3 2 3" xfId="8125" xr:uid="{00000000-0005-0000-0000-0000BA1F0000}"/>
    <cellStyle name="Обычный 112 3 3" xfId="8126" xr:uid="{00000000-0005-0000-0000-0000BB1F0000}"/>
    <cellStyle name="Обычный 112 3 3 2" xfId="8127" xr:uid="{00000000-0005-0000-0000-0000BC1F0000}"/>
    <cellStyle name="Обычный 112 3 4" xfId="8128" xr:uid="{00000000-0005-0000-0000-0000BD1F0000}"/>
    <cellStyle name="Обычный 112 4" xfId="8129" xr:uid="{00000000-0005-0000-0000-0000BE1F0000}"/>
    <cellStyle name="Обычный 112 4 2" xfId="8130" xr:uid="{00000000-0005-0000-0000-0000BF1F0000}"/>
    <cellStyle name="Обычный 112 4 2 2" xfId="8131" xr:uid="{00000000-0005-0000-0000-0000C01F0000}"/>
    <cellStyle name="Обычный 112 4 3" xfId="8132" xr:uid="{00000000-0005-0000-0000-0000C11F0000}"/>
    <cellStyle name="Обычный 112 5" xfId="8133" xr:uid="{00000000-0005-0000-0000-0000C21F0000}"/>
    <cellStyle name="Обычный 112 5 2" xfId="8134" xr:uid="{00000000-0005-0000-0000-0000C31F0000}"/>
    <cellStyle name="Обычный 112 5 2 2" xfId="8135" xr:uid="{00000000-0005-0000-0000-0000C41F0000}"/>
    <cellStyle name="Обычный 112 5 3" xfId="8136" xr:uid="{00000000-0005-0000-0000-0000C51F0000}"/>
    <cellStyle name="Обычный 112 6" xfId="8137" xr:uid="{00000000-0005-0000-0000-0000C61F0000}"/>
    <cellStyle name="Обычный 112 6 2" xfId="8138" xr:uid="{00000000-0005-0000-0000-0000C71F0000}"/>
    <cellStyle name="Обычный 112 7" xfId="8139" xr:uid="{00000000-0005-0000-0000-0000C81F0000}"/>
    <cellStyle name="Обычный 113" xfId="8140" xr:uid="{00000000-0005-0000-0000-0000C91F0000}"/>
    <cellStyle name="Обычный 113 2" xfId="8141" xr:uid="{00000000-0005-0000-0000-0000CA1F0000}"/>
    <cellStyle name="Обычный 113 2 2" xfId="8142" xr:uid="{00000000-0005-0000-0000-0000CB1F0000}"/>
    <cellStyle name="Обычный 113 2 2 2" xfId="8143" xr:uid="{00000000-0005-0000-0000-0000CC1F0000}"/>
    <cellStyle name="Обычный 113 2 2 2 2" xfId="8144" xr:uid="{00000000-0005-0000-0000-0000CD1F0000}"/>
    <cellStyle name="Обычный 113 2 2 2 2 2" xfId="8145" xr:uid="{00000000-0005-0000-0000-0000CE1F0000}"/>
    <cellStyle name="Обычный 113 2 2 2 3" xfId="8146" xr:uid="{00000000-0005-0000-0000-0000CF1F0000}"/>
    <cellStyle name="Обычный 113 2 2 3" xfId="8147" xr:uid="{00000000-0005-0000-0000-0000D01F0000}"/>
    <cellStyle name="Обычный 113 2 2 3 2" xfId="8148" xr:uid="{00000000-0005-0000-0000-0000D11F0000}"/>
    <cellStyle name="Обычный 113 2 2 4" xfId="8149" xr:uid="{00000000-0005-0000-0000-0000D21F0000}"/>
    <cellStyle name="Обычный 113 2 3" xfId="8150" xr:uid="{00000000-0005-0000-0000-0000D31F0000}"/>
    <cellStyle name="Обычный 113 2 3 2" xfId="8151" xr:uid="{00000000-0005-0000-0000-0000D41F0000}"/>
    <cellStyle name="Обычный 113 2 3 2 2" xfId="8152" xr:uid="{00000000-0005-0000-0000-0000D51F0000}"/>
    <cellStyle name="Обычный 113 2 3 3" xfId="8153" xr:uid="{00000000-0005-0000-0000-0000D61F0000}"/>
    <cellStyle name="Обычный 113 2 4" xfId="8154" xr:uid="{00000000-0005-0000-0000-0000D71F0000}"/>
    <cellStyle name="Обычный 113 2 4 2" xfId="8155" xr:uid="{00000000-0005-0000-0000-0000D81F0000}"/>
    <cellStyle name="Обычный 113 2 4 2 2" xfId="8156" xr:uid="{00000000-0005-0000-0000-0000D91F0000}"/>
    <cellStyle name="Обычный 113 2 4 3" xfId="8157" xr:uid="{00000000-0005-0000-0000-0000DA1F0000}"/>
    <cellStyle name="Обычный 113 2 5" xfId="8158" xr:uid="{00000000-0005-0000-0000-0000DB1F0000}"/>
    <cellStyle name="Обычный 113 2 5 2" xfId="8159" xr:uid="{00000000-0005-0000-0000-0000DC1F0000}"/>
    <cellStyle name="Обычный 113 2 6" xfId="8160" xr:uid="{00000000-0005-0000-0000-0000DD1F0000}"/>
    <cellStyle name="Обычный 113 3" xfId="8161" xr:uid="{00000000-0005-0000-0000-0000DE1F0000}"/>
    <cellStyle name="Обычный 113 3 2" xfId="8162" xr:uid="{00000000-0005-0000-0000-0000DF1F0000}"/>
    <cellStyle name="Обычный 113 3 2 2" xfId="8163" xr:uid="{00000000-0005-0000-0000-0000E01F0000}"/>
    <cellStyle name="Обычный 113 3 2 2 2" xfId="8164" xr:uid="{00000000-0005-0000-0000-0000E11F0000}"/>
    <cellStyle name="Обычный 113 3 2 3" xfId="8165" xr:uid="{00000000-0005-0000-0000-0000E21F0000}"/>
    <cellStyle name="Обычный 113 3 3" xfId="8166" xr:uid="{00000000-0005-0000-0000-0000E31F0000}"/>
    <cellStyle name="Обычный 113 3 3 2" xfId="8167" xr:uid="{00000000-0005-0000-0000-0000E41F0000}"/>
    <cellStyle name="Обычный 113 3 4" xfId="8168" xr:uid="{00000000-0005-0000-0000-0000E51F0000}"/>
    <cellStyle name="Обычный 113 4" xfId="8169" xr:uid="{00000000-0005-0000-0000-0000E61F0000}"/>
    <cellStyle name="Обычный 113 4 2" xfId="8170" xr:uid="{00000000-0005-0000-0000-0000E71F0000}"/>
    <cellStyle name="Обычный 113 4 2 2" xfId="8171" xr:uid="{00000000-0005-0000-0000-0000E81F0000}"/>
    <cellStyle name="Обычный 113 4 3" xfId="8172" xr:uid="{00000000-0005-0000-0000-0000E91F0000}"/>
    <cellStyle name="Обычный 113 5" xfId="8173" xr:uid="{00000000-0005-0000-0000-0000EA1F0000}"/>
    <cellStyle name="Обычный 113 5 2" xfId="8174" xr:uid="{00000000-0005-0000-0000-0000EB1F0000}"/>
    <cellStyle name="Обычный 113 5 2 2" xfId="8175" xr:uid="{00000000-0005-0000-0000-0000EC1F0000}"/>
    <cellStyle name="Обычный 113 5 3" xfId="8176" xr:uid="{00000000-0005-0000-0000-0000ED1F0000}"/>
    <cellStyle name="Обычный 113 6" xfId="8177" xr:uid="{00000000-0005-0000-0000-0000EE1F0000}"/>
    <cellStyle name="Обычный 113 6 2" xfId="8178" xr:uid="{00000000-0005-0000-0000-0000EF1F0000}"/>
    <cellStyle name="Обычный 113 7" xfId="8179" xr:uid="{00000000-0005-0000-0000-0000F01F0000}"/>
    <cellStyle name="Обычный 114" xfId="8180" xr:uid="{00000000-0005-0000-0000-0000F11F0000}"/>
    <cellStyle name="Обычный 114 2" xfId="8181" xr:uid="{00000000-0005-0000-0000-0000F21F0000}"/>
    <cellStyle name="Обычный 115" xfId="8182" xr:uid="{00000000-0005-0000-0000-0000F31F0000}"/>
    <cellStyle name="Обычный 115 2" xfId="8183" xr:uid="{00000000-0005-0000-0000-0000F41F0000}"/>
    <cellStyle name="Обычный 115 2 2" xfId="8184" xr:uid="{00000000-0005-0000-0000-0000F51F0000}"/>
    <cellStyle name="Обычный 115 2 2 2" xfId="8185" xr:uid="{00000000-0005-0000-0000-0000F61F0000}"/>
    <cellStyle name="Обычный 115 2 2 2 2" xfId="8186" xr:uid="{00000000-0005-0000-0000-0000F71F0000}"/>
    <cellStyle name="Обычный 115 2 2 2 2 2" xfId="8187" xr:uid="{00000000-0005-0000-0000-0000F81F0000}"/>
    <cellStyle name="Обычный 115 2 2 2 3" xfId="8188" xr:uid="{00000000-0005-0000-0000-0000F91F0000}"/>
    <cellStyle name="Обычный 115 2 3" xfId="8189" xr:uid="{00000000-0005-0000-0000-0000FA1F0000}"/>
    <cellStyle name="Обычный 115 2 3 2" xfId="8190" xr:uid="{00000000-0005-0000-0000-0000FB1F0000}"/>
    <cellStyle name="Обычный 115 2 3 2 2" xfId="8191" xr:uid="{00000000-0005-0000-0000-0000FC1F0000}"/>
    <cellStyle name="Обычный 115 2 3 3" xfId="8192" xr:uid="{00000000-0005-0000-0000-0000FD1F0000}"/>
    <cellStyle name="Обычный 115 2 4" xfId="8193" xr:uid="{00000000-0005-0000-0000-0000FE1F0000}"/>
    <cellStyle name="Обычный 115 2 4 2" xfId="8194" xr:uid="{00000000-0005-0000-0000-0000FF1F0000}"/>
    <cellStyle name="Обычный 115 2 5" xfId="8195" xr:uid="{00000000-0005-0000-0000-000000200000}"/>
    <cellStyle name="Обычный 115 3" xfId="8196" xr:uid="{00000000-0005-0000-0000-000001200000}"/>
    <cellStyle name="Обычный 115 3 2" xfId="8197" xr:uid="{00000000-0005-0000-0000-000002200000}"/>
    <cellStyle name="Обычный 115 3 2 2" xfId="8198" xr:uid="{00000000-0005-0000-0000-000003200000}"/>
    <cellStyle name="Обычный 115 3 3" xfId="8199" xr:uid="{00000000-0005-0000-0000-000004200000}"/>
    <cellStyle name="Обычный 115 4" xfId="8200" xr:uid="{00000000-0005-0000-0000-000005200000}"/>
    <cellStyle name="Обычный 115 4 2" xfId="8201" xr:uid="{00000000-0005-0000-0000-000006200000}"/>
    <cellStyle name="Обычный 115 4 2 2" xfId="8202" xr:uid="{00000000-0005-0000-0000-000007200000}"/>
    <cellStyle name="Обычный 115 4 3" xfId="8203" xr:uid="{00000000-0005-0000-0000-000008200000}"/>
    <cellStyle name="Обычный 115 5" xfId="8204" xr:uid="{00000000-0005-0000-0000-000009200000}"/>
    <cellStyle name="Обычный 115 5 2" xfId="8205" xr:uid="{00000000-0005-0000-0000-00000A200000}"/>
    <cellStyle name="Обычный 115 5 2 2" xfId="8206" xr:uid="{00000000-0005-0000-0000-00000B200000}"/>
    <cellStyle name="Обычный 115 5 3" xfId="8207" xr:uid="{00000000-0005-0000-0000-00000C200000}"/>
    <cellStyle name="Обычный 115 6" xfId="8208" xr:uid="{00000000-0005-0000-0000-00000D200000}"/>
    <cellStyle name="Обычный 115 6 2" xfId="8209" xr:uid="{00000000-0005-0000-0000-00000E200000}"/>
    <cellStyle name="Обычный 115 7" xfId="8210" xr:uid="{00000000-0005-0000-0000-00000F200000}"/>
    <cellStyle name="Обычный 116" xfId="8211" xr:uid="{00000000-0005-0000-0000-000010200000}"/>
    <cellStyle name="Обычный 116 2" xfId="8212" xr:uid="{00000000-0005-0000-0000-000011200000}"/>
    <cellStyle name="Обычный 116 2 2" xfId="8213" xr:uid="{00000000-0005-0000-0000-000012200000}"/>
    <cellStyle name="Обычный 116 2 2 2" xfId="8214" xr:uid="{00000000-0005-0000-0000-000013200000}"/>
    <cellStyle name="Обычный 116 2 2 2 2" xfId="8215" xr:uid="{00000000-0005-0000-0000-000014200000}"/>
    <cellStyle name="Обычный 116 2 2 2 2 2" xfId="8216" xr:uid="{00000000-0005-0000-0000-000015200000}"/>
    <cellStyle name="Обычный 116 2 2 2 3" xfId="8217" xr:uid="{00000000-0005-0000-0000-000016200000}"/>
    <cellStyle name="Обычный 116 2 3" xfId="8218" xr:uid="{00000000-0005-0000-0000-000017200000}"/>
    <cellStyle name="Обычный 116 2 3 2" xfId="8219" xr:uid="{00000000-0005-0000-0000-000018200000}"/>
    <cellStyle name="Обычный 116 2 3 2 2" xfId="8220" xr:uid="{00000000-0005-0000-0000-000019200000}"/>
    <cellStyle name="Обычный 116 2 3 3" xfId="8221" xr:uid="{00000000-0005-0000-0000-00001A200000}"/>
    <cellStyle name="Обычный 116 2 4" xfId="8222" xr:uid="{00000000-0005-0000-0000-00001B200000}"/>
    <cellStyle name="Обычный 116 2 4 2" xfId="8223" xr:uid="{00000000-0005-0000-0000-00001C200000}"/>
    <cellStyle name="Обычный 116 2 5" xfId="8224" xr:uid="{00000000-0005-0000-0000-00001D200000}"/>
    <cellStyle name="Обычный 116 3" xfId="8225" xr:uid="{00000000-0005-0000-0000-00001E200000}"/>
    <cellStyle name="Обычный 116 3 2" xfId="8226" xr:uid="{00000000-0005-0000-0000-00001F200000}"/>
    <cellStyle name="Обычный 116 3 2 2" xfId="8227" xr:uid="{00000000-0005-0000-0000-000020200000}"/>
    <cellStyle name="Обычный 116 3 3" xfId="8228" xr:uid="{00000000-0005-0000-0000-000021200000}"/>
    <cellStyle name="Обычный 116 4" xfId="8229" xr:uid="{00000000-0005-0000-0000-000022200000}"/>
    <cellStyle name="Обычный 116 4 2" xfId="8230" xr:uid="{00000000-0005-0000-0000-000023200000}"/>
    <cellStyle name="Обычный 116 4 2 2" xfId="8231" xr:uid="{00000000-0005-0000-0000-000024200000}"/>
    <cellStyle name="Обычный 116 4 3" xfId="8232" xr:uid="{00000000-0005-0000-0000-000025200000}"/>
    <cellStyle name="Обычный 116 5" xfId="8233" xr:uid="{00000000-0005-0000-0000-000026200000}"/>
    <cellStyle name="Обычный 116 5 2" xfId="8234" xr:uid="{00000000-0005-0000-0000-000027200000}"/>
    <cellStyle name="Обычный 116 5 2 2" xfId="8235" xr:uid="{00000000-0005-0000-0000-000028200000}"/>
    <cellStyle name="Обычный 116 5 3" xfId="8236" xr:uid="{00000000-0005-0000-0000-000029200000}"/>
    <cellStyle name="Обычный 116 6" xfId="8237" xr:uid="{00000000-0005-0000-0000-00002A200000}"/>
    <cellStyle name="Обычный 116 6 2" xfId="8238" xr:uid="{00000000-0005-0000-0000-00002B200000}"/>
    <cellStyle name="Обычный 116 7" xfId="8239" xr:uid="{00000000-0005-0000-0000-00002C200000}"/>
    <cellStyle name="Обычный 117" xfId="8240" xr:uid="{00000000-0005-0000-0000-00002D200000}"/>
    <cellStyle name="Обычный 117 2" xfId="8241" xr:uid="{00000000-0005-0000-0000-00002E200000}"/>
    <cellStyle name="Обычный 117 2 2" xfId="8242" xr:uid="{00000000-0005-0000-0000-00002F200000}"/>
    <cellStyle name="Обычный 117 2 3" xfId="8243" xr:uid="{00000000-0005-0000-0000-000030200000}"/>
    <cellStyle name="Обычный 117 2 3 2" xfId="8244" xr:uid="{00000000-0005-0000-0000-000031200000}"/>
    <cellStyle name="Обычный 117 2 3 2 2" xfId="8245" xr:uid="{00000000-0005-0000-0000-000032200000}"/>
    <cellStyle name="Обычный 117 2 3 3" xfId="8246" xr:uid="{00000000-0005-0000-0000-000033200000}"/>
    <cellStyle name="Обычный 117 2 4" xfId="8247" xr:uid="{00000000-0005-0000-0000-000034200000}"/>
    <cellStyle name="Обычный 117 2 4 2" xfId="8248" xr:uid="{00000000-0005-0000-0000-000035200000}"/>
    <cellStyle name="Обычный 117 2 5" xfId="8249" xr:uid="{00000000-0005-0000-0000-000036200000}"/>
    <cellStyle name="Обычный 117 3" xfId="8250" xr:uid="{00000000-0005-0000-0000-000037200000}"/>
    <cellStyle name="Обычный 117 3 2" xfId="8251" xr:uid="{00000000-0005-0000-0000-000038200000}"/>
    <cellStyle name="Обычный 117 3 2 2" xfId="8252" xr:uid="{00000000-0005-0000-0000-000039200000}"/>
    <cellStyle name="Обычный 117 3 3" xfId="8253" xr:uid="{00000000-0005-0000-0000-00003A200000}"/>
    <cellStyle name="Обычный 118" xfId="8254" xr:uid="{00000000-0005-0000-0000-00003B200000}"/>
    <cellStyle name="Обычный 118 2" xfId="8255" xr:uid="{00000000-0005-0000-0000-00003C200000}"/>
    <cellStyle name="Обычный 118 2 2" xfId="8256" xr:uid="{00000000-0005-0000-0000-00003D200000}"/>
    <cellStyle name="Обычный 118 2 2 2" xfId="8257" xr:uid="{00000000-0005-0000-0000-00003E200000}"/>
    <cellStyle name="Обычный 118 2 2 2 2" xfId="8258" xr:uid="{00000000-0005-0000-0000-00003F200000}"/>
    <cellStyle name="Обычный 118 2 2 2 2 2" xfId="8259" xr:uid="{00000000-0005-0000-0000-000040200000}"/>
    <cellStyle name="Обычный 118 2 2 2 3" xfId="8260" xr:uid="{00000000-0005-0000-0000-000041200000}"/>
    <cellStyle name="Обычный 118 2 3" xfId="8261" xr:uid="{00000000-0005-0000-0000-000042200000}"/>
    <cellStyle name="Обычный 118 2 3 2" xfId="8262" xr:uid="{00000000-0005-0000-0000-000043200000}"/>
    <cellStyle name="Обычный 118 2 3 2 2" xfId="8263" xr:uid="{00000000-0005-0000-0000-000044200000}"/>
    <cellStyle name="Обычный 118 2 3 3" xfId="8264" xr:uid="{00000000-0005-0000-0000-000045200000}"/>
    <cellStyle name="Обычный 118 2 4" xfId="8265" xr:uid="{00000000-0005-0000-0000-000046200000}"/>
    <cellStyle name="Обычный 118 2 4 2" xfId="8266" xr:uid="{00000000-0005-0000-0000-000047200000}"/>
    <cellStyle name="Обычный 118 2 5" xfId="8267" xr:uid="{00000000-0005-0000-0000-000048200000}"/>
    <cellStyle name="Обычный 118 3" xfId="8268" xr:uid="{00000000-0005-0000-0000-000049200000}"/>
    <cellStyle name="Обычный 118 3 2" xfId="8269" xr:uid="{00000000-0005-0000-0000-00004A200000}"/>
    <cellStyle name="Обычный 118 3 2 2" xfId="8270" xr:uid="{00000000-0005-0000-0000-00004B200000}"/>
    <cellStyle name="Обычный 118 3 3" xfId="8271" xr:uid="{00000000-0005-0000-0000-00004C200000}"/>
    <cellStyle name="Обычный 118 4" xfId="8272" xr:uid="{00000000-0005-0000-0000-00004D200000}"/>
    <cellStyle name="Обычный 118 4 2" xfId="8273" xr:uid="{00000000-0005-0000-0000-00004E200000}"/>
    <cellStyle name="Обычный 118 4 2 2" xfId="8274" xr:uid="{00000000-0005-0000-0000-00004F200000}"/>
    <cellStyle name="Обычный 118 4 3" xfId="8275" xr:uid="{00000000-0005-0000-0000-000050200000}"/>
    <cellStyle name="Обычный 118 5" xfId="8276" xr:uid="{00000000-0005-0000-0000-000051200000}"/>
    <cellStyle name="Обычный 118 5 2" xfId="8277" xr:uid="{00000000-0005-0000-0000-000052200000}"/>
    <cellStyle name="Обычный 118 5 2 2" xfId="8278" xr:uid="{00000000-0005-0000-0000-000053200000}"/>
    <cellStyle name="Обычный 118 5 3" xfId="8279" xr:uid="{00000000-0005-0000-0000-000054200000}"/>
    <cellStyle name="Обычный 118 6" xfId="8280" xr:uid="{00000000-0005-0000-0000-000055200000}"/>
    <cellStyle name="Обычный 118 6 2" xfId="8281" xr:uid="{00000000-0005-0000-0000-000056200000}"/>
    <cellStyle name="Обычный 118 7" xfId="8282" xr:uid="{00000000-0005-0000-0000-000057200000}"/>
    <cellStyle name="Обычный 119" xfId="8283" xr:uid="{00000000-0005-0000-0000-000058200000}"/>
    <cellStyle name="Обычный 119 2" xfId="8284" xr:uid="{00000000-0005-0000-0000-000059200000}"/>
    <cellStyle name="Обычный 12" xfId="8285" xr:uid="{00000000-0005-0000-0000-00005A200000}"/>
    <cellStyle name="Обычный 12 10" xfId="8286" xr:uid="{00000000-0005-0000-0000-00005B200000}"/>
    <cellStyle name="Обычный 12 10 2" xfId="8287" xr:uid="{00000000-0005-0000-0000-00005C200000}"/>
    <cellStyle name="Обычный 12 10 2 2" xfId="8288" xr:uid="{00000000-0005-0000-0000-00005D200000}"/>
    <cellStyle name="Обычный 12 10 3" xfId="8289" xr:uid="{00000000-0005-0000-0000-00005E200000}"/>
    <cellStyle name="Обычный 12 11" xfId="32446" xr:uid="{00000000-0005-0000-0000-00005F200000}"/>
    <cellStyle name="Обычный 12 2" xfId="8290" xr:uid="{00000000-0005-0000-0000-000060200000}"/>
    <cellStyle name="Обычный 12 2 2" xfId="8291" xr:uid="{00000000-0005-0000-0000-000061200000}"/>
    <cellStyle name="Обычный 12 2 2 2" xfId="8292" xr:uid="{00000000-0005-0000-0000-000062200000}"/>
    <cellStyle name="Обычный 12 3" xfId="8293" xr:uid="{00000000-0005-0000-0000-000063200000}"/>
    <cellStyle name="Обычный 12 3 10" xfId="8294" xr:uid="{00000000-0005-0000-0000-000064200000}"/>
    <cellStyle name="Обычный 12 3 10 2" xfId="8295" xr:uid="{00000000-0005-0000-0000-000065200000}"/>
    <cellStyle name="Обычный 12 3 11" xfId="8296" xr:uid="{00000000-0005-0000-0000-000066200000}"/>
    <cellStyle name="Обычный 12 3 2" xfId="8297" xr:uid="{00000000-0005-0000-0000-000067200000}"/>
    <cellStyle name="Обычный 12 3 2 2" xfId="8298" xr:uid="{00000000-0005-0000-0000-000068200000}"/>
    <cellStyle name="Обычный 12 3 2 2 2" xfId="8299" xr:uid="{00000000-0005-0000-0000-000069200000}"/>
    <cellStyle name="Обычный 12 3 2 2 2 2" xfId="8300" xr:uid="{00000000-0005-0000-0000-00006A200000}"/>
    <cellStyle name="Обычный 12 3 2 2 2 2 2" xfId="8301" xr:uid="{00000000-0005-0000-0000-00006B200000}"/>
    <cellStyle name="Обычный 12 3 2 2 2 2 2 2" xfId="8302" xr:uid="{00000000-0005-0000-0000-00006C200000}"/>
    <cellStyle name="Обычный 12 3 2 2 2 2 3" xfId="8303" xr:uid="{00000000-0005-0000-0000-00006D200000}"/>
    <cellStyle name="Обычный 12 3 2 2 2 3" xfId="8304" xr:uid="{00000000-0005-0000-0000-00006E200000}"/>
    <cellStyle name="Обычный 12 3 2 2 2 3 2" xfId="8305" xr:uid="{00000000-0005-0000-0000-00006F200000}"/>
    <cellStyle name="Обычный 12 3 2 2 2 3 2 2" xfId="8306" xr:uid="{00000000-0005-0000-0000-000070200000}"/>
    <cellStyle name="Обычный 12 3 2 2 2 3 3" xfId="8307" xr:uid="{00000000-0005-0000-0000-000071200000}"/>
    <cellStyle name="Обычный 12 3 2 2 2 4" xfId="8308" xr:uid="{00000000-0005-0000-0000-000072200000}"/>
    <cellStyle name="Обычный 12 3 2 2 2 4 2" xfId="8309" xr:uid="{00000000-0005-0000-0000-000073200000}"/>
    <cellStyle name="Обычный 12 3 2 2 2 5" xfId="8310" xr:uid="{00000000-0005-0000-0000-000074200000}"/>
    <cellStyle name="Обычный 12 3 2 2 3" xfId="8311" xr:uid="{00000000-0005-0000-0000-000075200000}"/>
    <cellStyle name="Обычный 12 3 2 2 3 2" xfId="8312" xr:uid="{00000000-0005-0000-0000-000076200000}"/>
    <cellStyle name="Обычный 12 3 2 2 3 2 2" xfId="8313" xr:uid="{00000000-0005-0000-0000-000077200000}"/>
    <cellStyle name="Обычный 12 3 2 2 3 2 2 2" xfId="8314" xr:uid="{00000000-0005-0000-0000-000078200000}"/>
    <cellStyle name="Обычный 12 3 2 2 3 2 3" xfId="8315" xr:uid="{00000000-0005-0000-0000-000079200000}"/>
    <cellStyle name="Обычный 12 3 2 2 3 3" xfId="8316" xr:uid="{00000000-0005-0000-0000-00007A200000}"/>
    <cellStyle name="Обычный 12 3 2 2 3 3 2" xfId="8317" xr:uid="{00000000-0005-0000-0000-00007B200000}"/>
    <cellStyle name="Обычный 12 3 2 2 3 4" xfId="8318" xr:uid="{00000000-0005-0000-0000-00007C200000}"/>
    <cellStyle name="Обычный 12 3 2 2 4" xfId="8319" xr:uid="{00000000-0005-0000-0000-00007D200000}"/>
    <cellStyle name="Обычный 12 3 2 2 4 2" xfId="8320" xr:uid="{00000000-0005-0000-0000-00007E200000}"/>
    <cellStyle name="Обычный 12 3 2 2 4 2 2" xfId="8321" xr:uid="{00000000-0005-0000-0000-00007F200000}"/>
    <cellStyle name="Обычный 12 3 2 2 4 3" xfId="8322" xr:uid="{00000000-0005-0000-0000-000080200000}"/>
    <cellStyle name="Обычный 12 3 2 2 5" xfId="8323" xr:uid="{00000000-0005-0000-0000-000081200000}"/>
    <cellStyle name="Обычный 12 3 2 2 5 2" xfId="8324" xr:uid="{00000000-0005-0000-0000-000082200000}"/>
    <cellStyle name="Обычный 12 3 2 2 5 2 2" xfId="8325" xr:uid="{00000000-0005-0000-0000-000083200000}"/>
    <cellStyle name="Обычный 12 3 2 2 5 3" xfId="8326" xr:uid="{00000000-0005-0000-0000-000084200000}"/>
    <cellStyle name="Обычный 12 3 2 2 6" xfId="8327" xr:uid="{00000000-0005-0000-0000-000085200000}"/>
    <cellStyle name="Обычный 12 3 2 2 6 2" xfId="8328" xr:uid="{00000000-0005-0000-0000-000086200000}"/>
    <cellStyle name="Обычный 12 3 2 2 7" xfId="8329" xr:uid="{00000000-0005-0000-0000-000087200000}"/>
    <cellStyle name="Обычный 12 3 2 3" xfId="8330" xr:uid="{00000000-0005-0000-0000-000088200000}"/>
    <cellStyle name="Обычный 12 3 2 3 2" xfId="8331" xr:uid="{00000000-0005-0000-0000-000089200000}"/>
    <cellStyle name="Обычный 12 3 2 3 2 2" xfId="8332" xr:uid="{00000000-0005-0000-0000-00008A200000}"/>
    <cellStyle name="Обычный 12 3 2 3 2 2 2" xfId="8333" xr:uid="{00000000-0005-0000-0000-00008B200000}"/>
    <cellStyle name="Обычный 12 3 2 3 2 3" xfId="8334" xr:uid="{00000000-0005-0000-0000-00008C200000}"/>
    <cellStyle name="Обычный 12 3 2 3 3" xfId="8335" xr:uid="{00000000-0005-0000-0000-00008D200000}"/>
    <cellStyle name="Обычный 12 3 2 3 3 2" xfId="8336" xr:uid="{00000000-0005-0000-0000-00008E200000}"/>
    <cellStyle name="Обычный 12 3 2 3 3 2 2" xfId="8337" xr:uid="{00000000-0005-0000-0000-00008F200000}"/>
    <cellStyle name="Обычный 12 3 2 3 3 3" xfId="8338" xr:uid="{00000000-0005-0000-0000-000090200000}"/>
    <cellStyle name="Обычный 12 3 2 3 4" xfId="8339" xr:uid="{00000000-0005-0000-0000-000091200000}"/>
    <cellStyle name="Обычный 12 3 2 3 4 2" xfId="8340" xr:uid="{00000000-0005-0000-0000-000092200000}"/>
    <cellStyle name="Обычный 12 3 2 3 5" xfId="8341" xr:uid="{00000000-0005-0000-0000-000093200000}"/>
    <cellStyle name="Обычный 12 3 2 4" xfId="8342" xr:uid="{00000000-0005-0000-0000-000094200000}"/>
    <cellStyle name="Обычный 12 3 2 4 2" xfId="8343" xr:uid="{00000000-0005-0000-0000-000095200000}"/>
    <cellStyle name="Обычный 12 3 2 4 2 2" xfId="8344" xr:uid="{00000000-0005-0000-0000-000096200000}"/>
    <cellStyle name="Обычный 12 3 2 4 2 2 2" xfId="8345" xr:uid="{00000000-0005-0000-0000-000097200000}"/>
    <cellStyle name="Обычный 12 3 2 4 2 3" xfId="8346" xr:uid="{00000000-0005-0000-0000-000098200000}"/>
    <cellStyle name="Обычный 12 3 2 4 3" xfId="8347" xr:uid="{00000000-0005-0000-0000-000099200000}"/>
    <cellStyle name="Обычный 12 3 2 4 3 2" xfId="8348" xr:uid="{00000000-0005-0000-0000-00009A200000}"/>
    <cellStyle name="Обычный 12 3 2 4 4" xfId="8349" xr:uid="{00000000-0005-0000-0000-00009B200000}"/>
    <cellStyle name="Обычный 12 3 2 5" xfId="8350" xr:uid="{00000000-0005-0000-0000-00009C200000}"/>
    <cellStyle name="Обычный 12 3 2 5 2" xfId="8351" xr:uid="{00000000-0005-0000-0000-00009D200000}"/>
    <cellStyle name="Обычный 12 3 2 5 2 2" xfId="8352" xr:uid="{00000000-0005-0000-0000-00009E200000}"/>
    <cellStyle name="Обычный 12 3 2 5 3" xfId="8353" xr:uid="{00000000-0005-0000-0000-00009F200000}"/>
    <cellStyle name="Обычный 12 3 2 6" xfId="8354" xr:uid="{00000000-0005-0000-0000-0000A0200000}"/>
    <cellStyle name="Обычный 12 3 2 6 2" xfId="8355" xr:uid="{00000000-0005-0000-0000-0000A1200000}"/>
    <cellStyle name="Обычный 12 3 2 6 2 2" xfId="8356" xr:uid="{00000000-0005-0000-0000-0000A2200000}"/>
    <cellStyle name="Обычный 12 3 2 6 3" xfId="8357" xr:uid="{00000000-0005-0000-0000-0000A3200000}"/>
    <cellStyle name="Обычный 12 3 2 7" xfId="8358" xr:uid="{00000000-0005-0000-0000-0000A4200000}"/>
    <cellStyle name="Обычный 12 3 2 7 2" xfId="8359" xr:uid="{00000000-0005-0000-0000-0000A5200000}"/>
    <cellStyle name="Обычный 12 3 2 8" xfId="8360" xr:uid="{00000000-0005-0000-0000-0000A6200000}"/>
    <cellStyle name="Обычный 12 3 3" xfId="8361" xr:uid="{00000000-0005-0000-0000-0000A7200000}"/>
    <cellStyle name="Обычный 12 3 3 2" xfId="8362" xr:uid="{00000000-0005-0000-0000-0000A8200000}"/>
    <cellStyle name="Обычный 12 3 3 2 2" xfId="8363" xr:uid="{00000000-0005-0000-0000-0000A9200000}"/>
    <cellStyle name="Обычный 12 3 3 2 2 2" xfId="8364" xr:uid="{00000000-0005-0000-0000-0000AA200000}"/>
    <cellStyle name="Обычный 12 3 3 2 2 2 2" xfId="8365" xr:uid="{00000000-0005-0000-0000-0000AB200000}"/>
    <cellStyle name="Обычный 12 3 3 2 2 2 2 2" xfId="8366" xr:uid="{00000000-0005-0000-0000-0000AC200000}"/>
    <cellStyle name="Обычный 12 3 3 2 2 2 3" xfId="8367" xr:uid="{00000000-0005-0000-0000-0000AD200000}"/>
    <cellStyle name="Обычный 12 3 3 2 2 3" xfId="8368" xr:uid="{00000000-0005-0000-0000-0000AE200000}"/>
    <cellStyle name="Обычный 12 3 3 2 2 3 2" xfId="8369" xr:uid="{00000000-0005-0000-0000-0000AF200000}"/>
    <cellStyle name="Обычный 12 3 3 2 2 3 2 2" xfId="8370" xr:uid="{00000000-0005-0000-0000-0000B0200000}"/>
    <cellStyle name="Обычный 12 3 3 2 2 3 3" xfId="8371" xr:uid="{00000000-0005-0000-0000-0000B1200000}"/>
    <cellStyle name="Обычный 12 3 3 2 2 4" xfId="8372" xr:uid="{00000000-0005-0000-0000-0000B2200000}"/>
    <cellStyle name="Обычный 12 3 3 2 2 4 2" xfId="8373" xr:uid="{00000000-0005-0000-0000-0000B3200000}"/>
    <cellStyle name="Обычный 12 3 3 2 2 5" xfId="8374" xr:uid="{00000000-0005-0000-0000-0000B4200000}"/>
    <cellStyle name="Обычный 12 3 3 2 3" xfId="8375" xr:uid="{00000000-0005-0000-0000-0000B5200000}"/>
    <cellStyle name="Обычный 12 3 3 2 3 2" xfId="8376" xr:uid="{00000000-0005-0000-0000-0000B6200000}"/>
    <cellStyle name="Обычный 12 3 3 2 3 2 2" xfId="8377" xr:uid="{00000000-0005-0000-0000-0000B7200000}"/>
    <cellStyle name="Обычный 12 3 3 2 3 2 2 2" xfId="8378" xr:uid="{00000000-0005-0000-0000-0000B8200000}"/>
    <cellStyle name="Обычный 12 3 3 2 3 2 3" xfId="8379" xr:uid="{00000000-0005-0000-0000-0000B9200000}"/>
    <cellStyle name="Обычный 12 3 3 2 3 3" xfId="8380" xr:uid="{00000000-0005-0000-0000-0000BA200000}"/>
    <cellStyle name="Обычный 12 3 3 2 3 3 2" xfId="8381" xr:uid="{00000000-0005-0000-0000-0000BB200000}"/>
    <cellStyle name="Обычный 12 3 3 2 3 4" xfId="8382" xr:uid="{00000000-0005-0000-0000-0000BC200000}"/>
    <cellStyle name="Обычный 12 3 3 2 4" xfId="8383" xr:uid="{00000000-0005-0000-0000-0000BD200000}"/>
    <cellStyle name="Обычный 12 3 3 2 4 2" xfId="8384" xr:uid="{00000000-0005-0000-0000-0000BE200000}"/>
    <cellStyle name="Обычный 12 3 3 2 4 2 2" xfId="8385" xr:uid="{00000000-0005-0000-0000-0000BF200000}"/>
    <cellStyle name="Обычный 12 3 3 2 4 3" xfId="8386" xr:uid="{00000000-0005-0000-0000-0000C0200000}"/>
    <cellStyle name="Обычный 12 3 3 2 5" xfId="8387" xr:uid="{00000000-0005-0000-0000-0000C1200000}"/>
    <cellStyle name="Обычный 12 3 3 2 5 2" xfId="8388" xr:uid="{00000000-0005-0000-0000-0000C2200000}"/>
    <cellStyle name="Обычный 12 3 3 2 5 2 2" xfId="8389" xr:uid="{00000000-0005-0000-0000-0000C3200000}"/>
    <cellStyle name="Обычный 12 3 3 2 5 3" xfId="8390" xr:uid="{00000000-0005-0000-0000-0000C4200000}"/>
    <cellStyle name="Обычный 12 3 3 2 6" xfId="8391" xr:uid="{00000000-0005-0000-0000-0000C5200000}"/>
    <cellStyle name="Обычный 12 3 3 2 6 2" xfId="8392" xr:uid="{00000000-0005-0000-0000-0000C6200000}"/>
    <cellStyle name="Обычный 12 3 3 2 7" xfId="8393" xr:uid="{00000000-0005-0000-0000-0000C7200000}"/>
    <cellStyle name="Обычный 12 3 3 3" xfId="8394" xr:uid="{00000000-0005-0000-0000-0000C8200000}"/>
    <cellStyle name="Обычный 12 3 3 3 2" xfId="8395" xr:uid="{00000000-0005-0000-0000-0000C9200000}"/>
    <cellStyle name="Обычный 12 3 3 3 2 2" xfId="8396" xr:uid="{00000000-0005-0000-0000-0000CA200000}"/>
    <cellStyle name="Обычный 12 3 3 3 2 2 2" xfId="8397" xr:uid="{00000000-0005-0000-0000-0000CB200000}"/>
    <cellStyle name="Обычный 12 3 3 3 2 3" xfId="8398" xr:uid="{00000000-0005-0000-0000-0000CC200000}"/>
    <cellStyle name="Обычный 12 3 3 3 3" xfId="8399" xr:uid="{00000000-0005-0000-0000-0000CD200000}"/>
    <cellStyle name="Обычный 12 3 3 3 3 2" xfId="8400" xr:uid="{00000000-0005-0000-0000-0000CE200000}"/>
    <cellStyle name="Обычный 12 3 3 3 3 2 2" xfId="8401" xr:uid="{00000000-0005-0000-0000-0000CF200000}"/>
    <cellStyle name="Обычный 12 3 3 3 3 3" xfId="8402" xr:uid="{00000000-0005-0000-0000-0000D0200000}"/>
    <cellStyle name="Обычный 12 3 3 3 4" xfId="8403" xr:uid="{00000000-0005-0000-0000-0000D1200000}"/>
    <cellStyle name="Обычный 12 3 3 3 4 2" xfId="8404" xr:uid="{00000000-0005-0000-0000-0000D2200000}"/>
    <cellStyle name="Обычный 12 3 3 3 5" xfId="8405" xr:uid="{00000000-0005-0000-0000-0000D3200000}"/>
    <cellStyle name="Обычный 12 3 3 4" xfId="8406" xr:uid="{00000000-0005-0000-0000-0000D4200000}"/>
    <cellStyle name="Обычный 12 3 3 4 2" xfId="8407" xr:uid="{00000000-0005-0000-0000-0000D5200000}"/>
    <cellStyle name="Обычный 12 3 3 4 2 2" xfId="8408" xr:uid="{00000000-0005-0000-0000-0000D6200000}"/>
    <cellStyle name="Обычный 12 3 3 4 2 2 2" xfId="8409" xr:uid="{00000000-0005-0000-0000-0000D7200000}"/>
    <cellStyle name="Обычный 12 3 3 4 2 3" xfId="8410" xr:uid="{00000000-0005-0000-0000-0000D8200000}"/>
    <cellStyle name="Обычный 12 3 3 4 3" xfId="8411" xr:uid="{00000000-0005-0000-0000-0000D9200000}"/>
    <cellStyle name="Обычный 12 3 3 4 3 2" xfId="8412" xr:uid="{00000000-0005-0000-0000-0000DA200000}"/>
    <cellStyle name="Обычный 12 3 3 4 4" xfId="8413" xr:uid="{00000000-0005-0000-0000-0000DB200000}"/>
    <cellStyle name="Обычный 12 3 3 5" xfId="8414" xr:uid="{00000000-0005-0000-0000-0000DC200000}"/>
    <cellStyle name="Обычный 12 3 3 5 2" xfId="8415" xr:uid="{00000000-0005-0000-0000-0000DD200000}"/>
    <cellStyle name="Обычный 12 3 3 5 2 2" xfId="8416" xr:uid="{00000000-0005-0000-0000-0000DE200000}"/>
    <cellStyle name="Обычный 12 3 3 5 3" xfId="8417" xr:uid="{00000000-0005-0000-0000-0000DF200000}"/>
    <cellStyle name="Обычный 12 3 3 6" xfId="8418" xr:uid="{00000000-0005-0000-0000-0000E0200000}"/>
    <cellStyle name="Обычный 12 3 3 6 2" xfId="8419" xr:uid="{00000000-0005-0000-0000-0000E1200000}"/>
    <cellStyle name="Обычный 12 3 3 6 2 2" xfId="8420" xr:uid="{00000000-0005-0000-0000-0000E2200000}"/>
    <cellStyle name="Обычный 12 3 3 6 3" xfId="8421" xr:uid="{00000000-0005-0000-0000-0000E3200000}"/>
    <cellStyle name="Обычный 12 3 3 7" xfId="8422" xr:uid="{00000000-0005-0000-0000-0000E4200000}"/>
    <cellStyle name="Обычный 12 3 3 7 2" xfId="8423" xr:uid="{00000000-0005-0000-0000-0000E5200000}"/>
    <cellStyle name="Обычный 12 3 3 8" xfId="8424" xr:uid="{00000000-0005-0000-0000-0000E6200000}"/>
    <cellStyle name="Обычный 12 3 4" xfId="8425" xr:uid="{00000000-0005-0000-0000-0000E7200000}"/>
    <cellStyle name="Обычный 12 3 4 2" xfId="8426" xr:uid="{00000000-0005-0000-0000-0000E8200000}"/>
    <cellStyle name="Обычный 12 3 4 2 2" xfId="8427" xr:uid="{00000000-0005-0000-0000-0000E9200000}"/>
    <cellStyle name="Обычный 12 3 4 2 3" xfId="8428" xr:uid="{00000000-0005-0000-0000-0000EA200000}"/>
    <cellStyle name="Обычный 12 3 4 2 3 2" xfId="8429" xr:uid="{00000000-0005-0000-0000-0000EB200000}"/>
    <cellStyle name="Обычный 12 3 4 2 3 2 2" xfId="8430" xr:uid="{00000000-0005-0000-0000-0000EC200000}"/>
    <cellStyle name="Обычный 12 3 4 2 3 3" xfId="8431" xr:uid="{00000000-0005-0000-0000-0000ED200000}"/>
    <cellStyle name="Обычный 12 3 4 2 4" xfId="8432" xr:uid="{00000000-0005-0000-0000-0000EE200000}"/>
    <cellStyle name="Обычный 12 3 4 2 4 2" xfId="8433" xr:uid="{00000000-0005-0000-0000-0000EF200000}"/>
    <cellStyle name="Обычный 12 3 4 2 5" xfId="8434" xr:uid="{00000000-0005-0000-0000-0000F0200000}"/>
    <cellStyle name="Обычный 12 3 4 3" xfId="8435" xr:uid="{00000000-0005-0000-0000-0000F1200000}"/>
    <cellStyle name="Обычный 12 3 4 3 2" xfId="8436" xr:uid="{00000000-0005-0000-0000-0000F2200000}"/>
    <cellStyle name="Обычный 12 3 4 3 2 2" xfId="8437" xr:uid="{00000000-0005-0000-0000-0000F3200000}"/>
    <cellStyle name="Обычный 12 3 4 3 2 2 2" xfId="8438" xr:uid="{00000000-0005-0000-0000-0000F4200000}"/>
    <cellStyle name="Обычный 12 3 4 3 2 3" xfId="8439" xr:uid="{00000000-0005-0000-0000-0000F5200000}"/>
    <cellStyle name="Обычный 12 3 4 3 3" xfId="8440" xr:uid="{00000000-0005-0000-0000-0000F6200000}"/>
    <cellStyle name="Обычный 12 3 4 3 3 2" xfId="8441" xr:uid="{00000000-0005-0000-0000-0000F7200000}"/>
    <cellStyle name="Обычный 12 3 4 3 4" xfId="8442" xr:uid="{00000000-0005-0000-0000-0000F8200000}"/>
    <cellStyle name="Обычный 12 3 4 4" xfId="8443" xr:uid="{00000000-0005-0000-0000-0000F9200000}"/>
    <cellStyle name="Обычный 12 3 4 4 2" xfId="8444" xr:uid="{00000000-0005-0000-0000-0000FA200000}"/>
    <cellStyle name="Обычный 12 3 4 4 2 2" xfId="8445" xr:uid="{00000000-0005-0000-0000-0000FB200000}"/>
    <cellStyle name="Обычный 12 3 4 4 3" xfId="8446" xr:uid="{00000000-0005-0000-0000-0000FC200000}"/>
    <cellStyle name="Обычный 12 3 4 5" xfId="8447" xr:uid="{00000000-0005-0000-0000-0000FD200000}"/>
    <cellStyle name="Обычный 12 3 4 5 2" xfId="8448" xr:uid="{00000000-0005-0000-0000-0000FE200000}"/>
    <cellStyle name="Обычный 12 3 4 5 2 2" xfId="8449" xr:uid="{00000000-0005-0000-0000-0000FF200000}"/>
    <cellStyle name="Обычный 12 3 4 5 3" xfId="8450" xr:uid="{00000000-0005-0000-0000-000000210000}"/>
    <cellStyle name="Обычный 12 3 4 6" xfId="8451" xr:uid="{00000000-0005-0000-0000-000001210000}"/>
    <cellStyle name="Обычный 12 3 4 6 2" xfId="8452" xr:uid="{00000000-0005-0000-0000-000002210000}"/>
    <cellStyle name="Обычный 12 3 4 7" xfId="8453" xr:uid="{00000000-0005-0000-0000-000003210000}"/>
    <cellStyle name="Обычный 12 3 5" xfId="8454" xr:uid="{00000000-0005-0000-0000-000004210000}"/>
    <cellStyle name="Обычный 12 3 5 2" xfId="8455" xr:uid="{00000000-0005-0000-0000-000005210000}"/>
    <cellStyle name="Обычный 12 3 5 2 2" xfId="8456" xr:uid="{00000000-0005-0000-0000-000006210000}"/>
    <cellStyle name="Обычный 12 3 5 2 2 2" xfId="8457" xr:uid="{00000000-0005-0000-0000-000007210000}"/>
    <cellStyle name="Обычный 12 3 5 2 2 2 2" xfId="8458" xr:uid="{00000000-0005-0000-0000-000008210000}"/>
    <cellStyle name="Обычный 12 3 5 2 2 3" xfId="8459" xr:uid="{00000000-0005-0000-0000-000009210000}"/>
    <cellStyle name="Обычный 12 3 5 2 3" xfId="8460" xr:uid="{00000000-0005-0000-0000-00000A210000}"/>
    <cellStyle name="Обычный 12 3 5 2 3 2" xfId="8461" xr:uid="{00000000-0005-0000-0000-00000B210000}"/>
    <cellStyle name="Обычный 12 3 5 2 3 2 2" xfId="8462" xr:uid="{00000000-0005-0000-0000-00000C210000}"/>
    <cellStyle name="Обычный 12 3 5 2 3 3" xfId="8463" xr:uid="{00000000-0005-0000-0000-00000D210000}"/>
    <cellStyle name="Обычный 12 3 5 2 4" xfId="8464" xr:uid="{00000000-0005-0000-0000-00000E210000}"/>
    <cellStyle name="Обычный 12 3 5 2 4 2" xfId="8465" xr:uid="{00000000-0005-0000-0000-00000F210000}"/>
    <cellStyle name="Обычный 12 3 5 2 5" xfId="8466" xr:uid="{00000000-0005-0000-0000-000010210000}"/>
    <cellStyle name="Обычный 12 3 5 3" xfId="8467" xr:uid="{00000000-0005-0000-0000-000011210000}"/>
    <cellStyle name="Обычный 12 3 5 3 2" xfId="8468" xr:uid="{00000000-0005-0000-0000-000012210000}"/>
    <cellStyle name="Обычный 12 3 5 3 2 2" xfId="8469" xr:uid="{00000000-0005-0000-0000-000013210000}"/>
    <cellStyle name="Обычный 12 3 5 3 2 2 2" xfId="8470" xr:uid="{00000000-0005-0000-0000-000014210000}"/>
    <cellStyle name="Обычный 12 3 5 3 2 3" xfId="8471" xr:uid="{00000000-0005-0000-0000-000015210000}"/>
    <cellStyle name="Обычный 12 3 5 3 3" xfId="8472" xr:uid="{00000000-0005-0000-0000-000016210000}"/>
    <cellStyle name="Обычный 12 3 5 3 3 2" xfId="8473" xr:uid="{00000000-0005-0000-0000-000017210000}"/>
    <cellStyle name="Обычный 12 3 5 3 4" xfId="8474" xr:uid="{00000000-0005-0000-0000-000018210000}"/>
    <cellStyle name="Обычный 12 3 5 4" xfId="8475" xr:uid="{00000000-0005-0000-0000-000019210000}"/>
    <cellStyle name="Обычный 12 3 5 4 2" xfId="8476" xr:uid="{00000000-0005-0000-0000-00001A210000}"/>
    <cellStyle name="Обычный 12 3 5 4 2 2" xfId="8477" xr:uid="{00000000-0005-0000-0000-00001B210000}"/>
    <cellStyle name="Обычный 12 3 5 4 3" xfId="8478" xr:uid="{00000000-0005-0000-0000-00001C210000}"/>
    <cellStyle name="Обычный 12 3 5 5" xfId="8479" xr:uid="{00000000-0005-0000-0000-00001D210000}"/>
    <cellStyle name="Обычный 12 3 5 5 2" xfId="8480" xr:uid="{00000000-0005-0000-0000-00001E210000}"/>
    <cellStyle name="Обычный 12 3 5 5 2 2" xfId="8481" xr:uid="{00000000-0005-0000-0000-00001F210000}"/>
    <cellStyle name="Обычный 12 3 5 5 3" xfId="8482" xr:uid="{00000000-0005-0000-0000-000020210000}"/>
    <cellStyle name="Обычный 12 3 5 6" xfId="8483" xr:uid="{00000000-0005-0000-0000-000021210000}"/>
    <cellStyle name="Обычный 12 3 5 6 2" xfId="8484" xr:uid="{00000000-0005-0000-0000-000022210000}"/>
    <cellStyle name="Обычный 12 3 5 7" xfId="8485" xr:uid="{00000000-0005-0000-0000-000023210000}"/>
    <cellStyle name="Обычный 12 3 6" xfId="8486" xr:uid="{00000000-0005-0000-0000-000024210000}"/>
    <cellStyle name="Обычный 12 3 6 2" xfId="8487" xr:uid="{00000000-0005-0000-0000-000025210000}"/>
    <cellStyle name="Обычный 12 3 6 2 2" xfId="8488" xr:uid="{00000000-0005-0000-0000-000026210000}"/>
    <cellStyle name="Обычный 12 3 6 2 2 2" xfId="8489" xr:uid="{00000000-0005-0000-0000-000027210000}"/>
    <cellStyle name="Обычный 12 3 6 2 3" xfId="8490" xr:uid="{00000000-0005-0000-0000-000028210000}"/>
    <cellStyle name="Обычный 12 3 6 3" xfId="8491" xr:uid="{00000000-0005-0000-0000-000029210000}"/>
    <cellStyle name="Обычный 12 3 6 3 2" xfId="8492" xr:uid="{00000000-0005-0000-0000-00002A210000}"/>
    <cellStyle name="Обычный 12 3 6 3 2 2" xfId="8493" xr:uid="{00000000-0005-0000-0000-00002B210000}"/>
    <cellStyle name="Обычный 12 3 6 3 3" xfId="8494" xr:uid="{00000000-0005-0000-0000-00002C210000}"/>
    <cellStyle name="Обычный 12 3 6 4" xfId="8495" xr:uid="{00000000-0005-0000-0000-00002D210000}"/>
    <cellStyle name="Обычный 12 3 6 4 2" xfId="8496" xr:uid="{00000000-0005-0000-0000-00002E210000}"/>
    <cellStyle name="Обычный 12 3 6 5" xfId="8497" xr:uid="{00000000-0005-0000-0000-00002F210000}"/>
    <cellStyle name="Обычный 12 3 7" xfId="8498" xr:uid="{00000000-0005-0000-0000-000030210000}"/>
    <cellStyle name="Обычный 12 3 7 2" xfId="8499" xr:uid="{00000000-0005-0000-0000-000031210000}"/>
    <cellStyle name="Обычный 12 3 7 2 2" xfId="8500" xr:uid="{00000000-0005-0000-0000-000032210000}"/>
    <cellStyle name="Обычный 12 3 7 2 2 2" xfId="8501" xr:uid="{00000000-0005-0000-0000-000033210000}"/>
    <cellStyle name="Обычный 12 3 7 2 3" xfId="8502" xr:uid="{00000000-0005-0000-0000-000034210000}"/>
    <cellStyle name="Обычный 12 3 7 3" xfId="8503" xr:uid="{00000000-0005-0000-0000-000035210000}"/>
    <cellStyle name="Обычный 12 3 7 3 2" xfId="8504" xr:uid="{00000000-0005-0000-0000-000036210000}"/>
    <cellStyle name="Обычный 12 3 7 4" xfId="8505" xr:uid="{00000000-0005-0000-0000-000037210000}"/>
    <cellStyle name="Обычный 12 3 8" xfId="8506" xr:uid="{00000000-0005-0000-0000-000038210000}"/>
    <cellStyle name="Обычный 12 3 8 2" xfId="8507" xr:uid="{00000000-0005-0000-0000-000039210000}"/>
    <cellStyle name="Обычный 12 3 8 2 2" xfId="8508" xr:uid="{00000000-0005-0000-0000-00003A210000}"/>
    <cellStyle name="Обычный 12 3 8 3" xfId="8509" xr:uid="{00000000-0005-0000-0000-00003B210000}"/>
    <cellStyle name="Обычный 12 3 9" xfId="8510" xr:uid="{00000000-0005-0000-0000-00003C210000}"/>
    <cellStyle name="Обычный 12 3 9 2" xfId="8511" xr:uid="{00000000-0005-0000-0000-00003D210000}"/>
    <cellStyle name="Обычный 12 3 9 2 2" xfId="8512" xr:uid="{00000000-0005-0000-0000-00003E210000}"/>
    <cellStyle name="Обычный 12 3 9 3" xfId="8513" xr:uid="{00000000-0005-0000-0000-00003F210000}"/>
    <cellStyle name="Обычный 12 4" xfId="8514" xr:uid="{00000000-0005-0000-0000-000040210000}"/>
    <cellStyle name="Обычный 12 4 10" xfId="8515" xr:uid="{00000000-0005-0000-0000-000041210000}"/>
    <cellStyle name="Обычный 12 4 2" xfId="8516" xr:uid="{00000000-0005-0000-0000-000042210000}"/>
    <cellStyle name="Обычный 12 4 3" xfId="8517" xr:uid="{00000000-0005-0000-0000-000043210000}"/>
    <cellStyle name="Обычный 12 4 3 2" xfId="8518" xr:uid="{00000000-0005-0000-0000-000044210000}"/>
    <cellStyle name="Обычный 12 4 3 2 2" xfId="8519" xr:uid="{00000000-0005-0000-0000-000045210000}"/>
    <cellStyle name="Обычный 12 4 3 2 2 2" xfId="8520" xr:uid="{00000000-0005-0000-0000-000046210000}"/>
    <cellStyle name="Обычный 12 4 3 2 2 2 2" xfId="8521" xr:uid="{00000000-0005-0000-0000-000047210000}"/>
    <cellStyle name="Обычный 12 4 3 2 2 3" xfId="8522" xr:uid="{00000000-0005-0000-0000-000048210000}"/>
    <cellStyle name="Обычный 12 4 3 2 3" xfId="8523" xr:uid="{00000000-0005-0000-0000-000049210000}"/>
    <cellStyle name="Обычный 12 4 3 2 3 2" xfId="8524" xr:uid="{00000000-0005-0000-0000-00004A210000}"/>
    <cellStyle name="Обычный 12 4 3 2 3 2 2" xfId="8525" xr:uid="{00000000-0005-0000-0000-00004B210000}"/>
    <cellStyle name="Обычный 12 4 3 2 3 3" xfId="8526" xr:uid="{00000000-0005-0000-0000-00004C210000}"/>
    <cellStyle name="Обычный 12 4 3 2 4" xfId="8527" xr:uid="{00000000-0005-0000-0000-00004D210000}"/>
    <cellStyle name="Обычный 12 4 3 2 4 2" xfId="8528" xr:uid="{00000000-0005-0000-0000-00004E210000}"/>
    <cellStyle name="Обычный 12 4 3 2 5" xfId="8529" xr:uid="{00000000-0005-0000-0000-00004F210000}"/>
    <cellStyle name="Обычный 12 4 3 3" xfId="8530" xr:uid="{00000000-0005-0000-0000-000050210000}"/>
    <cellStyle name="Обычный 12 4 3 3 2" xfId="8531" xr:uid="{00000000-0005-0000-0000-000051210000}"/>
    <cellStyle name="Обычный 12 4 3 3 2 2" xfId="8532" xr:uid="{00000000-0005-0000-0000-000052210000}"/>
    <cellStyle name="Обычный 12 4 3 3 2 2 2" xfId="8533" xr:uid="{00000000-0005-0000-0000-000053210000}"/>
    <cellStyle name="Обычный 12 4 3 3 2 3" xfId="8534" xr:uid="{00000000-0005-0000-0000-000054210000}"/>
    <cellStyle name="Обычный 12 4 3 3 3" xfId="8535" xr:uid="{00000000-0005-0000-0000-000055210000}"/>
    <cellStyle name="Обычный 12 4 3 3 3 2" xfId="8536" xr:uid="{00000000-0005-0000-0000-000056210000}"/>
    <cellStyle name="Обычный 12 4 3 3 4" xfId="8537" xr:uid="{00000000-0005-0000-0000-000057210000}"/>
    <cellStyle name="Обычный 12 4 3 4" xfId="8538" xr:uid="{00000000-0005-0000-0000-000058210000}"/>
    <cellStyle name="Обычный 12 4 3 4 2" xfId="8539" xr:uid="{00000000-0005-0000-0000-000059210000}"/>
    <cellStyle name="Обычный 12 4 3 4 2 2" xfId="8540" xr:uid="{00000000-0005-0000-0000-00005A210000}"/>
    <cellStyle name="Обычный 12 4 3 4 3" xfId="8541" xr:uid="{00000000-0005-0000-0000-00005B210000}"/>
    <cellStyle name="Обычный 12 4 3 5" xfId="8542" xr:uid="{00000000-0005-0000-0000-00005C210000}"/>
    <cellStyle name="Обычный 12 4 3 5 2" xfId="8543" xr:uid="{00000000-0005-0000-0000-00005D210000}"/>
    <cellStyle name="Обычный 12 4 3 5 2 2" xfId="8544" xr:uid="{00000000-0005-0000-0000-00005E210000}"/>
    <cellStyle name="Обычный 12 4 3 5 3" xfId="8545" xr:uid="{00000000-0005-0000-0000-00005F210000}"/>
    <cellStyle name="Обычный 12 4 3 6" xfId="8546" xr:uid="{00000000-0005-0000-0000-000060210000}"/>
    <cellStyle name="Обычный 12 4 3 6 2" xfId="8547" xr:uid="{00000000-0005-0000-0000-000061210000}"/>
    <cellStyle name="Обычный 12 4 3 7" xfId="8548" xr:uid="{00000000-0005-0000-0000-000062210000}"/>
    <cellStyle name="Обычный 12 4 4" xfId="8549" xr:uid="{00000000-0005-0000-0000-000063210000}"/>
    <cellStyle name="Обычный 12 4 4 2" xfId="8550" xr:uid="{00000000-0005-0000-0000-000064210000}"/>
    <cellStyle name="Обычный 12 4 4 2 2" xfId="8551" xr:uid="{00000000-0005-0000-0000-000065210000}"/>
    <cellStyle name="Обычный 12 4 4 2 2 2" xfId="8552" xr:uid="{00000000-0005-0000-0000-000066210000}"/>
    <cellStyle name="Обычный 12 4 4 2 3" xfId="8553" xr:uid="{00000000-0005-0000-0000-000067210000}"/>
    <cellStyle name="Обычный 12 4 4 3" xfId="8554" xr:uid="{00000000-0005-0000-0000-000068210000}"/>
    <cellStyle name="Обычный 12 4 4 3 2" xfId="8555" xr:uid="{00000000-0005-0000-0000-000069210000}"/>
    <cellStyle name="Обычный 12 4 4 3 2 2" xfId="8556" xr:uid="{00000000-0005-0000-0000-00006A210000}"/>
    <cellStyle name="Обычный 12 4 4 3 3" xfId="8557" xr:uid="{00000000-0005-0000-0000-00006B210000}"/>
    <cellStyle name="Обычный 12 4 4 4" xfId="8558" xr:uid="{00000000-0005-0000-0000-00006C210000}"/>
    <cellStyle name="Обычный 12 4 4 4 2" xfId="8559" xr:uid="{00000000-0005-0000-0000-00006D210000}"/>
    <cellStyle name="Обычный 12 4 4 5" xfId="8560" xr:uid="{00000000-0005-0000-0000-00006E210000}"/>
    <cellStyle name="Обычный 12 4 5" xfId="8561" xr:uid="{00000000-0005-0000-0000-00006F210000}"/>
    <cellStyle name="Обычный 12 4 5 2" xfId="8562" xr:uid="{00000000-0005-0000-0000-000070210000}"/>
    <cellStyle name="Обычный 12 4 5 2 2" xfId="8563" xr:uid="{00000000-0005-0000-0000-000071210000}"/>
    <cellStyle name="Обычный 12 4 5 2 2 2" xfId="8564" xr:uid="{00000000-0005-0000-0000-000072210000}"/>
    <cellStyle name="Обычный 12 4 5 2 3" xfId="8565" xr:uid="{00000000-0005-0000-0000-000073210000}"/>
    <cellStyle name="Обычный 12 4 5 3" xfId="8566" xr:uid="{00000000-0005-0000-0000-000074210000}"/>
    <cellStyle name="Обычный 12 4 5 3 2" xfId="8567" xr:uid="{00000000-0005-0000-0000-000075210000}"/>
    <cellStyle name="Обычный 12 4 5 4" xfId="8568" xr:uid="{00000000-0005-0000-0000-000076210000}"/>
    <cellStyle name="Обычный 12 4 6" xfId="8569" xr:uid="{00000000-0005-0000-0000-000077210000}"/>
    <cellStyle name="Обычный 12 4 6 2" xfId="8570" xr:uid="{00000000-0005-0000-0000-000078210000}"/>
    <cellStyle name="Обычный 12 4 6 2 2" xfId="8571" xr:uid="{00000000-0005-0000-0000-000079210000}"/>
    <cellStyle name="Обычный 12 4 6 3" xfId="8572" xr:uid="{00000000-0005-0000-0000-00007A210000}"/>
    <cellStyle name="Обычный 12 4 7" xfId="8573" xr:uid="{00000000-0005-0000-0000-00007B210000}"/>
    <cellStyle name="Обычный 12 4 7 2" xfId="8574" xr:uid="{00000000-0005-0000-0000-00007C210000}"/>
    <cellStyle name="Обычный 12 4 7 2 2" xfId="8575" xr:uid="{00000000-0005-0000-0000-00007D210000}"/>
    <cellStyle name="Обычный 12 4 7 3" xfId="8576" xr:uid="{00000000-0005-0000-0000-00007E210000}"/>
    <cellStyle name="Обычный 12 4 8" xfId="8577" xr:uid="{00000000-0005-0000-0000-00007F210000}"/>
    <cellStyle name="Обычный 12 4 9" xfId="8578" xr:uid="{00000000-0005-0000-0000-000080210000}"/>
    <cellStyle name="Обычный 12 4 9 2" xfId="8579" xr:uid="{00000000-0005-0000-0000-000081210000}"/>
    <cellStyle name="Обычный 12 5" xfId="8580" xr:uid="{00000000-0005-0000-0000-000082210000}"/>
    <cellStyle name="Обычный 12 5 2" xfId="8581" xr:uid="{00000000-0005-0000-0000-000083210000}"/>
    <cellStyle name="Обычный 12 5 2 2" xfId="8582" xr:uid="{00000000-0005-0000-0000-000084210000}"/>
    <cellStyle name="Обычный 12 5 2 2 2" xfId="8583" xr:uid="{00000000-0005-0000-0000-000085210000}"/>
    <cellStyle name="Обычный 12 5 2 2 2 2" xfId="8584" xr:uid="{00000000-0005-0000-0000-000086210000}"/>
    <cellStyle name="Обычный 12 5 2 2 2 2 2" xfId="8585" xr:uid="{00000000-0005-0000-0000-000087210000}"/>
    <cellStyle name="Обычный 12 5 2 2 2 3" xfId="8586" xr:uid="{00000000-0005-0000-0000-000088210000}"/>
    <cellStyle name="Обычный 12 5 2 2 3" xfId="8587" xr:uid="{00000000-0005-0000-0000-000089210000}"/>
    <cellStyle name="Обычный 12 5 2 2 3 2" xfId="8588" xr:uid="{00000000-0005-0000-0000-00008A210000}"/>
    <cellStyle name="Обычный 12 5 2 2 3 2 2" xfId="8589" xr:uid="{00000000-0005-0000-0000-00008B210000}"/>
    <cellStyle name="Обычный 12 5 2 2 3 3" xfId="8590" xr:uid="{00000000-0005-0000-0000-00008C210000}"/>
    <cellStyle name="Обычный 12 5 2 2 4" xfId="8591" xr:uid="{00000000-0005-0000-0000-00008D210000}"/>
    <cellStyle name="Обычный 12 5 2 2 4 2" xfId="8592" xr:uid="{00000000-0005-0000-0000-00008E210000}"/>
    <cellStyle name="Обычный 12 5 2 2 5" xfId="8593" xr:uid="{00000000-0005-0000-0000-00008F210000}"/>
    <cellStyle name="Обычный 12 5 2 3" xfId="8594" xr:uid="{00000000-0005-0000-0000-000090210000}"/>
    <cellStyle name="Обычный 12 5 2 3 2" xfId="8595" xr:uid="{00000000-0005-0000-0000-000091210000}"/>
    <cellStyle name="Обычный 12 5 2 3 2 2" xfId="8596" xr:uid="{00000000-0005-0000-0000-000092210000}"/>
    <cellStyle name="Обычный 12 5 2 3 2 2 2" xfId="8597" xr:uid="{00000000-0005-0000-0000-000093210000}"/>
    <cellStyle name="Обычный 12 5 2 3 2 3" xfId="8598" xr:uid="{00000000-0005-0000-0000-000094210000}"/>
    <cellStyle name="Обычный 12 5 2 3 3" xfId="8599" xr:uid="{00000000-0005-0000-0000-000095210000}"/>
    <cellStyle name="Обычный 12 5 2 3 3 2" xfId="8600" xr:uid="{00000000-0005-0000-0000-000096210000}"/>
    <cellStyle name="Обычный 12 5 2 3 4" xfId="8601" xr:uid="{00000000-0005-0000-0000-000097210000}"/>
    <cellStyle name="Обычный 12 5 2 4" xfId="8602" xr:uid="{00000000-0005-0000-0000-000098210000}"/>
    <cellStyle name="Обычный 12 5 2 4 2" xfId="8603" xr:uid="{00000000-0005-0000-0000-000099210000}"/>
    <cellStyle name="Обычный 12 5 2 4 2 2" xfId="8604" xr:uid="{00000000-0005-0000-0000-00009A210000}"/>
    <cellStyle name="Обычный 12 5 2 4 3" xfId="8605" xr:uid="{00000000-0005-0000-0000-00009B210000}"/>
    <cellStyle name="Обычный 12 5 2 5" xfId="8606" xr:uid="{00000000-0005-0000-0000-00009C210000}"/>
    <cellStyle name="Обычный 12 5 2 5 2" xfId="8607" xr:uid="{00000000-0005-0000-0000-00009D210000}"/>
    <cellStyle name="Обычный 12 5 2 5 2 2" xfId="8608" xr:uid="{00000000-0005-0000-0000-00009E210000}"/>
    <cellStyle name="Обычный 12 5 2 5 3" xfId="8609" xr:uid="{00000000-0005-0000-0000-00009F210000}"/>
    <cellStyle name="Обычный 12 5 2 6" xfId="8610" xr:uid="{00000000-0005-0000-0000-0000A0210000}"/>
    <cellStyle name="Обычный 12 5 2 6 2" xfId="8611" xr:uid="{00000000-0005-0000-0000-0000A1210000}"/>
    <cellStyle name="Обычный 12 5 2 7" xfId="8612" xr:uid="{00000000-0005-0000-0000-0000A2210000}"/>
    <cellStyle name="Обычный 12 5 3" xfId="8613" xr:uid="{00000000-0005-0000-0000-0000A3210000}"/>
    <cellStyle name="Обычный 12 5 3 2" xfId="8614" xr:uid="{00000000-0005-0000-0000-0000A4210000}"/>
    <cellStyle name="Обычный 12 5 3 2 2" xfId="8615" xr:uid="{00000000-0005-0000-0000-0000A5210000}"/>
    <cellStyle name="Обычный 12 5 3 2 2 2" xfId="8616" xr:uid="{00000000-0005-0000-0000-0000A6210000}"/>
    <cellStyle name="Обычный 12 5 3 2 3" xfId="8617" xr:uid="{00000000-0005-0000-0000-0000A7210000}"/>
    <cellStyle name="Обычный 12 5 3 3" xfId="8618" xr:uid="{00000000-0005-0000-0000-0000A8210000}"/>
    <cellStyle name="Обычный 12 5 3 3 2" xfId="8619" xr:uid="{00000000-0005-0000-0000-0000A9210000}"/>
    <cellStyle name="Обычный 12 5 3 3 2 2" xfId="8620" xr:uid="{00000000-0005-0000-0000-0000AA210000}"/>
    <cellStyle name="Обычный 12 5 3 3 3" xfId="8621" xr:uid="{00000000-0005-0000-0000-0000AB210000}"/>
    <cellStyle name="Обычный 12 5 3 4" xfId="8622" xr:uid="{00000000-0005-0000-0000-0000AC210000}"/>
    <cellStyle name="Обычный 12 5 3 4 2" xfId="8623" xr:uid="{00000000-0005-0000-0000-0000AD210000}"/>
    <cellStyle name="Обычный 12 5 3 5" xfId="8624" xr:uid="{00000000-0005-0000-0000-0000AE210000}"/>
    <cellStyle name="Обычный 12 5 4" xfId="8625" xr:uid="{00000000-0005-0000-0000-0000AF210000}"/>
    <cellStyle name="Обычный 12 5 4 2" xfId="8626" xr:uid="{00000000-0005-0000-0000-0000B0210000}"/>
    <cellStyle name="Обычный 12 5 4 2 2" xfId="8627" xr:uid="{00000000-0005-0000-0000-0000B1210000}"/>
    <cellStyle name="Обычный 12 5 4 2 2 2" xfId="8628" xr:uid="{00000000-0005-0000-0000-0000B2210000}"/>
    <cellStyle name="Обычный 12 5 4 2 3" xfId="8629" xr:uid="{00000000-0005-0000-0000-0000B3210000}"/>
    <cellStyle name="Обычный 12 5 4 3" xfId="8630" xr:uid="{00000000-0005-0000-0000-0000B4210000}"/>
    <cellStyle name="Обычный 12 5 4 3 2" xfId="8631" xr:uid="{00000000-0005-0000-0000-0000B5210000}"/>
    <cellStyle name="Обычный 12 5 4 4" xfId="8632" xr:uid="{00000000-0005-0000-0000-0000B6210000}"/>
    <cellStyle name="Обычный 12 5 5" xfId="8633" xr:uid="{00000000-0005-0000-0000-0000B7210000}"/>
    <cellStyle name="Обычный 12 5 5 2" xfId="8634" xr:uid="{00000000-0005-0000-0000-0000B8210000}"/>
    <cellStyle name="Обычный 12 5 5 2 2" xfId="8635" xr:uid="{00000000-0005-0000-0000-0000B9210000}"/>
    <cellStyle name="Обычный 12 5 5 3" xfId="8636" xr:uid="{00000000-0005-0000-0000-0000BA210000}"/>
    <cellStyle name="Обычный 12 5 6" xfId="8637" xr:uid="{00000000-0005-0000-0000-0000BB210000}"/>
    <cellStyle name="Обычный 12 5 6 2" xfId="8638" xr:uid="{00000000-0005-0000-0000-0000BC210000}"/>
    <cellStyle name="Обычный 12 5 6 2 2" xfId="8639" xr:uid="{00000000-0005-0000-0000-0000BD210000}"/>
    <cellStyle name="Обычный 12 5 6 3" xfId="8640" xr:uid="{00000000-0005-0000-0000-0000BE210000}"/>
    <cellStyle name="Обычный 12 5 7" xfId="8641" xr:uid="{00000000-0005-0000-0000-0000BF210000}"/>
    <cellStyle name="Обычный 12 5 8" xfId="8642" xr:uid="{00000000-0005-0000-0000-0000C0210000}"/>
    <cellStyle name="Обычный 12 5 8 2" xfId="8643" xr:uid="{00000000-0005-0000-0000-0000C1210000}"/>
    <cellStyle name="Обычный 12 5 9" xfId="8644" xr:uid="{00000000-0005-0000-0000-0000C2210000}"/>
    <cellStyle name="Обычный 12 6" xfId="8645" xr:uid="{00000000-0005-0000-0000-0000C3210000}"/>
    <cellStyle name="Обычный 12 6 2" xfId="8646" xr:uid="{00000000-0005-0000-0000-0000C4210000}"/>
    <cellStyle name="Обычный 12 6 2 2" xfId="8647" xr:uid="{00000000-0005-0000-0000-0000C5210000}"/>
    <cellStyle name="Обычный 12 6 2 3" xfId="8648" xr:uid="{00000000-0005-0000-0000-0000C6210000}"/>
    <cellStyle name="Обычный 12 6 2 3 2" xfId="8649" xr:uid="{00000000-0005-0000-0000-0000C7210000}"/>
    <cellStyle name="Обычный 12 6 2 3 2 2" xfId="8650" xr:uid="{00000000-0005-0000-0000-0000C8210000}"/>
    <cellStyle name="Обычный 12 6 2 3 3" xfId="8651" xr:uid="{00000000-0005-0000-0000-0000C9210000}"/>
    <cellStyle name="Обычный 12 6 2 4" xfId="8652" xr:uid="{00000000-0005-0000-0000-0000CA210000}"/>
    <cellStyle name="Обычный 12 6 2 4 2" xfId="8653" xr:uid="{00000000-0005-0000-0000-0000CB210000}"/>
    <cellStyle name="Обычный 12 6 2 5" xfId="8654" xr:uid="{00000000-0005-0000-0000-0000CC210000}"/>
    <cellStyle name="Обычный 12 6 3" xfId="8655" xr:uid="{00000000-0005-0000-0000-0000CD210000}"/>
    <cellStyle name="Обычный 12 6 3 2" xfId="8656" xr:uid="{00000000-0005-0000-0000-0000CE210000}"/>
    <cellStyle name="Обычный 12 6 3 2 2" xfId="8657" xr:uid="{00000000-0005-0000-0000-0000CF210000}"/>
    <cellStyle name="Обычный 12 6 3 2 2 2" xfId="8658" xr:uid="{00000000-0005-0000-0000-0000D0210000}"/>
    <cellStyle name="Обычный 12 6 3 2 3" xfId="8659" xr:uid="{00000000-0005-0000-0000-0000D1210000}"/>
    <cellStyle name="Обычный 12 6 3 3" xfId="8660" xr:uid="{00000000-0005-0000-0000-0000D2210000}"/>
    <cellStyle name="Обычный 12 6 3 3 2" xfId="8661" xr:uid="{00000000-0005-0000-0000-0000D3210000}"/>
    <cellStyle name="Обычный 12 6 3 4" xfId="8662" xr:uid="{00000000-0005-0000-0000-0000D4210000}"/>
    <cellStyle name="Обычный 12 6 4" xfId="8663" xr:uid="{00000000-0005-0000-0000-0000D5210000}"/>
    <cellStyle name="Обычный 12 6 4 2" xfId="8664" xr:uid="{00000000-0005-0000-0000-0000D6210000}"/>
    <cellStyle name="Обычный 12 6 4 2 2" xfId="8665" xr:uid="{00000000-0005-0000-0000-0000D7210000}"/>
    <cellStyle name="Обычный 12 6 4 3" xfId="8666" xr:uid="{00000000-0005-0000-0000-0000D8210000}"/>
    <cellStyle name="Обычный 12 6 5" xfId="8667" xr:uid="{00000000-0005-0000-0000-0000D9210000}"/>
    <cellStyle name="Обычный 12 6 5 2" xfId="8668" xr:uid="{00000000-0005-0000-0000-0000DA210000}"/>
    <cellStyle name="Обычный 12 6 5 2 2" xfId="8669" xr:uid="{00000000-0005-0000-0000-0000DB210000}"/>
    <cellStyle name="Обычный 12 6 5 3" xfId="8670" xr:uid="{00000000-0005-0000-0000-0000DC210000}"/>
    <cellStyle name="Обычный 12 6 6" xfId="8671" xr:uid="{00000000-0005-0000-0000-0000DD210000}"/>
    <cellStyle name="Обычный 12 6 6 2" xfId="8672" xr:uid="{00000000-0005-0000-0000-0000DE210000}"/>
    <cellStyle name="Обычный 12 6 7" xfId="8673" xr:uid="{00000000-0005-0000-0000-0000DF210000}"/>
    <cellStyle name="Обычный 12 7" xfId="8674" xr:uid="{00000000-0005-0000-0000-0000E0210000}"/>
    <cellStyle name="Обычный 12 7 2" xfId="8675" xr:uid="{00000000-0005-0000-0000-0000E1210000}"/>
    <cellStyle name="Обычный 12 7 2 2" xfId="8676" xr:uid="{00000000-0005-0000-0000-0000E2210000}"/>
    <cellStyle name="Обычный 12 7 2 2 2" xfId="8677" xr:uid="{00000000-0005-0000-0000-0000E3210000}"/>
    <cellStyle name="Обычный 12 7 2 3" xfId="8678" xr:uid="{00000000-0005-0000-0000-0000E4210000}"/>
    <cellStyle name="Обычный 12 7 3" xfId="8679" xr:uid="{00000000-0005-0000-0000-0000E5210000}"/>
    <cellStyle name="Обычный 12 7 3 2" xfId="8680" xr:uid="{00000000-0005-0000-0000-0000E6210000}"/>
    <cellStyle name="Обычный 12 7 3 2 2" xfId="8681" xr:uid="{00000000-0005-0000-0000-0000E7210000}"/>
    <cellStyle name="Обычный 12 7 3 3" xfId="8682" xr:uid="{00000000-0005-0000-0000-0000E8210000}"/>
    <cellStyle name="Обычный 12 7 4" xfId="8683" xr:uid="{00000000-0005-0000-0000-0000E9210000}"/>
    <cellStyle name="Обычный 12 7 4 2" xfId="8684" xr:uid="{00000000-0005-0000-0000-0000EA210000}"/>
    <cellStyle name="Обычный 12 7 5" xfId="8685" xr:uid="{00000000-0005-0000-0000-0000EB210000}"/>
    <cellStyle name="Обычный 12 8" xfId="8686" xr:uid="{00000000-0005-0000-0000-0000EC210000}"/>
    <cellStyle name="Обычный 12 8 2" xfId="8687" xr:uid="{00000000-0005-0000-0000-0000ED210000}"/>
    <cellStyle name="Обычный 12 8 2 2" xfId="8688" xr:uid="{00000000-0005-0000-0000-0000EE210000}"/>
    <cellStyle name="Обычный 12 8 2 2 2" xfId="8689" xr:uid="{00000000-0005-0000-0000-0000EF210000}"/>
    <cellStyle name="Обычный 12 8 2 3" xfId="8690" xr:uid="{00000000-0005-0000-0000-0000F0210000}"/>
    <cellStyle name="Обычный 12 8 3" xfId="8691" xr:uid="{00000000-0005-0000-0000-0000F1210000}"/>
    <cellStyle name="Обычный 12 8 3 2" xfId="8692" xr:uid="{00000000-0005-0000-0000-0000F2210000}"/>
    <cellStyle name="Обычный 12 8 4" xfId="8693" xr:uid="{00000000-0005-0000-0000-0000F3210000}"/>
    <cellStyle name="Обычный 12 9" xfId="8694" xr:uid="{00000000-0005-0000-0000-0000F4210000}"/>
    <cellStyle name="Обычный 12 9 2" xfId="8695" xr:uid="{00000000-0005-0000-0000-0000F5210000}"/>
    <cellStyle name="Обычный 12 9 2 2" xfId="8696" xr:uid="{00000000-0005-0000-0000-0000F6210000}"/>
    <cellStyle name="Обычный 12 9 3" xfId="8697" xr:uid="{00000000-0005-0000-0000-0000F7210000}"/>
    <cellStyle name="Обычный 12_замерная" xfId="8698" xr:uid="{00000000-0005-0000-0000-0000F8210000}"/>
    <cellStyle name="Обычный 120" xfId="8699" xr:uid="{00000000-0005-0000-0000-0000F9210000}"/>
    <cellStyle name="Обычный 120 2" xfId="8700" xr:uid="{00000000-0005-0000-0000-0000FA210000}"/>
    <cellStyle name="Обычный 120 2 2" xfId="8701" xr:uid="{00000000-0005-0000-0000-0000FB210000}"/>
    <cellStyle name="Обычный 120 2 2 2" xfId="8702" xr:uid="{00000000-0005-0000-0000-0000FC210000}"/>
    <cellStyle name="Обычный 120 2 2 2 2" xfId="8703" xr:uid="{00000000-0005-0000-0000-0000FD210000}"/>
    <cellStyle name="Обычный 120 2 2 2 2 2" xfId="8704" xr:uid="{00000000-0005-0000-0000-0000FE210000}"/>
    <cellStyle name="Обычный 120 2 2 2 3" xfId="8705" xr:uid="{00000000-0005-0000-0000-0000FF210000}"/>
    <cellStyle name="Обычный 120 2 2 3" xfId="8706" xr:uid="{00000000-0005-0000-0000-000000220000}"/>
    <cellStyle name="Обычный 120 2 2 3 2" xfId="8707" xr:uid="{00000000-0005-0000-0000-000001220000}"/>
    <cellStyle name="Обычный 120 2 2 4" xfId="8708" xr:uid="{00000000-0005-0000-0000-000002220000}"/>
    <cellStyle name="Обычный 120 2 3" xfId="8709" xr:uid="{00000000-0005-0000-0000-000003220000}"/>
    <cellStyle name="Обычный 120 2 3 2" xfId="8710" xr:uid="{00000000-0005-0000-0000-000004220000}"/>
    <cellStyle name="Обычный 120 2 3 2 2" xfId="8711" xr:uid="{00000000-0005-0000-0000-000005220000}"/>
    <cellStyle name="Обычный 120 2 3 3" xfId="8712" xr:uid="{00000000-0005-0000-0000-000006220000}"/>
    <cellStyle name="Обычный 120 2 4" xfId="8713" xr:uid="{00000000-0005-0000-0000-000007220000}"/>
    <cellStyle name="Обычный 120 2 4 2" xfId="8714" xr:uid="{00000000-0005-0000-0000-000008220000}"/>
    <cellStyle name="Обычный 120 2 4 2 2" xfId="8715" xr:uid="{00000000-0005-0000-0000-000009220000}"/>
    <cellStyle name="Обычный 120 2 4 3" xfId="8716" xr:uid="{00000000-0005-0000-0000-00000A220000}"/>
    <cellStyle name="Обычный 120 2 5" xfId="8717" xr:uid="{00000000-0005-0000-0000-00000B220000}"/>
    <cellStyle name="Обычный 120 2 5 2" xfId="8718" xr:uid="{00000000-0005-0000-0000-00000C220000}"/>
    <cellStyle name="Обычный 120 2 6" xfId="8719" xr:uid="{00000000-0005-0000-0000-00000D220000}"/>
    <cellStyle name="Обычный 120 3" xfId="8720" xr:uid="{00000000-0005-0000-0000-00000E220000}"/>
    <cellStyle name="Обычный 120 3 2" xfId="8721" xr:uid="{00000000-0005-0000-0000-00000F220000}"/>
    <cellStyle name="Обычный 120 3 2 2" xfId="8722" xr:uid="{00000000-0005-0000-0000-000010220000}"/>
    <cellStyle name="Обычный 120 3 2 2 2" xfId="8723" xr:uid="{00000000-0005-0000-0000-000011220000}"/>
    <cellStyle name="Обычный 120 3 2 3" xfId="8724" xr:uid="{00000000-0005-0000-0000-000012220000}"/>
    <cellStyle name="Обычный 120 3 3" xfId="8725" xr:uid="{00000000-0005-0000-0000-000013220000}"/>
    <cellStyle name="Обычный 120 3 3 2" xfId="8726" xr:uid="{00000000-0005-0000-0000-000014220000}"/>
    <cellStyle name="Обычный 120 3 4" xfId="8727" xr:uid="{00000000-0005-0000-0000-000015220000}"/>
    <cellStyle name="Обычный 120 4" xfId="8728" xr:uid="{00000000-0005-0000-0000-000016220000}"/>
    <cellStyle name="Обычный 120 4 2" xfId="8729" xr:uid="{00000000-0005-0000-0000-000017220000}"/>
    <cellStyle name="Обычный 120 4 2 2" xfId="8730" xr:uid="{00000000-0005-0000-0000-000018220000}"/>
    <cellStyle name="Обычный 120 4 3" xfId="8731" xr:uid="{00000000-0005-0000-0000-000019220000}"/>
    <cellStyle name="Обычный 120 5" xfId="8732" xr:uid="{00000000-0005-0000-0000-00001A220000}"/>
    <cellStyle name="Обычный 120 5 2" xfId="8733" xr:uid="{00000000-0005-0000-0000-00001B220000}"/>
    <cellStyle name="Обычный 120 5 2 2" xfId="8734" xr:uid="{00000000-0005-0000-0000-00001C220000}"/>
    <cellStyle name="Обычный 120 5 3" xfId="8735" xr:uid="{00000000-0005-0000-0000-00001D220000}"/>
    <cellStyle name="Обычный 120 6" xfId="8736" xr:uid="{00000000-0005-0000-0000-00001E220000}"/>
    <cellStyle name="Обычный 120 6 2" xfId="8737" xr:uid="{00000000-0005-0000-0000-00001F220000}"/>
    <cellStyle name="Обычный 120 7" xfId="8738" xr:uid="{00000000-0005-0000-0000-000020220000}"/>
    <cellStyle name="Обычный 121" xfId="8739" xr:uid="{00000000-0005-0000-0000-000021220000}"/>
    <cellStyle name="Обычный 122" xfId="8740" xr:uid="{00000000-0005-0000-0000-000022220000}"/>
    <cellStyle name="Обычный 122 2" xfId="8741" xr:uid="{00000000-0005-0000-0000-000023220000}"/>
    <cellStyle name="Обычный 122 2 2" xfId="8742" xr:uid="{00000000-0005-0000-0000-000024220000}"/>
    <cellStyle name="Обычный 122 2 2 2" xfId="8743" xr:uid="{00000000-0005-0000-0000-000025220000}"/>
    <cellStyle name="Обычный 122 2 2 2 2" xfId="8744" xr:uid="{00000000-0005-0000-0000-000026220000}"/>
    <cellStyle name="Обычный 122 2 2 2 2 2" xfId="8745" xr:uid="{00000000-0005-0000-0000-000027220000}"/>
    <cellStyle name="Обычный 122 2 2 2 3" xfId="8746" xr:uid="{00000000-0005-0000-0000-000028220000}"/>
    <cellStyle name="Обычный 122 2 2 3" xfId="8747" xr:uid="{00000000-0005-0000-0000-000029220000}"/>
    <cellStyle name="Обычный 122 2 2 3 2" xfId="8748" xr:uid="{00000000-0005-0000-0000-00002A220000}"/>
    <cellStyle name="Обычный 122 2 2 4" xfId="8749" xr:uid="{00000000-0005-0000-0000-00002B220000}"/>
    <cellStyle name="Обычный 122 2 3" xfId="8750" xr:uid="{00000000-0005-0000-0000-00002C220000}"/>
    <cellStyle name="Обычный 122 2 3 2" xfId="8751" xr:uid="{00000000-0005-0000-0000-00002D220000}"/>
    <cellStyle name="Обычный 122 2 3 2 2" xfId="8752" xr:uid="{00000000-0005-0000-0000-00002E220000}"/>
    <cellStyle name="Обычный 122 2 3 3" xfId="8753" xr:uid="{00000000-0005-0000-0000-00002F220000}"/>
    <cellStyle name="Обычный 122 2 4" xfId="8754" xr:uid="{00000000-0005-0000-0000-000030220000}"/>
    <cellStyle name="Обычный 122 2 4 2" xfId="8755" xr:uid="{00000000-0005-0000-0000-000031220000}"/>
    <cellStyle name="Обычный 122 2 4 2 2" xfId="8756" xr:uid="{00000000-0005-0000-0000-000032220000}"/>
    <cellStyle name="Обычный 122 2 4 3" xfId="8757" xr:uid="{00000000-0005-0000-0000-000033220000}"/>
    <cellStyle name="Обычный 122 2 5" xfId="8758" xr:uid="{00000000-0005-0000-0000-000034220000}"/>
    <cellStyle name="Обычный 122 2 5 2" xfId="8759" xr:uid="{00000000-0005-0000-0000-000035220000}"/>
    <cellStyle name="Обычный 122 2 6" xfId="8760" xr:uid="{00000000-0005-0000-0000-000036220000}"/>
    <cellStyle name="Обычный 122 3" xfId="8761" xr:uid="{00000000-0005-0000-0000-000037220000}"/>
    <cellStyle name="Обычный 122 3 2" xfId="8762" xr:uid="{00000000-0005-0000-0000-000038220000}"/>
    <cellStyle name="Обычный 122 3 2 2" xfId="8763" xr:uid="{00000000-0005-0000-0000-000039220000}"/>
    <cellStyle name="Обычный 122 3 2 2 2" xfId="8764" xr:uid="{00000000-0005-0000-0000-00003A220000}"/>
    <cellStyle name="Обычный 122 3 2 3" xfId="8765" xr:uid="{00000000-0005-0000-0000-00003B220000}"/>
    <cellStyle name="Обычный 122 3 3" xfId="8766" xr:uid="{00000000-0005-0000-0000-00003C220000}"/>
    <cellStyle name="Обычный 122 3 3 2" xfId="8767" xr:uid="{00000000-0005-0000-0000-00003D220000}"/>
    <cellStyle name="Обычный 122 3 4" xfId="8768" xr:uid="{00000000-0005-0000-0000-00003E220000}"/>
    <cellStyle name="Обычный 122 4" xfId="8769" xr:uid="{00000000-0005-0000-0000-00003F220000}"/>
    <cellStyle name="Обычный 122 4 2" xfId="8770" xr:uid="{00000000-0005-0000-0000-000040220000}"/>
    <cellStyle name="Обычный 122 4 2 2" xfId="8771" xr:uid="{00000000-0005-0000-0000-000041220000}"/>
    <cellStyle name="Обычный 122 4 3" xfId="8772" xr:uid="{00000000-0005-0000-0000-000042220000}"/>
    <cellStyle name="Обычный 122 5" xfId="8773" xr:uid="{00000000-0005-0000-0000-000043220000}"/>
    <cellStyle name="Обычный 122 5 2" xfId="8774" xr:uid="{00000000-0005-0000-0000-000044220000}"/>
    <cellStyle name="Обычный 122 5 2 2" xfId="8775" xr:uid="{00000000-0005-0000-0000-000045220000}"/>
    <cellStyle name="Обычный 122 5 3" xfId="8776" xr:uid="{00000000-0005-0000-0000-000046220000}"/>
    <cellStyle name="Обычный 122 6" xfId="8777" xr:uid="{00000000-0005-0000-0000-000047220000}"/>
    <cellStyle name="Обычный 122 6 2" xfId="8778" xr:uid="{00000000-0005-0000-0000-000048220000}"/>
    <cellStyle name="Обычный 122 7" xfId="8779" xr:uid="{00000000-0005-0000-0000-000049220000}"/>
    <cellStyle name="Обычный 123" xfId="8780" xr:uid="{00000000-0005-0000-0000-00004A220000}"/>
    <cellStyle name="Обычный 123 2" xfId="8781" xr:uid="{00000000-0005-0000-0000-00004B220000}"/>
    <cellStyle name="Обычный 124" xfId="8782" xr:uid="{00000000-0005-0000-0000-00004C220000}"/>
    <cellStyle name="Обычный 124 2" xfId="8783" xr:uid="{00000000-0005-0000-0000-00004D220000}"/>
    <cellStyle name="Обычный 124 2 2" xfId="8784" xr:uid="{00000000-0005-0000-0000-00004E220000}"/>
    <cellStyle name="Обычный 124 2 2 2" xfId="8785" xr:uid="{00000000-0005-0000-0000-00004F220000}"/>
    <cellStyle name="Обычный 124 2 2 2 2" xfId="8786" xr:uid="{00000000-0005-0000-0000-000050220000}"/>
    <cellStyle name="Обычный 124 2 2 2 2 2" xfId="8787" xr:uid="{00000000-0005-0000-0000-000051220000}"/>
    <cellStyle name="Обычный 124 2 2 2 3" xfId="8788" xr:uid="{00000000-0005-0000-0000-000052220000}"/>
    <cellStyle name="Обычный 124 2 2 3" xfId="8789" xr:uid="{00000000-0005-0000-0000-000053220000}"/>
    <cellStyle name="Обычный 124 2 2 3 2" xfId="8790" xr:uid="{00000000-0005-0000-0000-000054220000}"/>
    <cellStyle name="Обычный 124 2 2 4" xfId="8791" xr:uid="{00000000-0005-0000-0000-000055220000}"/>
    <cellStyle name="Обычный 124 2 3" xfId="8792" xr:uid="{00000000-0005-0000-0000-000056220000}"/>
    <cellStyle name="Обычный 124 2 3 2" xfId="8793" xr:uid="{00000000-0005-0000-0000-000057220000}"/>
    <cellStyle name="Обычный 124 2 3 2 2" xfId="8794" xr:uid="{00000000-0005-0000-0000-000058220000}"/>
    <cellStyle name="Обычный 124 2 3 3" xfId="8795" xr:uid="{00000000-0005-0000-0000-000059220000}"/>
    <cellStyle name="Обычный 124 2 4" xfId="8796" xr:uid="{00000000-0005-0000-0000-00005A220000}"/>
    <cellStyle name="Обычный 124 2 4 2" xfId="8797" xr:uid="{00000000-0005-0000-0000-00005B220000}"/>
    <cellStyle name="Обычный 124 2 4 2 2" xfId="8798" xr:uid="{00000000-0005-0000-0000-00005C220000}"/>
    <cellStyle name="Обычный 124 2 4 3" xfId="8799" xr:uid="{00000000-0005-0000-0000-00005D220000}"/>
    <cellStyle name="Обычный 124 2 5" xfId="8800" xr:uid="{00000000-0005-0000-0000-00005E220000}"/>
    <cellStyle name="Обычный 124 2 5 2" xfId="8801" xr:uid="{00000000-0005-0000-0000-00005F220000}"/>
    <cellStyle name="Обычный 124 2 6" xfId="8802" xr:uid="{00000000-0005-0000-0000-000060220000}"/>
    <cellStyle name="Обычный 124 3" xfId="8803" xr:uid="{00000000-0005-0000-0000-000061220000}"/>
    <cellStyle name="Обычный 124 3 2" xfId="8804" xr:uid="{00000000-0005-0000-0000-000062220000}"/>
    <cellStyle name="Обычный 124 3 2 2" xfId="8805" xr:uid="{00000000-0005-0000-0000-000063220000}"/>
    <cellStyle name="Обычный 124 3 2 2 2" xfId="8806" xr:uid="{00000000-0005-0000-0000-000064220000}"/>
    <cellStyle name="Обычный 124 3 2 3" xfId="8807" xr:uid="{00000000-0005-0000-0000-000065220000}"/>
    <cellStyle name="Обычный 124 3 3" xfId="8808" xr:uid="{00000000-0005-0000-0000-000066220000}"/>
    <cellStyle name="Обычный 124 3 3 2" xfId="8809" xr:uid="{00000000-0005-0000-0000-000067220000}"/>
    <cellStyle name="Обычный 124 3 4" xfId="8810" xr:uid="{00000000-0005-0000-0000-000068220000}"/>
    <cellStyle name="Обычный 124 4" xfId="8811" xr:uid="{00000000-0005-0000-0000-000069220000}"/>
    <cellStyle name="Обычный 124 4 2" xfId="8812" xr:uid="{00000000-0005-0000-0000-00006A220000}"/>
    <cellStyle name="Обычный 124 4 2 2" xfId="8813" xr:uid="{00000000-0005-0000-0000-00006B220000}"/>
    <cellStyle name="Обычный 124 4 3" xfId="8814" xr:uid="{00000000-0005-0000-0000-00006C220000}"/>
    <cellStyle name="Обычный 124 5" xfId="8815" xr:uid="{00000000-0005-0000-0000-00006D220000}"/>
    <cellStyle name="Обычный 124 5 2" xfId="8816" xr:uid="{00000000-0005-0000-0000-00006E220000}"/>
    <cellStyle name="Обычный 124 5 2 2" xfId="8817" xr:uid="{00000000-0005-0000-0000-00006F220000}"/>
    <cellStyle name="Обычный 124 5 3" xfId="8818" xr:uid="{00000000-0005-0000-0000-000070220000}"/>
    <cellStyle name="Обычный 124 6" xfId="8819" xr:uid="{00000000-0005-0000-0000-000071220000}"/>
    <cellStyle name="Обычный 124 6 2" xfId="8820" xr:uid="{00000000-0005-0000-0000-000072220000}"/>
    <cellStyle name="Обычный 124 7" xfId="8821" xr:uid="{00000000-0005-0000-0000-000073220000}"/>
    <cellStyle name="Обычный 125" xfId="8822" xr:uid="{00000000-0005-0000-0000-000074220000}"/>
    <cellStyle name="Обычный 125 2" xfId="8823" xr:uid="{00000000-0005-0000-0000-000075220000}"/>
    <cellStyle name="Обычный 125 2 2" xfId="8824" xr:uid="{00000000-0005-0000-0000-000076220000}"/>
    <cellStyle name="Обычный 125 2 2 2" xfId="8825" xr:uid="{00000000-0005-0000-0000-000077220000}"/>
    <cellStyle name="Обычный 125 2 2 2 2" xfId="8826" xr:uid="{00000000-0005-0000-0000-000078220000}"/>
    <cellStyle name="Обычный 125 2 2 2 2 2" xfId="8827" xr:uid="{00000000-0005-0000-0000-000079220000}"/>
    <cellStyle name="Обычный 125 2 2 2 3" xfId="8828" xr:uid="{00000000-0005-0000-0000-00007A220000}"/>
    <cellStyle name="Обычный 125 2 2 3" xfId="8829" xr:uid="{00000000-0005-0000-0000-00007B220000}"/>
    <cellStyle name="Обычный 125 2 2 3 2" xfId="8830" xr:uid="{00000000-0005-0000-0000-00007C220000}"/>
    <cellStyle name="Обычный 125 2 2 4" xfId="8831" xr:uid="{00000000-0005-0000-0000-00007D220000}"/>
    <cellStyle name="Обычный 125 2 3" xfId="8832" xr:uid="{00000000-0005-0000-0000-00007E220000}"/>
    <cellStyle name="Обычный 125 2 3 2" xfId="8833" xr:uid="{00000000-0005-0000-0000-00007F220000}"/>
    <cellStyle name="Обычный 125 2 3 2 2" xfId="8834" xr:uid="{00000000-0005-0000-0000-000080220000}"/>
    <cellStyle name="Обычный 125 2 3 3" xfId="8835" xr:uid="{00000000-0005-0000-0000-000081220000}"/>
    <cellStyle name="Обычный 125 2 4" xfId="8836" xr:uid="{00000000-0005-0000-0000-000082220000}"/>
    <cellStyle name="Обычный 125 2 4 2" xfId="8837" xr:uid="{00000000-0005-0000-0000-000083220000}"/>
    <cellStyle name="Обычный 125 2 4 2 2" xfId="8838" xr:uid="{00000000-0005-0000-0000-000084220000}"/>
    <cellStyle name="Обычный 125 2 4 3" xfId="8839" xr:uid="{00000000-0005-0000-0000-000085220000}"/>
    <cellStyle name="Обычный 125 2 5" xfId="8840" xr:uid="{00000000-0005-0000-0000-000086220000}"/>
    <cellStyle name="Обычный 125 2 5 2" xfId="8841" xr:uid="{00000000-0005-0000-0000-000087220000}"/>
    <cellStyle name="Обычный 125 2 6" xfId="8842" xr:uid="{00000000-0005-0000-0000-000088220000}"/>
    <cellStyle name="Обычный 125 3" xfId="8843" xr:uid="{00000000-0005-0000-0000-000089220000}"/>
    <cellStyle name="Обычный 125 3 2" xfId="8844" xr:uid="{00000000-0005-0000-0000-00008A220000}"/>
    <cellStyle name="Обычный 125 3 2 2" xfId="8845" xr:uid="{00000000-0005-0000-0000-00008B220000}"/>
    <cellStyle name="Обычный 125 3 2 2 2" xfId="8846" xr:uid="{00000000-0005-0000-0000-00008C220000}"/>
    <cellStyle name="Обычный 125 3 2 3" xfId="8847" xr:uid="{00000000-0005-0000-0000-00008D220000}"/>
    <cellStyle name="Обычный 125 3 3" xfId="8848" xr:uid="{00000000-0005-0000-0000-00008E220000}"/>
    <cellStyle name="Обычный 125 3 3 2" xfId="8849" xr:uid="{00000000-0005-0000-0000-00008F220000}"/>
    <cellStyle name="Обычный 125 3 4" xfId="8850" xr:uid="{00000000-0005-0000-0000-000090220000}"/>
    <cellStyle name="Обычный 125 4" xfId="8851" xr:uid="{00000000-0005-0000-0000-000091220000}"/>
    <cellStyle name="Обычный 125 4 2" xfId="8852" xr:uid="{00000000-0005-0000-0000-000092220000}"/>
    <cellStyle name="Обычный 125 4 2 2" xfId="8853" xr:uid="{00000000-0005-0000-0000-000093220000}"/>
    <cellStyle name="Обычный 125 4 3" xfId="8854" xr:uid="{00000000-0005-0000-0000-000094220000}"/>
    <cellStyle name="Обычный 125 5" xfId="8855" xr:uid="{00000000-0005-0000-0000-000095220000}"/>
    <cellStyle name="Обычный 125 5 2" xfId="8856" xr:uid="{00000000-0005-0000-0000-000096220000}"/>
    <cellStyle name="Обычный 125 5 2 2" xfId="8857" xr:uid="{00000000-0005-0000-0000-000097220000}"/>
    <cellStyle name="Обычный 125 5 3" xfId="8858" xr:uid="{00000000-0005-0000-0000-000098220000}"/>
    <cellStyle name="Обычный 125 6" xfId="8859" xr:uid="{00000000-0005-0000-0000-000099220000}"/>
    <cellStyle name="Обычный 125 6 2" xfId="8860" xr:uid="{00000000-0005-0000-0000-00009A220000}"/>
    <cellStyle name="Обычный 125 7" xfId="8861" xr:uid="{00000000-0005-0000-0000-00009B220000}"/>
    <cellStyle name="Обычный 126" xfId="8862" xr:uid="{00000000-0005-0000-0000-00009C220000}"/>
    <cellStyle name="Обычный 126 2" xfId="8863" xr:uid="{00000000-0005-0000-0000-00009D220000}"/>
    <cellStyle name="Обычный 126 2 2" xfId="8864" xr:uid="{00000000-0005-0000-0000-00009E220000}"/>
    <cellStyle name="Обычный 126 2 2 2" xfId="8865" xr:uid="{00000000-0005-0000-0000-00009F220000}"/>
    <cellStyle name="Обычный 126 2 2 2 2" xfId="8866" xr:uid="{00000000-0005-0000-0000-0000A0220000}"/>
    <cellStyle name="Обычный 126 2 2 2 2 2" xfId="8867" xr:uid="{00000000-0005-0000-0000-0000A1220000}"/>
    <cellStyle name="Обычный 126 2 2 2 3" xfId="8868" xr:uid="{00000000-0005-0000-0000-0000A2220000}"/>
    <cellStyle name="Обычный 126 2 2 3" xfId="8869" xr:uid="{00000000-0005-0000-0000-0000A3220000}"/>
    <cellStyle name="Обычный 126 2 2 3 2" xfId="8870" xr:uid="{00000000-0005-0000-0000-0000A4220000}"/>
    <cellStyle name="Обычный 126 2 2 4" xfId="8871" xr:uid="{00000000-0005-0000-0000-0000A5220000}"/>
    <cellStyle name="Обычный 126 2 3" xfId="8872" xr:uid="{00000000-0005-0000-0000-0000A6220000}"/>
    <cellStyle name="Обычный 126 2 3 2" xfId="8873" xr:uid="{00000000-0005-0000-0000-0000A7220000}"/>
    <cellStyle name="Обычный 126 2 3 2 2" xfId="8874" xr:uid="{00000000-0005-0000-0000-0000A8220000}"/>
    <cellStyle name="Обычный 126 2 3 3" xfId="8875" xr:uid="{00000000-0005-0000-0000-0000A9220000}"/>
    <cellStyle name="Обычный 126 2 4" xfId="8876" xr:uid="{00000000-0005-0000-0000-0000AA220000}"/>
    <cellStyle name="Обычный 126 2 4 2" xfId="8877" xr:uid="{00000000-0005-0000-0000-0000AB220000}"/>
    <cellStyle name="Обычный 126 2 4 2 2" xfId="8878" xr:uid="{00000000-0005-0000-0000-0000AC220000}"/>
    <cellStyle name="Обычный 126 2 4 3" xfId="8879" xr:uid="{00000000-0005-0000-0000-0000AD220000}"/>
    <cellStyle name="Обычный 126 2 5" xfId="8880" xr:uid="{00000000-0005-0000-0000-0000AE220000}"/>
    <cellStyle name="Обычный 126 2 5 2" xfId="8881" xr:uid="{00000000-0005-0000-0000-0000AF220000}"/>
    <cellStyle name="Обычный 126 2 6" xfId="8882" xr:uid="{00000000-0005-0000-0000-0000B0220000}"/>
    <cellStyle name="Обычный 126 3" xfId="8883" xr:uid="{00000000-0005-0000-0000-0000B1220000}"/>
    <cellStyle name="Обычный 126 3 2" xfId="8884" xr:uid="{00000000-0005-0000-0000-0000B2220000}"/>
    <cellStyle name="Обычный 126 3 2 2" xfId="8885" xr:uid="{00000000-0005-0000-0000-0000B3220000}"/>
    <cellStyle name="Обычный 126 3 2 2 2" xfId="8886" xr:uid="{00000000-0005-0000-0000-0000B4220000}"/>
    <cellStyle name="Обычный 126 3 2 3" xfId="8887" xr:uid="{00000000-0005-0000-0000-0000B5220000}"/>
    <cellStyle name="Обычный 126 3 3" xfId="8888" xr:uid="{00000000-0005-0000-0000-0000B6220000}"/>
    <cellStyle name="Обычный 126 3 3 2" xfId="8889" xr:uid="{00000000-0005-0000-0000-0000B7220000}"/>
    <cellStyle name="Обычный 126 3 4" xfId="8890" xr:uid="{00000000-0005-0000-0000-0000B8220000}"/>
    <cellStyle name="Обычный 126 4" xfId="8891" xr:uid="{00000000-0005-0000-0000-0000B9220000}"/>
    <cellStyle name="Обычный 126 4 2" xfId="8892" xr:uid="{00000000-0005-0000-0000-0000BA220000}"/>
    <cellStyle name="Обычный 126 4 2 2" xfId="8893" xr:uid="{00000000-0005-0000-0000-0000BB220000}"/>
    <cellStyle name="Обычный 126 4 3" xfId="8894" xr:uid="{00000000-0005-0000-0000-0000BC220000}"/>
    <cellStyle name="Обычный 126 5" xfId="8895" xr:uid="{00000000-0005-0000-0000-0000BD220000}"/>
    <cellStyle name="Обычный 126 5 2" xfId="8896" xr:uid="{00000000-0005-0000-0000-0000BE220000}"/>
    <cellStyle name="Обычный 126 5 2 2" xfId="8897" xr:uid="{00000000-0005-0000-0000-0000BF220000}"/>
    <cellStyle name="Обычный 126 5 3" xfId="8898" xr:uid="{00000000-0005-0000-0000-0000C0220000}"/>
    <cellStyle name="Обычный 126 6" xfId="8899" xr:uid="{00000000-0005-0000-0000-0000C1220000}"/>
    <cellStyle name="Обычный 126 6 2" xfId="8900" xr:uid="{00000000-0005-0000-0000-0000C2220000}"/>
    <cellStyle name="Обычный 126 7" xfId="8901" xr:uid="{00000000-0005-0000-0000-0000C3220000}"/>
    <cellStyle name="Обычный 127" xfId="8902" xr:uid="{00000000-0005-0000-0000-0000C4220000}"/>
    <cellStyle name="Обычный 127 2" xfId="8903" xr:uid="{00000000-0005-0000-0000-0000C5220000}"/>
    <cellStyle name="Обычный 127 2 2" xfId="8904" xr:uid="{00000000-0005-0000-0000-0000C6220000}"/>
    <cellStyle name="Обычный 127 2 2 2" xfId="8905" xr:uid="{00000000-0005-0000-0000-0000C7220000}"/>
    <cellStyle name="Обычный 127 2 2 2 2" xfId="8906" xr:uid="{00000000-0005-0000-0000-0000C8220000}"/>
    <cellStyle name="Обычный 127 2 2 2 2 2" xfId="8907" xr:uid="{00000000-0005-0000-0000-0000C9220000}"/>
    <cellStyle name="Обычный 127 2 2 2 3" xfId="8908" xr:uid="{00000000-0005-0000-0000-0000CA220000}"/>
    <cellStyle name="Обычный 127 2 2 3" xfId="8909" xr:uid="{00000000-0005-0000-0000-0000CB220000}"/>
    <cellStyle name="Обычный 127 2 2 3 2" xfId="8910" xr:uid="{00000000-0005-0000-0000-0000CC220000}"/>
    <cellStyle name="Обычный 127 2 2 4" xfId="8911" xr:uid="{00000000-0005-0000-0000-0000CD220000}"/>
    <cellStyle name="Обычный 127 2 3" xfId="8912" xr:uid="{00000000-0005-0000-0000-0000CE220000}"/>
    <cellStyle name="Обычный 127 2 3 2" xfId="8913" xr:uid="{00000000-0005-0000-0000-0000CF220000}"/>
    <cellStyle name="Обычный 127 2 3 2 2" xfId="8914" xr:uid="{00000000-0005-0000-0000-0000D0220000}"/>
    <cellStyle name="Обычный 127 2 3 3" xfId="8915" xr:uid="{00000000-0005-0000-0000-0000D1220000}"/>
    <cellStyle name="Обычный 127 2 4" xfId="8916" xr:uid="{00000000-0005-0000-0000-0000D2220000}"/>
    <cellStyle name="Обычный 127 2 4 2" xfId="8917" xr:uid="{00000000-0005-0000-0000-0000D3220000}"/>
    <cellStyle name="Обычный 127 2 4 2 2" xfId="8918" xr:uid="{00000000-0005-0000-0000-0000D4220000}"/>
    <cellStyle name="Обычный 127 2 4 3" xfId="8919" xr:uid="{00000000-0005-0000-0000-0000D5220000}"/>
    <cellStyle name="Обычный 127 2 5" xfId="8920" xr:uid="{00000000-0005-0000-0000-0000D6220000}"/>
    <cellStyle name="Обычный 127 2 5 2" xfId="8921" xr:uid="{00000000-0005-0000-0000-0000D7220000}"/>
    <cellStyle name="Обычный 127 2 6" xfId="8922" xr:uid="{00000000-0005-0000-0000-0000D8220000}"/>
    <cellStyle name="Обычный 127 3" xfId="8923" xr:uid="{00000000-0005-0000-0000-0000D9220000}"/>
    <cellStyle name="Обычный 127 3 2" xfId="8924" xr:uid="{00000000-0005-0000-0000-0000DA220000}"/>
    <cellStyle name="Обычный 127 3 2 2" xfId="8925" xr:uid="{00000000-0005-0000-0000-0000DB220000}"/>
    <cellStyle name="Обычный 127 3 2 2 2" xfId="8926" xr:uid="{00000000-0005-0000-0000-0000DC220000}"/>
    <cellStyle name="Обычный 127 3 2 3" xfId="8927" xr:uid="{00000000-0005-0000-0000-0000DD220000}"/>
    <cellStyle name="Обычный 127 3 3" xfId="8928" xr:uid="{00000000-0005-0000-0000-0000DE220000}"/>
    <cellStyle name="Обычный 127 3 3 2" xfId="8929" xr:uid="{00000000-0005-0000-0000-0000DF220000}"/>
    <cellStyle name="Обычный 127 3 4" xfId="8930" xr:uid="{00000000-0005-0000-0000-0000E0220000}"/>
    <cellStyle name="Обычный 127 4" xfId="8931" xr:uid="{00000000-0005-0000-0000-0000E1220000}"/>
    <cellStyle name="Обычный 127 4 2" xfId="8932" xr:uid="{00000000-0005-0000-0000-0000E2220000}"/>
    <cellStyle name="Обычный 127 4 2 2" xfId="8933" xr:uid="{00000000-0005-0000-0000-0000E3220000}"/>
    <cellStyle name="Обычный 127 4 3" xfId="8934" xr:uid="{00000000-0005-0000-0000-0000E4220000}"/>
    <cellStyle name="Обычный 127 5" xfId="8935" xr:uid="{00000000-0005-0000-0000-0000E5220000}"/>
    <cellStyle name="Обычный 127 5 2" xfId="8936" xr:uid="{00000000-0005-0000-0000-0000E6220000}"/>
    <cellStyle name="Обычный 127 5 2 2" xfId="8937" xr:uid="{00000000-0005-0000-0000-0000E7220000}"/>
    <cellStyle name="Обычный 127 5 3" xfId="8938" xr:uid="{00000000-0005-0000-0000-0000E8220000}"/>
    <cellStyle name="Обычный 127 6" xfId="8939" xr:uid="{00000000-0005-0000-0000-0000E9220000}"/>
    <cellStyle name="Обычный 127 6 2" xfId="8940" xr:uid="{00000000-0005-0000-0000-0000EA220000}"/>
    <cellStyle name="Обычный 127 7" xfId="8941" xr:uid="{00000000-0005-0000-0000-0000EB220000}"/>
    <cellStyle name="Обычный 128" xfId="8942" xr:uid="{00000000-0005-0000-0000-0000EC220000}"/>
    <cellStyle name="Обычный 128 2" xfId="8943" xr:uid="{00000000-0005-0000-0000-0000ED220000}"/>
    <cellStyle name="Обычный 128 2 2" xfId="8944" xr:uid="{00000000-0005-0000-0000-0000EE220000}"/>
    <cellStyle name="Обычный 128 2 2 2" xfId="8945" xr:uid="{00000000-0005-0000-0000-0000EF220000}"/>
    <cellStyle name="Обычный 128 2 2 2 2" xfId="8946" xr:uid="{00000000-0005-0000-0000-0000F0220000}"/>
    <cellStyle name="Обычный 128 2 2 2 2 2" xfId="8947" xr:uid="{00000000-0005-0000-0000-0000F1220000}"/>
    <cellStyle name="Обычный 128 2 2 2 3" xfId="8948" xr:uid="{00000000-0005-0000-0000-0000F2220000}"/>
    <cellStyle name="Обычный 128 2 2 3" xfId="8949" xr:uid="{00000000-0005-0000-0000-0000F3220000}"/>
    <cellStyle name="Обычный 128 2 2 3 2" xfId="8950" xr:uid="{00000000-0005-0000-0000-0000F4220000}"/>
    <cellStyle name="Обычный 128 2 2 4" xfId="8951" xr:uid="{00000000-0005-0000-0000-0000F5220000}"/>
    <cellStyle name="Обычный 128 2 3" xfId="8952" xr:uid="{00000000-0005-0000-0000-0000F6220000}"/>
    <cellStyle name="Обычный 128 2 3 2" xfId="8953" xr:uid="{00000000-0005-0000-0000-0000F7220000}"/>
    <cellStyle name="Обычный 128 2 3 2 2" xfId="8954" xr:uid="{00000000-0005-0000-0000-0000F8220000}"/>
    <cellStyle name="Обычный 128 2 3 3" xfId="8955" xr:uid="{00000000-0005-0000-0000-0000F9220000}"/>
    <cellStyle name="Обычный 128 2 4" xfId="8956" xr:uid="{00000000-0005-0000-0000-0000FA220000}"/>
    <cellStyle name="Обычный 128 2 4 2" xfId="8957" xr:uid="{00000000-0005-0000-0000-0000FB220000}"/>
    <cellStyle name="Обычный 128 2 4 2 2" xfId="8958" xr:uid="{00000000-0005-0000-0000-0000FC220000}"/>
    <cellStyle name="Обычный 128 2 4 3" xfId="8959" xr:uid="{00000000-0005-0000-0000-0000FD220000}"/>
    <cellStyle name="Обычный 128 2 5" xfId="8960" xr:uid="{00000000-0005-0000-0000-0000FE220000}"/>
    <cellStyle name="Обычный 128 2 5 2" xfId="8961" xr:uid="{00000000-0005-0000-0000-0000FF220000}"/>
    <cellStyle name="Обычный 128 2 6" xfId="8962" xr:uid="{00000000-0005-0000-0000-000000230000}"/>
    <cellStyle name="Обычный 128 3" xfId="8963" xr:uid="{00000000-0005-0000-0000-000001230000}"/>
    <cellStyle name="Обычный 128 3 2" xfId="8964" xr:uid="{00000000-0005-0000-0000-000002230000}"/>
    <cellStyle name="Обычный 128 3 2 2" xfId="8965" xr:uid="{00000000-0005-0000-0000-000003230000}"/>
    <cellStyle name="Обычный 128 3 2 2 2" xfId="8966" xr:uid="{00000000-0005-0000-0000-000004230000}"/>
    <cellStyle name="Обычный 128 3 2 3" xfId="8967" xr:uid="{00000000-0005-0000-0000-000005230000}"/>
    <cellStyle name="Обычный 128 3 3" xfId="8968" xr:uid="{00000000-0005-0000-0000-000006230000}"/>
    <cellStyle name="Обычный 128 3 3 2" xfId="8969" xr:uid="{00000000-0005-0000-0000-000007230000}"/>
    <cellStyle name="Обычный 128 3 4" xfId="8970" xr:uid="{00000000-0005-0000-0000-000008230000}"/>
    <cellStyle name="Обычный 128 4" xfId="8971" xr:uid="{00000000-0005-0000-0000-000009230000}"/>
    <cellStyle name="Обычный 128 4 2" xfId="8972" xr:uid="{00000000-0005-0000-0000-00000A230000}"/>
    <cellStyle name="Обычный 128 4 2 2" xfId="8973" xr:uid="{00000000-0005-0000-0000-00000B230000}"/>
    <cellStyle name="Обычный 128 4 3" xfId="8974" xr:uid="{00000000-0005-0000-0000-00000C230000}"/>
    <cellStyle name="Обычный 128 5" xfId="8975" xr:uid="{00000000-0005-0000-0000-00000D230000}"/>
    <cellStyle name="Обычный 128 5 2" xfId="8976" xr:uid="{00000000-0005-0000-0000-00000E230000}"/>
    <cellStyle name="Обычный 128 5 2 2" xfId="8977" xr:uid="{00000000-0005-0000-0000-00000F230000}"/>
    <cellStyle name="Обычный 128 5 3" xfId="8978" xr:uid="{00000000-0005-0000-0000-000010230000}"/>
    <cellStyle name="Обычный 128 6" xfId="8979" xr:uid="{00000000-0005-0000-0000-000011230000}"/>
    <cellStyle name="Обычный 128 6 2" xfId="8980" xr:uid="{00000000-0005-0000-0000-000012230000}"/>
    <cellStyle name="Обычный 128 7" xfId="8981" xr:uid="{00000000-0005-0000-0000-000013230000}"/>
    <cellStyle name="Обычный 129" xfId="8982" xr:uid="{00000000-0005-0000-0000-000014230000}"/>
    <cellStyle name="Обычный 129 2" xfId="8983" xr:uid="{00000000-0005-0000-0000-000015230000}"/>
    <cellStyle name="Обычный 13" xfId="8984" xr:uid="{00000000-0005-0000-0000-000016230000}"/>
    <cellStyle name="Обычный 13 10" xfId="8985" xr:uid="{00000000-0005-0000-0000-000017230000}"/>
    <cellStyle name="Обычный 13 10 2" xfId="8986" xr:uid="{00000000-0005-0000-0000-000018230000}"/>
    <cellStyle name="Обычный 13 10 2 2" xfId="8987" xr:uid="{00000000-0005-0000-0000-000019230000}"/>
    <cellStyle name="Обычный 13 10 3" xfId="8988" xr:uid="{00000000-0005-0000-0000-00001A230000}"/>
    <cellStyle name="Обычный 13 11" xfId="32451" xr:uid="{00000000-0005-0000-0000-00001B230000}"/>
    <cellStyle name="Обычный 13 12" xfId="32740" xr:uid="{00000000-0005-0000-0000-00001C230000}"/>
    <cellStyle name="Обычный 13 2" xfId="8989" xr:uid="{00000000-0005-0000-0000-00001D230000}"/>
    <cellStyle name="Обычный 13 2 2" xfId="8990" xr:uid="{00000000-0005-0000-0000-00001E230000}"/>
    <cellStyle name="Обычный 13 2 2 2" xfId="8991" xr:uid="{00000000-0005-0000-0000-00001F230000}"/>
    <cellStyle name="Обычный 13 3" xfId="8992" xr:uid="{00000000-0005-0000-0000-000020230000}"/>
    <cellStyle name="Обычный 13 3 10" xfId="8993" xr:uid="{00000000-0005-0000-0000-000021230000}"/>
    <cellStyle name="Обычный 13 3 10 2" xfId="8994" xr:uid="{00000000-0005-0000-0000-000022230000}"/>
    <cellStyle name="Обычный 13 3 11" xfId="8995" xr:uid="{00000000-0005-0000-0000-000023230000}"/>
    <cellStyle name="Обычный 13 3 2" xfId="8996" xr:uid="{00000000-0005-0000-0000-000024230000}"/>
    <cellStyle name="Обычный 13 3 2 2" xfId="8997" xr:uid="{00000000-0005-0000-0000-000025230000}"/>
    <cellStyle name="Обычный 13 3 2 2 2" xfId="8998" xr:uid="{00000000-0005-0000-0000-000026230000}"/>
    <cellStyle name="Обычный 13 3 2 2 2 2" xfId="8999" xr:uid="{00000000-0005-0000-0000-000027230000}"/>
    <cellStyle name="Обычный 13 3 2 2 2 2 2" xfId="9000" xr:uid="{00000000-0005-0000-0000-000028230000}"/>
    <cellStyle name="Обычный 13 3 2 2 2 2 2 2" xfId="9001" xr:uid="{00000000-0005-0000-0000-000029230000}"/>
    <cellStyle name="Обычный 13 3 2 2 2 2 3" xfId="9002" xr:uid="{00000000-0005-0000-0000-00002A230000}"/>
    <cellStyle name="Обычный 13 3 2 2 2 3" xfId="9003" xr:uid="{00000000-0005-0000-0000-00002B230000}"/>
    <cellStyle name="Обычный 13 3 2 2 2 3 2" xfId="9004" xr:uid="{00000000-0005-0000-0000-00002C230000}"/>
    <cellStyle name="Обычный 13 3 2 2 2 3 2 2" xfId="9005" xr:uid="{00000000-0005-0000-0000-00002D230000}"/>
    <cellStyle name="Обычный 13 3 2 2 2 3 3" xfId="9006" xr:uid="{00000000-0005-0000-0000-00002E230000}"/>
    <cellStyle name="Обычный 13 3 2 2 2 4" xfId="9007" xr:uid="{00000000-0005-0000-0000-00002F230000}"/>
    <cellStyle name="Обычный 13 3 2 2 2 4 2" xfId="9008" xr:uid="{00000000-0005-0000-0000-000030230000}"/>
    <cellStyle name="Обычный 13 3 2 2 2 5" xfId="9009" xr:uid="{00000000-0005-0000-0000-000031230000}"/>
    <cellStyle name="Обычный 13 3 2 2 3" xfId="9010" xr:uid="{00000000-0005-0000-0000-000032230000}"/>
    <cellStyle name="Обычный 13 3 2 2 3 2" xfId="9011" xr:uid="{00000000-0005-0000-0000-000033230000}"/>
    <cellStyle name="Обычный 13 3 2 2 3 2 2" xfId="9012" xr:uid="{00000000-0005-0000-0000-000034230000}"/>
    <cellStyle name="Обычный 13 3 2 2 3 2 2 2" xfId="9013" xr:uid="{00000000-0005-0000-0000-000035230000}"/>
    <cellStyle name="Обычный 13 3 2 2 3 2 3" xfId="9014" xr:uid="{00000000-0005-0000-0000-000036230000}"/>
    <cellStyle name="Обычный 13 3 2 2 3 3" xfId="9015" xr:uid="{00000000-0005-0000-0000-000037230000}"/>
    <cellStyle name="Обычный 13 3 2 2 3 3 2" xfId="9016" xr:uid="{00000000-0005-0000-0000-000038230000}"/>
    <cellStyle name="Обычный 13 3 2 2 3 4" xfId="9017" xr:uid="{00000000-0005-0000-0000-000039230000}"/>
    <cellStyle name="Обычный 13 3 2 2 4" xfId="9018" xr:uid="{00000000-0005-0000-0000-00003A230000}"/>
    <cellStyle name="Обычный 13 3 2 2 4 2" xfId="9019" xr:uid="{00000000-0005-0000-0000-00003B230000}"/>
    <cellStyle name="Обычный 13 3 2 2 4 2 2" xfId="9020" xr:uid="{00000000-0005-0000-0000-00003C230000}"/>
    <cellStyle name="Обычный 13 3 2 2 4 3" xfId="9021" xr:uid="{00000000-0005-0000-0000-00003D230000}"/>
    <cellStyle name="Обычный 13 3 2 2 5" xfId="9022" xr:uid="{00000000-0005-0000-0000-00003E230000}"/>
    <cellStyle name="Обычный 13 3 2 2 5 2" xfId="9023" xr:uid="{00000000-0005-0000-0000-00003F230000}"/>
    <cellStyle name="Обычный 13 3 2 2 5 2 2" xfId="9024" xr:uid="{00000000-0005-0000-0000-000040230000}"/>
    <cellStyle name="Обычный 13 3 2 2 5 3" xfId="9025" xr:uid="{00000000-0005-0000-0000-000041230000}"/>
    <cellStyle name="Обычный 13 3 2 2 6" xfId="9026" xr:uid="{00000000-0005-0000-0000-000042230000}"/>
    <cellStyle name="Обычный 13 3 2 2 6 2" xfId="9027" xr:uid="{00000000-0005-0000-0000-000043230000}"/>
    <cellStyle name="Обычный 13 3 2 2 7" xfId="9028" xr:uid="{00000000-0005-0000-0000-000044230000}"/>
    <cellStyle name="Обычный 13 3 2 3" xfId="9029" xr:uid="{00000000-0005-0000-0000-000045230000}"/>
    <cellStyle name="Обычный 13 3 2 3 2" xfId="9030" xr:uid="{00000000-0005-0000-0000-000046230000}"/>
    <cellStyle name="Обычный 13 3 2 3 2 2" xfId="9031" xr:uid="{00000000-0005-0000-0000-000047230000}"/>
    <cellStyle name="Обычный 13 3 2 3 2 2 2" xfId="9032" xr:uid="{00000000-0005-0000-0000-000048230000}"/>
    <cellStyle name="Обычный 13 3 2 3 2 3" xfId="9033" xr:uid="{00000000-0005-0000-0000-000049230000}"/>
    <cellStyle name="Обычный 13 3 2 3 3" xfId="9034" xr:uid="{00000000-0005-0000-0000-00004A230000}"/>
    <cellStyle name="Обычный 13 3 2 3 3 2" xfId="9035" xr:uid="{00000000-0005-0000-0000-00004B230000}"/>
    <cellStyle name="Обычный 13 3 2 3 3 2 2" xfId="9036" xr:uid="{00000000-0005-0000-0000-00004C230000}"/>
    <cellStyle name="Обычный 13 3 2 3 3 3" xfId="9037" xr:uid="{00000000-0005-0000-0000-00004D230000}"/>
    <cellStyle name="Обычный 13 3 2 3 4" xfId="9038" xr:uid="{00000000-0005-0000-0000-00004E230000}"/>
    <cellStyle name="Обычный 13 3 2 3 4 2" xfId="9039" xr:uid="{00000000-0005-0000-0000-00004F230000}"/>
    <cellStyle name="Обычный 13 3 2 3 5" xfId="9040" xr:uid="{00000000-0005-0000-0000-000050230000}"/>
    <cellStyle name="Обычный 13 3 2 4" xfId="9041" xr:uid="{00000000-0005-0000-0000-000051230000}"/>
    <cellStyle name="Обычный 13 3 2 4 2" xfId="9042" xr:uid="{00000000-0005-0000-0000-000052230000}"/>
    <cellStyle name="Обычный 13 3 2 4 2 2" xfId="9043" xr:uid="{00000000-0005-0000-0000-000053230000}"/>
    <cellStyle name="Обычный 13 3 2 4 2 2 2" xfId="9044" xr:uid="{00000000-0005-0000-0000-000054230000}"/>
    <cellStyle name="Обычный 13 3 2 4 2 3" xfId="9045" xr:uid="{00000000-0005-0000-0000-000055230000}"/>
    <cellStyle name="Обычный 13 3 2 4 3" xfId="9046" xr:uid="{00000000-0005-0000-0000-000056230000}"/>
    <cellStyle name="Обычный 13 3 2 4 3 2" xfId="9047" xr:uid="{00000000-0005-0000-0000-000057230000}"/>
    <cellStyle name="Обычный 13 3 2 4 4" xfId="9048" xr:uid="{00000000-0005-0000-0000-000058230000}"/>
    <cellStyle name="Обычный 13 3 2 5" xfId="9049" xr:uid="{00000000-0005-0000-0000-000059230000}"/>
    <cellStyle name="Обычный 13 3 2 5 2" xfId="9050" xr:uid="{00000000-0005-0000-0000-00005A230000}"/>
    <cellStyle name="Обычный 13 3 2 5 2 2" xfId="9051" xr:uid="{00000000-0005-0000-0000-00005B230000}"/>
    <cellStyle name="Обычный 13 3 2 5 3" xfId="9052" xr:uid="{00000000-0005-0000-0000-00005C230000}"/>
    <cellStyle name="Обычный 13 3 2 6" xfId="9053" xr:uid="{00000000-0005-0000-0000-00005D230000}"/>
    <cellStyle name="Обычный 13 3 2 6 2" xfId="9054" xr:uid="{00000000-0005-0000-0000-00005E230000}"/>
    <cellStyle name="Обычный 13 3 2 6 2 2" xfId="9055" xr:uid="{00000000-0005-0000-0000-00005F230000}"/>
    <cellStyle name="Обычный 13 3 2 6 3" xfId="9056" xr:uid="{00000000-0005-0000-0000-000060230000}"/>
    <cellStyle name="Обычный 13 3 2 7" xfId="9057" xr:uid="{00000000-0005-0000-0000-000061230000}"/>
    <cellStyle name="Обычный 13 3 2 7 2" xfId="9058" xr:uid="{00000000-0005-0000-0000-000062230000}"/>
    <cellStyle name="Обычный 13 3 2 8" xfId="9059" xr:uid="{00000000-0005-0000-0000-000063230000}"/>
    <cellStyle name="Обычный 13 3 3" xfId="9060" xr:uid="{00000000-0005-0000-0000-000064230000}"/>
    <cellStyle name="Обычный 13 3 3 2" xfId="9061" xr:uid="{00000000-0005-0000-0000-000065230000}"/>
    <cellStyle name="Обычный 13 3 3 2 2" xfId="9062" xr:uid="{00000000-0005-0000-0000-000066230000}"/>
    <cellStyle name="Обычный 13 3 3 2 2 2" xfId="9063" xr:uid="{00000000-0005-0000-0000-000067230000}"/>
    <cellStyle name="Обычный 13 3 3 2 2 2 2" xfId="9064" xr:uid="{00000000-0005-0000-0000-000068230000}"/>
    <cellStyle name="Обычный 13 3 3 2 2 2 2 2" xfId="9065" xr:uid="{00000000-0005-0000-0000-000069230000}"/>
    <cellStyle name="Обычный 13 3 3 2 2 2 3" xfId="9066" xr:uid="{00000000-0005-0000-0000-00006A230000}"/>
    <cellStyle name="Обычный 13 3 3 2 2 3" xfId="9067" xr:uid="{00000000-0005-0000-0000-00006B230000}"/>
    <cellStyle name="Обычный 13 3 3 2 2 3 2" xfId="9068" xr:uid="{00000000-0005-0000-0000-00006C230000}"/>
    <cellStyle name="Обычный 13 3 3 2 2 3 2 2" xfId="9069" xr:uid="{00000000-0005-0000-0000-00006D230000}"/>
    <cellStyle name="Обычный 13 3 3 2 2 3 3" xfId="9070" xr:uid="{00000000-0005-0000-0000-00006E230000}"/>
    <cellStyle name="Обычный 13 3 3 2 2 4" xfId="9071" xr:uid="{00000000-0005-0000-0000-00006F230000}"/>
    <cellStyle name="Обычный 13 3 3 2 2 4 2" xfId="9072" xr:uid="{00000000-0005-0000-0000-000070230000}"/>
    <cellStyle name="Обычный 13 3 3 2 2 5" xfId="9073" xr:uid="{00000000-0005-0000-0000-000071230000}"/>
    <cellStyle name="Обычный 13 3 3 2 3" xfId="9074" xr:uid="{00000000-0005-0000-0000-000072230000}"/>
    <cellStyle name="Обычный 13 3 3 2 3 2" xfId="9075" xr:uid="{00000000-0005-0000-0000-000073230000}"/>
    <cellStyle name="Обычный 13 3 3 2 3 2 2" xfId="9076" xr:uid="{00000000-0005-0000-0000-000074230000}"/>
    <cellStyle name="Обычный 13 3 3 2 3 2 2 2" xfId="9077" xr:uid="{00000000-0005-0000-0000-000075230000}"/>
    <cellStyle name="Обычный 13 3 3 2 3 2 3" xfId="9078" xr:uid="{00000000-0005-0000-0000-000076230000}"/>
    <cellStyle name="Обычный 13 3 3 2 3 3" xfId="9079" xr:uid="{00000000-0005-0000-0000-000077230000}"/>
    <cellStyle name="Обычный 13 3 3 2 3 3 2" xfId="9080" xr:uid="{00000000-0005-0000-0000-000078230000}"/>
    <cellStyle name="Обычный 13 3 3 2 3 4" xfId="9081" xr:uid="{00000000-0005-0000-0000-000079230000}"/>
    <cellStyle name="Обычный 13 3 3 2 4" xfId="9082" xr:uid="{00000000-0005-0000-0000-00007A230000}"/>
    <cellStyle name="Обычный 13 3 3 2 4 2" xfId="9083" xr:uid="{00000000-0005-0000-0000-00007B230000}"/>
    <cellStyle name="Обычный 13 3 3 2 4 2 2" xfId="9084" xr:uid="{00000000-0005-0000-0000-00007C230000}"/>
    <cellStyle name="Обычный 13 3 3 2 4 3" xfId="9085" xr:uid="{00000000-0005-0000-0000-00007D230000}"/>
    <cellStyle name="Обычный 13 3 3 2 5" xfId="9086" xr:uid="{00000000-0005-0000-0000-00007E230000}"/>
    <cellStyle name="Обычный 13 3 3 2 5 2" xfId="9087" xr:uid="{00000000-0005-0000-0000-00007F230000}"/>
    <cellStyle name="Обычный 13 3 3 2 5 2 2" xfId="9088" xr:uid="{00000000-0005-0000-0000-000080230000}"/>
    <cellStyle name="Обычный 13 3 3 2 5 3" xfId="9089" xr:uid="{00000000-0005-0000-0000-000081230000}"/>
    <cellStyle name="Обычный 13 3 3 2 6" xfId="9090" xr:uid="{00000000-0005-0000-0000-000082230000}"/>
    <cellStyle name="Обычный 13 3 3 2 6 2" xfId="9091" xr:uid="{00000000-0005-0000-0000-000083230000}"/>
    <cellStyle name="Обычный 13 3 3 2 7" xfId="9092" xr:uid="{00000000-0005-0000-0000-000084230000}"/>
    <cellStyle name="Обычный 13 3 3 3" xfId="9093" xr:uid="{00000000-0005-0000-0000-000085230000}"/>
    <cellStyle name="Обычный 13 3 3 3 2" xfId="9094" xr:uid="{00000000-0005-0000-0000-000086230000}"/>
    <cellStyle name="Обычный 13 3 3 3 2 2" xfId="9095" xr:uid="{00000000-0005-0000-0000-000087230000}"/>
    <cellStyle name="Обычный 13 3 3 3 2 2 2" xfId="9096" xr:uid="{00000000-0005-0000-0000-000088230000}"/>
    <cellStyle name="Обычный 13 3 3 3 2 3" xfId="9097" xr:uid="{00000000-0005-0000-0000-000089230000}"/>
    <cellStyle name="Обычный 13 3 3 3 3" xfId="9098" xr:uid="{00000000-0005-0000-0000-00008A230000}"/>
    <cellStyle name="Обычный 13 3 3 3 3 2" xfId="9099" xr:uid="{00000000-0005-0000-0000-00008B230000}"/>
    <cellStyle name="Обычный 13 3 3 3 3 2 2" xfId="9100" xr:uid="{00000000-0005-0000-0000-00008C230000}"/>
    <cellStyle name="Обычный 13 3 3 3 3 3" xfId="9101" xr:uid="{00000000-0005-0000-0000-00008D230000}"/>
    <cellStyle name="Обычный 13 3 3 3 4" xfId="9102" xr:uid="{00000000-0005-0000-0000-00008E230000}"/>
    <cellStyle name="Обычный 13 3 3 3 4 2" xfId="9103" xr:uid="{00000000-0005-0000-0000-00008F230000}"/>
    <cellStyle name="Обычный 13 3 3 3 5" xfId="9104" xr:uid="{00000000-0005-0000-0000-000090230000}"/>
    <cellStyle name="Обычный 13 3 3 4" xfId="9105" xr:uid="{00000000-0005-0000-0000-000091230000}"/>
    <cellStyle name="Обычный 13 3 3 4 2" xfId="9106" xr:uid="{00000000-0005-0000-0000-000092230000}"/>
    <cellStyle name="Обычный 13 3 3 4 2 2" xfId="9107" xr:uid="{00000000-0005-0000-0000-000093230000}"/>
    <cellStyle name="Обычный 13 3 3 4 2 2 2" xfId="9108" xr:uid="{00000000-0005-0000-0000-000094230000}"/>
    <cellStyle name="Обычный 13 3 3 4 2 3" xfId="9109" xr:uid="{00000000-0005-0000-0000-000095230000}"/>
    <cellStyle name="Обычный 13 3 3 4 3" xfId="9110" xr:uid="{00000000-0005-0000-0000-000096230000}"/>
    <cellStyle name="Обычный 13 3 3 4 3 2" xfId="9111" xr:uid="{00000000-0005-0000-0000-000097230000}"/>
    <cellStyle name="Обычный 13 3 3 4 4" xfId="9112" xr:uid="{00000000-0005-0000-0000-000098230000}"/>
    <cellStyle name="Обычный 13 3 3 5" xfId="9113" xr:uid="{00000000-0005-0000-0000-000099230000}"/>
    <cellStyle name="Обычный 13 3 3 5 2" xfId="9114" xr:uid="{00000000-0005-0000-0000-00009A230000}"/>
    <cellStyle name="Обычный 13 3 3 5 2 2" xfId="9115" xr:uid="{00000000-0005-0000-0000-00009B230000}"/>
    <cellStyle name="Обычный 13 3 3 5 3" xfId="9116" xr:uid="{00000000-0005-0000-0000-00009C230000}"/>
    <cellStyle name="Обычный 13 3 3 6" xfId="9117" xr:uid="{00000000-0005-0000-0000-00009D230000}"/>
    <cellStyle name="Обычный 13 3 3 6 2" xfId="9118" xr:uid="{00000000-0005-0000-0000-00009E230000}"/>
    <cellStyle name="Обычный 13 3 3 6 2 2" xfId="9119" xr:uid="{00000000-0005-0000-0000-00009F230000}"/>
    <cellStyle name="Обычный 13 3 3 6 3" xfId="9120" xr:uid="{00000000-0005-0000-0000-0000A0230000}"/>
    <cellStyle name="Обычный 13 3 3 7" xfId="9121" xr:uid="{00000000-0005-0000-0000-0000A1230000}"/>
    <cellStyle name="Обычный 13 3 3 7 2" xfId="9122" xr:uid="{00000000-0005-0000-0000-0000A2230000}"/>
    <cellStyle name="Обычный 13 3 3 8" xfId="9123" xr:uid="{00000000-0005-0000-0000-0000A3230000}"/>
    <cellStyle name="Обычный 13 3 4" xfId="9124" xr:uid="{00000000-0005-0000-0000-0000A4230000}"/>
    <cellStyle name="Обычный 13 3 4 2" xfId="9125" xr:uid="{00000000-0005-0000-0000-0000A5230000}"/>
    <cellStyle name="Обычный 13 3 4 2 2" xfId="9126" xr:uid="{00000000-0005-0000-0000-0000A6230000}"/>
    <cellStyle name="Обычный 13 3 4 2 3" xfId="9127" xr:uid="{00000000-0005-0000-0000-0000A7230000}"/>
    <cellStyle name="Обычный 13 3 4 2 3 2" xfId="9128" xr:uid="{00000000-0005-0000-0000-0000A8230000}"/>
    <cellStyle name="Обычный 13 3 4 2 3 2 2" xfId="9129" xr:uid="{00000000-0005-0000-0000-0000A9230000}"/>
    <cellStyle name="Обычный 13 3 4 2 3 3" xfId="9130" xr:uid="{00000000-0005-0000-0000-0000AA230000}"/>
    <cellStyle name="Обычный 13 3 4 2 4" xfId="9131" xr:uid="{00000000-0005-0000-0000-0000AB230000}"/>
    <cellStyle name="Обычный 13 3 4 2 4 2" xfId="9132" xr:uid="{00000000-0005-0000-0000-0000AC230000}"/>
    <cellStyle name="Обычный 13 3 4 2 5" xfId="9133" xr:uid="{00000000-0005-0000-0000-0000AD230000}"/>
    <cellStyle name="Обычный 13 3 4 3" xfId="9134" xr:uid="{00000000-0005-0000-0000-0000AE230000}"/>
    <cellStyle name="Обычный 13 3 4 3 2" xfId="9135" xr:uid="{00000000-0005-0000-0000-0000AF230000}"/>
    <cellStyle name="Обычный 13 3 4 3 2 2" xfId="9136" xr:uid="{00000000-0005-0000-0000-0000B0230000}"/>
    <cellStyle name="Обычный 13 3 4 3 2 2 2" xfId="9137" xr:uid="{00000000-0005-0000-0000-0000B1230000}"/>
    <cellStyle name="Обычный 13 3 4 3 2 3" xfId="9138" xr:uid="{00000000-0005-0000-0000-0000B2230000}"/>
    <cellStyle name="Обычный 13 3 4 3 3" xfId="9139" xr:uid="{00000000-0005-0000-0000-0000B3230000}"/>
    <cellStyle name="Обычный 13 3 4 3 3 2" xfId="9140" xr:uid="{00000000-0005-0000-0000-0000B4230000}"/>
    <cellStyle name="Обычный 13 3 4 3 4" xfId="9141" xr:uid="{00000000-0005-0000-0000-0000B5230000}"/>
    <cellStyle name="Обычный 13 3 4 4" xfId="9142" xr:uid="{00000000-0005-0000-0000-0000B6230000}"/>
    <cellStyle name="Обычный 13 3 4 4 2" xfId="9143" xr:uid="{00000000-0005-0000-0000-0000B7230000}"/>
    <cellStyle name="Обычный 13 3 4 4 2 2" xfId="9144" xr:uid="{00000000-0005-0000-0000-0000B8230000}"/>
    <cellStyle name="Обычный 13 3 4 4 3" xfId="9145" xr:uid="{00000000-0005-0000-0000-0000B9230000}"/>
    <cellStyle name="Обычный 13 3 4 5" xfId="9146" xr:uid="{00000000-0005-0000-0000-0000BA230000}"/>
    <cellStyle name="Обычный 13 3 4 5 2" xfId="9147" xr:uid="{00000000-0005-0000-0000-0000BB230000}"/>
    <cellStyle name="Обычный 13 3 4 5 2 2" xfId="9148" xr:uid="{00000000-0005-0000-0000-0000BC230000}"/>
    <cellStyle name="Обычный 13 3 4 5 3" xfId="9149" xr:uid="{00000000-0005-0000-0000-0000BD230000}"/>
    <cellStyle name="Обычный 13 3 4 6" xfId="9150" xr:uid="{00000000-0005-0000-0000-0000BE230000}"/>
    <cellStyle name="Обычный 13 3 4 6 2" xfId="9151" xr:uid="{00000000-0005-0000-0000-0000BF230000}"/>
    <cellStyle name="Обычный 13 3 4 7" xfId="9152" xr:uid="{00000000-0005-0000-0000-0000C0230000}"/>
    <cellStyle name="Обычный 13 3 5" xfId="9153" xr:uid="{00000000-0005-0000-0000-0000C1230000}"/>
    <cellStyle name="Обычный 13 3 5 2" xfId="9154" xr:uid="{00000000-0005-0000-0000-0000C2230000}"/>
    <cellStyle name="Обычный 13 3 5 2 2" xfId="9155" xr:uid="{00000000-0005-0000-0000-0000C3230000}"/>
    <cellStyle name="Обычный 13 3 5 2 2 2" xfId="9156" xr:uid="{00000000-0005-0000-0000-0000C4230000}"/>
    <cellStyle name="Обычный 13 3 5 2 2 2 2" xfId="9157" xr:uid="{00000000-0005-0000-0000-0000C5230000}"/>
    <cellStyle name="Обычный 13 3 5 2 2 3" xfId="9158" xr:uid="{00000000-0005-0000-0000-0000C6230000}"/>
    <cellStyle name="Обычный 13 3 5 2 3" xfId="9159" xr:uid="{00000000-0005-0000-0000-0000C7230000}"/>
    <cellStyle name="Обычный 13 3 5 2 3 2" xfId="9160" xr:uid="{00000000-0005-0000-0000-0000C8230000}"/>
    <cellStyle name="Обычный 13 3 5 2 3 2 2" xfId="9161" xr:uid="{00000000-0005-0000-0000-0000C9230000}"/>
    <cellStyle name="Обычный 13 3 5 2 3 3" xfId="9162" xr:uid="{00000000-0005-0000-0000-0000CA230000}"/>
    <cellStyle name="Обычный 13 3 5 2 4" xfId="9163" xr:uid="{00000000-0005-0000-0000-0000CB230000}"/>
    <cellStyle name="Обычный 13 3 5 2 4 2" xfId="9164" xr:uid="{00000000-0005-0000-0000-0000CC230000}"/>
    <cellStyle name="Обычный 13 3 5 2 5" xfId="9165" xr:uid="{00000000-0005-0000-0000-0000CD230000}"/>
    <cellStyle name="Обычный 13 3 5 3" xfId="9166" xr:uid="{00000000-0005-0000-0000-0000CE230000}"/>
    <cellStyle name="Обычный 13 3 5 3 2" xfId="9167" xr:uid="{00000000-0005-0000-0000-0000CF230000}"/>
    <cellStyle name="Обычный 13 3 5 3 2 2" xfId="9168" xr:uid="{00000000-0005-0000-0000-0000D0230000}"/>
    <cellStyle name="Обычный 13 3 5 3 2 2 2" xfId="9169" xr:uid="{00000000-0005-0000-0000-0000D1230000}"/>
    <cellStyle name="Обычный 13 3 5 3 2 3" xfId="9170" xr:uid="{00000000-0005-0000-0000-0000D2230000}"/>
    <cellStyle name="Обычный 13 3 5 3 3" xfId="9171" xr:uid="{00000000-0005-0000-0000-0000D3230000}"/>
    <cellStyle name="Обычный 13 3 5 3 3 2" xfId="9172" xr:uid="{00000000-0005-0000-0000-0000D4230000}"/>
    <cellStyle name="Обычный 13 3 5 3 4" xfId="9173" xr:uid="{00000000-0005-0000-0000-0000D5230000}"/>
    <cellStyle name="Обычный 13 3 5 4" xfId="9174" xr:uid="{00000000-0005-0000-0000-0000D6230000}"/>
    <cellStyle name="Обычный 13 3 5 4 2" xfId="9175" xr:uid="{00000000-0005-0000-0000-0000D7230000}"/>
    <cellStyle name="Обычный 13 3 5 4 2 2" xfId="9176" xr:uid="{00000000-0005-0000-0000-0000D8230000}"/>
    <cellStyle name="Обычный 13 3 5 4 3" xfId="9177" xr:uid="{00000000-0005-0000-0000-0000D9230000}"/>
    <cellStyle name="Обычный 13 3 5 5" xfId="9178" xr:uid="{00000000-0005-0000-0000-0000DA230000}"/>
    <cellStyle name="Обычный 13 3 5 5 2" xfId="9179" xr:uid="{00000000-0005-0000-0000-0000DB230000}"/>
    <cellStyle name="Обычный 13 3 5 5 2 2" xfId="9180" xr:uid="{00000000-0005-0000-0000-0000DC230000}"/>
    <cellStyle name="Обычный 13 3 5 5 3" xfId="9181" xr:uid="{00000000-0005-0000-0000-0000DD230000}"/>
    <cellStyle name="Обычный 13 3 5 6" xfId="9182" xr:uid="{00000000-0005-0000-0000-0000DE230000}"/>
    <cellStyle name="Обычный 13 3 5 6 2" xfId="9183" xr:uid="{00000000-0005-0000-0000-0000DF230000}"/>
    <cellStyle name="Обычный 13 3 5 7" xfId="9184" xr:uid="{00000000-0005-0000-0000-0000E0230000}"/>
    <cellStyle name="Обычный 13 3 6" xfId="9185" xr:uid="{00000000-0005-0000-0000-0000E1230000}"/>
    <cellStyle name="Обычный 13 3 6 2" xfId="9186" xr:uid="{00000000-0005-0000-0000-0000E2230000}"/>
    <cellStyle name="Обычный 13 3 6 2 2" xfId="9187" xr:uid="{00000000-0005-0000-0000-0000E3230000}"/>
    <cellStyle name="Обычный 13 3 6 2 2 2" xfId="9188" xr:uid="{00000000-0005-0000-0000-0000E4230000}"/>
    <cellStyle name="Обычный 13 3 6 2 3" xfId="9189" xr:uid="{00000000-0005-0000-0000-0000E5230000}"/>
    <cellStyle name="Обычный 13 3 6 3" xfId="9190" xr:uid="{00000000-0005-0000-0000-0000E6230000}"/>
    <cellStyle name="Обычный 13 3 6 3 2" xfId="9191" xr:uid="{00000000-0005-0000-0000-0000E7230000}"/>
    <cellStyle name="Обычный 13 3 6 3 2 2" xfId="9192" xr:uid="{00000000-0005-0000-0000-0000E8230000}"/>
    <cellStyle name="Обычный 13 3 6 3 3" xfId="9193" xr:uid="{00000000-0005-0000-0000-0000E9230000}"/>
    <cellStyle name="Обычный 13 3 6 4" xfId="9194" xr:uid="{00000000-0005-0000-0000-0000EA230000}"/>
    <cellStyle name="Обычный 13 3 6 4 2" xfId="9195" xr:uid="{00000000-0005-0000-0000-0000EB230000}"/>
    <cellStyle name="Обычный 13 3 6 5" xfId="9196" xr:uid="{00000000-0005-0000-0000-0000EC230000}"/>
    <cellStyle name="Обычный 13 3 7" xfId="9197" xr:uid="{00000000-0005-0000-0000-0000ED230000}"/>
    <cellStyle name="Обычный 13 3 7 2" xfId="9198" xr:uid="{00000000-0005-0000-0000-0000EE230000}"/>
    <cellStyle name="Обычный 13 3 7 2 2" xfId="9199" xr:uid="{00000000-0005-0000-0000-0000EF230000}"/>
    <cellStyle name="Обычный 13 3 7 2 2 2" xfId="9200" xr:uid="{00000000-0005-0000-0000-0000F0230000}"/>
    <cellStyle name="Обычный 13 3 7 2 3" xfId="9201" xr:uid="{00000000-0005-0000-0000-0000F1230000}"/>
    <cellStyle name="Обычный 13 3 7 3" xfId="9202" xr:uid="{00000000-0005-0000-0000-0000F2230000}"/>
    <cellStyle name="Обычный 13 3 7 3 2" xfId="9203" xr:uid="{00000000-0005-0000-0000-0000F3230000}"/>
    <cellStyle name="Обычный 13 3 7 4" xfId="9204" xr:uid="{00000000-0005-0000-0000-0000F4230000}"/>
    <cellStyle name="Обычный 13 3 8" xfId="9205" xr:uid="{00000000-0005-0000-0000-0000F5230000}"/>
    <cellStyle name="Обычный 13 3 8 2" xfId="9206" xr:uid="{00000000-0005-0000-0000-0000F6230000}"/>
    <cellStyle name="Обычный 13 3 8 2 2" xfId="9207" xr:uid="{00000000-0005-0000-0000-0000F7230000}"/>
    <cellStyle name="Обычный 13 3 8 3" xfId="9208" xr:uid="{00000000-0005-0000-0000-0000F8230000}"/>
    <cellStyle name="Обычный 13 3 9" xfId="9209" xr:uid="{00000000-0005-0000-0000-0000F9230000}"/>
    <cellStyle name="Обычный 13 3 9 2" xfId="9210" xr:uid="{00000000-0005-0000-0000-0000FA230000}"/>
    <cellStyle name="Обычный 13 3 9 2 2" xfId="9211" xr:uid="{00000000-0005-0000-0000-0000FB230000}"/>
    <cellStyle name="Обычный 13 3 9 3" xfId="9212" xr:uid="{00000000-0005-0000-0000-0000FC230000}"/>
    <cellStyle name="Обычный 13 4" xfId="9213" xr:uid="{00000000-0005-0000-0000-0000FD230000}"/>
    <cellStyle name="Обычный 13 4 10" xfId="9214" xr:uid="{00000000-0005-0000-0000-0000FE230000}"/>
    <cellStyle name="Обычный 13 4 2" xfId="9215" xr:uid="{00000000-0005-0000-0000-0000FF230000}"/>
    <cellStyle name="Обычный 13 4 3" xfId="9216" xr:uid="{00000000-0005-0000-0000-000000240000}"/>
    <cellStyle name="Обычный 13 4 3 2" xfId="9217" xr:uid="{00000000-0005-0000-0000-000001240000}"/>
    <cellStyle name="Обычный 13 4 3 2 2" xfId="9218" xr:uid="{00000000-0005-0000-0000-000002240000}"/>
    <cellStyle name="Обычный 13 4 3 2 2 2" xfId="9219" xr:uid="{00000000-0005-0000-0000-000003240000}"/>
    <cellStyle name="Обычный 13 4 3 2 2 2 2" xfId="9220" xr:uid="{00000000-0005-0000-0000-000004240000}"/>
    <cellStyle name="Обычный 13 4 3 2 2 3" xfId="9221" xr:uid="{00000000-0005-0000-0000-000005240000}"/>
    <cellStyle name="Обычный 13 4 3 2 3" xfId="9222" xr:uid="{00000000-0005-0000-0000-000006240000}"/>
    <cellStyle name="Обычный 13 4 3 2 3 2" xfId="9223" xr:uid="{00000000-0005-0000-0000-000007240000}"/>
    <cellStyle name="Обычный 13 4 3 2 3 2 2" xfId="9224" xr:uid="{00000000-0005-0000-0000-000008240000}"/>
    <cellStyle name="Обычный 13 4 3 2 3 3" xfId="9225" xr:uid="{00000000-0005-0000-0000-000009240000}"/>
    <cellStyle name="Обычный 13 4 3 2 4" xfId="9226" xr:uid="{00000000-0005-0000-0000-00000A240000}"/>
    <cellStyle name="Обычный 13 4 3 2 4 2" xfId="9227" xr:uid="{00000000-0005-0000-0000-00000B240000}"/>
    <cellStyle name="Обычный 13 4 3 2 5" xfId="9228" xr:uid="{00000000-0005-0000-0000-00000C240000}"/>
    <cellStyle name="Обычный 13 4 3 3" xfId="9229" xr:uid="{00000000-0005-0000-0000-00000D240000}"/>
    <cellStyle name="Обычный 13 4 3 3 2" xfId="9230" xr:uid="{00000000-0005-0000-0000-00000E240000}"/>
    <cellStyle name="Обычный 13 4 3 3 2 2" xfId="9231" xr:uid="{00000000-0005-0000-0000-00000F240000}"/>
    <cellStyle name="Обычный 13 4 3 3 2 2 2" xfId="9232" xr:uid="{00000000-0005-0000-0000-000010240000}"/>
    <cellStyle name="Обычный 13 4 3 3 2 3" xfId="9233" xr:uid="{00000000-0005-0000-0000-000011240000}"/>
    <cellStyle name="Обычный 13 4 3 3 3" xfId="9234" xr:uid="{00000000-0005-0000-0000-000012240000}"/>
    <cellStyle name="Обычный 13 4 3 3 3 2" xfId="9235" xr:uid="{00000000-0005-0000-0000-000013240000}"/>
    <cellStyle name="Обычный 13 4 3 3 4" xfId="9236" xr:uid="{00000000-0005-0000-0000-000014240000}"/>
    <cellStyle name="Обычный 13 4 3 4" xfId="9237" xr:uid="{00000000-0005-0000-0000-000015240000}"/>
    <cellStyle name="Обычный 13 4 3 4 2" xfId="9238" xr:uid="{00000000-0005-0000-0000-000016240000}"/>
    <cellStyle name="Обычный 13 4 3 4 2 2" xfId="9239" xr:uid="{00000000-0005-0000-0000-000017240000}"/>
    <cellStyle name="Обычный 13 4 3 4 3" xfId="9240" xr:uid="{00000000-0005-0000-0000-000018240000}"/>
    <cellStyle name="Обычный 13 4 3 5" xfId="9241" xr:uid="{00000000-0005-0000-0000-000019240000}"/>
    <cellStyle name="Обычный 13 4 3 5 2" xfId="9242" xr:uid="{00000000-0005-0000-0000-00001A240000}"/>
    <cellStyle name="Обычный 13 4 3 5 2 2" xfId="9243" xr:uid="{00000000-0005-0000-0000-00001B240000}"/>
    <cellStyle name="Обычный 13 4 3 5 3" xfId="9244" xr:uid="{00000000-0005-0000-0000-00001C240000}"/>
    <cellStyle name="Обычный 13 4 3 6" xfId="9245" xr:uid="{00000000-0005-0000-0000-00001D240000}"/>
    <cellStyle name="Обычный 13 4 3 6 2" xfId="9246" xr:uid="{00000000-0005-0000-0000-00001E240000}"/>
    <cellStyle name="Обычный 13 4 3 7" xfId="9247" xr:uid="{00000000-0005-0000-0000-00001F240000}"/>
    <cellStyle name="Обычный 13 4 4" xfId="9248" xr:uid="{00000000-0005-0000-0000-000020240000}"/>
    <cellStyle name="Обычный 13 4 4 2" xfId="9249" xr:uid="{00000000-0005-0000-0000-000021240000}"/>
    <cellStyle name="Обычный 13 4 4 2 2" xfId="9250" xr:uid="{00000000-0005-0000-0000-000022240000}"/>
    <cellStyle name="Обычный 13 4 4 2 2 2" xfId="9251" xr:uid="{00000000-0005-0000-0000-000023240000}"/>
    <cellStyle name="Обычный 13 4 4 2 3" xfId="9252" xr:uid="{00000000-0005-0000-0000-000024240000}"/>
    <cellStyle name="Обычный 13 4 4 3" xfId="9253" xr:uid="{00000000-0005-0000-0000-000025240000}"/>
    <cellStyle name="Обычный 13 4 4 3 2" xfId="9254" xr:uid="{00000000-0005-0000-0000-000026240000}"/>
    <cellStyle name="Обычный 13 4 4 3 2 2" xfId="9255" xr:uid="{00000000-0005-0000-0000-000027240000}"/>
    <cellStyle name="Обычный 13 4 4 3 3" xfId="9256" xr:uid="{00000000-0005-0000-0000-000028240000}"/>
    <cellStyle name="Обычный 13 4 4 4" xfId="9257" xr:uid="{00000000-0005-0000-0000-000029240000}"/>
    <cellStyle name="Обычный 13 4 4 4 2" xfId="9258" xr:uid="{00000000-0005-0000-0000-00002A240000}"/>
    <cellStyle name="Обычный 13 4 4 5" xfId="9259" xr:uid="{00000000-0005-0000-0000-00002B240000}"/>
    <cellStyle name="Обычный 13 4 5" xfId="9260" xr:uid="{00000000-0005-0000-0000-00002C240000}"/>
    <cellStyle name="Обычный 13 4 5 2" xfId="9261" xr:uid="{00000000-0005-0000-0000-00002D240000}"/>
    <cellStyle name="Обычный 13 4 5 2 2" xfId="9262" xr:uid="{00000000-0005-0000-0000-00002E240000}"/>
    <cellStyle name="Обычный 13 4 5 2 2 2" xfId="9263" xr:uid="{00000000-0005-0000-0000-00002F240000}"/>
    <cellStyle name="Обычный 13 4 5 2 3" xfId="9264" xr:uid="{00000000-0005-0000-0000-000030240000}"/>
    <cellStyle name="Обычный 13 4 5 3" xfId="9265" xr:uid="{00000000-0005-0000-0000-000031240000}"/>
    <cellStyle name="Обычный 13 4 5 3 2" xfId="9266" xr:uid="{00000000-0005-0000-0000-000032240000}"/>
    <cellStyle name="Обычный 13 4 5 4" xfId="9267" xr:uid="{00000000-0005-0000-0000-000033240000}"/>
    <cellStyle name="Обычный 13 4 6" xfId="9268" xr:uid="{00000000-0005-0000-0000-000034240000}"/>
    <cellStyle name="Обычный 13 4 6 2" xfId="9269" xr:uid="{00000000-0005-0000-0000-000035240000}"/>
    <cellStyle name="Обычный 13 4 6 2 2" xfId="9270" xr:uid="{00000000-0005-0000-0000-000036240000}"/>
    <cellStyle name="Обычный 13 4 6 3" xfId="9271" xr:uid="{00000000-0005-0000-0000-000037240000}"/>
    <cellStyle name="Обычный 13 4 7" xfId="9272" xr:uid="{00000000-0005-0000-0000-000038240000}"/>
    <cellStyle name="Обычный 13 4 7 2" xfId="9273" xr:uid="{00000000-0005-0000-0000-000039240000}"/>
    <cellStyle name="Обычный 13 4 7 2 2" xfId="9274" xr:uid="{00000000-0005-0000-0000-00003A240000}"/>
    <cellStyle name="Обычный 13 4 7 3" xfId="9275" xr:uid="{00000000-0005-0000-0000-00003B240000}"/>
    <cellStyle name="Обычный 13 4 8" xfId="9276" xr:uid="{00000000-0005-0000-0000-00003C240000}"/>
    <cellStyle name="Обычный 13 4 9" xfId="9277" xr:uid="{00000000-0005-0000-0000-00003D240000}"/>
    <cellStyle name="Обычный 13 4 9 2" xfId="9278" xr:uid="{00000000-0005-0000-0000-00003E240000}"/>
    <cellStyle name="Обычный 13 5" xfId="9279" xr:uid="{00000000-0005-0000-0000-00003F240000}"/>
    <cellStyle name="Обычный 13 5 2" xfId="9280" xr:uid="{00000000-0005-0000-0000-000040240000}"/>
    <cellStyle name="Обычный 13 5 2 2" xfId="9281" xr:uid="{00000000-0005-0000-0000-000041240000}"/>
    <cellStyle name="Обычный 13 5 2 2 2" xfId="9282" xr:uid="{00000000-0005-0000-0000-000042240000}"/>
    <cellStyle name="Обычный 13 5 2 2 2 2" xfId="9283" xr:uid="{00000000-0005-0000-0000-000043240000}"/>
    <cellStyle name="Обычный 13 5 2 2 2 2 2" xfId="9284" xr:uid="{00000000-0005-0000-0000-000044240000}"/>
    <cellStyle name="Обычный 13 5 2 2 2 3" xfId="9285" xr:uid="{00000000-0005-0000-0000-000045240000}"/>
    <cellStyle name="Обычный 13 5 2 2 3" xfId="9286" xr:uid="{00000000-0005-0000-0000-000046240000}"/>
    <cellStyle name="Обычный 13 5 2 2 3 2" xfId="9287" xr:uid="{00000000-0005-0000-0000-000047240000}"/>
    <cellStyle name="Обычный 13 5 2 2 3 2 2" xfId="9288" xr:uid="{00000000-0005-0000-0000-000048240000}"/>
    <cellStyle name="Обычный 13 5 2 2 3 3" xfId="9289" xr:uid="{00000000-0005-0000-0000-000049240000}"/>
    <cellStyle name="Обычный 13 5 2 2 4" xfId="9290" xr:uid="{00000000-0005-0000-0000-00004A240000}"/>
    <cellStyle name="Обычный 13 5 2 2 4 2" xfId="9291" xr:uid="{00000000-0005-0000-0000-00004B240000}"/>
    <cellStyle name="Обычный 13 5 2 2 5" xfId="9292" xr:uid="{00000000-0005-0000-0000-00004C240000}"/>
    <cellStyle name="Обычный 13 5 2 3" xfId="9293" xr:uid="{00000000-0005-0000-0000-00004D240000}"/>
    <cellStyle name="Обычный 13 5 2 3 2" xfId="9294" xr:uid="{00000000-0005-0000-0000-00004E240000}"/>
    <cellStyle name="Обычный 13 5 2 3 2 2" xfId="9295" xr:uid="{00000000-0005-0000-0000-00004F240000}"/>
    <cellStyle name="Обычный 13 5 2 3 2 2 2" xfId="9296" xr:uid="{00000000-0005-0000-0000-000050240000}"/>
    <cellStyle name="Обычный 13 5 2 3 2 3" xfId="9297" xr:uid="{00000000-0005-0000-0000-000051240000}"/>
    <cellStyle name="Обычный 13 5 2 3 3" xfId="9298" xr:uid="{00000000-0005-0000-0000-000052240000}"/>
    <cellStyle name="Обычный 13 5 2 3 3 2" xfId="9299" xr:uid="{00000000-0005-0000-0000-000053240000}"/>
    <cellStyle name="Обычный 13 5 2 3 4" xfId="9300" xr:uid="{00000000-0005-0000-0000-000054240000}"/>
    <cellStyle name="Обычный 13 5 2 4" xfId="9301" xr:uid="{00000000-0005-0000-0000-000055240000}"/>
    <cellStyle name="Обычный 13 5 2 4 2" xfId="9302" xr:uid="{00000000-0005-0000-0000-000056240000}"/>
    <cellStyle name="Обычный 13 5 2 4 2 2" xfId="9303" xr:uid="{00000000-0005-0000-0000-000057240000}"/>
    <cellStyle name="Обычный 13 5 2 4 3" xfId="9304" xr:uid="{00000000-0005-0000-0000-000058240000}"/>
    <cellStyle name="Обычный 13 5 2 5" xfId="9305" xr:uid="{00000000-0005-0000-0000-000059240000}"/>
    <cellStyle name="Обычный 13 5 2 5 2" xfId="9306" xr:uid="{00000000-0005-0000-0000-00005A240000}"/>
    <cellStyle name="Обычный 13 5 2 5 2 2" xfId="9307" xr:uid="{00000000-0005-0000-0000-00005B240000}"/>
    <cellStyle name="Обычный 13 5 2 5 3" xfId="9308" xr:uid="{00000000-0005-0000-0000-00005C240000}"/>
    <cellStyle name="Обычный 13 5 2 6" xfId="9309" xr:uid="{00000000-0005-0000-0000-00005D240000}"/>
    <cellStyle name="Обычный 13 5 2 6 2" xfId="9310" xr:uid="{00000000-0005-0000-0000-00005E240000}"/>
    <cellStyle name="Обычный 13 5 2 7" xfId="9311" xr:uid="{00000000-0005-0000-0000-00005F240000}"/>
    <cellStyle name="Обычный 13 5 3" xfId="9312" xr:uid="{00000000-0005-0000-0000-000060240000}"/>
    <cellStyle name="Обычный 13 5 3 2" xfId="9313" xr:uid="{00000000-0005-0000-0000-000061240000}"/>
    <cellStyle name="Обычный 13 5 3 2 2" xfId="9314" xr:uid="{00000000-0005-0000-0000-000062240000}"/>
    <cellStyle name="Обычный 13 5 3 2 2 2" xfId="9315" xr:uid="{00000000-0005-0000-0000-000063240000}"/>
    <cellStyle name="Обычный 13 5 3 2 3" xfId="9316" xr:uid="{00000000-0005-0000-0000-000064240000}"/>
    <cellStyle name="Обычный 13 5 3 3" xfId="9317" xr:uid="{00000000-0005-0000-0000-000065240000}"/>
    <cellStyle name="Обычный 13 5 3 3 2" xfId="9318" xr:uid="{00000000-0005-0000-0000-000066240000}"/>
    <cellStyle name="Обычный 13 5 3 3 2 2" xfId="9319" xr:uid="{00000000-0005-0000-0000-000067240000}"/>
    <cellStyle name="Обычный 13 5 3 3 3" xfId="9320" xr:uid="{00000000-0005-0000-0000-000068240000}"/>
    <cellStyle name="Обычный 13 5 3 4" xfId="9321" xr:uid="{00000000-0005-0000-0000-000069240000}"/>
    <cellStyle name="Обычный 13 5 3 4 2" xfId="9322" xr:uid="{00000000-0005-0000-0000-00006A240000}"/>
    <cellStyle name="Обычный 13 5 3 5" xfId="9323" xr:uid="{00000000-0005-0000-0000-00006B240000}"/>
    <cellStyle name="Обычный 13 5 4" xfId="9324" xr:uid="{00000000-0005-0000-0000-00006C240000}"/>
    <cellStyle name="Обычный 13 5 4 2" xfId="9325" xr:uid="{00000000-0005-0000-0000-00006D240000}"/>
    <cellStyle name="Обычный 13 5 4 2 2" xfId="9326" xr:uid="{00000000-0005-0000-0000-00006E240000}"/>
    <cellStyle name="Обычный 13 5 4 2 2 2" xfId="9327" xr:uid="{00000000-0005-0000-0000-00006F240000}"/>
    <cellStyle name="Обычный 13 5 4 2 3" xfId="9328" xr:uid="{00000000-0005-0000-0000-000070240000}"/>
    <cellStyle name="Обычный 13 5 4 3" xfId="9329" xr:uid="{00000000-0005-0000-0000-000071240000}"/>
    <cellStyle name="Обычный 13 5 4 3 2" xfId="9330" xr:uid="{00000000-0005-0000-0000-000072240000}"/>
    <cellStyle name="Обычный 13 5 4 4" xfId="9331" xr:uid="{00000000-0005-0000-0000-000073240000}"/>
    <cellStyle name="Обычный 13 5 5" xfId="9332" xr:uid="{00000000-0005-0000-0000-000074240000}"/>
    <cellStyle name="Обычный 13 5 5 2" xfId="9333" xr:uid="{00000000-0005-0000-0000-000075240000}"/>
    <cellStyle name="Обычный 13 5 5 2 2" xfId="9334" xr:uid="{00000000-0005-0000-0000-000076240000}"/>
    <cellStyle name="Обычный 13 5 5 3" xfId="9335" xr:uid="{00000000-0005-0000-0000-000077240000}"/>
    <cellStyle name="Обычный 13 5 6" xfId="9336" xr:uid="{00000000-0005-0000-0000-000078240000}"/>
    <cellStyle name="Обычный 13 5 6 2" xfId="9337" xr:uid="{00000000-0005-0000-0000-000079240000}"/>
    <cellStyle name="Обычный 13 5 6 2 2" xfId="9338" xr:uid="{00000000-0005-0000-0000-00007A240000}"/>
    <cellStyle name="Обычный 13 5 6 3" xfId="9339" xr:uid="{00000000-0005-0000-0000-00007B240000}"/>
    <cellStyle name="Обычный 13 5 7" xfId="9340" xr:uid="{00000000-0005-0000-0000-00007C240000}"/>
    <cellStyle name="Обычный 13 5 8" xfId="9341" xr:uid="{00000000-0005-0000-0000-00007D240000}"/>
    <cellStyle name="Обычный 13 5 8 2" xfId="9342" xr:uid="{00000000-0005-0000-0000-00007E240000}"/>
    <cellStyle name="Обычный 13 5 9" xfId="9343" xr:uid="{00000000-0005-0000-0000-00007F240000}"/>
    <cellStyle name="Обычный 13 6" xfId="9344" xr:uid="{00000000-0005-0000-0000-000080240000}"/>
    <cellStyle name="Обычный 13 6 2" xfId="9345" xr:uid="{00000000-0005-0000-0000-000081240000}"/>
    <cellStyle name="Обычный 13 6 2 2" xfId="9346" xr:uid="{00000000-0005-0000-0000-000082240000}"/>
    <cellStyle name="Обычный 13 6 2 3" xfId="9347" xr:uid="{00000000-0005-0000-0000-000083240000}"/>
    <cellStyle name="Обычный 13 6 2 3 2" xfId="9348" xr:uid="{00000000-0005-0000-0000-000084240000}"/>
    <cellStyle name="Обычный 13 6 2 3 2 2" xfId="9349" xr:uid="{00000000-0005-0000-0000-000085240000}"/>
    <cellStyle name="Обычный 13 6 2 3 3" xfId="9350" xr:uid="{00000000-0005-0000-0000-000086240000}"/>
    <cellStyle name="Обычный 13 6 2 4" xfId="9351" xr:uid="{00000000-0005-0000-0000-000087240000}"/>
    <cellStyle name="Обычный 13 6 2 4 2" xfId="9352" xr:uid="{00000000-0005-0000-0000-000088240000}"/>
    <cellStyle name="Обычный 13 6 2 5" xfId="9353" xr:uid="{00000000-0005-0000-0000-000089240000}"/>
    <cellStyle name="Обычный 13 6 3" xfId="9354" xr:uid="{00000000-0005-0000-0000-00008A240000}"/>
    <cellStyle name="Обычный 13 6 3 2" xfId="9355" xr:uid="{00000000-0005-0000-0000-00008B240000}"/>
    <cellStyle name="Обычный 13 6 3 2 2" xfId="9356" xr:uid="{00000000-0005-0000-0000-00008C240000}"/>
    <cellStyle name="Обычный 13 6 3 2 2 2" xfId="9357" xr:uid="{00000000-0005-0000-0000-00008D240000}"/>
    <cellStyle name="Обычный 13 6 3 2 3" xfId="9358" xr:uid="{00000000-0005-0000-0000-00008E240000}"/>
    <cellStyle name="Обычный 13 6 3 3" xfId="9359" xr:uid="{00000000-0005-0000-0000-00008F240000}"/>
    <cellStyle name="Обычный 13 6 3 3 2" xfId="9360" xr:uid="{00000000-0005-0000-0000-000090240000}"/>
    <cellStyle name="Обычный 13 6 3 4" xfId="9361" xr:uid="{00000000-0005-0000-0000-000091240000}"/>
    <cellStyle name="Обычный 13 6 4" xfId="9362" xr:uid="{00000000-0005-0000-0000-000092240000}"/>
    <cellStyle name="Обычный 13 6 4 2" xfId="9363" xr:uid="{00000000-0005-0000-0000-000093240000}"/>
    <cellStyle name="Обычный 13 6 4 2 2" xfId="9364" xr:uid="{00000000-0005-0000-0000-000094240000}"/>
    <cellStyle name="Обычный 13 6 4 3" xfId="9365" xr:uid="{00000000-0005-0000-0000-000095240000}"/>
    <cellStyle name="Обычный 13 6 5" xfId="9366" xr:uid="{00000000-0005-0000-0000-000096240000}"/>
    <cellStyle name="Обычный 13 6 5 2" xfId="9367" xr:uid="{00000000-0005-0000-0000-000097240000}"/>
    <cellStyle name="Обычный 13 6 5 2 2" xfId="9368" xr:uid="{00000000-0005-0000-0000-000098240000}"/>
    <cellStyle name="Обычный 13 6 5 3" xfId="9369" xr:uid="{00000000-0005-0000-0000-000099240000}"/>
    <cellStyle name="Обычный 13 6 6" xfId="9370" xr:uid="{00000000-0005-0000-0000-00009A240000}"/>
    <cellStyle name="Обычный 13 6 6 2" xfId="9371" xr:uid="{00000000-0005-0000-0000-00009B240000}"/>
    <cellStyle name="Обычный 13 6 7" xfId="9372" xr:uid="{00000000-0005-0000-0000-00009C240000}"/>
    <cellStyle name="Обычный 13 7" xfId="9373" xr:uid="{00000000-0005-0000-0000-00009D240000}"/>
    <cellStyle name="Обычный 13 7 2" xfId="9374" xr:uid="{00000000-0005-0000-0000-00009E240000}"/>
    <cellStyle name="Обычный 13 7 2 2" xfId="9375" xr:uid="{00000000-0005-0000-0000-00009F240000}"/>
    <cellStyle name="Обычный 13 7 2 2 2" xfId="9376" xr:uid="{00000000-0005-0000-0000-0000A0240000}"/>
    <cellStyle name="Обычный 13 7 2 3" xfId="9377" xr:uid="{00000000-0005-0000-0000-0000A1240000}"/>
    <cellStyle name="Обычный 13 7 3" xfId="9378" xr:uid="{00000000-0005-0000-0000-0000A2240000}"/>
    <cellStyle name="Обычный 13 7 3 2" xfId="9379" xr:uid="{00000000-0005-0000-0000-0000A3240000}"/>
    <cellStyle name="Обычный 13 7 3 2 2" xfId="9380" xr:uid="{00000000-0005-0000-0000-0000A4240000}"/>
    <cellStyle name="Обычный 13 7 3 3" xfId="9381" xr:uid="{00000000-0005-0000-0000-0000A5240000}"/>
    <cellStyle name="Обычный 13 7 4" xfId="9382" xr:uid="{00000000-0005-0000-0000-0000A6240000}"/>
    <cellStyle name="Обычный 13 7 4 2" xfId="9383" xr:uid="{00000000-0005-0000-0000-0000A7240000}"/>
    <cellStyle name="Обычный 13 7 5" xfId="9384" xr:uid="{00000000-0005-0000-0000-0000A8240000}"/>
    <cellStyle name="Обычный 13 8" xfId="9385" xr:uid="{00000000-0005-0000-0000-0000A9240000}"/>
    <cellStyle name="Обычный 13 8 2" xfId="9386" xr:uid="{00000000-0005-0000-0000-0000AA240000}"/>
    <cellStyle name="Обычный 13 8 2 2" xfId="9387" xr:uid="{00000000-0005-0000-0000-0000AB240000}"/>
    <cellStyle name="Обычный 13 8 2 2 2" xfId="9388" xr:uid="{00000000-0005-0000-0000-0000AC240000}"/>
    <cellStyle name="Обычный 13 8 2 3" xfId="9389" xr:uid="{00000000-0005-0000-0000-0000AD240000}"/>
    <cellStyle name="Обычный 13 8 3" xfId="9390" xr:uid="{00000000-0005-0000-0000-0000AE240000}"/>
    <cellStyle name="Обычный 13 8 3 2" xfId="9391" xr:uid="{00000000-0005-0000-0000-0000AF240000}"/>
    <cellStyle name="Обычный 13 8 4" xfId="9392" xr:uid="{00000000-0005-0000-0000-0000B0240000}"/>
    <cellStyle name="Обычный 13 9" xfId="9393" xr:uid="{00000000-0005-0000-0000-0000B1240000}"/>
    <cellStyle name="Обычный 13 9 2" xfId="9394" xr:uid="{00000000-0005-0000-0000-0000B2240000}"/>
    <cellStyle name="Обычный 13 9 2 2" xfId="9395" xr:uid="{00000000-0005-0000-0000-0000B3240000}"/>
    <cellStyle name="Обычный 13 9 3" xfId="9396" xr:uid="{00000000-0005-0000-0000-0000B4240000}"/>
    <cellStyle name="Обычный 13_замерная" xfId="9397" xr:uid="{00000000-0005-0000-0000-0000B5240000}"/>
    <cellStyle name="Обычный 130" xfId="9398" xr:uid="{00000000-0005-0000-0000-0000B6240000}"/>
    <cellStyle name="Обычный 130 2" xfId="9399" xr:uid="{00000000-0005-0000-0000-0000B7240000}"/>
    <cellStyle name="Обычный 130 2 2" xfId="9400" xr:uid="{00000000-0005-0000-0000-0000B8240000}"/>
    <cellStyle name="Обычный 130 2 2 2" xfId="9401" xr:uid="{00000000-0005-0000-0000-0000B9240000}"/>
    <cellStyle name="Обычный 130 2 2 2 2" xfId="9402" xr:uid="{00000000-0005-0000-0000-0000BA240000}"/>
    <cellStyle name="Обычный 130 2 2 2 2 2" xfId="9403" xr:uid="{00000000-0005-0000-0000-0000BB240000}"/>
    <cellStyle name="Обычный 130 2 2 2 3" xfId="9404" xr:uid="{00000000-0005-0000-0000-0000BC240000}"/>
    <cellStyle name="Обычный 130 2 2 3" xfId="9405" xr:uid="{00000000-0005-0000-0000-0000BD240000}"/>
    <cellStyle name="Обычный 130 2 2 3 2" xfId="9406" xr:uid="{00000000-0005-0000-0000-0000BE240000}"/>
    <cellStyle name="Обычный 130 2 2 4" xfId="9407" xr:uid="{00000000-0005-0000-0000-0000BF240000}"/>
    <cellStyle name="Обычный 130 2 3" xfId="9408" xr:uid="{00000000-0005-0000-0000-0000C0240000}"/>
    <cellStyle name="Обычный 130 2 3 2" xfId="9409" xr:uid="{00000000-0005-0000-0000-0000C1240000}"/>
    <cellStyle name="Обычный 130 2 3 2 2" xfId="9410" xr:uid="{00000000-0005-0000-0000-0000C2240000}"/>
    <cellStyle name="Обычный 130 2 3 3" xfId="9411" xr:uid="{00000000-0005-0000-0000-0000C3240000}"/>
    <cellStyle name="Обычный 130 2 4" xfId="9412" xr:uid="{00000000-0005-0000-0000-0000C4240000}"/>
    <cellStyle name="Обычный 130 2 4 2" xfId="9413" xr:uid="{00000000-0005-0000-0000-0000C5240000}"/>
    <cellStyle name="Обычный 130 2 4 2 2" xfId="9414" xr:uid="{00000000-0005-0000-0000-0000C6240000}"/>
    <cellStyle name="Обычный 130 2 4 3" xfId="9415" xr:uid="{00000000-0005-0000-0000-0000C7240000}"/>
    <cellStyle name="Обычный 130 2 5" xfId="9416" xr:uid="{00000000-0005-0000-0000-0000C8240000}"/>
    <cellStyle name="Обычный 130 2 5 2" xfId="9417" xr:uid="{00000000-0005-0000-0000-0000C9240000}"/>
    <cellStyle name="Обычный 130 2 6" xfId="9418" xr:uid="{00000000-0005-0000-0000-0000CA240000}"/>
    <cellStyle name="Обычный 130 3" xfId="9419" xr:uid="{00000000-0005-0000-0000-0000CB240000}"/>
    <cellStyle name="Обычный 130 3 2" xfId="9420" xr:uid="{00000000-0005-0000-0000-0000CC240000}"/>
    <cellStyle name="Обычный 130 3 2 2" xfId="9421" xr:uid="{00000000-0005-0000-0000-0000CD240000}"/>
    <cellStyle name="Обычный 130 3 2 2 2" xfId="9422" xr:uid="{00000000-0005-0000-0000-0000CE240000}"/>
    <cellStyle name="Обычный 130 3 2 3" xfId="9423" xr:uid="{00000000-0005-0000-0000-0000CF240000}"/>
    <cellStyle name="Обычный 130 3 3" xfId="9424" xr:uid="{00000000-0005-0000-0000-0000D0240000}"/>
    <cellStyle name="Обычный 130 3 3 2" xfId="9425" xr:uid="{00000000-0005-0000-0000-0000D1240000}"/>
    <cellStyle name="Обычный 130 3 4" xfId="9426" xr:uid="{00000000-0005-0000-0000-0000D2240000}"/>
    <cellStyle name="Обычный 130 4" xfId="9427" xr:uid="{00000000-0005-0000-0000-0000D3240000}"/>
    <cellStyle name="Обычный 130 4 2" xfId="9428" xr:uid="{00000000-0005-0000-0000-0000D4240000}"/>
    <cellStyle name="Обычный 130 4 2 2" xfId="9429" xr:uid="{00000000-0005-0000-0000-0000D5240000}"/>
    <cellStyle name="Обычный 130 4 3" xfId="9430" xr:uid="{00000000-0005-0000-0000-0000D6240000}"/>
    <cellStyle name="Обычный 130 5" xfId="9431" xr:uid="{00000000-0005-0000-0000-0000D7240000}"/>
    <cellStyle name="Обычный 130 5 2" xfId="9432" xr:uid="{00000000-0005-0000-0000-0000D8240000}"/>
    <cellStyle name="Обычный 130 5 2 2" xfId="9433" xr:uid="{00000000-0005-0000-0000-0000D9240000}"/>
    <cellStyle name="Обычный 130 5 3" xfId="9434" xr:uid="{00000000-0005-0000-0000-0000DA240000}"/>
    <cellStyle name="Обычный 130 6" xfId="9435" xr:uid="{00000000-0005-0000-0000-0000DB240000}"/>
    <cellStyle name="Обычный 130 6 2" xfId="9436" xr:uid="{00000000-0005-0000-0000-0000DC240000}"/>
    <cellStyle name="Обычный 130 7" xfId="9437" xr:uid="{00000000-0005-0000-0000-0000DD240000}"/>
    <cellStyle name="Обычный 131" xfId="9438" xr:uid="{00000000-0005-0000-0000-0000DE240000}"/>
    <cellStyle name="Обычный 131 2" xfId="9439" xr:uid="{00000000-0005-0000-0000-0000DF240000}"/>
    <cellStyle name="Обычный 132" xfId="9440" xr:uid="{00000000-0005-0000-0000-0000E0240000}"/>
    <cellStyle name="Обычный 132 2" xfId="9441" xr:uid="{00000000-0005-0000-0000-0000E1240000}"/>
    <cellStyle name="Обычный 133" xfId="9442" xr:uid="{00000000-0005-0000-0000-0000E2240000}"/>
    <cellStyle name="Обычный 133 2" xfId="9443" xr:uid="{00000000-0005-0000-0000-0000E3240000}"/>
    <cellStyle name="Обычный 133 2 2" xfId="9444" xr:uid="{00000000-0005-0000-0000-0000E4240000}"/>
    <cellStyle name="Обычный 133 2 2 2" xfId="9445" xr:uid="{00000000-0005-0000-0000-0000E5240000}"/>
    <cellStyle name="Обычный 133 2 2 2 2" xfId="9446" xr:uid="{00000000-0005-0000-0000-0000E6240000}"/>
    <cellStyle name="Обычный 133 2 2 2 2 2" xfId="9447" xr:uid="{00000000-0005-0000-0000-0000E7240000}"/>
    <cellStyle name="Обычный 133 2 2 2 3" xfId="9448" xr:uid="{00000000-0005-0000-0000-0000E8240000}"/>
    <cellStyle name="Обычный 133 2 2 3" xfId="9449" xr:uid="{00000000-0005-0000-0000-0000E9240000}"/>
    <cellStyle name="Обычный 133 2 2 3 2" xfId="9450" xr:uid="{00000000-0005-0000-0000-0000EA240000}"/>
    <cellStyle name="Обычный 133 2 2 4" xfId="9451" xr:uid="{00000000-0005-0000-0000-0000EB240000}"/>
    <cellStyle name="Обычный 133 2 3" xfId="9452" xr:uid="{00000000-0005-0000-0000-0000EC240000}"/>
    <cellStyle name="Обычный 133 2 3 2" xfId="9453" xr:uid="{00000000-0005-0000-0000-0000ED240000}"/>
    <cellStyle name="Обычный 133 2 3 2 2" xfId="9454" xr:uid="{00000000-0005-0000-0000-0000EE240000}"/>
    <cellStyle name="Обычный 133 2 3 3" xfId="9455" xr:uid="{00000000-0005-0000-0000-0000EF240000}"/>
    <cellStyle name="Обычный 133 2 4" xfId="9456" xr:uid="{00000000-0005-0000-0000-0000F0240000}"/>
    <cellStyle name="Обычный 133 2 4 2" xfId="9457" xr:uid="{00000000-0005-0000-0000-0000F1240000}"/>
    <cellStyle name="Обычный 133 2 4 2 2" xfId="9458" xr:uid="{00000000-0005-0000-0000-0000F2240000}"/>
    <cellStyle name="Обычный 133 2 4 3" xfId="9459" xr:uid="{00000000-0005-0000-0000-0000F3240000}"/>
    <cellStyle name="Обычный 133 2 5" xfId="9460" xr:uid="{00000000-0005-0000-0000-0000F4240000}"/>
    <cellStyle name="Обычный 133 2 5 2" xfId="9461" xr:uid="{00000000-0005-0000-0000-0000F5240000}"/>
    <cellStyle name="Обычный 133 2 6" xfId="9462" xr:uid="{00000000-0005-0000-0000-0000F6240000}"/>
    <cellStyle name="Обычный 133 3" xfId="9463" xr:uid="{00000000-0005-0000-0000-0000F7240000}"/>
    <cellStyle name="Обычный 133 3 2" xfId="9464" xr:uid="{00000000-0005-0000-0000-0000F8240000}"/>
    <cellStyle name="Обычный 133 3 2 2" xfId="9465" xr:uid="{00000000-0005-0000-0000-0000F9240000}"/>
    <cellStyle name="Обычный 133 3 2 2 2" xfId="9466" xr:uid="{00000000-0005-0000-0000-0000FA240000}"/>
    <cellStyle name="Обычный 133 3 2 3" xfId="9467" xr:uid="{00000000-0005-0000-0000-0000FB240000}"/>
    <cellStyle name="Обычный 133 3 3" xfId="9468" xr:uid="{00000000-0005-0000-0000-0000FC240000}"/>
    <cellStyle name="Обычный 133 3 3 2" xfId="9469" xr:uid="{00000000-0005-0000-0000-0000FD240000}"/>
    <cellStyle name="Обычный 133 3 4" xfId="9470" xr:uid="{00000000-0005-0000-0000-0000FE240000}"/>
    <cellStyle name="Обычный 133 4" xfId="9471" xr:uid="{00000000-0005-0000-0000-0000FF240000}"/>
    <cellStyle name="Обычный 133 4 2" xfId="9472" xr:uid="{00000000-0005-0000-0000-000000250000}"/>
    <cellStyle name="Обычный 133 4 2 2" xfId="9473" xr:uid="{00000000-0005-0000-0000-000001250000}"/>
    <cellStyle name="Обычный 133 4 3" xfId="9474" xr:uid="{00000000-0005-0000-0000-000002250000}"/>
    <cellStyle name="Обычный 133 5" xfId="9475" xr:uid="{00000000-0005-0000-0000-000003250000}"/>
    <cellStyle name="Обычный 133 5 2" xfId="9476" xr:uid="{00000000-0005-0000-0000-000004250000}"/>
    <cellStyle name="Обычный 133 5 2 2" xfId="9477" xr:uid="{00000000-0005-0000-0000-000005250000}"/>
    <cellStyle name="Обычный 133 5 3" xfId="9478" xr:uid="{00000000-0005-0000-0000-000006250000}"/>
    <cellStyle name="Обычный 133 6" xfId="9479" xr:uid="{00000000-0005-0000-0000-000007250000}"/>
    <cellStyle name="Обычный 133 6 2" xfId="9480" xr:uid="{00000000-0005-0000-0000-000008250000}"/>
    <cellStyle name="Обычный 133 7" xfId="9481" xr:uid="{00000000-0005-0000-0000-000009250000}"/>
    <cellStyle name="Обычный 134" xfId="9482" xr:uid="{00000000-0005-0000-0000-00000A250000}"/>
    <cellStyle name="Обычный 134 2" xfId="9483" xr:uid="{00000000-0005-0000-0000-00000B250000}"/>
    <cellStyle name="Обычный 134 2 2" xfId="9484" xr:uid="{00000000-0005-0000-0000-00000C250000}"/>
    <cellStyle name="Обычный 134 2 2 2" xfId="9485" xr:uid="{00000000-0005-0000-0000-00000D250000}"/>
    <cellStyle name="Обычный 134 2 2 2 2" xfId="9486" xr:uid="{00000000-0005-0000-0000-00000E250000}"/>
    <cellStyle name="Обычный 134 2 2 2 2 2" xfId="9487" xr:uid="{00000000-0005-0000-0000-00000F250000}"/>
    <cellStyle name="Обычный 134 2 2 2 3" xfId="9488" xr:uid="{00000000-0005-0000-0000-000010250000}"/>
    <cellStyle name="Обычный 134 2 2 3" xfId="9489" xr:uid="{00000000-0005-0000-0000-000011250000}"/>
    <cellStyle name="Обычный 134 2 2 3 2" xfId="9490" xr:uid="{00000000-0005-0000-0000-000012250000}"/>
    <cellStyle name="Обычный 134 2 2 4" xfId="9491" xr:uid="{00000000-0005-0000-0000-000013250000}"/>
    <cellStyle name="Обычный 134 2 3" xfId="9492" xr:uid="{00000000-0005-0000-0000-000014250000}"/>
    <cellStyle name="Обычный 134 2 3 2" xfId="9493" xr:uid="{00000000-0005-0000-0000-000015250000}"/>
    <cellStyle name="Обычный 134 2 3 2 2" xfId="9494" xr:uid="{00000000-0005-0000-0000-000016250000}"/>
    <cellStyle name="Обычный 134 2 3 3" xfId="9495" xr:uid="{00000000-0005-0000-0000-000017250000}"/>
    <cellStyle name="Обычный 134 2 4" xfId="9496" xr:uid="{00000000-0005-0000-0000-000018250000}"/>
    <cellStyle name="Обычный 134 2 4 2" xfId="9497" xr:uid="{00000000-0005-0000-0000-000019250000}"/>
    <cellStyle name="Обычный 134 2 4 2 2" xfId="9498" xr:uid="{00000000-0005-0000-0000-00001A250000}"/>
    <cellStyle name="Обычный 134 2 4 3" xfId="9499" xr:uid="{00000000-0005-0000-0000-00001B250000}"/>
    <cellStyle name="Обычный 134 2 5" xfId="9500" xr:uid="{00000000-0005-0000-0000-00001C250000}"/>
    <cellStyle name="Обычный 134 2 5 2" xfId="9501" xr:uid="{00000000-0005-0000-0000-00001D250000}"/>
    <cellStyle name="Обычный 134 2 6" xfId="9502" xr:uid="{00000000-0005-0000-0000-00001E250000}"/>
    <cellStyle name="Обычный 134 3" xfId="9503" xr:uid="{00000000-0005-0000-0000-00001F250000}"/>
    <cellStyle name="Обычный 134 3 2" xfId="9504" xr:uid="{00000000-0005-0000-0000-000020250000}"/>
    <cellStyle name="Обычный 134 3 2 2" xfId="9505" xr:uid="{00000000-0005-0000-0000-000021250000}"/>
    <cellStyle name="Обычный 134 3 2 2 2" xfId="9506" xr:uid="{00000000-0005-0000-0000-000022250000}"/>
    <cellStyle name="Обычный 134 3 2 3" xfId="9507" xr:uid="{00000000-0005-0000-0000-000023250000}"/>
    <cellStyle name="Обычный 134 3 3" xfId="9508" xr:uid="{00000000-0005-0000-0000-000024250000}"/>
    <cellStyle name="Обычный 134 3 3 2" xfId="9509" xr:uid="{00000000-0005-0000-0000-000025250000}"/>
    <cellStyle name="Обычный 134 3 4" xfId="9510" xr:uid="{00000000-0005-0000-0000-000026250000}"/>
    <cellStyle name="Обычный 134 4" xfId="9511" xr:uid="{00000000-0005-0000-0000-000027250000}"/>
    <cellStyle name="Обычный 134 4 2" xfId="9512" xr:uid="{00000000-0005-0000-0000-000028250000}"/>
    <cellStyle name="Обычный 134 4 2 2" xfId="9513" xr:uid="{00000000-0005-0000-0000-000029250000}"/>
    <cellStyle name="Обычный 134 4 3" xfId="9514" xr:uid="{00000000-0005-0000-0000-00002A250000}"/>
    <cellStyle name="Обычный 134 5" xfId="9515" xr:uid="{00000000-0005-0000-0000-00002B250000}"/>
    <cellStyle name="Обычный 134 5 2" xfId="9516" xr:uid="{00000000-0005-0000-0000-00002C250000}"/>
    <cellStyle name="Обычный 134 5 2 2" xfId="9517" xr:uid="{00000000-0005-0000-0000-00002D250000}"/>
    <cellStyle name="Обычный 134 5 3" xfId="9518" xr:uid="{00000000-0005-0000-0000-00002E250000}"/>
    <cellStyle name="Обычный 134 6" xfId="9519" xr:uid="{00000000-0005-0000-0000-00002F250000}"/>
    <cellStyle name="Обычный 134 6 2" xfId="9520" xr:uid="{00000000-0005-0000-0000-000030250000}"/>
    <cellStyle name="Обычный 134 7" xfId="9521" xr:uid="{00000000-0005-0000-0000-000031250000}"/>
    <cellStyle name="Обычный 135" xfId="9522" xr:uid="{00000000-0005-0000-0000-000032250000}"/>
    <cellStyle name="Обычный 135 2" xfId="9523" xr:uid="{00000000-0005-0000-0000-000033250000}"/>
    <cellStyle name="Обычный 135 2 2" xfId="9524" xr:uid="{00000000-0005-0000-0000-000034250000}"/>
    <cellStyle name="Обычный 135 2 2 2" xfId="9525" xr:uid="{00000000-0005-0000-0000-000035250000}"/>
    <cellStyle name="Обычный 135 2 2 2 2" xfId="9526" xr:uid="{00000000-0005-0000-0000-000036250000}"/>
    <cellStyle name="Обычный 135 2 2 3" xfId="9527" xr:uid="{00000000-0005-0000-0000-000037250000}"/>
    <cellStyle name="Обычный 135 2 3" xfId="9528" xr:uid="{00000000-0005-0000-0000-000038250000}"/>
    <cellStyle name="Обычный 135 2 3 2" xfId="9529" xr:uid="{00000000-0005-0000-0000-000039250000}"/>
    <cellStyle name="Обычный 135 2 3 2 2" xfId="9530" xr:uid="{00000000-0005-0000-0000-00003A250000}"/>
    <cellStyle name="Обычный 135 2 3 3" xfId="9531" xr:uid="{00000000-0005-0000-0000-00003B250000}"/>
    <cellStyle name="Обычный 135 2 4" xfId="9532" xr:uid="{00000000-0005-0000-0000-00003C250000}"/>
    <cellStyle name="Обычный 135 2 4 2" xfId="9533" xr:uid="{00000000-0005-0000-0000-00003D250000}"/>
    <cellStyle name="Обычный 135 2 5" xfId="9534" xr:uid="{00000000-0005-0000-0000-00003E250000}"/>
    <cellStyle name="Обычный 135 3" xfId="9535" xr:uid="{00000000-0005-0000-0000-00003F250000}"/>
    <cellStyle name="Обычный 135 3 2" xfId="9536" xr:uid="{00000000-0005-0000-0000-000040250000}"/>
    <cellStyle name="Обычный 135 3 2 2" xfId="9537" xr:uid="{00000000-0005-0000-0000-000041250000}"/>
    <cellStyle name="Обычный 135 3 2 2 2" xfId="9538" xr:uid="{00000000-0005-0000-0000-000042250000}"/>
    <cellStyle name="Обычный 135 3 2 3" xfId="9539" xr:uid="{00000000-0005-0000-0000-000043250000}"/>
    <cellStyle name="Обычный 135 3 3" xfId="9540" xr:uid="{00000000-0005-0000-0000-000044250000}"/>
    <cellStyle name="Обычный 135 3 3 2" xfId="9541" xr:uid="{00000000-0005-0000-0000-000045250000}"/>
    <cellStyle name="Обычный 135 3 4" xfId="9542" xr:uid="{00000000-0005-0000-0000-000046250000}"/>
    <cellStyle name="Обычный 135 4" xfId="9543" xr:uid="{00000000-0005-0000-0000-000047250000}"/>
    <cellStyle name="Обычный 135 4 2" xfId="9544" xr:uid="{00000000-0005-0000-0000-000048250000}"/>
    <cellStyle name="Обычный 135 4 2 2" xfId="9545" xr:uid="{00000000-0005-0000-0000-000049250000}"/>
    <cellStyle name="Обычный 135 4 3" xfId="9546" xr:uid="{00000000-0005-0000-0000-00004A250000}"/>
    <cellStyle name="Обычный 136" xfId="9547" xr:uid="{00000000-0005-0000-0000-00004B250000}"/>
    <cellStyle name="Обычный 136 2" xfId="9548" xr:uid="{00000000-0005-0000-0000-00004C250000}"/>
    <cellStyle name="Обычный 136 2 2" xfId="9549" xr:uid="{00000000-0005-0000-0000-00004D250000}"/>
    <cellStyle name="Обычный 136 2 2 2" xfId="9550" xr:uid="{00000000-0005-0000-0000-00004E250000}"/>
    <cellStyle name="Обычный 136 2 2 2 2" xfId="9551" xr:uid="{00000000-0005-0000-0000-00004F250000}"/>
    <cellStyle name="Обычный 136 2 2 3" xfId="9552" xr:uid="{00000000-0005-0000-0000-000050250000}"/>
    <cellStyle name="Обычный 136 2 3" xfId="9553" xr:uid="{00000000-0005-0000-0000-000051250000}"/>
    <cellStyle name="Обычный 136 2 3 2" xfId="9554" xr:uid="{00000000-0005-0000-0000-000052250000}"/>
    <cellStyle name="Обычный 136 2 3 2 2" xfId="9555" xr:uid="{00000000-0005-0000-0000-000053250000}"/>
    <cellStyle name="Обычный 136 2 3 3" xfId="9556" xr:uid="{00000000-0005-0000-0000-000054250000}"/>
    <cellStyle name="Обычный 136 2 4" xfId="9557" xr:uid="{00000000-0005-0000-0000-000055250000}"/>
    <cellStyle name="Обычный 136 2 4 2" xfId="9558" xr:uid="{00000000-0005-0000-0000-000056250000}"/>
    <cellStyle name="Обычный 136 2 5" xfId="9559" xr:uid="{00000000-0005-0000-0000-000057250000}"/>
    <cellStyle name="Обычный 136 3" xfId="9560" xr:uid="{00000000-0005-0000-0000-000058250000}"/>
    <cellStyle name="Обычный 136 3 2" xfId="9561" xr:uid="{00000000-0005-0000-0000-000059250000}"/>
    <cellStyle name="Обычный 136 3 2 2" xfId="9562" xr:uid="{00000000-0005-0000-0000-00005A250000}"/>
    <cellStyle name="Обычный 136 3 2 2 2" xfId="9563" xr:uid="{00000000-0005-0000-0000-00005B250000}"/>
    <cellStyle name="Обычный 136 3 2 3" xfId="9564" xr:uid="{00000000-0005-0000-0000-00005C250000}"/>
    <cellStyle name="Обычный 136 3 3" xfId="9565" xr:uid="{00000000-0005-0000-0000-00005D250000}"/>
    <cellStyle name="Обычный 136 3 3 2" xfId="9566" xr:uid="{00000000-0005-0000-0000-00005E250000}"/>
    <cellStyle name="Обычный 136 3 4" xfId="9567" xr:uid="{00000000-0005-0000-0000-00005F250000}"/>
    <cellStyle name="Обычный 136 4" xfId="9568" xr:uid="{00000000-0005-0000-0000-000060250000}"/>
    <cellStyle name="Обычный 136 5" xfId="9569" xr:uid="{00000000-0005-0000-0000-000061250000}"/>
    <cellStyle name="Обычный 136 5 2" xfId="9570" xr:uid="{00000000-0005-0000-0000-000062250000}"/>
    <cellStyle name="Обычный 136 5 2 2" xfId="9571" xr:uid="{00000000-0005-0000-0000-000063250000}"/>
    <cellStyle name="Обычный 136 5 3" xfId="9572" xr:uid="{00000000-0005-0000-0000-000064250000}"/>
    <cellStyle name="Обычный 137" xfId="9573" xr:uid="{00000000-0005-0000-0000-000065250000}"/>
    <cellStyle name="Обычный 137 2" xfId="9574" xr:uid="{00000000-0005-0000-0000-000066250000}"/>
    <cellStyle name="Обычный 137 2 2" xfId="9575" xr:uid="{00000000-0005-0000-0000-000067250000}"/>
    <cellStyle name="Обычный 137 2 2 2" xfId="9576" xr:uid="{00000000-0005-0000-0000-000068250000}"/>
    <cellStyle name="Обычный 137 2 2 2 2" xfId="9577" xr:uid="{00000000-0005-0000-0000-000069250000}"/>
    <cellStyle name="Обычный 137 2 2 3" xfId="9578" xr:uid="{00000000-0005-0000-0000-00006A250000}"/>
    <cellStyle name="Обычный 137 2 3" xfId="9579" xr:uid="{00000000-0005-0000-0000-00006B250000}"/>
    <cellStyle name="Обычный 137 2 3 2" xfId="9580" xr:uid="{00000000-0005-0000-0000-00006C250000}"/>
    <cellStyle name="Обычный 137 2 3 2 2" xfId="9581" xr:uid="{00000000-0005-0000-0000-00006D250000}"/>
    <cellStyle name="Обычный 137 2 3 3" xfId="9582" xr:uid="{00000000-0005-0000-0000-00006E250000}"/>
    <cellStyle name="Обычный 137 2 4" xfId="9583" xr:uid="{00000000-0005-0000-0000-00006F250000}"/>
    <cellStyle name="Обычный 137 2 4 2" xfId="9584" xr:uid="{00000000-0005-0000-0000-000070250000}"/>
    <cellStyle name="Обычный 137 2 5" xfId="9585" xr:uid="{00000000-0005-0000-0000-000071250000}"/>
    <cellStyle name="Обычный 137 3" xfId="9586" xr:uid="{00000000-0005-0000-0000-000072250000}"/>
    <cellStyle name="Обычный 137 3 2" xfId="9587" xr:uid="{00000000-0005-0000-0000-000073250000}"/>
    <cellStyle name="Обычный 137 3 2 2" xfId="9588" xr:uid="{00000000-0005-0000-0000-000074250000}"/>
    <cellStyle name="Обычный 137 3 2 2 2" xfId="9589" xr:uid="{00000000-0005-0000-0000-000075250000}"/>
    <cellStyle name="Обычный 137 3 2 3" xfId="9590" xr:uid="{00000000-0005-0000-0000-000076250000}"/>
    <cellStyle name="Обычный 137 3 3" xfId="9591" xr:uid="{00000000-0005-0000-0000-000077250000}"/>
    <cellStyle name="Обычный 137 3 3 2" xfId="9592" xr:uid="{00000000-0005-0000-0000-000078250000}"/>
    <cellStyle name="Обычный 137 3 4" xfId="9593" xr:uid="{00000000-0005-0000-0000-000079250000}"/>
    <cellStyle name="Обычный 137 4" xfId="9594" xr:uid="{00000000-0005-0000-0000-00007A250000}"/>
    <cellStyle name="Обычный 137 5" xfId="9595" xr:uid="{00000000-0005-0000-0000-00007B250000}"/>
    <cellStyle name="Обычный 137 5 2" xfId="9596" xr:uid="{00000000-0005-0000-0000-00007C250000}"/>
    <cellStyle name="Обычный 137 5 2 2" xfId="9597" xr:uid="{00000000-0005-0000-0000-00007D250000}"/>
    <cellStyle name="Обычный 137 5 3" xfId="9598" xr:uid="{00000000-0005-0000-0000-00007E250000}"/>
    <cellStyle name="Обычный 138" xfId="9599" xr:uid="{00000000-0005-0000-0000-00007F250000}"/>
    <cellStyle name="Обычный 138 2" xfId="9600" xr:uid="{00000000-0005-0000-0000-000080250000}"/>
    <cellStyle name="Обычный 138 2 2" xfId="9601" xr:uid="{00000000-0005-0000-0000-000081250000}"/>
    <cellStyle name="Обычный 138 2 2 2" xfId="9602" xr:uid="{00000000-0005-0000-0000-000082250000}"/>
    <cellStyle name="Обычный 138 2 2 2 2" xfId="9603" xr:uid="{00000000-0005-0000-0000-000083250000}"/>
    <cellStyle name="Обычный 138 2 2 3" xfId="9604" xr:uid="{00000000-0005-0000-0000-000084250000}"/>
    <cellStyle name="Обычный 138 2 3" xfId="9605" xr:uid="{00000000-0005-0000-0000-000085250000}"/>
    <cellStyle name="Обычный 138 2 3 2" xfId="9606" xr:uid="{00000000-0005-0000-0000-000086250000}"/>
    <cellStyle name="Обычный 138 2 3 2 2" xfId="9607" xr:uid="{00000000-0005-0000-0000-000087250000}"/>
    <cellStyle name="Обычный 138 2 3 3" xfId="9608" xr:uid="{00000000-0005-0000-0000-000088250000}"/>
    <cellStyle name="Обычный 138 2 4" xfId="9609" xr:uid="{00000000-0005-0000-0000-000089250000}"/>
    <cellStyle name="Обычный 138 2 4 2" xfId="9610" xr:uid="{00000000-0005-0000-0000-00008A250000}"/>
    <cellStyle name="Обычный 138 2 5" xfId="9611" xr:uid="{00000000-0005-0000-0000-00008B250000}"/>
    <cellStyle name="Обычный 138 3" xfId="9612" xr:uid="{00000000-0005-0000-0000-00008C250000}"/>
    <cellStyle name="Обычный 138 3 2" xfId="9613" xr:uid="{00000000-0005-0000-0000-00008D250000}"/>
    <cellStyle name="Обычный 138 3 2 2" xfId="9614" xr:uid="{00000000-0005-0000-0000-00008E250000}"/>
    <cellStyle name="Обычный 138 3 2 2 2" xfId="9615" xr:uid="{00000000-0005-0000-0000-00008F250000}"/>
    <cellStyle name="Обычный 138 3 2 3" xfId="9616" xr:uid="{00000000-0005-0000-0000-000090250000}"/>
    <cellStyle name="Обычный 138 3 3" xfId="9617" xr:uid="{00000000-0005-0000-0000-000091250000}"/>
    <cellStyle name="Обычный 138 3 3 2" xfId="9618" xr:uid="{00000000-0005-0000-0000-000092250000}"/>
    <cellStyle name="Обычный 138 3 4" xfId="9619" xr:uid="{00000000-0005-0000-0000-000093250000}"/>
    <cellStyle name="Обычный 138 4" xfId="9620" xr:uid="{00000000-0005-0000-0000-000094250000}"/>
    <cellStyle name="Обычный 138 4 2" xfId="9621" xr:uid="{00000000-0005-0000-0000-000095250000}"/>
    <cellStyle name="Обычный 138 4 2 2" xfId="9622" xr:uid="{00000000-0005-0000-0000-000096250000}"/>
    <cellStyle name="Обычный 138 4 3" xfId="9623" xr:uid="{00000000-0005-0000-0000-000097250000}"/>
    <cellStyle name="Обычный 139" xfId="9624" xr:uid="{00000000-0005-0000-0000-000098250000}"/>
    <cellStyle name="Обычный 139 2" xfId="9625" xr:uid="{00000000-0005-0000-0000-000099250000}"/>
    <cellStyle name="Обычный 139 3" xfId="9626" xr:uid="{00000000-0005-0000-0000-00009A250000}"/>
    <cellStyle name="Обычный 14" xfId="9627" xr:uid="{00000000-0005-0000-0000-00009B250000}"/>
    <cellStyle name="Обычный 14 10" xfId="9628" xr:uid="{00000000-0005-0000-0000-00009C250000}"/>
    <cellStyle name="Обычный 14 10 2" xfId="9629" xr:uid="{00000000-0005-0000-0000-00009D250000}"/>
    <cellStyle name="Обычный 14 10 2 2" xfId="9630" xr:uid="{00000000-0005-0000-0000-00009E250000}"/>
    <cellStyle name="Обычный 14 10 3" xfId="9631" xr:uid="{00000000-0005-0000-0000-00009F250000}"/>
    <cellStyle name="Обычный 14 11" xfId="9632" xr:uid="{00000000-0005-0000-0000-0000A0250000}"/>
    <cellStyle name="Обычный 14 11 2" xfId="9633" xr:uid="{00000000-0005-0000-0000-0000A1250000}"/>
    <cellStyle name="Обычный 14 11 2 2" xfId="9634" xr:uid="{00000000-0005-0000-0000-0000A2250000}"/>
    <cellStyle name="Обычный 14 11 3" xfId="9635" xr:uid="{00000000-0005-0000-0000-0000A3250000}"/>
    <cellStyle name="Обычный 14 12" xfId="9636" xr:uid="{00000000-0005-0000-0000-0000A4250000}"/>
    <cellStyle name="Обычный 14 12 2" xfId="9637" xr:uid="{00000000-0005-0000-0000-0000A5250000}"/>
    <cellStyle name="Обычный 14 12 2 2" xfId="9638" xr:uid="{00000000-0005-0000-0000-0000A6250000}"/>
    <cellStyle name="Обычный 14 12 3" xfId="9639" xr:uid="{00000000-0005-0000-0000-0000A7250000}"/>
    <cellStyle name="Обычный 14 13" xfId="9640" xr:uid="{00000000-0005-0000-0000-0000A8250000}"/>
    <cellStyle name="Обычный 14 13 2" xfId="9641" xr:uid="{00000000-0005-0000-0000-0000A9250000}"/>
    <cellStyle name="Обычный 14 13 2 2" xfId="9642" xr:uid="{00000000-0005-0000-0000-0000AA250000}"/>
    <cellStyle name="Обычный 14 13 3" xfId="9643" xr:uid="{00000000-0005-0000-0000-0000AB250000}"/>
    <cellStyle name="Обычный 14 14" xfId="9644" xr:uid="{00000000-0005-0000-0000-0000AC250000}"/>
    <cellStyle name="Обычный 14 14 2" xfId="9645" xr:uid="{00000000-0005-0000-0000-0000AD250000}"/>
    <cellStyle name="Обычный 14 14 2 2" xfId="9646" xr:uid="{00000000-0005-0000-0000-0000AE250000}"/>
    <cellStyle name="Обычный 14 14 3" xfId="9647" xr:uid="{00000000-0005-0000-0000-0000AF250000}"/>
    <cellStyle name="Обычный 14 15" xfId="9648" xr:uid="{00000000-0005-0000-0000-0000B0250000}"/>
    <cellStyle name="Обычный 14 15 2" xfId="9649" xr:uid="{00000000-0005-0000-0000-0000B1250000}"/>
    <cellStyle name="Обычный 14 15 2 2" xfId="9650" xr:uid="{00000000-0005-0000-0000-0000B2250000}"/>
    <cellStyle name="Обычный 14 15 3" xfId="9651" xr:uid="{00000000-0005-0000-0000-0000B3250000}"/>
    <cellStyle name="Обычный 14 16" xfId="9652" xr:uid="{00000000-0005-0000-0000-0000B4250000}"/>
    <cellStyle name="Обычный 14 16 2" xfId="9653" xr:uid="{00000000-0005-0000-0000-0000B5250000}"/>
    <cellStyle name="Обычный 14 16 2 2" xfId="9654" xr:uid="{00000000-0005-0000-0000-0000B6250000}"/>
    <cellStyle name="Обычный 14 16 3" xfId="9655" xr:uid="{00000000-0005-0000-0000-0000B7250000}"/>
    <cellStyle name="Обычный 14 17" xfId="9656" xr:uid="{00000000-0005-0000-0000-0000B8250000}"/>
    <cellStyle name="Обычный 14 17 2" xfId="9657" xr:uid="{00000000-0005-0000-0000-0000B9250000}"/>
    <cellStyle name="Обычный 14 17 2 2" xfId="9658" xr:uid="{00000000-0005-0000-0000-0000BA250000}"/>
    <cellStyle name="Обычный 14 17 3" xfId="9659" xr:uid="{00000000-0005-0000-0000-0000BB250000}"/>
    <cellStyle name="Обычный 14 18" xfId="9660" xr:uid="{00000000-0005-0000-0000-0000BC250000}"/>
    <cellStyle name="Обычный 14 18 2" xfId="9661" xr:uid="{00000000-0005-0000-0000-0000BD250000}"/>
    <cellStyle name="Обычный 14 18 2 2" xfId="9662" xr:uid="{00000000-0005-0000-0000-0000BE250000}"/>
    <cellStyle name="Обычный 14 18 3" xfId="9663" xr:uid="{00000000-0005-0000-0000-0000BF250000}"/>
    <cellStyle name="Обычный 14 19" xfId="32456" xr:uid="{00000000-0005-0000-0000-0000C0250000}"/>
    <cellStyle name="Обычный 14 2" xfId="9664" xr:uid="{00000000-0005-0000-0000-0000C1250000}"/>
    <cellStyle name="Обычный 14 2 10" xfId="9665" xr:uid="{00000000-0005-0000-0000-0000C2250000}"/>
    <cellStyle name="Обычный 14 2 11" xfId="9666" xr:uid="{00000000-0005-0000-0000-0000C3250000}"/>
    <cellStyle name="Обычный 14 2 11 2" xfId="9667" xr:uid="{00000000-0005-0000-0000-0000C4250000}"/>
    <cellStyle name="Обычный 14 2 12" xfId="9668" xr:uid="{00000000-0005-0000-0000-0000C5250000}"/>
    <cellStyle name="Обычный 14 2 2" xfId="9669" xr:uid="{00000000-0005-0000-0000-0000C6250000}"/>
    <cellStyle name="Обычный 14 2 2 2" xfId="9670" xr:uid="{00000000-0005-0000-0000-0000C7250000}"/>
    <cellStyle name="Обычный 14 2 2 2 2" xfId="9671" xr:uid="{00000000-0005-0000-0000-0000C8250000}"/>
    <cellStyle name="Обычный 14 2 2 2 2 2" xfId="9672" xr:uid="{00000000-0005-0000-0000-0000C9250000}"/>
    <cellStyle name="Обычный 14 2 2 2 2 2 2" xfId="9673" xr:uid="{00000000-0005-0000-0000-0000CA250000}"/>
    <cellStyle name="Обычный 14 2 2 2 2 2 2 2" xfId="9674" xr:uid="{00000000-0005-0000-0000-0000CB250000}"/>
    <cellStyle name="Обычный 14 2 2 2 2 2 3" xfId="9675" xr:uid="{00000000-0005-0000-0000-0000CC250000}"/>
    <cellStyle name="Обычный 14 2 2 2 2 3" xfId="9676" xr:uid="{00000000-0005-0000-0000-0000CD250000}"/>
    <cellStyle name="Обычный 14 2 2 2 2 3 2" xfId="9677" xr:uid="{00000000-0005-0000-0000-0000CE250000}"/>
    <cellStyle name="Обычный 14 2 2 2 2 3 2 2" xfId="9678" xr:uid="{00000000-0005-0000-0000-0000CF250000}"/>
    <cellStyle name="Обычный 14 2 2 2 2 3 3" xfId="9679" xr:uid="{00000000-0005-0000-0000-0000D0250000}"/>
    <cellStyle name="Обычный 14 2 2 2 2 4" xfId="9680" xr:uid="{00000000-0005-0000-0000-0000D1250000}"/>
    <cellStyle name="Обычный 14 2 2 2 2 4 2" xfId="9681" xr:uid="{00000000-0005-0000-0000-0000D2250000}"/>
    <cellStyle name="Обычный 14 2 2 2 2 5" xfId="9682" xr:uid="{00000000-0005-0000-0000-0000D3250000}"/>
    <cellStyle name="Обычный 14 2 2 2 3" xfId="9683" xr:uid="{00000000-0005-0000-0000-0000D4250000}"/>
    <cellStyle name="Обычный 14 2 2 2 3 2" xfId="9684" xr:uid="{00000000-0005-0000-0000-0000D5250000}"/>
    <cellStyle name="Обычный 14 2 2 2 3 2 2" xfId="9685" xr:uid="{00000000-0005-0000-0000-0000D6250000}"/>
    <cellStyle name="Обычный 14 2 2 2 3 2 2 2" xfId="9686" xr:uid="{00000000-0005-0000-0000-0000D7250000}"/>
    <cellStyle name="Обычный 14 2 2 2 3 2 3" xfId="9687" xr:uid="{00000000-0005-0000-0000-0000D8250000}"/>
    <cellStyle name="Обычный 14 2 2 2 3 3" xfId="9688" xr:uid="{00000000-0005-0000-0000-0000D9250000}"/>
    <cellStyle name="Обычный 14 2 2 2 3 3 2" xfId="9689" xr:uid="{00000000-0005-0000-0000-0000DA250000}"/>
    <cellStyle name="Обычный 14 2 2 2 3 4" xfId="9690" xr:uid="{00000000-0005-0000-0000-0000DB250000}"/>
    <cellStyle name="Обычный 14 2 2 2 4" xfId="9691" xr:uid="{00000000-0005-0000-0000-0000DC250000}"/>
    <cellStyle name="Обычный 14 2 2 2 4 2" xfId="9692" xr:uid="{00000000-0005-0000-0000-0000DD250000}"/>
    <cellStyle name="Обычный 14 2 2 2 4 2 2" xfId="9693" xr:uid="{00000000-0005-0000-0000-0000DE250000}"/>
    <cellStyle name="Обычный 14 2 2 2 4 3" xfId="9694" xr:uid="{00000000-0005-0000-0000-0000DF250000}"/>
    <cellStyle name="Обычный 14 2 2 2 5" xfId="9695" xr:uid="{00000000-0005-0000-0000-0000E0250000}"/>
    <cellStyle name="Обычный 14 2 2 2 5 2" xfId="9696" xr:uid="{00000000-0005-0000-0000-0000E1250000}"/>
    <cellStyle name="Обычный 14 2 2 2 5 2 2" xfId="9697" xr:uid="{00000000-0005-0000-0000-0000E2250000}"/>
    <cellStyle name="Обычный 14 2 2 2 5 3" xfId="9698" xr:uid="{00000000-0005-0000-0000-0000E3250000}"/>
    <cellStyle name="Обычный 14 2 2 2 6" xfId="9699" xr:uid="{00000000-0005-0000-0000-0000E4250000}"/>
    <cellStyle name="Обычный 14 2 2 2 6 2" xfId="9700" xr:uid="{00000000-0005-0000-0000-0000E5250000}"/>
    <cellStyle name="Обычный 14 2 2 2 7" xfId="9701" xr:uid="{00000000-0005-0000-0000-0000E6250000}"/>
    <cellStyle name="Обычный 14 2 2 3" xfId="9702" xr:uid="{00000000-0005-0000-0000-0000E7250000}"/>
    <cellStyle name="Обычный 14 2 2 3 2" xfId="9703" xr:uid="{00000000-0005-0000-0000-0000E8250000}"/>
    <cellStyle name="Обычный 14 2 2 3 2 2" xfId="9704" xr:uid="{00000000-0005-0000-0000-0000E9250000}"/>
    <cellStyle name="Обычный 14 2 2 3 2 2 2" xfId="9705" xr:uid="{00000000-0005-0000-0000-0000EA250000}"/>
    <cellStyle name="Обычный 14 2 2 3 2 3" xfId="9706" xr:uid="{00000000-0005-0000-0000-0000EB250000}"/>
    <cellStyle name="Обычный 14 2 2 3 3" xfId="9707" xr:uid="{00000000-0005-0000-0000-0000EC250000}"/>
    <cellStyle name="Обычный 14 2 2 3 3 2" xfId="9708" xr:uid="{00000000-0005-0000-0000-0000ED250000}"/>
    <cellStyle name="Обычный 14 2 2 3 3 2 2" xfId="9709" xr:uid="{00000000-0005-0000-0000-0000EE250000}"/>
    <cellStyle name="Обычный 14 2 2 3 3 3" xfId="9710" xr:uid="{00000000-0005-0000-0000-0000EF250000}"/>
    <cellStyle name="Обычный 14 2 2 3 4" xfId="9711" xr:uid="{00000000-0005-0000-0000-0000F0250000}"/>
    <cellStyle name="Обычный 14 2 2 3 4 2" xfId="9712" xr:uid="{00000000-0005-0000-0000-0000F1250000}"/>
    <cellStyle name="Обычный 14 2 2 3 5" xfId="9713" xr:uid="{00000000-0005-0000-0000-0000F2250000}"/>
    <cellStyle name="Обычный 14 2 2 4" xfId="9714" xr:uid="{00000000-0005-0000-0000-0000F3250000}"/>
    <cellStyle name="Обычный 14 2 2 4 2" xfId="9715" xr:uid="{00000000-0005-0000-0000-0000F4250000}"/>
    <cellStyle name="Обычный 14 2 2 4 2 2" xfId="9716" xr:uid="{00000000-0005-0000-0000-0000F5250000}"/>
    <cellStyle name="Обычный 14 2 2 4 2 2 2" xfId="9717" xr:uid="{00000000-0005-0000-0000-0000F6250000}"/>
    <cellStyle name="Обычный 14 2 2 4 2 3" xfId="9718" xr:uid="{00000000-0005-0000-0000-0000F7250000}"/>
    <cellStyle name="Обычный 14 2 2 4 3" xfId="9719" xr:uid="{00000000-0005-0000-0000-0000F8250000}"/>
    <cellStyle name="Обычный 14 2 2 4 3 2" xfId="9720" xr:uid="{00000000-0005-0000-0000-0000F9250000}"/>
    <cellStyle name="Обычный 14 2 2 4 4" xfId="9721" xr:uid="{00000000-0005-0000-0000-0000FA250000}"/>
    <cellStyle name="Обычный 14 2 2 5" xfId="9722" xr:uid="{00000000-0005-0000-0000-0000FB250000}"/>
    <cellStyle name="Обычный 14 2 2 5 2" xfId="9723" xr:uid="{00000000-0005-0000-0000-0000FC250000}"/>
    <cellStyle name="Обычный 14 2 2 5 2 2" xfId="9724" xr:uid="{00000000-0005-0000-0000-0000FD250000}"/>
    <cellStyle name="Обычный 14 2 2 5 3" xfId="9725" xr:uid="{00000000-0005-0000-0000-0000FE250000}"/>
    <cellStyle name="Обычный 14 2 2 6" xfId="9726" xr:uid="{00000000-0005-0000-0000-0000FF250000}"/>
    <cellStyle name="Обычный 14 2 2 6 2" xfId="9727" xr:uid="{00000000-0005-0000-0000-000000260000}"/>
    <cellStyle name="Обычный 14 2 2 6 2 2" xfId="9728" xr:uid="{00000000-0005-0000-0000-000001260000}"/>
    <cellStyle name="Обычный 14 2 2 6 3" xfId="9729" xr:uid="{00000000-0005-0000-0000-000002260000}"/>
    <cellStyle name="Обычный 14 2 2 7" xfId="9730" xr:uid="{00000000-0005-0000-0000-000003260000}"/>
    <cellStyle name="Обычный 14 2 2 7 2" xfId="9731" xr:uid="{00000000-0005-0000-0000-000004260000}"/>
    <cellStyle name="Обычный 14 2 2 8" xfId="9732" xr:uid="{00000000-0005-0000-0000-000005260000}"/>
    <cellStyle name="Обычный 14 2 3" xfId="9733" xr:uid="{00000000-0005-0000-0000-000006260000}"/>
    <cellStyle name="Обычный 14 2 3 2" xfId="9734" xr:uid="{00000000-0005-0000-0000-000007260000}"/>
    <cellStyle name="Обычный 14 2 3 2 2" xfId="9735" xr:uid="{00000000-0005-0000-0000-000008260000}"/>
    <cellStyle name="Обычный 14 2 3 2 2 2" xfId="9736" xr:uid="{00000000-0005-0000-0000-000009260000}"/>
    <cellStyle name="Обычный 14 2 3 2 2 2 2" xfId="9737" xr:uid="{00000000-0005-0000-0000-00000A260000}"/>
    <cellStyle name="Обычный 14 2 3 2 2 2 2 2" xfId="9738" xr:uid="{00000000-0005-0000-0000-00000B260000}"/>
    <cellStyle name="Обычный 14 2 3 2 2 2 3" xfId="9739" xr:uid="{00000000-0005-0000-0000-00000C260000}"/>
    <cellStyle name="Обычный 14 2 3 2 2 3" xfId="9740" xr:uid="{00000000-0005-0000-0000-00000D260000}"/>
    <cellStyle name="Обычный 14 2 3 2 2 3 2" xfId="9741" xr:uid="{00000000-0005-0000-0000-00000E260000}"/>
    <cellStyle name="Обычный 14 2 3 2 2 3 2 2" xfId="9742" xr:uid="{00000000-0005-0000-0000-00000F260000}"/>
    <cellStyle name="Обычный 14 2 3 2 2 3 3" xfId="9743" xr:uid="{00000000-0005-0000-0000-000010260000}"/>
    <cellStyle name="Обычный 14 2 3 2 2 4" xfId="9744" xr:uid="{00000000-0005-0000-0000-000011260000}"/>
    <cellStyle name="Обычный 14 2 3 2 2 4 2" xfId="9745" xr:uid="{00000000-0005-0000-0000-000012260000}"/>
    <cellStyle name="Обычный 14 2 3 2 2 5" xfId="9746" xr:uid="{00000000-0005-0000-0000-000013260000}"/>
    <cellStyle name="Обычный 14 2 3 2 3" xfId="9747" xr:uid="{00000000-0005-0000-0000-000014260000}"/>
    <cellStyle name="Обычный 14 2 3 2 3 2" xfId="9748" xr:uid="{00000000-0005-0000-0000-000015260000}"/>
    <cellStyle name="Обычный 14 2 3 2 3 2 2" xfId="9749" xr:uid="{00000000-0005-0000-0000-000016260000}"/>
    <cellStyle name="Обычный 14 2 3 2 3 2 2 2" xfId="9750" xr:uid="{00000000-0005-0000-0000-000017260000}"/>
    <cellStyle name="Обычный 14 2 3 2 3 2 3" xfId="9751" xr:uid="{00000000-0005-0000-0000-000018260000}"/>
    <cellStyle name="Обычный 14 2 3 2 3 3" xfId="9752" xr:uid="{00000000-0005-0000-0000-000019260000}"/>
    <cellStyle name="Обычный 14 2 3 2 3 3 2" xfId="9753" xr:uid="{00000000-0005-0000-0000-00001A260000}"/>
    <cellStyle name="Обычный 14 2 3 2 3 4" xfId="9754" xr:uid="{00000000-0005-0000-0000-00001B260000}"/>
    <cellStyle name="Обычный 14 2 3 2 4" xfId="9755" xr:uid="{00000000-0005-0000-0000-00001C260000}"/>
    <cellStyle name="Обычный 14 2 3 2 4 2" xfId="9756" xr:uid="{00000000-0005-0000-0000-00001D260000}"/>
    <cellStyle name="Обычный 14 2 3 2 4 2 2" xfId="9757" xr:uid="{00000000-0005-0000-0000-00001E260000}"/>
    <cellStyle name="Обычный 14 2 3 2 4 3" xfId="9758" xr:uid="{00000000-0005-0000-0000-00001F260000}"/>
    <cellStyle name="Обычный 14 2 3 2 5" xfId="9759" xr:uid="{00000000-0005-0000-0000-000020260000}"/>
    <cellStyle name="Обычный 14 2 3 2 5 2" xfId="9760" xr:uid="{00000000-0005-0000-0000-000021260000}"/>
    <cellStyle name="Обычный 14 2 3 2 5 2 2" xfId="9761" xr:uid="{00000000-0005-0000-0000-000022260000}"/>
    <cellStyle name="Обычный 14 2 3 2 5 3" xfId="9762" xr:uid="{00000000-0005-0000-0000-000023260000}"/>
    <cellStyle name="Обычный 14 2 3 2 6" xfId="9763" xr:uid="{00000000-0005-0000-0000-000024260000}"/>
    <cellStyle name="Обычный 14 2 3 2 6 2" xfId="9764" xr:uid="{00000000-0005-0000-0000-000025260000}"/>
    <cellStyle name="Обычный 14 2 3 2 7" xfId="9765" xr:uid="{00000000-0005-0000-0000-000026260000}"/>
    <cellStyle name="Обычный 14 2 3 3" xfId="9766" xr:uid="{00000000-0005-0000-0000-000027260000}"/>
    <cellStyle name="Обычный 14 2 3 3 2" xfId="9767" xr:uid="{00000000-0005-0000-0000-000028260000}"/>
    <cellStyle name="Обычный 14 2 3 3 2 2" xfId="9768" xr:uid="{00000000-0005-0000-0000-000029260000}"/>
    <cellStyle name="Обычный 14 2 3 3 2 2 2" xfId="9769" xr:uid="{00000000-0005-0000-0000-00002A260000}"/>
    <cellStyle name="Обычный 14 2 3 3 2 3" xfId="9770" xr:uid="{00000000-0005-0000-0000-00002B260000}"/>
    <cellStyle name="Обычный 14 2 3 3 3" xfId="9771" xr:uid="{00000000-0005-0000-0000-00002C260000}"/>
    <cellStyle name="Обычный 14 2 3 3 3 2" xfId="9772" xr:uid="{00000000-0005-0000-0000-00002D260000}"/>
    <cellStyle name="Обычный 14 2 3 3 3 2 2" xfId="9773" xr:uid="{00000000-0005-0000-0000-00002E260000}"/>
    <cellStyle name="Обычный 14 2 3 3 3 3" xfId="9774" xr:uid="{00000000-0005-0000-0000-00002F260000}"/>
    <cellStyle name="Обычный 14 2 3 3 4" xfId="9775" xr:uid="{00000000-0005-0000-0000-000030260000}"/>
    <cellStyle name="Обычный 14 2 3 3 4 2" xfId="9776" xr:uid="{00000000-0005-0000-0000-000031260000}"/>
    <cellStyle name="Обычный 14 2 3 3 5" xfId="9777" xr:uid="{00000000-0005-0000-0000-000032260000}"/>
    <cellStyle name="Обычный 14 2 3 4" xfId="9778" xr:uid="{00000000-0005-0000-0000-000033260000}"/>
    <cellStyle name="Обычный 14 2 3 4 2" xfId="9779" xr:uid="{00000000-0005-0000-0000-000034260000}"/>
    <cellStyle name="Обычный 14 2 3 4 2 2" xfId="9780" xr:uid="{00000000-0005-0000-0000-000035260000}"/>
    <cellStyle name="Обычный 14 2 3 4 2 2 2" xfId="9781" xr:uid="{00000000-0005-0000-0000-000036260000}"/>
    <cellStyle name="Обычный 14 2 3 4 2 3" xfId="9782" xr:uid="{00000000-0005-0000-0000-000037260000}"/>
    <cellStyle name="Обычный 14 2 3 4 3" xfId="9783" xr:uid="{00000000-0005-0000-0000-000038260000}"/>
    <cellStyle name="Обычный 14 2 3 4 3 2" xfId="9784" xr:uid="{00000000-0005-0000-0000-000039260000}"/>
    <cellStyle name="Обычный 14 2 3 4 4" xfId="9785" xr:uid="{00000000-0005-0000-0000-00003A260000}"/>
    <cellStyle name="Обычный 14 2 3 5" xfId="9786" xr:uid="{00000000-0005-0000-0000-00003B260000}"/>
    <cellStyle name="Обычный 14 2 3 5 2" xfId="9787" xr:uid="{00000000-0005-0000-0000-00003C260000}"/>
    <cellStyle name="Обычный 14 2 3 5 2 2" xfId="9788" xr:uid="{00000000-0005-0000-0000-00003D260000}"/>
    <cellStyle name="Обычный 14 2 3 5 3" xfId="9789" xr:uid="{00000000-0005-0000-0000-00003E260000}"/>
    <cellStyle name="Обычный 14 2 3 6" xfId="9790" xr:uid="{00000000-0005-0000-0000-00003F260000}"/>
    <cellStyle name="Обычный 14 2 3 6 2" xfId="9791" xr:uid="{00000000-0005-0000-0000-000040260000}"/>
    <cellStyle name="Обычный 14 2 3 6 2 2" xfId="9792" xr:uid="{00000000-0005-0000-0000-000041260000}"/>
    <cellStyle name="Обычный 14 2 3 6 3" xfId="9793" xr:uid="{00000000-0005-0000-0000-000042260000}"/>
    <cellStyle name="Обычный 14 2 3 7" xfId="9794" xr:uid="{00000000-0005-0000-0000-000043260000}"/>
    <cellStyle name="Обычный 14 2 3 7 2" xfId="9795" xr:uid="{00000000-0005-0000-0000-000044260000}"/>
    <cellStyle name="Обычный 14 2 3 8" xfId="9796" xr:uid="{00000000-0005-0000-0000-000045260000}"/>
    <cellStyle name="Обычный 14 2 4" xfId="9797" xr:uid="{00000000-0005-0000-0000-000046260000}"/>
    <cellStyle name="Обычный 14 2 4 2" xfId="9798" xr:uid="{00000000-0005-0000-0000-000047260000}"/>
    <cellStyle name="Обычный 14 2 4 2 2" xfId="9799" xr:uid="{00000000-0005-0000-0000-000048260000}"/>
    <cellStyle name="Обычный 14 2 4 2 2 2" xfId="9800" xr:uid="{00000000-0005-0000-0000-000049260000}"/>
    <cellStyle name="Обычный 14 2 4 2 2 2 2" xfId="9801" xr:uid="{00000000-0005-0000-0000-00004A260000}"/>
    <cellStyle name="Обычный 14 2 4 2 2 2 2 2" xfId="9802" xr:uid="{00000000-0005-0000-0000-00004B260000}"/>
    <cellStyle name="Обычный 14 2 4 2 2 2 3" xfId="9803" xr:uid="{00000000-0005-0000-0000-00004C260000}"/>
    <cellStyle name="Обычный 14 2 4 2 2 3" xfId="9804" xr:uid="{00000000-0005-0000-0000-00004D260000}"/>
    <cellStyle name="Обычный 14 2 4 2 2 3 2" xfId="9805" xr:uid="{00000000-0005-0000-0000-00004E260000}"/>
    <cellStyle name="Обычный 14 2 4 2 2 4" xfId="9806" xr:uid="{00000000-0005-0000-0000-00004F260000}"/>
    <cellStyle name="Обычный 14 2 4 2 3" xfId="9807" xr:uid="{00000000-0005-0000-0000-000050260000}"/>
    <cellStyle name="Обычный 14 2 4 2 3 2" xfId="9808" xr:uid="{00000000-0005-0000-0000-000051260000}"/>
    <cellStyle name="Обычный 14 2 4 2 3 2 2" xfId="9809" xr:uid="{00000000-0005-0000-0000-000052260000}"/>
    <cellStyle name="Обычный 14 2 4 2 3 3" xfId="9810" xr:uid="{00000000-0005-0000-0000-000053260000}"/>
    <cellStyle name="Обычный 14 2 4 2 4" xfId="9811" xr:uid="{00000000-0005-0000-0000-000054260000}"/>
    <cellStyle name="Обычный 14 2 4 2 4 2" xfId="9812" xr:uid="{00000000-0005-0000-0000-000055260000}"/>
    <cellStyle name="Обычный 14 2 4 2 4 2 2" xfId="9813" xr:uid="{00000000-0005-0000-0000-000056260000}"/>
    <cellStyle name="Обычный 14 2 4 2 4 3" xfId="9814" xr:uid="{00000000-0005-0000-0000-000057260000}"/>
    <cellStyle name="Обычный 14 2 4 2 5" xfId="9815" xr:uid="{00000000-0005-0000-0000-000058260000}"/>
    <cellStyle name="Обычный 14 2 4 2 5 2" xfId="9816" xr:uid="{00000000-0005-0000-0000-000059260000}"/>
    <cellStyle name="Обычный 14 2 4 2 6" xfId="9817" xr:uid="{00000000-0005-0000-0000-00005A260000}"/>
    <cellStyle name="Обычный 14 2 4 3" xfId="9818" xr:uid="{00000000-0005-0000-0000-00005B260000}"/>
    <cellStyle name="Обычный 14 2 4 3 2" xfId="9819" xr:uid="{00000000-0005-0000-0000-00005C260000}"/>
    <cellStyle name="Обычный 14 2 4 3 2 2" xfId="9820" xr:uid="{00000000-0005-0000-0000-00005D260000}"/>
    <cellStyle name="Обычный 14 2 4 3 2 2 2" xfId="9821" xr:uid="{00000000-0005-0000-0000-00005E260000}"/>
    <cellStyle name="Обычный 14 2 4 3 2 3" xfId="9822" xr:uid="{00000000-0005-0000-0000-00005F260000}"/>
    <cellStyle name="Обычный 14 2 4 3 3" xfId="9823" xr:uid="{00000000-0005-0000-0000-000060260000}"/>
    <cellStyle name="Обычный 14 2 4 3 3 2" xfId="9824" xr:uid="{00000000-0005-0000-0000-000061260000}"/>
    <cellStyle name="Обычный 14 2 4 3 4" xfId="9825" xr:uid="{00000000-0005-0000-0000-000062260000}"/>
    <cellStyle name="Обычный 14 2 4 4" xfId="9826" xr:uid="{00000000-0005-0000-0000-000063260000}"/>
    <cellStyle name="Обычный 14 2 4 4 2" xfId="9827" xr:uid="{00000000-0005-0000-0000-000064260000}"/>
    <cellStyle name="Обычный 14 2 4 4 2 2" xfId="9828" xr:uid="{00000000-0005-0000-0000-000065260000}"/>
    <cellStyle name="Обычный 14 2 4 4 3" xfId="9829" xr:uid="{00000000-0005-0000-0000-000066260000}"/>
    <cellStyle name="Обычный 14 2 4 5" xfId="9830" xr:uid="{00000000-0005-0000-0000-000067260000}"/>
    <cellStyle name="Обычный 14 2 4 5 2" xfId="9831" xr:uid="{00000000-0005-0000-0000-000068260000}"/>
    <cellStyle name="Обычный 14 2 4 5 2 2" xfId="9832" xr:uid="{00000000-0005-0000-0000-000069260000}"/>
    <cellStyle name="Обычный 14 2 4 5 3" xfId="9833" xr:uid="{00000000-0005-0000-0000-00006A260000}"/>
    <cellStyle name="Обычный 14 2 4 6" xfId="9834" xr:uid="{00000000-0005-0000-0000-00006B260000}"/>
    <cellStyle name="Обычный 14 2 4 6 2" xfId="9835" xr:uid="{00000000-0005-0000-0000-00006C260000}"/>
    <cellStyle name="Обычный 14 2 4 7" xfId="9836" xr:uid="{00000000-0005-0000-0000-00006D260000}"/>
    <cellStyle name="Обычный 14 2 5" xfId="9837" xr:uid="{00000000-0005-0000-0000-00006E260000}"/>
    <cellStyle name="Обычный 14 2 5 2" xfId="9838" xr:uid="{00000000-0005-0000-0000-00006F260000}"/>
    <cellStyle name="Обычный 14 2 5 2 2" xfId="9839" xr:uid="{00000000-0005-0000-0000-000070260000}"/>
    <cellStyle name="Обычный 14 2 5 2 2 2" xfId="9840" xr:uid="{00000000-0005-0000-0000-000071260000}"/>
    <cellStyle name="Обычный 14 2 5 2 2 2 2" xfId="9841" xr:uid="{00000000-0005-0000-0000-000072260000}"/>
    <cellStyle name="Обычный 14 2 5 2 2 3" xfId="9842" xr:uid="{00000000-0005-0000-0000-000073260000}"/>
    <cellStyle name="Обычный 14 2 5 2 3" xfId="9843" xr:uid="{00000000-0005-0000-0000-000074260000}"/>
    <cellStyle name="Обычный 14 2 5 2 3 2" xfId="9844" xr:uid="{00000000-0005-0000-0000-000075260000}"/>
    <cellStyle name="Обычный 14 2 5 2 3 2 2" xfId="9845" xr:uid="{00000000-0005-0000-0000-000076260000}"/>
    <cellStyle name="Обычный 14 2 5 2 3 3" xfId="9846" xr:uid="{00000000-0005-0000-0000-000077260000}"/>
    <cellStyle name="Обычный 14 2 5 2 4" xfId="9847" xr:uid="{00000000-0005-0000-0000-000078260000}"/>
    <cellStyle name="Обычный 14 2 5 2 4 2" xfId="9848" xr:uid="{00000000-0005-0000-0000-000079260000}"/>
    <cellStyle name="Обычный 14 2 5 2 5" xfId="9849" xr:uid="{00000000-0005-0000-0000-00007A260000}"/>
    <cellStyle name="Обычный 14 2 5 3" xfId="9850" xr:uid="{00000000-0005-0000-0000-00007B260000}"/>
    <cellStyle name="Обычный 14 2 5 3 2" xfId="9851" xr:uid="{00000000-0005-0000-0000-00007C260000}"/>
    <cellStyle name="Обычный 14 2 5 3 2 2" xfId="9852" xr:uid="{00000000-0005-0000-0000-00007D260000}"/>
    <cellStyle name="Обычный 14 2 5 3 2 2 2" xfId="9853" xr:uid="{00000000-0005-0000-0000-00007E260000}"/>
    <cellStyle name="Обычный 14 2 5 3 2 3" xfId="9854" xr:uid="{00000000-0005-0000-0000-00007F260000}"/>
    <cellStyle name="Обычный 14 2 5 3 3" xfId="9855" xr:uid="{00000000-0005-0000-0000-000080260000}"/>
    <cellStyle name="Обычный 14 2 5 3 3 2" xfId="9856" xr:uid="{00000000-0005-0000-0000-000081260000}"/>
    <cellStyle name="Обычный 14 2 5 3 4" xfId="9857" xr:uid="{00000000-0005-0000-0000-000082260000}"/>
    <cellStyle name="Обычный 14 2 5 4" xfId="9858" xr:uid="{00000000-0005-0000-0000-000083260000}"/>
    <cellStyle name="Обычный 14 2 5 4 2" xfId="9859" xr:uid="{00000000-0005-0000-0000-000084260000}"/>
    <cellStyle name="Обычный 14 2 5 4 2 2" xfId="9860" xr:uid="{00000000-0005-0000-0000-000085260000}"/>
    <cellStyle name="Обычный 14 2 5 4 3" xfId="9861" xr:uid="{00000000-0005-0000-0000-000086260000}"/>
    <cellStyle name="Обычный 14 2 5 5" xfId="9862" xr:uid="{00000000-0005-0000-0000-000087260000}"/>
    <cellStyle name="Обычный 14 2 5 5 2" xfId="9863" xr:uid="{00000000-0005-0000-0000-000088260000}"/>
    <cellStyle name="Обычный 14 2 5 5 2 2" xfId="9864" xr:uid="{00000000-0005-0000-0000-000089260000}"/>
    <cellStyle name="Обычный 14 2 5 5 3" xfId="9865" xr:uid="{00000000-0005-0000-0000-00008A260000}"/>
    <cellStyle name="Обычный 14 2 5 6" xfId="9866" xr:uid="{00000000-0005-0000-0000-00008B260000}"/>
    <cellStyle name="Обычный 14 2 5 6 2" xfId="9867" xr:uid="{00000000-0005-0000-0000-00008C260000}"/>
    <cellStyle name="Обычный 14 2 5 7" xfId="9868" xr:uid="{00000000-0005-0000-0000-00008D260000}"/>
    <cellStyle name="Обычный 14 2 6" xfId="9869" xr:uid="{00000000-0005-0000-0000-00008E260000}"/>
    <cellStyle name="Обычный 14 2 6 2" xfId="9870" xr:uid="{00000000-0005-0000-0000-00008F260000}"/>
    <cellStyle name="Обычный 14 2 6 2 2" xfId="9871" xr:uid="{00000000-0005-0000-0000-000090260000}"/>
    <cellStyle name="Обычный 14 2 6 2 2 2" xfId="9872" xr:uid="{00000000-0005-0000-0000-000091260000}"/>
    <cellStyle name="Обычный 14 2 6 2 3" xfId="9873" xr:uid="{00000000-0005-0000-0000-000092260000}"/>
    <cellStyle name="Обычный 14 2 6 3" xfId="9874" xr:uid="{00000000-0005-0000-0000-000093260000}"/>
    <cellStyle name="Обычный 14 2 6 3 2" xfId="9875" xr:uid="{00000000-0005-0000-0000-000094260000}"/>
    <cellStyle name="Обычный 14 2 6 3 2 2" xfId="9876" xr:uid="{00000000-0005-0000-0000-000095260000}"/>
    <cellStyle name="Обычный 14 2 6 3 3" xfId="9877" xr:uid="{00000000-0005-0000-0000-000096260000}"/>
    <cellStyle name="Обычный 14 2 6 4" xfId="9878" xr:uid="{00000000-0005-0000-0000-000097260000}"/>
    <cellStyle name="Обычный 14 2 6 4 2" xfId="9879" xr:uid="{00000000-0005-0000-0000-000098260000}"/>
    <cellStyle name="Обычный 14 2 6 5" xfId="9880" xr:uid="{00000000-0005-0000-0000-000099260000}"/>
    <cellStyle name="Обычный 14 2 7" xfId="9881" xr:uid="{00000000-0005-0000-0000-00009A260000}"/>
    <cellStyle name="Обычный 14 2 7 2" xfId="9882" xr:uid="{00000000-0005-0000-0000-00009B260000}"/>
    <cellStyle name="Обычный 14 2 7 2 2" xfId="9883" xr:uid="{00000000-0005-0000-0000-00009C260000}"/>
    <cellStyle name="Обычный 14 2 7 2 2 2" xfId="9884" xr:uid="{00000000-0005-0000-0000-00009D260000}"/>
    <cellStyle name="Обычный 14 2 7 2 3" xfId="9885" xr:uid="{00000000-0005-0000-0000-00009E260000}"/>
    <cellStyle name="Обычный 14 2 7 3" xfId="9886" xr:uid="{00000000-0005-0000-0000-00009F260000}"/>
    <cellStyle name="Обычный 14 2 7 3 2" xfId="9887" xr:uid="{00000000-0005-0000-0000-0000A0260000}"/>
    <cellStyle name="Обычный 14 2 7 4" xfId="9888" xr:uid="{00000000-0005-0000-0000-0000A1260000}"/>
    <cellStyle name="Обычный 14 2 8" xfId="9889" xr:uid="{00000000-0005-0000-0000-0000A2260000}"/>
    <cellStyle name="Обычный 14 2 8 2" xfId="9890" xr:uid="{00000000-0005-0000-0000-0000A3260000}"/>
    <cellStyle name="Обычный 14 2 8 2 2" xfId="9891" xr:uid="{00000000-0005-0000-0000-0000A4260000}"/>
    <cellStyle name="Обычный 14 2 8 3" xfId="9892" xr:uid="{00000000-0005-0000-0000-0000A5260000}"/>
    <cellStyle name="Обычный 14 2 9" xfId="9893" xr:uid="{00000000-0005-0000-0000-0000A6260000}"/>
    <cellStyle name="Обычный 14 2 9 2" xfId="9894" xr:uid="{00000000-0005-0000-0000-0000A7260000}"/>
    <cellStyle name="Обычный 14 2 9 2 2" xfId="9895" xr:uid="{00000000-0005-0000-0000-0000A8260000}"/>
    <cellStyle name="Обычный 14 2 9 3" xfId="9896" xr:uid="{00000000-0005-0000-0000-0000A9260000}"/>
    <cellStyle name="Обычный 14 3" xfId="9897" xr:uid="{00000000-0005-0000-0000-0000AA260000}"/>
    <cellStyle name="Обычный 14 3 2" xfId="9898" xr:uid="{00000000-0005-0000-0000-0000AB260000}"/>
    <cellStyle name="Обычный 14 3 2 2" xfId="9899" xr:uid="{00000000-0005-0000-0000-0000AC260000}"/>
    <cellStyle name="Обычный 14 3 2 2 2" xfId="9900" xr:uid="{00000000-0005-0000-0000-0000AD260000}"/>
    <cellStyle name="Обычный 14 3 2 2 2 2" xfId="9901" xr:uid="{00000000-0005-0000-0000-0000AE260000}"/>
    <cellStyle name="Обычный 14 3 2 2 2 2 2" xfId="9902" xr:uid="{00000000-0005-0000-0000-0000AF260000}"/>
    <cellStyle name="Обычный 14 3 2 2 2 3" xfId="9903" xr:uid="{00000000-0005-0000-0000-0000B0260000}"/>
    <cellStyle name="Обычный 14 3 2 2 3" xfId="9904" xr:uid="{00000000-0005-0000-0000-0000B1260000}"/>
    <cellStyle name="Обычный 14 3 2 2 3 2" xfId="9905" xr:uid="{00000000-0005-0000-0000-0000B2260000}"/>
    <cellStyle name="Обычный 14 3 2 2 3 2 2" xfId="9906" xr:uid="{00000000-0005-0000-0000-0000B3260000}"/>
    <cellStyle name="Обычный 14 3 2 2 3 3" xfId="9907" xr:uid="{00000000-0005-0000-0000-0000B4260000}"/>
    <cellStyle name="Обычный 14 3 2 2 4" xfId="9908" xr:uid="{00000000-0005-0000-0000-0000B5260000}"/>
    <cellStyle name="Обычный 14 3 2 2 4 2" xfId="9909" xr:uid="{00000000-0005-0000-0000-0000B6260000}"/>
    <cellStyle name="Обычный 14 3 2 2 5" xfId="9910" xr:uid="{00000000-0005-0000-0000-0000B7260000}"/>
    <cellStyle name="Обычный 14 3 2 3" xfId="9911" xr:uid="{00000000-0005-0000-0000-0000B8260000}"/>
    <cellStyle name="Обычный 14 3 2 3 2" xfId="9912" xr:uid="{00000000-0005-0000-0000-0000B9260000}"/>
    <cellStyle name="Обычный 14 3 2 3 2 2" xfId="9913" xr:uid="{00000000-0005-0000-0000-0000BA260000}"/>
    <cellStyle name="Обычный 14 3 2 3 2 2 2" xfId="9914" xr:uid="{00000000-0005-0000-0000-0000BB260000}"/>
    <cellStyle name="Обычный 14 3 2 3 2 3" xfId="9915" xr:uid="{00000000-0005-0000-0000-0000BC260000}"/>
    <cellStyle name="Обычный 14 3 2 3 3" xfId="9916" xr:uid="{00000000-0005-0000-0000-0000BD260000}"/>
    <cellStyle name="Обычный 14 3 2 3 3 2" xfId="9917" xr:uid="{00000000-0005-0000-0000-0000BE260000}"/>
    <cellStyle name="Обычный 14 3 2 3 4" xfId="9918" xr:uid="{00000000-0005-0000-0000-0000BF260000}"/>
    <cellStyle name="Обычный 14 3 2 4" xfId="9919" xr:uid="{00000000-0005-0000-0000-0000C0260000}"/>
    <cellStyle name="Обычный 14 3 2 4 2" xfId="9920" xr:uid="{00000000-0005-0000-0000-0000C1260000}"/>
    <cellStyle name="Обычный 14 3 2 4 2 2" xfId="9921" xr:uid="{00000000-0005-0000-0000-0000C2260000}"/>
    <cellStyle name="Обычный 14 3 2 4 3" xfId="9922" xr:uid="{00000000-0005-0000-0000-0000C3260000}"/>
    <cellStyle name="Обычный 14 3 2 5" xfId="9923" xr:uid="{00000000-0005-0000-0000-0000C4260000}"/>
    <cellStyle name="Обычный 14 3 2 5 2" xfId="9924" xr:uid="{00000000-0005-0000-0000-0000C5260000}"/>
    <cellStyle name="Обычный 14 3 2 5 2 2" xfId="9925" xr:uid="{00000000-0005-0000-0000-0000C6260000}"/>
    <cellStyle name="Обычный 14 3 2 5 3" xfId="9926" xr:uid="{00000000-0005-0000-0000-0000C7260000}"/>
    <cellStyle name="Обычный 14 3 2 6" xfId="9927" xr:uid="{00000000-0005-0000-0000-0000C8260000}"/>
    <cellStyle name="Обычный 14 3 2 6 2" xfId="9928" xr:uid="{00000000-0005-0000-0000-0000C9260000}"/>
    <cellStyle name="Обычный 14 3 2 7" xfId="9929" xr:uid="{00000000-0005-0000-0000-0000CA260000}"/>
    <cellStyle name="Обычный 14 3 3" xfId="9930" xr:uid="{00000000-0005-0000-0000-0000CB260000}"/>
    <cellStyle name="Обычный 14 3 3 2" xfId="9931" xr:uid="{00000000-0005-0000-0000-0000CC260000}"/>
    <cellStyle name="Обычный 14 3 3 2 2" xfId="9932" xr:uid="{00000000-0005-0000-0000-0000CD260000}"/>
    <cellStyle name="Обычный 14 3 3 2 2 2" xfId="9933" xr:uid="{00000000-0005-0000-0000-0000CE260000}"/>
    <cellStyle name="Обычный 14 3 3 2 3" xfId="9934" xr:uid="{00000000-0005-0000-0000-0000CF260000}"/>
    <cellStyle name="Обычный 14 3 3 3" xfId="9935" xr:uid="{00000000-0005-0000-0000-0000D0260000}"/>
    <cellStyle name="Обычный 14 3 3 3 2" xfId="9936" xr:uid="{00000000-0005-0000-0000-0000D1260000}"/>
    <cellStyle name="Обычный 14 3 3 3 2 2" xfId="9937" xr:uid="{00000000-0005-0000-0000-0000D2260000}"/>
    <cellStyle name="Обычный 14 3 3 3 3" xfId="9938" xr:uid="{00000000-0005-0000-0000-0000D3260000}"/>
    <cellStyle name="Обычный 14 3 3 4" xfId="9939" xr:uid="{00000000-0005-0000-0000-0000D4260000}"/>
    <cellStyle name="Обычный 14 3 3 4 2" xfId="9940" xr:uid="{00000000-0005-0000-0000-0000D5260000}"/>
    <cellStyle name="Обычный 14 3 3 5" xfId="9941" xr:uid="{00000000-0005-0000-0000-0000D6260000}"/>
    <cellStyle name="Обычный 14 3 4" xfId="9942" xr:uid="{00000000-0005-0000-0000-0000D7260000}"/>
    <cellStyle name="Обычный 14 3 4 2" xfId="9943" xr:uid="{00000000-0005-0000-0000-0000D8260000}"/>
    <cellStyle name="Обычный 14 3 4 2 2" xfId="9944" xr:uid="{00000000-0005-0000-0000-0000D9260000}"/>
    <cellStyle name="Обычный 14 3 4 2 2 2" xfId="9945" xr:uid="{00000000-0005-0000-0000-0000DA260000}"/>
    <cellStyle name="Обычный 14 3 4 2 3" xfId="9946" xr:uid="{00000000-0005-0000-0000-0000DB260000}"/>
    <cellStyle name="Обычный 14 3 4 3" xfId="9947" xr:uid="{00000000-0005-0000-0000-0000DC260000}"/>
    <cellStyle name="Обычный 14 3 4 3 2" xfId="9948" xr:uid="{00000000-0005-0000-0000-0000DD260000}"/>
    <cellStyle name="Обычный 14 3 4 4" xfId="9949" xr:uid="{00000000-0005-0000-0000-0000DE260000}"/>
    <cellStyle name="Обычный 14 3 5" xfId="9950" xr:uid="{00000000-0005-0000-0000-0000DF260000}"/>
    <cellStyle name="Обычный 14 3 5 2" xfId="9951" xr:uid="{00000000-0005-0000-0000-0000E0260000}"/>
    <cellStyle name="Обычный 14 3 5 2 2" xfId="9952" xr:uid="{00000000-0005-0000-0000-0000E1260000}"/>
    <cellStyle name="Обычный 14 3 5 3" xfId="9953" xr:uid="{00000000-0005-0000-0000-0000E2260000}"/>
    <cellStyle name="Обычный 14 3 6" xfId="9954" xr:uid="{00000000-0005-0000-0000-0000E3260000}"/>
    <cellStyle name="Обычный 14 3 6 2" xfId="9955" xr:uid="{00000000-0005-0000-0000-0000E4260000}"/>
    <cellStyle name="Обычный 14 3 6 2 2" xfId="9956" xr:uid="{00000000-0005-0000-0000-0000E5260000}"/>
    <cellStyle name="Обычный 14 3 6 3" xfId="9957" xr:uid="{00000000-0005-0000-0000-0000E6260000}"/>
    <cellStyle name="Обычный 14 3 7" xfId="9958" xr:uid="{00000000-0005-0000-0000-0000E7260000}"/>
    <cellStyle name="Обычный 14 3 8" xfId="9959" xr:uid="{00000000-0005-0000-0000-0000E8260000}"/>
    <cellStyle name="Обычный 14 3 8 2" xfId="9960" xr:uid="{00000000-0005-0000-0000-0000E9260000}"/>
    <cellStyle name="Обычный 14 3 9" xfId="9961" xr:uid="{00000000-0005-0000-0000-0000EA260000}"/>
    <cellStyle name="Обычный 14 4" xfId="9962" xr:uid="{00000000-0005-0000-0000-0000EB260000}"/>
    <cellStyle name="Обычный 14 4 2" xfId="9963" xr:uid="{00000000-0005-0000-0000-0000EC260000}"/>
    <cellStyle name="Обычный 14 4 2 2" xfId="9964" xr:uid="{00000000-0005-0000-0000-0000ED260000}"/>
    <cellStyle name="Обычный 14 4 2 2 2" xfId="9965" xr:uid="{00000000-0005-0000-0000-0000EE260000}"/>
    <cellStyle name="Обычный 14 4 2 2 2 2" xfId="9966" xr:uid="{00000000-0005-0000-0000-0000EF260000}"/>
    <cellStyle name="Обычный 14 4 2 2 2 2 2" xfId="9967" xr:uid="{00000000-0005-0000-0000-0000F0260000}"/>
    <cellStyle name="Обычный 14 4 2 2 2 3" xfId="9968" xr:uid="{00000000-0005-0000-0000-0000F1260000}"/>
    <cellStyle name="Обычный 14 4 2 2 3" xfId="9969" xr:uid="{00000000-0005-0000-0000-0000F2260000}"/>
    <cellStyle name="Обычный 14 4 2 2 3 2" xfId="9970" xr:uid="{00000000-0005-0000-0000-0000F3260000}"/>
    <cellStyle name="Обычный 14 4 2 2 3 2 2" xfId="9971" xr:uid="{00000000-0005-0000-0000-0000F4260000}"/>
    <cellStyle name="Обычный 14 4 2 2 3 3" xfId="9972" xr:uid="{00000000-0005-0000-0000-0000F5260000}"/>
    <cellStyle name="Обычный 14 4 2 2 4" xfId="9973" xr:uid="{00000000-0005-0000-0000-0000F6260000}"/>
    <cellStyle name="Обычный 14 4 2 2 4 2" xfId="9974" xr:uid="{00000000-0005-0000-0000-0000F7260000}"/>
    <cellStyle name="Обычный 14 4 2 2 5" xfId="9975" xr:uid="{00000000-0005-0000-0000-0000F8260000}"/>
    <cellStyle name="Обычный 14 4 2 3" xfId="9976" xr:uid="{00000000-0005-0000-0000-0000F9260000}"/>
    <cellStyle name="Обычный 14 4 2 3 2" xfId="9977" xr:uid="{00000000-0005-0000-0000-0000FA260000}"/>
    <cellStyle name="Обычный 14 4 2 3 2 2" xfId="9978" xr:uid="{00000000-0005-0000-0000-0000FB260000}"/>
    <cellStyle name="Обычный 14 4 2 3 2 2 2" xfId="9979" xr:uid="{00000000-0005-0000-0000-0000FC260000}"/>
    <cellStyle name="Обычный 14 4 2 3 2 3" xfId="9980" xr:uid="{00000000-0005-0000-0000-0000FD260000}"/>
    <cellStyle name="Обычный 14 4 2 3 3" xfId="9981" xr:uid="{00000000-0005-0000-0000-0000FE260000}"/>
    <cellStyle name="Обычный 14 4 2 3 3 2" xfId="9982" xr:uid="{00000000-0005-0000-0000-0000FF260000}"/>
    <cellStyle name="Обычный 14 4 2 3 4" xfId="9983" xr:uid="{00000000-0005-0000-0000-000000270000}"/>
    <cellStyle name="Обычный 14 4 2 4" xfId="9984" xr:uid="{00000000-0005-0000-0000-000001270000}"/>
    <cellStyle name="Обычный 14 4 2 4 2" xfId="9985" xr:uid="{00000000-0005-0000-0000-000002270000}"/>
    <cellStyle name="Обычный 14 4 2 4 2 2" xfId="9986" xr:uid="{00000000-0005-0000-0000-000003270000}"/>
    <cellStyle name="Обычный 14 4 2 4 3" xfId="9987" xr:uid="{00000000-0005-0000-0000-000004270000}"/>
    <cellStyle name="Обычный 14 4 2 5" xfId="9988" xr:uid="{00000000-0005-0000-0000-000005270000}"/>
    <cellStyle name="Обычный 14 4 2 5 2" xfId="9989" xr:uid="{00000000-0005-0000-0000-000006270000}"/>
    <cellStyle name="Обычный 14 4 2 5 2 2" xfId="9990" xr:uid="{00000000-0005-0000-0000-000007270000}"/>
    <cellStyle name="Обычный 14 4 2 5 3" xfId="9991" xr:uid="{00000000-0005-0000-0000-000008270000}"/>
    <cellStyle name="Обычный 14 4 2 6" xfId="9992" xr:uid="{00000000-0005-0000-0000-000009270000}"/>
    <cellStyle name="Обычный 14 4 2 6 2" xfId="9993" xr:uid="{00000000-0005-0000-0000-00000A270000}"/>
    <cellStyle name="Обычный 14 4 2 7" xfId="9994" xr:uid="{00000000-0005-0000-0000-00000B270000}"/>
    <cellStyle name="Обычный 14 4 3" xfId="9995" xr:uid="{00000000-0005-0000-0000-00000C270000}"/>
    <cellStyle name="Обычный 14 4 3 2" xfId="9996" xr:uid="{00000000-0005-0000-0000-00000D270000}"/>
    <cellStyle name="Обычный 14 4 3 2 2" xfId="9997" xr:uid="{00000000-0005-0000-0000-00000E270000}"/>
    <cellStyle name="Обычный 14 4 3 2 2 2" xfId="9998" xr:uid="{00000000-0005-0000-0000-00000F270000}"/>
    <cellStyle name="Обычный 14 4 3 2 3" xfId="9999" xr:uid="{00000000-0005-0000-0000-000010270000}"/>
    <cellStyle name="Обычный 14 4 3 3" xfId="10000" xr:uid="{00000000-0005-0000-0000-000011270000}"/>
    <cellStyle name="Обычный 14 4 3 3 2" xfId="10001" xr:uid="{00000000-0005-0000-0000-000012270000}"/>
    <cellStyle name="Обычный 14 4 3 3 2 2" xfId="10002" xr:uid="{00000000-0005-0000-0000-000013270000}"/>
    <cellStyle name="Обычный 14 4 3 3 3" xfId="10003" xr:uid="{00000000-0005-0000-0000-000014270000}"/>
    <cellStyle name="Обычный 14 4 3 4" xfId="10004" xr:uid="{00000000-0005-0000-0000-000015270000}"/>
    <cellStyle name="Обычный 14 4 3 4 2" xfId="10005" xr:uid="{00000000-0005-0000-0000-000016270000}"/>
    <cellStyle name="Обычный 14 4 3 5" xfId="10006" xr:uid="{00000000-0005-0000-0000-000017270000}"/>
    <cellStyle name="Обычный 14 4 4" xfId="10007" xr:uid="{00000000-0005-0000-0000-000018270000}"/>
    <cellStyle name="Обычный 14 4 4 2" xfId="10008" xr:uid="{00000000-0005-0000-0000-000019270000}"/>
    <cellStyle name="Обычный 14 4 4 2 2" xfId="10009" xr:uid="{00000000-0005-0000-0000-00001A270000}"/>
    <cellStyle name="Обычный 14 4 4 2 2 2" xfId="10010" xr:uid="{00000000-0005-0000-0000-00001B270000}"/>
    <cellStyle name="Обычный 14 4 4 2 3" xfId="10011" xr:uid="{00000000-0005-0000-0000-00001C270000}"/>
    <cellStyle name="Обычный 14 4 4 3" xfId="10012" xr:uid="{00000000-0005-0000-0000-00001D270000}"/>
    <cellStyle name="Обычный 14 4 4 3 2" xfId="10013" xr:uid="{00000000-0005-0000-0000-00001E270000}"/>
    <cellStyle name="Обычный 14 4 4 4" xfId="10014" xr:uid="{00000000-0005-0000-0000-00001F270000}"/>
    <cellStyle name="Обычный 14 4 5" xfId="10015" xr:uid="{00000000-0005-0000-0000-000020270000}"/>
    <cellStyle name="Обычный 14 4 5 2" xfId="10016" xr:uid="{00000000-0005-0000-0000-000021270000}"/>
    <cellStyle name="Обычный 14 4 5 2 2" xfId="10017" xr:uid="{00000000-0005-0000-0000-000022270000}"/>
    <cellStyle name="Обычный 14 4 5 3" xfId="10018" xr:uid="{00000000-0005-0000-0000-000023270000}"/>
    <cellStyle name="Обычный 14 4 6" xfId="10019" xr:uid="{00000000-0005-0000-0000-000024270000}"/>
    <cellStyle name="Обычный 14 4 6 2" xfId="10020" xr:uid="{00000000-0005-0000-0000-000025270000}"/>
    <cellStyle name="Обычный 14 4 6 2 2" xfId="10021" xr:uid="{00000000-0005-0000-0000-000026270000}"/>
    <cellStyle name="Обычный 14 4 6 3" xfId="10022" xr:uid="{00000000-0005-0000-0000-000027270000}"/>
    <cellStyle name="Обычный 14 4 7" xfId="10023" xr:uid="{00000000-0005-0000-0000-000028270000}"/>
    <cellStyle name="Обычный 14 4 7 2" xfId="10024" xr:uid="{00000000-0005-0000-0000-000029270000}"/>
    <cellStyle name="Обычный 14 4 8" xfId="10025" xr:uid="{00000000-0005-0000-0000-00002A270000}"/>
    <cellStyle name="Обычный 14 5" xfId="10026" xr:uid="{00000000-0005-0000-0000-00002B270000}"/>
    <cellStyle name="Обычный 14 5 2" xfId="10027" xr:uid="{00000000-0005-0000-0000-00002C270000}"/>
    <cellStyle name="Обычный 14 5 2 2" xfId="10028" xr:uid="{00000000-0005-0000-0000-00002D270000}"/>
    <cellStyle name="Обычный 14 5 2 3" xfId="10029" xr:uid="{00000000-0005-0000-0000-00002E270000}"/>
    <cellStyle name="Обычный 14 5 2 3 2" xfId="10030" xr:uid="{00000000-0005-0000-0000-00002F270000}"/>
    <cellStyle name="Обычный 14 5 2 3 2 2" xfId="10031" xr:uid="{00000000-0005-0000-0000-000030270000}"/>
    <cellStyle name="Обычный 14 5 2 3 3" xfId="10032" xr:uid="{00000000-0005-0000-0000-000031270000}"/>
    <cellStyle name="Обычный 14 5 2 4" xfId="10033" xr:uid="{00000000-0005-0000-0000-000032270000}"/>
    <cellStyle name="Обычный 14 5 2 4 2" xfId="10034" xr:uid="{00000000-0005-0000-0000-000033270000}"/>
    <cellStyle name="Обычный 14 5 2 5" xfId="10035" xr:uid="{00000000-0005-0000-0000-000034270000}"/>
    <cellStyle name="Обычный 14 5 3" xfId="10036" xr:uid="{00000000-0005-0000-0000-000035270000}"/>
    <cellStyle name="Обычный 14 5 3 2" xfId="10037" xr:uid="{00000000-0005-0000-0000-000036270000}"/>
    <cellStyle name="Обычный 14 5 3 2 2" xfId="10038" xr:uid="{00000000-0005-0000-0000-000037270000}"/>
    <cellStyle name="Обычный 14 5 3 2 2 2" xfId="10039" xr:uid="{00000000-0005-0000-0000-000038270000}"/>
    <cellStyle name="Обычный 14 5 3 2 3" xfId="10040" xr:uid="{00000000-0005-0000-0000-000039270000}"/>
    <cellStyle name="Обычный 14 5 3 3" xfId="10041" xr:uid="{00000000-0005-0000-0000-00003A270000}"/>
    <cellStyle name="Обычный 14 5 3 3 2" xfId="10042" xr:uid="{00000000-0005-0000-0000-00003B270000}"/>
    <cellStyle name="Обычный 14 5 3 4" xfId="10043" xr:uid="{00000000-0005-0000-0000-00003C270000}"/>
    <cellStyle name="Обычный 14 5 4" xfId="10044" xr:uid="{00000000-0005-0000-0000-00003D270000}"/>
    <cellStyle name="Обычный 14 5 4 2" xfId="10045" xr:uid="{00000000-0005-0000-0000-00003E270000}"/>
    <cellStyle name="Обычный 14 5 4 2 2" xfId="10046" xr:uid="{00000000-0005-0000-0000-00003F270000}"/>
    <cellStyle name="Обычный 14 5 4 3" xfId="10047" xr:uid="{00000000-0005-0000-0000-000040270000}"/>
    <cellStyle name="Обычный 14 5 5" xfId="10048" xr:uid="{00000000-0005-0000-0000-000041270000}"/>
    <cellStyle name="Обычный 14 5 5 2" xfId="10049" xr:uid="{00000000-0005-0000-0000-000042270000}"/>
    <cellStyle name="Обычный 14 5 5 2 2" xfId="10050" xr:uid="{00000000-0005-0000-0000-000043270000}"/>
    <cellStyle name="Обычный 14 5 5 3" xfId="10051" xr:uid="{00000000-0005-0000-0000-000044270000}"/>
    <cellStyle name="Обычный 14 5 6" xfId="10052" xr:uid="{00000000-0005-0000-0000-000045270000}"/>
    <cellStyle name="Обычный 14 5 6 2" xfId="10053" xr:uid="{00000000-0005-0000-0000-000046270000}"/>
    <cellStyle name="Обычный 14 5 7" xfId="10054" xr:uid="{00000000-0005-0000-0000-000047270000}"/>
    <cellStyle name="Обычный 14 6" xfId="10055" xr:uid="{00000000-0005-0000-0000-000048270000}"/>
    <cellStyle name="Обычный 14 6 2" xfId="10056" xr:uid="{00000000-0005-0000-0000-000049270000}"/>
    <cellStyle name="Обычный 14 6 3" xfId="10057" xr:uid="{00000000-0005-0000-0000-00004A270000}"/>
    <cellStyle name="Обычный 14 6 3 2" xfId="10058" xr:uid="{00000000-0005-0000-0000-00004B270000}"/>
    <cellStyle name="Обычный 14 6 3 2 2" xfId="10059" xr:uid="{00000000-0005-0000-0000-00004C270000}"/>
    <cellStyle name="Обычный 14 6 3 3" xfId="10060" xr:uid="{00000000-0005-0000-0000-00004D270000}"/>
    <cellStyle name="Обычный 14 6 4" xfId="10061" xr:uid="{00000000-0005-0000-0000-00004E270000}"/>
    <cellStyle name="Обычный 14 6 4 2" xfId="10062" xr:uid="{00000000-0005-0000-0000-00004F270000}"/>
    <cellStyle name="Обычный 14 6 5" xfId="10063" xr:uid="{00000000-0005-0000-0000-000050270000}"/>
    <cellStyle name="Обычный 14 7" xfId="10064" xr:uid="{00000000-0005-0000-0000-000051270000}"/>
    <cellStyle name="Обычный 14 7 2" xfId="10065" xr:uid="{00000000-0005-0000-0000-000052270000}"/>
    <cellStyle name="Обычный 14 7 2 2" xfId="10066" xr:uid="{00000000-0005-0000-0000-000053270000}"/>
    <cellStyle name="Обычный 14 7 2 2 2" xfId="10067" xr:uid="{00000000-0005-0000-0000-000054270000}"/>
    <cellStyle name="Обычный 14 7 2 3" xfId="10068" xr:uid="{00000000-0005-0000-0000-000055270000}"/>
    <cellStyle name="Обычный 14 7 3" xfId="10069" xr:uid="{00000000-0005-0000-0000-000056270000}"/>
    <cellStyle name="Обычный 14 7 3 2" xfId="10070" xr:uid="{00000000-0005-0000-0000-000057270000}"/>
    <cellStyle name="Обычный 14 7 3 2 2" xfId="10071" xr:uid="{00000000-0005-0000-0000-000058270000}"/>
    <cellStyle name="Обычный 14 7 3 3" xfId="10072" xr:uid="{00000000-0005-0000-0000-000059270000}"/>
    <cellStyle name="Обычный 14 7 4" xfId="10073" xr:uid="{00000000-0005-0000-0000-00005A270000}"/>
    <cellStyle name="Обычный 14 7 4 2" xfId="10074" xr:uid="{00000000-0005-0000-0000-00005B270000}"/>
    <cellStyle name="Обычный 14 7 5" xfId="10075" xr:uid="{00000000-0005-0000-0000-00005C270000}"/>
    <cellStyle name="Обычный 14 8" xfId="10076" xr:uid="{00000000-0005-0000-0000-00005D270000}"/>
    <cellStyle name="Обычный 14 8 2" xfId="10077" xr:uid="{00000000-0005-0000-0000-00005E270000}"/>
    <cellStyle name="Обычный 14 8 2 2" xfId="10078" xr:uid="{00000000-0005-0000-0000-00005F270000}"/>
    <cellStyle name="Обычный 14 8 3" xfId="10079" xr:uid="{00000000-0005-0000-0000-000060270000}"/>
    <cellStyle name="Обычный 14 9" xfId="10080" xr:uid="{00000000-0005-0000-0000-000061270000}"/>
    <cellStyle name="Обычный 14 9 2" xfId="10081" xr:uid="{00000000-0005-0000-0000-000062270000}"/>
    <cellStyle name="Обычный 14 9 2 2" xfId="10082" xr:uid="{00000000-0005-0000-0000-000063270000}"/>
    <cellStyle name="Обычный 14 9 3" xfId="10083" xr:uid="{00000000-0005-0000-0000-000064270000}"/>
    <cellStyle name="Обычный 140" xfId="10084" xr:uid="{00000000-0005-0000-0000-000065270000}"/>
    <cellStyle name="Обычный 140 2" xfId="10085" xr:uid="{00000000-0005-0000-0000-000066270000}"/>
    <cellStyle name="Обычный 140 2 2" xfId="10086" xr:uid="{00000000-0005-0000-0000-000067270000}"/>
    <cellStyle name="Обычный 140 2 2 2" xfId="10087" xr:uid="{00000000-0005-0000-0000-000068270000}"/>
    <cellStyle name="Обычный 140 2 2 2 2" xfId="10088" xr:uid="{00000000-0005-0000-0000-000069270000}"/>
    <cellStyle name="Обычный 140 2 2 3" xfId="10089" xr:uid="{00000000-0005-0000-0000-00006A270000}"/>
    <cellStyle name="Обычный 140 2 3" xfId="10090" xr:uid="{00000000-0005-0000-0000-00006B270000}"/>
    <cellStyle name="Обычный 140 2 3 2" xfId="10091" xr:uid="{00000000-0005-0000-0000-00006C270000}"/>
    <cellStyle name="Обычный 140 2 3 2 2" xfId="10092" xr:uid="{00000000-0005-0000-0000-00006D270000}"/>
    <cellStyle name="Обычный 140 2 3 3" xfId="10093" xr:uid="{00000000-0005-0000-0000-00006E270000}"/>
    <cellStyle name="Обычный 140 2 4" xfId="10094" xr:uid="{00000000-0005-0000-0000-00006F270000}"/>
    <cellStyle name="Обычный 140 2 4 2" xfId="10095" xr:uid="{00000000-0005-0000-0000-000070270000}"/>
    <cellStyle name="Обычный 140 2 5" xfId="10096" xr:uid="{00000000-0005-0000-0000-000071270000}"/>
    <cellStyle name="Обычный 140 3" xfId="10097" xr:uid="{00000000-0005-0000-0000-000072270000}"/>
    <cellStyle name="Обычный 140 3 2" xfId="10098" xr:uid="{00000000-0005-0000-0000-000073270000}"/>
    <cellStyle name="Обычный 140 3 2 2" xfId="10099" xr:uid="{00000000-0005-0000-0000-000074270000}"/>
    <cellStyle name="Обычный 140 3 2 2 2" xfId="10100" xr:uid="{00000000-0005-0000-0000-000075270000}"/>
    <cellStyle name="Обычный 140 3 2 3" xfId="10101" xr:uid="{00000000-0005-0000-0000-000076270000}"/>
    <cellStyle name="Обычный 140 3 3" xfId="10102" xr:uid="{00000000-0005-0000-0000-000077270000}"/>
    <cellStyle name="Обычный 140 3 3 2" xfId="10103" xr:uid="{00000000-0005-0000-0000-000078270000}"/>
    <cellStyle name="Обычный 140 3 4" xfId="10104" xr:uid="{00000000-0005-0000-0000-000079270000}"/>
    <cellStyle name="Обычный 140 4" xfId="10105" xr:uid="{00000000-0005-0000-0000-00007A270000}"/>
    <cellStyle name="Обычный 140 4 2" xfId="10106" xr:uid="{00000000-0005-0000-0000-00007B270000}"/>
    <cellStyle name="Обычный 140 4 2 2" xfId="10107" xr:uid="{00000000-0005-0000-0000-00007C270000}"/>
    <cellStyle name="Обычный 140 4 3" xfId="10108" xr:uid="{00000000-0005-0000-0000-00007D270000}"/>
    <cellStyle name="Обычный 141" xfId="10109" xr:uid="{00000000-0005-0000-0000-00007E270000}"/>
    <cellStyle name="Обычный 141 2" xfId="10110" xr:uid="{00000000-0005-0000-0000-00007F270000}"/>
    <cellStyle name="Обычный 141 2 2" xfId="10111" xr:uid="{00000000-0005-0000-0000-000080270000}"/>
    <cellStyle name="Обычный 141 2 2 2" xfId="10112" xr:uid="{00000000-0005-0000-0000-000081270000}"/>
    <cellStyle name="Обычный 141 2 2 2 2" xfId="10113" xr:uid="{00000000-0005-0000-0000-000082270000}"/>
    <cellStyle name="Обычный 141 2 2 3" xfId="10114" xr:uid="{00000000-0005-0000-0000-000083270000}"/>
    <cellStyle name="Обычный 141 2 3" xfId="10115" xr:uid="{00000000-0005-0000-0000-000084270000}"/>
    <cellStyle name="Обычный 141 2 3 2" xfId="10116" xr:uid="{00000000-0005-0000-0000-000085270000}"/>
    <cellStyle name="Обычный 141 2 3 2 2" xfId="10117" xr:uid="{00000000-0005-0000-0000-000086270000}"/>
    <cellStyle name="Обычный 141 2 3 3" xfId="10118" xr:uid="{00000000-0005-0000-0000-000087270000}"/>
    <cellStyle name="Обычный 141 2 4" xfId="10119" xr:uid="{00000000-0005-0000-0000-000088270000}"/>
    <cellStyle name="Обычный 141 2 4 2" xfId="10120" xr:uid="{00000000-0005-0000-0000-000089270000}"/>
    <cellStyle name="Обычный 141 2 5" xfId="10121" xr:uid="{00000000-0005-0000-0000-00008A270000}"/>
    <cellStyle name="Обычный 141 3" xfId="10122" xr:uid="{00000000-0005-0000-0000-00008B270000}"/>
    <cellStyle name="Обычный 141 3 2" xfId="10123" xr:uid="{00000000-0005-0000-0000-00008C270000}"/>
    <cellStyle name="Обычный 141 3 2 2" xfId="10124" xr:uid="{00000000-0005-0000-0000-00008D270000}"/>
    <cellStyle name="Обычный 141 3 2 2 2" xfId="10125" xr:uid="{00000000-0005-0000-0000-00008E270000}"/>
    <cellStyle name="Обычный 141 3 2 3" xfId="10126" xr:uid="{00000000-0005-0000-0000-00008F270000}"/>
    <cellStyle name="Обычный 141 3 3" xfId="10127" xr:uid="{00000000-0005-0000-0000-000090270000}"/>
    <cellStyle name="Обычный 141 3 3 2" xfId="10128" xr:uid="{00000000-0005-0000-0000-000091270000}"/>
    <cellStyle name="Обычный 141 3 4" xfId="10129" xr:uid="{00000000-0005-0000-0000-000092270000}"/>
    <cellStyle name="Обычный 141 4" xfId="10130" xr:uid="{00000000-0005-0000-0000-000093270000}"/>
    <cellStyle name="Обычный 141 4 2" xfId="10131" xr:uid="{00000000-0005-0000-0000-000094270000}"/>
    <cellStyle name="Обычный 141 4 2 2" xfId="10132" xr:uid="{00000000-0005-0000-0000-000095270000}"/>
    <cellStyle name="Обычный 141 4 3" xfId="10133" xr:uid="{00000000-0005-0000-0000-000096270000}"/>
    <cellStyle name="Обычный 142" xfId="10134" xr:uid="{00000000-0005-0000-0000-000097270000}"/>
    <cellStyle name="Обычный 142 2" xfId="10135" xr:uid="{00000000-0005-0000-0000-000098270000}"/>
    <cellStyle name="Обычный 142 2 2" xfId="10136" xr:uid="{00000000-0005-0000-0000-000099270000}"/>
    <cellStyle name="Обычный 142 2 2 2" xfId="10137" xr:uid="{00000000-0005-0000-0000-00009A270000}"/>
    <cellStyle name="Обычный 142 2 2 2 2" xfId="10138" xr:uid="{00000000-0005-0000-0000-00009B270000}"/>
    <cellStyle name="Обычный 142 2 2 3" xfId="10139" xr:uid="{00000000-0005-0000-0000-00009C270000}"/>
    <cellStyle name="Обычный 142 2 3" xfId="10140" xr:uid="{00000000-0005-0000-0000-00009D270000}"/>
    <cellStyle name="Обычный 142 2 3 2" xfId="10141" xr:uid="{00000000-0005-0000-0000-00009E270000}"/>
    <cellStyle name="Обычный 142 2 3 2 2" xfId="10142" xr:uid="{00000000-0005-0000-0000-00009F270000}"/>
    <cellStyle name="Обычный 142 2 3 3" xfId="10143" xr:uid="{00000000-0005-0000-0000-0000A0270000}"/>
    <cellStyle name="Обычный 142 2 4" xfId="10144" xr:uid="{00000000-0005-0000-0000-0000A1270000}"/>
    <cellStyle name="Обычный 142 2 4 2" xfId="10145" xr:uid="{00000000-0005-0000-0000-0000A2270000}"/>
    <cellStyle name="Обычный 142 2 5" xfId="10146" xr:uid="{00000000-0005-0000-0000-0000A3270000}"/>
    <cellStyle name="Обычный 142 3" xfId="10147" xr:uid="{00000000-0005-0000-0000-0000A4270000}"/>
    <cellStyle name="Обычный 142 3 2" xfId="10148" xr:uid="{00000000-0005-0000-0000-0000A5270000}"/>
    <cellStyle name="Обычный 142 3 2 2" xfId="10149" xr:uid="{00000000-0005-0000-0000-0000A6270000}"/>
    <cellStyle name="Обычный 142 3 2 2 2" xfId="10150" xr:uid="{00000000-0005-0000-0000-0000A7270000}"/>
    <cellStyle name="Обычный 142 3 2 3" xfId="10151" xr:uid="{00000000-0005-0000-0000-0000A8270000}"/>
    <cellStyle name="Обычный 142 3 3" xfId="10152" xr:uid="{00000000-0005-0000-0000-0000A9270000}"/>
    <cellStyle name="Обычный 142 3 3 2" xfId="10153" xr:uid="{00000000-0005-0000-0000-0000AA270000}"/>
    <cellStyle name="Обычный 142 3 4" xfId="10154" xr:uid="{00000000-0005-0000-0000-0000AB270000}"/>
    <cellStyle name="Обычный 142 4" xfId="10155" xr:uid="{00000000-0005-0000-0000-0000AC270000}"/>
    <cellStyle name="Обычный 142 4 2" xfId="10156" xr:uid="{00000000-0005-0000-0000-0000AD270000}"/>
    <cellStyle name="Обычный 142 4 2 2" xfId="10157" xr:uid="{00000000-0005-0000-0000-0000AE270000}"/>
    <cellStyle name="Обычный 142 4 3" xfId="10158" xr:uid="{00000000-0005-0000-0000-0000AF270000}"/>
    <cellStyle name="Обычный 143" xfId="10159" xr:uid="{00000000-0005-0000-0000-0000B0270000}"/>
    <cellStyle name="Обычный 143 2" xfId="10160" xr:uid="{00000000-0005-0000-0000-0000B1270000}"/>
    <cellStyle name="Обычный 143 3" xfId="10161" xr:uid="{00000000-0005-0000-0000-0000B2270000}"/>
    <cellStyle name="Обычный 144" xfId="10162" xr:uid="{00000000-0005-0000-0000-0000B3270000}"/>
    <cellStyle name="Обычный 144 2" xfId="10163" xr:uid="{00000000-0005-0000-0000-0000B4270000}"/>
    <cellStyle name="Обычный 144 3" xfId="10164" xr:uid="{00000000-0005-0000-0000-0000B5270000}"/>
    <cellStyle name="Обычный 145" xfId="10165" xr:uid="{00000000-0005-0000-0000-0000B6270000}"/>
    <cellStyle name="Обычный 145 2" xfId="10166" xr:uid="{00000000-0005-0000-0000-0000B7270000}"/>
    <cellStyle name="Обычный 145 3" xfId="10167" xr:uid="{00000000-0005-0000-0000-0000B8270000}"/>
    <cellStyle name="Обычный 146" xfId="10168" xr:uid="{00000000-0005-0000-0000-0000B9270000}"/>
    <cellStyle name="Обычный 146 2" xfId="10169" xr:uid="{00000000-0005-0000-0000-0000BA270000}"/>
    <cellStyle name="Обычный 147" xfId="10170" xr:uid="{00000000-0005-0000-0000-0000BB270000}"/>
    <cellStyle name="Обычный 147 2" xfId="10171" xr:uid="{00000000-0005-0000-0000-0000BC270000}"/>
    <cellStyle name="Обычный 147 2 2" xfId="10172" xr:uid="{00000000-0005-0000-0000-0000BD270000}"/>
    <cellStyle name="Обычный 147 2 2 2" xfId="10173" xr:uid="{00000000-0005-0000-0000-0000BE270000}"/>
    <cellStyle name="Обычный 147 2 2 2 2" xfId="10174" xr:uid="{00000000-0005-0000-0000-0000BF270000}"/>
    <cellStyle name="Обычный 147 2 2 3" xfId="10175" xr:uid="{00000000-0005-0000-0000-0000C0270000}"/>
    <cellStyle name="Обычный 147 2 3" xfId="10176" xr:uid="{00000000-0005-0000-0000-0000C1270000}"/>
    <cellStyle name="Обычный 147 2 3 2" xfId="10177" xr:uid="{00000000-0005-0000-0000-0000C2270000}"/>
    <cellStyle name="Обычный 147 2 3 2 2" xfId="10178" xr:uid="{00000000-0005-0000-0000-0000C3270000}"/>
    <cellStyle name="Обычный 147 2 3 3" xfId="10179" xr:uid="{00000000-0005-0000-0000-0000C4270000}"/>
    <cellStyle name="Обычный 147 2 4" xfId="10180" xr:uid="{00000000-0005-0000-0000-0000C5270000}"/>
    <cellStyle name="Обычный 147 2 4 2" xfId="10181" xr:uid="{00000000-0005-0000-0000-0000C6270000}"/>
    <cellStyle name="Обычный 147 2 5" xfId="10182" xr:uid="{00000000-0005-0000-0000-0000C7270000}"/>
    <cellStyle name="Обычный 147 3" xfId="10183" xr:uid="{00000000-0005-0000-0000-0000C8270000}"/>
    <cellStyle name="Обычный 147 3 2" xfId="10184" xr:uid="{00000000-0005-0000-0000-0000C9270000}"/>
    <cellStyle name="Обычный 147 3 2 2" xfId="10185" xr:uid="{00000000-0005-0000-0000-0000CA270000}"/>
    <cellStyle name="Обычный 147 3 3" xfId="10186" xr:uid="{00000000-0005-0000-0000-0000CB270000}"/>
    <cellStyle name="Обычный 147 4" xfId="10187" xr:uid="{00000000-0005-0000-0000-0000CC270000}"/>
    <cellStyle name="Обычный 147 4 2" xfId="10188" xr:uid="{00000000-0005-0000-0000-0000CD270000}"/>
    <cellStyle name="Обычный 147 4 2 2" xfId="10189" xr:uid="{00000000-0005-0000-0000-0000CE270000}"/>
    <cellStyle name="Обычный 147 4 3" xfId="10190" xr:uid="{00000000-0005-0000-0000-0000CF270000}"/>
    <cellStyle name="Обычный 147 5" xfId="10191" xr:uid="{00000000-0005-0000-0000-0000D0270000}"/>
    <cellStyle name="Обычный 147 5 2" xfId="10192" xr:uid="{00000000-0005-0000-0000-0000D1270000}"/>
    <cellStyle name="Обычный 147 6" xfId="10193" xr:uid="{00000000-0005-0000-0000-0000D2270000}"/>
    <cellStyle name="Обычный 148" xfId="10194" xr:uid="{00000000-0005-0000-0000-0000D3270000}"/>
    <cellStyle name="Обычный 148 2" xfId="10195" xr:uid="{00000000-0005-0000-0000-0000D4270000}"/>
    <cellStyle name="Обычный 148 2 2" xfId="10196" xr:uid="{00000000-0005-0000-0000-0000D5270000}"/>
    <cellStyle name="Обычный 148 2 2 2" xfId="10197" xr:uid="{00000000-0005-0000-0000-0000D6270000}"/>
    <cellStyle name="Обычный 148 2 2 2 2" xfId="10198" xr:uid="{00000000-0005-0000-0000-0000D7270000}"/>
    <cellStyle name="Обычный 148 2 2 3" xfId="10199" xr:uid="{00000000-0005-0000-0000-0000D8270000}"/>
    <cellStyle name="Обычный 148 2 3" xfId="10200" xr:uid="{00000000-0005-0000-0000-0000D9270000}"/>
    <cellStyle name="Обычный 148 2 3 2" xfId="10201" xr:uid="{00000000-0005-0000-0000-0000DA270000}"/>
    <cellStyle name="Обычный 148 2 3 2 2" xfId="10202" xr:uid="{00000000-0005-0000-0000-0000DB270000}"/>
    <cellStyle name="Обычный 148 2 3 3" xfId="10203" xr:uid="{00000000-0005-0000-0000-0000DC270000}"/>
    <cellStyle name="Обычный 148 2 4" xfId="10204" xr:uid="{00000000-0005-0000-0000-0000DD270000}"/>
    <cellStyle name="Обычный 148 2 4 2" xfId="10205" xr:uid="{00000000-0005-0000-0000-0000DE270000}"/>
    <cellStyle name="Обычный 148 2 5" xfId="10206" xr:uid="{00000000-0005-0000-0000-0000DF270000}"/>
    <cellStyle name="Обычный 148 3" xfId="10207" xr:uid="{00000000-0005-0000-0000-0000E0270000}"/>
    <cellStyle name="Обычный 148 3 2" xfId="10208" xr:uid="{00000000-0005-0000-0000-0000E1270000}"/>
    <cellStyle name="Обычный 148 3 2 2" xfId="10209" xr:uid="{00000000-0005-0000-0000-0000E2270000}"/>
    <cellStyle name="Обычный 148 3 3" xfId="10210" xr:uid="{00000000-0005-0000-0000-0000E3270000}"/>
    <cellStyle name="Обычный 148 4" xfId="10211" xr:uid="{00000000-0005-0000-0000-0000E4270000}"/>
    <cellStyle name="Обычный 148 4 2" xfId="10212" xr:uid="{00000000-0005-0000-0000-0000E5270000}"/>
    <cellStyle name="Обычный 148 4 2 2" xfId="10213" xr:uid="{00000000-0005-0000-0000-0000E6270000}"/>
    <cellStyle name="Обычный 148 4 3" xfId="10214" xr:uid="{00000000-0005-0000-0000-0000E7270000}"/>
    <cellStyle name="Обычный 148 5" xfId="10215" xr:uid="{00000000-0005-0000-0000-0000E8270000}"/>
    <cellStyle name="Обычный 148 5 2" xfId="10216" xr:uid="{00000000-0005-0000-0000-0000E9270000}"/>
    <cellStyle name="Обычный 148 6" xfId="10217" xr:uid="{00000000-0005-0000-0000-0000EA270000}"/>
    <cellStyle name="Обычный 149" xfId="10218" xr:uid="{00000000-0005-0000-0000-0000EB270000}"/>
    <cellStyle name="Обычный 149 2" xfId="10219" xr:uid="{00000000-0005-0000-0000-0000EC270000}"/>
    <cellStyle name="Обычный 149 2 2" xfId="10220" xr:uid="{00000000-0005-0000-0000-0000ED270000}"/>
    <cellStyle name="Обычный 149 2 2 2" xfId="10221" xr:uid="{00000000-0005-0000-0000-0000EE270000}"/>
    <cellStyle name="Обычный 149 2 2 2 2" xfId="10222" xr:uid="{00000000-0005-0000-0000-0000EF270000}"/>
    <cellStyle name="Обычный 149 2 2 3" xfId="10223" xr:uid="{00000000-0005-0000-0000-0000F0270000}"/>
    <cellStyle name="Обычный 149 2 3" xfId="10224" xr:uid="{00000000-0005-0000-0000-0000F1270000}"/>
    <cellStyle name="Обычный 149 2 3 2" xfId="10225" xr:uid="{00000000-0005-0000-0000-0000F2270000}"/>
    <cellStyle name="Обычный 149 2 3 2 2" xfId="10226" xr:uid="{00000000-0005-0000-0000-0000F3270000}"/>
    <cellStyle name="Обычный 149 2 3 3" xfId="10227" xr:uid="{00000000-0005-0000-0000-0000F4270000}"/>
    <cellStyle name="Обычный 149 2 4" xfId="10228" xr:uid="{00000000-0005-0000-0000-0000F5270000}"/>
    <cellStyle name="Обычный 149 2 4 2" xfId="10229" xr:uid="{00000000-0005-0000-0000-0000F6270000}"/>
    <cellStyle name="Обычный 149 2 5" xfId="10230" xr:uid="{00000000-0005-0000-0000-0000F7270000}"/>
    <cellStyle name="Обычный 149 3" xfId="10231" xr:uid="{00000000-0005-0000-0000-0000F8270000}"/>
    <cellStyle name="Обычный 149 3 2" xfId="10232" xr:uid="{00000000-0005-0000-0000-0000F9270000}"/>
    <cellStyle name="Обычный 149 3 2 2" xfId="10233" xr:uid="{00000000-0005-0000-0000-0000FA270000}"/>
    <cellStyle name="Обычный 149 3 3" xfId="10234" xr:uid="{00000000-0005-0000-0000-0000FB270000}"/>
    <cellStyle name="Обычный 149 4" xfId="10235" xr:uid="{00000000-0005-0000-0000-0000FC270000}"/>
    <cellStyle name="Обычный 149 4 2" xfId="10236" xr:uid="{00000000-0005-0000-0000-0000FD270000}"/>
    <cellStyle name="Обычный 149 4 2 2" xfId="10237" xr:uid="{00000000-0005-0000-0000-0000FE270000}"/>
    <cellStyle name="Обычный 149 4 3" xfId="10238" xr:uid="{00000000-0005-0000-0000-0000FF270000}"/>
    <cellStyle name="Обычный 149 5" xfId="10239" xr:uid="{00000000-0005-0000-0000-000000280000}"/>
    <cellStyle name="Обычный 149 5 2" xfId="10240" xr:uid="{00000000-0005-0000-0000-000001280000}"/>
    <cellStyle name="Обычный 149 6" xfId="10241" xr:uid="{00000000-0005-0000-0000-000002280000}"/>
    <cellStyle name="Обычный 15" xfId="10242" xr:uid="{00000000-0005-0000-0000-000003280000}"/>
    <cellStyle name="Обычный 15 10" xfId="32462" xr:uid="{00000000-0005-0000-0000-000004280000}"/>
    <cellStyle name="Обычный 15 2" xfId="10243" xr:uid="{00000000-0005-0000-0000-000005280000}"/>
    <cellStyle name="Обычный 15 2 10" xfId="10244" xr:uid="{00000000-0005-0000-0000-000006280000}"/>
    <cellStyle name="Обычный 15 2 11" xfId="10245" xr:uid="{00000000-0005-0000-0000-000007280000}"/>
    <cellStyle name="Обычный 15 2 11 2" xfId="10246" xr:uid="{00000000-0005-0000-0000-000008280000}"/>
    <cellStyle name="Обычный 15 2 12" xfId="10247" xr:uid="{00000000-0005-0000-0000-000009280000}"/>
    <cellStyle name="Обычный 15 2 2" xfId="10248" xr:uid="{00000000-0005-0000-0000-00000A280000}"/>
    <cellStyle name="Обычный 15 2 2 2" xfId="10249" xr:uid="{00000000-0005-0000-0000-00000B280000}"/>
    <cellStyle name="Обычный 15 2 2 2 2" xfId="10250" xr:uid="{00000000-0005-0000-0000-00000C280000}"/>
    <cellStyle name="Обычный 15 2 2 2 2 2" xfId="10251" xr:uid="{00000000-0005-0000-0000-00000D280000}"/>
    <cellStyle name="Обычный 15 2 2 2 2 2 2" xfId="10252" xr:uid="{00000000-0005-0000-0000-00000E280000}"/>
    <cellStyle name="Обычный 15 2 2 2 2 2 2 2" xfId="10253" xr:uid="{00000000-0005-0000-0000-00000F280000}"/>
    <cellStyle name="Обычный 15 2 2 2 2 2 3" xfId="10254" xr:uid="{00000000-0005-0000-0000-000010280000}"/>
    <cellStyle name="Обычный 15 2 2 2 2 3" xfId="10255" xr:uid="{00000000-0005-0000-0000-000011280000}"/>
    <cellStyle name="Обычный 15 2 2 2 2 3 2" xfId="10256" xr:uid="{00000000-0005-0000-0000-000012280000}"/>
    <cellStyle name="Обычный 15 2 2 2 2 3 2 2" xfId="10257" xr:uid="{00000000-0005-0000-0000-000013280000}"/>
    <cellStyle name="Обычный 15 2 2 2 2 3 3" xfId="10258" xr:uid="{00000000-0005-0000-0000-000014280000}"/>
    <cellStyle name="Обычный 15 2 2 2 2 4" xfId="10259" xr:uid="{00000000-0005-0000-0000-000015280000}"/>
    <cellStyle name="Обычный 15 2 2 2 2 4 2" xfId="10260" xr:uid="{00000000-0005-0000-0000-000016280000}"/>
    <cellStyle name="Обычный 15 2 2 2 2 5" xfId="10261" xr:uid="{00000000-0005-0000-0000-000017280000}"/>
    <cellStyle name="Обычный 15 2 2 2 3" xfId="10262" xr:uid="{00000000-0005-0000-0000-000018280000}"/>
    <cellStyle name="Обычный 15 2 2 2 3 2" xfId="10263" xr:uid="{00000000-0005-0000-0000-000019280000}"/>
    <cellStyle name="Обычный 15 2 2 2 3 2 2" xfId="10264" xr:uid="{00000000-0005-0000-0000-00001A280000}"/>
    <cellStyle name="Обычный 15 2 2 2 3 2 2 2" xfId="10265" xr:uid="{00000000-0005-0000-0000-00001B280000}"/>
    <cellStyle name="Обычный 15 2 2 2 3 2 3" xfId="10266" xr:uid="{00000000-0005-0000-0000-00001C280000}"/>
    <cellStyle name="Обычный 15 2 2 2 3 3" xfId="10267" xr:uid="{00000000-0005-0000-0000-00001D280000}"/>
    <cellStyle name="Обычный 15 2 2 2 3 3 2" xfId="10268" xr:uid="{00000000-0005-0000-0000-00001E280000}"/>
    <cellStyle name="Обычный 15 2 2 2 3 4" xfId="10269" xr:uid="{00000000-0005-0000-0000-00001F280000}"/>
    <cellStyle name="Обычный 15 2 2 2 4" xfId="10270" xr:uid="{00000000-0005-0000-0000-000020280000}"/>
    <cellStyle name="Обычный 15 2 2 2 4 2" xfId="10271" xr:uid="{00000000-0005-0000-0000-000021280000}"/>
    <cellStyle name="Обычный 15 2 2 2 4 2 2" xfId="10272" xr:uid="{00000000-0005-0000-0000-000022280000}"/>
    <cellStyle name="Обычный 15 2 2 2 4 3" xfId="10273" xr:uid="{00000000-0005-0000-0000-000023280000}"/>
    <cellStyle name="Обычный 15 2 2 2 5" xfId="10274" xr:uid="{00000000-0005-0000-0000-000024280000}"/>
    <cellStyle name="Обычный 15 2 2 2 5 2" xfId="10275" xr:uid="{00000000-0005-0000-0000-000025280000}"/>
    <cellStyle name="Обычный 15 2 2 2 5 2 2" xfId="10276" xr:uid="{00000000-0005-0000-0000-000026280000}"/>
    <cellStyle name="Обычный 15 2 2 2 5 3" xfId="10277" xr:uid="{00000000-0005-0000-0000-000027280000}"/>
    <cellStyle name="Обычный 15 2 2 2 6" xfId="10278" xr:uid="{00000000-0005-0000-0000-000028280000}"/>
    <cellStyle name="Обычный 15 2 2 2 6 2" xfId="10279" xr:uid="{00000000-0005-0000-0000-000029280000}"/>
    <cellStyle name="Обычный 15 2 2 2 7" xfId="10280" xr:uid="{00000000-0005-0000-0000-00002A280000}"/>
    <cellStyle name="Обычный 15 2 2 3" xfId="10281" xr:uid="{00000000-0005-0000-0000-00002B280000}"/>
    <cellStyle name="Обычный 15 2 2 3 2" xfId="10282" xr:uid="{00000000-0005-0000-0000-00002C280000}"/>
    <cellStyle name="Обычный 15 2 2 3 2 2" xfId="10283" xr:uid="{00000000-0005-0000-0000-00002D280000}"/>
    <cellStyle name="Обычный 15 2 2 3 2 2 2" xfId="10284" xr:uid="{00000000-0005-0000-0000-00002E280000}"/>
    <cellStyle name="Обычный 15 2 2 3 2 3" xfId="10285" xr:uid="{00000000-0005-0000-0000-00002F280000}"/>
    <cellStyle name="Обычный 15 2 2 3 3" xfId="10286" xr:uid="{00000000-0005-0000-0000-000030280000}"/>
    <cellStyle name="Обычный 15 2 2 3 3 2" xfId="10287" xr:uid="{00000000-0005-0000-0000-000031280000}"/>
    <cellStyle name="Обычный 15 2 2 3 3 2 2" xfId="10288" xr:uid="{00000000-0005-0000-0000-000032280000}"/>
    <cellStyle name="Обычный 15 2 2 3 3 3" xfId="10289" xr:uid="{00000000-0005-0000-0000-000033280000}"/>
    <cellStyle name="Обычный 15 2 2 3 4" xfId="10290" xr:uid="{00000000-0005-0000-0000-000034280000}"/>
    <cellStyle name="Обычный 15 2 2 3 4 2" xfId="10291" xr:uid="{00000000-0005-0000-0000-000035280000}"/>
    <cellStyle name="Обычный 15 2 2 3 5" xfId="10292" xr:uid="{00000000-0005-0000-0000-000036280000}"/>
    <cellStyle name="Обычный 15 2 2 4" xfId="10293" xr:uid="{00000000-0005-0000-0000-000037280000}"/>
    <cellStyle name="Обычный 15 2 2 4 2" xfId="10294" xr:uid="{00000000-0005-0000-0000-000038280000}"/>
    <cellStyle name="Обычный 15 2 2 4 2 2" xfId="10295" xr:uid="{00000000-0005-0000-0000-000039280000}"/>
    <cellStyle name="Обычный 15 2 2 4 2 2 2" xfId="10296" xr:uid="{00000000-0005-0000-0000-00003A280000}"/>
    <cellStyle name="Обычный 15 2 2 4 2 3" xfId="10297" xr:uid="{00000000-0005-0000-0000-00003B280000}"/>
    <cellStyle name="Обычный 15 2 2 4 3" xfId="10298" xr:uid="{00000000-0005-0000-0000-00003C280000}"/>
    <cellStyle name="Обычный 15 2 2 4 3 2" xfId="10299" xr:uid="{00000000-0005-0000-0000-00003D280000}"/>
    <cellStyle name="Обычный 15 2 2 4 4" xfId="10300" xr:uid="{00000000-0005-0000-0000-00003E280000}"/>
    <cellStyle name="Обычный 15 2 2 5" xfId="10301" xr:uid="{00000000-0005-0000-0000-00003F280000}"/>
    <cellStyle name="Обычный 15 2 2 5 2" xfId="10302" xr:uid="{00000000-0005-0000-0000-000040280000}"/>
    <cellStyle name="Обычный 15 2 2 5 2 2" xfId="10303" xr:uid="{00000000-0005-0000-0000-000041280000}"/>
    <cellStyle name="Обычный 15 2 2 5 3" xfId="10304" xr:uid="{00000000-0005-0000-0000-000042280000}"/>
    <cellStyle name="Обычный 15 2 2 6" xfId="10305" xr:uid="{00000000-0005-0000-0000-000043280000}"/>
    <cellStyle name="Обычный 15 2 2 6 2" xfId="10306" xr:uid="{00000000-0005-0000-0000-000044280000}"/>
    <cellStyle name="Обычный 15 2 2 6 2 2" xfId="10307" xr:uid="{00000000-0005-0000-0000-000045280000}"/>
    <cellStyle name="Обычный 15 2 2 6 3" xfId="10308" xr:uid="{00000000-0005-0000-0000-000046280000}"/>
    <cellStyle name="Обычный 15 2 2 7" xfId="10309" xr:uid="{00000000-0005-0000-0000-000047280000}"/>
    <cellStyle name="Обычный 15 2 2 7 2" xfId="10310" xr:uid="{00000000-0005-0000-0000-000048280000}"/>
    <cellStyle name="Обычный 15 2 2 8" xfId="10311" xr:uid="{00000000-0005-0000-0000-000049280000}"/>
    <cellStyle name="Обычный 15 2 3" xfId="10312" xr:uid="{00000000-0005-0000-0000-00004A280000}"/>
    <cellStyle name="Обычный 15 2 3 2" xfId="10313" xr:uid="{00000000-0005-0000-0000-00004B280000}"/>
    <cellStyle name="Обычный 15 2 3 2 2" xfId="10314" xr:uid="{00000000-0005-0000-0000-00004C280000}"/>
    <cellStyle name="Обычный 15 2 3 2 2 2" xfId="10315" xr:uid="{00000000-0005-0000-0000-00004D280000}"/>
    <cellStyle name="Обычный 15 2 3 2 2 2 2" xfId="10316" xr:uid="{00000000-0005-0000-0000-00004E280000}"/>
    <cellStyle name="Обычный 15 2 3 2 2 2 2 2" xfId="10317" xr:uid="{00000000-0005-0000-0000-00004F280000}"/>
    <cellStyle name="Обычный 15 2 3 2 2 2 3" xfId="10318" xr:uid="{00000000-0005-0000-0000-000050280000}"/>
    <cellStyle name="Обычный 15 2 3 2 2 3" xfId="10319" xr:uid="{00000000-0005-0000-0000-000051280000}"/>
    <cellStyle name="Обычный 15 2 3 2 2 3 2" xfId="10320" xr:uid="{00000000-0005-0000-0000-000052280000}"/>
    <cellStyle name="Обычный 15 2 3 2 2 3 2 2" xfId="10321" xr:uid="{00000000-0005-0000-0000-000053280000}"/>
    <cellStyle name="Обычный 15 2 3 2 2 3 3" xfId="10322" xr:uid="{00000000-0005-0000-0000-000054280000}"/>
    <cellStyle name="Обычный 15 2 3 2 2 4" xfId="10323" xr:uid="{00000000-0005-0000-0000-000055280000}"/>
    <cellStyle name="Обычный 15 2 3 2 2 4 2" xfId="10324" xr:uid="{00000000-0005-0000-0000-000056280000}"/>
    <cellStyle name="Обычный 15 2 3 2 2 5" xfId="10325" xr:uid="{00000000-0005-0000-0000-000057280000}"/>
    <cellStyle name="Обычный 15 2 3 2 3" xfId="10326" xr:uid="{00000000-0005-0000-0000-000058280000}"/>
    <cellStyle name="Обычный 15 2 3 2 3 2" xfId="10327" xr:uid="{00000000-0005-0000-0000-000059280000}"/>
    <cellStyle name="Обычный 15 2 3 2 3 2 2" xfId="10328" xr:uid="{00000000-0005-0000-0000-00005A280000}"/>
    <cellStyle name="Обычный 15 2 3 2 3 2 2 2" xfId="10329" xr:uid="{00000000-0005-0000-0000-00005B280000}"/>
    <cellStyle name="Обычный 15 2 3 2 3 2 3" xfId="10330" xr:uid="{00000000-0005-0000-0000-00005C280000}"/>
    <cellStyle name="Обычный 15 2 3 2 3 3" xfId="10331" xr:uid="{00000000-0005-0000-0000-00005D280000}"/>
    <cellStyle name="Обычный 15 2 3 2 3 3 2" xfId="10332" xr:uid="{00000000-0005-0000-0000-00005E280000}"/>
    <cellStyle name="Обычный 15 2 3 2 3 4" xfId="10333" xr:uid="{00000000-0005-0000-0000-00005F280000}"/>
    <cellStyle name="Обычный 15 2 3 2 4" xfId="10334" xr:uid="{00000000-0005-0000-0000-000060280000}"/>
    <cellStyle name="Обычный 15 2 3 2 4 2" xfId="10335" xr:uid="{00000000-0005-0000-0000-000061280000}"/>
    <cellStyle name="Обычный 15 2 3 2 4 2 2" xfId="10336" xr:uid="{00000000-0005-0000-0000-000062280000}"/>
    <cellStyle name="Обычный 15 2 3 2 4 3" xfId="10337" xr:uid="{00000000-0005-0000-0000-000063280000}"/>
    <cellStyle name="Обычный 15 2 3 2 5" xfId="10338" xr:uid="{00000000-0005-0000-0000-000064280000}"/>
    <cellStyle name="Обычный 15 2 3 2 5 2" xfId="10339" xr:uid="{00000000-0005-0000-0000-000065280000}"/>
    <cellStyle name="Обычный 15 2 3 2 5 2 2" xfId="10340" xr:uid="{00000000-0005-0000-0000-000066280000}"/>
    <cellStyle name="Обычный 15 2 3 2 5 3" xfId="10341" xr:uid="{00000000-0005-0000-0000-000067280000}"/>
    <cellStyle name="Обычный 15 2 3 2 6" xfId="10342" xr:uid="{00000000-0005-0000-0000-000068280000}"/>
    <cellStyle name="Обычный 15 2 3 2 6 2" xfId="10343" xr:uid="{00000000-0005-0000-0000-000069280000}"/>
    <cellStyle name="Обычный 15 2 3 2 7" xfId="10344" xr:uid="{00000000-0005-0000-0000-00006A280000}"/>
    <cellStyle name="Обычный 15 2 3 3" xfId="10345" xr:uid="{00000000-0005-0000-0000-00006B280000}"/>
    <cellStyle name="Обычный 15 2 3 3 2" xfId="10346" xr:uid="{00000000-0005-0000-0000-00006C280000}"/>
    <cellStyle name="Обычный 15 2 3 3 2 2" xfId="10347" xr:uid="{00000000-0005-0000-0000-00006D280000}"/>
    <cellStyle name="Обычный 15 2 3 3 2 2 2" xfId="10348" xr:uid="{00000000-0005-0000-0000-00006E280000}"/>
    <cellStyle name="Обычный 15 2 3 3 2 3" xfId="10349" xr:uid="{00000000-0005-0000-0000-00006F280000}"/>
    <cellStyle name="Обычный 15 2 3 3 3" xfId="10350" xr:uid="{00000000-0005-0000-0000-000070280000}"/>
    <cellStyle name="Обычный 15 2 3 3 3 2" xfId="10351" xr:uid="{00000000-0005-0000-0000-000071280000}"/>
    <cellStyle name="Обычный 15 2 3 3 3 2 2" xfId="10352" xr:uid="{00000000-0005-0000-0000-000072280000}"/>
    <cellStyle name="Обычный 15 2 3 3 3 3" xfId="10353" xr:uid="{00000000-0005-0000-0000-000073280000}"/>
    <cellStyle name="Обычный 15 2 3 3 4" xfId="10354" xr:uid="{00000000-0005-0000-0000-000074280000}"/>
    <cellStyle name="Обычный 15 2 3 3 4 2" xfId="10355" xr:uid="{00000000-0005-0000-0000-000075280000}"/>
    <cellStyle name="Обычный 15 2 3 3 5" xfId="10356" xr:uid="{00000000-0005-0000-0000-000076280000}"/>
    <cellStyle name="Обычный 15 2 3 4" xfId="10357" xr:uid="{00000000-0005-0000-0000-000077280000}"/>
    <cellStyle name="Обычный 15 2 3 4 2" xfId="10358" xr:uid="{00000000-0005-0000-0000-000078280000}"/>
    <cellStyle name="Обычный 15 2 3 4 2 2" xfId="10359" xr:uid="{00000000-0005-0000-0000-000079280000}"/>
    <cellStyle name="Обычный 15 2 3 4 2 2 2" xfId="10360" xr:uid="{00000000-0005-0000-0000-00007A280000}"/>
    <cellStyle name="Обычный 15 2 3 4 2 3" xfId="10361" xr:uid="{00000000-0005-0000-0000-00007B280000}"/>
    <cellStyle name="Обычный 15 2 3 4 3" xfId="10362" xr:uid="{00000000-0005-0000-0000-00007C280000}"/>
    <cellStyle name="Обычный 15 2 3 4 3 2" xfId="10363" xr:uid="{00000000-0005-0000-0000-00007D280000}"/>
    <cellStyle name="Обычный 15 2 3 4 4" xfId="10364" xr:uid="{00000000-0005-0000-0000-00007E280000}"/>
    <cellStyle name="Обычный 15 2 3 5" xfId="10365" xr:uid="{00000000-0005-0000-0000-00007F280000}"/>
    <cellStyle name="Обычный 15 2 3 5 2" xfId="10366" xr:uid="{00000000-0005-0000-0000-000080280000}"/>
    <cellStyle name="Обычный 15 2 3 5 2 2" xfId="10367" xr:uid="{00000000-0005-0000-0000-000081280000}"/>
    <cellStyle name="Обычный 15 2 3 5 3" xfId="10368" xr:uid="{00000000-0005-0000-0000-000082280000}"/>
    <cellStyle name="Обычный 15 2 3 6" xfId="10369" xr:uid="{00000000-0005-0000-0000-000083280000}"/>
    <cellStyle name="Обычный 15 2 3 6 2" xfId="10370" xr:uid="{00000000-0005-0000-0000-000084280000}"/>
    <cellStyle name="Обычный 15 2 3 6 2 2" xfId="10371" xr:uid="{00000000-0005-0000-0000-000085280000}"/>
    <cellStyle name="Обычный 15 2 3 6 3" xfId="10372" xr:uid="{00000000-0005-0000-0000-000086280000}"/>
    <cellStyle name="Обычный 15 2 3 7" xfId="10373" xr:uid="{00000000-0005-0000-0000-000087280000}"/>
    <cellStyle name="Обычный 15 2 3 7 2" xfId="10374" xr:uid="{00000000-0005-0000-0000-000088280000}"/>
    <cellStyle name="Обычный 15 2 3 8" xfId="10375" xr:uid="{00000000-0005-0000-0000-000089280000}"/>
    <cellStyle name="Обычный 15 2 4" xfId="10376" xr:uid="{00000000-0005-0000-0000-00008A280000}"/>
    <cellStyle name="Обычный 15 2 4 2" xfId="10377" xr:uid="{00000000-0005-0000-0000-00008B280000}"/>
    <cellStyle name="Обычный 15 2 4 2 2" xfId="10378" xr:uid="{00000000-0005-0000-0000-00008C280000}"/>
    <cellStyle name="Обычный 15 2 4 2 2 2" xfId="10379" xr:uid="{00000000-0005-0000-0000-00008D280000}"/>
    <cellStyle name="Обычный 15 2 4 2 2 2 2" xfId="10380" xr:uid="{00000000-0005-0000-0000-00008E280000}"/>
    <cellStyle name="Обычный 15 2 4 2 2 2 2 2" xfId="10381" xr:uid="{00000000-0005-0000-0000-00008F280000}"/>
    <cellStyle name="Обычный 15 2 4 2 2 2 3" xfId="10382" xr:uid="{00000000-0005-0000-0000-000090280000}"/>
    <cellStyle name="Обычный 15 2 4 2 2 3" xfId="10383" xr:uid="{00000000-0005-0000-0000-000091280000}"/>
    <cellStyle name="Обычный 15 2 4 2 2 3 2" xfId="10384" xr:uid="{00000000-0005-0000-0000-000092280000}"/>
    <cellStyle name="Обычный 15 2 4 2 2 4" xfId="10385" xr:uid="{00000000-0005-0000-0000-000093280000}"/>
    <cellStyle name="Обычный 15 2 4 2 3" xfId="10386" xr:uid="{00000000-0005-0000-0000-000094280000}"/>
    <cellStyle name="Обычный 15 2 4 2 3 2" xfId="10387" xr:uid="{00000000-0005-0000-0000-000095280000}"/>
    <cellStyle name="Обычный 15 2 4 2 3 2 2" xfId="10388" xr:uid="{00000000-0005-0000-0000-000096280000}"/>
    <cellStyle name="Обычный 15 2 4 2 3 3" xfId="10389" xr:uid="{00000000-0005-0000-0000-000097280000}"/>
    <cellStyle name="Обычный 15 2 4 2 4" xfId="10390" xr:uid="{00000000-0005-0000-0000-000098280000}"/>
    <cellStyle name="Обычный 15 2 4 2 4 2" xfId="10391" xr:uid="{00000000-0005-0000-0000-000099280000}"/>
    <cellStyle name="Обычный 15 2 4 2 4 2 2" xfId="10392" xr:uid="{00000000-0005-0000-0000-00009A280000}"/>
    <cellStyle name="Обычный 15 2 4 2 4 3" xfId="10393" xr:uid="{00000000-0005-0000-0000-00009B280000}"/>
    <cellStyle name="Обычный 15 2 4 2 5" xfId="10394" xr:uid="{00000000-0005-0000-0000-00009C280000}"/>
    <cellStyle name="Обычный 15 2 4 2 5 2" xfId="10395" xr:uid="{00000000-0005-0000-0000-00009D280000}"/>
    <cellStyle name="Обычный 15 2 4 2 6" xfId="10396" xr:uid="{00000000-0005-0000-0000-00009E280000}"/>
    <cellStyle name="Обычный 15 2 4 3" xfId="10397" xr:uid="{00000000-0005-0000-0000-00009F280000}"/>
    <cellStyle name="Обычный 15 2 4 3 2" xfId="10398" xr:uid="{00000000-0005-0000-0000-0000A0280000}"/>
    <cellStyle name="Обычный 15 2 4 3 2 2" xfId="10399" xr:uid="{00000000-0005-0000-0000-0000A1280000}"/>
    <cellStyle name="Обычный 15 2 4 3 2 2 2" xfId="10400" xr:uid="{00000000-0005-0000-0000-0000A2280000}"/>
    <cellStyle name="Обычный 15 2 4 3 2 3" xfId="10401" xr:uid="{00000000-0005-0000-0000-0000A3280000}"/>
    <cellStyle name="Обычный 15 2 4 3 3" xfId="10402" xr:uid="{00000000-0005-0000-0000-0000A4280000}"/>
    <cellStyle name="Обычный 15 2 4 3 3 2" xfId="10403" xr:uid="{00000000-0005-0000-0000-0000A5280000}"/>
    <cellStyle name="Обычный 15 2 4 3 4" xfId="10404" xr:uid="{00000000-0005-0000-0000-0000A6280000}"/>
    <cellStyle name="Обычный 15 2 4 4" xfId="10405" xr:uid="{00000000-0005-0000-0000-0000A7280000}"/>
    <cellStyle name="Обычный 15 2 4 4 2" xfId="10406" xr:uid="{00000000-0005-0000-0000-0000A8280000}"/>
    <cellStyle name="Обычный 15 2 4 4 2 2" xfId="10407" xr:uid="{00000000-0005-0000-0000-0000A9280000}"/>
    <cellStyle name="Обычный 15 2 4 4 3" xfId="10408" xr:uid="{00000000-0005-0000-0000-0000AA280000}"/>
    <cellStyle name="Обычный 15 2 4 5" xfId="10409" xr:uid="{00000000-0005-0000-0000-0000AB280000}"/>
    <cellStyle name="Обычный 15 2 4 5 2" xfId="10410" xr:uid="{00000000-0005-0000-0000-0000AC280000}"/>
    <cellStyle name="Обычный 15 2 4 5 2 2" xfId="10411" xr:uid="{00000000-0005-0000-0000-0000AD280000}"/>
    <cellStyle name="Обычный 15 2 4 5 3" xfId="10412" xr:uid="{00000000-0005-0000-0000-0000AE280000}"/>
    <cellStyle name="Обычный 15 2 4 6" xfId="10413" xr:uid="{00000000-0005-0000-0000-0000AF280000}"/>
    <cellStyle name="Обычный 15 2 4 6 2" xfId="10414" xr:uid="{00000000-0005-0000-0000-0000B0280000}"/>
    <cellStyle name="Обычный 15 2 4 7" xfId="10415" xr:uid="{00000000-0005-0000-0000-0000B1280000}"/>
    <cellStyle name="Обычный 15 2 5" xfId="10416" xr:uid="{00000000-0005-0000-0000-0000B2280000}"/>
    <cellStyle name="Обычный 15 2 5 2" xfId="10417" xr:uid="{00000000-0005-0000-0000-0000B3280000}"/>
    <cellStyle name="Обычный 15 2 5 2 2" xfId="10418" xr:uid="{00000000-0005-0000-0000-0000B4280000}"/>
    <cellStyle name="Обычный 15 2 5 2 2 2" xfId="10419" xr:uid="{00000000-0005-0000-0000-0000B5280000}"/>
    <cellStyle name="Обычный 15 2 5 2 2 2 2" xfId="10420" xr:uid="{00000000-0005-0000-0000-0000B6280000}"/>
    <cellStyle name="Обычный 15 2 5 2 2 3" xfId="10421" xr:uid="{00000000-0005-0000-0000-0000B7280000}"/>
    <cellStyle name="Обычный 15 2 5 2 3" xfId="10422" xr:uid="{00000000-0005-0000-0000-0000B8280000}"/>
    <cellStyle name="Обычный 15 2 5 2 3 2" xfId="10423" xr:uid="{00000000-0005-0000-0000-0000B9280000}"/>
    <cellStyle name="Обычный 15 2 5 2 3 2 2" xfId="10424" xr:uid="{00000000-0005-0000-0000-0000BA280000}"/>
    <cellStyle name="Обычный 15 2 5 2 3 3" xfId="10425" xr:uid="{00000000-0005-0000-0000-0000BB280000}"/>
    <cellStyle name="Обычный 15 2 5 2 4" xfId="10426" xr:uid="{00000000-0005-0000-0000-0000BC280000}"/>
    <cellStyle name="Обычный 15 2 5 2 4 2" xfId="10427" xr:uid="{00000000-0005-0000-0000-0000BD280000}"/>
    <cellStyle name="Обычный 15 2 5 2 5" xfId="10428" xr:uid="{00000000-0005-0000-0000-0000BE280000}"/>
    <cellStyle name="Обычный 15 2 5 3" xfId="10429" xr:uid="{00000000-0005-0000-0000-0000BF280000}"/>
    <cellStyle name="Обычный 15 2 5 3 2" xfId="10430" xr:uid="{00000000-0005-0000-0000-0000C0280000}"/>
    <cellStyle name="Обычный 15 2 5 3 2 2" xfId="10431" xr:uid="{00000000-0005-0000-0000-0000C1280000}"/>
    <cellStyle name="Обычный 15 2 5 3 2 2 2" xfId="10432" xr:uid="{00000000-0005-0000-0000-0000C2280000}"/>
    <cellStyle name="Обычный 15 2 5 3 2 3" xfId="10433" xr:uid="{00000000-0005-0000-0000-0000C3280000}"/>
    <cellStyle name="Обычный 15 2 5 3 3" xfId="10434" xr:uid="{00000000-0005-0000-0000-0000C4280000}"/>
    <cellStyle name="Обычный 15 2 5 3 3 2" xfId="10435" xr:uid="{00000000-0005-0000-0000-0000C5280000}"/>
    <cellStyle name="Обычный 15 2 5 3 4" xfId="10436" xr:uid="{00000000-0005-0000-0000-0000C6280000}"/>
    <cellStyle name="Обычный 15 2 5 4" xfId="10437" xr:uid="{00000000-0005-0000-0000-0000C7280000}"/>
    <cellStyle name="Обычный 15 2 5 4 2" xfId="10438" xr:uid="{00000000-0005-0000-0000-0000C8280000}"/>
    <cellStyle name="Обычный 15 2 5 4 2 2" xfId="10439" xr:uid="{00000000-0005-0000-0000-0000C9280000}"/>
    <cellStyle name="Обычный 15 2 5 4 3" xfId="10440" xr:uid="{00000000-0005-0000-0000-0000CA280000}"/>
    <cellStyle name="Обычный 15 2 5 5" xfId="10441" xr:uid="{00000000-0005-0000-0000-0000CB280000}"/>
    <cellStyle name="Обычный 15 2 5 5 2" xfId="10442" xr:uid="{00000000-0005-0000-0000-0000CC280000}"/>
    <cellStyle name="Обычный 15 2 5 5 2 2" xfId="10443" xr:uid="{00000000-0005-0000-0000-0000CD280000}"/>
    <cellStyle name="Обычный 15 2 5 5 3" xfId="10444" xr:uid="{00000000-0005-0000-0000-0000CE280000}"/>
    <cellStyle name="Обычный 15 2 5 6" xfId="10445" xr:uid="{00000000-0005-0000-0000-0000CF280000}"/>
    <cellStyle name="Обычный 15 2 5 6 2" xfId="10446" xr:uid="{00000000-0005-0000-0000-0000D0280000}"/>
    <cellStyle name="Обычный 15 2 5 7" xfId="10447" xr:uid="{00000000-0005-0000-0000-0000D1280000}"/>
    <cellStyle name="Обычный 15 2 6" xfId="10448" xr:uid="{00000000-0005-0000-0000-0000D2280000}"/>
    <cellStyle name="Обычный 15 2 6 2" xfId="10449" xr:uid="{00000000-0005-0000-0000-0000D3280000}"/>
    <cellStyle name="Обычный 15 2 6 2 2" xfId="10450" xr:uid="{00000000-0005-0000-0000-0000D4280000}"/>
    <cellStyle name="Обычный 15 2 6 2 2 2" xfId="10451" xr:uid="{00000000-0005-0000-0000-0000D5280000}"/>
    <cellStyle name="Обычный 15 2 6 2 3" xfId="10452" xr:uid="{00000000-0005-0000-0000-0000D6280000}"/>
    <cellStyle name="Обычный 15 2 6 3" xfId="10453" xr:uid="{00000000-0005-0000-0000-0000D7280000}"/>
    <cellStyle name="Обычный 15 2 6 3 2" xfId="10454" xr:uid="{00000000-0005-0000-0000-0000D8280000}"/>
    <cellStyle name="Обычный 15 2 6 3 2 2" xfId="10455" xr:uid="{00000000-0005-0000-0000-0000D9280000}"/>
    <cellStyle name="Обычный 15 2 6 3 3" xfId="10456" xr:uid="{00000000-0005-0000-0000-0000DA280000}"/>
    <cellStyle name="Обычный 15 2 6 4" xfId="10457" xr:uid="{00000000-0005-0000-0000-0000DB280000}"/>
    <cellStyle name="Обычный 15 2 6 4 2" xfId="10458" xr:uid="{00000000-0005-0000-0000-0000DC280000}"/>
    <cellStyle name="Обычный 15 2 6 5" xfId="10459" xr:uid="{00000000-0005-0000-0000-0000DD280000}"/>
    <cellStyle name="Обычный 15 2 7" xfId="10460" xr:uid="{00000000-0005-0000-0000-0000DE280000}"/>
    <cellStyle name="Обычный 15 2 7 2" xfId="10461" xr:uid="{00000000-0005-0000-0000-0000DF280000}"/>
    <cellStyle name="Обычный 15 2 7 2 2" xfId="10462" xr:uid="{00000000-0005-0000-0000-0000E0280000}"/>
    <cellStyle name="Обычный 15 2 7 2 2 2" xfId="10463" xr:uid="{00000000-0005-0000-0000-0000E1280000}"/>
    <cellStyle name="Обычный 15 2 7 2 3" xfId="10464" xr:uid="{00000000-0005-0000-0000-0000E2280000}"/>
    <cellStyle name="Обычный 15 2 7 3" xfId="10465" xr:uid="{00000000-0005-0000-0000-0000E3280000}"/>
    <cellStyle name="Обычный 15 2 7 3 2" xfId="10466" xr:uid="{00000000-0005-0000-0000-0000E4280000}"/>
    <cellStyle name="Обычный 15 2 7 4" xfId="10467" xr:uid="{00000000-0005-0000-0000-0000E5280000}"/>
    <cellStyle name="Обычный 15 2 8" xfId="10468" xr:uid="{00000000-0005-0000-0000-0000E6280000}"/>
    <cellStyle name="Обычный 15 2 8 2" xfId="10469" xr:uid="{00000000-0005-0000-0000-0000E7280000}"/>
    <cellStyle name="Обычный 15 2 8 2 2" xfId="10470" xr:uid="{00000000-0005-0000-0000-0000E8280000}"/>
    <cellStyle name="Обычный 15 2 8 3" xfId="10471" xr:uid="{00000000-0005-0000-0000-0000E9280000}"/>
    <cellStyle name="Обычный 15 2 9" xfId="10472" xr:uid="{00000000-0005-0000-0000-0000EA280000}"/>
    <cellStyle name="Обычный 15 2 9 2" xfId="10473" xr:uid="{00000000-0005-0000-0000-0000EB280000}"/>
    <cellStyle name="Обычный 15 2 9 2 2" xfId="10474" xr:uid="{00000000-0005-0000-0000-0000EC280000}"/>
    <cellStyle name="Обычный 15 2 9 3" xfId="10475" xr:uid="{00000000-0005-0000-0000-0000ED280000}"/>
    <cellStyle name="Обычный 15 3" xfId="10476" xr:uid="{00000000-0005-0000-0000-0000EE280000}"/>
    <cellStyle name="Обычный 15 3 2" xfId="10477" xr:uid="{00000000-0005-0000-0000-0000EF280000}"/>
    <cellStyle name="Обычный 15 3 2 2" xfId="10478" xr:uid="{00000000-0005-0000-0000-0000F0280000}"/>
    <cellStyle name="Обычный 15 3 2 2 2" xfId="10479" xr:uid="{00000000-0005-0000-0000-0000F1280000}"/>
    <cellStyle name="Обычный 15 3 2 2 2 2" xfId="10480" xr:uid="{00000000-0005-0000-0000-0000F2280000}"/>
    <cellStyle name="Обычный 15 3 2 2 2 2 2" xfId="10481" xr:uid="{00000000-0005-0000-0000-0000F3280000}"/>
    <cellStyle name="Обычный 15 3 2 2 2 3" xfId="10482" xr:uid="{00000000-0005-0000-0000-0000F4280000}"/>
    <cellStyle name="Обычный 15 3 2 2 3" xfId="10483" xr:uid="{00000000-0005-0000-0000-0000F5280000}"/>
    <cellStyle name="Обычный 15 3 2 2 3 2" xfId="10484" xr:uid="{00000000-0005-0000-0000-0000F6280000}"/>
    <cellStyle name="Обычный 15 3 2 2 3 2 2" xfId="10485" xr:uid="{00000000-0005-0000-0000-0000F7280000}"/>
    <cellStyle name="Обычный 15 3 2 2 3 3" xfId="10486" xr:uid="{00000000-0005-0000-0000-0000F8280000}"/>
    <cellStyle name="Обычный 15 3 2 2 4" xfId="10487" xr:uid="{00000000-0005-0000-0000-0000F9280000}"/>
    <cellStyle name="Обычный 15 3 2 2 4 2" xfId="10488" xr:uid="{00000000-0005-0000-0000-0000FA280000}"/>
    <cellStyle name="Обычный 15 3 2 2 5" xfId="10489" xr:uid="{00000000-0005-0000-0000-0000FB280000}"/>
    <cellStyle name="Обычный 15 3 2 3" xfId="10490" xr:uid="{00000000-0005-0000-0000-0000FC280000}"/>
    <cellStyle name="Обычный 15 3 2 3 2" xfId="10491" xr:uid="{00000000-0005-0000-0000-0000FD280000}"/>
    <cellStyle name="Обычный 15 3 2 3 2 2" xfId="10492" xr:uid="{00000000-0005-0000-0000-0000FE280000}"/>
    <cellStyle name="Обычный 15 3 2 3 2 2 2" xfId="10493" xr:uid="{00000000-0005-0000-0000-0000FF280000}"/>
    <cellStyle name="Обычный 15 3 2 3 2 3" xfId="10494" xr:uid="{00000000-0005-0000-0000-000000290000}"/>
    <cellStyle name="Обычный 15 3 2 3 3" xfId="10495" xr:uid="{00000000-0005-0000-0000-000001290000}"/>
    <cellStyle name="Обычный 15 3 2 3 3 2" xfId="10496" xr:uid="{00000000-0005-0000-0000-000002290000}"/>
    <cellStyle name="Обычный 15 3 2 3 4" xfId="10497" xr:uid="{00000000-0005-0000-0000-000003290000}"/>
    <cellStyle name="Обычный 15 3 2 4" xfId="10498" xr:uid="{00000000-0005-0000-0000-000004290000}"/>
    <cellStyle name="Обычный 15 3 2 4 2" xfId="10499" xr:uid="{00000000-0005-0000-0000-000005290000}"/>
    <cellStyle name="Обычный 15 3 2 4 2 2" xfId="10500" xr:uid="{00000000-0005-0000-0000-000006290000}"/>
    <cellStyle name="Обычный 15 3 2 4 3" xfId="10501" xr:uid="{00000000-0005-0000-0000-000007290000}"/>
    <cellStyle name="Обычный 15 3 2 5" xfId="10502" xr:uid="{00000000-0005-0000-0000-000008290000}"/>
    <cellStyle name="Обычный 15 3 2 5 2" xfId="10503" xr:uid="{00000000-0005-0000-0000-000009290000}"/>
    <cellStyle name="Обычный 15 3 2 5 2 2" xfId="10504" xr:uid="{00000000-0005-0000-0000-00000A290000}"/>
    <cellStyle name="Обычный 15 3 2 5 3" xfId="10505" xr:uid="{00000000-0005-0000-0000-00000B290000}"/>
    <cellStyle name="Обычный 15 3 2 6" xfId="10506" xr:uid="{00000000-0005-0000-0000-00000C290000}"/>
    <cellStyle name="Обычный 15 3 2 6 2" xfId="10507" xr:uid="{00000000-0005-0000-0000-00000D290000}"/>
    <cellStyle name="Обычный 15 3 2 7" xfId="10508" xr:uid="{00000000-0005-0000-0000-00000E290000}"/>
    <cellStyle name="Обычный 15 3 3" xfId="10509" xr:uid="{00000000-0005-0000-0000-00000F290000}"/>
    <cellStyle name="Обычный 15 3 3 2" xfId="10510" xr:uid="{00000000-0005-0000-0000-000010290000}"/>
    <cellStyle name="Обычный 15 3 3 2 2" xfId="10511" xr:uid="{00000000-0005-0000-0000-000011290000}"/>
    <cellStyle name="Обычный 15 3 3 2 2 2" xfId="10512" xr:uid="{00000000-0005-0000-0000-000012290000}"/>
    <cellStyle name="Обычный 15 3 3 2 3" xfId="10513" xr:uid="{00000000-0005-0000-0000-000013290000}"/>
    <cellStyle name="Обычный 15 3 3 3" xfId="10514" xr:uid="{00000000-0005-0000-0000-000014290000}"/>
    <cellStyle name="Обычный 15 3 3 3 2" xfId="10515" xr:uid="{00000000-0005-0000-0000-000015290000}"/>
    <cellStyle name="Обычный 15 3 3 3 2 2" xfId="10516" xr:uid="{00000000-0005-0000-0000-000016290000}"/>
    <cellStyle name="Обычный 15 3 3 3 3" xfId="10517" xr:uid="{00000000-0005-0000-0000-000017290000}"/>
    <cellStyle name="Обычный 15 3 3 4" xfId="10518" xr:uid="{00000000-0005-0000-0000-000018290000}"/>
    <cellStyle name="Обычный 15 3 3 4 2" xfId="10519" xr:uid="{00000000-0005-0000-0000-000019290000}"/>
    <cellStyle name="Обычный 15 3 3 5" xfId="10520" xr:uid="{00000000-0005-0000-0000-00001A290000}"/>
    <cellStyle name="Обычный 15 3 4" xfId="10521" xr:uid="{00000000-0005-0000-0000-00001B290000}"/>
    <cellStyle name="Обычный 15 3 4 2" xfId="10522" xr:uid="{00000000-0005-0000-0000-00001C290000}"/>
    <cellStyle name="Обычный 15 3 4 2 2" xfId="10523" xr:uid="{00000000-0005-0000-0000-00001D290000}"/>
    <cellStyle name="Обычный 15 3 4 2 2 2" xfId="10524" xr:uid="{00000000-0005-0000-0000-00001E290000}"/>
    <cellStyle name="Обычный 15 3 4 2 3" xfId="10525" xr:uid="{00000000-0005-0000-0000-00001F290000}"/>
    <cellStyle name="Обычный 15 3 4 3" xfId="10526" xr:uid="{00000000-0005-0000-0000-000020290000}"/>
    <cellStyle name="Обычный 15 3 4 3 2" xfId="10527" xr:uid="{00000000-0005-0000-0000-000021290000}"/>
    <cellStyle name="Обычный 15 3 4 4" xfId="10528" xr:uid="{00000000-0005-0000-0000-000022290000}"/>
    <cellStyle name="Обычный 15 3 5" xfId="10529" xr:uid="{00000000-0005-0000-0000-000023290000}"/>
    <cellStyle name="Обычный 15 3 5 2" xfId="10530" xr:uid="{00000000-0005-0000-0000-000024290000}"/>
    <cellStyle name="Обычный 15 3 5 2 2" xfId="10531" xr:uid="{00000000-0005-0000-0000-000025290000}"/>
    <cellStyle name="Обычный 15 3 5 3" xfId="10532" xr:uid="{00000000-0005-0000-0000-000026290000}"/>
    <cellStyle name="Обычный 15 3 6" xfId="10533" xr:uid="{00000000-0005-0000-0000-000027290000}"/>
    <cellStyle name="Обычный 15 3 6 2" xfId="10534" xr:uid="{00000000-0005-0000-0000-000028290000}"/>
    <cellStyle name="Обычный 15 3 6 2 2" xfId="10535" xr:uid="{00000000-0005-0000-0000-000029290000}"/>
    <cellStyle name="Обычный 15 3 6 3" xfId="10536" xr:uid="{00000000-0005-0000-0000-00002A290000}"/>
    <cellStyle name="Обычный 15 3 7" xfId="10537" xr:uid="{00000000-0005-0000-0000-00002B290000}"/>
    <cellStyle name="Обычный 15 3 7 2" xfId="10538" xr:uid="{00000000-0005-0000-0000-00002C290000}"/>
    <cellStyle name="Обычный 15 3 8" xfId="10539" xr:uid="{00000000-0005-0000-0000-00002D290000}"/>
    <cellStyle name="Обычный 15 4" xfId="10540" xr:uid="{00000000-0005-0000-0000-00002E290000}"/>
    <cellStyle name="Обычный 15 4 2" xfId="10541" xr:uid="{00000000-0005-0000-0000-00002F290000}"/>
    <cellStyle name="Обычный 15 4 2 2" xfId="10542" xr:uid="{00000000-0005-0000-0000-000030290000}"/>
    <cellStyle name="Обычный 15 4 2 2 2" xfId="10543" xr:uid="{00000000-0005-0000-0000-000031290000}"/>
    <cellStyle name="Обычный 15 4 2 2 2 2" xfId="10544" xr:uid="{00000000-0005-0000-0000-000032290000}"/>
    <cellStyle name="Обычный 15 4 2 2 2 2 2" xfId="10545" xr:uid="{00000000-0005-0000-0000-000033290000}"/>
    <cellStyle name="Обычный 15 4 2 2 2 3" xfId="10546" xr:uid="{00000000-0005-0000-0000-000034290000}"/>
    <cellStyle name="Обычный 15 4 2 2 3" xfId="10547" xr:uid="{00000000-0005-0000-0000-000035290000}"/>
    <cellStyle name="Обычный 15 4 2 2 3 2" xfId="10548" xr:uid="{00000000-0005-0000-0000-000036290000}"/>
    <cellStyle name="Обычный 15 4 2 2 3 2 2" xfId="10549" xr:uid="{00000000-0005-0000-0000-000037290000}"/>
    <cellStyle name="Обычный 15 4 2 2 3 3" xfId="10550" xr:uid="{00000000-0005-0000-0000-000038290000}"/>
    <cellStyle name="Обычный 15 4 2 2 4" xfId="10551" xr:uid="{00000000-0005-0000-0000-000039290000}"/>
    <cellStyle name="Обычный 15 4 2 2 4 2" xfId="10552" xr:uid="{00000000-0005-0000-0000-00003A290000}"/>
    <cellStyle name="Обычный 15 4 2 2 5" xfId="10553" xr:uid="{00000000-0005-0000-0000-00003B290000}"/>
    <cellStyle name="Обычный 15 4 2 3" xfId="10554" xr:uid="{00000000-0005-0000-0000-00003C290000}"/>
    <cellStyle name="Обычный 15 4 2 3 2" xfId="10555" xr:uid="{00000000-0005-0000-0000-00003D290000}"/>
    <cellStyle name="Обычный 15 4 2 3 2 2" xfId="10556" xr:uid="{00000000-0005-0000-0000-00003E290000}"/>
    <cellStyle name="Обычный 15 4 2 3 2 2 2" xfId="10557" xr:uid="{00000000-0005-0000-0000-00003F290000}"/>
    <cellStyle name="Обычный 15 4 2 3 2 3" xfId="10558" xr:uid="{00000000-0005-0000-0000-000040290000}"/>
    <cellStyle name="Обычный 15 4 2 3 3" xfId="10559" xr:uid="{00000000-0005-0000-0000-000041290000}"/>
    <cellStyle name="Обычный 15 4 2 3 3 2" xfId="10560" xr:uid="{00000000-0005-0000-0000-000042290000}"/>
    <cellStyle name="Обычный 15 4 2 3 4" xfId="10561" xr:uid="{00000000-0005-0000-0000-000043290000}"/>
    <cellStyle name="Обычный 15 4 2 4" xfId="10562" xr:uid="{00000000-0005-0000-0000-000044290000}"/>
    <cellStyle name="Обычный 15 4 2 4 2" xfId="10563" xr:uid="{00000000-0005-0000-0000-000045290000}"/>
    <cellStyle name="Обычный 15 4 2 4 2 2" xfId="10564" xr:uid="{00000000-0005-0000-0000-000046290000}"/>
    <cellStyle name="Обычный 15 4 2 4 3" xfId="10565" xr:uid="{00000000-0005-0000-0000-000047290000}"/>
    <cellStyle name="Обычный 15 4 2 5" xfId="10566" xr:uid="{00000000-0005-0000-0000-000048290000}"/>
    <cellStyle name="Обычный 15 4 2 5 2" xfId="10567" xr:uid="{00000000-0005-0000-0000-000049290000}"/>
    <cellStyle name="Обычный 15 4 2 5 2 2" xfId="10568" xr:uid="{00000000-0005-0000-0000-00004A290000}"/>
    <cellStyle name="Обычный 15 4 2 5 3" xfId="10569" xr:uid="{00000000-0005-0000-0000-00004B290000}"/>
    <cellStyle name="Обычный 15 4 2 6" xfId="10570" xr:uid="{00000000-0005-0000-0000-00004C290000}"/>
    <cellStyle name="Обычный 15 4 2 6 2" xfId="10571" xr:uid="{00000000-0005-0000-0000-00004D290000}"/>
    <cellStyle name="Обычный 15 4 2 7" xfId="10572" xr:uid="{00000000-0005-0000-0000-00004E290000}"/>
    <cellStyle name="Обычный 15 4 3" xfId="10573" xr:uid="{00000000-0005-0000-0000-00004F290000}"/>
    <cellStyle name="Обычный 15 4 3 2" xfId="10574" xr:uid="{00000000-0005-0000-0000-000050290000}"/>
    <cellStyle name="Обычный 15 4 3 2 2" xfId="10575" xr:uid="{00000000-0005-0000-0000-000051290000}"/>
    <cellStyle name="Обычный 15 4 3 2 2 2" xfId="10576" xr:uid="{00000000-0005-0000-0000-000052290000}"/>
    <cellStyle name="Обычный 15 4 3 2 3" xfId="10577" xr:uid="{00000000-0005-0000-0000-000053290000}"/>
    <cellStyle name="Обычный 15 4 3 3" xfId="10578" xr:uid="{00000000-0005-0000-0000-000054290000}"/>
    <cellStyle name="Обычный 15 4 3 3 2" xfId="10579" xr:uid="{00000000-0005-0000-0000-000055290000}"/>
    <cellStyle name="Обычный 15 4 3 3 2 2" xfId="10580" xr:uid="{00000000-0005-0000-0000-000056290000}"/>
    <cellStyle name="Обычный 15 4 3 3 3" xfId="10581" xr:uid="{00000000-0005-0000-0000-000057290000}"/>
    <cellStyle name="Обычный 15 4 3 4" xfId="10582" xr:uid="{00000000-0005-0000-0000-000058290000}"/>
    <cellStyle name="Обычный 15 4 3 4 2" xfId="10583" xr:uid="{00000000-0005-0000-0000-000059290000}"/>
    <cellStyle name="Обычный 15 4 3 5" xfId="10584" xr:uid="{00000000-0005-0000-0000-00005A290000}"/>
    <cellStyle name="Обычный 15 4 4" xfId="10585" xr:uid="{00000000-0005-0000-0000-00005B290000}"/>
    <cellStyle name="Обычный 15 4 4 2" xfId="10586" xr:uid="{00000000-0005-0000-0000-00005C290000}"/>
    <cellStyle name="Обычный 15 4 4 2 2" xfId="10587" xr:uid="{00000000-0005-0000-0000-00005D290000}"/>
    <cellStyle name="Обычный 15 4 4 2 2 2" xfId="10588" xr:uid="{00000000-0005-0000-0000-00005E290000}"/>
    <cellStyle name="Обычный 15 4 4 2 3" xfId="10589" xr:uid="{00000000-0005-0000-0000-00005F290000}"/>
    <cellStyle name="Обычный 15 4 4 3" xfId="10590" xr:uid="{00000000-0005-0000-0000-000060290000}"/>
    <cellStyle name="Обычный 15 4 4 3 2" xfId="10591" xr:uid="{00000000-0005-0000-0000-000061290000}"/>
    <cellStyle name="Обычный 15 4 4 4" xfId="10592" xr:uid="{00000000-0005-0000-0000-000062290000}"/>
    <cellStyle name="Обычный 15 4 5" xfId="10593" xr:uid="{00000000-0005-0000-0000-000063290000}"/>
    <cellStyle name="Обычный 15 4 5 2" xfId="10594" xr:uid="{00000000-0005-0000-0000-000064290000}"/>
    <cellStyle name="Обычный 15 4 5 2 2" xfId="10595" xr:uid="{00000000-0005-0000-0000-000065290000}"/>
    <cellStyle name="Обычный 15 4 5 3" xfId="10596" xr:uid="{00000000-0005-0000-0000-000066290000}"/>
    <cellStyle name="Обычный 15 4 6" xfId="10597" xr:uid="{00000000-0005-0000-0000-000067290000}"/>
    <cellStyle name="Обычный 15 4 6 2" xfId="10598" xr:uid="{00000000-0005-0000-0000-000068290000}"/>
    <cellStyle name="Обычный 15 4 6 2 2" xfId="10599" xr:uid="{00000000-0005-0000-0000-000069290000}"/>
    <cellStyle name="Обычный 15 4 6 3" xfId="10600" xr:uid="{00000000-0005-0000-0000-00006A290000}"/>
    <cellStyle name="Обычный 15 4 7" xfId="10601" xr:uid="{00000000-0005-0000-0000-00006B290000}"/>
    <cellStyle name="Обычный 15 4 7 2" xfId="10602" xr:uid="{00000000-0005-0000-0000-00006C290000}"/>
    <cellStyle name="Обычный 15 4 8" xfId="10603" xr:uid="{00000000-0005-0000-0000-00006D290000}"/>
    <cellStyle name="Обычный 15 5" xfId="10604" xr:uid="{00000000-0005-0000-0000-00006E290000}"/>
    <cellStyle name="Обычный 15 5 2" xfId="10605" xr:uid="{00000000-0005-0000-0000-00006F290000}"/>
    <cellStyle name="Обычный 15 5 2 2" xfId="10606" xr:uid="{00000000-0005-0000-0000-000070290000}"/>
    <cellStyle name="Обычный 15 5 2 3" xfId="10607" xr:uid="{00000000-0005-0000-0000-000071290000}"/>
    <cellStyle name="Обычный 15 5 2 3 2" xfId="10608" xr:uid="{00000000-0005-0000-0000-000072290000}"/>
    <cellStyle name="Обычный 15 5 2 3 2 2" xfId="10609" xr:uid="{00000000-0005-0000-0000-000073290000}"/>
    <cellStyle name="Обычный 15 5 2 3 3" xfId="10610" xr:uid="{00000000-0005-0000-0000-000074290000}"/>
    <cellStyle name="Обычный 15 5 2 4" xfId="10611" xr:uid="{00000000-0005-0000-0000-000075290000}"/>
    <cellStyle name="Обычный 15 5 2 4 2" xfId="10612" xr:uid="{00000000-0005-0000-0000-000076290000}"/>
    <cellStyle name="Обычный 15 5 2 5" xfId="10613" xr:uid="{00000000-0005-0000-0000-000077290000}"/>
    <cellStyle name="Обычный 15 5 3" xfId="10614" xr:uid="{00000000-0005-0000-0000-000078290000}"/>
    <cellStyle name="Обычный 15 5 3 2" xfId="10615" xr:uid="{00000000-0005-0000-0000-000079290000}"/>
    <cellStyle name="Обычный 15 5 3 2 2" xfId="10616" xr:uid="{00000000-0005-0000-0000-00007A290000}"/>
    <cellStyle name="Обычный 15 5 3 2 2 2" xfId="10617" xr:uid="{00000000-0005-0000-0000-00007B290000}"/>
    <cellStyle name="Обычный 15 5 3 2 3" xfId="10618" xr:uid="{00000000-0005-0000-0000-00007C290000}"/>
    <cellStyle name="Обычный 15 5 3 3" xfId="10619" xr:uid="{00000000-0005-0000-0000-00007D290000}"/>
    <cellStyle name="Обычный 15 5 3 3 2" xfId="10620" xr:uid="{00000000-0005-0000-0000-00007E290000}"/>
    <cellStyle name="Обычный 15 5 3 4" xfId="10621" xr:uid="{00000000-0005-0000-0000-00007F290000}"/>
    <cellStyle name="Обычный 15 5 4" xfId="10622" xr:uid="{00000000-0005-0000-0000-000080290000}"/>
    <cellStyle name="Обычный 15 5 4 2" xfId="10623" xr:uid="{00000000-0005-0000-0000-000081290000}"/>
    <cellStyle name="Обычный 15 5 4 2 2" xfId="10624" xr:uid="{00000000-0005-0000-0000-000082290000}"/>
    <cellStyle name="Обычный 15 5 4 3" xfId="10625" xr:uid="{00000000-0005-0000-0000-000083290000}"/>
    <cellStyle name="Обычный 15 5 5" xfId="10626" xr:uid="{00000000-0005-0000-0000-000084290000}"/>
    <cellStyle name="Обычный 15 5 5 2" xfId="10627" xr:uid="{00000000-0005-0000-0000-000085290000}"/>
    <cellStyle name="Обычный 15 5 5 2 2" xfId="10628" xr:uid="{00000000-0005-0000-0000-000086290000}"/>
    <cellStyle name="Обычный 15 5 5 3" xfId="10629" xr:uid="{00000000-0005-0000-0000-000087290000}"/>
    <cellStyle name="Обычный 15 5 6" xfId="10630" xr:uid="{00000000-0005-0000-0000-000088290000}"/>
    <cellStyle name="Обычный 15 5 6 2" xfId="10631" xr:uid="{00000000-0005-0000-0000-000089290000}"/>
    <cellStyle name="Обычный 15 5 7" xfId="10632" xr:uid="{00000000-0005-0000-0000-00008A290000}"/>
    <cellStyle name="Обычный 15 6" xfId="10633" xr:uid="{00000000-0005-0000-0000-00008B290000}"/>
    <cellStyle name="Обычный 15 6 2" xfId="10634" xr:uid="{00000000-0005-0000-0000-00008C290000}"/>
    <cellStyle name="Обычный 15 6 3" xfId="10635" xr:uid="{00000000-0005-0000-0000-00008D290000}"/>
    <cellStyle name="Обычный 15 6 3 2" xfId="10636" xr:uid="{00000000-0005-0000-0000-00008E290000}"/>
    <cellStyle name="Обычный 15 6 3 2 2" xfId="10637" xr:uid="{00000000-0005-0000-0000-00008F290000}"/>
    <cellStyle name="Обычный 15 6 3 3" xfId="10638" xr:uid="{00000000-0005-0000-0000-000090290000}"/>
    <cellStyle name="Обычный 15 6 4" xfId="10639" xr:uid="{00000000-0005-0000-0000-000091290000}"/>
    <cellStyle name="Обычный 15 6 4 2" xfId="10640" xr:uid="{00000000-0005-0000-0000-000092290000}"/>
    <cellStyle name="Обычный 15 6 5" xfId="10641" xr:uid="{00000000-0005-0000-0000-000093290000}"/>
    <cellStyle name="Обычный 15 7" xfId="10642" xr:uid="{00000000-0005-0000-0000-000094290000}"/>
    <cellStyle name="Обычный 15 7 2" xfId="10643" xr:uid="{00000000-0005-0000-0000-000095290000}"/>
    <cellStyle name="Обычный 15 7 2 2" xfId="10644" xr:uid="{00000000-0005-0000-0000-000096290000}"/>
    <cellStyle name="Обычный 15 7 2 2 2" xfId="10645" xr:uid="{00000000-0005-0000-0000-000097290000}"/>
    <cellStyle name="Обычный 15 7 2 3" xfId="10646" xr:uid="{00000000-0005-0000-0000-000098290000}"/>
    <cellStyle name="Обычный 15 7 3" xfId="10647" xr:uid="{00000000-0005-0000-0000-000099290000}"/>
    <cellStyle name="Обычный 15 7 3 2" xfId="10648" xr:uid="{00000000-0005-0000-0000-00009A290000}"/>
    <cellStyle name="Обычный 15 7 3 2 2" xfId="10649" xr:uid="{00000000-0005-0000-0000-00009B290000}"/>
    <cellStyle name="Обычный 15 7 3 3" xfId="10650" xr:uid="{00000000-0005-0000-0000-00009C290000}"/>
    <cellStyle name="Обычный 15 7 4" xfId="10651" xr:uid="{00000000-0005-0000-0000-00009D290000}"/>
    <cellStyle name="Обычный 15 7 4 2" xfId="10652" xr:uid="{00000000-0005-0000-0000-00009E290000}"/>
    <cellStyle name="Обычный 15 7 5" xfId="10653" xr:uid="{00000000-0005-0000-0000-00009F290000}"/>
    <cellStyle name="Обычный 15 8" xfId="10654" xr:uid="{00000000-0005-0000-0000-0000A0290000}"/>
    <cellStyle name="Обычный 15 8 2" xfId="10655" xr:uid="{00000000-0005-0000-0000-0000A1290000}"/>
    <cellStyle name="Обычный 15 8 2 2" xfId="10656" xr:uid="{00000000-0005-0000-0000-0000A2290000}"/>
    <cellStyle name="Обычный 15 8 3" xfId="10657" xr:uid="{00000000-0005-0000-0000-0000A3290000}"/>
    <cellStyle name="Обычный 15 9" xfId="10658" xr:uid="{00000000-0005-0000-0000-0000A4290000}"/>
    <cellStyle name="Обычный 15 9 2" xfId="10659" xr:uid="{00000000-0005-0000-0000-0000A5290000}"/>
    <cellStyle name="Обычный 15 9 2 2" xfId="10660" xr:uid="{00000000-0005-0000-0000-0000A6290000}"/>
    <cellStyle name="Обычный 15 9 3" xfId="10661" xr:uid="{00000000-0005-0000-0000-0000A7290000}"/>
    <cellStyle name="Обычный 150" xfId="10662" xr:uid="{00000000-0005-0000-0000-0000A8290000}"/>
    <cellStyle name="Обычный 150 2" xfId="10663" xr:uid="{00000000-0005-0000-0000-0000A9290000}"/>
    <cellStyle name="Обычный 151" xfId="10664" xr:uid="{00000000-0005-0000-0000-0000AA290000}"/>
    <cellStyle name="Обычный 151 2" xfId="10665" xr:uid="{00000000-0005-0000-0000-0000AB290000}"/>
    <cellStyle name="Обычный 151 2 2" xfId="10666" xr:uid="{00000000-0005-0000-0000-0000AC290000}"/>
    <cellStyle name="Обычный 151 2 2 2" xfId="10667" xr:uid="{00000000-0005-0000-0000-0000AD290000}"/>
    <cellStyle name="Обычный 151 2 2 2 2" xfId="10668" xr:uid="{00000000-0005-0000-0000-0000AE290000}"/>
    <cellStyle name="Обычный 151 2 2 3" xfId="10669" xr:uid="{00000000-0005-0000-0000-0000AF290000}"/>
    <cellStyle name="Обычный 151 2 3" xfId="10670" xr:uid="{00000000-0005-0000-0000-0000B0290000}"/>
    <cellStyle name="Обычный 151 2 3 2" xfId="10671" xr:uid="{00000000-0005-0000-0000-0000B1290000}"/>
    <cellStyle name="Обычный 151 2 3 2 2" xfId="10672" xr:uid="{00000000-0005-0000-0000-0000B2290000}"/>
    <cellStyle name="Обычный 151 2 3 3" xfId="10673" xr:uid="{00000000-0005-0000-0000-0000B3290000}"/>
    <cellStyle name="Обычный 151 2 4" xfId="10674" xr:uid="{00000000-0005-0000-0000-0000B4290000}"/>
    <cellStyle name="Обычный 151 2 4 2" xfId="10675" xr:uid="{00000000-0005-0000-0000-0000B5290000}"/>
    <cellStyle name="Обычный 151 2 5" xfId="10676" xr:uid="{00000000-0005-0000-0000-0000B6290000}"/>
    <cellStyle name="Обычный 151 3" xfId="10677" xr:uid="{00000000-0005-0000-0000-0000B7290000}"/>
    <cellStyle name="Обычный 151 3 2" xfId="10678" xr:uid="{00000000-0005-0000-0000-0000B8290000}"/>
    <cellStyle name="Обычный 151 3 2 2" xfId="10679" xr:uid="{00000000-0005-0000-0000-0000B9290000}"/>
    <cellStyle name="Обычный 151 3 3" xfId="10680" xr:uid="{00000000-0005-0000-0000-0000BA290000}"/>
    <cellStyle name="Обычный 151 4" xfId="10681" xr:uid="{00000000-0005-0000-0000-0000BB290000}"/>
    <cellStyle name="Обычный 151 4 2" xfId="10682" xr:uid="{00000000-0005-0000-0000-0000BC290000}"/>
    <cellStyle name="Обычный 151 4 2 2" xfId="10683" xr:uid="{00000000-0005-0000-0000-0000BD290000}"/>
    <cellStyle name="Обычный 151 4 3" xfId="10684" xr:uid="{00000000-0005-0000-0000-0000BE290000}"/>
    <cellStyle name="Обычный 151 5" xfId="10685" xr:uid="{00000000-0005-0000-0000-0000BF290000}"/>
    <cellStyle name="Обычный 151 5 2" xfId="10686" xr:uid="{00000000-0005-0000-0000-0000C0290000}"/>
    <cellStyle name="Обычный 151 6" xfId="10687" xr:uid="{00000000-0005-0000-0000-0000C1290000}"/>
    <cellStyle name="Обычный 152" xfId="10688" xr:uid="{00000000-0005-0000-0000-0000C2290000}"/>
    <cellStyle name="Обычный 152 2" xfId="10689" xr:uid="{00000000-0005-0000-0000-0000C3290000}"/>
    <cellStyle name="Обычный 152 2 2" xfId="10690" xr:uid="{00000000-0005-0000-0000-0000C4290000}"/>
    <cellStyle name="Обычный 152 2 2 2" xfId="10691" xr:uid="{00000000-0005-0000-0000-0000C5290000}"/>
    <cellStyle name="Обычный 152 2 2 2 2" xfId="10692" xr:uid="{00000000-0005-0000-0000-0000C6290000}"/>
    <cellStyle name="Обычный 152 2 2 3" xfId="10693" xr:uid="{00000000-0005-0000-0000-0000C7290000}"/>
    <cellStyle name="Обычный 152 2 3" xfId="10694" xr:uid="{00000000-0005-0000-0000-0000C8290000}"/>
    <cellStyle name="Обычный 152 2 3 2" xfId="10695" xr:uid="{00000000-0005-0000-0000-0000C9290000}"/>
    <cellStyle name="Обычный 152 2 3 2 2" xfId="10696" xr:uid="{00000000-0005-0000-0000-0000CA290000}"/>
    <cellStyle name="Обычный 152 2 3 3" xfId="10697" xr:uid="{00000000-0005-0000-0000-0000CB290000}"/>
    <cellStyle name="Обычный 152 2 4" xfId="10698" xr:uid="{00000000-0005-0000-0000-0000CC290000}"/>
    <cellStyle name="Обычный 152 2 4 2" xfId="10699" xr:uid="{00000000-0005-0000-0000-0000CD290000}"/>
    <cellStyle name="Обычный 152 2 5" xfId="10700" xr:uid="{00000000-0005-0000-0000-0000CE290000}"/>
    <cellStyle name="Обычный 152 3" xfId="10701" xr:uid="{00000000-0005-0000-0000-0000CF290000}"/>
    <cellStyle name="Обычный 152 3 2" xfId="10702" xr:uid="{00000000-0005-0000-0000-0000D0290000}"/>
    <cellStyle name="Обычный 152 3 2 2" xfId="10703" xr:uid="{00000000-0005-0000-0000-0000D1290000}"/>
    <cellStyle name="Обычный 152 3 3" xfId="10704" xr:uid="{00000000-0005-0000-0000-0000D2290000}"/>
    <cellStyle name="Обычный 152 4" xfId="10705" xr:uid="{00000000-0005-0000-0000-0000D3290000}"/>
    <cellStyle name="Обычный 152 4 2" xfId="10706" xr:uid="{00000000-0005-0000-0000-0000D4290000}"/>
    <cellStyle name="Обычный 152 4 2 2" xfId="10707" xr:uid="{00000000-0005-0000-0000-0000D5290000}"/>
    <cellStyle name="Обычный 152 4 3" xfId="10708" xr:uid="{00000000-0005-0000-0000-0000D6290000}"/>
    <cellStyle name="Обычный 152 5" xfId="10709" xr:uid="{00000000-0005-0000-0000-0000D7290000}"/>
    <cellStyle name="Обычный 152 6" xfId="10710" xr:uid="{00000000-0005-0000-0000-0000D8290000}"/>
    <cellStyle name="Обычный 152 6 2" xfId="10711" xr:uid="{00000000-0005-0000-0000-0000D9290000}"/>
    <cellStyle name="Обычный 152 7" xfId="10712" xr:uid="{00000000-0005-0000-0000-0000DA290000}"/>
    <cellStyle name="Обычный 153" xfId="10713" xr:uid="{00000000-0005-0000-0000-0000DB290000}"/>
    <cellStyle name="Обычный 153 2" xfId="10714" xr:uid="{00000000-0005-0000-0000-0000DC290000}"/>
    <cellStyle name="Обычный 153 2 2" xfId="10715" xr:uid="{00000000-0005-0000-0000-0000DD290000}"/>
    <cellStyle name="Обычный 153 2 2 2" xfId="10716" xr:uid="{00000000-0005-0000-0000-0000DE290000}"/>
    <cellStyle name="Обычный 153 2 2 2 2" xfId="10717" xr:uid="{00000000-0005-0000-0000-0000DF290000}"/>
    <cellStyle name="Обычный 153 2 2 3" xfId="10718" xr:uid="{00000000-0005-0000-0000-0000E0290000}"/>
    <cellStyle name="Обычный 153 2 3" xfId="10719" xr:uid="{00000000-0005-0000-0000-0000E1290000}"/>
    <cellStyle name="Обычный 153 2 3 2" xfId="10720" xr:uid="{00000000-0005-0000-0000-0000E2290000}"/>
    <cellStyle name="Обычный 153 2 3 2 2" xfId="10721" xr:uid="{00000000-0005-0000-0000-0000E3290000}"/>
    <cellStyle name="Обычный 153 2 3 3" xfId="10722" xr:uid="{00000000-0005-0000-0000-0000E4290000}"/>
    <cellStyle name="Обычный 153 2 4" xfId="10723" xr:uid="{00000000-0005-0000-0000-0000E5290000}"/>
    <cellStyle name="Обычный 153 2 4 2" xfId="10724" xr:uid="{00000000-0005-0000-0000-0000E6290000}"/>
    <cellStyle name="Обычный 153 2 5" xfId="10725" xr:uid="{00000000-0005-0000-0000-0000E7290000}"/>
    <cellStyle name="Обычный 153 3" xfId="10726" xr:uid="{00000000-0005-0000-0000-0000E8290000}"/>
    <cellStyle name="Обычный 153 3 2" xfId="10727" xr:uid="{00000000-0005-0000-0000-0000E9290000}"/>
    <cellStyle name="Обычный 153 3 2 2" xfId="10728" xr:uid="{00000000-0005-0000-0000-0000EA290000}"/>
    <cellStyle name="Обычный 153 3 3" xfId="10729" xr:uid="{00000000-0005-0000-0000-0000EB290000}"/>
    <cellStyle name="Обычный 153 4" xfId="10730" xr:uid="{00000000-0005-0000-0000-0000EC290000}"/>
    <cellStyle name="Обычный 153 4 2" xfId="10731" xr:uid="{00000000-0005-0000-0000-0000ED290000}"/>
    <cellStyle name="Обычный 153 4 2 2" xfId="10732" xr:uid="{00000000-0005-0000-0000-0000EE290000}"/>
    <cellStyle name="Обычный 153 4 3" xfId="10733" xr:uid="{00000000-0005-0000-0000-0000EF290000}"/>
    <cellStyle name="Обычный 153 5" xfId="10734" xr:uid="{00000000-0005-0000-0000-0000F0290000}"/>
    <cellStyle name="Обычный 153 5 2" xfId="10735" xr:uid="{00000000-0005-0000-0000-0000F1290000}"/>
    <cellStyle name="Обычный 153 6" xfId="10736" xr:uid="{00000000-0005-0000-0000-0000F2290000}"/>
    <cellStyle name="Обычный 154" xfId="10737" xr:uid="{00000000-0005-0000-0000-0000F3290000}"/>
    <cellStyle name="Обычный 154 2" xfId="10738" xr:uid="{00000000-0005-0000-0000-0000F4290000}"/>
    <cellStyle name="Обычный 155" xfId="10739" xr:uid="{00000000-0005-0000-0000-0000F5290000}"/>
    <cellStyle name="Обычный 155 2" xfId="10740" xr:uid="{00000000-0005-0000-0000-0000F6290000}"/>
    <cellStyle name="Обычный 155 2 2" xfId="10741" xr:uid="{00000000-0005-0000-0000-0000F7290000}"/>
    <cellStyle name="Обычный 155 2 2 2" xfId="10742" xr:uid="{00000000-0005-0000-0000-0000F8290000}"/>
    <cellStyle name="Обычный 155 2 2 2 2" xfId="10743" xr:uid="{00000000-0005-0000-0000-0000F9290000}"/>
    <cellStyle name="Обычный 155 2 2 3" xfId="10744" xr:uid="{00000000-0005-0000-0000-0000FA290000}"/>
    <cellStyle name="Обычный 155 2 3" xfId="10745" xr:uid="{00000000-0005-0000-0000-0000FB290000}"/>
    <cellStyle name="Обычный 155 2 3 2" xfId="10746" xr:uid="{00000000-0005-0000-0000-0000FC290000}"/>
    <cellStyle name="Обычный 155 2 3 2 2" xfId="10747" xr:uid="{00000000-0005-0000-0000-0000FD290000}"/>
    <cellStyle name="Обычный 155 2 3 3" xfId="10748" xr:uid="{00000000-0005-0000-0000-0000FE290000}"/>
    <cellStyle name="Обычный 155 2 4" xfId="10749" xr:uid="{00000000-0005-0000-0000-0000FF290000}"/>
    <cellStyle name="Обычный 155 2 4 2" xfId="10750" xr:uid="{00000000-0005-0000-0000-0000002A0000}"/>
    <cellStyle name="Обычный 155 2 5" xfId="10751" xr:uid="{00000000-0005-0000-0000-0000012A0000}"/>
    <cellStyle name="Обычный 155 3" xfId="10752" xr:uid="{00000000-0005-0000-0000-0000022A0000}"/>
    <cellStyle name="Обычный 155 3 2" xfId="10753" xr:uid="{00000000-0005-0000-0000-0000032A0000}"/>
    <cellStyle name="Обычный 155 3 2 2" xfId="10754" xr:uid="{00000000-0005-0000-0000-0000042A0000}"/>
    <cellStyle name="Обычный 155 3 3" xfId="10755" xr:uid="{00000000-0005-0000-0000-0000052A0000}"/>
    <cellStyle name="Обычный 155 4" xfId="10756" xr:uid="{00000000-0005-0000-0000-0000062A0000}"/>
    <cellStyle name="Обычный 155 4 2" xfId="10757" xr:uid="{00000000-0005-0000-0000-0000072A0000}"/>
    <cellStyle name="Обычный 155 4 2 2" xfId="10758" xr:uid="{00000000-0005-0000-0000-0000082A0000}"/>
    <cellStyle name="Обычный 155 4 3" xfId="10759" xr:uid="{00000000-0005-0000-0000-0000092A0000}"/>
    <cellStyle name="Обычный 155 5" xfId="10760" xr:uid="{00000000-0005-0000-0000-00000A2A0000}"/>
    <cellStyle name="Обычный 155 5 2" xfId="10761" xr:uid="{00000000-0005-0000-0000-00000B2A0000}"/>
    <cellStyle name="Обычный 155 6" xfId="10762" xr:uid="{00000000-0005-0000-0000-00000C2A0000}"/>
    <cellStyle name="Обычный 156" xfId="10763" xr:uid="{00000000-0005-0000-0000-00000D2A0000}"/>
    <cellStyle name="Обычный 156 2" xfId="10764" xr:uid="{00000000-0005-0000-0000-00000E2A0000}"/>
    <cellStyle name="Обычный 156 2 2" xfId="10765" xr:uid="{00000000-0005-0000-0000-00000F2A0000}"/>
    <cellStyle name="Обычный 156 2 2 2" xfId="10766" xr:uid="{00000000-0005-0000-0000-0000102A0000}"/>
    <cellStyle name="Обычный 156 2 2 2 2" xfId="10767" xr:uid="{00000000-0005-0000-0000-0000112A0000}"/>
    <cellStyle name="Обычный 156 2 2 3" xfId="10768" xr:uid="{00000000-0005-0000-0000-0000122A0000}"/>
    <cellStyle name="Обычный 156 2 3" xfId="10769" xr:uid="{00000000-0005-0000-0000-0000132A0000}"/>
    <cellStyle name="Обычный 156 2 3 2" xfId="10770" xr:uid="{00000000-0005-0000-0000-0000142A0000}"/>
    <cellStyle name="Обычный 156 2 3 2 2" xfId="10771" xr:uid="{00000000-0005-0000-0000-0000152A0000}"/>
    <cellStyle name="Обычный 156 2 3 3" xfId="10772" xr:uid="{00000000-0005-0000-0000-0000162A0000}"/>
    <cellStyle name="Обычный 156 2 4" xfId="10773" xr:uid="{00000000-0005-0000-0000-0000172A0000}"/>
    <cellStyle name="Обычный 156 2 4 2" xfId="10774" xr:uid="{00000000-0005-0000-0000-0000182A0000}"/>
    <cellStyle name="Обычный 156 2 5" xfId="10775" xr:uid="{00000000-0005-0000-0000-0000192A0000}"/>
    <cellStyle name="Обычный 156 3" xfId="10776" xr:uid="{00000000-0005-0000-0000-00001A2A0000}"/>
    <cellStyle name="Обычный 156 3 2" xfId="10777" xr:uid="{00000000-0005-0000-0000-00001B2A0000}"/>
    <cellStyle name="Обычный 156 3 2 2" xfId="10778" xr:uid="{00000000-0005-0000-0000-00001C2A0000}"/>
    <cellStyle name="Обычный 156 3 3" xfId="10779" xr:uid="{00000000-0005-0000-0000-00001D2A0000}"/>
    <cellStyle name="Обычный 156 4" xfId="10780" xr:uid="{00000000-0005-0000-0000-00001E2A0000}"/>
    <cellStyle name="Обычный 156 4 2" xfId="10781" xr:uid="{00000000-0005-0000-0000-00001F2A0000}"/>
    <cellStyle name="Обычный 156 4 2 2" xfId="10782" xr:uid="{00000000-0005-0000-0000-0000202A0000}"/>
    <cellStyle name="Обычный 156 4 3" xfId="10783" xr:uid="{00000000-0005-0000-0000-0000212A0000}"/>
    <cellStyle name="Обычный 156 5" xfId="10784" xr:uid="{00000000-0005-0000-0000-0000222A0000}"/>
    <cellStyle name="Обычный 156 5 2" xfId="10785" xr:uid="{00000000-0005-0000-0000-0000232A0000}"/>
    <cellStyle name="Обычный 156 6" xfId="10786" xr:uid="{00000000-0005-0000-0000-0000242A0000}"/>
    <cellStyle name="Обычный 157" xfId="10787" xr:uid="{00000000-0005-0000-0000-0000252A0000}"/>
    <cellStyle name="Обычный 157 2" xfId="10788" xr:uid="{00000000-0005-0000-0000-0000262A0000}"/>
    <cellStyle name="Обычный 158" xfId="10789" xr:uid="{00000000-0005-0000-0000-0000272A0000}"/>
    <cellStyle name="Обычный 158 2" xfId="10790" xr:uid="{00000000-0005-0000-0000-0000282A0000}"/>
    <cellStyle name="Обычный 158 2 2" xfId="10791" xr:uid="{00000000-0005-0000-0000-0000292A0000}"/>
    <cellStyle name="Обычный 158 2 2 2" xfId="10792" xr:uid="{00000000-0005-0000-0000-00002A2A0000}"/>
    <cellStyle name="Обычный 158 2 2 2 2" xfId="10793" xr:uid="{00000000-0005-0000-0000-00002B2A0000}"/>
    <cellStyle name="Обычный 158 2 2 3" xfId="10794" xr:uid="{00000000-0005-0000-0000-00002C2A0000}"/>
    <cellStyle name="Обычный 158 2 3" xfId="10795" xr:uid="{00000000-0005-0000-0000-00002D2A0000}"/>
    <cellStyle name="Обычный 158 2 3 2" xfId="10796" xr:uid="{00000000-0005-0000-0000-00002E2A0000}"/>
    <cellStyle name="Обычный 158 2 3 2 2" xfId="10797" xr:uid="{00000000-0005-0000-0000-00002F2A0000}"/>
    <cellStyle name="Обычный 158 2 3 3" xfId="10798" xr:uid="{00000000-0005-0000-0000-0000302A0000}"/>
    <cellStyle name="Обычный 158 2 4" xfId="10799" xr:uid="{00000000-0005-0000-0000-0000312A0000}"/>
    <cellStyle name="Обычный 158 2 4 2" xfId="10800" xr:uid="{00000000-0005-0000-0000-0000322A0000}"/>
    <cellStyle name="Обычный 158 2 5" xfId="10801" xr:uid="{00000000-0005-0000-0000-0000332A0000}"/>
    <cellStyle name="Обычный 158 3" xfId="10802" xr:uid="{00000000-0005-0000-0000-0000342A0000}"/>
    <cellStyle name="Обычный 158 3 2" xfId="10803" xr:uid="{00000000-0005-0000-0000-0000352A0000}"/>
    <cellStyle name="Обычный 158 3 2 2" xfId="10804" xr:uid="{00000000-0005-0000-0000-0000362A0000}"/>
    <cellStyle name="Обычный 158 3 3" xfId="10805" xr:uid="{00000000-0005-0000-0000-0000372A0000}"/>
    <cellStyle name="Обычный 158 4" xfId="10806" xr:uid="{00000000-0005-0000-0000-0000382A0000}"/>
    <cellStyle name="Обычный 158 4 2" xfId="10807" xr:uid="{00000000-0005-0000-0000-0000392A0000}"/>
    <cellStyle name="Обычный 158 4 2 2" xfId="10808" xr:uid="{00000000-0005-0000-0000-00003A2A0000}"/>
    <cellStyle name="Обычный 158 4 3" xfId="10809" xr:uid="{00000000-0005-0000-0000-00003B2A0000}"/>
    <cellStyle name="Обычный 158 5" xfId="10810" xr:uid="{00000000-0005-0000-0000-00003C2A0000}"/>
    <cellStyle name="Обычный 158 5 2" xfId="10811" xr:uid="{00000000-0005-0000-0000-00003D2A0000}"/>
    <cellStyle name="Обычный 158 6" xfId="10812" xr:uid="{00000000-0005-0000-0000-00003E2A0000}"/>
    <cellStyle name="Обычный 159" xfId="10813" xr:uid="{00000000-0005-0000-0000-00003F2A0000}"/>
    <cellStyle name="Обычный 16" xfId="10814" xr:uid="{00000000-0005-0000-0000-0000402A0000}"/>
    <cellStyle name="Обычный 16 2" xfId="10815" xr:uid="{00000000-0005-0000-0000-0000412A0000}"/>
    <cellStyle name="Обычный 16 2 2" xfId="10816" xr:uid="{00000000-0005-0000-0000-0000422A0000}"/>
    <cellStyle name="Обычный 16 3" xfId="10817" xr:uid="{00000000-0005-0000-0000-0000432A0000}"/>
    <cellStyle name="Обычный 16 4" xfId="32468" xr:uid="{00000000-0005-0000-0000-0000442A0000}"/>
    <cellStyle name="Обычный 16_724" xfId="10818" xr:uid="{00000000-0005-0000-0000-0000452A0000}"/>
    <cellStyle name="Обычный 160" xfId="10819" xr:uid="{00000000-0005-0000-0000-0000462A0000}"/>
    <cellStyle name="Обычный 160 2" xfId="10820" xr:uid="{00000000-0005-0000-0000-0000472A0000}"/>
    <cellStyle name="Обычный 160 2 2" xfId="10821" xr:uid="{00000000-0005-0000-0000-0000482A0000}"/>
    <cellStyle name="Обычный 160 2 2 2" xfId="10822" xr:uid="{00000000-0005-0000-0000-0000492A0000}"/>
    <cellStyle name="Обычный 160 2 2 2 2" xfId="10823" xr:uid="{00000000-0005-0000-0000-00004A2A0000}"/>
    <cellStyle name="Обычный 160 2 2 3" xfId="10824" xr:uid="{00000000-0005-0000-0000-00004B2A0000}"/>
    <cellStyle name="Обычный 160 2 3" xfId="10825" xr:uid="{00000000-0005-0000-0000-00004C2A0000}"/>
    <cellStyle name="Обычный 160 2 3 2" xfId="10826" xr:uid="{00000000-0005-0000-0000-00004D2A0000}"/>
    <cellStyle name="Обычный 160 2 3 2 2" xfId="10827" xr:uid="{00000000-0005-0000-0000-00004E2A0000}"/>
    <cellStyle name="Обычный 160 2 3 3" xfId="10828" xr:uid="{00000000-0005-0000-0000-00004F2A0000}"/>
    <cellStyle name="Обычный 160 2 4" xfId="10829" xr:uid="{00000000-0005-0000-0000-0000502A0000}"/>
    <cellStyle name="Обычный 160 2 4 2" xfId="10830" xr:uid="{00000000-0005-0000-0000-0000512A0000}"/>
    <cellStyle name="Обычный 160 2 5" xfId="10831" xr:uid="{00000000-0005-0000-0000-0000522A0000}"/>
    <cellStyle name="Обычный 160 3" xfId="10832" xr:uid="{00000000-0005-0000-0000-0000532A0000}"/>
    <cellStyle name="Обычный 160 3 2" xfId="10833" xr:uid="{00000000-0005-0000-0000-0000542A0000}"/>
    <cellStyle name="Обычный 160 3 2 2" xfId="10834" xr:uid="{00000000-0005-0000-0000-0000552A0000}"/>
    <cellStyle name="Обычный 160 3 3" xfId="10835" xr:uid="{00000000-0005-0000-0000-0000562A0000}"/>
    <cellStyle name="Обычный 160 4" xfId="10836" xr:uid="{00000000-0005-0000-0000-0000572A0000}"/>
    <cellStyle name="Обычный 160 4 2" xfId="10837" xr:uid="{00000000-0005-0000-0000-0000582A0000}"/>
    <cellStyle name="Обычный 160 4 2 2" xfId="10838" xr:uid="{00000000-0005-0000-0000-0000592A0000}"/>
    <cellStyle name="Обычный 160 4 3" xfId="10839" xr:uid="{00000000-0005-0000-0000-00005A2A0000}"/>
    <cellStyle name="Обычный 160 5" xfId="10840" xr:uid="{00000000-0005-0000-0000-00005B2A0000}"/>
    <cellStyle name="Обычный 160 5 2" xfId="10841" xr:uid="{00000000-0005-0000-0000-00005C2A0000}"/>
    <cellStyle name="Обычный 160 6" xfId="10842" xr:uid="{00000000-0005-0000-0000-00005D2A0000}"/>
    <cellStyle name="Обычный 161" xfId="10843" xr:uid="{00000000-0005-0000-0000-00005E2A0000}"/>
    <cellStyle name="Обычный 162" xfId="10844" xr:uid="{00000000-0005-0000-0000-00005F2A0000}"/>
    <cellStyle name="Обычный 162 2" xfId="10845" xr:uid="{00000000-0005-0000-0000-0000602A0000}"/>
    <cellStyle name="Обычный 162 2 2" xfId="10846" xr:uid="{00000000-0005-0000-0000-0000612A0000}"/>
    <cellStyle name="Обычный 162 2 2 2" xfId="10847" xr:uid="{00000000-0005-0000-0000-0000622A0000}"/>
    <cellStyle name="Обычный 162 2 2 2 2" xfId="10848" xr:uid="{00000000-0005-0000-0000-0000632A0000}"/>
    <cellStyle name="Обычный 162 2 2 3" xfId="10849" xr:uid="{00000000-0005-0000-0000-0000642A0000}"/>
    <cellStyle name="Обычный 162 2 3" xfId="10850" xr:uid="{00000000-0005-0000-0000-0000652A0000}"/>
    <cellStyle name="Обычный 162 2 3 2" xfId="10851" xr:uid="{00000000-0005-0000-0000-0000662A0000}"/>
    <cellStyle name="Обычный 162 2 3 2 2" xfId="10852" xr:uid="{00000000-0005-0000-0000-0000672A0000}"/>
    <cellStyle name="Обычный 162 2 3 3" xfId="10853" xr:uid="{00000000-0005-0000-0000-0000682A0000}"/>
    <cellStyle name="Обычный 162 2 4" xfId="10854" xr:uid="{00000000-0005-0000-0000-0000692A0000}"/>
    <cellStyle name="Обычный 162 2 4 2" xfId="10855" xr:uid="{00000000-0005-0000-0000-00006A2A0000}"/>
    <cellStyle name="Обычный 162 2 5" xfId="10856" xr:uid="{00000000-0005-0000-0000-00006B2A0000}"/>
    <cellStyle name="Обычный 162 3" xfId="10857" xr:uid="{00000000-0005-0000-0000-00006C2A0000}"/>
    <cellStyle name="Обычный 162 3 2" xfId="10858" xr:uid="{00000000-0005-0000-0000-00006D2A0000}"/>
    <cellStyle name="Обычный 162 3 2 2" xfId="10859" xr:uid="{00000000-0005-0000-0000-00006E2A0000}"/>
    <cellStyle name="Обычный 162 3 3" xfId="10860" xr:uid="{00000000-0005-0000-0000-00006F2A0000}"/>
    <cellStyle name="Обычный 162 4" xfId="10861" xr:uid="{00000000-0005-0000-0000-0000702A0000}"/>
    <cellStyle name="Обычный 162 4 2" xfId="10862" xr:uid="{00000000-0005-0000-0000-0000712A0000}"/>
    <cellStyle name="Обычный 162 4 2 2" xfId="10863" xr:uid="{00000000-0005-0000-0000-0000722A0000}"/>
    <cellStyle name="Обычный 162 4 3" xfId="10864" xr:uid="{00000000-0005-0000-0000-0000732A0000}"/>
    <cellStyle name="Обычный 162 5" xfId="10865" xr:uid="{00000000-0005-0000-0000-0000742A0000}"/>
    <cellStyle name="Обычный 162 5 2" xfId="10866" xr:uid="{00000000-0005-0000-0000-0000752A0000}"/>
    <cellStyle name="Обычный 162 6" xfId="10867" xr:uid="{00000000-0005-0000-0000-0000762A0000}"/>
    <cellStyle name="Обычный 163" xfId="10868" xr:uid="{00000000-0005-0000-0000-0000772A0000}"/>
    <cellStyle name="Обычный 163 2" xfId="10869" xr:uid="{00000000-0005-0000-0000-0000782A0000}"/>
    <cellStyle name="Обычный 163 2 2" xfId="10870" xr:uid="{00000000-0005-0000-0000-0000792A0000}"/>
    <cellStyle name="Обычный 163 2 2 2" xfId="10871" xr:uid="{00000000-0005-0000-0000-00007A2A0000}"/>
    <cellStyle name="Обычный 163 2 2 2 2" xfId="10872" xr:uid="{00000000-0005-0000-0000-00007B2A0000}"/>
    <cellStyle name="Обычный 163 2 2 3" xfId="10873" xr:uid="{00000000-0005-0000-0000-00007C2A0000}"/>
    <cellStyle name="Обычный 163 2 3" xfId="10874" xr:uid="{00000000-0005-0000-0000-00007D2A0000}"/>
    <cellStyle name="Обычный 163 2 3 2" xfId="10875" xr:uid="{00000000-0005-0000-0000-00007E2A0000}"/>
    <cellStyle name="Обычный 163 2 3 2 2" xfId="10876" xr:uid="{00000000-0005-0000-0000-00007F2A0000}"/>
    <cellStyle name="Обычный 163 2 3 3" xfId="10877" xr:uid="{00000000-0005-0000-0000-0000802A0000}"/>
    <cellStyle name="Обычный 163 2 4" xfId="10878" xr:uid="{00000000-0005-0000-0000-0000812A0000}"/>
    <cellStyle name="Обычный 163 2 4 2" xfId="10879" xr:uid="{00000000-0005-0000-0000-0000822A0000}"/>
    <cellStyle name="Обычный 163 2 5" xfId="10880" xr:uid="{00000000-0005-0000-0000-0000832A0000}"/>
    <cellStyle name="Обычный 163 3" xfId="10881" xr:uid="{00000000-0005-0000-0000-0000842A0000}"/>
    <cellStyle name="Обычный 163 3 2" xfId="10882" xr:uid="{00000000-0005-0000-0000-0000852A0000}"/>
    <cellStyle name="Обычный 163 3 2 2" xfId="10883" xr:uid="{00000000-0005-0000-0000-0000862A0000}"/>
    <cellStyle name="Обычный 163 3 3" xfId="10884" xr:uid="{00000000-0005-0000-0000-0000872A0000}"/>
    <cellStyle name="Обычный 163 4" xfId="10885" xr:uid="{00000000-0005-0000-0000-0000882A0000}"/>
    <cellStyle name="Обычный 163 4 2" xfId="10886" xr:uid="{00000000-0005-0000-0000-0000892A0000}"/>
    <cellStyle name="Обычный 163 4 2 2" xfId="10887" xr:uid="{00000000-0005-0000-0000-00008A2A0000}"/>
    <cellStyle name="Обычный 163 4 3" xfId="10888" xr:uid="{00000000-0005-0000-0000-00008B2A0000}"/>
    <cellStyle name="Обычный 163 5" xfId="10889" xr:uid="{00000000-0005-0000-0000-00008C2A0000}"/>
    <cellStyle name="Обычный 163 5 2" xfId="10890" xr:uid="{00000000-0005-0000-0000-00008D2A0000}"/>
    <cellStyle name="Обычный 163 6" xfId="10891" xr:uid="{00000000-0005-0000-0000-00008E2A0000}"/>
    <cellStyle name="Обычный 164" xfId="10892" xr:uid="{00000000-0005-0000-0000-00008F2A0000}"/>
    <cellStyle name="Обычный 164 2" xfId="10893" xr:uid="{00000000-0005-0000-0000-0000902A0000}"/>
    <cellStyle name="Обычный 164 2 2" xfId="10894" xr:uid="{00000000-0005-0000-0000-0000912A0000}"/>
    <cellStyle name="Обычный 164 2 2 2" xfId="10895" xr:uid="{00000000-0005-0000-0000-0000922A0000}"/>
    <cellStyle name="Обычный 164 2 2 2 2" xfId="10896" xr:uid="{00000000-0005-0000-0000-0000932A0000}"/>
    <cellStyle name="Обычный 164 2 2 3" xfId="10897" xr:uid="{00000000-0005-0000-0000-0000942A0000}"/>
    <cellStyle name="Обычный 164 2 3" xfId="10898" xr:uid="{00000000-0005-0000-0000-0000952A0000}"/>
    <cellStyle name="Обычный 164 2 3 2" xfId="10899" xr:uid="{00000000-0005-0000-0000-0000962A0000}"/>
    <cellStyle name="Обычный 164 2 3 2 2" xfId="10900" xr:uid="{00000000-0005-0000-0000-0000972A0000}"/>
    <cellStyle name="Обычный 164 2 3 3" xfId="10901" xr:uid="{00000000-0005-0000-0000-0000982A0000}"/>
    <cellStyle name="Обычный 164 2 4" xfId="10902" xr:uid="{00000000-0005-0000-0000-0000992A0000}"/>
    <cellStyle name="Обычный 164 2 4 2" xfId="10903" xr:uid="{00000000-0005-0000-0000-00009A2A0000}"/>
    <cellStyle name="Обычный 164 2 5" xfId="10904" xr:uid="{00000000-0005-0000-0000-00009B2A0000}"/>
    <cellStyle name="Обычный 164 3" xfId="10905" xr:uid="{00000000-0005-0000-0000-00009C2A0000}"/>
    <cellStyle name="Обычный 164 3 2" xfId="10906" xr:uid="{00000000-0005-0000-0000-00009D2A0000}"/>
    <cellStyle name="Обычный 164 3 2 2" xfId="10907" xr:uid="{00000000-0005-0000-0000-00009E2A0000}"/>
    <cellStyle name="Обычный 164 3 3" xfId="10908" xr:uid="{00000000-0005-0000-0000-00009F2A0000}"/>
    <cellStyle name="Обычный 164 4" xfId="10909" xr:uid="{00000000-0005-0000-0000-0000A02A0000}"/>
    <cellStyle name="Обычный 164 4 2" xfId="10910" xr:uid="{00000000-0005-0000-0000-0000A12A0000}"/>
    <cellStyle name="Обычный 164 4 2 2" xfId="10911" xr:uid="{00000000-0005-0000-0000-0000A22A0000}"/>
    <cellStyle name="Обычный 164 4 3" xfId="10912" xr:uid="{00000000-0005-0000-0000-0000A32A0000}"/>
    <cellStyle name="Обычный 164 5" xfId="10913" xr:uid="{00000000-0005-0000-0000-0000A42A0000}"/>
    <cellStyle name="Обычный 164 5 2" xfId="10914" xr:uid="{00000000-0005-0000-0000-0000A52A0000}"/>
    <cellStyle name="Обычный 164 6" xfId="10915" xr:uid="{00000000-0005-0000-0000-0000A62A0000}"/>
    <cellStyle name="Обычный 165" xfId="10916" xr:uid="{00000000-0005-0000-0000-0000A72A0000}"/>
    <cellStyle name="Обычный 165 2" xfId="10917" xr:uid="{00000000-0005-0000-0000-0000A82A0000}"/>
    <cellStyle name="Обычный 165 2 2" xfId="10918" xr:uid="{00000000-0005-0000-0000-0000A92A0000}"/>
    <cellStyle name="Обычный 165 2 2 2" xfId="10919" xr:uid="{00000000-0005-0000-0000-0000AA2A0000}"/>
    <cellStyle name="Обычный 165 2 2 2 2" xfId="10920" xr:uid="{00000000-0005-0000-0000-0000AB2A0000}"/>
    <cellStyle name="Обычный 165 2 2 3" xfId="10921" xr:uid="{00000000-0005-0000-0000-0000AC2A0000}"/>
    <cellStyle name="Обычный 165 2 3" xfId="10922" xr:uid="{00000000-0005-0000-0000-0000AD2A0000}"/>
    <cellStyle name="Обычный 165 2 3 2" xfId="10923" xr:uid="{00000000-0005-0000-0000-0000AE2A0000}"/>
    <cellStyle name="Обычный 165 2 3 2 2" xfId="10924" xr:uid="{00000000-0005-0000-0000-0000AF2A0000}"/>
    <cellStyle name="Обычный 165 2 3 3" xfId="10925" xr:uid="{00000000-0005-0000-0000-0000B02A0000}"/>
    <cellStyle name="Обычный 165 2 4" xfId="10926" xr:uid="{00000000-0005-0000-0000-0000B12A0000}"/>
    <cellStyle name="Обычный 165 2 4 2" xfId="10927" xr:uid="{00000000-0005-0000-0000-0000B22A0000}"/>
    <cellStyle name="Обычный 165 2 5" xfId="10928" xr:uid="{00000000-0005-0000-0000-0000B32A0000}"/>
    <cellStyle name="Обычный 165 3" xfId="10929" xr:uid="{00000000-0005-0000-0000-0000B42A0000}"/>
    <cellStyle name="Обычный 165 3 2" xfId="10930" xr:uid="{00000000-0005-0000-0000-0000B52A0000}"/>
    <cellStyle name="Обычный 165 3 2 2" xfId="10931" xr:uid="{00000000-0005-0000-0000-0000B62A0000}"/>
    <cellStyle name="Обычный 165 3 3" xfId="10932" xr:uid="{00000000-0005-0000-0000-0000B72A0000}"/>
    <cellStyle name="Обычный 165 4" xfId="10933" xr:uid="{00000000-0005-0000-0000-0000B82A0000}"/>
    <cellStyle name="Обычный 165 4 2" xfId="10934" xr:uid="{00000000-0005-0000-0000-0000B92A0000}"/>
    <cellStyle name="Обычный 165 4 2 2" xfId="10935" xr:uid="{00000000-0005-0000-0000-0000BA2A0000}"/>
    <cellStyle name="Обычный 165 4 3" xfId="10936" xr:uid="{00000000-0005-0000-0000-0000BB2A0000}"/>
    <cellStyle name="Обычный 165 5" xfId="10937" xr:uid="{00000000-0005-0000-0000-0000BC2A0000}"/>
    <cellStyle name="Обычный 165 5 2" xfId="10938" xr:uid="{00000000-0005-0000-0000-0000BD2A0000}"/>
    <cellStyle name="Обычный 165 6" xfId="10939" xr:uid="{00000000-0005-0000-0000-0000BE2A0000}"/>
    <cellStyle name="Обычный 166" xfId="10940" xr:uid="{00000000-0005-0000-0000-0000BF2A0000}"/>
    <cellStyle name="Обычный 166 2" xfId="10941" xr:uid="{00000000-0005-0000-0000-0000C02A0000}"/>
    <cellStyle name="Обычный 167" xfId="10942" xr:uid="{00000000-0005-0000-0000-0000C12A0000}"/>
    <cellStyle name="Обычный 167 2" xfId="10943" xr:uid="{00000000-0005-0000-0000-0000C22A0000}"/>
    <cellStyle name="Обычный 167 2 2" xfId="10944" xr:uid="{00000000-0005-0000-0000-0000C32A0000}"/>
    <cellStyle name="Обычный 167 2 2 2" xfId="10945" xr:uid="{00000000-0005-0000-0000-0000C42A0000}"/>
    <cellStyle name="Обычный 167 2 2 2 2" xfId="10946" xr:uid="{00000000-0005-0000-0000-0000C52A0000}"/>
    <cellStyle name="Обычный 167 2 2 3" xfId="10947" xr:uid="{00000000-0005-0000-0000-0000C62A0000}"/>
    <cellStyle name="Обычный 167 2 3" xfId="10948" xr:uid="{00000000-0005-0000-0000-0000C72A0000}"/>
    <cellStyle name="Обычный 167 2 3 2" xfId="10949" xr:uid="{00000000-0005-0000-0000-0000C82A0000}"/>
    <cellStyle name="Обычный 167 2 3 2 2" xfId="10950" xr:uid="{00000000-0005-0000-0000-0000C92A0000}"/>
    <cellStyle name="Обычный 167 2 3 3" xfId="10951" xr:uid="{00000000-0005-0000-0000-0000CA2A0000}"/>
    <cellStyle name="Обычный 167 2 4" xfId="10952" xr:uid="{00000000-0005-0000-0000-0000CB2A0000}"/>
    <cellStyle name="Обычный 167 2 4 2" xfId="10953" xr:uid="{00000000-0005-0000-0000-0000CC2A0000}"/>
    <cellStyle name="Обычный 167 2 5" xfId="10954" xr:uid="{00000000-0005-0000-0000-0000CD2A0000}"/>
    <cellStyle name="Обычный 167 3" xfId="10955" xr:uid="{00000000-0005-0000-0000-0000CE2A0000}"/>
    <cellStyle name="Обычный 167 3 2" xfId="10956" xr:uid="{00000000-0005-0000-0000-0000CF2A0000}"/>
    <cellStyle name="Обычный 167 3 2 2" xfId="10957" xr:uid="{00000000-0005-0000-0000-0000D02A0000}"/>
    <cellStyle name="Обычный 167 3 3" xfId="10958" xr:uid="{00000000-0005-0000-0000-0000D12A0000}"/>
    <cellStyle name="Обычный 167 4" xfId="10959" xr:uid="{00000000-0005-0000-0000-0000D22A0000}"/>
    <cellStyle name="Обычный 167 4 2" xfId="10960" xr:uid="{00000000-0005-0000-0000-0000D32A0000}"/>
    <cellStyle name="Обычный 167 4 2 2" xfId="10961" xr:uid="{00000000-0005-0000-0000-0000D42A0000}"/>
    <cellStyle name="Обычный 167 4 3" xfId="10962" xr:uid="{00000000-0005-0000-0000-0000D52A0000}"/>
    <cellStyle name="Обычный 167 5" xfId="10963" xr:uid="{00000000-0005-0000-0000-0000D62A0000}"/>
    <cellStyle name="Обычный 167 5 2" xfId="10964" xr:uid="{00000000-0005-0000-0000-0000D72A0000}"/>
    <cellStyle name="Обычный 167 6" xfId="10965" xr:uid="{00000000-0005-0000-0000-0000D82A0000}"/>
    <cellStyle name="Обычный 168" xfId="10966" xr:uid="{00000000-0005-0000-0000-0000D92A0000}"/>
    <cellStyle name="Обычный 168 2" xfId="10967" xr:uid="{00000000-0005-0000-0000-0000DA2A0000}"/>
    <cellStyle name="Обычный 169" xfId="10968" xr:uid="{00000000-0005-0000-0000-0000DB2A0000}"/>
    <cellStyle name="Обычный 169 2" xfId="10969" xr:uid="{00000000-0005-0000-0000-0000DC2A0000}"/>
    <cellStyle name="Обычный 17" xfId="10970" xr:uid="{00000000-0005-0000-0000-0000DD2A0000}"/>
    <cellStyle name="Обычный 17 2" xfId="10971" xr:uid="{00000000-0005-0000-0000-0000DE2A0000}"/>
    <cellStyle name="Обычный 17 2 2" xfId="10972" xr:uid="{00000000-0005-0000-0000-0000DF2A0000}"/>
    <cellStyle name="Обычный 17 3" xfId="10973" xr:uid="{00000000-0005-0000-0000-0000E02A0000}"/>
    <cellStyle name="Обычный 17 4" xfId="32474" xr:uid="{00000000-0005-0000-0000-0000E12A0000}"/>
    <cellStyle name="Обычный 17_724" xfId="10974" xr:uid="{00000000-0005-0000-0000-0000E22A0000}"/>
    <cellStyle name="Обычный 170" xfId="10975" xr:uid="{00000000-0005-0000-0000-0000E32A0000}"/>
    <cellStyle name="Обычный 170 2" xfId="10976" xr:uid="{00000000-0005-0000-0000-0000E42A0000}"/>
    <cellStyle name="Обычный 171" xfId="10977" xr:uid="{00000000-0005-0000-0000-0000E52A0000}"/>
    <cellStyle name="Обычный 171 2" xfId="10978" xr:uid="{00000000-0005-0000-0000-0000E62A0000}"/>
    <cellStyle name="Обычный 171 2 2" xfId="10979" xr:uid="{00000000-0005-0000-0000-0000E72A0000}"/>
    <cellStyle name="Обычный 171 2 2 2" xfId="10980" xr:uid="{00000000-0005-0000-0000-0000E82A0000}"/>
    <cellStyle name="Обычный 171 2 2 2 2" xfId="10981" xr:uid="{00000000-0005-0000-0000-0000E92A0000}"/>
    <cellStyle name="Обычный 171 2 2 3" xfId="10982" xr:uid="{00000000-0005-0000-0000-0000EA2A0000}"/>
    <cellStyle name="Обычный 171 2 3" xfId="10983" xr:uid="{00000000-0005-0000-0000-0000EB2A0000}"/>
    <cellStyle name="Обычный 171 2 3 2" xfId="10984" xr:uid="{00000000-0005-0000-0000-0000EC2A0000}"/>
    <cellStyle name="Обычный 171 2 3 2 2" xfId="10985" xr:uid="{00000000-0005-0000-0000-0000ED2A0000}"/>
    <cellStyle name="Обычный 171 2 3 3" xfId="10986" xr:uid="{00000000-0005-0000-0000-0000EE2A0000}"/>
    <cellStyle name="Обычный 171 2 4" xfId="10987" xr:uid="{00000000-0005-0000-0000-0000EF2A0000}"/>
    <cellStyle name="Обычный 171 2 4 2" xfId="10988" xr:uid="{00000000-0005-0000-0000-0000F02A0000}"/>
    <cellStyle name="Обычный 171 2 5" xfId="10989" xr:uid="{00000000-0005-0000-0000-0000F12A0000}"/>
    <cellStyle name="Обычный 171 3" xfId="10990" xr:uid="{00000000-0005-0000-0000-0000F22A0000}"/>
    <cellStyle name="Обычный 171 3 2" xfId="10991" xr:uid="{00000000-0005-0000-0000-0000F32A0000}"/>
    <cellStyle name="Обычный 171 3 2 2" xfId="10992" xr:uid="{00000000-0005-0000-0000-0000F42A0000}"/>
    <cellStyle name="Обычный 171 3 3" xfId="10993" xr:uid="{00000000-0005-0000-0000-0000F52A0000}"/>
    <cellStyle name="Обычный 171 4" xfId="10994" xr:uid="{00000000-0005-0000-0000-0000F62A0000}"/>
    <cellStyle name="Обычный 171 4 2" xfId="10995" xr:uid="{00000000-0005-0000-0000-0000F72A0000}"/>
    <cellStyle name="Обычный 171 4 2 2" xfId="10996" xr:uid="{00000000-0005-0000-0000-0000F82A0000}"/>
    <cellStyle name="Обычный 171 4 3" xfId="10997" xr:uid="{00000000-0005-0000-0000-0000F92A0000}"/>
    <cellStyle name="Обычный 171 5" xfId="10998" xr:uid="{00000000-0005-0000-0000-0000FA2A0000}"/>
    <cellStyle name="Обычный 171 5 2" xfId="10999" xr:uid="{00000000-0005-0000-0000-0000FB2A0000}"/>
    <cellStyle name="Обычный 171 6" xfId="11000" xr:uid="{00000000-0005-0000-0000-0000FC2A0000}"/>
    <cellStyle name="Обычный 172" xfId="11001" xr:uid="{00000000-0005-0000-0000-0000FD2A0000}"/>
    <cellStyle name="Обычный 172 2" xfId="11002" xr:uid="{00000000-0005-0000-0000-0000FE2A0000}"/>
    <cellStyle name="Обычный 172 2 2" xfId="11003" xr:uid="{00000000-0005-0000-0000-0000FF2A0000}"/>
    <cellStyle name="Обычный 172 2 2 2" xfId="11004" xr:uid="{00000000-0005-0000-0000-0000002B0000}"/>
    <cellStyle name="Обычный 172 2 2 2 2" xfId="11005" xr:uid="{00000000-0005-0000-0000-0000012B0000}"/>
    <cellStyle name="Обычный 172 2 2 3" xfId="11006" xr:uid="{00000000-0005-0000-0000-0000022B0000}"/>
    <cellStyle name="Обычный 172 2 3" xfId="11007" xr:uid="{00000000-0005-0000-0000-0000032B0000}"/>
    <cellStyle name="Обычный 172 2 3 2" xfId="11008" xr:uid="{00000000-0005-0000-0000-0000042B0000}"/>
    <cellStyle name="Обычный 172 2 3 2 2" xfId="11009" xr:uid="{00000000-0005-0000-0000-0000052B0000}"/>
    <cellStyle name="Обычный 172 2 3 3" xfId="11010" xr:uid="{00000000-0005-0000-0000-0000062B0000}"/>
    <cellStyle name="Обычный 172 2 4" xfId="11011" xr:uid="{00000000-0005-0000-0000-0000072B0000}"/>
    <cellStyle name="Обычный 172 2 4 2" xfId="11012" xr:uid="{00000000-0005-0000-0000-0000082B0000}"/>
    <cellStyle name="Обычный 172 2 5" xfId="11013" xr:uid="{00000000-0005-0000-0000-0000092B0000}"/>
    <cellStyle name="Обычный 172 3" xfId="11014" xr:uid="{00000000-0005-0000-0000-00000A2B0000}"/>
    <cellStyle name="Обычный 172 3 2" xfId="11015" xr:uid="{00000000-0005-0000-0000-00000B2B0000}"/>
    <cellStyle name="Обычный 172 3 2 2" xfId="11016" xr:uid="{00000000-0005-0000-0000-00000C2B0000}"/>
    <cellStyle name="Обычный 172 3 3" xfId="11017" xr:uid="{00000000-0005-0000-0000-00000D2B0000}"/>
    <cellStyle name="Обычный 172 4" xfId="11018" xr:uid="{00000000-0005-0000-0000-00000E2B0000}"/>
    <cellStyle name="Обычный 172 4 2" xfId="11019" xr:uid="{00000000-0005-0000-0000-00000F2B0000}"/>
    <cellStyle name="Обычный 172 4 2 2" xfId="11020" xr:uid="{00000000-0005-0000-0000-0000102B0000}"/>
    <cellStyle name="Обычный 172 4 3" xfId="11021" xr:uid="{00000000-0005-0000-0000-0000112B0000}"/>
    <cellStyle name="Обычный 172 5" xfId="11022" xr:uid="{00000000-0005-0000-0000-0000122B0000}"/>
    <cellStyle name="Обычный 172 5 2" xfId="11023" xr:uid="{00000000-0005-0000-0000-0000132B0000}"/>
    <cellStyle name="Обычный 172 6" xfId="11024" xr:uid="{00000000-0005-0000-0000-0000142B0000}"/>
    <cellStyle name="Обычный 173" xfId="11025" xr:uid="{00000000-0005-0000-0000-0000152B0000}"/>
    <cellStyle name="Обычный 173 2" xfId="11026" xr:uid="{00000000-0005-0000-0000-0000162B0000}"/>
    <cellStyle name="Обычный 173 2 2" xfId="11027" xr:uid="{00000000-0005-0000-0000-0000172B0000}"/>
    <cellStyle name="Обычный 173 2 2 2" xfId="11028" xr:uid="{00000000-0005-0000-0000-0000182B0000}"/>
    <cellStyle name="Обычный 173 2 2 2 2" xfId="11029" xr:uid="{00000000-0005-0000-0000-0000192B0000}"/>
    <cellStyle name="Обычный 173 2 2 3" xfId="11030" xr:uid="{00000000-0005-0000-0000-00001A2B0000}"/>
    <cellStyle name="Обычный 173 2 3" xfId="11031" xr:uid="{00000000-0005-0000-0000-00001B2B0000}"/>
    <cellStyle name="Обычный 173 2 3 2" xfId="11032" xr:uid="{00000000-0005-0000-0000-00001C2B0000}"/>
    <cellStyle name="Обычный 173 2 3 2 2" xfId="11033" xr:uid="{00000000-0005-0000-0000-00001D2B0000}"/>
    <cellStyle name="Обычный 173 2 3 3" xfId="11034" xr:uid="{00000000-0005-0000-0000-00001E2B0000}"/>
    <cellStyle name="Обычный 173 2 4" xfId="11035" xr:uid="{00000000-0005-0000-0000-00001F2B0000}"/>
    <cellStyle name="Обычный 173 2 4 2" xfId="11036" xr:uid="{00000000-0005-0000-0000-0000202B0000}"/>
    <cellStyle name="Обычный 173 2 5" xfId="11037" xr:uid="{00000000-0005-0000-0000-0000212B0000}"/>
    <cellStyle name="Обычный 173 3" xfId="11038" xr:uid="{00000000-0005-0000-0000-0000222B0000}"/>
    <cellStyle name="Обычный 173 3 2" xfId="11039" xr:uid="{00000000-0005-0000-0000-0000232B0000}"/>
    <cellStyle name="Обычный 173 3 2 2" xfId="11040" xr:uid="{00000000-0005-0000-0000-0000242B0000}"/>
    <cellStyle name="Обычный 173 3 3" xfId="11041" xr:uid="{00000000-0005-0000-0000-0000252B0000}"/>
    <cellStyle name="Обычный 173 4" xfId="11042" xr:uid="{00000000-0005-0000-0000-0000262B0000}"/>
    <cellStyle name="Обычный 173 4 2" xfId="11043" xr:uid="{00000000-0005-0000-0000-0000272B0000}"/>
    <cellStyle name="Обычный 173 4 2 2" xfId="11044" xr:uid="{00000000-0005-0000-0000-0000282B0000}"/>
    <cellStyle name="Обычный 173 4 3" xfId="11045" xr:uid="{00000000-0005-0000-0000-0000292B0000}"/>
    <cellStyle name="Обычный 173 5" xfId="11046" xr:uid="{00000000-0005-0000-0000-00002A2B0000}"/>
    <cellStyle name="Обычный 173 5 2" xfId="11047" xr:uid="{00000000-0005-0000-0000-00002B2B0000}"/>
    <cellStyle name="Обычный 173 6" xfId="11048" xr:uid="{00000000-0005-0000-0000-00002C2B0000}"/>
    <cellStyle name="Обычный 174" xfId="11049" xr:uid="{00000000-0005-0000-0000-00002D2B0000}"/>
    <cellStyle name="Обычный 174 2" xfId="11050" xr:uid="{00000000-0005-0000-0000-00002E2B0000}"/>
    <cellStyle name="Обычный 175" xfId="11051" xr:uid="{00000000-0005-0000-0000-00002F2B0000}"/>
    <cellStyle name="Обычный 175 2" xfId="11052" xr:uid="{00000000-0005-0000-0000-0000302B0000}"/>
    <cellStyle name="Обычный 175 2 2" xfId="11053" xr:uid="{00000000-0005-0000-0000-0000312B0000}"/>
    <cellStyle name="Обычный 175 2 2 2" xfId="11054" xr:uid="{00000000-0005-0000-0000-0000322B0000}"/>
    <cellStyle name="Обычный 175 2 2 2 2" xfId="11055" xr:uid="{00000000-0005-0000-0000-0000332B0000}"/>
    <cellStyle name="Обычный 175 2 2 3" xfId="11056" xr:uid="{00000000-0005-0000-0000-0000342B0000}"/>
    <cellStyle name="Обычный 175 2 3" xfId="11057" xr:uid="{00000000-0005-0000-0000-0000352B0000}"/>
    <cellStyle name="Обычный 175 2 3 2" xfId="11058" xr:uid="{00000000-0005-0000-0000-0000362B0000}"/>
    <cellStyle name="Обычный 175 2 3 2 2" xfId="11059" xr:uid="{00000000-0005-0000-0000-0000372B0000}"/>
    <cellStyle name="Обычный 175 2 3 3" xfId="11060" xr:uid="{00000000-0005-0000-0000-0000382B0000}"/>
    <cellStyle name="Обычный 175 2 4" xfId="11061" xr:uid="{00000000-0005-0000-0000-0000392B0000}"/>
    <cellStyle name="Обычный 175 2 4 2" xfId="11062" xr:uid="{00000000-0005-0000-0000-00003A2B0000}"/>
    <cellStyle name="Обычный 175 2 5" xfId="11063" xr:uid="{00000000-0005-0000-0000-00003B2B0000}"/>
    <cellStyle name="Обычный 175 3" xfId="11064" xr:uid="{00000000-0005-0000-0000-00003C2B0000}"/>
    <cellStyle name="Обычный 175 3 2" xfId="11065" xr:uid="{00000000-0005-0000-0000-00003D2B0000}"/>
    <cellStyle name="Обычный 175 3 2 2" xfId="11066" xr:uid="{00000000-0005-0000-0000-00003E2B0000}"/>
    <cellStyle name="Обычный 175 3 3" xfId="11067" xr:uid="{00000000-0005-0000-0000-00003F2B0000}"/>
    <cellStyle name="Обычный 175 4" xfId="11068" xr:uid="{00000000-0005-0000-0000-0000402B0000}"/>
    <cellStyle name="Обычный 175 4 2" xfId="11069" xr:uid="{00000000-0005-0000-0000-0000412B0000}"/>
    <cellStyle name="Обычный 175 4 2 2" xfId="11070" xr:uid="{00000000-0005-0000-0000-0000422B0000}"/>
    <cellStyle name="Обычный 175 4 3" xfId="11071" xr:uid="{00000000-0005-0000-0000-0000432B0000}"/>
    <cellStyle name="Обычный 175 5" xfId="11072" xr:uid="{00000000-0005-0000-0000-0000442B0000}"/>
    <cellStyle name="Обычный 175 5 2" xfId="11073" xr:uid="{00000000-0005-0000-0000-0000452B0000}"/>
    <cellStyle name="Обычный 175 6" xfId="11074" xr:uid="{00000000-0005-0000-0000-0000462B0000}"/>
    <cellStyle name="Обычный 176" xfId="11075" xr:uid="{00000000-0005-0000-0000-0000472B0000}"/>
    <cellStyle name="Обычный 176 2" xfId="11076" xr:uid="{00000000-0005-0000-0000-0000482B0000}"/>
    <cellStyle name="Обычный 177" xfId="11077" xr:uid="{00000000-0005-0000-0000-0000492B0000}"/>
    <cellStyle name="Обычный 177 2" xfId="11078" xr:uid="{00000000-0005-0000-0000-00004A2B0000}"/>
    <cellStyle name="Обычный 177 2 2" xfId="11079" xr:uid="{00000000-0005-0000-0000-00004B2B0000}"/>
    <cellStyle name="Обычный 177 2 2 2" xfId="11080" xr:uid="{00000000-0005-0000-0000-00004C2B0000}"/>
    <cellStyle name="Обычный 177 2 2 2 2" xfId="11081" xr:uid="{00000000-0005-0000-0000-00004D2B0000}"/>
    <cellStyle name="Обычный 177 2 2 3" xfId="11082" xr:uid="{00000000-0005-0000-0000-00004E2B0000}"/>
    <cellStyle name="Обычный 177 2 3" xfId="11083" xr:uid="{00000000-0005-0000-0000-00004F2B0000}"/>
    <cellStyle name="Обычный 177 2 3 2" xfId="11084" xr:uid="{00000000-0005-0000-0000-0000502B0000}"/>
    <cellStyle name="Обычный 177 2 3 2 2" xfId="11085" xr:uid="{00000000-0005-0000-0000-0000512B0000}"/>
    <cellStyle name="Обычный 177 2 3 3" xfId="11086" xr:uid="{00000000-0005-0000-0000-0000522B0000}"/>
    <cellStyle name="Обычный 177 2 4" xfId="11087" xr:uid="{00000000-0005-0000-0000-0000532B0000}"/>
    <cellStyle name="Обычный 177 2 4 2" xfId="11088" xr:uid="{00000000-0005-0000-0000-0000542B0000}"/>
    <cellStyle name="Обычный 177 2 5" xfId="11089" xr:uid="{00000000-0005-0000-0000-0000552B0000}"/>
    <cellStyle name="Обычный 177 3" xfId="11090" xr:uid="{00000000-0005-0000-0000-0000562B0000}"/>
    <cellStyle name="Обычный 177 3 2" xfId="11091" xr:uid="{00000000-0005-0000-0000-0000572B0000}"/>
    <cellStyle name="Обычный 177 3 2 2" xfId="11092" xr:uid="{00000000-0005-0000-0000-0000582B0000}"/>
    <cellStyle name="Обычный 177 3 3" xfId="11093" xr:uid="{00000000-0005-0000-0000-0000592B0000}"/>
    <cellStyle name="Обычный 177 4" xfId="11094" xr:uid="{00000000-0005-0000-0000-00005A2B0000}"/>
    <cellStyle name="Обычный 177 4 2" xfId="11095" xr:uid="{00000000-0005-0000-0000-00005B2B0000}"/>
    <cellStyle name="Обычный 177 4 2 2" xfId="11096" xr:uid="{00000000-0005-0000-0000-00005C2B0000}"/>
    <cellStyle name="Обычный 177 4 3" xfId="11097" xr:uid="{00000000-0005-0000-0000-00005D2B0000}"/>
    <cellStyle name="Обычный 177 5" xfId="11098" xr:uid="{00000000-0005-0000-0000-00005E2B0000}"/>
    <cellStyle name="Обычный 177 5 2" xfId="11099" xr:uid="{00000000-0005-0000-0000-00005F2B0000}"/>
    <cellStyle name="Обычный 177 6" xfId="11100" xr:uid="{00000000-0005-0000-0000-0000602B0000}"/>
    <cellStyle name="Обычный 178" xfId="11101" xr:uid="{00000000-0005-0000-0000-0000612B0000}"/>
    <cellStyle name="Обычный 178 2" xfId="11102" xr:uid="{00000000-0005-0000-0000-0000622B0000}"/>
    <cellStyle name="Обычный 179" xfId="11103" xr:uid="{00000000-0005-0000-0000-0000632B0000}"/>
    <cellStyle name="Обычный 179 2" xfId="11104" xr:uid="{00000000-0005-0000-0000-0000642B0000}"/>
    <cellStyle name="Обычный 179 2 2" xfId="11105" xr:uid="{00000000-0005-0000-0000-0000652B0000}"/>
    <cellStyle name="Обычный 179 2 2 2" xfId="11106" xr:uid="{00000000-0005-0000-0000-0000662B0000}"/>
    <cellStyle name="Обычный 179 2 2 2 2" xfId="11107" xr:uid="{00000000-0005-0000-0000-0000672B0000}"/>
    <cellStyle name="Обычный 179 2 2 3" xfId="11108" xr:uid="{00000000-0005-0000-0000-0000682B0000}"/>
    <cellStyle name="Обычный 179 2 3" xfId="11109" xr:uid="{00000000-0005-0000-0000-0000692B0000}"/>
    <cellStyle name="Обычный 179 2 3 2" xfId="11110" xr:uid="{00000000-0005-0000-0000-00006A2B0000}"/>
    <cellStyle name="Обычный 179 2 3 2 2" xfId="11111" xr:uid="{00000000-0005-0000-0000-00006B2B0000}"/>
    <cellStyle name="Обычный 179 2 3 3" xfId="11112" xr:uid="{00000000-0005-0000-0000-00006C2B0000}"/>
    <cellStyle name="Обычный 179 2 4" xfId="11113" xr:uid="{00000000-0005-0000-0000-00006D2B0000}"/>
    <cellStyle name="Обычный 179 2 4 2" xfId="11114" xr:uid="{00000000-0005-0000-0000-00006E2B0000}"/>
    <cellStyle name="Обычный 179 2 5" xfId="11115" xr:uid="{00000000-0005-0000-0000-00006F2B0000}"/>
    <cellStyle name="Обычный 179 3" xfId="11116" xr:uid="{00000000-0005-0000-0000-0000702B0000}"/>
    <cellStyle name="Обычный 179 3 2" xfId="11117" xr:uid="{00000000-0005-0000-0000-0000712B0000}"/>
    <cellStyle name="Обычный 179 3 2 2" xfId="11118" xr:uid="{00000000-0005-0000-0000-0000722B0000}"/>
    <cellStyle name="Обычный 179 3 3" xfId="11119" xr:uid="{00000000-0005-0000-0000-0000732B0000}"/>
    <cellStyle name="Обычный 179 4" xfId="11120" xr:uid="{00000000-0005-0000-0000-0000742B0000}"/>
    <cellStyle name="Обычный 179 4 2" xfId="11121" xr:uid="{00000000-0005-0000-0000-0000752B0000}"/>
    <cellStyle name="Обычный 179 4 2 2" xfId="11122" xr:uid="{00000000-0005-0000-0000-0000762B0000}"/>
    <cellStyle name="Обычный 179 4 3" xfId="11123" xr:uid="{00000000-0005-0000-0000-0000772B0000}"/>
    <cellStyle name="Обычный 179 5" xfId="11124" xr:uid="{00000000-0005-0000-0000-0000782B0000}"/>
    <cellStyle name="Обычный 179 5 2" xfId="11125" xr:uid="{00000000-0005-0000-0000-0000792B0000}"/>
    <cellStyle name="Обычный 179 6" xfId="11126" xr:uid="{00000000-0005-0000-0000-00007A2B0000}"/>
    <cellStyle name="Обычный 18" xfId="11127" xr:uid="{00000000-0005-0000-0000-00007B2B0000}"/>
    <cellStyle name="Обычный 18 2" xfId="11128" xr:uid="{00000000-0005-0000-0000-00007C2B0000}"/>
    <cellStyle name="Обычный 18 2 2" xfId="11129" xr:uid="{00000000-0005-0000-0000-00007D2B0000}"/>
    <cellStyle name="Обычный 18 3" xfId="11130" xr:uid="{00000000-0005-0000-0000-00007E2B0000}"/>
    <cellStyle name="Обычный 18 4" xfId="32480" xr:uid="{00000000-0005-0000-0000-00007F2B0000}"/>
    <cellStyle name="Обычный 18_724" xfId="11131" xr:uid="{00000000-0005-0000-0000-0000802B0000}"/>
    <cellStyle name="Обычный 180" xfId="11132" xr:uid="{00000000-0005-0000-0000-0000812B0000}"/>
    <cellStyle name="Обычный 180 2" xfId="11133" xr:uid="{00000000-0005-0000-0000-0000822B0000}"/>
    <cellStyle name="Обычный 181" xfId="11134" xr:uid="{00000000-0005-0000-0000-0000832B0000}"/>
    <cellStyle name="Обычный 181 2" xfId="11135" xr:uid="{00000000-0005-0000-0000-0000842B0000}"/>
    <cellStyle name="Обычный 181 2 2" xfId="11136" xr:uid="{00000000-0005-0000-0000-0000852B0000}"/>
    <cellStyle name="Обычный 181 2 2 2" xfId="11137" xr:uid="{00000000-0005-0000-0000-0000862B0000}"/>
    <cellStyle name="Обычный 181 2 2 2 2" xfId="11138" xr:uid="{00000000-0005-0000-0000-0000872B0000}"/>
    <cellStyle name="Обычный 181 2 2 3" xfId="11139" xr:uid="{00000000-0005-0000-0000-0000882B0000}"/>
    <cellStyle name="Обычный 181 2 3" xfId="11140" xr:uid="{00000000-0005-0000-0000-0000892B0000}"/>
    <cellStyle name="Обычный 181 2 3 2" xfId="11141" xr:uid="{00000000-0005-0000-0000-00008A2B0000}"/>
    <cellStyle name="Обычный 181 2 3 2 2" xfId="11142" xr:uid="{00000000-0005-0000-0000-00008B2B0000}"/>
    <cellStyle name="Обычный 181 2 3 3" xfId="11143" xr:uid="{00000000-0005-0000-0000-00008C2B0000}"/>
    <cellStyle name="Обычный 181 2 4" xfId="11144" xr:uid="{00000000-0005-0000-0000-00008D2B0000}"/>
    <cellStyle name="Обычный 181 2 4 2" xfId="11145" xr:uid="{00000000-0005-0000-0000-00008E2B0000}"/>
    <cellStyle name="Обычный 181 2 5" xfId="11146" xr:uid="{00000000-0005-0000-0000-00008F2B0000}"/>
    <cellStyle name="Обычный 181 3" xfId="11147" xr:uid="{00000000-0005-0000-0000-0000902B0000}"/>
    <cellStyle name="Обычный 181 3 2" xfId="11148" xr:uid="{00000000-0005-0000-0000-0000912B0000}"/>
    <cellStyle name="Обычный 181 3 2 2" xfId="11149" xr:uid="{00000000-0005-0000-0000-0000922B0000}"/>
    <cellStyle name="Обычный 181 3 3" xfId="11150" xr:uid="{00000000-0005-0000-0000-0000932B0000}"/>
    <cellStyle name="Обычный 181 4" xfId="11151" xr:uid="{00000000-0005-0000-0000-0000942B0000}"/>
    <cellStyle name="Обычный 181 4 2" xfId="11152" xr:uid="{00000000-0005-0000-0000-0000952B0000}"/>
    <cellStyle name="Обычный 181 4 2 2" xfId="11153" xr:uid="{00000000-0005-0000-0000-0000962B0000}"/>
    <cellStyle name="Обычный 181 4 3" xfId="11154" xr:uid="{00000000-0005-0000-0000-0000972B0000}"/>
    <cellStyle name="Обычный 181 5" xfId="11155" xr:uid="{00000000-0005-0000-0000-0000982B0000}"/>
    <cellStyle name="Обычный 181 5 2" xfId="11156" xr:uid="{00000000-0005-0000-0000-0000992B0000}"/>
    <cellStyle name="Обычный 181 6" xfId="11157" xr:uid="{00000000-0005-0000-0000-00009A2B0000}"/>
    <cellStyle name="Обычный 182" xfId="11158" xr:uid="{00000000-0005-0000-0000-00009B2B0000}"/>
    <cellStyle name="Обычный 182 2" xfId="11159" xr:uid="{00000000-0005-0000-0000-00009C2B0000}"/>
    <cellStyle name="Обычный 183" xfId="11160" xr:uid="{00000000-0005-0000-0000-00009D2B0000}"/>
    <cellStyle name="Обычный 183 2" xfId="11161" xr:uid="{00000000-0005-0000-0000-00009E2B0000}"/>
    <cellStyle name="Обычный 183 2 2" xfId="11162" xr:uid="{00000000-0005-0000-0000-00009F2B0000}"/>
    <cellStyle name="Обычный 183 2 2 2" xfId="11163" xr:uid="{00000000-0005-0000-0000-0000A02B0000}"/>
    <cellStyle name="Обычный 183 2 2 2 2" xfId="11164" xr:uid="{00000000-0005-0000-0000-0000A12B0000}"/>
    <cellStyle name="Обычный 183 2 2 3" xfId="11165" xr:uid="{00000000-0005-0000-0000-0000A22B0000}"/>
    <cellStyle name="Обычный 183 2 3" xfId="11166" xr:uid="{00000000-0005-0000-0000-0000A32B0000}"/>
    <cellStyle name="Обычный 183 2 3 2" xfId="11167" xr:uid="{00000000-0005-0000-0000-0000A42B0000}"/>
    <cellStyle name="Обычный 183 2 3 2 2" xfId="11168" xr:uid="{00000000-0005-0000-0000-0000A52B0000}"/>
    <cellStyle name="Обычный 183 2 3 3" xfId="11169" xr:uid="{00000000-0005-0000-0000-0000A62B0000}"/>
    <cellStyle name="Обычный 183 2 4" xfId="11170" xr:uid="{00000000-0005-0000-0000-0000A72B0000}"/>
    <cellStyle name="Обычный 183 2 4 2" xfId="11171" xr:uid="{00000000-0005-0000-0000-0000A82B0000}"/>
    <cellStyle name="Обычный 183 2 5" xfId="11172" xr:uid="{00000000-0005-0000-0000-0000A92B0000}"/>
    <cellStyle name="Обычный 183 3" xfId="11173" xr:uid="{00000000-0005-0000-0000-0000AA2B0000}"/>
    <cellStyle name="Обычный 183 3 2" xfId="11174" xr:uid="{00000000-0005-0000-0000-0000AB2B0000}"/>
    <cellStyle name="Обычный 183 3 2 2" xfId="11175" xr:uid="{00000000-0005-0000-0000-0000AC2B0000}"/>
    <cellStyle name="Обычный 183 3 3" xfId="11176" xr:uid="{00000000-0005-0000-0000-0000AD2B0000}"/>
    <cellStyle name="Обычный 183 4" xfId="11177" xr:uid="{00000000-0005-0000-0000-0000AE2B0000}"/>
    <cellStyle name="Обычный 183 4 2" xfId="11178" xr:uid="{00000000-0005-0000-0000-0000AF2B0000}"/>
    <cellStyle name="Обычный 183 4 2 2" xfId="11179" xr:uid="{00000000-0005-0000-0000-0000B02B0000}"/>
    <cellStyle name="Обычный 183 4 3" xfId="11180" xr:uid="{00000000-0005-0000-0000-0000B12B0000}"/>
    <cellStyle name="Обычный 183 5" xfId="11181" xr:uid="{00000000-0005-0000-0000-0000B22B0000}"/>
    <cellStyle name="Обычный 183 5 2" xfId="11182" xr:uid="{00000000-0005-0000-0000-0000B32B0000}"/>
    <cellStyle name="Обычный 183 6" xfId="11183" xr:uid="{00000000-0005-0000-0000-0000B42B0000}"/>
    <cellStyle name="Обычный 184" xfId="11184" xr:uid="{00000000-0005-0000-0000-0000B52B0000}"/>
    <cellStyle name="Обычный 184 2" xfId="11185" xr:uid="{00000000-0005-0000-0000-0000B62B0000}"/>
    <cellStyle name="Обычный 184 2 2" xfId="11186" xr:uid="{00000000-0005-0000-0000-0000B72B0000}"/>
    <cellStyle name="Обычный 184 2 2 2" xfId="11187" xr:uid="{00000000-0005-0000-0000-0000B82B0000}"/>
    <cellStyle name="Обычный 184 2 2 2 2" xfId="11188" xr:uid="{00000000-0005-0000-0000-0000B92B0000}"/>
    <cellStyle name="Обычный 184 2 2 3" xfId="11189" xr:uid="{00000000-0005-0000-0000-0000BA2B0000}"/>
    <cellStyle name="Обычный 184 2 3" xfId="11190" xr:uid="{00000000-0005-0000-0000-0000BB2B0000}"/>
    <cellStyle name="Обычный 184 2 3 2" xfId="11191" xr:uid="{00000000-0005-0000-0000-0000BC2B0000}"/>
    <cellStyle name="Обычный 184 2 3 2 2" xfId="11192" xr:uid="{00000000-0005-0000-0000-0000BD2B0000}"/>
    <cellStyle name="Обычный 184 2 3 3" xfId="11193" xr:uid="{00000000-0005-0000-0000-0000BE2B0000}"/>
    <cellStyle name="Обычный 184 2 4" xfId="11194" xr:uid="{00000000-0005-0000-0000-0000BF2B0000}"/>
    <cellStyle name="Обычный 184 2 4 2" xfId="11195" xr:uid="{00000000-0005-0000-0000-0000C02B0000}"/>
    <cellStyle name="Обычный 184 2 5" xfId="11196" xr:uid="{00000000-0005-0000-0000-0000C12B0000}"/>
    <cellStyle name="Обычный 184 3" xfId="11197" xr:uid="{00000000-0005-0000-0000-0000C22B0000}"/>
    <cellStyle name="Обычный 184 3 2" xfId="11198" xr:uid="{00000000-0005-0000-0000-0000C32B0000}"/>
    <cellStyle name="Обычный 184 3 2 2" xfId="11199" xr:uid="{00000000-0005-0000-0000-0000C42B0000}"/>
    <cellStyle name="Обычный 184 3 3" xfId="11200" xr:uid="{00000000-0005-0000-0000-0000C52B0000}"/>
    <cellStyle name="Обычный 184 4" xfId="11201" xr:uid="{00000000-0005-0000-0000-0000C62B0000}"/>
    <cellStyle name="Обычный 184 4 2" xfId="11202" xr:uid="{00000000-0005-0000-0000-0000C72B0000}"/>
    <cellStyle name="Обычный 184 4 2 2" xfId="11203" xr:uid="{00000000-0005-0000-0000-0000C82B0000}"/>
    <cellStyle name="Обычный 184 4 3" xfId="11204" xr:uid="{00000000-0005-0000-0000-0000C92B0000}"/>
    <cellStyle name="Обычный 184 5" xfId="11205" xr:uid="{00000000-0005-0000-0000-0000CA2B0000}"/>
    <cellStyle name="Обычный 184 5 2" xfId="11206" xr:uid="{00000000-0005-0000-0000-0000CB2B0000}"/>
    <cellStyle name="Обычный 184 6" xfId="11207" xr:uid="{00000000-0005-0000-0000-0000CC2B0000}"/>
    <cellStyle name="Обычный 185" xfId="11208" xr:uid="{00000000-0005-0000-0000-0000CD2B0000}"/>
    <cellStyle name="Обычный 185 2" xfId="11209" xr:uid="{00000000-0005-0000-0000-0000CE2B0000}"/>
    <cellStyle name="Обычный 185 2 2" xfId="11210" xr:uid="{00000000-0005-0000-0000-0000CF2B0000}"/>
    <cellStyle name="Обычный 185 2 2 2" xfId="11211" xr:uid="{00000000-0005-0000-0000-0000D02B0000}"/>
    <cellStyle name="Обычный 185 2 2 2 2" xfId="11212" xr:uid="{00000000-0005-0000-0000-0000D12B0000}"/>
    <cellStyle name="Обычный 185 2 2 3" xfId="11213" xr:uid="{00000000-0005-0000-0000-0000D22B0000}"/>
    <cellStyle name="Обычный 185 2 3" xfId="11214" xr:uid="{00000000-0005-0000-0000-0000D32B0000}"/>
    <cellStyle name="Обычный 185 2 3 2" xfId="11215" xr:uid="{00000000-0005-0000-0000-0000D42B0000}"/>
    <cellStyle name="Обычный 185 2 3 2 2" xfId="11216" xr:uid="{00000000-0005-0000-0000-0000D52B0000}"/>
    <cellStyle name="Обычный 185 2 3 3" xfId="11217" xr:uid="{00000000-0005-0000-0000-0000D62B0000}"/>
    <cellStyle name="Обычный 185 2 4" xfId="11218" xr:uid="{00000000-0005-0000-0000-0000D72B0000}"/>
    <cellStyle name="Обычный 185 2 4 2" xfId="11219" xr:uid="{00000000-0005-0000-0000-0000D82B0000}"/>
    <cellStyle name="Обычный 185 2 5" xfId="11220" xr:uid="{00000000-0005-0000-0000-0000D92B0000}"/>
    <cellStyle name="Обычный 185 3" xfId="11221" xr:uid="{00000000-0005-0000-0000-0000DA2B0000}"/>
    <cellStyle name="Обычный 185 3 2" xfId="11222" xr:uid="{00000000-0005-0000-0000-0000DB2B0000}"/>
    <cellStyle name="Обычный 185 3 2 2" xfId="11223" xr:uid="{00000000-0005-0000-0000-0000DC2B0000}"/>
    <cellStyle name="Обычный 185 3 3" xfId="11224" xr:uid="{00000000-0005-0000-0000-0000DD2B0000}"/>
    <cellStyle name="Обычный 185 4" xfId="11225" xr:uid="{00000000-0005-0000-0000-0000DE2B0000}"/>
    <cellStyle name="Обычный 185 4 2" xfId="11226" xr:uid="{00000000-0005-0000-0000-0000DF2B0000}"/>
    <cellStyle name="Обычный 185 4 2 2" xfId="11227" xr:uid="{00000000-0005-0000-0000-0000E02B0000}"/>
    <cellStyle name="Обычный 185 4 3" xfId="11228" xr:uid="{00000000-0005-0000-0000-0000E12B0000}"/>
    <cellStyle name="Обычный 185 5" xfId="11229" xr:uid="{00000000-0005-0000-0000-0000E22B0000}"/>
    <cellStyle name="Обычный 185 5 2" xfId="11230" xr:uid="{00000000-0005-0000-0000-0000E32B0000}"/>
    <cellStyle name="Обычный 185 6" xfId="11231" xr:uid="{00000000-0005-0000-0000-0000E42B0000}"/>
    <cellStyle name="Обычный 186" xfId="11232" xr:uid="{00000000-0005-0000-0000-0000E52B0000}"/>
    <cellStyle name="Обычный 186 2" xfId="11233" xr:uid="{00000000-0005-0000-0000-0000E62B0000}"/>
    <cellStyle name="Обычный 186 2 2" xfId="11234" xr:uid="{00000000-0005-0000-0000-0000E72B0000}"/>
    <cellStyle name="Обычный 186 2 2 2" xfId="11235" xr:uid="{00000000-0005-0000-0000-0000E82B0000}"/>
    <cellStyle name="Обычный 186 2 2 2 2" xfId="11236" xr:uid="{00000000-0005-0000-0000-0000E92B0000}"/>
    <cellStyle name="Обычный 186 2 2 3" xfId="11237" xr:uid="{00000000-0005-0000-0000-0000EA2B0000}"/>
    <cellStyle name="Обычный 186 2 3" xfId="11238" xr:uid="{00000000-0005-0000-0000-0000EB2B0000}"/>
    <cellStyle name="Обычный 186 2 3 2" xfId="11239" xr:uid="{00000000-0005-0000-0000-0000EC2B0000}"/>
    <cellStyle name="Обычный 186 2 3 2 2" xfId="11240" xr:uid="{00000000-0005-0000-0000-0000ED2B0000}"/>
    <cellStyle name="Обычный 186 2 3 3" xfId="11241" xr:uid="{00000000-0005-0000-0000-0000EE2B0000}"/>
    <cellStyle name="Обычный 186 2 4" xfId="11242" xr:uid="{00000000-0005-0000-0000-0000EF2B0000}"/>
    <cellStyle name="Обычный 186 2 4 2" xfId="11243" xr:uid="{00000000-0005-0000-0000-0000F02B0000}"/>
    <cellStyle name="Обычный 186 2 5" xfId="11244" xr:uid="{00000000-0005-0000-0000-0000F12B0000}"/>
    <cellStyle name="Обычный 186 3" xfId="11245" xr:uid="{00000000-0005-0000-0000-0000F22B0000}"/>
    <cellStyle name="Обычный 186 3 2" xfId="11246" xr:uid="{00000000-0005-0000-0000-0000F32B0000}"/>
    <cellStyle name="Обычный 186 3 2 2" xfId="11247" xr:uid="{00000000-0005-0000-0000-0000F42B0000}"/>
    <cellStyle name="Обычный 186 3 3" xfId="11248" xr:uid="{00000000-0005-0000-0000-0000F52B0000}"/>
    <cellStyle name="Обычный 186 4" xfId="11249" xr:uid="{00000000-0005-0000-0000-0000F62B0000}"/>
    <cellStyle name="Обычный 186 4 2" xfId="11250" xr:uid="{00000000-0005-0000-0000-0000F72B0000}"/>
    <cellStyle name="Обычный 186 4 2 2" xfId="11251" xr:uid="{00000000-0005-0000-0000-0000F82B0000}"/>
    <cellStyle name="Обычный 186 4 3" xfId="11252" xr:uid="{00000000-0005-0000-0000-0000F92B0000}"/>
    <cellStyle name="Обычный 186 5" xfId="11253" xr:uid="{00000000-0005-0000-0000-0000FA2B0000}"/>
    <cellStyle name="Обычный 186 5 2" xfId="11254" xr:uid="{00000000-0005-0000-0000-0000FB2B0000}"/>
    <cellStyle name="Обычный 186 6" xfId="11255" xr:uid="{00000000-0005-0000-0000-0000FC2B0000}"/>
    <cellStyle name="Обычный 187" xfId="11256" xr:uid="{00000000-0005-0000-0000-0000FD2B0000}"/>
    <cellStyle name="Обычный 187 2" xfId="11257" xr:uid="{00000000-0005-0000-0000-0000FE2B0000}"/>
    <cellStyle name="Обычный 187 2 2" xfId="11258" xr:uid="{00000000-0005-0000-0000-0000FF2B0000}"/>
    <cellStyle name="Обычный 187 2 2 2" xfId="11259" xr:uid="{00000000-0005-0000-0000-0000002C0000}"/>
    <cellStyle name="Обычный 187 2 2 2 2" xfId="11260" xr:uid="{00000000-0005-0000-0000-0000012C0000}"/>
    <cellStyle name="Обычный 187 2 2 3" xfId="11261" xr:uid="{00000000-0005-0000-0000-0000022C0000}"/>
    <cellStyle name="Обычный 187 2 3" xfId="11262" xr:uid="{00000000-0005-0000-0000-0000032C0000}"/>
    <cellStyle name="Обычный 187 2 3 2" xfId="11263" xr:uid="{00000000-0005-0000-0000-0000042C0000}"/>
    <cellStyle name="Обычный 187 2 3 2 2" xfId="11264" xr:uid="{00000000-0005-0000-0000-0000052C0000}"/>
    <cellStyle name="Обычный 187 2 3 3" xfId="11265" xr:uid="{00000000-0005-0000-0000-0000062C0000}"/>
    <cellStyle name="Обычный 187 2 4" xfId="11266" xr:uid="{00000000-0005-0000-0000-0000072C0000}"/>
    <cellStyle name="Обычный 187 2 4 2" xfId="11267" xr:uid="{00000000-0005-0000-0000-0000082C0000}"/>
    <cellStyle name="Обычный 187 2 5" xfId="11268" xr:uid="{00000000-0005-0000-0000-0000092C0000}"/>
    <cellStyle name="Обычный 187 3" xfId="11269" xr:uid="{00000000-0005-0000-0000-00000A2C0000}"/>
    <cellStyle name="Обычный 187 3 2" xfId="11270" xr:uid="{00000000-0005-0000-0000-00000B2C0000}"/>
    <cellStyle name="Обычный 187 3 2 2" xfId="11271" xr:uid="{00000000-0005-0000-0000-00000C2C0000}"/>
    <cellStyle name="Обычный 187 3 3" xfId="11272" xr:uid="{00000000-0005-0000-0000-00000D2C0000}"/>
    <cellStyle name="Обычный 187 4" xfId="11273" xr:uid="{00000000-0005-0000-0000-00000E2C0000}"/>
    <cellStyle name="Обычный 187 4 2" xfId="11274" xr:uid="{00000000-0005-0000-0000-00000F2C0000}"/>
    <cellStyle name="Обычный 187 4 2 2" xfId="11275" xr:uid="{00000000-0005-0000-0000-0000102C0000}"/>
    <cellStyle name="Обычный 187 4 3" xfId="11276" xr:uid="{00000000-0005-0000-0000-0000112C0000}"/>
    <cellStyle name="Обычный 187 5" xfId="11277" xr:uid="{00000000-0005-0000-0000-0000122C0000}"/>
    <cellStyle name="Обычный 187 5 2" xfId="11278" xr:uid="{00000000-0005-0000-0000-0000132C0000}"/>
    <cellStyle name="Обычный 187 6" xfId="11279" xr:uid="{00000000-0005-0000-0000-0000142C0000}"/>
    <cellStyle name="Обычный 188" xfId="11280" xr:uid="{00000000-0005-0000-0000-0000152C0000}"/>
    <cellStyle name="Обычный 188 2" xfId="11281" xr:uid="{00000000-0005-0000-0000-0000162C0000}"/>
    <cellStyle name="Обычный 188 2 2" xfId="11282" xr:uid="{00000000-0005-0000-0000-0000172C0000}"/>
    <cellStyle name="Обычный 188 2 2 2" xfId="11283" xr:uid="{00000000-0005-0000-0000-0000182C0000}"/>
    <cellStyle name="Обычный 188 2 2 2 2" xfId="11284" xr:uid="{00000000-0005-0000-0000-0000192C0000}"/>
    <cellStyle name="Обычный 188 2 2 3" xfId="11285" xr:uid="{00000000-0005-0000-0000-00001A2C0000}"/>
    <cellStyle name="Обычный 188 2 3" xfId="11286" xr:uid="{00000000-0005-0000-0000-00001B2C0000}"/>
    <cellStyle name="Обычный 188 2 3 2" xfId="11287" xr:uid="{00000000-0005-0000-0000-00001C2C0000}"/>
    <cellStyle name="Обычный 188 2 3 2 2" xfId="11288" xr:uid="{00000000-0005-0000-0000-00001D2C0000}"/>
    <cellStyle name="Обычный 188 2 3 3" xfId="11289" xr:uid="{00000000-0005-0000-0000-00001E2C0000}"/>
    <cellStyle name="Обычный 188 2 4" xfId="11290" xr:uid="{00000000-0005-0000-0000-00001F2C0000}"/>
    <cellStyle name="Обычный 188 2 4 2" xfId="11291" xr:uid="{00000000-0005-0000-0000-0000202C0000}"/>
    <cellStyle name="Обычный 188 2 5" xfId="11292" xr:uid="{00000000-0005-0000-0000-0000212C0000}"/>
    <cellStyle name="Обычный 188 3" xfId="11293" xr:uid="{00000000-0005-0000-0000-0000222C0000}"/>
    <cellStyle name="Обычный 188 3 2" xfId="11294" xr:uid="{00000000-0005-0000-0000-0000232C0000}"/>
    <cellStyle name="Обычный 188 3 2 2" xfId="11295" xr:uid="{00000000-0005-0000-0000-0000242C0000}"/>
    <cellStyle name="Обычный 188 3 3" xfId="11296" xr:uid="{00000000-0005-0000-0000-0000252C0000}"/>
    <cellStyle name="Обычный 188 4" xfId="11297" xr:uid="{00000000-0005-0000-0000-0000262C0000}"/>
    <cellStyle name="Обычный 188 4 2" xfId="11298" xr:uid="{00000000-0005-0000-0000-0000272C0000}"/>
    <cellStyle name="Обычный 188 4 2 2" xfId="11299" xr:uid="{00000000-0005-0000-0000-0000282C0000}"/>
    <cellStyle name="Обычный 188 4 3" xfId="11300" xr:uid="{00000000-0005-0000-0000-0000292C0000}"/>
    <cellStyle name="Обычный 188 5" xfId="11301" xr:uid="{00000000-0005-0000-0000-00002A2C0000}"/>
    <cellStyle name="Обычный 188 5 2" xfId="11302" xr:uid="{00000000-0005-0000-0000-00002B2C0000}"/>
    <cellStyle name="Обычный 188 6" xfId="11303" xr:uid="{00000000-0005-0000-0000-00002C2C0000}"/>
    <cellStyle name="Обычный 189" xfId="11304" xr:uid="{00000000-0005-0000-0000-00002D2C0000}"/>
    <cellStyle name="Обычный 189 2" xfId="11305" xr:uid="{00000000-0005-0000-0000-00002E2C0000}"/>
    <cellStyle name="Обычный 189 2 2" xfId="11306" xr:uid="{00000000-0005-0000-0000-00002F2C0000}"/>
    <cellStyle name="Обычный 189 2 2 2" xfId="11307" xr:uid="{00000000-0005-0000-0000-0000302C0000}"/>
    <cellStyle name="Обычный 189 2 2 2 2" xfId="11308" xr:uid="{00000000-0005-0000-0000-0000312C0000}"/>
    <cellStyle name="Обычный 189 2 2 3" xfId="11309" xr:uid="{00000000-0005-0000-0000-0000322C0000}"/>
    <cellStyle name="Обычный 189 2 3" xfId="11310" xr:uid="{00000000-0005-0000-0000-0000332C0000}"/>
    <cellStyle name="Обычный 189 2 3 2" xfId="11311" xr:uid="{00000000-0005-0000-0000-0000342C0000}"/>
    <cellStyle name="Обычный 189 2 3 2 2" xfId="11312" xr:uid="{00000000-0005-0000-0000-0000352C0000}"/>
    <cellStyle name="Обычный 189 2 3 3" xfId="11313" xr:uid="{00000000-0005-0000-0000-0000362C0000}"/>
    <cellStyle name="Обычный 189 2 4" xfId="11314" xr:uid="{00000000-0005-0000-0000-0000372C0000}"/>
    <cellStyle name="Обычный 189 2 4 2" xfId="11315" xr:uid="{00000000-0005-0000-0000-0000382C0000}"/>
    <cellStyle name="Обычный 189 2 5" xfId="11316" xr:uid="{00000000-0005-0000-0000-0000392C0000}"/>
    <cellStyle name="Обычный 189 3" xfId="11317" xr:uid="{00000000-0005-0000-0000-00003A2C0000}"/>
    <cellStyle name="Обычный 189 3 2" xfId="11318" xr:uid="{00000000-0005-0000-0000-00003B2C0000}"/>
    <cellStyle name="Обычный 189 3 2 2" xfId="11319" xr:uid="{00000000-0005-0000-0000-00003C2C0000}"/>
    <cellStyle name="Обычный 189 3 3" xfId="11320" xr:uid="{00000000-0005-0000-0000-00003D2C0000}"/>
    <cellStyle name="Обычный 189 4" xfId="11321" xr:uid="{00000000-0005-0000-0000-00003E2C0000}"/>
    <cellStyle name="Обычный 189 4 2" xfId="11322" xr:uid="{00000000-0005-0000-0000-00003F2C0000}"/>
    <cellStyle name="Обычный 189 4 2 2" xfId="11323" xr:uid="{00000000-0005-0000-0000-0000402C0000}"/>
    <cellStyle name="Обычный 189 4 3" xfId="11324" xr:uid="{00000000-0005-0000-0000-0000412C0000}"/>
    <cellStyle name="Обычный 189 5" xfId="11325" xr:uid="{00000000-0005-0000-0000-0000422C0000}"/>
    <cellStyle name="Обычный 189 5 2" xfId="11326" xr:uid="{00000000-0005-0000-0000-0000432C0000}"/>
    <cellStyle name="Обычный 189 6" xfId="11327" xr:uid="{00000000-0005-0000-0000-0000442C0000}"/>
    <cellStyle name="Обычный 19" xfId="11328" xr:uid="{00000000-0005-0000-0000-0000452C0000}"/>
    <cellStyle name="Обычный 19 2" xfId="11329" xr:uid="{00000000-0005-0000-0000-0000462C0000}"/>
    <cellStyle name="Обычный 19 2 2" xfId="11330" xr:uid="{00000000-0005-0000-0000-0000472C0000}"/>
    <cellStyle name="Обычный 19 3" xfId="11331" xr:uid="{00000000-0005-0000-0000-0000482C0000}"/>
    <cellStyle name="Обычный 19 3 2" xfId="11332" xr:uid="{00000000-0005-0000-0000-0000492C0000}"/>
    <cellStyle name="Обычный 19 3 2 2" xfId="11333" xr:uid="{00000000-0005-0000-0000-00004A2C0000}"/>
    <cellStyle name="Обычный 19 3 2 2 2" xfId="11334" xr:uid="{00000000-0005-0000-0000-00004B2C0000}"/>
    <cellStyle name="Обычный 19 3 2 2 2 2" xfId="11335" xr:uid="{00000000-0005-0000-0000-00004C2C0000}"/>
    <cellStyle name="Обычный 19 3 2 2 3" xfId="11336" xr:uid="{00000000-0005-0000-0000-00004D2C0000}"/>
    <cellStyle name="Обычный 19 3 2 3" xfId="11337" xr:uid="{00000000-0005-0000-0000-00004E2C0000}"/>
    <cellStyle name="Обычный 19 3 2 3 2" xfId="11338" xr:uid="{00000000-0005-0000-0000-00004F2C0000}"/>
    <cellStyle name="Обычный 19 3 2 3 2 2" xfId="11339" xr:uid="{00000000-0005-0000-0000-0000502C0000}"/>
    <cellStyle name="Обычный 19 3 2 3 3" xfId="11340" xr:uid="{00000000-0005-0000-0000-0000512C0000}"/>
    <cellStyle name="Обычный 19 3 2 4" xfId="11341" xr:uid="{00000000-0005-0000-0000-0000522C0000}"/>
    <cellStyle name="Обычный 19 3 2 4 2" xfId="11342" xr:uid="{00000000-0005-0000-0000-0000532C0000}"/>
    <cellStyle name="Обычный 19 3 2 5" xfId="11343" xr:uid="{00000000-0005-0000-0000-0000542C0000}"/>
    <cellStyle name="Обычный 19 3 3" xfId="11344" xr:uid="{00000000-0005-0000-0000-0000552C0000}"/>
    <cellStyle name="Обычный 19 3 3 2" xfId="11345" xr:uid="{00000000-0005-0000-0000-0000562C0000}"/>
    <cellStyle name="Обычный 19 3 3 2 2" xfId="11346" xr:uid="{00000000-0005-0000-0000-0000572C0000}"/>
    <cellStyle name="Обычный 19 3 3 2 2 2" xfId="11347" xr:uid="{00000000-0005-0000-0000-0000582C0000}"/>
    <cellStyle name="Обычный 19 3 3 2 3" xfId="11348" xr:uid="{00000000-0005-0000-0000-0000592C0000}"/>
    <cellStyle name="Обычный 19 3 3 3" xfId="11349" xr:uid="{00000000-0005-0000-0000-00005A2C0000}"/>
    <cellStyle name="Обычный 19 3 3 3 2" xfId="11350" xr:uid="{00000000-0005-0000-0000-00005B2C0000}"/>
    <cellStyle name="Обычный 19 3 3 4" xfId="11351" xr:uid="{00000000-0005-0000-0000-00005C2C0000}"/>
    <cellStyle name="Обычный 19 3 4" xfId="11352" xr:uid="{00000000-0005-0000-0000-00005D2C0000}"/>
    <cellStyle name="Обычный 19 3 4 2" xfId="11353" xr:uid="{00000000-0005-0000-0000-00005E2C0000}"/>
    <cellStyle name="Обычный 19 3 4 2 2" xfId="11354" xr:uid="{00000000-0005-0000-0000-00005F2C0000}"/>
    <cellStyle name="Обычный 19 3 4 3" xfId="11355" xr:uid="{00000000-0005-0000-0000-0000602C0000}"/>
    <cellStyle name="Обычный 19 4" xfId="11356" xr:uid="{00000000-0005-0000-0000-0000612C0000}"/>
    <cellStyle name="Обычный 19 4 2" xfId="11357" xr:uid="{00000000-0005-0000-0000-0000622C0000}"/>
    <cellStyle name="Обычный 19 4 2 2" xfId="11358" xr:uid="{00000000-0005-0000-0000-0000632C0000}"/>
    <cellStyle name="Обычный 19 4 2 2 2" xfId="11359" xr:uid="{00000000-0005-0000-0000-0000642C0000}"/>
    <cellStyle name="Обычный 19 4 2 3" xfId="11360" xr:uid="{00000000-0005-0000-0000-0000652C0000}"/>
    <cellStyle name="Обычный 19 4 3" xfId="11361" xr:uid="{00000000-0005-0000-0000-0000662C0000}"/>
    <cellStyle name="Обычный 19 4 3 2" xfId="11362" xr:uid="{00000000-0005-0000-0000-0000672C0000}"/>
    <cellStyle name="Обычный 19 4 4" xfId="11363" xr:uid="{00000000-0005-0000-0000-0000682C0000}"/>
    <cellStyle name="Обычный 19 5" xfId="11364" xr:uid="{00000000-0005-0000-0000-0000692C0000}"/>
    <cellStyle name="Обычный 19 5 2" xfId="11365" xr:uid="{00000000-0005-0000-0000-00006A2C0000}"/>
    <cellStyle name="Обычный 19 5 2 2" xfId="11366" xr:uid="{00000000-0005-0000-0000-00006B2C0000}"/>
    <cellStyle name="Обычный 19 5 3" xfId="11367" xr:uid="{00000000-0005-0000-0000-00006C2C0000}"/>
    <cellStyle name="Обычный 19 6" xfId="32486" xr:uid="{00000000-0005-0000-0000-00006D2C0000}"/>
    <cellStyle name="Обычный 19_724" xfId="11368" xr:uid="{00000000-0005-0000-0000-00006E2C0000}"/>
    <cellStyle name="Обычный 190" xfId="11369" xr:uid="{00000000-0005-0000-0000-00006F2C0000}"/>
    <cellStyle name="Обычный 190 2" xfId="11370" xr:uid="{00000000-0005-0000-0000-0000702C0000}"/>
    <cellStyle name="Обычный 190 2 2" xfId="11371" xr:uid="{00000000-0005-0000-0000-0000712C0000}"/>
    <cellStyle name="Обычный 190 2 2 2" xfId="11372" xr:uid="{00000000-0005-0000-0000-0000722C0000}"/>
    <cellStyle name="Обычный 190 2 2 2 2" xfId="11373" xr:uid="{00000000-0005-0000-0000-0000732C0000}"/>
    <cellStyle name="Обычный 190 2 2 3" xfId="11374" xr:uid="{00000000-0005-0000-0000-0000742C0000}"/>
    <cellStyle name="Обычный 190 2 3" xfId="11375" xr:uid="{00000000-0005-0000-0000-0000752C0000}"/>
    <cellStyle name="Обычный 190 2 3 2" xfId="11376" xr:uid="{00000000-0005-0000-0000-0000762C0000}"/>
    <cellStyle name="Обычный 190 2 3 2 2" xfId="11377" xr:uid="{00000000-0005-0000-0000-0000772C0000}"/>
    <cellStyle name="Обычный 190 2 3 3" xfId="11378" xr:uid="{00000000-0005-0000-0000-0000782C0000}"/>
    <cellStyle name="Обычный 190 2 4" xfId="11379" xr:uid="{00000000-0005-0000-0000-0000792C0000}"/>
    <cellStyle name="Обычный 190 2 4 2" xfId="11380" xr:uid="{00000000-0005-0000-0000-00007A2C0000}"/>
    <cellStyle name="Обычный 190 2 5" xfId="11381" xr:uid="{00000000-0005-0000-0000-00007B2C0000}"/>
    <cellStyle name="Обычный 190 3" xfId="11382" xr:uid="{00000000-0005-0000-0000-00007C2C0000}"/>
    <cellStyle name="Обычный 190 3 2" xfId="11383" xr:uid="{00000000-0005-0000-0000-00007D2C0000}"/>
    <cellStyle name="Обычный 190 3 2 2" xfId="11384" xr:uid="{00000000-0005-0000-0000-00007E2C0000}"/>
    <cellStyle name="Обычный 190 3 3" xfId="11385" xr:uid="{00000000-0005-0000-0000-00007F2C0000}"/>
    <cellStyle name="Обычный 190 4" xfId="11386" xr:uid="{00000000-0005-0000-0000-0000802C0000}"/>
    <cellStyle name="Обычный 190 4 2" xfId="11387" xr:uid="{00000000-0005-0000-0000-0000812C0000}"/>
    <cellStyle name="Обычный 190 4 2 2" xfId="11388" xr:uid="{00000000-0005-0000-0000-0000822C0000}"/>
    <cellStyle name="Обычный 190 4 3" xfId="11389" xr:uid="{00000000-0005-0000-0000-0000832C0000}"/>
    <cellStyle name="Обычный 190 5" xfId="11390" xr:uid="{00000000-0005-0000-0000-0000842C0000}"/>
    <cellStyle name="Обычный 190 5 2" xfId="11391" xr:uid="{00000000-0005-0000-0000-0000852C0000}"/>
    <cellStyle name="Обычный 190 6" xfId="11392" xr:uid="{00000000-0005-0000-0000-0000862C0000}"/>
    <cellStyle name="Обычный 191" xfId="11393" xr:uid="{00000000-0005-0000-0000-0000872C0000}"/>
    <cellStyle name="Обычный 191 2" xfId="11394" xr:uid="{00000000-0005-0000-0000-0000882C0000}"/>
    <cellStyle name="Обычный 191 2 2" xfId="11395" xr:uid="{00000000-0005-0000-0000-0000892C0000}"/>
    <cellStyle name="Обычный 191 2 2 2" xfId="11396" xr:uid="{00000000-0005-0000-0000-00008A2C0000}"/>
    <cellStyle name="Обычный 191 2 2 2 2" xfId="11397" xr:uid="{00000000-0005-0000-0000-00008B2C0000}"/>
    <cellStyle name="Обычный 191 2 2 3" xfId="11398" xr:uid="{00000000-0005-0000-0000-00008C2C0000}"/>
    <cellStyle name="Обычный 191 2 3" xfId="11399" xr:uid="{00000000-0005-0000-0000-00008D2C0000}"/>
    <cellStyle name="Обычный 191 2 3 2" xfId="11400" xr:uid="{00000000-0005-0000-0000-00008E2C0000}"/>
    <cellStyle name="Обычный 191 2 3 2 2" xfId="11401" xr:uid="{00000000-0005-0000-0000-00008F2C0000}"/>
    <cellStyle name="Обычный 191 2 3 3" xfId="11402" xr:uid="{00000000-0005-0000-0000-0000902C0000}"/>
    <cellStyle name="Обычный 191 2 4" xfId="11403" xr:uid="{00000000-0005-0000-0000-0000912C0000}"/>
    <cellStyle name="Обычный 191 2 4 2" xfId="11404" xr:uid="{00000000-0005-0000-0000-0000922C0000}"/>
    <cellStyle name="Обычный 191 2 5" xfId="11405" xr:uid="{00000000-0005-0000-0000-0000932C0000}"/>
    <cellStyle name="Обычный 191 3" xfId="11406" xr:uid="{00000000-0005-0000-0000-0000942C0000}"/>
    <cellStyle name="Обычный 191 3 2" xfId="11407" xr:uid="{00000000-0005-0000-0000-0000952C0000}"/>
    <cellStyle name="Обычный 191 3 2 2" xfId="11408" xr:uid="{00000000-0005-0000-0000-0000962C0000}"/>
    <cellStyle name="Обычный 191 3 3" xfId="11409" xr:uid="{00000000-0005-0000-0000-0000972C0000}"/>
    <cellStyle name="Обычный 191 4" xfId="11410" xr:uid="{00000000-0005-0000-0000-0000982C0000}"/>
    <cellStyle name="Обычный 191 4 2" xfId="11411" xr:uid="{00000000-0005-0000-0000-0000992C0000}"/>
    <cellStyle name="Обычный 191 4 2 2" xfId="11412" xr:uid="{00000000-0005-0000-0000-00009A2C0000}"/>
    <cellStyle name="Обычный 191 4 3" xfId="11413" xr:uid="{00000000-0005-0000-0000-00009B2C0000}"/>
    <cellStyle name="Обычный 191 5" xfId="11414" xr:uid="{00000000-0005-0000-0000-00009C2C0000}"/>
    <cellStyle name="Обычный 191 5 2" xfId="11415" xr:uid="{00000000-0005-0000-0000-00009D2C0000}"/>
    <cellStyle name="Обычный 191 6" xfId="11416" xr:uid="{00000000-0005-0000-0000-00009E2C0000}"/>
    <cellStyle name="Обычный 192" xfId="11417" xr:uid="{00000000-0005-0000-0000-00009F2C0000}"/>
    <cellStyle name="Обычный 192 2" xfId="11418" xr:uid="{00000000-0005-0000-0000-0000A02C0000}"/>
    <cellStyle name="Обычный 192 2 2" xfId="11419" xr:uid="{00000000-0005-0000-0000-0000A12C0000}"/>
    <cellStyle name="Обычный 192 2 2 2" xfId="11420" xr:uid="{00000000-0005-0000-0000-0000A22C0000}"/>
    <cellStyle name="Обычный 192 2 2 2 2" xfId="11421" xr:uid="{00000000-0005-0000-0000-0000A32C0000}"/>
    <cellStyle name="Обычный 192 2 2 3" xfId="11422" xr:uid="{00000000-0005-0000-0000-0000A42C0000}"/>
    <cellStyle name="Обычный 192 2 3" xfId="11423" xr:uid="{00000000-0005-0000-0000-0000A52C0000}"/>
    <cellStyle name="Обычный 192 2 3 2" xfId="11424" xr:uid="{00000000-0005-0000-0000-0000A62C0000}"/>
    <cellStyle name="Обычный 192 2 3 2 2" xfId="11425" xr:uid="{00000000-0005-0000-0000-0000A72C0000}"/>
    <cellStyle name="Обычный 192 2 3 3" xfId="11426" xr:uid="{00000000-0005-0000-0000-0000A82C0000}"/>
    <cellStyle name="Обычный 192 2 4" xfId="11427" xr:uid="{00000000-0005-0000-0000-0000A92C0000}"/>
    <cellStyle name="Обычный 192 2 4 2" xfId="11428" xr:uid="{00000000-0005-0000-0000-0000AA2C0000}"/>
    <cellStyle name="Обычный 192 2 5" xfId="11429" xr:uid="{00000000-0005-0000-0000-0000AB2C0000}"/>
    <cellStyle name="Обычный 192 3" xfId="11430" xr:uid="{00000000-0005-0000-0000-0000AC2C0000}"/>
    <cellStyle name="Обычный 192 3 2" xfId="11431" xr:uid="{00000000-0005-0000-0000-0000AD2C0000}"/>
    <cellStyle name="Обычный 192 3 2 2" xfId="11432" xr:uid="{00000000-0005-0000-0000-0000AE2C0000}"/>
    <cellStyle name="Обычный 192 3 3" xfId="11433" xr:uid="{00000000-0005-0000-0000-0000AF2C0000}"/>
    <cellStyle name="Обычный 192 4" xfId="11434" xr:uid="{00000000-0005-0000-0000-0000B02C0000}"/>
    <cellStyle name="Обычный 192 4 2" xfId="11435" xr:uid="{00000000-0005-0000-0000-0000B12C0000}"/>
    <cellStyle name="Обычный 192 4 2 2" xfId="11436" xr:uid="{00000000-0005-0000-0000-0000B22C0000}"/>
    <cellStyle name="Обычный 192 4 3" xfId="11437" xr:uid="{00000000-0005-0000-0000-0000B32C0000}"/>
    <cellStyle name="Обычный 192 5" xfId="11438" xr:uid="{00000000-0005-0000-0000-0000B42C0000}"/>
    <cellStyle name="Обычный 192 5 2" xfId="11439" xr:uid="{00000000-0005-0000-0000-0000B52C0000}"/>
    <cellStyle name="Обычный 192 6" xfId="11440" xr:uid="{00000000-0005-0000-0000-0000B62C0000}"/>
    <cellStyle name="Обычный 193" xfId="11441" xr:uid="{00000000-0005-0000-0000-0000B72C0000}"/>
    <cellStyle name="Обычный 193 2" xfId="11442" xr:uid="{00000000-0005-0000-0000-0000B82C0000}"/>
    <cellStyle name="Обычный 194" xfId="11443" xr:uid="{00000000-0005-0000-0000-0000B92C0000}"/>
    <cellStyle name="Обычный 194 2" xfId="11444" xr:uid="{00000000-0005-0000-0000-0000BA2C0000}"/>
    <cellStyle name="Обычный 194 2 2" xfId="11445" xr:uid="{00000000-0005-0000-0000-0000BB2C0000}"/>
    <cellStyle name="Обычный 194 2 2 2" xfId="11446" xr:uid="{00000000-0005-0000-0000-0000BC2C0000}"/>
    <cellStyle name="Обычный 194 2 2 2 2" xfId="11447" xr:uid="{00000000-0005-0000-0000-0000BD2C0000}"/>
    <cellStyle name="Обычный 194 2 2 3" xfId="11448" xr:uid="{00000000-0005-0000-0000-0000BE2C0000}"/>
    <cellStyle name="Обычный 194 2 3" xfId="11449" xr:uid="{00000000-0005-0000-0000-0000BF2C0000}"/>
    <cellStyle name="Обычный 194 2 3 2" xfId="11450" xr:uid="{00000000-0005-0000-0000-0000C02C0000}"/>
    <cellStyle name="Обычный 194 2 3 2 2" xfId="11451" xr:uid="{00000000-0005-0000-0000-0000C12C0000}"/>
    <cellStyle name="Обычный 194 2 3 3" xfId="11452" xr:uid="{00000000-0005-0000-0000-0000C22C0000}"/>
    <cellStyle name="Обычный 194 2 4" xfId="11453" xr:uid="{00000000-0005-0000-0000-0000C32C0000}"/>
    <cellStyle name="Обычный 194 2 4 2" xfId="11454" xr:uid="{00000000-0005-0000-0000-0000C42C0000}"/>
    <cellStyle name="Обычный 194 2 5" xfId="11455" xr:uid="{00000000-0005-0000-0000-0000C52C0000}"/>
    <cellStyle name="Обычный 194 3" xfId="11456" xr:uid="{00000000-0005-0000-0000-0000C62C0000}"/>
    <cellStyle name="Обычный 194 3 2" xfId="11457" xr:uid="{00000000-0005-0000-0000-0000C72C0000}"/>
    <cellStyle name="Обычный 194 3 2 2" xfId="11458" xr:uid="{00000000-0005-0000-0000-0000C82C0000}"/>
    <cellStyle name="Обычный 194 3 3" xfId="11459" xr:uid="{00000000-0005-0000-0000-0000C92C0000}"/>
    <cellStyle name="Обычный 194 4" xfId="11460" xr:uid="{00000000-0005-0000-0000-0000CA2C0000}"/>
    <cellStyle name="Обычный 194 4 2" xfId="11461" xr:uid="{00000000-0005-0000-0000-0000CB2C0000}"/>
    <cellStyle name="Обычный 194 4 2 2" xfId="11462" xr:uid="{00000000-0005-0000-0000-0000CC2C0000}"/>
    <cellStyle name="Обычный 194 4 3" xfId="11463" xr:uid="{00000000-0005-0000-0000-0000CD2C0000}"/>
    <cellStyle name="Обычный 194 5" xfId="11464" xr:uid="{00000000-0005-0000-0000-0000CE2C0000}"/>
    <cellStyle name="Обычный 194 5 2" xfId="11465" xr:uid="{00000000-0005-0000-0000-0000CF2C0000}"/>
    <cellStyle name="Обычный 194 6" xfId="11466" xr:uid="{00000000-0005-0000-0000-0000D02C0000}"/>
    <cellStyle name="Обычный 195" xfId="11467" xr:uid="{00000000-0005-0000-0000-0000D12C0000}"/>
    <cellStyle name="Обычный 195 2" xfId="11468" xr:uid="{00000000-0005-0000-0000-0000D22C0000}"/>
    <cellStyle name="Обычный 195 2 2" xfId="11469" xr:uid="{00000000-0005-0000-0000-0000D32C0000}"/>
    <cellStyle name="Обычный 195 2 2 2" xfId="11470" xr:uid="{00000000-0005-0000-0000-0000D42C0000}"/>
    <cellStyle name="Обычный 195 2 2 2 2" xfId="11471" xr:uid="{00000000-0005-0000-0000-0000D52C0000}"/>
    <cellStyle name="Обычный 195 2 2 3" xfId="11472" xr:uid="{00000000-0005-0000-0000-0000D62C0000}"/>
    <cellStyle name="Обычный 195 2 3" xfId="11473" xr:uid="{00000000-0005-0000-0000-0000D72C0000}"/>
    <cellStyle name="Обычный 195 2 3 2" xfId="11474" xr:uid="{00000000-0005-0000-0000-0000D82C0000}"/>
    <cellStyle name="Обычный 195 2 3 2 2" xfId="11475" xr:uid="{00000000-0005-0000-0000-0000D92C0000}"/>
    <cellStyle name="Обычный 195 2 3 3" xfId="11476" xr:uid="{00000000-0005-0000-0000-0000DA2C0000}"/>
    <cellStyle name="Обычный 195 2 4" xfId="11477" xr:uid="{00000000-0005-0000-0000-0000DB2C0000}"/>
    <cellStyle name="Обычный 195 2 4 2" xfId="11478" xr:uid="{00000000-0005-0000-0000-0000DC2C0000}"/>
    <cellStyle name="Обычный 195 2 5" xfId="11479" xr:uid="{00000000-0005-0000-0000-0000DD2C0000}"/>
    <cellStyle name="Обычный 195 3" xfId="11480" xr:uid="{00000000-0005-0000-0000-0000DE2C0000}"/>
    <cellStyle name="Обычный 195 3 2" xfId="11481" xr:uid="{00000000-0005-0000-0000-0000DF2C0000}"/>
    <cellStyle name="Обычный 195 3 2 2" xfId="11482" xr:uid="{00000000-0005-0000-0000-0000E02C0000}"/>
    <cellStyle name="Обычный 195 3 3" xfId="11483" xr:uid="{00000000-0005-0000-0000-0000E12C0000}"/>
    <cellStyle name="Обычный 195 4" xfId="11484" xr:uid="{00000000-0005-0000-0000-0000E22C0000}"/>
    <cellStyle name="Обычный 195 4 2" xfId="11485" xr:uid="{00000000-0005-0000-0000-0000E32C0000}"/>
    <cellStyle name="Обычный 195 4 2 2" xfId="11486" xr:uid="{00000000-0005-0000-0000-0000E42C0000}"/>
    <cellStyle name="Обычный 195 4 3" xfId="11487" xr:uid="{00000000-0005-0000-0000-0000E52C0000}"/>
    <cellStyle name="Обычный 195 5" xfId="11488" xr:uid="{00000000-0005-0000-0000-0000E62C0000}"/>
    <cellStyle name="Обычный 195 5 2" xfId="11489" xr:uid="{00000000-0005-0000-0000-0000E72C0000}"/>
    <cellStyle name="Обычный 195 6" xfId="11490" xr:uid="{00000000-0005-0000-0000-0000E82C0000}"/>
    <cellStyle name="Обычный 196" xfId="11491" xr:uid="{00000000-0005-0000-0000-0000E92C0000}"/>
    <cellStyle name="Обычный 196 2" xfId="11492" xr:uid="{00000000-0005-0000-0000-0000EA2C0000}"/>
    <cellStyle name="Обычный 196 2 2" xfId="11493" xr:uid="{00000000-0005-0000-0000-0000EB2C0000}"/>
    <cellStyle name="Обычный 196 2 2 2" xfId="11494" xr:uid="{00000000-0005-0000-0000-0000EC2C0000}"/>
    <cellStyle name="Обычный 196 2 2 2 2" xfId="11495" xr:uid="{00000000-0005-0000-0000-0000ED2C0000}"/>
    <cellStyle name="Обычный 196 2 2 3" xfId="11496" xr:uid="{00000000-0005-0000-0000-0000EE2C0000}"/>
    <cellStyle name="Обычный 196 2 3" xfId="11497" xr:uid="{00000000-0005-0000-0000-0000EF2C0000}"/>
    <cellStyle name="Обычный 196 2 3 2" xfId="11498" xr:uid="{00000000-0005-0000-0000-0000F02C0000}"/>
    <cellStyle name="Обычный 196 2 3 2 2" xfId="11499" xr:uid="{00000000-0005-0000-0000-0000F12C0000}"/>
    <cellStyle name="Обычный 196 2 3 3" xfId="11500" xr:uid="{00000000-0005-0000-0000-0000F22C0000}"/>
    <cellStyle name="Обычный 196 2 4" xfId="11501" xr:uid="{00000000-0005-0000-0000-0000F32C0000}"/>
    <cellStyle name="Обычный 196 2 4 2" xfId="11502" xr:uid="{00000000-0005-0000-0000-0000F42C0000}"/>
    <cellStyle name="Обычный 196 2 5" xfId="11503" xr:uid="{00000000-0005-0000-0000-0000F52C0000}"/>
    <cellStyle name="Обычный 196 3" xfId="11504" xr:uid="{00000000-0005-0000-0000-0000F62C0000}"/>
    <cellStyle name="Обычный 196 3 2" xfId="11505" xr:uid="{00000000-0005-0000-0000-0000F72C0000}"/>
    <cellStyle name="Обычный 196 3 2 2" xfId="11506" xr:uid="{00000000-0005-0000-0000-0000F82C0000}"/>
    <cellStyle name="Обычный 196 3 3" xfId="11507" xr:uid="{00000000-0005-0000-0000-0000F92C0000}"/>
    <cellStyle name="Обычный 196 4" xfId="11508" xr:uid="{00000000-0005-0000-0000-0000FA2C0000}"/>
    <cellStyle name="Обычный 196 4 2" xfId="11509" xr:uid="{00000000-0005-0000-0000-0000FB2C0000}"/>
    <cellStyle name="Обычный 196 4 2 2" xfId="11510" xr:uid="{00000000-0005-0000-0000-0000FC2C0000}"/>
    <cellStyle name="Обычный 196 4 3" xfId="11511" xr:uid="{00000000-0005-0000-0000-0000FD2C0000}"/>
    <cellStyle name="Обычный 196 5" xfId="11512" xr:uid="{00000000-0005-0000-0000-0000FE2C0000}"/>
    <cellStyle name="Обычный 196 5 2" xfId="11513" xr:uid="{00000000-0005-0000-0000-0000FF2C0000}"/>
    <cellStyle name="Обычный 196 6" xfId="11514" xr:uid="{00000000-0005-0000-0000-0000002D0000}"/>
    <cellStyle name="Обычный 197" xfId="11515" xr:uid="{00000000-0005-0000-0000-0000012D0000}"/>
    <cellStyle name="Обычный 197 2" xfId="11516" xr:uid="{00000000-0005-0000-0000-0000022D0000}"/>
    <cellStyle name="Обычный 197 2 2" xfId="11517" xr:uid="{00000000-0005-0000-0000-0000032D0000}"/>
    <cellStyle name="Обычный 197 2 2 2" xfId="11518" xr:uid="{00000000-0005-0000-0000-0000042D0000}"/>
    <cellStyle name="Обычный 197 2 2 2 2" xfId="11519" xr:uid="{00000000-0005-0000-0000-0000052D0000}"/>
    <cellStyle name="Обычный 197 2 2 3" xfId="11520" xr:uid="{00000000-0005-0000-0000-0000062D0000}"/>
    <cellStyle name="Обычный 197 2 3" xfId="11521" xr:uid="{00000000-0005-0000-0000-0000072D0000}"/>
    <cellStyle name="Обычный 197 2 3 2" xfId="11522" xr:uid="{00000000-0005-0000-0000-0000082D0000}"/>
    <cellStyle name="Обычный 197 2 3 2 2" xfId="11523" xr:uid="{00000000-0005-0000-0000-0000092D0000}"/>
    <cellStyle name="Обычный 197 2 3 3" xfId="11524" xr:uid="{00000000-0005-0000-0000-00000A2D0000}"/>
    <cellStyle name="Обычный 197 2 4" xfId="11525" xr:uid="{00000000-0005-0000-0000-00000B2D0000}"/>
    <cellStyle name="Обычный 197 2 4 2" xfId="11526" xr:uid="{00000000-0005-0000-0000-00000C2D0000}"/>
    <cellStyle name="Обычный 197 2 5" xfId="11527" xr:uid="{00000000-0005-0000-0000-00000D2D0000}"/>
    <cellStyle name="Обычный 197 3" xfId="11528" xr:uid="{00000000-0005-0000-0000-00000E2D0000}"/>
    <cellStyle name="Обычный 197 3 2" xfId="11529" xr:uid="{00000000-0005-0000-0000-00000F2D0000}"/>
    <cellStyle name="Обычный 197 3 2 2" xfId="11530" xr:uid="{00000000-0005-0000-0000-0000102D0000}"/>
    <cellStyle name="Обычный 197 3 3" xfId="11531" xr:uid="{00000000-0005-0000-0000-0000112D0000}"/>
    <cellStyle name="Обычный 197 4" xfId="11532" xr:uid="{00000000-0005-0000-0000-0000122D0000}"/>
    <cellStyle name="Обычный 197 4 2" xfId="11533" xr:uid="{00000000-0005-0000-0000-0000132D0000}"/>
    <cellStyle name="Обычный 197 4 2 2" xfId="11534" xr:uid="{00000000-0005-0000-0000-0000142D0000}"/>
    <cellStyle name="Обычный 197 4 3" xfId="11535" xr:uid="{00000000-0005-0000-0000-0000152D0000}"/>
    <cellStyle name="Обычный 197 5" xfId="11536" xr:uid="{00000000-0005-0000-0000-0000162D0000}"/>
    <cellStyle name="Обычный 197 5 2" xfId="11537" xr:uid="{00000000-0005-0000-0000-0000172D0000}"/>
    <cellStyle name="Обычный 197 6" xfId="11538" xr:uid="{00000000-0005-0000-0000-0000182D0000}"/>
    <cellStyle name="Обычный 198" xfId="11539" xr:uid="{00000000-0005-0000-0000-0000192D0000}"/>
    <cellStyle name="Обычный 198 2" xfId="11540" xr:uid="{00000000-0005-0000-0000-00001A2D0000}"/>
    <cellStyle name="Обычный 198 2 2" xfId="11541" xr:uid="{00000000-0005-0000-0000-00001B2D0000}"/>
    <cellStyle name="Обычный 198 2 2 2" xfId="11542" xr:uid="{00000000-0005-0000-0000-00001C2D0000}"/>
    <cellStyle name="Обычный 198 2 2 2 2" xfId="11543" xr:uid="{00000000-0005-0000-0000-00001D2D0000}"/>
    <cellStyle name="Обычный 198 2 2 3" xfId="11544" xr:uid="{00000000-0005-0000-0000-00001E2D0000}"/>
    <cellStyle name="Обычный 198 2 3" xfId="11545" xr:uid="{00000000-0005-0000-0000-00001F2D0000}"/>
    <cellStyle name="Обычный 198 2 3 2" xfId="11546" xr:uid="{00000000-0005-0000-0000-0000202D0000}"/>
    <cellStyle name="Обычный 198 2 3 2 2" xfId="11547" xr:uid="{00000000-0005-0000-0000-0000212D0000}"/>
    <cellStyle name="Обычный 198 2 3 3" xfId="11548" xr:uid="{00000000-0005-0000-0000-0000222D0000}"/>
    <cellStyle name="Обычный 198 2 4" xfId="11549" xr:uid="{00000000-0005-0000-0000-0000232D0000}"/>
    <cellStyle name="Обычный 198 2 4 2" xfId="11550" xr:uid="{00000000-0005-0000-0000-0000242D0000}"/>
    <cellStyle name="Обычный 198 2 5" xfId="11551" xr:uid="{00000000-0005-0000-0000-0000252D0000}"/>
    <cellStyle name="Обычный 198 3" xfId="11552" xr:uid="{00000000-0005-0000-0000-0000262D0000}"/>
    <cellStyle name="Обычный 198 3 2" xfId="11553" xr:uid="{00000000-0005-0000-0000-0000272D0000}"/>
    <cellStyle name="Обычный 198 3 2 2" xfId="11554" xr:uid="{00000000-0005-0000-0000-0000282D0000}"/>
    <cellStyle name="Обычный 198 3 3" xfId="11555" xr:uid="{00000000-0005-0000-0000-0000292D0000}"/>
    <cellStyle name="Обычный 198 4" xfId="11556" xr:uid="{00000000-0005-0000-0000-00002A2D0000}"/>
    <cellStyle name="Обычный 198 4 2" xfId="11557" xr:uid="{00000000-0005-0000-0000-00002B2D0000}"/>
    <cellStyle name="Обычный 198 4 2 2" xfId="11558" xr:uid="{00000000-0005-0000-0000-00002C2D0000}"/>
    <cellStyle name="Обычный 198 4 3" xfId="11559" xr:uid="{00000000-0005-0000-0000-00002D2D0000}"/>
    <cellStyle name="Обычный 198 5" xfId="11560" xr:uid="{00000000-0005-0000-0000-00002E2D0000}"/>
    <cellStyle name="Обычный 198 5 2" xfId="11561" xr:uid="{00000000-0005-0000-0000-00002F2D0000}"/>
    <cellStyle name="Обычный 198 6" xfId="11562" xr:uid="{00000000-0005-0000-0000-0000302D0000}"/>
    <cellStyle name="Обычный 199" xfId="11563" xr:uid="{00000000-0005-0000-0000-0000312D0000}"/>
    <cellStyle name="Обычный 199 2" xfId="11564" xr:uid="{00000000-0005-0000-0000-0000322D0000}"/>
    <cellStyle name="Обычный 199 2 2" xfId="11565" xr:uid="{00000000-0005-0000-0000-0000332D0000}"/>
    <cellStyle name="Обычный 199 2 2 2" xfId="11566" xr:uid="{00000000-0005-0000-0000-0000342D0000}"/>
    <cellStyle name="Обычный 199 2 2 2 2" xfId="11567" xr:uid="{00000000-0005-0000-0000-0000352D0000}"/>
    <cellStyle name="Обычный 199 2 2 3" xfId="11568" xr:uid="{00000000-0005-0000-0000-0000362D0000}"/>
    <cellStyle name="Обычный 199 2 3" xfId="11569" xr:uid="{00000000-0005-0000-0000-0000372D0000}"/>
    <cellStyle name="Обычный 199 2 3 2" xfId="11570" xr:uid="{00000000-0005-0000-0000-0000382D0000}"/>
    <cellStyle name="Обычный 199 2 3 2 2" xfId="11571" xr:uid="{00000000-0005-0000-0000-0000392D0000}"/>
    <cellStyle name="Обычный 199 2 3 3" xfId="11572" xr:uid="{00000000-0005-0000-0000-00003A2D0000}"/>
    <cellStyle name="Обычный 199 2 4" xfId="11573" xr:uid="{00000000-0005-0000-0000-00003B2D0000}"/>
    <cellStyle name="Обычный 199 2 4 2" xfId="11574" xr:uid="{00000000-0005-0000-0000-00003C2D0000}"/>
    <cellStyle name="Обычный 199 2 5" xfId="11575" xr:uid="{00000000-0005-0000-0000-00003D2D0000}"/>
    <cellStyle name="Обычный 199 3" xfId="11576" xr:uid="{00000000-0005-0000-0000-00003E2D0000}"/>
    <cellStyle name="Обычный 199 3 2" xfId="11577" xr:uid="{00000000-0005-0000-0000-00003F2D0000}"/>
    <cellStyle name="Обычный 199 3 2 2" xfId="11578" xr:uid="{00000000-0005-0000-0000-0000402D0000}"/>
    <cellStyle name="Обычный 199 3 3" xfId="11579" xr:uid="{00000000-0005-0000-0000-0000412D0000}"/>
    <cellStyle name="Обычный 199 4" xfId="11580" xr:uid="{00000000-0005-0000-0000-0000422D0000}"/>
    <cellStyle name="Обычный 199 4 2" xfId="11581" xr:uid="{00000000-0005-0000-0000-0000432D0000}"/>
    <cellStyle name="Обычный 199 4 2 2" xfId="11582" xr:uid="{00000000-0005-0000-0000-0000442D0000}"/>
    <cellStyle name="Обычный 199 4 3" xfId="11583" xr:uid="{00000000-0005-0000-0000-0000452D0000}"/>
    <cellStyle name="Обычный 199 5" xfId="11584" xr:uid="{00000000-0005-0000-0000-0000462D0000}"/>
    <cellStyle name="Обычный 199 5 2" xfId="11585" xr:uid="{00000000-0005-0000-0000-0000472D0000}"/>
    <cellStyle name="Обычный 199 6" xfId="11586" xr:uid="{00000000-0005-0000-0000-0000482D0000}"/>
    <cellStyle name="Обычный 2" xfId="9" xr:uid="{00000000-0005-0000-0000-0000492D0000}"/>
    <cellStyle name="Обычный 2 10" xfId="11587" xr:uid="{00000000-0005-0000-0000-00004A2D0000}"/>
    <cellStyle name="Обычный 2 11" xfId="11588" xr:uid="{00000000-0005-0000-0000-00004B2D0000}"/>
    <cellStyle name="Обычный 2 12" xfId="11589" xr:uid="{00000000-0005-0000-0000-00004C2D0000}"/>
    <cellStyle name="Обычный 2 12 2" xfId="11590" xr:uid="{00000000-0005-0000-0000-00004D2D0000}"/>
    <cellStyle name="Обычный 2 12 2 2" xfId="11591" xr:uid="{00000000-0005-0000-0000-00004E2D0000}"/>
    <cellStyle name="Обычный 2 12 3" xfId="11592" xr:uid="{00000000-0005-0000-0000-00004F2D0000}"/>
    <cellStyle name="Обычный 2 13" xfId="32308" xr:uid="{00000000-0005-0000-0000-0000502D0000}"/>
    <cellStyle name="Обычный 2 14" xfId="32330" xr:uid="{00000000-0005-0000-0000-0000512D0000}"/>
    <cellStyle name="Обычный 2 15" xfId="32400" xr:uid="{00000000-0005-0000-0000-0000522D0000}"/>
    <cellStyle name="Обычный 2 16" xfId="32403" xr:uid="{00000000-0005-0000-0000-0000532D0000}"/>
    <cellStyle name="Обычный 2 2" xfId="53" xr:uid="{00000000-0005-0000-0000-0000542D0000}"/>
    <cellStyle name="Обычный 2 2 10" xfId="32406" xr:uid="{00000000-0005-0000-0000-0000552D0000}"/>
    <cellStyle name="Обычный 2 2 10 2" xfId="32457" xr:uid="{00000000-0005-0000-0000-0000562D0000}"/>
    <cellStyle name="Обычный 2 2 11" xfId="32463" xr:uid="{00000000-0005-0000-0000-0000572D0000}"/>
    <cellStyle name="Обычный 2 2 12" xfId="32469" xr:uid="{00000000-0005-0000-0000-0000582D0000}"/>
    <cellStyle name="Обычный 2 2 13" xfId="32475" xr:uid="{00000000-0005-0000-0000-0000592D0000}"/>
    <cellStyle name="Обычный 2 2 14" xfId="32481" xr:uid="{00000000-0005-0000-0000-00005A2D0000}"/>
    <cellStyle name="Обычный 2 2 15" xfId="32487" xr:uid="{00000000-0005-0000-0000-00005B2D0000}"/>
    <cellStyle name="Обычный 2 2 16" xfId="32493" xr:uid="{00000000-0005-0000-0000-00005C2D0000}"/>
    <cellStyle name="Обычный 2 2 17" xfId="32499" xr:uid="{00000000-0005-0000-0000-00005D2D0000}"/>
    <cellStyle name="Обычный 2 2 18" xfId="32505" xr:uid="{00000000-0005-0000-0000-00005E2D0000}"/>
    <cellStyle name="Обычный 2 2 19" xfId="32510" xr:uid="{00000000-0005-0000-0000-00005F2D0000}"/>
    <cellStyle name="Обычный 2 2 2" xfId="1" xr:uid="{00000000-0005-0000-0000-0000602D0000}"/>
    <cellStyle name="Обычный 2 2 2 2" xfId="92" xr:uid="{00000000-0005-0000-0000-0000612D0000}"/>
    <cellStyle name="Обычный 2 2 2 2 2" xfId="11593" xr:uid="{00000000-0005-0000-0000-0000622D0000}"/>
    <cellStyle name="Обычный 2 2 2 2 3" xfId="11594" xr:uid="{00000000-0005-0000-0000-0000632D0000}"/>
    <cellStyle name="Обычный 2 2 2 2 3 2" xfId="11595" xr:uid="{00000000-0005-0000-0000-0000642D0000}"/>
    <cellStyle name="Обычный 2 2 2 2 4" xfId="11596" xr:uid="{00000000-0005-0000-0000-0000652D0000}"/>
    <cellStyle name="Обычный 2 2 2 2 5" xfId="11597" xr:uid="{00000000-0005-0000-0000-0000662D0000}"/>
    <cellStyle name="Обычный 2 2 2 3" xfId="11598" xr:uid="{00000000-0005-0000-0000-0000672D0000}"/>
    <cellStyle name="Обычный 2 2 2 4" xfId="11599" xr:uid="{00000000-0005-0000-0000-0000682D0000}"/>
    <cellStyle name="Обычный 2 2 2 5" xfId="32710" xr:uid="{00000000-0005-0000-0000-0000692D0000}"/>
    <cellStyle name="Обычный 2 2 20" xfId="32516" xr:uid="{00000000-0005-0000-0000-00006A2D0000}"/>
    <cellStyle name="Обычный 2 2 21" xfId="32522" xr:uid="{00000000-0005-0000-0000-00006B2D0000}"/>
    <cellStyle name="Обычный 2 2 22" xfId="32528" xr:uid="{00000000-0005-0000-0000-00006C2D0000}"/>
    <cellStyle name="Обычный 2 2 23" xfId="32534" xr:uid="{00000000-0005-0000-0000-00006D2D0000}"/>
    <cellStyle name="Обычный 2 2 24" xfId="32540" xr:uid="{00000000-0005-0000-0000-00006E2D0000}"/>
    <cellStyle name="Обычный 2 2 25" xfId="32546" xr:uid="{00000000-0005-0000-0000-00006F2D0000}"/>
    <cellStyle name="Обычный 2 2 26" xfId="32552" xr:uid="{00000000-0005-0000-0000-0000702D0000}"/>
    <cellStyle name="Обычный 2 2 27" xfId="32558" xr:uid="{00000000-0005-0000-0000-0000712D0000}"/>
    <cellStyle name="Обычный 2 2 28" xfId="32564" xr:uid="{00000000-0005-0000-0000-0000722D0000}"/>
    <cellStyle name="Обычный 2 2 29" xfId="32570" xr:uid="{00000000-0005-0000-0000-0000732D0000}"/>
    <cellStyle name="Обычный 2 2 3" xfId="91" xr:uid="{00000000-0005-0000-0000-0000742D0000}"/>
    <cellStyle name="Обычный 2 2 3 2" xfId="11600" xr:uid="{00000000-0005-0000-0000-0000752D0000}"/>
    <cellStyle name="Обычный 2 2 3 3" xfId="11601" xr:uid="{00000000-0005-0000-0000-0000762D0000}"/>
    <cellStyle name="Обычный 2 2 3 4" xfId="11602" xr:uid="{00000000-0005-0000-0000-0000772D0000}"/>
    <cellStyle name="Обычный 2 2 30" xfId="32576" xr:uid="{00000000-0005-0000-0000-0000782D0000}"/>
    <cellStyle name="Обычный 2 2 31" xfId="32582" xr:uid="{00000000-0005-0000-0000-0000792D0000}"/>
    <cellStyle name="Обычный 2 2 32" xfId="32588" xr:uid="{00000000-0005-0000-0000-00007A2D0000}"/>
    <cellStyle name="Обычный 2 2 33" xfId="32594" xr:uid="{00000000-0005-0000-0000-00007B2D0000}"/>
    <cellStyle name="Обычный 2 2 34" xfId="32600" xr:uid="{00000000-0005-0000-0000-00007C2D0000}"/>
    <cellStyle name="Обычный 2 2 35" xfId="32606" xr:uid="{00000000-0005-0000-0000-00007D2D0000}"/>
    <cellStyle name="Обычный 2 2 36" xfId="32612" xr:uid="{00000000-0005-0000-0000-00007E2D0000}"/>
    <cellStyle name="Обычный 2 2 37" xfId="32618" xr:uid="{00000000-0005-0000-0000-00007F2D0000}"/>
    <cellStyle name="Обычный 2 2 38" xfId="32624" xr:uid="{00000000-0005-0000-0000-0000802D0000}"/>
    <cellStyle name="Обычный 2 2 39" xfId="32630" xr:uid="{00000000-0005-0000-0000-0000812D0000}"/>
    <cellStyle name="Обычный 2 2 4" xfId="141" xr:uid="{00000000-0005-0000-0000-0000822D0000}"/>
    <cellStyle name="Обычный 2 2 4 2" xfId="11603" xr:uid="{00000000-0005-0000-0000-0000832D0000}"/>
    <cellStyle name="Обычный 2 2 4 3" xfId="32420" xr:uid="{00000000-0005-0000-0000-0000842D0000}"/>
    <cellStyle name="Обычный 2 2 40" xfId="32636" xr:uid="{00000000-0005-0000-0000-0000852D0000}"/>
    <cellStyle name="Обычный 2 2 41" xfId="32642" xr:uid="{00000000-0005-0000-0000-0000862D0000}"/>
    <cellStyle name="Обычный 2 2 42" xfId="32301" xr:uid="{00000000-0005-0000-0000-0000872D0000}"/>
    <cellStyle name="Обычный 2 2 42 2" xfId="32648" xr:uid="{00000000-0005-0000-0000-0000882D0000}"/>
    <cellStyle name="Обычный 2 2 43" xfId="32654" xr:uid="{00000000-0005-0000-0000-0000892D0000}"/>
    <cellStyle name="Обычный 2 2 44" xfId="32660" xr:uid="{00000000-0005-0000-0000-00008A2D0000}"/>
    <cellStyle name="Обычный 2 2 45" xfId="32666" xr:uid="{00000000-0005-0000-0000-00008B2D0000}"/>
    <cellStyle name="Обычный 2 2 46" xfId="32672" xr:uid="{00000000-0005-0000-0000-00008C2D0000}"/>
    <cellStyle name="Обычный 2 2 47" xfId="32678" xr:uid="{00000000-0005-0000-0000-00008D2D0000}"/>
    <cellStyle name="Обычный 2 2 48" xfId="32684" xr:uid="{00000000-0005-0000-0000-00008E2D0000}"/>
    <cellStyle name="Обычный 2 2 49" xfId="32690" xr:uid="{00000000-0005-0000-0000-00008F2D0000}"/>
    <cellStyle name="Обычный 2 2 5" xfId="11604" xr:uid="{00000000-0005-0000-0000-0000902D0000}"/>
    <cellStyle name="Обычный 2 2 5 2" xfId="32429" xr:uid="{00000000-0005-0000-0000-0000912D0000}"/>
    <cellStyle name="Обычный 2 2 50" xfId="32696" xr:uid="{00000000-0005-0000-0000-0000922D0000}"/>
    <cellStyle name="Обычный 2 2 51" xfId="32702" xr:uid="{00000000-0005-0000-0000-0000932D0000}"/>
    <cellStyle name="Обычный 2 2 6" xfId="128" xr:uid="{00000000-0005-0000-0000-0000942D0000}"/>
    <cellStyle name="Обычный 2 2 6 2" xfId="32435" xr:uid="{00000000-0005-0000-0000-0000952D0000}"/>
    <cellStyle name="Обычный 2 2 7" xfId="32319" xr:uid="{00000000-0005-0000-0000-0000962D0000}"/>
    <cellStyle name="Обычный 2 2 7 2" xfId="32441" xr:uid="{00000000-0005-0000-0000-0000972D0000}"/>
    <cellStyle name="Обычный 2 2 8" xfId="32326" xr:uid="{00000000-0005-0000-0000-0000982D0000}"/>
    <cellStyle name="Обычный 2 2 9" xfId="32392" xr:uid="{00000000-0005-0000-0000-0000992D0000}"/>
    <cellStyle name="Обычный 2 2 9 2" xfId="32452" xr:uid="{00000000-0005-0000-0000-00009A2D0000}"/>
    <cellStyle name="Обычный 2 2_ТЭС " xfId="11605" xr:uid="{00000000-0005-0000-0000-00009B2D0000}"/>
    <cellStyle name="Обычный 2 3" xfId="54" xr:uid="{00000000-0005-0000-0000-00009C2D0000}"/>
    <cellStyle name="Обычный 2 3 10" xfId="11606" xr:uid="{00000000-0005-0000-0000-00009D2D0000}"/>
    <cellStyle name="Обычный 2 3 11" xfId="11607" xr:uid="{00000000-0005-0000-0000-00009E2D0000}"/>
    <cellStyle name="Обычный 2 3 2" xfId="55" xr:uid="{00000000-0005-0000-0000-00009F2D0000}"/>
    <cellStyle name="Обычный 2 3 2 2" xfId="56" xr:uid="{00000000-0005-0000-0000-0000A02D0000}"/>
    <cellStyle name="Обычный 2 3 2 2 2" xfId="11608" xr:uid="{00000000-0005-0000-0000-0000A12D0000}"/>
    <cellStyle name="Обычный 2 3 2 3" xfId="86" xr:uid="{00000000-0005-0000-0000-0000A22D0000}"/>
    <cellStyle name="Обычный 2 3 2_замерная" xfId="11609" xr:uid="{00000000-0005-0000-0000-0000A32D0000}"/>
    <cellStyle name="Обычный 2 3 3" xfId="57" xr:uid="{00000000-0005-0000-0000-0000A42D0000}"/>
    <cellStyle name="Обычный 2 3 3 2" xfId="58" xr:uid="{00000000-0005-0000-0000-0000A52D0000}"/>
    <cellStyle name="Обычный 2 3 3 3" xfId="11610" xr:uid="{00000000-0005-0000-0000-0000A62D0000}"/>
    <cellStyle name="Обычный 2 3 4" xfId="59" xr:uid="{00000000-0005-0000-0000-0000A72D0000}"/>
    <cellStyle name="Обычный 2 3 4 2" xfId="11611" xr:uid="{00000000-0005-0000-0000-0000A82D0000}"/>
    <cellStyle name="Обычный 2 3 4 3" xfId="11612" xr:uid="{00000000-0005-0000-0000-0000A92D0000}"/>
    <cellStyle name="Обычный 2 3 5" xfId="85" xr:uid="{00000000-0005-0000-0000-0000AA2D0000}"/>
    <cellStyle name="Обычный 2 3 5 2" xfId="11613" xr:uid="{00000000-0005-0000-0000-0000AB2D0000}"/>
    <cellStyle name="Обычный 2 3 6" xfId="11614" xr:uid="{00000000-0005-0000-0000-0000AC2D0000}"/>
    <cellStyle name="Обычный 2 3 6 2" xfId="11615" xr:uid="{00000000-0005-0000-0000-0000AD2D0000}"/>
    <cellStyle name="Обычный 2 3 7" xfId="11616" xr:uid="{00000000-0005-0000-0000-0000AE2D0000}"/>
    <cellStyle name="Обычный 2 3 7 2" xfId="11617" xr:uid="{00000000-0005-0000-0000-0000AF2D0000}"/>
    <cellStyle name="Обычный 2 3 8" xfId="11618" xr:uid="{00000000-0005-0000-0000-0000B02D0000}"/>
    <cellStyle name="Обычный 2 3 8 2" xfId="11619" xr:uid="{00000000-0005-0000-0000-0000B12D0000}"/>
    <cellStyle name="Обычный 2 3 9" xfId="11620" xr:uid="{00000000-0005-0000-0000-0000B22D0000}"/>
    <cellStyle name="Обычный 2 3_2012" xfId="11621" xr:uid="{00000000-0005-0000-0000-0000B32D0000}"/>
    <cellStyle name="Обычный 2 4" xfId="60" xr:uid="{00000000-0005-0000-0000-0000B42D0000}"/>
    <cellStyle name="Обычный 2 4 2" xfId="93" xr:uid="{00000000-0005-0000-0000-0000B52D0000}"/>
    <cellStyle name="Обычный 2 4 2 2" xfId="11622" xr:uid="{00000000-0005-0000-0000-0000B62D0000}"/>
    <cellStyle name="Обычный 2 4 3" xfId="11623" xr:uid="{00000000-0005-0000-0000-0000B72D0000}"/>
    <cellStyle name="Обычный 2 4 3 2" xfId="11624" xr:uid="{00000000-0005-0000-0000-0000B82D0000}"/>
    <cellStyle name="Обычный 2 4 3 2 2" xfId="11625" xr:uid="{00000000-0005-0000-0000-0000B92D0000}"/>
    <cellStyle name="Обычный 2 4 3 3" xfId="11626" xr:uid="{00000000-0005-0000-0000-0000BA2D0000}"/>
    <cellStyle name="Обычный 2 4 4" xfId="11627" xr:uid="{00000000-0005-0000-0000-0000BB2D0000}"/>
    <cellStyle name="Обычный 2 4 5" xfId="32728" xr:uid="{00000000-0005-0000-0000-0000BC2D0000}"/>
    <cellStyle name="Обычный 2 4_замерная" xfId="11628" xr:uid="{00000000-0005-0000-0000-0000BD2D0000}"/>
    <cellStyle name="Обычный 2 5" xfId="94" xr:uid="{00000000-0005-0000-0000-0000BE2D0000}"/>
    <cellStyle name="Обычный 2 5 2" xfId="11629" xr:uid="{00000000-0005-0000-0000-0000BF2D0000}"/>
    <cellStyle name="Обычный 2 6" xfId="95" xr:uid="{00000000-0005-0000-0000-0000C02D0000}"/>
    <cellStyle name="Обычный 2 7" xfId="109" xr:uid="{00000000-0005-0000-0000-0000C12D0000}"/>
    <cellStyle name="Обычный 2 7 2" xfId="11630" xr:uid="{00000000-0005-0000-0000-0000C22D0000}"/>
    <cellStyle name="Обычный 2 8" xfId="52" xr:uid="{00000000-0005-0000-0000-0000C32D0000}"/>
    <cellStyle name="Обычный 2 9" xfId="11631" xr:uid="{00000000-0005-0000-0000-0000C42D0000}"/>
    <cellStyle name="Обычный 2_1001 " xfId="11632" xr:uid="{00000000-0005-0000-0000-0000C52D0000}"/>
    <cellStyle name="Обычный 20" xfId="11633" xr:uid="{00000000-0005-0000-0000-0000C62D0000}"/>
    <cellStyle name="Обычный 20 2" xfId="11634" xr:uid="{00000000-0005-0000-0000-0000C72D0000}"/>
    <cellStyle name="Обычный 20 2 2" xfId="11635" xr:uid="{00000000-0005-0000-0000-0000C82D0000}"/>
    <cellStyle name="Обычный 20 3" xfId="11636" xr:uid="{00000000-0005-0000-0000-0000C92D0000}"/>
    <cellStyle name="Обычный 20 4" xfId="32492" xr:uid="{00000000-0005-0000-0000-0000CA2D0000}"/>
    <cellStyle name="Обычный 20_724" xfId="11637" xr:uid="{00000000-0005-0000-0000-0000CB2D0000}"/>
    <cellStyle name="Обычный 200" xfId="11638" xr:uid="{00000000-0005-0000-0000-0000CC2D0000}"/>
    <cellStyle name="Обычный 200 2" xfId="11639" xr:uid="{00000000-0005-0000-0000-0000CD2D0000}"/>
    <cellStyle name="Обычный 200 2 2" xfId="11640" xr:uid="{00000000-0005-0000-0000-0000CE2D0000}"/>
    <cellStyle name="Обычный 200 2 2 2" xfId="11641" xr:uid="{00000000-0005-0000-0000-0000CF2D0000}"/>
    <cellStyle name="Обычный 200 2 3" xfId="11642" xr:uid="{00000000-0005-0000-0000-0000D02D0000}"/>
    <cellStyle name="Обычный 200 3" xfId="11643" xr:uid="{00000000-0005-0000-0000-0000D12D0000}"/>
    <cellStyle name="Обычный 200 3 2" xfId="11644" xr:uid="{00000000-0005-0000-0000-0000D22D0000}"/>
    <cellStyle name="Обычный 200 3 2 2" xfId="11645" xr:uid="{00000000-0005-0000-0000-0000D32D0000}"/>
    <cellStyle name="Обычный 200 3 3" xfId="11646" xr:uid="{00000000-0005-0000-0000-0000D42D0000}"/>
    <cellStyle name="Обычный 200 4" xfId="11647" xr:uid="{00000000-0005-0000-0000-0000D52D0000}"/>
    <cellStyle name="Обычный 200 4 2" xfId="11648" xr:uid="{00000000-0005-0000-0000-0000D62D0000}"/>
    <cellStyle name="Обычный 200 5" xfId="11649" xr:uid="{00000000-0005-0000-0000-0000D72D0000}"/>
    <cellStyle name="Обычный 201" xfId="11650" xr:uid="{00000000-0005-0000-0000-0000D82D0000}"/>
    <cellStyle name="Обычный 201 2" xfId="11651" xr:uid="{00000000-0005-0000-0000-0000D92D0000}"/>
    <cellStyle name="Обычный 201 2 2" xfId="11652" xr:uid="{00000000-0005-0000-0000-0000DA2D0000}"/>
    <cellStyle name="Обычный 201 2 2 2" xfId="11653" xr:uid="{00000000-0005-0000-0000-0000DB2D0000}"/>
    <cellStyle name="Обычный 201 2 3" xfId="11654" xr:uid="{00000000-0005-0000-0000-0000DC2D0000}"/>
    <cellStyle name="Обычный 201 3" xfId="11655" xr:uid="{00000000-0005-0000-0000-0000DD2D0000}"/>
    <cellStyle name="Обычный 201 3 2" xfId="11656" xr:uid="{00000000-0005-0000-0000-0000DE2D0000}"/>
    <cellStyle name="Обычный 201 3 2 2" xfId="11657" xr:uid="{00000000-0005-0000-0000-0000DF2D0000}"/>
    <cellStyle name="Обычный 201 3 3" xfId="11658" xr:uid="{00000000-0005-0000-0000-0000E02D0000}"/>
    <cellStyle name="Обычный 201 4" xfId="11659" xr:uid="{00000000-0005-0000-0000-0000E12D0000}"/>
    <cellStyle name="Обычный 201 4 2" xfId="11660" xr:uid="{00000000-0005-0000-0000-0000E22D0000}"/>
    <cellStyle name="Обычный 201 5" xfId="11661" xr:uid="{00000000-0005-0000-0000-0000E32D0000}"/>
    <cellStyle name="Обычный 202" xfId="11662" xr:uid="{00000000-0005-0000-0000-0000E42D0000}"/>
    <cellStyle name="Обычный 202 2" xfId="11663" xr:uid="{00000000-0005-0000-0000-0000E52D0000}"/>
    <cellStyle name="Обычный 203" xfId="11664" xr:uid="{00000000-0005-0000-0000-0000E62D0000}"/>
    <cellStyle name="Обычный 203 2" xfId="11665" xr:uid="{00000000-0005-0000-0000-0000E72D0000}"/>
    <cellStyle name="Обычный 203 2 2" xfId="11666" xr:uid="{00000000-0005-0000-0000-0000E82D0000}"/>
    <cellStyle name="Обычный 203 2 2 2" xfId="11667" xr:uid="{00000000-0005-0000-0000-0000E92D0000}"/>
    <cellStyle name="Обычный 203 2 3" xfId="11668" xr:uid="{00000000-0005-0000-0000-0000EA2D0000}"/>
    <cellStyle name="Обычный 203 3" xfId="11669" xr:uid="{00000000-0005-0000-0000-0000EB2D0000}"/>
    <cellStyle name="Обычный 203 3 2" xfId="11670" xr:uid="{00000000-0005-0000-0000-0000EC2D0000}"/>
    <cellStyle name="Обычный 203 3 2 2" xfId="11671" xr:uid="{00000000-0005-0000-0000-0000ED2D0000}"/>
    <cellStyle name="Обычный 203 3 3" xfId="11672" xr:uid="{00000000-0005-0000-0000-0000EE2D0000}"/>
    <cellStyle name="Обычный 203 4" xfId="11673" xr:uid="{00000000-0005-0000-0000-0000EF2D0000}"/>
    <cellStyle name="Обычный 203 4 2" xfId="11674" xr:uid="{00000000-0005-0000-0000-0000F02D0000}"/>
    <cellStyle name="Обычный 203 5" xfId="11675" xr:uid="{00000000-0005-0000-0000-0000F12D0000}"/>
    <cellStyle name="Обычный 204" xfId="11676" xr:uid="{00000000-0005-0000-0000-0000F22D0000}"/>
    <cellStyle name="Обычный 204 2" xfId="11677" xr:uid="{00000000-0005-0000-0000-0000F32D0000}"/>
    <cellStyle name="Обычный 205" xfId="11678" xr:uid="{00000000-0005-0000-0000-0000F42D0000}"/>
    <cellStyle name="Обычный 205 2" xfId="11679" xr:uid="{00000000-0005-0000-0000-0000F52D0000}"/>
    <cellStyle name="Обычный 205 2 2" xfId="11680" xr:uid="{00000000-0005-0000-0000-0000F62D0000}"/>
    <cellStyle name="Обычный 205 2 2 2" xfId="11681" xr:uid="{00000000-0005-0000-0000-0000F72D0000}"/>
    <cellStyle name="Обычный 205 2 3" xfId="11682" xr:uid="{00000000-0005-0000-0000-0000F82D0000}"/>
    <cellStyle name="Обычный 205 3" xfId="11683" xr:uid="{00000000-0005-0000-0000-0000F92D0000}"/>
    <cellStyle name="Обычный 205 3 2" xfId="11684" xr:uid="{00000000-0005-0000-0000-0000FA2D0000}"/>
    <cellStyle name="Обычный 205 3 2 2" xfId="11685" xr:uid="{00000000-0005-0000-0000-0000FB2D0000}"/>
    <cellStyle name="Обычный 205 3 3" xfId="11686" xr:uid="{00000000-0005-0000-0000-0000FC2D0000}"/>
    <cellStyle name="Обычный 205 4" xfId="11687" xr:uid="{00000000-0005-0000-0000-0000FD2D0000}"/>
    <cellStyle name="Обычный 205 4 2" xfId="11688" xr:uid="{00000000-0005-0000-0000-0000FE2D0000}"/>
    <cellStyle name="Обычный 205 5" xfId="11689" xr:uid="{00000000-0005-0000-0000-0000FF2D0000}"/>
    <cellStyle name="Обычный 206" xfId="11690" xr:uid="{00000000-0005-0000-0000-0000002E0000}"/>
    <cellStyle name="Обычный 206 2" xfId="11691" xr:uid="{00000000-0005-0000-0000-0000012E0000}"/>
    <cellStyle name="Обычный 206 2 2" xfId="11692" xr:uid="{00000000-0005-0000-0000-0000022E0000}"/>
    <cellStyle name="Обычный 206 2 2 2" xfId="11693" xr:uid="{00000000-0005-0000-0000-0000032E0000}"/>
    <cellStyle name="Обычный 206 2 3" xfId="11694" xr:uid="{00000000-0005-0000-0000-0000042E0000}"/>
    <cellStyle name="Обычный 206 3" xfId="11695" xr:uid="{00000000-0005-0000-0000-0000052E0000}"/>
    <cellStyle name="Обычный 206 3 2" xfId="11696" xr:uid="{00000000-0005-0000-0000-0000062E0000}"/>
    <cellStyle name="Обычный 206 3 2 2" xfId="11697" xr:uid="{00000000-0005-0000-0000-0000072E0000}"/>
    <cellStyle name="Обычный 206 3 3" xfId="11698" xr:uid="{00000000-0005-0000-0000-0000082E0000}"/>
    <cellStyle name="Обычный 206 4" xfId="11699" xr:uid="{00000000-0005-0000-0000-0000092E0000}"/>
    <cellStyle name="Обычный 206 4 2" xfId="11700" xr:uid="{00000000-0005-0000-0000-00000A2E0000}"/>
    <cellStyle name="Обычный 206 5" xfId="11701" xr:uid="{00000000-0005-0000-0000-00000B2E0000}"/>
    <cellStyle name="Обычный 207" xfId="11702" xr:uid="{00000000-0005-0000-0000-00000C2E0000}"/>
    <cellStyle name="Обычный 207 2" xfId="11703" xr:uid="{00000000-0005-0000-0000-00000D2E0000}"/>
    <cellStyle name="Обычный 207 2 2" xfId="11704" xr:uid="{00000000-0005-0000-0000-00000E2E0000}"/>
    <cellStyle name="Обычный 207 2 2 2" xfId="11705" xr:uid="{00000000-0005-0000-0000-00000F2E0000}"/>
    <cellStyle name="Обычный 207 2 3" xfId="11706" xr:uid="{00000000-0005-0000-0000-0000102E0000}"/>
    <cellStyle name="Обычный 207 3" xfId="11707" xr:uid="{00000000-0005-0000-0000-0000112E0000}"/>
    <cellStyle name="Обычный 207 3 2" xfId="11708" xr:uid="{00000000-0005-0000-0000-0000122E0000}"/>
    <cellStyle name="Обычный 207 3 2 2" xfId="11709" xr:uid="{00000000-0005-0000-0000-0000132E0000}"/>
    <cellStyle name="Обычный 207 3 3" xfId="11710" xr:uid="{00000000-0005-0000-0000-0000142E0000}"/>
    <cellStyle name="Обычный 207 4" xfId="11711" xr:uid="{00000000-0005-0000-0000-0000152E0000}"/>
    <cellStyle name="Обычный 207 4 2" xfId="11712" xr:uid="{00000000-0005-0000-0000-0000162E0000}"/>
    <cellStyle name="Обычный 207 5" xfId="11713" xr:uid="{00000000-0005-0000-0000-0000172E0000}"/>
    <cellStyle name="Обычный 208" xfId="11714" xr:uid="{00000000-0005-0000-0000-0000182E0000}"/>
    <cellStyle name="Обычный 208 2" xfId="11715" xr:uid="{00000000-0005-0000-0000-0000192E0000}"/>
    <cellStyle name="Обычный 208 2 2" xfId="11716" xr:uid="{00000000-0005-0000-0000-00001A2E0000}"/>
    <cellStyle name="Обычный 208 2 2 2" xfId="11717" xr:uid="{00000000-0005-0000-0000-00001B2E0000}"/>
    <cellStyle name="Обычный 208 2 3" xfId="11718" xr:uid="{00000000-0005-0000-0000-00001C2E0000}"/>
    <cellStyle name="Обычный 208 3" xfId="11719" xr:uid="{00000000-0005-0000-0000-00001D2E0000}"/>
    <cellStyle name="Обычный 208 3 2" xfId="11720" xr:uid="{00000000-0005-0000-0000-00001E2E0000}"/>
    <cellStyle name="Обычный 208 3 2 2" xfId="11721" xr:uid="{00000000-0005-0000-0000-00001F2E0000}"/>
    <cellStyle name="Обычный 208 3 3" xfId="11722" xr:uid="{00000000-0005-0000-0000-0000202E0000}"/>
    <cellStyle name="Обычный 208 4" xfId="11723" xr:uid="{00000000-0005-0000-0000-0000212E0000}"/>
    <cellStyle name="Обычный 208 4 2" xfId="11724" xr:uid="{00000000-0005-0000-0000-0000222E0000}"/>
    <cellStyle name="Обычный 208 5" xfId="11725" xr:uid="{00000000-0005-0000-0000-0000232E0000}"/>
    <cellStyle name="Обычный 209" xfId="11726" xr:uid="{00000000-0005-0000-0000-0000242E0000}"/>
    <cellStyle name="Обычный 21" xfId="11727" xr:uid="{00000000-0005-0000-0000-0000252E0000}"/>
    <cellStyle name="Обычный 21 2" xfId="11728" xr:uid="{00000000-0005-0000-0000-0000262E0000}"/>
    <cellStyle name="Обычный 21 2 2" xfId="11729" xr:uid="{00000000-0005-0000-0000-0000272E0000}"/>
    <cellStyle name="Обычный 21 3" xfId="11730" xr:uid="{00000000-0005-0000-0000-0000282E0000}"/>
    <cellStyle name="Обычный 21 3 2" xfId="11731" xr:uid="{00000000-0005-0000-0000-0000292E0000}"/>
    <cellStyle name="Обычный 21 3 2 2" xfId="11732" xr:uid="{00000000-0005-0000-0000-00002A2E0000}"/>
    <cellStyle name="Обычный 21 3 2 2 2" xfId="11733" xr:uid="{00000000-0005-0000-0000-00002B2E0000}"/>
    <cellStyle name="Обычный 21 3 2 2 2 2" xfId="11734" xr:uid="{00000000-0005-0000-0000-00002C2E0000}"/>
    <cellStyle name="Обычный 21 3 2 2 3" xfId="11735" xr:uid="{00000000-0005-0000-0000-00002D2E0000}"/>
    <cellStyle name="Обычный 21 3 2 3" xfId="11736" xr:uid="{00000000-0005-0000-0000-00002E2E0000}"/>
    <cellStyle name="Обычный 21 3 2 3 2" xfId="11737" xr:uid="{00000000-0005-0000-0000-00002F2E0000}"/>
    <cellStyle name="Обычный 21 3 2 3 2 2" xfId="11738" xr:uid="{00000000-0005-0000-0000-0000302E0000}"/>
    <cellStyle name="Обычный 21 3 2 3 3" xfId="11739" xr:uid="{00000000-0005-0000-0000-0000312E0000}"/>
    <cellStyle name="Обычный 21 3 2 4" xfId="11740" xr:uid="{00000000-0005-0000-0000-0000322E0000}"/>
    <cellStyle name="Обычный 21 3 2 4 2" xfId="11741" xr:uid="{00000000-0005-0000-0000-0000332E0000}"/>
    <cellStyle name="Обычный 21 3 2 5" xfId="11742" xr:uid="{00000000-0005-0000-0000-0000342E0000}"/>
    <cellStyle name="Обычный 21 3 3" xfId="11743" xr:uid="{00000000-0005-0000-0000-0000352E0000}"/>
    <cellStyle name="Обычный 21 3 3 2" xfId="11744" xr:uid="{00000000-0005-0000-0000-0000362E0000}"/>
    <cellStyle name="Обычный 21 3 3 2 2" xfId="11745" xr:uid="{00000000-0005-0000-0000-0000372E0000}"/>
    <cellStyle name="Обычный 21 3 3 2 2 2" xfId="11746" xr:uid="{00000000-0005-0000-0000-0000382E0000}"/>
    <cellStyle name="Обычный 21 3 3 2 3" xfId="11747" xr:uid="{00000000-0005-0000-0000-0000392E0000}"/>
    <cellStyle name="Обычный 21 3 3 3" xfId="11748" xr:uid="{00000000-0005-0000-0000-00003A2E0000}"/>
    <cellStyle name="Обычный 21 3 3 3 2" xfId="11749" xr:uid="{00000000-0005-0000-0000-00003B2E0000}"/>
    <cellStyle name="Обычный 21 3 3 4" xfId="11750" xr:uid="{00000000-0005-0000-0000-00003C2E0000}"/>
    <cellStyle name="Обычный 21 3 4" xfId="11751" xr:uid="{00000000-0005-0000-0000-00003D2E0000}"/>
    <cellStyle name="Обычный 21 3 4 2" xfId="11752" xr:uid="{00000000-0005-0000-0000-00003E2E0000}"/>
    <cellStyle name="Обычный 21 3 4 2 2" xfId="11753" xr:uid="{00000000-0005-0000-0000-00003F2E0000}"/>
    <cellStyle name="Обычный 21 3 4 3" xfId="11754" xr:uid="{00000000-0005-0000-0000-0000402E0000}"/>
    <cellStyle name="Обычный 21 4" xfId="11755" xr:uid="{00000000-0005-0000-0000-0000412E0000}"/>
    <cellStyle name="Обычный 21 4 2" xfId="11756" xr:uid="{00000000-0005-0000-0000-0000422E0000}"/>
    <cellStyle name="Обычный 21 4 2 2" xfId="11757" xr:uid="{00000000-0005-0000-0000-0000432E0000}"/>
    <cellStyle name="Обычный 21 4 2 2 2" xfId="11758" xr:uid="{00000000-0005-0000-0000-0000442E0000}"/>
    <cellStyle name="Обычный 21 4 2 3" xfId="11759" xr:uid="{00000000-0005-0000-0000-0000452E0000}"/>
    <cellStyle name="Обычный 21 4 3" xfId="11760" xr:uid="{00000000-0005-0000-0000-0000462E0000}"/>
    <cellStyle name="Обычный 21 4 3 2" xfId="11761" xr:uid="{00000000-0005-0000-0000-0000472E0000}"/>
    <cellStyle name="Обычный 21 4 4" xfId="11762" xr:uid="{00000000-0005-0000-0000-0000482E0000}"/>
    <cellStyle name="Обычный 21 5" xfId="11763" xr:uid="{00000000-0005-0000-0000-0000492E0000}"/>
    <cellStyle name="Обычный 21 5 2" xfId="11764" xr:uid="{00000000-0005-0000-0000-00004A2E0000}"/>
    <cellStyle name="Обычный 21 5 2 2" xfId="11765" xr:uid="{00000000-0005-0000-0000-00004B2E0000}"/>
    <cellStyle name="Обычный 21 5 3" xfId="11766" xr:uid="{00000000-0005-0000-0000-00004C2E0000}"/>
    <cellStyle name="Обычный 21 6" xfId="32498" xr:uid="{00000000-0005-0000-0000-00004D2E0000}"/>
    <cellStyle name="Обычный 21_724" xfId="11767" xr:uid="{00000000-0005-0000-0000-00004E2E0000}"/>
    <cellStyle name="Обычный 210" xfId="11768" xr:uid="{00000000-0005-0000-0000-00004F2E0000}"/>
    <cellStyle name="Обычный 211" xfId="11769" xr:uid="{00000000-0005-0000-0000-0000502E0000}"/>
    <cellStyle name="Обычный 211 2" xfId="11770" xr:uid="{00000000-0005-0000-0000-0000512E0000}"/>
    <cellStyle name="Обычный 211 2 2" xfId="11771" xr:uid="{00000000-0005-0000-0000-0000522E0000}"/>
    <cellStyle name="Обычный 211 2 2 2" xfId="11772" xr:uid="{00000000-0005-0000-0000-0000532E0000}"/>
    <cellStyle name="Обычный 211 2 3" xfId="11773" xr:uid="{00000000-0005-0000-0000-0000542E0000}"/>
    <cellStyle name="Обычный 211 3" xfId="11774" xr:uid="{00000000-0005-0000-0000-0000552E0000}"/>
    <cellStyle name="Обычный 211 3 2" xfId="11775" xr:uid="{00000000-0005-0000-0000-0000562E0000}"/>
    <cellStyle name="Обычный 211 3 2 2" xfId="11776" xr:uid="{00000000-0005-0000-0000-0000572E0000}"/>
    <cellStyle name="Обычный 211 3 3" xfId="11777" xr:uid="{00000000-0005-0000-0000-0000582E0000}"/>
    <cellStyle name="Обычный 211 4" xfId="11778" xr:uid="{00000000-0005-0000-0000-0000592E0000}"/>
    <cellStyle name="Обычный 211 4 2" xfId="11779" xr:uid="{00000000-0005-0000-0000-00005A2E0000}"/>
    <cellStyle name="Обычный 211 5" xfId="11780" xr:uid="{00000000-0005-0000-0000-00005B2E0000}"/>
    <cellStyle name="Обычный 212" xfId="11781" xr:uid="{00000000-0005-0000-0000-00005C2E0000}"/>
    <cellStyle name="Обычный 212 2" xfId="11782" xr:uid="{00000000-0005-0000-0000-00005D2E0000}"/>
    <cellStyle name="Обычный 212 2 2" xfId="11783" xr:uid="{00000000-0005-0000-0000-00005E2E0000}"/>
    <cellStyle name="Обычный 212 2 2 2" xfId="11784" xr:uid="{00000000-0005-0000-0000-00005F2E0000}"/>
    <cellStyle name="Обычный 212 2 3" xfId="11785" xr:uid="{00000000-0005-0000-0000-0000602E0000}"/>
    <cellStyle name="Обычный 212 3" xfId="11786" xr:uid="{00000000-0005-0000-0000-0000612E0000}"/>
    <cellStyle name="Обычный 212 3 2" xfId="11787" xr:uid="{00000000-0005-0000-0000-0000622E0000}"/>
    <cellStyle name="Обычный 212 3 2 2" xfId="11788" xr:uid="{00000000-0005-0000-0000-0000632E0000}"/>
    <cellStyle name="Обычный 212 3 3" xfId="11789" xr:uid="{00000000-0005-0000-0000-0000642E0000}"/>
    <cellStyle name="Обычный 212 4" xfId="11790" xr:uid="{00000000-0005-0000-0000-0000652E0000}"/>
    <cellStyle name="Обычный 212 4 2" xfId="11791" xr:uid="{00000000-0005-0000-0000-0000662E0000}"/>
    <cellStyle name="Обычный 212 5" xfId="11792" xr:uid="{00000000-0005-0000-0000-0000672E0000}"/>
    <cellStyle name="Обычный 213" xfId="11793" xr:uid="{00000000-0005-0000-0000-0000682E0000}"/>
    <cellStyle name="Обычный 213 2" xfId="11794" xr:uid="{00000000-0005-0000-0000-0000692E0000}"/>
    <cellStyle name="Обычный 213 2 2" xfId="11795" xr:uid="{00000000-0005-0000-0000-00006A2E0000}"/>
    <cellStyle name="Обычный 213 2 2 2" xfId="11796" xr:uid="{00000000-0005-0000-0000-00006B2E0000}"/>
    <cellStyle name="Обычный 213 2 3" xfId="11797" xr:uid="{00000000-0005-0000-0000-00006C2E0000}"/>
    <cellStyle name="Обычный 213 3" xfId="11798" xr:uid="{00000000-0005-0000-0000-00006D2E0000}"/>
    <cellStyle name="Обычный 213 3 2" xfId="11799" xr:uid="{00000000-0005-0000-0000-00006E2E0000}"/>
    <cellStyle name="Обычный 213 3 2 2" xfId="11800" xr:uid="{00000000-0005-0000-0000-00006F2E0000}"/>
    <cellStyle name="Обычный 213 3 3" xfId="11801" xr:uid="{00000000-0005-0000-0000-0000702E0000}"/>
    <cellStyle name="Обычный 213 4" xfId="11802" xr:uid="{00000000-0005-0000-0000-0000712E0000}"/>
    <cellStyle name="Обычный 213 4 2" xfId="11803" xr:uid="{00000000-0005-0000-0000-0000722E0000}"/>
    <cellStyle name="Обычный 213 5" xfId="11804" xr:uid="{00000000-0005-0000-0000-0000732E0000}"/>
    <cellStyle name="Обычный 214" xfId="11805" xr:uid="{00000000-0005-0000-0000-0000742E0000}"/>
    <cellStyle name="Обычный 214 2" xfId="11806" xr:uid="{00000000-0005-0000-0000-0000752E0000}"/>
    <cellStyle name="Обычный 214 2 2" xfId="11807" xr:uid="{00000000-0005-0000-0000-0000762E0000}"/>
    <cellStyle name="Обычный 214 2 2 2" xfId="11808" xr:uid="{00000000-0005-0000-0000-0000772E0000}"/>
    <cellStyle name="Обычный 214 2 3" xfId="11809" xr:uid="{00000000-0005-0000-0000-0000782E0000}"/>
    <cellStyle name="Обычный 214 3" xfId="11810" xr:uid="{00000000-0005-0000-0000-0000792E0000}"/>
    <cellStyle name="Обычный 214 3 2" xfId="11811" xr:uid="{00000000-0005-0000-0000-00007A2E0000}"/>
    <cellStyle name="Обычный 214 3 2 2" xfId="11812" xr:uid="{00000000-0005-0000-0000-00007B2E0000}"/>
    <cellStyle name="Обычный 214 3 3" xfId="11813" xr:uid="{00000000-0005-0000-0000-00007C2E0000}"/>
    <cellStyle name="Обычный 214 4" xfId="11814" xr:uid="{00000000-0005-0000-0000-00007D2E0000}"/>
    <cellStyle name="Обычный 214 4 2" xfId="11815" xr:uid="{00000000-0005-0000-0000-00007E2E0000}"/>
    <cellStyle name="Обычный 214 5" xfId="11816" xr:uid="{00000000-0005-0000-0000-00007F2E0000}"/>
    <cellStyle name="Обычный 215" xfId="11817" xr:uid="{00000000-0005-0000-0000-0000802E0000}"/>
    <cellStyle name="Обычный 215 2" xfId="11818" xr:uid="{00000000-0005-0000-0000-0000812E0000}"/>
    <cellStyle name="Обычный 215 2 2" xfId="11819" xr:uid="{00000000-0005-0000-0000-0000822E0000}"/>
    <cellStyle name="Обычный 215 2 2 2" xfId="11820" xr:uid="{00000000-0005-0000-0000-0000832E0000}"/>
    <cellStyle name="Обычный 215 2 3" xfId="11821" xr:uid="{00000000-0005-0000-0000-0000842E0000}"/>
    <cellStyle name="Обычный 215 3" xfId="11822" xr:uid="{00000000-0005-0000-0000-0000852E0000}"/>
    <cellStyle name="Обычный 215 3 2" xfId="11823" xr:uid="{00000000-0005-0000-0000-0000862E0000}"/>
    <cellStyle name="Обычный 215 3 2 2" xfId="11824" xr:uid="{00000000-0005-0000-0000-0000872E0000}"/>
    <cellStyle name="Обычный 215 3 3" xfId="11825" xr:uid="{00000000-0005-0000-0000-0000882E0000}"/>
    <cellStyle name="Обычный 215 4" xfId="11826" xr:uid="{00000000-0005-0000-0000-0000892E0000}"/>
    <cellStyle name="Обычный 215 4 2" xfId="11827" xr:uid="{00000000-0005-0000-0000-00008A2E0000}"/>
    <cellStyle name="Обычный 215 5" xfId="11828" xr:uid="{00000000-0005-0000-0000-00008B2E0000}"/>
    <cellStyle name="Обычный 216" xfId="11829" xr:uid="{00000000-0005-0000-0000-00008C2E0000}"/>
    <cellStyle name="Обычный 216 2" xfId="11830" xr:uid="{00000000-0005-0000-0000-00008D2E0000}"/>
    <cellStyle name="Обычный 217" xfId="11831" xr:uid="{00000000-0005-0000-0000-00008E2E0000}"/>
    <cellStyle name="Обычный 217 2" xfId="11832" xr:uid="{00000000-0005-0000-0000-00008F2E0000}"/>
    <cellStyle name="Обычный 217 2 2" xfId="11833" xr:uid="{00000000-0005-0000-0000-0000902E0000}"/>
    <cellStyle name="Обычный 217 2 2 2" xfId="11834" xr:uid="{00000000-0005-0000-0000-0000912E0000}"/>
    <cellStyle name="Обычный 217 2 3" xfId="11835" xr:uid="{00000000-0005-0000-0000-0000922E0000}"/>
    <cellStyle name="Обычный 217 3" xfId="11836" xr:uid="{00000000-0005-0000-0000-0000932E0000}"/>
    <cellStyle name="Обычный 217 3 2" xfId="11837" xr:uid="{00000000-0005-0000-0000-0000942E0000}"/>
    <cellStyle name="Обычный 217 3 2 2" xfId="11838" xr:uid="{00000000-0005-0000-0000-0000952E0000}"/>
    <cellStyle name="Обычный 217 3 3" xfId="11839" xr:uid="{00000000-0005-0000-0000-0000962E0000}"/>
    <cellStyle name="Обычный 217 4" xfId="11840" xr:uid="{00000000-0005-0000-0000-0000972E0000}"/>
    <cellStyle name="Обычный 217 4 2" xfId="11841" xr:uid="{00000000-0005-0000-0000-0000982E0000}"/>
    <cellStyle name="Обычный 217 5" xfId="11842" xr:uid="{00000000-0005-0000-0000-0000992E0000}"/>
    <cellStyle name="Обычный 218" xfId="11843" xr:uid="{00000000-0005-0000-0000-00009A2E0000}"/>
    <cellStyle name="Обычный 218 2" xfId="11844" xr:uid="{00000000-0005-0000-0000-00009B2E0000}"/>
    <cellStyle name="Обычный 218 2 2" xfId="11845" xr:uid="{00000000-0005-0000-0000-00009C2E0000}"/>
    <cellStyle name="Обычный 218 2 2 2" xfId="11846" xr:uid="{00000000-0005-0000-0000-00009D2E0000}"/>
    <cellStyle name="Обычный 218 2 3" xfId="11847" xr:uid="{00000000-0005-0000-0000-00009E2E0000}"/>
    <cellStyle name="Обычный 218 3" xfId="11848" xr:uid="{00000000-0005-0000-0000-00009F2E0000}"/>
    <cellStyle name="Обычный 218 3 2" xfId="11849" xr:uid="{00000000-0005-0000-0000-0000A02E0000}"/>
    <cellStyle name="Обычный 218 3 2 2" xfId="11850" xr:uid="{00000000-0005-0000-0000-0000A12E0000}"/>
    <cellStyle name="Обычный 218 3 3" xfId="11851" xr:uid="{00000000-0005-0000-0000-0000A22E0000}"/>
    <cellStyle name="Обычный 218 4" xfId="11852" xr:uid="{00000000-0005-0000-0000-0000A32E0000}"/>
    <cellStyle name="Обычный 218 4 2" xfId="11853" xr:uid="{00000000-0005-0000-0000-0000A42E0000}"/>
    <cellStyle name="Обычный 218 5" xfId="11854" xr:uid="{00000000-0005-0000-0000-0000A52E0000}"/>
    <cellStyle name="Обычный 219" xfId="11855" xr:uid="{00000000-0005-0000-0000-0000A62E0000}"/>
    <cellStyle name="Обычный 219 2" xfId="11856" xr:uid="{00000000-0005-0000-0000-0000A72E0000}"/>
    <cellStyle name="Обычный 219 2 2" xfId="11857" xr:uid="{00000000-0005-0000-0000-0000A82E0000}"/>
    <cellStyle name="Обычный 219 2 2 2" xfId="11858" xr:uid="{00000000-0005-0000-0000-0000A92E0000}"/>
    <cellStyle name="Обычный 219 2 3" xfId="11859" xr:uid="{00000000-0005-0000-0000-0000AA2E0000}"/>
    <cellStyle name="Обычный 219 3" xfId="11860" xr:uid="{00000000-0005-0000-0000-0000AB2E0000}"/>
    <cellStyle name="Обычный 219 3 2" xfId="11861" xr:uid="{00000000-0005-0000-0000-0000AC2E0000}"/>
    <cellStyle name="Обычный 219 3 2 2" xfId="11862" xr:uid="{00000000-0005-0000-0000-0000AD2E0000}"/>
    <cellStyle name="Обычный 219 3 3" xfId="11863" xr:uid="{00000000-0005-0000-0000-0000AE2E0000}"/>
    <cellStyle name="Обычный 219 4" xfId="11864" xr:uid="{00000000-0005-0000-0000-0000AF2E0000}"/>
    <cellStyle name="Обычный 219 4 2" xfId="11865" xr:uid="{00000000-0005-0000-0000-0000B02E0000}"/>
    <cellStyle name="Обычный 219 5" xfId="11866" xr:uid="{00000000-0005-0000-0000-0000B12E0000}"/>
    <cellStyle name="Обычный 22" xfId="11867" xr:uid="{00000000-0005-0000-0000-0000B22E0000}"/>
    <cellStyle name="Обычный 22 2" xfId="11868" xr:uid="{00000000-0005-0000-0000-0000B32E0000}"/>
    <cellStyle name="Обычный 22 2 2" xfId="11869" xr:uid="{00000000-0005-0000-0000-0000B42E0000}"/>
    <cellStyle name="Обычный 22 3" xfId="11870" xr:uid="{00000000-0005-0000-0000-0000B52E0000}"/>
    <cellStyle name="Обычный 22 4" xfId="32504" xr:uid="{00000000-0005-0000-0000-0000B62E0000}"/>
    <cellStyle name="Обычный 22_724" xfId="11871" xr:uid="{00000000-0005-0000-0000-0000B72E0000}"/>
    <cellStyle name="Обычный 220" xfId="11872" xr:uid="{00000000-0005-0000-0000-0000B82E0000}"/>
    <cellStyle name="Обычный 220 2" xfId="11873" xr:uid="{00000000-0005-0000-0000-0000B92E0000}"/>
    <cellStyle name="Обычный 220 2 2" xfId="11874" xr:uid="{00000000-0005-0000-0000-0000BA2E0000}"/>
    <cellStyle name="Обычный 220 2 2 2" xfId="11875" xr:uid="{00000000-0005-0000-0000-0000BB2E0000}"/>
    <cellStyle name="Обычный 220 2 3" xfId="11876" xr:uid="{00000000-0005-0000-0000-0000BC2E0000}"/>
    <cellStyle name="Обычный 220 3" xfId="11877" xr:uid="{00000000-0005-0000-0000-0000BD2E0000}"/>
    <cellStyle name="Обычный 220 3 2" xfId="11878" xr:uid="{00000000-0005-0000-0000-0000BE2E0000}"/>
    <cellStyle name="Обычный 220 3 2 2" xfId="11879" xr:uid="{00000000-0005-0000-0000-0000BF2E0000}"/>
    <cellStyle name="Обычный 220 3 3" xfId="11880" xr:uid="{00000000-0005-0000-0000-0000C02E0000}"/>
    <cellStyle name="Обычный 220 4" xfId="11881" xr:uid="{00000000-0005-0000-0000-0000C12E0000}"/>
    <cellStyle name="Обычный 220 4 2" xfId="11882" xr:uid="{00000000-0005-0000-0000-0000C22E0000}"/>
    <cellStyle name="Обычный 220 5" xfId="11883" xr:uid="{00000000-0005-0000-0000-0000C32E0000}"/>
    <cellStyle name="Обычный 221" xfId="11884" xr:uid="{00000000-0005-0000-0000-0000C42E0000}"/>
    <cellStyle name="Обычный 222" xfId="11885" xr:uid="{00000000-0005-0000-0000-0000C52E0000}"/>
    <cellStyle name="Обычный 222 2" xfId="11886" xr:uid="{00000000-0005-0000-0000-0000C62E0000}"/>
    <cellStyle name="Обычный 222 2 2" xfId="11887" xr:uid="{00000000-0005-0000-0000-0000C72E0000}"/>
    <cellStyle name="Обычный 222 2 2 2" xfId="11888" xr:uid="{00000000-0005-0000-0000-0000C82E0000}"/>
    <cellStyle name="Обычный 222 2 3" xfId="11889" xr:uid="{00000000-0005-0000-0000-0000C92E0000}"/>
    <cellStyle name="Обычный 222 3" xfId="11890" xr:uid="{00000000-0005-0000-0000-0000CA2E0000}"/>
    <cellStyle name="Обычный 222 3 2" xfId="11891" xr:uid="{00000000-0005-0000-0000-0000CB2E0000}"/>
    <cellStyle name="Обычный 222 3 2 2" xfId="11892" xr:uid="{00000000-0005-0000-0000-0000CC2E0000}"/>
    <cellStyle name="Обычный 222 3 3" xfId="11893" xr:uid="{00000000-0005-0000-0000-0000CD2E0000}"/>
    <cellStyle name="Обычный 222 4" xfId="11894" xr:uid="{00000000-0005-0000-0000-0000CE2E0000}"/>
    <cellStyle name="Обычный 222 4 2" xfId="11895" xr:uid="{00000000-0005-0000-0000-0000CF2E0000}"/>
    <cellStyle name="Обычный 222 5" xfId="11896" xr:uid="{00000000-0005-0000-0000-0000D02E0000}"/>
    <cellStyle name="Обычный 223" xfId="11897" xr:uid="{00000000-0005-0000-0000-0000D12E0000}"/>
    <cellStyle name="Обычный 223 2" xfId="11898" xr:uid="{00000000-0005-0000-0000-0000D22E0000}"/>
    <cellStyle name="Обычный 223 2 2" xfId="11899" xr:uid="{00000000-0005-0000-0000-0000D32E0000}"/>
    <cellStyle name="Обычный 223 2 2 2" xfId="11900" xr:uid="{00000000-0005-0000-0000-0000D42E0000}"/>
    <cellStyle name="Обычный 223 2 3" xfId="11901" xr:uid="{00000000-0005-0000-0000-0000D52E0000}"/>
    <cellStyle name="Обычный 223 3" xfId="11902" xr:uid="{00000000-0005-0000-0000-0000D62E0000}"/>
    <cellStyle name="Обычный 223 3 2" xfId="11903" xr:uid="{00000000-0005-0000-0000-0000D72E0000}"/>
    <cellStyle name="Обычный 223 3 2 2" xfId="11904" xr:uid="{00000000-0005-0000-0000-0000D82E0000}"/>
    <cellStyle name="Обычный 223 3 3" xfId="11905" xr:uid="{00000000-0005-0000-0000-0000D92E0000}"/>
    <cellStyle name="Обычный 223 4" xfId="11906" xr:uid="{00000000-0005-0000-0000-0000DA2E0000}"/>
    <cellStyle name="Обычный 223 4 2" xfId="11907" xr:uid="{00000000-0005-0000-0000-0000DB2E0000}"/>
    <cellStyle name="Обычный 223 5" xfId="11908" xr:uid="{00000000-0005-0000-0000-0000DC2E0000}"/>
    <cellStyle name="Обычный 224" xfId="11909" xr:uid="{00000000-0005-0000-0000-0000DD2E0000}"/>
    <cellStyle name="Обычный 224 2" xfId="11910" xr:uid="{00000000-0005-0000-0000-0000DE2E0000}"/>
    <cellStyle name="Обычный 225" xfId="11911" xr:uid="{00000000-0005-0000-0000-0000DF2E0000}"/>
    <cellStyle name="Обычный 225 2" xfId="11912" xr:uid="{00000000-0005-0000-0000-0000E02E0000}"/>
    <cellStyle name="Обычный 225 2 2" xfId="11913" xr:uid="{00000000-0005-0000-0000-0000E12E0000}"/>
    <cellStyle name="Обычный 225 2 2 2" xfId="11914" xr:uid="{00000000-0005-0000-0000-0000E22E0000}"/>
    <cellStyle name="Обычный 225 2 3" xfId="11915" xr:uid="{00000000-0005-0000-0000-0000E32E0000}"/>
    <cellStyle name="Обычный 225 3" xfId="11916" xr:uid="{00000000-0005-0000-0000-0000E42E0000}"/>
    <cellStyle name="Обычный 225 3 2" xfId="11917" xr:uid="{00000000-0005-0000-0000-0000E52E0000}"/>
    <cellStyle name="Обычный 225 3 2 2" xfId="11918" xr:uid="{00000000-0005-0000-0000-0000E62E0000}"/>
    <cellStyle name="Обычный 225 3 3" xfId="11919" xr:uid="{00000000-0005-0000-0000-0000E72E0000}"/>
    <cellStyle name="Обычный 225 4" xfId="11920" xr:uid="{00000000-0005-0000-0000-0000E82E0000}"/>
    <cellStyle name="Обычный 225 4 2" xfId="11921" xr:uid="{00000000-0005-0000-0000-0000E92E0000}"/>
    <cellStyle name="Обычный 225 5" xfId="11922" xr:uid="{00000000-0005-0000-0000-0000EA2E0000}"/>
    <cellStyle name="Обычный 226" xfId="11923" xr:uid="{00000000-0005-0000-0000-0000EB2E0000}"/>
    <cellStyle name="Обычный 227" xfId="11924" xr:uid="{00000000-0005-0000-0000-0000EC2E0000}"/>
    <cellStyle name="Обычный 227 2" xfId="11925" xr:uid="{00000000-0005-0000-0000-0000ED2E0000}"/>
    <cellStyle name="Обычный 227 2 2" xfId="11926" xr:uid="{00000000-0005-0000-0000-0000EE2E0000}"/>
    <cellStyle name="Обычный 227 2 2 2" xfId="11927" xr:uid="{00000000-0005-0000-0000-0000EF2E0000}"/>
    <cellStyle name="Обычный 227 2 3" xfId="11928" xr:uid="{00000000-0005-0000-0000-0000F02E0000}"/>
    <cellStyle name="Обычный 227 3" xfId="11929" xr:uid="{00000000-0005-0000-0000-0000F12E0000}"/>
    <cellStyle name="Обычный 227 3 2" xfId="11930" xr:uid="{00000000-0005-0000-0000-0000F22E0000}"/>
    <cellStyle name="Обычный 227 3 2 2" xfId="11931" xr:uid="{00000000-0005-0000-0000-0000F32E0000}"/>
    <cellStyle name="Обычный 227 3 3" xfId="11932" xr:uid="{00000000-0005-0000-0000-0000F42E0000}"/>
    <cellStyle name="Обычный 227 4" xfId="11933" xr:uid="{00000000-0005-0000-0000-0000F52E0000}"/>
    <cellStyle name="Обычный 227 4 2" xfId="11934" xr:uid="{00000000-0005-0000-0000-0000F62E0000}"/>
    <cellStyle name="Обычный 227 5" xfId="11935" xr:uid="{00000000-0005-0000-0000-0000F72E0000}"/>
    <cellStyle name="Обычный 228" xfId="11936" xr:uid="{00000000-0005-0000-0000-0000F82E0000}"/>
    <cellStyle name="Обычный 228 2" xfId="11937" xr:uid="{00000000-0005-0000-0000-0000F92E0000}"/>
    <cellStyle name="Обычный 228 2 2" xfId="11938" xr:uid="{00000000-0005-0000-0000-0000FA2E0000}"/>
    <cellStyle name="Обычный 228 2 2 2" xfId="11939" xr:uid="{00000000-0005-0000-0000-0000FB2E0000}"/>
    <cellStyle name="Обычный 228 2 3" xfId="11940" xr:uid="{00000000-0005-0000-0000-0000FC2E0000}"/>
    <cellStyle name="Обычный 228 3" xfId="11941" xr:uid="{00000000-0005-0000-0000-0000FD2E0000}"/>
    <cellStyle name="Обычный 228 3 2" xfId="11942" xr:uid="{00000000-0005-0000-0000-0000FE2E0000}"/>
    <cellStyle name="Обычный 228 3 2 2" xfId="11943" xr:uid="{00000000-0005-0000-0000-0000FF2E0000}"/>
    <cellStyle name="Обычный 228 3 3" xfId="11944" xr:uid="{00000000-0005-0000-0000-0000002F0000}"/>
    <cellStyle name="Обычный 228 4" xfId="11945" xr:uid="{00000000-0005-0000-0000-0000012F0000}"/>
    <cellStyle name="Обычный 228 4 2" xfId="11946" xr:uid="{00000000-0005-0000-0000-0000022F0000}"/>
    <cellStyle name="Обычный 228 5" xfId="11947" xr:uid="{00000000-0005-0000-0000-0000032F0000}"/>
    <cellStyle name="Обычный 229" xfId="11948" xr:uid="{00000000-0005-0000-0000-0000042F0000}"/>
    <cellStyle name="Обычный 229 2" xfId="11949" xr:uid="{00000000-0005-0000-0000-0000052F0000}"/>
    <cellStyle name="Обычный 229 3" xfId="11950" xr:uid="{00000000-0005-0000-0000-0000062F0000}"/>
    <cellStyle name="Обычный 229 3 2" xfId="11951" xr:uid="{00000000-0005-0000-0000-0000072F0000}"/>
    <cellStyle name="Обычный 229 3 2 2" xfId="11952" xr:uid="{00000000-0005-0000-0000-0000082F0000}"/>
    <cellStyle name="Обычный 229 3 3" xfId="11953" xr:uid="{00000000-0005-0000-0000-0000092F0000}"/>
    <cellStyle name="Обычный 229 4" xfId="11954" xr:uid="{00000000-0005-0000-0000-00000A2F0000}"/>
    <cellStyle name="Обычный 229 4 2" xfId="11955" xr:uid="{00000000-0005-0000-0000-00000B2F0000}"/>
    <cellStyle name="Обычный 229 5" xfId="11956" xr:uid="{00000000-0005-0000-0000-00000C2F0000}"/>
    <cellStyle name="Обычный 23" xfId="11957" xr:uid="{00000000-0005-0000-0000-00000D2F0000}"/>
    <cellStyle name="Обычный 23 2" xfId="11958" xr:uid="{00000000-0005-0000-0000-00000E2F0000}"/>
    <cellStyle name="Обычный 23 2 2" xfId="11959" xr:uid="{00000000-0005-0000-0000-00000F2F0000}"/>
    <cellStyle name="Обычный 23 3" xfId="11960" xr:uid="{00000000-0005-0000-0000-0000102F0000}"/>
    <cellStyle name="Обычный 23 3 2" xfId="11961" xr:uid="{00000000-0005-0000-0000-0000112F0000}"/>
    <cellStyle name="Обычный 23 3 2 2" xfId="11962" xr:uid="{00000000-0005-0000-0000-0000122F0000}"/>
    <cellStyle name="Обычный 23 3 2 2 2" xfId="11963" xr:uid="{00000000-0005-0000-0000-0000132F0000}"/>
    <cellStyle name="Обычный 23 3 2 2 2 2" xfId="11964" xr:uid="{00000000-0005-0000-0000-0000142F0000}"/>
    <cellStyle name="Обычный 23 3 2 2 3" xfId="11965" xr:uid="{00000000-0005-0000-0000-0000152F0000}"/>
    <cellStyle name="Обычный 23 3 2 3" xfId="11966" xr:uid="{00000000-0005-0000-0000-0000162F0000}"/>
    <cellStyle name="Обычный 23 3 2 3 2" xfId="11967" xr:uid="{00000000-0005-0000-0000-0000172F0000}"/>
    <cellStyle name="Обычный 23 3 2 3 2 2" xfId="11968" xr:uid="{00000000-0005-0000-0000-0000182F0000}"/>
    <cellStyle name="Обычный 23 3 2 3 3" xfId="11969" xr:uid="{00000000-0005-0000-0000-0000192F0000}"/>
    <cellStyle name="Обычный 23 3 2 4" xfId="11970" xr:uid="{00000000-0005-0000-0000-00001A2F0000}"/>
    <cellStyle name="Обычный 23 3 2 4 2" xfId="11971" xr:uid="{00000000-0005-0000-0000-00001B2F0000}"/>
    <cellStyle name="Обычный 23 3 2 5" xfId="11972" xr:uid="{00000000-0005-0000-0000-00001C2F0000}"/>
    <cellStyle name="Обычный 23 3 3" xfId="11973" xr:uid="{00000000-0005-0000-0000-00001D2F0000}"/>
    <cellStyle name="Обычный 23 3 3 2" xfId="11974" xr:uid="{00000000-0005-0000-0000-00001E2F0000}"/>
    <cellStyle name="Обычный 23 3 3 2 2" xfId="11975" xr:uid="{00000000-0005-0000-0000-00001F2F0000}"/>
    <cellStyle name="Обычный 23 3 3 2 2 2" xfId="11976" xr:uid="{00000000-0005-0000-0000-0000202F0000}"/>
    <cellStyle name="Обычный 23 3 3 2 3" xfId="11977" xr:uid="{00000000-0005-0000-0000-0000212F0000}"/>
    <cellStyle name="Обычный 23 3 3 3" xfId="11978" xr:uid="{00000000-0005-0000-0000-0000222F0000}"/>
    <cellStyle name="Обычный 23 3 3 3 2" xfId="11979" xr:uid="{00000000-0005-0000-0000-0000232F0000}"/>
    <cellStyle name="Обычный 23 3 3 4" xfId="11980" xr:uid="{00000000-0005-0000-0000-0000242F0000}"/>
    <cellStyle name="Обычный 23 3 4" xfId="11981" xr:uid="{00000000-0005-0000-0000-0000252F0000}"/>
    <cellStyle name="Обычный 23 3 4 2" xfId="11982" xr:uid="{00000000-0005-0000-0000-0000262F0000}"/>
    <cellStyle name="Обычный 23 3 4 2 2" xfId="11983" xr:uid="{00000000-0005-0000-0000-0000272F0000}"/>
    <cellStyle name="Обычный 23 3 4 3" xfId="11984" xr:uid="{00000000-0005-0000-0000-0000282F0000}"/>
    <cellStyle name="Обычный 23 4" xfId="11985" xr:uid="{00000000-0005-0000-0000-0000292F0000}"/>
    <cellStyle name="Обычный 23 4 2" xfId="11986" xr:uid="{00000000-0005-0000-0000-00002A2F0000}"/>
    <cellStyle name="Обычный 23 4 2 2" xfId="11987" xr:uid="{00000000-0005-0000-0000-00002B2F0000}"/>
    <cellStyle name="Обычный 23 4 2 2 2" xfId="11988" xr:uid="{00000000-0005-0000-0000-00002C2F0000}"/>
    <cellStyle name="Обычный 23 4 2 3" xfId="11989" xr:uid="{00000000-0005-0000-0000-00002D2F0000}"/>
    <cellStyle name="Обычный 23 4 3" xfId="11990" xr:uid="{00000000-0005-0000-0000-00002E2F0000}"/>
    <cellStyle name="Обычный 23 4 3 2" xfId="11991" xr:uid="{00000000-0005-0000-0000-00002F2F0000}"/>
    <cellStyle name="Обычный 23 4 4" xfId="11992" xr:uid="{00000000-0005-0000-0000-0000302F0000}"/>
    <cellStyle name="Обычный 23 5" xfId="11993" xr:uid="{00000000-0005-0000-0000-0000312F0000}"/>
    <cellStyle name="Обычный 23 5 2" xfId="11994" xr:uid="{00000000-0005-0000-0000-0000322F0000}"/>
    <cellStyle name="Обычный 23 5 2 2" xfId="11995" xr:uid="{00000000-0005-0000-0000-0000332F0000}"/>
    <cellStyle name="Обычный 23 5 3" xfId="11996" xr:uid="{00000000-0005-0000-0000-0000342F0000}"/>
    <cellStyle name="Обычный 23 6" xfId="32509" xr:uid="{00000000-0005-0000-0000-0000352F0000}"/>
    <cellStyle name="Обычный 23_724" xfId="11997" xr:uid="{00000000-0005-0000-0000-0000362F0000}"/>
    <cellStyle name="Обычный 230" xfId="11998" xr:uid="{00000000-0005-0000-0000-0000372F0000}"/>
    <cellStyle name="Обычный 230 2" xfId="11999" xr:uid="{00000000-0005-0000-0000-0000382F0000}"/>
    <cellStyle name="Обычный 230 2 2" xfId="12000" xr:uid="{00000000-0005-0000-0000-0000392F0000}"/>
    <cellStyle name="Обычный 230 2 2 2" xfId="12001" xr:uid="{00000000-0005-0000-0000-00003A2F0000}"/>
    <cellStyle name="Обычный 230 2 3" xfId="12002" xr:uid="{00000000-0005-0000-0000-00003B2F0000}"/>
    <cellStyle name="Обычный 230 3" xfId="12003" xr:uid="{00000000-0005-0000-0000-00003C2F0000}"/>
    <cellStyle name="Обычный 230 3 2" xfId="12004" xr:uid="{00000000-0005-0000-0000-00003D2F0000}"/>
    <cellStyle name="Обычный 230 4" xfId="12005" xr:uid="{00000000-0005-0000-0000-00003E2F0000}"/>
    <cellStyle name="Обычный 231" xfId="12006" xr:uid="{00000000-0005-0000-0000-00003F2F0000}"/>
    <cellStyle name="Обычный 231 2" xfId="12007" xr:uid="{00000000-0005-0000-0000-0000402F0000}"/>
    <cellStyle name="Обычный 231 2 2" xfId="12008" xr:uid="{00000000-0005-0000-0000-0000412F0000}"/>
    <cellStyle name="Обычный 231 2 2 2" xfId="12009" xr:uid="{00000000-0005-0000-0000-0000422F0000}"/>
    <cellStyle name="Обычный 231 2 3" xfId="12010" xr:uid="{00000000-0005-0000-0000-0000432F0000}"/>
    <cellStyle name="Обычный 231 3" xfId="12011" xr:uid="{00000000-0005-0000-0000-0000442F0000}"/>
    <cellStyle name="Обычный 231 3 2" xfId="12012" xr:uid="{00000000-0005-0000-0000-0000452F0000}"/>
    <cellStyle name="Обычный 231 4" xfId="12013" xr:uid="{00000000-0005-0000-0000-0000462F0000}"/>
    <cellStyle name="Обычный 232" xfId="12014" xr:uid="{00000000-0005-0000-0000-0000472F0000}"/>
    <cellStyle name="Обычный 232 2" xfId="12015" xr:uid="{00000000-0005-0000-0000-0000482F0000}"/>
    <cellStyle name="Обычный 232 2 2" xfId="12016" xr:uid="{00000000-0005-0000-0000-0000492F0000}"/>
    <cellStyle name="Обычный 232 2 2 2" xfId="12017" xr:uid="{00000000-0005-0000-0000-00004A2F0000}"/>
    <cellStyle name="Обычный 232 2 3" xfId="12018" xr:uid="{00000000-0005-0000-0000-00004B2F0000}"/>
    <cellStyle name="Обычный 232 3" xfId="12019" xr:uid="{00000000-0005-0000-0000-00004C2F0000}"/>
    <cellStyle name="Обычный 232 3 2" xfId="12020" xr:uid="{00000000-0005-0000-0000-00004D2F0000}"/>
    <cellStyle name="Обычный 232 4" xfId="12021" xr:uid="{00000000-0005-0000-0000-00004E2F0000}"/>
    <cellStyle name="Обычный 233" xfId="12022" xr:uid="{00000000-0005-0000-0000-00004F2F0000}"/>
    <cellStyle name="Обычный 234" xfId="12023" xr:uid="{00000000-0005-0000-0000-0000502F0000}"/>
    <cellStyle name="Обычный 234 2" xfId="12024" xr:uid="{00000000-0005-0000-0000-0000512F0000}"/>
    <cellStyle name="Обычный 234 2 2" xfId="12025" xr:uid="{00000000-0005-0000-0000-0000522F0000}"/>
    <cellStyle name="Обычный 234 2 2 2" xfId="12026" xr:uid="{00000000-0005-0000-0000-0000532F0000}"/>
    <cellStyle name="Обычный 234 2 3" xfId="12027" xr:uid="{00000000-0005-0000-0000-0000542F0000}"/>
    <cellStyle name="Обычный 234 3" xfId="12028" xr:uid="{00000000-0005-0000-0000-0000552F0000}"/>
    <cellStyle name="Обычный 234 3 2" xfId="12029" xr:uid="{00000000-0005-0000-0000-0000562F0000}"/>
    <cellStyle name="Обычный 234 4" xfId="12030" xr:uid="{00000000-0005-0000-0000-0000572F0000}"/>
    <cellStyle name="Обычный 235" xfId="12031" xr:uid="{00000000-0005-0000-0000-0000582F0000}"/>
    <cellStyle name="Обычный 235 2" xfId="12032" xr:uid="{00000000-0005-0000-0000-0000592F0000}"/>
    <cellStyle name="Обычный 235 2 2" xfId="12033" xr:uid="{00000000-0005-0000-0000-00005A2F0000}"/>
    <cellStyle name="Обычный 235 2 2 2" xfId="12034" xr:uid="{00000000-0005-0000-0000-00005B2F0000}"/>
    <cellStyle name="Обычный 235 2 3" xfId="12035" xr:uid="{00000000-0005-0000-0000-00005C2F0000}"/>
    <cellStyle name="Обычный 235 3" xfId="12036" xr:uid="{00000000-0005-0000-0000-00005D2F0000}"/>
    <cellStyle name="Обычный 235 3 2" xfId="12037" xr:uid="{00000000-0005-0000-0000-00005E2F0000}"/>
    <cellStyle name="Обычный 235 4" xfId="12038" xr:uid="{00000000-0005-0000-0000-00005F2F0000}"/>
    <cellStyle name="Обычный 236" xfId="12039" xr:uid="{00000000-0005-0000-0000-0000602F0000}"/>
    <cellStyle name="Обычный 237" xfId="12040" xr:uid="{00000000-0005-0000-0000-0000612F0000}"/>
    <cellStyle name="Обычный 237 2" xfId="12041" xr:uid="{00000000-0005-0000-0000-0000622F0000}"/>
    <cellStyle name="Обычный 237 2 2" xfId="12042" xr:uid="{00000000-0005-0000-0000-0000632F0000}"/>
    <cellStyle name="Обычный 237 2 2 2" xfId="12043" xr:uid="{00000000-0005-0000-0000-0000642F0000}"/>
    <cellStyle name="Обычный 237 2 3" xfId="12044" xr:uid="{00000000-0005-0000-0000-0000652F0000}"/>
    <cellStyle name="Обычный 237 3" xfId="12045" xr:uid="{00000000-0005-0000-0000-0000662F0000}"/>
    <cellStyle name="Обычный 237 3 2" xfId="12046" xr:uid="{00000000-0005-0000-0000-0000672F0000}"/>
    <cellStyle name="Обычный 237 4" xfId="12047" xr:uid="{00000000-0005-0000-0000-0000682F0000}"/>
    <cellStyle name="Обычный 238" xfId="12048" xr:uid="{00000000-0005-0000-0000-0000692F0000}"/>
    <cellStyle name="Обычный 239" xfId="12049" xr:uid="{00000000-0005-0000-0000-00006A2F0000}"/>
    <cellStyle name="Обычный 24" xfId="12050" xr:uid="{00000000-0005-0000-0000-00006B2F0000}"/>
    <cellStyle name="Обычный 24 2" xfId="12051" xr:uid="{00000000-0005-0000-0000-00006C2F0000}"/>
    <cellStyle name="Обычный 24 2 2" xfId="12052" xr:uid="{00000000-0005-0000-0000-00006D2F0000}"/>
    <cellStyle name="Обычный 24 3" xfId="12053" xr:uid="{00000000-0005-0000-0000-00006E2F0000}"/>
    <cellStyle name="Обычный 24 4" xfId="32515" xr:uid="{00000000-0005-0000-0000-00006F2F0000}"/>
    <cellStyle name="Обычный 24_724" xfId="12054" xr:uid="{00000000-0005-0000-0000-0000702F0000}"/>
    <cellStyle name="Обычный 240" xfId="12055" xr:uid="{00000000-0005-0000-0000-0000712F0000}"/>
    <cellStyle name="Обычный 241" xfId="12056" xr:uid="{00000000-0005-0000-0000-0000722F0000}"/>
    <cellStyle name="Обычный 242" xfId="12057" xr:uid="{00000000-0005-0000-0000-0000732F0000}"/>
    <cellStyle name="Обычный 242 2" xfId="12058" xr:uid="{00000000-0005-0000-0000-0000742F0000}"/>
    <cellStyle name="Обычный 242 2 2" xfId="12059" xr:uid="{00000000-0005-0000-0000-0000752F0000}"/>
    <cellStyle name="Обычный 242 2 2 2" xfId="12060" xr:uid="{00000000-0005-0000-0000-0000762F0000}"/>
    <cellStyle name="Обычный 242 2 3" xfId="12061" xr:uid="{00000000-0005-0000-0000-0000772F0000}"/>
    <cellStyle name="Обычный 242 3" xfId="12062" xr:uid="{00000000-0005-0000-0000-0000782F0000}"/>
    <cellStyle name="Обычный 242 3 2" xfId="12063" xr:uid="{00000000-0005-0000-0000-0000792F0000}"/>
    <cellStyle name="Обычный 242 4" xfId="12064" xr:uid="{00000000-0005-0000-0000-00007A2F0000}"/>
    <cellStyle name="Обычный 243" xfId="12065" xr:uid="{00000000-0005-0000-0000-00007B2F0000}"/>
    <cellStyle name="Обычный 243 2" xfId="12066" xr:uid="{00000000-0005-0000-0000-00007C2F0000}"/>
    <cellStyle name="Обычный 244" xfId="12067" xr:uid="{00000000-0005-0000-0000-00007D2F0000}"/>
    <cellStyle name="Обычный 244 2" xfId="12068" xr:uid="{00000000-0005-0000-0000-00007E2F0000}"/>
    <cellStyle name="Обычный 245" xfId="12069" xr:uid="{00000000-0005-0000-0000-00007F2F0000}"/>
    <cellStyle name="Обычный 245 2" xfId="12070" xr:uid="{00000000-0005-0000-0000-0000802F0000}"/>
    <cellStyle name="Обычный 246" xfId="12071" xr:uid="{00000000-0005-0000-0000-0000812F0000}"/>
    <cellStyle name="Обычный 246 2" xfId="12072" xr:uid="{00000000-0005-0000-0000-0000822F0000}"/>
    <cellStyle name="Обычный 247" xfId="12073" xr:uid="{00000000-0005-0000-0000-0000832F0000}"/>
    <cellStyle name="Обычный 247 2" xfId="12074" xr:uid="{00000000-0005-0000-0000-0000842F0000}"/>
    <cellStyle name="Обычный 248" xfId="12075" xr:uid="{00000000-0005-0000-0000-0000852F0000}"/>
    <cellStyle name="Обычный 248 2" xfId="12076" xr:uid="{00000000-0005-0000-0000-0000862F0000}"/>
    <cellStyle name="Обычный 249" xfId="12077" xr:uid="{00000000-0005-0000-0000-0000872F0000}"/>
    <cellStyle name="Обычный 249 2" xfId="12078" xr:uid="{00000000-0005-0000-0000-0000882F0000}"/>
    <cellStyle name="Обычный 25" xfId="12079" xr:uid="{00000000-0005-0000-0000-0000892F0000}"/>
    <cellStyle name="Обычный 25 2" xfId="12080" xr:uid="{00000000-0005-0000-0000-00008A2F0000}"/>
    <cellStyle name="Обычный 25 2 2" xfId="12081" xr:uid="{00000000-0005-0000-0000-00008B2F0000}"/>
    <cellStyle name="Обычный 25 3" xfId="12082" xr:uid="{00000000-0005-0000-0000-00008C2F0000}"/>
    <cellStyle name="Обычный 25 4" xfId="32521" xr:uid="{00000000-0005-0000-0000-00008D2F0000}"/>
    <cellStyle name="Обычный 25_724" xfId="12083" xr:uid="{00000000-0005-0000-0000-00008E2F0000}"/>
    <cellStyle name="Обычный 250" xfId="12084" xr:uid="{00000000-0005-0000-0000-00008F2F0000}"/>
    <cellStyle name="Обычный 250 2" xfId="12085" xr:uid="{00000000-0005-0000-0000-0000902F0000}"/>
    <cellStyle name="Обычный 251" xfId="12086" xr:uid="{00000000-0005-0000-0000-0000912F0000}"/>
    <cellStyle name="Обычный 251 2" xfId="12087" xr:uid="{00000000-0005-0000-0000-0000922F0000}"/>
    <cellStyle name="Обычный 251 2 2" xfId="12088" xr:uid="{00000000-0005-0000-0000-0000932F0000}"/>
    <cellStyle name="Обычный 251 3" xfId="12089" xr:uid="{00000000-0005-0000-0000-0000942F0000}"/>
    <cellStyle name="Обычный 252" xfId="12090" xr:uid="{00000000-0005-0000-0000-0000952F0000}"/>
    <cellStyle name="Обычный 253" xfId="12091" xr:uid="{00000000-0005-0000-0000-0000962F0000}"/>
    <cellStyle name="Обычный 254" xfId="12092" xr:uid="{00000000-0005-0000-0000-0000972F0000}"/>
    <cellStyle name="Обычный 255" xfId="12093" xr:uid="{00000000-0005-0000-0000-0000982F0000}"/>
    <cellStyle name="Обычный 256" xfId="12094" xr:uid="{00000000-0005-0000-0000-0000992F0000}"/>
    <cellStyle name="Обычный 257" xfId="12095" xr:uid="{00000000-0005-0000-0000-00009A2F0000}"/>
    <cellStyle name="Обычный 258" xfId="12096" xr:uid="{00000000-0005-0000-0000-00009B2F0000}"/>
    <cellStyle name="Обычный 259" xfId="12097" xr:uid="{00000000-0005-0000-0000-00009C2F0000}"/>
    <cellStyle name="Обычный 26" xfId="12098" xr:uid="{00000000-0005-0000-0000-00009D2F0000}"/>
    <cellStyle name="Обычный 26 2" xfId="12099" xr:uid="{00000000-0005-0000-0000-00009E2F0000}"/>
    <cellStyle name="Обычный 26 2 2" xfId="12100" xr:uid="{00000000-0005-0000-0000-00009F2F0000}"/>
    <cellStyle name="Обычный 26 3" xfId="12101" xr:uid="{00000000-0005-0000-0000-0000A02F0000}"/>
    <cellStyle name="Обычный 26 4" xfId="32527" xr:uid="{00000000-0005-0000-0000-0000A12F0000}"/>
    <cellStyle name="Обычный 26_724" xfId="12102" xr:uid="{00000000-0005-0000-0000-0000A22F0000}"/>
    <cellStyle name="Обычный 260" xfId="12103" xr:uid="{00000000-0005-0000-0000-0000A32F0000}"/>
    <cellStyle name="Обычный 261" xfId="12104" xr:uid="{00000000-0005-0000-0000-0000A42F0000}"/>
    <cellStyle name="Обычный 262" xfId="12105" xr:uid="{00000000-0005-0000-0000-0000A52F0000}"/>
    <cellStyle name="Обычный 263" xfId="12106" xr:uid="{00000000-0005-0000-0000-0000A62F0000}"/>
    <cellStyle name="Обычный 264" xfId="12107" xr:uid="{00000000-0005-0000-0000-0000A72F0000}"/>
    <cellStyle name="Обычный 265" xfId="12108" xr:uid="{00000000-0005-0000-0000-0000A82F0000}"/>
    <cellStyle name="Обычный 266" xfId="12109" xr:uid="{00000000-0005-0000-0000-0000A92F0000}"/>
    <cellStyle name="Обычный 267" xfId="12110" xr:uid="{00000000-0005-0000-0000-0000AA2F0000}"/>
    <cellStyle name="Обычный 268" xfId="12111" xr:uid="{00000000-0005-0000-0000-0000AB2F0000}"/>
    <cellStyle name="Обычный 269" xfId="12112" xr:uid="{00000000-0005-0000-0000-0000AC2F0000}"/>
    <cellStyle name="Обычный 27" xfId="12113" xr:uid="{00000000-0005-0000-0000-0000AD2F0000}"/>
    <cellStyle name="Обычный 27 2" xfId="12114" xr:uid="{00000000-0005-0000-0000-0000AE2F0000}"/>
    <cellStyle name="Обычный 27 2 2" xfId="12115" xr:uid="{00000000-0005-0000-0000-0000AF2F0000}"/>
    <cellStyle name="Обычный 27 3" xfId="12116" xr:uid="{00000000-0005-0000-0000-0000B02F0000}"/>
    <cellStyle name="Обычный 27 4" xfId="32533" xr:uid="{00000000-0005-0000-0000-0000B12F0000}"/>
    <cellStyle name="Обычный 27_724" xfId="12117" xr:uid="{00000000-0005-0000-0000-0000B22F0000}"/>
    <cellStyle name="Обычный 270" xfId="12118" xr:uid="{00000000-0005-0000-0000-0000B32F0000}"/>
    <cellStyle name="Обычный 271" xfId="12119" xr:uid="{00000000-0005-0000-0000-0000B42F0000}"/>
    <cellStyle name="Обычный 272" xfId="12120" xr:uid="{00000000-0005-0000-0000-0000B52F0000}"/>
    <cellStyle name="Обычный 273" xfId="12121" xr:uid="{00000000-0005-0000-0000-0000B62F0000}"/>
    <cellStyle name="Обычный 274" xfId="12122" xr:uid="{00000000-0005-0000-0000-0000B72F0000}"/>
    <cellStyle name="Обычный 275" xfId="12123" xr:uid="{00000000-0005-0000-0000-0000B82F0000}"/>
    <cellStyle name="Обычный 276" xfId="12124" xr:uid="{00000000-0005-0000-0000-0000B92F0000}"/>
    <cellStyle name="Обычный 277" xfId="12125" xr:uid="{00000000-0005-0000-0000-0000BA2F0000}"/>
    <cellStyle name="Обычный 278" xfId="12126" xr:uid="{00000000-0005-0000-0000-0000BB2F0000}"/>
    <cellStyle name="Обычный 279" xfId="12127" xr:uid="{00000000-0005-0000-0000-0000BC2F0000}"/>
    <cellStyle name="Обычный 28" xfId="12128" xr:uid="{00000000-0005-0000-0000-0000BD2F0000}"/>
    <cellStyle name="Обычный 28 2" xfId="12129" xr:uid="{00000000-0005-0000-0000-0000BE2F0000}"/>
    <cellStyle name="Обычный 28 2 2" xfId="12130" xr:uid="{00000000-0005-0000-0000-0000BF2F0000}"/>
    <cellStyle name="Обычный 28 3" xfId="12131" xr:uid="{00000000-0005-0000-0000-0000C02F0000}"/>
    <cellStyle name="Обычный 28 4" xfId="32539" xr:uid="{00000000-0005-0000-0000-0000C12F0000}"/>
    <cellStyle name="Обычный 28_724" xfId="12132" xr:uid="{00000000-0005-0000-0000-0000C22F0000}"/>
    <cellStyle name="Обычный 280" xfId="12133" xr:uid="{00000000-0005-0000-0000-0000C32F0000}"/>
    <cellStyle name="Обычный 281" xfId="12134" xr:uid="{00000000-0005-0000-0000-0000C42F0000}"/>
    <cellStyle name="Обычный 282" xfId="12135" xr:uid="{00000000-0005-0000-0000-0000C52F0000}"/>
    <cellStyle name="Обычный 283" xfId="12136" xr:uid="{00000000-0005-0000-0000-0000C62F0000}"/>
    <cellStyle name="Обычный 284" xfId="12137" xr:uid="{00000000-0005-0000-0000-0000C72F0000}"/>
    <cellStyle name="Обычный 285" xfId="12138" xr:uid="{00000000-0005-0000-0000-0000C82F0000}"/>
    <cellStyle name="Обычный 286" xfId="12139" xr:uid="{00000000-0005-0000-0000-0000C92F0000}"/>
    <cellStyle name="Обычный 287" xfId="12140" xr:uid="{00000000-0005-0000-0000-0000CA2F0000}"/>
    <cellStyle name="Обычный 288" xfId="12141" xr:uid="{00000000-0005-0000-0000-0000CB2F0000}"/>
    <cellStyle name="Обычный 289" xfId="12142" xr:uid="{00000000-0005-0000-0000-0000CC2F0000}"/>
    <cellStyle name="Обычный 29" xfId="12143" xr:uid="{00000000-0005-0000-0000-0000CD2F0000}"/>
    <cellStyle name="Обычный 29 2" xfId="12144" xr:uid="{00000000-0005-0000-0000-0000CE2F0000}"/>
    <cellStyle name="Обычный 29 2 2" xfId="12145" xr:uid="{00000000-0005-0000-0000-0000CF2F0000}"/>
    <cellStyle name="Обычный 29 2 3" xfId="12146" xr:uid="{00000000-0005-0000-0000-0000D02F0000}"/>
    <cellStyle name="Обычный 29 3" xfId="12147" xr:uid="{00000000-0005-0000-0000-0000D12F0000}"/>
    <cellStyle name="Обычный 29 4" xfId="12148" xr:uid="{00000000-0005-0000-0000-0000D22F0000}"/>
    <cellStyle name="Обычный 29 4 2" xfId="12149" xr:uid="{00000000-0005-0000-0000-0000D32F0000}"/>
    <cellStyle name="Обычный 29 4 2 2" xfId="12150" xr:uid="{00000000-0005-0000-0000-0000D42F0000}"/>
    <cellStyle name="Обычный 29 4 2 2 2" xfId="12151" xr:uid="{00000000-0005-0000-0000-0000D52F0000}"/>
    <cellStyle name="Обычный 29 4 2 2 2 2" xfId="12152" xr:uid="{00000000-0005-0000-0000-0000D62F0000}"/>
    <cellStyle name="Обычный 29 4 2 2 3" xfId="12153" xr:uid="{00000000-0005-0000-0000-0000D72F0000}"/>
    <cellStyle name="Обычный 29 4 2 3" xfId="12154" xr:uid="{00000000-0005-0000-0000-0000D82F0000}"/>
    <cellStyle name="Обычный 29 4 2 3 2" xfId="12155" xr:uid="{00000000-0005-0000-0000-0000D92F0000}"/>
    <cellStyle name="Обычный 29 4 2 3 2 2" xfId="12156" xr:uid="{00000000-0005-0000-0000-0000DA2F0000}"/>
    <cellStyle name="Обычный 29 4 2 3 3" xfId="12157" xr:uid="{00000000-0005-0000-0000-0000DB2F0000}"/>
    <cellStyle name="Обычный 29 4 2 4" xfId="12158" xr:uid="{00000000-0005-0000-0000-0000DC2F0000}"/>
    <cellStyle name="Обычный 29 4 2 4 2" xfId="12159" xr:uid="{00000000-0005-0000-0000-0000DD2F0000}"/>
    <cellStyle name="Обычный 29 4 2 5" xfId="12160" xr:uid="{00000000-0005-0000-0000-0000DE2F0000}"/>
    <cellStyle name="Обычный 29 4 3" xfId="12161" xr:uid="{00000000-0005-0000-0000-0000DF2F0000}"/>
    <cellStyle name="Обычный 29 4 3 2" xfId="12162" xr:uid="{00000000-0005-0000-0000-0000E02F0000}"/>
    <cellStyle name="Обычный 29 4 3 2 2" xfId="12163" xr:uid="{00000000-0005-0000-0000-0000E12F0000}"/>
    <cellStyle name="Обычный 29 4 3 2 2 2" xfId="12164" xr:uid="{00000000-0005-0000-0000-0000E22F0000}"/>
    <cellStyle name="Обычный 29 4 3 2 3" xfId="12165" xr:uid="{00000000-0005-0000-0000-0000E32F0000}"/>
    <cellStyle name="Обычный 29 4 3 3" xfId="12166" xr:uid="{00000000-0005-0000-0000-0000E42F0000}"/>
    <cellStyle name="Обычный 29 4 3 3 2" xfId="12167" xr:uid="{00000000-0005-0000-0000-0000E52F0000}"/>
    <cellStyle name="Обычный 29 4 3 4" xfId="12168" xr:uid="{00000000-0005-0000-0000-0000E62F0000}"/>
    <cellStyle name="Обычный 29 4 4" xfId="12169" xr:uid="{00000000-0005-0000-0000-0000E72F0000}"/>
    <cellStyle name="Обычный 29 4 4 2" xfId="12170" xr:uid="{00000000-0005-0000-0000-0000E82F0000}"/>
    <cellStyle name="Обычный 29 4 4 2 2" xfId="12171" xr:uid="{00000000-0005-0000-0000-0000E92F0000}"/>
    <cellStyle name="Обычный 29 4 4 3" xfId="12172" xr:uid="{00000000-0005-0000-0000-0000EA2F0000}"/>
    <cellStyle name="Обычный 29 5" xfId="12173" xr:uid="{00000000-0005-0000-0000-0000EB2F0000}"/>
    <cellStyle name="Обычный 29 5 2" xfId="12174" xr:uid="{00000000-0005-0000-0000-0000EC2F0000}"/>
    <cellStyle name="Обычный 29 5 2 2" xfId="12175" xr:uid="{00000000-0005-0000-0000-0000ED2F0000}"/>
    <cellStyle name="Обычный 29 5 2 2 2" xfId="12176" xr:uid="{00000000-0005-0000-0000-0000EE2F0000}"/>
    <cellStyle name="Обычный 29 5 2 3" xfId="12177" xr:uid="{00000000-0005-0000-0000-0000EF2F0000}"/>
    <cellStyle name="Обычный 29 5 3" xfId="12178" xr:uid="{00000000-0005-0000-0000-0000F02F0000}"/>
    <cellStyle name="Обычный 29 5 3 2" xfId="12179" xr:uid="{00000000-0005-0000-0000-0000F12F0000}"/>
    <cellStyle name="Обычный 29 5 4" xfId="12180" xr:uid="{00000000-0005-0000-0000-0000F22F0000}"/>
    <cellStyle name="Обычный 29 6" xfId="12181" xr:uid="{00000000-0005-0000-0000-0000F32F0000}"/>
    <cellStyle name="Обычный 29 6 2" xfId="12182" xr:uid="{00000000-0005-0000-0000-0000F42F0000}"/>
    <cellStyle name="Обычный 29 6 2 2" xfId="12183" xr:uid="{00000000-0005-0000-0000-0000F52F0000}"/>
    <cellStyle name="Обычный 29 6 3" xfId="12184" xr:uid="{00000000-0005-0000-0000-0000F62F0000}"/>
    <cellStyle name="Обычный 29 7" xfId="32545" xr:uid="{00000000-0005-0000-0000-0000F72F0000}"/>
    <cellStyle name="Обычный 290" xfId="12185" xr:uid="{00000000-0005-0000-0000-0000F82F0000}"/>
    <cellStyle name="Обычный 291" xfId="12186" xr:uid="{00000000-0005-0000-0000-0000F92F0000}"/>
    <cellStyle name="Обычный 292" xfId="12187" xr:uid="{00000000-0005-0000-0000-0000FA2F0000}"/>
    <cellStyle name="Обычный 293" xfId="12188" xr:uid="{00000000-0005-0000-0000-0000FB2F0000}"/>
    <cellStyle name="Обычный 294" xfId="12189" xr:uid="{00000000-0005-0000-0000-0000FC2F0000}"/>
    <cellStyle name="Обычный 295" xfId="12190" xr:uid="{00000000-0005-0000-0000-0000FD2F0000}"/>
    <cellStyle name="Обычный 296" xfId="12191" xr:uid="{00000000-0005-0000-0000-0000FE2F0000}"/>
    <cellStyle name="Обычный 297" xfId="12192" xr:uid="{00000000-0005-0000-0000-0000FF2F0000}"/>
    <cellStyle name="Обычный 298" xfId="12193" xr:uid="{00000000-0005-0000-0000-000000300000}"/>
    <cellStyle name="Обычный 299" xfId="12194" xr:uid="{00000000-0005-0000-0000-000001300000}"/>
    <cellStyle name="Обычный 3" xfId="3" xr:uid="{00000000-0005-0000-0000-000002300000}"/>
    <cellStyle name="Обычный 3 10" xfId="32399" xr:uid="{00000000-0005-0000-0000-000003300000}"/>
    <cellStyle name="Обычный 3 11" xfId="32413" xr:uid="{00000000-0005-0000-0000-000004300000}"/>
    <cellStyle name="Обычный 3 2" xfId="96" xr:uid="{00000000-0005-0000-0000-000005300000}"/>
    <cellStyle name="Обычный 3 2 10" xfId="32478" xr:uid="{00000000-0005-0000-0000-000006300000}"/>
    <cellStyle name="Обычный 3 2 11" xfId="32484" xr:uid="{00000000-0005-0000-0000-000007300000}"/>
    <cellStyle name="Обычный 3 2 12" xfId="32490" xr:uid="{00000000-0005-0000-0000-000008300000}"/>
    <cellStyle name="Обычный 3 2 13" xfId="32496" xr:uid="{00000000-0005-0000-0000-000009300000}"/>
    <cellStyle name="Обычный 3 2 14" xfId="32502" xr:uid="{00000000-0005-0000-0000-00000A300000}"/>
    <cellStyle name="Обычный 3 2 15" xfId="32507" xr:uid="{00000000-0005-0000-0000-00000B300000}"/>
    <cellStyle name="Обычный 3 2 16" xfId="32513" xr:uid="{00000000-0005-0000-0000-00000C300000}"/>
    <cellStyle name="Обычный 3 2 17" xfId="32519" xr:uid="{00000000-0005-0000-0000-00000D300000}"/>
    <cellStyle name="Обычный 3 2 18" xfId="32525" xr:uid="{00000000-0005-0000-0000-00000E300000}"/>
    <cellStyle name="Обычный 3 2 19" xfId="32531" xr:uid="{00000000-0005-0000-0000-00000F300000}"/>
    <cellStyle name="Обычный 3 2 2" xfId="12195" xr:uid="{00000000-0005-0000-0000-000010300000}"/>
    <cellStyle name="Обычный 3 2 2 2" xfId="12196" xr:uid="{00000000-0005-0000-0000-000011300000}"/>
    <cellStyle name="Обычный 3 2 2 3" xfId="32432" xr:uid="{00000000-0005-0000-0000-000012300000}"/>
    <cellStyle name="Обычный 3 2 20" xfId="32537" xr:uid="{00000000-0005-0000-0000-000013300000}"/>
    <cellStyle name="Обычный 3 2 21" xfId="32543" xr:uid="{00000000-0005-0000-0000-000014300000}"/>
    <cellStyle name="Обычный 3 2 22" xfId="32549" xr:uid="{00000000-0005-0000-0000-000015300000}"/>
    <cellStyle name="Обычный 3 2 23" xfId="32555" xr:uid="{00000000-0005-0000-0000-000016300000}"/>
    <cellStyle name="Обычный 3 2 24" xfId="32561" xr:uid="{00000000-0005-0000-0000-000017300000}"/>
    <cellStyle name="Обычный 3 2 25" xfId="32567" xr:uid="{00000000-0005-0000-0000-000018300000}"/>
    <cellStyle name="Обычный 3 2 26" xfId="32573" xr:uid="{00000000-0005-0000-0000-000019300000}"/>
    <cellStyle name="Обычный 3 2 27" xfId="32579" xr:uid="{00000000-0005-0000-0000-00001A300000}"/>
    <cellStyle name="Обычный 3 2 28" xfId="32585" xr:uid="{00000000-0005-0000-0000-00001B300000}"/>
    <cellStyle name="Обычный 3 2 29" xfId="32591" xr:uid="{00000000-0005-0000-0000-00001C300000}"/>
    <cellStyle name="Обычный 3 2 3" xfId="12197" xr:uid="{00000000-0005-0000-0000-00001D300000}"/>
    <cellStyle name="Обычный 3 2 3 2" xfId="12198" xr:uid="{00000000-0005-0000-0000-00001E300000}"/>
    <cellStyle name="Обычный 3 2 3 3" xfId="32438" xr:uid="{00000000-0005-0000-0000-00001F300000}"/>
    <cellStyle name="Обычный 3 2 30" xfId="32597" xr:uid="{00000000-0005-0000-0000-000020300000}"/>
    <cellStyle name="Обычный 3 2 31" xfId="32603" xr:uid="{00000000-0005-0000-0000-000021300000}"/>
    <cellStyle name="Обычный 3 2 32" xfId="32609" xr:uid="{00000000-0005-0000-0000-000022300000}"/>
    <cellStyle name="Обычный 3 2 33" xfId="32615" xr:uid="{00000000-0005-0000-0000-000023300000}"/>
    <cellStyle name="Обычный 3 2 34" xfId="32621" xr:uid="{00000000-0005-0000-0000-000024300000}"/>
    <cellStyle name="Обычный 3 2 35" xfId="32627" xr:uid="{00000000-0005-0000-0000-000025300000}"/>
    <cellStyle name="Обычный 3 2 36" xfId="32633" xr:uid="{00000000-0005-0000-0000-000026300000}"/>
    <cellStyle name="Обычный 3 2 37" xfId="32639" xr:uid="{00000000-0005-0000-0000-000027300000}"/>
    <cellStyle name="Обычный 3 2 38" xfId="32645" xr:uid="{00000000-0005-0000-0000-000028300000}"/>
    <cellStyle name="Обычный 3 2 39" xfId="32651" xr:uid="{00000000-0005-0000-0000-000029300000}"/>
    <cellStyle name="Обычный 3 2 4" xfId="12199" xr:uid="{00000000-0005-0000-0000-00002A300000}"/>
    <cellStyle name="Обычный 3 2 4 2" xfId="32444" xr:uid="{00000000-0005-0000-0000-00002B300000}"/>
    <cellStyle name="Обычный 3 2 40" xfId="32657" xr:uid="{00000000-0005-0000-0000-00002C300000}"/>
    <cellStyle name="Обычный 3 2 41" xfId="32663" xr:uid="{00000000-0005-0000-0000-00002D300000}"/>
    <cellStyle name="Обычный 3 2 42" xfId="32669" xr:uid="{00000000-0005-0000-0000-00002E300000}"/>
    <cellStyle name="Обычный 3 2 43" xfId="32675" xr:uid="{00000000-0005-0000-0000-00002F300000}"/>
    <cellStyle name="Обычный 3 2 44" xfId="32681" xr:uid="{00000000-0005-0000-0000-000030300000}"/>
    <cellStyle name="Обычный 3 2 45" xfId="32687" xr:uid="{00000000-0005-0000-0000-000031300000}"/>
    <cellStyle name="Обычный 3 2 46" xfId="32693" xr:uid="{00000000-0005-0000-0000-000032300000}"/>
    <cellStyle name="Обычный 3 2 47" xfId="32699" xr:uid="{00000000-0005-0000-0000-000033300000}"/>
    <cellStyle name="Обычный 3 2 48" xfId="32705" xr:uid="{00000000-0005-0000-0000-000034300000}"/>
    <cellStyle name="Обычный 3 2 49" xfId="32423" xr:uid="{00000000-0005-0000-0000-000035300000}"/>
    <cellStyle name="Обычный 3 2 5" xfId="133" xr:uid="{00000000-0005-0000-0000-000036300000}"/>
    <cellStyle name="Обычный 3 2 5 2" xfId="32449" xr:uid="{00000000-0005-0000-0000-000037300000}"/>
    <cellStyle name="Обычный 3 2 6" xfId="32313" xr:uid="{00000000-0005-0000-0000-000038300000}"/>
    <cellStyle name="Обычный 3 2 7" xfId="32409" xr:uid="{00000000-0005-0000-0000-000039300000}"/>
    <cellStyle name="Обычный 3 2 7 2" xfId="32460" xr:uid="{00000000-0005-0000-0000-00003A300000}"/>
    <cellStyle name="Обычный 3 2 8" xfId="32466" xr:uid="{00000000-0005-0000-0000-00003B300000}"/>
    <cellStyle name="Обычный 3 2 9" xfId="32472" xr:uid="{00000000-0005-0000-0000-00003C300000}"/>
    <cellStyle name="Обычный 3 2_724" xfId="12200" xr:uid="{00000000-0005-0000-0000-00003D300000}"/>
    <cellStyle name="Обычный 3 3" xfId="113" xr:uid="{00000000-0005-0000-0000-00003E300000}"/>
    <cellStyle name="Обычный 3 3 2" xfId="32733" xr:uid="{00000000-0005-0000-0000-00003F300000}"/>
    <cellStyle name="Обычный 3 4" xfId="114" xr:uid="{00000000-0005-0000-0000-000040300000}"/>
    <cellStyle name="Обычный 3 4 2" xfId="32721" xr:uid="{00000000-0005-0000-0000-000041300000}"/>
    <cellStyle name="Обычный 3 4 3" xfId="32731" xr:uid="{00000000-0005-0000-0000-000042300000}"/>
    <cellStyle name="Обычный 3 5" xfId="62" xr:uid="{00000000-0005-0000-0000-000043300000}"/>
    <cellStyle name="Обычный 3 5 2" xfId="121" xr:uid="{00000000-0005-0000-0000-000044300000}"/>
    <cellStyle name="Обычный 3 5 3" xfId="32725" xr:uid="{00000000-0005-0000-0000-000045300000}"/>
    <cellStyle name="Обычный 3 6" xfId="61" xr:uid="{00000000-0005-0000-0000-000046300000}"/>
    <cellStyle name="Обычный 3 6 2" xfId="32713" xr:uid="{00000000-0005-0000-0000-000047300000}"/>
    <cellStyle name="Обычный 3 6 3" xfId="32743" xr:uid="{00000000-0005-0000-0000-000048300000}"/>
    <cellStyle name="Обычный 3 7" xfId="12201" xr:uid="{00000000-0005-0000-0000-000049300000}"/>
    <cellStyle name="Обычный 3 7 2" xfId="32738" xr:uid="{00000000-0005-0000-0000-00004A300000}"/>
    <cellStyle name="Обычный 3 8" xfId="12202" xr:uid="{00000000-0005-0000-0000-00004B300000}"/>
    <cellStyle name="Обычный 3 9" xfId="32317" xr:uid="{00000000-0005-0000-0000-00004C300000}"/>
    <cellStyle name="Обычный 3_DDR бурение " xfId="12203" xr:uid="{00000000-0005-0000-0000-00004D300000}"/>
    <cellStyle name="Обычный 30" xfId="12204" xr:uid="{00000000-0005-0000-0000-00004E300000}"/>
    <cellStyle name="Обычный 30 10" xfId="32551" xr:uid="{00000000-0005-0000-0000-00004F300000}"/>
    <cellStyle name="Обычный 30 2" xfId="12205" xr:uid="{00000000-0005-0000-0000-000050300000}"/>
    <cellStyle name="Обычный 30 2 10" xfId="12206" xr:uid="{00000000-0005-0000-0000-000051300000}"/>
    <cellStyle name="Обычный 30 2 11" xfId="12207" xr:uid="{00000000-0005-0000-0000-000052300000}"/>
    <cellStyle name="Обычный 30 2 11 2" xfId="12208" xr:uid="{00000000-0005-0000-0000-000053300000}"/>
    <cellStyle name="Обычный 30 2 12" xfId="12209" xr:uid="{00000000-0005-0000-0000-000054300000}"/>
    <cellStyle name="Обычный 30 2 2" xfId="12210" xr:uid="{00000000-0005-0000-0000-000055300000}"/>
    <cellStyle name="Обычный 30 2 2 2" xfId="12211" xr:uid="{00000000-0005-0000-0000-000056300000}"/>
    <cellStyle name="Обычный 30 2 2 2 2" xfId="12212" xr:uid="{00000000-0005-0000-0000-000057300000}"/>
    <cellStyle name="Обычный 30 2 2 2 2 2" xfId="12213" xr:uid="{00000000-0005-0000-0000-000058300000}"/>
    <cellStyle name="Обычный 30 2 2 2 2 2 2" xfId="12214" xr:uid="{00000000-0005-0000-0000-000059300000}"/>
    <cellStyle name="Обычный 30 2 2 2 2 2 2 2" xfId="12215" xr:uid="{00000000-0005-0000-0000-00005A300000}"/>
    <cellStyle name="Обычный 30 2 2 2 2 2 3" xfId="12216" xr:uid="{00000000-0005-0000-0000-00005B300000}"/>
    <cellStyle name="Обычный 30 2 2 2 2 3" xfId="12217" xr:uid="{00000000-0005-0000-0000-00005C300000}"/>
    <cellStyle name="Обычный 30 2 2 2 2 3 2" xfId="12218" xr:uid="{00000000-0005-0000-0000-00005D300000}"/>
    <cellStyle name="Обычный 30 2 2 2 2 3 2 2" xfId="12219" xr:uid="{00000000-0005-0000-0000-00005E300000}"/>
    <cellStyle name="Обычный 30 2 2 2 2 3 3" xfId="12220" xr:uid="{00000000-0005-0000-0000-00005F300000}"/>
    <cellStyle name="Обычный 30 2 2 2 2 4" xfId="12221" xr:uid="{00000000-0005-0000-0000-000060300000}"/>
    <cellStyle name="Обычный 30 2 2 2 2 4 2" xfId="12222" xr:uid="{00000000-0005-0000-0000-000061300000}"/>
    <cellStyle name="Обычный 30 2 2 2 2 5" xfId="12223" xr:uid="{00000000-0005-0000-0000-000062300000}"/>
    <cellStyle name="Обычный 30 2 2 2 3" xfId="12224" xr:uid="{00000000-0005-0000-0000-000063300000}"/>
    <cellStyle name="Обычный 30 2 2 2 3 2" xfId="12225" xr:uid="{00000000-0005-0000-0000-000064300000}"/>
    <cellStyle name="Обычный 30 2 2 2 3 2 2" xfId="12226" xr:uid="{00000000-0005-0000-0000-000065300000}"/>
    <cellStyle name="Обычный 30 2 2 2 3 2 2 2" xfId="12227" xr:uid="{00000000-0005-0000-0000-000066300000}"/>
    <cellStyle name="Обычный 30 2 2 2 3 2 3" xfId="12228" xr:uid="{00000000-0005-0000-0000-000067300000}"/>
    <cellStyle name="Обычный 30 2 2 2 3 3" xfId="12229" xr:uid="{00000000-0005-0000-0000-000068300000}"/>
    <cellStyle name="Обычный 30 2 2 2 3 3 2" xfId="12230" xr:uid="{00000000-0005-0000-0000-000069300000}"/>
    <cellStyle name="Обычный 30 2 2 2 3 4" xfId="12231" xr:uid="{00000000-0005-0000-0000-00006A300000}"/>
    <cellStyle name="Обычный 30 2 2 2 4" xfId="12232" xr:uid="{00000000-0005-0000-0000-00006B300000}"/>
    <cellStyle name="Обычный 30 2 2 2 4 2" xfId="12233" xr:uid="{00000000-0005-0000-0000-00006C300000}"/>
    <cellStyle name="Обычный 30 2 2 2 4 2 2" xfId="12234" xr:uid="{00000000-0005-0000-0000-00006D300000}"/>
    <cellStyle name="Обычный 30 2 2 2 4 3" xfId="12235" xr:uid="{00000000-0005-0000-0000-00006E300000}"/>
    <cellStyle name="Обычный 30 2 2 2 5" xfId="12236" xr:uid="{00000000-0005-0000-0000-00006F300000}"/>
    <cellStyle name="Обычный 30 2 2 2 5 2" xfId="12237" xr:uid="{00000000-0005-0000-0000-000070300000}"/>
    <cellStyle name="Обычный 30 2 2 2 5 2 2" xfId="12238" xr:uid="{00000000-0005-0000-0000-000071300000}"/>
    <cellStyle name="Обычный 30 2 2 2 5 3" xfId="12239" xr:uid="{00000000-0005-0000-0000-000072300000}"/>
    <cellStyle name="Обычный 30 2 2 2 6" xfId="12240" xr:uid="{00000000-0005-0000-0000-000073300000}"/>
    <cellStyle name="Обычный 30 2 2 2 6 2" xfId="12241" xr:uid="{00000000-0005-0000-0000-000074300000}"/>
    <cellStyle name="Обычный 30 2 2 2 7" xfId="12242" xr:uid="{00000000-0005-0000-0000-000075300000}"/>
    <cellStyle name="Обычный 30 2 2 3" xfId="12243" xr:uid="{00000000-0005-0000-0000-000076300000}"/>
    <cellStyle name="Обычный 30 2 2 3 2" xfId="12244" xr:uid="{00000000-0005-0000-0000-000077300000}"/>
    <cellStyle name="Обычный 30 2 2 3 2 2" xfId="12245" xr:uid="{00000000-0005-0000-0000-000078300000}"/>
    <cellStyle name="Обычный 30 2 2 3 2 2 2" xfId="12246" xr:uid="{00000000-0005-0000-0000-000079300000}"/>
    <cellStyle name="Обычный 30 2 2 3 2 3" xfId="12247" xr:uid="{00000000-0005-0000-0000-00007A300000}"/>
    <cellStyle name="Обычный 30 2 2 3 3" xfId="12248" xr:uid="{00000000-0005-0000-0000-00007B300000}"/>
    <cellStyle name="Обычный 30 2 2 3 3 2" xfId="12249" xr:uid="{00000000-0005-0000-0000-00007C300000}"/>
    <cellStyle name="Обычный 30 2 2 3 3 2 2" xfId="12250" xr:uid="{00000000-0005-0000-0000-00007D300000}"/>
    <cellStyle name="Обычный 30 2 2 3 3 3" xfId="12251" xr:uid="{00000000-0005-0000-0000-00007E300000}"/>
    <cellStyle name="Обычный 30 2 2 3 4" xfId="12252" xr:uid="{00000000-0005-0000-0000-00007F300000}"/>
    <cellStyle name="Обычный 30 2 2 3 4 2" xfId="12253" xr:uid="{00000000-0005-0000-0000-000080300000}"/>
    <cellStyle name="Обычный 30 2 2 3 5" xfId="12254" xr:uid="{00000000-0005-0000-0000-000081300000}"/>
    <cellStyle name="Обычный 30 2 2 4" xfId="12255" xr:uid="{00000000-0005-0000-0000-000082300000}"/>
    <cellStyle name="Обычный 30 2 2 4 2" xfId="12256" xr:uid="{00000000-0005-0000-0000-000083300000}"/>
    <cellStyle name="Обычный 30 2 2 4 2 2" xfId="12257" xr:uid="{00000000-0005-0000-0000-000084300000}"/>
    <cellStyle name="Обычный 30 2 2 4 2 2 2" xfId="12258" xr:uid="{00000000-0005-0000-0000-000085300000}"/>
    <cellStyle name="Обычный 30 2 2 4 2 3" xfId="12259" xr:uid="{00000000-0005-0000-0000-000086300000}"/>
    <cellStyle name="Обычный 30 2 2 4 3" xfId="12260" xr:uid="{00000000-0005-0000-0000-000087300000}"/>
    <cellStyle name="Обычный 30 2 2 4 3 2" xfId="12261" xr:uid="{00000000-0005-0000-0000-000088300000}"/>
    <cellStyle name="Обычный 30 2 2 4 4" xfId="12262" xr:uid="{00000000-0005-0000-0000-000089300000}"/>
    <cellStyle name="Обычный 30 2 2 5" xfId="12263" xr:uid="{00000000-0005-0000-0000-00008A300000}"/>
    <cellStyle name="Обычный 30 2 2 5 2" xfId="12264" xr:uid="{00000000-0005-0000-0000-00008B300000}"/>
    <cellStyle name="Обычный 30 2 2 5 2 2" xfId="12265" xr:uid="{00000000-0005-0000-0000-00008C300000}"/>
    <cellStyle name="Обычный 30 2 2 5 3" xfId="12266" xr:uid="{00000000-0005-0000-0000-00008D300000}"/>
    <cellStyle name="Обычный 30 2 2 6" xfId="12267" xr:uid="{00000000-0005-0000-0000-00008E300000}"/>
    <cellStyle name="Обычный 30 2 2 6 2" xfId="12268" xr:uid="{00000000-0005-0000-0000-00008F300000}"/>
    <cellStyle name="Обычный 30 2 2 6 2 2" xfId="12269" xr:uid="{00000000-0005-0000-0000-000090300000}"/>
    <cellStyle name="Обычный 30 2 2 6 3" xfId="12270" xr:uid="{00000000-0005-0000-0000-000091300000}"/>
    <cellStyle name="Обычный 30 2 2 7" xfId="12271" xr:uid="{00000000-0005-0000-0000-000092300000}"/>
    <cellStyle name="Обычный 30 2 2 7 2" xfId="12272" xr:uid="{00000000-0005-0000-0000-000093300000}"/>
    <cellStyle name="Обычный 30 2 2 8" xfId="12273" xr:uid="{00000000-0005-0000-0000-000094300000}"/>
    <cellStyle name="Обычный 30 2 3" xfId="12274" xr:uid="{00000000-0005-0000-0000-000095300000}"/>
    <cellStyle name="Обычный 30 2 3 2" xfId="12275" xr:uid="{00000000-0005-0000-0000-000096300000}"/>
    <cellStyle name="Обычный 30 2 3 2 2" xfId="12276" xr:uid="{00000000-0005-0000-0000-000097300000}"/>
    <cellStyle name="Обычный 30 2 3 2 2 2" xfId="12277" xr:uid="{00000000-0005-0000-0000-000098300000}"/>
    <cellStyle name="Обычный 30 2 3 2 2 2 2" xfId="12278" xr:uid="{00000000-0005-0000-0000-000099300000}"/>
    <cellStyle name="Обычный 30 2 3 2 2 2 2 2" xfId="12279" xr:uid="{00000000-0005-0000-0000-00009A300000}"/>
    <cellStyle name="Обычный 30 2 3 2 2 2 3" xfId="12280" xr:uid="{00000000-0005-0000-0000-00009B300000}"/>
    <cellStyle name="Обычный 30 2 3 2 2 3" xfId="12281" xr:uid="{00000000-0005-0000-0000-00009C300000}"/>
    <cellStyle name="Обычный 30 2 3 2 2 3 2" xfId="12282" xr:uid="{00000000-0005-0000-0000-00009D300000}"/>
    <cellStyle name="Обычный 30 2 3 2 2 3 2 2" xfId="12283" xr:uid="{00000000-0005-0000-0000-00009E300000}"/>
    <cellStyle name="Обычный 30 2 3 2 2 3 3" xfId="12284" xr:uid="{00000000-0005-0000-0000-00009F300000}"/>
    <cellStyle name="Обычный 30 2 3 2 2 4" xfId="12285" xr:uid="{00000000-0005-0000-0000-0000A0300000}"/>
    <cellStyle name="Обычный 30 2 3 2 2 4 2" xfId="12286" xr:uid="{00000000-0005-0000-0000-0000A1300000}"/>
    <cellStyle name="Обычный 30 2 3 2 2 5" xfId="12287" xr:uid="{00000000-0005-0000-0000-0000A2300000}"/>
    <cellStyle name="Обычный 30 2 3 2 3" xfId="12288" xr:uid="{00000000-0005-0000-0000-0000A3300000}"/>
    <cellStyle name="Обычный 30 2 3 2 3 2" xfId="12289" xr:uid="{00000000-0005-0000-0000-0000A4300000}"/>
    <cellStyle name="Обычный 30 2 3 2 3 2 2" xfId="12290" xr:uid="{00000000-0005-0000-0000-0000A5300000}"/>
    <cellStyle name="Обычный 30 2 3 2 3 2 2 2" xfId="12291" xr:uid="{00000000-0005-0000-0000-0000A6300000}"/>
    <cellStyle name="Обычный 30 2 3 2 3 2 3" xfId="12292" xr:uid="{00000000-0005-0000-0000-0000A7300000}"/>
    <cellStyle name="Обычный 30 2 3 2 3 3" xfId="12293" xr:uid="{00000000-0005-0000-0000-0000A8300000}"/>
    <cellStyle name="Обычный 30 2 3 2 3 3 2" xfId="12294" xr:uid="{00000000-0005-0000-0000-0000A9300000}"/>
    <cellStyle name="Обычный 30 2 3 2 3 4" xfId="12295" xr:uid="{00000000-0005-0000-0000-0000AA300000}"/>
    <cellStyle name="Обычный 30 2 3 2 4" xfId="12296" xr:uid="{00000000-0005-0000-0000-0000AB300000}"/>
    <cellStyle name="Обычный 30 2 3 2 4 2" xfId="12297" xr:uid="{00000000-0005-0000-0000-0000AC300000}"/>
    <cellStyle name="Обычный 30 2 3 2 4 2 2" xfId="12298" xr:uid="{00000000-0005-0000-0000-0000AD300000}"/>
    <cellStyle name="Обычный 30 2 3 2 4 3" xfId="12299" xr:uid="{00000000-0005-0000-0000-0000AE300000}"/>
    <cellStyle name="Обычный 30 2 3 2 5" xfId="12300" xr:uid="{00000000-0005-0000-0000-0000AF300000}"/>
    <cellStyle name="Обычный 30 2 3 2 5 2" xfId="12301" xr:uid="{00000000-0005-0000-0000-0000B0300000}"/>
    <cellStyle name="Обычный 30 2 3 2 5 2 2" xfId="12302" xr:uid="{00000000-0005-0000-0000-0000B1300000}"/>
    <cellStyle name="Обычный 30 2 3 2 5 3" xfId="12303" xr:uid="{00000000-0005-0000-0000-0000B2300000}"/>
    <cellStyle name="Обычный 30 2 3 2 6" xfId="12304" xr:uid="{00000000-0005-0000-0000-0000B3300000}"/>
    <cellStyle name="Обычный 30 2 3 2 6 2" xfId="12305" xr:uid="{00000000-0005-0000-0000-0000B4300000}"/>
    <cellStyle name="Обычный 30 2 3 2 7" xfId="12306" xr:uid="{00000000-0005-0000-0000-0000B5300000}"/>
    <cellStyle name="Обычный 30 2 3 3" xfId="12307" xr:uid="{00000000-0005-0000-0000-0000B6300000}"/>
    <cellStyle name="Обычный 30 2 3 3 2" xfId="12308" xr:uid="{00000000-0005-0000-0000-0000B7300000}"/>
    <cellStyle name="Обычный 30 2 3 3 2 2" xfId="12309" xr:uid="{00000000-0005-0000-0000-0000B8300000}"/>
    <cellStyle name="Обычный 30 2 3 3 2 2 2" xfId="12310" xr:uid="{00000000-0005-0000-0000-0000B9300000}"/>
    <cellStyle name="Обычный 30 2 3 3 2 3" xfId="12311" xr:uid="{00000000-0005-0000-0000-0000BA300000}"/>
    <cellStyle name="Обычный 30 2 3 3 3" xfId="12312" xr:uid="{00000000-0005-0000-0000-0000BB300000}"/>
    <cellStyle name="Обычный 30 2 3 3 3 2" xfId="12313" xr:uid="{00000000-0005-0000-0000-0000BC300000}"/>
    <cellStyle name="Обычный 30 2 3 3 3 2 2" xfId="12314" xr:uid="{00000000-0005-0000-0000-0000BD300000}"/>
    <cellStyle name="Обычный 30 2 3 3 3 3" xfId="12315" xr:uid="{00000000-0005-0000-0000-0000BE300000}"/>
    <cellStyle name="Обычный 30 2 3 3 4" xfId="12316" xr:uid="{00000000-0005-0000-0000-0000BF300000}"/>
    <cellStyle name="Обычный 30 2 3 3 4 2" xfId="12317" xr:uid="{00000000-0005-0000-0000-0000C0300000}"/>
    <cellStyle name="Обычный 30 2 3 3 5" xfId="12318" xr:uid="{00000000-0005-0000-0000-0000C1300000}"/>
    <cellStyle name="Обычный 30 2 3 4" xfId="12319" xr:uid="{00000000-0005-0000-0000-0000C2300000}"/>
    <cellStyle name="Обычный 30 2 3 4 2" xfId="12320" xr:uid="{00000000-0005-0000-0000-0000C3300000}"/>
    <cellStyle name="Обычный 30 2 3 4 2 2" xfId="12321" xr:uid="{00000000-0005-0000-0000-0000C4300000}"/>
    <cellStyle name="Обычный 30 2 3 4 2 2 2" xfId="12322" xr:uid="{00000000-0005-0000-0000-0000C5300000}"/>
    <cellStyle name="Обычный 30 2 3 4 2 3" xfId="12323" xr:uid="{00000000-0005-0000-0000-0000C6300000}"/>
    <cellStyle name="Обычный 30 2 3 4 3" xfId="12324" xr:uid="{00000000-0005-0000-0000-0000C7300000}"/>
    <cellStyle name="Обычный 30 2 3 4 3 2" xfId="12325" xr:uid="{00000000-0005-0000-0000-0000C8300000}"/>
    <cellStyle name="Обычный 30 2 3 4 4" xfId="12326" xr:uid="{00000000-0005-0000-0000-0000C9300000}"/>
    <cellStyle name="Обычный 30 2 3 5" xfId="12327" xr:uid="{00000000-0005-0000-0000-0000CA300000}"/>
    <cellStyle name="Обычный 30 2 3 5 2" xfId="12328" xr:uid="{00000000-0005-0000-0000-0000CB300000}"/>
    <cellStyle name="Обычный 30 2 3 5 2 2" xfId="12329" xr:uid="{00000000-0005-0000-0000-0000CC300000}"/>
    <cellStyle name="Обычный 30 2 3 5 3" xfId="12330" xr:uid="{00000000-0005-0000-0000-0000CD300000}"/>
    <cellStyle name="Обычный 30 2 3 6" xfId="12331" xr:uid="{00000000-0005-0000-0000-0000CE300000}"/>
    <cellStyle name="Обычный 30 2 3 6 2" xfId="12332" xr:uid="{00000000-0005-0000-0000-0000CF300000}"/>
    <cellStyle name="Обычный 30 2 3 6 2 2" xfId="12333" xr:uid="{00000000-0005-0000-0000-0000D0300000}"/>
    <cellStyle name="Обычный 30 2 3 6 3" xfId="12334" xr:uid="{00000000-0005-0000-0000-0000D1300000}"/>
    <cellStyle name="Обычный 30 2 3 7" xfId="12335" xr:uid="{00000000-0005-0000-0000-0000D2300000}"/>
    <cellStyle name="Обычный 30 2 3 7 2" xfId="12336" xr:uid="{00000000-0005-0000-0000-0000D3300000}"/>
    <cellStyle name="Обычный 30 2 3 8" xfId="12337" xr:uid="{00000000-0005-0000-0000-0000D4300000}"/>
    <cellStyle name="Обычный 30 2 4" xfId="12338" xr:uid="{00000000-0005-0000-0000-0000D5300000}"/>
    <cellStyle name="Обычный 30 2 4 2" xfId="12339" xr:uid="{00000000-0005-0000-0000-0000D6300000}"/>
    <cellStyle name="Обычный 30 2 4 2 2" xfId="12340" xr:uid="{00000000-0005-0000-0000-0000D7300000}"/>
    <cellStyle name="Обычный 30 2 4 2 2 2" xfId="12341" xr:uid="{00000000-0005-0000-0000-0000D8300000}"/>
    <cellStyle name="Обычный 30 2 4 2 2 2 2" xfId="12342" xr:uid="{00000000-0005-0000-0000-0000D9300000}"/>
    <cellStyle name="Обычный 30 2 4 2 2 2 2 2" xfId="12343" xr:uid="{00000000-0005-0000-0000-0000DA300000}"/>
    <cellStyle name="Обычный 30 2 4 2 2 2 3" xfId="12344" xr:uid="{00000000-0005-0000-0000-0000DB300000}"/>
    <cellStyle name="Обычный 30 2 4 2 2 3" xfId="12345" xr:uid="{00000000-0005-0000-0000-0000DC300000}"/>
    <cellStyle name="Обычный 30 2 4 2 2 3 2" xfId="12346" xr:uid="{00000000-0005-0000-0000-0000DD300000}"/>
    <cellStyle name="Обычный 30 2 4 2 2 4" xfId="12347" xr:uid="{00000000-0005-0000-0000-0000DE300000}"/>
    <cellStyle name="Обычный 30 2 4 2 3" xfId="12348" xr:uid="{00000000-0005-0000-0000-0000DF300000}"/>
    <cellStyle name="Обычный 30 2 4 2 3 2" xfId="12349" xr:uid="{00000000-0005-0000-0000-0000E0300000}"/>
    <cellStyle name="Обычный 30 2 4 2 3 2 2" xfId="12350" xr:uid="{00000000-0005-0000-0000-0000E1300000}"/>
    <cellStyle name="Обычный 30 2 4 2 3 3" xfId="12351" xr:uid="{00000000-0005-0000-0000-0000E2300000}"/>
    <cellStyle name="Обычный 30 2 4 2 4" xfId="12352" xr:uid="{00000000-0005-0000-0000-0000E3300000}"/>
    <cellStyle name="Обычный 30 2 4 2 4 2" xfId="12353" xr:uid="{00000000-0005-0000-0000-0000E4300000}"/>
    <cellStyle name="Обычный 30 2 4 2 4 2 2" xfId="12354" xr:uid="{00000000-0005-0000-0000-0000E5300000}"/>
    <cellStyle name="Обычный 30 2 4 2 4 3" xfId="12355" xr:uid="{00000000-0005-0000-0000-0000E6300000}"/>
    <cellStyle name="Обычный 30 2 4 2 5" xfId="12356" xr:uid="{00000000-0005-0000-0000-0000E7300000}"/>
    <cellStyle name="Обычный 30 2 4 2 5 2" xfId="12357" xr:uid="{00000000-0005-0000-0000-0000E8300000}"/>
    <cellStyle name="Обычный 30 2 4 2 6" xfId="12358" xr:uid="{00000000-0005-0000-0000-0000E9300000}"/>
    <cellStyle name="Обычный 30 2 4 3" xfId="12359" xr:uid="{00000000-0005-0000-0000-0000EA300000}"/>
    <cellStyle name="Обычный 30 2 4 3 2" xfId="12360" xr:uid="{00000000-0005-0000-0000-0000EB300000}"/>
    <cellStyle name="Обычный 30 2 4 3 2 2" xfId="12361" xr:uid="{00000000-0005-0000-0000-0000EC300000}"/>
    <cellStyle name="Обычный 30 2 4 3 2 2 2" xfId="12362" xr:uid="{00000000-0005-0000-0000-0000ED300000}"/>
    <cellStyle name="Обычный 30 2 4 3 2 3" xfId="12363" xr:uid="{00000000-0005-0000-0000-0000EE300000}"/>
    <cellStyle name="Обычный 30 2 4 3 3" xfId="12364" xr:uid="{00000000-0005-0000-0000-0000EF300000}"/>
    <cellStyle name="Обычный 30 2 4 3 3 2" xfId="12365" xr:uid="{00000000-0005-0000-0000-0000F0300000}"/>
    <cellStyle name="Обычный 30 2 4 3 4" xfId="12366" xr:uid="{00000000-0005-0000-0000-0000F1300000}"/>
    <cellStyle name="Обычный 30 2 4 4" xfId="12367" xr:uid="{00000000-0005-0000-0000-0000F2300000}"/>
    <cellStyle name="Обычный 30 2 4 4 2" xfId="12368" xr:uid="{00000000-0005-0000-0000-0000F3300000}"/>
    <cellStyle name="Обычный 30 2 4 4 2 2" xfId="12369" xr:uid="{00000000-0005-0000-0000-0000F4300000}"/>
    <cellStyle name="Обычный 30 2 4 4 3" xfId="12370" xr:uid="{00000000-0005-0000-0000-0000F5300000}"/>
    <cellStyle name="Обычный 30 2 4 5" xfId="12371" xr:uid="{00000000-0005-0000-0000-0000F6300000}"/>
    <cellStyle name="Обычный 30 2 4 5 2" xfId="12372" xr:uid="{00000000-0005-0000-0000-0000F7300000}"/>
    <cellStyle name="Обычный 30 2 4 5 2 2" xfId="12373" xr:uid="{00000000-0005-0000-0000-0000F8300000}"/>
    <cellStyle name="Обычный 30 2 4 5 3" xfId="12374" xr:uid="{00000000-0005-0000-0000-0000F9300000}"/>
    <cellStyle name="Обычный 30 2 4 6" xfId="12375" xr:uid="{00000000-0005-0000-0000-0000FA300000}"/>
    <cellStyle name="Обычный 30 2 4 6 2" xfId="12376" xr:uid="{00000000-0005-0000-0000-0000FB300000}"/>
    <cellStyle name="Обычный 30 2 4 7" xfId="12377" xr:uid="{00000000-0005-0000-0000-0000FC300000}"/>
    <cellStyle name="Обычный 30 2 5" xfId="12378" xr:uid="{00000000-0005-0000-0000-0000FD300000}"/>
    <cellStyle name="Обычный 30 2 5 2" xfId="12379" xr:uid="{00000000-0005-0000-0000-0000FE300000}"/>
    <cellStyle name="Обычный 30 2 5 2 2" xfId="12380" xr:uid="{00000000-0005-0000-0000-0000FF300000}"/>
    <cellStyle name="Обычный 30 2 5 2 2 2" xfId="12381" xr:uid="{00000000-0005-0000-0000-000000310000}"/>
    <cellStyle name="Обычный 30 2 5 2 2 2 2" xfId="12382" xr:uid="{00000000-0005-0000-0000-000001310000}"/>
    <cellStyle name="Обычный 30 2 5 2 2 3" xfId="12383" xr:uid="{00000000-0005-0000-0000-000002310000}"/>
    <cellStyle name="Обычный 30 2 5 2 3" xfId="12384" xr:uid="{00000000-0005-0000-0000-000003310000}"/>
    <cellStyle name="Обычный 30 2 5 2 3 2" xfId="12385" xr:uid="{00000000-0005-0000-0000-000004310000}"/>
    <cellStyle name="Обычный 30 2 5 2 3 2 2" xfId="12386" xr:uid="{00000000-0005-0000-0000-000005310000}"/>
    <cellStyle name="Обычный 30 2 5 2 3 3" xfId="12387" xr:uid="{00000000-0005-0000-0000-000006310000}"/>
    <cellStyle name="Обычный 30 2 5 2 4" xfId="12388" xr:uid="{00000000-0005-0000-0000-000007310000}"/>
    <cellStyle name="Обычный 30 2 5 2 4 2" xfId="12389" xr:uid="{00000000-0005-0000-0000-000008310000}"/>
    <cellStyle name="Обычный 30 2 5 2 5" xfId="12390" xr:uid="{00000000-0005-0000-0000-000009310000}"/>
    <cellStyle name="Обычный 30 2 5 3" xfId="12391" xr:uid="{00000000-0005-0000-0000-00000A310000}"/>
    <cellStyle name="Обычный 30 2 5 3 2" xfId="12392" xr:uid="{00000000-0005-0000-0000-00000B310000}"/>
    <cellStyle name="Обычный 30 2 5 3 2 2" xfId="12393" xr:uid="{00000000-0005-0000-0000-00000C310000}"/>
    <cellStyle name="Обычный 30 2 5 3 2 2 2" xfId="12394" xr:uid="{00000000-0005-0000-0000-00000D310000}"/>
    <cellStyle name="Обычный 30 2 5 3 2 3" xfId="12395" xr:uid="{00000000-0005-0000-0000-00000E310000}"/>
    <cellStyle name="Обычный 30 2 5 3 3" xfId="12396" xr:uid="{00000000-0005-0000-0000-00000F310000}"/>
    <cellStyle name="Обычный 30 2 5 3 3 2" xfId="12397" xr:uid="{00000000-0005-0000-0000-000010310000}"/>
    <cellStyle name="Обычный 30 2 5 3 4" xfId="12398" xr:uid="{00000000-0005-0000-0000-000011310000}"/>
    <cellStyle name="Обычный 30 2 5 4" xfId="12399" xr:uid="{00000000-0005-0000-0000-000012310000}"/>
    <cellStyle name="Обычный 30 2 5 4 2" xfId="12400" xr:uid="{00000000-0005-0000-0000-000013310000}"/>
    <cellStyle name="Обычный 30 2 5 4 2 2" xfId="12401" xr:uid="{00000000-0005-0000-0000-000014310000}"/>
    <cellStyle name="Обычный 30 2 5 4 3" xfId="12402" xr:uid="{00000000-0005-0000-0000-000015310000}"/>
    <cellStyle name="Обычный 30 2 5 5" xfId="12403" xr:uid="{00000000-0005-0000-0000-000016310000}"/>
    <cellStyle name="Обычный 30 2 5 5 2" xfId="12404" xr:uid="{00000000-0005-0000-0000-000017310000}"/>
    <cellStyle name="Обычный 30 2 5 5 2 2" xfId="12405" xr:uid="{00000000-0005-0000-0000-000018310000}"/>
    <cellStyle name="Обычный 30 2 5 5 3" xfId="12406" xr:uid="{00000000-0005-0000-0000-000019310000}"/>
    <cellStyle name="Обычный 30 2 5 6" xfId="12407" xr:uid="{00000000-0005-0000-0000-00001A310000}"/>
    <cellStyle name="Обычный 30 2 5 6 2" xfId="12408" xr:uid="{00000000-0005-0000-0000-00001B310000}"/>
    <cellStyle name="Обычный 30 2 5 7" xfId="12409" xr:uid="{00000000-0005-0000-0000-00001C310000}"/>
    <cellStyle name="Обычный 30 2 6" xfId="12410" xr:uid="{00000000-0005-0000-0000-00001D310000}"/>
    <cellStyle name="Обычный 30 2 6 2" xfId="12411" xr:uid="{00000000-0005-0000-0000-00001E310000}"/>
    <cellStyle name="Обычный 30 2 6 2 2" xfId="12412" xr:uid="{00000000-0005-0000-0000-00001F310000}"/>
    <cellStyle name="Обычный 30 2 6 2 2 2" xfId="12413" xr:uid="{00000000-0005-0000-0000-000020310000}"/>
    <cellStyle name="Обычный 30 2 6 2 3" xfId="12414" xr:uid="{00000000-0005-0000-0000-000021310000}"/>
    <cellStyle name="Обычный 30 2 6 3" xfId="12415" xr:uid="{00000000-0005-0000-0000-000022310000}"/>
    <cellStyle name="Обычный 30 2 6 3 2" xfId="12416" xr:uid="{00000000-0005-0000-0000-000023310000}"/>
    <cellStyle name="Обычный 30 2 6 3 2 2" xfId="12417" xr:uid="{00000000-0005-0000-0000-000024310000}"/>
    <cellStyle name="Обычный 30 2 6 3 3" xfId="12418" xr:uid="{00000000-0005-0000-0000-000025310000}"/>
    <cellStyle name="Обычный 30 2 6 4" xfId="12419" xr:uid="{00000000-0005-0000-0000-000026310000}"/>
    <cellStyle name="Обычный 30 2 6 4 2" xfId="12420" xr:uid="{00000000-0005-0000-0000-000027310000}"/>
    <cellStyle name="Обычный 30 2 6 5" xfId="12421" xr:uid="{00000000-0005-0000-0000-000028310000}"/>
    <cellStyle name="Обычный 30 2 7" xfId="12422" xr:uid="{00000000-0005-0000-0000-000029310000}"/>
    <cellStyle name="Обычный 30 2 7 2" xfId="12423" xr:uid="{00000000-0005-0000-0000-00002A310000}"/>
    <cellStyle name="Обычный 30 2 7 2 2" xfId="12424" xr:uid="{00000000-0005-0000-0000-00002B310000}"/>
    <cellStyle name="Обычный 30 2 7 2 2 2" xfId="12425" xr:uid="{00000000-0005-0000-0000-00002C310000}"/>
    <cellStyle name="Обычный 30 2 7 2 3" xfId="12426" xr:uid="{00000000-0005-0000-0000-00002D310000}"/>
    <cellStyle name="Обычный 30 2 7 3" xfId="12427" xr:uid="{00000000-0005-0000-0000-00002E310000}"/>
    <cellStyle name="Обычный 30 2 7 3 2" xfId="12428" xr:uid="{00000000-0005-0000-0000-00002F310000}"/>
    <cellStyle name="Обычный 30 2 7 4" xfId="12429" xr:uid="{00000000-0005-0000-0000-000030310000}"/>
    <cellStyle name="Обычный 30 2 8" xfId="12430" xr:uid="{00000000-0005-0000-0000-000031310000}"/>
    <cellStyle name="Обычный 30 2 8 2" xfId="12431" xr:uid="{00000000-0005-0000-0000-000032310000}"/>
    <cellStyle name="Обычный 30 2 8 2 2" xfId="12432" xr:uid="{00000000-0005-0000-0000-000033310000}"/>
    <cellStyle name="Обычный 30 2 8 3" xfId="12433" xr:uid="{00000000-0005-0000-0000-000034310000}"/>
    <cellStyle name="Обычный 30 2 9" xfId="12434" xr:uid="{00000000-0005-0000-0000-000035310000}"/>
    <cellStyle name="Обычный 30 2 9 2" xfId="12435" xr:uid="{00000000-0005-0000-0000-000036310000}"/>
    <cellStyle name="Обычный 30 2 9 2 2" xfId="12436" xr:uid="{00000000-0005-0000-0000-000037310000}"/>
    <cellStyle name="Обычный 30 2 9 3" xfId="12437" xr:uid="{00000000-0005-0000-0000-000038310000}"/>
    <cellStyle name="Обычный 30 3" xfId="12438" xr:uid="{00000000-0005-0000-0000-000039310000}"/>
    <cellStyle name="Обычный 30 3 2" xfId="12439" xr:uid="{00000000-0005-0000-0000-00003A310000}"/>
    <cellStyle name="Обычный 30 3 2 2" xfId="12440" xr:uid="{00000000-0005-0000-0000-00003B310000}"/>
    <cellStyle name="Обычный 30 3 2 2 2" xfId="12441" xr:uid="{00000000-0005-0000-0000-00003C310000}"/>
    <cellStyle name="Обычный 30 3 2 2 2 2" xfId="12442" xr:uid="{00000000-0005-0000-0000-00003D310000}"/>
    <cellStyle name="Обычный 30 3 2 2 2 2 2" xfId="12443" xr:uid="{00000000-0005-0000-0000-00003E310000}"/>
    <cellStyle name="Обычный 30 3 2 2 2 3" xfId="12444" xr:uid="{00000000-0005-0000-0000-00003F310000}"/>
    <cellStyle name="Обычный 30 3 2 2 3" xfId="12445" xr:uid="{00000000-0005-0000-0000-000040310000}"/>
    <cellStyle name="Обычный 30 3 2 2 3 2" xfId="12446" xr:uid="{00000000-0005-0000-0000-000041310000}"/>
    <cellStyle name="Обычный 30 3 2 2 3 2 2" xfId="12447" xr:uid="{00000000-0005-0000-0000-000042310000}"/>
    <cellStyle name="Обычный 30 3 2 2 3 3" xfId="12448" xr:uid="{00000000-0005-0000-0000-000043310000}"/>
    <cellStyle name="Обычный 30 3 2 2 4" xfId="12449" xr:uid="{00000000-0005-0000-0000-000044310000}"/>
    <cellStyle name="Обычный 30 3 2 2 4 2" xfId="12450" xr:uid="{00000000-0005-0000-0000-000045310000}"/>
    <cellStyle name="Обычный 30 3 2 2 5" xfId="12451" xr:uid="{00000000-0005-0000-0000-000046310000}"/>
    <cellStyle name="Обычный 30 3 2 3" xfId="12452" xr:uid="{00000000-0005-0000-0000-000047310000}"/>
    <cellStyle name="Обычный 30 3 2 3 2" xfId="12453" xr:uid="{00000000-0005-0000-0000-000048310000}"/>
    <cellStyle name="Обычный 30 3 2 3 2 2" xfId="12454" xr:uid="{00000000-0005-0000-0000-000049310000}"/>
    <cellStyle name="Обычный 30 3 2 3 2 2 2" xfId="12455" xr:uid="{00000000-0005-0000-0000-00004A310000}"/>
    <cellStyle name="Обычный 30 3 2 3 2 3" xfId="12456" xr:uid="{00000000-0005-0000-0000-00004B310000}"/>
    <cellStyle name="Обычный 30 3 2 3 3" xfId="12457" xr:uid="{00000000-0005-0000-0000-00004C310000}"/>
    <cellStyle name="Обычный 30 3 2 3 3 2" xfId="12458" xr:uid="{00000000-0005-0000-0000-00004D310000}"/>
    <cellStyle name="Обычный 30 3 2 3 4" xfId="12459" xr:uid="{00000000-0005-0000-0000-00004E310000}"/>
    <cellStyle name="Обычный 30 3 2 4" xfId="12460" xr:uid="{00000000-0005-0000-0000-00004F310000}"/>
    <cellStyle name="Обычный 30 3 2 4 2" xfId="12461" xr:uid="{00000000-0005-0000-0000-000050310000}"/>
    <cellStyle name="Обычный 30 3 2 4 2 2" xfId="12462" xr:uid="{00000000-0005-0000-0000-000051310000}"/>
    <cellStyle name="Обычный 30 3 2 4 3" xfId="12463" xr:uid="{00000000-0005-0000-0000-000052310000}"/>
    <cellStyle name="Обычный 30 3 2 5" xfId="12464" xr:uid="{00000000-0005-0000-0000-000053310000}"/>
    <cellStyle name="Обычный 30 3 2 5 2" xfId="12465" xr:uid="{00000000-0005-0000-0000-000054310000}"/>
    <cellStyle name="Обычный 30 3 2 5 2 2" xfId="12466" xr:uid="{00000000-0005-0000-0000-000055310000}"/>
    <cellStyle name="Обычный 30 3 2 5 3" xfId="12467" xr:uid="{00000000-0005-0000-0000-000056310000}"/>
    <cellStyle name="Обычный 30 3 2 6" xfId="12468" xr:uid="{00000000-0005-0000-0000-000057310000}"/>
    <cellStyle name="Обычный 30 3 2 6 2" xfId="12469" xr:uid="{00000000-0005-0000-0000-000058310000}"/>
    <cellStyle name="Обычный 30 3 2 7" xfId="12470" xr:uid="{00000000-0005-0000-0000-000059310000}"/>
    <cellStyle name="Обычный 30 3 3" xfId="12471" xr:uid="{00000000-0005-0000-0000-00005A310000}"/>
    <cellStyle name="Обычный 30 3 3 2" xfId="12472" xr:uid="{00000000-0005-0000-0000-00005B310000}"/>
    <cellStyle name="Обычный 30 3 3 2 2" xfId="12473" xr:uid="{00000000-0005-0000-0000-00005C310000}"/>
    <cellStyle name="Обычный 30 3 3 2 2 2" xfId="12474" xr:uid="{00000000-0005-0000-0000-00005D310000}"/>
    <cellStyle name="Обычный 30 3 3 2 3" xfId="12475" xr:uid="{00000000-0005-0000-0000-00005E310000}"/>
    <cellStyle name="Обычный 30 3 3 3" xfId="12476" xr:uid="{00000000-0005-0000-0000-00005F310000}"/>
    <cellStyle name="Обычный 30 3 3 3 2" xfId="12477" xr:uid="{00000000-0005-0000-0000-000060310000}"/>
    <cellStyle name="Обычный 30 3 3 3 2 2" xfId="12478" xr:uid="{00000000-0005-0000-0000-000061310000}"/>
    <cellStyle name="Обычный 30 3 3 3 3" xfId="12479" xr:uid="{00000000-0005-0000-0000-000062310000}"/>
    <cellStyle name="Обычный 30 3 3 4" xfId="12480" xr:uid="{00000000-0005-0000-0000-000063310000}"/>
    <cellStyle name="Обычный 30 3 3 4 2" xfId="12481" xr:uid="{00000000-0005-0000-0000-000064310000}"/>
    <cellStyle name="Обычный 30 3 3 5" xfId="12482" xr:uid="{00000000-0005-0000-0000-000065310000}"/>
    <cellStyle name="Обычный 30 3 4" xfId="12483" xr:uid="{00000000-0005-0000-0000-000066310000}"/>
    <cellStyle name="Обычный 30 3 4 2" xfId="12484" xr:uid="{00000000-0005-0000-0000-000067310000}"/>
    <cellStyle name="Обычный 30 3 4 2 2" xfId="12485" xr:uid="{00000000-0005-0000-0000-000068310000}"/>
    <cellStyle name="Обычный 30 3 4 2 2 2" xfId="12486" xr:uid="{00000000-0005-0000-0000-000069310000}"/>
    <cellStyle name="Обычный 30 3 4 2 3" xfId="12487" xr:uid="{00000000-0005-0000-0000-00006A310000}"/>
    <cellStyle name="Обычный 30 3 4 3" xfId="12488" xr:uid="{00000000-0005-0000-0000-00006B310000}"/>
    <cellStyle name="Обычный 30 3 4 3 2" xfId="12489" xr:uid="{00000000-0005-0000-0000-00006C310000}"/>
    <cellStyle name="Обычный 30 3 4 4" xfId="12490" xr:uid="{00000000-0005-0000-0000-00006D310000}"/>
    <cellStyle name="Обычный 30 3 5" xfId="12491" xr:uid="{00000000-0005-0000-0000-00006E310000}"/>
    <cellStyle name="Обычный 30 3 5 2" xfId="12492" xr:uid="{00000000-0005-0000-0000-00006F310000}"/>
    <cellStyle name="Обычный 30 3 5 2 2" xfId="12493" xr:uid="{00000000-0005-0000-0000-000070310000}"/>
    <cellStyle name="Обычный 30 3 5 3" xfId="12494" xr:uid="{00000000-0005-0000-0000-000071310000}"/>
    <cellStyle name="Обычный 30 3 6" xfId="12495" xr:uid="{00000000-0005-0000-0000-000072310000}"/>
    <cellStyle name="Обычный 30 3 6 2" xfId="12496" xr:uid="{00000000-0005-0000-0000-000073310000}"/>
    <cellStyle name="Обычный 30 3 6 2 2" xfId="12497" xr:uid="{00000000-0005-0000-0000-000074310000}"/>
    <cellStyle name="Обычный 30 3 6 3" xfId="12498" xr:uid="{00000000-0005-0000-0000-000075310000}"/>
    <cellStyle name="Обычный 30 3 7" xfId="12499" xr:uid="{00000000-0005-0000-0000-000076310000}"/>
    <cellStyle name="Обычный 30 3 7 2" xfId="12500" xr:uid="{00000000-0005-0000-0000-000077310000}"/>
    <cellStyle name="Обычный 30 3 8" xfId="12501" xr:uid="{00000000-0005-0000-0000-000078310000}"/>
    <cellStyle name="Обычный 30 4" xfId="12502" xr:uid="{00000000-0005-0000-0000-000079310000}"/>
    <cellStyle name="Обычный 30 4 2" xfId="12503" xr:uid="{00000000-0005-0000-0000-00007A310000}"/>
    <cellStyle name="Обычный 30 4 2 2" xfId="12504" xr:uid="{00000000-0005-0000-0000-00007B310000}"/>
    <cellStyle name="Обычный 30 4 2 2 2" xfId="12505" xr:uid="{00000000-0005-0000-0000-00007C310000}"/>
    <cellStyle name="Обычный 30 4 2 2 2 2" xfId="12506" xr:uid="{00000000-0005-0000-0000-00007D310000}"/>
    <cellStyle name="Обычный 30 4 2 2 2 2 2" xfId="12507" xr:uid="{00000000-0005-0000-0000-00007E310000}"/>
    <cellStyle name="Обычный 30 4 2 2 2 3" xfId="12508" xr:uid="{00000000-0005-0000-0000-00007F310000}"/>
    <cellStyle name="Обычный 30 4 2 2 3" xfId="12509" xr:uid="{00000000-0005-0000-0000-000080310000}"/>
    <cellStyle name="Обычный 30 4 2 2 3 2" xfId="12510" xr:uid="{00000000-0005-0000-0000-000081310000}"/>
    <cellStyle name="Обычный 30 4 2 2 3 2 2" xfId="12511" xr:uid="{00000000-0005-0000-0000-000082310000}"/>
    <cellStyle name="Обычный 30 4 2 2 3 3" xfId="12512" xr:uid="{00000000-0005-0000-0000-000083310000}"/>
    <cellStyle name="Обычный 30 4 2 2 4" xfId="12513" xr:uid="{00000000-0005-0000-0000-000084310000}"/>
    <cellStyle name="Обычный 30 4 2 2 4 2" xfId="12514" xr:uid="{00000000-0005-0000-0000-000085310000}"/>
    <cellStyle name="Обычный 30 4 2 2 5" xfId="12515" xr:uid="{00000000-0005-0000-0000-000086310000}"/>
    <cellStyle name="Обычный 30 4 2 3" xfId="12516" xr:uid="{00000000-0005-0000-0000-000087310000}"/>
    <cellStyle name="Обычный 30 4 2 3 2" xfId="12517" xr:uid="{00000000-0005-0000-0000-000088310000}"/>
    <cellStyle name="Обычный 30 4 2 3 2 2" xfId="12518" xr:uid="{00000000-0005-0000-0000-000089310000}"/>
    <cellStyle name="Обычный 30 4 2 3 2 2 2" xfId="12519" xr:uid="{00000000-0005-0000-0000-00008A310000}"/>
    <cellStyle name="Обычный 30 4 2 3 2 3" xfId="12520" xr:uid="{00000000-0005-0000-0000-00008B310000}"/>
    <cellStyle name="Обычный 30 4 2 3 3" xfId="12521" xr:uid="{00000000-0005-0000-0000-00008C310000}"/>
    <cellStyle name="Обычный 30 4 2 3 3 2" xfId="12522" xr:uid="{00000000-0005-0000-0000-00008D310000}"/>
    <cellStyle name="Обычный 30 4 2 3 4" xfId="12523" xr:uid="{00000000-0005-0000-0000-00008E310000}"/>
    <cellStyle name="Обычный 30 4 2 4" xfId="12524" xr:uid="{00000000-0005-0000-0000-00008F310000}"/>
    <cellStyle name="Обычный 30 4 2 4 2" xfId="12525" xr:uid="{00000000-0005-0000-0000-000090310000}"/>
    <cellStyle name="Обычный 30 4 2 4 2 2" xfId="12526" xr:uid="{00000000-0005-0000-0000-000091310000}"/>
    <cellStyle name="Обычный 30 4 2 4 3" xfId="12527" xr:uid="{00000000-0005-0000-0000-000092310000}"/>
    <cellStyle name="Обычный 30 4 2 5" xfId="12528" xr:uid="{00000000-0005-0000-0000-000093310000}"/>
    <cellStyle name="Обычный 30 4 2 5 2" xfId="12529" xr:uid="{00000000-0005-0000-0000-000094310000}"/>
    <cellStyle name="Обычный 30 4 2 5 2 2" xfId="12530" xr:uid="{00000000-0005-0000-0000-000095310000}"/>
    <cellStyle name="Обычный 30 4 2 5 3" xfId="12531" xr:uid="{00000000-0005-0000-0000-000096310000}"/>
    <cellStyle name="Обычный 30 4 2 6" xfId="12532" xr:uid="{00000000-0005-0000-0000-000097310000}"/>
    <cellStyle name="Обычный 30 4 2 6 2" xfId="12533" xr:uid="{00000000-0005-0000-0000-000098310000}"/>
    <cellStyle name="Обычный 30 4 2 7" xfId="12534" xr:uid="{00000000-0005-0000-0000-000099310000}"/>
    <cellStyle name="Обычный 30 4 3" xfId="12535" xr:uid="{00000000-0005-0000-0000-00009A310000}"/>
    <cellStyle name="Обычный 30 4 3 2" xfId="12536" xr:uid="{00000000-0005-0000-0000-00009B310000}"/>
    <cellStyle name="Обычный 30 4 3 2 2" xfId="12537" xr:uid="{00000000-0005-0000-0000-00009C310000}"/>
    <cellStyle name="Обычный 30 4 3 2 2 2" xfId="12538" xr:uid="{00000000-0005-0000-0000-00009D310000}"/>
    <cellStyle name="Обычный 30 4 3 2 3" xfId="12539" xr:uid="{00000000-0005-0000-0000-00009E310000}"/>
    <cellStyle name="Обычный 30 4 3 3" xfId="12540" xr:uid="{00000000-0005-0000-0000-00009F310000}"/>
    <cellStyle name="Обычный 30 4 3 3 2" xfId="12541" xr:uid="{00000000-0005-0000-0000-0000A0310000}"/>
    <cellStyle name="Обычный 30 4 3 3 2 2" xfId="12542" xr:uid="{00000000-0005-0000-0000-0000A1310000}"/>
    <cellStyle name="Обычный 30 4 3 3 3" xfId="12543" xr:uid="{00000000-0005-0000-0000-0000A2310000}"/>
    <cellStyle name="Обычный 30 4 3 4" xfId="12544" xr:uid="{00000000-0005-0000-0000-0000A3310000}"/>
    <cellStyle name="Обычный 30 4 3 4 2" xfId="12545" xr:uid="{00000000-0005-0000-0000-0000A4310000}"/>
    <cellStyle name="Обычный 30 4 3 5" xfId="12546" xr:uid="{00000000-0005-0000-0000-0000A5310000}"/>
    <cellStyle name="Обычный 30 4 4" xfId="12547" xr:uid="{00000000-0005-0000-0000-0000A6310000}"/>
    <cellStyle name="Обычный 30 4 4 2" xfId="12548" xr:uid="{00000000-0005-0000-0000-0000A7310000}"/>
    <cellStyle name="Обычный 30 4 4 2 2" xfId="12549" xr:uid="{00000000-0005-0000-0000-0000A8310000}"/>
    <cellStyle name="Обычный 30 4 4 2 2 2" xfId="12550" xr:uid="{00000000-0005-0000-0000-0000A9310000}"/>
    <cellStyle name="Обычный 30 4 4 2 3" xfId="12551" xr:uid="{00000000-0005-0000-0000-0000AA310000}"/>
    <cellStyle name="Обычный 30 4 4 3" xfId="12552" xr:uid="{00000000-0005-0000-0000-0000AB310000}"/>
    <cellStyle name="Обычный 30 4 4 3 2" xfId="12553" xr:uid="{00000000-0005-0000-0000-0000AC310000}"/>
    <cellStyle name="Обычный 30 4 4 4" xfId="12554" xr:uid="{00000000-0005-0000-0000-0000AD310000}"/>
    <cellStyle name="Обычный 30 4 5" xfId="12555" xr:uid="{00000000-0005-0000-0000-0000AE310000}"/>
    <cellStyle name="Обычный 30 4 5 2" xfId="12556" xr:uid="{00000000-0005-0000-0000-0000AF310000}"/>
    <cellStyle name="Обычный 30 4 5 2 2" xfId="12557" xr:uid="{00000000-0005-0000-0000-0000B0310000}"/>
    <cellStyle name="Обычный 30 4 5 3" xfId="12558" xr:uid="{00000000-0005-0000-0000-0000B1310000}"/>
    <cellStyle name="Обычный 30 4 6" xfId="12559" xr:uid="{00000000-0005-0000-0000-0000B2310000}"/>
    <cellStyle name="Обычный 30 4 6 2" xfId="12560" xr:uid="{00000000-0005-0000-0000-0000B3310000}"/>
    <cellStyle name="Обычный 30 4 6 2 2" xfId="12561" xr:uid="{00000000-0005-0000-0000-0000B4310000}"/>
    <cellStyle name="Обычный 30 4 6 3" xfId="12562" xr:uid="{00000000-0005-0000-0000-0000B5310000}"/>
    <cellStyle name="Обычный 30 4 7" xfId="12563" xr:uid="{00000000-0005-0000-0000-0000B6310000}"/>
    <cellStyle name="Обычный 30 4 7 2" xfId="12564" xr:uid="{00000000-0005-0000-0000-0000B7310000}"/>
    <cellStyle name="Обычный 30 4 8" xfId="12565" xr:uid="{00000000-0005-0000-0000-0000B8310000}"/>
    <cellStyle name="Обычный 30 5" xfId="12566" xr:uid="{00000000-0005-0000-0000-0000B9310000}"/>
    <cellStyle name="Обычный 30 5 2" xfId="12567" xr:uid="{00000000-0005-0000-0000-0000BA310000}"/>
    <cellStyle name="Обычный 30 5 2 2" xfId="12568" xr:uid="{00000000-0005-0000-0000-0000BB310000}"/>
    <cellStyle name="Обычный 30 5 2 3" xfId="12569" xr:uid="{00000000-0005-0000-0000-0000BC310000}"/>
    <cellStyle name="Обычный 30 5 2 3 2" xfId="12570" xr:uid="{00000000-0005-0000-0000-0000BD310000}"/>
    <cellStyle name="Обычный 30 5 2 3 2 2" xfId="12571" xr:uid="{00000000-0005-0000-0000-0000BE310000}"/>
    <cellStyle name="Обычный 30 5 2 3 3" xfId="12572" xr:uid="{00000000-0005-0000-0000-0000BF310000}"/>
    <cellStyle name="Обычный 30 5 2 4" xfId="12573" xr:uid="{00000000-0005-0000-0000-0000C0310000}"/>
    <cellStyle name="Обычный 30 5 2 4 2" xfId="12574" xr:uid="{00000000-0005-0000-0000-0000C1310000}"/>
    <cellStyle name="Обычный 30 5 2 5" xfId="12575" xr:uid="{00000000-0005-0000-0000-0000C2310000}"/>
    <cellStyle name="Обычный 30 5 3" xfId="12576" xr:uid="{00000000-0005-0000-0000-0000C3310000}"/>
    <cellStyle name="Обычный 30 5 3 2" xfId="12577" xr:uid="{00000000-0005-0000-0000-0000C4310000}"/>
    <cellStyle name="Обычный 30 5 3 2 2" xfId="12578" xr:uid="{00000000-0005-0000-0000-0000C5310000}"/>
    <cellStyle name="Обычный 30 5 3 2 2 2" xfId="12579" xr:uid="{00000000-0005-0000-0000-0000C6310000}"/>
    <cellStyle name="Обычный 30 5 3 2 3" xfId="12580" xr:uid="{00000000-0005-0000-0000-0000C7310000}"/>
    <cellStyle name="Обычный 30 5 3 3" xfId="12581" xr:uid="{00000000-0005-0000-0000-0000C8310000}"/>
    <cellStyle name="Обычный 30 5 3 3 2" xfId="12582" xr:uid="{00000000-0005-0000-0000-0000C9310000}"/>
    <cellStyle name="Обычный 30 5 3 4" xfId="12583" xr:uid="{00000000-0005-0000-0000-0000CA310000}"/>
    <cellStyle name="Обычный 30 5 4" xfId="12584" xr:uid="{00000000-0005-0000-0000-0000CB310000}"/>
    <cellStyle name="Обычный 30 5 4 2" xfId="12585" xr:uid="{00000000-0005-0000-0000-0000CC310000}"/>
    <cellStyle name="Обычный 30 5 4 2 2" xfId="12586" xr:uid="{00000000-0005-0000-0000-0000CD310000}"/>
    <cellStyle name="Обычный 30 5 4 3" xfId="12587" xr:uid="{00000000-0005-0000-0000-0000CE310000}"/>
    <cellStyle name="Обычный 30 5 5" xfId="12588" xr:uid="{00000000-0005-0000-0000-0000CF310000}"/>
    <cellStyle name="Обычный 30 5 5 2" xfId="12589" xr:uid="{00000000-0005-0000-0000-0000D0310000}"/>
    <cellStyle name="Обычный 30 5 5 2 2" xfId="12590" xr:uid="{00000000-0005-0000-0000-0000D1310000}"/>
    <cellStyle name="Обычный 30 5 5 3" xfId="12591" xr:uid="{00000000-0005-0000-0000-0000D2310000}"/>
    <cellStyle name="Обычный 30 5 6" xfId="12592" xr:uid="{00000000-0005-0000-0000-0000D3310000}"/>
    <cellStyle name="Обычный 30 5 6 2" xfId="12593" xr:uid="{00000000-0005-0000-0000-0000D4310000}"/>
    <cellStyle name="Обычный 30 5 7" xfId="12594" xr:uid="{00000000-0005-0000-0000-0000D5310000}"/>
    <cellStyle name="Обычный 30 6" xfId="12595" xr:uid="{00000000-0005-0000-0000-0000D6310000}"/>
    <cellStyle name="Обычный 30 6 2" xfId="12596" xr:uid="{00000000-0005-0000-0000-0000D7310000}"/>
    <cellStyle name="Обычный 30 6 3" xfId="12597" xr:uid="{00000000-0005-0000-0000-0000D8310000}"/>
    <cellStyle name="Обычный 30 6 3 2" xfId="12598" xr:uid="{00000000-0005-0000-0000-0000D9310000}"/>
    <cellStyle name="Обычный 30 6 3 2 2" xfId="12599" xr:uid="{00000000-0005-0000-0000-0000DA310000}"/>
    <cellStyle name="Обычный 30 6 3 3" xfId="12600" xr:uid="{00000000-0005-0000-0000-0000DB310000}"/>
    <cellStyle name="Обычный 30 6 4" xfId="12601" xr:uid="{00000000-0005-0000-0000-0000DC310000}"/>
    <cellStyle name="Обычный 30 6 4 2" xfId="12602" xr:uid="{00000000-0005-0000-0000-0000DD310000}"/>
    <cellStyle name="Обычный 30 6 5" xfId="12603" xr:uid="{00000000-0005-0000-0000-0000DE310000}"/>
    <cellStyle name="Обычный 30 7" xfId="12604" xr:uid="{00000000-0005-0000-0000-0000DF310000}"/>
    <cellStyle name="Обычный 30 7 2" xfId="12605" xr:uid="{00000000-0005-0000-0000-0000E0310000}"/>
    <cellStyle name="Обычный 30 7 2 2" xfId="12606" xr:uid="{00000000-0005-0000-0000-0000E1310000}"/>
    <cellStyle name="Обычный 30 7 2 2 2" xfId="12607" xr:uid="{00000000-0005-0000-0000-0000E2310000}"/>
    <cellStyle name="Обычный 30 7 2 3" xfId="12608" xr:uid="{00000000-0005-0000-0000-0000E3310000}"/>
    <cellStyle name="Обычный 30 7 3" xfId="12609" xr:uid="{00000000-0005-0000-0000-0000E4310000}"/>
    <cellStyle name="Обычный 30 7 3 2" xfId="12610" xr:uid="{00000000-0005-0000-0000-0000E5310000}"/>
    <cellStyle name="Обычный 30 7 3 2 2" xfId="12611" xr:uid="{00000000-0005-0000-0000-0000E6310000}"/>
    <cellStyle name="Обычный 30 7 3 3" xfId="12612" xr:uid="{00000000-0005-0000-0000-0000E7310000}"/>
    <cellStyle name="Обычный 30 7 4" xfId="12613" xr:uid="{00000000-0005-0000-0000-0000E8310000}"/>
    <cellStyle name="Обычный 30 7 4 2" xfId="12614" xr:uid="{00000000-0005-0000-0000-0000E9310000}"/>
    <cellStyle name="Обычный 30 7 5" xfId="12615" xr:uid="{00000000-0005-0000-0000-0000EA310000}"/>
    <cellStyle name="Обычный 30 8" xfId="12616" xr:uid="{00000000-0005-0000-0000-0000EB310000}"/>
    <cellStyle name="Обычный 30 8 2" xfId="12617" xr:uid="{00000000-0005-0000-0000-0000EC310000}"/>
    <cellStyle name="Обычный 30 8 2 2" xfId="12618" xr:uid="{00000000-0005-0000-0000-0000ED310000}"/>
    <cellStyle name="Обычный 30 8 3" xfId="12619" xr:uid="{00000000-0005-0000-0000-0000EE310000}"/>
    <cellStyle name="Обычный 30 9" xfId="12620" xr:uid="{00000000-0005-0000-0000-0000EF310000}"/>
    <cellStyle name="Обычный 30 9 2" xfId="12621" xr:uid="{00000000-0005-0000-0000-0000F0310000}"/>
    <cellStyle name="Обычный 30 9 2 2" xfId="12622" xr:uid="{00000000-0005-0000-0000-0000F1310000}"/>
    <cellStyle name="Обычный 30 9 3" xfId="12623" xr:uid="{00000000-0005-0000-0000-0000F2310000}"/>
    <cellStyle name="Обычный 300" xfId="12624" xr:uid="{00000000-0005-0000-0000-0000F3310000}"/>
    <cellStyle name="Обычный 301" xfId="12625" xr:uid="{00000000-0005-0000-0000-0000F4310000}"/>
    <cellStyle name="Обычный 302" xfId="12626" xr:uid="{00000000-0005-0000-0000-0000F5310000}"/>
    <cellStyle name="Обычный 303" xfId="12627" xr:uid="{00000000-0005-0000-0000-0000F6310000}"/>
    <cellStyle name="Обычный 304" xfId="12628" xr:uid="{00000000-0005-0000-0000-0000F7310000}"/>
    <cellStyle name="Обычный 305" xfId="12629" xr:uid="{00000000-0005-0000-0000-0000F8310000}"/>
    <cellStyle name="Обычный 306" xfId="12630" xr:uid="{00000000-0005-0000-0000-0000F9310000}"/>
    <cellStyle name="Обычный 307" xfId="12631" xr:uid="{00000000-0005-0000-0000-0000FA310000}"/>
    <cellStyle name="Обычный 308" xfId="12632" xr:uid="{00000000-0005-0000-0000-0000FB310000}"/>
    <cellStyle name="Обычный 309" xfId="12633" xr:uid="{00000000-0005-0000-0000-0000FC310000}"/>
    <cellStyle name="Обычный 31" xfId="12634" xr:uid="{00000000-0005-0000-0000-0000FD310000}"/>
    <cellStyle name="Обычный 31 10" xfId="32557" xr:uid="{00000000-0005-0000-0000-0000FE310000}"/>
    <cellStyle name="Обычный 31 2" xfId="12635" xr:uid="{00000000-0005-0000-0000-0000FF310000}"/>
    <cellStyle name="Обычный 31 2 10" xfId="12636" xr:uid="{00000000-0005-0000-0000-000000320000}"/>
    <cellStyle name="Обычный 31 2 10 2" xfId="12637" xr:uid="{00000000-0005-0000-0000-000001320000}"/>
    <cellStyle name="Обычный 31 2 11" xfId="12638" xr:uid="{00000000-0005-0000-0000-000002320000}"/>
    <cellStyle name="Обычный 31 2 2" xfId="12639" xr:uid="{00000000-0005-0000-0000-000003320000}"/>
    <cellStyle name="Обычный 31 2 2 2" xfId="12640" xr:uid="{00000000-0005-0000-0000-000004320000}"/>
    <cellStyle name="Обычный 31 2 2 2 2" xfId="12641" xr:uid="{00000000-0005-0000-0000-000005320000}"/>
    <cellStyle name="Обычный 31 2 2 2 2 2" xfId="12642" xr:uid="{00000000-0005-0000-0000-000006320000}"/>
    <cellStyle name="Обычный 31 2 2 2 2 2 2" xfId="12643" xr:uid="{00000000-0005-0000-0000-000007320000}"/>
    <cellStyle name="Обычный 31 2 2 2 2 2 2 2" xfId="12644" xr:uid="{00000000-0005-0000-0000-000008320000}"/>
    <cellStyle name="Обычный 31 2 2 2 2 2 3" xfId="12645" xr:uid="{00000000-0005-0000-0000-000009320000}"/>
    <cellStyle name="Обычный 31 2 2 2 2 3" xfId="12646" xr:uid="{00000000-0005-0000-0000-00000A320000}"/>
    <cellStyle name="Обычный 31 2 2 2 2 3 2" xfId="12647" xr:uid="{00000000-0005-0000-0000-00000B320000}"/>
    <cellStyle name="Обычный 31 2 2 2 2 3 2 2" xfId="12648" xr:uid="{00000000-0005-0000-0000-00000C320000}"/>
    <cellStyle name="Обычный 31 2 2 2 2 3 3" xfId="12649" xr:uid="{00000000-0005-0000-0000-00000D320000}"/>
    <cellStyle name="Обычный 31 2 2 2 2 4" xfId="12650" xr:uid="{00000000-0005-0000-0000-00000E320000}"/>
    <cellStyle name="Обычный 31 2 2 2 2 4 2" xfId="12651" xr:uid="{00000000-0005-0000-0000-00000F320000}"/>
    <cellStyle name="Обычный 31 2 2 2 2 5" xfId="12652" xr:uid="{00000000-0005-0000-0000-000010320000}"/>
    <cellStyle name="Обычный 31 2 2 2 3" xfId="12653" xr:uid="{00000000-0005-0000-0000-000011320000}"/>
    <cellStyle name="Обычный 31 2 2 2 3 2" xfId="12654" xr:uid="{00000000-0005-0000-0000-000012320000}"/>
    <cellStyle name="Обычный 31 2 2 2 3 2 2" xfId="12655" xr:uid="{00000000-0005-0000-0000-000013320000}"/>
    <cellStyle name="Обычный 31 2 2 2 3 2 2 2" xfId="12656" xr:uid="{00000000-0005-0000-0000-000014320000}"/>
    <cellStyle name="Обычный 31 2 2 2 3 2 3" xfId="12657" xr:uid="{00000000-0005-0000-0000-000015320000}"/>
    <cellStyle name="Обычный 31 2 2 2 3 3" xfId="12658" xr:uid="{00000000-0005-0000-0000-000016320000}"/>
    <cellStyle name="Обычный 31 2 2 2 3 3 2" xfId="12659" xr:uid="{00000000-0005-0000-0000-000017320000}"/>
    <cellStyle name="Обычный 31 2 2 2 3 4" xfId="12660" xr:uid="{00000000-0005-0000-0000-000018320000}"/>
    <cellStyle name="Обычный 31 2 2 2 4" xfId="12661" xr:uid="{00000000-0005-0000-0000-000019320000}"/>
    <cellStyle name="Обычный 31 2 2 2 4 2" xfId="12662" xr:uid="{00000000-0005-0000-0000-00001A320000}"/>
    <cellStyle name="Обычный 31 2 2 2 4 2 2" xfId="12663" xr:uid="{00000000-0005-0000-0000-00001B320000}"/>
    <cellStyle name="Обычный 31 2 2 2 4 3" xfId="12664" xr:uid="{00000000-0005-0000-0000-00001C320000}"/>
    <cellStyle name="Обычный 31 2 2 2 5" xfId="12665" xr:uid="{00000000-0005-0000-0000-00001D320000}"/>
    <cellStyle name="Обычный 31 2 2 2 5 2" xfId="12666" xr:uid="{00000000-0005-0000-0000-00001E320000}"/>
    <cellStyle name="Обычный 31 2 2 2 5 2 2" xfId="12667" xr:uid="{00000000-0005-0000-0000-00001F320000}"/>
    <cellStyle name="Обычный 31 2 2 2 5 3" xfId="12668" xr:uid="{00000000-0005-0000-0000-000020320000}"/>
    <cellStyle name="Обычный 31 2 2 2 6" xfId="12669" xr:uid="{00000000-0005-0000-0000-000021320000}"/>
    <cellStyle name="Обычный 31 2 2 2 6 2" xfId="12670" xr:uid="{00000000-0005-0000-0000-000022320000}"/>
    <cellStyle name="Обычный 31 2 2 2 7" xfId="12671" xr:uid="{00000000-0005-0000-0000-000023320000}"/>
    <cellStyle name="Обычный 31 2 2 3" xfId="12672" xr:uid="{00000000-0005-0000-0000-000024320000}"/>
    <cellStyle name="Обычный 31 2 2 3 2" xfId="12673" xr:uid="{00000000-0005-0000-0000-000025320000}"/>
    <cellStyle name="Обычный 31 2 2 3 2 2" xfId="12674" xr:uid="{00000000-0005-0000-0000-000026320000}"/>
    <cellStyle name="Обычный 31 2 2 3 2 2 2" xfId="12675" xr:uid="{00000000-0005-0000-0000-000027320000}"/>
    <cellStyle name="Обычный 31 2 2 3 2 3" xfId="12676" xr:uid="{00000000-0005-0000-0000-000028320000}"/>
    <cellStyle name="Обычный 31 2 2 3 3" xfId="12677" xr:uid="{00000000-0005-0000-0000-000029320000}"/>
    <cellStyle name="Обычный 31 2 2 3 3 2" xfId="12678" xr:uid="{00000000-0005-0000-0000-00002A320000}"/>
    <cellStyle name="Обычный 31 2 2 3 3 2 2" xfId="12679" xr:uid="{00000000-0005-0000-0000-00002B320000}"/>
    <cellStyle name="Обычный 31 2 2 3 3 3" xfId="12680" xr:uid="{00000000-0005-0000-0000-00002C320000}"/>
    <cellStyle name="Обычный 31 2 2 3 4" xfId="12681" xr:uid="{00000000-0005-0000-0000-00002D320000}"/>
    <cellStyle name="Обычный 31 2 2 3 4 2" xfId="12682" xr:uid="{00000000-0005-0000-0000-00002E320000}"/>
    <cellStyle name="Обычный 31 2 2 3 5" xfId="12683" xr:uid="{00000000-0005-0000-0000-00002F320000}"/>
    <cellStyle name="Обычный 31 2 2 4" xfId="12684" xr:uid="{00000000-0005-0000-0000-000030320000}"/>
    <cellStyle name="Обычный 31 2 2 4 2" xfId="12685" xr:uid="{00000000-0005-0000-0000-000031320000}"/>
    <cellStyle name="Обычный 31 2 2 4 2 2" xfId="12686" xr:uid="{00000000-0005-0000-0000-000032320000}"/>
    <cellStyle name="Обычный 31 2 2 4 2 2 2" xfId="12687" xr:uid="{00000000-0005-0000-0000-000033320000}"/>
    <cellStyle name="Обычный 31 2 2 4 2 3" xfId="12688" xr:uid="{00000000-0005-0000-0000-000034320000}"/>
    <cellStyle name="Обычный 31 2 2 4 3" xfId="12689" xr:uid="{00000000-0005-0000-0000-000035320000}"/>
    <cellStyle name="Обычный 31 2 2 4 3 2" xfId="12690" xr:uid="{00000000-0005-0000-0000-000036320000}"/>
    <cellStyle name="Обычный 31 2 2 4 4" xfId="12691" xr:uid="{00000000-0005-0000-0000-000037320000}"/>
    <cellStyle name="Обычный 31 2 2 5" xfId="12692" xr:uid="{00000000-0005-0000-0000-000038320000}"/>
    <cellStyle name="Обычный 31 2 2 5 2" xfId="12693" xr:uid="{00000000-0005-0000-0000-000039320000}"/>
    <cellStyle name="Обычный 31 2 2 5 2 2" xfId="12694" xr:uid="{00000000-0005-0000-0000-00003A320000}"/>
    <cellStyle name="Обычный 31 2 2 5 3" xfId="12695" xr:uid="{00000000-0005-0000-0000-00003B320000}"/>
    <cellStyle name="Обычный 31 2 2 6" xfId="12696" xr:uid="{00000000-0005-0000-0000-00003C320000}"/>
    <cellStyle name="Обычный 31 2 2 6 2" xfId="12697" xr:uid="{00000000-0005-0000-0000-00003D320000}"/>
    <cellStyle name="Обычный 31 2 2 6 2 2" xfId="12698" xr:uid="{00000000-0005-0000-0000-00003E320000}"/>
    <cellStyle name="Обычный 31 2 2 6 3" xfId="12699" xr:uid="{00000000-0005-0000-0000-00003F320000}"/>
    <cellStyle name="Обычный 31 2 2 7" xfId="12700" xr:uid="{00000000-0005-0000-0000-000040320000}"/>
    <cellStyle name="Обычный 31 2 2 7 2" xfId="12701" xr:uid="{00000000-0005-0000-0000-000041320000}"/>
    <cellStyle name="Обычный 31 2 2 8" xfId="12702" xr:uid="{00000000-0005-0000-0000-000042320000}"/>
    <cellStyle name="Обычный 31 2 3" xfId="12703" xr:uid="{00000000-0005-0000-0000-000043320000}"/>
    <cellStyle name="Обычный 31 2 3 2" xfId="12704" xr:uid="{00000000-0005-0000-0000-000044320000}"/>
    <cellStyle name="Обычный 31 2 3 2 2" xfId="12705" xr:uid="{00000000-0005-0000-0000-000045320000}"/>
    <cellStyle name="Обычный 31 2 3 2 2 2" xfId="12706" xr:uid="{00000000-0005-0000-0000-000046320000}"/>
    <cellStyle name="Обычный 31 2 3 2 2 2 2" xfId="12707" xr:uid="{00000000-0005-0000-0000-000047320000}"/>
    <cellStyle name="Обычный 31 2 3 2 2 2 2 2" xfId="12708" xr:uid="{00000000-0005-0000-0000-000048320000}"/>
    <cellStyle name="Обычный 31 2 3 2 2 2 3" xfId="12709" xr:uid="{00000000-0005-0000-0000-000049320000}"/>
    <cellStyle name="Обычный 31 2 3 2 2 3" xfId="12710" xr:uid="{00000000-0005-0000-0000-00004A320000}"/>
    <cellStyle name="Обычный 31 2 3 2 2 3 2" xfId="12711" xr:uid="{00000000-0005-0000-0000-00004B320000}"/>
    <cellStyle name="Обычный 31 2 3 2 2 3 2 2" xfId="12712" xr:uid="{00000000-0005-0000-0000-00004C320000}"/>
    <cellStyle name="Обычный 31 2 3 2 2 3 3" xfId="12713" xr:uid="{00000000-0005-0000-0000-00004D320000}"/>
    <cellStyle name="Обычный 31 2 3 2 2 4" xfId="12714" xr:uid="{00000000-0005-0000-0000-00004E320000}"/>
    <cellStyle name="Обычный 31 2 3 2 2 4 2" xfId="12715" xr:uid="{00000000-0005-0000-0000-00004F320000}"/>
    <cellStyle name="Обычный 31 2 3 2 2 5" xfId="12716" xr:uid="{00000000-0005-0000-0000-000050320000}"/>
    <cellStyle name="Обычный 31 2 3 2 3" xfId="12717" xr:uid="{00000000-0005-0000-0000-000051320000}"/>
    <cellStyle name="Обычный 31 2 3 2 3 2" xfId="12718" xr:uid="{00000000-0005-0000-0000-000052320000}"/>
    <cellStyle name="Обычный 31 2 3 2 3 2 2" xfId="12719" xr:uid="{00000000-0005-0000-0000-000053320000}"/>
    <cellStyle name="Обычный 31 2 3 2 3 2 2 2" xfId="12720" xr:uid="{00000000-0005-0000-0000-000054320000}"/>
    <cellStyle name="Обычный 31 2 3 2 3 2 3" xfId="12721" xr:uid="{00000000-0005-0000-0000-000055320000}"/>
    <cellStyle name="Обычный 31 2 3 2 3 3" xfId="12722" xr:uid="{00000000-0005-0000-0000-000056320000}"/>
    <cellStyle name="Обычный 31 2 3 2 3 3 2" xfId="12723" xr:uid="{00000000-0005-0000-0000-000057320000}"/>
    <cellStyle name="Обычный 31 2 3 2 3 4" xfId="12724" xr:uid="{00000000-0005-0000-0000-000058320000}"/>
    <cellStyle name="Обычный 31 2 3 2 4" xfId="12725" xr:uid="{00000000-0005-0000-0000-000059320000}"/>
    <cellStyle name="Обычный 31 2 3 2 4 2" xfId="12726" xr:uid="{00000000-0005-0000-0000-00005A320000}"/>
    <cellStyle name="Обычный 31 2 3 2 4 2 2" xfId="12727" xr:uid="{00000000-0005-0000-0000-00005B320000}"/>
    <cellStyle name="Обычный 31 2 3 2 4 3" xfId="12728" xr:uid="{00000000-0005-0000-0000-00005C320000}"/>
    <cellStyle name="Обычный 31 2 3 2 5" xfId="12729" xr:uid="{00000000-0005-0000-0000-00005D320000}"/>
    <cellStyle name="Обычный 31 2 3 2 5 2" xfId="12730" xr:uid="{00000000-0005-0000-0000-00005E320000}"/>
    <cellStyle name="Обычный 31 2 3 2 5 2 2" xfId="12731" xr:uid="{00000000-0005-0000-0000-00005F320000}"/>
    <cellStyle name="Обычный 31 2 3 2 5 3" xfId="12732" xr:uid="{00000000-0005-0000-0000-000060320000}"/>
    <cellStyle name="Обычный 31 2 3 2 6" xfId="12733" xr:uid="{00000000-0005-0000-0000-000061320000}"/>
    <cellStyle name="Обычный 31 2 3 2 6 2" xfId="12734" xr:uid="{00000000-0005-0000-0000-000062320000}"/>
    <cellStyle name="Обычный 31 2 3 2 7" xfId="12735" xr:uid="{00000000-0005-0000-0000-000063320000}"/>
    <cellStyle name="Обычный 31 2 3 3" xfId="12736" xr:uid="{00000000-0005-0000-0000-000064320000}"/>
    <cellStyle name="Обычный 31 2 3 3 2" xfId="12737" xr:uid="{00000000-0005-0000-0000-000065320000}"/>
    <cellStyle name="Обычный 31 2 3 3 2 2" xfId="12738" xr:uid="{00000000-0005-0000-0000-000066320000}"/>
    <cellStyle name="Обычный 31 2 3 3 2 2 2" xfId="12739" xr:uid="{00000000-0005-0000-0000-000067320000}"/>
    <cellStyle name="Обычный 31 2 3 3 2 3" xfId="12740" xr:uid="{00000000-0005-0000-0000-000068320000}"/>
    <cellStyle name="Обычный 31 2 3 3 3" xfId="12741" xr:uid="{00000000-0005-0000-0000-000069320000}"/>
    <cellStyle name="Обычный 31 2 3 3 3 2" xfId="12742" xr:uid="{00000000-0005-0000-0000-00006A320000}"/>
    <cellStyle name="Обычный 31 2 3 3 3 2 2" xfId="12743" xr:uid="{00000000-0005-0000-0000-00006B320000}"/>
    <cellStyle name="Обычный 31 2 3 3 3 3" xfId="12744" xr:uid="{00000000-0005-0000-0000-00006C320000}"/>
    <cellStyle name="Обычный 31 2 3 3 4" xfId="12745" xr:uid="{00000000-0005-0000-0000-00006D320000}"/>
    <cellStyle name="Обычный 31 2 3 3 4 2" xfId="12746" xr:uid="{00000000-0005-0000-0000-00006E320000}"/>
    <cellStyle name="Обычный 31 2 3 3 5" xfId="12747" xr:uid="{00000000-0005-0000-0000-00006F320000}"/>
    <cellStyle name="Обычный 31 2 3 4" xfId="12748" xr:uid="{00000000-0005-0000-0000-000070320000}"/>
    <cellStyle name="Обычный 31 2 3 4 2" xfId="12749" xr:uid="{00000000-0005-0000-0000-000071320000}"/>
    <cellStyle name="Обычный 31 2 3 4 2 2" xfId="12750" xr:uid="{00000000-0005-0000-0000-000072320000}"/>
    <cellStyle name="Обычный 31 2 3 4 2 2 2" xfId="12751" xr:uid="{00000000-0005-0000-0000-000073320000}"/>
    <cellStyle name="Обычный 31 2 3 4 2 3" xfId="12752" xr:uid="{00000000-0005-0000-0000-000074320000}"/>
    <cellStyle name="Обычный 31 2 3 4 3" xfId="12753" xr:uid="{00000000-0005-0000-0000-000075320000}"/>
    <cellStyle name="Обычный 31 2 3 4 3 2" xfId="12754" xr:uid="{00000000-0005-0000-0000-000076320000}"/>
    <cellStyle name="Обычный 31 2 3 4 4" xfId="12755" xr:uid="{00000000-0005-0000-0000-000077320000}"/>
    <cellStyle name="Обычный 31 2 3 5" xfId="12756" xr:uid="{00000000-0005-0000-0000-000078320000}"/>
    <cellStyle name="Обычный 31 2 3 5 2" xfId="12757" xr:uid="{00000000-0005-0000-0000-000079320000}"/>
    <cellStyle name="Обычный 31 2 3 5 2 2" xfId="12758" xr:uid="{00000000-0005-0000-0000-00007A320000}"/>
    <cellStyle name="Обычный 31 2 3 5 3" xfId="12759" xr:uid="{00000000-0005-0000-0000-00007B320000}"/>
    <cellStyle name="Обычный 31 2 3 6" xfId="12760" xr:uid="{00000000-0005-0000-0000-00007C320000}"/>
    <cellStyle name="Обычный 31 2 3 6 2" xfId="12761" xr:uid="{00000000-0005-0000-0000-00007D320000}"/>
    <cellStyle name="Обычный 31 2 3 6 2 2" xfId="12762" xr:uid="{00000000-0005-0000-0000-00007E320000}"/>
    <cellStyle name="Обычный 31 2 3 6 3" xfId="12763" xr:uid="{00000000-0005-0000-0000-00007F320000}"/>
    <cellStyle name="Обычный 31 2 3 7" xfId="12764" xr:uid="{00000000-0005-0000-0000-000080320000}"/>
    <cellStyle name="Обычный 31 2 3 7 2" xfId="12765" xr:uid="{00000000-0005-0000-0000-000081320000}"/>
    <cellStyle name="Обычный 31 2 3 8" xfId="12766" xr:uid="{00000000-0005-0000-0000-000082320000}"/>
    <cellStyle name="Обычный 31 2 4" xfId="12767" xr:uid="{00000000-0005-0000-0000-000083320000}"/>
    <cellStyle name="Обычный 31 2 4 2" xfId="12768" xr:uid="{00000000-0005-0000-0000-000084320000}"/>
    <cellStyle name="Обычный 31 2 4 2 2" xfId="12769" xr:uid="{00000000-0005-0000-0000-000085320000}"/>
    <cellStyle name="Обычный 31 2 4 2 2 2" xfId="12770" xr:uid="{00000000-0005-0000-0000-000086320000}"/>
    <cellStyle name="Обычный 31 2 4 2 2 2 2" xfId="12771" xr:uid="{00000000-0005-0000-0000-000087320000}"/>
    <cellStyle name="Обычный 31 2 4 2 2 2 2 2" xfId="12772" xr:uid="{00000000-0005-0000-0000-000088320000}"/>
    <cellStyle name="Обычный 31 2 4 2 2 2 3" xfId="12773" xr:uid="{00000000-0005-0000-0000-000089320000}"/>
    <cellStyle name="Обычный 31 2 4 2 2 3" xfId="12774" xr:uid="{00000000-0005-0000-0000-00008A320000}"/>
    <cellStyle name="Обычный 31 2 4 2 2 3 2" xfId="12775" xr:uid="{00000000-0005-0000-0000-00008B320000}"/>
    <cellStyle name="Обычный 31 2 4 2 2 4" xfId="12776" xr:uid="{00000000-0005-0000-0000-00008C320000}"/>
    <cellStyle name="Обычный 31 2 4 2 3" xfId="12777" xr:uid="{00000000-0005-0000-0000-00008D320000}"/>
    <cellStyle name="Обычный 31 2 4 2 3 2" xfId="12778" xr:uid="{00000000-0005-0000-0000-00008E320000}"/>
    <cellStyle name="Обычный 31 2 4 2 3 2 2" xfId="12779" xr:uid="{00000000-0005-0000-0000-00008F320000}"/>
    <cellStyle name="Обычный 31 2 4 2 3 3" xfId="12780" xr:uid="{00000000-0005-0000-0000-000090320000}"/>
    <cellStyle name="Обычный 31 2 4 2 4" xfId="12781" xr:uid="{00000000-0005-0000-0000-000091320000}"/>
    <cellStyle name="Обычный 31 2 4 2 4 2" xfId="12782" xr:uid="{00000000-0005-0000-0000-000092320000}"/>
    <cellStyle name="Обычный 31 2 4 2 4 2 2" xfId="12783" xr:uid="{00000000-0005-0000-0000-000093320000}"/>
    <cellStyle name="Обычный 31 2 4 2 4 3" xfId="12784" xr:uid="{00000000-0005-0000-0000-000094320000}"/>
    <cellStyle name="Обычный 31 2 4 2 5" xfId="12785" xr:uid="{00000000-0005-0000-0000-000095320000}"/>
    <cellStyle name="Обычный 31 2 4 2 5 2" xfId="12786" xr:uid="{00000000-0005-0000-0000-000096320000}"/>
    <cellStyle name="Обычный 31 2 4 2 6" xfId="12787" xr:uid="{00000000-0005-0000-0000-000097320000}"/>
    <cellStyle name="Обычный 31 2 4 3" xfId="12788" xr:uid="{00000000-0005-0000-0000-000098320000}"/>
    <cellStyle name="Обычный 31 2 4 3 2" xfId="12789" xr:uid="{00000000-0005-0000-0000-000099320000}"/>
    <cellStyle name="Обычный 31 2 4 3 2 2" xfId="12790" xr:uid="{00000000-0005-0000-0000-00009A320000}"/>
    <cellStyle name="Обычный 31 2 4 3 2 2 2" xfId="12791" xr:uid="{00000000-0005-0000-0000-00009B320000}"/>
    <cellStyle name="Обычный 31 2 4 3 2 3" xfId="12792" xr:uid="{00000000-0005-0000-0000-00009C320000}"/>
    <cellStyle name="Обычный 31 2 4 3 3" xfId="12793" xr:uid="{00000000-0005-0000-0000-00009D320000}"/>
    <cellStyle name="Обычный 31 2 4 3 3 2" xfId="12794" xr:uid="{00000000-0005-0000-0000-00009E320000}"/>
    <cellStyle name="Обычный 31 2 4 3 4" xfId="12795" xr:uid="{00000000-0005-0000-0000-00009F320000}"/>
    <cellStyle name="Обычный 31 2 4 4" xfId="12796" xr:uid="{00000000-0005-0000-0000-0000A0320000}"/>
    <cellStyle name="Обычный 31 2 4 4 2" xfId="12797" xr:uid="{00000000-0005-0000-0000-0000A1320000}"/>
    <cellStyle name="Обычный 31 2 4 4 2 2" xfId="12798" xr:uid="{00000000-0005-0000-0000-0000A2320000}"/>
    <cellStyle name="Обычный 31 2 4 4 3" xfId="12799" xr:uid="{00000000-0005-0000-0000-0000A3320000}"/>
    <cellStyle name="Обычный 31 2 4 5" xfId="12800" xr:uid="{00000000-0005-0000-0000-0000A4320000}"/>
    <cellStyle name="Обычный 31 2 4 5 2" xfId="12801" xr:uid="{00000000-0005-0000-0000-0000A5320000}"/>
    <cellStyle name="Обычный 31 2 4 5 2 2" xfId="12802" xr:uid="{00000000-0005-0000-0000-0000A6320000}"/>
    <cellStyle name="Обычный 31 2 4 5 3" xfId="12803" xr:uid="{00000000-0005-0000-0000-0000A7320000}"/>
    <cellStyle name="Обычный 31 2 4 6" xfId="12804" xr:uid="{00000000-0005-0000-0000-0000A8320000}"/>
    <cellStyle name="Обычный 31 2 4 6 2" xfId="12805" xr:uid="{00000000-0005-0000-0000-0000A9320000}"/>
    <cellStyle name="Обычный 31 2 4 7" xfId="12806" xr:uid="{00000000-0005-0000-0000-0000AA320000}"/>
    <cellStyle name="Обычный 31 2 5" xfId="12807" xr:uid="{00000000-0005-0000-0000-0000AB320000}"/>
    <cellStyle name="Обычный 31 2 5 2" xfId="12808" xr:uid="{00000000-0005-0000-0000-0000AC320000}"/>
    <cellStyle name="Обычный 31 2 5 2 2" xfId="12809" xr:uid="{00000000-0005-0000-0000-0000AD320000}"/>
    <cellStyle name="Обычный 31 2 5 2 2 2" xfId="12810" xr:uid="{00000000-0005-0000-0000-0000AE320000}"/>
    <cellStyle name="Обычный 31 2 5 2 2 2 2" xfId="12811" xr:uid="{00000000-0005-0000-0000-0000AF320000}"/>
    <cellStyle name="Обычный 31 2 5 2 2 3" xfId="12812" xr:uid="{00000000-0005-0000-0000-0000B0320000}"/>
    <cellStyle name="Обычный 31 2 5 2 3" xfId="12813" xr:uid="{00000000-0005-0000-0000-0000B1320000}"/>
    <cellStyle name="Обычный 31 2 5 2 3 2" xfId="12814" xr:uid="{00000000-0005-0000-0000-0000B2320000}"/>
    <cellStyle name="Обычный 31 2 5 2 3 2 2" xfId="12815" xr:uid="{00000000-0005-0000-0000-0000B3320000}"/>
    <cellStyle name="Обычный 31 2 5 2 3 3" xfId="12816" xr:uid="{00000000-0005-0000-0000-0000B4320000}"/>
    <cellStyle name="Обычный 31 2 5 2 4" xfId="12817" xr:uid="{00000000-0005-0000-0000-0000B5320000}"/>
    <cellStyle name="Обычный 31 2 5 2 4 2" xfId="12818" xr:uid="{00000000-0005-0000-0000-0000B6320000}"/>
    <cellStyle name="Обычный 31 2 5 2 5" xfId="12819" xr:uid="{00000000-0005-0000-0000-0000B7320000}"/>
    <cellStyle name="Обычный 31 2 5 3" xfId="12820" xr:uid="{00000000-0005-0000-0000-0000B8320000}"/>
    <cellStyle name="Обычный 31 2 5 3 2" xfId="12821" xr:uid="{00000000-0005-0000-0000-0000B9320000}"/>
    <cellStyle name="Обычный 31 2 5 3 2 2" xfId="12822" xr:uid="{00000000-0005-0000-0000-0000BA320000}"/>
    <cellStyle name="Обычный 31 2 5 3 2 2 2" xfId="12823" xr:uid="{00000000-0005-0000-0000-0000BB320000}"/>
    <cellStyle name="Обычный 31 2 5 3 2 3" xfId="12824" xr:uid="{00000000-0005-0000-0000-0000BC320000}"/>
    <cellStyle name="Обычный 31 2 5 3 3" xfId="12825" xr:uid="{00000000-0005-0000-0000-0000BD320000}"/>
    <cellStyle name="Обычный 31 2 5 3 3 2" xfId="12826" xr:uid="{00000000-0005-0000-0000-0000BE320000}"/>
    <cellStyle name="Обычный 31 2 5 3 4" xfId="12827" xr:uid="{00000000-0005-0000-0000-0000BF320000}"/>
    <cellStyle name="Обычный 31 2 5 4" xfId="12828" xr:uid="{00000000-0005-0000-0000-0000C0320000}"/>
    <cellStyle name="Обычный 31 2 5 4 2" xfId="12829" xr:uid="{00000000-0005-0000-0000-0000C1320000}"/>
    <cellStyle name="Обычный 31 2 5 4 2 2" xfId="12830" xr:uid="{00000000-0005-0000-0000-0000C2320000}"/>
    <cellStyle name="Обычный 31 2 5 4 3" xfId="12831" xr:uid="{00000000-0005-0000-0000-0000C3320000}"/>
    <cellStyle name="Обычный 31 2 5 5" xfId="12832" xr:uid="{00000000-0005-0000-0000-0000C4320000}"/>
    <cellStyle name="Обычный 31 2 5 5 2" xfId="12833" xr:uid="{00000000-0005-0000-0000-0000C5320000}"/>
    <cellStyle name="Обычный 31 2 5 5 2 2" xfId="12834" xr:uid="{00000000-0005-0000-0000-0000C6320000}"/>
    <cellStyle name="Обычный 31 2 5 5 3" xfId="12835" xr:uid="{00000000-0005-0000-0000-0000C7320000}"/>
    <cellStyle name="Обычный 31 2 5 6" xfId="12836" xr:uid="{00000000-0005-0000-0000-0000C8320000}"/>
    <cellStyle name="Обычный 31 2 5 6 2" xfId="12837" xr:uid="{00000000-0005-0000-0000-0000C9320000}"/>
    <cellStyle name="Обычный 31 2 5 7" xfId="12838" xr:uid="{00000000-0005-0000-0000-0000CA320000}"/>
    <cellStyle name="Обычный 31 2 6" xfId="12839" xr:uid="{00000000-0005-0000-0000-0000CB320000}"/>
    <cellStyle name="Обычный 31 2 6 2" xfId="12840" xr:uid="{00000000-0005-0000-0000-0000CC320000}"/>
    <cellStyle name="Обычный 31 2 6 2 2" xfId="12841" xr:uid="{00000000-0005-0000-0000-0000CD320000}"/>
    <cellStyle name="Обычный 31 2 6 2 2 2" xfId="12842" xr:uid="{00000000-0005-0000-0000-0000CE320000}"/>
    <cellStyle name="Обычный 31 2 6 2 3" xfId="12843" xr:uid="{00000000-0005-0000-0000-0000CF320000}"/>
    <cellStyle name="Обычный 31 2 6 3" xfId="12844" xr:uid="{00000000-0005-0000-0000-0000D0320000}"/>
    <cellStyle name="Обычный 31 2 6 3 2" xfId="12845" xr:uid="{00000000-0005-0000-0000-0000D1320000}"/>
    <cellStyle name="Обычный 31 2 6 3 2 2" xfId="12846" xr:uid="{00000000-0005-0000-0000-0000D2320000}"/>
    <cellStyle name="Обычный 31 2 6 3 3" xfId="12847" xr:uid="{00000000-0005-0000-0000-0000D3320000}"/>
    <cellStyle name="Обычный 31 2 6 4" xfId="12848" xr:uid="{00000000-0005-0000-0000-0000D4320000}"/>
    <cellStyle name="Обычный 31 2 6 4 2" xfId="12849" xr:uid="{00000000-0005-0000-0000-0000D5320000}"/>
    <cellStyle name="Обычный 31 2 6 5" xfId="12850" xr:uid="{00000000-0005-0000-0000-0000D6320000}"/>
    <cellStyle name="Обычный 31 2 7" xfId="12851" xr:uid="{00000000-0005-0000-0000-0000D7320000}"/>
    <cellStyle name="Обычный 31 2 7 2" xfId="12852" xr:uid="{00000000-0005-0000-0000-0000D8320000}"/>
    <cellStyle name="Обычный 31 2 7 2 2" xfId="12853" xr:uid="{00000000-0005-0000-0000-0000D9320000}"/>
    <cellStyle name="Обычный 31 2 7 2 2 2" xfId="12854" xr:uid="{00000000-0005-0000-0000-0000DA320000}"/>
    <cellStyle name="Обычный 31 2 7 2 3" xfId="12855" xr:uid="{00000000-0005-0000-0000-0000DB320000}"/>
    <cellStyle name="Обычный 31 2 7 3" xfId="12856" xr:uid="{00000000-0005-0000-0000-0000DC320000}"/>
    <cellStyle name="Обычный 31 2 7 3 2" xfId="12857" xr:uid="{00000000-0005-0000-0000-0000DD320000}"/>
    <cellStyle name="Обычный 31 2 7 4" xfId="12858" xr:uid="{00000000-0005-0000-0000-0000DE320000}"/>
    <cellStyle name="Обычный 31 2 8" xfId="12859" xr:uid="{00000000-0005-0000-0000-0000DF320000}"/>
    <cellStyle name="Обычный 31 2 8 2" xfId="12860" xr:uid="{00000000-0005-0000-0000-0000E0320000}"/>
    <cellStyle name="Обычный 31 2 8 2 2" xfId="12861" xr:uid="{00000000-0005-0000-0000-0000E1320000}"/>
    <cellStyle name="Обычный 31 2 8 3" xfId="12862" xr:uid="{00000000-0005-0000-0000-0000E2320000}"/>
    <cellStyle name="Обычный 31 2 9" xfId="12863" xr:uid="{00000000-0005-0000-0000-0000E3320000}"/>
    <cellStyle name="Обычный 31 2 9 2" xfId="12864" xr:uid="{00000000-0005-0000-0000-0000E4320000}"/>
    <cellStyle name="Обычный 31 2 9 2 2" xfId="12865" xr:uid="{00000000-0005-0000-0000-0000E5320000}"/>
    <cellStyle name="Обычный 31 2 9 3" xfId="12866" xr:uid="{00000000-0005-0000-0000-0000E6320000}"/>
    <cellStyle name="Обычный 31 3" xfId="12867" xr:uid="{00000000-0005-0000-0000-0000E7320000}"/>
    <cellStyle name="Обычный 31 3 2" xfId="12868" xr:uid="{00000000-0005-0000-0000-0000E8320000}"/>
    <cellStyle name="Обычный 31 3 2 2" xfId="12869" xr:uid="{00000000-0005-0000-0000-0000E9320000}"/>
    <cellStyle name="Обычный 31 3 2 2 2" xfId="12870" xr:uid="{00000000-0005-0000-0000-0000EA320000}"/>
    <cellStyle name="Обычный 31 3 2 2 2 2" xfId="12871" xr:uid="{00000000-0005-0000-0000-0000EB320000}"/>
    <cellStyle name="Обычный 31 3 2 2 2 2 2" xfId="12872" xr:uid="{00000000-0005-0000-0000-0000EC320000}"/>
    <cellStyle name="Обычный 31 3 2 2 2 3" xfId="12873" xr:uid="{00000000-0005-0000-0000-0000ED320000}"/>
    <cellStyle name="Обычный 31 3 2 2 3" xfId="12874" xr:uid="{00000000-0005-0000-0000-0000EE320000}"/>
    <cellStyle name="Обычный 31 3 2 2 3 2" xfId="12875" xr:uid="{00000000-0005-0000-0000-0000EF320000}"/>
    <cellStyle name="Обычный 31 3 2 2 3 2 2" xfId="12876" xr:uid="{00000000-0005-0000-0000-0000F0320000}"/>
    <cellStyle name="Обычный 31 3 2 2 3 3" xfId="12877" xr:uid="{00000000-0005-0000-0000-0000F1320000}"/>
    <cellStyle name="Обычный 31 3 2 2 4" xfId="12878" xr:uid="{00000000-0005-0000-0000-0000F2320000}"/>
    <cellStyle name="Обычный 31 3 2 2 4 2" xfId="12879" xr:uid="{00000000-0005-0000-0000-0000F3320000}"/>
    <cellStyle name="Обычный 31 3 2 2 5" xfId="12880" xr:uid="{00000000-0005-0000-0000-0000F4320000}"/>
    <cellStyle name="Обычный 31 3 2 3" xfId="12881" xr:uid="{00000000-0005-0000-0000-0000F5320000}"/>
    <cellStyle name="Обычный 31 3 2 3 2" xfId="12882" xr:uid="{00000000-0005-0000-0000-0000F6320000}"/>
    <cellStyle name="Обычный 31 3 2 3 2 2" xfId="12883" xr:uid="{00000000-0005-0000-0000-0000F7320000}"/>
    <cellStyle name="Обычный 31 3 2 3 2 2 2" xfId="12884" xr:uid="{00000000-0005-0000-0000-0000F8320000}"/>
    <cellStyle name="Обычный 31 3 2 3 2 3" xfId="12885" xr:uid="{00000000-0005-0000-0000-0000F9320000}"/>
    <cellStyle name="Обычный 31 3 2 3 3" xfId="12886" xr:uid="{00000000-0005-0000-0000-0000FA320000}"/>
    <cellStyle name="Обычный 31 3 2 3 3 2" xfId="12887" xr:uid="{00000000-0005-0000-0000-0000FB320000}"/>
    <cellStyle name="Обычный 31 3 2 3 4" xfId="12888" xr:uid="{00000000-0005-0000-0000-0000FC320000}"/>
    <cellStyle name="Обычный 31 3 2 4" xfId="12889" xr:uid="{00000000-0005-0000-0000-0000FD320000}"/>
    <cellStyle name="Обычный 31 3 2 4 2" xfId="12890" xr:uid="{00000000-0005-0000-0000-0000FE320000}"/>
    <cellStyle name="Обычный 31 3 2 4 2 2" xfId="12891" xr:uid="{00000000-0005-0000-0000-0000FF320000}"/>
    <cellStyle name="Обычный 31 3 2 4 3" xfId="12892" xr:uid="{00000000-0005-0000-0000-000000330000}"/>
    <cellStyle name="Обычный 31 3 2 5" xfId="12893" xr:uid="{00000000-0005-0000-0000-000001330000}"/>
    <cellStyle name="Обычный 31 3 2 5 2" xfId="12894" xr:uid="{00000000-0005-0000-0000-000002330000}"/>
    <cellStyle name="Обычный 31 3 2 5 2 2" xfId="12895" xr:uid="{00000000-0005-0000-0000-000003330000}"/>
    <cellStyle name="Обычный 31 3 2 5 3" xfId="12896" xr:uid="{00000000-0005-0000-0000-000004330000}"/>
    <cellStyle name="Обычный 31 3 2 6" xfId="12897" xr:uid="{00000000-0005-0000-0000-000005330000}"/>
    <cellStyle name="Обычный 31 3 2 6 2" xfId="12898" xr:uid="{00000000-0005-0000-0000-000006330000}"/>
    <cellStyle name="Обычный 31 3 2 7" xfId="12899" xr:uid="{00000000-0005-0000-0000-000007330000}"/>
    <cellStyle name="Обычный 31 3 3" xfId="12900" xr:uid="{00000000-0005-0000-0000-000008330000}"/>
    <cellStyle name="Обычный 31 3 3 2" xfId="12901" xr:uid="{00000000-0005-0000-0000-000009330000}"/>
    <cellStyle name="Обычный 31 3 3 2 2" xfId="12902" xr:uid="{00000000-0005-0000-0000-00000A330000}"/>
    <cellStyle name="Обычный 31 3 3 2 2 2" xfId="12903" xr:uid="{00000000-0005-0000-0000-00000B330000}"/>
    <cellStyle name="Обычный 31 3 3 2 3" xfId="12904" xr:uid="{00000000-0005-0000-0000-00000C330000}"/>
    <cellStyle name="Обычный 31 3 3 3" xfId="12905" xr:uid="{00000000-0005-0000-0000-00000D330000}"/>
    <cellStyle name="Обычный 31 3 3 3 2" xfId="12906" xr:uid="{00000000-0005-0000-0000-00000E330000}"/>
    <cellStyle name="Обычный 31 3 3 3 2 2" xfId="12907" xr:uid="{00000000-0005-0000-0000-00000F330000}"/>
    <cellStyle name="Обычный 31 3 3 3 3" xfId="12908" xr:uid="{00000000-0005-0000-0000-000010330000}"/>
    <cellStyle name="Обычный 31 3 3 4" xfId="12909" xr:uid="{00000000-0005-0000-0000-000011330000}"/>
    <cellStyle name="Обычный 31 3 3 4 2" xfId="12910" xr:uid="{00000000-0005-0000-0000-000012330000}"/>
    <cellStyle name="Обычный 31 3 3 5" xfId="12911" xr:uid="{00000000-0005-0000-0000-000013330000}"/>
    <cellStyle name="Обычный 31 3 4" xfId="12912" xr:uid="{00000000-0005-0000-0000-000014330000}"/>
    <cellStyle name="Обычный 31 3 4 2" xfId="12913" xr:uid="{00000000-0005-0000-0000-000015330000}"/>
    <cellStyle name="Обычный 31 3 4 2 2" xfId="12914" xr:uid="{00000000-0005-0000-0000-000016330000}"/>
    <cellStyle name="Обычный 31 3 4 2 2 2" xfId="12915" xr:uid="{00000000-0005-0000-0000-000017330000}"/>
    <cellStyle name="Обычный 31 3 4 2 3" xfId="12916" xr:uid="{00000000-0005-0000-0000-000018330000}"/>
    <cellStyle name="Обычный 31 3 4 3" xfId="12917" xr:uid="{00000000-0005-0000-0000-000019330000}"/>
    <cellStyle name="Обычный 31 3 4 3 2" xfId="12918" xr:uid="{00000000-0005-0000-0000-00001A330000}"/>
    <cellStyle name="Обычный 31 3 4 4" xfId="12919" xr:uid="{00000000-0005-0000-0000-00001B330000}"/>
    <cellStyle name="Обычный 31 3 5" xfId="12920" xr:uid="{00000000-0005-0000-0000-00001C330000}"/>
    <cellStyle name="Обычный 31 3 5 2" xfId="12921" xr:uid="{00000000-0005-0000-0000-00001D330000}"/>
    <cellStyle name="Обычный 31 3 5 2 2" xfId="12922" xr:uid="{00000000-0005-0000-0000-00001E330000}"/>
    <cellStyle name="Обычный 31 3 5 3" xfId="12923" xr:uid="{00000000-0005-0000-0000-00001F330000}"/>
    <cellStyle name="Обычный 31 3 6" xfId="12924" xr:uid="{00000000-0005-0000-0000-000020330000}"/>
    <cellStyle name="Обычный 31 3 6 2" xfId="12925" xr:uid="{00000000-0005-0000-0000-000021330000}"/>
    <cellStyle name="Обычный 31 3 6 2 2" xfId="12926" xr:uid="{00000000-0005-0000-0000-000022330000}"/>
    <cellStyle name="Обычный 31 3 6 3" xfId="12927" xr:uid="{00000000-0005-0000-0000-000023330000}"/>
    <cellStyle name="Обычный 31 3 7" xfId="12928" xr:uid="{00000000-0005-0000-0000-000024330000}"/>
    <cellStyle name="Обычный 31 3 7 2" xfId="12929" xr:uid="{00000000-0005-0000-0000-000025330000}"/>
    <cellStyle name="Обычный 31 3 8" xfId="12930" xr:uid="{00000000-0005-0000-0000-000026330000}"/>
    <cellStyle name="Обычный 31 4" xfId="12931" xr:uid="{00000000-0005-0000-0000-000027330000}"/>
    <cellStyle name="Обычный 31 4 2" xfId="12932" xr:uid="{00000000-0005-0000-0000-000028330000}"/>
    <cellStyle name="Обычный 31 4 2 2" xfId="12933" xr:uid="{00000000-0005-0000-0000-000029330000}"/>
    <cellStyle name="Обычный 31 4 2 2 2" xfId="12934" xr:uid="{00000000-0005-0000-0000-00002A330000}"/>
    <cellStyle name="Обычный 31 4 2 2 2 2" xfId="12935" xr:uid="{00000000-0005-0000-0000-00002B330000}"/>
    <cellStyle name="Обычный 31 4 2 2 2 2 2" xfId="12936" xr:uid="{00000000-0005-0000-0000-00002C330000}"/>
    <cellStyle name="Обычный 31 4 2 2 2 3" xfId="12937" xr:uid="{00000000-0005-0000-0000-00002D330000}"/>
    <cellStyle name="Обычный 31 4 2 2 3" xfId="12938" xr:uid="{00000000-0005-0000-0000-00002E330000}"/>
    <cellStyle name="Обычный 31 4 2 2 3 2" xfId="12939" xr:uid="{00000000-0005-0000-0000-00002F330000}"/>
    <cellStyle name="Обычный 31 4 2 2 3 2 2" xfId="12940" xr:uid="{00000000-0005-0000-0000-000030330000}"/>
    <cellStyle name="Обычный 31 4 2 2 3 3" xfId="12941" xr:uid="{00000000-0005-0000-0000-000031330000}"/>
    <cellStyle name="Обычный 31 4 2 2 4" xfId="12942" xr:uid="{00000000-0005-0000-0000-000032330000}"/>
    <cellStyle name="Обычный 31 4 2 2 4 2" xfId="12943" xr:uid="{00000000-0005-0000-0000-000033330000}"/>
    <cellStyle name="Обычный 31 4 2 2 5" xfId="12944" xr:uid="{00000000-0005-0000-0000-000034330000}"/>
    <cellStyle name="Обычный 31 4 2 3" xfId="12945" xr:uid="{00000000-0005-0000-0000-000035330000}"/>
    <cellStyle name="Обычный 31 4 2 3 2" xfId="12946" xr:uid="{00000000-0005-0000-0000-000036330000}"/>
    <cellStyle name="Обычный 31 4 2 3 2 2" xfId="12947" xr:uid="{00000000-0005-0000-0000-000037330000}"/>
    <cellStyle name="Обычный 31 4 2 3 2 2 2" xfId="12948" xr:uid="{00000000-0005-0000-0000-000038330000}"/>
    <cellStyle name="Обычный 31 4 2 3 2 3" xfId="12949" xr:uid="{00000000-0005-0000-0000-000039330000}"/>
    <cellStyle name="Обычный 31 4 2 3 3" xfId="12950" xr:uid="{00000000-0005-0000-0000-00003A330000}"/>
    <cellStyle name="Обычный 31 4 2 3 3 2" xfId="12951" xr:uid="{00000000-0005-0000-0000-00003B330000}"/>
    <cellStyle name="Обычный 31 4 2 3 4" xfId="12952" xr:uid="{00000000-0005-0000-0000-00003C330000}"/>
    <cellStyle name="Обычный 31 4 2 4" xfId="12953" xr:uid="{00000000-0005-0000-0000-00003D330000}"/>
    <cellStyle name="Обычный 31 4 2 4 2" xfId="12954" xr:uid="{00000000-0005-0000-0000-00003E330000}"/>
    <cellStyle name="Обычный 31 4 2 4 2 2" xfId="12955" xr:uid="{00000000-0005-0000-0000-00003F330000}"/>
    <cellStyle name="Обычный 31 4 2 4 3" xfId="12956" xr:uid="{00000000-0005-0000-0000-000040330000}"/>
    <cellStyle name="Обычный 31 4 2 5" xfId="12957" xr:uid="{00000000-0005-0000-0000-000041330000}"/>
    <cellStyle name="Обычный 31 4 2 5 2" xfId="12958" xr:uid="{00000000-0005-0000-0000-000042330000}"/>
    <cellStyle name="Обычный 31 4 2 5 2 2" xfId="12959" xr:uid="{00000000-0005-0000-0000-000043330000}"/>
    <cellStyle name="Обычный 31 4 2 5 3" xfId="12960" xr:uid="{00000000-0005-0000-0000-000044330000}"/>
    <cellStyle name="Обычный 31 4 2 6" xfId="12961" xr:uid="{00000000-0005-0000-0000-000045330000}"/>
    <cellStyle name="Обычный 31 4 2 6 2" xfId="12962" xr:uid="{00000000-0005-0000-0000-000046330000}"/>
    <cellStyle name="Обычный 31 4 2 7" xfId="12963" xr:uid="{00000000-0005-0000-0000-000047330000}"/>
    <cellStyle name="Обычный 31 4 3" xfId="12964" xr:uid="{00000000-0005-0000-0000-000048330000}"/>
    <cellStyle name="Обычный 31 4 3 2" xfId="12965" xr:uid="{00000000-0005-0000-0000-000049330000}"/>
    <cellStyle name="Обычный 31 4 3 2 2" xfId="12966" xr:uid="{00000000-0005-0000-0000-00004A330000}"/>
    <cellStyle name="Обычный 31 4 3 2 2 2" xfId="12967" xr:uid="{00000000-0005-0000-0000-00004B330000}"/>
    <cellStyle name="Обычный 31 4 3 2 3" xfId="12968" xr:uid="{00000000-0005-0000-0000-00004C330000}"/>
    <cellStyle name="Обычный 31 4 3 3" xfId="12969" xr:uid="{00000000-0005-0000-0000-00004D330000}"/>
    <cellStyle name="Обычный 31 4 3 3 2" xfId="12970" xr:uid="{00000000-0005-0000-0000-00004E330000}"/>
    <cellStyle name="Обычный 31 4 3 3 2 2" xfId="12971" xr:uid="{00000000-0005-0000-0000-00004F330000}"/>
    <cellStyle name="Обычный 31 4 3 3 3" xfId="12972" xr:uid="{00000000-0005-0000-0000-000050330000}"/>
    <cellStyle name="Обычный 31 4 3 4" xfId="12973" xr:uid="{00000000-0005-0000-0000-000051330000}"/>
    <cellStyle name="Обычный 31 4 3 4 2" xfId="12974" xr:uid="{00000000-0005-0000-0000-000052330000}"/>
    <cellStyle name="Обычный 31 4 3 5" xfId="12975" xr:uid="{00000000-0005-0000-0000-000053330000}"/>
    <cellStyle name="Обычный 31 4 4" xfId="12976" xr:uid="{00000000-0005-0000-0000-000054330000}"/>
    <cellStyle name="Обычный 31 4 4 2" xfId="12977" xr:uid="{00000000-0005-0000-0000-000055330000}"/>
    <cellStyle name="Обычный 31 4 4 2 2" xfId="12978" xr:uid="{00000000-0005-0000-0000-000056330000}"/>
    <cellStyle name="Обычный 31 4 4 2 2 2" xfId="12979" xr:uid="{00000000-0005-0000-0000-000057330000}"/>
    <cellStyle name="Обычный 31 4 4 2 3" xfId="12980" xr:uid="{00000000-0005-0000-0000-000058330000}"/>
    <cellStyle name="Обычный 31 4 4 3" xfId="12981" xr:uid="{00000000-0005-0000-0000-000059330000}"/>
    <cellStyle name="Обычный 31 4 4 3 2" xfId="12982" xr:uid="{00000000-0005-0000-0000-00005A330000}"/>
    <cellStyle name="Обычный 31 4 4 4" xfId="12983" xr:uid="{00000000-0005-0000-0000-00005B330000}"/>
    <cellStyle name="Обычный 31 4 5" xfId="12984" xr:uid="{00000000-0005-0000-0000-00005C330000}"/>
    <cellStyle name="Обычный 31 4 5 2" xfId="12985" xr:uid="{00000000-0005-0000-0000-00005D330000}"/>
    <cellStyle name="Обычный 31 4 5 2 2" xfId="12986" xr:uid="{00000000-0005-0000-0000-00005E330000}"/>
    <cellStyle name="Обычный 31 4 5 3" xfId="12987" xr:uid="{00000000-0005-0000-0000-00005F330000}"/>
    <cellStyle name="Обычный 31 4 6" xfId="12988" xr:uid="{00000000-0005-0000-0000-000060330000}"/>
    <cellStyle name="Обычный 31 4 6 2" xfId="12989" xr:uid="{00000000-0005-0000-0000-000061330000}"/>
    <cellStyle name="Обычный 31 4 6 2 2" xfId="12990" xr:uid="{00000000-0005-0000-0000-000062330000}"/>
    <cellStyle name="Обычный 31 4 6 3" xfId="12991" xr:uid="{00000000-0005-0000-0000-000063330000}"/>
    <cellStyle name="Обычный 31 4 7" xfId="12992" xr:uid="{00000000-0005-0000-0000-000064330000}"/>
    <cellStyle name="Обычный 31 4 7 2" xfId="12993" xr:uid="{00000000-0005-0000-0000-000065330000}"/>
    <cellStyle name="Обычный 31 4 8" xfId="12994" xr:uid="{00000000-0005-0000-0000-000066330000}"/>
    <cellStyle name="Обычный 31 5" xfId="12995" xr:uid="{00000000-0005-0000-0000-000067330000}"/>
    <cellStyle name="Обычный 31 5 2" xfId="12996" xr:uid="{00000000-0005-0000-0000-000068330000}"/>
    <cellStyle name="Обычный 31 5 2 2" xfId="12997" xr:uid="{00000000-0005-0000-0000-000069330000}"/>
    <cellStyle name="Обычный 31 5 2 3" xfId="12998" xr:uid="{00000000-0005-0000-0000-00006A330000}"/>
    <cellStyle name="Обычный 31 5 2 3 2" xfId="12999" xr:uid="{00000000-0005-0000-0000-00006B330000}"/>
    <cellStyle name="Обычный 31 5 2 3 2 2" xfId="13000" xr:uid="{00000000-0005-0000-0000-00006C330000}"/>
    <cellStyle name="Обычный 31 5 2 3 3" xfId="13001" xr:uid="{00000000-0005-0000-0000-00006D330000}"/>
    <cellStyle name="Обычный 31 5 2 4" xfId="13002" xr:uid="{00000000-0005-0000-0000-00006E330000}"/>
    <cellStyle name="Обычный 31 5 2 4 2" xfId="13003" xr:uid="{00000000-0005-0000-0000-00006F330000}"/>
    <cellStyle name="Обычный 31 5 2 5" xfId="13004" xr:uid="{00000000-0005-0000-0000-000070330000}"/>
    <cellStyle name="Обычный 31 5 3" xfId="13005" xr:uid="{00000000-0005-0000-0000-000071330000}"/>
    <cellStyle name="Обычный 31 5 3 2" xfId="13006" xr:uid="{00000000-0005-0000-0000-000072330000}"/>
    <cellStyle name="Обычный 31 5 3 2 2" xfId="13007" xr:uid="{00000000-0005-0000-0000-000073330000}"/>
    <cellStyle name="Обычный 31 5 3 2 2 2" xfId="13008" xr:uid="{00000000-0005-0000-0000-000074330000}"/>
    <cellStyle name="Обычный 31 5 3 2 3" xfId="13009" xr:uid="{00000000-0005-0000-0000-000075330000}"/>
    <cellStyle name="Обычный 31 5 3 3" xfId="13010" xr:uid="{00000000-0005-0000-0000-000076330000}"/>
    <cellStyle name="Обычный 31 5 3 3 2" xfId="13011" xr:uid="{00000000-0005-0000-0000-000077330000}"/>
    <cellStyle name="Обычный 31 5 3 4" xfId="13012" xr:uid="{00000000-0005-0000-0000-000078330000}"/>
    <cellStyle name="Обычный 31 5 4" xfId="13013" xr:uid="{00000000-0005-0000-0000-000079330000}"/>
    <cellStyle name="Обычный 31 5 4 2" xfId="13014" xr:uid="{00000000-0005-0000-0000-00007A330000}"/>
    <cellStyle name="Обычный 31 5 4 2 2" xfId="13015" xr:uid="{00000000-0005-0000-0000-00007B330000}"/>
    <cellStyle name="Обычный 31 5 4 3" xfId="13016" xr:uid="{00000000-0005-0000-0000-00007C330000}"/>
    <cellStyle name="Обычный 31 5 5" xfId="13017" xr:uid="{00000000-0005-0000-0000-00007D330000}"/>
    <cellStyle name="Обычный 31 5 5 2" xfId="13018" xr:uid="{00000000-0005-0000-0000-00007E330000}"/>
    <cellStyle name="Обычный 31 5 5 2 2" xfId="13019" xr:uid="{00000000-0005-0000-0000-00007F330000}"/>
    <cellStyle name="Обычный 31 5 5 3" xfId="13020" xr:uid="{00000000-0005-0000-0000-000080330000}"/>
    <cellStyle name="Обычный 31 5 6" xfId="13021" xr:uid="{00000000-0005-0000-0000-000081330000}"/>
    <cellStyle name="Обычный 31 5 6 2" xfId="13022" xr:uid="{00000000-0005-0000-0000-000082330000}"/>
    <cellStyle name="Обычный 31 5 7" xfId="13023" xr:uid="{00000000-0005-0000-0000-000083330000}"/>
    <cellStyle name="Обычный 31 6" xfId="13024" xr:uid="{00000000-0005-0000-0000-000084330000}"/>
    <cellStyle name="Обычный 31 6 2" xfId="13025" xr:uid="{00000000-0005-0000-0000-000085330000}"/>
    <cellStyle name="Обычный 31 6 3" xfId="13026" xr:uid="{00000000-0005-0000-0000-000086330000}"/>
    <cellStyle name="Обычный 31 6 3 2" xfId="13027" xr:uid="{00000000-0005-0000-0000-000087330000}"/>
    <cellStyle name="Обычный 31 6 3 2 2" xfId="13028" xr:uid="{00000000-0005-0000-0000-000088330000}"/>
    <cellStyle name="Обычный 31 6 3 3" xfId="13029" xr:uid="{00000000-0005-0000-0000-000089330000}"/>
    <cellStyle name="Обычный 31 6 4" xfId="13030" xr:uid="{00000000-0005-0000-0000-00008A330000}"/>
    <cellStyle name="Обычный 31 6 4 2" xfId="13031" xr:uid="{00000000-0005-0000-0000-00008B330000}"/>
    <cellStyle name="Обычный 31 6 5" xfId="13032" xr:uid="{00000000-0005-0000-0000-00008C330000}"/>
    <cellStyle name="Обычный 31 7" xfId="13033" xr:uid="{00000000-0005-0000-0000-00008D330000}"/>
    <cellStyle name="Обычный 31 7 2" xfId="13034" xr:uid="{00000000-0005-0000-0000-00008E330000}"/>
    <cellStyle name="Обычный 31 7 2 2" xfId="13035" xr:uid="{00000000-0005-0000-0000-00008F330000}"/>
    <cellStyle name="Обычный 31 7 2 2 2" xfId="13036" xr:uid="{00000000-0005-0000-0000-000090330000}"/>
    <cellStyle name="Обычный 31 7 2 3" xfId="13037" xr:uid="{00000000-0005-0000-0000-000091330000}"/>
    <cellStyle name="Обычный 31 7 3" xfId="13038" xr:uid="{00000000-0005-0000-0000-000092330000}"/>
    <cellStyle name="Обычный 31 7 3 2" xfId="13039" xr:uid="{00000000-0005-0000-0000-000093330000}"/>
    <cellStyle name="Обычный 31 7 3 2 2" xfId="13040" xr:uid="{00000000-0005-0000-0000-000094330000}"/>
    <cellStyle name="Обычный 31 7 3 3" xfId="13041" xr:uid="{00000000-0005-0000-0000-000095330000}"/>
    <cellStyle name="Обычный 31 7 4" xfId="13042" xr:uid="{00000000-0005-0000-0000-000096330000}"/>
    <cellStyle name="Обычный 31 7 4 2" xfId="13043" xr:uid="{00000000-0005-0000-0000-000097330000}"/>
    <cellStyle name="Обычный 31 7 5" xfId="13044" xr:uid="{00000000-0005-0000-0000-000098330000}"/>
    <cellStyle name="Обычный 31 8" xfId="13045" xr:uid="{00000000-0005-0000-0000-000099330000}"/>
    <cellStyle name="Обычный 31 8 2" xfId="13046" xr:uid="{00000000-0005-0000-0000-00009A330000}"/>
    <cellStyle name="Обычный 31 8 2 2" xfId="13047" xr:uid="{00000000-0005-0000-0000-00009B330000}"/>
    <cellStyle name="Обычный 31 8 3" xfId="13048" xr:uid="{00000000-0005-0000-0000-00009C330000}"/>
    <cellStyle name="Обычный 31 9" xfId="13049" xr:uid="{00000000-0005-0000-0000-00009D330000}"/>
    <cellStyle name="Обычный 31 9 2" xfId="13050" xr:uid="{00000000-0005-0000-0000-00009E330000}"/>
    <cellStyle name="Обычный 31 9 2 2" xfId="13051" xr:uid="{00000000-0005-0000-0000-00009F330000}"/>
    <cellStyle name="Обычный 31 9 3" xfId="13052" xr:uid="{00000000-0005-0000-0000-0000A0330000}"/>
    <cellStyle name="Обычный 310" xfId="13053" xr:uid="{00000000-0005-0000-0000-0000A1330000}"/>
    <cellStyle name="Обычный 311" xfId="13054" xr:uid="{00000000-0005-0000-0000-0000A2330000}"/>
    <cellStyle name="Обычный 312" xfId="13055" xr:uid="{00000000-0005-0000-0000-0000A3330000}"/>
    <cellStyle name="Обычный 313" xfId="13056" xr:uid="{00000000-0005-0000-0000-0000A4330000}"/>
    <cellStyle name="Обычный 313 10" xfId="13057" xr:uid="{00000000-0005-0000-0000-0000A5330000}"/>
    <cellStyle name="Обычный 313 11" xfId="13058" xr:uid="{00000000-0005-0000-0000-0000A6330000}"/>
    <cellStyle name="Обычный 313 12" xfId="13059" xr:uid="{00000000-0005-0000-0000-0000A7330000}"/>
    <cellStyle name="Обычный 313 13" xfId="13060" xr:uid="{00000000-0005-0000-0000-0000A8330000}"/>
    <cellStyle name="Обычный 313 14" xfId="13061" xr:uid="{00000000-0005-0000-0000-0000A9330000}"/>
    <cellStyle name="Обычный 313 2" xfId="13062" xr:uid="{00000000-0005-0000-0000-0000AA330000}"/>
    <cellStyle name="Обычный 313 2 2" xfId="13063" xr:uid="{00000000-0005-0000-0000-0000AB330000}"/>
    <cellStyle name="Обычный 313 2 2 2" xfId="13064" xr:uid="{00000000-0005-0000-0000-0000AC330000}"/>
    <cellStyle name="Обычный 313 2 3" xfId="13065" xr:uid="{00000000-0005-0000-0000-0000AD330000}"/>
    <cellStyle name="Обычный 313 3" xfId="13066" xr:uid="{00000000-0005-0000-0000-0000AE330000}"/>
    <cellStyle name="Обычный 313 3 2" xfId="13067" xr:uid="{00000000-0005-0000-0000-0000AF330000}"/>
    <cellStyle name="Обычный 313 4" xfId="13068" xr:uid="{00000000-0005-0000-0000-0000B0330000}"/>
    <cellStyle name="Обычный 313 5" xfId="13069" xr:uid="{00000000-0005-0000-0000-0000B1330000}"/>
    <cellStyle name="Обычный 313 6" xfId="13070" xr:uid="{00000000-0005-0000-0000-0000B2330000}"/>
    <cellStyle name="Обычный 313 7" xfId="13071" xr:uid="{00000000-0005-0000-0000-0000B3330000}"/>
    <cellStyle name="Обычный 313 8" xfId="13072" xr:uid="{00000000-0005-0000-0000-0000B4330000}"/>
    <cellStyle name="Обычный 313 9" xfId="13073" xr:uid="{00000000-0005-0000-0000-0000B5330000}"/>
    <cellStyle name="Обычный 314" xfId="13074" xr:uid="{00000000-0005-0000-0000-0000B6330000}"/>
    <cellStyle name="Обычный 314 2" xfId="13075" xr:uid="{00000000-0005-0000-0000-0000B7330000}"/>
    <cellStyle name="Обычный 314 2 2" xfId="13076" xr:uid="{00000000-0005-0000-0000-0000B8330000}"/>
    <cellStyle name="Обычный 314 3" xfId="13077" xr:uid="{00000000-0005-0000-0000-0000B9330000}"/>
    <cellStyle name="Обычный 315" xfId="13078" xr:uid="{00000000-0005-0000-0000-0000BA330000}"/>
    <cellStyle name="Обычный 315 2" xfId="13079" xr:uid="{00000000-0005-0000-0000-0000BB330000}"/>
    <cellStyle name="Обычный 315 2 2" xfId="13080" xr:uid="{00000000-0005-0000-0000-0000BC330000}"/>
    <cellStyle name="Обычный 315 3" xfId="13081" xr:uid="{00000000-0005-0000-0000-0000BD330000}"/>
    <cellStyle name="Обычный 316" xfId="13082" xr:uid="{00000000-0005-0000-0000-0000BE330000}"/>
    <cellStyle name="Обычный 316 2" xfId="13083" xr:uid="{00000000-0005-0000-0000-0000BF330000}"/>
    <cellStyle name="Обычный 316 2 2" xfId="13084" xr:uid="{00000000-0005-0000-0000-0000C0330000}"/>
    <cellStyle name="Обычный 316 3" xfId="13085" xr:uid="{00000000-0005-0000-0000-0000C1330000}"/>
    <cellStyle name="Обычный 317" xfId="13086" xr:uid="{00000000-0005-0000-0000-0000C2330000}"/>
    <cellStyle name="Обычный 317 2" xfId="13087" xr:uid="{00000000-0005-0000-0000-0000C3330000}"/>
    <cellStyle name="Обычный 317 2 2" xfId="13088" xr:uid="{00000000-0005-0000-0000-0000C4330000}"/>
    <cellStyle name="Обычный 317 3" xfId="13089" xr:uid="{00000000-0005-0000-0000-0000C5330000}"/>
    <cellStyle name="Обычный 318" xfId="13090" xr:uid="{00000000-0005-0000-0000-0000C6330000}"/>
    <cellStyle name="Обычный 318 2" xfId="13091" xr:uid="{00000000-0005-0000-0000-0000C7330000}"/>
    <cellStyle name="Обычный 318 2 2" xfId="13092" xr:uid="{00000000-0005-0000-0000-0000C8330000}"/>
    <cellStyle name="Обычный 318 3" xfId="13093" xr:uid="{00000000-0005-0000-0000-0000C9330000}"/>
    <cellStyle name="Обычный 319" xfId="13094" xr:uid="{00000000-0005-0000-0000-0000CA330000}"/>
    <cellStyle name="Обычный 319 2" xfId="13095" xr:uid="{00000000-0005-0000-0000-0000CB330000}"/>
    <cellStyle name="Обычный 319 2 2" xfId="13096" xr:uid="{00000000-0005-0000-0000-0000CC330000}"/>
    <cellStyle name="Обычный 319 3" xfId="13097" xr:uid="{00000000-0005-0000-0000-0000CD330000}"/>
    <cellStyle name="Обычный 32" xfId="13098" xr:uid="{00000000-0005-0000-0000-0000CE330000}"/>
    <cellStyle name="Обычный 32 10" xfId="32563" xr:uid="{00000000-0005-0000-0000-0000CF330000}"/>
    <cellStyle name="Обычный 32 2" xfId="13099" xr:uid="{00000000-0005-0000-0000-0000D0330000}"/>
    <cellStyle name="Обычный 32 2 10" xfId="13100" xr:uid="{00000000-0005-0000-0000-0000D1330000}"/>
    <cellStyle name="Обычный 32 2 10 2" xfId="13101" xr:uid="{00000000-0005-0000-0000-0000D2330000}"/>
    <cellStyle name="Обычный 32 2 11" xfId="13102" xr:uid="{00000000-0005-0000-0000-0000D3330000}"/>
    <cellStyle name="Обычный 32 2 2" xfId="13103" xr:uid="{00000000-0005-0000-0000-0000D4330000}"/>
    <cellStyle name="Обычный 32 2 2 2" xfId="13104" xr:uid="{00000000-0005-0000-0000-0000D5330000}"/>
    <cellStyle name="Обычный 32 2 2 2 2" xfId="13105" xr:uid="{00000000-0005-0000-0000-0000D6330000}"/>
    <cellStyle name="Обычный 32 2 2 2 2 2" xfId="13106" xr:uid="{00000000-0005-0000-0000-0000D7330000}"/>
    <cellStyle name="Обычный 32 2 2 2 2 2 2" xfId="13107" xr:uid="{00000000-0005-0000-0000-0000D8330000}"/>
    <cellStyle name="Обычный 32 2 2 2 2 2 2 2" xfId="13108" xr:uid="{00000000-0005-0000-0000-0000D9330000}"/>
    <cellStyle name="Обычный 32 2 2 2 2 2 3" xfId="13109" xr:uid="{00000000-0005-0000-0000-0000DA330000}"/>
    <cellStyle name="Обычный 32 2 2 2 2 3" xfId="13110" xr:uid="{00000000-0005-0000-0000-0000DB330000}"/>
    <cellStyle name="Обычный 32 2 2 2 2 3 2" xfId="13111" xr:uid="{00000000-0005-0000-0000-0000DC330000}"/>
    <cellStyle name="Обычный 32 2 2 2 2 3 2 2" xfId="13112" xr:uid="{00000000-0005-0000-0000-0000DD330000}"/>
    <cellStyle name="Обычный 32 2 2 2 2 3 3" xfId="13113" xr:uid="{00000000-0005-0000-0000-0000DE330000}"/>
    <cellStyle name="Обычный 32 2 2 2 2 4" xfId="13114" xr:uid="{00000000-0005-0000-0000-0000DF330000}"/>
    <cellStyle name="Обычный 32 2 2 2 2 4 2" xfId="13115" xr:uid="{00000000-0005-0000-0000-0000E0330000}"/>
    <cellStyle name="Обычный 32 2 2 2 2 5" xfId="13116" xr:uid="{00000000-0005-0000-0000-0000E1330000}"/>
    <cellStyle name="Обычный 32 2 2 2 3" xfId="13117" xr:uid="{00000000-0005-0000-0000-0000E2330000}"/>
    <cellStyle name="Обычный 32 2 2 2 3 2" xfId="13118" xr:uid="{00000000-0005-0000-0000-0000E3330000}"/>
    <cellStyle name="Обычный 32 2 2 2 3 2 2" xfId="13119" xr:uid="{00000000-0005-0000-0000-0000E4330000}"/>
    <cellStyle name="Обычный 32 2 2 2 3 2 2 2" xfId="13120" xr:uid="{00000000-0005-0000-0000-0000E5330000}"/>
    <cellStyle name="Обычный 32 2 2 2 3 2 3" xfId="13121" xr:uid="{00000000-0005-0000-0000-0000E6330000}"/>
    <cellStyle name="Обычный 32 2 2 2 3 3" xfId="13122" xr:uid="{00000000-0005-0000-0000-0000E7330000}"/>
    <cellStyle name="Обычный 32 2 2 2 3 3 2" xfId="13123" xr:uid="{00000000-0005-0000-0000-0000E8330000}"/>
    <cellStyle name="Обычный 32 2 2 2 3 4" xfId="13124" xr:uid="{00000000-0005-0000-0000-0000E9330000}"/>
    <cellStyle name="Обычный 32 2 2 2 4" xfId="13125" xr:uid="{00000000-0005-0000-0000-0000EA330000}"/>
    <cellStyle name="Обычный 32 2 2 2 4 2" xfId="13126" xr:uid="{00000000-0005-0000-0000-0000EB330000}"/>
    <cellStyle name="Обычный 32 2 2 2 4 2 2" xfId="13127" xr:uid="{00000000-0005-0000-0000-0000EC330000}"/>
    <cellStyle name="Обычный 32 2 2 2 4 3" xfId="13128" xr:uid="{00000000-0005-0000-0000-0000ED330000}"/>
    <cellStyle name="Обычный 32 2 2 2 5" xfId="13129" xr:uid="{00000000-0005-0000-0000-0000EE330000}"/>
    <cellStyle name="Обычный 32 2 2 2 5 2" xfId="13130" xr:uid="{00000000-0005-0000-0000-0000EF330000}"/>
    <cellStyle name="Обычный 32 2 2 2 5 2 2" xfId="13131" xr:uid="{00000000-0005-0000-0000-0000F0330000}"/>
    <cellStyle name="Обычный 32 2 2 2 5 3" xfId="13132" xr:uid="{00000000-0005-0000-0000-0000F1330000}"/>
    <cellStyle name="Обычный 32 2 2 2 6" xfId="13133" xr:uid="{00000000-0005-0000-0000-0000F2330000}"/>
    <cellStyle name="Обычный 32 2 2 2 6 2" xfId="13134" xr:uid="{00000000-0005-0000-0000-0000F3330000}"/>
    <cellStyle name="Обычный 32 2 2 2 7" xfId="13135" xr:uid="{00000000-0005-0000-0000-0000F4330000}"/>
    <cellStyle name="Обычный 32 2 2 3" xfId="13136" xr:uid="{00000000-0005-0000-0000-0000F5330000}"/>
    <cellStyle name="Обычный 32 2 2 3 2" xfId="13137" xr:uid="{00000000-0005-0000-0000-0000F6330000}"/>
    <cellStyle name="Обычный 32 2 2 3 2 2" xfId="13138" xr:uid="{00000000-0005-0000-0000-0000F7330000}"/>
    <cellStyle name="Обычный 32 2 2 3 2 2 2" xfId="13139" xr:uid="{00000000-0005-0000-0000-0000F8330000}"/>
    <cellStyle name="Обычный 32 2 2 3 2 3" xfId="13140" xr:uid="{00000000-0005-0000-0000-0000F9330000}"/>
    <cellStyle name="Обычный 32 2 2 3 3" xfId="13141" xr:uid="{00000000-0005-0000-0000-0000FA330000}"/>
    <cellStyle name="Обычный 32 2 2 3 3 2" xfId="13142" xr:uid="{00000000-0005-0000-0000-0000FB330000}"/>
    <cellStyle name="Обычный 32 2 2 3 3 2 2" xfId="13143" xr:uid="{00000000-0005-0000-0000-0000FC330000}"/>
    <cellStyle name="Обычный 32 2 2 3 3 3" xfId="13144" xr:uid="{00000000-0005-0000-0000-0000FD330000}"/>
    <cellStyle name="Обычный 32 2 2 3 4" xfId="13145" xr:uid="{00000000-0005-0000-0000-0000FE330000}"/>
    <cellStyle name="Обычный 32 2 2 3 4 2" xfId="13146" xr:uid="{00000000-0005-0000-0000-0000FF330000}"/>
    <cellStyle name="Обычный 32 2 2 3 5" xfId="13147" xr:uid="{00000000-0005-0000-0000-000000340000}"/>
    <cellStyle name="Обычный 32 2 2 4" xfId="13148" xr:uid="{00000000-0005-0000-0000-000001340000}"/>
    <cellStyle name="Обычный 32 2 2 4 2" xfId="13149" xr:uid="{00000000-0005-0000-0000-000002340000}"/>
    <cellStyle name="Обычный 32 2 2 4 2 2" xfId="13150" xr:uid="{00000000-0005-0000-0000-000003340000}"/>
    <cellStyle name="Обычный 32 2 2 4 2 2 2" xfId="13151" xr:uid="{00000000-0005-0000-0000-000004340000}"/>
    <cellStyle name="Обычный 32 2 2 4 2 3" xfId="13152" xr:uid="{00000000-0005-0000-0000-000005340000}"/>
    <cellStyle name="Обычный 32 2 2 4 3" xfId="13153" xr:uid="{00000000-0005-0000-0000-000006340000}"/>
    <cellStyle name="Обычный 32 2 2 4 3 2" xfId="13154" xr:uid="{00000000-0005-0000-0000-000007340000}"/>
    <cellStyle name="Обычный 32 2 2 4 4" xfId="13155" xr:uid="{00000000-0005-0000-0000-000008340000}"/>
    <cellStyle name="Обычный 32 2 2 5" xfId="13156" xr:uid="{00000000-0005-0000-0000-000009340000}"/>
    <cellStyle name="Обычный 32 2 2 5 2" xfId="13157" xr:uid="{00000000-0005-0000-0000-00000A340000}"/>
    <cellStyle name="Обычный 32 2 2 5 2 2" xfId="13158" xr:uid="{00000000-0005-0000-0000-00000B340000}"/>
    <cellStyle name="Обычный 32 2 2 5 3" xfId="13159" xr:uid="{00000000-0005-0000-0000-00000C340000}"/>
    <cellStyle name="Обычный 32 2 2 6" xfId="13160" xr:uid="{00000000-0005-0000-0000-00000D340000}"/>
    <cellStyle name="Обычный 32 2 2 6 2" xfId="13161" xr:uid="{00000000-0005-0000-0000-00000E340000}"/>
    <cellStyle name="Обычный 32 2 2 6 2 2" xfId="13162" xr:uid="{00000000-0005-0000-0000-00000F340000}"/>
    <cellStyle name="Обычный 32 2 2 6 3" xfId="13163" xr:uid="{00000000-0005-0000-0000-000010340000}"/>
    <cellStyle name="Обычный 32 2 2 7" xfId="13164" xr:uid="{00000000-0005-0000-0000-000011340000}"/>
    <cellStyle name="Обычный 32 2 2 7 2" xfId="13165" xr:uid="{00000000-0005-0000-0000-000012340000}"/>
    <cellStyle name="Обычный 32 2 2 8" xfId="13166" xr:uid="{00000000-0005-0000-0000-000013340000}"/>
    <cellStyle name="Обычный 32 2 3" xfId="13167" xr:uid="{00000000-0005-0000-0000-000014340000}"/>
    <cellStyle name="Обычный 32 2 3 2" xfId="13168" xr:uid="{00000000-0005-0000-0000-000015340000}"/>
    <cellStyle name="Обычный 32 2 3 2 2" xfId="13169" xr:uid="{00000000-0005-0000-0000-000016340000}"/>
    <cellStyle name="Обычный 32 2 3 2 2 2" xfId="13170" xr:uid="{00000000-0005-0000-0000-000017340000}"/>
    <cellStyle name="Обычный 32 2 3 2 2 2 2" xfId="13171" xr:uid="{00000000-0005-0000-0000-000018340000}"/>
    <cellStyle name="Обычный 32 2 3 2 2 2 2 2" xfId="13172" xr:uid="{00000000-0005-0000-0000-000019340000}"/>
    <cellStyle name="Обычный 32 2 3 2 2 2 3" xfId="13173" xr:uid="{00000000-0005-0000-0000-00001A340000}"/>
    <cellStyle name="Обычный 32 2 3 2 2 3" xfId="13174" xr:uid="{00000000-0005-0000-0000-00001B340000}"/>
    <cellStyle name="Обычный 32 2 3 2 2 3 2" xfId="13175" xr:uid="{00000000-0005-0000-0000-00001C340000}"/>
    <cellStyle name="Обычный 32 2 3 2 2 3 2 2" xfId="13176" xr:uid="{00000000-0005-0000-0000-00001D340000}"/>
    <cellStyle name="Обычный 32 2 3 2 2 3 3" xfId="13177" xr:uid="{00000000-0005-0000-0000-00001E340000}"/>
    <cellStyle name="Обычный 32 2 3 2 2 4" xfId="13178" xr:uid="{00000000-0005-0000-0000-00001F340000}"/>
    <cellStyle name="Обычный 32 2 3 2 2 4 2" xfId="13179" xr:uid="{00000000-0005-0000-0000-000020340000}"/>
    <cellStyle name="Обычный 32 2 3 2 2 5" xfId="13180" xr:uid="{00000000-0005-0000-0000-000021340000}"/>
    <cellStyle name="Обычный 32 2 3 2 3" xfId="13181" xr:uid="{00000000-0005-0000-0000-000022340000}"/>
    <cellStyle name="Обычный 32 2 3 2 3 2" xfId="13182" xr:uid="{00000000-0005-0000-0000-000023340000}"/>
    <cellStyle name="Обычный 32 2 3 2 3 2 2" xfId="13183" xr:uid="{00000000-0005-0000-0000-000024340000}"/>
    <cellStyle name="Обычный 32 2 3 2 3 2 2 2" xfId="13184" xr:uid="{00000000-0005-0000-0000-000025340000}"/>
    <cellStyle name="Обычный 32 2 3 2 3 2 3" xfId="13185" xr:uid="{00000000-0005-0000-0000-000026340000}"/>
    <cellStyle name="Обычный 32 2 3 2 3 3" xfId="13186" xr:uid="{00000000-0005-0000-0000-000027340000}"/>
    <cellStyle name="Обычный 32 2 3 2 3 3 2" xfId="13187" xr:uid="{00000000-0005-0000-0000-000028340000}"/>
    <cellStyle name="Обычный 32 2 3 2 3 4" xfId="13188" xr:uid="{00000000-0005-0000-0000-000029340000}"/>
    <cellStyle name="Обычный 32 2 3 2 4" xfId="13189" xr:uid="{00000000-0005-0000-0000-00002A340000}"/>
    <cellStyle name="Обычный 32 2 3 2 4 2" xfId="13190" xr:uid="{00000000-0005-0000-0000-00002B340000}"/>
    <cellStyle name="Обычный 32 2 3 2 4 2 2" xfId="13191" xr:uid="{00000000-0005-0000-0000-00002C340000}"/>
    <cellStyle name="Обычный 32 2 3 2 4 3" xfId="13192" xr:uid="{00000000-0005-0000-0000-00002D340000}"/>
    <cellStyle name="Обычный 32 2 3 2 5" xfId="13193" xr:uid="{00000000-0005-0000-0000-00002E340000}"/>
    <cellStyle name="Обычный 32 2 3 2 5 2" xfId="13194" xr:uid="{00000000-0005-0000-0000-00002F340000}"/>
    <cellStyle name="Обычный 32 2 3 2 5 2 2" xfId="13195" xr:uid="{00000000-0005-0000-0000-000030340000}"/>
    <cellStyle name="Обычный 32 2 3 2 5 3" xfId="13196" xr:uid="{00000000-0005-0000-0000-000031340000}"/>
    <cellStyle name="Обычный 32 2 3 2 6" xfId="13197" xr:uid="{00000000-0005-0000-0000-000032340000}"/>
    <cellStyle name="Обычный 32 2 3 2 6 2" xfId="13198" xr:uid="{00000000-0005-0000-0000-000033340000}"/>
    <cellStyle name="Обычный 32 2 3 2 7" xfId="13199" xr:uid="{00000000-0005-0000-0000-000034340000}"/>
    <cellStyle name="Обычный 32 2 3 3" xfId="13200" xr:uid="{00000000-0005-0000-0000-000035340000}"/>
    <cellStyle name="Обычный 32 2 3 3 2" xfId="13201" xr:uid="{00000000-0005-0000-0000-000036340000}"/>
    <cellStyle name="Обычный 32 2 3 3 2 2" xfId="13202" xr:uid="{00000000-0005-0000-0000-000037340000}"/>
    <cellStyle name="Обычный 32 2 3 3 2 2 2" xfId="13203" xr:uid="{00000000-0005-0000-0000-000038340000}"/>
    <cellStyle name="Обычный 32 2 3 3 2 3" xfId="13204" xr:uid="{00000000-0005-0000-0000-000039340000}"/>
    <cellStyle name="Обычный 32 2 3 3 3" xfId="13205" xr:uid="{00000000-0005-0000-0000-00003A340000}"/>
    <cellStyle name="Обычный 32 2 3 3 3 2" xfId="13206" xr:uid="{00000000-0005-0000-0000-00003B340000}"/>
    <cellStyle name="Обычный 32 2 3 3 3 2 2" xfId="13207" xr:uid="{00000000-0005-0000-0000-00003C340000}"/>
    <cellStyle name="Обычный 32 2 3 3 3 3" xfId="13208" xr:uid="{00000000-0005-0000-0000-00003D340000}"/>
    <cellStyle name="Обычный 32 2 3 3 4" xfId="13209" xr:uid="{00000000-0005-0000-0000-00003E340000}"/>
    <cellStyle name="Обычный 32 2 3 3 4 2" xfId="13210" xr:uid="{00000000-0005-0000-0000-00003F340000}"/>
    <cellStyle name="Обычный 32 2 3 3 5" xfId="13211" xr:uid="{00000000-0005-0000-0000-000040340000}"/>
    <cellStyle name="Обычный 32 2 3 4" xfId="13212" xr:uid="{00000000-0005-0000-0000-000041340000}"/>
    <cellStyle name="Обычный 32 2 3 4 2" xfId="13213" xr:uid="{00000000-0005-0000-0000-000042340000}"/>
    <cellStyle name="Обычный 32 2 3 4 2 2" xfId="13214" xr:uid="{00000000-0005-0000-0000-000043340000}"/>
    <cellStyle name="Обычный 32 2 3 4 2 2 2" xfId="13215" xr:uid="{00000000-0005-0000-0000-000044340000}"/>
    <cellStyle name="Обычный 32 2 3 4 2 3" xfId="13216" xr:uid="{00000000-0005-0000-0000-000045340000}"/>
    <cellStyle name="Обычный 32 2 3 4 3" xfId="13217" xr:uid="{00000000-0005-0000-0000-000046340000}"/>
    <cellStyle name="Обычный 32 2 3 4 3 2" xfId="13218" xr:uid="{00000000-0005-0000-0000-000047340000}"/>
    <cellStyle name="Обычный 32 2 3 4 4" xfId="13219" xr:uid="{00000000-0005-0000-0000-000048340000}"/>
    <cellStyle name="Обычный 32 2 3 5" xfId="13220" xr:uid="{00000000-0005-0000-0000-000049340000}"/>
    <cellStyle name="Обычный 32 2 3 5 2" xfId="13221" xr:uid="{00000000-0005-0000-0000-00004A340000}"/>
    <cellStyle name="Обычный 32 2 3 5 2 2" xfId="13222" xr:uid="{00000000-0005-0000-0000-00004B340000}"/>
    <cellStyle name="Обычный 32 2 3 5 3" xfId="13223" xr:uid="{00000000-0005-0000-0000-00004C340000}"/>
    <cellStyle name="Обычный 32 2 3 6" xfId="13224" xr:uid="{00000000-0005-0000-0000-00004D340000}"/>
    <cellStyle name="Обычный 32 2 3 6 2" xfId="13225" xr:uid="{00000000-0005-0000-0000-00004E340000}"/>
    <cellStyle name="Обычный 32 2 3 6 2 2" xfId="13226" xr:uid="{00000000-0005-0000-0000-00004F340000}"/>
    <cellStyle name="Обычный 32 2 3 6 3" xfId="13227" xr:uid="{00000000-0005-0000-0000-000050340000}"/>
    <cellStyle name="Обычный 32 2 3 7" xfId="13228" xr:uid="{00000000-0005-0000-0000-000051340000}"/>
    <cellStyle name="Обычный 32 2 3 7 2" xfId="13229" xr:uid="{00000000-0005-0000-0000-000052340000}"/>
    <cellStyle name="Обычный 32 2 3 8" xfId="13230" xr:uid="{00000000-0005-0000-0000-000053340000}"/>
    <cellStyle name="Обычный 32 2 4" xfId="13231" xr:uid="{00000000-0005-0000-0000-000054340000}"/>
    <cellStyle name="Обычный 32 2 4 2" xfId="13232" xr:uid="{00000000-0005-0000-0000-000055340000}"/>
    <cellStyle name="Обычный 32 2 4 2 2" xfId="13233" xr:uid="{00000000-0005-0000-0000-000056340000}"/>
    <cellStyle name="Обычный 32 2 4 2 2 2" xfId="13234" xr:uid="{00000000-0005-0000-0000-000057340000}"/>
    <cellStyle name="Обычный 32 2 4 2 2 2 2" xfId="13235" xr:uid="{00000000-0005-0000-0000-000058340000}"/>
    <cellStyle name="Обычный 32 2 4 2 2 2 2 2" xfId="13236" xr:uid="{00000000-0005-0000-0000-000059340000}"/>
    <cellStyle name="Обычный 32 2 4 2 2 2 3" xfId="13237" xr:uid="{00000000-0005-0000-0000-00005A340000}"/>
    <cellStyle name="Обычный 32 2 4 2 2 3" xfId="13238" xr:uid="{00000000-0005-0000-0000-00005B340000}"/>
    <cellStyle name="Обычный 32 2 4 2 2 3 2" xfId="13239" xr:uid="{00000000-0005-0000-0000-00005C340000}"/>
    <cellStyle name="Обычный 32 2 4 2 2 4" xfId="13240" xr:uid="{00000000-0005-0000-0000-00005D340000}"/>
    <cellStyle name="Обычный 32 2 4 2 3" xfId="13241" xr:uid="{00000000-0005-0000-0000-00005E340000}"/>
    <cellStyle name="Обычный 32 2 4 2 3 2" xfId="13242" xr:uid="{00000000-0005-0000-0000-00005F340000}"/>
    <cellStyle name="Обычный 32 2 4 2 3 2 2" xfId="13243" xr:uid="{00000000-0005-0000-0000-000060340000}"/>
    <cellStyle name="Обычный 32 2 4 2 3 3" xfId="13244" xr:uid="{00000000-0005-0000-0000-000061340000}"/>
    <cellStyle name="Обычный 32 2 4 2 4" xfId="13245" xr:uid="{00000000-0005-0000-0000-000062340000}"/>
    <cellStyle name="Обычный 32 2 4 2 4 2" xfId="13246" xr:uid="{00000000-0005-0000-0000-000063340000}"/>
    <cellStyle name="Обычный 32 2 4 2 4 2 2" xfId="13247" xr:uid="{00000000-0005-0000-0000-000064340000}"/>
    <cellStyle name="Обычный 32 2 4 2 4 3" xfId="13248" xr:uid="{00000000-0005-0000-0000-000065340000}"/>
    <cellStyle name="Обычный 32 2 4 2 5" xfId="13249" xr:uid="{00000000-0005-0000-0000-000066340000}"/>
    <cellStyle name="Обычный 32 2 4 2 5 2" xfId="13250" xr:uid="{00000000-0005-0000-0000-000067340000}"/>
    <cellStyle name="Обычный 32 2 4 2 6" xfId="13251" xr:uid="{00000000-0005-0000-0000-000068340000}"/>
    <cellStyle name="Обычный 32 2 4 3" xfId="13252" xr:uid="{00000000-0005-0000-0000-000069340000}"/>
    <cellStyle name="Обычный 32 2 4 3 2" xfId="13253" xr:uid="{00000000-0005-0000-0000-00006A340000}"/>
    <cellStyle name="Обычный 32 2 4 3 2 2" xfId="13254" xr:uid="{00000000-0005-0000-0000-00006B340000}"/>
    <cellStyle name="Обычный 32 2 4 3 2 2 2" xfId="13255" xr:uid="{00000000-0005-0000-0000-00006C340000}"/>
    <cellStyle name="Обычный 32 2 4 3 2 3" xfId="13256" xr:uid="{00000000-0005-0000-0000-00006D340000}"/>
    <cellStyle name="Обычный 32 2 4 3 3" xfId="13257" xr:uid="{00000000-0005-0000-0000-00006E340000}"/>
    <cellStyle name="Обычный 32 2 4 3 3 2" xfId="13258" xr:uid="{00000000-0005-0000-0000-00006F340000}"/>
    <cellStyle name="Обычный 32 2 4 3 4" xfId="13259" xr:uid="{00000000-0005-0000-0000-000070340000}"/>
    <cellStyle name="Обычный 32 2 4 4" xfId="13260" xr:uid="{00000000-0005-0000-0000-000071340000}"/>
    <cellStyle name="Обычный 32 2 4 4 2" xfId="13261" xr:uid="{00000000-0005-0000-0000-000072340000}"/>
    <cellStyle name="Обычный 32 2 4 4 2 2" xfId="13262" xr:uid="{00000000-0005-0000-0000-000073340000}"/>
    <cellStyle name="Обычный 32 2 4 4 3" xfId="13263" xr:uid="{00000000-0005-0000-0000-000074340000}"/>
    <cellStyle name="Обычный 32 2 4 5" xfId="13264" xr:uid="{00000000-0005-0000-0000-000075340000}"/>
    <cellStyle name="Обычный 32 2 4 5 2" xfId="13265" xr:uid="{00000000-0005-0000-0000-000076340000}"/>
    <cellStyle name="Обычный 32 2 4 5 2 2" xfId="13266" xr:uid="{00000000-0005-0000-0000-000077340000}"/>
    <cellStyle name="Обычный 32 2 4 5 3" xfId="13267" xr:uid="{00000000-0005-0000-0000-000078340000}"/>
    <cellStyle name="Обычный 32 2 4 6" xfId="13268" xr:uid="{00000000-0005-0000-0000-000079340000}"/>
    <cellStyle name="Обычный 32 2 4 6 2" xfId="13269" xr:uid="{00000000-0005-0000-0000-00007A340000}"/>
    <cellStyle name="Обычный 32 2 4 7" xfId="13270" xr:uid="{00000000-0005-0000-0000-00007B340000}"/>
    <cellStyle name="Обычный 32 2 5" xfId="13271" xr:uid="{00000000-0005-0000-0000-00007C340000}"/>
    <cellStyle name="Обычный 32 2 5 2" xfId="13272" xr:uid="{00000000-0005-0000-0000-00007D340000}"/>
    <cellStyle name="Обычный 32 2 5 2 2" xfId="13273" xr:uid="{00000000-0005-0000-0000-00007E340000}"/>
    <cellStyle name="Обычный 32 2 5 2 2 2" xfId="13274" xr:uid="{00000000-0005-0000-0000-00007F340000}"/>
    <cellStyle name="Обычный 32 2 5 2 2 2 2" xfId="13275" xr:uid="{00000000-0005-0000-0000-000080340000}"/>
    <cellStyle name="Обычный 32 2 5 2 2 3" xfId="13276" xr:uid="{00000000-0005-0000-0000-000081340000}"/>
    <cellStyle name="Обычный 32 2 5 2 3" xfId="13277" xr:uid="{00000000-0005-0000-0000-000082340000}"/>
    <cellStyle name="Обычный 32 2 5 2 3 2" xfId="13278" xr:uid="{00000000-0005-0000-0000-000083340000}"/>
    <cellStyle name="Обычный 32 2 5 2 3 2 2" xfId="13279" xr:uid="{00000000-0005-0000-0000-000084340000}"/>
    <cellStyle name="Обычный 32 2 5 2 3 3" xfId="13280" xr:uid="{00000000-0005-0000-0000-000085340000}"/>
    <cellStyle name="Обычный 32 2 5 2 4" xfId="13281" xr:uid="{00000000-0005-0000-0000-000086340000}"/>
    <cellStyle name="Обычный 32 2 5 2 4 2" xfId="13282" xr:uid="{00000000-0005-0000-0000-000087340000}"/>
    <cellStyle name="Обычный 32 2 5 2 5" xfId="13283" xr:uid="{00000000-0005-0000-0000-000088340000}"/>
    <cellStyle name="Обычный 32 2 5 3" xfId="13284" xr:uid="{00000000-0005-0000-0000-000089340000}"/>
    <cellStyle name="Обычный 32 2 5 3 2" xfId="13285" xr:uid="{00000000-0005-0000-0000-00008A340000}"/>
    <cellStyle name="Обычный 32 2 5 3 2 2" xfId="13286" xr:uid="{00000000-0005-0000-0000-00008B340000}"/>
    <cellStyle name="Обычный 32 2 5 3 2 2 2" xfId="13287" xr:uid="{00000000-0005-0000-0000-00008C340000}"/>
    <cellStyle name="Обычный 32 2 5 3 2 3" xfId="13288" xr:uid="{00000000-0005-0000-0000-00008D340000}"/>
    <cellStyle name="Обычный 32 2 5 3 3" xfId="13289" xr:uid="{00000000-0005-0000-0000-00008E340000}"/>
    <cellStyle name="Обычный 32 2 5 3 3 2" xfId="13290" xr:uid="{00000000-0005-0000-0000-00008F340000}"/>
    <cellStyle name="Обычный 32 2 5 3 4" xfId="13291" xr:uid="{00000000-0005-0000-0000-000090340000}"/>
    <cellStyle name="Обычный 32 2 5 4" xfId="13292" xr:uid="{00000000-0005-0000-0000-000091340000}"/>
    <cellStyle name="Обычный 32 2 5 4 2" xfId="13293" xr:uid="{00000000-0005-0000-0000-000092340000}"/>
    <cellStyle name="Обычный 32 2 5 4 2 2" xfId="13294" xr:uid="{00000000-0005-0000-0000-000093340000}"/>
    <cellStyle name="Обычный 32 2 5 4 3" xfId="13295" xr:uid="{00000000-0005-0000-0000-000094340000}"/>
    <cellStyle name="Обычный 32 2 5 5" xfId="13296" xr:uid="{00000000-0005-0000-0000-000095340000}"/>
    <cellStyle name="Обычный 32 2 5 5 2" xfId="13297" xr:uid="{00000000-0005-0000-0000-000096340000}"/>
    <cellStyle name="Обычный 32 2 5 5 2 2" xfId="13298" xr:uid="{00000000-0005-0000-0000-000097340000}"/>
    <cellStyle name="Обычный 32 2 5 5 3" xfId="13299" xr:uid="{00000000-0005-0000-0000-000098340000}"/>
    <cellStyle name="Обычный 32 2 5 6" xfId="13300" xr:uid="{00000000-0005-0000-0000-000099340000}"/>
    <cellStyle name="Обычный 32 2 5 6 2" xfId="13301" xr:uid="{00000000-0005-0000-0000-00009A340000}"/>
    <cellStyle name="Обычный 32 2 5 7" xfId="13302" xr:uid="{00000000-0005-0000-0000-00009B340000}"/>
    <cellStyle name="Обычный 32 2 6" xfId="13303" xr:uid="{00000000-0005-0000-0000-00009C340000}"/>
    <cellStyle name="Обычный 32 2 6 2" xfId="13304" xr:uid="{00000000-0005-0000-0000-00009D340000}"/>
    <cellStyle name="Обычный 32 2 6 2 2" xfId="13305" xr:uid="{00000000-0005-0000-0000-00009E340000}"/>
    <cellStyle name="Обычный 32 2 6 2 2 2" xfId="13306" xr:uid="{00000000-0005-0000-0000-00009F340000}"/>
    <cellStyle name="Обычный 32 2 6 2 3" xfId="13307" xr:uid="{00000000-0005-0000-0000-0000A0340000}"/>
    <cellStyle name="Обычный 32 2 6 3" xfId="13308" xr:uid="{00000000-0005-0000-0000-0000A1340000}"/>
    <cellStyle name="Обычный 32 2 6 3 2" xfId="13309" xr:uid="{00000000-0005-0000-0000-0000A2340000}"/>
    <cellStyle name="Обычный 32 2 6 3 2 2" xfId="13310" xr:uid="{00000000-0005-0000-0000-0000A3340000}"/>
    <cellStyle name="Обычный 32 2 6 3 3" xfId="13311" xr:uid="{00000000-0005-0000-0000-0000A4340000}"/>
    <cellStyle name="Обычный 32 2 6 4" xfId="13312" xr:uid="{00000000-0005-0000-0000-0000A5340000}"/>
    <cellStyle name="Обычный 32 2 6 4 2" xfId="13313" xr:uid="{00000000-0005-0000-0000-0000A6340000}"/>
    <cellStyle name="Обычный 32 2 6 5" xfId="13314" xr:uid="{00000000-0005-0000-0000-0000A7340000}"/>
    <cellStyle name="Обычный 32 2 7" xfId="13315" xr:uid="{00000000-0005-0000-0000-0000A8340000}"/>
    <cellStyle name="Обычный 32 2 7 2" xfId="13316" xr:uid="{00000000-0005-0000-0000-0000A9340000}"/>
    <cellStyle name="Обычный 32 2 7 2 2" xfId="13317" xr:uid="{00000000-0005-0000-0000-0000AA340000}"/>
    <cellStyle name="Обычный 32 2 7 2 2 2" xfId="13318" xr:uid="{00000000-0005-0000-0000-0000AB340000}"/>
    <cellStyle name="Обычный 32 2 7 2 3" xfId="13319" xr:uid="{00000000-0005-0000-0000-0000AC340000}"/>
    <cellStyle name="Обычный 32 2 7 3" xfId="13320" xr:uid="{00000000-0005-0000-0000-0000AD340000}"/>
    <cellStyle name="Обычный 32 2 7 3 2" xfId="13321" xr:uid="{00000000-0005-0000-0000-0000AE340000}"/>
    <cellStyle name="Обычный 32 2 7 4" xfId="13322" xr:uid="{00000000-0005-0000-0000-0000AF340000}"/>
    <cellStyle name="Обычный 32 2 8" xfId="13323" xr:uid="{00000000-0005-0000-0000-0000B0340000}"/>
    <cellStyle name="Обычный 32 2 8 2" xfId="13324" xr:uid="{00000000-0005-0000-0000-0000B1340000}"/>
    <cellStyle name="Обычный 32 2 8 2 2" xfId="13325" xr:uid="{00000000-0005-0000-0000-0000B2340000}"/>
    <cellStyle name="Обычный 32 2 8 3" xfId="13326" xr:uid="{00000000-0005-0000-0000-0000B3340000}"/>
    <cellStyle name="Обычный 32 2 9" xfId="13327" xr:uid="{00000000-0005-0000-0000-0000B4340000}"/>
    <cellStyle name="Обычный 32 2 9 2" xfId="13328" xr:uid="{00000000-0005-0000-0000-0000B5340000}"/>
    <cellStyle name="Обычный 32 2 9 2 2" xfId="13329" xr:uid="{00000000-0005-0000-0000-0000B6340000}"/>
    <cellStyle name="Обычный 32 2 9 3" xfId="13330" xr:uid="{00000000-0005-0000-0000-0000B7340000}"/>
    <cellStyle name="Обычный 32 3" xfId="13331" xr:uid="{00000000-0005-0000-0000-0000B8340000}"/>
    <cellStyle name="Обычный 32 3 2" xfId="13332" xr:uid="{00000000-0005-0000-0000-0000B9340000}"/>
    <cellStyle name="Обычный 32 3 2 2" xfId="13333" xr:uid="{00000000-0005-0000-0000-0000BA340000}"/>
    <cellStyle name="Обычный 32 3 2 2 2" xfId="13334" xr:uid="{00000000-0005-0000-0000-0000BB340000}"/>
    <cellStyle name="Обычный 32 3 2 2 2 2" xfId="13335" xr:uid="{00000000-0005-0000-0000-0000BC340000}"/>
    <cellStyle name="Обычный 32 3 2 2 2 2 2" xfId="13336" xr:uid="{00000000-0005-0000-0000-0000BD340000}"/>
    <cellStyle name="Обычный 32 3 2 2 2 3" xfId="13337" xr:uid="{00000000-0005-0000-0000-0000BE340000}"/>
    <cellStyle name="Обычный 32 3 2 2 3" xfId="13338" xr:uid="{00000000-0005-0000-0000-0000BF340000}"/>
    <cellStyle name="Обычный 32 3 2 2 3 2" xfId="13339" xr:uid="{00000000-0005-0000-0000-0000C0340000}"/>
    <cellStyle name="Обычный 32 3 2 2 3 2 2" xfId="13340" xr:uid="{00000000-0005-0000-0000-0000C1340000}"/>
    <cellStyle name="Обычный 32 3 2 2 3 3" xfId="13341" xr:uid="{00000000-0005-0000-0000-0000C2340000}"/>
    <cellStyle name="Обычный 32 3 2 2 4" xfId="13342" xr:uid="{00000000-0005-0000-0000-0000C3340000}"/>
    <cellStyle name="Обычный 32 3 2 2 4 2" xfId="13343" xr:uid="{00000000-0005-0000-0000-0000C4340000}"/>
    <cellStyle name="Обычный 32 3 2 2 5" xfId="13344" xr:uid="{00000000-0005-0000-0000-0000C5340000}"/>
    <cellStyle name="Обычный 32 3 2 3" xfId="13345" xr:uid="{00000000-0005-0000-0000-0000C6340000}"/>
    <cellStyle name="Обычный 32 3 2 3 2" xfId="13346" xr:uid="{00000000-0005-0000-0000-0000C7340000}"/>
    <cellStyle name="Обычный 32 3 2 3 2 2" xfId="13347" xr:uid="{00000000-0005-0000-0000-0000C8340000}"/>
    <cellStyle name="Обычный 32 3 2 3 2 2 2" xfId="13348" xr:uid="{00000000-0005-0000-0000-0000C9340000}"/>
    <cellStyle name="Обычный 32 3 2 3 2 3" xfId="13349" xr:uid="{00000000-0005-0000-0000-0000CA340000}"/>
    <cellStyle name="Обычный 32 3 2 3 3" xfId="13350" xr:uid="{00000000-0005-0000-0000-0000CB340000}"/>
    <cellStyle name="Обычный 32 3 2 3 3 2" xfId="13351" xr:uid="{00000000-0005-0000-0000-0000CC340000}"/>
    <cellStyle name="Обычный 32 3 2 3 4" xfId="13352" xr:uid="{00000000-0005-0000-0000-0000CD340000}"/>
    <cellStyle name="Обычный 32 3 2 4" xfId="13353" xr:uid="{00000000-0005-0000-0000-0000CE340000}"/>
    <cellStyle name="Обычный 32 3 2 4 2" xfId="13354" xr:uid="{00000000-0005-0000-0000-0000CF340000}"/>
    <cellStyle name="Обычный 32 3 2 4 2 2" xfId="13355" xr:uid="{00000000-0005-0000-0000-0000D0340000}"/>
    <cellStyle name="Обычный 32 3 2 4 3" xfId="13356" xr:uid="{00000000-0005-0000-0000-0000D1340000}"/>
    <cellStyle name="Обычный 32 3 2 5" xfId="13357" xr:uid="{00000000-0005-0000-0000-0000D2340000}"/>
    <cellStyle name="Обычный 32 3 2 5 2" xfId="13358" xr:uid="{00000000-0005-0000-0000-0000D3340000}"/>
    <cellStyle name="Обычный 32 3 2 5 2 2" xfId="13359" xr:uid="{00000000-0005-0000-0000-0000D4340000}"/>
    <cellStyle name="Обычный 32 3 2 5 3" xfId="13360" xr:uid="{00000000-0005-0000-0000-0000D5340000}"/>
    <cellStyle name="Обычный 32 3 2 6" xfId="13361" xr:uid="{00000000-0005-0000-0000-0000D6340000}"/>
    <cellStyle name="Обычный 32 3 2 6 2" xfId="13362" xr:uid="{00000000-0005-0000-0000-0000D7340000}"/>
    <cellStyle name="Обычный 32 3 2 7" xfId="13363" xr:uid="{00000000-0005-0000-0000-0000D8340000}"/>
    <cellStyle name="Обычный 32 3 3" xfId="13364" xr:uid="{00000000-0005-0000-0000-0000D9340000}"/>
    <cellStyle name="Обычный 32 3 3 2" xfId="13365" xr:uid="{00000000-0005-0000-0000-0000DA340000}"/>
    <cellStyle name="Обычный 32 3 3 2 2" xfId="13366" xr:uid="{00000000-0005-0000-0000-0000DB340000}"/>
    <cellStyle name="Обычный 32 3 3 2 2 2" xfId="13367" xr:uid="{00000000-0005-0000-0000-0000DC340000}"/>
    <cellStyle name="Обычный 32 3 3 2 3" xfId="13368" xr:uid="{00000000-0005-0000-0000-0000DD340000}"/>
    <cellStyle name="Обычный 32 3 3 3" xfId="13369" xr:uid="{00000000-0005-0000-0000-0000DE340000}"/>
    <cellStyle name="Обычный 32 3 3 3 2" xfId="13370" xr:uid="{00000000-0005-0000-0000-0000DF340000}"/>
    <cellStyle name="Обычный 32 3 3 3 2 2" xfId="13371" xr:uid="{00000000-0005-0000-0000-0000E0340000}"/>
    <cellStyle name="Обычный 32 3 3 3 3" xfId="13372" xr:uid="{00000000-0005-0000-0000-0000E1340000}"/>
    <cellStyle name="Обычный 32 3 3 4" xfId="13373" xr:uid="{00000000-0005-0000-0000-0000E2340000}"/>
    <cellStyle name="Обычный 32 3 3 4 2" xfId="13374" xr:uid="{00000000-0005-0000-0000-0000E3340000}"/>
    <cellStyle name="Обычный 32 3 3 5" xfId="13375" xr:uid="{00000000-0005-0000-0000-0000E4340000}"/>
    <cellStyle name="Обычный 32 3 4" xfId="13376" xr:uid="{00000000-0005-0000-0000-0000E5340000}"/>
    <cellStyle name="Обычный 32 3 4 2" xfId="13377" xr:uid="{00000000-0005-0000-0000-0000E6340000}"/>
    <cellStyle name="Обычный 32 3 4 2 2" xfId="13378" xr:uid="{00000000-0005-0000-0000-0000E7340000}"/>
    <cellStyle name="Обычный 32 3 4 2 2 2" xfId="13379" xr:uid="{00000000-0005-0000-0000-0000E8340000}"/>
    <cellStyle name="Обычный 32 3 4 2 3" xfId="13380" xr:uid="{00000000-0005-0000-0000-0000E9340000}"/>
    <cellStyle name="Обычный 32 3 4 3" xfId="13381" xr:uid="{00000000-0005-0000-0000-0000EA340000}"/>
    <cellStyle name="Обычный 32 3 4 3 2" xfId="13382" xr:uid="{00000000-0005-0000-0000-0000EB340000}"/>
    <cellStyle name="Обычный 32 3 4 4" xfId="13383" xr:uid="{00000000-0005-0000-0000-0000EC340000}"/>
    <cellStyle name="Обычный 32 3 5" xfId="13384" xr:uid="{00000000-0005-0000-0000-0000ED340000}"/>
    <cellStyle name="Обычный 32 3 5 2" xfId="13385" xr:uid="{00000000-0005-0000-0000-0000EE340000}"/>
    <cellStyle name="Обычный 32 3 5 2 2" xfId="13386" xr:uid="{00000000-0005-0000-0000-0000EF340000}"/>
    <cellStyle name="Обычный 32 3 5 3" xfId="13387" xr:uid="{00000000-0005-0000-0000-0000F0340000}"/>
    <cellStyle name="Обычный 32 3 6" xfId="13388" xr:uid="{00000000-0005-0000-0000-0000F1340000}"/>
    <cellStyle name="Обычный 32 3 6 2" xfId="13389" xr:uid="{00000000-0005-0000-0000-0000F2340000}"/>
    <cellStyle name="Обычный 32 3 6 2 2" xfId="13390" xr:uid="{00000000-0005-0000-0000-0000F3340000}"/>
    <cellStyle name="Обычный 32 3 6 3" xfId="13391" xr:uid="{00000000-0005-0000-0000-0000F4340000}"/>
    <cellStyle name="Обычный 32 3 7" xfId="13392" xr:uid="{00000000-0005-0000-0000-0000F5340000}"/>
    <cellStyle name="Обычный 32 3 7 2" xfId="13393" xr:uid="{00000000-0005-0000-0000-0000F6340000}"/>
    <cellStyle name="Обычный 32 3 8" xfId="13394" xr:uid="{00000000-0005-0000-0000-0000F7340000}"/>
    <cellStyle name="Обычный 32 4" xfId="13395" xr:uid="{00000000-0005-0000-0000-0000F8340000}"/>
    <cellStyle name="Обычный 32 4 2" xfId="13396" xr:uid="{00000000-0005-0000-0000-0000F9340000}"/>
    <cellStyle name="Обычный 32 4 2 2" xfId="13397" xr:uid="{00000000-0005-0000-0000-0000FA340000}"/>
    <cellStyle name="Обычный 32 4 2 2 2" xfId="13398" xr:uid="{00000000-0005-0000-0000-0000FB340000}"/>
    <cellStyle name="Обычный 32 4 2 2 2 2" xfId="13399" xr:uid="{00000000-0005-0000-0000-0000FC340000}"/>
    <cellStyle name="Обычный 32 4 2 2 2 2 2" xfId="13400" xr:uid="{00000000-0005-0000-0000-0000FD340000}"/>
    <cellStyle name="Обычный 32 4 2 2 2 3" xfId="13401" xr:uid="{00000000-0005-0000-0000-0000FE340000}"/>
    <cellStyle name="Обычный 32 4 2 2 3" xfId="13402" xr:uid="{00000000-0005-0000-0000-0000FF340000}"/>
    <cellStyle name="Обычный 32 4 2 2 3 2" xfId="13403" xr:uid="{00000000-0005-0000-0000-000000350000}"/>
    <cellStyle name="Обычный 32 4 2 2 3 2 2" xfId="13404" xr:uid="{00000000-0005-0000-0000-000001350000}"/>
    <cellStyle name="Обычный 32 4 2 2 3 3" xfId="13405" xr:uid="{00000000-0005-0000-0000-000002350000}"/>
    <cellStyle name="Обычный 32 4 2 2 4" xfId="13406" xr:uid="{00000000-0005-0000-0000-000003350000}"/>
    <cellStyle name="Обычный 32 4 2 2 4 2" xfId="13407" xr:uid="{00000000-0005-0000-0000-000004350000}"/>
    <cellStyle name="Обычный 32 4 2 2 5" xfId="13408" xr:uid="{00000000-0005-0000-0000-000005350000}"/>
    <cellStyle name="Обычный 32 4 2 3" xfId="13409" xr:uid="{00000000-0005-0000-0000-000006350000}"/>
    <cellStyle name="Обычный 32 4 2 3 2" xfId="13410" xr:uid="{00000000-0005-0000-0000-000007350000}"/>
    <cellStyle name="Обычный 32 4 2 3 2 2" xfId="13411" xr:uid="{00000000-0005-0000-0000-000008350000}"/>
    <cellStyle name="Обычный 32 4 2 3 2 2 2" xfId="13412" xr:uid="{00000000-0005-0000-0000-000009350000}"/>
    <cellStyle name="Обычный 32 4 2 3 2 3" xfId="13413" xr:uid="{00000000-0005-0000-0000-00000A350000}"/>
    <cellStyle name="Обычный 32 4 2 3 3" xfId="13414" xr:uid="{00000000-0005-0000-0000-00000B350000}"/>
    <cellStyle name="Обычный 32 4 2 3 3 2" xfId="13415" xr:uid="{00000000-0005-0000-0000-00000C350000}"/>
    <cellStyle name="Обычный 32 4 2 3 4" xfId="13416" xr:uid="{00000000-0005-0000-0000-00000D350000}"/>
    <cellStyle name="Обычный 32 4 2 4" xfId="13417" xr:uid="{00000000-0005-0000-0000-00000E350000}"/>
    <cellStyle name="Обычный 32 4 2 4 2" xfId="13418" xr:uid="{00000000-0005-0000-0000-00000F350000}"/>
    <cellStyle name="Обычный 32 4 2 4 2 2" xfId="13419" xr:uid="{00000000-0005-0000-0000-000010350000}"/>
    <cellStyle name="Обычный 32 4 2 4 3" xfId="13420" xr:uid="{00000000-0005-0000-0000-000011350000}"/>
    <cellStyle name="Обычный 32 4 2 5" xfId="13421" xr:uid="{00000000-0005-0000-0000-000012350000}"/>
    <cellStyle name="Обычный 32 4 2 5 2" xfId="13422" xr:uid="{00000000-0005-0000-0000-000013350000}"/>
    <cellStyle name="Обычный 32 4 2 5 2 2" xfId="13423" xr:uid="{00000000-0005-0000-0000-000014350000}"/>
    <cellStyle name="Обычный 32 4 2 5 3" xfId="13424" xr:uid="{00000000-0005-0000-0000-000015350000}"/>
    <cellStyle name="Обычный 32 4 2 6" xfId="13425" xr:uid="{00000000-0005-0000-0000-000016350000}"/>
    <cellStyle name="Обычный 32 4 2 6 2" xfId="13426" xr:uid="{00000000-0005-0000-0000-000017350000}"/>
    <cellStyle name="Обычный 32 4 2 7" xfId="13427" xr:uid="{00000000-0005-0000-0000-000018350000}"/>
    <cellStyle name="Обычный 32 4 3" xfId="13428" xr:uid="{00000000-0005-0000-0000-000019350000}"/>
    <cellStyle name="Обычный 32 4 3 2" xfId="13429" xr:uid="{00000000-0005-0000-0000-00001A350000}"/>
    <cellStyle name="Обычный 32 4 3 2 2" xfId="13430" xr:uid="{00000000-0005-0000-0000-00001B350000}"/>
    <cellStyle name="Обычный 32 4 3 2 2 2" xfId="13431" xr:uid="{00000000-0005-0000-0000-00001C350000}"/>
    <cellStyle name="Обычный 32 4 3 2 3" xfId="13432" xr:uid="{00000000-0005-0000-0000-00001D350000}"/>
    <cellStyle name="Обычный 32 4 3 3" xfId="13433" xr:uid="{00000000-0005-0000-0000-00001E350000}"/>
    <cellStyle name="Обычный 32 4 3 3 2" xfId="13434" xr:uid="{00000000-0005-0000-0000-00001F350000}"/>
    <cellStyle name="Обычный 32 4 3 3 2 2" xfId="13435" xr:uid="{00000000-0005-0000-0000-000020350000}"/>
    <cellStyle name="Обычный 32 4 3 3 3" xfId="13436" xr:uid="{00000000-0005-0000-0000-000021350000}"/>
    <cellStyle name="Обычный 32 4 3 4" xfId="13437" xr:uid="{00000000-0005-0000-0000-000022350000}"/>
    <cellStyle name="Обычный 32 4 3 4 2" xfId="13438" xr:uid="{00000000-0005-0000-0000-000023350000}"/>
    <cellStyle name="Обычный 32 4 3 5" xfId="13439" xr:uid="{00000000-0005-0000-0000-000024350000}"/>
    <cellStyle name="Обычный 32 4 4" xfId="13440" xr:uid="{00000000-0005-0000-0000-000025350000}"/>
    <cellStyle name="Обычный 32 4 4 2" xfId="13441" xr:uid="{00000000-0005-0000-0000-000026350000}"/>
    <cellStyle name="Обычный 32 4 4 2 2" xfId="13442" xr:uid="{00000000-0005-0000-0000-000027350000}"/>
    <cellStyle name="Обычный 32 4 4 2 2 2" xfId="13443" xr:uid="{00000000-0005-0000-0000-000028350000}"/>
    <cellStyle name="Обычный 32 4 4 2 3" xfId="13444" xr:uid="{00000000-0005-0000-0000-000029350000}"/>
    <cellStyle name="Обычный 32 4 4 3" xfId="13445" xr:uid="{00000000-0005-0000-0000-00002A350000}"/>
    <cellStyle name="Обычный 32 4 4 3 2" xfId="13446" xr:uid="{00000000-0005-0000-0000-00002B350000}"/>
    <cellStyle name="Обычный 32 4 4 4" xfId="13447" xr:uid="{00000000-0005-0000-0000-00002C350000}"/>
    <cellStyle name="Обычный 32 4 5" xfId="13448" xr:uid="{00000000-0005-0000-0000-00002D350000}"/>
    <cellStyle name="Обычный 32 4 5 2" xfId="13449" xr:uid="{00000000-0005-0000-0000-00002E350000}"/>
    <cellStyle name="Обычный 32 4 5 2 2" xfId="13450" xr:uid="{00000000-0005-0000-0000-00002F350000}"/>
    <cellStyle name="Обычный 32 4 5 3" xfId="13451" xr:uid="{00000000-0005-0000-0000-000030350000}"/>
    <cellStyle name="Обычный 32 4 6" xfId="13452" xr:uid="{00000000-0005-0000-0000-000031350000}"/>
    <cellStyle name="Обычный 32 4 6 2" xfId="13453" xr:uid="{00000000-0005-0000-0000-000032350000}"/>
    <cellStyle name="Обычный 32 4 6 2 2" xfId="13454" xr:uid="{00000000-0005-0000-0000-000033350000}"/>
    <cellStyle name="Обычный 32 4 6 3" xfId="13455" xr:uid="{00000000-0005-0000-0000-000034350000}"/>
    <cellStyle name="Обычный 32 4 7" xfId="13456" xr:uid="{00000000-0005-0000-0000-000035350000}"/>
    <cellStyle name="Обычный 32 4 7 2" xfId="13457" xr:uid="{00000000-0005-0000-0000-000036350000}"/>
    <cellStyle name="Обычный 32 4 8" xfId="13458" xr:uid="{00000000-0005-0000-0000-000037350000}"/>
    <cellStyle name="Обычный 32 5" xfId="13459" xr:uid="{00000000-0005-0000-0000-000038350000}"/>
    <cellStyle name="Обычный 32 5 2" xfId="13460" xr:uid="{00000000-0005-0000-0000-000039350000}"/>
    <cellStyle name="Обычный 32 5 2 2" xfId="13461" xr:uid="{00000000-0005-0000-0000-00003A350000}"/>
    <cellStyle name="Обычный 32 5 2 3" xfId="13462" xr:uid="{00000000-0005-0000-0000-00003B350000}"/>
    <cellStyle name="Обычный 32 5 2 3 2" xfId="13463" xr:uid="{00000000-0005-0000-0000-00003C350000}"/>
    <cellStyle name="Обычный 32 5 2 3 2 2" xfId="13464" xr:uid="{00000000-0005-0000-0000-00003D350000}"/>
    <cellStyle name="Обычный 32 5 2 3 3" xfId="13465" xr:uid="{00000000-0005-0000-0000-00003E350000}"/>
    <cellStyle name="Обычный 32 5 2 4" xfId="13466" xr:uid="{00000000-0005-0000-0000-00003F350000}"/>
    <cellStyle name="Обычный 32 5 2 4 2" xfId="13467" xr:uid="{00000000-0005-0000-0000-000040350000}"/>
    <cellStyle name="Обычный 32 5 2 5" xfId="13468" xr:uid="{00000000-0005-0000-0000-000041350000}"/>
    <cellStyle name="Обычный 32 5 3" xfId="13469" xr:uid="{00000000-0005-0000-0000-000042350000}"/>
    <cellStyle name="Обычный 32 5 3 2" xfId="13470" xr:uid="{00000000-0005-0000-0000-000043350000}"/>
    <cellStyle name="Обычный 32 5 3 2 2" xfId="13471" xr:uid="{00000000-0005-0000-0000-000044350000}"/>
    <cellStyle name="Обычный 32 5 3 2 2 2" xfId="13472" xr:uid="{00000000-0005-0000-0000-000045350000}"/>
    <cellStyle name="Обычный 32 5 3 2 3" xfId="13473" xr:uid="{00000000-0005-0000-0000-000046350000}"/>
    <cellStyle name="Обычный 32 5 3 3" xfId="13474" xr:uid="{00000000-0005-0000-0000-000047350000}"/>
    <cellStyle name="Обычный 32 5 3 3 2" xfId="13475" xr:uid="{00000000-0005-0000-0000-000048350000}"/>
    <cellStyle name="Обычный 32 5 3 4" xfId="13476" xr:uid="{00000000-0005-0000-0000-000049350000}"/>
    <cellStyle name="Обычный 32 5 4" xfId="13477" xr:uid="{00000000-0005-0000-0000-00004A350000}"/>
    <cellStyle name="Обычный 32 5 4 2" xfId="13478" xr:uid="{00000000-0005-0000-0000-00004B350000}"/>
    <cellStyle name="Обычный 32 5 4 2 2" xfId="13479" xr:uid="{00000000-0005-0000-0000-00004C350000}"/>
    <cellStyle name="Обычный 32 5 4 3" xfId="13480" xr:uid="{00000000-0005-0000-0000-00004D350000}"/>
    <cellStyle name="Обычный 32 5 5" xfId="13481" xr:uid="{00000000-0005-0000-0000-00004E350000}"/>
    <cellStyle name="Обычный 32 5 5 2" xfId="13482" xr:uid="{00000000-0005-0000-0000-00004F350000}"/>
    <cellStyle name="Обычный 32 5 5 2 2" xfId="13483" xr:uid="{00000000-0005-0000-0000-000050350000}"/>
    <cellStyle name="Обычный 32 5 5 3" xfId="13484" xr:uid="{00000000-0005-0000-0000-000051350000}"/>
    <cellStyle name="Обычный 32 5 6" xfId="13485" xr:uid="{00000000-0005-0000-0000-000052350000}"/>
    <cellStyle name="Обычный 32 5 6 2" xfId="13486" xr:uid="{00000000-0005-0000-0000-000053350000}"/>
    <cellStyle name="Обычный 32 5 7" xfId="13487" xr:uid="{00000000-0005-0000-0000-000054350000}"/>
    <cellStyle name="Обычный 32 6" xfId="13488" xr:uid="{00000000-0005-0000-0000-000055350000}"/>
    <cellStyle name="Обычный 32 6 2" xfId="13489" xr:uid="{00000000-0005-0000-0000-000056350000}"/>
    <cellStyle name="Обычный 32 6 3" xfId="13490" xr:uid="{00000000-0005-0000-0000-000057350000}"/>
    <cellStyle name="Обычный 32 6 3 2" xfId="13491" xr:uid="{00000000-0005-0000-0000-000058350000}"/>
    <cellStyle name="Обычный 32 6 3 2 2" xfId="13492" xr:uid="{00000000-0005-0000-0000-000059350000}"/>
    <cellStyle name="Обычный 32 6 3 3" xfId="13493" xr:uid="{00000000-0005-0000-0000-00005A350000}"/>
    <cellStyle name="Обычный 32 6 4" xfId="13494" xr:uid="{00000000-0005-0000-0000-00005B350000}"/>
    <cellStyle name="Обычный 32 6 4 2" xfId="13495" xr:uid="{00000000-0005-0000-0000-00005C350000}"/>
    <cellStyle name="Обычный 32 6 5" xfId="13496" xr:uid="{00000000-0005-0000-0000-00005D350000}"/>
    <cellStyle name="Обычный 32 7" xfId="13497" xr:uid="{00000000-0005-0000-0000-00005E350000}"/>
    <cellStyle name="Обычный 32 7 2" xfId="13498" xr:uid="{00000000-0005-0000-0000-00005F350000}"/>
    <cellStyle name="Обычный 32 7 2 2" xfId="13499" xr:uid="{00000000-0005-0000-0000-000060350000}"/>
    <cellStyle name="Обычный 32 7 2 2 2" xfId="13500" xr:uid="{00000000-0005-0000-0000-000061350000}"/>
    <cellStyle name="Обычный 32 7 2 3" xfId="13501" xr:uid="{00000000-0005-0000-0000-000062350000}"/>
    <cellStyle name="Обычный 32 7 3" xfId="13502" xr:uid="{00000000-0005-0000-0000-000063350000}"/>
    <cellStyle name="Обычный 32 7 3 2" xfId="13503" xr:uid="{00000000-0005-0000-0000-000064350000}"/>
    <cellStyle name="Обычный 32 7 3 2 2" xfId="13504" xr:uid="{00000000-0005-0000-0000-000065350000}"/>
    <cellStyle name="Обычный 32 7 3 3" xfId="13505" xr:uid="{00000000-0005-0000-0000-000066350000}"/>
    <cellStyle name="Обычный 32 7 4" xfId="13506" xr:uid="{00000000-0005-0000-0000-000067350000}"/>
    <cellStyle name="Обычный 32 7 4 2" xfId="13507" xr:uid="{00000000-0005-0000-0000-000068350000}"/>
    <cellStyle name="Обычный 32 7 5" xfId="13508" xr:uid="{00000000-0005-0000-0000-000069350000}"/>
    <cellStyle name="Обычный 32 8" xfId="13509" xr:uid="{00000000-0005-0000-0000-00006A350000}"/>
    <cellStyle name="Обычный 32 8 2" xfId="13510" xr:uid="{00000000-0005-0000-0000-00006B350000}"/>
    <cellStyle name="Обычный 32 8 2 2" xfId="13511" xr:uid="{00000000-0005-0000-0000-00006C350000}"/>
    <cellStyle name="Обычный 32 8 3" xfId="13512" xr:uid="{00000000-0005-0000-0000-00006D350000}"/>
    <cellStyle name="Обычный 32 9" xfId="13513" xr:uid="{00000000-0005-0000-0000-00006E350000}"/>
    <cellStyle name="Обычный 32 9 2" xfId="13514" xr:uid="{00000000-0005-0000-0000-00006F350000}"/>
    <cellStyle name="Обычный 32 9 2 2" xfId="13515" xr:uid="{00000000-0005-0000-0000-000070350000}"/>
    <cellStyle name="Обычный 32 9 3" xfId="13516" xr:uid="{00000000-0005-0000-0000-000071350000}"/>
    <cellStyle name="Обычный 320" xfId="13517" xr:uid="{00000000-0005-0000-0000-000072350000}"/>
    <cellStyle name="Обычный 320 10" xfId="13518" xr:uid="{00000000-0005-0000-0000-000073350000}"/>
    <cellStyle name="Обычный 320 11" xfId="13519" xr:uid="{00000000-0005-0000-0000-000074350000}"/>
    <cellStyle name="Обычный 320 12" xfId="13520" xr:uid="{00000000-0005-0000-0000-000075350000}"/>
    <cellStyle name="Обычный 320 13" xfId="13521" xr:uid="{00000000-0005-0000-0000-000076350000}"/>
    <cellStyle name="Обычный 320 2" xfId="13522" xr:uid="{00000000-0005-0000-0000-000077350000}"/>
    <cellStyle name="Обычный 320 2 2" xfId="13523" xr:uid="{00000000-0005-0000-0000-000078350000}"/>
    <cellStyle name="Обычный 320 3" xfId="13524" xr:uid="{00000000-0005-0000-0000-000079350000}"/>
    <cellStyle name="Обычный 320 4" xfId="13525" xr:uid="{00000000-0005-0000-0000-00007A350000}"/>
    <cellStyle name="Обычный 320 5" xfId="13526" xr:uid="{00000000-0005-0000-0000-00007B350000}"/>
    <cellStyle name="Обычный 320 6" xfId="13527" xr:uid="{00000000-0005-0000-0000-00007C350000}"/>
    <cellStyle name="Обычный 320 7" xfId="13528" xr:uid="{00000000-0005-0000-0000-00007D350000}"/>
    <cellStyle name="Обычный 320 8" xfId="13529" xr:uid="{00000000-0005-0000-0000-00007E350000}"/>
    <cellStyle name="Обычный 320 9" xfId="13530" xr:uid="{00000000-0005-0000-0000-00007F350000}"/>
    <cellStyle name="Обычный 321" xfId="13531" xr:uid="{00000000-0005-0000-0000-000080350000}"/>
    <cellStyle name="Обычный 322" xfId="13532" xr:uid="{00000000-0005-0000-0000-000081350000}"/>
    <cellStyle name="Обычный 323" xfId="13533" xr:uid="{00000000-0005-0000-0000-000082350000}"/>
    <cellStyle name="Обычный 324" xfId="13534" xr:uid="{00000000-0005-0000-0000-000083350000}"/>
    <cellStyle name="Обычный 325" xfId="13535" xr:uid="{00000000-0005-0000-0000-000084350000}"/>
    <cellStyle name="Обычный 326" xfId="13536" xr:uid="{00000000-0005-0000-0000-000085350000}"/>
    <cellStyle name="Обычный 327" xfId="13537" xr:uid="{00000000-0005-0000-0000-000086350000}"/>
    <cellStyle name="Обычный 328" xfId="13538" xr:uid="{00000000-0005-0000-0000-000087350000}"/>
    <cellStyle name="Обычный 329" xfId="13539" xr:uid="{00000000-0005-0000-0000-000088350000}"/>
    <cellStyle name="Обычный 33" xfId="13540" xr:uid="{00000000-0005-0000-0000-000089350000}"/>
    <cellStyle name="Обычный 33 10" xfId="32569" xr:uid="{00000000-0005-0000-0000-00008A350000}"/>
    <cellStyle name="Обычный 33 2" xfId="13541" xr:uid="{00000000-0005-0000-0000-00008B350000}"/>
    <cellStyle name="Обычный 33 2 10" xfId="13542" xr:uid="{00000000-0005-0000-0000-00008C350000}"/>
    <cellStyle name="Обычный 33 2 10 2" xfId="13543" xr:uid="{00000000-0005-0000-0000-00008D350000}"/>
    <cellStyle name="Обычный 33 2 11" xfId="13544" xr:uid="{00000000-0005-0000-0000-00008E350000}"/>
    <cellStyle name="Обычный 33 2 2" xfId="13545" xr:uid="{00000000-0005-0000-0000-00008F350000}"/>
    <cellStyle name="Обычный 33 2 2 2" xfId="13546" xr:uid="{00000000-0005-0000-0000-000090350000}"/>
    <cellStyle name="Обычный 33 2 2 2 2" xfId="13547" xr:uid="{00000000-0005-0000-0000-000091350000}"/>
    <cellStyle name="Обычный 33 2 2 2 2 2" xfId="13548" xr:uid="{00000000-0005-0000-0000-000092350000}"/>
    <cellStyle name="Обычный 33 2 2 2 2 2 2" xfId="13549" xr:uid="{00000000-0005-0000-0000-000093350000}"/>
    <cellStyle name="Обычный 33 2 2 2 2 2 2 2" xfId="13550" xr:uid="{00000000-0005-0000-0000-000094350000}"/>
    <cellStyle name="Обычный 33 2 2 2 2 2 3" xfId="13551" xr:uid="{00000000-0005-0000-0000-000095350000}"/>
    <cellStyle name="Обычный 33 2 2 2 2 3" xfId="13552" xr:uid="{00000000-0005-0000-0000-000096350000}"/>
    <cellStyle name="Обычный 33 2 2 2 2 3 2" xfId="13553" xr:uid="{00000000-0005-0000-0000-000097350000}"/>
    <cellStyle name="Обычный 33 2 2 2 2 3 2 2" xfId="13554" xr:uid="{00000000-0005-0000-0000-000098350000}"/>
    <cellStyle name="Обычный 33 2 2 2 2 3 3" xfId="13555" xr:uid="{00000000-0005-0000-0000-000099350000}"/>
    <cellStyle name="Обычный 33 2 2 2 2 4" xfId="13556" xr:uid="{00000000-0005-0000-0000-00009A350000}"/>
    <cellStyle name="Обычный 33 2 2 2 2 4 2" xfId="13557" xr:uid="{00000000-0005-0000-0000-00009B350000}"/>
    <cellStyle name="Обычный 33 2 2 2 2 5" xfId="13558" xr:uid="{00000000-0005-0000-0000-00009C350000}"/>
    <cellStyle name="Обычный 33 2 2 2 3" xfId="13559" xr:uid="{00000000-0005-0000-0000-00009D350000}"/>
    <cellStyle name="Обычный 33 2 2 2 3 2" xfId="13560" xr:uid="{00000000-0005-0000-0000-00009E350000}"/>
    <cellStyle name="Обычный 33 2 2 2 3 2 2" xfId="13561" xr:uid="{00000000-0005-0000-0000-00009F350000}"/>
    <cellStyle name="Обычный 33 2 2 2 3 2 2 2" xfId="13562" xr:uid="{00000000-0005-0000-0000-0000A0350000}"/>
    <cellStyle name="Обычный 33 2 2 2 3 2 3" xfId="13563" xr:uid="{00000000-0005-0000-0000-0000A1350000}"/>
    <cellStyle name="Обычный 33 2 2 2 3 3" xfId="13564" xr:uid="{00000000-0005-0000-0000-0000A2350000}"/>
    <cellStyle name="Обычный 33 2 2 2 3 3 2" xfId="13565" xr:uid="{00000000-0005-0000-0000-0000A3350000}"/>
    <cellStyle name="Обычный 33 2 2 2 3 4" xfId="13566" xr:uid="{00000000-0005-0000-0000-0000A4350000}"/>
    <cellStyle name="Обычный 33 2 2 2 4" xfId="13567" xr:uid="{00000000-0005-0000-0000-0000A5350000}"/>
    <cellStyle name="Обычный 33 2 2 2 4 2" xfId="13568" xr:uid="{00000000-0005-0000-0000-0000A6350000}"/>
    <cellStyle name="Обычный 33 2 2 2 4 2 2" xfId="13569" xr:uid="{00000000-0005-0000-0000-0000A7350000}"/>
    <cellStyle name="Обычный 33 2 2 2 4 3" xfId="13570" xr:uid="{00000000-0005-0000-0000-0000A8350000}"/>
    <cellStyle name="Обычный 33 2 2 2 5" xfId="13571" xr:uid="{00000000-0005-0000-0000-0000A9350000}"/>
    <cellStyle name="Обычный 33 2 2 2 5 2" xfId="13572" xr:uid="{00000000-0005-0000-0000-0000AA350000}"/>
    <cellStyle name="Обычный 33 2 2 2 5 2 2" xfId="13573" xr:uid="{00000000-0005-0000-0000-0000AB350000}"/>
    <cellStyle name="Обычный 33 2 2 2 5 3" xfId="13574" xr:uid="{00000000-0005-0000-0000-0000AC350000}"/>
    <cellStyle name="Обычный 33 2 2 2 6" xfId="13575" xr:uid="{00000000-0005-0000-0000-0000AD350000}"/>
    <cellStyle name="Обычный 33 2 2 2 6 2" xfId="13576" xr:uid="{00000000-0005-0000-0000-0000AE350000}"/>
    <cellStyle name="Обычный 33 2 2 2 7" xfId="13577" xr:uid="{00000000-0005-0000-0000-0000AF350000}"/>
    <cellStyle name="Обычный 33 2 2 3" xfId="13578" xr:uid="{00000000-0005-0000-0000-0000B0350000}"/>
    <cellStyle name="Обычный 33 2 2 3 2" xfId="13579" xr:uid="{00000000-0005-0000-0000-0000B1350000}"/>
    <cellStyle name="Обычный 33 2 2 3 2 2" xfId="13580" xr:uid="{00000000-0005-0000-0000-0000B2350000}"/>
    <cellStyle name="Обычный 33 2 2 3 2 2 2" xfId="13581" xr:uid="{00000000-0005-0000-0000-0000B3350000}"/>
    <cellStyle name="Обычный 33 2 2 3 2 3" xfId="13582" xr:uid="{00000000-0005-0000-0000-0000B4350000}"/>
    <cellStyle name="Обычный 33 2 2 3 3" xfId="13583" xr:uid="{00000000-0005-0000-0000-0000B5350000}"/>
    <cellStyle name="Обычный 33 2 2 3 3 2" xfId="13584" xr:uid="{00000000-0005-0000-0000-0000B6350000}"/>
    <cellStyle name="Обычный 33 2 2 3 3 2 2" xfId="13585" xr:uid="{00000000-0005-0000-0000-0000B7350000}"/>
    <cellStyle name="Обычный 33 2 2 3 3 3" xfId="13586" xr:uid="{00000000-0005-0000-0000-0000B8350000}"/>
    <cellStyle name="Обычный 33 2 2 3 4" xfId="13587" xr:uid="{00000000-0005-0000-0000-0000B9350000}"/>
    <cellStyle name="Обычный 33 2 2 3 4 2" xfId="13588" xr:uid="{00000000-0005-0000-0000-0000BA350000}"/>
    <cellStyle name="Обычный 33 2 2 3 5" xfId="13589" xr:uid="{00000000-0005-0000-0000-0000BB350000}"/>
    <cellStyle name="Обычный 33 2 2 4" xfId="13590" xr:uid="{00000000-0005-0000-0000-0000BC350000}"/>
    <cellStyle name="Обычный 33 2 2 4 2" xfId="13591" xr:uid="{00000000-0005-0000-0000-0000BD350000}"/>
    <cellStyle name="Обычный 33 2 2 4 2 2" xfId="13592" xr:uid="{00000000-0005-0000-0000-0000BE350000}"/>
    <cellStyle name="Обычный 33 2 2 4 2 2 2" xfId="13593" xr:uid="{00000000-0005-0000-0000-0000BF350000}"/>
    <cellStyle name="Обычный 33 2 2 4 2 3" xfId="13594" xr:uid="{00000000-0005-0000-0000-0000C0350000}"/>
    <cellStyle name="Обычный 33 2 2 4 3" xfId="13595" xr:uid="{00000000-0005-0000-0000-0000C1350000}"/>
    <cellStyle name="Обычный 33 2 2 4 3 2" xfId="13596" xr:uid="{00000000-0005-0000-0000-0000C2350000}"/>
    <cellStyle name="Обычный 33 2 2 4 4" xfId="13597" xr:uid="{00000000-0005-0000-0000-0000C3350000}"/>
    <cellStyle name="Обычный 33 2 2 5" xfId="13598" xr:uid="{00000000-0005-0000-0000-0000C4350000}"/>
    <cellStyle name="Обычный 33 2 2 5 2" xfId="13599" xr:uid="{00000000-0005-0000-0000-0000C5350000}"/>
    <cellStyle name="Обычный 33 2 2 5 2 2" xfId="13600" xr:uid="{00000000-0005-0000-0000-0000C6350000}"/>
    <cellStyle name="Обычный 33 2 2 5 3" xfId="13601" xr:uid="{00000000-0005-0000-0000-0000C7350000}"/>
    <cellStyle name="Обычный 33 2 2 6" xfId="13602" xr:uid="{00000000-0005-0000-0000-0000C8350000}"/>
    <cellStyle name="Обычный 33 2 2 6 2" xfId="13603" xr:uid="{00000000-0005-0000-0000-0000C9350000}"/>
    <cellStyle name="Обычный 33 2 2 6 2 2" xfId="13604" xr:uid="{00000000-0005-0000-0000-0000CA350000}"/>
    <cellStyle name="Обычный 33 2 2 6 3" xfId="13605" xr:uid="{00000000-0005-0000-0000-0000CB350000}"/>
    <cellStyle name="Обычный 33 2 2 7" xfId="13606" xr:uid="{00000000-0005-0000-0000-0000CC350000}"/>
    <cellStyle name="Обычный 33 2 2 7 2" xfId="13607" xr:uid="{00000000-0005-0000-0000-0000CD350000}"/>
    <cellStyle name="Обычный 33 2 2 8" xfId="13608" xr:uid="{00000000-0005-0000-0000-0000CE350000}"/>
    <cellStyle name="Обычный 33 2 3" xfId="13609" xr:uid="{00000000-0005-0000-0000-0000CF350000}"/>
    <cellStyle name="Обычный 33 2 3 2" xfId="13610" xr:uid="{00000000-0005-0000-0000-0000D0350000}"/>
    <cellStyle name="Обычный 33 2 3 2 2" xfId="13611" xr:uid="{00000000-0005-0000-0000-0000D1350000}"/>
    <cellStyle name="Обычный 33 2 3 2 2 2" xfId="13612" xr:uid="{00000000-0005-0000-0000-0000D2350000}"/>
    <cellStyle name="Обычный 33 2 3 2 2 2 2" xfId="13613" xr:uid="{00000000-0005-0000-0000-0000D3350000}"/>
    <cellStyle name="Обычный 33 2 3 2 2 2 2 2" xfId="13614" xr:uid="{00000000-0005-0000-0000-0000D4350000}"/>
    <cellStyle name="Обычный 33 2 3 2 2 2 3" xfId="13615" xr:uid="{00000000-0005-0000-0000-0000D5350000}"/>
    <cellStyle name="Обычный 33 2 3 2 2 3" xfId="13616" xr:uid="{00000000-0005-0000-0000-0000D6350000}"/>
    <cellStyle name="Обычный 33 2 3 2 2 3 2" xfId="13617" xr:uid="{00000000-0005-0000-0000-0000D7350000}"/>
    <cellStyle name="Обычный 33 2 3 2 2 3 2 2" xfId="13618" xr:uid="{00000000-0005-0000-0000-0000D8350000}"/>
    <cellStyle name="Обычный 33 2 3 2 2 3 3" xfId="13619" xr:uid="{00000000-0005-0000-0000-0000D9350000}"/>
    <cellStyle name="Обычный 33 2 3 2 2 4" xfId="13620" xr:uid="{00000000-0005-0000-0000-0000DA350000}"/>
    <cellStyle name="Обычный 33 2 3 2 2 4 2" xfId="13621" xr:uid="{00000000-0005-0000-0000-0000DB350000}"/>
    <cellStyle name="Обычный 33 2 3 2 2 5" xfId="13622" xr:uid="{00000000-0005-0000-0000-0000DC350000}"/>
    <cellStyle name="Обычный 33 2 3 2 3" xfId="13623" xr:uid="{00000000-0005-0000-0000-0000DD350000}"/>
    <cellStyle name="Обычный 33 2 3 2 3 2" xfId="13624" xr:uid="{00000000-0005-0000-0000-0000DE350000}"/>
    <cellStyle name="Обычный 33 2 3 2 3 2 2" xfId="13625" xr:uid="{00000000-0005-0000-0000-0000DF350000}"/>
    <cellStyle name="Обычный 33 2 3 2 3 2 2 2" xfId="13626" xr:uid="{00000000-0005-0000-0000-0000E0350000}"/>
    <cellStyle name="Обычный 33 2 3 2 3 2 3" xfId="13627" xr:uid="{00000000-0005-0000-0000-0000E1350000}"/>
    <cellStyle name="Обычный 33 2 3 2 3 3" xfId="13628" xr:uid="{00000000-0005-0000-0000-0000E2350000}"/>
    <cellStyle name="Обычный 33 2 3 2 3 3 2" xfId="13629" xr:uid="{00000000-0005-0000-0000-0000E3350000}"/>
    <cellStyle name="Обычный 33 2 3 2 3 4" xfId="13630" xr:uid="{00000000-0005-0000-0000-0000E4350000}"/>
    <cellStyle name="Обычный 33 2 3 2 4" xfId="13631" xr:uid="{00000000-0005-0000-0000-0000E5350000}"/>
    <cellStyle name="Обычный 33 2 3 2 4 2" xfId="13632" xr:uid="{00000000-0005-0000-0000-0000E6350000}"/>
    <cellStyle name="Обычный 33 2 3 2 4 2 2" xfId="13633" xr:uid="{00000000-0005-0000-0000-0000E7350000}"/>
    <cellStyle name="Обычный 33 2 3 2 4 3" xfId="13634" xr:uid="{00000000-0005-0000-0000-0000E8350000}"/>
    <cellStyle name="Обычный 33 2 3 2 5" xfId="13635" xr:uid="{00000000-0005-0000-0000-0000E9350000}"/>
    <cellStyle name="Обычный 33 2 3 2 5 2" xfId="13636" xr:uid="{00000000-0005-0000-0000-0000EA350000}"/>
    <cellStyle name="Обычный 33 2 3 2 5 2 2" xfId="13637" xr:uid="{00000000-0005-0000-0000-0000EB350000}"/>
    <cellStyle name="Обычный 33 2 3 2 5 3" xfId="13638" xr:uid="{00000000-0005-0000-0000-0000EC350000}"/>
    <cellStyle name="Обычный 33 2 3 2 6" xfId="13639" xr:uid="{00000000-0005-0000-0000-0000ED350000}"/>
    <cellStyle name="Обычный 33 2 3 2 6 2" xfId="13640" xr:uid="{00000000-0005-0000-0000-0000EE350000}"/>
    <cellStyle name="Обычный 33 2 3 2 7" xfId="13641" xr:uid="{00000000-0005-0000-0000-0000EF350000}"/>
    <cellStyle name="Обычный 33 2 3 3" xfId="13642" xr:uid="{00000000-0005-0000-0000-0000F0350000}"/>
    <cellStyle name="Обычный 33 2 3 3 2" xfId="13643" xr:uid="{00000000-0005-0000-0000-0000F1350000}"/>
    <cellStyle name="Обычный 33 2 3 3 2 2" xfId="13644" xr:uid="{00000000-0005-0000-0000-0000F2350000}"/>
    <cellStyle name="Обычный 33 2 3 3 2 2 2" xfId="13645" xr:uid="{00000000-0005-0000-0000-0000F3350000}"/>
    <cellStyle name="Обычный 33 2 3 3 2 3" xfId="13646" xr:uid="{00000000-0005-0000-0000-0000F4350000}"/>
    <cellStyle name="Обычный 33 2 3 3 3" xfId="13647" xr:uid="{00000000-0005-0000-0000-0000F5350000}"/>
    <cellStyle name="Обычный 33 2 3 3 3 2" xfId="13648" xr:uid="{00000000-0005-0000-0000-0000F6350000}"/>
    <cellStyle name="Обычный 33 2 3 3 3 2 2" xfId="13649" xr:uid="{00000000-0005-0000-0000-0000F7350000}"/>
    <cellStyle name="Обычный 33 2 3 3 3 3" xfId="13650" xr:uid="{00000000-0005-0000-0000-0000F8350000}"/>
    <cellStyle name="Обычный 33 2 3 3 4" xfId="13651" xr:uid="{00000000-0005-0000-0000-0000F9350000}"/>
    <cellStyle name="Обычный 33 2 3 3 4 2" xfId="13652" xr:uid="{00000000-0005-0000-0000-0000FA350000}"/>
    <cellStyle name="Обычный 33 2 3 3 5" xfId="13653" xr:uid="{00000000-0005-0000-0000-0000FB350000}"/>
    <cellStyle name="Обычный 33 2 3 4" xfId="13654" xr:uid="{00000000-0005-0000-0000-0000FC350000}"/>
    <cellStyle name="Обычный 33 2 3 4 2" xfId="13655" xr:uid="{00000000-0005-0000-0000-0000FD350000}"/>
    <cellStyle name="Обычный 33 2 3 4 2 2" xfId="13656" xr:uid="{00000000-0005-0000-0000-0000FE350000}"/>
    <cellStyle name="Обычный 33 2 3 4 2 2 2" xfId="13657" xr:uid="{00000000-0005-0000-0000-0000FF350000}"/>
    <cellStyle name="Обычный 33 2 3 4 2 3" xfId="13658" xr:uid="{00000000-0005-0000-0000-000000360000}"/>
    <cellStyle name="Обычный 33 2 3 4 3" xfId="13659" xr:uid="{00000000-0005-0000-0000-000001360000}"/>
    <cellStyle name="Обычный 33 2 3 4 3 2" xfId="13660" xr:uid="{00000000-0005-0000-0000-000002360000}"/>
    <cellStyle name="Обычный 33 2 3 4 4" xfId="13661" xr:uid="{00000000-0005-0000-0000-000003360000}"/>
    <cellStyle name="Обычный 33 2 3 5" xfId="13662" xr:uid="{00000000-0005-0000-0000-000004360000}"/>
    <cellStyle name="Обычный 33 2 3 5 2" xfId="13663" xr:uid="{00000000-0005-0000-0000-000005360000}"/>
    <cellStyle name="Обычный 33 2 3 5 2 2" xfId="13664" xr:uid="{00000000-0005-0000-0000-000006360000}"/>
    <cellStyle name="Обычный 33 2 3 5 3" xfId="13665" xr:uid="{00000000-0005-0000-0000-000007360000}"/>
    <cellStyle name="Обычный 33 2 3 6" xfId="13666" xr:uid="{00000000-0005-0000-0000-000008360000}"/>
    <cellStyle name="Обычный 33 2 3 6 2" xfId="13667" xr:uid="{00000000-0005-0000-0000-000009360000}"/>
    <cellStyle name="Обычный 33 2 3 6 2 2" xfId="13668" xr:uid="{00000000-0005-0000-0000-00000A360000}"/>
    <cellStyle name="Обычный 33 2 3 6 3" xfId="13669" xr:uid="{00000000-0005-0000-0000-00000B360000}"/>
    <cellStyle name="Обычный 33 2 3 7" xfId="13670" xr:uid="{00000000-0005-0000-0000-00000C360000}"/>
    <cellStyle name="Обычный 33 2 3 7 2" xfId="13671" xr:uid="{00000000-0005-0000-0000-00000D360000}"/>
    <cellStyle name="Обычный 33 2 3 8" xfId="13672" xr:uid="{00000000-0005-0000-0000-00000E360000}"/>
    <cellStyle name="Обычный 33 2 4" xfId="13673" xr:uid="{00000000-0005-0000-0000-00000F360000}"/>
    <cellStyle name="Обычный 33 2 4 2" xfId="13674" xr:uid="{00000000-0005-0000-0000-000010360000}"/>
    <cellStyle name="Обычный 33 2 4 2 2" xfId="13675" xr:uid="{00000000-0005-0000-0000-000011360000}"/>
    <cellStyle name="Обычный 33 2 4 2 2 2" xfId="13676" xr:uid="{00000000-0005-0000-0000-000012360000}"/>
    <cellStyle name="Обычный 33 2 4 2 2 2 2" xfId="13677" xr:uid="{00000000-0005-0000-0000-000013360000}"/>
    <cellStyle name="Обычный 33 2 4 2 2 2 2 2" xfId="13678" xr:uid="{00000000-0005-0000-0000-000014360000}"/>
    <cellStyle name="Обычный 33 2 4 2 2 2 3" xfId="13679" xr:uid="{00000000-0005-0000-0000-000015360000}"/>
    <cellStyle name="Обычный 33 2 4 2 2 3" xfId="13680" xr:uid="{00000000-0005-0000-0000-000016360000}"/>
    <cellStyle name="Обычный 33 2 4 2 2 3 2" xfId="13681" xr:uid="{00000000-0005-0000-0000-000017360000}"/>
    <cellStyle name="Обычный 33 2 4 2 2 4" xfId="13682" xr:uid="{00000000-0005-0000-0000-000018360000}"/>
    <cellStyle name="Обычный 33 2 4 2 3" xfId="13683" xr:uid="{00000000-0005-0000-0000-000019360000}"/>
    <cellStyle name="Обычный 33 2 4 2 3 2" xfId="13684" xr:uid="{00000000-0005-0000-0000-00001A360000}"/>
    <cellStyle name="Обычный 33 2 4 2 3 2 2" xfId="13685" xr:uid="{00000000-0005-0000-0000-00001B360000}"/>
    <cellStyle name="Обычный 33 2 4 2 3 3" xfId="13686" xr:uid="{00000000-0005-0000-0000-00001C360000}"/>
    <cellStyle name="Обычный 33 2 4 2 4" xfId="13687" xr:uid="{00000000-0005-0000-0000-00001D360000}"/>
    <cellStyle name="Обычный 33 2 4 2 4 2" xfId="13688" xr:uid="{00000000-0005-0000-0000-00001E360000}"/>
    <cellStyle name="Обычный 33 2 4 2 4 2 2" xfId="13689" xr:uid="{00000000-0005-0000-0000-00001F360000}"/>
    <cellStyle name="Обычный 33 2 4 2 4 3" xfId="13690" xr:uid="{00000000-0005-0000-0000-000020360000}"/>
    <cellStyle name="Обычный 33 2 4 2 5" xfId="13691" xr:uid="{00000000-0005-0000-0000-000021360000}"/>
    <cellStyle name="Обычный 33 2 4 2 5 2" xfId="13692" xr:uid="{00000000-0005-0000-0000-000022360000}"/>
    <cellStyle name="Обычный 33 2 4 2 6" xfId="13693" xr:uid="{00000000-0005-0000-0000-000023360000}"/>
    <cellStyle name="Обычный 33 2 4 3" xfId="13694" xr:uid="{00000000-0005-0000-0000-000024360000}"/>
    <cellStyle name="Обычный 33 2 4 3 2" xfId="13695" xr:uid="{00000000-0005-0000-0000-000025360000}"/>
    <cellStyle name="Обычный 33 2 4 3 2 2" xfId="13696" xr:uid="{00000000-0005-0000-0000-000026360000}"/>
    <cellStyle name="Обычный 33 2 4 3 2 2 2" xfId="13697" xr:uid="{00000000-0005-0000-0000-000027360000}"/>
    <cellStyle name="Обычный 33 2 4 3 2 3" xfId="13698" xr:uid="{00000000-0005-0000-0000-000028360000}"/>
    <cellStyle name="Обычный 33 2 4 3 3" xfId="13699" xr:uid="{00000000-0005-0000-0000-000029360000}"/>
    <cellStyle name="Обычный 33 2 4 3 3 2" xfId="13700" xr:uid="{00000000-0005-0000-0000-00002A360000}"/>
    <cellStyle name="Обычный 33 2 4 3 4" xfId="13701" xr:uid="{00000000-0005-0000-0000-00002B360000}"/>
    <cellStyle name="Обычный 33 2 4 4" xfId="13702" xr:uid="{00000000-0005-0000-0000-00002C360000}"/>
    <cellStyle name="Обычный 33 2 4 4 2" xfId="13703" xr:uid="{00000000-0005-0000-0000-00002D360000}"/>
    <cellStyle name="Обычный 33 2 4 4 2 2" xfId="13704" xr:uid="{00000000-0005-0000-0000-00002E360000}"/>
    <cellStyle name="Обычный 33 2 4 4 3" xfId="13705" xr:uid="{00000000-0005-0000-0000-00002F360000}"/>
    <cellStyle name="Обычный 33 2 4 5" xfId="13706" xr:uid="{00000000-0005-0000-0000-000030360000}"/>
    <cellStyle name="Обычный 33 2 4 5 2" xfId="13707" xr:uid="{00000000-0005-0000-0000-000031360000}"/>
    <cellStyle name="Обычный 33 2 4 5 2 2" xfId="13708" xr:uid="{00000000-0005-0000-0000-000032360000}"/>
    <cellStyle name="Обычный 33 2 4 5 3" xfId="13709" xr:uid="{00000000-0005-0000-0000-000033360000}"/>
    <cellStyle name="Обычный 33 2 4 6" xfId="13710" xr:uid="{00000000-0005-0000-0000-000034360000}"/>
    <cellStyle name="Обычный 33 2 4 6 2" xfId="13711" xr:uid="{00000000-0005-0000-0000-000035360000}"/>
    <cellStyle name="Обычный 33 2 4 7" xfId="13712" xr:uid="{00000000-0005-0000-0000-000036360000}"/>
    <cellStyle name="Обычный 33 2 5" xfId="13713" xr:uid="{00000000-0005-0000-0000-000037360000}"/>
    <cellStyle name="Обычный 33 2 5 2" xfId="13714" xr:uid="{00000000-0005-0000-0000-000038360000}"/>
    <cellStyle name="Обычный 33 2 5 2 2" xfId="13715" xr:uid="{00000000-0005-0000-0000-000039360000}"/>
    <cellStyle name="Обычный 33 2 5 2 2 2" xfId="13716" xr:uid="{00000000-0005-0000-0000-00003A360000}"/>
    <cellStyle name="Обычный 33 2 5 2 2 2 2" xfId="13717" xr:uid="{00000000-0005-0000-0000-00003B360000}"/>
    <cellStyle name="Обычный 33 2 5 2 2 3" xfId="13718" xr:uid="{00000000-0005-0000-0000-00003C360000}"/>
    <cellStyle name="Обычный 33 2 5 2 3" xfId="13719" xr:uid="{00000000-0005-0000-0000-00003D360000}"/>
    <cellStyle name="Обычный 33 2 5 2 3 2" xfId="13720" xr:uid="{00000000-0005-0000-0000-00003E360000}"/>
    <cellStyle name="Обычный 33 2 5 2 3 2 2" xfId="13721" xr:uid="{00000000-0005-0000-0000-00003F360000}"/>
    <cellStyle name="Обычный 33 2 5 2 3 3" xfId="13722" xr:uid="{00000000-0005-0000-0000-000040360000}"/>
    <cellStyle name="Обычный 33 2 5 2 4" xfId="13723" xr:uid="{00000000-0005-0000-0000-000041360000}"/>
    <cellStyle name="Обычный 33 2 5 2 4 2" xfId="13724" xr:uid="{00000000-0005-0000-0000-000042360000}"/>
    <cellStyle name="Обычный 33 2 5 2 5" xfId="13725" xr:uid="{00000000-0005-0000-0000-000043360000}"/>
    <cellStyle name="Обычный 33 2 5 3" xfId="13726" xr:uid="{00000000-0005-0000-0000-000044360000}"/>
    <cellStyle name="Обычный 33 2 5 3 2" xfId="13727" xr:uid="{00000000-0005-0000-0000-000045360000}"/>
    <cellStyle name="Обычный 33 2 5 3 2 2" xfId="13728" xr:uid="{00000000-0005-0000-0000-000046360000}"/>
    <cellStyle name="Обычный 33 2 5 3 2 2 2" xfId="13729" xr:uid="{00000000-0005-0000-0000-000047360000}"/>
    <cellStyle name="Обычный 33 2 5 3 2 3" xfId="13730" xr:uid="{00000000-0005-0000-0000-000048360000}"/>
    <cellStyle name="Обычный 33 2 5 3 3" xfId="13731" xr:uid="{00000000-0005-0000-0000-000049360000}"/>
    <cellStyle name="Обычный 33 2 5 3 3 2" xfId="13732" xr:uid="{00000000-0005-0000-0000-00004A360000}"/>
    <cellStyle name="Обычный 33 2 5 3 4" xfId="13733" xr:uid="{00000000-0005-0000-0000-00004B360000}"/>
    <cellStyle name="Обычный 33 2 5 4" xfId="13734" xr:uid="{00000000-0005-0000-0000-00004C360000}"/>
    <cellStyle name="Обычный 33 2 5 4 2" xfId="13735" xr:uid="{00000000-0005-0000-0000-00004D360000}"/>
    <cellStyle name="Обычный 33 2 5 4 2 2" xfId="13736" xr:uid="{00000000-0005-0000-0000-00004E360000}"/>
    <cellStyle name="Обычный 33 2 5 4 3" xfId="13737" xr:uid="{00000000-0005-0000-0000-00004F360000}"/>
    <cellStyle name="Обычный 33 2 5 5" xfId="13738" xr:uid="{00000000-0005-0000-0000-000050360000}"/>
    <cellStyle name="Обычный 33 2 5 5 2" xfId="13739" xr:uid="{00000000-0005-0000-0000-000051360000}"/>
    <cellStyle name="Обычный 33 2 5 5 2 2" xfId="13740" xr:uid="{00000000-0005-0000-0000-000052360000}"/>
    <cellStyle name="Обычный 33 2 5 5 3" xfId="13741" xr:uid="{00000000-0005-0000-0000-000053360000}"/>
    <cellStyle name="Обычный 33 2 5 6" xfId="13742" xr:uid="{00000000-0005-0000-0000-000054360000}"/>
    <cellStyle name="Обычный 33 2 5 6 2" xfId="13743" xr:uid="{00000000-0005-0000-0000-000055360000}"/>
    <cellStyle name="Обычный 33 2 5 7" xfId="13744" xr:uid="{00000000-0005-0000-0000-000056360000}"/>
    <cellStyle name="Обычный 33 2 6" xfId="13745" xr:uid="{00000000-0005-0000-0000-000057360000}"/>
    <cellStyle name="Обычный 33 2 6 2" xfId="13746" xr:uid="{00000000-0005-0000-0000-000058360000}"/>
    <cellStyle name="Обычный 33 2 6 2 2" xfId="13747" xr:uid="{00000000-0005-0000-0000-000059360000}"/>
    <cellStyle name="Обычный 33 2 6 2 2 2" xfId="13748" xr:uid="{00000000-0005-0000-0000-00005A360000}"/>
    <cellStyle name="Обычный 33 2 6 2 3" xfId="13749" xr:uid="{00000000-0005-0000-0000-00005B360000}"/>
    <cellStyle name="Обычный 33 2 6 3" xfId="13750" xr:uid="{00000000-0005-0000-0000-00005C360000}"/>
    <cellStyle name="Обычный 33 2 6 3 2" xfId="13751" xr:uid="{00000000-0005-0000-0000-00005D360000}"/>
    <cellStyle name="Обычный 33 2 6 3 2 2" xfId="13752" xr:uid="{00000000-0005-0000-0000-00005E360000}"/>
    <cellStyle name="Обычный 33 2 6 3 3" xfId="13753" xr:uid="{00000000-0005-0000-0000-00005F360000}"/>
    <cellStyle name="Обычный 33 2 6 4" xfId="13754" xr:uid="{00000000-0005-0000-0000-000060360000}"/>
    <cellStyle name="Обычный 33 2 6 4 2" xfId="13755" xr:uid="{00000000-0005-0000-0000-000061360000}"/>
    <cellStyle name="Обычный 33 2 6 5" xfId="13756" xr:uid="{00000000-0005-0000-0000-000062360000}"/>
    <cellStyle name="Обычный 33 2 7" xfId="13757" xr:uid="{00000000-0005-0000-0000-000063360000}"/>
    <cellStyle name="Обычный 33 2 7 2" xfId="13758" xr:uid="{00000000-0005-0000-0000-000064360000}"/>
    <cellStyle name="Обычный 33 2 7 2 2" xfId="13759" xr:uid="{00000000-0005-0000-0000-000065360000}"/>
    <cellStyle name="Обычный 33 2 7 2 2 2" xfId="13760" xr:uid="{00000000-0005-0000-0000-000066360000}"/>
    <cellStyle name="Обычный 33 2 7 2 3" xfId="13761" xr:uid="{00000000-0005-0000-0000-000067360000}"/>
    <cellStyle name="Обычный 33 2 7 3" xfId="13762" xr:uid="{00000000-0005-0000-0000-000068360000}"/>
    <cellStyle name="Обычный 33 2 7 3 2" xfId="13763" xr:uid="{00000000-0005-0000-0000-000069360000}"/>
    <cellStyle name="Обычный 33 2 7 4" xfId="13764" xr:uid="{00000000-0005-0000-0000-00006A360000}"/>
    <cellStyle name="Обычный 33 2 8" xfId="13765" xr:uid="{00000000-0005-0000-0000-00006B360000}"/>
    <cellStyle name="Обычный 33 2 8 2" xfId="13766" xr:uid="{00000000-0005-0000-0000-00006C360000}"/>
    <cellStyle name="Обычный 33 2 8 2 2" xfId="13767" xr:uid="{00000000-0005-0000-0000-00006D360000}"/>
    <cellStyle name="Обычный 33 2 8 3" xfId="13768" xr:uid="{00000000-0005-0000-0000-00006E360000}"/>
    <cellStyle name="Обычный 33 2 9" xfId="13769" xr:uid="{00000000-0005-0000-0000-00006F360000}"/>
    <cellStyle name="Обычный 33 2 9 2" xfId="13770" xr:uid="{00000000-0005-0000-0000-000070360000}"/>
    <cellStyle name="Обычный 33 2 9 2 2" xfId="13771" xr:uid="{00000000-0005-0000-0000-000071360000}"/>
    <cellStyle name="Обычный 33 2 9 3" xfId="13772" xr:uid="{00000000-0005-0000-0000-000072360000}"/>
    <cellStyle name="Обычный 33 3" xfId="13773" xr:uid="{00000000-0005-0000-0000-000073360000}"/>
    <cellStyle name="Обычный 33 3 2" xfId="13774" xr:uid="{00000000-0005-0000-0000-000074360000}"/>
    <cellStyle name="Обычный 33 3 2 2" xfId="13775" xr:uid="{00000000-0005-0000-0000-000075360000}"/>
    <cellStyle name="Обычный 33 3 2 2 2" xfId="13776" xr:uid="{00000000-0005-0000-0000-000076360000}"/>
    <cellStyle name="Обычный 33 3 2 2 2 2" xfId="13777" xr:uid="{00000000-0005-0000-0000-000077360000}"/>
    <cellStyle name="Обычный 33 3 2 2 2 2 2" xfId="13778" xr:uid="{00000000-0005-0000-0000-000078360000}"/>
    <cellStyle name="Обычный 33 3 2 2 2 3" xfId="13779" xr:uid="{00000000-0005-0000-0000-000079360000}"/>
    <cellStyle name="Обычный 33 3 2 2 3" xfId="13780" xr:uid="{00000000-0005-0000-0000-00007A360000}"/>
    <cellStyle name="Обычный 33 3 2 2 3 2" xfId="13781" xr:uid="{00000000-0005-0000-0000-00007B360000}"/>
    <cellStyle name="Обычный 33 3 2 2 3 2 2" xfId="13782" xr:uid="{00000000-0005-0000-0000-00007C360000}"/>
    <cellStyle name="Обычный 33 3 2 2 3 3" xfId="13783" xr:uid="{00000000-0005-0000-0000-00007D360000}"/>
    <cellStyle name="Обычный 33 3 2 2 4" xfId="13784" xr:uid="{00000000-0005-0000-0000-00007E360000}"/>
    <cellStyle name="Обычный 33 3 2 2 4 2" xfId="13785" xr:uid="{00000000-0005-0000-0000-00007F360000}"/>
    <cellStyle name="Обычный 33 3 2 2 5" xfId="13786" xr:uid="{00000000-0005-0000-0000-000080360000}"/>
    <cellStyle name="Обычный 33 3 2 3" xfId="13787" xr:uid="{00000000-0005-0000-0000-000081360000}"/>
    <cellStyle name="Обычный 33 3 2 3 2" xfId="13788" xr:uid="{00000000-0005-0000-0000-000082360000}"/>
    <cellStyle name="Обычный 33 3 2 3 2 2" xfId="13789" xr:uid="{00000000-0005-0000-0000-000083360000}"/>
    <cellStyle name="Обычный 33 3 2 3 2 2 2" xfId="13790" xr:uid="{00000000-0005-0000-0000-000084360000}"/>
    <cellStyle name="Обычный 33 3 2 3 2 3" xfId="13791" xr:uid="{00000000-0005-0000-0000-000085360000}"/>
    <cellStyle name="Обычный 33 3 2 3 3" xfId="13792" xr:uid="{00000000-0005-0000-0000-000086360000}"/>
    <cellStyle name="Обычный 33 3 2 3 3 2" xfId="13793" xr:uid="{00000000-0005-0000-0000-000087360000}"/>
    <cellStyle name="Обычный 33 3 2 3 4" xfId="13794" xr:uid="{00000000-0005-0000-0000-000088360000}"/>
    <cellStyle name="Обычный 33 3 2 4" xfId="13795" xr:uid="{00000000-0005-0000-0000-000089360000}"/>
    <cellStyle name="Обычный 33 3 2 4 2" xfId="13796" xr:uid="{00000000-0005-0000-0000-00008A360000}"/>
    <cellStyle name="Обычный 33 3 2 4 2 2" xfId="13797" xr:uid="{00000000-0005-0000-0000-00008B360000}"/>
    <cellStyle name="Обычный 33 3 2 4 3" xfId="13798" xr:uid="{00000000-0005-0000-0000-00008C360000}"/>
    <cellStyle name="Обычный 33 3 2 5" xfId="13799" xr:uid="{00000000-0005-0000-0000-00008D360000}"/>
    <cellStyle name="Обычный 33 3 2 5 2" xfId="13800" xr:uid="{00000000-0005-0000-0000-00008E360000}"/>
    <cellStyle name="Обычный 33 3 2 5 2 2" xfId="13801" xr:uid="{00000000-0005-0000-0000-00008F360000}"/>
    <cellStyle name="Обычный 33 3 2 5 3" xfId="13802" xr:uid="{00000000-0005-0000-0000-000090360000}"/>
    <cellStyle name="Обычный 33 3 2 6" xfId="13803" xr:uid="{00000000-0005-0000-0000-000091360000}"/>
    <cellStyle name="Обычный 33 3 2 6 2" xfId="13804" xr:uid="{00000000-0005-0000-0000-000092360000}"/>
    <cellStyle name="Обычный 33 3 2 7" xfId="13805" xr:uid="{00000000-0005-0000-0000-000093360000}"/>
    <cellStyle name="Обычный 33 3 3" xfId="13806" xr:uid="{00000000-0005-0000-0000-000094360000}"/>
    <cellStyle name="Обычный 33 3 3 2" xfId="13807" xr:uid="{00000000-0005-0000-0000-000095360000}"/>
    <cellStyle name="Обычный 33 3 3 2 2" xfId="13808" xr:uid="{00000000-0005-0000-0000-000096360000}"/>
    <cellStyle name="Обычный 33 3 3 2 2 2" xfId="13809" xr:uid="{00000000-0005-0000-0000-000097360000}"/>
    <cellStyle name="Обычный 33 3 3 2 3" xfId="13810" xr:uid="{00000000-0005-0000-0000-000098360000}"/>
    <cellStyle name="Обычный 33 3 3 3" xfId="13811" xr:uid="{00000000-0005-0000-0000-000099360000}"/>
    <cellStyle name="Обычный 33 3 3 3 2" xfId="13812" xr:uid="{00000000-0005-0000-0000-00009A360000}"/>
    <cellStyle name="Обычный 33 3 3 3 2 2" xfId="13813" xr:uid="{00000000-0005-0000-0000-00009B360000}"/>
    <cellStyle name="Обычный 33 3 3 3 3" xfId="13814" xr:uid="{00000000-0005-0000-0000-00009C360000}"/>
    <cellStyle name="Обычный 33 3 3 4" xfId="13815" xr:uid="{00000000-0005-0000-0000-00009D360000}"/>
    <cellStyle name="Обычный 33 3 3 4 2" xfId="13816" xr:uid="{00000000-0005-0000-0000-00009E360000}"/>
    <cellStyle name="Обычный 33 3 3 5" xfId="13817" xr:uid="{00000000-0005-0000-0000-00009F360000}"/>
    <cellStyle name="Обычный 33 3 4" xfId="13818" xr:uid="{00000000-0005-0000-0000-0000A0360000}"/>
    <cellStyle name="Обычный 33 3 4 2" xfId="13819" xr:uid="{00000000-0005-0000-0000-0000A1360000}"/>
    <cellStyle name="Обычный 33 3 4 2 2" xfId="13820" xr:uid="{00000000-0005-0000-0000-0000A2360000}"/>
    <cellStyle name="Обычный 33 3 4 2 2 2" xfId="13821" xr:uid="{00000000-0005-0000-0000-0000A3360000}"/>
    <cellStyle name="Обычный 33 3 4 2 3" xfId="13822" xr:uid="{00000000-0005-0000-0000-0000A4360000}"/>
    <cellStyle name="Обычный 33 3 4 3" xfId="13823" xr:uid="{00000000-0005-0000-0000-0000A5360000}"/>
    <cellStyle name="Обычный 33 3 4 3 2" xfId="13824" xr:uid="{00000000-0005-0000-0000-0000A6360000}"/>
    <cellStyle name="Обычный 33 3 4 4" xfId="13825" xr:uid="{00000000-0005-0000-0000-0000A7360000}"/>
    <cellStyle name="Обычный 33 3 5" xfId="13826" xr:uid="{00000000-0005-0000-0000-0000A8360000}"/>
    <cellStyle name="Обычный 33 3 5 2" xfId="13827" xr:uid="{00000000-0005-0000-0000-0000A9360000}"/>
    <cellStyle name="Обычный 33 3 5 2 2" xfId="13828" xr:uid="{00000000-0005-0000-0000-0000AA360000}"/>
    <cellStyle name="Обычный 33 3 5 3" xfId="13829" xr:uid="{00000000-0005-0000-0000-0000AB360000}"/>
    <cellStyle name="Обычный 33 3 6" xfId="13830" xr:uid="{00000000-0005-0000-0000-0000AC360000}"/>
    <cellStyle name="Обычный 33 3 6 2" xfId="13831" xr:uid="{00000000-0005-0000-0000-0000AD360000}"/>
    <cellStyle name="Обычный 33 3 6 2 2" xfId="13832" xr:uid="{00000000-0005-0000-0000-0000AE360000}"/>
    <cellStyle name="Обычный 33 3 6 3" xfId="13833" xr:uid="{00000000-0005-0000-0000-0000AF360000}"/>
    <cellStyle name="Обычный 33 3 7" xfId="13834" xr:uid="{00000000-0005-0000-0000-0000B0360000}"/>
    <cellStyle name="Обычный 33 3 7 2" xfId="13835" xr:uid="{00000000-0005-0000-0000-0000B1360000}"/>
    <cellStyle name="Обычный 33 3 8" xfId="13836" xr:uid="{00000000-0005-0000-0000-0000B2360000}"/>
    <cellStyle name="Обычный 33 4" xfId="13837" xr:uid="{00000000-0005-0000-0000-0000B3360000}"/>
    <cellStyle name="Обычный 33 4 2" xfId="13838" xr:uid="{00000000-0005-0000-0000-0000B4360000}"/>
    <cellStyle name="Обычный 33 4 2 2" xfId="13839" xr:uid="{00000000-0005-0000-0000-0000B5360000}"/>
    <cellStyle name="Обычный 33 4 2 2 2" xfId="13840" xr:uid="{00000000-0005-0000-0000-0000B6360000}"/>
    <cellStyle name="Обычный 33 4 2 2 2 2" xfId="13841" xr:uid="{00000000-0005-0000-0000-0000B7360000}"/>
    <cellStyle name="Обычный 33 4 2 2 2 2 2" xfId="13842" xr:uid="{00000000-0005-0000-0000-0000B8360000}"/>
    <cellStyle name="Обычный 33 4 2 2 2 3" xfId="13843" xr:uid="{00000000-0005-0000-0000-0000B9360000}"/>
    <cellStyle name="Обычный 33 4 2 2 3" xfId="13844" xr:uid="{00000000-0005-0000-0000-0000BA360000}"/>
    <cellStyle name="Обычный 33 4 2 2 3 2" xfId="13845" xr:uid="{00000000-0005-0000-0000-0000BB360000}"/>
    <cellStyle name="Обычный 33 4 2 2 3 2 2" xfId="13846" xr:uid="{00000000-0005-0000-0000-0000BC360000}"/>
    <cellStyle name="Обычный 33 4 2 2 3 3" xfId="13847" xr:uid="{00000000-0005-0000-0000-0000BD360000}"/>
    <cellStyle name="Обычный 33 4 2 2 4" xfId="13848" xr:uid="{00000000-0005-0000-0000-0000BE360000}"/>
    <cellStyle name="Обычный 33 4 2 2 4 2" xfId="13849" xr:uid="{00000000-0005-0000-0000-0000BF360000}"/>
    <cellStyle name="Обычный 33 4 2 2 5" xfId="13850" xr:uid="{00000000-0005-0000-0000-0000C0360000}"/>
    <cellStyle name="Обычный 33 4 2 3" xfId="13851" xr:uid="{00000000-0005-0000-0000-0000C1360000}"/>
    <cellStyle name="Обычный 33 4 2 3 2" xfId="13852" xr:uid="{00000000-0005-0000-0000-0000C2360000}"/>
    <cellStyle name="Обычный 33 4 2 3 2 2" xfId="13853" xr:uid="{00000000-0005-0000-0000-0000C3360000}"/>
    <cellStyle name="Обычный 33 4 2 3 2 2 2" xfId="13854" xr:uid="{00000000-0005-0000-0000-0000C4360000}"/>
    <cellStyle name="Обычный 33 4 2 3 2 3" xfId="13855" xr:uid="{00000000-0005-0000-0000-0000C5360000}"/>
    <cellStyle name="Обычный 33 4 2 3 3" xfId="13856" xr:uid="{00000000-0005-0000-0000-0000C6360000}"/>
    <cellStyle name="Обычный 33 4 2 3 3 2" xfId="13857" xr:uid="{00000000-0005-0000-0000-0000C7360000}"/>
    <cellStyle name="Обычный 33 4 2 3 4" xfId="13858" xr:uid="{00000000-0005-0000-0000-0000C8360000}"/>
    <cellStyle name="Обычный 33 4 2 4" xfId="13859" xr:uid="{00000000-0005-0000-0000-0000C9360000}"/>
    <cellStyle name="Обычный 33 4 2 4 2" xfId="13860" xr:uid="{00000000-0005-0000-0000-0000CA360000}"/>
    <cellStyle name="Обычный 33 4 2 4 2 2" xfId="13861" xr:uid="{00000000-0005-0000-0000-0000CB360000}"/>
    <cellStyle name="Обычный 33 4 2 4 3" xfId="13862" xr:uid="{00000000-0005-0000-0000-0000CC360000}"/>
    <cellStyle name="Обычный 33 4 2 5" xfId="13863" xr:uid="{00000000-0005-0000-0000-0000CD360000}"/>
    <cellStyle name="Обычный 33 4 2 5 2" xfId="13864" xr:uid="{00000000-0005-0000-0000-0000CE360000}"/>
    <cellStyle name="Обычный 33 4 2 5 2 2" xfId="13865" xr:uid="{00000000-0005-0000-0000-0000CF360000}"/>
    <cellStyle name="Обычный 33 4 2 5 3" xfId="13866" xr:uid="{00000000-0005-0000-0000-0000D0360000}"/>
    <cellStyle name="Обычный 33 4 2 6" xfId="13867" xr:uid="{00000000-0005-0000-0000-0000D1360000}"/>
    <cellStyle name="Обычный 33 4 2 6 2" xfId="13868" xr:uid="{00000000-0005-0000-0000-0000D2360000}"/>
    <cellStyle name="Обычный 33 4 2 7" xfId="13869" xr:uid="{00000000-0005-0000-0000-0000D3360000}"/>
    <cellStyle name="Обычный 33 4 3" xfId="13870" xr:uid="{00000000-0005-0000-0000-0000D4360000}"/>
    <cellStyle name="Обычный 33 4 3 2" xfId="13871" xr:uid="{00000000-0005-0000-0000-0000D5360000}"/>
    <cellStyle name="Обычный 33 4 3 2 2" xfId="13872" xr:uid="{00000000-0005-0000-0000-0000D6360000}"/>
    <cellStyle name="Обычный 33 4 3 2 2 2" xfId="13873" xr:uid="{00000000-0005-0000-0000-0000D7360000}"/>
    <cellStyle name="Обычный 33 4 3 2 3" xfId="13874" xr:uid="{00000000-0005-0000-0000-0000D8360000}"/>
    <cellStyle name="Обычный 33 4 3 3" xfId="13875" xr:uid="{00000000-0005-0000-0000-0000D9360000}"/>
    <cellStyle name="Обычный 33 4 3 3 2" xfId="13876" xr:uid="{00000000-0005-0000-0000-0000DA360000}"/>
    <cellStyle name="Обычный 33 4 3 3 2 2" xfId="13877" xr:uid="{00000000-0005-0000-0000-0000DB360000}"/>
    <cellStyle name="Обычный 33 4 3 3 3" xfId="13878" xr:uid="{00000000-0005-0000-0000-0000DC360000}"/>
    <cellStyle name="Обычный 33 4 3 4" xfId="13879" xr:uid="{00000000-0005-0000-0000-0000DD360000}"/>
    <cellStyle name="Обычный 33 4 3 4 2" xfId="13880" xr:uid="{00000000-0005-0000-0000-0000DE360000}"/>
    <cellStyle name="Обычный 33 4 3 5" xfId="13881" xr:uid="{00000000-0005-0000-0000-0000DF360000}"/>
    <cellStyle name="Обычный 33 4 4" xfId="13882" xr:uid="{00000000-0005-0000-0000-0000E0360000}"/>
    <cellStyle name="Обычный 33 4 4 2" xfId="13883" xr:uid="{00000000-0005-0000-0000-0000E1360000}"/>
    <cellStyle name="Обычный 33 4 4 2 2" xfId="13884" xr:uid="{00000000-0005-0000-0000-0000E2360000}"/>
    <cellStyle name="Обычный 33 4 4 2 2 2" xfId="13885" xr:uid="{00000000-0005-0000-0000-0000E3360000}"/>
    <cellStyle name="Обычный 33 4 4 2 3" xfId="13886" xr:uid="{00000000-0005-0000-0000-0000E4360000}"/>
    <cellStyle name="Обычный 33 4 4 3" xfId="13887" xr:uid="{00000000-0005-0000-0000-0000E5360000}"/>
    <cellStyle name="Обычный 33 4 4 3 2" xfId="13888" xr:uid="{00000000-0005-0000-0000-0000E6360000}"/>
    <cellStyle name="Обычный 33 4 4 4" xfId="13889" xr:uid="{00000000-0005-0000-0000-0000E7360000}"/>
    <cellStyle name="Обычный 33 4 5" xfId="13890" xr:uid="{00000000-0005-0000-0000-0000E8360000}"/>
    <cellStyle name="Обычный 33 4 5 2" xfId="13891" xr:uid="{00000000-0005-0000-0000-0000E9360000}"/>
    <cellStyle name="Обычный 33 4 5 2 2" xfId="13892" xr:uid="{00000000-0005-0000-0000-0000EA360000}"/>
    <cellStyle name="Обычный 33 4 5 3" xfId="13893" xr:uid="{00000000-0005-0000-0000-0000EB360000}"/>
    <cellStyle name="Обычный 33 4 6" xfId="13894" xr:uid="{00000000-0005-0000-0000-0000EC360000}"/>
    <cellStyle name="Обычный 33 4 6 2" xfId="13895" xr:uid="{00000000-0005-0000-0000-0000ED360000}"/>
    <cellStyle name="Обычный 33 4 6 2 2" xfId="13896" xr:uid="{00000000-0005-0000-0000-0000EE360000}"/>
    <cellStyle name="Обычный 33 4 6 3" xfId="13897" xr:uid="{00000000-0005-0000-0000-0000EF360000}"/>
    <cellStyle name="Обычный 33 4 7" xfId="13898" xr:uid="{00000000-0005-0000-0000-0000F0360000}"/>
    <cellStyle name="Обычный 33 4 7 2" xfId="13899" xr:uid="{00000000-0005-0000-0000-0000F1360000}"/>
    <cellStyle name="Обычный 33 4 8" xfId="13900" xr:uid="{00000000-0005-0000-0000-0000F2360000}"/>
    <cellStyle name="Обычный 33 5" xfId="13901" xr:uid="{00000000-0005-0000-0000-0000F3360000}"/>
    <cellStyle name="Обычный 33 5 2" xfId="13902" xr:uid="{00000000-0005-0000-0000-0000F4360000}"/>
    <cellStyle name="Обычный 33 5 2 2" xfId="13903" xr:uid="{00000000-0005-0000-0000-0000F5360000}"/>
    <cellStyle name="Обычный 33 5 2 3" xfId="13904" xr:uid="{00000000-0005-0000-0000-0000F6360000}"/>
    <cellStyle name="Обычный 33 5 2 3 2" xfId="13905" xr:uid="{00000000-0005-0000-0000-0000F7360000}"/>
    <cellStyle name="Обычный 33 5 2 3 2 2" xfId="13906" xr:uid="{00000000-0005-0000-0000-0000F8360000}"/>
    <cellStyle name="Обычный 33 5 2 3 3" xfId="13907" xr:uid="{00000000-0005-0000-0000-0000F9360000}"/>
    <cellStyle name="Обычный 33 5 2 4" xfId="13908" xr:uid="{00000000-0005-0000-0000-0000FA360000}"/>
    <cellStyle name="Обычный 33 5 2 4 2" xfId="13909" xr:uid="{00000000-0005-0000-0000-0000FB360000}"/>
    <cellStyle name="Обычный 33 5 2 5" xfId="13910" xr:uid="{00000000-0005-0000-0000-0000FC360000}"/>
    <cellStyle name="Обычный 33 5 3" xfId="13911" xr:uid="{00000000-0005-0000-0000-0000FD360000}"/>
    <cellStyle name="Обычный 33 5 3 2" xfId="13912" xr:uid="{00000000-0005-0000-0000-0000FE360000}"/>
    <cellStyle name="Обычный 33 5 3 2 2" xfId="13913" xr:uid="{00000000-0005-0000-0000-0000FF360000}"/>
    <cellStyle name="Обычный 33 5 3 2 2 2" xfId="13914" xr:uid="{00000000-0005-0000-0000-000000370000}"/>
    <cellStyle name="Обычный 33 5 3 2 3" xfId="13915" xr:uid="{00000000-0005-0000-0000-000001370000}"/>
    <cellStyle name="Обычный 33 5 3 3" xfId="13916" xr:uid="{00000000-0005-0000-0000-000002370000}"/>
    <cellStyle name="Обычный 33 5 3 3 2" xfId="13917" xr:uid="{00000000-0005-0000-0000-000003370000}"/>
    <cellStyle name="Обычный 33 5 3 4" xfId="13918" xr:uid="{00000000-0005-0000-0000-000004370000}"/>
    <cellStyle name="Обычный 33 5 4" xfId="13919" xr:uid="{00000000-0005-0000-0000-000005370000}"/>
    <cellStyle name="Обычный 33 5 4 2" xfId="13920" xr:uid="{00000000-0005-0000-0000-000006370000}"/>
    <cellStyle name="Обычный 33 5 4 2 2" xfId="13921" xr:uid="{00000000-0005-0000-0000-000007370000}"/>
    <cellStyle name="Обычный 33 5 4 3" xfId="13922" xr:uid="{00000000-0005-0000-0000-000008370000}"/>
    <cellStyle name="Обычный 33 5 5" xfId="13923" xr:uid="{00000000-0005-0000-0000-000009370000}"/>
    <cellStyle name="Обычный 33 5 5 2" xfId="13924" xr:uid="{00000000-0005-0000-0000-00000A370000}"/>
    <cellStyle name="Обычный 33 5 5 2 2" xfId="13925" xr:uid="{00000000-0005-0000-0000-00000B370000}"/>
    <cellStyle name="Обычный 33 5 5 3" xfId="13926" xr:uid="{00000000-0005-0000-0000-00000C370000}"/>
    <cellStyle name="Обычный 33 5 6" xfId="13927" xr:uid="{00000000-0005-0000-0000-00000D370000}"/>
    <cellStyle name="Обычный 33 5 6 2" xfId="13928" xr:uid="{00000000-0005-0000-0000-00000E370000}"/>
    <cellStyle name="Обычный 33 5 7" xfId="13929" xr:uid="{00000000-0005-0000-0000-00000F370000}"/>
    <cellStyle name="Обычный 33 6" xfId="13930" xr:uid="{00000000-0005-0000-0000-000010370000}"/>
    <cellStyle name="Обычный 33 6 2" xfId="13931" xr:uid="{00000000-0005-0000-0000-000011370000}"/>
    <cellStyle name="Обычный 33 6 3" xfId="13932" xr:uid="{00000000-0005-0000-0000-000012370000}"/>
    <cellStyle name="Обычный 33 6 3 2" xfId="13933" xr:uid="{00000000-0005-0000-0000-000013370000}"/>
    <cellStyle name="Обычный 33 6 3 2 2" xfId="13934" xr:uid="{00000000-0005-0000-0000-000014370000}"/>
    <cellStyle name="Обычный 33 6 3 3" xfId="13935" xr:uid="{00000000-0005-0000-0000-000015370000}"/>
    <cellStyle name="Обычный 33 6 4" xfId="13936" xr:uid="{00000000-0005-0000-0000-000016370000}"/>
    <cellStyle name="Обычный 33 6 4 2" xfId="13937" xr:uid="{00000000-0005-0000-0000-000017370000}"/>
    <cellStyle name="Обычный 33 6 5" xfId="13938" xr:uid="{00000000-0005-0000-0000-000018370000}"/>
    <cellStyle name="Обычный 33 7" xfId="13939" xr:uid="{00000000-0005-0000-0000-000019370000}"/>
    <cellStyle name="Обычный 33 7 2" xfId="13940" xr:uid="{00000000-0005-0000-0000-00001A370000}"/>
    <cellStyle name="Обычный 33 7 2 2" xfId="13941" xr:uid="{00000000-0005-0000-0000-00001B370000}"/>
    <cellStyle name="Обычный 33 7 2 2 2" xfId="13942" xr:uid="{00000000-0005-0000-0000-00001C370000}"/>
    <cellStyle name="Обычный 33 7 2 3" xfId="13943" xr:uid="{00000000-0005-0000-0000-00001D370000}"/>
    <cellStyle name="Обычный 33 7 3" xfId="13944" xr:uid="{00000000-0005-0000-0000-00001E370000}"/>
    <cellStyle name="Обычный 33 7 3 2" xfId="13945" xr:uid="{00000000-0005-0000-0000-00001F370000}"/>
    <cellStyle name="Обычный 33 7 3 2 2" xfId="13946" xr:uid="{00000000-0005-0000-0000-000020370000}"/>
    <cellStyle name="Обычный 33 7 3 3" xfId="13947" xr:uid="{00000000-0005-0000-0000-000021370000}"/>
    <cellStyle name="Обычный 33 7 4" xfId="13948" xr:uid="{00000000-0005-0000-0000-000022370000}"/>
    <cellStyle name="Обычный 33 7 4 2" xfId="13949" xr:uid="{00000000-0005-0000-0000-000023370000}"/>
    <cellStyle name="Обычный 33 7 5" xfId="13950" xr:uid="{00000000-0005-0000-0000-000024370000}"/>
    <cellStyle name="Обычный 33 8" xfId="13951" xr:uid="{00000000-0005-0000-0000-000025370000}"/>
    <cellStyle name="Обычный 33 8 2" xfId="13952" xr:uid="{00000000-0005-0000-0000-000026370000}"/>
    <cellStyle name="Обычный 33 8 2 2" xfId="13953" xr:uid="{00000000-0005-0000-0000-000027370000}"/>
    <cellStyle name="Обычный 33 8 3" xfId="13954" xr:uid="{00000000-0005-0000-0000-000028370000}"/>
    <cellStyle name="Обычный 33 9" xfId="13955" xr:uid="{00000000-0005-0000-0000-000029370000}"/>
    <cellStyle name="Обычный 33 9 2" xfId="13956" xr:uid="{00000000-0005-0000-0000-00002A370000}"/>
    <cellStyle name="Обычный 33 9 2 2" xfId="13957" xr:uid="{00000000-0005-0000-0000-00002B370000}"/>
    <cellStyle name="Обычный 33 9 3" xfId="13958" xr:uid="{00000000-0005-0000-0000-00002C370000}"/>
    <cellStyle name="Обычный 330" xfId="13959" xr:uid="{00000000-0005-0000-0000-00002D370000}"/>
    <cellStyle name="Обычный 331" xfId="13960" xr:uid="{00000000-0005-0000-0000-00002E370000}"/>
    <cellStyle name="Обычный 332" xfId="13961" xr:uid="{00000000-0005-0000-0000-00002F370000}"/>
    <cellStyle name="Обычный 333" xfId="13962" xr:uid="{00000000-0005-0000-0000-000030370000}"/>
    <cellStyle name="Обычный 334" xfId="13963" xr:uid="{00000000-0005-0000-0000-000031370000}"/>
    <cellStyle name="Обычный 335" xfId="13964" xr:uid="{00000000-0005-0000-0000-000032370000}"/>
    <cellStyle name="Обычный 336" xfId="13965" xr:uid="{00000000-0005-0000-0000-000033370000}"/>
    <cellStyle name="Обычный 337" xfId="13966" xr:uid="{00000000-0005-0000-0000-000034370000}"/>
    <cellStyle name="Обычный 338" xfId="13967" xr:uid="{00000000-0005-0000-0000-000035370000}"/>
    <cellStyle name="Обычный 339" xfId="13968" xr:uid="{00000000-0005-0000-0000-000036370000}"/>
    <cellStyle name="Обычный 34" xfId="13969" xr:uid="{00000000-0005-0000-0000-000037370000}"/>
    <cellStyle name="Обычный 34 10" xfId="32575" xr:uid="{00000000-0005-0000-0000-000038370000}"/>
    <cellStyle name="Обычный 34 2" xfId="13970" xr:uid="{00000000-0005-0000-0000-000039370000}"/>
    <cellStyle name="Обычный 34 2 10" xfId="13971" xr:uid="{00000000-0005-0000-0000-00003A370000}"/>
    <cellStyle name="Обычный 34 2 10 2" xfId="13972" xr:uid="{00000000-0005-0000-0000-00003B370000}"/>
    <cellStyle name="Обычный 34 2 11" xfId="13973" xr:uid="{00000000-0005-0000-0000-00003C370000}"/>
    <cellStyle name="Обычный 34 2 2" xfId="13974" xr:uid="{00000000-0005-0000-0000-00003D370000}"/>
    <cellStyle name="Обычный 34 2 2 2" xfId="13975" xr:uid="{00000000-0005-0000-0000-00003E370000}"/>
    <cellStyle name="Обычный 34 2 2 2 2" xfId="13976" xr:uid="{00000000-0005-0000-0000-00003F370000}"/>
    <cellStyle name="Обычный 34 2 2 2 2 2" xfId="13977" xr:uid="{00000000-0005-0000-0000-000040370000}"/>
    <cellStyle name="Обычный 34 2 2 2 2 2 2" xfId="13978" xr:uid="{00000000-0005-0000-0000-000041370000}"/>
    <cellStyle name="Обычный 34 2 2 2 2 2 2 2" xfId="13979" xr:uid="{00000000-0005-0000-0000-000042370000}"/>
    <cellStyle name="Обычный 34 2 2 2 2 2 3" xfId="13980" xr:uid="{00000000-0005-0000-0000-000043370000}"/>
    <cellStyle name="Обычный 34 2 2 2 2 3" xfId="13981" xr:uid="{00000000-0005-0000-0000-000044370000}"/>
    <cellStyle name="Обычный 34 2 2 2 2 3 2" xfId="13982" xr:uid="{00000000-0005-0000-0000-000045370000}"/>
    <cellStyle name="Обычный 34 2 2 2 2 3 2 2" xfId="13983" xr:uid="{00000000-0005-0000-0000-000046370000}"/>
    <cellStyle name="Обычный 34 2 2 2 2 3 3" xfId="13984" xr:uid="{00000000-0005-0000-0000-000047370000}"/>
    <cellStyle name="Обычный 34 2 2 2 2 4" xfId="13985" xr:uid="{00000000-0005-0000-0000-000048370000}"/>
    <cellStyle name="Обычный 34 2 2 2 2 4 2" xfId="13986" xr:uid="{00000000-0005-0000-0000-000049370000}"/>
    <cellStyle name="Обычный 34 2 2 2 2 5" xfId="13987" xr:uid="{00000000-0005-0000-0000-00004A370000}"/>
    <cellStyle name="Обычный 34 2 2 2 3" xfId="13988" xr:uid="{00000000-0005-0000-0000-00004B370000}"/>
    <cellStyle name="Обычный 34 2 2 2 3 2" xfId="13989" xr:uid="{00000000-0005-0000-0000-00004C370000}"/>
    <cellStyle name="Обычный 34 2 2 2 3 2 2" xfId="13990" xr:uid="{00000000-0005-0000-0000-00004D370000}"/>
    <cellStyle name="Обычный 34 2 2 2 3 2 2 2" xfId="13991" xr:uid="{00000000-0005-0000-0000-00004E370000}"/>
    <cellStyle name="Обычный 34 2 2 2 3 2 3" xfId="13992" xr:uid="{00000000-0005-0000-0000-00004F370000}"/>
    <cellStyle name="Обычный 34 2 2 2 3 3" xfId="13993" xr:uid="{00000000-0005-0000-0000-000050370000}"/>
    <cellStyle name="Обычный 34 2 2 2 3 3 2" xfId="13994" xr:uid="{00000000-0005-0000-0000-000051370000}"/>
    <cellStyle name="Обычный 34 2 2 2 3 4" xfId="13995" xr:uid="{00000000-0005-0000-0000-000052370000}"/>
    <cellStyle name="Обычный 34 2 2 2 4" xfId="13996" xr:uid="{00000000-0005-0000-0000-000053370000}"/>
    <cellStyle name="Обычный 34 2 2 2 4 2" xfId="13997" xr:uid="{00000000-0005-0000-0000-000054370000}"/>
    <cellStyle name="Обычный 34 2 2 2 4 2 2" xfId="13998" xr:uid="{00000000-0005-0000-0000-000055370000}"/>
    <cellStyle name="Обычный 34 2 2 2 4 3" xfId="13999" xr:uid="{00000000-0005-0000-0000-000056370000}"/>
    <cellStyle name="Обычный 34 2 2 2 5" xfId="14000" xr:uid="{00000000-0005-0000-0000-000057370000}"/>
    <cellStyle name="Обычный 34 2 2 2 5 2" xfId="14001" xr:uid="{00000000-0005-0000-0000-000058370000}"/>
    <cellStyle name="Обычный 34 2 2 2 5 2 2" xfId="14002" xr:uid="{00000000-0005-0000-0000-000059370000}"/>
    <cellStyle name="Обычный 34 2 2 2 5 3" xfId="14003" xr:uid="{00000000-0005-0000-0000-00005A370000}"/>
    <cellStyle name="Обычный 34 2 2 2 6" xfId="14004" xr:uid="{00000000-0005-0000-0000-00005B370000}"/>
    <cellStyle name="Обычный 34 2 2 2 6 2" xfId="14005" xr:uid="{00000000-0005-0000-0000-00005C370000}"/>
    <cellStyle name="Обычный 34 2 2 2 7" xfId="14006" xr:uid="{00000000-0005-0000-0000-00005D370000}"/>
    <cellStyle name="Обычный 34 2 2 3" xfId="14007" xr:uid="{00000000-0005-0000-0000-00005E370000}"/>
    <cellStyle name="Обычный 34 2 2 3 2" xfId="14008" xr:uid="{00000000-0005-0000-0000-00005F370000}"/>
    <cellStyle name="Обычный 34 2 2 3 2 2" xfId="14009" xr:uid="{00000000-0005-0000-0000-000060370000}"/>
    <cellStyle name="Обычный 34 2 2 3 2 2 2" xfId="14010" xr:uid="{00000000-0005-0000-0000-000061370000}"/>
    <cellStyle name="Обычный 34 2 2 3 2 3" xfId="14011" xr:uid="{00000000-0005-0000-0000-000062370000}"/>
    <cellStyle name="Обычный 34 2 2 3 3" xfId="14012" xr:uid="{00000000-0005-0000-0000-000063370000}"/>
    <cellStyle name="Обычный 34 2 2 3 3 2" xfId="14013" xr:uid="{00000000-0005-0000-0000-000064370000}"/>
    <cellStyle name="Обычный 34 2 2 3 3 2 2" xfId="14014" xr:uid="{00000000-0005-0000-0000-000065370000}"/>
    <cellStyle name="Обычный 34 2 2 3 3 3" xfId="14015" xr:uid="{00000000-0005-0000-0000-000066370000}"/>
    <cellStyle name="Обычный 34 2 2 3 4" xfId="14016" xr:uid="{00000000-0005-0000-0000-000067370000}"/>
    <cellStyle name="Обычный 34 2 2 3 4 2" xfId="14017" xr:uid="{00000000-0005-0000-0000-000068370000}"/>
    <cellStyle name="Обычный 34 2 2 3 5" xfId="14018" xr:uid="{00000000-0005-0000-0000-000069370000}"/>
    <cellStyle name="Обычный 34 2 2 4" xfId="14019" xr:uid="{00000000-0005-0000-0000-00006A370000}"/>
    <cellStyle name="Обычный 34 2 2 4 2" xfId="14020" xr:uid="{00000000-0005-0000-0000-00006B370000}"/>
    <cellStyle name="Обычный 34 2 2 4 2 2" xfId="14021" xr:uid="{00000000-0005-0000-0000-00006C370000}"/>
    <cellStyle name="Обычный 34 2 2 4 2 2 2" xfId="14022" xr:uid="{00000000-0005-0000-0000-00006D370000}"/>
    <cellStyle name="Обычный 34 2 2 4 2 3" xfId="14023" xr:uid="{00000000-0005-0000-0000-00006E370000}"/>
    <cellStyle name="Обычный 34 2 2 4 3" xfId="14024" xr:uid="{00000000-0005-0000-0000-00006F370000}"/>
    <cellStyle name="Обычный 34 2 2 4 3 2" xfId="14025" xr:uid="{00000000-0005-0000-0000-000070370000}"/>
    <cellStyle name="Обычный 34 2 2 4 4" xfId="14026" xr:uid="{00000000-0005-0000-0000-000071370000}"/>
    <cellStyle name="Обычный 34 2 2 5" xfId="14027" xr:uid="{00000000-0005-0000-0000-000072370000}"/>
    <cellStyle name="Обычный 34 2 2 5 2" xfId="14028" xr:uid="{00000000-0005-0000-0000-000073370000}"/>
    <cellStyle name="Обычный 34 2 2 5 2 2" xfId="14029" xr:uid="{00000000-0005-0000-0000-000074370000}"/>
    <cellStyle name="Обычный 34 2 2 5 3" xfId="14030" xr:uid="{00000000-0005-0000-0000-000075370000}"/>
    <cellStyle name="Обычный 34 2 2 6" xfId="14031" xr:uid="{00000000-0005-0000-0000-000076370000}"/>
    <cellStyle name="Обычный 34 2 2 6 2" xfId="14032" xr:uid="{00000000-0005-0000-0000-000077370000}"/>
    <cellStyle name="Обычный 34 2 2 6 2 2" xfId="14033" xr:uid="{00000000-0005-0000-0000-000078370000}"/>
    <cellStyle name="Обычный 34 2 2 6 3" xfId="14034" xr:uid="{00000000-0005-0000-0000-000079370000}"/>
    <cellStyle name="Обычный 34 2 2 7" xfId="14035" xr:uid="{00000000-0005-0000-0000-00007A370000}"/>
    <cellStyle name="Обычный 34 2 2 7 2" xfId="14036" xr:uid="{00000000-0005-0000-0000-00007B370000}"/>
    <cellStyle name="Обычный 34 2 2 8" xfId="14037" xr:uid="{00000000-0005-0000-0000-00007C370000}"/>
    <cellStyle name="Обычный 34 2 3" xfId="14038" xr:uid="{00000000-0005-0000-0000-00007D370000}"/>
    <cellStyle name="Обычный 34 2 3 2" xfId="14039" xr:uid="{00000000-0005-0000-0000-00007E370000}"/>
    <cellStyle name="Обычный 34 2 3 2 2" xfId="14040" xr:uid="{00000000-0005-0000-0000-00007F370000}"/>
    <cellStyle name="Обычный 34 2 3 2 2 2" xfId="14041" xr:uid="{00000000-0005-0000-0000-000080370000}"/>
    <cellStyle name="Обычный 34 2 3 2 2 2 2" xfId="14042" xr:uid="{00000000-0005-0000-0000-000081370000}"/>
    <cellStyle name="Обычный 34 2 3 2 2 2 2 2" xfId="14043" xr:uid="{00000000-0005-0000-0000-000082370000}"/>
    <cellStyle name="Обычный 34 2 3 2 2 2 3" xfId="14044" xr:uid="{00000000-0005-0000-0000-000083370000}"/>
    <cellStyle name="Обычный 34 2 3 2 2 3" xfId="14045" xr:uid="{00000000-0005-0000-0000-000084370000}"/>
    <cellStyle name="Обычный 34 2 3 2 2 3 2" xfId="14046" xr:uid="{00000000-0005-0000-0000-000085370000}"/>
    <cellStyle name="Обычный 34 2 3 2 2 3 2 2" xfId="14047" xr:uid="{00000000-0005-0000-0000-000086370000}"/>
    <cellStyle name="Обычный 34 2 3 2 2 3 3" xfId="14048" xr:uid="{00000000-0005-0000-0000-000087370000}"/>
    <cellStyle name="Обычный 34 2 3 2 2 4" xfId="14049" xr:uid="{00000000-0005-0000-0000-000088370000}"/>
    <cellStyle name="Обычный 34 2 3 2 2 4 2" xfId="14050" xr:uid="{00000000-0005-0000-0000-000089370000}"/>
    <cellStyle name="Обычный 34 2 3 2 2 5" xfId="14051" xr:uid="{00000000-0005-0000-0000-00008A370000}"/>
    <cellStyle name="Обычный 34 2 3 2 3" xfId="14052" xr:uid="{00000000-0005-0000-0000-00008B370000}"/>
    <cellStyle name="Обычный 34 2 3 2 3 2" xfId="14053" xr:uid="{00000000-0005-0000-0000-00008C370000}"/>
    <cellStyle name="Обычный 34 2 3 2 3 2 2" xfId="14054" xr:uid="{00000000-0005-0000-0000-00008D370000}"/>
    <cellStyle name="Обычный 34 2 3 2 3 2 2 2" xfId="14055" xr:uid="{00000000-0005-0000-0000-00008E370000}"/>
    <cellStyle name="Обычный 34 2 3 2 3 2 3" xfId="14056" xr:uid="{00000000-0005-0000-0000-00008F370000}"/>
    <cellStyle name="Обычный 34 2 3 2 3 3" xfId="14057" xr:uid="{00000000-0005-0000-0000-000090370000}"/>
    <cellStyle name="Обычный 34 2 3 2 3 3 2" xfId="14058" xr:uid="{00000000-0005-0000-0000-000091370000}"/>
    <cellStyle name="Обычный 34 2 3 2 3 4" xfId="14059" xr:uid="{00000000-0005-0000-0000-000092370000}"/>
    <cellStyle name="Обычный 34 2 3 2 4" xfId="14060" xr:uid="{00000000-0005-0000-0000-000093370000}"/>
    <cellStyle name="Обычный 34 2 3 2 4 2" xfId="14061" xr:uid="{00000000-0005-0000-0000-000094370000}"/>
    <cellStyle name="Обычный 34 2 3 2 4 2 2" xfId="14062" xr:uid="{00000000-0005-0000-0000-000095370000}"/>
    <cellStyle name="Обычный 34 2 3 2 4 3" xfId="14063" xr:uid="{00000000-0005-0000-0000-000096370000}"/>
    <cellStyle name="Обычный 34 2 3 2 5" xfId="14064" xr:uid="{00000000-0005-0000-0000-000097370000}"/>
    <cellStyle name="Обычный 34 2 3 2 5 2" xfId="14065" xr:uid="{00000000-0005-0000-0000-000098370000}"/>
    <cellStyle name="Обычный 34 2 3 2 5 2 2" xfId="14066" xr:uid="{00000000-0005-0000-0000-000099370000}"/>
    <cellStyle name="Обычный 34 2 3 2 5 3" xfId="14067" xr:uid="{00000000-0005-0000-0000-00009A370000}"/>
    <cellStyle name="Обычный 34 2 3 2 6" xfId="14068" xr:uid="{00000000-0005-0000-0000-00009B370000}"/>
    <cellStyle name="Обычный 34 2 3 2 6 2" xfId="14069" xr:uid="{00000000-0005-0000-0000-00009C370000}"/>
    <cellStyle name="Обычный 34 2 3 2 7" xfId="14070" xr:uid="{00000000-0005-0000-0000-00009D370000}"/>
    <cellStyle name="Обычный 34 2 3 3" xfId="14071" xr:uid="{00000000-0005-0000-0000-00009E370000}"/>
    <cellStyle name="Обычный 34 2 3 3 2" xfId="14072" xr:uid="{00000000-0005-0000-0000-00009F370000}"/>
    <cellStyle name="Обычный 34 2 3 3 2 2" xfId="14073" xr:uid="{00000000-0005-0000-0000-0000A0370000}"/>
    <cellStyle name="Обычный 34 2 3 3 2 2 2" xfId="14074" xr:uid="{00000000-0005-0000-0000-0000A1370000}"/>
    <cellStyle name="Обычный 34 2 3 3 2 3" xfId="14075" xr:uid="{00000000-0005-0000-0000-0000A2370000}"/>
    <cellStyle name="Обычный 34 2 3 3 3" xfId="14076" xr:uid="{00000000-0005-0000-0000-0000A3370000}"/>
    <cellStyle name="Обычный 34 2 3 3 3 2" xfId="14077" xr:uid="{00000000-0005-0000-0000-0000A4370000}"/>
    <cellStyle name="Обычный 34 2 3 3 3 2 2" xfId="14078" xr:uid="{00000000-0005-0000-0000-0000A5370000}"/>
    <cellStyle name="Обычный 34 2 3 3 3 3" xfId="14079" xr:uid="{00000000-0005-0000-0000-0000A6370000}"/>
    <cellStyle name="Обычный 34 2 3 3 4" xfId="14080" xr:uid="{00000000-0005-0000-0000-0000A7370000}"/>
    <cellStyle name="Обычный 34 2 3 3 4 2" xfId="14081" xr:uid="{00000000-0005-0000-0000-0000A8370000}"/>
    <cellStyle name="Обычный 34 2 3 3 5" xfId="14082" xr:uid="{00000000-0005-0000-0000-0000A9370000}"/>
    <cellStyle name="Обычный 34 2 3 4" xfId="14083" xr:uid="{00000000-0005-0000-0000-0000AA370000}"/>
    <cellStyle name="Обычный 34 2 3 4 2" xfId="14084" xr:uid="{00000000-0005-0000-0000-0000AB370000}"/>
    <cellStyle name="Обычный 34 2 3 4 2 2" xfId="14085" xr:uid="{00000000-0005-0000-0000-0000AC370000}"/>
    <cellStyle name="Обычный 34 2 3 4 2 2 2" xfId="14086" xr:uid="{00000000-0005-0000-0000-0000AD370000}"/>
    <cellStyle name="Обычный 34 2 3 4 2 3" xfId="14087" xr:uid="{00000000-0005-0000-0000-0000AE370000}"/>
    <cellStyle name="Обычный 34 2 3 4 3" xfId="14088" xr:uid="{00000000-0005-0000-0000-0000AF370000}"/>
    <cellStyle name="Обычный 34 2 3 4 3 2" xfId="14089" xr:uid="{00000000-0005-0000-0000-0000B0370000}"/>
    <cellStyle name="Обычный 34 2 3 4 4" xfId="14090" xr:uid="{00000000-0005-0000-0000-0000B1370000}"/>
    <cellStyle name="Обычный 34 2 3 5" xfId="14091" xr:uid="{00000000-0005-0000-0000-0000B2370000}"/>
    <cellStyle name="Обычный 34 2 3 5 2" xfId="14092" xr:uid="{00000000-0005-0000-0000-0000B3370000}"/>
    <cellStyle name="Обычный 34 2 3 5 2 2" xfId="14093" xr:uid="{00000000-0005-0000-0000-0000B4370000}"/>
    <cellStyle name="Обычный 34 2 3 5 3" xfId="14094" xr:uid="{00000000-0005-0000-0000-0000B5370000}"/>
    <cellStyle name="Обычный 34 2 3 6" xfId="14095" xr:uid="{00000000-0005-0000-0000-0000B6370000}"/>
    <cellStyle name="Обычный 34 2 3 6 2" xfId="14096" xr:uid="{00000000-0005-0000-0000-0000B7370000}"/>
    <cellStyle name="Обычный 34 2 3 6 2 2" xfId="14097" xr:uid="{00000000-0005-0000-0000-0000B8370000}"/>
    <cellStyle name="Обычный 34 2 3 6 3" xfId="14098" xr:uid="{00000000-0005-0000-0000-0000B9370000}"/>
    <cellStyle name="Обычный 34 2 3 7" xfId="14099" xr:uid="{00000000-0005-0000-0000-0000BA370000}"/>
    <cellStyle name="Обычный 34 2 3 7 2" xfId="14100" xr:uid="{00000000-0005-0000-0000-0000BB370000}"/>
    <cellStyle name="Обычный 34 2 3 8" xfId="14101" xr:uid="{00000000-0005-0000-0000-0000BC370000}"/>
    <cellStyle name="Обычный 34 2 4" xfId="14102" xr:uid="{00000000-0005-0000-0000-0000BD370000}"/>
    <cellStyle name="Обычный 34 2 4 2" xfId="14103" xr:uid="{00000000-0005-0000-0000-0000BE370000}"/>
    <cellStyle name="Обычный 34 2 4 2 2" xfId="14104" xr:uid="{00000000-0005-0000-0000-0000BF370000}"/>
    <cellStyle name="Обычный 34 2 4 2 2 2" xfId="14105" xr:uid="{00000000-0005-0000-0000-0000C0370000}"/>
    <cellStyle name="Обычный 34 2 4 2 2 2 2" xfId="14106" xr:uid="{00000000-0005-0000-0000-0000C1370000}"/>
    <cellStyle name="Обычный 34 2 4 2 2 2 2 2" xfId="14107" xr:uid="{00000000-0005-0000-0000-0000C2370000}"/>
    <cellStyle name="Обычный 34 2 4 2 2 2 3" xfId="14108" xr:uid="{00000000-0005-0000-0000-0000C3370000}"/>
    <cellStyle name="Обычный 34 2 4 2 2 3" xfId="14109" xr:uid="{00000000-0005-0000-0000-0000C4370000}"/>
    <cellStyle name="Обычный 34 2 4 2 2 3 2" xfId="14110" xr:uid="{00000000-0005-0000-0000-0000C5370000}"/>
    <cellStyle name="Обычный 34 2 4 2 2 4" xfId="14111" xr:uid="{00000000-0005-0000-0000-0000C6370000}"/>
    <cellStyle name="Обычный 34 2 4 2 3" xfId="14112" xr:uid="{00000000-0005-0000-0000-0000C7370000}"/>
    <cellStyle name="Обычный 34 2 4 2 3 2" xfId="14113" xr:uid="{00000000-0005-0000-0000-0000C8370000}"/>
    <cellStyle name="Обычный 34 2 4 2 3 2 2" xfId="14114" xr:uid="{00000000-0005-0000-0000-0000C9370000}"/>
    <cellStyle name="Обычный 34 2 4 2 3 3" xfId="14115" xr:uid="{00000000-0005-0000-0000-0000CA370000}"/>
    <cellStyle name="Обычный 34 2 4 2 4" xfId="14116" xr:uid="{00000000-0005-0000-0000-0000CB370000}"/>
    <cellStyle name="Обычный 34 2 4 2 4 2" xfId="14117" xr:uid="{00000000-0005-0000-0000-0000CC370000}"/>
    <cellStyle name="Обычный 34 2 4 2 4 2 2" xfId="14118" xr:uid="{00000000-0005-0000-0000-0000CD370000}"/>
    <cellStyle name="Обычный 34 2 4 2 4 3" xfId="14119" xr:uid="{00000000-0005-0000-0000-0000CE370000}"/>
    <cellStyle name="Обычный 34 2 4 2 5" xfId="14120" xr:uid="{00000000-0005-0000-0000-0000CF370000}"/>
    <cellStyle name="Обычный 34 2 4 2 5 2" xfId="14121" xr:uid="{00000000-0005-0000-0000-0000D0370000}"/>
    <cellStyle name="Обычный 34 2 4 2 6" xfId="14122" xr:uid="{00000000-0005-0000-0000-0000D1370000}"/>
    <cellStyle name="Обычный 34 2 4 3" xfId="14123" xr:uid="{00000000-0005-0000-0000-0000D2370000}"/>
    <cellStyle name="Обычный 34 2 4 3 2" xfId="14124" xr:uid="{00000000-0005-0000-0000-0000D3370000}"/>
    <cellStyle name="Обычный 34 2 4 3 2 2" xfId="14125" xr:uid="{00000000-0005-0000-0000-0000D4370000}"/>
    <cellStyle name="Обычный 34 2 4 3 2 2 2" xfId="14126" xr:uid="{00000000-0005-0000-0000-0000D5370000}"/>
    <cellStyle name="Обычный 34 2 4 3 2 3" xfId="14127" xr:uid="{00000000-0005-0000-0000-0000D6370000}"/>
    <cellStyle name="Обычный 34 2 4 3 3" xfId="14128" xr:uid="{00000000-0005-0000-0000-0000D7370000}"/>
    <cellStyle name="Обычный 34 2 4 3 3 2" xfId="14129" xr:uid="{00000000-0005-0000-0000-0000D8370000}"/>
    <cellStyle name="Обычный 34 2 4 3 4" xfId="14130" xr:uid="{00000000-0005-0000-0000-0000D9370000}"/>
    <cellStyle name="Обычный 34 2 4 4" xfId="14131" xr:uid="{00000000-0005-0000-0000-0000DA370000}"/>
    <cellStyle name="Обычный 34 2 4 4 2" xfId="14132" xr:uid="{00000000-0005-0000-0000-0000DB370000}"/>
    <cellStyle name="Обычный 34 2 4 4 2 2" xfId="14133" xr:uid="{00000000-0005-0000-0000-0000DC370000}"/>
    <cellStyle name="Обычный 34 2 4 4 3" xfId="14134" xr:uid="{00000000-0005-0000-0000-0000DD370000}"/>
    <cellStyle name="Обычный 34 2 4 5" xfId="14135" xr:uid="{00000000-0005-0000-0000-0000DE370000}"/>
    <cellStyle name="Обычный 34 2 4 5 2" xfId="14136" xr:uid="{00000000-0005-0000-0000-0000DF370000}"/>
    <cellStyle name="Обычный 34 2 4 5 2 2" xfId="14137" xr:uid="{00000000-0005-0000-0000-0000E0370000}"/>
    <cellStyle name="Обычный 34 2 4 5 3" xfId="14138" xr:uid="{00000000-0005-0000-0000-0000E1370000}"/>
    <cellStyle name="Обычный 34 2 4 6" xfId="14139" xr:uid="{00000000-0005-0000-0000-0000E2370000}"/>
    <cellStyle name="Обычный 34 2 4 6 2" xfId="14140" xr:uid="{00000000-0005-0000-0000-0000E3370000}"/>
    <cellStyle name="Обычный 34 2 4 7" xfId="14141" xr:uid="{00000000-0005-0000-0000-0000E4370000}"/>
    <cellStyle name="Обычный 34 2 5" xfId="14142" xr:uid="{00000000-0005-0000-0000-0000E5370000}"/>
    <cellStyle name="Обычный 34 2 5 2" xfId="14143" xr:uid="{00000000-0005-0000-0000-0000E6370000}"/>
    <cellStyle name="Обычный 34 2 5 2 2" xfId="14144" xr:uid="{00000000-0005-0000-0000-0000E7370000}"/>
    <cellStyle name="Обычный 34 2 5 2 2 2" xfId="14145" xr:uid="{00000000-0005-0000-0000-0000E8370000}"/>
    <cellStyle name="Обычный 34 2 5 2 2 2 2" xfId="14146" xr:uid="{00000000-0005-0000-0000-0000E9370000}"/>
    <cellStyle name="Обычный 34 2 5 2 2 3" xfId="14147" xr:uid="{00000000-0005-0000-0000-0000EA370000}"/>
    <cellStyle name="Обычный 34 2 5 2 3" xfId="14148" xr:uid="{00000000-0005-0000-0000-0000EB370000}"/>
    <cellStyle name="Обычный 34 2 5 2 3 2" xfId="14149" xr:uid="{00000000-0005-0000-0000-0000EC370000}"/>
    <cellStyle name="Обычный 34 2 5 2 3 2 2" xfId="14150" xr:uid="{00000000-0005-0000-0000-0000ED370000}"/>
    <cellStyle name="Обычный 34 2 5 2 3 3" xfId="14151" xr:uid="{00000000-0005-0000-0000-0000EE370000}"/>
    <cellStyle name="Обычный 34 2 5 2 4" xfId="14152" xr:uid="{00000000-0005-0000-0000-0000EF370000}"/>
    <cellStyle name="Обычный 34 2 5 2 4 2" xfId="14153" xr:uid="{00000000-0005-0000-0000-0000F0370000}"/>
    <cellStyle name="Обычный 34 2 5 2 5" xfId="14154" xr:uid="{00000000-0005-0000-0000-0000F1370000}"/>
    <cellStyle name="Обычный 34 2 5 3" xfId="14155" xr:uid="{00000000-0005-0000-0000-0000F2370000}"/>
    <cellStyle name="Обычный 34 2 5 3 2" xfId="14156" xr:uid="{00000000-0005-0000-0000-0000F3370000}"/>
    <cellStyle name="Обычный 34 2 5 3 2 2" xfId="14157" xr:uid="{00000000-0005-0000-0000-0000F4370000}"/>
    <cellStyle name="Обычный 34 2 5 3 2 2 2" xfId="14158" xr:uid="{00000000-0005-0000-0000-0000F5370000}"/>
    <cellStyle name="Обычный 34 2 5 3 2 3" xfId="14159" xr:uid="{00000000-0005-0000-0000-0000F6370000}"/>
    <cellStyle name="Обычный 34 2 5 3 3" xfId="14160" xr:uid="{00000000-0005-0000-0000-0000F7370000}"/>
    <cellStyle name="Обычный 34 2 5 3 3 2" xfId="14161" xr:uid="{00000000-0005-0000-0000-0000F8370000}"/>
    <cellStyle name="Обычный 34 2 5 3 4" xfId="14162" xr:uid="{00000000-0005-0000-0000-0000F9370000}"/>
    <cellStyle name="Обычный 34 2 5 4" xfId="14163" xr:uid="{00000000-0005-0000-0000-0000FA370000}"/>
    <cellStyle name="Обычный 34 2 5 4 2" xfId="14164" xr:uid="{00000000-0005-0000-0000-0000FB370000}"/>
    <cellStyle name="Обычный 34 2 5 4 2 2" xfId="14165" xr:uid="{00000000-0005-0000-0000-0000FC370000}"/>
    <cellStyle name="Обычный 34 2 5 4 3" xfId="14166" xr:uid="{00000000-0005-0000-0000-0000FD370000}"/>
    <cellStyle name="Обычный 34 2 5 5" xfId="14167" xr:uid="{00000000-0005-0000-0000-0000FE370000}"/>
    <cellStyle name="Обычный 34 2 5 5 2" xfId="14168" xr:uid="{00000000-0005-0000-0000-0000FF370000}"/>
    <cellStyle name="Обычный 34 2 5 5 2 2" xfId="14169" xr:uid="{00000000-0005-0000-0000-000000380000}"/>
    <cellStyle name="Обычный 34 2 5 5 3" xfId="14170" xr:uid="{00000000-0005-0000-0000-000001380000}"/>
    <cellStyle name="Обычный 34 2 5 6" xfId="14171" xr:uid="{00000000-0005-0000-0000-000002380000}"/>
    <cellStyle name="Обычный 34 2 5 6 2" xfId="14172" xr:uid="{00000000-0005-0000-0000-000003380000}"/>
    <cellStyle name="Обычный 34 2 5 7" xfId="14173" xr:uid="{00000000-0005-0000-0000-000004380000}"/>
    <cellStyle name="Обычный 34 2 6" xfId="14174" xr:uid="{00000000-0005-0000-0000-000005380000}"/>
    <cellStyle name="Обычный 34 2 6 2" xfId="14175" xr:uid="{00000000-0005-0000-0000-000006380000}"/>
    <cellStyle name="Обычный 34 2 6 2 2" xfId="14176" xr:uid="{00000000-0005-0000-0000-000007380000}"/>
    <cellStyle name="Обычный 34 2 6 2 2 2" xfId="14177" xr:uid="{00000000-0005-0000-0000-000008380000}"/>
    <cellStyle name="Обычный 34 2 6 2 3" xfId="14178" xr:uid="{00000000-0005-0000-0000-000009380000}"/>
    <cellStyle name="Обычный 34 2 6 3" xfId="14179" xr:uid="{00000000-0005-0000-0000-00000A380000}"/>
    <cellStyle name="Обычный 34 2 6 3 2" xfId="14180" xr:uid="{00000000-0005-0000-0000-00000B380000}"/>
    <cellStyle name="Обычный 34 2 6 3 2 2" xfId="14181" xr:uid="{00000000-0005-0000-0000-00000C380000}"/>
    <cellStyle name="Обычный 34 2 6 3 3" xfId="14182" xr:uid="{00000000-0005-0000-0000-00000D380000}"/>
    <cellStyle name="Обычный 34 2 6 4" xfId="14183" xr:uid="{00000000-0005-0000-0000-00000E380000}"/>
    <cellStyle name="Обычный 34 2 6 4 2" xfId="14184" xr:uid="{00000000-0005-0000-0000-00000F380000}"/>
    <cellStyle name="Обычный 34 2 6 5" xfId="14185" xr:uid="{00000000-0005-0000-0000-000010380000}"/>
    <cellStyle name="Обычный 34 2 7" xfId="14186" xr:uid="{00000000-0005-0000-0000-000011380000}"/>
    <cellStyle name="Обычный 34 2 7 2" xfId="14187" xr:uid="{00000000-0005-0000-0000-000012380000}"/>
    <cellStyle name="Обычный 34 2 7 2 2" xfId="14188" xr:uid="{00000000-0005-0000-0000-000013380000}"/>
    <cellStyle name="Обычный 34 2 7 2 2 2" xfId="14189" xr:uid="{00000000-0005-0000-0000-000014380000}"/>
    <cellStyle name="Обычный 34 2 7 2 3" xfId="14190" xr:uid="{00000000-0005-0000-0000-000015380000}"/>
    <cellStyle name="Обычный 34 2 7 3" xfId="14191" xr:uid="{00000000-0005-0000-0000-000016380000}"/>
    <cellStyle name="Обычный 34 2 7 3 2" xfId="14192" xr:uid="{00000000-0005-0000-0000-000017380000}"/>
    <cellStyle name="Обычный 34 2 7 4" xfId="14193" xr:uid="{00000000-0005-0000-0000-000018380000}"/>
    <cellStyle name="Обычный 34 2 8" xfId="14194" xr:uid="{00000000-0005-0000-0000-000019380000}"/>
    <cellStyle name="Обычный 34 2 8 2" xfId="14195" xr:uid="{00000000-0005-0000-0000-00001A380000}"/>
    <cellStyle name="Обычный 34 2 8 2 2" xfId="14196" xr:uid="{00000000-0005-0000-0000-00001B380000}"/>
    <cellStyle name="Обычный 34 2 8 3" xfId="14197" xr:uid="{00000000-0005-0000-0000-00001C380000}"/>
    <cellStyle name="Обычный 34 2 9" xfId="14198" xr:uid="{00000000-0005-0000-0000-00001D380000}"/>
    <cellStyle name="Обычный 34 2 9 2" xfId="14199" xr:uid="{00000000-0005-0000-0000-00001E380000}"/>
    <cellStyle name="Обычный 34 2 9 2 2" xfId="14200" xr:uid="{00000000-0005-0000-0000-00001F380000}"/>
    <cellStyle name="Обычный 34 2 9 3" xfId="14201" xr:uid="{00000000-0005-0000-0000-000020380000}"/>
    <cellStyle name="Обычный 34 3" xfId="14202" xr:uid="{00000000-0005-0000-0000-000021380000}"/>
    <cellStyle name="Обычный 34 3 2" xfId="14203" xr:uid="{00000000-0005-0000-0000-000022380000}"/>
    <cellStyle name="Обычный 34 3 2 2" xfId="14204" xr:uid="{00000000-0005-0000-0000-000023380000}"/>
    <cellStyle name="Обычный 34 3 2 2 2" xfId="14205" xr:uid="{00000000-0005-0000-0000-000024380000}"/>
    <cellStyle name="Обычный 34 3 2 2 2 2" xfId="14206" xr:uid="{00000000-0005-0000-0000-000025380000}"/>
    <cellStyle name="Обычный 34 3 2 2 2 2 2" xfId="14207" xr:uid="{00000000-0005-0000-0000-000026380000}"/>
    <cellStyle name="Обычный 34 3 2 2 2 3" xfId="14208" xr:uid="{00000000-0005-0000-0000-000027380000}"/>
    <cellStyle name="Обычный 34 3 2 2 3" xfId="14209" xr:uid="{00000000-0005-0000-0000-000028380000}"/>
    <cellStyle name="Обычный 34 3 2 2 3 2" xfId="14210" xr:uid="{00000000-0005-0000-0000-000029380000}"/>
    <cellStyle name="Обычный 34 3 2 2 3 2 2" xfId="14211" xr:uid="{00000000-0005-0000-0000-00002A380000}"/>
    <cellStyle name="Обычный 34 3 2 2 3 3" xfId="14212" xr:uid="{00000000-0005-0000-0000-00002B380000}"/>
    <cellStyle name="Обычный 34 3 2 2 4" xfId="14213" xr:uid="{00000000-0005-0000-0000-00002C380000}"/>
    <cellStyle name="Обычный 34 3 2 2 4 2" xfId="14214" xr:uid="{00000000-0005-0000-0000-00002D380000}"/>
    <cellStyle name="Обычный 34 3 2 2 5" xfId="14215" xr:uid="{00000000-0005-0000-0000-00002E380000}"/>
    <cellStyle name="Обычный 34 3 2 3" xfId="14216" xr:uid="{00000000-0005-0000-0000-00002F380000}"/>
    <cellStyle name="Обычный 34 3 2 3 2" xfId="14217" xr:uid="{00000000-0005-0000-0000-000030380000}"/>
    <cellStyle name="Обычный 34 3 2 3 2 2" xfId="14218" xr:uid="{00000000-0005-0000-0000-000031380000}"/>
    <cellStyle name="Обычный 34 3 2 3 2 2 2" xfId="14219" xr:uid="{00000000-0005-0000-0000-000032380000}"/>
    <cellStyle name="Обычный 34 3 2 3 2 3" xfId="14220" xr:uid="{00000000-0005-0000-0000-000033380000}"/>
    <cellStyle name="Обычный 34 3 2 3 3" xfId="14221" xr:uid="{00000000-0005-0000-0000-000034380000}"/>
    <cellStyle name="Обычный 34 3 2 3 3 2" xfId="14222" xr:uid="{00000000-0005-0000-0000-000035380000}"/>
    <cellStyle name="Обычный 34 3 2 3 4" xfId="14223" xr:uid="{00000000-0005-0000-0000-000036380000}"/>
    <cellStyle name="Обычный 34 3 2 4" xfId="14224" xr:uid="{00000000-0005-0000-0000-000037380000}"/>
    <cellStyle name="Обычный 34 3 2 4 2" xfId="14225" xr:uid="{00000000-0005-0000-0000-000038380000}"/>
    <cellStyle name="Обычный 34 3 2 4 2 2" xfId="14226" xr:uid="{00000000-0005-0000-0000-000039380000}"/>
    <cellStyle name="Обычный 34 3 2 4 3" xfId="14227" xr:uid="{00000000-0005-0000-0000-00003A380000}"/>
    <cellStyle name="Обычный 34 3 2 5" xfId="14228" xr:uid="{00000000-0005-0000-0000-00003B380000}"/>
    <cellStyle name="Обычный 34 3 2 5 2" xfId="14229" xr:uid="{00000000-0005-0000-0000-00003C380000}"/>
    <cellStyle name="Обычный 34 3 2 5 2 2" xfId="14230" xr:uid="{00000000-0005-0000-0000-00003D380000}"/>
    <cellStyle name="Обычный 34 3 2 5 3" xfId="14231" xr:uid="{00000000-0005-0000-0000-00003E380000}"/>
    <cellStyle name="Обычный 34 3 2 6" xfId="14232" xr:uid="{00000000-0005-0000-0000-00003F380000}"/>
    <cellStyle name="Обычный 34 3 2 6 2" xfId="14233" xr:uid="{00000000-0005-0000-0000-000040380000}"/>
    <cellStyle name="Обычный 34 3 2 7" xfId="14234" xr:uid="{00000000-0005-0000-0000-000041380000}"/>
    <cellStyle name="Обычный 34 3 3" xfId="14235" xr:uid="{00000000-0005-0000-0000-000042380000}"/>
    <cellStyle name="Обычный 34 3 3 2" xfId="14236" xr:uid="{00000000-0005-0000-0000-000043380000}"/>
    <cellStyle name="Обычный 34 3 3 2 2" xfId="14237" xr:uid="{00000000-0005-0000-0000-000044380000}"/>
    <cellStyle name="Обычный 34 3 3 2 2 2" xfId="14238" xr:uid="{00000000-0005-0000-0000-000045380000}"/>
    <cellStyle name="Обычный 34 3 3 2 3" xfId="14239" xr:uid="{00000000-0005-0000-0000-000046380000}"/>
    <cellStyle name="Обычный 34 3 3 3" xfId="14240" xr:uid="{00000000-0005-0000-0000-000047380000}"/>
    <cellStyle name="Обычный 34 3 3 3 2" xfId="14241" xr:uid="{00000000-0005-0000-0000-000048380000}"/>
    <cellStyle name="Обычный 34 3 3 3 2 2" xfId="14242" xr:uid="{00000000-0005-0000-0000-000049380000}"/>
    <cellStyle name="Обычный 34 3 3 3 3" xfId="14243" xr:uid="{00000000-0005-0000-0000-00004A380000}"/>
    <cellStyle name="Обычный 34 3 3 4" xfId="14244" xr:uid="{00000000-0005-0000-0000-00004B380000}"/>
    <cellStyle name="Обычный 34 3 3 4 2" xfId="14245" xr:uid="{00000000-0005-0000-0000-00004C380000}"/>
    <cellStyle name="Обычный 34 3 3 5" xfId="14246" xr:uid="{00000000-0005-0000-0000-00004D380000}"/>
    <cellStyle name="Обычный 34 3 4" xfId="14247" xr:uid="{00000000-0005-0000-0000-00004E380000}"/>
    <cellStyle name="Обычный 34 3 4 2" xfId="14248" xr:uid="{00000000-0005-0000-0000-00004F380000}"/>
    <cellStyle name="Обычный 34 3 4 2 2" xfId="14249" xr:uid="{00000000-0005-0000-0000-000050380000}"/>
    <cellStyle name="Обычный 34 3 4 2 2 2" xfId="14250" xr:uid="{00000000-0005-0000-0000-000051380000}"/>
    <cellStyle name="Обычный 34 3 4 2 3" xfId="14251" xr:uid="{00000000-0005-0000-0000-000052380000}"/>
    <cellStyle name="Обычный 34 3 4 3" xfId="14252" xr:uid="{00000000-0005-0000-0000-000053380000}"/>
    <cellStyle name="Обычный 34 3 4 3 2" xfId="14253" xr:uid="{00000000-0005-0000-0000-000054380000}"/>
    <cellStyle name="Обычный 34 3 4 4" xfId="14254" xr:uid="{00000000-0005-0000-0000-000055380000}"/>
    <cellStyle name="Обычный 34 3 5" xfId="14255" xr:uid="{00000000-0005-0000-0000-000056380000}"/>
    <cellStyle name="Обычный 34 3 5 2" xfId="14256" xr:uid="{00000000-0005-0000-0000-000057380000}"/>
    <cellStyle name="Обычный 34 3 5 2 2" xfId="14257" xr:uid="{00000000-0005-0000-0000-000058380000}"/>
    <cellStyle name="Обычный 34 3 5 3" xfId="14258" xr:uid="{00000000-0005-0000-0000-000059380000}"/>
    <cellStyle name="Обычный 34 3 6" xfId="14259" xr:uid="{00000000-0005-0000-0000-00005A380000}"/>
    <cellStyle name="Обычный 34 3 6 2" xfId="14260" xr:uid="{00000000-0005-0000-0000-00005B380000}"/>
    <cellStyle name="Обычный 34 3 6 2 2" xfId="14261" xr:uid="{00000000-0005-0000-0000-00005C380000}"/>
    <cellStyle name="Обычный 34 3 6 3" xfId="14262" xr:uid="{00000000-0005-0000-0000-00005D380000}"/>
    <cellStyle name="Обычный 34 3 7" xfId="14263" xr:uid="{00000000-0005-0000-0000-00005E380000}"/>
    <cellStyle name="Обычный 34 3 7 2" xfId="14264" xr:uid="{00000000-0005-0000-0000-00005F380000}"/>
    <cellStyle name="Обычный 34 3 8" xfId="14265" xr:uid="{00000000-0005-0000-0000-000060380000}"/>
    <cellStyle name="Обычный 34 4" xfId="14266" xr:uid="{00000000-0005-0000-0000-000061380000}"/>
    <cellStyle name="Обычный 34 4 2" xfId="14267" xr:uid="{00000000-0005-0000-0000-000062380000}"/>
    <cellStyle name="Обычный 34 4 2 2" xfId="14268" xr:uid="{00000000-0005-0000-0000-000063380000}"/>
    <cellStyle name="Обычный 34 4 2 2 2" xfId="14269" xr:uid="{00000000-0005-0000-0000-000064380000}"/>
    <cellStyle name="Обычный 34 4 2 2 2 2" xfId="14270" xr:uid="{00000000-0005-0000-0000-000065380000}"/>
    <cellStyle name="Обычный 34 4 2 2 2 2 2" xfId="14271" xr:uid="{00000000-0005-0000-0000-000066380000}"/>
    <cellStyle name="Обычный 34 4 2 2 2 3" xfId="14272" xr:uid="{00000000-0005-0000-0000-000067380000}"/>
    <cellStyle name="Обычный 34 4 2 2 3" xfId="14273" xr:uid="{00000000-0005-0000-0000-000068380000}"/>
    <cellStyle name="Обычный 34 4 2 2 3 2" xfId="14274" xr:uid="{00000000-0005-0000-0000-000069380000}"/>
    <cellStyle name="Обычный 34 4 2 2 3 2 2" xfId="14275" xr:uid="{00000000-0005-0000-0000-00006A380000}"/>
    <cellStyle name="Обычный 34 4 2 2 3 3" xfId="14276" xr:uid="{00000000-0005-0000-0000-00006B380000}"/>
    <cellStyle name="Обычный 34 4 2 2 4" xfId="14277" xr:uid="{00000000-0005-0000-0000-00006C380000}"/>
    <cellStyle name="Обычный 34 4 2 2 4 2" xfId="14278" xr:uid="{00000000-0005-0000-0000-00006D380000}"/>
    <cellStyle name="Обычный 34 4 2 2 5" xfId="14279" xr:uid="{00000000-0005-0000-0000-00006E380000}"/>
    <cellStyle name="Обычный 34 4 2 3" xfId="14280" xr:uid="{00000000-0005-0000-0000-00006F380000}"/>
    <cellStyle name="Обычный 34 4 2 3 2" xfId="14281" xr:uid="{00000000-0005-0000-0000-000070380000}"/>
    <cellStyle name="Обычный 34 4 2 3 2 2" xfId="14282" xr:uid="{00000000-0005-0000-0000-000071380000}"/>
    <cellStyle name="Обычный 34 4 2 3 2 2 2" xfId="14283" xr:uid="{00000000-0005-0000-0000-000072380000}"/>
    <cellStyle name="Обычный 34 4 2 3 2 3" xfId="14284" xr:uid="{00000000-0005-0000-0000-000073380000}"/>
    <cellStyle name="Обычный 34 4 2 3 3" xfId="14285" xr:uid="{00000000-0005-0000-0000-000074380000}"/>
    <cellStyle name="Обычный 34 4 2 3 3 2" xfId="14286" xr:uid="{00000000-0005-0000-0000-000075380000}"/>
    <cellStyle name="Обычный 34 4 2 3 4" xfId="14287" xr:uid="{00000000-0005-0000-0000-000076380000}"/>
    <cellStyle name="Обычный 34 4 2 4" xfId="14288" xr:uid="{00000000-0005-0000-0000-000077380000}"/>
    <cellStyle name="Обычный 34 4 2 4 2" xfId="14289" xr:uid="{00000000-0005-0000-0000-000078380000}"/>
    <cellStyle name="Обычный 34 4 2 4 2 2" xfId="14290" xr:uid="{00000000-0005-0000-0000-000079380000}"/>
    <cellStyle name="Обычный 34 4 2 4 3" xfId="14291" xr:uid="{00000000-0005-0000-0000-00007A380000}"/>
    <cellStyle name="Обычный 34 4 2 5" xfId="14292" xr:uid="{00000000-0005-0000-0000-00007B380000}"/>
    <cellStyle name="Обычный 34 4 2 5 2" xfId="14293" xr:uid="{00000000-0005-0000-0000-00007C380000}"/>
    <cellStyle name="Обычный 34 4 2 5 2 2" xfId="14294" xr:uid="{00000000-0005-0000-0000-00007D380000}"/>
    <cellStyle name="Обычный 34 4 2 5 3" xfId="14295" xr:uid="{00000000-0005-0000-0000-00007E380000}"/>
    <cellStyle name="Обычный 34 4 2 6" xfId="14296" xr:uid="{00000000-0005-0000-0000-00007F380000}"/>
    <cellStyle name="Обычный 34 4 2 6 2" xfId="14297" xr:uid="{00000000-0005-0000-0000-000080380000}"/>
    <cellStyle name="Обычный 34 4 2 7" xfId="14298" xr:uid="{00000000-0005-0000-0000-000081380000}"/>
    <cellStyle name="Обычный 34 4 3" xfId="14299" xr:uid="{00000000-0005-0000-0000-000082380000}"/>
    <cellStyle name="Обычный 34 4 3 2" xfId="14300" xr:uid="{00000000-0005-0000-0000-000083380000}"/>
    <cellStyle name="Обычный 34 4 3 2 2" xfId="14301" xr:uid="{00000000-0005-0000-0000-000084380000}"/>
    <cellStyle name="Обычный 34 4 3 2 2 2" xfId="14302" xr:uid="{00000000-0005-0000-0000-000085380000}"/>
    <cellStyle name="Обычный 34 4 3 2 3" xfId="14303" xr:uid="{00000000-0005-0000-0000-000086380000}"/>
    <cellStyle name="Обычный 34 4 3 3" xfId="14304" xr:uid="{00000000-0005-0000-0000-000087380000}"/>
    <cellStyle name="Обычный 34 4 3 3 2" xfId="14305" xr:uid="{00000000-0005-0000-0000-000088380000}"/>
    <cellStyle name="Обычный 34 4 3 3 2 2" xfId="14306" xr:uid="{00000000-0005-0000-0000-000089380000}"/>
    <cellStyle name="Обычный 34 4 3 3 3" xfId="14307" xr:uid="{00000000-0005-0000-0000-00008A380000}"/>
    <cellStyle name="Обычный 34 4 3 4" xfId="14308" xr:uid="{00000000-0005-0000-0000-00008B380000}"/>
    <cellStyle name="Обычный 34 4 3 4 2" xfId="14309" xr:uid="{00000000-0005-0000-0000-00008C380000}"/>
    <cellStyle name="Обычный 34 4 3 5" xfId="14310" xr:uid="{00000000-0005-0000-0000-00008D380000}"/>
    <cellStyle name="Обычный 34 4 4" xfId="14311" xr:uid="{00000000-0005-0000-0000-00008E380000}"/>
    <cellStyle name="Обычный 34 4 4 2" xfId="14312" xr:uid="{00000000-0005-0000-0000-00008F380000}"/>
    <cellStyle name="Обычный 34 4 4 2 2" xfId="14313" xr:uid="{00000000-0005-0000-0000-000090380000}"/>
    <cellStyle name="Обычный 34 4 4 2 2 2" xfId="14314" xr:uid="{00000000-0005-0000-0000-000091380000}"/>
    <cellStyle name="Обычный 34 4 4 2 3" xfId="14315" xr:uid="{00000000-0005-0000-0000-000092380000}"/>
    <cellStyle name="Обычный 34 4 4 3" xfId="14316" xr:uid="{00000000-0005-0000-0000-000093380000}"/>
    <cellStyle name="Обычный 34 4 4 3 2" xfId="14317" xr:uid="{00000000-0005-0000-0000-000094380000}"/>
    <cellStyle name="Обычный 34 4 4 4" xfId="14318" xr:uid="{00000000-0005-0000-0000-000095380000}"/>
    <cellStyle name="Обычный 34 4 5" xfId="14319" xr:uid="{00000000-0005-0000-0000-000096380000}"/>
    <cellStyle name="Обычный 34 4 5 2" xfId="14320" xr:uid="{00000000-0005-0000-0000-000097380000}"/>
    <cellStyle name="Обычный 34 4 5 2 2" xfId="14321" xr:uid="{00000000-0005-0000-0000-000098380000}"/>
    <cellStyle name="Обычный 34 4 5 3" xfId="14322" xr:uid="{00000000-0005-0000-0000-000099380000}"/>
    <cellStyle name="Обычный 34 4 6" xfId="14323" xr:uid="{00000000-0005-0000-0000-00009A380000}"/>
    <cellStyle name="Обычный 34 4 6 2" xfId="14324" xr:uid="{00000000-0005-0000-0000-00009B380000}"/>
    <cellStyle name="Обычный 34 4 6 2 2" xfId="14325" xr:uid="{00000000-0005-0000-0000-00009C380000}"/>
    <cellStyle name="Обычный 34 4 6 3" xfId="14326" xr:uid="{00000000-0005-0000-0000-00009D380000}"/>
    <cellStyle name="Обычный 34 4 7" xfId="14327" xr:uid="{00000000-0005-0000-0000-00009E380000}"/>
    <cellStyle name="Обычный 34 4 7 2" xfId="14328" xr:uid="{00000000-0005-0000-0000-00009F380000}"/>
    <cellStyle name="Обычный 34 4 8" xfId="14329" xr:uid="{00000000-0005-0000-0000-0000A0380000}"/>
    <cellStyle name="Обычный 34 5" xfId="14330" xr:uid="{00000000-0005-0000-0000-0000A1380000}"/>
    <cellStyle name="Обычный 34 5 2" xfId="14331" xr:uid="{00000000-0005-0000-0000-0000A2380000}"/>
    <cellStyle name="Обычный 34 5 2 2" xfId="14332" xr:uid="{00000000-0005-0000-0000-0000A3380000}"/>
    <cellStyle name="Обычный 34 5 2 3" xfId="14333" xr:uid="{00000000-0005-0000-0000-0000A4380000}"/>
    <cellStyle name="Обычный 34 5 2 3 2" xfId="14334" xr:uid="{00000000-0005-0000-0000-0000A5380000}"/>
    <cellStyle name="Обычный 34 5 2 3 2 2" xfId="14335" xr:uid="{00000000-0005-0000-0000-0000A6380000}"/>
    <cellStyle name="Обычный 34 5 2 3 3" xfId="14336" xr:uid="{00000000-0005-0000-0000-0000A7380000}"/>
    <cellStyle name="Обычный 34 5 2 4" xfId="14337" xr:uid="{00000000-0005-0000-0000-0000A8380000}"/>
    <cellStyle name="Обычный 34 5 2 4 2" xfId="14338" xr:uid="{00000000-0005-0000-0000-0000A9380000}"/>
    <cellStyle name="Обычный 34 5 2 5" xfId="14339" xr:uid="{00000000-0005-0000-0000-0000AA380000}"/>
    <cellStyle name="Обычный 34 5 3" xfId="14340" xr:uid="{00000000-0005-0000-0000-0000AB380000}"/>
    <cellStyle name="Обычный 34 5 3 2" xfId="14341" xr:uid="{00000000-0005-0000-0000-0000AC380000}"/>
    <cellStyle name="Обычный 34 5 3 2 2" xfId="14342" xr:uid="{00000000-0005-0000-0000-0000AD380000}"/>
    <cellStyle name="Обычный 34 5 3 2 2 2" xfId="14343" xr:uid="{00000000-0005-0000-0000-0000AE380000}"/>
    <cellStyle name="Обычный 34 5 3 2 3" xfId="14344" xr:uid="{00000000-0005-0000-0000-0000AF380000}"/>
    <cellStyle name="Обычный 34 5 3 3" xfId="14345" xr:uid="{00000000-0005-0000-0000-0000B0380000}"/>
    <cellStyle name="Обычный 34 5 3 3 2" xfId="14346" xr:uid="{00000000-0005-0000-0000-0000B1380000}"/>
    <cellStyle name="Обычный 34 5 3 4" xfId="14347" xr:uid="{00000000-0005-0000-0000-0000B2380000}"/>
    <cellStyle name="Обычный 34 5 4" xfId="14348" xr:uid="{00000000-0005-0000-0000-0000B3380000}"/>
    <cellStyle name="Обычный 34 5 4 2" xfId="14349" xr:uid="{00000000-0005-0000-0000-0000B4380000}"/>
    <cellStyle name="Обычный 34 5 4 2 2" xfId="14350" xr:uid="{00000000-0005-0000-0000-0000B5380000}"/>
    <cellStyle name="Обычный 34 5 4 3" xfId="14351" xr:uid="{00000000-0005-0000-0000-0000B6380000}"/>
    <cellStyle name="Обычный 34 5 5" xfId="14352" xr:uid="{00000000-0005-0000-0000-0000B7380000}"/>
    <cellStyle name="Обычный 34 5 5 2" xfId="14353" xr:uid="{00000000-0005-0000-0000-0000B8380000}"/>
    <cellStyle name="Обычный 34 5 5 2 2" xfId="14354" xr:uid="{00000000-0005-0000-0000-0000B9380000}"/>
    <cellStyle name="Обычный 34 5 5 3" xfId="14355" xr:uid="{00000000-0005-0000-0000-0000BA380000}"/>
    <cellStyle name="Обычный 34 5 6" xfId="14356" xr:uid="{00000000-0005-0000-0000-0000BB380000}"/>
    <cellStyle name="Обычный 34 5 6 2" xfId="14357" xr:uid="{00000000-0005-0000-0000-0000BC380000}"/>
    <cellStyle name="Обычный 34 5 7" xfId="14358" xr:uid="{00000000-0005-0000-0000-0000BD380000}"/>
    <cellStyle name="Обычный 34 6" xfId="14359" xr:uid="{00000000-0005-0000-0000-0000BE380000}"/>
    <cellStyle name="Обычный 34 6 2" xfId="14360" xr:uid="{00000000-0005-0000-0000-0000BF380000}"/>
    <cellStyle name="Обычный 34 6 2 2" xfId="14361" xr:uid="{00000000-0005-0000-0000-0000C0380000}"/>
    <cellStyle name="Обычный 34 6 2 2 2" xfId="14362" xr:uid="{00000000-0005-0000-0000-0000C1380000}"/>
    <cellStyle name="Обычный 34 6 2 2 2 2" xfId="14363" xr:uid="{00000000-0005-0000-0000-0000C2380000}"/>
    <cellStyle name="Обычный 34 6 2 2 3" xfId="14364" xr:uid="{00000000-0005-0000-0000-0000C3380000}"/>
    <cellStyle name="Обычный 34 6 2 3" xfId="14365" xr:uid="{00000000-0005-0000-0000-0000C4380000}"/>
    <cellStyle name="Обычный 34 6 2 3 2" xfId="14366" xr:uid="{00000000-0005-0000-0000-0000C5380000}"/>
    <cellStyle name="Обычный 34 6 2 3 2 2" xfId="14367" xr:uid="{00000000-0005-0000-0000-0000C6380000}"/>
    <cellStyle name="Обычный 34 6 2 3 3" xfId="14368" xr:uid="{00000000-0005-0000-0000-0000C7380000}"/>
    <cellStyle name="Обычный 34 6 2 4" xfId="14369" xr:uid="{00000000-0005-0000-0000-0000C8380000}"/>
    <cellStyle name="Обычный 34 6 2 4 2" xfId="14370" xr:uid="{00000000-0005-0000-0000-0000C9380000}"/>
    <cellStyle name="Обычный 34 6 2 5" xfId="14371" xr:uid="{00000000-0005-0000-0000-0000CA380000}"/>
    <cellStyle name="Обычный 34 6 3" xfId="14372" xr:uid="{00000000-0005-0000-0000-0000CB380000}"/>
    <cellStyle name="Обычный 34 6 3 2" xfId="14373" xr:uid="{00000000-0005-0000-0000-0000CC380000}"/>
    <cellStyle name="Обычный 34 6 3 2 2" xfId="14374" xr:uid="{00000000-0005-0000-0000-0000CD380000}"/>
    <cellStyle name="Обычный 34 6 3 2 2 2" xfId="14375" xr:uid="{00000000-0005-0000-0000-0000CE380000}"/>
    <cellStyle name="Обычный 34 6 3 2 3" xfId="14376" xr:uid="{00000000-0005-0000-0000-0000CF380000}"/>
    <cellStyle name="Обычный 34 6 3 3" xfId="14377" xr:uid="{00000000-0005-0000-0000-0000D0380000}"/>
    <cellStyle name="Обычный 34 6 3 3 2" xfId="14378" xr:uid="{00000000-0005-0000-0000-0000D1380000}"/>
    <cellStyle name="Обычный 34 6 3 4" xfId="14379" xr:uid="{00000000-0005-0000-0000-0000D2380000}"/>
    <cellStyle name="Обычный 34 6 4" xfId="14380" xr:uid="{00000000-0005-0000-0000-0000D3380000}"/>
    <cellStyle name="Обычный 34 6 4 2" xfId="14381" xr:uid="{00000000-0005-0000-0000-0000D4380000}"/>
    <cellStyle name="Обычный 34 6 4 2 2" xfId="14382" xr:uid="{00000000-0005-0000-0000-0000D5380000}"/>
    <cellStyle name="Обычный 34 6 4 3" xfId="14383" xr:uid="{00000000-0005-0000-0000-0000D6380000}"/>
    <cellStyle name="Обычный 34 6 5" xfId="14384" xr:uid="{00000000-0005-0000-0000-0000D7380000}"/>
    <cellStyle name="Обычный 34 6 5 2" xfId="14385" xr:uid="{00000000-0005-0000-0000-0000D8380000}"/>
    <cellStyle name="Обычный 34 6 5 2 2" xfId="14386" xr:uid="{00000000-0005-0000-0000-0000D9380000}"/>
    <cellStyle name="Обычный 34 6 5 3" xfId="14387" xr:uid="{00000000-0005-0000-0000-0000DA380000}"/>
    <cellStyle name="Обычный 34 6 6" xfId="14388" xr:uid="{00000000-0005-0000-0000-0000DB380000}"/>
    <cellStyle name="Обычный 34 6 6 2" xfId="14389" xr:uid="{00000000-0005-0000-0000-0000DC380000}"/>
    <cellStyle name="Обычный 34 6 7" xfId="14390" xr:uid="{00000000-0005-0000-0000-0000DD380000}"/>
    <cellStyle name="Обычный 34 7" xfId="14391" xr:uid="{00000000-0005-0000-0000-0000DE380000}"/>
    <cellStyle name="Обычный 34 7 2" xfId="14392" xr:uid="{00000000-0005-0000-0000-0000DF380000}"/>
    <cellStyle name="Обычный 34 7 2 2" xfId="14393" xr:uid="{00000000-0005-0000-0000-0000E0380000}"/>
    <cellStyle name="Обычный 34 7 2 2 2" xfId="14394" xr:uid="{00000000-0005-0000-0000-0000E1380000}"/>
    <cellStyle name="Обычный 34 7 2 2 2 2" xfId="14395" xr:uid="{00000000-0005-0000-0000-0000E2380000}"/>
    <cellStyle name="Обычный 34 7 2 2 3" xfId="14396" xr:uid="{00000000-0005-0000-0000-0000E3380000}"/>
    <cellStyle name="Обычный 34 7 2 3" xfId="14397" xr:uid="{00000000-0005-0000-0000-0000E4380000}"/>
    <cellStyle name="Обычный 34 7 2 3 2" xfId="14398" xr:uid="{00000000-0005-0000-0000-0000E5380000}"/>
    <cellStyle name="Обычный 34 7 2 4" xfId="14399" xr:uid="{00000000-0005-0000-0000-0000E6380000}"/>
    <cellStyle name="Обычный 34 7 3" xfId="14400" xr:uid="{00000000-0005-0000-0000-0000E7380000}"/>
    <cellStyle name="Обычный 34 7 3 2" xfId="14401" xr:uid="{00000000-0005-0000-0000-0000E8380000}"/>
    <cellStyle name="Обычный 34 7 3 2 2" xfId="14402" xr:uid="{00000000-0005-0000-0000-0000E9380000}"/>
    <cellStyle name="Обычный 34 7 3 3" xfId="14403" xr:uid="{00000000-0005-0000-0000-0000EA380000}"/>
    <cellStyle name="Обычный 34 7 4" xfId="14404" xr:uid="{00000000-0005-0000-0000-0000EB380000}"/>
    <cellStyle name="Обычный 34 7 4 2" xfId="14405" xr:uid="{00000000-0005-0000-0000-0000EC380000}"/>
    <cellStyle name="Обычный 34 7 4 2 2" xfId="14406" xr:uid="{00000000-0005-0000-0000-0000ED380000}"/>
    <cellStyle name="Обычный 34 7 4 3" xfId="14407" xr:uid="{00000000-0005-0000-0000-0000EE380000}"/>
    <cellStyle name="Обычный 34 7 5" xfId="14408" xr:uid="{00000000-0005-0000-0000-0000EF380000}"/>
    <cellStyle name="Обычный 34 7 5 2" xfId="14409" xr:uid="{00000000-0005-0000-0000-0000F0380000}"/>
    <cellStyle name="Обычный 34 7 6" xfId="14410" xr:uid="{00000000-0005-0000-0000-0000F1380000}"/>
    <cellStyle name="Обычный 34 8" xfId="14411" xr:uid="{00000000-0005-0000-0000-0000F2380000}"/>
    <cellStyle name="Обычный 34 8 2" xfId="14412" xr:uid="{00000000-0005-0000-0000-0000F3380000}"/>
    <cellStyle name="Обычный 34 8 2 2" xfId="14413" xr:uid="{00000000-0005-0000-0000-0000F4380000}"/>
    <cellStyle name="Обычный 34 8 2 2 2" xfId="14414" xr:uid="{00000000-0005-0000-0000-0000F5380000}"/>
    <cellStyle name="Обычный 34 8 2 3" xfId="14415" xr:uid="{00000000-0005-0000-0000-0000F6380000}"/>
    <cellStyle name="Обычный 34 8 3" xfId="14416" xr:uid="{00000000-0005-0000-0000-0000F7380000}"/>
    <cellStyle name="Обычный 34 8 3 2" xfId="14417" xr:uid="{00000000-0005-0000-0000-0000F8380000}"/>
    <cellStyle name="Обычный 34 8 4" xfId="14418" xr:uid="{00000000-0005-0000-0000-0000F9380000}"/>
    <cellStyle name="Обычный 34 9" xfId="14419" xr:uid="{00000000-0005-0000-0000-0000FA380000}"/>
    <cellStyle name="Обычный 34 9 2" xfId="14420" xr:uid="{00000000-0005-0000-0000-0000FB380000}"/>
    <cellStyle name="Обычный 34 9 2 2" xfId="14421" xr:uid="{00000000-0005-0000-0000-0000FC380000}"/>
    <cellStyle name="Обычный 34 9 3" xfId="14422" xr:uid="{00000000-0005-0000-0000-0000FD380000}"/>
    <cellStyle name="Обычный 340" xfId="14423" xr:uid="{00000000-0005-0000-0000-0000FE380000}"/>
    <cellStyle name="Обычный 341" xfId="14424" xr:uid="{00000000-0005-0000-0000-0000FF380000}"/>
    <cellStyle name="Обычный 342" xfId="14425" xr:uid="{00000000-0005-0000-0000-000000390000}"/>
    <cellStyle name="Обычный 343" xfId="14426" xr:uid="{00000000-0005-0000-0000-000001390000}"/>
    <cellStyle name="Обычный 344" xfId="14427" xr:uid="{00000000-0005-0000-0000-000002390000}"/>
    <cellStyle name="Обычный 345" xfId="14428" xr:uid="{00000000-0005-0000-0000-000003390000}"/>
    <cellStyle name="Обычный 346" xfId="14429" xr:uid="{00000000-0005-0000-0000-000004390000}"/>
    <cellStyle name="Обычный 347" xfId="14430" xr:uid="{00000000-0005-0000-0000-000005390000}"/>
    <cellStyle name="Обычный 348" xfId="14431" xr:uid="{00000000-0005-0000-0000-000006390000}"/>
    <cellStyle name="Обычный 349" xfId="14432" xr:uid="{00000000-0005-0000-0000-000007390000}"/>
    <cellStyle name="Обычный 35" xfId="14433" xr:uid="{00000000-0005-0000-0000-000008390000}"/>
    <cellStyle name="Обычный 35 2" xfId="14434" xr:uid="{00000000-0005-0000-0000-000009390000}"/>
    <cellStyle name="Обычный 35 3" xfId="14435" xr:uid="{00000000-0005-0000-0000-00000A390000}"/>
    <cellStyle name="Обычный 35 4" xfId="14436" xr:uid="{00000000-0005-0000-0000-00000B390000}"/>
    <cellStyle name="Обычный 35 5" xfId="32581" xr:uid="{00000000-0005-0000-0000-00000C390000}"/>
    <cellStyle name="Обычный 350" xfId="14437" xr:uid="{00000000-0005-0000-0000-00000D390000}"/>
    <cellStyle name="Обычный 351" xfId="14438" xr:uid="{00000000-0005-0000-0000-00000E390000}"/>
    <cellStyle name="Обычный 352" xfId="14439" xr:uid="{00000000-0005-0000-0000-00000F390000}"/>
    <cellStyle name="Обычный 353" xfId="14440" xr:uid="{00000000-0005-0000-0000-000010390000}"/>
    <cellStyle name="Обычный 354" xfId="14441" xr:uid="{00000000-0005-0000-0000-000011390000}"/>
    <cellStyle name="Обычный 355" xfId="14442" xr:uid="{00000000-0005-0000-0000-000012390000}"/>
    <cellStyle name="Обычный 356" xfId="14443" xr:uid="{00000000-0005-0000-0000-000013390000}"/>
    <cellStyle name="Обычный 357" xfId="14444" xr:uid="{00000000-0005-0000-0000-000014390000}"/>
    <cellStyle name="Обычный 358" xfId="14445" xr:uid="{00000000-0005-0000-0000-000015390000}"/>
    <cellStyle name="Обычный 359" xfId="14446" xr:uid="{00000000-0005-0000-0000-000016390000}"/>
    <cellStyle name="Обычный 36" xfId="14447" xr:uid="{00000000-0005-0000-0000-000017390000}"/>
    <cellStyle name="Обычный 36 2" xfId="14448" xr:uid="{00000000-0005-0000-0000-000018390000}"/>
    <cellStyle name="Обычный 36 3" xfId="32587" xr:uid="{00000000-0005-0000-0000-000019390000}"/>
    <cellStyle name="Обычный 360" xfId="14449" xr:uid="{00000000-0005-0000-0000-00001A390000}"/>
    <cellStyle name="Обычный 361" xfId="14450" xr:uid="{00000000-0005-0000-0000-00001B390000}"/>
    <cellStyle name="Обычный 362" xfId="14451" xr:uid="{00000000-0005-0000-0000-00001C390000}"/>
    <cellStyle name="Обычный 363" xfId="14452" xr:uid="{00000000-0005-0000-0000-00001D390000}"/>
    <cellStyle name="Обычный 364" xfId="14453" xr:uid="{00000000-0005-0000-0000-00001E390000}"/>
    <cellStyle name="Обычный 365" xfId="14454" xr:uid="{00000000-0005-0000-0000-00001F390000}"/>
    <cellStyle name="Обычный 366" xfId="14455" xr:uid="{00000000-0005-0000-0000-000020390000}"/>
    <cellStyle name="Обычный 367" xfId="14456" xr:uid="{00000000-0005-0000-0000-000021390000}"/>
    <cellStyle name="Обычный 368" xfId="14457" xr:uid="{00000000-0005-0000-0000-000022390000}"/>
    <cellStyle name="Обычный 369" xfId="14458" xr:uid="{00000000-0005-0000-0000-000023390000}"/>
    <cellStyle name="Обычный 37" xfId="14459" xr:uid="{00000000-0005-0000-0000-000024390000}"/>
    <cellStyle name="Обычный 37 2" xfId="14460" xr:uid="{00000000-0005-0000-0000-000025390000}"/>
    <cellStyle name="Обычный 37 3" xfId="32593" xr:uid="{00000000-0005-0000-0000-000026390000}"/>
    <cellStyle name="Обычный 370" xfId="14461" xr:uid="{00000000-0005-0000-0000-000027390000}"/>
    <cellStyle name="Обычный 371" xfId="14462" xr:uid="{00000000-0005-0000-0000-000028390000}"/>
    <cellStyle name="Обычный 372" xfId="32300" xr:uid="{00000000-0005-0000-0000-000029390000}"/>
    <cellStyle name="Обычный 373" xfId="32296" xr:uid="{00000000-0005-0000-0000-00002A390000}"/>
    <cellStyle name="Обычный 374" xfId="123" xr:uid="{00000000-0005-0000-0000-00002B390000}"/>
    <cellStyle name="Обычный 375" xfId="32316" xr:uid="{00000000-0005-0000-0000-00002C390000}"/>
    <cellStyle name="Обычный 376" xfId="32402" xr:uid="{00000000-0005-0000-0000-00002D390000}"/>
    <cellStyle name="Обычный 377" xfId="32416" xr:uid="{00000000-0005-0000-0000-00002E390000}"/>
    <cellStyle name="Обычный 378" xfId="32426" xr:uid="{00000000-0005-0000-0000-00002F390000}"/>
    <cellStyle name="Обычный 38" xfId="119" xr:uid="{00000000-0005-0000-0000-000030390000}"/>
    <cellStyle name="Обычный 38 2" xfId="14464" xr:uid="{00000000-0005-0000-0000-000031390000}"/>
    <cellStyle name="Обычный 38 2 2" xfId="14465" xr:uid="{00000000-0005-0000-0000-000032390000}"/>
    <cellStyle name="Обычный 38 3" xfId="14466" xr:uid="{00000000-0005-0000-0000-000033390000}"/>
    <cellStyle name="Обычный 38 3 2" xfId="14467" xr:uid="{00000000-0005-0000-0000-000034390000}"/>
    <cellStyle name="Обычный 38 3 2 2" xfId="14468" xr:uid="{00000000-0005-0000-0000-000035390000}"/>
    <cellStyle name="Обычный 38 3 2 3" xfId="14469" xr:uid="{00000000-0005-0000-0000-000036390000}"/>
    <cellStyle name="Обычный 38 3 2 3 2" xfId="14470" xr:uid="{00000000-0005-0000-0000-000037390000}"/>
    <cellStyle name="Обычный 38 3 2 3 2 2" xfId="14471" xr:uid="{00000000-0005-0000-0000-000038390000}"/>
    <cellStyle name="Обычный 38 3 2 3 3" xfId="14472" xr:uid="{00000000-0005-0000-0000-000039390000}"/>
    <cellStyle name="Обычный 38 3 2 4" xfId="14473" xr:uid="{00000000-0005-0000-0000-00003A390000}"/>
    <cellStyle name="Обычный 38 3 2 4 2" xfId="14474" xr:uid="{00000000-0005-0000-0000-00003B390000}"/>
    <cellStyle name="Обычный 38 3 2 5" xfId="14475" xr:uid="{00000000-0005-0000-0000-00003C390000}"/>
    <cellStyle name="Обычный 38 3 3" xfId="14476" xr:uid="{00000000-0005-0000-0000-00003D390000}"/>
    <cellStyle name="Обычный 38 3 3 2" xfId="14477" xr:uid="{00000000-0005-0000-0000-00003E390000}"/>
    <cellStyle name="Обычный 38 3 3 2 2" xfId="14478" xr:uid="{00000000-0005-0000-0000-00003F390000}"/>
    <cellStyle name="Обычный 38 3 3 2 2 2" xfId="14479" xr:uid="{00000000-0005-0000-0000-000040390000}"/>
    <cellStyle name="Обычный 38 3 3 2 3" xfId="14480" xr:uid="{00000000-0005-0000-0000-000041390000}"/>
    <cellStyle name="Обычный 38 3 3 3" xfId="14481" xr:uid="{00000000-0005-0000-0000-000042390000}"/>
    <cellStyle name="Обычный 38 3 3 3 2" xfId="14482" xr:uid="{00000000-0005-0000-0000-000043390000}"/>
    <cellStyle name="Обычный 38 3 3 4" xfId="14483" xr:uid="{00000000-0005-0000-0000-000044390000}"/>
    <cellStyle name="Обычный 38 3 4" xfId="14484" xr:uid="{00000000-0005-0000-0000-000045390000}"/>
    <cellStyle name="Обычный 38 3 4 2" xfId="14485" xr:uid="{00000000-0005-0000-0000-000046390000}"/>
    <cellStyle name="Обычный 38 3 4 2 2" xfId="14486" xr:uid="{00000000-0005-0000-0000-000047390000}"/>
    <cellStyle name="Обычный 38 3 4 3" xfId="14487" xr:uid="{00000000-0005-0000-0000-000048390000}"/>
    <cellStyle name="Обычный 38 3 5" xfId="14488" xr:uid="{00000000-0005-0000-0000-000049390000}"/>
    <cellStyle name="Обычный 38 3 5 2" xfId="14489" xr:uid="{00000000-0005-0000-0000-00004A390000}"/>
    <cellStyle name="Обычный 38 3 5 2 2" xfId="14490" xr:uid="{00000000-0005-0000-0000-00004B390000}"/>
    <cellStyle name="Обычный 38 3 5 3" xfId="14491" xr:uid="{00000000-0005-0000-0000-00004C390000}"/>
    <cellStyle name="Обычный 38 3 6" xfId="14492" xr:uid="{00000000-0005-0000-0000-00004D390000}"/>
    <cellStyle name="Обычный 38 3 6 2" xfId="14493" xr:uid="{00000000-0005-0000-0000-00004E390000}"/>
    <cellStyle name="Обычный 38 3 7" xfId="14494" xr:uid="{00000000-0005-0000-0000-00004F390000}"/>
    <cellStyle name="Обычный 38 4" xfId="14495" xr:uid="{00000000-0005-0000-0000-000050390000}"/>
    <cellStyle name="Обычный 38 4 2" xfId="14496" xr:uid="{00000000-0005-0000-0000-000051390000}"/>
    <cellStyle name="Обычный 38 4 2 2" xfId="14497" xr:uid="{00000000-0005-0000-0000-000052390000}"/>
    <cellStyle name="Обычный 38 4 2 2 2" xfId="14498" xr:uid="{00000000-0005-0000-0000-000053390000}"/>
    <cellStyle name="Обычный 38 4 2 2 2 2" xfId="14499" xr:uid="{00000000-0005-0000-0000-000054390000}"/>
    <cellStyle name="Обычный 38 4 2 2 3" xfId="14500" xr:uid="{00000000-0005-0000-0000-000055390000}"/>
    <cellStyle name="Обычный 38 4 2 3" xfId="14501" xr:uid="{00000000-0005-0000-0000-000056390000}"/>
    <cellStyle name="Обычный 38 4 2 3 2" xfId="14502" xr:uid="{00000000-0005-0000-0000-000057390000}"/>
    <cellStyle name="Обычный 38 4 2 3 2 2" xfId="14503" xr:uid="{00000000-0005-0000-0000-000058390000}"/>
    <cellStyle name="Обычный 38 4 2 3 3" xfId="14504" xr:uid="{00000000-0005-0000-0000-000059390000}"/>
    <cellStyle name="Обычный 38 4 2 4" xfId="14505" xr:uid="{00000000-0005-0000-0000-00005A390000}"/>
    <cellStyle name="Обычный 38 4 2 4 2" xfId="14506" xr:uid="{00000000-0005-0000-0000-00005B390000}"/>
    <cellStyle name="Обычный 38 4 2 5" xfId="14507" xr:uid="{00000000-0005-0000-0000-00005C390000}"/>
    <cellStyle name="Обычный 38 4 3" xfId="14508" xr:uid="{00000000-0005-0000-0000-00005D390000}"/>
    <cellStyle name="Обычный 38 4 3 2" xfId="14509" xr:uid="{00000000-0005-0000-0000-00005E390000}"/>
    <cellStyle name="Обычный 38 4 3 2 2" xfId="14510" xr:uid="{00000000-0005-0000-0000-00005F390000}"/>
    <cellStyle name="Обычный 38 4 3 2 2 2" xfId="14511" xr:uid="{00000000-0005-0000-0000-000060390000}"/>
    <cellStyle name="Обычный 38 4 3 2 3" xfId="14512" xr:uid="{00000000-0005-0000-0000-000061390000}"/>
    <cellStyle name="Обычный 38 4 3 3" xfId="14513" xr:uid="{00000000-0005-0000-0000-000062390000}"/>
    <cellStyle name="Обычный 38 4 3 3 2" xfId="14514" xr:uid="{00000000-0005-0000-0000-000063390000}"/>
    <cellStyle name="Обычный 38 4 3 4" xfId="14515" xr:uid="{00000000-0005-0000-0000-000064390000}"/>
    <cellStyle name="Обычный 38 4 4" xfId="14516" xr:uid="{00000000-0005-0000-0000-000065390000}"/>
    <cellStyle name="Обычный 38 4 4 2" xfId="14517" xr:uid="{00000000-0005-0000-0000-000066390000}"/>
    <cellStyle name="Обычный 38 4 4 2 2" xfId="14518" xr:uid="{00000000-0005-0000-0000-000067390000}"/>
    <cellStyle name="Обычный 38 4 4 3" xfId="14519" xr:uid="{00000000-0005-0000-0000-000068390000}"/>
    <cellStyle name="Обычный 38 4 5" xfId="14520" xr:uid="{00000000-0005-0000-0000-000069390000}"/>
    <cellStyle name="Обычный 38 4 5 2" xfId="14521" xr:uid="{00000000-0005-0000-0000-00006A390000}"/>
    <cellStyle name="Обычный 38 4 5 2 2" xfId="14522" xr:uid="{00000000-0005-0000-0000-00006B390000}"/>
    <cellStyle name="Обычный 38 4 5 3" xfId="14523" xr:uid="{00000000-0005-0000-0000-00006C390000}"/>
    <cellStyle name="Обычный 38 4 6" xfId="14524" xr:uid="{00000000-0005-0000-0000-00006D390000}"/>
    <cellStyle name="Обычный 38 4 6 2" xfId="14525" xr:uid="{00000000-0005-0000-0000-00006E390000}"/>
    <cellStyle name="Обычный 38 4 7" xfId="14526" xr:uid="{00000000-0005-0000-0000-00006F390000}"/>
    <cellStyle name="Обычный 38 5" xfId="14527" xr:uid="{00000000-0005-0000-0000-000070390000}"/>
    <cellStyle name="Обычный 38 5 2" xfId="14528" xr:uid="{00000000-0005-0000-0000-000071390000}"/>
    <cellStyle name="Обычный 38 5 2 2" xfId="14529" xr:uid="{00000000-0005-0000-0000-000072390000}"/>
    <cellStyle name="Обычный 38 5 2 2 2" xfId="14530" xr:uid="{00000000-0005-0000-0000-000073390000}"/>
    <cellStyle name="Обычный 38 5 2 2 2 2" xfId="14531" xr:uid="{00000000-0005-0000-0000-000074390000}"/>
    <cellStyle name="Обычный 38 5 2 2 3" xfId="14532" xr:uid="{00000000-0005-0000-0000-000075390000}"/>
    <cellStyle name="Обычный 38 5 2 3" xfId="14533" xr:uid="{00000000-0005-0000-0000-000076390000}"/>
    <cellStyle name="Обычный 38 5 2 3 2" xfId="14534" xr:uid="{00000000-0005-0000-0000-000077390000}"/>
    <cellStyle name="Обычный 38 5 2 4" xfId="14535" xr:uid="{00000000-0005-0000-0000-000078390000}"/>
    <cellStyle name="Обычный 38 5 3" xfId="14536" xr:uid="{00000000-0005-0000-0000-000079390000}"/>
    <cellStyle name="Обычный 38 5 3 2" xfId="14537" xr:uid="{00000000-0005-0000-0000-00007A390000}"/>
    <cellStyle name="Обычный 38 5 3 2 2" xfId="14538" xr:uid="{00000000-0005-0000-0000-00007B390000}"/>
    <cellStyle name="Обычный 38 5 3 3" xfId="14539" xr:uid="{00000000-0005-0000-0000-00007C390000}"/>
    <cellStyle name="Обычный 38 5 4" xfId="14540" xr:uid="{00000000-0005-0000-0000-00007D390000}"/>
    <cellStyle name="Обычный 38 5 4 2" xfId="14541" xr:uid="{00000000-0005-0000-0000-00007E390000}"/>
    <cellStyle name="Обычный 38 5 4 2 2" xfId="14542" xr:uid="{00000000-0005-0000-0000-00007F390000}"/>
    <cellStyle name="Обычный 38 5 4 3" xfId="14543" xr:uid="{00000000-0005-0000-0000-000080390000}"/>
    <cellStyle name="Обычный 38 5 5" xfId="14544" xr:uid="{00000000-0005-0000-0000-000081390000}"/>
    <cellStyle name="Обычный 38 5 5 2" xfId="14545" xr:uid="{00000000-0005-0000-0000-000082390000}"/>
    <cellStyle name="Обычный 38 5 6" xfId="14546" xr:uid="{00000000-0005-0000-0000-000083390000}"/>
    <cellStyle name="Обычный 38 6" xfId="14547" xr:uid="{00000000-0005-0000-0000-000084390000}"/>
    <cellStyle name="Обычный 38 6 2" xfId="14548" xr:uid="{00000000-0005-0000-0000-000085390000}"/>
    <cellStyle name="Обычный 38 6 2 2" xfId="14549" xr:uid="{00000000-0005-0000-0000-000086390000}"/>
    <cellStyle name="Обычный 38 6 2 2 2" xfId="14550" xr:uid="{00000000-0005-0000-0000-000087390000}"/>
    <cellStyle name="Обычный 38 6 2 3" xfId="14551" xr:uid="{00000000-0005-0000-0000-000088390000}"/>
    <cellStyle name="Обычный 38 6 3" xfId="14552" xr:uid="{00000000-0005-0000-0000-000089390000}"/>
    <cellStyle name="Обычный 38 6 3 2" xfId="14553" xr:uid="{00000000-0005-0000-0000-00008A390000}"/>
    <cellStyle name="Обычный 38 6 4" xfId="14554" xr:uid="{00000000-0005-0000-0000-00008B390000}"/>
    <cellStyle name="Обычный 38 7" xfId="14555" xr:uid="{00000000-0005-0000-0000-00008C390000}"/>
    <cellStyle name="Обычный 38 7 2" xfId="14556" xr:uid="{00000000-0005-0000-0000-00008D390000}"/>
    <cellStyle name="Обычный 38 7 2 2" xfId="14557" xr:uid="{00000000-0005-0000-0000-00008E390000}"/>
    <cellStyle name="Обычный 38 7 3" xfId="14558" xr:uid="{00000000-0005-0000-0000-00008F390000}"/>
    <cellStyle name="Обычный 38 8" xfId="14463" xr:uid="{00000000-0005-0000-0000-000090390000}"/>
    <cellStyle name="Обычный 38 9" xfId="32599" xr:uid="{00000000-0005-0000-0000-000091390000}"/>
    <cellStyle name="Обычный 39" xfId="14559" xr:uid="{00000000-0005-0000-0000-000092390000}"/>
    <cellStyle name="Обычный 39 2" xfId="14560" xr:uid="{00000000-0005-0000-0000-000093390000}"/>
    <cellStyle name="Обычный 39 2 2" xfId="14561" xr:uid="{00000000-0005-0000-0000-000094390000}"/>
    <cellStyle name="Обычный 39 2 2 2" xfId="14562" xr:uid="{00000000-0005-0000-0000-000095390000}"/>
    <cellStyle name="Обычный 39 2 2 2 2" xfId="14563" xr:uid="{00000000-0005-0000-0000-000096390000}"/>
    <cellStyle name="Обычный 39 2 2 2 2 2" xfId="14564" xr:uid="{00000000-0005-0000-0000-000097390000}"/>
    <cellStyle name="Обычный 39 2 2 2 3" xfId="14565" xr:uid="{00000000-0005-0000-0000-000098390000}"/>
    <cellStyle name="Обычный 39 2 2 3" xfId="14566" xr:uid="{00000000-0005-0000-0000-000099390000}"/>
    <cellStyle name="Обычный 39 2 2 3 2" xfId="14567" xr:uid="{00000000-0005-0000-0000-00009A390000}"/>
    <cellStyle name="Обычный 39 2 2 3 2 2" xfId="14568" xr:uid="{00000000-0005-0000-0000-00009B390000}"/>
    <cellStyle name="Обычный 39 2 2 3 3" xfId="14569" xr:uid="{00000000-0005-0000-0000-00009C390000}"/>
    <cellStyle name="Обычный 39 2 2 4" xfId="14570" xr:uid="{00000000-0005-0000-0000-00009D390000}"/>
    <cellStyle name="Обычный 39 2 2 4 2" xfId="14571" xr:uid="{00000000-0005-0000-0000-00009E390000}"/>
    <cellStyle name="Обычный 39 2 2 5" xfId="14572" xr:uid="{00000000-0005-0000-0000-00009F390000}"/>
    <cellStyle name="Обычный 39 2 3" xfId="14573" xr:uid="{00000000-0005-0000-0000-0000A0390000}"/>
    <cellStyle name="Обычный 39 2 3 2" xfId="14574" xr:uid="{00000000-0005-0000-0000-0000A1390000}"/>
    <cellStyle name="Обычный 39 2 3 2 2" xfId="14575" xr:uid="{00000000-0005-0000-0000-0000A2390000}"/>
    <cellStyle name="Обычный 39 2 3 2 2 2" xfId="14576" xr:uid="{00000000-0005-0000-0000-0000A3390000}"/>
    <cellStyle name="Обычный 39 2 3 2 3" xfId="14577" xr:uid="{00000000-0005-0000-0000-0000A4390000}"/>
    <cellStyle name="Обычный 39 2 3 3" xfId="14578" xr:uid="{00000000-0005-0000-0000-0000A5390000}"/>
    <cellStyle name="Обычный 39 2 3 3 2" xfId="14579" xr:uid="{00000000-0005-0000-0000-0000A6390000}"/>
    <cellStyle name="Обычный 39 2 3 4" xfId="14580" xr:uid="{00000000-0005-0000-0000-0000A7390000}"/>
    <cellStyle name="Обычный 39 2 4" xfId="14581" xr:uid="{00000000-0005-0000-0000-0000A8390000}"/>
    <cellStyle name="Обычный 39 2 4 2" xfId="14582" xr:uid="{00000000-0005-0000-0000-0000A9390000}"/>
    <cellStyle name="Обычный 39 2 4 2 2" xfId="14583" xr:uid="{00000000-0005-0000-0000-0000AA390000}"/>
    <cellStyle name="Обычный 39 2 4 3" xfId="14584" xr:uid="{00000000-0005-0000-0000-0000AB390000}"/>
    <cellStyle name="Обычный 39 3" xfId="14585" xr:uid="{00000000-0005-0000-0000-0000AC390000}"/>
    <cellStyle name="Обычный 39 3 2" xfId="14586" xr:uid="{00000000-0005-0000-0000-0000AD390000}"/>
    <cellStyle name="Обычный 39 3 3" xfId="14587" xr:uid="{00000000-0005-0000-0000-0000AE390000}"/>
    <cellStyle name="Обычный 39 3 3 2" xfId="14588" xr:uid="{00000000-0005-0000-0000-0000AF390000}"/>
    <cellStyle name="Обычный 39 3 3 2 2" xfId="14589" xr:uid="{00000000-0005-0000-0000-0000B0390000}"/>
    <cellStyle name="Обычный 39 3 3 3" xfId="14590" xr:uid="{00000000-0005-0000-0000-0000B1390000}"/>
    <cellStyle name="Обычный 39 3 4" xfId="14591" xr:uid="{00000000-0005-0000-0000-0000B2390000}"/>
    <cellStyle name="Обычный 39 3 4 2" xfId="14592" xr:uid="{00000000-0005-0000-0000-0000B3390000}"/>
    <cellStyle name="Обычный 39 3 5" xfId="14593" xr:uid="{00000000-0005-0000-0000-0000B4390000}"/>
    <cellStyle name="Обычный 39 4" xfId="14594" xr:uid="{00000000-0005-0000-0000-0000B5390000}"/>
    <cellStyle name="Обычный 39 4 2" xfId="14595" xr:uid="{00000000-0005-0000-0000-0000B6390000}"/>
    <cellStyle name="Обычный 39 4 2 2" xfId="14596" xr:uid="{00000000-0005-0000-0000-0000B7390000}"/>
    <cellStyle name="Обычный 39 4 3" xfId="14597" xr:uid="{00000000-0005-0000-0000-0000B8390000}"/>
    <cellStyle name="Обычный 39 5" xfId="32605" xr:uid="{00000000-0005-0000-0000-0000B9390000}"/>
    <cellStyle name="Обычный 4" xfId="4" xr:uid="{00000000-0005-0000-0000-0000BA390000}"/>
    <cellStyle name="Обычный 4 10" xfId="14598" xr:uid="{00000000-0005-0000-0000-0000BB390000}"/>
    <cellStyle name="Обычный 4 10 2" xfId="14599" xr:uid="{00000000-0005-0000-0000-0000BC390000}"/>
    <cellStyle name="Обычный 4 10 2 2" xfId="14600" xr:uid="{00000000-0005-0000-0000-0000BD390000}"/>
    <cellStyle name="Обычный 4 10 2 2 2" xfId="14601" xr:uid="{00000000-0005-0000-0000-0000BE390000}"/>
    <cellStyle name="Обычный 4 10 2 2 2 2" xfId="106" xr:uid="{00000000-0005-0000-0000-0000BF390000}"/>
    <cellStyle name="Обычный 4 10 2 2 2 2 10" xfId="32479" xr:uid="{00000000-0005-0000-0000-0000C0390000}"/>
    <cellStyle name="Обычный 4 10 2 2 2 2 11" xfId="32485" xr:uid="{00000000-0005-0000-0000-0000C1390000}"/>
    <cellStyle name="Обычный 4 10 2 2 2 2 12" xfId="32491" xr:uid="{00000000-0005-0000-0000-0000C2390000}"/>
    <cellStyle name="Обычный 4 10 2 2 2 2 13" xfId="32497" xr:uid="{00000000-0005-0000-0000-0000C3390000}"/>
    <cellStyle name="Обычный 4 10 2 2 2 2 14" xfId="32503" xr:uid="{00000000-0005-0000-0000-0000C4390000}"/>
    <cellStyle name="Обычный 4 10 2 2 2 2 15" xfId="32508" xr:uid="{00000000-0005-0000-0000-0000C5390000}"/>
    <cellStyle name="Обычный 4 10 2 2 2 2 16" xfId="32514" xr:uid="{00000000-0005-0000-0000-0000C6390000}"/>
    <cellStyle name="Обычный 4 10 2 2 2 2 17" xfId="32520" xr:uid="{00000000-0005-0000-0000-0000C7390000}"/>
    <cellStyle name="Обычный 4 10 2 2 2 2 18" xfId="32526" xr:uid="{00000000-0005-0000-0000-0000C8390000}"/>
    <cellStyle name="Обычный 4 10 2 2 2 2 19" xfId="32532" xr:uid="{00000000-0005-0000-0000-0000C9390000}"/>
    <cellStyle name="Обычный 4 10 2 2 2 2 2" xfId="137" xr:uid="{00000000-0005-0000-0000-0000CA390000}"/>
    <cellStyle name="Обычный 4 10 2 2 2 2 2 2" xfId="32433" xr:uid="{00000000-0005-0000-0000-0000CB390000}"/>
    <cellStyle name="Обычный 4 10 2 2 2 2 20" xfId="32538" xr:uid="{00000000-0005-0000-0000-0000CC390000}"/>
    <cellStyle name="Обычный 4 10 2 2 2 2 21" xfId="32544" xr:uid="{00000000-0005-0000-0000-0000CD390000}"/>
    <cellStyle name="Обычный 4 10 2 2 2 2 22" xfId="32550" xr:uid="{00000000-0005-0000-0000-0000CE390000}"/>
    <cellStyle name="Обычный 4 10 2 2 2 2 23" xfId="32556" xr:uid="{00000000-0005-0000-0000-0000CF390000}"/>
    <cellStyle name="Обычный 4 10 2 2 2 2 24" xfId="32562" xr:uid="{00000000-0005-0000-0000-0000D0390000}"/>
    <cellStyle name="Обычный 4 10 2 2 2 2 25" xfId="32568" xr:uid="{00000000-0005-0000-0000-0000D1390000}"/>
    <cellStyle name="Обычный 4 10 2 2 2 2 26" xfId="32574" xr:uid="{00000000-0005-0000-0000-0000D2390000}"/>
    <cellStyle name="Обычный 4 10 2 2 2 2 27" xfId="32580" xr:uid="{00000000-0005-0000-0000-0000D3390000}"/>
    <cellStyle name="Обычный 4 10 2 2 2 2 28" xfId="32586" xr:uid="{00000000-0005-0000-0000-0000D4390000}"/>
    <cellStyle name="Обычный 4 10 2 2 2 2 29" xfId="32592" xr:uid="{00000000-0005-0000-0000-0000D5390000}"/>
    <cellStyle name="Обычный 4 10 2 2 2 2 3" xfId="32414" xr:uid="{00000000-0005-0000-0000-0000D6390000}"/>
    <cellStyle name="Обычный 4 10 2 2 2 2 3 2" xfId="32439" xr:uid="{00000000-0005-0000-0000-0000D7390000}"/>
    <cellStyle name="Обычный 4 10 2 2 2 2 30" xfId="32598" xr:uid="{00000000-0005-0000-0000-0000D8390000}"/>
    <cellStyle name="Обычный 4 10 2 2 2 2 31" xfId="32604" xr:uid="{00000000-0005-0000-0000-0000D9390000}"/>
    <cellStyle name="Обычный 4 10 2 2 2 2 32" xfId="32610" xr:uid="{00000000-0005-0000-0000-0000DA390000}"/>
    <cellStyle name="Обычный 4 10 2 2 2 2 33" xfId="32616" xr:uid="{00000000-0005-0000-0000-0000DB390000}"/>
    <cellStyle name="Обычный 4 10 2 2 2 2 34" xfId="32622" xr:uid="{00000000-0005-0000-0000-0000DC390000}"/>
    <cellStyle name="Обычный 4 10 2 2 2 2 35" xfId="32628" xr:uid="{00000000-0005-0000-0000-0000DD390000}"/>
    <cellStyle name="Обычный 4 10 2 2 2 2 36" xfId="32634" xr:uid="{00000000-0005-0000-0000-0000DE390000}"/>
    <cellStyle name="Обычный 4 10 2 2 2 2 37" xfId="32640" xr:uid="{00000000-0005-0000-0000-0000DF390000}"/>
    <cellStyle name="Обычный 4 10 2 2 2 2 38" xfId="32646" xr:uid="{00000000-0005-0000-0000-0000E0390000}"/>
    <cellStyle name="Обычный 4 10 2 2 2 2 39" xfId="32652" xr:uid="{00000000-0005-0000-0000-0000E1390000}"/>
    <cellStyle name="Обычный 4 10 2 2 2 2 4" xfId="32445" xr:uid="{00000000-0005-0000-0000-0000E2390000}"/>
    <cellStyle name="Обычный 4 10 2 2 2 2 40" xfId="32658" xr:uid="{00000000-0005-0000-0000-0000E3390000}"/>
    <cellStyle name="Обычный 4 10 2 2 2 2 41" xfId="32664" xr:uid="{00000000-0005-0000-0000-0000E4390000}"/>
    <cellStyle name="Обычный 4 10 2 2 2 2 42" xfId="32670" xr:uid="{00000000-0005-0000-0000-0000E5390000}"/>
    <cellStyle name="Обычный 4 10 2 2 2 2 43" xfId="32676" xr:uid="{00000000-0005-0000-0000-0000E6390000}"/>
    <cellStyle name="Обычный 4 10 2 2 2 2 44" xfId="32682" xr:uid="{00000000-0005-0000-0000-0000E7390000}"/>
    <cellStyle name="Обычный 4 10 2 2 2 2 45" xfId="32688" xr:uid="{00000000-0005-0000-0000-0000E8390000}"/>
    <cellStyle name="Обычный 4 10 2 2 2 2 46" xfId="32694" xr:uid="{00000000-0005-0000-0000-0000E9390000}"/>
    <cellStyle name="Обычный 4 10 2 2 2 2 47" xfId="32700" xr:uid="{00000000-0005-0000-0000-0000EA390000}"/>
    <cellStyle name="Обычный 4 10 2 2 2 2 48" xfId="32706" xr:uid="{00000000-0005-0000-0000-0000EB390000}"/>
    <cellStyle name="Обычный 4 10 2 2 2 2 49" xfId="32427" xr:uid="{00000000-0005-0000-0000-0000EC390000}"/>
    <cellStyle name="Обычный 4 10 2 2 2 2 5" xfId="32450" xr:uid="{00000000-0005-0000-0000-0000ED390000}"/>
    <cellStyle name="Обычный 4 10 2 2 2 2 6" xfId="32455" xr:uid="{00000000-0005-0000-0000-0000EE390000}"/>
    <cellStyle name="Обычный 4 10 2 2 2 2 7" xfId="32461" xr:uid="{00000000-0005-0000-0000-0000EF390000}"/>
    <cellStyle name="Обычный 4 10 2 2 2 2 8" xfId="32467" xr:uid="{00000000-0005-0000-0000-0000F0390000}"/>
    <cellStyle name="Обычный 4 10 2 2 2 2 9" xfId="32473" xr:uid="{00000000-0005-0000-0000-0000F1390000}"/>
    <cellStyle name="Обычный 4 10 2 2 3" xfId="14602" xr:uid="{00000000-0005-0000-0000-0000F2390000}"/>
    <cellStyle name="Обычный 4 10 2 3" xfId="14603" xr:uid="{00000000-0005-0000-0000-0000F3390000}"/>
    <cellStyle name="Обычный 4 10 2 3 2" xfId="14604" xr:uid="{00000000-0005-0000-0000-0000F4390000}"/>
    <cellStyle name="Обычный 4 10 2 3 2 2" xfId="14605" xr:uid="{00000000-0005-0000-0000-0000F5390000}"/>
    <cellStyle name="Обычный 4 10 2 3 3" xfId="14606" xr:uid="{00000000-0005-0000-0000-0000F6390000}"/>
    <cellStyle name="Обычный 4 10 2 4" xfId="14607" xr:uid="{00000000-0005-0000-0000-0000F7390000}"/>
    <cellStyle name="Обычный 4 10 2 4 2" xfId="14608" xr:uid="{00000000-0005-0000-0000-0000F8390000}"/>
    <cellStyle name="Обычный 4 10 2 5" xfId="14609" xr:uid="{00000000-0005-0000-0000-0000F9390000}"/>
    <cellStyle name="Обычный 4 10 3" xfId="14610" xr:uid="{00000000-0005-0000-0000-0000FA390000}"/>
    <cellStyle name="Обычный 4 10 3 2" xfId="14611" xr:uid="{00000000-0005-0000-0000-0000FB390000}"/>
    <cellStyle name="Обычный 4 10 3 2 2" xfId="14612" xr:uid="{00000000-0005-0000-0000-0000FC390000}"/>
    <cellStyle name="Обычный 4 10 3 2 2 2" xfId="14613" xr:uid="{00000000-0005-0000-0000-0000FD390000}"/>
    <cellStyle name="Обычный 4 10 3 2 3" xfId="14614" xr:uid="{00000000-0005-0000-0000-0000FE390000}"/>
    <cellStyle name="Обычный 4 10 3 3" xfId="14615" xr:uid="{00000000-0005-0000-0000-0000FF390000}"/>
    <cellStyle name="Обычный 4 10 3 3 2" xfId="14616" xr:uid="{00000000-0005-0000-0000-0000003A0000}"/>
    <cellStyle name="Обычный 4 10 3 4" xfId="14617" xr:uid="{00000000-0005-0000-0000-0000013A0000}"/>
    <cellStyle name="Обычный 4 10 4" xfId="14618" xr:uid="{00000000-0005-0000-0000-0000023A0000}"/>
    <cellStyle name="Обычный 4 10 4 2" xfId="14619" xr:uid="{00000000-0005-0000-0000-0000033A0000}"/>
    <cellStyle name="Обычный 4 10 4 2 2" xfId="14620" xr:uid="{00000000-0005-0000-0000-0000043A0000}"/>
    <cellStyle name="Обычный 4 10 4 3" xfId="14621" xr:uid="{00000000-0005-0000-0000-0000053A0000}"/>
    <cellStyle name="Обычный 4 10 5" xfId="14622" xr:uid="{00000000-0005-0000-0000-0000063A0000}"/>
    <cellStyle name="Обычный 4 10 5 2" xfId="14623" xr:uid="{00000000-0005-0000-0000-0000073A0000}"/>
    <cellStyle name="Обычный 4 10 5 2 2" xfId="14624" xr:uid="{00000000-0005-0000-0000-0000083A0000}"/>
    <cellStyle name="Обычный 4 10 5 3" xfId="14625" xr:uid="{00000000-0005-0000-0000-0000093A0000}"/>
    <cellStyle name="Обычный 4 10 6" xfId="14626" xr:uid="{00000000-0005-0000-0000-00000A3A0000}"/>
    <cellStyle name="Обычный 4 10 6 2" xfId="14627" xr:uid="{00000000-0005-0000-0000-00000B3A0000}"/>
    <cellStyle name="Обычный 4 10 7" xfId="14628" xr:uid="{00000000-0005-0000-0000-00000C3A0000}"/>
    <cellStyle name="Обычный 4 11" xfId="89" xr:uid="{00000000-0005-0000-0000-00000D3A0000}"/>
    <cellStyle name="Обычный 4 11 10" xfId="32476" xr:uid="{00000000-0005-0000-0000-00000E3A0000}"/>
    <cellStyle name="Обычный 4 11 11" xfId="32482" xr:uid="{00000000-0005-0000-0000-00000F3A0000}"/>
    <cellStyle name="Обычный 4 11 12" xfId="32488" xr:uid="{00000000-0005-0000-0000-0000103A0000}"/>
    <cellStyle name="Обычный 4 11 13" xfId="32494" xr:uid="{00000000-0005-0000-0000-0000113A0000}"/>
    <cellStyle name="Обычный 4 11 14" xfId="32500" xr:uid="{00000000-0005-0000-0000-0000123A0000}"/>
    <cellStyle name="Обычный 4 11 15" xfId="32506" xr:uid="{00000000-0005-0000-0000-0000133A0000}"/>
    <cellStyle name="Обычный 4 11 16" xfId="32511" xr:uid="{00000000-0005-0000-0000-0000143A0000}"/>
    <cellStyle name="Обычный 4 11 17" xfId="32517" xr:uid="{00000000-0005-0000-0000-0000153A0000}"/>
    <cellStyle name="Обычный 4 11 18" xfId="32523" xr:uid="{00000000-0005-0000-0000-0000163A0000}"/>
    <cellStyle name="Обычный 4 11 19" xfId="32529" xr:uid="{00000000-0005-0000-0000-0000173A0000}"/>
    <cellStyle name="Обычный 4 11 2" xfId="14629" xr:uid="{00000000-0005-0000-0000-0000183A0000}"/>
    <cellStyle name="Обычный 4 11 2 2" xfId="14630" xr:uid="{00000000-0005-0000-0000-0000193A0000}"/>
    <cellStyle name="Обычный 4 11 2 2 2" xfId="14631" xr:uid="{00000000-0005-0000-0000-00001A3A0000}"/>
    <cellStyle name="Обычный 4 11 2 2 2 2" xfId="14632" xr:uid="{00000000-0005-0000-0000-00001B3A0000}"/>
    <cellStyle name="Обычный 4 11 2 2 3" xfId="14633" xr:uid="{00000000-0005-0000-0000-00001C3A0000}"/>
    <cellStyle name="Обычный 4 11 2 3" xfId="14634" xr:uid="{00000000-0005-0000-0000-00001D3A0000}"/>
    <cellStyle name="Обычный 4 11 2 3 2" xfId="14635" xr:uid="{00000000-0005-0000-0000-00001E3A0000}"/>
    <cellStyle name="Обычный 4 11 2 4" xfId="14636" xr:uid="{00000000-0005-0000-0000-00001F3A0000}"/>
    <cellStyle name="Обычный 4 11 2 5" xfId="32430" xr:uid="{00000000-0005-0000-0000-0000203A0000}"/>
    <cellStyle name="Обычный 4 11 20" xfId="32535" xr:uid="{00000000-0005-0000-0000-0000213A0000}"/>
    <cellStyle name="Обычный 4 11 21" xfId="32541" xr:uid="{00000000-0005-0000-0000-0000223A0000}"/>
    <cellStyle name="Обычный 4 11 22" xfId="32547" xr:uid="{00000000-0005-0000-0000-0000233A0000}"/>
    <cellStyle name="Обычный 4 11 23" xfId="32553" xr:uid="{00000000-0005-0000-0000-0000243A0000}"/>
    <cellStyle name="Обычный 4 11 24" xfId="32559" xr:uid="{00000000-0005-0000-0000-0000253A0000}"/>
    <cellStyle name="Обычный 4 11 25" xfId="32565" xr:uid="{00000000-0005-0000-0000-0000263A0000}"/>
    <cellStyle name="Обычный 4 11 26" xfId="32571" xr:uid="{00000000-0005-0000-0000-0000273A0000}"/>
    <cellStyle name="Обычный 4 11 27" xfId="32577" xr:uid="{00000000-0005-0000-0000-0000283A0000}"/>
    <cellStyle name="Обычный 4 11 28" xfId="32583" xr:uid="{00000000-0005-0000-0000-0000293A0000}"/>
    <cellStyle name="Обычный 4 11 29" xfId="32589" xr:uid="{00000000-0005-0000-0000-00002A3A0000}"/>
    <cellStyle name="Обычный 4 11 3" xfId="14637" xr:uid="{00000000-0005-0000-0000-00002B3A0000}"/>
    <cellStyle name="Обычный 4 11 3 2" xfId="14638" xr:uid="{00000000-0005-0000-0000-00002C3A0000}"/>
    <cellStyle name="Обычный 4 11 3 2 2" xfId="14639" xr:uid="{00000000-0005-0000-0000-00002D3A0000}"/>
    <cellStyle name="Обычный 4 11 3 3" xfId="14640" xr:uid="{00000000-0005-0000-0000-00002E3A0000}"/>
    <cellStyle name="Обычный 4 11 3 4" xfId="32436" xr:uid="{00000000-0005-0000-0000-00002F3A0000}"/>
    <cellStyle name="Обычный 4 11 30" xfId="32595" xr:uid="{00000000-0005-0000-0000-0000303A0000}"/>
    <cellStyle name="Обычный 4 11 31" xfId="32601" xr:uid="{00000000-0005-0000-0000-0000313A0000}"/>
    <cellStyle name="Обычный 4 11 32" xfId="32607" xr:uid="{00000000-0005-0000-0000-0000323A0000}"/>
    <cellStyle name="Обычный 4 11 33" xfId="32613" xr:uid="{00000000-0005-0000-0000-0000333A0000}"/>
    <cellStyle name="Обычный 4 11 34" xfId="32619" xr:uid="{00000000-0005-0000-0000-0000343A0000}"/>
    <cellStyle name="Обычный 4 11 35" xfId="32625" xr:uid="{00000000-0005-0000-0000-0000353A0000}"/>
    <cellStyle name="Обычный 4 11 36" xfId="32631" xr:uid="{00000000-0005-0000-0000-0000363A0000}"/>
    <cellStyle name="Обычный 4 11 37" xfId="32637" xr:uid="{00000000-0005-0000-0000-0000373A0000}"/>
    <cellStyle name="Обычный 4 11 38" xfId="32643" xr:uid="{00000000-0005-0000-0000-0000383A0000}"/>
    <cellStyle name="Обычный 4 11 39" xfId="32649" xr:uid="{00000000-0005-0000-0000-0000393A0000}"/>
    <cellStyle name="Обычный 4 11 4" xfId="14641" xr:uid="{00000000-0005-0000-0000-00003A3A0000}"/>
    <cellStyle name="Обычный 4 11 4 2" xfId="32442" xr:uid="{00000000-0005-0000-0000-00003B3A0000}"/>
    <cellStyle name="Обычный 4 11 40" xfId="32655" xr:uid="{00000000-0005-0000-0000-00003C3A0000}"/>
    <cellStyle name="Обычный 4 11 41" xfId="32661" xr:uid="{00000000-0005-0000-0000-00003D3A0000}"/>
    <cellStyle name="Обычный 4 11 42" xfId="32667" xr:uid="{00000000-0005-0000-0000-00003E3A0000}"/>
    <cellStyle name="Обычный 4 11 43" xfId="32673" xr:uid="{00000000-0005-0000-0000-00003F3A0000}"/>
    <cellStyle name="Обычный 4 11 44" xfId="32679" xr:uid="{00000000-0005-0000-0000-0000403A0000}"/>
    <cellStyle name="Обычный 4 11 45" xfId="32685" xr:uid="{00000000-0005-0000-0000-0000413A0000}"/>
    <cellStyle name="Обычный 4 11 46" xfId="32691" xr:uid="{00000000-0005-0000-0000-0000423A0000}"/>
    <cellStyle name="Обычный 4 11 47" xfId="32697" xr:uid="{00000000-0005-0000-0000-0000433A0000}"/>
    <cellStyle name="Обычный 4 11 48" xfId="32703" xr:uid="{00000000-0005-0000-0000-0000443A0000}"/>
    <cellStyle name="Обычный 4 11 49" xfId="32425" xr:uid="{00000000-0005-0000-0000-0000453A0000}"/>
    <cellStyle name="Обычный 4 11 5" xfId="131" xr:uid="{00000000-0005-0000-0000-0000463A0000}"/>
    <cellStyle name="Обычный 4 11 5 2" xfId="32447" xr:uid="{00000000-0005-0000-0000-0000473A0000}"/>
    <cellStyle name="Обычный 4 11 6" xfId="32415" xr:uid="{00000000-0005-0000-0000-0000483A0000}"/>
    <cellStyle name="Обычный 4 11 6 2" xfId="32453" xr:uid="{00000000-0005-0000-0000-0000493A0000}"/>
    <cellStyle name="Обычный 4 11 7" xfId="32458" xr:uid="{00000000-0005-0000-0000-00004A3A0000}"/>
    <cellStyle name="Обычный 4 11 8" xfId="32464" xr:uid="{00000000-0005-0000-0000-00004B3A0000}"/>
    <cellStyle name="Обычный 4 11 9" xfId="32470" xr:uid="{00000000-0005-0000-0000-00004C3A0000}"/>
    <cellStyle name="Обычный 4 12" xfId="14642" xr:uid="{00000000-0005-0000-0000-00004D3A0000}"/>
    <cellStyle name="Обычный 4 12 2" xfId="14643" xr:uid="{00000000-0005-0000-0000-00004E3A0000}"/>
    <cellStyle name="Обычный 4 12 2 2" xfId="14644" xr:uid="{00000000-0005-0000-0000-00004F3A0000}"/>
    <cellStyle name="Обычный 4 12 2 2 2" xfId="14645" xr:uid="{00000000-0005-0000-0000-0000503A0000}"/>
    <cellStyle name="Обычный 4 12 2 3" xfId="14646" xr:uid="{00000000-0005-0000-0000-0000513A0000}"/>
    <cellStyle name="Обычный 4 12 3" xfId="14647" xr:uid="{00000000-0005-0000-0000-0000523A0000}"/>
    <cellStyle name="Обычный 4 12 3 2" xfId="14648" xr:uid="{00000000-0005-0000-0000-0000533A0000}"/>
    <cellStyle name="Обычный 4 12 4" xfId="14649" xr:uid="{00000000-0005-0000-0000-0000543A0000}"/>
    <cellStyle name="Обычный 4 13" xfId="14650" xr:uid="{00000000-0005-0000-0000-0000553A0000}"/>
    <cellStyle name="Обычный 4 13 2" xfId="14651" xr:uid="{00000000-0005-0000-0000-0000563A0000}"/>
    <cellStyle name="Обычный 4 13 2 2" xfId="14652" xr:uid="{00000000-0005-0000-0000-0000573A0000}"/>
    <cellStyle name="Обычный 4 13 3" xfId="14653" xr:uid="{00000000-0005-0000-0000-0000583A0000}"/>
    <cellStyle name="Обычный 4 14" xfId="14654" xr:uid="{00000000-0005-0000-0000-0000593A0000}"/>
    <cellStyle name="Обычный 4 15" xfId="32318" xr:uid="{00000000-0005-0000-0000-00005A3A0000}"/>
    <cellStyle name="Обычный 4 16" xfId="32314" xr:uid="{00000000-0005-0000-0000-00005B3A0000}"/>
    <cellStyle name="Обычный 4 2" xfId="83" xr:uid="{00000000-0005-0000-0000-00005C3A0000}"/>
    <cellStyle name="Обычный 4 2 10" xfId="32410" xr:uid="{00000000-0005-0000-0000-00005D3A0000}"/>
    <cellStyle name="Обычный 4 2 2" xfId="14655" xr:uid="{00000000-0005-0000-0000-00005E3A0000}"/>
    <cellStyle name="Обычный 4 2 2 2" xfId="14656" xr:uid="{00000000-0005-0000-0000-00005F3A0000}"/>
    <cellStyle name="Обычный 4 2 2 2 2" xfId="14657" xr:uid="{00000000-0005-0000-0000-0000603A0000}"/>
    <cellStyle name="Обычный 4 2 2 3" xfId="32385" xr:uid="{00000000-0005-0000-0000-0000613A0000}"/>
    <cellStyle name="Обычный 4 2 3" xfId="14658" xr:uid="{00000000-0005-0000-0000-0000623A0000}"/>
    <cellStyle name="Обычный 4 2 4" xfId="14659" xr:uid="{00000000-0005-0000-0000-0000633A0000}"/>
    <cellStyle name="Обычный 4 2 4 2" xfId="14660" xr:uid="{00000000-0005-0000-0000-0000643A0000}"/>
    <cellStyle name="Обычный 4 2 5" xfId="14661" xr:uid="{00000000-0005-0000-0000-0000653A0000}"/>
    <cellStyle name="Обычный 4 2 5 2" xfId="14662" xr:uid="{00000000-0005-0000-0000-0000663A0000}"/>
    <cellStyle name="Обычный 4 2 5 3" xfId="14663" xr:uid="{00000000-0005-0000-0000-0000673A0000}"/>
    <cellStyle name="Обычный 4 2 6" xfId="14664" xr:uid="{00000000-0005-0000-0000-0000683A0000}"/>
    <cellStyle name="Обычный 4 2 7" xfId="14665" xr:uid="{00000000-0005-0000-0000-0000693A0000}"/>
    <cellStyle name="Обычный 4 2 8" xfId="32322" xr:uid="{00000000-0005-0000-0000-00006A3A0000}"/>
    <cellStyle name="Обычный 4 2 9" xfId="32357" xr:uid="{00000000-0005-0000-0000-00006B3A0000}"/>
    <cellStyle name="Обычный 4 2_замерная" xfId="14666" xr:uid="{00000000-0005-0000-0000-00006C3A0000}"/>
    <cellStyle name="Обычный 4 3" xfId="97" xr:uid="{00000000-0005-0000-0000-00006D3A0000}"/>
    <cellStyle name="Обычный 4 3 2" xfId="14667" xr:uid="{00000000-0005-0000-0000-00006E3A0000}"/>
    <cellStyle name="Обычный 4 3 3" xfId="14668" xr:uid="{00000000-0005-0000-0000-00006F3A0000}"/>
    <cellStyle name="Обычный 4 3 4" xfId="32735" xr:uid="{00000000-0005-0000-0000-0000703A0000}"/>
    <cellStyle name="Обычный 4 4" xfId="63" xr:uid="{00000000-0005-0000-0000-0000713A0000}"/>
    <cellStyle name="Обычный 4 4 2" xfId="14670" xr:uid="{00000000-0005-0000-0000-0000723A0000}"/>
    <cellStyle name="Обычный 4 4 2 2" xfId="14671" xr:uid="{00000000-0005-0000-0000-0000733A0000}"/>
    <cellStyle name="Обычный 4 4 2 2 2" xfId="14672" xr:uid="{00000000-0005-0000-0000-0000743A0000}"/>
    <cellStyle name="Обычный 4 4 2 2 2 2" xfId="14673" xr:uid="{00000000-0005-0000-0000-0000753A0000}"/>
    <cellStyle name="Обычный 4 4 2 2 2 2 2" xfId="14674" xr:uid="{00000000-0005-0000-0000-0000763A0000}"/>
    <cellStyle name="Обычный 4 4 2 2 2 2 2 2" xfId="14675" xr:uid="{00000000-0005-0000-0000-0000773A0000}"/>
    <cellStyle name="Обычный 4 4 2 2 2 2 3" xfId="14676" xr:uid="{00000000-0005-0000-0000-0000783A0000}"/>
    <cellStyle name="Обычный 4 4 2 2 2 3" xfId="14677" xr:uid="{00000000-0005-0000-0000-0000793A0000}"/>
    <cellStyle name="Обычный 4 4 2 2 2 3 2" xfId="14678" xr:uid="{00000000-0005-0000-0000-00007A3A0000}"/>
    <cellStyle name="Обычный 4 4 2 2 2 3 2 2" xfId="14679" xr:uid="{00000000-0005-0000-0000-00007B3A0000}"/>
    <cellStyle name="Обычный 4 4 2 2 2 3 3" xfId="14680" xr:uid="{00000000-0005-0000-0000-00007C3A0000}"/>
    <cellStyle name="Обычный 4 4 2 2 2 4" xfId="14681" xr:uid="{00000000-0005-0000-0000-00007D3A0000}"/>
    <cellStyle name="Обычный 4 4 2 2 2 4 2" xfId="14682" xr:uid="{00000000-0005-0000-0000-00007E3A0000}"/>
    <cellStyle name="Обычный 4 4 2 2 2 5" xfId="14683" xr:uid="{00000000-0005-0000-0000-00007F3A0000}"/>
    <cellStyle name="Обычный 4 4 2 2 3" xfId="14684" xr:uid="{00000000-0005-0000-0000-0000803A0000}"/>
    <cellStyle name="Обычный 4 4 2 2 3 2" xfId="14685" xr:uid="{00000000-0005-0000-0000-0000813A0000}"/>
    <cellStyle name="Обычный 4 4 2 2 3 2 2" xfId="14686" xr:uid="{00000000-0005-0000-0000-0000823A0000}"/>
    <cellStyle name="Обычный 4 4 2 2 3 2 2 2" xfId="14687" xr:uid="{00000000-0005-0000-0000-0000833A0000}"/>
    <cellStyle name="Обычный 4 4 2 2 3 2 3" xfId="14688" xr:uid="{00000000-0005-0000-0000-0000843A0000}"/>
    <cellStyle name="Обычный 4 4 2 2 3 3" xfId="14689" xr:uid="{00000000-0005-0000-0000-0000853A0000}"/>
    <cellStyle name="Обычный 4 4 2 2 3 3 2" xfId="14690" xr:uid="{00000000-0005-0000-0000-0000863A0000}"/>
    <cellStyle name="Обычный 4 4 2 2 3 4" xfId="14691" xr:uid="{00000000-0005-0000-0000-0000873A0000}"/>
    <cellStyle name="Обычный 4 4 2 2 4" xfId="14692" xr:uid="{00000000-0005-0000-0000-0000883A0000}"/>
    <cellStyle name="Обычный 4 4 2 2 4 2" xfId="14693" xr:uid="{00000000-0005-0000-0000-0000893A0000}"/>
    <cellStyle name="Обычный 4 4 2 2 4 2 2" xfId="14694" xr:uid="{00000000-0005-0000-0000-00008A3A0000}"/>
    <cellStyle name="Обычный 4 4 2 2 4 3" xfId="14695" xr:uid="{00000000-0005-0000-0000-00008B3A0000}"/>
    <cellStyle name="Обычный 4 4 2 2 5" xfId="14696" xr:uid="{00000000-0005-0000-0000-00008C3A0000}"/>
    <cellStyle name="Обычный 4 4 2 2 5 2" xfId="14697" xr:uid="{00000000-0005-0000-0000-00008D3A0000}"/>
    <cellStyle name="Обычный 4 4 2 2 5 2 2" xfId="14698" xr:uid="{00000000-0005-0000-0000-00008E3A0000}"/>
    <cellStyle name="Обычный 4 4 2 2 5 3" xfId="14699" xr:uid="{00000000-0005-0000-0000-00008F3A0000}"/>
    <cellStyle name="Обычный 4 4 2 2 6" xfId="14700" xr:uid="{00000000-0005-0000-0000-0000903A0000}"/>
    <cellStyle name="Обычный 4 4 2 2 6 2" xfId="14701" xr:uid="{00000000-0005-0000-0000-0000913A0000}"/>
    <cellStyle name="Обычный 4 4 2 2 7" xfId="14702" xr:uid="{00000000-0005-0000-0000-0000923A0000}"/>
    <cellStyle name="Обычный 4 4 2 3" xfId="14703" xr:uid="{00000000-0005-0000-0000-0000933A0000}"/>
    <cellStyle name="Обычный 4 4 2 3 2" xfId="14704" xr:uid="{00000000-0005-0000-0000-0000943A0000}"/>
    <cellStyle name="Обычный 4 4 2 3 2 2" xfId="14705" xr:uid="{00000000-0005-0000-0000-0000953A0000}"/>
    <cellStyle name="Обычный 4 4 2 3 2 2 2" xfId="14706" xr:uid="{00000000-0005-0000-0000-0000963A0000}"/>
    <cellStyle name="Обычный 4 4 2 3 2 3" xfId="14707" xr:uid="{00000000-0005-0000-0000-0000973A0000}"/>
    <cellStyle name="Обычный 4 4 2 3 3" xfId="14708" xr:uid="{00000000-0005-0000-0000-0000983A0000}"/>
    <cellStyle name="Обычный 4 4 2 3 3 2" xfId="14709" xr:uid="{00000000-0005-0000-0000-0000993A0000}"/>
    <cellStyle name="Обычный 4 4 2 3 3 2 2" xfId="14710" xr:uid="{00000000-0005-0000-0000-00009A3A0000}"/>
    <cellStyle name="Обычный 4 4 2 3 3 3" xfId="14711" xr:uid="{00000000-0005-0000-0000-00009B3A0000}"/>
    <cellStyle name="Обычный 4 4 2 3 4" xfId="14712" xr:uid="{00000000-0005-0000-0000-00009C3A0000}"/>
    <cellStyle name="Обычный 4 4 2 3 4 2" xfId="14713" xr:uid="{00000000-0005-0000-0000-00009D3A0000}"/>
    <cellStyle name="Обычный 4 4 2 3 5" xfId="14714" xr:uid="{00000000-0005-0000-0000-00009E3A0000}"/>
    <cellStyle name="Обычный 4 4 2 4" xfId="14715" xr:uid="{00000000-0005-0000-0000-00009F3A0000}"/>
    <cellStyle name="Обычный 4 4 2 4 2" xfId="14716" xr:uid="{00000000-0005-0000-0000-0000A03A0000}"/>
    <cellStyle name="Обычный 4 4 2 4 2 2" xfId="14717" xr:uid="{00000000-0005-0000-0000-0000A13A0000}"/>
    <cellStyle name="Обычный 4 4 2 4 2 2 2" xfId="14718" xr:uid="{00000000-0005-0000-0000-0000A23A0000}"/>
    <cellStyle name="Обычный 4 4 2 4 2 3" xfId="14719" xr:uid="{00000000-0005-0000-0000-0000A33A0000}"/>
    <cellStyle name="Обычный 4 4 2 4 3" xfId="14720" xr:uid="{00000000-0005-0000-0000-0000A43A0000}"/>
    <cellStyle name="Обычный 4 4 2 4 3 2" xfId="14721" xr:uid="{00000000-0005-0000-0000-0000A53A0000}"/>
    <cellStyle name="Обычный 4 4 2 4 4" xfId="14722" xr:uid="{00000000-0005-0000-0000-0000A63A0000}"/>
    <cellStyle name="Обычный 4 4 2 5" xfId="14723" xr:uid="{00000000-0005-0000-0000-0000A73A0000}"/>
    <cellStyle name="Обычный 4 4 2 5 2" xfId="14724" xr:uid="{00000000-0005-0000-0000-0000A83A0000}"/>
    <cellStyle name="Обычный 4 4 2 5 2 2" xfId="14725" xr:uid="{00000000-0005-0000-0000-0000A93A0000}"/>
    <cellStyle name="Обычный 4 4 2 5 3" xfId="14726" xr:uid="{00000000-0005-0000-0000-0000AA3A0000}"/>
    <cellStyle name="Обычный 4 4 2 6" xfId="14727" xr:uid="{00000000-0005-0000-0000-0000AB3A0000}"/>
    <cellStyle name="Обычный 4 4 2 6 2" xfId="14728" xr:uid="{00000000-0005-0000-0000-0000AC3A0000}"/>
    <cellStyle name="Обычный 4 4 2 6 2 2" xfId="14729" xr:uid="{00000000-0005-0000-0000-0000AD3A0000}"/>
    <cellStyle name="Обычный 4 4 2 6 3" xfId="14730" xr:uid="{00000000-0005-0000-0000-0000AE3A0000}"/>
    <cellStyle name="Обычный 4 4 2 7" xfId="14731" xr:uid="{00000000-0005-0000-0000-0000AF3A0000}"/>
    <cellStyle name="Обычный 4 4 2 7 2" xfId="14732" xr:uid="{00000000-0005-0000-0000-0000B03A0000}"/>
    <cellStyle name="Обычный 4 4 2 8" xfId="14733" xr:uid="{00000000-0005-0000-0000-0000B13A0000}"/>
    <cellStyle name="Обычный 4 4 3" xfId="14734" xr:uid="{00000000-0005-0000-0000-0000B23A0000}"/>
    <cellStyle name="Обычный 4 4 3 2" xfId="14735" xr:uid="{00000000-0005-0000-0000-0000B33A0000}"/>
    <cellStyle name="Обычный 4 4 3 2 2" xfId="14736" xr:uid="{00000000-0005-0000-0000-0000B43A0000}"/>
    <cellStyle name="Обычный 4 4 3 2 2 2" xfId="14737" xr:uid="{00000000-0005-0000-0000-0000B53A0000}"/>
    <cellStyle name="Обычный 4 4 3 2 2 2 2" xfId="14738" xr:uid="{00000000-0005-0000-0000-0000B63A0000}"/>
    <cellStyle name="Обычный 4 4 3 2 2 2 2 2" xfId="14739" xr:uid="{00000000-0005-0000-0000-0000B73A0000}"/>
    <cellStyle name="Обычный 4 4 3 2 2 2 3" xfId="14740" xr:uid="{00000000-0005-0000-0000-0000B83A0000}"/>
    <cellStyle name="Обычный 4 4 3 2 2 3" xfId="14741" xr:uid="{00000000-0005-0000-0000-0000B93A0000}"/>
    <cellStyle name="Обычный 4 4 3 2 2 3 2" xfId="14742" xr:uid="{00000000-0005-0000-0000-0000BA3A0000}"/>
    <cellStyle name="Обычный 4 4 3 2 2 3 2 2" xfId="14743" xr:uid="{00000000-0005-0000-0000-0000BB3A0000}"/>
    <cellStyle name="Обычный 4 4 3 2 2 3 3" xfId="14744" xr:uid="{00000000-0005-0000-0000-0000BC3A0000}"/>
    <cellStyle name="Обычный 4 4 3 2 2 4" xfId="14745" xr:uid="{00000000-0005-0000-0000-0000BD3A0000}"/>
    <cellStyle name="Обычный 4 4 3 2 2 4 2" xfId="14746" xr:uid="{00000000-0005-0000-0000-0000BE3A0000}"/>
    <cellStyle name="Обычный 4 4 3 2 2 5" xfId="14747" xr:uid="{00000000-0005-0000-0000-0000BF3A0000}"/>
    <cellStyle name="Обычный 4 4 3 2 3" xfId="14748" xr:uid="{00000000-0005-0000-0000-0000C03A0000}"/>
    <cellStyle name="Обычный 4 4 3 2 3 2" xfId="14749" xr:uid="{00000000-0005-0000-0000-0000C13A0000}"/>
    <cellStyle name="Обычный 4 4 3 2 3 2 2" xfId="14750" xr:uid="{00000000-0005-0000-0000-0000C23A0000}"/>
    <cellStyle name="Обычный 4 4 3 2 3 2 2 2" xfId="14751" xr:uid="{00000000-0005-0000-0000-0000C33A0000}"/>
    <cellStyle name="Обычный 4 4 3 2 3 2 3" xfId="14752" xr:uid="{00000000-0005-0000-0000-0000C43A0000}"/>
    <cellStyle name="Обычный 4 4 3 2 3 3" xfId="14753" xr:uid="{00000000-0005-0000-0000-0000C53A0000}"/>
    <cellStyle name="Обычный 4 4 3 2 3 3 2" xfId="14754" xr:uid="{00000000-0005-0000-0000-0000C63A0000}"/>
    <cellStyle name="Обычный 4 4 3 2 3 4" xfId="14755" xr:uid="{00000000-0005-0000-0000-0000C73A0000}"/>
    <cellStyle name="Обычный 4 4 3 2 4" xfId="14756" xr:uid="{00000000-0005-0000-0000-0000C83A0000}"/>
    <cellStyle name="Обычный 4 4 3 2 4 2" xfId="14757" xr:uid="{00000000-0005-0000-0000-0000C93A0000}"/>
    <cellStyle name="Обычный 4 4 3 2 4 2 2" xfId="14758" xr:uid="{00000000-0005-0000-0000-0000CA3A0000}"/>
    <cellStyle name="Обычный 4 4 3 2 4 3" xfId="14759" xr:uid="{00000000-0005-0000-0000-0000CB3A0000}"/>
    <cellStyle name="Обычный 4 4 3 2 5" xfId="14760" xr:uid="{00000000-0005-0000-0000-0000CC3A0000}"/>
    <cellStyle name="Обычный 4 4 3 2 5 2" xfId="14761" xr:uid="{00000000-0005-0000-0000-0000CD3A0000}"/>
    <cellStyle name="Обычный 4 4 3 2 5 2 2" xfId="14762" xr:uid="{00000000-0005-0000-0000-0000CE3A0000}"/>
    <cellStyle name="Обычный 4 4 3 2 5 3" xfId="14763" xr:uid="{00000000-0005-0000-0000-0000CF3A0000}"/>
    <cellStyle name="Обычный 4 4 3 2 6" xfId="14764" xr:uid="{00000000-0005-0000-0000-0000D03A0000}"/>
    <cellStyle name="Обычный 4 4 3 2 6 2" xfId="14765" xr:uid="{00000000-0005-0000-0000-0000D13A0000}"/>
    <cellStyle name="Обычный 4 4 3 2 7" xfId="14766" xr:uid="{00000000-0005-0000-0000-0000D23A0000}"/>
    <cellStyle name="Обычный 4 4 3 3" xfId="14767" xr:uid="{00000000-0005-0000-0000-0000D33A0000}"/>
    <cellStyle name="Обычный 4 4 3 3 2" xfId="14768" xr:uid="{00000000-0005-0000-0000-0000D43A0000}"/>
    <cellStyle name="Обычный 4 4 3 3 2 2" xfId="14769" xr:uid="{00000000-0005-0000-0000-0000D53A0000}"/>
    <cellStyle name="Обычный 4 4 3 3 2 2 2" xfId="14770" xr:uid="{00000000-0005-0000-0000-0000D63A0000}"/>
    <cellStyle name="Обычный 4 4 3 3 2 3" xfId="14771" xr:uid="{00000000-0005-0000-0000-0000D73A0000}"/>
    <cellStyle name="Обычный 4 4 3 3 3" xfId="14772" xr:uid="{00000000-0005-0000-0000-0000D83A0000}"/>
    <cellStyle name="Обычный 4 4 3 3 3 2" xfId="14773" xr:uid="{00000000-0005-0000-0000-0000D93A0000}"/>
    <cellStyle name="Обычный 4 4 3 3 3 2 2" xfId="14774" xr:uid="{00000000-0005-0000-0000-0000DA3A0000}"/>
    <cellStyle name="Обычный 4 4 3 3 3 3" xfId="14775" xr:uid="{00000000-0005-0000-0000-0000DB3A0000}"/>
    <cellStyle name="Обычный 4 4 3 3 4" xfId="14776" xr:uid="{00000000-0005-0000-0000-0000DC3A0000}"/>
    <cellStyle name="Обычный 4 4 3 3 4 2" xfId="14777" xr:uid="{00000000-0005-0000-0000-0000DD3A0000}"/>
    <cellStyle name="Обычный 4 4 3 3 5" xfId="14778" xr:uid="{00000000-0005-0000-0000-0000DE3A0000}"/>
    <cellStyle name="Обычный 4 4 3 4" xfId="14779" xr:uid="{00000000-0005-0000-0000-0000DF3A0000}"/>
    <cellStyle name="Обычный 4 4 3 4 2" xfId="14780" xr:uid="{00000000-0005-0000-0000-0000E03A0000}"/>
    <cellStyle name="Обычный 4 4 3 4 2 2" xfId="14781" xr:uid="{00000000-0005-0000-0000-0000E13A0000}"/>
    <cellStyle name="Обычный 4 4 3 4 2 2 2" xfId="14782" xr:uid="{00000000-0005-0000-0000-0000E23A0000}"/>
    <cellStyle name="Обычный 4 4 3 4 2 3" xfId="14783" xr:uid="{00000000-0005-0000-0000-0000E33A0000}"/>
    <cellStyle name="Обычный 4 4 3 4 3" xfId="14784" xr:uid="{00000000-0005-0000-0000-0000E43A0000}"/>
    <cellStyle name="Обычный 4 4 3 4 3 2" xfId="14785" xr:uid="{00000000-0005-0000-0000-0000E53A0000}"/>
    <cellStyle name="Обычный 4 4 3 4 4" xfId="14786" xr:uid="{00000000-0005-0000-0000-0000E63A0000}"/>
    <cellStyle name="Обычный 4 4 3 5" xfId="14787" xr:uid="{00000000-0005-0000-0000-0000E73A0000}"/>
    <cellStyle name="Обычный 4 4 3 5 2" xfId="14788" xr:uid="{00000000-0005-0000-0000-0000E83A0000}"/>
    <cellStyle name="Обычный 4 4 3 5 2 2" xfId="14789" xr:uid="{00000000-0005-0000-0000-0000E93A0000}"/>
    <cellStyle name="Обычный 4 4 3 5 3" xfId="14790" xr:uid="{00000000-0005-0000-0000-0000EA3A0000}"/>
    <cellStyle name="Обычный 4 4 3 6" xfId="14791" xr:uid="{00000000-0005-0000-0000-0000EB3A0000}"/>
    <cellStyle name="Обычный 4 4 3 6 2" xfId="14792" xr:uid="{00000000-0005-0000-0000-0000EC3A0000}"/>
    <cellStyle name="Обычный 4 4 3 6 2 2" xfId="14793" xr:uid="{00000000-0005-0000-0000-0000ED3A0000}"/>
    <cellStyle name="Обычный 4 4 3 6 3" xfId="14794" xr:uid="{00000000-0005-0000-0000-0000EE3A0000}"/>
    <cellStyle name="Обычный 4 4 3 7" xfId="14795" xr:uid="{00000000-0005-0000-0000-0000EF3A0000}"/>
    <cellStyle name="Обычный 4 4 3 7 2" xfId="14796" xr:uid="{00000000-0005-0000-0000-0000F03A0000}"/>
    <cellStyle name="Обычный 4 4 3 8" xfId="14797" xr:uid="{00000000-0005-0000-0000-0000F13A0000}"/>
    <cellStyle name="Обычный 4 4 4" xfId="14798" xr:uid="{00000000-0005-0000-0000-0000F23A0000}"/>
    <cellStyle name="Обычный 4 4 4 2" xfId="14799" xr:uid="{00000000-0005-0000-0000-0000F33A0000}"/>
    <cellStyle name="Обычный 4 4 4 2 2" xfId="14800" xr:uid="{00000000-0005-0000-0000-0000F43A0000}"/>
    <cellStyle name="Обычный 4 4 4 2 3" xfId="14801" xr:uid="{00000000-0005-0000-0000-0000F53A0000}"/>
    <cellStyle name="Обычный 4 4 4 2 3 2" xfId="14802" xr:uid="{00000000-0005-0000-0000-0000F63A0000}"/>
    <cellStyle name="Обычный 4 4 4 2 3 2 2" xfId="14803" xr:uid="{00000000-0005-0000-0000-0000F73A0000}"/>
    <cellStyle name="Обычный 4 4 4 2 3 3" xfId="14804" xr:uid="{00000000-0005-0000-0000-0000F83A0000}"/>
    <cellStyle name="Обычный 4 4 4 2 4" xfId="14805" xr:uid="{00000000-0005-0000-0000-0000F93A0000}"/>
    <cellStyle name="Обычный 4 4 4 2 4 2" xfId="14806" xr:uid="{00000000-0005-0000-0000-0000FA3A0000}"/>
    <cellStyle name="Обычный 4 4 4 2 5" xfId="14807" xr:uid="{00000000-0005-0000-0000-0000FB3A0000}"/>
    <cellStyle name="Обычный 4 4 4 3" xfId="14808" xr:uid="{00000000-0005-0000-0000-0000FC3A0000}"/>
    <cellStyle name="Обычный 4 4 4 3 2" xfId="14809" xr:uid="{00000000-0005-0000-0000-0000FD3A0000}"/>
    <cellStyle name="Обычный 4 4 4 3 2 2" xfId="14810" xr:uid="{00000000-0005-0000-0000-0000FE3A0000}"/>
    <cellStyle name="Обычный 4 4 4 3 2 2 2" xfId="14811" xr:uid="{00000000-0005-0000-0000-0000FF3A0000}"/>
    <cellStyle name="Обычный 4 4 4 3 2 3" xfId="14812" xr:uid="{00000000-0005-0000-0000-0000003B0000}"/>
    <cellStyle name="Обычный 4 4 4 3 3" xfId="14813" xr:uid="{00000000-0005-0000-0000-0000013B0000}"/>
    <cellStyle name="Обычный 4 4 4 3 3 2" xfId="14814" xr:uid="{00000000-0005-0000-0000-0000023B0000}"/>
    <cellStyle name="Обычный 4 4 4 3 4" xfId="14815" xr:uid="{00000000-0005-0000-0000-0000033B0000}"/>
    <cellStyle name="Обычный 4 4 4 4" xfId="14816" xr:uid="{00000000-0005-0000-0000-0000043B0000}"/>
    <cellStyle name="Обычный 4 4 4 4 2" xfId="14817" xr:uid="{00000000-0005-0000-0000-0000053B0000}"/>
    <cellStyle name="Обычный 4 4 4 4 2 2" xfId="14818" xr:uid="{00000000-0005-0000-0000-0000063B0000}"/>
    <cellStyle name="Обычный 4 4 4 4 3" xfId="14819" xr:uid="{00000000-0005-0000-0000-0000073B0000}"/>
    <cellStyle name="Обычный 4 4 4 5" xfId="14820" xr:uid="{00000000-0005-0000-0000-0000083B0000}"/>
    <cellStyle name="Обычный 4 4 4 5 2" xfId="14821" xr:uid="{00000000-0005-0000-0000-0000093B0000}"/>
    <cellStyle name="Обычный 4 4 4 5 2 2" xfId="14822" xr:uid="{00000000-0005-0000-0000-00000A3B0000}"/>
    <cellStyle name="Обычный 4 4 4 5 3" xfId="14823" xr:uid="{00000000-0005-0000-0000-00000B3B0000}"/>
    <cellStyle name="Обычный 4 4 4 6" xfId="14824" xr:uid="{00000000-0005-0000-0000-00000C3B0000}"/>
    <cellStyle name="Обычный 4 4 4 6 2" xfId="14825" xr:uid="{00000000-0005-0000-0000-00000D3B0000}"/>
    <cellStyle name="Обычный 4 4 4 7" xfId="14826" xr:uid="{00000000-0005-0000-0000-00000E3B0000}"/>
    <cellStyle name="Обычный 4 4 5" xfId="14827" xr:uid="{00000000-0005-0000-0000-00000F3B0000}"/>
    <cellStyle name="Обычный 4 4 5 2" xfId="14828" xr:uid="{00000000-0005-0000-0000-0000103B0000}"/>
    <cellStyle name="Обычный 4 4 5 2 2" xfId="14829" xr:uid="{00000000-0005-0000-0000-0000113B0000}"/>
    <cellStyle name="Обычный 4 4 5 2 2 2" xfId="14830" xr:uid="{00000000-0005-0000-0000-0000123B0000}"/>
    <cellStyle name="Обычный 4 4 5 2 2 2 2" xfId="14831" xr:uid="{00000000-0005-0000-0000-0000133B0000}"/>
    <cellStyle name="Обычный 4 4 5 2 2 3" xfId="14832" xr:uid="{00000000-0005-0000-0000-0000143B0000}"/>
    <cellStyle name="Обычный 4 4 5 2 3" xfId="14833" xr:uid="{00000000-0005-0000-0000-0000153B0000}"/>
    <cellStyle name="Обычный 4 4 5 2 3 2" xfId="14834" xr:uid="{00000000-0005-0000-0000-0000163B0000}"/>
    <cellStyle name="Обычный 4 4 5 2 3 2 2" xfId="14835" xr:uid="{00000000-0005-0000-0000-0000173B0000}"/>
    <cellStyle name="Обычный 4 4 5 2 3 3" xfId="14836" xr:uid="{00000000-0005-0000-0000-0000183B0000}"/>
    <cellStyle name="Обычный 4 4 5 2 4" xfId="14837" xr:uid="{00000000-0005-0000-0000-0000193B0000}"/>
    <cellStyle name="Обычный 4 4 5 2 4 2" xfId="14838" xr:uid="{00000000-0005-0000-0000-00001A3B0000}"/>
    <cellStyle name="Обычный 4 4 5 2 5" xfId="14839" xr:uid="{00000000-0005-0000-0000-00001B3B0000}"/>
    <cellStyle name="Обычный 4 4 5 3" xfId="14840" xr:uid="{00000000-0005-0000-0000-00001C3B0000}"/>
    <cellStyle name="Обычный 4 4 5 3 2" xfId="14841" xr:uid="{00000000-0005-0000-0000-00001D3B0000}"/>
    <cellStyle name="Обычный 4 4 5 3 2 2" xfId="14842" xr:uid="{00000000-0005-0000-0000-00001E3B0000}"/>
    <cellStyle name="Обычный 4 4 5 3 2 2 2" xfId="14843" xr:uid="{00000000-0005-0000-0000-00001F3B0000}"/>
    <cellStyle name="Обычный 4 4 5 3 2 3" xfId="14844" xr:uid="{00000000-0005-0000-0000-0000203B0000}"/>
    <cellStyle name="Обычный 4 4 5 3 3" xfId="14845" xr:uid="{00000000-0005-0000-0000-0000213B0000}"/>
    <cellStyle name="Обычный 4 4 5 3 3 2" xfId="14846" xr:uid="{00000000-0005-0000-0000-0000223B0000}"/>
    <cellStyle name="Обычный 4 4 5 3 4" xfId="14847" xr:uid="{00000000-0005-0000-0000-0000233B0000}"/>
    <cellStyle name="Обычный 4 4 5 4" xfId="14848" xr:uid="{00000000-0005-0000-0000-0000243B0000}"/>
    <cellStyle name="Обычный 4 4 5 4 2" xfId="14849" xr:uid="{00000000-0005-0000-0000-0000253B0000}"/>
    <cellStyle name="Обычный 4 4 5 4 2 2" xfId="14850" xr:uid="{00000000-0005-0000-0000-0000263B0000}"/>
    <cellStyle name="Обычный 4 4 5 4 3" xfId="14851" xr:uid="{00000000-0005-0000-0000-0000273B0000}"/>
    <cellStyle name="Обычный 4 4 5 5" xfId="14852" xr:uid="{00000000-0005-0000-0000-0000283B0000}"/>
    <cellStyle name="Обычный 4 4 5 5 2" xfId="14853" xr:uid="{00000000-0005-0000-0000-0000293B0000}"/>
    <cellStyle name="Обычный 4 4 5 5 2 2" xfId="14854" xr:uid="{00000000-0005-0000-0000-00002A3B0000}"/>
    <cellStyle name="Обычный 4 4 5 5 3" xfId="14855" xr:uid="{00000000-0005-0000-0000-00002B3B0000}"/>
    <cellStyle name="Обычный 4 4 5 6" xfId="14856" xr:uid="{00000000-0005-0000-0000-00002C3B0000}"/>
    <cellStyle name="Обычный 4 4 5 6 2" xfId="14857" xr:uid="{00000000-0005-0000-0000-00002D3B0000}"/>
    <cellStyle name="Обычный 4 4 5 7" xfId="14858" xr:uid="{00000000-0005-0000-0000-00002E3B0000}"/>
    <cellStyle name="Обычный 4 4 6" xfId="14859" xr:uid="{00000000-0005-0000-0000-00002F3B0000}"/>
    <cellStyle name="Обычный 4 4 6 2" xfId="14860" xr:uid="{00000000-0005-0000-0000-0000303B0000}"/>
    <cellStyle name="Обычный 4 4 6 2 2" xfId="14861" xr:uid="{00000000-0005-0000-0000-0000313B0000}"/>
    <cellStyle name="Обычный 4 4 6 2 2 2" xfId="14862" xr:uid="{00000000-0005-0000-0000-0000323B0000}"/>
    <cellStyle name="Обычный 4 4 6 2 2 2 2" xfId="14863" xr:uid="{00000000-0005-0000-0000-0000333B0000}"/>
    <cellStyle name="Обычный 4 4 6 2 2 3" xfId="14864" xr:uid="{00000000-0005-0000-0000-0000343B0000}"/>
    <cellStyle name="Обычный 4 4 6 2 3" xfId="14865" xr:uid="{00000000-0005-0000-0000-0000353B0000}"/>
    <cellStyle name="Обычный 4 4 6 2 3 2" xfId="14866" xr:uid="{00000000-0005-0000-0000-0000363B0000}"/>
    <cellStyle name="Обычный 4 4 6 2 4" xfId="14867" xr:uid="{00000000-0005-0000-0000-0000373B0000}"/>
    <cellStyle name="Обычный 4 4 6 3" xfId="14868" xr:uid="{00000000-0005-0000-0000-0000383B0000}"/>
    <cellStyle name="Обычный 4 4 6 3 2" xfId="14869" xr:uid="{00000000-0005-0000-0000-0000393B0000}"/>
    <cellStyle name="Обычный 4 4 6 3 2 2" xfId="14870" xr:uid="{00000000-0005-0000-0000-00003A3B0000}"/>
    <cellStyle name="Обычный 4 4 6 3 3" xfId="14871" xr:uid="{00000000-0005-0000-0000-00003B3B0000}"/>
    <cellStyle name="Обычный 4 4 6 4" xfId="14872" xr:uid="{00000000-0005-0000-0000-00003C3B0000}"/>
    <cellStyle name="Обычный 4 4 6 4 2" xfId="14873" xr:uid="{00000000-0005-0000-0000-00003D3B0000}"/>
    <cellStyle name="Обычный 4 4 6 4 2 2" xfId="14874" xr:uid="{00000000-0005-0000-0000-00003E3B0000}"/>
    <cellStyle name="Обычный 4 4 6 4 3" xfId="14875" xr:uid="{00000000-0005-0000-0000-00003F3B0000}"/>
    <cellStyle name="Обычный 4 4 6 5" xfId="14876" xr:uid="{00000000-0005-0000-0000-0000403B0000}"/>
    <cellStyle name="Обычный 4 4 6 5 2" xfId="14877" xr:uid="{00000000-0005-0000-0000-0000413B0000}"/>
    <cellStyle name="Обычный 4 4 6 6" xfId="14878" xr:uid="{00000000-0005-0000-0000-0000423B0000}"/>
    <cellStyle name="Обычный 4 4 7" xfId="14879" xr:uid="{00000000-0005-0000-0000-0000433B0000}"/>
    <cellStyle name="Обычный 4 4 7 2" xfId="14880" xr:uid="{00000000-0005-0000-0000-0000443B0000}"/>
    <cellStyle name="Обычный 4 4 7 2 2" xfId="14881" xr:uid="{00000000-0005-0000-0000-0000453B0000}"/>
    <cellStyle name="Обычный 4 4 7 2 2 2" xfId="14882" xr:uid="{00000000-0005-0000-0000-0000463B0000}"/>
    <cellStyle name="Обычный 4 4 7 2 3" xfId="14883" xr:uid="{00000000-0005-0000-0000-0000473B0000}"/>
    <cellStyle name="Обычный 4 4 7 3" xfId="14884" xr:uid="{00000000-0005-0000-0000-0000483B0000}"/>
    <cellStyle name="Обычный 4 4 7 3 2" xfId="14885" xr:uid="{00000000-0005-0000-0000-0000493B0000}"/>
    <cellStyle name="Обычный 4 4 7 4" xfId="14886" xr:uid="{00000000-0005-0000-0000-00004A3B0000}"/>
    <cellStyle name="Обычный 4 4 8" xfId="14887" xr:uid="{00000000-0005-0000-0000-00004B3B0000}"/>
    <cellStyle name="Обычный 4 4 8 2" xfId="14888" xr:uid="{00000000-0005-0000-0000-00004C3B0000}"/>
    <cellStyle name="Обычный 4 4 8 2 2" xfId="14889" xr:uid="{00000000-0005-0000-0000-00004D3B0000}"/>
    <cellStyle name="Обычный 4 4 8 3" xfId="14890" xr:uid="{00000000-0005-0000-0000-00004E3B0000}"/>
    <cellStyle name="Обычный 4 4 9" xfId="14669" xr:uid="{00000000-0005-0000-0000-00004F3B0000}"/>
    <cellStyle name="Обычный 4 5" xfId="14891" xr:uid="{00000000-0005-0000-0000-0000503B0000}"/>
    <cellStyle name="Обычный 4 5 2" xfId="14892" xr:uid="{00000000-0005-0000-0000-0000513B0000}"/>
    <cellStyle name="Обычный 4 5 3" xfId="14893" xr:uid="{00000000-0005-0000-0000-0000523B0000}"/>
    <cellStyle name="Обычный 4 5 3 2" xfId="14894" xr:uid="{00000000-0005-0000-0000-0000533B0000}"/>
    <cellStyle name="Обычный 4 5 3 2 2" xfId="14895" xr:uid="{00000000-0005-0000-0000-0000543B0000}"/>
    <cellStyle name="Обычный 4 5 3 2 2 2" xfId="14896" xr:uid="{00000000-0005-0000-0000-0000553B0000}"/>
    <cellStyle name="Обычный 4 5 3 2 2 2 2" xfId="14897" xr:uid="{00000000-0005-0000-0000-0000563B0000}"/>
    <cellStyle name="Обычный 4 5 3 2 2 3" xfId="14898" xr:uid="{00000000-0005-0000-0000-0000573B0000}"/>
    <cellStyle name="Обычный 4 5 3 2 3" xfId="14899" xr:uid="{00000000-0005-0000-0000-0000583B0000}"/>
    <cellStyle name="Обычный 4 5 3 2 3 2" xfId="14900" xr:uid="{00000000-0005-0000-0000-0000593B0000}"/>
    <cellStyle name="Обычный 4 5 3 2 3 2 2" xfId="14901" xr:uid="{00000000-0005-0000-0000-00005A3B0000}"/>
    <cellStyle name="Обычный 4 5 3 2 3 3" xfId="14902" xr:uid="{00000000-0005-0000-0000-00005B3B0000}"/>
    <cellStyle name="Обычный 4 5 3 2 4" xfId="14903" xr:uid="{00000000-0005-0000-0000-00005C3B0000}"/>
    <cellStyle name="Обычный 4 5 3 2 4 2" xfId="14904" xr:uid="{00000000-0005-0000-0000-00005D3B0000}"/>
    <cellStyle name="Обычный 4 5 3 2 5" xfId="14905" xr:uid="{00000000-0005-0000-0000-00005E3B0000}"/>
    <cellStyle name="Обычный 4 5 3 3" xfId="14906" xr:uid="{00000000-0005-0000-0000-00005F3B0000}"/>
    <cellStyle name="Обычный 4 5 3 3 2" xfId="14907" xr:uid="{00000000-0005-0000-0000-0000603B0000}"/>
    <cellStyle name="Обычный 4 5 3 3 2 2" xfId="14908" xr:uid="{00000000-0005-0000-0000-0000613B0000}"/>
    <cellStyle name="Обычный 4 5 3 3 2 2 2" xfId="14909" xr:uid="{00000000-0005-0000-0000-0000623B0000}"/>
    <cellStyle name="Обычный 4 5 3 3 2 3" xfId="14910" xr:uid="{00000000-0005-0000-0000-0000633B0000}"/>
    <cellStyle name="Обычный 4 5 3 3 3" xfId="14911" xr:uid="{00000000-0005-0000-0000-0000643B0000}"/>
    <cellStyle name="Обычный 4 5 3 3 3 2" xfId="14912" xr:uid="{00000000-0005-0000-0000-0000653B0000}"/>
    <cellStyle name="Обычный 4 5 3 3 4" xfId="14913" xr:uid="{00000000-0005-0000-0000-0000663B0000}"/>
    <cellStyle name="Обычный 4 5 3 4" xfId="14914" xr:uid="{00000000-0005-0000-0000-0000673B0000}"/>
    <cellStyle name="Обычный 4 5 3 4 2" xfId="14915" xr:uid="{00000000-0005-0000-0000-0000683B0000}"/>
    <cellStyle name="Обычный 4 5 3 4 2 2" xfId="14916" xr:uid="{00000000-0005-0000-0000-0000693B0000}"/>
    <cellStyle name="Обычный 4 5 3 4 3" xfId="14917" xr:uid="{00000000-0005-0000-0000-00006A3B0000}"/>
    <cellStyle name="Обычный 4 5 3 5" xfId="14918" xr:uid="{00000000-0005-0000-0000-00006B3B0000}"/>
    <cellStyle name="Обычный 4 5 3 5 2" xfId="14919" xr:uid="{00000000-0005-0000-0000-00006C3B0000}"/>
    <cellStyle name="Обычный 4 5 3 5 2 2" xfId="14920" xr:uid="{00000000-0005-0000-0000-00006D3B0000}"/>
    <cellStyle name="Обычный 4 5 3 5 3" xfId="14921" xr:uid="{00000000-0005-0000-0000-00006E3B0000}"/>
    <cellStyle name="Обычный 4 5 3 6" xfId="14922" xr:uid="{00000000-0005-0000-0000-00006F3B0000}"/>
    <cellStyle name="Обычный 4 5 3 6 2" xfId="14923" xr:uid="{00000000-0005-0000-0000-0000703B0000}"/>
    <cellStyle name="Обычный 4 5 3 7" xfId="14924" xr:uid="{00000000-0005-0000-0000-0000713B0000}"/>
    <cellStyle name="Обычный 4 5 4" xfId="14925" xr:uid="{00000000-0005-0000-0000-0000723B0000}"/>
    <cellStyle name="Обычный 4 5 4 2" xfId="14926" xr:uid="{00000000-0005-0000-0000-0000733B0000}"/>
    <cellStyle name="Обычный 4 5 4 2 2" xfId="14927" xr:uid="{00000000-0005-0000-0000-0000743B0000}"/>
    <cellStyle name="Обычный 4 5 4 2 2 2" xfId="14928" xr:uid="{00000000-0005-0000-0000-0000753B0000}"/>
    <cellStyle name="Обычный 4 5 4 2 2 2 2" xfId="14929" xr:uid="{00000000-0005-0000-0000-0000763B0000}"/>
    <cellStyle name="Обычный 4 5 4 2 2 3" xfId="14930" xr:uid="{00000000-0005-0000-0000-0000773B0000}"/>
    <cellStyle name="Обычный 4 5 4 2 3" xfId="14931" xr:uid="{00000000-0005-0000-0000-0000783B0000}"/>
    <cellStyle name="Обычный 4 5 4 2 3 2" xfId="14932" xr:uid="{00000000-0005-0000-0000-0000793B0000}"/>
    <cellStyle name="Обычный 4 5 4 2 4" xfId="14933" xr:uid="{00000000-0005-0000-0000-00007A3B0000}"/>
    <cellStyle name="Обычный 4 5 4 3" xfId="14934" xr:uid="{00000000-0005-0000-0000-00007B3B0000}"/>
    <cellStyle name="Обычный 4 5 4 3 2" xfId="14935" xr:uid="{00000000-0005-0000-0000-00007C3B0000}"/>
    <cellStyle name="Обычный 4 5 4 3 2 2" xfId="14936" xr:uid="{00000000-0005-0000-0000-00007D3B0000}"/>
    <cellStyle name="Обычный 4 5 4 3 3" xfId="14937" xr:uid="{00000000-0005-0000-0000-00007E3B0000}"/>
    <cellStyle name="Обычный 4 5 4 4" xfId="14938" xr:uid="{00000000-0005-0000-0000-00007F3B0000}"/>
    <cellStyle name="Обычный 4 5 4 4 2" xfId="14939" xr:uid="{00000000-0005-0000-0000-0000803B0000}"/>
    <cellStyle name="Обычный 4 5 4 4 2 2" xfId="14940" xr:uid="{00000000-0005-0000-0000-0000813B0000}"/>
    <cellStyle name="Обычный 4 5 4 4 3" xfId="14941" xr:uid="{00000000-0005-0000-0000-0000823B0000}"/>
    <cellStyle name="Обычный 4 5 4 5" xfId="14942" xr:uid="{00000000-0005-0000-0000-0000833B0000}"/>
    <cellStyle name="Обычный 4 5 4 5 2" xfId="14943" xr:uid="{00000000-0005-0000-0000-0000843B0000}"/>
    <cellStyle name="Обычный 4 5 4 6" xfId="14944" xr:uid="{00000000-0005-0000-0000-0000853B0000}"/>
    <cellStyle name="Обычный 4 5 5" xfId="14945" xr:uid="{00000000-0005-0000-0000-0000863B0000}"/>
    <cellStyle name="Обычный 4 5 5 2" xfId="14946" xr:uid="{00000000-0005-0000-0000-0000873B0000}"/>
    <cellStyle name="Обычный 4 5 5 2 2" xfId="14947" xr:uid="{00000000-0005-0000-0000-0000883B0000}"/>
    <cellStyle name="Обычный 4 5 5 2 2 2" xfId="14948" xr:uid="{00000000-0005-0000-0000-0000893B0000}"/>
    <cellStyle name="Обычный 4 5 5 2 3" xfId="14949" xr:uid="{00000000-0005-0000-0000-00008A3B0000}"/>
    <cellStyle name="Обычный 4 5 5 3" xfId="14950" xr:uid="{00000000-0005-0000-0000-00008B3B0000}"/>
    <cellStyle name="Обычный 4 5 5 3 2" xfId="14951" xr:uid="{00000000-0005-0000-0000-00008C3B0000}"/>
    <cellStyle name="Обычный 4 5 5 4" xfId="14952" xr:uid="{00000000-0005-0000-0000-00008D3B0000}"/>
    <cellStyle name="Обычный 4 5 6" xfId="14953" xr:uid="{00000000-0005-0000-0000-00008E3B0000}"/>
    <cellStyle name="Обычный 4 5 6 2" xfId="14954" xr:uid="{00000000-0005-0000-0000-00008F3B0000}"/>
    <cellStyle name="Обычный 4 5 6 2 2" xfId="14955" xr:uid="{00000000-0005-0000-0000-0000903B0000}"/>
    <cellStyle name="Обычный 4 5 6 3" xfId="14956" xr:uid="{00000000-0005-0000-0000-0000913B0000}"/>
    <cellStyle name="Обычный 4 6" xfId="14957" xr:uid="{00000000-0005-0000-0000-0000923B0000}"/>
    <cellStyle name="Обычный 4 6 2" xfId="14958" xr:uid="{00000000-0005-0000-0000-0000933B0000}"/>
    <cellStyle name="Обычный 4 6 2 2" xfId="14959" xr:uid="{00000000-0005-0000-0000-0000943B0000}"/>
    <cellStyle name="Обычный 4 6 2 2 2" xfId="14960" xr:uid="{00000000-0005-0000-0000-0000953B0000}"/>
    <cellStyle name="Обычный 4 6 2 2 2 2" xfId="14961" xr:uid="{00000000-0005-0000-0000-0000963B0000}"/>
    <cellStyle name="Обычный 4 6 2 2 2 2 2" xfId="14962" xr:uid="{00000000-0005-0000-0000-0000973B0000}"/>
    <cellStyle name="Обычный 4 6 2 2 2 3" xfId="14963" xr:uid="{00000000-0005-0000-0000-0000983B0000}"/>
    <cellStyle name="Обычный 4 6 2 2 3" xfId="14964" xr:uid="{00000000-0005-0000-0000-0000993B0000}"/>
    <cellStyle name="Обычный 4 6 2 2 3 2" xfId="14965" xr:uid="{00000000-0005-0000-0000-00009A3B0000}"/>
    <cellStyle name="Обычный 4 6 2 2 3 2 2" xfId="14966" xr:uid="{00000000-0005-0000-0000-00009B3B0000}"/>
    <cellStyle name="Обычный 4 6 2 2 3 3" xfId="14967" xr:uid="{00000000-0005-0000-0000-00009C3B0000}"/>
    <cellStyle name="Обычный 4 6 2 2 4" xfId="14968" xr:uid="{00000000-0005-0000-0000-00009D3B0000}"/>
    <cellStyle name="Обычный 4 6 2 2 4 2" xfId="14969" xr:uid="{00000000-0005-0000-0000-00009E3B0000}"/>
    <cellStyle name="Обычный 4 6 2 2 5" xfId="14970" xr:uid="{00000000-0005-0000-0000-00009F3B0000}"/>
    <cellStyle name="Обычный 4 6 2 3" xfId="14971" xr:uid="{00000000-0005-0000-0000-0000A03B0000}"/>
    <cellStyle name="Обычный 4 6 2 3 2" xfId="14972" xr:uid="{00000000-0005-0000-0000-0000A13B0000}"/>
    <cellStyle name="Обычный 4 6 2 3 2 2" xfId="14973" xr:uid="{00000000-0005-0000-0000-0000A23B0000}"/>
    <cellStyle name="Обычный 4 6 2 3 2 2 2" xfId="14974" xr:uid="{00000000-0005-0000-0000-0000A33B0000}"/>
    <cellStyle name="Обычный 4 6 2 3 2 3" xfId="14975" xr:uid="{00000000-0005-0000-0000-0000A43B0000}"/>
    <cellStyle name="Обычный 4 6 2 3 3" xfId="14976" xr:uid="{00000000-0005-0000-0000-0000A53B0000}"/>
    <cellStyle name="Обычный 4 6 2 3 3 2" xfId="14977" xr:uid="{00000000-0005-0000-0000-0000A63B0000}"/>
    <cellStyle name="Обычный 4 6 2 3 4" xfId="14978" xr:uid="{00000000-0005-0000-0000-0000A73B0000}"/>
    <cellStyle name="Обычный 4 6 2 4" xfId="14979" xr:uid="{00000000-0005-0000-0000-0000A83B0000}"/>
    <cellStyle name="Обычный 4 6 2 4 2" xfId="14980" xr:uid="{00000000-0005-0000-0000-0000A93B0000}"/>
    <cellStyle name="Обычный 4 6 2 4 2 2" xfId="14981" xr:uid="{00000000-0005-0000-0000-0000AA3B0000}"/>
    <cellStyle name="Обычный 4 6 2 4 3" xfId="14982" xr:uid="{00000000-0005-0000-0000-0000AB3B0000}"/>
    <cellStyle name="Обычный 4 6 2 5" xfId="14983" xr:uid="{00000000-0005-0000-0000-0000AC3B0000}"/>
    <cellStyle name="Обычный 4 6 2 5 2" xfId="14984" xr:uid="{00000000-0005-0000-0000-0000AD3B0000}"/>
    <cellStyle name="Обычный 4 6 2 5 2 2" xfId="14985" xr:uid="{00000000-0005-0000-0000-0000AE3B0000}"/>
    <cellStyle name="Обычный 4 6 2 5 3" xfId="14986" xr:uid="{00000000-0005-0000-0000-0000AF3B0000}"/>
    <cellStyle name="Обычный 4 6 2 6" xfId="14987" xr:uid="{00000000-0005-0000-0000-0000B03B0000}"/>
    <cellStyle name="Обычный 4 6 2 6 2" xfId="14988" xr:uid="{00000000-0005-0000-0000-0000B13B0000}"/>
    <cellStyle name="Обычный 4 6 2 7" xfId="14989" xr:uid="{00000000-0005-0000-0000-0000B23B0000}"/>
    <cellStyle name="Обычный 4 6 3" xfId="14990" xr:uid="{00000000-0005-0000-0000-0000B33B0000}"/>
    <cellStyle name="Обычный 4 6 3 2" xfId="14991" xr:uid="{00000000-0005-0000-0000-0000B43B0000}"/>
    <cellStyle name="Обычный 4 6 3 2 2" xfId="14992" xr:uid="{00000000-0005-0000-0000-0000B53B0000}"/>
    <cellStyle name="Обычный 4 6 3 2 2 2" xfId="14993" xr:uid="{00000000-0005-0000-0000-0000B63B0000}"/>
    <cellStyle name="Обычный 4 6 3 2 3" xfId="14994" xr:uid="{00000000-0005-0000-0000-0000B73B0000}"/>
    <cellStyle name="Обычный 4 6 3 3" xfId="14995" xr:uid="{00000000-0005-0000-0000-0000B83B0000}"/>
    <cellStyle name="Обычный 4 6 3 3 2" xfId="14996" xr:uid="{00000000-0005-0000-0000-0000B93B0000}"/>
    <cellStyle name="Обычный 4 6 3 3 2 2" xfId="14997" xr:uid="{00000000-0005-0000-0000-0000BA3B0000}"/>
    <cellStyle name="Обычный 4 6 3 3 3" xfId="14998" xr:uid="{00000000-0005-0000-0000-0000BB3B0000}"/>
    <cellStyle name="Обычный 4 6 3 4" xfId="14999" xr:uid="{00000000-0005-0000-0000-0000BC3B0000}"/>
    <cellStyle name="Обычный 4 6 3 4 2" xfId="15000" xr:uid="{00000000-0005-0000-0000-0000BD3B0000}"/>
    <cellStyle name="Обычный 4 6 3 5" xfId="15001" xr:uid="{00000000-0005-0000-0000-0000BE3B0000}"/>
    <cellStyle name="Обычный 4 6 4" xfId="15002" xr:uid="{00000000-0005-0000-0000-0000BF3B0000}"/>
    <cellStyle name="Обычный 4 6 4 2" xfId="15003" xr:uid="{00000000-0005-0000-0000-0000C03B0000}"/>
    <cellStyle name="Обычный 4 6 4 2 2" xfId="15004" xr:uid="{00000000-0005-0000-0000-0000C13B0000}"/>
    <cellStyle name="Обычный 4 6 4 2 2 2" xfId="15005" xr:uid="{00000000-0005-0000-0000-0000C23B0000}"/>
    <cellStyle name="Обычный 4 6 4 2 3" xfId="15006" xr:uid="{00000000-0005-0000-0000-0000C33B0000}"/>
    <cellStyle name="Обычный 4 6 4 3" xfId="15007" xr:uid="{00000000-0005-0000-0000-0000C43B0000}"/>
    <cellStyle name="Обычный 4 6 4 3 2" xfId="15008" xr:uid="{00000000-0005-0000-0000-0000C53B0000}"/>
    <cellStyle name="Обычный 4 6 4 4" xfId="15009" xr:uid="{00000000-0005-0000-0000-0000C63B0000}"/>
    <cellStyle name="Обычный 4 6 5" xfId="15010" xr:uid="{00000000-0005-0000-0000-0000C73B0000}"/>
    <cellStyle name="Обычный 4 6 5 2" xfId="15011" xr:uid="{00000000-0005-0000-0000-0000C83B0000}"/>
    <cellStyle name="Обычный 4 6 5 2 2" xfId="15012" xr:uid="{00000000-0005-0000-0000-0000C93B0000}"/>
    <cellStyle name="Обычный 4 6 5 3" xfId="15013" xr:uid="{00000000-0005-0000-0000-0000CA3B0000}"/>
    <cellStyle name="Обычный 4 6 6" xfId="15014" xr:uid="{00000000-0005-0000-0000-0000CB3B0000}"/>
    <cellStyle name="Обычный 4 6 6 2" xfId="15015" xr:uid="{00000000-0005-0000-0000-0000CC3B0000}"/>
    <cellStyle name="Обычный 4 6 6 2 2" xfId="15016" xr:uid="{00000000-0005-0000-0000-0000CD3B0000}"/>
    <cellStyle name="Обычный 4 6 6 3" xfId="15017" xr:uid="{00000000-0005-0000-0000-0000CE3B0000}"/>
    <cellStyle name="Обычный 4 6 7" xfId="15018" xr:uid="{00000000-0005-0000-0000-0000CF3B0000}"/>
    <cellStyle name="Обычный 4 6 7 2" xfId="15019" xr:uid="{00000000-0005-0000-0000-0000D03B0000}"/>
    <cellStyle name="Обычный 4 6 8" xfId="15020" xr:uid="{00000000-0005-0000-0000-0000D13B0000}"/>
    <cellStyle name="Обычный 4 7" xfId="15021" xr:uid="{00000000-0005-0000-0000-0000D23B0000}"/>
    <cellStyle name="Обычный 4 7 2" xfId="15022" xr:uid="{00000000-0005-0000-0000-0000D33B0000}"/>
    <cellStyle name="Обычный 4 7 2 2" xfId="15023" xr:uid="{00000000-0005-0000-0000-0000D43B0000}"/>
    <cellStyle name="Обычный 4 7 2 3" xfId="15024" xr:uid="{00000000-0005-0000-0000-0000D53B0000}"/>
    <cellStyle name="Обычный 4 7 2 3 2" xfId="15025" xr:uid="{00000000-0005-0000-0000-0000D63B0000}"/>
    <cellStyle name="Обычный 4 7 2 3 2 2" xfId="15026" xr:uid="{00000000-0005-0000-0000-0000D73B0000}"/>
    <cellStyle name="Обычный 4 7 2 3 3" xfId="15027" xr:uid="{00000000-0005-0000-0000-0000D83B0000}"/>
    <cellStyle name="Обычный 4 7 2 4" xfId="15028" xr:uid="{00000000-0005-0000-0000-0000D93B0000}"/>
    <cellStyle name="Обычный 4 7 2 4 2" xfId="15029" xr:uid="{00000000-0005-0000-0000-0000DA3B0000}"/>
    <cellStyle name="Обычный 4 7 2 5" xfId="15030" xr:uid="{00000000-0005-0000-0000-0000DB3B0000}"/>
    <cellStyle name="Обычный 4 7 3" xfId="15031" xr:uid="{00000000-0005-0000-0000-0000DC3B0000}"/>
    <cellStyle name="Обычный 4 7 3 2" xfId="15032" xr:uid="{00000000-0005-0000-0000-0000DD3B0000}"/>
    <cellStyle name="Обычный 4 7 3 2 2" xfId="15033" xr:uid="{00000000-0005-0000-0000-0000DE3B0000}"/>
    <cellStyle name="Обычный 4 7 3 2 2 2" xfId="15034" xr:uid="{00000000-0005-0000-0000-0000DF3B0000}"/>
    <cellStyle name="Обычный 4 7 3 2 3" xfId="15035" xr:uid="{00000000-0005-0000-0000-0000E03B0000}"/>
    <cellStyle name="Обычный 4 7 3 3" xfId="15036" xr:uid="{00000000-0005-0000-0000-0000E13B0000}"/>
    <cellStyle name="Обычный 4 7 3 3 2" xfId="15037" xr:uid="{00000000-0005-0000-0000-0000E23B0000}"/>
    <cellStyle name="Обычный 4 7 3 4" xfId="15038" xr:uid="{00000000-0005-0000-0000-0000E33B0000}"/>
    <cellStyle name="Обычный 4 7 4" xfId="15039" xr:uid="{00000000-0005-0000-0000-0000E43B0000}"/>
    <cellStyle name="Обычный 4 7 4 2" xfId="15040" xr:uid="{00000000-0005-0000-0000-0000E53B0000}"/>
    <cellStyle name="Обычный 4 7 4 2 2" xfId="15041" xr:uid="{00000000-0005-0000-0000-0000E63B0000}"/>
    <cellStyle name="Обычный 4 7 4 3" xfId="15042" xr:uid="{00000000-0005-0000-0000-0000E73B0000}"/>
    <cellStyle name="Обычный 4 7 5" xfId="15043" xr:uid="{00000000-0005-0000-0000-0000E83B0000}"/>
    <cellStyle name="Обычный 4 7 5 2" xfId="15044" xr:uid="{00000000-0005-0000-0000-0000E93B0000}"/>
    <cellStyle name="Обычный 4 7 5 2 2" xfId="15045" xr:uid="{00000000-0005-0000-0000-0000EA3B0000}"/>
    <cellStyle name="Обычный 4 7 5 3" xfId="15046" xr:uid="{00000000-0005-0000-0000-0000EB3B0000}"/>
    <cellStyle name="Обычный 4 7 6" xfId="15047" xr:uid="{00000000-0005-0000-0000-0000EC3B0000}"/>
    <cellStyle name="Обычный 4 7 6 2" xfId="15048" xr:uid="{00000000-0005-0000-0000-0000ED3B0000}"/>
    <cellStyle name="Обычный 4 7 7" xfId="15049" xr:uid="{00000000-0005-0000-0000-0000EE3B0000}"/>
    <cellStyle name="Обычный 4 8" xfId="15050" xr:uid="{00000000-0005-0000-0000-0000EF3B0000}"/>
    <cellStyle name="Обычный 4 8 2" xfId="15051" xr:uid="{00000000-0005-0000-0000-0000F03B0000}"/>
    <cellStyle name="Обычный 4 8 2 2" xfId="15052" xr:uid="{00000000-0005-0000-0000-0000F13B0000}"/>
    <cellStyle name="Обычный 4 8 2 2 2" xfId="15053" xr:uid="{00000000-0005-0000-0000-0000F23B0000}"/>
    <cellStyle name="Обычный 4 8 2 2 2 2" xfId="15054" xr:uid="{00000000-0005-0000-0000-0000F33B0000}"/>
    <cellStyle name="Обычный 4 8 2 2 3" xfId="15055" xr:uid="{00000000-0005-0000-0000-0000F43B0000}"/>
    <cellStyle name="Обычный 4 8 2 3" xfId="15056" xr:uid="{00000000-0005-0000-0000-0000F53B0000}"/>
    <cellStyle name="Обычный 4 8 2 3 2" xfId="15057" xr:uid="{00000000-0005-0000-0000-0000F63B0000}"/>
    <cellStyle name="Обычный 4 8 2 3 2 2" xfId="15058" xr:uid="{00000000-0005-0000-0000-0000F73B0000}"/>
    <cellStyle name="Обычный 4 8 2 3 3" xfId="15059" xr:uid="{00000000-0005-0000-0000-0000F83B0000}"/>
    <cellStyle name="Обычный 4 8 2 4" xfId="15060" xr:uid="{00000000-0005-0000-0000-0000F93B0000}"/>
    <cellStyle name="Обычный 4 8 2 4 2" xfId="15061" xr:uid="{00000000-0005-0000-0000-0000FA3B0000}"/>
    <cellStyle name="Обычный 4 8 2 5" xfId="15062" xr:uid="{00000000-0005-0000-0000-0000FB3B0000}"/>
    <cellStyle name="Обычный 4 8 3" xfId="15063" xr:uid="{00000000-0005-0000-0000-0000FC3B0000}"/>
    <cellStyle name="Обычный 4 8 3 2" xfId="15064" xr:uid="{00000000-0005-0000-0000-0000FD3B0000}"/>
    <cellStyle name="Обычный 4 8 3 2 2" xfId="15065" xr:uid="{00000000-0005-0000-0000-0000FE3B0000}"/>
    <cellStyle name="Обычный 4 8 3 2 2 2" xfId="15066" xr:uid="{00000000-0005-0000-0000-0000FF3B0000}"/>
    <cellStyle name="Обычный 4 8 3 2 3" xfId="15067" xr:uid="{00000000-0005-0000-0000-0000003C0000}"/>
    <cellStyle name="Обычный 4 8 3 3" xfId="15068" xr:uid="{00000000-0005-0000-0000-0000013C0000}"/>
    <cellStyle name="Обычный 4 8 3 3 2" xfId="15069" xr:uid="{00000000-0005-0000-0000-0000023C0000}"/>
    <cellStyle name="Обычный 4 8 3 4" xfId="15070" xr:uid="{00000000-0005-0000-0000-0000033C0000}"/>
    <cellStyle name="Обычный 4 8 4" xfId="15071" xr:uid="{00000000-0005-0000-0000-0000043C0000}"/>
    <cellStyle name="Обычный 4 8 4 2" xfId="15072" xr:uid="{00000000-0005-0000-0000-0000053C0000}"/>
    <cellStyle name="Обычный 4 8 4 2 2" xfId="15073" xr:uid="{00000000-0005-0000-0000-0000063C0000}"/>
    <cellStyle name="Обычный 4 8 4 3" xfId="15074" xr:uid="{00000000-0005-0000-0000-0000073C0000}"/>
    <cellStyle name="Обычный 4 8 5" xfId="15075" xr:uid="{00000000-0005-0000-0000-0000083C0000}"/>
    <cellStyle name="Обычный 4 8 5 2" xfId="15076" xr:uid="{00000000-0005-0000-0000-0000093C0000}"/>
    <cellStyle name="Обычный 4 8 5 2 2" xfId="15077" xr:uid="{00000000-0005-0000-0000-00000A3C0000}"/>
    <cellStyle name="Обычный 4 8 5 3" xfId="15078" xr:uid="{00000000-0005-0000-0000-00000B3C0000}"/>
    <cellStyle name="Обычный 4 8 6" xfId="15079" xr:uid="{00000000-0005-0000-0000-00000C3C0000}"/>
    <cellStyle name="Обычный 4 8 6 2" xfId="15080" xr:uid="{00000000-0005-0000-0000-00000D3C0000}"/>
    <cellStyle name="Обычный 4 8 7" xfId="15081" xr:uid="{00000000-0005-0000-0000-00000E3C0000}"/>
    <cellStyle name="Обычный 4 9" xfId="15082" xr:uid="{00000000-0005-0000-0000-00000F3C0000}"/>
    <cellStyle name="Обычный 4 9 2" xfId="15083" xr:uid="{00000000-0005-0000-0000-0000103C0000}"/>
    <cellStyle name="Обычный 4 9 2 2" xfId="15084" xr:uid="{00000000-0005-0000-0000-0000113C0000}"/>
    <cellStyle name="Обычный 4 9 2 2 2" xfId="15085" xr:uid="{00000000-0005-0000-0000-0000123C0000}"/>
    <cellStyle name="Обычный 4 9 2 2 2 2" xfId="15086" xr:uid="{00000000-0005-0000-0000-0000133C0000}"/>
    <cellStyle name="Обычный 4 9 2 2 3" xfId="15087" xr:uid="{00000000-0005-0000-0000-0000143C0000}"/>
    <cellStyle name="Обычный 4 9 2 3" xfId="15088" xr:uid="{00000000-0005-0000-0000-0000153C0000}"/>
    <cellStyle name="Обычный 4 9 2 3 2" xfId="15089" xr:uid="{00000000-0005-0000-0000-0000163C0000}"/>
    <cellStyle name="Обычный 4 9 2 3 2 2" xfId="15090" xr:uid="{00000000-0005-0000-0000-0000173C0000}"/>
    <cellStyle name="Обычный 4 9 2 3 3" xfId="15091" xr:uid="{00000000-0005-0000-0000-0000183C0000}"/>
    <cellStyle name="Обычный 4 9 2 4" xfId="15092" xr:uid="{00000000-0005-0000-0000-0000193C0000}"/>
    <cellStyle name="Обычный 4 9 2 4 2" xfId="15093" xr:uid="{00000000-0005-0000-0000-00001A3C0000}"/>
    <cellStyle name="Обычный 4 9 2 5" xfId="15094" xr:uid="{00000000-0005-0000-0000-00001B3C0000}"/>
    <cellStyle name="Обычный 4 9 3" xfId="15095" xr:uid="{00000000-0005-0000-0000-00001C3C0000}"/>
    <cellStyle name="Обычный 4 9 3 2" xfId="15096" xr:uid="{00000000-0005-0000-0000-00001D3C0000}"/>
    <cellStyle name="Обычный 4 9 3 2 2" xfId="15097" xr:uid="{00000000-0005-0000-0000-00001E3C0000}"/>
    <cellStyle name="Обычный 4 9 3 2 2 2" xfId="15098" xr:uid="{00000000-0005-0000-0000-00001F3C0000}"/>
    <cellStyle name="Обычный 4 9 3 2 3" xfId="15099" xr:uid="{00000000-0005-0000-0000-0000203C0000}"/>
    <cellStyle name="Обычный 4 9 3 3" xfId="15100" xr:uid="{00000000-0005-0000-0000-0000213C0000}"/>
    <cellStyle name="Обычный 4 9 3 3 2" xfId="15101" xr:uid="{00000000-0005-0000-0000-0000223C0000}"/>
    <cellStyle name="Обычный 4 9 3 4" xfId="15102" xr:uid="{00000000-0005-0000-0000-0000233C0000}"/>
    <cellStyle name="Обычный 4 9 4" xfId="15103" xr:uid="{00000000-0005-0000-0000-0000243C0000}"/>
    <cellStyle name="Обычный 4 9 4 2" xfId="15104" xr:uid="{00000000-0005-0000-0000-0000253C0000}"/>
    <cellStyle name="Обычный 4 9 4 2 2" xfId="15105" xr:uid="{00000000-0005-0000-0000-0000263C0000}"/>
    <cellStyle name="Обычный 4 9 4 3" xfId="15106" xr:uid="{00000000-0005-0000-0000-0000273C0000}"/>
    <cellStyle name="Обычный 4 9 5" xfId="15107" xr:uid="{00000000-0005-0000-0000-0000283C0000}"/>
    <cellStyle name="Обычный 4 9 5 2" xfId="15108" xr:uid="{00000000-0005-0000-0000-0000293C0000}"/>
    <cellStyle name="Обычный 4 9 5 2 2" xfId="15109" xr:uid="{00000000-0005-0000-0000-00002A3C0000}"/>
    <cellStyle name="Обычный 4 9 5 3" xfId="15110" xr:uid="{00000000-0005-0000-0000-00002B3C0000}"/>
    <cellStyle name="Обычный 4 9 6" xfId="15111" xr:uid="{00000000-0005-0000-0000-00002C3C0000}"/>
    <cellStyle name="Обычный 4 9 6 2" xfId="15112" xr:uid="{00000000-0005-0000-0000-00002D3C0000}"/>
    <cellStyle name="Обычный 4 9 7" xfId="15113" xr:uid="{00000000-0005-0000-0000-00002E3C0000}"/>
    <cellStyle name="Обычный 4_КАСКАД" xfId="15114" xr:uid="{00000000-0005-0000-0000-00002F3C0000}"/>
    <cellStyle name="Обычный 40" xfId="120" xr:uid="{00000000-0005-0000-0000-0000303C0000}"/>
    <cellStyle name="Обычный 40 2" xfId="15116" xr:uid="{00000000-0005-0000-0000-0000313C0000}"/>
    <cellStyle name="Обычный 40 2 2" xfId="15117" xr:uid="{00000000-0005-0000-0000-0000323C0000}"/>
    <cellStyle name="Обычный 40 2 2 2" xfId="15118" xr:uid="{00000000-0005-0000-0000-0000333C0000}"/>
    <cellStyle name="Обычный 40 2 2 2 2" xfId="15119" xr:uid="{00000000-0005-0000-0000-0000343C0000}"/>
    <cellStyle name="Обычный 40 2 2 2 2 2" xfId="15120" xr:uid="{00000000-0005-0000-0000-0000353C0000}"/>
    <cellStyle name="Обычный 40 2 2 2 3" xfId="15121" xr:uid="{00000000-0005-0000-0000-0000363C0000}"/>
    <cellStyle name="Обычный 40 2 2 3" xfId="15122" xr:uid="{00000000-0005-0000-0000-0000373C0000}"/>
    <cellStyle name="Обычный 40 2 2 3 2" xfId="15123" xr:uid="{00000000-0005-0000-0000-0000383C0000}"/>
    <cellStyle name="Обычный 40 2 2 3 2 2" xfId="15124" xr:uid="{00000000-0005-0000-0000-0000393C0000}"/>
    <cellStyle name="Обычный 40 2 2 3 3" xfId="15125" xr:uid="{00000000-0005-0000-0000-00003A3C0000}"/>
    <cellStyle name="Обычный 40 2 2 4" xfId="15126" xr:uid="{00000000-0005-0000-0000-00003B3C0000}"/>
    <cellStyle name="Обычный 40 2 2 4 2" xfId="15127" xr:uid="{00000000-0005-0000-0000-00003C3C0000}"/>
    <cellStyle name="Обычный 40 2 2 5" xfId="15128" xr:uid="{00000000-0005-0000-0000-00003D3C0000}"/>
    <cellStyle name="Обычный 40 2 3" xfId="15129" xr:uid="{00000000-0005-0000-0000-00003E3C0000}"/>
    <cellStyle name="Обычный 40 2 3 2" xfId="15130" xr:uid="{00000000-0005-0000-0000-00003F3C0000}"/>
    <cellStyle name="Обычный 40 2 3 2 2" xfId="15131" xr:uid="{00000000-0005-0000-0000-0000403C0000}"/>
    <cellStyle name="Обычный 40 2 3 2 2 2" xfId="15132" xr:uid="{00000000-0005-0000-0000-0000413C0000}"/>
    <cellStyle name="Обычный 40 2 3 2 3" xfId="15133" xr:uid="{00000000-0005-0000-0000-0000423C0000}"/>
    <cellStyle name="Обычный 40 2 3 3" xfId="15134" xr:uid="{00000000-0005-0000-0000-0000433C0000}"/>
    <cellStyle name="Обычный 40 2 3 3 2" xfId="15135" xr:uid="{00000000-0005-0000-0000-0000443C0000}"/>
    <cellStyle name="Обычный 40 2 3 4" xfId="15136" xr:uid="{00000000-0005-0000-0000-0000453C0000}"/>
    <cellStyle name="Обычный 40 2 4" xfId="15137" xr:uid="{00000000-0005-0000-0000-0000463C0000}"/>
    <cellStyle name="Обычный 40 2 4 2" xfId="15138" xr:uid="{00000000-0005-0000-0000-0000473C0000}"/>
    <cellStyle name="Обычный 40 2 4 2 2" xfId="15139" xr:uid="{00000000-0005-0000-0000-0000483C0000}"/>
    <cellStyle name="Обычный 40 2 4 3" xfId="15140" xr:uid="{00000000-0005-0000-0000-0000493C0000}"/>
    <cellStyle name="Обычный 40 3" xfId="15141" xr:uid="{00000000-0005-0000-0000-00004A3C0000}"/>
    <cellStyle name="Обычный 40 3 2" xfId="15142" xr:uid="{00000000-0005-0000-0000-00004B3C0000}"/>
    <cellStyle name="Обычный 40 3 3" xfId="15143" xr:uid="{00000000-0005-0000-0000-00004C3C0000}"/>
    <cellStyle name="Обычный 40 3 3 2" xfId="15144" xr:uid="{00000000-0005-0000-0000-00004D3C0000}"/>
    <cellStyle name="Обычный 40 3 3 2 2" xfId="15145" xr:uid="{00000000-0005-0000-0000-00004E3C0000}"/>
    <cellStyle name="Обычный 40 3 3 3" xfId="15146" xr:uid="{00000000-0005-0000-0000-00004F3C0000}"/>
    <cellStyle name="Обычный 40 3 4" xfId="15147" xr:uid="{00000000-0005-0000-0000-0000503C0000}"/>
    <cellStyle name="Обычный 40 3 4 2" xfId="15148" xr:uid="{00000000-0005-0000-0000-0000513C0000}"/>
    <cellStyle name="Обычный 40 3 5" xfId="15149" xr:uid="{00000000-0005-0000-0000-0000523C0000}"/>
    <cellStyle name="Обычный 40 4" xfId="15150" xr:uid="{00000000-0005-0000-0000-0000533C0000}"/>
    <cellStyle name="Обычный 40 4 2" xfId="15151" xr:uid="{00000000-0005-0000-0000-0000543C0000}"/>
    <cellStyle name="Обычный 40 4 2 2" xfId="15152" xr:uid="{00000000-0005-0000-0000-0000553C0000}"/>
    <cellStyle name="Обычный 40 4 3" xfId="15153" xr:uid="{00000000-0005-0000-0000-0000563C0000}"/>
    <cellStyle name="Обычный 40 5" xfId="15115" xr:uid="{00000000-0005-0000-0000-0000573C0000}"/>
    <cellStyle name="Обычный 40 6" xfId="32611" xr:uid="{00000000-0005-0000-0000-0000583C0000}"/>
    <cellStyle name="Обычный 41" xfId="15154" xr:uid="{00000000-0005-0000-0000-0000593C0000}"/>
    <cellStyle name="Обычный 41 2" xfId="15155" xr:uid="{00000000-0005-0000-0000-00005A3C0000}"/>
    <cellStyle name="Обычный 41 2 2" xfId="15156" xr:uid="{00000000-0005-0000-0000-00005B3C0000}"/>
    <cellStyle name="Обычный 41 2 2 2" xfId="15157" xr:uid="{00000000-0005-0000-0000-00005C3C0000}"/>
    <cellStyle name="Обычный 41 2 2 2 2" xfId="15158" xr:uid="{00000000-0005-0000-0000-00005D3C0000}"/>
    <cellStyle name="Обычный 41 2 2 2 2 2" xfId="15159" xr:uid="{00000000-0005-0000-0000-00005E3C0000}"/>
    <cellStyle name="Обычный 41 2 2 2 3" xfId="15160" xr:uid="{00000000-0005-0000-0000-00005F3C0000}"/>
    <cellStyle name="Обычный 41 2 2 3" xfId="15161" xr:uid="{00000000-0005-0000-0000-0000603C0000}"/>
    <cellStyle name="Обычный 41 2 2 3 2" xfId="15162" xr:uid="{00000000-0005-0000-0000-0000613C0000}"/>
    <cellStyle name="Обычный 41 2 2 3 2 2" xfId="15163" xr:uid="{00000000-0005-0000-0000-0000623C0000}"/>
    <cellStyle name="Обычный 41 2 2 3 3" xfId="15164" xr:uid="{00000000-0005-0000-0000-0000633C0000}"/>
    <cellStyle name="Обычный 41 2 2 4" xfId="15165" xr:uid="{00000000-0005-0000-0000-0000643C0000}"/>
    <cellStyle name="Обычный 41 2 2 4 2" xfId="15166" xr:uid="{00000000-0005-0000-0000-0000653C0000}"/>
    <cellStyle name="Обычный 41 2 2 5" xfId="15167" xr:uid="{00000000-0005-0000-0000-0000663C0000}"/>
    <cellStyle name="Обычный 41 2 3" xfId="15168" xr:uid="{00000000-0005-0000-0000-0000673C0000}"/>
    <cellStyle name="Обычный 41 2 3 2" xfId="15169" xr:uid="{00000000-0005-0000-0000-0000683C0000}"/>
    <cellStyle name="Обычный 41 2 3 2 2" xfId="15170" xr:uid="{00000000-0005-0000-0000-0000693C0000}"/>
    <cellStyle name="Обычный 41 2 3 2 2 2" xfId="15171" xr:uid="{00000000-0005-0000-0000-00006A3C0000}"/>
    <cellStyle name="Обычный 41 2 3 2 3" xfId="15172" xr:uid="{00000000-0005-0000-0000-00006B3C0000}"/>
    <cellStyle name="Обычный 41 2 3 3" xfId="15173" xr:uid="{00000000-0005-0000-0000-00006C3C0000}"/>
    <cellStyle name="Обычный 41 2 3 3 2" xfId="15174" xr:uid="{00000000-0005-0000-0000-00006D3C0000}"/>
    <cellStyle name="Обычный 41 2 3 4" xfId="15175" xr:uid="{00000000-0005-0000-0000-00006E3C0000}"/>
    <cellStyle name="Обычный 41 2 4" xfId="15176" xr:uid="{00000000-0005-0000-0000-00006F3C0000}"/>
    <cellStyle name="Обычный 41 2 4 2" xfId="15177" xr:uid="{00000000-0005-0000-0000-0000703C0000}"/>
    <cellStyle name="Обычный 41 2 4 2 2" xfId="15178" xr:uid="{00000000-0005-0000-0000-0000713C0000}"/>
    <cellStyle name="Обычный 41 2 4 3" xfId="15179" xr:uid="{00000000-0005-0000-0000-0000723C0000}"/>
    <cellStyle name="Обычный 41 3" xfId="15180" xr:uid="{00000000-0005-0000-0000-0000733C0000}"/>
    <cellStyle name="Обычный 41 3 2" xfId="15181" xr:uid="{00000000-0005-0000-0000-0000743C0000}"/>
    <cellStyle name="Обычный 41 3 3" xfId="15182" xr:uid="{00000000-0005-0000-0000-0000753C0000}"/>
    <cellStyle name="Обычный 41 3 3 2" xfId="15183" xr:uid="{00000000-0005-0000-0000-0000763C0000}"/>
    <cellStyle name="Обычный 41 3 3 2 2" xfId="15184" xr:uid="{00000000-0005-0000-0000-0000773C0000}"/>
    <cellStyle name="Обычный 41 3 3 3" xfId="15185" xr:uid="{00000000-0005-0000-0000-0000783C0000}"/>
    <cellStyle name="Обычный 41 3 4" xfId="15186" xr:uid="{00000000-0005-0000-0000-0000793C0000}"/>
    <cellStyle name="Обычный 41 3 4 2" xfId="15187" xr:uid="{00000000-0005-0000-0000-00007A3C0000}"/>
    <cellStyle name="Обычный 41 3 5" xfId="15188" xr:uid="{00000000-0005-0000-0000-00007B3C0000}"/>
    <cellStyle name="Обычный 41 4" xfId="15189" xr:uid="{00000000-0005-0000-0000-00007C3C0000}"/>
    <cellStyle name="Обычный 41 4 2" xfId="15190" xr:uid="{00000000-0005-0000-0000-00007D3C0000}"/>
    <cellStyle name="Обычный 41 4 2 2" xfId="15191" xr:uid="{00000000-0005-0000-0000-00007E3C0000}"/>
    <cellStyle name="Обычный 41 4 3" xfId="15192" xr:uid="{00000000-0005-0000-0000-00007F3C0000}"/>
    <cellStyle name="Обычный 41 5" xfId="32617" xr:uid="{00000000-0005-0000-0000-0000803C0000}"/>
    <cellStyle name="Обычный 42" xfId="15193" xr:uid="{00000000-0005-0000-0000-0000813C0000}"/>
    <cellStyle name="Обычный 42 2" xfId="15194" xr:uid="{00000000-0005-0000-0000-0000823C0000}"/>
    <cellStyle name="Обычный 42 2 2" xfId="15195" xr:uid="{00000000-0005-0000-0000-0000833C0000}"/>
    <cellStyle name="Обычный 42 2 2 2" xfId="15196" xr:uid="{00000000-0005-0000-0000-0000843C0000}"/>
    <cellStyle name="Обычный 42 2 2 2 2" xfId="15197" xr:uid="{00000000-0005-0000-0000-0000853C0000}"/>
    <cellStyle name="Обычный 42 2 2 2 2 2" xfId="15198" xr:uid="{00000000-0005-0000-0000-0000863C0000}"/>
    <cellStyle name="Обычный 42 2 2 2 3" xfId="15199" xr:uid="{00000000-0005-0000-0000-0000873C0000}"/>
    <cellStyle name="Обычный 42 2 2 3" xfId="15200" xr:uid="{00000000-0005-0000-0000-0000883C0000}"/>
    <cellStyle name="Обычный 42 2 2 3 2" xfId="15201" xr:uid="{00000000-0005-0000-0000-0000893C0000}"/>
    <cellStyle name="Обычный 42 2 2 3 2 2" xfId="15202" xr:uid="{00000000-0005-0000-0000-00008A3C0000}"/>
    <cellStyle name="Обычный 42 2 2 3 3" xfId="15203" xr:uid="{00000000-0005-0000-0000-00008B3C0000}"/>
    <cellStyle name="Обычный 42 2 2 4" xfId="15204" xr:uid="{00000000-0005-0000-0000-00008C3C0000}"/>
    <cellStyle name="Обычный 42 2 2 4 2" xfId="15205" xr:uid="{00000000-0005-0000-0000-00008D3C0000}"/>
    <cellStyle name="Обычный 42 2 2 5" xfId="15206" xr:uid="{00000000-0005-0000-0000-00008E3C0000}"/>
    <cellStyle name="Обычный 42 2 3" xfId="15207" xr:uid="{00000000-0005-0000-0000-00008F3C0000}"/>
    <cellStyle name="Обычный 42 2 3 2" xfId="15208" xr:uid="{00000000-0005-0000-0000-0000903C0000}"/>
    <cellStyle name="Обычный 42 2 3 2 2" xfId="15209" xr:uid="{00000000-0005-0000-0000-0000913C0000}"/>
    <cellStyle name="Обычный 42 2 3 2 2 2" xfId="15210" xr:uid="{00000000-0005-0000-0000-0000923C0000}"/>
    <cellStyle name="Обычный 42 2 3 2 3" xfId="15211" xr:uid="{00000000-0005-0000-0000-0000933C0000}"/>
    <cellStyle name="Обычный 42 2 3 3" xfId="15212" xr:uid="{00000000-0005-0000-0000-0000943C0000}"/>
    <cellStyle name="Обычный 42 2 3 3 2" xfId="15213" xr:uid="{00000000-0005-0000-0000-0000953C0000}"/>
    <cellStyle name="Обычный 42 2 3 4" xfId="15214" xr:uid="{00000000-0005-0000-0000-0000963C0000}"/>
    <cellStyle name="Обычный 42 2 4" xfId="15215" xr:uid="{00000000-0005-0000-0000-0000973C0000}"/>
    <cellStyle name="Обычный 42 2 4 2" xfId="15216" xr:uid="{00000000-0005-0000-0000-0000983C0000}"/>
    <cellStyle name="Обычный 42 2 4 2 2" xfId="15217" xr:uid="{00000000-0005-0000-0000-0000993C0000}"/>
    <cellStyle name="Обычный 42 2 4 3" xfId="15218" xr:uid="{00000000-0005-0000-0000-00009A3C0000}"/>
    <cellStyle name="Обычный 42 3" xfId="15219" xr:uid="{00000000-0005-0000-0000-00009B3C0000}"/>
    <cellStyle name="Обычный 42 3 2" xfId="15220" xr:uid="{00000000-0005-0000-0000-00009C3C0000}"/>
    <cellStyle name="Обычный 42 3 3" xfId="15221" xr:uid="{00000000-0005-0000-0000-00009D3C0000}"/>
    <cellStyle name="Обычный 42 3 3 2" xfId="15222" xr:uid="{00000000-0005-0000-0000-00009E3C0000}"/>
    <cellStyle name="Обычный 42 3 3 2 2" xfId="15223" xr:uid="{00000000-0005-0000-0000-00009F3C0000}"/>
    <cellStyle name="Обычный 42 3 3 3" xfId="15224" xr:uid="{00000000-0005-0000-0000-0000A03C0000}"/>
    <cellStyle name="Обычный 42 3 4" xfId="15225" xr:uid="{00000000-0005-0000-0000-0000A13C0000}"/>
    <cellStyle name="Обычный 42 3 4 2" xfId="15226" xr:uid="{00000000-0005-0000-0000-0000A23C0000}"/>
    <cellStyle name="Обычный 42 3 5" xfId="15227" xr:uid="{00000000-0005-0000-0000-0000A33C0000}"/>
    <cellStyle name="Обычный 42 4" xfId="15228" xr:uid="{00000000-0005-0000-0000-0000A43C0000}"/>
    <cellStyle name="Обычный 42 4 2" xfId="15229" xr:uid="{00000000-0005-0000-0000-0000A53C0000}"/>
    <cellStyle name="Обычный 42 4 2 2" xfId="15230" xr:uid="{00000000-0005-0000-0000-0000A63C0000}"/>
    <cellStyle name="Обычный 42 4 3" xfId="15231" xr:uid="{00000000-0005-0000-0000-0000A73C0000}"/>
    <cellStyle name="Обычный 42 5" xfId="32623" xr:uid="{00000000-0005-0000-0000-0000A83C0000}"/>
    <cellStyle name="Обычный 43" xfId="15232" xr:uid="{00000000-0005-0000-0000-0000A93C0000}"/>
    <cellStyle name="Обычный 43 2" xfId="15233" xr:uid="{00000000-0005-0000-0000-0000AA3C0000}"/>
    <cellStyle name="Обычный 43 2 2" xfId="15234" xr:uid="{00000000-0005-0000-0000-0000AB3C0000}"/>
    <cellStyle name="Обычный 43 2 2 2" xfId="15235" xr:uid="{00000000-0005-0000-0000-0000AC3C0000}"/>
    <cellStyle name="Обычный 43 2 2 2 2" xfId="15236" xr:uid="{00000000-0005-0000-0000-0000AD3C0000}"/>
    <cellStyle name="Обычный 43 2 2 2 2 2" xfId="15237" xr:uid="{00000000-0005-0000-0000-0000AE3C0000}"/>
    <cellStyle name="Обычный 43 2 2 2 3" xfId="15238" xr:uid="{00000000-0005-0000-0000-0000AF3C0000}"/>
    <cellStyle name="Обычный 43 2 2 3" xfId="15239" xr:uid="{00000000-0005-0000-0000-0000B03C0000}"/>
    <cellStyle name="Обычный 43 2 2 3 2" xfId="15240" xr:uid="{00000000-0005-0000-0000-0000B13C0000}"/>
    <cellStyle name="Обычный 43 2 2 3 2 2" xfId="15241" xr:uid="{00000000-0005-0000-0000-0000B23C0000}"/>
    <cellStyle name="Обычный 43 2 2 3 3" xfId="15242" xr:uid="{00000000-0005-0000-0000-0000B33C0000}"/>
    <cellStyle name="Обычный 43 2 2 4" xfId="15243" xr:uid="{00000000-0005-0000-0000-0000B43C0000}"/>
    <cellStyle name="Обычный 43 2 2 4 2" xfId="15244" xr:uid="{00000000-0005-0000-0000-0000B53C0000}"/>
    <cellStyle name="Обычный 43 2 2 5" xfId="15245" xr:uid="{00000000-0005-0000-0000-0000B63C0000}"/>
    <cellStyle name="Обычный 43 2 3" xfId="15246" xr:uid="{00000000-0005-0000-0000-0000B73C0000}"/>
    <cellStyle name="Обычный 43 2 3 2" xfId="15247" xr:uid="{00000000-0005-0000-0000-0000B83C0000}"/>
    <cellStyle name="Обычный 43 2 3 2 2" xfId="15248" xr:uid="{00000000-0005-0000-0000-0000B93C0000}"/>
    <cellStyle name="Обычный 43 2 3 2 2 2" xfId="15249" xr:uid="{00000000-0005-0000-0000-0000BA3C0000}"/>
    <cellStyle name="Обычный 43 2 3 2 3" xfId="15250" xr:uid="{00000000-0005-0000-0000-0000BB3C0000}"/>
    <cellStyle name="Обычный 43 2 3 3" xfId="15251" xr:uid="{00000000-0005-0000-0000-0000BC3C0000}"/>
    <cellStyle name="Обычный 43 2 3 3 2" xfId="15252" xr:uid="{00000000-0005-0000-0000-0000BD3C0000}"/>
    <cellStyle name="Обычный 43 2 3 4" xfId="15253" xr:uid="{00000000-0005-0000-0000-0000BE3C0000}"/>
    <cellStyle name="Обычный 43 2 4" xfId="15254" xr:uid="{00000000-0005-0000-0000-0000BF3C0000}"/>
    <cellStyle name="Обычный 43 2 4 2" xfId="15255" xr:uid="{00000000-0005-0000-0000-0000C03C0000}"/>
    <cellStyle name="Обычный 43 2 4 2 2" xfId="15256" xr:uid="{00000000-0005-0000-0000-0000C13C0000}"/>
    <cellStyle name="Обычный 43 2 4 3" xfId="15257" xr:uid="{00000000-0005-0000-0000-0000C23C0000}"/>
    <cellStyle name="Обычный 43 3" xfId="15258" xr:uid="{00000000-0005-0000-0000-0000C33C0000}"/>
    <cellStyle name="Обычный 43 3 2" xfId="15259" xr:uid="{00000000-0005-0000-0000-0000C43C0000}"/>
    <cellStyle name="Обычный 43 3 3" xfId="15260" xr:uid="{00000000-0005-0000-0000-0000C53C0000}"/>
    <cellStyle name="Обычный 43 3 3 2" xfId="15261" xr:uid="{00000000-0005-0000-0000-0000C63C0000}"/>
    <cellStyle name="Обычный 43 3 3 2 2" xfId="15262" xr:uid="{00000000-0005-0000-0000-0000C73C0000}"/>
    <cellStyle name="Обычный 43 3 3 3" xfId="15263" xr:uid="{00000000-0005-0000-0000-0000C83C0000}"/>
    <cellStyle name="Обычный 43 3 4" xfId="15264" xr:uid="{00000000-0005-0000-0000-0000C93C0000}"/>
    <cellStyle name="Обычный 43 3 4 2" xfId="15265" xr:uid="{00000000-0005-0000-0000-0000CA3C0000}"/>
    <cellStyle name="Обычный 43 3 5" xfId="15266" xr:uid="{00000000-0005-0000-0000-0000CB3C0000}"/>
    <cellStyle name="Обычный 43 4" xfId="15267" xr:uid="{00000000-0005-0000-0000-0000CC3C0000}"/>
    <cellStyle name="Обычный 43 4 2" xfId="15268" xr:uid="{00000000-0005-0000-0000-0000CD3C0000}"/>
    <cellStyle name="Обычный 43 4 2 2" xfId="15269" xr:uid="{00000000-0005-0000-0000-0000CE3C0000}"/>
    <cellStyle name="Обычный 43 4 3" xfId="15270" xr:uid="{00000000-0005-0000-0000-0000CF3C0000}"/>
    <cellStyle name="Обычный 43 5" xfId="32629" xr:uid="{00000000-0005-0000-0000-0000D03C0000}"/>
    <cellStyle name="Обычный 44" xfId="15271" xr:uid="{00000000-0005-0000-0000-0000D13C0000}"/>
    <cellStyle name="Обычный 44 2" xfId="15272" xr:uid="{00000000-0005-0000-0000-0000D23C0000}"/>
    <cellStyle name="Обычный 44 2 2" xfId="15273" xr:uid="{00000000-0005-0000-0000-0000D33C0000}"/>
    <cellStyle name="Обычный 44 2 2 2" xfId="15274" xr:uid="{00000000-0005-0000-0000-0000D43C0000}"/>
    <cellStyle name="Обычный 44 2 2 2 2" xfId="15275" xr:uid="{00000000-0005-0000-0000-0000D53C0000}"/>
    <cellStyle name="Обычный 44 2 2 2 2 2" xfId="15276" xr:uid="{00000000-0005-0000-0000-0000D63C0000}"/>
    <cellStyle name="Обычный 44 2 2 2 3" xfId="15277" xr:uid="{00000000-0005-0000-0000-0000D73C0000}"/>
    <cellStyle name="Обычный 44 2 2 3" xfId="15278" xr:uid="{00000000-0005-0000-0000-0000D83C0000}"/>
    <cellStyle name="Обычный 44 2 2 3 2" xfId="15279" xr:uid="{00000000-0005-0000-0000-0000D93C0000}"/>
    <cellStyle name="Обычный 44 2 2 3 2 2" xfId="15280" xr:uid="{00000000-0005-0000-0000-0000DA3C0000}"/>
    <cellStyle name="Обычный 44 2 2 3 3" xfId="15281" xr:uid="{00000000-0005-0000-0000-0000DB3C0000}"/>
    <cellStyle name="Обычный 44 2 2 4" xfId="15282" xr:uid="{00000000-0005-0000-0000-0000DC3C0000}"/>
    <cellStyle name="Обычный 44 2 2 4 2" xfId="15283" xr:uid="{00000000-0005-0000-0000-0000DD3C0000}"/>
    <cellStyle name="Обычный 44 2 2 5" xfId="15284" xr:uid="{00000000-0005-0000-0000-0000DE3C0000}"/>
    <cellStyle name="Обычный 44 2 3" xfId="15285" xr:uid="{00000000-0005-0000-0000-0000DF3C0000}"/>
    <cellStyle name="Обычный 44 2 3 2" xfId="15286" xr:uid="{00000000-0005-0000-0000-0000E03C0000}"/>
    <cellStyle name="Обычный 44 2 3 2 2" xfId="15287" xr:uid="{00000000-0005-0000-0000-0000E13C0000}"/>
    <cellStyle name="Обычный 44 2 3 2 2 2" xfId="15288" xr:uid="{00000000-0005-0000-0000-0000E23C0000}"/>
    <cellStyle name="Обычный 44 2 3 2 3" xfId="15289" xr:uid="{00000000-0005-0000-0000-0000E33C0000}"/>
    <cellStyle name="Обычный 44 2 3 3" xfId="15290" xr:uid="{00000000-0005-0000-0000-0000E43C0000}"/>
    <cellStyle name="Обычный 44 2 3 3 2" xfId="15291" xr:uid="{00000000-0005-0000-0000-0000E53C0000}"/>
    <cellStyle name="Обычный 44 2 3 4" xfId="15292" xr:uid="{00000000-0005-0000-0000-0000E63C0000}"/>
    <cellStyle name="Обычный 44 2 4" xfId="15293" xr:uid="{00000000-0005-0000-0000-0000E73C0000}"/>
    <cellStyle name="Обычный 44 2 4 2" xfId="15294" xr:uid="{00000000-0005-0000-0000-0000E83C0000}"/>
    <cellStyle name="Обычный 44 2 4 2 2" xfId="15295" xr:uid="{00000000-0005-0000-0000-0000E93C0000}"/>
    <cellStyle name="Обычный 44 2 4 3" xfId="15296" xr:uid="{00000000-0005-0000-0000-0000EA3C0000}"/>
    <cellStyle name="Обычный 44 3" xfId="15297" xr:uid="{00000000-0005-0000-0000-0000EB3C0000}"/>
    <cellStyle name="Обычный 44 3 2" xfId="15298" xr:uid="{00000000-0005-0000-0000-0000EC3C0000}"/>
    <cellStyle name="Обычный 44 3 3" xfId="15299" xr:uid="{00000000-0005-0000-0000-0000ED3C0000}"/>
    <cellStyle name="Обычный 44 3 3 2" xfId="15300" xr:uid="{00000000-0005-0000-0000-0000EE3C0000}"/>
    <cellStyle name="Обычный 44 3 3 2 2" xfId="15301" xr:uid="{00000000-0005-0000-0000-0000EF3C0000}"/>
    <cellStyle name="Обычный 44 3 3 3" xfId="15302" xr:uid="{00000000-0005-0000-0000-0000F03C0000}"/>
    <cellStyle name="Обычный 44 3 4" xfId="15303" xr:uid="{00000000-0005-0000-0000-0000F13C0000}"/>
    <cellStyle name="Обычный 44 3 4 2" xfId="15304" xr:uid="{00000000-0005-0000-0000-0000F23C0000}"/>
    <cellStyle name="Обычный 44 3 5" xfId="15305" xr:uid="{00000000-0005-0000-0000-0000F33C0000}"/>
    <cellStyle name="Обычный 44 4" xfId="15306" xr:uid="{00000000-0005-0000-0000-0000F43C0000}"/>
    <cellStyle name="Обычный 44 4 2" xfId="15307" xr:uid="{00000000-0005-0000-0000-0000F53C0000}"/>
    <cellStyle name="Обычный 44 4 2 2" xfId="15308" xr:uid="{00000000-0005-0000-0000-0000F63C0000}"/>
    <cellStyle name="Обычный 44 4 3" xfId="15309" xr:uid="{00000000-0005-0000-0000-0000F73C0000}"/>
    <cellStyle name="Обычный 44 5" xfId="32635" xr:uid="{00000000-0005-0000-0000-0000F83C0000}"/>
    <cellStyle name="Обычный 45" xfId="15310" xr:uid="{00000000-0005-0000-0000-0000F93C0000}"/>
    <cellStyle name="Обычный 45 2" xfId="15311" xr:uid="{00000000-0005-0000-0000-0000FA3C0000}"/>
    <cellStyle name="Обычный 45 2 2" xfId="15312" xr:uid="{00000000-0005-0000-0000-0000FB3C0000}"/>
    <cellStyle name="Обычный 45 3" xfId="15313" xr:uid="{00000000-0005-0000-0000-0000FC3C0000}"/>
    <cellStyle name="Обычный 45 3 2" xfId="15314" xr:uid="{00000000-0005-0000-0000-0000FD3C0000}"/>
    <cellStyle name="Обычный 45 3 2 2" xfId="15315" xr:uid="{00000000-0005-0000-0000-0000FE3C0000}"/>
    <cellStyle name="Обычный 45 3 2 2 2" xfId="15316" xr:uid="{00000000-0005-0000-0000-0000FF3C0000}"/>
    <cellStyle name="Обычный 45 3 2 2 2 2" xfId="15317" xr:uid="{00000000-0005-0000-0000-0000003D0000}"/>
    <cellStyle name="Обычный 45 3 2 2 3" xfId="15318" xr:uid="{00000000-0005-0000-0000-0000013D0000}"/>
    <cellStyle name="Обычный 45 3 2 3" xfId="15319" xr:uid="{00000000-0005-0000-0000-0000023D0000}"/>
    <cellStyle name="Обычный 45 3 2 3 2" xfId="15320" xr:uid="{00000000-0005-0000-0000-0000033D0000}"/>
    <cellStyle name="Обычный 45 3 2 3 2 2" xfId="15321" xr:uid="{00000000-0005-0000-0000-0000043D0000}"/>
    <cellStyle name="Обычный 45 3 2 3 3" xfId="15322" xr:uid="{00000000-0005-0000-0000-0000053D0000}"/>
    <cellStyle name="Обычный 45 3 2 4" xfId="15323" xr:uid="{00000000-0005-0000-0000-0000063D0000}"/>
    <cellStyle name="Обычный 45 3 2 4 2" xfId="15324" xr:uid="{00000000-0005-0000-0000-0000073D0000}"/>
    <cellStyle name="Обычный 45 3 2 5" xfId="15325" xr:uid="{00000000-0005-0000-0000-0000083D0000}"/>
    <cellStyle name="Обычный 45 3 3" xfId="15326" xr:uid="{00000000-0005-0000-0000-0000093D0000}"/>
    <cellStyle name="Обычный 45 3 3 2" xfId="15327" xr:uid="{00000000-0005-0000-0000-00000A3D0000}"/>
    <cellStyle name="Обычный 45 3 3 2 2" xfId="15328" xr:uid="{00000000-0005-0000-0000-00000B3D0000}"/>
    <cellStyle name="Обычный 45 3 3 2 2 2" xfId="15329" xr:uid="{00000000-0005-0000-0000-00000C3D0000}"/>
    <cellStyle name="Обычный 45 3 3 2 3" xfId="15330" xr:uid="{00000000-0005-0000-0000-00000D3D0000}"/>
    <cellStyle name="Обычный 45 3 3 3" xfId="15331" xr:uid="{00000000-0005-0000-0000-00000E3D0000}"/>
    <cellStyle name="Обычный 45 3 3 3 2" xfId="15332" xr:uid="{00000000-0005-0000-0000-00000F3D0000}"/>
    <cellStyle name="Обычный 45 3 3 4" xfId="15333" xr:uid="{00000000-0005-0000-0000-0000103D0000}"/>
    <cellStyle name="Обычный 45 3 4" xfId="15334" xr:uid="{00000000-0005-0000-0000-0000113D0000}"/>
    <cellStyle name="Обычный 45 3 4 2" xfId="15335" xr:uid="{00000000-0005-0000-0000-0000123D0000}"/>
    <cellStyle name="Обычный 45 3 4 2 2" xfId="15336" xr:uid="{00000000-0005-0000-0000-0000133D0000}"/>
    <cellStyle name="Обычный 45 3 4 3" xfId="15337" xr:uid="{00000000-0005-0000-0000-0000143D0000}"/>
    <cellStyle name="Обычный 45 4" xfId="15338" xr:uid="{00000000-0005-0000-0000-0000153D0000}"/>
    <cellStyle name="Обычный 45 4 2" xfId="15339" xr:uid="{00000000-0005-0000-0000-0000163D0000}"/>
    <cellStyle name="Обычный 45 4 2 2" xfId="15340" xr:uid="{00000000-0005-0000-0000-0000173D0000}"/>
    <cellStyle name="Обычный 45 4 2 2 2" xfId="15341" xr:uid="{00000000-0005-0000-0000-0000183D0000}"/>
    <cellStyle name="Обычный 45 4 2 3" xfId="15342" xr:uid="{00000000-0005-0000-0000-0000193D0000}"/>
    <cellStyle name="Обычный 45 4 3" xfId="15343" xr:uid="{00000000-0005-0000-0000-00001A3D0000}"/>
    <cellStyle name="Обычный 45 4 3 2" xfId="15344" xr:uid="{00000000-0005-0000-0000-00001B3D0000}"/>
    <cellStyle name="Обычный 45 4 4" xfId="15345" xr:uid="{00000000-0005-0000-0000-00001C3D0000}"/>
    <cellStyle name="Обычный 45 5" xfId="15346" xr:uid="{00000000-0005-0000-0000-00001D3D0000}"/>
    <cellStyle name="Обычный 45 5 2" xfId="15347" xr:uid="{00000000-0005-0000-0000-00001E3D0000}"/>
    <cellStyle name="Обычный 45 5 2 2" xfId="15348" xr:uid="{00000000-0005-0000-0000-00001F3D0000}"/>
    <cellStyle name="Обычный 45 5 3" xfId="15349" xr:uid="{00000000-0005-0000-0000-0000203D0000}"/>
    <cellStyle name="Обычный 45 6" xfId="32641" xr:uid="{00000000-0005-0000-0000-0000213D0000}"/>
    <cellStyle name="Обычный 46" xfId="15350" xr:uid="{00000000-0005-0000-0000-0000223D0000}"/>
    <cellStyle name="Обычный 46 2" xfId="15351" xr:uid="{00000000-0005-0000-0000-0000233D0000}"/>
    <cellStyle name="Обычный 46 2 2" xfId="15352" xr:uid="{00000000-0005-0000-0000-0000243D0000}"/>
    <cellStyle name="Обычный 46 3" xfId="15353" xr:uid="{00000000-0005-0000-0000-0000253D0000}"/>
    <cellStyle name="Обычный 46 3 2" xfId="15354" xr:uid="{00000000-0005-0000-0000-0000263D0000}"/>
    <cellStyle name="Обычный 46 3 2 2" xfId="15355" xr:uid="{00000000-0005-0000-0000-0000273D0000}"/>
    <cellStyle name="Обычный 46 3 2 2 2" xfId="15356" xr:uid="{00000000-0005-0000-0000-0000283D0000}"/>
    <cellStyle name="Обычный 46 3 2 2 2 2" xfId="15357" xr:uid="{00000000-0005-0000-0000-0000293D0000}"/>
    <cellStyle name="Обычный 46 3 2 2 3" xfId="15358" xr:uid="{00000000-0005-0000-0000-00002A3D0000}"/>
    <cellStyle name="Обычный 46 3 2 3" xfId="15359" xr:uid="{00000000-0005-0000-0000-00002B3D0000}"/>
    <cellStyle name="Обычный 46 3 2 3 2" xfId="15360" xr:uid="{00000000-0005-0000-0000-00002C3D0000}"/>
    <cellStyle name="Обычный 46 3 2 3 2 2" xfId="15361" xr:uid="{00000000-0005-0000-0000-00002D3D0000}"/>
    <cellStyle name="Обычный 46 3 2 3 3" xfId="15362" xr:uid="{00000000-0005-0000-0000-00002E3D0000}"/>
    <cellStyle name="Обычный 46 3 2 4" xfId="15363" xr:uid="{00000000-0005-0000-0000-00002F3D0000}"/>
    <cellStyle name="Обычный 46 3 2 4 2" xfId="15364" xr:uid="{00000000-0005-0000-0000-0000303D0000}"/>
    <cellStyle name="Обычный 46 3 2 5" xfId="15365" xr:uid="{00000000-0005-0000-0000-0000313D0000}"/>
    <cellStyle name="Обычный 46 3 3" xfId="15366" xr:uid="{00000000-0005-0000-0000-0000323D0000}"/>
    <cellStyle name="Обычный 46 3 3 2" xfId="15367" xr:uid="{00000000-0005-0000-0000-0000333D0000}"/>
    <cellStyle name="Обычный 46 3 3 2 2" xfId="15368" xr:uid="{00000000-0005-0000-0000-0000343D0000}"/>
    <cellStyle name="Обычный 46 3 3 2 2 2" xfId="15369" xr:uid="{00000000-0005-0000-0000-0000353D0000}"/>
    <cellStyle name="Обычный 46 3 3 2 3" xfId="15370" xr:uid="{00000000-0005-0000-0000-0000363D0000}"/>
    <cellStyle name="Обычный 46 3 3 3" xfId="15371" xr:uid="{00000000-0005-0000-0000-0000373D0000}"/>
    <cellStyle name="Обычный 46 3 3 3 2" xfId="15372" xr:uid="{00000000-0005-0000-0000-0000383D0000}"/>
    <cellStyle name="Обычный 46 3 3 4" xfId="15373" xr:uid="{00000000-0005-0000-0000-0000393D0000}"/>
    <cellStyle name="Обычный 46 3 4" xfId="15374" xr:uid="{00000000-0005-0000-0000-00003A3D0000}"/>
    <cellStyle name="Обычный 46 3 4 2" xfId="15375" xr:uid="{00000000-0005-0000-0000-00003B3D0000}"/>
    <cellStyle name="Обычный 46 3 4 2 2" xfId="15376" xr:uid="{00000000-0005-0000-0000-00003C3D0000}"/>
    <cellStyle name="Обычный 46 3 4 3" xfId="15377" xr:uid="{00000000-0005-0000-0000-00003D3D0000}"/>
    <cellStyle name="Обычный 46 4" xfId="15378" xr:uid="{00000000-0005-0000-0000-00003E3D0000}"/>
    <cellStyle name="Обычный 46 4 2" xfId="15379" xr:uid="{00000000-0005-0000-0000-00003F3D0000}"/>
    <cellStyle name="Обычный 46 4 2 2" xfId="15380" xr:uid="{00000000-0005-0000-0000-0000403D0000}"/>
    <cellStyle name="Обычный 46 4 2 2 2" xfId="15381" xr:uid="{00000000-0005-0000-0000-0000413D0000}"/>
    <cellStyle name="Обычный 46 4 2 3" xfId="15382" xr:uid="{00000000-0005-0000-0000-0000423D0000}"/>
    <cellStyle name="Обычный 46 4 3" xfId="15383" xr:uid="{00000000-0005-0000-0000-0000433D0000}"/>
    <cellStyle name="Обычный 46 4 3 2" xfId="15384" xr:uid="{00000000-0005-0000-0000-0000443D0000}"/>
    <cellStyle name="Обычный 46 4 4" xfId="15385" xr:uid="{00000000-0005-0000-0000-0000453D0000}"/>
    <cellStyle name="Обычный 46 5" xfId="15386" xr:uid="{00000000-0005-0000-0000-0000463D0000}"/>
    <cellStyle name="Обычный 46 5 2" xfId="15387" xr:uid="{00000000-0005-0000-0000-0000473D0000}"/>
    <cellStyle name="Обычный 46 5 2 2" xfId="15388" xr:uid="{00000000-0005-0000-0000-0000483D0000}"/>
    <cellStyle name="Обычный 46 5 3" xfId="15389" xr:uid="{00000000-0005-0000-0000-0000493D0000}"/>
    <cellStyle name="Обычный 46 6" xfId="32647" xr:uid="{00000000-0005-0000-0000-00004A3D0000}"/>
    <cellStyle name="Обычный 47" xfId="15390" xr:uid="{00000000-0005-0000-0000-00004B3D0000}"/>
    <cellStyle name="Обычный 47 2" xfId="15391" xr:uid="{00000000-0005-0000-0000-00004C3D0000}"/>
    <cellStyle name="Обычный 47 2 2" xfId="15392" xr:uid="{00000000-0005-0000-0000-00004D3D0000}"/>
    <cellStyle name="Обычный 47 2 2 2" xfId="15393" xr:uid="{00000000-0005-0000-0000-00004E3D0000}"/>
    <cellStyle name="Обычный 47 2 2 2 2" xfId="15394" xr:uid="{00000000-0005-0000-0000-00004F3D0000}"/>
    <cellStyle name="Обычный 47 2 2 2 2 2" xfId="15395" xr:uid="{00000000-0005-0000-0000-0000503D0000}"/>
    <cellStyle name="Обычный 47 2 2 2 3" xfId="15396" xr:uid="{00000000-0005-0000-0000-0000513D0000}"/>
    <cellStyle name="Обычный 47 2 2 3" xfId="15397" xr:uid="{00000000-0005-0000-0000-0000523D0000}"/>
    <cellStyle name="Обычный 47 2 2 3 2" xfId="15398" xr:uid="{00000000-0005-0000-0000-0000533D0000}"/>
    <cellStyle name="Обычный 47 2 2 3 2 2" xfId="15399" xr:uid="{00000000-0005-0000-0000-0000543D0000}"/>
    <cellStyle name="Обычный 47 2 2 3 3" xfId="15400" xr:uid="{00000000-0005-0000-0000-0000553D0000}"/>
    <cellStyle name="Обычный 47 2 2 4" xfId="15401" xr:uid="{00000000-0005-0000-0000-0000563D0000}"/>
    <cellStyle name="Обычный 47 2 2 4 2" xfId="15402" xr:uid="{00000000-0005-0000-0000-0000573D0000}"/>
    <cellStyle name="Обычный 47 2 2 5" xfId="15403" xr:uid="{00000000-0005-0000-0000-0000583D0000}"/>
    <cellStyle name="Обычный 47 2 3" xfId="15404" xr:uid="{00000000-0005-0000-0000-0000593D0000}"/>
    <cellStyle name="Обычный 47 2 3 2" xfId="15405" xr:uid="{00000000-0005-0000-0000-00005A3D0000}"/>
    <cellStyle name="Обычный 47 2 3 2 2" xfId="15406" xr:uid="{00000000-0005-0000-0000-00005B3D0000}"/>
    <cellStyle name="Обычный 47 2 3 2 2 2" xfId="15407" xr:uid="{00000000-0005-0000-0000-00005C3D0000}"/>
    <cellStyle name="Обычный 47 2 3 2 3" xfId="15408" xr:uid="{00000000-0005-0000-0000-00005D3D0000}"/>
    <cellStyle name="Обычный 47 2 3 3" xfId="15409" xr:uid="{00000000-0005-0000-0000-00005E3D0000}"/>
    <cellStyle name="Обычный 47 2 3 3 2" xfId="15410" xr:uid="{00000000-0005-0000-0000-00005F3D0000}"/>
    <cellStyle name="Обычный 47 2 3 4" xfId="15411" xr:uid="{00000000-0005-0000-0000-0000603D0000}"/>
    <cellStyle name="Обычный 47 2 4" xfId="15412" xr:uid="{00000000-0005-0000-0000-0000613D0000}"/>
    <cellStyle name="Обычный 47 2 4 2" xfId="15413" xr:uid="{00000000-0005-0000-0000-0000623D0000}"/>
    <cellStyle name="Обычный 47 2 4 2 2" xfId="15414" xr:uid="{00000000-0005-0000-0000-0000633D0000}"/>
    <cellStyle name="Обычный 47 2 4 3" xfId="15415" xr:uid="{00000000-0005-0000-0000-0000643D0000}"/>
    <cellStyle name="Обычный 47 3" xfId="15416" xr:uid="{00000000-0005-0000-0000-0000653D0000}"/>
    <cellStyle name="Обычный 47 3 2" xfId="15417" xr:uid="{00000000-0005-0000-0000-0000663D0000}"/>
    <cellStyle name="Обычный 47 3 3" xfId="15418" xr:uid="{00000000-0005-0000-0000-0000673D0000}"/>
    <cellStyle name="Обычный 47 3 3 2" xfId="15419" xr:uid="{00000000-0005-0000-0000-0000683D0000}"/>
    <cellStyle name="Обычный 47 3 3 2 2" xfId="15420" xr:uid="{00000000-0005-0000-0000-0000693D0000}"/>
    <cellStyle name="Обычный 47 3 3 3" xfId="15421" xr:uid="{00000000-0005-0000-0000-00006A3D0000}"/>
    <cellStyle name="Обычный 47 3 4" xfId="15422" xr:uid="{00000000-0005-0000-0000-00006B3D0000}"/>
    <cellStyle name="Обычный 47 3 4 2" xfId="15423" xr:uid="{00000000-0005-0000-0000-00006C3D0000}"/>
    <cellStyle name="Обычный 47 3 5" xfId="15424" xr:uid="{00000000-0005-0000-0000-00006D3D0000}"/>
    <cellStyle name="Обычный 47 4" xfId="15425" xr:uid="{00000000-0005-0000-0000-00006E3D0000}"/>
    <cellStyle name="Обычный 47 4 2" xfId="15426" xr:uid="{00000000-0005-0000-0000-00006F3D0000}"/>
    <cellStyle name="Обычный 47 4 2 2" xfId="15427" xr:uid="{00000000-0005-0000-0000-0000703D0000}"/>
    <cellStyle name="Обычный 47 4 3" xfId="15428" xr:uid="{00000000-0005-0000-0000-0000713D0000}"/>
    <cellStyle name="Обычный 47 5" xfId="32653" xr:uid="{00000000-0005-0000-0000-0000723D0000}"/>
    <cellStyle name="Обычный 48" xfId="15429" xr:uid="{00000000-0005-0000-0000-0000733D0000}"/>
    <cellStyle name="Обычный 48 2" xfId="15430" xr:uid="{00000000-0005-0000-0000-0000743D0000}"/>
    <cellStyle name="Обычный 48 2 2" xfId="15431" xr:uid="{00000000-0005-0000-0000-0000753D0000}"/>
    <cellStyle name="Обычный 48 2 2 2" xfId="15432" xr:uid="{00000000-0005-0000-0000-0000763D0000}"/>
    <cellStyle name="Обычный 48 2 2 2 2" xfId="15433" xr:uid="{00000000-0005-0000-0000-0000773D0000}"/>
    <cellStyle name="Обычный 48 2 2 2 2 2" xfId="15434" xr:uid="{00000000-0005-0000-0000-0000783D0000}"/>
    <cellStyle name="Обычный 48 2 2 2 3" xfId="15435" xr:uid="{00000000-0005-0000-0000-0000793D0000}"/>
    <cellStyle name="Обычный 48 2 2 3" xfId="15436" xr:uid="{00000000-0005-0000-0000-00007A3D0000}"/>
    <cellStyle name="Обычный 48 2 2 3 2" xfId="15437" xr:uid="{00000000-0005-0000-0000-00007B3D0000}"/>
    <cellStyle name="Обычный 48 2 2 3 2 2" xfId="15438" xr:uid="{00000000-0005-0000-0000-00007C3D0000}"/>
    <cellStyle name="Обычный 48 2 2 3 3" xfId="15439" xr:uid="{00000000-0005-0000-0000-00007D3D0000}"/>
    <cellStyle name="Обычный 48 2 2 4" xfId="15440" xr:uid="{00000000-0005-0000-0000-00007E3D0000}"/>
    <cellStyle name="Обычный 48 2 2 4 2" xfId="15441" xr:uid="{00000000-0005-0000-0000-00007F3D0000}"/>
    <cellStyle name="Обычный 48 2 2 5" xfId="15442" xr:uid="{00000000-0005-0000-0000-0000803D0000}"/>
    <cellStyle name="Обычный 48 2 3" xfId="15443" xr:uid="{00000000-0005-0000-0000-0000813D0000}"/>
    <cellStyle name="Обычный 48 2 3 2" xfId="15444" xr:uid="{00000000-0005-0000-0000-0000823D0000}"/>
    <cellStyle name="Обычный 48 2 3 2 2" xfId="15445" xr:uid="{00000000-0005-0000-0000-0000833D0000}"/>
    <cellStyle name="Обычный 48 2 3 2 2 2" xfId="15446" xr:uid="{00000000-0005-0000-0000-0000843D0000}"/>
    <cellStyle name="Обычный 48 2 3 2 3" xfId="15447" xr:uid="{00000000-0005-0000-0000-0000853D0000}"/>
    <cellStyle name="Обычный 48 2 3 3" xfId="15448" xr:uid="{00000000-0005-0000-0000-0000863D0000}"/>
    <cellStyle name="Обычный 48 2 3 3 2" xfId="15449" xr:uid="{00000000-0005-0000-0000-0000873D0000}"/>
    <cellStyle name="Обычный 48 2 3 4" xfId="15450" xr:uid="{00000000-0005-0000-0000-0000883D0000}"/>
    <cellStyle name="Обычный 48 2 4" xfId="15451" xr:uid="{00000000-0005-0000-0000-0000893D0000}"/>
    <cellStyle name="Обычный 48 2 4 2" xfId="15452" xr:uid="{00000000-0005-0000-0000-00008A3D0000}"/>
    <cellStyle name="Обычный 48 2 4 2 2" xfId="15453" xr:uid="{00000000-0005-0000-0000-00008B3D0000}"/>
    <cellStyle name="Обычный 48 2 4 3" xfId="15454" xr:uid="{00000000-0005-0000-0000-00008C3D0000}"/>
    <cellStyle name="Обычный 48 3" xfId="15455" xr:uid="{00000000-0005-0000-0000-00008D3D0000}"/>
    <cellStyle name="Обычный 48 3 2" xfId="15456" xr:uid="{00000000-0005-0000-0000-00008E3D0000}"/>
    <cellStyle name="Обычный 48 3 3" xfId="15457" xr:uid="{00000000-0005-0000-0000-00008F3D0000}"/>
    <cellStyle name="Обычный 48 3 3 2" xfId="15458" xr:uid="{00000000-0005-0000-0000-0000903D0000}"/>
    <cellStyle name="Обычный 48 3 3 2 2" xfId="15459" xr:uid="{00000000-0005-0000-0000-0000913D0000}"/>
    <cellStyle name="Обычный 48 3 3 3" xfId="15460" xr:uid="{00000000-0005-0000-0000-0000923D0000}"/>
    <cellStyle name="Обычный 48 3 4" xfId="15461" xr:uid="{00000000-0005-0000-0000-0000933D0000}"/>
    <cellStyle name="Обычный 48 3 4 2" xfId="15462" xr:uid="{00000000-0005-0000-0000-0000943D0000}"/>
    <cellStyle name="Обычный 48 3 5" xfId="15463" xr:uid="{00000000-0005-0000-0000-0000953D0000}"/>
    <cellStyle name="Обычный 48 4" xfId="15464" xr:uid="{00000000-0005-0000-0000-0000963D0000}"/>
    <cellStyle name="Обычный 48 4 2" xfId="15465" xr:uid="{00000000-0005-0000-0000-0000973D0000}"/>
    <cellStyle name="Обычный 48 4 2 2" xfId="15466" xr:uid="{00000000-0005-0000-0000-0000983D0000}"/>
    <cellStyle name="Обычный 48 4 3" xfId="15467" xr:uid="{00000000-0005-0000-0000-0000993D0000}"/>
    <cellStyle name="Обычный 48 5" xfId="32659" xr:uid="{00000000-0005-0000-0000-00009A3D0000}"/>
    <cellStyle name="Обычный 49" xfId="15468" xr:uid="{00000000-0005-0000-0000-00009B3D0000}"/>
    <cellStyle name="Обычный 49 10" xfId="15469" xr:uid="{00000000-0005-0000-0000-00009C3D0000}"/>
    <cellStyle name="Обычный 49 10 2" xfId="15470" xr:uid="{00000000-0005-0000-0000-00009D3D0000}"/>
    <cellStyle name="Обычный 49 10 2 2" xfId="15471" xr:uid="{00000000-0005-0000-0000-00009E3D0000}"/>
    <cellStyle name="Обычный 49 10 3" xfId="15472" xr:uid="{00000000-0005-0000-0000-00009F3D0000}"/>
    <cellStyle name="Обычный 49 11" xfId="32665" xr:uid="{00000000-0005-0000-0000-0000A03D0000}"/>
    <cellStyle name="Обычный 49 2" xfId="15473" xr:uid="{00000000-0005-0000-0000-0000A13D0000}"/>
    <cellStyle name="Обычный 49 2 10" xfId="15474" xr:uid="{00000000-0005-0000-0000-0000A23D0000}"/>
    <cellStyle name="Обычный 49 2 10 2" xfId="15475" xr:uid="{00000000-0005-0000-0000-0000A33D0000}"/>
    <cellStyle name="Обычный 49 2 11" xfId="15476" xr:uid="{00000000-0005-0000-0000-0000A43D0000}"/>
    <cellStyle name="Обычный 49 2 2" xfId="15477" xr:uid="{00000000-0005-0000-0000-0000A53D0000}"/>
    <cellStyle name="Обычный 49 2 2 2" xfId="15478" xr:uid="{00000000-0005-0000-0000-0000A63D0000}"/>
    <cellStyle name="Обычный 49 2 2 2 2" xfId="15479" xr:uid="{00000000-0005-0000-0000-0000A73D0000}"/>
    <cellStyle name="Обычный 49 2 2 2 2 2" xfId="15480" xr:uid="{00000000-0005-0000-0000-0000A83D0000}"/>
    <cellStyle name="Обычный 49 2 2 2 2 2 2" xfId="15481" xr:uid="{00000000-0005-0000-0000-0000A93D0000}"/>
    <cellStyle name="Обычный 49 2 2 2 2 2 2 2" xfId="15482" xr:uid="{00000000-0005-0000-0000-0000AA3D0000}"/>
    <cellStyle name="Обычный 49 2 2 2 2 2 3" xfId="15483" xr:uid="{00000000-0005-0000-0000-0000AB3D0000}"/>
    <cellStyle name="Обычный 49 2 2 2 2 3" xfId="15484" xr:uid="{00000000-0005-0000-0000-0000AC3D0000}"/>
    <cellStyle name="Обычный 49 2 2 2 2 3 2" xfId="15485" xr:uid="{00000000-0005-0000-0000-0000AD3D0000}"/>
    <cellStyle name="Обычный 49 2 2 2 2 3 2 2" xfId="15486" xr:uid="{00000000-0005-0000-0000-0000AE3D0000}"/>
    <cellStyle name="Обычный 49 2 2 2 2 3 3" xfId="15487" xr:uid="{00000000-0005-0000-0000-0000AF3D0000}"/>
    <cellStyle name="Обычный 49 2 2 2 2 4" xfId="15488" xr:uid="{00000000-0005-0000-0000-0000B03D0000}"/>
    <cellStyle name="Обычный 49 2 2 2 2 4 2" xfId="15489" xr:uid="{00000000-0005-0000-0000-0000B13D0000}"/>
    <cellStyle name="Обычный 49 2 2 2 2 5" xfId="15490" xr:uid="{00000000-0005-0000-0000-0000B23D0000}"/>
    <cellStyle name="Обычный 49 2 2 2 3" xfId="15491" xr:uid="{00000000-0005-0000-0000-0000B33D0000}"/>
    <cellStyle name="Обычный 49 2 2 2 3 2" xfId="15492" xr:uid="{00000000-0005-0000-0000-0000B43D0000}"/>
    <cellStyle name="Обычный 49 2 2 2 3 2 2" xfId="15493" xr:uid="{00000000-0005-0000-0000-0000B53D0000}"/>
    <cellStyle name="Обычный 49 2 2 2 3 2 2 2" xfId="15494" xr:uid="{00000000-0005-0000-0000-0000B63D0000}"/>
    <cellStyle name="Обычный 49 2 2 2 3 2 3" xfId="15495" xr:uid="{00000000-0005-0000-0000-0000B73D0000}"/>
    <cellStyle name="Обычный 49 2 2 2 3 3" xfId="15496" xr:uid="{00000000-0005-0000-0000-0000B83D0000}"/>
    <cellStyle name="Обычный 49 2 2 2 3 3 2" xfId="15497" xr:uid="{00000000-0005-0000-0000-0000B93D0000}"/>
    <cellStyle name="Обычный 49 2 2 2 3 4" xfId="15498" xr:uid="{00000000-0005-0000-0000-0000BA3D0000}"/>
    <cellStyle name="Обычный 49 2 2 2 4" xfId="15499" xr:uid="{00000000-0005-0000-0000-0000BB3D0000}"/>
    <cellStyle name="Обычный 49 2 2 2 4 2" xfId="15500" xr:uid="{00000000-0005-0000-0000-0000BC3D0000}"/>
    <cellStyle name="Обычный 49 2 2 2 4 2 2" xfId="15501" xr:uid="{00000000-0005-0000-0000-0000BD3D0000}"/>
    <cellStyle name="Обычный 49 2 2 2 4 3" xfId="15502" xr:uid="{00000000-0005-0000-0000-0000BE3D0000}"/>
    <cellStyle name="Обычный 49 2 2 2 5" xfId="15503" xr:uid="{00000000-0005-0000-0000-0000BF3D0000}"/>
    <cellStyle name="Обычный 49 2 2 2 5 2" xfId="15504" xr:uid="{00000000-0005-0000-0000-0000C03D0000}"/>
    <cellStyle name="Обычный 49 2 2 2 5 2 2" xfId="15505" xr:uid="{00000000-0005-0000-0000-0000C13D0000}"/>
    <cellStyle name="Обычный 49 2 2 2 5 3" xfId="15506" xr:uid="{00000000-0005-0000-0000-0000C23D0000}"/>
    <cellStyle name="Обычный 49 2 2 2 6" xfId="15507" xr:uid="{00000000-0005-0000-0000-0000C33D0000}"/>
    <cellStyle name="Обычный 49 2 2 2 6 2" xfId="15508" xr:uid="{00000000-0005-0000-0000-0000C43D0000}"/>
    <cellStyle name="Обычный 49 2 2 2 7" xfId="15509" xr:uid="{00000000-0005-0000-0000-0000C53D0000}"/>
    <cellStyle name="Обычный 49 2 2 3" xfId="15510" xr:uid="{00000000-0005-0000-0000-0000C63D0000}"/>
    <cellStyle name="Обычный 49 2 2 3 2" xfId="15511" xr:uid="{00000000-0005-0000-0000-0000C73D0000}"/>
    <cellStyle name="Обычный 49 2 2 3 2 2" xfId="15512" xr:uid="{00000000-0005-0000-0000-0000C83D0000}"/>
    <cellStyle name="Обычный 49 2 2 3 2 2 2" xfId="15513" xr:uid="{00000000-0005-0000-0000-0000C93D0000}"/>
    <cellStyle name="Обычный 49 2 2 3 2 3" xfId="15514" xr:uid="{00000000-0005-0000-0000-0000CA3D0000}"/>
    <cellStyle name="Обычный 49 2 2 3 3" xfId="15515" xr:uid="{00000000-0005-0000-0000-0000CB3D0000}"/>
    <cellStyle name="Обычный 49 2 2 3 3 2" xfId="15516" xr:uid="{00000000-0005-0000-0000-0000CC3D0000}"/>
    <cellStyle name="Обычный 49 2 2 3 3 2 2" xfId="15517" xr:uid="{00000000-0005-0000-0000-0000CD3D0000}"/>
    <cellStyle name="Обычный 49 2 2 3 3 3" xfId="15518" xr:uid="{00000000-0005-0000-0000-0000CE3D0000}"/>
    <cellStyle name="Обычный 49 2 2 3 4" xfId="15519" xr:uid="{00000000-0005-0000-0000-0000CF3D0000}"/>
    <cellStyle name="Обычный 49 2 2 3 4 2" xfId="15520" xr:uid="{00000000-0005-0000-0000-0000D03D0000}"/>
    <cellStyle name="Обычный 49 2 2 3 5" xfId="15521" xr:uid="{00000000-0005-0000-0000-0000D13D0000}"/>
    <cellStyle name="Обычный 49 2 2 4" xfId="15522" xr:uid="{00000000-0005-0000-0000-0000D23D0000}"/>
    <cellStyle name="Обычный 49 2 2 4 2" xfId="15523" xr:uid="{00000000-0005-0000-0000-0000D33D0000}"/>
    <cellStyle name="Обычный 49 2 2 4 2 2" xfId="15524" xr:uid="{00000000-0005-0000-0000-0000D43D0000}"/>
    <cellStyle name="Обычный 49 2 2 4 2 2 2" xfId="15525" xr:uid="{00000000-0005-0000-0000-0000D53D0000}"/>
    <cellStyle name="Обычный 49 2 2 4 2 3" xfId="15526" xr:uid="{00000000-0005-0000-0000-0000D63D0000}"/>
    <cellStyle name="Обычный 49 2 2 4 3" xfId="15527" xr:uid="{00000000-0005-0000-0000-0000D73D0000}"/>
    <cellStyle name="Обычный 49 2 2 4 3 2" xfId="15528" xr:uid="{00000000-0005-0000-0000-0000D83D0000}"/>
    <cellStyle name="Обычный 49 2 2 4 4" xfId="15529" xr:uid="{00000000-0005-0000-0000-0000D93D0000}"/>
    <cellStyle name="Обычный 49 2 2 5" xfId="15530" xr:uid="{00000000-0005-0000-0000-0000DA3D0000}"/>
    <cellStyle name="Обычный 49 2 2 5 2" xfId="15531" xr:uid="{00000000-0005-0000-0000-0000DB3D0000}"/>
    <cellStyle name="Обычный 49 2 2 5 2 2" xfId="15532" xr:uid="{00000000-0005-0000-0000-0000DC3D0000}"/>
    <cellStyle name="Обычный 49 2 2 5 3" xfId="15533" xr:uid="{00000000-0005-0000-0000-0000DD3D0000}"/>
    <cellStyle name="Обычный 49 2 2 6" xfId="15534" xr:uid="{00000000-0005-0000-0000-0000DE3D0000}"/>
    <cellStyle name="Обычный 49 2 2 6 2" xfId="15535" xr:uid="{00000000-0005-0000-0000-0000DF3D0000}"/>
    <cellStyle name="Обычный 49 2 2 6 2 2" xfId="15536" xr:uid="{00000000-0005-0000-0000-0000E03D0000}"/>
    <cellStyle name="Обычный 49 2 2 6 3" xfId="15537" xr:uid="{00000000-0005-0000-0000-0000E13D0000}"/>
    <cellStyle name="Обычный 49 2 2 7" xfId="15538" xr:uid="{00000000-0005-0000-0000-0000E23D0000}"/>
    <cellStyle name="Обычный 49 2 2 7 2" xfId="15539" xr:uid="{00000000-0005-0000-0000-0000E33D0000}"/>
    <cellStyle name="Обычный 49 2 2 8" xfId="15540" xr:uid="{00000000-0005-0000-0000-0000E43D0000}"/>
    <cellStyle name="Обычный 49 2 3" xfId="15541" xr:uid="{00000000-0005-0000-0000-0000E53D0000}"/>
    <cellStyle name="Обычный 49 2 3 2" xfId="15542" xr:uid="{00000000-0005-0000-0000-0000E63D0000}"/>
    <cellStyle name="Обычный 49 2 3 2 2" xfId="15543" xr:uid="{00000000-0005-0000-0000-0000E73D0000}"/>
    <cellStyle name="Обычный 49 2 3 2 2 2" xfId="15544" xr:uid="{00000000-0005-0000-0000-0000E83D0000}"/>
    <cellStyle name="Обычный 49 2 3 2 2 2 2" xfId="15545" xr:uid="{00000000-0005-0000-0000-0000E93D0000}"/>
    <cellStyle name="Обычный 49 2 3 2 2 2 2 2" xfId="15546" xr:uid="{00000000-0005-0000-0000-0000EA3D0000}"/>
    <cellStyle name="Обычный 49 2 3 2 2 2 3" xfId="15547" xr:uid="{00000000-0005-0000-0000-0000EB3D0000}"/>
    <cellStyle name="Обычный 49 2 3 2 2 3" xfId="15548" xr:uid="{00000000-0005-0000-0000-0000EC3D0000}"/>
    <cellStyle name="Обычный 49 2 3 2 2 3 2" xfId="15549" xr:uid="{00000000-0005-0000-0000-0000ED3D0000}"/>
    <cellStyle name="Обычный 49 2 3 2 2 3 2 2" xfId="15550" xr:uid="{00000000-0005-0000-0000-0000EE3D0000}"/>
    <cellStyle name="Обычный 49 2 3 2 2 3 3" xfId="15551" xr:uid="{00000000-0005-0000-0000-0000EF3D0000}"/>
    <cellStyle name="Обычный 49 2 3 2 2 4" xfId="15552" xr:uid="{00000000-0005-0000-0000-0000F03D0000}"/>
    <cellStyle name="Обычный 49 2 3 2 2 4 2" xfId="15553" xr:uid="{00000000-0005-0000-0000-0000F13D0000}"/>
    <cellStyle name="Обычный 49 2 3 2 2 5" xfId="15554" xr:uid="{00000000-0005-0000-0000-0000F23D0000}"/>
    <cellStyle name="Обычный 49 2 3 2 3" xfId="15555" xr:uid="{00000000-0005-0000-0000-0000F33D0000}"/>
    <cellStyle name="Обычный 49 2 3 2 3 2" xfId="15556" xr:uid="{00000000-0005-0000-0000-0000F43D0000}"/>
    <cellStyle name="Обычный 49 2 3 2 3 2 2" xfId="15557" xr:uid="{00000000-0005-0000-0000-0000F53D0000}"/>
    <cellStyle name="Обычный 49 2 3 2 3 2 2 2" xfId="15558" xr:uid="{00000000-0005-0000-0000-0000F63D0000}"/>
    <cellStyle name="Обычный 49 2 3 2 3 2 3" xfId="15559" xr:uid="{00000000-0005-0000-0000-0000F73D0000}"/>
    <cellStyle name="Обычный 49 2 3 2 3 3" xfId="15560" xr:uid="{00000000-0005-0000-0000-0000F83D0000}"/>
    <cellStyle name="Обычный 49 2 3 2 3 3 2" xfId="15561" xr:uid="{00000000-0005-0000-0000-0000F93D0000}"/>
    <cellStyle name="Обычный 49 2 3 2 3 4" xfId="15562" xr:uid="{00000000-0005-0000-0000-0000FA3D0000}"/>
    <cellStyle name="Обычный 49 2 3 2 4" xfId="15563" xr:uid="{00000000-0005-0000-0000-0000FB3D0000}"/>
    <cellStyle name="Обычный 49 2 3 2 4 2" xfId="15564" xr:uid="{00000000-0005-0000-0000-0000FC3D0000}"/>
    <cellStyle name="Обычный 49 2 3 2 4 2 2" xfId="15565" xr:uid="{00000000-0005-0000-0000-0000FD3D0000}"/>
    <cellStyle name="Обычный 49 2 3 2 4 3" xfId="15566" xr:uid="{00000000-0005-0000-0000-0000FE3D0000}"/>
    <cellStyle name="Обычный 49 2 3 2 5" xfId="15567" xr:uid="{00000000-0005-0000-0000-0000FF3D0000}"/>
    <cellStyle name="Обычный 49 2 3 2 5 2" xfId="15568" xr:uid="{00000000-0005-0000-0000-0000003E0000}"/>
    <cellStyle name="Обычный 49 2 3 2 5 2 2" xfId="15569" xr:uid="{00000000-0005-0000-0000-0000013E0000}"/>
    <cellStyle name="Обычный 49 2 3 2 5 3" xfId="15570" xr:uid="{00000000-0005-0000-0000-0000023E0000}"/>
    <cellStyle name="Обычный 49 2 3 2 6" xfId="15571" xr:uid="{00000000-0005-0000-0000-0000033E0000}"/>
    <cellStyle name="Обычный 49 2 3 2 6 2" xfId="15572" xr:uid="{00000000-0005-0000-0000-0000043E0000}"/>
    <cellStyle name="Обычный 49 2 3 2 7" xfId="15573" xr:uid="{00000000-0005-0000-0000-0000053E0000}"/>
    <cellStyle name="Обычный 49 2 3 3" xfId="15574" xr:uid="{00000000-0005-0000-0000-0000063E0000}"/>
    <cellStyle name="Обычный 49 2 3 3 2" xfId="15575" xr:uid="{00000000-0005-0000-0000-0000073E0000}"/>
    <cellStyle name="Обычный 49 2 3 3 2 2" xfId="15576" xr:uid="{00000000-0005-0000-0000-0000083E0000}"/>
    <cellStyle name="Обычный 49 2 3 3 2 2 2" xfId="15577" xr:uid="{00000000-0005-0000-0000-0000093E0000}"/>
    <cellStyle name="Обычный 49 2 3 3 2 3" xfId="15578" xr:uid="{00000000-0005-0000-0000-00000A3E0000}"/>
    <cellStyle name="Обычный 49 2 3 3 3" xfId="15579" xr:uid="{00000000-0005-0000-0000-00000B3E0000}"/>
    <cellStyle name="Обычный 49 2 3 3 3 2" xfId="15580" xr:uid="{00000000-0005-0000-0000-00000C3E0000}"/>
    <cellStyle name="Обычный 49 2 3 3 3 2 2" xfId="15581" xr:uid="{00000000-0005-0000-0000-00000D3E0000}"/>
    <cellStyle name="Обычный 49 2 3 3 3 3" xfId="15582" xr:uid="{00000000-0005-0000-0000-00000E3E0000}"/>
    <cellStyle name="Обычный 49 2 3 3 4" xfId="15583" xr:uid="{00000000-0005-0000-0000-00000F3E0000}"/>
    <cellStyle name="Обычный 49 2 3 3 4 2" xfId="15584" xr:uid="{00000000-0005-0000-0000-0000103E0000}"/>
    <cellStyle name="Обычный 49 2 3 3 5" xfId="15585" xr:uid="{00000000-0005-0000-0000-0000113E0000}"/>
    <cellStyle name="Обычный 49 2 3 4" xfId="15586" xr:uid="{00000000-0005-0000-0000-0000123E0000}"/>
    <cellStyle name="Обычный 49 2 3 4 2" xfId="15587" xr:uid="{00000000-0005-0000-0000-0000133E0000}"/>
    <cellStyle name="Обычный 49 2 3 4 2 2" xfId="15588" xr:uid="{00000000-0005-0000-0000-0000143E0000}"/>
    <cellStyle name="Обычный 49 2 3 4 2 2 2" xfId="15589" xr:uid="{00000000-0005-0000-0000-0000153E0000}"/>
    <cellStyle name="Обычный 49 2 3 4 2 3" xfId="15590" xr:uid="{00000000-0005-0000-0000-0000163E0000}"/>
    <cellStyle name="Обычный 49 2 3 4 3" xfId="15591" xr:uid="{00000000-0005-0000-0000-0000173E0000}"/>
    <cellStyle name="Обычный 49 2 3 4 3 2" xfId="15592" xr:uid="{00000000-0005-0000-0000-0000183E0000}"/>
    <cellStyle name="Обычный 49 2 3 4 4" xfId="15593" xr:uid="{00000000-0005-0000-0000-0000193E0000}"/>
    <cellStyle name="Обычный 49 2 3 5" xfId="15594" xr:uid="{00000000-0005-0000-0000-00001A3E0000}"/>
    <cellStyle name="Обычный 49 2 3 5 2" xfId="15595" xr:uid="{00000000-0005-0000-0000-00001B3E0000}"/>
    <cellStyle name="Обычный 49 2 3 5 2 2" xfId="15596" xr:uid="{00000000-0005-0000-0000-00001C3E0000}"/>
    <cellStyle name="Обычный 49 2 3 5 3" xfId="15597" xr:uid="{00000000-0005-0000-0000-00001D3E0000}"/>
    <cellStyle name="Обычный 49 2 3 6" xfId="15598" xr:uid="{00000000-0005-0000-0000-00001E3E0000}"/>
    <cellStyle name="Обычный 49 2 3 6 2" xfId="15599" xr:uid="{00000000-0005-0000-0000-00001F3E0000}"/>
    <cellStyle name="Обычный 49 2 3 6 2 2" xfId="15600" xr:uid="{00000000-0005-0000-0000-0000203E0000}"/>
    <cellStyle name="Обычный 49 2 3 6 3" xfId="15601" xr:uid="{00000000-0005-0000-0000-0000213E0000}"/>
    <cellStyle name="Обычный 49 2 3 7" xfId="15602" xr:uid="{00000000-0005-0000-0000-0000223E0000}"/>
    <cellStyle name="Обычный 49 2 3 7 2" xfId="15603" xr:uid="{00000000-0005-0000-0000-0000233E0000}"/>
    <cellStyle name="Обычный 49 2 3 8" xfId="15604" xr:uid="{00000000-0005-0000-0000-0000243E0000}"/>
    <cellStyle name="Обычный 49 2 4" xfId="15605" xr:uid="{00000000-0005-0000-0000-0000253E0000}"/>
    <cellStyle name="Обычный 49 2 4 2" xfId="15606" xr:uid="{00000000-0005-0000-0000-0000263E0000}"/>
    <cellStyle name="Обычный 49 2 4 2 2" xfId="15607" xr:uid="{00000000-0005-0000-0000-0000273E0000}"/>
    <cellStyle name="Обычный 49 2 4 2 2 2" xfId="15608" xr:uid="{00000000-0005-0000-0000-0000283E0000}"/>
    <cellStyle name="Обычный 49 2 4 2 2 2 2" xfId="15609" xr:uid="{00000000-0005-0000-0000-0000293E0000}"/>
    <cellStyle name="Обычный 49 2 4 2 2 2 2 2" xfId="15610" xr:uid="{00000000-0005-0000-0000-00002A3E0000}"/>
    <cellStyle name="Обычный 49 2 4 2 2 2 3" xfId="15611" xr:uid="{00000000-0005-0000-0000-00002B3E0000}"/>
    <cellStyle name="Обычный 49 2 4 2 2 3" xfId="15612" xr:uid="{00000000-0005-0000-0000-00002C3E0000}"/>
    <cellStyle name="Обычный 49 2 4 2 2 3 2" xfId="15613" xr:uid="{00000000-0005-0000-0000-00002D3E0000}"/>
    <cellStyle name="Обычный 49 2 4 2 2 4" xfId="15614" xr:uid="{00000000-0005-0000-0000-00002E3E0000}"/>
    <cellStyle name="Обычный 49 2 4 2 3" xfId="15615" xr:uid="{00000000-0005-0000-0000-00002F3E0000}"/>
    <cellStyle name="Обычный 49 2 4 2 3 2" xfId="15616" xr:uid="{00000000-0005-0000-0000-0000303E0000}"/>
    <cellStyle name="Обычный 49 2 4 2 3 2 2" xfId="15617" xr:uid="{00000000-0005-0000-0000-0000313E0000}"/>
    <cellStyle name="Обычный 49 2 4 2 3 3" xfId="15618" xr:uid="{00000000-0005-0000-0000-0000323E0000}"/>
    <cellStyle name="Обычный 49 2 4 2 4" xfId="15619" xr:uid="{00000000-0005-0000-0000-0000333E0000}"/>
    <cellStyle name="Обычный 49 2 4 2 4 2" xfId="15620" xr:uid="{00000000-0005-0000-0000-0000343E0000}"/>
    <cellStyle name="Обычный 49 2 4 2 4 2 2" xfId="15621" xr:uid="{00000000-0005-0000-0000-0000353E0000}"/>
    <cellStyle name="Обычный 49 2 4 2 4 3" xfId="15622" xr:uid="{00000000-0005-0000-0000-0000363E0000}"/>
    <cellStyle name="Обычный 49 2 4 2 5" xfId="15623" xr:uid="{00000000-0005-0000-0000-0000373E0000}"/>
    <cellStyle name="Обычный 49 2 4 2 5 2" xfId="15624" xr:uid="{00000000-0005-0000-0000-0000383E0000}"/>
    <cellStyle name="Обычный 49 2 4 2 6" xfId="15625" xr:uid="{00000000-0005-0000-0000-0000393E0000}"/>
    <cellStyle name="Обычный 49 2 4 3" xfId="15626" xr:uid="{00000000-0005-0000-0000-00003A3E0000}"/>
    <cellStyle name="Обычный 49 2 4 3 2" xfId="15627" xr:uid="{00000000-0005-0000-0000-00003B3E0000}"/>
    <cellStyle name="Обычный 49 2 4 3 2 2" xfId="15628" xr:uid="{00000000-0005-0000-0000-00003C3E0000}"/>
    <cellStyle name="Обычный 49 2 4 3 2 2 2" xfId="15629" xr:uid="{00000000-0005-0000-0000-00003D3E0000}"/>
    <cellStyle name="Обычный 49 2 4 3 2 3" xfId="15630" xr:uid="{00000000-0005-0000-0000-00003E3E0000}"/>
    <cellStyle name="Обычный 49 2 4 3 3" xfId="15631" xr:uid="{00000000-0005-0000-0000-00003F3E0000}"/>
    <cellStyle name="Обычный 49 2 4 3 3 2" xfId="15632" xr:uid="{00000000-0005-0000-0000-0000403E0000}"/>
    <cellStyle name="Обычный 49 2 4 3 4" xfId="15633" xr:uid="{00000000-0005-0000-0000-0000413E0000}"/>
    <cellStyle name="Обычный 49 2 4 4" xfId="15634" xr:uid="{00000000-0005-0000-0000-0000423E0000}"/>
    <cellStyle name="Обычный 49 2 4 4 2" xfId="15635" xr:uid="{00000000-0005-0000-0000-0000433E0000}"/>
    <cellStyle name="Обычный 49 2 4 4 2 2" xfId="15636" xr:uid="{00000000-0005-0000-0000-0000443E0000}"/>
    <cellStyle name="Обычный 49 2 4 4 3" xfId="15637" xr:uid="{00000000-0005-0000-0000-0000453E0000}"/>
    <cellStyle name="Обычный 49 2 4 5" xfId="15638" xr:uid="{00000000-0005-0000-0000-0000463E0000}"/>
    <cellStyle name="Обычный 49 2 4 5 2" xfId="15639" xr:uid="{00000000-0005-0000-0000-0000473E0000}"/>
    <cellStyle name="Обычный 49 2 4 5 2 2" xfId="15640" xr:uid="{00000000-0005-0000-0000-0000483E0000}"/>
    <cellStyle name="Обычный 49 2 4 5 3" xfId="15641" xr:uid="{00000000-0005-0000-0000-0000493E0000}"/>
    <cellStyle name="Обычный 49 2 4 6" xfId="15642" xr:uid="{00000000-0005-0000-0000-00004A3E0000}"/>
    <cellStyle name="Обычный 49 2 4 6 2" xfId="15643" xr:uid="{00000000-0005-0000-0000-00004B3E0000}"/>
    <cellStyle name="Обычный 49 2 4 7" xfId="15644" xr:uid="{00000000-0005-0000-0000-00004C3E0000}"/>
    <cellStyle name="Обычный 49 2 5" xfId="15645" xr:uid="{00000000-0005-0000-0000-00004D3E0000}"/>
    <cellStyle name="Обычный 49 2 5 2" xfId="15646" xr:uid="{00000000-0005-0000-0000-00004E3E0000}"/>
    <cellStyle name="Обычный 49 2 5 2 2" xfId="15647" xr:uid="{00000000-0005-0000-0000-00004F3E0000}"/>
    <cellStyle name="Обычный 49 2 5 2 2 2" xfId="15648" xr:uid="{00000000-0005-0000-0000-0000503E0000}"/>
    <cellStyle name="Обычный 49 2 5 2 2 2 2" xfId="15649" xr:uid="{00000000-0005-0000-0000-0000513E0000}"/>
    <cellStyle name="Обычный 49 2 5 2 2 3" xfId="15650" xr:uid="{00000000-0005-0000-0000-0000523E0000}"/>
    <cellStyle name="Обычный 49 2 5 2 3" xfId="15651" xr:uid="{00000000-0005-0000-0000-0000533E0000}"/>
    <cellStyle name="Обычный 49 2 5 2 3 2" xfId="15652" xr:uid="{00000000-0005-0000-0000-0000543E0000}"/>
    <cellStyle name="Обычный 49 2 5 2 3 2 2" xfId="15653" xr:uid="{00000000-0005-0000-0000-0000553E0000}"/>
    <cellStyle name="Обычный 49 2 5 2 3 3" xfId="15654" xr:uid="{00000000-0005-0000-0000-0000563E0000}"/>
    <cellStyle name="Обычный 49 2 5 2 4" xfId="15655" xr:uid="{00000000-0005-0000-0000-0000573E0000}"/>
    <cellStyle name="Обычный 49 2 5 2 4 2" xfId="15656" xr:uid="{00000000-0005-0000-0000-0000583E0000}"/>
    <cellStyle name="Обычный 49 2 5 2 5" xfId="15657" xr:uid="{00000000-0005-0000-0000-0000593E0000}"/>
    <cellStyle name="Обычный 49 2 5 3" xfId="15658" xr:uid="{00000000-0005-0000-0000-00005A3E0000}"/>
    <cellStyle name="Обычный 49 2 5 3 2" xfId="15659" xr:uid="{00000000-0005-0000-0000-00005B3E0000}"/>
    <cellStyle name="Обычный 49 2 5 3 2 2" xfId="15660" xr:uid="{00000000-0005-0000-0000-00005C3E0000}"/>
    <cellStyle name="Обычный 49 2 5 3 2 2 2" xfId="15661" xr:uid="{00000000-0005-0000-0000-00005D3E0000}"/>
    <cellStyle name="Обычный 49 2 5 3 2 3" xfId="15662" xr:uid="{00000000-0005-0000-0000-00005E3E0000}"/>
    <cellStyle name="Обычный 49 2 5 3 3" xfId="15663" xr:uid="{00000000-0005-0000-0000-00005F3E0000}"/>
    <cellStyle name="Обычный 49 2 5 3 3 2" xfId="15664" xr:uid="{00000000-0005-0000-0000-0000603E0000}"/>
    <cellStyle name="Обычный 49 2 5 3 4" xfId="15665" xr:uid="{00000000-0005-0000-0000-0000613E0000}"/>
    <cellStyle name="Обычный 49 2 5 4" xfId="15666" xr:uid="{00000000-0005-0000-0000-0000623E0000}"/>
    <cellStyle name="Обычный 49 2 5 4 2" xfId="15667" xr:uid="{00000000-0005-0000-0000-0000633E0000}"/>
    <cellStyle name="Обычный 49 2 5 4 2 2" xfId="15668" xr:uid="{00000000-0005-0000-0000-0000643E0000}"/>
    <cellStyle name="Обычный 49 2 5 4 3" xfId="15669" xr:uid="{00000000-0005-0000-0000-0000653E0000}"/>
    <cellStyle name="Обычный 49 2 5 5" xfId="15670" xr:uid="{00000000-0005-0000-0000-0000663E0000}"/>
    <cellStyle name="Обычный 49 2 5 5 2" xfId="15671" xr:uid="{00000000-0005-0000-0000-0000673E0000}"/>
    <cellStyle name="Обычный 49 2 5 5 2 2" xfId="15672" xr:uid="{00000000-0005-0000-0000-0000683E0000}"/>
    <cellStyle name="Обычный 49 2 5 5 3" xfId="15673" xr:uid="{00000000-0005-0000-0000-0000693E0000}"/>
    <cellStyle name="Обычный 49 2 5 6" xfId="15674" xr:uid="{00000000-0005-0000-0000-00006A3E0000}"/>
    <cellStyle name="Обычный 49 2 5 6 2" xfId="15675" xr:uid="{00000000-0005-0000-0000-00006B3E0000}"/>
    <cellStyle name="Обычный 49 2 5 7" xfId="15676" xr:uid="{00000000-0005-0000-0000-00006C3E0000}"/>
    <cellStyle name="Обычный 49 2 6" xfId="15677" xr:uid="{00000000-0005-0000-0000-00006D3E0000}"/>
    <cellStyle name="Обычный 49 2 6 2" xfId="15678" xr:uid="{00000000-0005-0000-0000-00006E3E0000}"/>
    <cellStyle name="Обычный 49 2 6 2 2" xfId="15679" xr:uid="{00000000-0005-0000-0000-00006F3E0000}"/>
    <cellStyle name="Обычный 49 2 6 2 2 2" xfId="15680" xr:uid="{00000000-0005-0000-0000-0000703E0000}"/>
    <cellStyle name="Обычный 49 2 6 2 3" xfId="15681" xr:uid="{00000000-0005-0000-0000-0000713E0000}"/>
    <cellStyle name="Обычный 49 2 6 3" xfId="15682" xr:uid="{00000000-0005-0000-0000-0000723E0000}"/>
    <cellStyle name="Обычный 49 2 6 3 2" xfId="15683" xr:uid="{00000000-0005-0000-0000-0000733E0000}"/>
    <cellStyle name="Обычный 49 2 6 3 2 2" xfId="15684" xr:uid="{00000000-0005-0000-0000-0000743E0000}"/>
    <cellStyle name="Обычный 49 2 6 3 3" xfId="15685" xr:uid="{00000000-0005-0000-0000-0000753E0000}"/>
    <cellStyle name="Обычный 49 2 6 4" xfId="15686" xr:uid="{00000000-0005-0000-0000-0000763E0000}"/>
    <cellStyle name="Обычный 49 2 6 4 2" xfId="15687" xr:uid="{00000000-0005-0000-0000-0000773E0000}"/>
    <cellStyle name="Обычный 49 2 6 5" xfId="15688" xr:uid="{00000000-0005-0000-0000-0000783E0000}"/>
    <cellStyle name="Обычный 49 2 7" xfId="15689" xr:uid="{00000000-0005-0000-0000-0000793E0000}"/>
    <cellStyle name="Обычный 49 2 7 2" xfId="15690" xr:uid="{00000000-0005-0000-0000-00007A3E0000}"/>
    <cellStyle name="Обычный 49 2 7 2 2" xfId="15691" xr:uid="{00000000-0005-0000-0000-00007B3E0000}"/>
    <cellStyle name="Обычный 49 2 7 2 2 2" xfId="15692" xr:uid="{00000000-0005-0000-0000-00007C3E0000}"/>
    <cellStyle name="Обычный 49 2 7 2 3" xfId="15693" xr:uid="{00000000-0005-0000-0000-00007D3E0000}"/>
    <cellStyle name="Обычный 49 2 7 3" xfId="15694" xr:uid="{00000000-0005-0000-0000-00007E3E0000}"/>
    <cellStyle name="Обычный 49 2 7 3 2" xfId="15695" xr:uid="{00000000-0005-0000-0000-00007F3E0000}"/>
    <cellStyle name="Обычный 49 2 7 4" xfId="15696" xr:uid="{00000000-0005-0000-0000-0000803E0000}"/>
    <cellStyle name="Обычный 49 2 8" xfId="15697" xr:uid="{00000000-0005-0000-0000-0000813E0000}"/>
    <cellStyle name="Обычный 49 2 8 2" xfId="15698" xr:uid="{00000000-0005-0000-0000-0000823E0000}"/>
    <cellStyle name="Обычный 49 2 8 2 2" xfId="15699" xr:uid="{00000000-0005-0000-0000-0000833E0000}"/>
    <cellStyle name="Обычный 49 2 8 3" xfId="15700" xr:uid="{00000000-0005-0000-0000-0000843E0000}"/>
    <cellStyle name="Обычный 49 2 9" xfId="15701" xr:uid="{00000000-0005-0000-0000-0000853E0000}"/>
    <cellStyle name="Обычный 49 2 9 2" xfId="15702" xr:uid="{00000000-0005-0000-0000-0000863E0000}"/>
    <cellStyle name="Обычный 49 2 9 2 2" xfId="15703" xr:uid="{00000000-0005-0000-0000-0000873E0000}"/>
    <cellStyle name="Обычный 49 2 9 3" xfId="15704" xr:uid="{00000000-0005-0000-0000-0000883E0000}"/>
    <cellStyle name="Обычный 49 3" xfId="15705" xr:uid="{00000000-0005-0000-0000-0000893E0000}"/>
    <cellStyle name="Обычный 49 3 2" xfId="15706" xr:uid="{00000000-0005-0000-0000-00008A3E0000}"/>
    <cellStyle name="Обычный 49 3 2 2" xfId="15707" xr:uid="{00000000-0005-0000-0000-00008B3E0000}"/>
    <cellStyle name="Обычный 49 3 2 2 2" xfId="15708" xr:uid="{00000000-0005-0000-0000-00008C3E0000}"/>
    <cellStyle name="Обычный 49 3 2 2 2 2" xfId="15709" xr:uid="{00000000-0005-0000-0000-00008D3E0000}"/>
    <cellStyle name="Обычный 49 3 2 2 2 2 2" xfId="15710" xr:uid="{00000000-0005-0000-0000-00008E3E0000}"/>
    <cellStyle name="Обычный 49 3 2 2 2 3" xfId="15711" xr:uid="{00000000-0005-0000-0000-00008F3E0000}"/>
    <cellStyle name="Обычный 49 3 2 2 3" xfId="15712" xr:uid="{00000000-0005-0000-0000-0000903E0000}"/>
    <cellStyle name="Обычный 49 3 2 2 3 2" xfId="15713" xr:uid="{00000000-0005-0000-0000-0000913E0000}"/>
    <cellStyle name="Обычный 49 3 2 2 3 2 2" xfId="15714" xr:uid="{00000000-0005-0000-0000-0000923E0000}"/>
    <cellStyle name="Обычный 49 3 2 2 3 3" xfId="15715" xr:uid="{00000000-0005-0000-0000-0000933E0000}"/>
    <cellStyle name="Обычный 49 3 2 2 4" xfId="15716" xr:uid="{00000000-0005-0000-0000-0000943E0000}"/>
    <cellStyle name="Обычный 49 3 2 2 4 2" xfId="15717" xr:uid="{00000000-0005-0000-0000-0000953E0000}"/>
    <cellStyle name="Обычный 49 3 2 2 5" xfId="15718" xr:uid="{00000000-0005-0000-0000-0000963E0000}"/>
    <cellStyle name="Обычный 49 3 2 3" xfId="15719" xr:uid="{00000000-0005-0000-0000-0000973E0000}"/>
    <cellStyle name="Обычный 49 3 2 3 2" xfId="15720" xr:uid="{00000000-0005-0000-0000-0000983E0000}"/>
    <cellStyle name="Обычный 49 3 2 3 2 2" xfId="15721" xr:uid="{00000000-0005-0000-0000-0000993E0000}"/>
    <cellStyle name="Обычный 49 3 2 3 2 2 2" xfId="15722" xr:uid="{00000000-0005-0000-0000-00009A3E0000}"/>
    <cellStyle name="Обычный 49 3 2 3 2 3" xfId="15723" xr:uid="{00000000-0005-0000-0000-00009B3E0000}"/>
    <cellStyle name="Обычный 49 3 2 3 3" xfId="15724" xr:uid="{00000000-0005-0000-0000-00009C3E0000}"/>
    <cellStyle name="Обычный 49 3 2 3 3 2" xfId="15725" xr:uid="{00000000-0005-0000-0000-00009D3E0000}"/>
    <cellStyle name="Обычный 49 3 2 3 4" xfId="15726" xr:uid="{00000000-0005-0000-0000-00009E3E0000}"/>
    <cellStyle name="Обычный 49 3 2 4" xfId="15727" xr:uid="{00000000-0005-0000-0000-00009F3E0000}"/>
    <cellStyle name="Обычный 49 3 2 4 2" xfId="15728" xr:uid="{00000000-0005-0000-0000-0000A03E0000}"/>
    <cellStyle name="Обычный 49 3 2 4 2 2" xfId="15729" xr:uid="{00000000-0005-0000-0000-0000A13E0000}"/>
    <cellStyle name="Обычный 49 3 2 4 3" xfId="15730" xr:uid="{00000000-0005-0000-0000-0000A23E0000}"/>
    <cellStyle name="Обычный 49 3 2 5" xfId="15731" xr:uid="{00000000-0005-0000-0000-0000A33E0000}"/>
    <cellStyle name="Обычный 49 3 2 5 2" xfId="15732" xr:uid="{00000000-0005-0000-0000-0000A43E0000}"/>
    <cellStyle name="Обычный 49 3 2 5 2 2" xfId="15733" xr:uid="{00000000-0005-0000-0000-0000A53E0000}"/>
    <cellStyle name="Обычный 49 3 2 5 3" xfId="15734" xr:uid="{00000000-0005-0000-0000-0000A63E0000}"/>
    <cellStyle name="Обычный 49 3 2 6" xfId="15735" xr:uid="{00000000-0005-0000-0000-0000A73E0000}"/>
    <cellStyle name="Обычный 49 3 2 6 2" xfId="15736" xr:uid="{00000000-0005-0000-0000-0000A83E0000}"/>
    <cellStyle name="Обычный 49 3 2 7" xfId="15737" xr:uid="{00000000-0005-0000-0000-0000A93E0000}"/>
    <cellStyle name="Обычный 49 3 3" xfId="15738" xr:uid="{00000000-0005-0000-0000-0000AA3E0000}"/>
    <cellStyle name="Обычный 49 3 3 2" xfId="15739" xr:uid="{00000000-0005-0000-0000-0000AB3E0000}"/>
    <cellStyle name="Обычный 49 3 3 2 2" xfId="15740" xr:uid="{00000000-0005-0000-0000-0000AC3E0000}"/>
    <cellStyle name="Обычный 49 3 3 2 2 2" xfId="15741" xr:uid="{00000000-0005-0000-0000-0000AD3E0000}"/>
    <cellStyle name="Обычный 49 3 3 2 3" xfId="15742" xr:uid="{00000000-0005-0000-0000-0000AE3E0000}"/>
    <cellStyle name="Обычный 49 3 3 3" xfId="15743" xr:uid="{00000000-0005-0000-0000-0000AF3E0000}"/>
    <cellStyle name="Обычный 49 3 3 3 2" xfId="15744" xr:uid="{00000000-0005-0000-0000-0000B03E0000}"/>
    <cellStyle name="Обычный 49 3 3 3 2 2" xfId="15745" xr:uid="{00000000-0005-0000-0000-0000B13E0000}"/>
    <cellStyle name="Обычный 49 3 3 3 3" xfId="15746" xr:uid="{00000000-0005-0000-0000-0000B23E0000}"/>
    <cellStyle name="Обычный 49 3 3 4" xfId="15747" xr:uid="{00000000-0005-0000-0000-0000B33E0000}"/>
    <cellStyle name="Обычный 49 3 3 4 2" xfId="15748" xr:uid="{00000000-0005-0000-0000-0000B43E0000}"/>
    <cellStyle name="Обычный 49 3 3 5" xfId="15749" xr:uid="{00000000-0005-0000-0000-0000B53E0000}"/>
    <cellStyle name="Обычный 49 3 4" xfId="15750" xr:uid="{00000000-0005-0000-0000-0000B63E0000}"/>
    <cellStyle name="Обычный 49 3 4 2" xfId="15751" xr:uid="{00000000-0005-0000-0000-0000B73E0000}"/>
    <cellStyle name="Обычный 49 3 4 2 2" xfId="15752" xr:uid="{00000000-0005-0000-0000-0000B83E0000}"/>
    <cellStyle name="Обычный 49 3 4 2 2 2" xfId="15753" xr:uid="{00000000-0005-0000-0000-0000B93E0000}"/>
    <cellStyle name="Обычный 49 3 4 2 3" xfId="15754" xr:uid="{00000000-0005-0000-0000-0000BA3E0000}"/>
    <cellStyle name="Обычный 49 3 4 3" xfId="15755" xr:uid="{00000000-0005-0000-0000-0000BB3E0000}"/>
    <cellStyle name="Обычный 49 3 4 3 2" xfId="15756" xr:uid="{00000000-0005-0000-0000-0000BC3E0000}"/>
    <cellStyle name="Обычный 49 3 4 4" xfId="15757" xr:uid="{00000000-0005-0000-0000-0000BD3E0000}"/>
    <cellStyle name="Обычный 49 3 5" xfId="15758" xr:uid="{00000000-0005-0000-0000-0000BE3E0000}"/>
    <cellStyle name="Обычный 49 3 5 2" xfId="15759" xr:uid="{00000000-0005-0000-0000-0000BF3E0000}"/>
    <cellStyle name="Обычный 49 3 5 2 2" xfId="15760" xr:uid="{00000000-0005-0000-0000-0000C03E0000}"/>
    <cellStyle name="Обычный 49 3 5 3" xfId="15761" xr:uid="{00000000-0005-0000-0000-0000C13E0000}"/>
    <cellStyle name="Обычный 49 3 6" xfId="15762" xr:uid="{00000000-0005-0000-0000-0000C23E0000}"/>
    <cellStyle name="Обычный 49 3 6 2" xfId="15763" xr:uid="{00000000-0005-0000-0000-0000C33E0000}"/>
    <cellStyle name="Обычный 49 3 6 2 2" xfId="15764" xr:uid="{00000000-0005-0000-0000-0000C43E0000}"/>
    <cellStyle name="Обычный 49 3 6 3" xfId="15765" xr:uid="{00000000-0005-0000-0000-0000C53E0000}"/>
    <cellStyle name="Обычный 49 3 7" xfId="15766" xr:uid="{00000000-0005-0000-0000-0000C63E0000}"/>
    <cellStyle name="Обычный 49 3 7 2" xfId="15767" xr:uid="{00000000-0005-0000-0000-0000C73E0000}"/>
    <cellStyle name="Обычный 49 3 8" xfId="15768" xr:uid="{00000000-0005-0000-0000-0000C83E0000}"/>
    <cellStyle name="Обычный 49 4" xfId="15769" xr:uid="{00000000-0005-0000-0000-0000C93E0000}"/>
    <cellStyle name="Обычный 49 4 2" xfId="15770" xr:uid="{00000000-0005-0000-0000-0000CA3E0000}"/>
    <cellStyle name="Обычный 49 4 2 2" xfId="15771" xr:uid="{00000000-0005-0000-0000-0000CB3E0000}"/>
    <cellStyle name="Обычный 49 4 2 2 2" xfId="15772" xr:uid="{00000000-0005-0000-0000-0000CC3E0000}"/>
    <cellStyle name="Обычный 49 4 2 2 2 2" xfId="15773" xr:uid="{00000000-0005-0000-0000-0000CD3E0000}"/>
    <cellStyle name="Обычный 49 4 2 2 2 2 2" xfId="15774" xr:uid="{00000000-0005-0000-0000-0000CE3E0000}"/>
    <cellStyle name="Обычный 49 4 2 2 2 3" xfId="15775" xr:uid="{00000000-0005-0000-0000-0000CF3E0000}"/>
    <cellStyle name="Обычный 49 4 2 2 3" xfId="15776" xr:uid="{00000000-0005-0000-0000-0000D03E0000}"/>
    <cellStyle name="Обычный 49 4 2 2 3 2" xfId="15777" xr:uid="{00000000-0005-0000-0000-0000D13E0000}"/>
    <cellStyle name="Обычный 49 4 2 2 3 2 2" xfId="15778" xr:uid="{00000000-0005-0000-0000-0000D23E0000}"/>
    <cellStyle name="Обычный 49 4 2 2 3 3" xfId="15779" xr:uid="{00000000-0005-0000-0000-0000D33E0000}"/>
    <cellStyle name="Обычный 49 4 2 2 4" xfId="15780" xr:uid="{00000000-0005-0000-0000-0000D43E0000}"/>
    <cellStyle name="Обычный 49 4 2 2 4 2" xfId="15781" xr:uid="{00000000-0005-0000-0000-0000D53E0000}"/>
    <cellStyle name="Обычный 49 4 2 2 5" xfId="15782" xr:uid="{00000000-0005-0000-0000-0000D63E0000}"/>
    <cellStyle name="Обычный 49 4 2 3" xfId="15783" xr:uid="{00000000-0005-0000-0000-0000D73E0000}"/>
    <cellStyle name="Обычный 49 4 2 3 2" xfId="15784" xr:uid="{00000000-0005-0000-0000-0000D83E0000}"/>
    <cellStyle name="Обычный 49 4 2 3 2 2" xfId="15785" xr:uid="{00000000-0005-0000-0000-0000D93E0000}"/>
    <cellStyle name="Обычный 49 4 2 3 2 2 2" xfId="15786" xr:uid="{00000000-0005-0000-0000-0000DA3E0000}"/>
    <cellStyle name="Обычный 49 4 2 3 2 3" xfId="15787" xr:uid="{00000000-0005-0000-0000-0000DB3E0000}"/>
    <cellStyle name="Обычный 49 4 2 3 3" xfId="15788" xr:uid="{00000000-0005-0000-0000-0000DC3E0000}"/>
    <cellStyle name="Обычный 49 4 2 3 3 2" xfId="15789" xr:uid="{00000000-0005-0000-0000-0000DD3E0000}"/>
    <cellStyle name="Обычный 49 4 2 3 4" xfId="15790" xr:uid="{00000000-0005-0000-0000-0000DE3E0000}"/>
    <cellStyle name="Обычный 49 4 2 4" xfId="15791" xr:uid="{00000000-0005-0000-0000-0000DF3E0000}"/>
    <cellStyle name="Обычный 49 4 2 4 2" xfId="15792" xr:uid="{00000000-0005-0000-0000-0000E03E0000}"/>
    <cellStyle name="Обычный 49 4 2 4 2 2" xfId="15793" xr:uid="{00000000-0005-0000-0000-0000E13E0000}"/>
    <cellStyle name="Обычный 49 4 2 4 3" xfId="15794" xr:uid="{00000000-0005-0000-0000-0000E23E0000}"/>
    <cellStyle name="Обычный 49 4 2 5" xfId="15795" xr:uid="{00000000-0005-0000-0000-0000E33E0000}"/>
    <cellStyle name="Обычный 49 4 2 5 2" xfId="15796" xr:uid="{00000000-0005-0000-0000-0000E43E0000}"/>
    <cellStyle name="Обычный 49 4 2 5 2 2" xfId="15797" xr:uid="{00000000-0005-0000-0000-0000E53E0000}"/>
    <cellStyle name="Обычный 49 4 2 5 3" xfId="15798" xr:uid="{00000000-0005-0000-0000-0000E63E0000}"/>
    <cellStyle name="Обычный 49 4 2 6" xfId="15799" xr:uid="{00000000-0005-0000-0000-0000E73E0000}"/>
    <cellStyle name="Обычный 49 4 2 6 2" xfId="15800" xr:uid="{00000000-0005-0000-0000-0000E83E0000}"/>
    <cellStyle name="Обычный 49 4 2 7" xfId="15801" xr:uid="{00000000-0005-0000-0000-0000E93E0000}"/>
    <cellStyle name="Обычный 49 4 3" xfId="15802" xr:uid="{00000000-0005-0000-0000-0000EA3E0000}"/>
    <cellStyle name="Обычный 49 4 3 2" xfId="15803" xr:uid="{00000000-0005-0000-0000-0000EB3E0000}"/>
    <cellStyle name="Обычный 49 4 3 2 2" xfId="15804" xr:uid="{00000000-0005-0000-0000-0000EC3E0000}"/>
    <cellStyle name="Обычный 49 4 3 2 2 2" xfId="15805" xr:uid="{00000000-0005-0000-0000-0000ED3E0000}"/>
    <cellStyle name="Обычный 49 4 3 2 3" xfId="15806" xr:uid="{00000000-0005-0000-0000-0000EE3E0000}"/>
    <cellStyle name="Обычный 49 4 3 3" xfId="15807" xr:uid="{00000000-0005-0000-0000-0000EF3E0000}"/>
    <cellStyle name="Обычный 49 4 3 3 2" xfId="15808" xr:uid="{00000000-0005-0000-0000-0000F03E0000}"/>
    <cellStyle name="Обычный 49 4 3 3 2 2" xfId="15809" xr:uid="{00000000-0005-0000-0000-0000F13E0000}"/>
    <cellStyle name="Обычный 49 4 3 3 3" xfId="15810" xr:uid="{00000000-0005-0000-0000-0000F23E0000}"/>
    <cellStyle name="Обычный 49 4 3 4" xfId="15811" xr:uid="{00000000-0005-0000-0000-0000F33E0000}"/>
    <cellStyle name="Обычный 49 4 3 4 2" xfId="15812" xr:uid="{00000000-0005-0000-0000-0000F43E0000}"/>
    <cellStyle name="Обычный 49 4 3 5" xfId="15813" xr:uid="{00000000-0005-0000-0000-0000F53E0000}"/>
    <cellStyle name="Обычный 49 4 4" xfId="15814" xr:uid="{00000000-0005-0000-0000-0000F63E0000}"/>
    <cellStyle name="Обычный 49 4 4 2" xfId="15815" xr:uid="{00000000-0005-0000-0000-0000F73E0000}"/>
    <cellStyle name="Обычный 49 4 4 2 2" xfId="15816" xr:uid="{00000000-0005-0000-0000-0000F83E0000}"/>
    <cellStyle name="Обычный 49 4 4 2 2 2" xfId="15817" xr:uid="{00000000-0005-0000-0000-0000F93E0000}"/>
    <cellStyle name="Обычный 49 4 4 2 3" xfId="15818" xr:uid="{00000000-0005-0000-0000-0000FA3E0000}"/>
    <cellStyle name="Обычный 49 4 4 3" xfId="15819" xr:uid="{00000000-0005-0000-0000-0000FB3E0000}"/>
    <cellStyle name="Обычный 49 4 4 3 2" xfId="15820" xr:uid="{00000000-0005-0000-0000-0000FC3E0000}"/>
    <cellStyle name="Обычный 49 4 4 4" xfId="15821" xr:uid="{00000000-0005-0000-0000-0000FD3E0000}"/>
    <cellStyle name="Обычный 49 4 5" xfId="15822" xr:uid="{00000000-0005-0000-0000-0000FE3E0000}"/>
    <cellStyle name="Обычный 49 4 5 2" xfId="15823" xr:uid="{00000000-0005-0000-0000-0000FF3E0000}"/>
    <cellStyle name="Обычный 49 4 5 2 2" xfId="15824" xr:uid="{00000000-0005-0000-0000-0000003F0000}"/>
    <cellStyle name="Обычный 49 4 5 3" xfId="15825" xr:uid="{00000000-0005-0000-0000-0000013F0000}"/>
    <cellStyle name="Обычный 49 4 6" xfId="15826" xr:uid="{00000000-0005-0000-0000-0000023F0000}"/>
    <cellStyle name="Обычный 49 4 6 2" xfId="15827" xr:uid="{00000000-0005-0000-0000-0000033F0000}"/>
    <cellStyle name="Обычный 49 4 6 2 2" xfId="15828" xr:uid="{00000000-0005-0000-0000-0000043F0000}"/>
    <cellStyle name="Обычный 49 4 6 3" xfId="15829" xr:uid="{00000000-0005-0000-0000-0000053F0000}"/>
    <cellStyle name="Обычный 49 4 7" xfId="15830" xr:uid="{00000000-0005-0000-0000-0000063F0000}"/>
    <cellStyle name="Обычный 49 4 7 2" xfId="15831" xr:uid="{00000000-0005-0000-0000-0000073F0000}"/>
    <cellStyle name="Обычный 49 4 8" xfId="15832" xr:uid="{00000000-0005-0000-0000-0000083F0000}"/>
    <cellStyle name="Обычный 49 5" xfId="15833" xr:uid="{00000000-0005-0000-0000-0000093F0000}"/>
    <cellStyle name="Обычный 49 5 2" xfId="15834" xr:uid="{00000000-0005-0000-0000-00000A3F0000}"/>
    <cellStyle name="Обычный 49 5 2 2" xfId="15835" xr:uid="{00000000-0005-0000-0000-00000B3F0000}"/>
    <cellStyle name="Обычный 49 5 2 2 2" xfId="15836" xr:uid="{00000000-0005-0000-0000-00000C3F0000}"/>
    <cellStyle name="Обычный 49 5 2 2 2 2" xfId="15837" xr:uid="{00000000-0005-0000-0000-00000D3F0000}"/>
    <cellStyle name="Обычный 49 5 2 2 2 2 2" xfId="15838" xr:uid="{00000000-0005-0000-0000-00000E3F0000}"/>
    <cellStyle name="Обычный 49 5 2 2 2 3" xfId="15839" xr:uid="{00000000-0005-0000-0000-00000F3F0000}"/>
    <cellStyle name="Обычный 49 5 2 2 3" xfId="15840" xr:uid="{00000000-0005-0000-0000-0000103F0000}"/>
    <cellStyle name="Обычный 49 5 2 2 3 2" xfId="15841" xr:uid="{00000000-0005-0000-0000-0000113F0000}"/>
    <cellStyle name="Обычный 49 5 2 2 4" xfId="15842" xr:uid="{00000000-0005-0000-0000-0000123F0000}"/>
    <cellStyle name="Обычный 49 5 2 3" xfId="15843" xr:uid="{00000000-0005-0000-0000-0000133F0000}"/>
    <cellStyle name="Обычный 49 5 2 3 2" xfId="15844" xr:uid="{00000000-0005-0000-0000-0000143F0000}"/>
    <cellStyle name="Обычный 49 5 2 3 2 2" xfId="15845" xr:uid="{00000000-0005-0000-0000-0000153F0000}"/>
    <cellStyle name="Обычный 49 5 2 3 3" xfId="15846" xr:uid="{00000000-0005-0000-0000-0000163F0000}"/>
    <cellStyle name="Обычный 49 5 2 4" xfId="15847" xr:uid="{00000000-0005-0000-0000-0000173F0000}"/>
    <cellStyle name="Обычный 49 5 2 4 2" xfId="15848" xr:uid="{00000000-0005-0000-0000-0000183F0000}"/>
    <cellStyle name="Обычный 49 5 2 4 2 2" xfId="15849" xr:uid="{00000000-0005-0000-0000-0000193F0000}"/>
    <cellStyle name="Обычный 49 5 2 4 3" xfId="15850" xr:uid="{00000000-0005-0000-0000-00001A3F0000}"/>
    <cellStyle name="Обычный 49 5 2 5" xfId="15851" xr:uid="{00000000-0005-0000-0000-00001B3F0000}"/>
    <cellStyle name="Обычный 49 5 2 5 2" xfId="15852" xr:uid="{00000000-0005-0000-0000-00001C3F0000}"/>
    <cellStyle name="Обычный 49 5 2 6" xfId="15853" xr:uid="{00000000-0005-0000-0000-00001D3F0000}"/>
    <cellStyle name="Обычный 49 5 3" xfId="15854" xr:uid="{00000000-0005-0000-0000-00001E3F0000}"/>
    <cellStyle name="Обычный 49 5 3 2" xfId="15855" xr:uid="{00000000-0005-0000-0000-00001F3F0000}"/>
    <cellStyle name="Обычный 49 5 3 2 2" xfId="15856" xr:uid="{00000000-0005-0000-0000-0000203F0000}"/>
    <cellStyle name="Обычный 49 5 3 2 2 2" xfId="15857" xr:uid="{00000000-0005-0000-0000-0000213F0000}"/>
    <cellStyle name="Обычный 49 5 3 2 3" xfId="15858" xr:uid="{00000000-0005-0000-0000-0000223F0000}"/>
    <cellStyle name="Обычный 49 5 3 3" xfId="15859" xr:uid="{00000000-0005-0000-0000-0000233F0000}"/>
    <cellStyle name="Обычный 49 5 3 3 2" xfId="15860" xr:uid="{00000000-0005-0000-0000-0000243F0000}"/>
    <cellStyle name="Обычный 49 5 3 4" xfId="15861" xr:uid="{00000000-0005-0000-0000-0000253F0000}"/>
    <cellStyle name="Обычный 49 5 4" xfId="15862" xr:uid="{00000000-0005-0000-0000-0000263F0000}"/>
    <cellStyle name="Обычный 49 5 4 2" xfId="15863" xr:uid="{00000000-0005-0000-0000-0000273F0000}"/>
    <cellStyle name="Обычный 49 5 4 2 2" xfId="15864" xr:uid="{00000000-0005-0000-0000-0000283F0000}"/>
    <cellStyle name="Обычный 49 5 4 3" xfId="15865" xr:uid="{00000000-0005-0000-0000-0000293F0000}"/>
    <cellStyle name="Обычный 49 5 5" xfId="15866" xr:uid="{00000000-0005-0000-0000-00002A3F0000}"/>
    <cellStyle name="Обычный 49 5 5 2" xfId="15867" xr:uid="{00000000-0005-0000-0000-00002B3F0000}"/>
    <cellStyle name="Обычный 49 5 5 2 2" xfId="15868" xr:uid="{00000000-0005-0000-0000-00002C3F0000}"/>
    <cellStyle name="Обычный 49 5 5 3" xfId="15869" xr:uid="{00000000-0005-0000-0000-00002D3F0000}"/>
    <cellStyle name="Обычный 49 5 6" xfId="15870" xr:uid="{00000000-0005-0000-0000-00002E3F0000}"/>
    <cellStyle name="Обычный 49 5 6 2" xfId="15871" xr:uid="{00000000-0005-0000-0000-00002F3F0000}"/>
    <cellStyle name="Обычный 49 5 7" xfId="15872" xr:uid="{00000000-0005-0000-0000-0000303F0000}"/>
    <cellStyle name="Обычный 49 6" xfId="15873" xr:uid="{00000000-0005-0000-0000-0000313F0000}"/>
    <cellStyle name="Обычный 49 6 2" xfId="15874" xr:uid="{00000000-0005-0000-0000-0000323F0000}"/>
    <cellStyle name="Обычный 49 6 2 2" xfId="15875" xr:uid="{00000000-0005-0000-0000-0000333F0000}"/>
    <cellStyle name="Обычный 49 6 2 2 2" xfId="15876" xr:uid="{00000000-0005-0000-0000-0000343F0000}"/>
    <cellStyle name="Обычный 49 6 2 2 2 2" xfId="15877" xr:uid="{00000000-0005-0000-0000-0000353F0000}"/>
    <cellStyle name="Обычный 49 6 2 2 3" xfId="15878" xr:uid="{00000000-0005-0000-0000-0000363F0000}"/>
    <cellStyle name="Обычный 49 6 2 3" xfId="15879" xr:uid="{00000000-0005-0000-0000-0000373F0000}"/>
    <cellStyle name="Обычный 49 6 2 3 2" xfId="15880" xr:uid="{00000000-0005-0000-0000-0000383F0000}"/>
    <cellStyle name="Обычный 49 6 2 3 2 2" xfId="15881" xr:uid="{00000000-0005-0000-0000-0000393F0000}"/>
    <cellStyle name="Обычный 49 6 2 3 3" xfId="15882" xr:uid="{00000000-0005-0000-0000-00003A3F0000}"/>
    <cellStyle name="Обычный 49 6 2 4" xfId="15883" xr:uid="{00000000-0005-0000-0000-00003B3F0000}"/>
    <cellStyle name="Обычный 49 6 2 4 2" xfId="15884" xr:uid="{00000000-0005-0000-0000-00003C3F0000}"/>
    <cellStyle name="Обычный 49 6 2 5" xfId="15885" xr:uid="{00000000-0005-0000-0000-00003D3F0000}"/>
    <cellStyle name="Обычный 49 6 3" xfId="15886" xr:uid="{00000000-0005-0000-0000-00003E3F0000}"/>
    <cellStyle name="Обычный 49 6 3 2" xfId="15887" xr:uid="{00000000-0005-0000-0000-00003F3F0000}"/>
    <cellStyle name="Обычный 49 6 3 2 2" xfId="15888" xr:uid="{00000000-0005-0000-0000-0000403F0000}"/>
    <cellStyle name="Обычный 49 6 3 2 2 2" xfId="15889" xr:uid="{00000000-0005-0000-0000-0000413F0000}"/>
    <cellStyle name="Обычный 49 6 3 2 3" xfId="15890" xr:uid="{00000000-0005-0000-0000-0000423F0000}"/>
    <cellStyle name="Обычный 49 6 3 3" xfId="15891" xr:uid="{00000000-0005-0000-0000-0000433F0000}"/>
    <cellStyle name="Обычный 49 6 3 3 2" xfId="15892" xr:uid="{00000000-0005-0000-0000-0000443F0000}"/>
    <cellStyle name="Обычный 49 6 3 4" xfId="15893" xr:uid="{00000000-0005-0000-0000-0000453F0000}"/>
    <cellStyle name="Обычный 49 6 4" xfId="15894" xr:uid="{00000000-0005-0000-0000-0000463F0000}"/>
    <cellStyle name="Обычный 49 6 4 2" xfId="15895" xr:uid="{00000000-0005-0000-0000-0000473F0000}"/>
    <cellStyle name="Обычный 49 6 4 2 2" xfId="15896" xr:uid="{00000000-0005-0000-0000-0000483F0000}"/>
    <cellStyle name="Обычный 49 6 4 3" xfId="15897" xr:uid="{00000000-0005-0000-0000-0000493F0000}"/>
    <cellStyle name="Обычный 49 6 5" xfId="15898" xr:uid="{00000000-0005-0000-0000-00004A3F0000}"/>
    <cellStyle name="Обычный 49 6 5 2" xfId="15899" xr:uid="{00000000-0005-0000-0000-00004B3F0000}"/>
    <cellStyle name="Обычный 49 6 5 2 2" xfId="15900" xr:uid="{00000000-0005-0000-0000-00004C3F0000}"/>
    <cellStyle name="Обычный 49 6 5 3" xfId="15901" xr:uid="{00000000-0005-0000-0000-00004D3F0000}"/>
    <cellStyle name="Обычный 49 6 6" xfId="15902" xr:uid="{00000000-0005-0000-0000-00004E3F0000}"/>
    <cellStyle name="Обычный 49 6 6 2" xfId="15903" xr:uid="{00000000-0005-0000-0000-00004F3F0000}"/>
    <cellStyle name="Обычный 49 6 7" xfId="15904" xr:uid="{00000000-0005-0000-0000-0000503F0000}"/>
    <cellStyle name="Обычный 49 7" xfId="15905" xr:uid="{00000000-0005-0000-0000-0000513F0000}"/>
    <cellStyle name="Обычный 49 7 2" xfId="15906" xr:uid="{00000000-0005-0000-0000-0000523F0000}"/>
    <cellStyle name="Обычный 49 7 2 2" xfId="15907" xr:uid="{00000000-0005-0000-0000-0000533F0000}"/>
    <cellStyle name="Обычный 49 7 2 2 2" xfId="15908" xr:uid="{00000000-0005-0000-0000-0000543F0000}"/>
    <cellStyle name="Обычный 49 7 2 2 2 2" xfId="15909" xr:uid="{00000000-0005-0000-0000-0000553F0000}"/>
    <cellStyle name="Обычный 49 7 2 2 3" xfId="15910" xr:uid="{00000000-0005-0000-0000-0000563F0000}"/>
    <cellStyle name="Обычный 49 7 2 3" xfId="15911" xr:uid="{00000000-0005-0000-0000-0000573F0000}"/>
    <cellStyle name="Обычный 49 7 2 3 2" xfId="15912" xr:uid="{00000000-0005-0000-0000-0000583F0000}"/>
    <cellStyle name="Обычный 49 7 2 4" xfId="15913" xr:uid="{00000000-0005-0000-0000-0000593F0000}"/>
    <cellStyle name="Обычный 49 7 3" xfId="15914" xr:uid="{00000000-0005-0000-0000-00005A3F0000}"/>
    <cellStyle name="Обычный 49 7 3 2" xfId="15915" xr:uid="{00000000-0005-0000-0000-00005B3F0000}"/>
    <cellStyle name="Обычный 49 7 3 2 2" xfId="15916" xr:uid="{00000000-0005-0000-0000-00005C3F0000}"/>
    <cellStyle name="Обычный 49 7 3 3" xfId="15917" xr:uid="{00000000-0005-0000-0000-00005D3F0000}"/>
    <cellStyle name="Обычный 49 7 4" xfId="15918" xr:uid="{00000000-0005-0000-0000-00005E3F0000}"/>
    <cellStyle name="Обычный 49 7 4 2" xfId="15919" xr:uid="{00000000-0005-0000-0000-00005F3F0000}"/>
    <cellStyle name="Обычный 49 7 4 2 2" xfId="15920" xr:uid="{00000000-0005-0000-0000-0000603F0000}"/>
    <cellStyle name="Обычный 49 7 4 3" xfId="15921" xr:uid="{00000000-0005-0000-0000-0000613F0000}"/>
    <cellStyle name="Обычный 49 7 5" xfId="15922" xr:uid="{00000000-0005-0000-0000-0000623F0000}"/>
    <cellStyle name="Обычный 49 7 5 2" xfId="15923" xr:uid="{00000000-0005-0000-0000-0000633F0000}"/>
    <cellStyle name="Обычный 49 7 6" xfId="15924" xr:uid="{00000000-0005-0000-0000-0000643F0000}"/>
    <cellStyle name="Обычный 49 8" xfId="15925" xr:uid="{00000000-0005-0000-0000-0000653F0000}"/>
    <cellStyle name="Обычный 49 8 2" xfId="15926" xr:uid="{00000000-0005-0000-0000-0000663F0000}"/>
    <cellStyle name="Обычный 49 8 2 2" xfId="15927" xr:uid="{00000000-0005-0000-0000-0000673F0000}"/>
    <cellStyle name="Обычный 49 8 2 2 2" xfId="15928" xr:uid="{00000000-0005-0000-0000-0000683F0000}"/>
    <cellStyle name="Обычный 49 8 2 3" xfId="15929" xr:uid="{00000000-0005-0000-0000-0000693F0000}"/>
    <cellStyle name="Обычный 49 9" xfId="15930" xr:uid="{00000000-0005-0000-0000-00006A3F0000}"/>
    <cellStyle name="Обычный 49 9 2" xfId="15931" xr:uid="{00000000-0005-0000-0000-00006B3F0000}"/>
    <cellStyle name="Обычный 49 9 2 2" xfId="15932" xr:uid="{00000000-0005-0000-0000-00006C3F0000}"/>
    <cellStyle name="Обычный 49 9 3" xfId="15933" xr:uid="{00000000-0005-0000-0000-00006D3F0000}"/>
    <cellStyle name="Обычный 5" xfId="7" xr:uid="{00000000-0005-0000-0000-00006E3F0000}"/>
    <cellStyle name="Обычный 5 10" xfId="32398" xr:uid="{00000000-0005-0000-0000-00006F3F0000}"/>
    <cellStyle name="Обычный 5 11" xfId="32726" xr:uid="{00000000-0005-0000-0000-0000703F0000}"/>
    <cellStyle name="Обычный 5 2" xfId="98" xr:uid="{00000000-0005-0000-0000-0000713F0000}"/>
    <cellStyle name="Обычный 5 2 2" xfId="15934" xr:uid="{00000000-0005-0000-0000-0000723F0000}"/>
    <cellStyle name="Обычный 5 2 2 2" xfId="15935" xr:uid="{00000000-0005-0000-0000-0000733F0000}"/>
    <cellStyle name="Обычный 5 2 2 2 2" xfId="15936" xr:uid="{00000000-0005-0000-0000-0000743F0000}"/>
    <cellStyle name="Обычный 5 2 3" xfId="15937" xr:uid="{00000000-0005-0000-0000-0000753F0000}"/>
    <cellStyle name="Обычный 5 2 4" xfId="15938" xr:uid="{00000000-0005-0000-0000-0000763F0000}"/>
    <cellStyle name="Обычный 5 2 4 2" xfId="15939" xr:uid="{00000000-0005-0000-0000-0000773F0000}"/>
    <cellStyle name="Обычный 5 2 5" xfId="15940" xr:uid="{00000000-0005-0000-0000-0000783F0000}"/>
    <cellStyle name="Обычный 5 2 5 2" xfId="15941" xr:uid="{00000000-0005-0000-0000-0000793F0000}"/>
    <cellStyle name="Обычный 5 2 5 3" xfId="15942" xr:uid="{00000000-0005-0000-0000-00007A3F0000}"/>
    <cellStyle name="Обычный 5 2 6" xfId="15943" xr:uid="{00000000-0005-0000-0000-00007B3F0000}"/>
    <cellStyle name="Обычный 5 2 7" xfId="15944" xr:uid="{00000000-0005-0000-0000-00007C3F0000}"/>
    <cellStyle name="Обычный 5 2 8" xfId="32325" xr:uid="{00000000-0005-0000-0000-00007D3F0000}"/>
    <cellStyle name="Обычный 5 2 9" xfId="32724" xr:uid="{00000000-0005-0000-0000-00007E3F0000}"/>
    <cellStyle name="Обычный 5 2_724" xfId="15945" xr:uid="{00000000-0005-0000-0000-00007F3F0000}"/>
    <cellStyle name="Обычный 5 3" xfId="88" xr:uid="{00000000-0005-0000-0000-0000803F0000}"/>
    <cellStyle name="Обычный 5 3 2" xfId="32734" xr:uid="{00000000-0005-0000-0000-0000813F0000}"/>
    <cellStyle name="Обычный 5 4" xfId="15946" xr:uid="{00000000-0005-0000-0000-0000823F0000}"/>
    <cellStyle name="Обычный 5 4 2" xfId="15947" xr:uid="{00000000-0005-0000-0000-0000833F0000}"/>
    <cellStyle name="Обычный 5 4 3" xfId="32716" xr:uid="{00000000-0005-0000-0000-0000843F0000}"/>
    <cellStyle name="Обычный 5 5" xfId="15948" xr:uid="{00000000-0005-0000-0000-0000853F0000}"/>
    <cellStyle name="Обычный 5 6" xfId="15949" xr:uid="{00000000-0005-0000-0000-0000863F0000}"/>
    <cellStyle name="Обычный 5 7" xfId="15950" xr:uid="{00000000-0005-0000-0000-0000873F0000}"/>
    <cellStyle name="Обычный 5 8" xfId="32320" xr:uid="{00000000-0005-0000-0000-0000883F0000}"/>
    <cellStyle name="Обычный 5 9" xfId="32329" xr:uid="{00000000-0005-0000-0000-0000893F0000}"/>
    <cellStyle name="Обычный 5_КАСКАД" xfId="15951" xr:uid="{00000000-0005-0000-0000-00008A3F0000}"/>
    <cellStyle name="Обычный 50" xfId="15952" xr:uid="{00000000-0005-0000-0000-00008B3F0000}"/>
    <cellStyle name="Обычный 50 2" xfId="15953" xr:uid="{00000000-0005-0000-0000-00008C3F0000}"/>
    <cellStyle name="Обычный 50 3" xfId="15954" xr:uid="{00000000-0005-0000-0000-00008D3F0000}"/>
    <cellStyle name="Обычный 50 3 2" xfId="15955" xr:uid="{00000000-0005-0000-0000-00008E3F0000}"/>
    <cellStyle name="Обычный 50 3 2 2" xfId="15956" xr:uid="{00000000-0005-0000-0000-00008F3F0000}"/>
    <cellStyle name="Обычный 50 3 2 2 2" xfId="15957" xr:uid="{00000000-0005-0000-0000-0000903F0000}"/>
    <cellStyle name="Обычный 50 3 2 2 2 2" xfId="15958" xr:uid="{00000000-0005-0000-0000-0000913F0000}"/>
    <cellStyle name="Обычный 50 3 2 2 3" xfId="15959" xr:uid="{00000000-0005-0000-0000-0000923F0000}"/>
    <cellStyle name="Обычный 50 3 2 3" xfId="15960" xr:uid="{00000000-0005-0000-0000-0000933F0000}"/>
    <cellStyle name="Обычный 50 3 2 3 2" xfId="15961" xr:uid="{00000000-0005-0000-0000-0000943F0000}"/>
    <cellStyle name="Обычный 50 3 2 3 2 2" xfId="15962" xr:uid="{00000000-0005-0000-0000-0000953F0000}"/>
    <cellStyle name="Обычный 50 3 2 3 3" xfId="15963" xr:uid="{00000000-0005-0000-0000-0000963F0000}"/>
    <cellStyle name="Обычный 50 3 2 4" xfId="15964" xr:uid="{00000000-0005-0000-0000-0000973F0000}"/>
    <cellStyle name="Обычный 50 3 2 4 2" xfId="15965" xr:uid="{00000000-0005-0000-0000-0000983F0000}"/>
    <cellStyle name="Обычный 50 3 2 5" xfId="15966" xr:uid="{00000000-0005-0000-0000-0000993F0000}"/>
    <cellStyle name="Обычный 50 3 3" xfId="15967" xr:uid="{00000000-0005-0000-0000-00009A3F0000}"/>
    <cellStyle name="Обычный 50 3 3 2" xfId="15968" xr:uid="{00000000-0005-0000-0000-00009B3F0000}"/>
    <cellStyle name="Обычный 50 3 3 2 2" xfId="15969" xr:uid="{00000000-0005-0000-0000-00009C3F0000}"/>
    <cellStyle name="Обычный 50 3 3 2 2 2" xfId="15970" xr:uid="{00000000-0005-0000-0000-00009D3F0000}"/>
    <cellStyle name="Обычный 50 3 3 2 3" xfId="15971" xr:uid="{00000000-0005-0000-0000-00009E3F0000}"/>
    <cellStyle name="Обычный 50 3 3 3" xfId="15972" xr:uid="{00000000-0005-0000-0000-00009F3F0000}"/>
    <cellStyle name="Обычный 50 3 3 3 2" xfId="15973" xr:uid="{00000000-0005-0000-0000-0000A03F0000}"/>
    <cellStyle name="Обычный 50 3 3 4" xfId="15974" xr:uid="{00000000-0005-0000-0000-0000A13F0000}"/>
    <cellStyle name="Обычный 50 3 4" xfId="15975" xr:uid="{00000000-0005-0000-0000-0000A23F0000}"/>
    <cellStyle name="Обычный 50 3 4 2" xfId="15976" xr:uid="{00000000-0005-0000-0000-0000A33F0000}"/>
    <cellStyle name="Обычный 50 3 4 2 2" xfId="15977" xr:uid="{00000000-0005-0000-0000-0000A43F0000}"/>
    <cellStyle name="Обычный 50 3 4 3" xfId="15978" xr:uid="{00000000-0005-0000-0000-0000A53F0000}"/>
    <cellStyle name="Обычный 50 4" xfId="15979" xr:uid="{00000000-0005-0000-0000-0000A63F0000}"/>
    <cellStyle name="Обычный 50 4 2" xfId="15980" xr:uid="{00000000-0005-0000-0000-0000A73F0000}"/>
    <cellStyle name="Обычный 50 4 2 2" xfId="15981" xr:uid="{00000000-0005-0000-0000-0000A83F0000}"/>
    <cellStyle name="Обычный 50 4 2 2 2" xfId="15982" xr:uid="{00000000-0005-0000-0000-0000A93F0000}"/>
    <cellStyle name="Обычный 50 4 2 3" xfId="15983" xr:uid="{00000000-0005-0000-0000-0000AA3F0000}"/>
    <cellStyle name="Обычный 50 4 3" xfId="15984" xr:uid="{00000000-0005-0000-0000-0000AB3F0000}"/>
    <cellStyle name="Обычный 50 4 3 2" xfId="15985" xr:uid="{00000000-0005-0000-0000-0000AC3F0000}"/>
    <cellStyle name="Обычный 50 4 3 2 2" xfId="15986" xr:uid="{00000000-0005-0000-0000-0000AD3F0000}"/>
    <cellStyle name="Обычный 50 4 3 3" xfId="15987" xr:uid="{00000000-0005-0000-0000-0000AE3F0000}"/>
    <cellStyle name="Обычный 50 5" xfId="15988" xr:uid="{00000000-0005-0000-0000-0000AF3F0000}"/>
    <cellStyle name="Обычный 50 5 2" xfId="15989" xr:uid="{00000000-0005-0000-0000-0000B03F0000}"/>
    <cellStyle name="Обычный 50 5 2 2" xfId="15990" xr:uid="{00000000-0005-0000-0000-0000B13F0000}"/>
    <cellStyle name="Обычный 50 5 3" xfId="15991" xr:uid="{00000000-0005-0000-0000-0000B23F0000}"/>
    <cellStyle name="Обычный 50 6" xfId="32671" xr:uid="{00000000-0005-0000-0000-0000B33F0000}"/>
    <cellStyle name="Обычный 51" xfId="15992" xr:uid="{00000000-0005-0000-0000-0000B43F0000}"/>
    <cellStyle name="Обычный 51 2" xfId="15993" xr:uid="{00000000-0005-0000-0000-0000B53F0000}"/>
    <cellStyle name="Обычный 51 3" xfId="15994" xr:uid="{00000000-0005-0000-0000-0000B63F0000}"/>
    <cellStyle name="Обычный 51 4" xfId="32677" xr:uid="{00000000-0005-0000-0000-0000B73F0000}"/>
    <cellStyle name="Обычный 52" xfId="15995" xr:uid="{00000000-0005-0000-0000-0000B83F0000}"/>
    <cellStyle name="Обычный 52 10" xfId="15996" xr:uid="{00000000-0005-0000-0000-0000B93F0000}"/>
    <cellStyle name="Обычный 52 10 2" xfId="15997" xr:uid="{00000000-0005-0000-0000-0000BA3F0000}"/>
    <cellStyle name="Обычный 52 10 2 2" xfId="15998" xr:uid="{00000000-0005-0000-0000-0000BB3F0000}"/>
    <cellStyle name="Обычный 52 10 2 2 2" xfId="15999" xr:uid="{00000000-0005-0000-0000-0000BC3F0000}"/>
    <cellStyle name="Обычный 52 10 2 3" xfId="16000" xr:uid="{00000000-0005-0000-0000-0000BD3F0000}"/>
    <cellStyle name="Обычный 52 10 3" xfId="16001" xr:uid="{00000000-0005-0000-0000-0000BE3F0000}"/>
    <cellStyle name="Обычный 52 10 3 2" xfId="16002" xr:uid="{00000000-0005-0000-0000-0000BF3F0000}"/>
    <cellStyle name="Обычный 52 10 4" xfId="16003" xr:uid="{00000000-0005-0000-0000-0000C03F0000}"/>
    <cellStyle name="Обычный 52 11" xfId="16004" xr:uid="{00000000-0005-0000-0000-0000C13F0000}"/>
    <cellStyle name="Обычный 52 11 2" xfId="16005" xr:uid="{00000000-0005-0000-0000-0000C23F0000}"/>
    <cellStyle name="Обычный 52 11 2 2" xfId="16006" xr:uid="{00000000-0005-0000-0000-0000C33F0000}"/>
    <cellStyle name="Обычный 52 11 2 2 2" xfId="16007" xr:uid="{00000000-0005-0000-0000-0000C43F0000}"/>
    <cellStyle name="Обычный 52 11 2 3" xfId="16008" xr:uid="{00000000-0005-0000-0000-0000C53F0000}"/>
    <cellStyle name="Обычный 52 11 3" xfId="16009" xr:uid="{00000000-0005-0000-0000-0000C63F0000}"/>
    <cellStyle name="Обычный 52 11 3 2" xfId="16010" xr:uid="{00000000-0005-0000-0000-0000C73F0000}"/>
    <cellStyle name="Обычный 52 11 4" xfId="16011" xr:uid="{00000000-0005-0000-0000-0000C83F0000}"/>
    <cellStyle name="Обычный 52 12" xfId="16012" xr:uid="{00000000-0005-0000-0000-0000C93F0000}"/>
    <cellStyle name="Обычный 52 12 2" xfId="16013" xr:uid="{00000000-0005-0000-0000-0000CA3F0000}"/>
    <cellStyle name="Обычный 52 12 2 2" xfId="16014" xr:uid="{00000000-0005-0000-0000-0000CB3F0000}"/>
    <cellStyle name="Обычный 52 12 3" xfId="16015" xr:uid="{00000000-0005-0000-0000-0000CC3F0000}"/>
    <cellStyle name="Обычный 52 13" xfId="16016" xr:uid="{00000000-0005-0000-0000-0000CD3F0000}"/>
    <cellStyle name="Обычный 52 13 2" xfId="16017" xr:uid="{00000000-0005-0000-0000-0000CE3F0000}"/>
    <cellStyle name="Обычный 52 13 2 2" xfId="16018" xr:uid="{00000000-0005-0000-0000-0000CF3F0000}"/>
    <cellStyle name="Обычный 52 13 3" xfId="16019" xr:uid="{00000000-0005-0000-0000-0000D03F0000}"/>
    <cellStyle name="Обычный 52 14" xfId="16020" xr:uid="{00000000-0005-0000-0000-0000D13F0000}"/>
    <cellStyle name="Обычный 52 14 2" xfId="16021" xr:uid="{00000000-0005-0000-0000-0000D23F0000}"/>
    <cellStyle name="Обычный 52 14 2 2" xfId="16022" xr:uid="{00000000-0005-0000-0000-0000D33F0000}"/>
    <cellStyle name="Обычный 52 14 3" xfId="16023" xr:uid="{00000000-0005-0000-0000-0000D43F0000}"/>
    <cellStyle name="Обычный 52 15" xfId="16024" xr:uid="{00000000-0005-0000-0000-0000D53F0000}"/>
    <cellStyle name="Обычный 52 15 2" xfId="16025" xr:uid="{00000000-0005-0000-0000-0000D63F0000}"/>
    <cellStyle name="Обычный 52 15 2 2" xfId="16026" xr:uid="{00000000-0005-0000-0000-0000D73F0000}"/>
    <cellStyle name="Обычный 52 15 3" xfId="16027" xr:uid="{00000000-0005-0000-0000-0000D83F0000}"/>
    <cellStyle name="Обычный 52 16" xfId="16028" xr:uid="{00000000-0005-0000-0000-0000D93F0000}"/>
    <cellStyle name="Обычный 52 16 2" xfId="16029" xr:uid="{00000000-0005-0000-0000-0000DA3F0000}"/>
    <cellStyle name="Обычный 52 16 2 2" xfId="16030" xr:uid="{00000000-0005-0000-0000-0000DB3F0000}"/>
    <cellStyle name="Обычный 52 16 3" xfId="16031" xr:uid="{00000000-0005-0000-0000-0000DC3F0000}"/>
    <cellStyle name="Обычный 52 17" xfId="16032" xr:uid="{00000000-0005-0000-0000-0000DD3F0000}"/>
    <cellStyle name="Обычный 52 17 2" xfId="16033" xr:uid="{00000000-0005-0000-0000-0000DE3F0000}"/>
    <cellStyle name="Обычный 52 17 2 2" xfId="16034" xr:uid="{00000000-0005-0000-0000-0000DF3F0000}"/>
    <cellStyle name="Обычный 52 17 3" xfId="16035" xr:uid="{00000000-0005-0000-0000-0000E03F0000}"/>
    <cellStyle name="Обычный 52 18" xfId="16036" xr:uid="{00000000-0005-0000-0000-0000E13F0000}"/>
    <cellStyle name="Обычный 52 18 2" xfId="16037" xr:uid="{00000000-0005-0000-0000-0000E23F0000}"/>
    <cellStyle name="Обычный 52 18 2 2" xfId="16038" xr:uid="{00000000-0005-0000-0000-0000E33F0000}"/>
    <cellStyle name="Обычный 52 18 3" xfId="16039" xr:uid="{00000000-0005-0000-0000-0000E43F0000}"/>
    <cellStyle name="Обычный 52 19" xfId="16040" xr:uid="{00000000-0005-0000-0000-0000E53F0000}"/>
    <cellStyle name="Обычный 52 19 2" xfId="16041" xr:uid="{00000000-0005-0000-0000-0000E63F0000}"/>
    <cellStyle name="Обычный 52 19 2 2" xfId="16042" xr:uid="{00000000-0005-0000-0000-0000E73F0000}"/>
    <cellStyle name="Обычный 52 19 3" xfId="16043" xr:uid="{00000000-0005-0000-0000-0000E83F0000}"/>
    <cellStyle name="Обычный 52 2" xfId="16044" xr:uid="{00000000-0005-0000-0000-0000E93F0000}"/>
    <cellStyle name="Обычный 52 2 10" xfId="16045" xr:uid="{00000000-0005-0000-0000-0000EA3F0000}"/>
    <cellStyle name="Обычный 52 2 10 2" xfId="16046" xr:uid="{00000000-0005-0000-0000-0000EB3F0000}"/>
    <cellStyle name="Обычный 52 2 10 2 2" xfId="16047" xr:uid="{00000000-0005-0000-0000-0000EC3F0000}"/>
    <cellStyle name="Обычный 52 2 10 3" xfId="16048" xr:uid="{00000000-0005-0000-0000-0000ED3F0000}"/>
    <cellStyle name="Обычный 52 2 11" xfId="16049" xr:uid="{00000000-0005-0000-0000-0000EE3F0000}"/>
    <cellStyle name="Обычный 52 2 11 2" xfId="16050" xr:uid="{00000000-0005-0000-0000-0000EF3F0000}"/>
    <cellStyle name="Обычный 52 2 11 2 2" xfId="16051" xr:uid="{00000000-0005-0000-0000-0000F03F0000}"/>
    <cellStyle name="Обычный 52 2 11 3" xfId="16052" xr:uid="{00000000-0005-0000-0000-0000F13F0000}"/>
    <cellStyle name="Обычный 52 2 12" xfId="16053" xr:uid="{00000000-0005-0000-0000-0000F23F0000}"/>
    <cellStyle name="Обычный 52 2 12 2" xfId="16054" xr:uid="{00000000-0005-0000-0000-0000F33F0000}"/>
    <cellStyle name="Обычный 52 2 12 2 2" xfId="16055" xr:uid="{00000000-0005-0000-0000-0000F43F0000}"/>
    <cellStyle name="Обычный 52 2 12 3" xfId="16056" xr:uid="{00000000-0005-0000-0000-0000F53F0000}"/>
    <cellStyle name="Обычный 52 2 13" xfId="16057" xr:uid="{00000000-0005-0000-0000-0000F63F0000}"/>
    <cellStyle name="Обычный 52 2 13 2" xfId="16058" xr:uid="{00000000-0005-0000-0000-0000F73F0000}"/>
    <cellStyle name="Обычный 52 2 13 2 2" xfId="16059" xr:uid="{00000000-0005-0000-0000-0000F83F0000}"/>
    <cellStyle name="Обычный 52 2 13 3" xfId="16060" xr:uid="{00000000-0005-0000-0000-0000F93F0000}"/>
    <cellStyle name="Обычный 52 2 2" xfId="16061" xr:uid="{00000000-0005-0000-0000-0000FA3F0000}"/>
    <cellStyle name="Обычный 52 2 2 10" xfId="16062" xr:uid="{00000000-0005-0000-0000-0000FB3F0000}"/>
    <cellStyle name="Обычный 52 2 2 10 2" xfId="16063" xr:uid="{00000000-0005-0000-0000-0000FC3F0000}"/>
    <cellStyle name="Обычный 52 2 2 10 2 2" xfId="16064" xr:uid="{00000000-0005-0000-0000-0000FD3F0000}"/>
    <cellStyle name="Обычный 52 2 2 10 3" xfId="16065" xr:uid="{00000000-0005-0000-0000-0000FE3F0000}"/>
    <cellStyle name="Обычный 52 2 2 11" xfId="16066" xr:uid="{00000000-0005-0000-0000-0000FF3F0000}"/>
    <cellStyle name="Обычный 52 2 2 11 2" xfId="16067" xr:uid="{00000000-0005-0000-0000-000000400000}"/>
    <cellStyle name="Обычный 52 2 2 11 2 2" xfId="16068" xr:uid="{00000000-0005-0000-0000-000001400000}"/>
    <cellStyle name="Обычный 52 2 2 11 3" xfId="16069" xr:uid="{00000000-0005-0000-0000-000002400000}"/>
    <cellStyle name="Обычный 52 2 2 12" xfId="16070" xr:uid="{00000000-0005-0000-0000-000003400000}"/>
    <cellStyle name="Обычный 52 2 2 12 2" xfId="16071" xr:uid="{00000000-0005-0000-0000-000004400000}"/>
    <cellStyle name="Обычный 52 2 2 12 2 2" xfId="16072" xr:uid="{00000000-0005-0000-0000-000005400000}"/>
    <cellStyle name="Обычный 52 2 2 12 3" xfId="16073" xr:uid="{00000000-0005-0000-0000-000006400000}"/>
    <cellStyle name="Обычный 52 2 2 13" xfId="16074" xr:uid="{00000000-0005-0000-0000-000007400000}"/>
    <cellStyle name="Обычный 52 2 2 13 2" xfId="16075" xr:uid="{00000000-0005-0000-0000-000008400000}"/>
    <cellStyle name="Обычный 52 2 2 14" xfId="16076" xr:uid="{00000000-0005-0000-0000-000009400000}"/>
    <cellStyle name="Обычный 52 2 2 2" xfId="16077" xr:uid="{00000000-0005-0000-0000-00000A400000}"/>
    <cellStyle name="Обычный 52 2 2 2 10" xfId="16078" xr:uid="{00000000-0005-0000-0000-00000B400000}"/>
    <cellStyle name="Обычный 52 2 2 2 10 2" xfId="16079" xr:uid="{00000000-0005-0000-0000-00000C400000}"/>
    <cellStyle name="Обычный 52 2 2 2 10 2 2" xfId="16080" xr:uid="{00000000-0005-0000-0000-00000D400000}"/>
    <cellStyle name="Обычный 52 2 2 2 10 3" xfId="16081" xr:uid="{00000000-0005-0000-0000-00000E400000}"/>
    <cellStyle name="Обычный 52 2 2 2 11" xfId="16082" xr:uid="{00000000-0005-0000-0000-00000F400000}"/>
    <cellStyle name="Обычный 52 2 2 2 11 2" xfId="16083" xr:uid="{00000000-0005-0000-0000-000010400000}"/>
    <cellStyle name="Обычный 52 2 2 2 11 2 2" xfId="16084" xr:uid="{00000000-0005-0000-0000-000011400000}"/>
    <cellStyle name="Обычный 52 2 2 2 11 3" xfId="16085" xr:uid="{00000000-0005-0000-0000-000012400000}"/>
    <cellStyle name="Обычный 52 2 2 2 12" xfId="16086" xr:uid="{00000000-0005-0000-0000-000013400000}"/>
    <cellStyle name="Обычный 52 2 2 2 12 2" xfId="16087" xr:uid="{00000000-0005-0000-0000-000014400000}"/>
    <cellStyle name="Обычный 52 2 2 2 13" xfId="16088" xr:uid="{00000000-0005-0000-0000-000015400000}"/>
    <cellStyle name="Обычный 52 2 2 2 2" xfId="16089" xr:uid="{00000000-0005-0000-0000-000016400000}"/>
    <cellStyle name="Обычный 52 2 2 2 2 10" xfId="16090" xr:uid="{00000000-0005-0000-0000-000017400000}"/>
    <cellStyle name="Обычный 52 2 2 2 2 10 2" xfId="16091" xr:uid="{00000000-0005-0000-0000-000018400000}"/>
    <cellStyle name="Обычный 52 2 2 2 2 11" xfId="16092" xr:uid="{00000000-0005-0000-0000-000019400000}"/>
    <cellStyle name="Обычный 52 2 2 2 2 2" xfId="16093" xr:uid="{00000000-0005-0000-0000-00001A400000}"/>
    <cellStyle name="Обычный 52 2 2 2 2 2 10" xfId="16094" xr:uid="{00000000-0005-0000-0000-00001B400000}"/>
    <cellStyle name="Обычный 52 2 2 2 2 2 2" xfId="16095" xr:uid="{00000000-0005-0000-0000-00001C400000}"/>
    <cellStyle name="Обычный 52 2 2 2 2 2 2 2" xfId="16096" xr:uid="{00000000-0005-0000-0000-00001D400000}"/>
    <cellStyle name="Обычный 52 2 2 2 2 2 2 2 2" xfId="16097" xr:uid="{00000000-0005-0000-0000-00001E400000}"/>
    <cellStyle name="Обычный 52 2 2 2 2 2 2 2 2 2" xfId="16098" xr:uid="{00000000-0005-0000-0000-00001F400000}"/>
    <cellStyle name="Обычный 52 2 2 2 2 2 2 2 2 2 2" xfId="16099" xr:uid="{00000000-0005-0000-0000-000020400000}"/>
    <cellStyle name="Обычный 52 2 2 2 2 2 2 2 2 3" xfId="16100" xr:uid="{00000000-0005-0000-0000-000021400000}"/>
    <cellStyle name="Обычный 52 2 2 2 2 2 2 2 3" xfId="16101" xr:uid="{00000000-0005-0000-0000-000022400000}"/>
    <cellStyle name="Обычный 52 2 2 2 2 2 2 2 3 2" xfId="16102" xr:uid="{00000000-0005-0000-0000-000023400000}"/>
    <cellStyle name="Обычный 52 2 2 2 2 2 2 2 3 2 2" xfId="16103" xr:uid="{00000000-0005-0000-0000-000024400000}"/>
    <cellStyle name="Обычный 52 2 2 2 2 2 2 2 3 3" xfId="16104" xr:uid="{00000000-0005-0000-0000-000025400000}"/>
    <cellStyle name="Обычный 52 2 2 2 2 2 2 2 4" xfId="16105" xr:uid="{00000000-0005-0000-0000-000026400000}"/>
    <cellStyle name="Обычный 52 2 2 2 2 2 2 2 4 2" xfId="16106" xr:uid="{00000000-0005-0000-0000-000027400000}"/>
    <cellStyle name="Обычный 52 2 2 2 2 2 2 2 4 2 2" xfId="16107" xr:uid="{00000000-0005-0000-0000-000028400000}"/>
    <cellStyle name="Обычный 52 2 2 2 2 2 2 2 4 3" xfId="16108" xr:uid="{00000000-0005-0000-0000-000029400000}"/>
    <cellStyle name="Обычный 52 2 2 2 2 2 2 2 5" xfId="16109" xr:uid="{00000000-0005-0000-0000-00002A400000}"/>
    <cellStyle name="Обычный 52 2 2 2 2 2 2 2 5 2" xfId="16110" xr:uid="{00000000-0005-0000-0000-00002B400000}"/>
    <cellStyle name="Обычный 52 2 2 2 2 2 2 2 6" xfId="16111" xr:uid="{00000000-0005-0000-0000-00002C400000}"/>
    <cellStyle name="Обычный 52 2 2 2 2 2 2 3" xfId="16112" xr:uid="{00000000-0005-0000-0000-00002D400000}"/>
    <cellStyle name="Обычный 52 2 2 2 2 2 2 3 2" xfId="16113" xr:uid="{00000000-0005-0000-0000-00002E400000}"/>
    <cellStyle name="Обычный 52 2 2 2 2 2 2 3 2 2" xfId="16114" xr:uid="{00000000-0005-0000-0000-00002F400000}"/>
    <cellStyle name="Обычный 52 2 2 2 2 2 2 3 2 2 2" xfId="16115" xr:uid="{00000000-0005-0000-0000-000030400000}"/>
    <cellStyle name="Обычный 52 2 2 2 2 2 2 3 2 3" xfId="16116" xr:uid="{00000000-0005-0000-0000-000031400000}"/>
    <cellStyle name="Обычный 52 2 2 2 2 2 2 3 3" xfId="16117" xr:uid="{00000000-0005-0000-0000-000032400000}"/>
    <cellStyle name="Обычный 52 2 2 2 2 2 2 3 3 2" xfId="16118" xr:uid="{00000000-0005-0000-0000-000033400000}"/>
    <cellStyle name="Обычный 52 2 2 2 2 2 2 3 4" xfId="16119" xr:uid="{00000000-0005-0000-0000-000034400000}"/>
    <cellStyle name="Обычный 52 2 2 2 2 2 2 4" xfId="16120" xr:uid="{00000000-0005-0000-0000-000035400000}"/>
    <cellStyle name="Обычный 52 2 2 2 2 2 2 4 2" xfId="16121" xr:uid="{00000000-0005-0000-0000-000036400000}"/>
    <cellStyle name="Обычный 52 2 2 2 2 2 2 4 2 2" xfId="16122" xr:uid="{00000000-0005-0000-0000-000037400000}"/>
    <cellStyle name="Обычный 52 2 2 2 2 2 2 4 3" xfId="16123" xr:uid="{00000000-0005-0000-0000-000038400000}"/>
    <cellStyle name="Обычный 52 2 2 2 2 2 2 5" xfId="16124" xr:uid="{00000000-0005-0000-0000-000039400000}"/>
    <cellStyle name="Обычный 52 2 2 2 2 2 2 5 2" xfId="16125" xr:uid="{00000000-0005-0000-0000-00003A400000}"/>
    <cellStyle name="Обычный 52 2 2 2 2 2 2 5 2 2" xfId="16126" xr:uid="{00000000-0005-0000-0000-00003B400000}"/>
    <cellStyle name="Обычный 52 2 2 2 2 2 2 5 3" xfId="16127" xr:uid="{00000000-0005-0000-0000-00003C400000}"/>
    <cellStyle name="Обычный 52 2 2 2 2 2 2 6" xfId="16128" xr:uid="{00000000-0005-0000-0000-00003D400000}"/>
    <cellStyle name="Обычный 52 2 2 2 2 2 2 6 2" xfId="16129" xr:uid="{00000000-0005-0000-0000-00003E400000}"/>
    <cellStyle name="Обычный 52 2 2 2 2 2 2 6 2 2" xfId="16130" xr:uid="{00000000-0005-0000-0000-00003F400000}"/>
    <cellStyle name="Обычный 52 2 2 2 2 2 2 6 3" xfId="16131" xr:uid="{00000000-0005-0000-0000-000040400000}"/>
    <cellStyle name="Обычный 52 2 2 2 2 2 2 7" xfId="16132" xr:uid="{00000000-0005-0000-0000-000041400000}"/>
    <cellStyle name="Обычный 52 2 2 2 2 2 2 7 2" xfId="16133" xr:uid="{00000000-0005-0000-0000-000042400000}"/>
    <cellStyle name="Обычный 52 2 2 2 2 2 2 7 2 2" xfId="16134" xr:uid="{00000000-0005-0000-0000-000043400000}"/>
    <cellStyle name="Обычный 52 2 2 2 2 2 2 7 3" xfId="16135" xr:uid="{00000000-0005-0000-0000-000044400000}"/>
    <cellStyle name="Обычный 52 2 2 2 2 2 2 8" xfId="16136" xr:uid="{00000000-0005-0000-0000-000045400000}"/>
    <cellStyle name="Обычный 52 2 2 2 2 2 2 8 2" xfId="16137" xr:uid="{00000000-0005-0000-0000-000046400000}"/>
    <cellStyle name="Обычный 52 2 2 2 2 2 2 9" xfId="16138" xr:uid="{00000000-0005-0000-0000-000047400000}"/>
    <cellStyle name="Обычный 52 2 2 2 2 2 3" xfId="16139" xr:uid="{00000000-0005-0000-0000-000048400000}"/>
    <cellStyle name="Обычный 52 2 2 2 2 2 3 2" xfId="16140" xr:uid="{00000000-0005-0000-0000-000049400000}"/>
    <cellStyle name="Обычный 52 2 2 2 2 2 3 2 2" xfId="16141" xr:uid="{00000000-0005-0000-0000-00004A400000}"/>
    <cellStyle name="Обычный 52 2 2 2 2 2 3 2 2 2" xfId="16142" xr:uid="{00000000-0005-0000-0000-00004B400000}"/>
    <cellStyle name="Обычный 52 2 2 2 2 2 3 2 3" xfId="16143" xr:uid="{00000000-0005-0000-0000-00004C400000}"/>
    <cellStyle name="Обычный 52 2 2 2 2 2 3 3" xfId="16144" xr:uid="{00000000-0005-0000-0000-00004D400000}"/>
    <cellStyle name="Обычный 52 2 2 2 2 2 3 3 2" xfId="16145" xr:uid="{00000000-0005-0000-0000-00004E400000}"/>
    <cellStyle name="Обычный 52 2 2 2 2 2 3 3 2 2" xfId="16146" xr:uid="{00000000-0005-0000-0000-00004F400000}"/>
    <cellStyle name="Обычный 52 2 2 2 2 2 3 3 3" xfId="16147" xr:uid="{00000000-0005-0000-0000-000050400000}"/>
    <cellStyle name="Обычный 52 2 2 2 2 2 3 4" xfId="16148" xr:uid="{00000000-0005-0000-0000-000051400000}"/>
    <cellStyle name="Обычный 52 2 2 2 2 2 3 4 2" xfId="16149" xr:uid="{00000000-0005-0000-0000-000052400000}"/>
    <cellStyle name="Обычный 52 2 2 2 2 2 3 4 2 2" xfId="16150" xr:uid="{00000000-0005-0000-0000-000053400000}"/>
    <cellStyle name="Обычный 52 2 2 2 2 2 3 4 3" xfId="16151" xr:uid="{00000000-0005-0000-0000-000054400000}"/>
    <cellStyle name="Обычный 52 2 2 2 2 2 3 5" xfId="16152" xr:uid="{00000000-0005-0000-0000-000055400000}"/>
    <cellStyle name="Обычный 52 2 2 2 2 2 3 5 2" xfId="16153" xr:uid="{00000000-0005-0000-0000-000056400000}"/>
    <cellStyle name="Обычный 52 2 2 2 2 2 3 6" xfId="16154" xr:uid="{00000000-0005-0000-0000-000057400000}"/>
    <cellStyle name="Обычный 52 2 2 2 2 2 4" xfId="16155" xr:uid="{00000000-0005-0000-0000-000058400000}"/>
    <cellStyle name="Обычный 52 2 2 2 2 2 4 2" xfId="16156" xr:uid="{00000000-0005-0000-0000-000059400000}"/>
    <cellStyle name="Обычный 52 2 2 2 2 2 4 2 2" xfId="16157" xr:uid="{00000000-0005-0000-0000-00005A400000}"/>
    <cellStyle name="Обычный 52 2 2 2 2 2 4 2 2 2" xfId="16158" xr:uid="{00000000-0005-0000-0000-00005B400000}"/>
    <cellStyle name="Обычный 52 2 2 2 2 2 4 2 3" xfId="16159" xr:uid="{00000000-0005-0000-0000-00005C400000}"/>
    <cellStyle name="Обычный 52 2 2 2 2 2 4 3" xfId="16160" xr:uid="{00000000-0005-0000-0000-00005D400000}"/>
    <cellStyle name="Обычный 52 2 2 2 2 2 4 3 2" xfId="16161" xr:uid="{00000000-0005-0000-0000-00005E400000}"/>
    <cellStyle name="Обычный 52 2 2 2 2 2 4 4" xfId="16162" xr:uid="{00000000-0005-0000-0000-00005F400000}"/>
    <cellStyle name="Обычный 52 2 2 2 2 2 5" xfId="16163" xr:uid="{00000000-0005-0000-0000-000060400000}"/>
    <cellStyle name="Обычный 52 2 2 2 2 2 5 2" xfId="16164" xr:uid="{00000000-0005-0000-0000-000061400000}"/>
    <cellStyle name="Обычный 52 2 2 2 2 2 5 2 2" xfId="16165" xr:uid="{00000000-0005-0000-0000-000062400000}"/>
    <cellStyle name="Обычный 52 2 2 2 2 2 5 3" xfId="16166" xr:uid="{00000000-0005-0000-0000-000063400000}"/>
    <cellStyle name="Обычный 52 2 2 2 2 2 6" xfId="16167" xr:uid="{00000000-0005-0000-0000-000064400000}"/>
    <cellStyle name="Обычный 52 2 2 2 2 2 6 2" xfId="16168" xr:uid="{00000000-0005-0000-0000-000065400000}"/>
    <cellStyle name="Обычный 52 2 2 2 2 2 6 2 2" xfId="16169" xr:uid="{00000000-0005-0000-0000-000066400000}"/>
    <cellStyle name="Обычный 52 2 2 2 2 2 6 3" xfId="16170" xr:uid="{00000000-0005-0000-0000-000067400000}"/>
    <cellStyle name="Обычный 52 2 2 2 2 2 7" xfId="16171" xr:uid="{00000000-0005-0000-0000-000068400000}"/>
    <cellStyle name="Обычный 52 2 2 2 2 2 7 2" xfId="16172" xr:uid="{00000000-0005-0000-0000-000069400000}"/>
    <cellStyle name="Обычный 52 2 2 2 2 2 7 2 2" xfId="16173" xr:uid="{00000000-0005-0000-0000-00006A400000}"/>
    <cellStyle name="Обычный 52 2 2 2 2 2 7 3" xfId="16174" xr:uid="{00000000-0005-0000-0000-00006B400000}"/>
    <cellStyle name="Обычный 52 2 2 2 2 2 8" xfId="16175" xr:uid="{00000000-0005-0000-0000-00006C400000}"/>
    <cellStyle name="Обычный 52 2 2 2 2 2 8 2" xfId="16176" xr:uid="{00000000-0005-0000-0000-00006D400000}"/>
    <cellStyle name="Обычный 52 2 2 2 2 2 8 2 2" xfId="16177" xr:uid="{00000000-0005-0000-0000-00006E400000}"/>
    <cellStyle name="Обычный 52 2 2 2 2 2 8 3" xfId="16178" xr:uid="{00000000-0005-0000-0000-00006F400000}"/>
    <cellStyle name="Обычный 52 2 2 2 2 2 9" xfId="16179" xr:uid="{00000000-0005-0000-0000-000070400000}"/>
    <cellStyle name="Обычный 52 2 2 2 2 2 9 2" xfId="16180" xr:uid="{00000000-0005-0000-0000-000071400000}"/>
    <cellStyle name="Обычный 52 2 2 2 2 3" xfId="16181" xr:uid="{00000000-0005-0000-0000-000072400000}"/>
    <cellStyle name="Обычный 52 2 2 2 2 3 2" xfId="16182" xr:uid="{00000000-0005-0000-0000-000073400000}"/>
    <cellStyle name="Обычный 52 2 2 2 2 3 2 2" xfId="16183" xr:uid="{00000000-0005-0000-0000-000074400000}"/>
    <cellStyle name="Обычный 52 2 2 2 2 3 2 2 2" xfId="16184" xr:uid="{00000000-0005-0000-0000-000075400000}"/>
    <cellStyle name="Обычный 52 2 2 2 2 3 2 2 2 2" xfId="16185" xr:uid="{00000000-0005-0000-0000-000076400000}"/>
    <cellStyle name="Обычный 52 2 2 2 2 3 2 2 3" xfId="16186" xr:uid="{00000000-0005-0000-0000-000077400000}"/>
    <cellStyle name="Обычный 52 2 2 2 2 3 2 3" xfId="16187" xr:uid="{00000000-0005-0000-0000-000078400000}"/>
    <cellStyle name="Обычный 52 2 2 2 2 3 2 3 2" xfId="16188" xr:uid="{00000000-0005-0000-0000-000079400000}"/>
    <cellStyle name="Обычный 52 2 2 2 2 3 2 3 2 2" xfId="16189" xr:uid="{00000000-0005-0000-0000-00007A400000}"/>
    <cellStyle name="Обычный 52 2 2 2 2 3 2 3 3" xfId="16190" xr:uid="{00000000-0005-0000-0000-00007B400000}"/>
    <cellStyle name="Обычный 52 2 2 2 2 3 2 4" xfId="16191" xr:uid="{00000000-0005-0000-0000-00007C400000}"/>
    <cellStyle name="Обычный 52 2 2 2 2 3 2 4 2" xfId="16192" xr:uid="{00000000-0005-0000-0000-00007D400000}"/>
    <cellStyle name="Обычный 52 2 2 2 2 3 2 4 2 2" xfId="16193" xr:uid="{00000000-0005-0000-0000-00007E400000}"/>
    <cellStyle name="Обычный 52 2 2 2 2 3 2 4 3" xfId="16194" xr:uid="{00000000-0005-0000-0000-00007F400000}"/>
    <cellStyle name="Обычный 52 2 2 2 2 3 2 5" xfId="16195" xr:uid="{00000000-0005-0000-0000-000080400000}"/>
    <cellStyle name="Обычный 52 2 2 2 2 3 2 5 2" xfId="16196" xr:uid="{00000000-0005-0000-0000-000081400000}"/>
    <cellStyle name="Обычный 52 2 2 2 2 3 2 6" xfId="16197" xr:uid="{00000000-0005-0000-0000-000082400000}"/>
    <cellStyle name="Обычный 52 2 2 2 2 3 3" xfId="16198" xr:uid="{00000000-0005-0000-0000-000083400000}"/>
    <cellStyle name="Обычный 52 2 2 2 2 3 3 2" xfId="16199" xr:uid="{00000000-0005-0000-0000-000084400000}"/>
    <cellStyle name="Обычный 52 2 2 2 2 3 3 2 2" xfId="16200" xr:uid="{00000000-0005-0000-0000-000085400000}"/>
    <cellStyle name="Обычный 52 2 2 2 2 3 3 2 2 2" xfId="16201" xr:uid="{00000000-0005-0000-0000-000086400000}"/>
    <cellStyle name="Обычный 52 2 2 2 2 3 3 2 3" xfId="16202" xr:uid="{00000000-0005-0000-0000-000087400000}"/>
    <cellStyle name="Обычный 52 2 2 2 2 3 3 3" xfId="16203" xr:uid="{00000000-0005-0000-0000-000088400000}"/>
    <cellStyle name="Обычный 52 2 2 2 2 3 3 3 2" xfId="16204" xr:uid="{00000000-0005-0000-0000-000089400000}"/>
    <cellStyle name="Обычный 52 2 2 2 2 3 3 4" xfId="16205" xr:uid="{00000000-0005-0000-0000-00008A400000}"/>
    <cellStyle name="Обычный 52 2 2 2 2 3 4" xfId="16206" xr:uid="{00000000-0005-0000-0000-00008B400000}"/>
    <cellStyle name="Обычный 52 2 2 2 2 3 4 2" xfId="16207" xr:uid="{00000000-0005-0000-0000-00008C400000}"/>
    <cellStyle name="Обычный 52 2 2 2 2 3 4 2 2" xfId="16208" xr:uid="{00000000-0005-0000-0000-00008D400000}"/>
    <cellStyle name="Обычный 52 2 2 2 2 3 4 3" xfId="16209" xr:uid="{00000000-0005-0000-0000-00008E400000}"/>
    <cellStyle name="Обычный 52 2 2 2 2 3 5" xfId="16210" xr:uid="{00000000-0005-0000-0000-00008F400000}"/>
    <cellStyle name="Обычный 52 2 2 2 2 3 5 2" xfId="16211" xr:uid="{00000000-0005-0000-0000-000090400000}"/>
    <cellStyle name="Обычный 52 2 2 2 2 3 5 2 2" xfId="16212" xr:uid="{00000000-0005-0000-0000-000091400000}"/>
    <cellStyle name="Обычный 52 2 2 2 2 3 5 3" xfId="16213" xr:uid="{00000000-0005-0000-0000-000092400000}"/>
    <cellStyle name="Обычный 52 2 2 2 2 3 6" xfId="16214" xr:uid="{00000000-0005-0000-0000-000093400000}"/>
    <cellStyle name="Обычный 52 2 2 2 2 3 6 2" xfId="16215" xr:uid="{00000000-0005-0000-0000-000094400000}"/>
    <cellStyle name="Обычный 52 2 2 2 2 3 6 2 2" xfId="16216" xr:uid="{00000000-0005-0000-0000-000095400000}"/>
    <cellStyle name="Обычный 52 2 2 2 2 3 6 3" xfId="16217" xr:uid="{00000000-0005-0000-0000-000096400000}"/>
    <cellStyle name="Обычный 52 2 2 2 2 3 7" xfId="16218" xr:uid="{00000000-0005-0000-0000-000097400000}"/>
    <cellStyle name="Обычный 52 2 2 2 2 3 7 2" xfId="16219" xr:uid="{00000000-0005-0000-0000-000098400000}"/>
    <cellStyle name="Обычный 52 2 2 2 2 3 7 2 2" xfId="16220" xr:uid="{00000000-0005-0000-0000-000099400000}"/>
    <cellStyle name="Обычный 52 2 2 2 2 3 7 3" xfId="16221" xr:uid="{00000000-0005-0000-0000-00009A400000}"/>
    <cellStyle name="Обычный 52 2 2 2 2 3 8" xfId="16222" xr:uid="{00000000-0005-0000-0000-00009B400000}"/>
    <cellStyle name="Обычный 52 2 2 2 2 3 8 2" xfId="16223" xr:uid="{00000000-0005-0000-0000-00009C400000}"/>
    <cellStyle name="Обычный 52 2 2 2 2 3 9" xfId="16224" xr:uid="{00000000-0005-0000-0000-00009D400000}"/>
    <cellStyle name="Обычный 52 2 2 2 2 4" xfId="16225" xr:uid="{00000000-0005-0000-0000-00009E400000}"/>
    <cellStyle name="Обычный 52 2 2 2 2 4 2" xfId="16226" xr:uid="{00000000-0005-0000-0000-00009F400000}"/>
    <cellStyle name="Обычный 52 2 2 2 2 4 2 2" xfId="16227" xr:uid="{00000000-0005-0000-0000-0000A0400000}"/>
    <cellStyle name="Обычный 52 2 2 2 2 4 2 2 2" xfId="16228" xr:uid="{00000000-0005-0000-0000-0000A1400000}"/>
    <cellStyle name="Обычный 52 2 2 2 2 4 2 3" xfId="16229" xr:uid="{00000000-0005-0000-0000-0000A2400000}"/>
    <cellStyle name="Обычный 52 2 2 2 2 4 3" xfId="16230" xr:uid="{00000000-0005-0000-0000-0000A3400000}"/>
    <cellStyle name="Обычный 52 2 2 2 2 4 3 2" xfId="16231" xr:uid="{00000000-0005-0000-0000-0000A4400000}"/>
    <cellStyle name="Обычный 52 2 2 2 2 4 3 2 2" xfId="16232" xr:uid="{00000000-0005-0000-0000-0000A5400000}"/>
    <cellStyle name="Обычный 52 2 2 2 2 4 3 3" xfId="16233" xr:uid="{00000000-0005-0000-0000-0000A6400000}"/>
    <cellStyle name="Обычный 52 2 2 2 2 4 4" xfId="16234" xr:uid="{00000000-0005-0000-0000-0000A7400000}"/>
    <cellStyle name="Обычный 52 2 2 2 2 4 4 2" xfId="16235" xr:uid="{00000000-0005-0000-0000-0000A8400000}"/>
    <cellStyle name="Обычный 52 2 2 2 2 4 4 2 2" xfId="16236" xr:uid="{00000000-0005-0000-0000-0000A9400000}"/>
    <cellStyle name="Обычный 52 2 2 2 2 4 4 3" xfId="16237" xr:uid="{00000000-0005-0000-0000-0000AA400000}"/>
    <cellStyle name="Обычный 52 2 2 2 2 4 5" xfId="16238" xr:uid="{00000000-0005-0000-0000-0000AB400000}"/>
    <cellStyle name="Обычный 52 2 2 2 2 4 5 2" xfId="16239" xr:uid="{00000000-0005-0000-0000-0000AC400000}"/>
    <cellStyle name="Обычный 52 2 2 2 2 4 6" xfId="16240" xr:uid="{00000000-0005-0000-0000-0000AD400000}"/>
    <cellStyle name="Обычный 52 2 2 2 2 5" xfId="16241" xr:uid="{00000000-0005-0000-0000-0000AE400000}"/>
    <cellStyle name="Обычный 52 2 2 2 2 5 2" xfId="16242" xr:uid="{00000000-0005-0000-0000-0000AF400000}"/>
    <cellStyle name="Обычный 52 2 2 2 2 5 2 2" xfId="16243" xr:uid="{00000000-0005-0000-0000-0000B0400000}"/>
    <cellStyle name="Обычный 52 2 2 2 2 5 2 2 2" xfId="16244" xr:uid="{00000000-0005-0000-0000-0000B1400000}"/>
    <cellStyle name="Обычный 52 2 2 2 2 5 2 3" xfId="16245" xr:uid="{00000000-0005-0000-0000-0000B2400000}"/>
    <cellStyle name="Обычный 52 2 2 2 2 5 3" xfId="16246" xr:uid="{00000000-0005-0000-0000-0000B3400000}"/>
    <cellStyle name="Обычный 52 2 2 2 2 5 3 2" xfId="16247" xr:uid="{00000000-0005-0000-0000-0000B4400000}"/>
    <cellStyle name="Обычный 52 2 2 2 2 5 4" xfId="16248" xr:uid="{00000000-0005-0000-0000-0000B5400000}"/>
    <cellStyle name="Обычный 52 2 2 2 2 6" xfId="16249" xr:uid="{00000000-0005-0000-0000-0000B6400000}"/>
    <cellStyle name="Обычный 52 2 2 2 2 6 2" xfId="16250" xr:uid="{00000000-0005-0000-0000-0000B7400000}"/>
    <cellStyle name="Обычный 52 2 2 2 2 6 2 2" xfId="16251" xr:uid="{00000000-0005-0000-0000-0000B8400000}"/>
    <cellStyle name="Обычный 52 2 2 2 2 6 3" xfId="16252" xr:uid="{00000000-0005-0000-0000-0000B9400000}"/>
    <cellStyle name="Обычный 52 2 2 2 2 7" xfId="16253" xr:uid="{00000000-0005-0000-0000-0000BA400000}"/>
    <cellStyle name="Обычный 52 2 2 2 2 7 2" xfId="16254" xr:uid="{00000000-0005-0000-0000-0000BB400000}"/>
    <cellStyle name="Обычный 52 2 2 2 2 7 2 2" xfId="16255" xr:uid="{00000000-0005-0000-0000-0000BC400000}"/>
    <cellStyle name="Обычный 52 2 2 2 2 7 3" xfId="16256" xr:uid="{00000000-0005-0000-0000-0000BD400000}"/>
    <cellStyle name="Обычный 52 2 2 2 2 8" xfId="16257" xr:uid="{00000000-0005-0000-0000-0000BE400000}"/>
    <cellStyle name="Обычный 52 2 2 2 2 8 2" xfId="16258" xr:uid="{00000000-0005-0000-0000-0000BF400000}"/>
    <cellStyle name="Обычный 52 2 2 2 2 8 2 2" xfId="16259" xr:uid="{00000000-0005-0000-0000-0000C0400000}"/>
    <cellStyle name="Обычный 52 2 2 2 2 8 3" xfId="16260" xr:uid="{00000000-0005-0000-0000-0000C1400000}"/>
    <cellStyle name="Обычный 52 2 2 2 2 9" xfId="16261" xr:uid="{00000000-0005-0000-0000-0000C2400000}"/>
    <cellStyle name="Обычный 52 2 2 2 2 9 2" xfId="16262" xr:uid="{00000000-0005-0000-0000-0000C3400000}"/>
    <cellStyle name="Обычный 52 2 2 2 2 9 2 2" xfId="16263" xr:uid="{00000000-0005-0000-0000-0000C4400000}"/>
    <cellStyle name="Обычный 52 2 2 2 2 9 3" xfId="16264" xr:uid="{00000000-0005-0000-0000-0000C5400000}"/>
    <cellStyle name="Обычный 52 2 2 2 3" xfId="16265" xr:uid="{00000000-0005-0000-0000-0000C6400000}"/>
    <cellStyle name="Обычный 52 2 2 2 3 10" xfId="16266" xr:uid="{00000000-0005-0000-0000-0000C7400000}"/>
    <cellStyle name="Обычный 52 2 2 2 3 2" xfId="16267" xr:uid="{00000000-0005-0000-0000-0000C8400000}"/>
    <cellStyle name="Обычный 52 2 2 2 3 2 2" xfId="16268" xr:uid="{00000000-0005-0000-0000-0000C9400000}"/>
    <cellStyle name="Обычный 52 2 2 2 3 2 2 2" xfId="16269" xr:uid="{00000000-0005-0000-0000-0000CA400000}"/>
    <cellStyle name="Обычный 52 2 2 2 3 2 2 2 2" xfId="16270" xr:uid="{00000000-0005-0000-0000-0000CB400000}"/>
    <cellStyle name="Обычный 52 2 2 2 3 2 2 2 2 2" xfId="16271" xr:uid="{00000000-0005-0000-0000-0000CC400000}"/>
    <cellStyle name="Обычный 52 2 2 2 3 2 2 2 3" xfId="16272" xr:uid="{00000000-0005-0000-0000-0000CD400000}"/>
    <cellStyle name="Обычный 52 2 2 2 3 2 2 3" xfId="16273" xr:uid="{00000000-0005-0000-0000-0000CE400000}"/>
    <cellStyle name="Обычный 52 2 2 2 3 2 2 3 2" xfId="16274" xr:uid="{00000000-0005-0000-0000-0000CF400000}"/>
    <cellStyle name="Обычный 52 2 2 2 3 2 2 3 2 2" xfId="16275" xr:uid="{00000000-0005-0000-0000-0000D0400000}"/>
    <cellStyle name="Обычный 52 2 2 2 3 2 2 3 3" xfId="16276" xr:uid="{00000000-0005-0000-0000-0000D1400000}"/>
    <cellStyle name="Обычный 52 2 2 2 3 2 2 4" xfId="16277" xr:uid="{00000000-0005-0000-0000-0000D2400000}"/>
    <cellStyle name="Обычный 52 2 2 2 3 2 2 4 2" xfId="16278" xr:uid="{00000000-0005-0000-0000-0000D3400000}"/>
    <cellStyle name="Обычный 52 2 2 2 3 2 2 4 2 2" xfId="16279" xr:uid="{00000000-0005-0000-0000-0000D4400000}"/>
    <cellStyle name="Обычный 52 2 2 2 3 2 2 4 3" xfId="16280" xr:uid="{00000000-0005-0000-0000-0000D5400000}"/>
    <cellStyle name="Обычный 52 2 2 2 3 2 2 5" xfId="16281" xr:uid="{00000000-0005-0000-0000-0000D6400000}"/>
    <cellStyle name="Обычный 52 2 2 2 3 2 2 5 2" xfId="16282" xr:uid="{00000000-0005-0000-0000-0000D7400000}"/>
    <cellStyle name="Обычный 52 2 2 2 3 2 2 6" xfId="16283" xr:uid="{00000000-0005-0000-0000-0000D8400000}"/>
    <cellStyle name="Обычный 52 2 2 2 3 2 3" xfId="16284" xr:uid="{00000000-0005-0000-0000-0000D9400000}"/>
    <cellStyle name="Обычный 52 2 2 2 3 2 3 2" xfId="16285" xr:uid="{00000000-0005-0000-0000-0000DA400000}"/>
    <cellStyle name="Обычный 52 2 2 2 3 2 3 2 2" xfId="16286" xr:uid="{00000000-0005-0000-0000-0000DB400000}"/>
    <cellStyle name="Обычный 52 2 2 2 3 2 3 2 2 2" xfId="16287" xr:uid="{00000000-0005-0000-0000-0000DC400000}"/>
    <cellStyle name="Обычный 52 2 2 2 3 2 3 2 3" xfId="16288" xr:uid="{00000000-0005-0000-0000-0000DD400000}"/>
    <cellStyle name="Обычный 52 2 2 2 3 2 3 3" xfId="16289" xr:uid="{00000000-0005-0000-0000-0000DE400000}"/>
    <cellStyle name="Обычный 52 2 2 2 3 2 3 3 2" xfId="16290" xr:uid="{00000000-0005-0000-0000-0000DF400000}"/>
    <cellStyle name="Обычный 52 2 2 2 3 2 3 4" xfId="16291" xr:uid="{00000000-0005-0000-0000-0000E0400000}"/>
    <cellStyle name="Обычный 52 2 2 2 3 2 4" xfId="16292" xr:uid="{00000000-0005-0000-0000-0000E1400000}"/>
    <cellStyle name="Обычный 52 2 2 2 3 2 4 2" xfId="16293" xr:uid="{00000000-0005-0000-0000-0000E2400000}"/>
    <cellStyle name="Обычный 52 2 2 2 3 2 4 2 2" xfId="16294" xr:uid="{00000000-0005-0000-0000-0000E3400000}"/>
    <cellStyle name="Обычный 52 2 2 2 3 2 4 3" xfId="16295" xr:uid="{00000000-0005-0000-0000-0000E4400000}"/>
    <cellStyle name="Обычный 52 2 2 2 3 2 5" xfId="16296" xr:uid="{00000000-0005-0000-0000-0000E5400000}"/>
    <cellStyle name="Обычный 52 2 2 2 3 2 5 2" xfId="16297" xr:uid="{00000000-0005-0000-0000-0000E6400000}"/>
    <cellStyle name="Обычный 52 2 2 2 3 2 5 2 2" xfId="16298" xr:uid="{00000000-0005-0000-0000-0000E7400000}"/>
    <cellStyle name="Обычный 52 2 2 2 3 2 5 3" xfId="16299" xr:uid="{00000000-0005-0000-0000-0000E8400000}"/>
    <cellStyle name="Обычный 52 2 2 2 3 2 6" xfId="16300" xr:uid="{00000000-0005-0000-0000-0000E9400000}"/>
    <cellStyle name="Обычный 52 2 2 2 3 2 6 2" xfId="16301" xr:uid="{00000000-0005-0000-0000-0000EA400000}"/>
    <cellStyle name="Обычный 52 2 2 2 3 2 6 2 2" xfId="16302" xr:uid="{00000000-0005-0000-0000-0000EB400000}"/>
    <cellStyle name="Обычный 52 2 2 2 3 2 6 3" xfId="16303" xr:uid="{00000000-0005-0000-0000-0000EC400000}"/>
    <cellStyle name="Обычный 52 2 2 2 3 2 7" xfId="16304" xr:uid="{00000000-0005-0000-0000-0000ED400000}"/>
    <cellStyle name="Обычный 52 2 2 2 3 2 7 2" xfId="16305" xr:uid="{00000000-0005-0000-0000-0000EE400000}"/>
    <cellStyle name="Обычный 52 2 2 2 3 2 7 2 2" xfId="16306" xr:uid="{00000000-0005-0000-0000-0000EF400000}"/>
    <cellStyle name="Обычный 52 2 2 2 3 2 7 3" xfId="16307" xr:uid="{00000000-0005-0000-0000-0000F0400000}"/>
    <cellStyle name="Обычный 52 2 2 2 3 2 8" xfId="16308" xr:uid="{00000000-0005-0000-0000-0000F1400000}"/>
    <cellStyle name="Обычный 52 2 2 2 3 2 8 2" xfId="16309" xr:uid="{00000000-0005-0000-0000-0000F2400000}"/>
    <cellStyle name="Обычный 52 2 2 2 3 2 9" xfId="16310" xr:uid="{00000000-0005-0000-0000-0000F3400000}"/>
    <cellStyle name="Обычный 52 2 2 2 3 3" xfId="16311" xr:uid="{00000000-0005-0000-0000-0000F4400000}"/>
    <cellStyle name="Обычный 52 2 2 2 3 3 2" xfId="16312" xr:uid="{00000000-0005-0000-0000-0000F5400000}"/>
    <cellStyle name="Обычный 52 2 2 2 3 3 2 2" xfId="16313" xr:uid="{00000000-0005-0000-0000-0000F6400000}"/>
    <cellStyle name="Обычный 52 2 2 2 3 3 2 2 2" xfId="16314" xr:uid="{00000000-0005-0000-0000-0000F7400000}"/>
    <cellStyle name="Обычный 52 2 2 2 3 3 2 3" xfId="16315" xr:uid="{00000000-0005-0000-0000-0000F8400000}"/>
    <cellStyle name="Обычный 52 2 2 2 3 3 3" xfId="16316" xr:uid="{00000000-0005-0000-0000-0000F9400000}"/>
    <cellStyle name="Обычный 52 2 2 2 3 3 3 2" xfId="16317" xr:uid="{00000000-0005-0000-0000-0000FA400000}"/>
    <cellStyle name="Обычный 52 2 2 2 3 3 3 2 2" xfId="16318" xr:uid="{00000000-0005-0000-0000-0000FB400000}"/>
    <cellStyle name="Обычный 52 2 2 2 3 3 3 3" xfId="16319" xr:uid="{00000000-0005-0000-0000-0000FC400000}"/>
    <cellStyle name="Обычный 52 2 2 2 3 3 4" xfId="16320" xr:uid="{00000000-0005-0000-0000-0000FD400000}"/>
    <cellStyle name="Обычный 52 2 2 2 3 3 4 2" xfId="16321" xr:uid="{00000000-0005-0000-0000-0000FE400000}"/>
    <cellStyle name="Обычный 52 2 2 2 3 3 4 2 2" xfId="16322" xr:uid="{00000000-0005-0000-0000-0000FF400000}"/>
    <cellStyle name="Обычный 52 2 2 2 3 3 4 3" xfId="16323" xr:uid="{00000000-0005-0000-0000-000000410000}"/>
    <cellStyle name="Обычный 52 2 2 2 3 3 5" xfId="16324" xr:uid="{00000000-0005-0000-0000-000001410000}"/>
    <cellStyle name="Обычный 52 2 2 2 3 3 5 2" xfId="16325" xr:uid="{00000000-0005-0000-0000-000002410000}"/>
    <cellStyle name="Обычный 52 2 2 2 3 3 6" xfId="16326" xr:uid="{00000000-0005-0000-0000-000003410000}"/>
    <cellStyle name="Обычный 52 2 2 2 3 4" xfId="16327" xr:uid="{00000000-0005-0000-0000-000004410000}"/>
    <cellStyle name="Обычный 52 2 2 2 3 4 2" xfId="16328" xr:uid="{00000000-0005-0000-0000-000005410000}"/>
    <cellStyle name="Обычный 52 2 2 2 3 4 2 2" xfId="16329" xr:uid="{00000000-0005-0000-0000-000006410000}"/>
    <cellStyle name="Обычный 52 2 2 2 3 4 2 2 2" xfId="16330" xr:uid="{00000000-0005-0000-0000-000007410000}"/>
    <cellStyle name="Обычный 52 2 2 2 3 4 2 3" xfId="16331" xr:uid="{00000000-0005-0000-0000-000008410000}"/>
    <cellStyle name="Обычный 52 2 2 2 3 4 3" xfId="16332" xr:uid="{00000000-0005-0000-0000-000009410000}"/>
    <cellStyle name="Обычный 52 2 2 2 3 4 3 2" xfId="16333" xr:uid="{00000000-0005-0000-0000-00000A410000}"/>
    <cellStyle name="Обычный 52 2 2 2 3 4 4" xfId="16334" xr:uid="{00000000-0005-0000-0000-00000B410000}"/>
    <cellStyle name="Обычный 52 2 2 2 3 5" xfId="16335" xr:uid="{00000000-0005-0000-0000-00000C410000}"/>
    <cellStyle name="Обычный 52 2 2 2 3 5 2" xfId="16336" xr:uid="{00000000-0005-0000-0000-00000D410000}"/>
    <cellStyle name="Обычный 52 2 2 2 3 5 2 2" xfId="16337" xr:uid="{00000000-0005-0000-0000-00000E410000}"/>
    <cellStyle name="Обычный 52 2 2 2 3 5 3" xfId="16338" xr:uid="{00000000-0005-0000-0000-00000F410000}"/>
    <cellStyle name="Обычный 52 2 2 2 3 6" xfId="16339" xr:uid="{00000000-0005-0000-0000-000010410000}"/>
    <cellStyle name="Обычный 52 2 2 2 3 6 2" xfId="16340" xr:uid="{00000000-0005-0000-0000-000011410000}"/>
    <cellStyle name="Обычный 52 2 2 2 3 6 2 2" xfId="16341" xr:uid="{00000000-0005-0000-0000-000012410000}"/>
    <cellStyle name="Обычный 52 2 2 2 3 6 3" xfId="16342" xr:uid="{00000000-0005-0000-0000-000013410000}"/>
    <cellStyle name="Обычный 52 2 2 2 3 7" xfId="16343" xr:uid="{00000000-0005-0000-0000-000014410000}"/>
    <cellStyle name="Обычный 52 2 2 2 3 7 2" xfId="16344" xr:uid="{00000000-0005-0000-0000-000015410000}"/>
    <cellStyle name="Обычный 52 2 2 2 3 7 2 2" xfId="16345" xr:uid="{00000000-0005-0000-0000-000016410000}"/>
    <cellStyle name="Обычный 52 2 2 2 3 7 3" xfId="16346" xr:uid="{00000000-0005-0000-0000-000017410000}"/>
    <cellStyle name="Обычный 52 2 2 2 3 8" xfId="16347" xr:uid="{00000000-0005-0000-0000-000018410000}"/>
    <cellStyle name="Обычный 52 2 2 2 3 8 2" xfId="16348" xr:uid="{00000000-0005-0000-0000-000019410000}"/>
    <cellStyle name="Обычный 52 2 2 2 3 8 2 2" xfId="16349" xr:uid="{00000000-0005-0000-0000-00001A410000}"/>
    <cellStyle name="Обычный 52 2 2 2 3 8 3" xfId="16350" xr:uid="{00000000-0005-0000-0000-00001B410000}"/>
    <cellStyle name="Обычный 52 2 2 2 3 9" xfId="16351" xr:uid="{00000000-0005-0000-0000-00001C410000}"/>
    <cellStyle name="Обычный 52 2 2 2 3 9 2" xfId="16352" xr:uid="{00000000-0005-0000-0000-00001D410000}"/>
    <cellStyle name="Обычный 52 2 2 2 4" xfId="16353" xr:uid="{00000000-0005-0000-0000-00001E410000}"/>
    <cellStyle name="Обычный 52 2 2 2 4 2" xfId="16354" xr:uid="{00000000-0005-0000-0000-00001F410000}"/>
    <cellStyle name="Обычный 52 2 2 2 4 2 2" xfId="16355" xr:uid="{00000000-0005-0000-0000-000020410000}"/>
    <cellStyle name="Обычный 52 2 2 2 4 2 2 2" xfId="16356" xr:uid="{00000000-0005-0000-0000-000021410000}"/>
    <cellStyle name="Обычный 52 2 2 2 4 2 2 2 2" xfId="16357" xr:uid="{00000000-0005-0000-0000-000022410000}"/>
    <cellStyle name="Обычный 52 2 2 2 4 2 2 3" xfId="16358" xr:uid="{00000000-0005-0000-0000-000023410000}"/>
    <cellStyle name="Обычный 52 2 2 2 4 2 3" xfId="16359" xr:uid="{00000000-0005-0000-0000-000024410000}"/>
    <cellStyle name="Обычный 52 2 2 2 4 2 3 2" xfId="16360" xr:uid="{00000000-0005-0000-0000-000025410000}"/>
    <cellStyle name="Обычный 52 2 2 2 4 2 3 2 2" xfId="16361" xr:uid="{00000000-0005-0000-0000-000026410000}"/>
    <cellStyle name="Обычный 52 2 2 2 4 2 3 3" xfId="16362" xr:uid="{00000000-0005-0000-0000-000027410000}"/>
    <cellStyle name="Обычный 52 2 2 2 4 2 4" xfId="16363" xr:uid="{00000000-0005-0000-0000-000028410000}"/>
    <cellStyle name="Обычный 52 2 2 2 4 2 4 2" xfId="16364" xr:uid="{00000000-0005-0000-0000-000029410000}"/>
    <cellStyle name="Обычный 52 2 2 2 4 2 4 2 2" xfId="16365" xr:uid="{00000000-0005-0000-0000-00002A410000}"/>
    <cellStyle name="Обычный 52 2 2 2 4 2 4 3" xfId="16366" xr:uid="{00000000-0005-0000-0000-00002B410000}"/>
    <cellStyle name="Обычный 52 2 2 2 4 2 5" xfId="16367" xr:uid="{00000000-0005-0000-0000-00002C410000}"/>
    <cellStyle name="Обычный 52 2 2 2 4 2 5 2" xfId="16368" xr:uid="{00000000-0005-0000-0000-00002D410000}"/>
    <cellStyle name="Обычный 52 2 2 2 4 2 6" xfId="16369" xr:uid="{00000000-0005-0000-0000-00002E410000}"/>
    <cellStyle name="Обычный 52 2 2 2 4 3" xfId="16370" xr:uid="{00000000-0005-0000-0000-00002F410000}"/>
    <cellStyle name="Обычный 52 2 2 2 4 3 2" xfId="16371" xr:uid="{00000000-0005-0000-0000-000030410000}"/>
    <cellStyle name="Обычный 52 2 2 2 4 3 2 2" xfId="16372" xr:uid="{00000000-0005-0000-0000-000031410000}"/>
    <cellStyle name="Обычный 52 2 2 2 4 3 2 2 2" xfId="16373" xr:uid="{00000000-0005-0000-0000-000032410000}"/>
    <cellStyle name="Обычный 52 2 2 2 4 3 2 3" xfId="16374" xr:uid="{00000000-0005-0000-0000-000033410000}"/>
    <cellStyle name="Обычный 52 2 2 2 4 3 3" xfId="16375" xr:uid="{00000000-0005-0000-0000-000034410000}"/>
    <cellStyle name="Обычный 52 2 2 2 4 3 3 2" xfId="16376" xr:uid="{00000000-0005-0000-0000-000035410000}"/>
    <cellStyle name="Обычный 52 2 2 2 4 3 4" xfId="16377" xr:uid="{00000000-0005-0000-0000-000036410000}"/>
    <cellStyle name="Обычный 52 2 2 2 4 4" xfId="16378" xr:uid="{00000000-0005-0000-0000-000037410000}"/>
    <cellStyle name="Обычный 52 2 2 2 4 4 2" xfId="16379" xr:uid="{00000000-0005-0000-0000-000038410000}"/>
    <cellStyle name="Обычный 52 2 2 2 4 4 2 2" xfId="16380" xr:uid="{00000000-0005-0000-0000-000039410000}"/>
    <cellStyle name="Обычный 52 2 2 2 4 4 3" xfId="16381" xr:uid="{00000000-0005-0000-0000-00003A410000}"/>
    <cellStyle name="Обычный 52 2 2 2 4 5" xfId="16382" xr:uid="{00000000-0005-0000-0000-00003B410000}"/>
    <cellStyle name="Обычный 52 2 2 2 4 5 2" xfId="16383" xr:uid="{00000000-0005-0000-0000-00003C410000}"/>
    <cellStyle name="Обычный 52 2 2 2 4 5 2 2" xfId="16384" xr:uid="{00000000-0005-0000-0000-00003D410000}"/>
    <cellStyle name="Обычный 52 2 2 2 4 5 3" xfId="16385" xr:uid="{00000000-0005-0000-0000-00003E410000}"/>
    <cellStyle name="Обычный 52 2 2 2 4 6" xfId="16386" xr:uid="{00000000-0005-0000-0000-00003F410000}"/>
    <cellStyle name="Обычный 52 2 2 2 4 6 2" xfId="16387" xr:uid="{00000000-0005-0000-0000-000040410000}"/>
    <cellStyle name="Обычный 52 2 2 2 4 6 2 2" xfId="16388" xr:uid="{00000000-0005-0000-0000-000041410000}"/>
    <cellStyle name="Обычный 52 2 2 2 4 6 3" xfId="16389" xr:uid="{00000000-0005-0000-0000-000042410000}"/>
    <cellStyle name="Обычный 52 2 2 2 4 7" xfId="16390" xr:uid="{00000000-0005-0000-0000-000043410000}"/>
    <cellStyle name="Обычный 52 2 2 2 4 7 2" xfId="16391" xr:uid="{00000000-0005-0000-0000-000044410000}"/>
    <cellStyle name="Обычный 52 2 2 2 4 7 2 2" xfId="16392" xr:uid="{00000000-0005-0000-0000-000045410000}"/>
    <cellStyle name="Обычный 52 2 2 2 4 7 3" xfId="16393" xr:uid="{00000000-0005-0000-0000-000046410000}"/>
    <cellStyle name="Обычный 52 2 2 2 4 8" xfId="16394" xr:uid="{00000000-0005-0000-0000-000047410000}"/>
    <cellStyle name="Обычный 52 2 2 2 4 8 2" xfId="16395" xr:uid="{00000000-0005-0000-0000-000048410000}"/>
    <cellStyle name="Обычный 52 2 2 2 4 9" xfId="16396" xr:uid="{00000000-0005-0000-0000-000049410000}"/>
    <cellStyle name="Обычный 52 2 2 2 5" xfId="16397" xr:uid="{00000000-0005-0000-0000-00004A410000}"/>
    <cellStyle name="Обычный 52 2 2 2 5 2" xfId="16398" xr:uid="{00000000-0005-0000-0000-00004B410000}"/>
    <cellStyle name="Обычный 52 2 2 2 5 2 2" xfId="16399" xr:uid="{00000000-0005-0000-0000-00004C410000}"/>
    <cellStyle name="Обычный 52 2 2 2 5 2 2 2" xfId="16400" xr:uid="{00000000-0005-0000-0000-00004D410000}"/>
    <cellStyle name="Обычный 52 2 2 2 5 2 3" xfId="16401" xr:uid="{00000000-0005-0000-0000-00004E410000}"/>
    <cellStyle name="Обычный 52 2 2 2 5 3" xfId="16402" xr:uid="{00000000-0005-0000-0000-00004F410000}"/>
    <cellStyle name="Обычный 52 2 2 2 5 3 2" xfId="16403" xr:uid="{00000000-0005-0000-0000-000050410000}"/>
    <cellStyle name="Обычный 52 2 2 2 5 3 2 2" xfId="16404" xr:uid="{00000000-0005-0000-0000-000051410000}"/>
    <cellStyle name="Обычный 52 2 2 2 5 3 3" xfId="16405" xr:uid="{00000000-0005-0000-0000-000052410000}"/>
    <cellStyle name="Обычный 52 2 2 2 5 4" xfId="16406" xr:uid="{00000000-0005-0000-0000-000053410000}"/>
    <cellStyle name="Обычный 52 2 2 2 5 4 2" xfId="16407" xr:uid="{00000000-0005-0000-0000-000054410000}"/>
    <cellStyle name="Обычный 52 2 2 2 5 4 2 2" xfId="16408" xr:uid="{00000000-0005-0000-0000-000055410000}"/>
    <cellStyle name="Обычный 52 2 2 2 5 4 3" xfId="16409" xr:uid="{00000000-0005-0000-0000-000056410000}"/>
    <cellStyle name="Обычный 52 2 2 2 5 5" xfId="16410" xr:uid="{00000000-0005-0000-0000-000057410000}"/>
    <cellStyle name="Обычный 52 2 2 2 5 5 2" xfId="16411" xr:uid="{00000000-0005-0000-0000-000058410000}"/>
    <cellStyle name="Обычный 52 2 2 2 5 6" xfId="16412" xr:uid="{00000000-0005-0000-0000-000059410000}"/>
    <cellStyle name="Обычный 52 2 2 2 6" xfId="16413" xr:uid="{00000000-0005-0000-0000-00005A410000}"/>
    <cellStyle name="Обычный 52 2 2 2 6 2" xfId="16414" xr:uid="{00000000-0005-0000-0000-00005B410000}"/>
    <cellStyle name="Обычный 52 2 2 2 6 2 2" xfId="16415" xr:uid="{00000000-0005-0000-0000-00005C410000}"/>
    <cellStyle name="Обычный 52 2 2 2 6 2 2 2" xfId="16416" xr:uid="{00000000-0005-0000-0000-00005D410000}"/>
    <cellStyle name="Обычный 52 2 2 2 6 2 3" xfId="16417" xr:uid="{00000000-0005-0000-0000-00005E410000}"/>
    <cellStyle name="Обычный 52 2 2 2 6 3" xfId="16418" xr:uid="{00000000-0005-0000-0000-00005F410000}"/>
    <cellStyle name="Обычный 52 2 2 2 6 3 2" xfId="16419" xr:uid="{00000000-0005-0000-0000-000060410000}"/>
    <cellStyle name="Обычный 52 2 2 2 6 4" xfId="16420" xr:uid="{00000000-0005-0000-0000-000061410000}"/>
    <cellStyle name="Обычный 52 2 2 2 7" xfId="16421" xr:uid="{00000000-0005-0000-0000-000062410000}"/>
    <cellStyle name="Обычный 52 2 2 2 7 2" xfId="16422" xr:uid="{00000000-0005-0000-0000-000063410000}"/>
    <cellStyle name="Обычный 52 2 2 2 7 2 2" xfId="16423" xr:uid="{00000000-0005-0000-0000-000064410000}"/>
    <cellStyle name="Обычный 52 2 2 2 7 3" xfId="16424" xr:uid="{00000000-0005-0000-0000-000065410000}"/>
    <cellStyle name="Обычный 52 2 2 2 8" xfId="16425" xr:uid="{00000000-0005-0000-0000-000066410000}"/>
    <cellStyle name="Обычный 52 2 2 2 8 2" xfId="16426" xr:uid="{00000000-0005-0000-0000-000067410000}"/>
    <cellStyle name="Обычный 52 2 2 2 8 2 2" xfId="16427" xr:uid="{00000000-0005-0000-0000-000068410000}"/>
    <cellStyle name="Обычный 52 2 2 2 8 3" xfId="16428" xr:uid="{00000000-0005-0000-0000-000069410000}"/>
    <cellStyle name="Обычный 52 2 2 2 9" xfId="16429" xr:uid="{00000000-0005-0000-0000-00006A410000}"/>
    <cellStyle name="Обычный 52 2 2 2 9 2" xfId="16430" xr:uid="{00000000-0005-0000-0000-00006B410000}"/>
    <cellStyle name="Обычный 52 2 2 2 9 2 2" xfId="16431" xr:uid="{00000000-0005-0000-0000-00006C410000}"/>
    <cellStyle name="Обычный 52 2 2 2 9 3" xfId="16432" xr:uid="{00000000-0005-0000-0000-00006D410000}"/>
    <cellStyle name="Обычный 52 2 2 3" xfId="16433" xr:uid="{00000000-0005-0000-0000-00006E410000}"/>
    <cellStyle name="Обычный 52 2 2 3 10" xfId="16434" xr:uid="{00000000-0005-0000-0000-00006F410000}"/>
    <cellStyle name="Обычный 52 2 2 3 10 2" xfId="16435" xr:uid="{00000000-0005-0000-0000-000070410000}"/>
    <cellStyle name="Обычный 52 2 2 3 11" xfId="16436" xr:uid="{00000000-0005-0000-0000-000071410000}"/>
    <cellStyle name="Обычный 52 2 2 3 2" xfId="16437" xr:uid="{00000000-0005-0000-0000-000072410000}"/>
    <cellStyle name="Обычный 52 2 2 3 2 10" xfId="16438" xr:uid="{00000000-0005-0000-0000-000073410000}"/>
    <cellStyle name="Обычный 52 2 2 3 2 2" xfId="16439" xr:uid="{00000000-0005-0000-0000-000074410000}"/>
    <cellStyle name="Обычный 52 2 2 3 2 2 2" xfId="16440" xr:uid="{00000000-0005-0000-0000-000075410000}"/>
    <cellStyle name="Обычный 52 2 2 3 2 2 2 2" xfId="16441" xr:uid="{00000000-0005-0000-0000-000076410000}"/>
    <cellStyle name="Обычный 52 2 2 3 2 2 2 2 2" xfId="16442" xr:uid="{00000000-0005-0000-0000-000077410000}"/>
    <cellStyle name="Обычный 52 2 2 3 2 2 2 2 2 2" xfId="16443" xr:uid="{00000000-0005-0000-0000-000078410000}"/>
    <cellStyle name="Обычный 52 2 2 3 2 2 2 2 3" xfId="16444" xr:uid="{00000000-0005-0000-0000-000079410000}"/>
    <cellStyle name="Обычный 52 2 2 3 2 2 2 3" xfId="16445" xr:uid="{00000000-0005-0000-0000-00007A410000}"/>
    <cellStyle name="Обычный 52 2 2 3 2 2 2 3 2" xfId="16446" xr:uid="{00000000-0005-0000-0000-00007B410000}"/>
    <cellStyle name="Обычный 52 2 2 3 2 2 2 3 2 2" xfId="16447" xr:uid="{00000000-0005-0000-0000-00007C410000}"/>
    <cellStyle name="Обычный 52 2 2 3 2 2 2 3 3" xfId="16448" xr:uid="{00000000-0005-0000-0000-00007D410000}"/>
    <cellStyle name="Обычный 52 2 2 3 2 2 2 4" xfId="16449" xr:uid="{00000000-0005-0000-0000-00007E410000}"/>
    <cellStyle name="Обычный 52 2 2 3 2 2 2 4 2" xfId="16450" xr:uid="{00000000-0005-0000-0000-00007F410000}"/>
    <cellStyle name="Обычный 52 2 2 3 2 2 2 4 2 2" xfId="16451" xr:uid="{00000000-0005-0000-0000-000080410000}"/>
    <cellStyle name="Обычный 52 2 2 3 2 2 2 4 3" xfId="16452" xr:uid="{00000000-0005-0000-0000-000081410000}"/>
    <cellStyle name="Обычный 52 2 2 3 2 2 2 5" xfId="16453" xr:uid="{00000000-0005-0000-0000-000082410000}"/>
    <cellStyle name="Обычный 52 2 2 3 2 2 2 5 2" xfId="16454" xr:uid="{00000000-0005-0000-0000-000083410000}"/>
    <cellStyle name="Обычный 52 2 2 3 2 2 2 6" xfId="16455" xr:uid="{00000000-0005-0000-0000-000084410000}"/>
    <cellStyle name="Обычный 52 2 2 3 2 2 3" xfId="16456" xr:uid="{00000000-0005-0000-0000-000085410000}"/>
    <cellStyle name="Обычный 52 2 2 3 2 2 3 2" xfId="16457" xr:uid="{00000000-0005-0000-0000-000086410000}"/>
    <cellStyle name="Обычный 52 2 2 3 2 2 3 2 2" xfId="16458" xr:uid="{00000000-0005-0000-0000-000087410000}"/>
    <cellStyle name="Обычный 52 2 2 3 2 2 3 2 2 2" xfId="16459" xr:uid="{00000000-0005-0000-0000-000088410000}"/>
    <cellStyle name="Обычный 52 2 2 3 2 2 3 2 3" xfId="16460" xr:uid="{00000000-0005-0000-0000-000089410000}"/>
    <cellStyle name="Обычный 52 2 2 3 2 2 3 3" xfId="16461" xr:uid="{00000000-0005-0000-0000-00008A410000}"/>
    <cellStyle name="Обычный 52 2 2 3 2 2 3 3 2" xfId="16462" xr:uid="{00000000-0005-0000-0000-00008B410000}"/>
    <cellStyle name="Обычный 52 2 2 3 2 2 3 4" xfId="16463" xr:uid="{00000000-0005-0000-0000-00008C410000}"/>
    <cellStyle name="Обычный 52 2 2 3 2 2 4" xfId="16464" xr:uid="{00000000-0005-0000-0000-00008D410000}"/>
    <cellStyle name="Обычный 52 2 2 3 2 2 4 2" xfId="16465" xr:uid="{00000000-0005-0000-0000-00008E410000}"/>
    <cellStyle name="Обычный 52 2 2 3 2 2 4 2 2" xfId="16466" xr:uid="{00000000-0005-0000-0000-00008F410000}"/>
    <cellStyle name="Обычный 52 2 2 3 2 2 4 3" xfId="16467" xr:uid="{00000000-0005-0000-0000-000090410000}"/>
    <cellStyle name="Обычный 52 2 2 3 2 2 5" xfId="16468" xr:uid="{00000000-0005-0000-0000-000091410000}"/>
    <cellStyle name="Обычный 52 2 2 3 2 2 5 2" xfId="16469" xr:uid="{00000000-0005-0000-0000-000092410000}"/>
    <cellStyle name="Обычный 52 2 2 3 2 2 5 2 2" xfId="16470" xr:uid="{00000000-0005-0000-0000-000093410000}"/>
    <cellStyle name="Обычный 52 2 2 3 2 2 5 3" xfId="16471" xr:uid="{00000000-0005-0000-0000-000094410000}"/>
    <cellStyle name="Обычный 52 2 2 3 2 2 6" xfId="16472" xr:uid="{00000000-0005-0000-0000-000095410000}"/>
    <cellStyle name="Обычный 52 2 2 3 2 2 6 2" xfId="16473" xr:uid="{00000000-0005-0000-0000-000096410000}"/>
    <cellStyle name="Обычный 52 2 2 3 2 2 6 2 2" xfId="16474" xr:uid="{00000000-0005-0000-0000-000097410000}"/>
    <cellStyle name="Обычный 52 2 2 3 2 2 6 3" xfId="16475" xr:uid="{00000000-0005-0000-0000-000098410000}"/>
    <cellStyle name="Обычный 52 2 2 3 2 2 7" xfId="16476" xr:uid="{00000000-0005-0000-0000-000099410000}"/>
    <cellStyle name="Обычный 52 2 2 3 2 2 7 2" xfId="16477" xr:uid="{00000000-0005-0000-0000-00009A410000}"/>
    <cellStyle name="Обычный 52 2 2 3 2 2 7 2 2" xfId="16478" xr:uid="{00000000-0005-0000-0000-00009B410000}"/>
    <cellStyle name="Обычный 52 2 2 3 2 2 7 3" xfId="16479" xr:uid="{00000000-0005-0000-0000-00009C410000}"/>
    <cellStyle name="Обычный 52 2 2 3 2 2 8" xfId="16480" xr:uid="{00000000-0005-0000-0000-00009D410000}"/>
    <cellStyle name="Обычный 52 2 2 3 2 2 8 2" xfId="16481" xr:uid="{00000000-0005-0000-0000-00009E410000}"/>
    <cellStyle name="Обычный 52 2 2 3 2 2 9" xfId="16482" xr:uid="{00000000-0005-0000-0000-00009F410000}"/>
    <cellStyle name="Обычный 52 2 2 3 2 3" xfId="16483" xr:uid="{00000000-0005-0000-0000-0000A0410000}"/>
    <cellStyle name="Обычный 52 2 2 3 2 3 2" xfId="16484" xr:uid="{00000000-0005-0000-0000-0000A1410000}"/>
    <cellStyle name="Обычный 52 2 2 3 2 3 2 2" xfId="16485" xr:uid="{00000000-0005-0000-0000-0000A2410000}"/>
    <cellStyle name="Обычный 52 2 2 3 2 3 2 2 2" xfId="16486" xr:uid="{00000000-0005-0000-0000-0000A3410000}"/>
    <cellStyle name="Обычный 52 2 2 3 2 3 2 3" xfId="16487" xr:uid="{00000000-0005-0000-0000-0000A4410000}"/>
    <cellStyle name="Обычный 52 2 2 3 2 3 3" xfId="16488" xr:uid="{00000000-0005-0000-0000-0000A5410000}"/>
    <cellStyle name="Обычный 52 2 2 3 2 3 3 2" xfId="16489" xr:uid="{00000000-0005-0000-0000-0000A6410000}"/>
    <cellStyle name="Обычный 52 2 2 3 2 3 3 2 2" xfId="16490" xr:uid="{00000000-0005-0000-0000-0000A7410000}"/>
    <cellStyle name="Обычный 52 2 2 3 2 3 3 3" xfId="16491" xr:uid="{00000000-0005-0000-0000-0000A8410000}"/>
    <cellStyle name="Обычный 52 2 2 3 2 3 4" xfId="16492" xr:uid="{00000000-0005-0000-0000-0000A9410000}"/>
    <cellStyle name="Обычный 52 2 2 3 2 3 4 2" xfId="16493" xr:uid="{00000000-0005-0000-0000-0000AA410000}"/>
    <cellStyle name="Обычный 52 2 2 3 2 3 4 2 2" xfId="16494" xr:uid="{00000000-0005-0000-0000-0000AB410000}"/>
    <cellStyle name="Обычный 52 2 2 3 2 3 4 3" xfId="16495" xr:uid="{00000000-0005-0000-0000-0000AC410000}"/>
    <cellStyle name="Обычный 52 2 2 3 2 3 5" xfId="16496" xr:uid="{00000000-0005-0000-0000-0000AD410000}"/>
    <cellStyle name="Обычный 52 2 2 3 2 3 5 2" xfId="16497" xr:uid="{00000000-0005-0000-0000-0000AE410000}"/>
    <cellStyle name="Обычный 52 2 2 3 2 3 6" xfId="16498" xr:uid="{00000000-0005-0000-0000-0000AF410000}"/>
    <cellStyle name="Обычный 52 2 2 3 2 4" xfId="16499" xr:uid="{00000000-0005-0000-0000-0000B0410000}"/>
    <cellStyle name="Обычный 52 2 2 3 2 4 2" xfId="16500" xr:uid="{00000000-0005-0000-0000-0000B1410000}"/>
    <cellStyle name="Обычный 52 2 2 3 2 4 2 2" xfId="16501" xr:uid="{00000000-0005-0000-0000-0000B2410000}"/>
    <cellStyle name="Обычный 52 2 2 3 2 4 2 2 2" xfId="16502" xr:uid="{00000000-0005-0000-0000-0000B3410000}"/>
    <cellStyle name="Обычный 52 2 2 3 2 4 2 3" xfId="16503" xr:uid="{00000000-0005-0000-0000-0000B4410000}"/>
    <cellStyle name="Обычный 52 2 2 3 2 4 3" xfId="16504" xr:uid="{00000000-0005-0000-0000-0000B5410000}"/>
    <cellStyle name="Обычный 52 2 2 3 2 4 3 2" xfId="16505" xr:uid="{00000000-0005-0000-0000-0000B6410000}"/>
    <cellStyle name="Обычный 52 2 2 3 2 4 4" xfId="16506" xr:uid="{00000000-0005-0000-0000-0000B7410000}"/>
    <cellStyle name="Обычный 52 2 2 3 2 5" xfId="16507" xr:uid="{00000000-0005-0000-0000-0000B8410000}"/>
    <cellStyle name="Обычный 52 2 2 3 2 5 2" xfId="16508" xr:uid="{00000000-0005-0000-0000-0000B9410000}"/>
    <cellStyle name="Обычный 52 2 2 3 2 5 2 2" xfId="16509" xr:uid="{00000000-0005-0000-0000-0000BA410000}"/>
    <cellStyle name="Обычный 52 2 2 3 2 5 3" xfId="16510" xr:uid="{00000000-0005-0000-0000-0000BB410000}"/>
    <cellStyle name="Обычный 52 2 2 3 2 6" xfId="16511" xr:uid="{00000000-0005-0000-0000-0000BC410000}"/>
    <cellStyle name="Обычный 52 2 2 3 2 6 2" xfId="16512" xr:uid="{00000000-0005-0000-0000-0000BD410000}"/>
    <cellStyle name="Обычный 52 2 2 3 2 6 2 2" xfId="16513" xr:uid="{00000000-0005-0000-0000-0000BE410000}"/>
    <cellStyle name="Обычный 52 2 2 3 2 6 3" xfId="16514" xr:uid="{00000000-0005-0000-0000-0000BF410000}"/>
    <cellStyle name="Обычный 52 2 2 3 2 7" xfId="16515" xr:uid="{00000000-0005-0000-0000-0000C0410000}"/>
    <cellStyle name="Обычный 52 2 2 3 2 7 2" xfId="16516" xr:uid="{00000000-0005-0000-0000-0000C1410000}"/>
    <cellStyle name="Обычный 52 2 2 3 2 7 2 2" xfId="16517" xr:uid="{00000000-0005-0000-0000-0000C2410000}"/>
    <cellStyle name="Обычный 52 2 2 3 2 7 3" xfId="16518" xr:uid="{00000000-0005-0000-0000-0000C3410000}"/>
    <cellStyle name="Обычный 52 2 2 3 2 8" xfId="16519" xr:uid="{00000000-0005-0000-0000-0000C4410000}"/>
    <cellStyle name="Обычный 52 2 2 3 2 8 2" xfId="16520" xr:uid="{00000000-0005-0000-0000-0000C5410000}"/>
    <cellStyle name="Обычный 52 2 2 3 2 8 2 2" xfId="16521" xr:uid="{00000000-0005-0000-0000-0000C6410000}"/>
    <cellStyle name="Обычный 52 2 2 3 2 8 3" xfId="16522" xr:uid="{00000000-0005-0000-0000-0000C7410000}"/>
    <cellStyle name="Обычный 52 2 2 3 2 9" xfId="16523" xr:uid="{00000000-0005-0000-0000-0000C8410000}"/>
    <cellStyle name="Обычный 52 2 2 3 2 9 2" xfId="16524" xr:uid="{00000000-0005-0000-0000-0000C9410000}"/>
    <cellStyle name="Обычный 52 2 2 3 3" xfId="16525" xr:uid="{00000000-0005-0000-0000-0000CA410000}"/>
    <cellStyle name="Обычный 52 2 2 3 3 2" xfId="16526" xr:uid="{00000000-0005-0000-0000-0000CB410000}"/>
    <cellStyle name="Обычный 52 2 2 3 3 2 2" xfId="16527" xr:uid="{00000000-0005-0000-0000-0000CC410000}"/>
    <cellStyle name="Обычный 52 2 2 3 3 2 2 2" xfId="16528" xr:uid="{00000000-0005-0000-0000-0000CD410000}"/>
    <cellStyle name="Обычный 52 2 2 3 3 2 2 2 2" xfId="16529" xr:uid="{00000000-0005-0000-0000-0000CE410000}"/>
    <cellStyle name="Обычный 52 2 2 3 3 2 2 3" xfId="16530" xr:uid="{00000000-0005-0000-0000-0000CF410000}"/>
    <cellStyle name="Обычный 52 2 2 3 3 2 3" xfId="16531" xr:uid="{00000000-0005-0000-0000-0000D0410000}"/>
    <cellStyle name="Обычный 52 2 2 3 3 2 3 2" xfId="16532" xr:uid="{00000000-0005-0000-0000-0000D1410000}"/>
    <cellStyle name="Обычный 52 2 2 3 3 2 3 2 2" xfId="16533" xr:uid="{00000000-0005-0000-0000-0000D2410000}"/>
    <cellStyle name="Обычный 52 2 2 3 3 2 3 3" xfId="16534" xr:uid="{00000000-0005-0000-0000-0000D3410000}"/>
    <cellStyle name="Обычный 52 2 2 3 3 2 4" xfId="16535" xr:uid="{00000000-0005-0000-0000-0000D4410000}"/>
    <cellStyle name="Обычный 52 2 2 3 3 2 4 2" xfId="16536" xr:uid="{00000000-0005-0000-0000-0000D5410000}"/>
    <cellStyle name="Обычный 52 2 2 3 3 2 4 2 2" xfId="16537" xr:uid="{00000000-0005-0000-0000-0000D6410000}"/>
    <cellStyle name="Обычный 52 2 2 3 3 2 4 3" xfId="16538" xr:uid="{00000000-0005-0000-0000-0000D7410000}"/>
    <cellStyle name="Обычный 52 2 2 3 3 2 5" xfId="16539" xr:uid="{00000000-0005-0000-0000-0000D8410000}"/>
    <cellStyle name="Обычный 52 2 2 3 3 2 5 2" xfId="16540" xr:uid="{00000000-0005-0000-0000-0000D9410000}"/>
    <cellStyle name="Обычный 52 2 2 3 3 2 6" xfId="16541" xr:uid="{00000000-0005-0000-0000-0000DA410000}"/>
    <cellStyle name="Обычный 52 2 2 3 3 3" xfId="16542" xr:uid="{00000000-0005-0000-0000-0000DB410000}"/>
    <cellStyle name="Обычный 52 2 2 3 3 3 2" xfId="16543" xr:uid="{00000000-0005-0000-0000-0000DC410000}"/>
    <cellStyle name="Обычный 52 2 2 3 3 3 2 2" xfId="16544" xr:uid="{00000000-0005-0000-0000-0000DD410000}"/>
    <cellStyle name="Обычный 52 2 2 3 3 3 2 2 2" xfId="16545" xr:uid="{00000000-0005-0000-0000-0000DE410000}"/>
    <cellStyle name="Обычный 52 2 2 3 3 3 2 3" xfId="16546" xr:uid="{00000000-0005-0000-0000-0000DF410000}"/>
    <cellStyle name="Обычный 52 2 2 3 3 3 3" xfId="16547" xr:uid="{00000000-0005-0000-0000-0000E0410000}"/>
    <cellStyle name="Обычный 52 2 2 3 3 3 3 2" xfId="16548" xr:uid="{00000000-0005-0000-0000-0000E1410000}"/>
    <cellStyle name="Обычный 52 2 2 3 3 3 4" xfId="16549" xr:uid="{00000000-0005-0000-0000-0000E2410000}"/>
    <cellStyle name="Обычный 52 2 2 3 3 4" xfId="16550" xr:uid="{00000000-0005-0000-0000-0000E3410000}"/>
    <cellStyle name="Обычный 52 2 2 3 3 4 2" xfId="16551" xr:uid="{00000000-0005-0000-0000-0000E4410000}"/>
    <cellStyle name="Обычный 52 2 2 3 3 4 2 2" xfId="16552" xr:uid="{00000000-0005-0000-0000-0000E5410000}"/>
    <cellStyle name="Обычный 52 2 2 3 3 4 3" xfId="16553" xr:uid="{00000000-0005-0000-0000-0000E6410000}"/>
    <cellStyle name="Обычный 52 2 2 3 3 5" xfId="16554" xr:uid="{00000000-0005-0000-0000-0000E7410000}"/>
    <cellStyle name="Обычный 52 2 2 3 3 5 2" xfId="16555" xr:uid="{00000000-0005-0000-0000-0000E8410000}"/>
    <cellStyle name="Обычный 52 2 2 3 3 5 2 2" xfId="16556" xr:uid="{00000000-0005-0000-0000-0000E9410000}"/>
    <cellStyle name="Обычный 52 2 2 3 3 5 3" xfId="16557" xr:uid="{00000000-0005-0000-0000-0000EA410000}"/>
    <cellStyle name="Обычный 52 2 2 3 3 6" xfId="16558" xr:uid="{00000000-0005-0000-0000-0000EB410000}"/>
    <cellStyle name="Обычный 52 2 2 3 3 6 2" xfId="16559" xr:uid="{00000000-0005-0000-0000-0000EC410000}"/>
    <cellStyle name="Обычный 52 2 2 3 3 6 2 2" xfId="16560" xr:uid="{00000000-0005-0000-0000-0000ED410000}"/>
    <cellStyle name="Обычный 52 2 2 3 3 6 3" xfId="16561" xr:uid="{00000000-0005-0000-0000-0000EE410000}"/>
    <cellStyle name="Обычный 52 2 2 3 3 7" xfId="16562" xr:uid="{00000000-0005-0000-0000-0000EF410000}"/>
    <cellStyle name="Обычный 52 2 2 3 3 7 2" xfId="16563" xr:uid="{00000000-0005-0000-0000-0000F0410000}"/>
    <cellStyle name="Обычный 52 2 2 3 3 7 2 2" xfId="16564" xr:uid="{00000000-0005-0000-0000-0000F1410000}"/>
    <cellStyle name="Обычный 52 2 2 3 3 7 3" xfId="16565" xr:uid="{00000000-0005-0000-0000-0000F2410000}"/>
    <cellStyle name="Обычный 52 2 2 3 3 8" xfId="16566" xr:uid="{00000000-0005-0000-0000-0000F3410000}"/>
    <cellStyle name="Обычный 52 2 2 3 3 8 2" xfId="16567" xr:uid="{00000000-0005-0000-0000-0000F4410000}"/>
    <cellStyle name="Обычный 52 2 2 3 3 9" xfId="16568" xr:uid="{00000000-0005-0000-0000-0000F5410000}"/>
    <cellStyle name="Обычный 52 2 2 3 4" xfId="16569" xr:uid="{00000000-0005-0000-0000-0000F6410000}"/>
    <cellStyle name="Обычный 52 2 2 3 4 2" xfId="16570" xr:uid="{00000000-0005-0000-0000-0000F7410000}"/>
    <cellStyle name="Обычный 52 2 2 3 4 2 2" xfId="16571" xr:uid="{00000000-0005-0000-0000-0000F8410000}"/>
    <cellStyle name="Обычный 52 2 2 3 4 2 2 2" xfId="16572" xr:uid="{00000000-0005-0000-0000-0000F9410000}"/>
    <cellStyle name="Обычный 52 2 2 3 4 2 3" xfId="16573" xr:uid="{00000000-0005-0000-0000-0000FA410000}"/>
    <cellStyle name="Обычный 52 2 2 3 4 3" xfId="16574" xr:uid="{00000000-0005-0000-0000-0000FB410000}"/>
    <cellStyle name="Обычный 52 2 2 3 4 3 2" xfId="16575" xr:uid="{00000000-0005-0000-0000-0000FC410000}"/>
    <cellStyle name="Обычный 52 2 2 3 4 3 2 2" xfId="16576" xr:uid="{00000000-0005-0000-0000-0000FD410000}"/>
    <cellStyle name="Обычный 52 2 2 3 4 3 3" xfId="16577" xr:uid="{00000000-0005-0000-0000-0000FE410000}"/>
    <cellStyle name="Обычный 52 2 2 3 4 4" xfId="16578" xr:uid="{00000000-0005-0000-0000-0000FF410000}"/>
    <cellStyle name="Обычный 52 2 2 3 4 4 2" xfId="16579" xr:uid="{00000000-0005-0000-0000-000000420000}"/>
    <cellStyle name="Обычный 52 2 2 3 4 4 2 2" xfId="16580" xr:uid="{00000000-0005-0000-0000-000001420000}"/>
    <cellStyle name="Обычный 52 2 2 3 4 4 3" xfId="16581" xr:uid="{00000000-0005-0000-0000-000002420000}"/>
    <cellStyle name="Обычный 52 2 2 3 4 5" xfId="16582" xr:uid="{00000000-0005-0000-0000-000003420000}"/>
    <cellStyle name="Обычный 52 2 2 3 4 5 2" xfId="16583" xr:uid="{00000000-0005-0000-0000-000004420000}"/>
    <cellStyle name="Обычный 52 2 2 3 4 6" xfId="16584" xr:uid="{00000000-0005-0000-0000-000005420000}"/>
    <cellStyle name="Обычный 52 2 2 3 5" xfId="16585" xr:uid="{00000000-0005-0000-0000-000006420000}"/>
    <cellStyle name="Обычный 52 2 2 3 5 2" xfId="16586" xr:uid="{00000000-0005-0000-0000-000007420000}"/>
    <cellStyle name="Обычный 52 2 2 3 5 2 2" xfId="16587" xr:uid="{00000000-0005-0000-0000-000008420000}"/>
    <cellStyle name="Обычный 52 2 2 3 5 2 2 2" xfId="16588" xr:uid="{00000000-0005-0000-0000-000009420000}"/>
    <cellStyle name="Обычный 52 2 2 3 5 2 3" xfId="16589" xr:uid="{00000000-0005-0000-0000-00000A420000}"/>
    <cellStyle name="Обычный 52 2 2 3 5 3" xfId="16590" xr:uid="{00000000-0005-0000-0000-00000B420000}"/>
    <cellStyle name="Обычный 52 2 2 3 5 3 2" xfId="16591" xr:uid="{00000000-0005-0000-0000-00000C420000}"/>
    <cellStyle name="Обычный 52 2 2 3 5 4" xfId="16592" xr:uid="{00000000-0005-0000-0000-00000D420000}"/>
    <cellStyle name="Обычный 52 2 2 3 6" xfId="16593" xr:uid="{00000000-0005-0000-0000-00000E420000}"/>
    <cellStyle name="Обычный 52 2 2 3 6 2" xfId="16594" xr:uid="{00000000-0005-0000-0000-00000F420000}"/>
    <cellStyle name="Обычный 52 2 2 3 6 2 2" xfId="16595" xr:uid="{00000000-0005-0000-0000-000010420000}"/>
    <cellStyle name="Обычный 52 2 2 3 6 3" xfId="16596" xr:uid="{00000000-0005-0000-0000-000011420000}"/>
    <cellStyle name="Обычный 52 2 2 3 7" xfId="16597" xr:uid="{00000000-0005-0000-0000-000012420000}"/>
    <cellStyle name="Обычный 52 2 2 3 7 2" xfId="16598" xr:uid="{00000000-0005-0000-0000-000013420000}"/>
    <cellStyle name="Обычный 52 2 2 3 7 2 2" xfId="16599" xr:uid="{00000000-0005-0000-0000-000014420000}"/>
    <cellStyle name="Обычный 52 2 2 3 7 3" xfId="16600" xr:uid="{00000000-0005-0000-0000-000015420000}"/>
    <cellStyle name="Обычный 52 2 2 3 8" xfId="16601" xr:uid="{00000000-0005-0000-0000-000016420000}"/>
    <cellStyle name="Обычный 52 2 2 3 8 2" xfId="16602" xr:uid="{00000000-0005-0000-0000-000017420000}"/>
    <cellStyle name="Обычный 52 2 2 3 8 2 2" xfId="16603" xr:uid="{00000000-0005-0000-0000-000018420000}"/>
    <cellStyle name="Обычный 52 2 2 3 8 3" xfId="16604" xr:uid="{00000000-0005-0000-0000-000019420000}"/>
    <cellStyle name="Обычный 52 2 2 3 9" xfId="16605" xr:uid="{00000000-0005-0000-0000-00001A420000}"/>
    <cellStyle name="Обычный 52 2 2 3 9 2" xfId="16606" xr:uid="{00000000-0005-0000-0000-00001B420000}"/>
    <cellStyle name="Обычный 52 2 2 3 9 2 2" xfId="16607" xr:uid="{00000000-0005-0000-0000-00001C420000}"/>
    <cellStyle name="Обычный 52 2 2 3 9 3" xfId="16608" xr:uid="{00000000-0005-0000-0000-00001D420000}"/>
    <cellStyle name="Обычный 52 2 2 4" xfId="16609" xr:uid="{00000000-0005-0000-0000-00001E420000}"/>
    <cellStyle name="Обычный 52 2 2 4 10" xfId="16610" xr:uid="{00000000-0005-0000-0000-00001F420000}"/>
    <cellStyle name="Обычный 52 2 2 4 2" xfId="16611" xr:uid="{00000000-0005-0000-0000-000020420000}"/>
    <cellStyle name="Обычный 52 2 2 4 2 2" xfId="16612" xr:uid="{00000000-0005-0000-0000-000021420000}"/>
    <cellStyle name="Обычный 52 2 2 4 2 2 2" xfId="16613" xr:uid="{00000000-0005-0000-0000-000022420000}"/>
    <cellStyle name="Обычный 52 2 2 4 2 2 2 2" xfId="16614" xr:uid="{00000000-0005-0000-0000-000023420000}"/>
    <cellStyle name="Обычный 52 2 2 4 2 2 2 2 2" xfId="16615" xr:uid="{00000000-0005-0000-0000-000024420000}"/>
    <cellStyle name="Обычный 52 2 2 4 2 2 2 3" xfId="16616" xr:uid="{00000000-0005-0000-0000-000025420000}"/>
    <cellStyle name="Обычный 52 2 2 4 2 2 3" xfId="16617" xr:uid="{00000000-0005-0000-0000-000026420000}"/>
    <cellStyle name="Обычный 52 2 2 4 2 2 3 2" xfId="16618" xr:uid="{00000000-0005-0000-0000-000027420000}"/>
    <cellStyle name="Обычный 52 2 2 4 2 2 3 2 2" xfId="16619" xr:uid="{00000000-0005-0000-0000-000028420000}"/>
    <cellStyle name="Обычный 52 2 2 4 2 2 3 3" xfId="16620" xr:uid="{00000000-0005-0000-0000-000029420000}"/>
    <cellStyle name="Обычный 52 2 2 4 2 2 4" xfId="16621" xr:uid="{00000000-0005-0000-0000-00002A420000}"/>
    <cellStyle name="Обычный 52 2 2 4 2 2 4 2" xfId="16622" xr:uid="{00000000-0005-0000-0000-00002B420000}"/>
    <cellStyle name="Обычный 52 2 2 4 2 2 4 2 2" xfId="16623" xr:uid="{00000000-0005-0000-0000-00002C420000}"/>
    <cellStyle name="Обычный 52 2 2 4 2 2 4 3" xfId="16624" xr:uid="{00000000-0005-0000-0000-00002D420000}"/>
    <cellStyle name="Обычный 52 2 2 4 2 2 5" xfId="16625" xr:uid="{00000000-0005-0000-0000-00002E420000}"/>
    <cellStyle name="Обычный 52 2 2 4 2 2 5 2" xfId="16626" xr:uid="{00000000-0005-0000-0000-00002F420000}"/>
    <cellStyle name="Обычный 52 2 2 4 2 2 6" xfId="16627" xr:uid="{00000000-0005-0000-0000-000030420000}"/>
    <cellStyle name="Обычный 52 2 2 4 2 3" xfId="16628" xr:uid="{00000000-0005-0000-0000-000031420000}"/>
    <cellStyle name="Обычный 52 2 2 4 2 3 2" xfId="16629" xr:uid="{00000000-0005-0000-0000-000032420000}"/>
    <cellStyle name="Обычный 52 2 2 4 2 3 2 2" xfId="16630" xr:uid="{00000000-0005-0000-0000-000033420000}"/>
    <cellStyle name="Обычный 52 2 2 4 2 3 2 2 2" xfId="16631" xr:uid="{00000000-0005-0000-0000-000034420000}"/>
    <cellStyle name="Обычный 52 2 2 4 2 3 2 3" xfId="16632" xr:uid="{00000000-0005-0000-0000-000035420000}"/>
    <cellStyle name="Обычный 52 2 2 4 2 3 3" xfId="16633" xr:uid="{00000000-0005-0000-0000-000036420000}"/>
    <cellStyle name="Обычный 52 2 2 4 2 3 3 2" xfId="16634" xr:uid="{00000000-0005-0000-0000-000037420000}"/>
    <cellStyle name="Обычный 52 2 2 4 2 3 4" xfId="16635" xr:uid="{00000000-0005-0000-0000-000038420000}"/>
    <cellStyle name="Обычный 52 2 2 4 2 4" xfId="16636" xr:uid="{00000000-0005-0000-0000-000039420000}"/>
    <cellStyle name="Обычный 52 2 2 4 2 4 2" xfId="16637" xr:uid="{00000000-0005-0000-0000-00003A420000}"/>
    <cellStyle name="Обычный 52 2 2 4 2 4 2 2" xfId="16638" xr:uid="{00000000-0005-0000-0000-00003B420000}"/>
    <cellStyle name="Обычный 52 2 2 4 2 4 3" xfId="16639" xr:uid="{00000000-0005-0000-0000-00003C420000}"/>
    <cellStyle name="Обычный 52 2 2 4 2 5" xfId="16640" xr:uid="{00000000-0005-0000-0000-00003D420000}"/>
    <cellStyle name="Обычный 52 2 2 4 2 5 2" xfId="16641" xr:uid="{00000000-0005-0000-0000-00003E420000}"/>
    <cellStyle name="Обычный 52 2 2 4 2 5 2 2" xfId="16642" xr:uid="{00000000-0005-0000-0000-00003F420000}"/>
    <cellStyle name="Обычный 52 2 2 4 2 5 3" xfId="16643" xr:uid="{00000000-0005-0000-0000-000040420000}"/>
    <cellStyle name="Обычный 52 2 2 4 2 6" xfId="16644" xr:uid="{00000000-0005-0000-0000-000041420000}"/>
    <cellStyle name="Обычный 52 2 2 4 2 6 2" xfId="16645" xr:uid="{00000000-0005-0000-0000-000042420000}"/>
    <cellStyle name="Обычный 52 2 2 4 2 6 2 2" xfId="16646" xr:uid="{00000000-0005-0000-0000-000043420000}"/>
    <cellStyle name="Обычный 52 2 2 4 2 6 3" xfId="16647" xr:uid="{00000000-0005-0000-0000-000044420000}"/>
    <cellStyle name="Обычный 52 2 2 4 2 7" xfId="16648" xr:uid="{00000000-0005-0000-0000-000045420000}"/>
    <cellStyle name="Обычный 52 2 2 4 2 7 2" xfId="16649" xr:uid="{00000000-0005-0000-0000-000046420000}"/>
    <cellStyle name="Обычный 52 2 2 4 2 7 2 2" xfId="16650" xr:uid="{00000000-0005-0000-0000-000047420000}"/>
    <cellStyle name="Обычный 52 2 2 4 2 7 3" xfId="16651" xr:uid="{00000000-0005-0000-0000-000048420000}"/>
    <cellStyle name="Обычный 52 2 2 4 2 8" xfId="16652" xr:uid="{00000000-0005-0000-0000-000049420000}"/>
    <cellStyle name="Обычный 52 2 2 4 2 8 2" xfId="16653" xr:uid="{00000000-0005-0000-0000-00004A420000}"/>
    <cellStyle name="Обычный 52 2 2 4 2 9" xfId="16654" xr:uid="{00000000-0005-0000-0000-00004B420000}"/>
    <cellStyle name="Обычный 52 2 2 4 3" xfId="16655" xr:uid="{00000000-0005-0000-0000-00004C420000}"/>
    <cellStyle name="Обычный 52 2 2 4 3 2" xfId="16656" xr:uid="{00000000-0005-0000-0000-00004D420000}"/>
    <cellStyle name="Обычный 52 2 2 4 3 2 2" xfId="16657" xr:uid="{00000000-0005-0000-0000-00004E420000}"/>
    <cellStyle name="Обычный 52 2 2 4 3 2 2 2" xfId="16658" xr:uid="{00000000-0005-0000-0000-00004F420000}"/>
    <cellStyle name="Обычный 52 2 2 4 3 2 3" xfId="16659" xr:uid="{00000000-0005-0000-0000-000050420000}"/>
    <cellStyle name="Обычный 52 2 2 4 3 3" xfId="16660" xr:uid="{00000000-0005-0000-0000-000051420000}"/>
    <cellStyle name="Обычный 52 2 2 4 3 3 2" xfId="16661" xr:uid="{00000000-0005-0000-0000-000052420000}"/>
    <cellStyle name="Обычный 52 2 2 4 3 3 2 2" xfId="16662" xr:uid="{00000000-0005-0000-0000-000053420000}"/>
    <cellStyle name="Обычный 52 2 2 4 3 3 3" xfId="16663" xr:uid="{00000000-0005-0000-0000-000054420000}"/>
    <cellStyle name="Обычный 52 2 2 4 3 4" xfId="16664" xr:uid="{00000000-0005-0000-0000-000055420000}"/>
    <cellStyle name="Обычный 52 2 2 4 3 4 2" xfId="16665" xr:uid="{00000000-0005-0000-0000-000056420000}"/>
    <cellStyle name="Обычный 52 2 2 4 3 4 2 2" xfId="16666" xr:uid="{00000000-0005-0000-0000-000057420000}"/>
    <cellStyle name="Обычный 52 2 2 4 3 4 3" xfId="16667" xr:uid="{00000000-0005-0000-0000-000058420000}"/>
    <cellStyle name="Обычный 52 2 2 4 3 5" xfId="16668" xr:uid="{00000000-0005-0000-0000-000059420000}"/>
    <cellStyle name="Обычный 52 2 2 4 3 5 2" xfId="16669" xr:uid="{00000000-0005-0000-0000-00005A420000}"/>
    <cellStyle name="Обычный 52 2 2 4 3 6" xfId="16670" xr:uid="{00000000-0005-0000-0000-00005B420000}"/>
    <cellStyle name="Обычный 52 2 2 4 4" xfId="16671" xr:uid="{00000000-0005-0000-0000-00005C420000}"/>
    <cellStyle name="Обычный 52 2 2 4 4 2" xfId="16672" xr:uid="{00000000-0005-0000-0000-00005D420000}"/>
    <cellStyle name="Обычный 52 2 2 4 4 2 2" xfId="16673" xr:uid="{00000000-0005-0000-0000-00005E420000}"/>
    <cellStyle name="Обычный 52 2 2 4 4 2 2 2" xfId="16674" xr:uid="{00000000-0005-0000-0000-00005F420000}"/>
    <cellStyle name="Обычный 52 2 2 4 4 2 3" xfId="16675" xr:uid="{00000000-0005-0000-0000-000060420000}"/>
    <cellStyle name="Обычный 52 2 2 4 4 3" xfId="16676" xr:uid="{00000000-0005-0000-0000-000061420000}"/>
    <cellStyle name="Обычный 52 2 2 4 4 3 2" xfId="16677" xr:uid="{00000000-0005-0000-0000-000062420000}"/>
    <cellStyle name="Обычный 52 2 2 4 4 4" xfId="16678" xr:uid="{00000000-0005-0000-0000-000063420000}"/>
    <cellStyle name="Обычный 52 2 2 4 5" xfId="16679" xr:uid="{00000000-0005-0000-0000-000064420000}"/>
    <cellStyle name="Обычный 52 2 2 4 5 2" xfId="16680" xr:uid="{00000000-0005-0000-0000-000065420000}"/>
    <cellStyle name="Обычный 52 2 2 4 5 2 2" xfId="16681" xr:uid="{00000000-0005-0000-0000-000066420000}"/>
    <cellStyle name="Обычный 52 2 2 4 5 3" xfId="16682" xr:uid="{00000000-0005-0000-0000-000067420000}"/>
    <cellStyle name="Обычный 52 2 2 4 6" xfId="16683" xr:uid="{00000000-0005-0000-0000-000068420000}"/>
    <cellStyle name="Обычный 52 2 2 4 6 2" xfId="16684" xr:uid="{00000000-0005-0000-0000-000069420000}"/>
    <cellStyle name="Обычный 52 2 2 4 6 2 2" xfId="16685" xr:uid="{00000000-0005-0000-0000-00006A420000}"/>
    <cellStyle name="Обычный 52 2 2 4 6 3" xfId="16686" xr:uid="{00000000-0005-0000-0000-00006B420000}"/>
    <cellStyle name="Обычный 52 2 2 4 7" xfId="16687" xr:uid="{00000000-0005-0000-0000-00006C420000}"/>
    <cellStyle name="Обычный 52 2 2 4 7 2" xfId="16688" xr:uid="{00000000-0005-0000-0000-00006D420000}"/>
    <cellStyle name="Обычный 52 2 2 4 7 2 2" xfId="16689" xr:uid="{00000000-0005-0000-0000-00006E420000}"/>
    <cellStyle name="Обычный 52 2 2 4 7 3" xfId="16690" xr:uid="{00000000-0005-0000-0000-00006F420000}"/>
    <cellStyle name="Обычный 52 2 2 4 8" xfId="16691" xr:uid="{00000000-0005-0000-0000-000070420000}"/>
    <cellStyle name="Обычный 52 2 2 4 8 2" xfId="16692" xr:uid="{00000000-0005-0000-0000-000071420000}"/>
    <cellStyle name="Обычный 52 2 2 4 8 2 2" xfId="16693" xr:uid="{00000000-0005-0000-0000-000072420000}"/>
    <cellStyle name="Обычный 52 2 2 4 8 3" xfId="16694" xr:uid="{00000000-0005-0000-0000-000073420000}"/>
    <cellStyle name="Обычный 52 2 2 4 9" xfId="16695" xr:uid="{00000000-0005-0000-0000-000074420000}"/>
    <cellStyle name="Обычный 52 2 2 4 9 2" xfId="16696" xr:uid="{00000000-0005-0000-0000-000075420000}"/>
    <cellStyle name="Обычный 52 2 2 5" xfId="16697" xr:uid="{00000000-0005-0000-0000-000076420000}"/>
    <cellStyle name="Обычный 52 2 2 5 2" xfId="16698" xr:uid="{00000000-0005-0000-0000-000077420000}"/>
    <cellStyle name="Обычный 52 2 2 5 2 2" xfId="16699" xr:uid="{00000000-0005-0000-0000-000078420000}"/>
    <cellStyle name="Обычный 52 2 2 5 2 2 2" xfId="16700" xr:uid="{00000000-0005-0000-0000-000079420000}"/>
    <cellStyle name="Обычный 52 2 2 5 2 2 2 2" xfId="16701" xr:uid="{00000000-0005-0000-0000-00007A420000}"/>
    <cellStyle name="Обычный 52 2 2 5 2 2 3" xfId="16702" xr:uid="{00000000-0005-0000-0000-00007B420000}"/>
    <cellStyle name="Обычный 52 2 2 5 2 3" xfId="16703" xr:uid="{00000000-0005-0000-0000-00007C420000}"/>
    <cellStyle name="Обычный 52 2 2 5 2 3 2" xfId="16704" xr:uid="{00000000-0005-0000-0000-00007D420000}"/>
    <cellStyle name="Обычный 52 2 2 5 2 3 2 2" xfId="16705" xr:uid="{00000000-0005-0000-0000-00007E420000}"/>
    <cellStyle name="Обычный 52 2 2 5 2 3 3" xfId="16706" xr:uid="{00000000-0005-0000-0000-00007F420000}"/>
    <cellStyle name="Обычный 52 2 2 5 2 4" xfId="16707" xr:uid="{00000000-0005-0000-0000-000080420000}"/>
    <cellStyle name="Обычный 52 2 2 5 2 4 2" xfId="16708" xr:uid="{00000000-0005-0000-0000-000081420000}"/>
    <cellStyle name="Обычный 52 2 2 5 2 4 2 2" xfId="16709" xr:uid="{00000000-0005-0000-0000-000082420000}"/>
    <cellStyle name="Обычный 52 2 2 5 2 4 3" xfId="16710" xr:uid="{00000000-0005-0000-0000-000083420000}"/>
    <cellStyle name="Обычный 52 2 2 5 2 5" xfId="16711" xr:uid="{00000000-0005-0000-0000-000084420000}"/>
    <cellStyle name="Обычный 52 2 2 5 2 5 2" xfId="16712" xr:uid="{00000000-0005-0000-0000-000085420000}"/>
    <cellStyle name="Обычный 52 2 2 5 2 6" xfId="16713" xr:uid="{00000000-0005-0000-0000-000086420000}"/>
    <cellStyle name="Обычный 52 2 2 5 3" xfId="16714" xr:uid="{00000000-0005-0000-0000-000087420000}"/>
    <cellStyle name="Обычный 52 2 2 5 3 2" xfId="16715" xr:uid="{00000000-0005-0000-0000-000088420000}"/>
    <cellStyle name="Обычный 52 2 2 5 3 2 2" xfId="16716" xr:uid="{00000000-0005-0000-0000-000089420000}"/>
    <cellStyle name="Обычный 52 2 2 5 3 2 2 2" xfId="16717" xr:uid="{00000000-0005-0000-0000-00008A420000}"/>
    <cellStyle name="Обычный 52 2 2 5 3 2 3" xfId="16718" xr:uid="{00000000-0005-0000-0000-00008B420000}"/>
    <cellStyle name="Обычный 52 2 2 5 3 3" xfId="16719" xr:uid="{00000000-0005-0000-0000-00008C420000}"/>
    <cellStyle name="Обычный 52 2 2 5 3 3 2" xfId="16720" xr:uid="{00000000-0005-0000-0000-00008D420000}"/>
    <cellStyle name="Обычный 52 2 2 5 3 4" xfId="16721" xr:uid="{00000000-0005-0000-0000-00008E420000}"/>
    <cellStyle name="Обычный 52 2 2 5 4" xfId="16722" xr:uid="{00000000-0005-0000-0000-00008F420000}"/>
    <cellStyle name="Обычный 52 2 2 5 4 2" xfId="16723" xr:uid="{00000000-0005-0000-0000-000090420000}"/>
    <cellStyle name="Обычный 52 2 2 5 4 2 2" xfId="16724" xr:uid="{00000000-0005-0000-0000-000091420000}"/>
    <cellStyle name="Обычный 52 2 2 5 4 3" xfId="16725" xr:uid="{00000000-0005-0000-0000-000092420000}"/>
    <cellStyle name="Обычный 52 2 2 5 5" xfId="16726" xr:uid="{00000000-0005-0000-0000-000093420000}"/>
    <cellStyle name="Обычный 52 2 2 5 5 2" xfId="16727" xr:uid="{00000000-0005-0000-0000-000094420000}"/>
    <cellStyle name="Обычный 52 2 2 5 5 2 2" xfId="16728" xr:uid="{00000000-0005-0000-0000-000095420000}"/>
    <cellStyle name="Обычный 52 2 2 5 5 3" xfId="16729" xr:uid="{00000000-0005-0000-0000-000096420000}"/>
    <cellStyle name="Обычный 52 2 2 5 6" xfId="16730" xr:uid="{00000000-0005-0000-0000-000097420000}"/>
    <cellStyle name="Обычный 52 2 2 5 6 2" xfId="16731" xr:uid="{00000000-0005-0000-0000-000098420000}"/>
    <cellStyle name="Обычный 52 2 2 5 6 2 2" xfId="16732" xr:uid="{00000000-0005-0000-0000-000099420000}"/>
    <cellStyle name="Обычный 52 2 2 5 6 3" xfId="16733" xr:uid="{00000000-0005-0000-0000-00009A420000}"/>
    <cellStyle name="Обычный 52 2 2 5 7" xfId="16734" xr:uid="{00000000-0005-0000-0000-00009B420000}"/>
    <cellStyle name="Обычный 52 2 2 5 7 2" xfId="16735" xr:uid="{00000000-0005-0000-0000-00009C420000}"/>
    <cellStyle name="Обычный 52 2 2 5 7 2 2" xfId="16736" xr:uid="{00000000-0005-0000-0000-00009D420000}"/>
    <cellStyle name="Обычный 52 2 2 5 7 3" xfId="16737" xr:uid="{00000000-0005-0000-0000-00009E420000}"/>
    <cellStyle name="Обычный 52 2 2 5 8" xfId="16738" xr:uid="{00000000-0005-0000-0000-00009F420000}"/>
    <cellStyle name="Обычный 52 2 2 5 8 2" xfId="16739" xr:uid="{00000000-0005-0000-0000-0000A0420000}"/>
    <cellStyle name="Обычный 52 2 2 5 9" xfId="16740" xr:uid="{00000000-0005-0000-0000-0000A1420000}"/>
    <cellStyle name="Обычный 52 2 2 6" xfId="16741" xr:uid="{00000000-0005-0000-0000-0000A2420000}"/>
    <cellStyle name="Обычный 52 2 2 6 2" xfId="16742" xr:uid="{00000000-0005-0000-0000-0000A3420000}"/>
    <cellStyle name="Обычный 52 2 2 6 2 2" xfId="16743" xr:uid="{00000000-0005-0000-0000-0000A4420000}"/>
    <cellStyle name="Обычный 52 2 2 6 2 2 2" xfId="16744" xr:uid="{00000000-0005-0000-0000-0000A5420000}"/>
    <cellStyle name="Обычный 52 2 2 6 2 3" xfId="16745" xr:uid="{00000000-0005-0000-0000-0000A6420000}"/>
    <cellStyle name="Обычный 52 2 2 6 3" xfId="16746" xr:uid="{00000000-0005-0000-0000-0000A7420000}"/>
    <cellStyle name="Обычный 52 2 2 6 3 2" xfId="16747" xr:uid="{00000000-0005-0000-0000-0000A8420000}"/>
    <cellStyle name="Обычный 52 2 2 6 3 2 2" xfId="16748" xr:uid="{00000000-0005-0000-0000-0000A9420000}"/>
    <cellStyle name="Обычный 52 2 2 6 3 3" xfId="16749" xr:uid="{00000000-0005-0000-0000-0000AA420000}"/>
    <cellStyle name="Обычный 52 2 2 6 4" xfId="16750" xr:uid="{00000000-0005-0000-0000-0000AB420000}"/>
    <cellStyle name="Обычный 52 2 2 6 4 2" xfId="16751" xr:uid="{00000000-0005-0000-0000-0000AC420000}"/>
    <cellStyle name="Обычный 52 2 2 6 4 2 2" xfId="16752" xr:uid="{00000000-0005-0000-0000-0000AD420000}"/>
    <cellStyle name="Обычный 52 2 2 6 4 3" xfId="16753" xr:uid="{00000000-0005-0000-0000-0000AE420000}"/>
    <cellStyle name="Обычный 52 2 2 6 5" xfId="16754" xr:uid="{00000000-0005-0000-0000-0000AF420000}"/>
    <cellStyle name="Обычный 52 2 2 6 5 2" xfId="16755" xr:uid="{00000000-0005-0000-0000-0000B0420000}"/>
    <cellStyle name="Обычный 52 2 2 6 6" xfId="16756" xr:uid="{00000000-0005-0000-0000-0000B1420000}"/>
    <cellStyle name="Обычный 52 2 2 7" xfId="16757" xr:uid="{00000000-0005-0000-0000-0000B2420000}"/>
    <cellStyle name="Обычный 52 2 2 7 2" xfId="16758" xr:uid="{00000000-0005-0000-0000-0000B3420000}"/>
    <cellStyle name="Обычный 52 2 2 7 2 2" xfId="16759" xr:uid="{00000000-0005-0000-0000-0000B4420000}"/>
    <cellStyle name="Обычный 52 2 2 7 2 2 2" xfId="16760" xr:uid="{00000000-0005-0000-0000-0000B5420000}"/>
    <cellStyle name="Обычный 52 2 2 7 2 3" xfId="16761" xr:uid="{00000000-0005-0000-0000-0000B6420000}"/>
    <cellStyle name="Обычный 52 2 2 7 3" xfId="16762" xr:uid="{00000000-0005-0000-0000-0000B7420000}"/>
    <cellStyle name="Обычный 52 2 2 7 3 2" xfId="16763" xr:uid="{00000000-0005-0000-0000-0000B8420000}"/>
    <cellStyle name="Обычный 52 2 2 7 4" xfId="16764" xr:uid="{00000000-0005-0000-0000-0000B9420000}"/>
    <cellStyle name="Обычный 52 2 2 8" xfId="16765" xr:uid="{00000000-0005-0000-0000-0000BA420000}"/>
    <cellStyle name="Обычный 52 2 2 8 2" xfId="16766" xr:uid="{00000000-0005-0000-0000-0000BB420000}"/>
    <cellStyle name="Обычный 52 2 2 8 2 2" xfId="16767" xr:uid="{00000000-0005-0000-0000-0000BC420000}"/>
    <cellStyle name="Обычный 52 2 2 8 3" xfId="16768" xr:uid="{00000000-0005-0000-0000-0000BD420000}"/>
    <cellStyle name="Обычный 52 2 2 9" xfId="16769" xr:uid="{00000000-0005-0000-0000-0000BE420000}"/>
    <cellStyle name="Обычный 52 2 2 9 2" xfId="16770" xr:uid="{00000000-0005-0000-0000-0000BF420000}"/>
    <cellStyle name="Обычный 52 2 2 9 2 2" xfId="16771" xr:uid="{00000000-0005-0000-0000-0000C0420000}"/>
    <cellStyle name="Обычный 52 2 2 9 3" xfId="16772" xr:uid="{00000000-0005-0000-0000-0000C1420000}"/>
    <cellStyle name="Обычный 52 2 3" xfId="16773" xr:uid="{00000000-0005-0000-0000-0000C2420000}"/>
    <cellStyle name="Обычный 52 2 3 10" xfId="16774" xr:uid="{00000000-0005-0000-0000-0000C3420000}"/>
    <cellStyle name="Обычный 52 2 3 10 2" xfId="16775" xr:uid="{00000000-0005-0000-0000-0000C4420000}"/>
    <cellStyle name="Обычный 52 2 3 10 2 2" xfId="16776" xr:uid="{00000000-0005-0000-0000-0000C5420000}"/>
    <cellStyle name="Обычный 52 2 3 10 3" xfId="16777" xr:uid="{00000000-0005-0000-0000-0000C6420000}"/>
    <cellStyle name="Обычный 52 2 3 11" xfId="16778" xr:uid="{00000000-0005-0000-0000-0000C7420000}"/>
    <cellStyle name="Обычный 52 2 3 11 2" xfId="16779" xr:uid="{00000000-0005-0000-0000-0000C8420000}"/>
    <cellStyle name="Обычный 52 2 3 11 2 2" xfId="16780" xr:uid="{00000000-0005-0000-0000-0000C9420000}"/>
    <cellStyle name="Обычный 52 2 3 11 3" xfId="16781" xr:uid="{00000000-0005-0000-0000-0000CA420000}"/>
    <cellStyle name="Обычный 52 2 3 12" xfId="16782" xr:uid="{00000000-0005-0000-0000-0000CB420000}"/>
    <cellStyle name="Обычный 52 2 3 12 2" xfId="16783" xr:uid="{00000000-0005-0000-0000-0000CC420000}"/>
    <cellStyle name="Обычный 52 2 3 13" xfId="16784" xr:uid="{00000000-0005-0000-0000-0000CD420000}"/>
    <cellStyle name="Обычный 52 2 3 2" xfId="16785" xr:uid="{00000000-0005-0000-0000-0000CE420000}"/>
    <cellStyle name="Обычный 52 2 3 2 10" xfId="16786" xr:uid="{00000000-0005-0000-0000-0000CF420000}"/>
    <cellStyle name="Обычный 52 2 3 2 10 2" xfId="16787" xr:uid="{00000000-0005-0000-0000-0000D0420000}"/>
    <cellStyle name="Обычный 52 2 3 2 11" xfId="16788" xr:uid="{00000000-0005-0000-0000-0000D1420000}"/>
    <cellStyle name="Обычный 52 2 3 2 2" xfId="16789" xr:uid="{00000000-0005-0000-0000-0000D2420000}"/>
    <cellStyle name="Обычный 52 2 3 2 2 10" xfId="16790" xr:uid="{00000000-0005-0000-0000-0000D3420000}"/>
    <cellStyle name="Обычный 52 2 3 2 2 2" xfId="16791" xr:uid="{00000000-0005-0000-0000-0000D4420000}"/>
    <cellStyle name="Обычный 52 2 3 2 2 2 2" xfId="16792" xr:uid="{00000000-0005-0000-0000-0000D5420000}"/>
    <cellStyle name="Обычный 52 2 3 2 2 2 2 2" xfId="16793" xr:uid="{00000000-0005-0000-0000-0000D6420000}"/>
    <cellStyle name="Обычный 52 2 3 2 2 2 2 2 2" xfId="16794" xr:uid="{00000000-0005-0000-0000-0000D7420000}"/>
    <cellStyle name="Обычный 52 2 3 2 2 2 2 2 2 2" xfId="16795" xr:uid="{00000000-0005-0000-0000-0000D8420000}"/>
    <cellStyle name="Обычный 52 2 3 2 2 2 2 2 3" xfId="16796" xr:uid="{00000000-0005-0000-0000-0000D9420000}"/>
    <cellStyle name="Обычный 52 2 3 2 2 2 2 3" xfId="16797" xr:uid="{00000000-0005-0000-0000-0000DA420000}"/>
    <cellStyle name="Обычный 52 2 3 2 2 2 2 3 2" xfId="16798" xr:uid="{00000000-0005-0000-0000-0000DB420000}"/>
    <cellStyle name="Обычный 52 2 3 2 2 2 2 3 2 2" xfId="16799" xr:uid="{00000000-0005-0000-0000-0000DC420000}"/>
    <cellStyle name="Обычный 52 2 3 2 2 2 2 3 3" xfId="16800" xr:uid="{00000000-0005-0000-0000-0000DD420000}"/>
    <cellStyle name="Обычный 52 2 3 2 2 2 2 4" xfId="16801" xr:uid="{00000000-0005-0000-0000-0000DE420000}"/>
    <cellStyle name="Обычный 52 2 3 2 2 2 2 4 2" xfId="16802" xr:uid="{00000000-0005-0000-0000-0000DF420000}"/>
    <cellStyle name="Обычный 52 2 3 2 2 2 2 4 2 2" xfId="16803" xr:uid="{00000000-0005-0000-0000-0000E0420000}"/>
    <cellStyle name="Обычный 52 2 3 2 2 2 2 4 3" xfId="16804" xr:uid="{00000000-0005-0000-0000-0000E1420000}"/>
    <cellStyle name="Обычный 52 2 3 2 2 2 2 5" xfId="16805" xr:uid="{00000000-0005-0000-0000-0000E2420000}"/>
    <cellStyle name="Обычный 52 2 3 2 2 2 2 5 2" xfId="16806" xr:uid="{00000000-0005-0000-0000-0000E3420000}"/>
    <cellStyle name="Обычный 52 2 3 2 2 2 2 6" xfId="16807" xr:uid="{00000000-0005-0000-0000-0000E4420000}"/>
    <cellStyle name="Обычный 52 2 3 2 2 2 3" xfId="16808" xr:uid="{00000000-0005-0000-0000-0000E5420000}"/>
    <cellStyle name="Обычный 52 2 3 2 2 2 3 2" xfId="16809" xr:uid="{00000000-0005-0000-0000-0000E6420000}"/>
    <cellStyle name="Обычный 52 2 3 2 2 2 3 2 2" xfId="16810" xr:uid="{00000000-0005-0000-0000-0000E7420000}"/>
    <cellStyle name="Обычный 52 2 3 2 2 2 3 2 2 2" xfId="16811" xr:uid="{00000000-0005-0000-0000-0000E8420000}"/>
    <cellStyle name="Обычный 52 2 3 2 2 2 3 2 3" xfId="16812" xr:uid="{00000000-0005-0000-0000-0000E9420000}"/>
    <cellStyle name="Обычный 52 2 3 2 2 2 3 3" xfId="16813" xr:uid="{00000000-0005-0000-0000-0000EA420000}"/>
    <cellStyle name="Обычный 52 2 3 2 2 2 3 3 2" xfId="16814" xr:uid="{00000000-0005-0000-0000-0000EB420000}"/>
    <cellStyle name="Обычный 52 2 3 2 2 2 3 4" xfId="16815" xr:uid="{00000000-0005-0000-0000-0000EC420000}"/>
    <cellStyle name="Обычный 52 2 3 2 2 2 4" xfId="16816" xr:uid="{00000000-0005-0000-0000-0000ED420000}"/>
    <cellStyle name="Обычный 52 2 3 2 2 2 4 2" xfId="16817" xr:uid="{00000000-0005-0000-0000-0000EE420000}"/>
    <cellStyle name="Обычный 52 2 3 2 2 2 4 2 2" xfId="16818" xr:uid="{00000000-0005-0000-0000-0000EF420000}"/>
    <cellStyle name="Обычный 52 2 3 2 2 2 4 3" xfId="16819" xr:uid="{00000000-0005-0000-0000-0000F0420000}"/>
    <cellStyle name="Обычный 52 2 3 2 2 2 5" xfId="16820" xr:uid="{00000000-0005-0000-0000-0000F1420000}"/>
    <cellStyle name="Обычный 52 2 3 2 2 2 5 2" xfId="16821" xr:uid="{00000000-0005-0000-0000-0000F2420000}"/>
    <cellStyle name="Обычный 52 2 3 2 2 2 5 2 2" xfId="16822" xr:uid="{00000000-0005-0000-0000-0000F3420000}"/>
    <cellStyle name="Обычный 52 2 3 2 2 2 5 3" xfId="16823" xr:uid="{00000000-0005-0000-0000-0000F4420000}"/>
    <cellStyle name="Обычный 52 2 3 2 2 2 6" xfId="16824" xr:uid="{00000000-0005-0000-0000-0000F5420000}"/>
    <cellStyle name="Обычный 52 2 3 2 2 2 6 2" xfId="16825" xr:uid="{00000000-0005-0000-0000-0000F6420000}"/>
    <cellStyle name="Обычный 52 2 3 2 2 2 6 2 2" xfId="16826" xr:uid="{00000000-0005-0000-0000-0000F7420000}"/>
    <cellStyle name="Обычный 52 2 3 2 2 2 6 3" xfId="16827" xr:uid="{00000000-0005-0000-0000-0000F8420000}"/>
    <cellStyle name="Обычный 52 2 3 2 2 2 7" xfId="16828" xr:uid="{00000000-0005-0000-0000-0000F9420000}"/>
    <cellStyle name="Обычный 52 2 3 2 2 2 7 2" xfId="16829" xr:uid="{00000000-0005-0000-0000-0000FA420000}"/>
    <cellStyle name="Обычный 52 2 3 2 2 2 7 2 2" xfId="16830" xr:uid="{00000000-0005-0000-0000-0000FB420000}"/>
    <cellStyle name="Обычный 52 2 3 2 2 2 7 3" xfId="16831" xr:uid="{00000000-0005-0000-0000-0000FC420000}"/>
    <cellStyle name="Обычный 52 2 3 2 2 2 8" xfId="16832" xr:uid="{00000000-0005-0000-0000-0000FD420000}"/>
    <cellStyle name="Обычный 52 2 3 2 2 2 8 2" xfId="16833" xr:uid="{00000000-0005-0000-0000-0000FE420000}"/>
    <cellStyle name="Обычный 52 2 3 2 2 2 9" xfId="16834" xr:uid="{00000000-0005-0000-0000-0000FF420000}"/>
    <cellStyle name="Обычный 52 2 3 2 2 3" xfId="16835" xr:uid="{00000000-0005-0000-0000-000000430000}"/>
    <cellStyle name="Обычный 52 2 3 2 2 3 2" xfId="16836" xr:uid="{00000000-0005-0000-0000-000001430000}"/>
    <cellStyle name="Обычный 52 2 3 2 2 3 2 2" xfId="16837" xr:uid="{00000000-0005-0000-0000-000002430000}"/>
    <cellStyle name="Обычный 52 2 3 2 2 3 2 2 2" xfId="16838" xr:uid="{00000000-0005-0000-0000-000003430000}"/>
    <cellStyle name="Обычный 52 2 3 2 2 3 2 3" xfId="16839" xr:uid="{00000000-0005-0000-0000-000004430000}"/>
    <cellStyle name="Обычный 52 2 3 2 2 3 3" xfId="16840" xr:uid="{00000000-0005-0000-0000-000005430000}"/>
    <cellStyle name="Обычный 52 2 3 2 2 3 3 2" xfId="16841" xr:uid="{00000000-0005-0000-0000-000006430000}"/>
    <cellStyle name="Обычный 52 2 3 2 2 3 3 2 2" xfId="16842" xr:uid="{00000000-0005-0000-0000-000007430000}"/>
    <cellStyle name="Обычный 52 2 3 2 2 3 3 3" xfId="16843" xr:uid="{00000000-0005-0000-0000-000008430000}"/>
    <cellStyle name="Обычный 52 2 3 2 2 3 4" xfId="16844" xr:uid="{00000000-0005-0000-0000-000009430000}"/>
    <cellStyle name="Обычный 52 2 3 2 2 3 4 2" xfId="16845" xr:uid="{00000000-0005-0000-0000-00000A430000}"/>
    <cellStyle name="Обычный 52 2 3 2 2 3 4 2 2" xfId="16846" xr:uid="{00000000-0005-0000-0000-00000B430000}"/>
    <cellStyle name="Обычный 52 2 3 2 2 3 4 3" xfId="16847" xr:uid="{00000000-0005-0000-0000-00000C430000}"/>
    <cellStyle name="Обычный 52 2 3 2 2 3 5" xfId="16848" xr:uid="{00000000-0005-0000-0000-00000D430000}"/>
    <cellStyle name="Обычный 52 2 3 2 2 3 5 2" xfId="16849" xr:uid="{00000000-0005-0000-0000-00000E430000}"/>
    <cellStyle name="Обычный 52 2 3 2 2 3 6" xfId="16850" xr:uid="{00000000-0005-0000-0000-00000F430000}"/>
    <cellStyle name="Обычный 52 2 3 2 2 4" xfId="16851" xr:uid="{00000000-0005-0000-0000-000010430000}"/>
    <cellStyle name="Обычный 52 2 3 2 2 4 2" xfId="16852" xr:uid="{00000000-0005-0000-0000-000011430000}"/>
    <cellStyle name="Обычный 52 2 3 2 2 4 2 2" xfId="16853" xr:uid="{00000000-0005-0000-0000-000012430000}"/>
    <cellStyle name="Обычный 52 2 3 2 2 4 2 2 2" xfId="16854" xr:uid="{00000000-0005-0000-0000-000013430000}"/>
    <cellStyle name="Обычный 52 2 3 2 2 4 2 3" xfId="16855" xr:uid="{00000000-0005-0000-0000-000014430000}"/>
    <cellStyle name="Обычный 52 2 3 2 2 4 3" xfId="16856" xr:uid="{00000000-0005-0000-0000-000015430000}"/>
    <cellStyle name="Обычный 52 2 3 2 2 4 3 2" xfId="16857" xr:uid="{00000000-0005-0000-0000-000016430000}"/>
    <cellStyle name="Обычный 52 2 3 2 2 4 4" xfId="16858" xr:uid="{00000000-0005-0000-0000-000017430000}"/>
    <cellStyle name="Обычный 52 2 3 2 2 5" xfId="16859" xr:uid="{00000000-0005-0000-0000-000018430000}"/>
    <cellStyle name="Обычный 52 2 3 2 2 5 2" xfId="16860" xr:uid="{00000000-0005-0000-0000-000019430000}"/>
    <cellStyle name="Обычный 52 2 3 2 2 5 2 2" xfId="16861" xr:uid="{00000000-0005-0000-0000-00001A430000}"/>
    <cellStyle name="Обычный 52 2 3 2 2 5 3" xfId="16862" xr:uid="{00000000-0005-0000-0000-00001B430000}"/>
    <cellStyle name="Обычный 52 2 3 2 2 6" xfId="16863" xr:uid="{00000000-0005-0000-0000-00001C430000}"/>
    <cellStyle name="Обычный 52 2 3 2 2 6 2" xfId="16864" xr:uid="{00000000-0005-0000-0000-00001D430000}"/>
    <cellStyle name="Обычный 52 2 3 2 2 6 2 2" xfId="16865" xr:uid="{00000000-0005-0000-0000-00001E430000}"/>
    <cellStyle name="Обычный 52 2 3 2 2 6 3" xfId="16866" xr:uid="{00000000-0005-0000-0000-00001F430000}"/>
    <cellStyle name="Обычный 52 2 3 2 2 7" xfId="16867" xr:uid="{00000000-0005-0000-0000-000020430000}"/>
    <cellStyle name="Обычный 52 2 3 2 2 7 2" xfId="16868" xr:uid="{00000000-0005-0000-0000-000021430000}"/>
    <cellStyle name="Обычный 52 2 3 2 2 7 2 2" xfId="16869" xr:uid="{00000000-0005-0000-0000-000022430000}"/>
    <cellStyle name="Обычный 52 2 3 2 2 7 3" xfId="16870" xr:uid="{00000000-0005-0000-0000-000023430000}"/>
    <cellStyle name="Обычный 52 2 3 2 2 8" xfId="16871" xr:uid="{00000000-0005-0000-0000-000024430000}"/>
    <cellStyle name="Обычный 52 2 3 2 2 8 2" xfId="16872" xr:uid="{00000000-0005-0000-0000-000025430000}"/>
    <cellStyle name="Обычный 52 2 3 2 2 8 2 2" xfId="16873" xr:uid="{00000000-0005-0000-0000-000026430000}"/>
    <cellStyle name="Обычный 52 2 3 2 2 8 3" xfId="16874" xr:uid="{00000000-0005-0000-0000-000027430000}"/>
    <cellStyle name="Обычный 52 2 3 2 2 9" xfId="16875" xr:uid="{00000000-0005-0000-0000-000028430000}"/>
    <cellStyle name="Обычный 52 2 3 2 2 9 2" xfId="16876" xr:uid="{00000000-0005-0000-0000-000029430000}"/>
    <cellStyle name="Обычный 52 2 3 2 3" xfId="16877" xr:uid="{00000000-0005-0000-0000-00002A430000}"/>
    <cellStyle name="Обычный 52 2 3 2 3 2" xfId="16878" xr:uid="{00000000-0005-0000-0000-00002B430000}"/>
    <cellStyle name="Обычный 52 2 3 2 3 2 2" xfId="16879" xr:uid="{00000000-0005-0000-0000-00002C430000}"/>
    <cellStyle name="Обычный 52 2 3 2 3 2 2 2" xfId="16880" xr:uid="{00000000-0005-0000-0000-00002D430000}"/>
    <cellStyle name="Обычный 52 2 3 2 3 2 2 2 2" xfId="16881" xr:uid="{00000000-0005-0000-0000-00002E430000}"/>
    <cellStyle name="Обычный 52 2 3 2 3 2 2 3" xfId="16882" xr:uid="{00000000-0005-0000-0000-00002F430000}"/>
    <cellStyle name="Обычный 52 2 3 2 3 2 3" xfId="16883" xr:uid="{00000000-0005-0000-0000-000030430000}"/>
    <cellStyle name="Обычный 52 2 3 2 3 2 3 2" xfId="16884" xr:uid="{00000000-0005-0000-0000-000031430000}"/>
    <cellStyle name="Обычный 52 2 3 2 3 2 3 2 2" xfId="16885" xr:uid="{00000000-0005-0000-0000-000032430000}"/>
    <cellStyle name="Обычный 52 2 3 2 3 2 3 3" xfId="16886" xr:uid="{00000000-0005-0000-0000-000033430000}"/>
    <cellStyle name="Обычный 52 2 3 2 3 2 4" xfId="16887" xr:uid="{00000000-0005-0000-0000-000034430000}"/>
    <cellStyle name="Обычный 52 2 3 2 3 2 4 2" xfId="16888" xr:uid="{00000000-0005-0000-0000-000035430000}"/>
    <cellStyle name="Обычный 52 2 3 2 3 2 4 2 2" xfId="16889" xr:uid="{00000000-0005-0000-0000-000036430000}"/>
    <cellStyle name="Обычный 52 2 3 2 3 2 4 3" xfId="16890" xr:uid="{00000000-0005-0000-0000-000037430000}"/>
    <cellStyle name="Обычный 52 2 3 2 3 2 5" xfId="16891" xr:uid="{00000000-0005-0000-0000-000038430000}"/>
    <cellStyle name="Обычный 52 2 3 2 3 2 5 2" xfId="16892" xr:uid="{00000000-0005-0000-0000-000039430000}"/>
    <cellStyle name="Обычный 52 2 3 2 3 2 6" xfId="16893" xr:uid="{00000000-0005-0000-0000-00003A430000}"/>
    <cellStyle name="Обычный 52 2 3 2 3 3" xfId="16894" xr:uid="{00000000-0005-0000-0000-00003B430000}"/>
    <cellStyle name="Обычный 52 2 3 2 3 3 2" xfId="16895" xr:uid="{00000000-0005-0000-0000-00003C430000}"/>
    <cellStyle name="Обычный 52 2 3 2 3 3 2 2" xfId="16896" xr:uid="{00000000-0005-0000-0000-00003D430000}"/>
    <cellStyle name="Обычный 52 2 3 2 3 3 2 2 2" xfId="16897" xr:uid="{00000000-0005-0000-0000-00003E430000}"/>
    <cellStyle name="Обычный 52 2 3 2 3 3 2 3" xfId="16898" xr:uid="{00000000-0005-0000-0000-00003F430000}"/>
    <cellStyle name="Обычный 52 2 3 2 3 3 3" xfId="16899" xr:uid="{00000000-0005-0000-0000-000040430000}"/>
    <cellStyle name="Обычный 52 2 3 2 3 3 3 2" xfId="16900" xr:uid="{00000000-0005-0000-0000-000041430000}"/>
    <cellStyle name="Обычный 52 2 3 2 3 3 4" xfId="16901" xr:uid="{00000000-0005-0000-0000-000042430000}"/>
    <cellStyle name="Обычный 52 2 3 2 3 4" xfId="16902" xr:uid="{00000000-0005-0000-0000-000043430000}"/>
    <cellStyle name="Обычный 52 2 3 2 3 4 2" xfId="16903" xr:uid="{00000000-0005-0000-0000-000044430000}"/>
    <cellStyle name="Обычный 52 2 3 2 3 4 2 2" xfId="16904" xr:uid="{00000000-0005-0000-0000-000045430000}"/>
    <cellStyle name="Обычный 52 2 3 2 3 4 3" xfId="16905" xr:uid="{00000000-0005-0000-0000-000046430000}"/>
    <cellStyle name="Обычный 52 2 3 2 3 5" xfId="16906" xr:uid="{00000000-0005-0000-0000-000047430000}"/>
    <cellStyle name="Обычный 52 2 3 2 3 5 2" xfId="16907" xr:uid="{00000000-0005-0000-0000-000048430000}"/>
    <cellStyle name="Обычный 52 2 3 2 3 5 2 2" xfId="16908" xr:uid="{00000000-0005-0000-0000-000049430000}"/>
    <cellStyle name="Обычный 52 2 3 2 3 5 3" xfId="16909" xr:uid="{00000000-0005-0000-0000-00004A430000}"/>
    <cellStyle name="Обычный 52 2 3 2 3 6" xfId="16910" xr:uid="{00000000-0005-0000-0000-00004B430000}"/>
    <cellStyle name="Обычный 52 2 3 2 3 6 2" xfId="16911" xr:uid="{00000000-0005-0000-0000-00004C430000}"/>
    <cellStyle name="Обычный 52 2 3 2 3 6 2 2" xfId="16912" xr:uid="{00000000-0005-0000-0000-00004D430000}"/>
    <cellStyle name="Обычный 52 2 3 2 3 6 3" xfId="16913" xr:uid="{00000000-0005-0000-0000-00004E430000}"/>
    <cellStyle name="Обычный 52 2 3 2 3 7" xfId="16914" xr:uid="{00000000-0005-0000-0000-00004F430000}"/>
    <cellStyle name="Обычный 52 2 3 2 3 7 2" xfId="16915" xr:uid="{00000000-0005-0000-0000-000050430000}"/>
    <cellStyle name="Обычный 52 2 3 2 3 7 2 2" xfId="16916" xr:uid="{00000000-0005-0000-0000-000051430000}"/>
    <cellStyle name="Обычный 52 2 3 2 3 7 3" xfId="16917" xr:uid="{00000000-0005-0000-0000-000052430000}"/>
    <cellStyle name="Обычный 52 2 3 2 3 8" xfId="16918" xr:uid="{00000000-0005-0000-0000-000053430000}"/>
    <cellStyle name="Обычный 52 2 3 2 3 8 2" xfId="16919" xr:uid="{00000000-0005-0000-0000-000054430000}"/>
    <cellStyle name="Обычный 52 2 3 2 3 9" xfId="16920" xr:uid="{00000000-0005-0000-0000-000055430000}"/>
    <cellStyle name="Обычный 52 2 3 2 4" xfId="16921" xr:uid="{00000000-0005-0000-0000-000056430000}"/>
    <cellStyle name="Обычный 52 2 3 2 4 2" xfId="16922" xr:uid="{00000000-0005-0000-0000-000057430000}"/>
    <cellStyle name="Обычный 52 2 3 2 4 2 2" xfId="16923" xr:uid="{00000000-0005-0000-0000-000058430000}"/>
    <cellStyle name="Обычный 52 2 3 2 4 2 2 2" xfId="16924" xr:uid="{00000000-0005-0000-0000-000059430000}"/>
    <cellStyle name="Обычный 52 2 3 2 4 2 3" xfId="16925" xr:uid="{00000000-0005-0000-0000-00005A430000}"/>
    <cellStyle name="Обычный 52 2 3 2 4 3" xfId="16926" xr:uid="{00000000-0005-0000-0000-00005B430000}"/>
    <cellStyle name="Обычный 52 2 3 2 4 3 2" xfId="16927" xr:uid="{00000000-0005-0000-0000-00005C430000}"/>
    <cellStyle name="Обычный 52 2 3 2 4 3 2 2" xfId="16928" xr:uid="{00000000-0005-0000-0000-00005D430000}"/>
    <cellStyle name="Обычный 52 2 3 2 4 3 3" xfId="16929" xr:uid="{00000000-0005-0000-0000-00005E430000}"/>
    <cellStyle name="Обычный 52 2 3 2 4 4" xfId="16930" xr:uid="{00000000-0005-0000-0000-00005F430000}"/>
    <cellStyle name="Обычный 52 2 3 2 4 4 2" xfId="16931" xr:uid="{00000000-0005-0000-0000-000060430000}"/>
    <cellStyle name="Обычный 52 2 3 2 4 4 2 2" xfId="16932" xr:uid="{00000000-0005-0000-0000-000061430000}"/>
    <cellStyle name="Обычный 52 2 3 2 4 4 3" xfId="16933" xr:uid="{00000000-0005-0000-0000-000062430000}"/>
    <cellStyle name="Обычный 52 2 3 2 4 5" xfId="16934" xr:uid="{00000000-0005-0000-0000-000063430000}"/>
    <cellStyle name="Обычный 52 2 3 2 4 5 2" xfId="16935" xr:uid="{00000000-0005-0000-0000-000064430000}"/>
    <cellStyle name="Обычный 52 2 3 2 4 6" xfId="16936" xr:uid="{00000000-0005-0000-0000-000065430000}"/>
    <cellStyle name="Обычный 52 2 3 2 5" xfId="16937" xr:uid="{00000000-0005-0000-0000-000066430000}"/>
    <cellStyle name="Обычный 52 2 3 2 5 2" xfId="16938" xr:uid="{00000000-0005-0000-0000-000067430000}"/>
    <cellStyle name="Обычный 52 2 3 2 5 2 2" xfId="16939" xr:uid="{00000000-0005-0000-0000-000068430000}"/>
    <cellStyle name="Обычный 52 2 3 2 5 2 2 2" xfId="16940" xr:uid="{00000000-0005-0000-0000-000069430000}"/>
    <cellStyle name="Обычный 52 2 3 2 5 2 3" xfId="16941" xr:uid="{00000000-0005-0000-0000-00006A430000}"/>
    <cellStyle name="Обычный 52 2 3 2 5 3" xfId="16942" xr:uid="{00000000-0005-0000-0000-00006B430000}"/>
    <cellStyle name="Обычный 52 2 3 2 5 3 2" xfId="16943" xr:uid="{00000000-0005-0000-0000-00006C430000}"/>
    <cellStyle name="Обычный 52 2 3 2 5 4" xfId="16944" xr:uid="{00000000-0005-0000-0000-00006D430000}"/>
    <cellStyle name="Обычный 52 2 3 2 6" xfId="16945" xr:uid="{00000000-0005-0000-0000-00006E430000}"/>
    <cellStyle name="Обычный 52 2 3 2 6 2" xfId="16946" xr:uid="{00000000-0005-0000-0000-00006F430000}"/>
    <cellStyle name="Обычный 52 2 3 2 6 2 2" xfId="16947" xr:uid="{00000000-0005-0000-0000-000070430000}"/>
    <cellStyle name="Обычный 52 2 3 2 6 3" xfId="16948" xr:uid="{00000000-0005-0000-0000-000071430000}"/>
    <cellStyle name="Обычный 52 2 3 2 7" xfId="16949" xr:uid="{00000000-0005-0000-0000-000072430000}"/>
    <cellStyle name="Обычный 52 2 3 2 7 2" xfId="16950" xr:uid="{00000000-0005-0000-0000-000073430000}"/>
    <cellStyle name="Обычный 52 2 3 2 7 2 2" xfId="16951" xr:uid="{00000000-0005-0000-0000-000074430000}"/>
    <cellStyle name="Обычный 52 2 3 2 7 3" xfId="16952" xr:uid="{00000000-0005-0000-0000-000075430000}"/>
    <cellStyle name="Обычный 52 2 3 2 8" xfId="16953" xr:uid="{00000000-0005-0000-0000-000076430000}"/>
    <cellStyle name="Обычный 52 2 3 2 8 2" xfId="16954" xr:uid="{00000000-0005-0000-0000-000077430000}"/>
    <cellStyle name="Обычный 52 2 3 2 8 2 2" xfId="16955" xr:uid="{00000000-0005-0000-0000-000078430000}"/>
    <cellStyle name="Обычный 52 2 3 2 8 3" xfId="16956" xr:uid="{00000000-0005-0000-0000-000079430000}"/>
    <cellStyle name="Обычный 52 2 3 2 9" xfId="16957" xr:uid="{00000000-0005-0000-0000-00007A430000}"/>
    <cellStyle name="Обычный 52 2 3 2 9 2" xfId="16958" xr:uid="{00000000-0005-0000-0000-00007B430000}"/>
    <cellStyle name="Обычный 52 2 3 2 9 2 2" xfId="16959" xr:uid="{00000000-0005-0000-0000-00007C430000}"/>
    <cellStyle name="Обычный 52 2 3 2 9 3" xfId="16960" xr:uid="{00000000-0005-0000-0000-00007D430000}"/>
    <cellStyle name="Обычный 52 2 3 3" xfId="16961" xr:uid="{00000000-0005-0000-0000-00007E430000}"/>
    <cellStyle name="Обычный 52 2 3 3 10" xfId="16962" xr:uid="{00000000-0005-0000-0000-00007F430000}"/>
    <cellStyle name="Обычный 52 2 3 3 2" xfId="16963" xr:uid="{00000000-0005-0000-0000-000080430000}"/>
    <cellStyle name="Обычный 52 2 3 3 2 2" xfId="16964" xr:uid="{00000000-0005-0000-0000-000081430000}"/>
    <cellStyle name="Обычный 52 2 3 3 2 2 2" xfId="16965" xr:uid="{00000000-0005-0000-0000-000082430000}"/>
    <cellStyle name="Обычный 52 2 3 3 2 2 2 2" xfId="16966" xr:uid="{00000000-0005-0000-0000-000083430000}"/>
    <cellStyle name="Обычный 52 2 3 3 2 2 2 2 2" xfId="16967" xr:uid="{00000000-0005-0000-0000-000084430000}"/>
    <cellStyle name="Обычный 52 2 3 3 2 2 2 3" xfId="16968" xr:uid="{00000000-0005-0000-0000-000085430000}"/>
    <cellStyle name="Обычный 52 2 3 3 2 2 3" xfId="16969" xr:uid="{00000000-0005-0000-0000-000086430000}"/>
    <cellStyle name="Обычный 52 2 3 3 2 2 3 2" xfId="16970" xr:uid="{00000000-0005-0000-0000-000087430000}"/>
    <cellStyle name="Обычный 52 2 3 3 2 2 3 2 2" xfId="16971" xr:uid="{00000000-0005-0000-0000-000088430000}"/>
    <cellStyle name="Обычный 52 2 3 3 2 2 3 3" xfId="16972" xr:uid="{00000000-0005-0000-0000-000089430000}"/>
    <cellStyle name="Обычный 52 2 3 3 2 2 4" xfId="16973" xr:uid="{00000000-0005-0000-0000-00008A430000}"/>
    <cellStyle name="Обычный 52 2 3 3 2 2 4 2" xfId="16974" xr:uid="{00000000-0005-0000-0000-00008B430000}"/>
    <cellStyle name="Обычный 52 2 3 3 2 2 4 2 2" xfId="16975" xr:uid="{00000000-0005-0000-0000-00008C430000}"/>
    <cellStyle name="Обычный 52 2 3 3 2 2 4 3" xfId="16976" xr:uid="{00000000-0005-0000-0000-00008D430000}"/>
    <cellStyle name="Обычный 52 2 3 3 2 2 5" xfId="16977" xr:uid="{00000000-0005-0000-0000-00008E430000}"/>
    <cellStyle name="Обычный 52 2 3 3 2 2 5 2" xfId="16978" xr:uid="{00000000-0005-0000-0000-00008F430000}"/>
    <cellStyle name="Обычный 52 2 3 3 2 2 6" xfId="16979" xr:uid="{00000000-0005-0000-0000-000090430000}"/>
    <cellStyle name="Обычный 52 2 3 3 2 3" xfId="16980" xr:uid="{00000000-0005-0000-0000-000091430000}"/>
    <cellStyle name="Обычный 52 2 3 3 2 3 2" xfId="16981" xr:uid="{00000000-0005-0000-0000-000092430000}"/>
    <cellStyle name="Обычный 52 2 3 3 2 3 2 2" xfId="16982" xr:uid="{00000000-0005-0000-0000-000093430000}"/>
    <cellStyle name="Обычный 52 2 3 3 2 3 2 2 2" xfId="16983" xr:uid="{00000000-0005-0000-0000-000094430000}"/>
    <cellStyle name="Обычный 52 2 3 3 2 3 2 3" xfId="16984" xr:uid="{00000000-0005-0000-0000-000095430000}"/>
    <cellStyle name="Обычный 52 2 3 3 2 3 3" xfId="16985" xr:uid="{00000000-0005-0000-0000-000096430000}"/>
    <cellStyle name="Обычный 52 2 3 3 2 3 3 2" xfId="16986" xr:uid="{00000000-0005-0000-0000-000097430000}"/>
    <cellStyle name="Обычный 52 2 3 3 2 3 4" xfId="16987" xr:uid="{00000000-0005-0000-0000-000098430000}"/>
    <cellStyle name="Обычный 52 2 3 3 2 4" xfId="16988" xr:uid="{00000000-0005-0000-0000-000099430000}"/>
    <cellStyle name="Обычный 52 2 3 3 2 4 2" xfId="16989" xr:uid="{00000000-0005-0000-0000-00009A430000}"/>
    <cellStyle name="Обычный 52 2 3 3 2 4 2 2" xfId="16990" xr:uid="{00000000-0005-0000-0000-00009B430000}"/>
    <cellStyle name="Обычный 52 2 3 3 2 4 3" xfId="16991" xr:uid="{00000000-0005-0000-0000-00009C430000}"/>
    <cellStyle name="Обычный 52 2 3 3 2 5" xfId="16992" xr:uid="{00000000-0005-0000-0000-00009D430000}"/>
    <cellStyle name="Обычный 52 2 3 3 2 5 2" xfId="16993" xr:uid="{00000000-0005-0000-0000-00009E430000}"/>
    <cellStyle name="Обычный 52 2 3 3 2 5 2 2" xfId="16994" xr:uid="{00000000-0005-0000-0000-00009F430000}"/>
    <cellStyle name="Обычный 52 2 3 3 2 5 3" xfId="16995" xr:uid="{00000000-0005-0000-0000-0000A0430000}"/>
    <cellStyle name="Обычный 52 2 3 3 2 6" xfId="16996" xr:uid="{00000000-0005-0000-0000-0000A1430000}"/>
    <cellStyle name="Обычный 52 2 3 3 2 6 2" xfId="16997" xr:uid="{00000000-0005-0000-0000-0000A2430000}"/>
    <cellStyle name="Обычный 52 2 3 3 2 6 2 2" xfId="16998" xr:uid="{00000000-0005-0000-0000-0000A3430000}"/>
    <cellStyle name="Обычный 52 2 3 3 2 6 3" xfId="16999" xr:uid="{00000000-0005-0000-0000-0000A4430000}"/>
    <cellStyle name="Обычный 52 2 3 3 2 7" xfId="17000" xr:uid="{00000000-0005-0000-0000-0000A5430000}"/>
    <cellStyle name="Обычный 52 2 3 3 2 7 2" xfId="17001" xr:uid="{00000000-0005-0000-0000-0000A6430000}"/>
    <cellStyle name="Обычный 52 2 3 3 2 7 2 2" xfId="17002" xr:uid="{00000000-0005-0000-0000-0000A7430000}"/>
    <cellStyle name="Обычный 52 2 3 3 2 7 3" xfId="17003" xr:uid="{00000000-0005-0000-0000-0000A8430000}"/>
    <cellStyle name="Обычный 52 2 3 3 2 8" xfId="17004" xr:uid="{00000000-0005-0000-0000-0000A9430000}"/>
    <cellStyle name="Обычный 52 2 3 3 2 8 2" xfId="17005" xr:uid="{00000000-0005-0000-0000-0000AA430000}"/>
    <cellStyle name="Обычный 52 2 3 3 2 9" xfId="17006" xr:uid="{00000000-0005-0000-0000-0000AB430000}"/>
    <cellStyle name="Обычный 52 2 3 3 3" xfId="17007" xr:uid="{00000000-0005-0000-0000-0000AC430000}"/>
    <cellStyle name="Обычный 52 2 3 3 3 2" xfId="17008" xr:uid="{00000000-0005-0000-0000-0000AD430000}"/>
    <cellStyle name="Обычный 52 2 3 3 3 2 2" xfId="17009" xr:uid="{00000000-0005-0000-0000-0000AE430000}"/>
    <cellStyle name="Обычный 52 2 3 3 3 2 2 2" xfId="17010" xr:uid="{00000000-0005-0000-0000-0000AF430000}"/>
    <cellStyle name="Обычный 52 2 3 3 3 2 3" xfId="17011" xr:uid="{00000000-0005-0000-0000-0000B0430000}"/>
    <cellStyle name="Обычный 52 2 3 3 3 3" xfId="17012" xr:uid="{00000000-0005-0000-0000-0000B1430000}"/>
    <cellStyle name="Обычный 52 2 3 3 3 3 2" xfId="17013" xr:uid="{00000000-0005-0000-0000-0000B2430000}"/>
    <cellStyle name="Обычный 52 2 3 3 3 3 2 2" xfId="17014" xr:uid="{00000000-0005-0000-0000-0000B3430000}"/>
    <cellStyle name="Обычный 52 2 3 3 3 3 3" xfId="17015" xr:uid="{00000000-0005-0000-0000-0000B4430000}"/>
    <cellStyle name="Обычный 52 2 3 3 3 4" xfId="17016" xr:uid="{00000000-0005-0000-0000-0000B5430000}"/>
    <cellStyle name="Обычный 52 2 3 3 3 4 2" xfId="17017" xr:uid="{00000000-0005-0000-0000-0000B6430000}"/>
    <cellStyle name="Обычный 52 2 3 3 3 4 2 2" xfId="17018" xr:uid="{00000000-0005-0000-0000-0000B7430000}"/>
    <cellStyle name="Обычный 52 2 3 3 3 4 3" xfId="17019" xr:uid="{00000000-0005-0000-0000-0000B8430000}"/>
    <cellStyle name="Обычный 52 2 3 3 3 5" xfId="17020" xr:uid="{00000000-0005-0000-0000-0000B9430000}"/>
    <cellStyle name="Обычный 52 2 3 3 3 5 2" xfId="17021" xr:uid="{00000000-0005-0000-0000-0000BA430000}"/>
    <cellStyle name="Обычный 52 2 3 3 3 6" xfId="17022" xr:uid="{00000000-0005-0000-0000-0000BB430000}"/>
    <cellStyle name="Обычный 52 2 3 3 4" xfId="17023" xr:uid="{00000000-0005-0000-0000-0000BC430000}"/>
    <cellStyle name="Обычный 52 2 3 3 4 2" xfId="17024" xr:uid="{00000000-0005-0000-0000-0000BD430000}"/>
    <cellStyle name="Обычный 52 2 3 3 4 2 2" xfId="17025" xr:uid="{00000000-0005-0000-0000-0000BE430000}"/>
    <cellStyle name="Обычный 52 2 3 3 4 2 2 2" xfId="17026" xr:uid="{00000000-0005-0000-0000-0000BF430000}"/>
    <cellStyle name="Обычный 52 2 3 3 4 2 3" xfId="17027" xr:uid="{00000000-0005-0000-0000-0000C0430000}"/>
    <cellStyle name="Обычный 52 2 3 3 4 3" xfId="17028" xr:uid="{00000000-0005-0000-0000-0000C1430000}"/>
    <cellStyle name="Обычный 52 2 3 3 4 3 2" xfId="17029" xr:uid="{00000000-0005-0000-0000-0000C2430000}"/>
    <cellStyle name="Обычный 52 2 3 3 4 4" xfId="17030" xr:uid="{00000000-0005-0000-0000-0000C3430000}"/>
    <cellStyle name="Обычный 52 2 3 3 5" xfId="17031" xr:uid="{00000000-0005-0000-0000-0000C4430000}"/>
    <cellStyle name="Обычный 52 2 3 3 5 2" xfId="17032" xr:uid="{00000000-0005-0000-0000-0000C5430000}"/>
    <cellStyle name="Обычный 52 2 3 3 5 2 2" xfId="17033" xr:uid="{00000000-0005-0000-0000-0000C6430000}"/>
    <cellStyle name="Обычный 52 2 3 3 5 3" xfId="17034" xr:uid="{00000000-0005-0000-0000-0000C7430000}"/>
    <cellStyle name="Обычный 52 2 3 3 6" xfId="17035" xr:uid="{00000000-0005-0000-0000-0000C8430000}"/>
    <cellStyle name="Обычный 52 2 3 3 6 2" xfId="17036" xr:uid="{00000000-0005-0000-0000-0000C9430000}"/>
    <cellStyle name="Обычный 52 2 3 3 6 2 2" xfId="17037" xr:uid="{00000000-0005-0000-0000-0000CA430000}"/>
    <cellStyle name="Обычный 52 2 3 3 6 3" xfId="17038" xr:uid="{00000000-0005-0000-0000-0000CB430000}"/>
    <cellStyle name="Обычный 52 2 3 3 7" xfId="17039" xr:uid="{00000000-0005-0000-0000-0000CC430000}"/>
    <cellStyle name="Обычный 52 2 3 3 7 2" xfId="17040" xr:uid="{00000000-0005-0000-0000-0000CD430000}"/>
    <cellStyle name="Обычный 52 2 3 3 7 2 2" xfId="17041" xr:uid="{00000000-0005-0000-0000-0000CE430000}"/>
    <cellStyle name="Обычный 52 2 3 3 7 3" xfId="17042" xr:uid="{00000000-0005-0000-0000-0000CF430000}"/>
    <cellStyle name="Обычный 52 2 3 3 8" xfId="17043" xr:uid="{00000000-0005-0000-0000-0000D0430000}"/>
    <cellStyle name="Обычный 52 2 3 3 8 2" xfId="17044" xr:uid="{00000000-0005-0000-0000-0000D1430000}"/>
    <cellStyle name="Обычный 52 2 3 3 8 2 2" xfId="17045" xr:uid="{00000000-0005-0000-0000-0000D2430000}"/>
    <cellStyle name="Обычный 52 2 3 3 8 3" xfId="17046" xr:uid="{00000000-0005-0000-0000-0000D3430000}"/>
    <cellStyle name="Обычный 52 2 3 3 9" xfId="17047" xr:uid="{00000000-0005-0000-0000-0000D4430000}"/>
    <cellStyle name="Обычный 52 2 3 3 9 2" xfId="17048" xr:uid="{00000000-0005-0000-0000-0000D5430000}"/>
    <cellStyle name="Обычный 52 2 3 4" xfId="17049" xr:uid="{00000000-0005-0000-0000-0000D6430000}"/>
    <cellStyle name="Обычный 52 2 3 4 2" xfId="17050" xr:uid="{00000000-0005-0000-0000-0000D7430000}"/>
    <cellStyle name="Обычный 52 2 3 4 2 2" xfId="17051" xr:uid="{00000000-0005-0000-0000-0000D8430000}"/>
    <cellStyle name="Обычный 52 2 3 4 2 2 2" xfId="17052" xr:uid="{00000000-0005-0000-0000-0000D9430000}"/>
    <cellStyle name="Обычный 52 2 3 4 2 2 2 2" xfId="17053" xr:uid="{00000000-0005-0000-0000-0000DA430000}"/>
    <cellStyle name="Обычный 52 2 3 4 2 2 3" xfId="17054" xr:uid="{00000000-0005-0000-0000-0000DB430000}"/>
    <cellStyle name="Обычный 52 2 3 4 2 3" xfId="17055" xr:uid="{00000000-0005-0000-0000-0000DC430000}"/>
    <cellStyle name="Обычный 52 2 3 4 2 3 2" xfId="17056" xr:uid="{00000000-0005-0000-0000-0000DD430000}"/>
    <cellStyle name="Обычный 52 2 3 4 2 3 2 2" xfId="17057" xr:uid="{00000000-0005-0000-0000-0000DE430000}"/>
    <cellStyle name="Обычный 52 2 3 4 2 3 3" xfId="17058" xr:uid="{00000000-0005-0000-0000-0000DF430000}"/>
    <cellStyle name="Обычный 52 2 3 4 2 4" xfId="17059" xr:uid="{00000000-0005-0000-0000-0000E0430000}"/>
    <cellStyle name="Обычный 52 2 3 4 2 4 2" xfId="17060" xr:uid="{00000000-0005-0000-0000-0000E1430000}"/>
    <cellStyle name="Обычный 52 2 3 4 2 4 2 2" xfId="17061" xr:uid="{00000000-0005-0000-0000-0000E2430000}"/>
    <cellStyle name="Обычный 52 2 3 4 2 4 3" xfId="17062" xr:uid="{00000000-0005-0000-0000-0000E3430000}"/>
    <cellStyle name="Обычный 52 2 3 4 2 5" xfId="17063" xr:uid="{00000000-0005-0000-0000-0000E4430000}"/>
    <cellStyle name="Обычный 52 2 3 4 2 5 2" xfId="17064" xr:uid="{00000000-0005-0000-0000-0000E5430000}"/>
    <cellStyle name="Обычный 52 2 3 4 2 6" xfId="17065" xr:uid="{00000000-0005-0000-0000-0000E6430000}"/>
    <cellStyle name="Обычный 52 2 3 4 3" xfId="17066" xr:uid="{00000000-0005-0000-0000-0000E7430000}"/>
    <cellStyle name="Обычный 52 2 3 4 3 2" xfId="17067" xr:uid="{00000000-0005-0000-0000-0000E8430000}"/>
    <cellStyle name="Обычный 52 2 3 4 3 2 2" xfId="17068" xr:uid="{00000000-0005-0000-0000-0000E9430000}"/>
    <cellStyle name="Обычный 52 2 3 4 3 2 2 2" xfId="17069" xr:uid="{00000000-0005-0000-0000-0000EA430000}"/>
    <cellStyle name="Обычный 52 2 3 4 3 2 3" xfId="17070" xr:uid="{00000000-0005-0000-0000-0000EB430000}"/>
    <cellStyle name="Обычный 52 2 3 4 3 3" xfId="17071" xr:uid="{00000000-0005-0000-0000-0000EC430000}"/>
    <cellStyle name="Обычный 52 2 3 4 3 3 2" xfId="17072" xr:uid="{00000000-0005-0000-0000-0000ED430000}"/>
    <cellStyle name="Обычный 52 2 3 4 3 4" xfId="17073" xr:uid="{00000000-0005-0000-0000-0000EE430000}"/>
    <cellStyle name="Обычный 52 2 3 4 4" xfId="17074" xr:uid="{00000000-0005-0000-0000-0000EF430000}"/>
    <cellStyle name="Обычный 52 2 3 4 4 2" xfId="17075" xr:uid="{00000000-0005-0000-0000-0000F0430000}"/>
    <cellStyle name="Обычный 52 2 3 4 4 2 2" xfId="17076" xr:uid="{00000000-0005-0000-0000-0000F1430000}"/>
    <cellStyle name="Обычный 52 2 3 4 4 3" xfId="17077" xr:uid="{00000000-0005-0000-0000-0000F2430000}"/>
    <cellStyle name="Обычный 52 2 3 4 5" xfId="17078" xr:uid="{00000000-0005-0000-0000-0000F3430000}"/>
    <cellStyle name="Обычный 52 2 3 4 5 2" xfId="17079" xr:uid="{00000000-0005-0000-0000-0000F4430000}"/>
    <cellStyle name="Обычный 52 2 3 4 5 2 2" xfId="17080" xr:uid="{00000000-0005-0000-0000-0000F5430000}"/>
    <cellStyle name="Обычный 52 2 3 4 5 3" xfId="17081" xr:uid="{00000000-0005-0000-0000-0000F6430000}"/>
    <cellStyle name="Обычный 52 2 3 4 6" xfId="17082" xr:uid="{00000000-0005-0000-0000-0000F7430000}"/>
    <cellStyle name="Обычный 52 2 3 4 6 2" xfId="17083" xr:uid="{00000000-0005-0000-0000-0000F8430000}"/>
    <cellStyle name="Обычный 52 2 3 4 6 2 2" xfId="17084" xr:uid="{00000000-0005-0000-0000-0000F9430000}"/>
    <cellStyle name="Обычный 52 2 3 4 6 3" xfId="17085" xr:uid="{00000000-0005-0000-0000-0000FA430000}"/>
    <cellStyle name="Обычный 52 2 3 4 7" xfId="17086" xr:uid="{00000000-0005-0000-0000-0000FB430000}"/>
    <cellStyle name="Обычный 52 2 3 4 7 2" xfId="17087" xr:uid="{00000000-0005-0000-0000-0000FC430000}"/>
    <cellStyle name="Обычный 52 2 3 4 7 2 2" xfId="17088" xr:uid="{00000000-0005-0000-0000-0000FD430000}"/>
    <cellStyle name="Обычный 52 2 3 4 7 3" xfId="17089" xr:uid="{00000000-0005-0000-0000-0000FE430000}"/>
    <cellStyle name="Обычный 52 2 3 4 8" xfId="17090" xr:uid="{00000000-0005-0000-0000-0000FF430000}"/>
    <cellStyle name="Обычный 52 2 3 4 8 2" xfId="17091" xr:uid="{00000000-0005-0000-0000-000000440000}"/>
    <cellStyle name="Обычный 52 2 3 4 9" xfId="17092" xr:uid="{00000000-0005-0000-0000-000001440000}"/>
    <cellStyle name="Обычный 52 2 3 5" xfId="17093" xr:uid="{00000000-0005-0000-0000-000002440000}"/>
    <cellStyle name="Обычный 52 2 3 5 2" xfId="17094" xr:uid="{00000000-0005-0000-0000-000003440000}"/>
    <cellStyle name="Обычный 52 2 3 5 2 2" xfId="17095" xr:uid="{00000000-0005-0000-0000-000004440000}"/>
    <cellStyle name="Обычный 52 2 3 5 2 2 2" xfId="17096" xr:uid="{00000000-0005-0000-0000-000005440000}"/>
    <cellStyle name="Обычный 52 2 3 5 2 3" xfId="17097" xr:uid="{00000000-0005-0000-0000-000006440000}"/>
    <cellStyle name="Обычный 52 2 3 5 3" xfId="17098" xr:uid="{00000000-0005-0000-0000-000007440000}"/>
    <cellStyle name="Обычный 52 2 3 5 3 2" xfId="17099" xr:uid="{00000000-0005-0000-0000-000008440000}"/>
    <cellStyle name="Обычный 52 2 3 5 3 2 2" xfId="17100" xr:uid="{00000000-0005-0000-0000-000009440000}"/>
    <cellStyle name="Обычный 52 2 3 5 3 3" xfId="17101" xr:uid="{00000000-0005-0000-0000-00000A440000}"/>
    <cellStyle name="Обычный 52 2 3 5 4" xfId="17102" xr:uid="{00000000-0005-0000-0000-00000B440000}"/>
    <cellStyle name="Обычный 52 2 3 5 4 2" xfId="17103" xr:uid="{00000000-0005-0000-0000-00000C440000}"/>
    <cellStyle name="Обычный 52 2 3 5 4 2 2" xfId="17104" xr:uid="{00000000-0005-0000-0000-00000D440000}"/>
    <cellStyle name="Обычный 52 2 3 5 4 3" xfId="17105" xr:uid="{00000000-0005-0000-0000-00000E440000}"/>
    <cellStyle name="Обычный 52 2 3 5 5" xfId="17106" xr:uid="{00000000-0005-0000-0000-00000F440000}"/>
    <cellStyle name="Обычный 52 2 3 5 5 2" xfId="17107" xr:uid="{00000000-0005-0000-0000-000010440000}"/>
    <cellStyle name="Обычный 52 2 3 5 6" xfId="17108" xr:uid="{00000000-0005-0000-0000-000011440000}"/>
    <cellStyle name="Обычный 52 2 3 6" xfId="17109" xr:uid="{00000000-0005-0000-0000-000012440000}"/>
    <cellStyle name="Обычный 52 2 3 6 2" xfId="17110" xr:uid="{00000000-0005-0000-0000-000013440000}"/>
    <cellStyle name="Обычный 52 2 3 6 2 2" xfId="17111" xr:uid="{00000000-0005-0000-0000-000014440000}"/>
    <cellStyle name="Обычный 52 2 3 6 2 2 2" xfId="17112" xr:uid="{00000000-0005-0000-0000-000015440000}"/>
    <cellStyle name="Обычный 52 2 3 6 2 3" xfId="17113" xr:uid="{00000000-0005-0000-0000-000016440000}"/>
    <cellStyle name="Обычный 52 2 3 6 3" xfId="17114" xr:uid="{00000000-0005-0000-0000-000017440000}"/>
    <cellStyle name="Обычный 52 2 3 6 3 2" xfId="17115" xr:uid="{00000000-0005-0000-0000-000018440000}"/>
    <cellStyle name="Обычный 52 2 3 6 4" xfId="17116" xr:uid="{00000000-0005-0000-0000-000019440000}"/>
    <cellStyle name="Обычный 52 2 3 7" xfId="17117" xr:uid="{00000000-0005-0000-0000-00001A440000}"/>
    <cellStyle name="Обычный 52 2 3 7 2" xfId="17118" xr:uid="{00000000-0005-0000-0000-00001B440000}"/>
    <cellStyle name="Обычный 52 2 3 7 2 2" xfId="17119" xr:uid="{00000000-0005-0000-0000-00001C440000}"/>
    <cellStyle name="Обычный 52 2 3 7 3" xfId="17120" xr:uid="{00000000-0005-0000-0000-00001D440000}"/>
    <cellStyle name="Обычный 52 2 3 8" xfId="17121" xr:uid="{00000000-0005-0000-0000-00001E440000}"/>
    <cellStyle name="Обычный 52 2 3 8 2" xfId="17122" xr:uid="{00000000-0005-0000-0000-00001F440000}"/>
    <cellStyle name="Обычный 52 2 3 8 2 2" xfId="17123" xr:uid="{00000000-0005-0000-0000-000020440000}"/>
    <cellStyle name="Обычный 52 2 3 8 3" xfId="17124" xr:uid="{00000000-0005-0000-0000-000021440000}"/>
    <cellStyle name="Обычный 52 2 3 9" xfId="17125" xr:uid="{00000000-0005-0000-0000-000022440000}"/>
    <cellStyle name="Обычный 52 2 3 9 2" xfId="17126" xr:uid="{00000000-0005-0000-0000-000023440000}"/>
    <cellStyle name="Обычный 52 2 3 9 2 2" xfId="17127" xr:uid="{00000000-0005-0000-0000-000024440000}"/>
    <cellStyle name="Обычный 52 2 3 9 3" xfId="17128" xr:uid="{00000000-0005-0000-0000-000025440000}"/>
    <cellStyle name="Обычный 52 2 4" xfId="17129" xr:uid="{00000000-0005-0000-0000-000026440000}"/>
    <cellStyle name="Обычный 52 2 4 10" xfId="17130" xr:uid="{00000000-0005-0000-0000-000027440000}"/>
    <cellStyle name="Обычный 52 2 4 10 2" xfId="17131" xr:uid="{00000000-0005-0000-0000-000028440000}"/>
    <cellStyle name="Обычный 52 2 4 11" xfId="17132" xr:uid="{00000000-0005-0000-0000-000029440000}"/>
    <cellStyle name="Обычный 52 2 4 2" xfId="17133" xr:uid="{00000000-0005-0000-0000-00002A440000}"/>
    <cellStyle name="Обычный 52 2 4 2 10" xfId="17134" xr:uid="{00000000-0005-0000-0000-00002B440000}"/>
    <cellStyle name="Обычный 52 2 4 2 2" xfId="17135" xr:uid="{00000000-0005-0000-0000-00002C440000}"/>
    <cellStyle name="Обычный 52 2 4 2 2 2" xfId="17136" xr:uid="{00000000-0005-0000-0000-00002D440000}"/>
    <cellStyle name="Обычный 52 2 4 2 2 2 2" xfId="17137" xr:uid="{00000000-0005-0000-0000-00002E440000}"/>
    <cellStyle name="Обычный 52 2 4 2 2 2 2 2" xfId="17138" xr:uid="{00000000-0005-0000-0000-00002F440000}"/>
    <cellStyle name="Обычный 52 2 4 2 2 2 2 2 2" xfId="17139" xr:uid="{00000000-0005-0000-0000-000030440000}"/>
    <cellStyle name="Обычный 52 2 4 2 2 2 2 3" xfId="17140" xr:uid="{00000000-0005-0000-0000-000031440000}"/>
    <cellStyle name="Обычный 52 2 4 2 2 2 3" xfId="17141" xr:uid="{00000000-0005-0000-0000-000032440000}"/>
    <cellStyle name="Обычный 52 2 4 2 2 2 3 2" xfId="17142" xr:uid="{00000000-0005-0000-0000-000033440000}"/>
    <cellStyle name="Обычный 52 2 4 2 2 2 3 2 2" xfId="17143" xr:uid="{00000000-0005-0000-0000-000034440000}"/>
    <cellStyle name="Обычный 52 2 4 2 2 2 3 3" xfId="17144" xr:uid="{00000000-0005-0000-0000-000035440000}"/>
    <cellStyle name="Обычный 52 2 4 2 2 2 4" xfId="17145" xr:uid="{00000000-0005-0000-0000-000036440000}"/>
    <cellStyle name="Обычный 52 2 4 2 2 2 4 2" xfId="17146" xr:uid="{00000000-0005-0000-0000-000037440000}"/>
    <cellStyle name="Обычный 52 2 4 2 2 2 4 2 2" xfId="17147" xr:uid="{00000000-0005-0000-0000-000038440000}"/>
    <cellStyle name="Обычный 52 2 4 2 2 2 4 3" xfId="17148" xr:uid="{00000000-0005-0000-0000-000039440000}"/>
    <cellStyle name="Обычный 52 2 4 2 2 2 5" xfId="17149" xr:uid="{00000000-0005-0000-0000-00003A440000}"/>
    <cellStyle name="Обычный 52 2 4 2 2 2 5 2" xfId="17150" xr:uid="{00000000-0005-0000-0000-00003B440000}"/>
    <cellStyle name="Обычный 52 2 4 2 2 2 6" xfId="17151" xr:uid="{00000000-0005-0000-0000-00003C440000}"/>
    <cellStyle name="Обычный 52 2 4 2 2 3" xfId="17152" xr:uid="{00000000-0005-0000-0000-00003D440000}"/>
    <cellStyle name="Обычный 52 2 4 2 2 3 2" xfId="17153" xr:uid="{00000000-0005-0000-0000-00003E440000}"/>
    <cellStyle name="Обычный 52 2 4 2 2 3 2 2" xfId="17154" xr:uid="{00000000-0005-0000-0000-00003F440000}"/>
    <cellStyle name="Обычный 52 2 4 2 2 3 2 2 2" xfId="17155" xr:uid="{00000000-0005-0000-0000-000040440000}"/>
    <cellStyle name="Обычный 52 2 4 2 2 3 2 3" xfId="17156" xr:uid="{00000000-0005-0000-0000-000041440000}"/>
    <cellStyle name="Обычный 52 2 4 2 2 3 3" xfId="17157" xr:uid="{00000000-0005-0000-0000-000042440000}"/>
    <cellStyle name="Обычный 52 2 4 2 2 3 3 2" xfId="17158" xr:uid="{00000000-0005-0000-0000-000043440000}"/>
    <cellStyle name="Обычный 52 2 4 2 2 3 4" xfId="17159" xr:uid="{00000000-0005-0000-0000-000044440000}"/>
    <cellStyle name="Обычный 52 2 4 2 2 4" xfId="17160" xr:uid="{00000000-0005-0000-0000-000045440000}"/>
    <cellStyle name="Обычный 52 2 4 2 2 4 2" xfId="17161" xr:uid="{00000000-0005-0000-0000-000046440000}"/>
    <cellStyle name="Обычный 52 2 4 2 2 4 2 2" xfId="17162" xr:uid="{00000000-0005-0000-0000-000047440000}"/>
    <cellStyle name="Обычный 52 2 4 2 2 4 3" xfId="17163" xr:uid="{00000000-0005-0000-0000-000048440000}"/>
    <cellStyle name="Обычный 52 2 4 2 2 5" xfId="17164" xr:uid="{00000000-0005-0000-0000-000049440000}"/>
    <cellStyle name="Обычный 52 2 4 2 2 5 2" xfId="17165" xr:uid="{00000000-0005-0000-0000-00004A440000}"/>
    <cellStyle name="Обычный 52 2 4 2 2 5 2 2" xfId="17166" xr:uid="{00000000-0005-0000-0000-00004B440000}"/>
    <cellStyle name="Обычный 52 2 4 2 2 5 3" xfId="17167" xr:uid="{00000000-0005-0000-0000-00004C440000}"/>
    <cellStyle name="Обычный 52 2 4 2 2 6" xfId="17168" xr:uid="{00000000-0005-0000-0000-00004D440000}"/>
    <cellStyle name="Обычный 52 2 4 2 2 6 2" xfId="17169" xr:uid="{00000000-0005-0000-0000-00004E440000}"/>
    <cellStyle name="Обычный 52 2 4 2 2 6 2 2" xfId="17170" xr:uid="{00000000-0005-0000-0000-00004F440000}"/>
    <cellStyle name="Обычный 52 2 4 2 2 6 3" xfId="17171" xr:uid="{00000000-0005-0000-0000-000050440000}"/>
    <cellStyle name="Обычный 52 2 4 2 2 7" xfId="17172" xr:uid="{00000000-0005-0000-0000-000051440000}"/>
    <cellStyle name="Обычный 52 2 4 2 2 7 2" xfId="17173" xr:uid="{00000000-0005-0000-0000-000052440000}"/>
    <cellStyle name="Обычный 52 2 4 2 2 7 2 2" xfId="17174" xr:uid="{00000000-0005-0000-0000-000053440000}"/>
    <cellStyle name="Обычный 52 2 4 2 2 7 3" xfId="17175" xr:uid="{00000000-0005-0000-0000-000054440000}"/>
    <cellStyle name="Обычный 52 2 4 2 2 8" xfId="17176" xr:uid="{00000000-0005-0000-0000-000055440000}"/>
    <cellStyle name="Обычный 52 2 4 2 2 8 2" xfId="17177" xr:uid="{00000000-0005-0000-0000-000056440000}"/>
    <cellStyle name="Обычный 52 2 4 2 2 9" xfId="17178" xr:uid="{00000000-0005-0000-0000-000057440000}"/>
    <cellStyle name="Обычный 52 2 4 2 3" xfId="17179" xr:uid="{00000000-0005-0000-0000-000058440000}"/>
    <cellStyle name="Обычный 52 2 4 2 3 2" xfId="17180" xr:uid="{00000000-0005-0000-0000-000059440000}"/>
    <cellStyle name="Обычный 52 2 4 2 3 2 2" xfId="17181" xr:uid="{00000000-0005-0000-0000-00005A440000}"/>
    <cellStyle name="Обычный 52 2 4 2 3 2 2 2" xfId="17182" xr:uid="{00000000-0005-0000-0000-00005B440000}"/>
    <cellStyle name="Обычный 52 2 4 2 3 2 3" xfId="17183" xr:uid="{00000000-0005-0000-0000-00005C440000}"/>
    <cellStyle name="Обычный 52 2 4 2 3 3" xfId="17184" xr:uid="{00000000-0005-0000-0000-00005D440000}"/>
    <cellStyle name="Обычный 52 2 4 2 3 3 2" xfId="17185" xr:uid="{00000000-0005-0000-0000-00005E440000}"/>
    <cellStyle name="Обычный 52 2 4 2 3 3 2 2" xfId="17186" xr:uid="{00000000-0005-0000-0000-00005F440000}"/>
    <cellStyle name="Обычный 52 2 4 2 3 3 3" xfId="17187" xr:uid="{00000000-0005-0000-0000-000060440000}"/>
    <cellStyle name="Обычный 52 2 4 2 3 4" xfId="17188" xr:uid="{00000000-0005-0000-0000-000061440000}"/>
    <cellStyle name="Обычный 52 2 4 2 3 4 2" xfId="17189" xr:uid="{00000000-0005-0000-0000-000062440000}"/>
    <cellStyle name="Обычный 52 2 4 2 3 4 2 2" xfId="17190" xr:uid="{00000000-0005-0000-0000-000063440000}"/>
    <cellStyle name="Обычный 52 2 4 2 3 4 3" xfId="17191" xr:uid="{00000000-0005-0000-0000-000064440000}"/>
    <cellStyle name="Обычный 52 2 4 2 3 5" xfId="17192" xr:uid="{00000000-0005-0000-0000-000065440000}"/>
    <cellStyle name="Обычный 52 2 4 2 3 5 2" xfId="17193" xr:uid="{00000000-0005-0000-0000-000066440000}"/>
    <cellStyle name="Обычный 52 2 4 2 3 6" xfId="17194" xr:uid="{00000000-0005-0000-0000-000067440000}"/>
    <cellStyle name="Обычный 52 2 4 2 4" xfId="17195" xr:uid="{00000000-0005-0000-0000-000068440000}"/>
    <cellStyle name="Обычный 52 2 4 2 4 2" xfId="17196" xr:uid="{00000000-0005-0000-0000-000069440000}"/>
    <cellStyle name="Обычный 52 2 4 2 4 2 2" xfId="17197" xr:uid="{00000000-0005-0000-0000-00006A440000}"/>
    <cellStyle name="Обычный 52 2 4 2 4 2 2 2" xfId="17198" xr:uid="{00000000-0005-0000-0000-00006B440000}"/>
    <cellStyle name="Обычный 52 2 4 2 4 2 3" xfId="17199" xr:uid="{00000000-0005-0000-0000-00006C440000}"/>
    <cellStyle name="Обычный 52 2 4 2 4 3" xfId="17200" xr:uid="{00000000-0005-0000-0000-00006D440000}"/>
    <cellStyle name="Обычный 52 2 4 2 4 3 2" xfId="17201" xr:uid="{00000000-0005-0000-0000-00006E440000}"/>
    <cellStyle name="Обычный 52 2 4 2 4 4" xfId="17202" xr:uid="{00000000-0005-0000-0000-00006F440000}"/>
    <cellStyle name="Обычный 52 2 4 2 5" xfId="17203" xr:uid="{00000000-0005-0000-0000-000070440000}"/>
    <cellStyle name="Обычный 52 2 4 2 5 2" xfId="17204" xr:uid="{00000000-0005-0000-0000-000071440000}"/>
    <cellStyle name="Обычный 52 2 4 2 5 2 2" xfId="17205" xr:uid="{00000000-0005-0000-0000-000072440000}"/>
    <cellStyle name="Обычный 52 2 4 2 5 3" xfId="17206" xr:uid="{00000000-0005-0000-0000-000073440000}"/>
    <cellStyle name="Обычный 52 2 4 2 6" xfId="17207" xr:uid="{00000000-0005-0000-0000-000074440000}"/>
    <cellStyle name="Обычный 52 2 4 2 6 2" xfId="17208" xr:uid="{00000000-0005-0000-0000-000075440000}"/>
    <cellStyle name="Обычный 52 2 4 2 6 2 2" xfId="17209" xr:uid="{00000000-0005-0000-0000-000076440000}"/>
    <cellStyle name="Обычный 52 2 4 2 6 3" xfId="17210" xr:uid="{00000000-0005-0000-0000-000077440000}"/>
    <cellStyle name="Обычный 52 2 4 2 7" xfId="17211" xr:uid="{00000000-0005-0000-0000-000078440000}"/>
    <cellStyle name="Обычный 52 2 4 2 7 2" xfId="17212" xr:uid="{00000000-0005-0000-0000-000079440000}"/>
    <cellStyle name="Обычный 52 2 4 2 7 2 2" xfId="17213" xr:uid="{00000000-0005-0000-0000-00007A440000}"/>
    <cellStyle name="Обычный 52 2 4 2 7 3" xfId="17214" xr:uid="{00000000-0005-0000-0000-00007B440000}"/>
    <cellStyle name="Обычный 52 2 4 2 8" xfId="17215" xr:uid="{00000000-0005-0000-0000-00007C440000}"/>
    <cellStyle name="Обычный 52 2 4 2 8 2" xfId="17216" xr:uid="{00000000-0005-0000-0000-00007D440000}"/>
    <cellStyle name="Обычный 52 2 4 2 8 2 2" xfId="17217" xr:uid="{00000000-0005-0000-0000-00007E440000}"/>
    <cellStyle name="Обычный 52 2 4 2 8 3" xfId="17218" xr:uid="{00000000-0005-0000-0000-00007F440000}"/>
    <cellStyle name="Обычный 52 2 4 2 9" xfId="17219" xr:uid="{00000000-0005-0000-0000-000080440000}"/>
    <cellStyle name="Обычный 52 2 4 2 9 2" xfId="17220" xr:uid="{00000000-0005-0000-0000-000081440000}"/>
    <cellStyle name="Обычный 52 2 4 3" xfId="17221" xr:uid="{00000000-0005-0000-0000-000082440000}"/>
    <cellStyle name="Обычный 52 2 4 3 2" xfId="17222" xr:uid="{00000000-0005-0000-0000-000083440000}"/>
    <cellStyle name="Обычный 52 2 4 3 2 2" xfId="17223" xr:uid="{00000000-0005-0000-0000-000084440000}"/>
    <cellStyle name="Обычный 52 2 4 3 2 2 2" xfId="17224" xr:uid="{00000000-0005-0000-0000-000085440000}"/>
    <cellStyle name="Обычный 52 2 4 3 2 2 2 2" xfId="17225" xr:uid="{00000000-0005-0000-0000-000086440000}"/>
    <cellStyle name="Обычный 52 2 4 3 2 2 3" xfId="17226" xr:uid="{00000000-0005-0000-0000-000087440000}"/>
    <cellStyle name="Обычный 52 2 4 3 2 3" xfId="17227" xr:uid="{00000000-0005-0000-0000-000088440000}"/>
    <cellStyle name="Обычный 52 2 4 3 2 3 2" xfId="17228" xr:uid="{00000000-0005-0000-0000-000089440000}"/>
    <cellStyle name="Обычный 52 2 4 3 2 3 2 2" xfId="17229" xr:uid="{00000000-0005-0000-0000-00008A440000}"/>
    <cellStyle name="Обычный 52 2 4 3 2 3 3" xfId="17230" xr:uid="{00000000-0005-0000-0000-00008B440000}"/>
    <cellStyle name="Обычный 52 2 4 3 2 4" xfId="17231" xr:uid="{00000000-0005-0000-0000-00008C440000}"/>
    <cellStyle name="Обычный 52 2 4 3 2 4 2" xfId="17232" xr:uid="{00000000-0005-0000-0000-00008D440000}"/>
    <cellStyle name="Обычный 52 2 4 3 2 4 2 2" xfId="17233" xr:uid="{00000000-0005-0000-0000-00008E440000}"/>
    <cellStyle name="Обычный 52 2 4 3 2 4 3" xfId="17234" xr:uid="{00000000-0005-0000-0000-00008F440000}"/>
    <cellStyle name="Обычный 52 2 4 3 2 5" xfId="17235" xr:uid="{00000000-0005-0000-0000-000090440000}"/>
    <cellStyle name="Обычный 52 2 4 3 2 5 2" xfId="17236" xr:uid="{00000000-0005-0000-0000-000091440000}"/>
    <cellStyle name="Обычный 52 2 4 3 2 6" xfId="17237" xr:uid="{00000000-0005-0000-0000-000092440000}"/>
    <cellStyle name="Обычный 52 2 4 3 3" xfId="17238" xr:uid="{00000000-0005-0000-0000-000093440000}"/>
    <cellStyle name="Обычный 52 2 4 3 3 2" xfId="17239" xr:uid="{00000000-0005-0000-0000-000094440000}"/>
    <cellStyle name="Обычный 52 2 4 3 3 2 2" xfId="17240" xr:uid="{00000000-0005-0000-0000-000095440000}"/>
    <cellStyle name="Обычный 52 2 4 3 3 2 2 2" xfId="17241" xr:uid="{00000000-0005-0000-0000-000096440000}"/>
    <cellStyle name="Обычный 52 2 4 3 3 2 3" xfId="17242" xr:uid="{00000000-0005-0000-0000-000097440000}"/>
    <cellStyle name="Обычный 52 2 4 3 3 3" xfId="17243" xr:uid="{00000000-0005-0000-0000-000098440000}"/>
    <cellStyle name="Обычный 52 2 4 3 3 3 2" xfId="17244" xr:uid="{00000000-0005-0000-0000-000099440000}"/>
    <cellStyle name="Обычный 52 2 4 3 3 4" xfId="17245" xr:uid="{00000000-0005-0000-0000-00009A440000}"/>
    <cellStyle name="Обычный 52 2 4 3 4" xfId="17246" xr:uid="{00000000-0005-0000-0000-00009B440000}"/>
    <cellStyle name="Обычный 52 2 4 3 4 2" xfId="17247" xr:uid="{00000000-0005-0000-0000-00009C440000}"/>
    <cellStyle name="Обычный 52 2 4 3 4 2 2" xfId="17248" xr:uid="{00000000-0005-0000-0000-00009D440000}"/>
    <cellStyle name="Обычный 52 2 4 3 4 3" xfId="17249" xr:uid="{00000000-0005-0000-0000-00009E440000}"/>
    <cellStyle name="Обычный 52 2 4 3 5" xfId="17250" xr:uid="{00000000-0005-0000-0000-00009F440000}"/>
    <cellStyle name="Обычный 52 2 4 3 5 2" xfId="17251" xr:uid="{00000000-0005-0000-0000-0000A0440000}"/>
    <cellStyle name="Обычный 52 2 4 3 5 2 2" xfId="17252" xr:uid="{00000000-0005-0000-0000-0000A1440000}"/>
    <cellStyle name="Обычный 52 2 4 3 5 3" xfId="17253" xr:uid="{00000000-0005-0000-0000-0000A2440000}"/>
    <cellStyle name="Обычный 52 2 4 3 6" xfId="17254" xr:uid="{00000000-0005-0000-0000-0000A3440000}"/>
    <cellStyle name="Обычный 52 2 4 3 6 2" xfId="17255" xr:uid="{00000000-0005-0000-0000-0000A4440000}"/>
    <cellStyle name="Обычный 52 2 4 3 6 2 2" xfId="17256" xr:uid="{00000000-0005-0000-0000-0000A5440000}"/>
    <cellStyle name="Обычный 52 2 4 3 6 3" xfId="17257" xr:uid="{00000000-0005-0000-0000-0000A6440000}"/>
    <cellStyle name="Обычный 52 2 4 3 7" xfId="17258" xr:uid="{00000000-0005-0000-0000-0000A7440000}"/>
    <cellStyle name="Обычный 52 2 4 3 7 2" xfId="17259" xr:uid="{00000000-0005-0000-0000-0000A8440000}"/>
    <cellStyle name="Обычный 52 2 4 3 7 2 2" xfId="17260" xr:uid="{00000000-0005-0000-0000-0000A9440000}"/>
    <cellStyle name="Обычный 52 2 4 3 7 3" xfId="17261" xr:uid="{00000000-0005-0000-0000-0000AA440000}"/>
    <cellStyle name="Обычный 52 2 4 3 8" xfId="17262" xr:uid="{00000000-0005-0000-0000-0000AB440000}"/>
    <cellStyle name="Обычный 52 2 4 3 8 2" xfId="17263" xr:uid="{00000000-0005-0000-0000-0000AC440000}"/>
    <cellStyle name="Обычный 52 2 4 3 9" xfId="17264" xr:uid="{00000000-0005-0000-0000-0000AD440000}"/>
    <cellStyle name="Обычный 52 2 4 4" xfId="17265" xr:uid="{00000000-0005-0000-0000-0000AE440000}"/>
    <cellStyle name="Обычный 52 2 4 4 2" xfId="17266" xr:uid="{00000000-0005-0000-0000-0000AF440000}"/>
    <cellStyle name="Обычный 52 2 4 4 2 2" xfId="17267" xr:uid="{00000000-0005-0000-0000-0000B0440000}"/>
    <cellStyle name="Обычный 52 2 4 4 2 2 2" xfId="17268" xr:uid="{00000000-0005-0000-0000-0000B1440000}"/>
    <cellStyle name="Обычный 52 2 4 4 2 3" xfId="17269" xr:uid="{00000000-0005-0000-0000-0000B2440000}"/>
    <cellStyle name="Обычный 52 2 4 4 3" xfId="17270" xr:uid="{00000000-0005-0000-0000-0000B3440000}"/>
    <cellStyle name="Обычный 52 2 4 4 3 2" xfId="17271" xr:uid="{00000000-0005-0000-0000-0000B4440000}"/>
    <cellStyle name="Обычный 52 2 4 4 3 2 2" xfId="17272" xr:uid="{00000000-0005-0000-0000-0000B5440000}"/>
    <cellStyle name="Обычный 52 2 4 4 3 3" xfId="17273" xr:uid="{00000000-0005-0000-0000-0000B6440000}"/>
    <cellStyle name="Обычный 52 2 4 4 4" xfId="17274" xr:uid="{00000000-0005-0000-0000-0000B7440000}"/>
    <cellStyle name="Обычный 52 2 4 4 4 2" xfId="17275" xr:uid="{00000000-0005-0000-0000-0000B8440000}"/>
    <cellStyle name="Обычный 52 2 4 4 4 2 2" xfId="17276" xr:uid="{00000000-0005-0000-0000-0000B9440000}"/>
    <cellStyle name="Обычный 52 2 4 4 4 3" xfId="17277" xr:uid="{00000000-0005-0000-0000-0000BA440000}"/>
    <cellStyle name="Обычный 52 2 4 4 5" xfId="17278" xr:uid="{00000000-0005-0000-0000-0000BB440000}"/>
    <cellStyle name="Обычный 52 2 4 4 5 2" xfId="17279" xr:uid="{00000000-0005-0000-0000-0000BC440000}"/>
    <cellStyle name="Обычный 52 2 4 4 6" xfId="17280" xr:uid="{00000000-0005-0000-0000-0000BD440000}"/>
    <cellStyle name="Обычный 52 2 4 5" xfId="17281" xr:uid="{00000000-0005-0000-0000-0000BE440000}"/>
    <cellStyle name="Обычный 52 2 4 5 2" xfId="17282" xr:uid="{00000000-0005-0000-0000-0000BF440000}"/>
    <cellStyle name="Обычный 52 2 4 5 2 2" xfId="17283" xr:uid="{00000000-0005-0000-0000-0000C0440000}"/>
    <cellStyle name="Обычный 52 2 4 5 2 2 2" xfId="17284" xr:uid="{00000000-0005-0000-0000-0000C1440000}"/>
    <cellStyle name="Обычный 52 2 4 5 2 3" xfId="17285" xr:uid="{00000000-0005-0000-0000-0000C2440000}"/>
    <cellStyle name="Обычный 52 2 4 5 3" xfId="17286" xr:uid="{00000000-0005-0000-0000-0000C3440000}"/>
    <cellStyle name="Обычный 52 2 4 5 3 2" xfId="17287" xr:uid="{00000000-0005-0000-0000-0000C4440000}"/>
    <cellStyle name="Обычный 52 2 4 5 4" xfId="17288" xr:uid="{00000000-0005-0000-0000-0000C5440000}"/>
    <cellStyle name="Обычный 52 2 4 6" xfId="17289" xr:uid="{00000000-0005-0000-0000-0000C6440000}"/>
    <cellStyle name="Обычный 52 2 4 6 2" xfId="17290" xr:uid="{00000000-0005-0000-0000-0000C7440000}"/>
    <cellStyle name="Обычный 52 2 4 6 2 2" xfId="17291" xr:uid="{00000000-0005-0000-0000-0000C8440000}"/>
    <cellStyle name="Обычный 52 2 4 6 3" xfId="17292" xr:uid="{00000000-0005-0000-0000-0000C9440000}"/>
    <cellStyle name="Обычный 52 2 4 7" xfId="17293" xr:uid="{00000000-0005-0000-0000-0000CA440000}"/>
    <cellStyle name="Обычный 52 2 4 7 2" xfId="17294" xr:uid="{00000000-0005-0000-0000-0000CB440000}"/>
    <cellStyle name="Обычный 52 2 4 7 2 2" xfId="17295" xr:uid="{00000000-0005-0000-0000-0000CC440000}"/>
    <cellStyle name="Обычный 52 2 4 7 3" xfId="17296" xr:uid="{00000000-0005-0000-0000-0000CD440000}"/>
    <cellStyle name="Обычный 52 2 4 8" xfId="17297" xr:uid="{00000000-0005-0000-0000-0000CE440000}"/>
    <cellStyle name="Обычный 52 2 4 8 2" xfId="17298" xr:uid="{00000000-0005-0000-0000-0000CF440000}"/>
    <cellStyle name="Обычный 52 2 4 8 2 2" xfId="17299" xr:uid="{00000000-0005-0000-0000-0000D0440000}"/>
    <cellStyle name="Обычный 52 2 4 8 3" xfId="17300" xr:uid="{00000000-0005-0000-0000-0000D1440000}"/>
    <cellStyle name="Обычный 52 2 4 9" xfId="17301" xr:uid="{00000000-0005-0000-0000-0000D2440000}"/>
    <cellStyle name="Обычный 52 2 4 9 2" xfId="17302" xr:uid="{00000000-0005-0000-0000-0000D3440000}"/>
    <cellStyle name="Обычный 52 2 4 9 2 2" xfId="17303" xr:uid="{00000000-0005-0000-0000-0000D4440000}"/>
    <cellStyle name="Обычный 52 2 4 9 3" xfId="17304" xr:uid="{00000000-0005-0000-0000-0000D5440000}"/>
    <cellStyle name="Обычный 52 2 5" xfId="17305" xr:uid="{00000000-0005-0000-0000-0000D6440000}"/>
    <cellStyle name="Обычный 52 2 5 10" xfId="17306" xr:uid="{00000000-0005-0000-0000-0000D7440000}"/>
    <cellStyle name="Обычный 52 2 5 2" xfId="17307" xr:uid="{00000000-0005-0000-0000-0000D8440000}"/>
    <cellStyle name="Обычный 52 2 5 2 2" xfId="17308" xr:uid="{00000000-0005-0000-0000-0000D9440000}"/>
    <cellStyle name="Обычный 52 2 5 2 2 2" xfId="17309" xr:uid="{00000000-0005-0000-0000-0000DA440000}"/>
    <cellStyle name="Обычный 52 2 5 2 2 2 2" xfId="17310" xr:uid="{00000000-0005-0000-0000-0000DB440000}"/>
    <cellStyle name="Обычный 52 2 5 2 2 2 2 2" xfId="17311" xr:uid="{00000000-0005-0000-0000-0000DC440000}"/>
    <cellStyle name="Обычный 52 2 5 2 2 2 3" xfId="17312" xr:uid="{00000000-0005-0000-0000-0000DD440000}"/>
    <cellStyle name="Обычный 52 2 5 2 2 3" xfId="17313" xr:uid="{00000000-0005-0000-0000-0000DE440000}"/>
    <cellStyle name="Обычный 52 2 5 2 2 3 2" xfId="17314" xr:uid="{00000000-0005-0000-0000-0000DF440000}"/>
    <cellStyle name="Обычный 52 2 5 2 2 3 2 2" xfId="17315" xr:uid="{00000000-0005-0000-0000-0000E0440000}"/>
    <cellStyle name="Обычный 52 2 5 2 2 3 3" xfId="17316" xr:uid="{00000000-0005-0000-0000-0000E1440000}"/>
    <cellStyle name="Обычный 52 2 5 2 2 4" xfId="17317" xr:uid="{00000000-0005-0000-0000-0000E2440000}"/>
    <cellStyle name="Обычный 52 2 5 2 2 4 2" xfId="17318" xr:uid="{00000000-0005-0000-0000-0000E3440000}"/>
    <cellStyle name="Обычный 52 2 5 2 2 4 2 2" xfId="17319" xr:uid="{00000000-0005-0000-0000-0000E4440000}"/>
    <cellStyle name="Обычный 52 2 5 2 2 4 3" xfId="17320" xr:uid="{00000000-0005-0000-0000-0000E5440000}"/>
    <cellStyle name="Обычный 52 2 5 2 2 5" xfId="17321" xr:uid="{00000000-0005-0000-0000-0000E6440000}"/>
    <cellStyle name="Обычный 52 2 5 2 2 5 2" xfId="17322" xr:uid="{00000000-0005-0000-0000-0000E7440000}"/>
    <cellStyle name="Обычный 52 2 5 2 2 6" xfId="17323" xr:uid="{00000000-0005-0000-0000-0000E8440000}"/>
    <cellStyle name="Обычный 52 2 5 2 3" xfId="17324" xr:uid="{00000000-0005-0000-0000-0000E9440000}"/>
    <cellStyle name="Обычный 52 2 5 2 3 2" xfId="17325" xr:uid="{00000000-0005-0000-0000-0000EA440000}"/>
    <cellStyle name="Обычный 52 2 5 2 3 2 2" xfId="17326" xr:uid="{00000000-0005-0000-0000-0000EB440000}"/>
    <cellStyle name="Обычный 52 2 5 2 3 2 2 2" xfId="17327" xr:uid="{00000000-0005-0000-0000-0000EC440000}"/>
    <cellStyle name="Обычный 52 2 5 2 3 2 3" xfId="17328" xr:uid="{00000000-0005-0000-0000-0000ED440000}"/>
    <cellStyle name="Обычный 52 2 5 2 3 3" xfId="17329" xr:uid="{00000000-0005-0000-0000-0000EE440000}"/>
    <cellStyle name="Обычный 52 2 5 2 3 3 2" xfId="17330" xr:uid="{00000000-0005-0000-0000-0000EF440000}"/>
    <cellStyle name="Обычный 52 2 5 2 3 4" xfId="17331" xr:uid="{00000000-0005-0000-0000-0000F0440000}"/>
    <cellStyle name="Обычный 52 2 5 2 4" xfId="17332" xr:uid="{00000000-0005-0000-0000-0000F1440000}"/>
    <cellStyle name="Обычный 52 2 5 2 4 2" xfId="17333" xr:uid="{00000000-0005-0000-0000-0000F2440000}"/>
    <cellStyle name="Обычный 52 2 5 2 4 2 2" xfId="17334" xr:uid="{00000000-0005-0000-0000-0000F3440000}"/>
    <cellStyle name="Обычный 52 2 5 2 4 3" xfId="17335" xr:uid="{00000000-0005-0000-0000-0000F4440000}"/>
    <cellStyle name="Обычный 52 2 5 2 5" xfId="17336" xr:uid="{00000000-0005-0000-0000-0000F5440000}"/>
    <cellStyle name="Обычный 52 2 5 2 5 2" xfId="17337" xr:uid="{00000000-0005-0000-0000-0000F6440000}"/>
    <cellStyle name="Обычный 52 2 5 2 5 2 2" xfId="17338" xr:uid="{00000000-0005-0000-0000-0000F7440000}"/>
    <cellStyle name="Обычный 52 2 5 2 5 3" xfId="17339" xr:uid="{00000000-0005-0000-0000-0000F8440000}"/>
    <cellStyle name="Обычный 52 2 5 2 6" xfId="17340" xr:uid="{00000000-0005-0000-0000-0000F9440000}"/>
    <cellStyle name="Обычный 52 2 5 2 6 2" xfId="17341" xr:uid="{00000000-0005-0000-0000-0000FA440000}"/>
    <cellStyle name="Обычный 52 2 5 2 6 2 2" xfId="17342" xr:uid="{00000000-0005-0000-0000-0000FB440000}"/>
    <cellStyle name="Обычный 52 2 5 2 6 3" xfId="17343" xr:uid="{00000000-0005-0000-0000-0000FC440000}"/>
    <cellStyle name="Обычный 52 2 5 2 7" xfId="17344" xr:uid="{00000000-0005-0000-0000-0000FD440000}"/>
    <cellStyle name="Обычный 52 2 5 2 7 2" xfId="17345" xr:uid="{00000000-0005-0000-0000-0000FE440000}"/>
    <cellStyle name="Обычный 52 2 5 2 7 2 2" xfId="17346" xr:uid="{00000000-0005-0000-0000-0000FF440000}"/>
    <cellStyle name="Обычный 52 2 5 2 7 3" xfId="17347" xr:uid="{00000000-0005-0000-0000-000000450000}"/>
    <cellStyle name="Обычный 52 2 5 2 8" xfId="17348" xr:uid="{00000000-0005-0000-0000-000001450000}"/>
    <cellStyle name="Обычный 52 2 5 2 8 2" xfId="17349" xr:uid="{00000000-0005-0000-0000-000002450000}"/>
    <cellStyle name="Обычный 52 2 5 2 9" xfId="17350" xr:uid="{00000000-0005-0000-0000-000003450000}"/>
    <cellStyle name="Обычный 52 2 5 3" xfId="17351" xr:uid="{00000000-0005-0000-0000-000004450000}"/>
    <cellStyle name="Обычный 52 2 5 3 2" xfId="17352" xr:uid="{00000000-0005-0000-0000-000005450000}"/>
    <cellStyle name="Обычный 52 2 5 3 2 2" xfId="17353" xr:uid="{00000000-0005-0000-0000-000006450000}"/>
    <cellStyle name="Обычный 52 2 5 3 2 2 2" xfId="17354" xr:uid="{00000000-0005-0000-0000-000007450000}"/>
    <cellStyle name="Обычный 52 2 5 3 2 3" xfId="17355" xr:uid="{00000000-0005-0000-0000-000008450000}"/>
    <cellStyle name="Обычный 52 2 5 3 3" xfId="17356" xr:uid="{00000000-0005-0000-0000-000009450000}"/>
    <cellStyle name="Обычный 52 2 5 3 3 2" xfId="17357" xr:uid="{00000000-0005-0000-0000-00000A450000}"/>
    <cellStyle name="Обычный 52 2 5 3 3 2 2" xfId="17358" xr:uid="{00000000-0005-0000-0000-00000B450000}"/>
    <cellStyle name="Обычный 52 2 5 3 3 3" xfId="17359" xr:uid="{00000000-0005-0000-0000-00000C450000}"/>
    <cellStyle name="Обычный 52 2 5 3 4" xfId="17360" xr:uid="{00000000-0005-0000-0000-00000D450000}"/>
    <cellStyle name="Обычный 52 2 5 3 4 2" xfId="17361" xr:uid="{00000000-0005-0000-0000-00000E450000}"/>
    <cellStyle name="Обычный 52 2 5 3 4 2 2" xfId="17362" xr:uid="{00000000-0005-0000-0000-00000F450000}"/>
    <cellStyle name="Обычный 52 2 5 3 4 3" xfId="17363" xr:uid="{00000000-0005-0000-0000-000010450000}"/>
    <cellStyle name="Обычный 52 2 5 3 5" xfId="17364" xr:uid="{00000000-0005-0000-0000-000011450000}"/>
    <cellStyle name="Обычный 52 2 5 3 5 2" xfId="17365" xr:uid="{00000000-0005-0000-0000-000012450000}"/>
    <cellStyle name="Обычный 52 2 5 3 6" xfId="17366" xr:uid="{00000000-0005-0000-0000-000013450000}"/>
    <cellStyle name="Обычный 52 2 5 4" xfId="17367" xr:uid="{00000000-0005-0000-0000-000014450000}"/>
    <cellStyle name="Обычный 52 2 5 4 2" xfId="17368" xr:uid="{00000000-0005-0000-0000-000015450000}"/>
    <cellStyle name="Обычный 52 2 5 4 2 2" xfId="17369" xr:uid="{00000000-0005-0000-0000-000016450000}"/>
    <cellStyle name="Обычный 52 2 5 4 2 2 2" xfId="17370" xr:uid="{00000000-0005-0000-0000-000017450000}"/>
    <cellStyle name="Обычный 52 2 5 4 2 3" xfId="17371" xr:uid="{00000000-0005-0000-0000-000018450000}"/>
    <cellStyle name="Обычный 52 2 5 4 3" xfId="17372" xr:uid="{00000000-0005-0000-0000-000019450000}"/>
    <cellStyle name="Обычный 52 2 5 4 3 2" xfId="17373" xr:uid="{00000000-0005-0000-0000-00001A450000}"/>
    <cellStyle name="Обычный 52 2 5 4 4" xfId="17374" xr:uid="{00000000-0005-0000-0000-00001B450000}"/>
    <cellStyle name="Обычный 52 2 5 5" xfId="17375" xr:uid="{00000000-0005-0000-0000-00001C450000}"/>
    <cellStyle name="Обычный 52 2 5 5 2" xfId="17376" xr:uid="{00000000-0005-0000-0000-00001D450000}"/>
    <cellStyle name="Обычный 52 2 5 5 2 2" xfId="17377" xr:uid="{00000000-0005-0000-0000-00001E450000}"/>
    <cellStyle name="Обычный 52 2 5 5 3" xfId="17378" xr:uid="{00000000-0005-0000-0000-00001F450000}"/>
    <cellStyle name="Обычный 52 2 5 6" xfId="17379" xr:uid="{00000000-0005-0000-0000-000020450000}"/>
    <cellStyle name="Обычный 52 2 5 6 2" xfId="17380" xr:uid="{00000000-0005-0000-0000-000021450000}"/>
    <cellStyle name="Обычный 52 2 5 6 2 2" xfId="17381" xr:uid="{00000000-0005-0000-0000-000022450000}"/>
    <cellStyle name="Обычный 52 2 5 6 3" xfId="17382" xr:uid="{00000000-0005-0000-0000-000023450000}"/>
    <cellStyle name="Обычный 52 2 5 7" xfId="17383" xr:uid="{00000000-0005-0000-0000-000024450000}"/>
    <cellStyle name="Обычный 52 2 5 7 2" xfId="17384" xr:uid="{00000000-0005-0000-0000-000025450000}"/>
    <cellStyle name="Обычный 52 2 5 7 2 2" xfId="17385" xr:uid="{00000000-0005-0000-0000-000026450000}"/>
    <cellStyle name="Обычный 52 2 5 7 3" xfId="17386" xr:uid="{00000000-0005-0000-0000-000027450000}"/>
    <cellStyle name="Обычный 52 2 5 8" xfId="17387" xr:uid="{00000000-0005-0000-0000-000028450000}"/>
    <cellStyle name="Обычный 52 2 5 8 2" xfId="17388" xr:uid="{00000000-0005-0000-0000-000029450000}"/>
    <cellStyle name="Обычный 52 2 5 8 2 2" xfId="17389" xr:uid="{00000000-0005-0000-0000-00002A450000}"/>
    <cellStyle name="Обычный 52 2 5 8 3" xfId="17390" xr:uid="{00000000-0005-0000-0000-00002B450000}"/>
    <cellStyle name="Обычный 52 2 5 9" xfId="17391" xr:uid="{00000000-0005-0000-0000-00002C450000}"/>
    <cellStyle name="Обычный 52 2 5 9 2" xfId="17392" xr:uid="{00000000-0005-0000-0000-00002D450000}"/>
    <cellStyle name="Обычный 52 2 6" xfId="17393" xr:uid="{00000000-0005-0000-0000-00002E450000}"/>
    <cellStyle name="Обычный 52 2 6 2" xfId="17394" xr:uid="{00000000-0005-0000-0000-00002F450000}"/>
    <cellStyle name="Обычный 52 2 6 2 2" xfId="17395" xr:uid="{00000000-0005-0000-0000-000030450000}"/>
    <cellStyle name="Обычный 52 2 6 2 2 2" xfId="17396" xr:uid="{00000000-0005-0000-0000-000031450000}"/>
    <cellStyle name="Обычный 52 2 6 2 2 2 2" xfId="17397" xr:uid="{00000000-0005-0000-0000-000032450000}"/>
    <cellStyle name="Обычный 52 2 6 2 2 3" xfId="17398" xr:uid="{00000000-0005-0000-0000-000033450000}"/>
    <cellStyle name="Обычный 52 2 6 2 3" xfId="17399" xr:uid="{00000000-0005-0000-0000-000034450000}"/>
    <cellStyle name="Обычный 52 2 6 2 3 2" xfId="17400" xr:uid="{00000000-0005-0000-0000-000035450000}"/>
    <cellStyle name="Обычный 52 2 6 2 3 2 2" xfId="17401" xr:uid="{00000000-0005-0000-0000-000036450000}"/>
    <cellStyle name="Обычный 52 2 6 2 3 3" xfId="17402" xr:uid="{00000000-0005-0000-0000-000037450000}"/>
    <cellStyle name="Обычный 52 2 6 2 4" xfId="17403" xr:uid="{00000000-0005-0000-0000-000038450000}"/>
    <cellStyle name="Обычный 52 2 6 2 4 2" xfId="17404" xr:uid="{00000000-0005-0000-0000-000039450000}"/>
    <cellStyle name="Обычный 52 2 6 2 4 2 2" xfId="17405" xr:uid="{00000000-0005-0000-0000-00003A450000}"/>
    <cellStyle name="Обычный 52 2 6 2 4 3" xfId="17406" xr:uid="{00000000-0005-0000-0000-00003B450000}"/>
    <cellStyle name="Обычный 52 2 6 2 5" xfId="17407" xr:uid="{00000000-0005-0000-0000-00003C450000}"/>
    <cellStyle name="Обычный 52 2 6 2 5 2" xfId="17408" xr:uid="{00000000-0005-0000-0000-00003D450000}"/>
    <cellStyle name="Обычный 52 2 6 2 6" xfId="17409" xr:uid="{00000000-0005-0000-0000-00003E450000}"/>
    <cellStyle name="Обычный 52 2 6 3" xfId="17410" xr:uid="{00000000-0005-0000-0000-00003F450000}"/>
    <cellStyle name="Обычный 52 2 6 3 2" xfId="17411" xr:uid="{00000000-0005-0000-0000-000040450000}"/>
    <cellStyle name="Обычный 52 2 6 3 2 2" xfId="17412" xr:uid="{00000000-0005-0000-0000-000041450000}"/>
    <cellStyle name="Обычный 52 2 6 3 2 2 2" xfId="17413" xr:uid="{00000000-0005-0000-0000-000042450000}"/>
    <cellStyle name="Обычный 52 2 6 3 2 3" xfId="17414" xr:uid="{00000000-0005-0000-0000-000043450000}"/>
    <cellStyle name="Обычный 52 2 6 3 3" xfId="17415" xr:uid="{00000000-0005-0000-0000-000044450000}"/>
    <cellStyle name="Обычный 52 2 6 3 3 2" xfId="17416" xr:uid="{00000000-0005-0000-0000-000045450000}"/>
    <cellStyle name="Обычный 52 2 6 3 4" xfId="17417" xr:uid="{00000000-0005-0000-0000-000046450000}"/>
    <cellStyle name="Обычный 52 2 6 4" xfId="17418" xr:uid="{00000000-0005-0000-0000-000047450000}"/>
    <cellStyle name="Обычный 52 2 6 4 2" xfId="17419" xr:uid="{00000000-0005-0000-0000-000048450000}"/>
    <cellStyle name="Обычный 52 2 6 4 2 2" xfId="17420" xr:uid="{00000000-0005-0000-0000-000049450000}"/>
    <cellStyle name="Обычный 52 2 6 4 3" xfId="17421" xr:uid="{00000000-0005-0000-0000-00004A450000}"/>
    <cellStyle name="Обычный 52 2 6 5" xfId="17422" xr:uid="{00000000-0005-0000-0000-00004B450000}"/>
    <cellStyle name="Обычный 52 2 6 5 2" xfId="17423" xr:uid="{00000000-0005-0000-0000-00004C450000}"/>
    <cellStyle name="Обычный 52 2 6 5 2 2" xfId="17424" xr:uid="{00000000-0005-0000-0000-00004D450000}"/>
    <cellStyle name="Обычный 52 2 6 5 3" xfId="17425" xr:uid="{00000000-0005-0000-0000-00004E450000}"/>
    <cellStyle name="Обычный 52 2 6 6" xfId="17426" xr:uid="{00000000-0005-0000-0000-00004F450000}"/>
    <cellStyle name="Обычный 52 2 6 6 2" xfId="17427" xr:uid="{00000000-0005-0000-0000-000050450000}"/>
    <cellStyle name="Обычный 52 2 6 6 2 2" xfId="17428" xr:uid="{00000000-0005-0000-0000-000051450000}"/>
    <cellStyle name="Обычный 52 2 6 6 3" xfId="17429" xr:uid="{00000000-0005-0000-0000-000052450000}"/>
    <cellStyle name="Обычный 52 2 6 7" xfId="17430" xr:uid="{00000000-0005-0000-0000-000053450000}"/>
    <cellStyle name="Обычный 52 2 6 7 2" xfId="17431" xr:uid="{00000000-0005-0000-0000-000054450000}"/>
    <cellStyle name="Обычный 52 2 6 7 2 2" xfId="17432" xr:uid="{00000000-0005-0000-0000-000055450000}"/>
    <cellStyle name="Обычный 52 2 6 7 3" xfId="17433" xr:uid="{00000000-0005-0000-0000-000056450000}"/>
    <cellStyle name="Обычный 52 2 6 8" xfId="17434" xr:uid="{00000000-0005-0000-0000-000057450000}"/>
    <cellStyle name="Обычный 52 2 6 8 2" xfId="17435" xr:uid="{00000000-0005-0000-0000-000058450000}"/>
    <cellStyle name="Обычный 52 2 6 9" xfId="17436" xr:uid="{00000000-0005-0000-0000-000059450000}"/>
    <cellStyle name="Обычный 52 2 7" xfId="17437" xr:uid="{00000000-0005-0000-0000-00005A450000}"/>
    <cellStyle name="Обычный 52 2 7 2" xfId="17438" xr:uid="{00000000-0005-0000-0000-00005B450000}"/>
    <cellStyle name="Обычный 52 2 7 2 2" xfId="17439" xr:uid="{00000000-0005-0000-0000-00005C450000}"/>
    <cellStyle name="Обычный 52 2 7 2 2 2" xfId="17440" xr:uid="{00000000-0005-0000-0000-00005D450000}"/>
    <cellStyle name="Обычный 52 2 7 2 3" xfId="17441" xr:uid="{00000000-0005-0000-0000-00005E450000}"/>
    <cellStyle name="Обычный 52 2 7 3" xfId="17442" xr:uid="{00000000-0005-0000-0000-00005F450000}"/>
    <cellStyle name="Обычный 52 2 7 3 2" xfId="17443" xr:uid="{00000000-0005-0000-0000-000060450000}"/>
    <cellStyle name="Обычный 52 2 7 3 2 2" xfId="17444" xr:uid="{00000000-0005-0000-0000-000061450000}"/>
    <cellStyle name="Обычный 52 2 7 3 3" xfId="17445" xr:uid="{00000000-0005-0000-0000-000062450000}"/>
    <cellStyle name="Обычный 52 2 7 4" xfId="17446" xr:uid="{00000000-0005-0000-0000-000063450000}"/>
    <cellStyle name="Обычный 52 2 7 4 2" xfId="17447" xr:uid="{00000000-0005-0000-0000-000064450000}"/>
    <cellStyle name="Обычный 52 2 7 4 2 2" xfId="17448" xr:uid="{00000000-0005-0000-0000-000065450000}"/>
    <cellStyle name="Обычный 52 2 7 4 3" xfId="17449" xr:uid="{00000000-0005-0000-0000-000066450000}"/>
    <cellStyle name="Обычный 52 2 7 5" xfId="17450" xr:uid="{00000000-0005-0000-0000-000067450000}"/>
    <cellStyle name="Обычный 52 2 7 5 2" xfId="17451" xr:uid="{00000000-0005-0000-0000-000068450000}"/>
    <cellStyle name="Обычный 52 2 7 6" xfId="17452" xr:uid="{00000000-0005-0000-0000-000069450000}"/>
    <cellStyle name="Обычный 52 2 8" xfId="17453" xr:uid="{00000000-0005-0000-0000-00006A450000}"/>
    <cellStyle name="Обычный 52 2 8 2" xfId="17454" xr:uid="{00000000-0005-0000-0000-00006B450000}"/>
    <cellStyle name="Обычный 52 2 8 2 2" xfId="17455" xr:uid="{00000000-0005-0000-0000-00006C450000}"/>
    <cellStyle name="Обычный 52 2 8 2 2 2" xfId="17456" xr:uid="{00000000-0005-0000-0000-00006D450000}"/>
    <cellStyle name="Обычный 52 2 8 2 3" xfId="17457" xr:uid="{00000000-0005-0000-0000-00006E450000}"/>
    <cellStyle name="Обычный 52 2 8 3" xfId="17458" xr:uid="{00000000-0005-0000-0000-00006F450000}"/>
    <cellStyle name="Обычный 52 2 8 3 2" xfId="17459" xr:uid="{00000000-0005-0000-0000-000070450000}"/>
    <cellStyle name="Обычный 52 2 8 4" xfId="17460" xr:uid="{00000000-0005-0000-0000-000071450000}"/>
    <cellStyle name="Обычный 52 2 9" xfId="17461" xr:uid="{00000000-0005-0000-0000-000072450000}"/>
    <cellStyle name="Обычный 52 2 9 2" xfId="17462" xr:uid="{00000000-0005-0000-0000-000073450000}"/>
    <cellStyle name="Обычный 52 2 9 2 2" xfId="17463" xr:uid="{00000000-0005-0000-0000-000074450000}"/>
    <cellStyle name="Обычный 52 2 9 2 2 2" xfId="17464" xr:uid="{00000000-0005-0000-0000-000075450000}"/>
    <cellStyle name="Обычный 52 2 9 2 3" xfId="17465" xr:uid="{00000000-0005-0000-0000-000076450000}"/>
    <cellStyle name="Обычный 52 2 9 3" xfId="17466" xr:uid="{00000000-0005-0000-0000-000077450000}"/>
    <cellStyle name="Обычный 52 2 9 3 2" xfId="17467" xr:uid="{00000000-0005-0000-0000-000078450000}"/>
    <cellStyle name="Обычный 52 2 9 4" xfId="17468" xr:uid="{00000000-0005-0000-0000-000079450000}"/>
    <cellStyle name="Обычный 52 20" xfId="17469" xr:uid="{00000000-0005-0000-0000-00007A450000}"/>
    <cellStyle name="Обычный 52 20 2" xfId="17470" xr:uid="{00000000-0005-0000-0000-00007B450000}"/>
    <cellStyle name="Обычный 52 20 2 2" xfId="17471" xr:uid="{00000000-0005-0000-0000-00007C450000}"/>
    <cellStyle name="Обычный 52 20 3" xfId="17472" xr:uid="{00000000-0005-0000-0000-00007D450000}"/>
    <cellStyle name="Обычный 52 21" xfId="17473" xr:uid="{00000000-0005-0000-0000-00007E450000}"/>
    <cellStyle name="Обычный 52 21 2" xfId="17474" xr:uid="{00000000-0005-0000-0000-00007F450000}"/>
    <cellStyle name="Обычный 52 21 2 2" xfId="17475" xr:uid="{00000000-0005-0000-0000-000080450000}"/>
    <cellStyle name="Обычный 52 21 3" xfId="17476" xr:uid="{00000000-0005-0000-0000-000081450000}"/>
    <cellStyle name="Обычный 52 22" xfId="17477" xr:uid="{00000000-0005-0000-0000-000082450000}"/>
    <cellStyle name="Обычный 52 22 2" xfId="17478" xr:uid="{00000000-0005-0000-0000-000083450000}"/>
    <cellStyle name="Обычный 52 22 2 2" xfId="17479" xr:uid="{00000000-0005-0000-0000-000084450000}"/>
    <cellStyle name="Обычный 52 22 3" xfId="17480" xr:uid="{00000000-0005-0000-0000-000085450000}"/>
    <cellStyle name="Обычный 52 23" xfId="17481" xr:uid="{00000000-0005-0000-0000-000086450000}"/>
    <cellStyle name="Обычный 52 23 2" xfId="17482" xr:uid="{00000000-0005-0000-0000-000087450000}"/>
    <cellStyle name="Обычный 52 23 2 2" xfId="17483" xr:uid="{00000000-0005-0000-0000-000088450000}"/>
    <cellStyle name="Обычный 52 23 3" xfId="17484" xr:uid="{00000000-0005-0000-0000-000089450000}"/>
    <cellStyle name="Обычный 52 24" xfId="32683" xr:uid="{00000000-0005-0000-0000-00008A450000}"/>
    <cellStyle name="Обычный 52 3" xfId="17485" xr:uid="{00000000-0005-0000-0000-00008B450000}"/>
    <cellStyle name="Обычный 52 3 10" xfId="17486" xr:uid="{00000000-0005-0000-0000-00008C450000}"/>
    <cellStyle name="Обычный 52 3 10 2" xfId="17487" xr:uid="{00000000-0005-0000-0000-00008D450000}"/>
    <cellStyle name="Обычный 52 3 10 2 2" xfId="17488" xr:uid="{00000000-0005-0000-0000-00008E450000}"/>
    <cellStyle name="Обычный 52 3 10 3" xfId="17489" xr:uid="{00000000-0005-0000-0000-00008F450000}"/>
    <cellStyle name="Обычный 52 3 11" xfId="17490" xr:uid="{00000000-0005-0000-0000-000090450000}"/>
    <cellStyle name="Обычный 52 3 11 2" xfId="17491" xr:uid="{00000000-0005-0000-0000-000091450000}"/>
    <cellStyle name="Обычный 52 3 11 2 2" xfId="17492" xr:uid="{00000000-0005-0000-0000-000092450000}"/>
    <cellStyle name="Обычный 52 3 11 3" xfId="17493" xr:uid="{00000000-0005-0000-0000-000093450000}"/>
    <cellStyle name="Обычный 52 3 12" xfId="17494" xr:uid="{00000000-0005-0000-0000-000094450000}"/>
    <cellStyle name="Обычный 52 3 12 2" xfId="17495" xr:uid="{00000000-0005-0000-0000-000095450000}"/>
    <cellStyle name="Обычный 52 3 12 2 2" xfId="17496" xr:uid="{00000000-0005-0000-0000-000096450000}"/>
    <cellStyle name="Обычный 52 3 12 3" xfId="17497" xr:uid="{00000000-0005-0000-0000-000097450000}"/>
    <cellStyle name="Обычный 52 3 13" xfId="17498" xr:uid="{00000000-0005-0000-0000-000098450000}"/>
    <cellStyle name="Обычный 52 3 13 2" xfId="17499" xr:uid="{00000000-0005-0000-0000-000099450000}"/>
    <cellStyle name="Обычный 52 3 13 2 2" xfId="17500" xr:uid="{00000000-0005-0000-0000-00009A450000}"/>
    <cellStyle name="Обычный 52 3 13 3" xfId="17501" xr:uid="{00000000-0005-0000-0000-00009B450000}"/>
    <cellStyle name="Обычный 52 3 14" xfId="17502" xr:uid="{00000000-0005-0000-0000-00009C450000}"/>
    <cellStyle name="Обычный 52 3 14 2" xfId="17503" xr:uid="{00000000-0005-0000-0000-00009D450000}"/>
    <cellStyle name="Обычный 52 3 14 2 2" xfId="17504" xr:uid="{00000000-0005-0000-0000-00009E450000}"/>
    <cellStyle name="Обычный 52 3 14 3" xfId="17505" xr:uid="{00000000-0005-0000-0000-00009F450000}"/>
    <cellStyle name="Обычный 52 3 15" xfId="17506" xr:uid="{00000000-0005-0000-0000-0000A0450000}"/>
    <cellStyle name="Обычный 52 3 15 2" xfId="17507" xr:uid="{00000000-0005-0000-0000-0000A1450000}"/>
    <cellStyle name="Обычный 52 3 16" xfId="17508" xr:uid="{00000000-0005-0000-0000-0000A2450000}"/>
    <cellStyle name="Обычный 52 3 2" xfId="17509" xr:uid="{00000000-0005-0000-0000-0000A3450000}"/>
    <cellStyle name="Обычный 52 3 2 10" xfId="17510" xr:uid="{00000000-0005-0000-0000-0000A4450000}"/>
    <cellStyle name="Обычный 52 3 2 11" xfId="17511" xr:uid="{00000000-0005-0000-0000-0000A5450000}"/>
    <cellStyle name="Обычный 52 3 2 11 2" xfId="17512" xr:uid="{00000000-0005-0000-0000-0000A6450000}"/>
    <cellStyle name="Обычный 52 3 2 11 2 2" xfId="17513" xr:uid="{00000000-0005-0000-0000-0000A7450000}"/>
    <cellStyle name="Обычный 52 3 2 11 3" xfId="17514" xr:uid="{00000000-0005-0000-0000-0000A8450000}"/>
    <cellStyle name="Обычный 52 3 2 12" xfId="17515" xr:uid="{00000000-0005-0000-0000-0000A9450000}"/>
    <cellStyle name="Обычный 52 3 2 12 2" xfId="17516" xr:uid="{00000000-0005-0000-0000-0000AA450000}"/>
    <cellStyle name="Обычный 52 3 2 12 2 2" xfId="17517" xr:uid="{00000000-0005-0000-0000-0000AB450000}"/>
    <cellStyle name="Обычный 52 3 2 12 3" xfId="17518" xr:uid="{00000000-0005-0000-0000-0000AC450000}"/>
    <cellStyle name="Обычный 52 3 2 13" xfId="17519" xr:uid="{00000000-0005-0000-0000-0000AD450000}"/>
    <cellStyle name="Обычный 52 3 2 13 2" xfId="17520" xr:uid="{00000000-0005-0000-0000-0000AE450000}"/>
    <cellStyle name="Обычный 52 3 2 14" xfId="17521" xr:uid="{00000000-0005-0000-0000-0000AF450000}"/>
    <cellStyle name="Обычный 52 3 2 2" xfId="17522" xr:uid="{00000000-0005-0000-0000-0000B0450000}"/>
    <cellStyle name="Обычный 52 3 2 2 10" xfId="17523" xr:uid="{00000000-0005-0000-0000-0000B1450000}"/>
    <cellStyle name="Обычный 52 3 2 2 10 2" xfId="17524" xr:uid="{00000000-0005-0000-0000-0000B2450000}"/>
    <cellStyle name="Обычный 52 3 2 2 10 2 2" xfId="17525" xr:uid="{00000000-0005-0000-0000-0000B3450000}"/>
    <cellStyle name="Обычный 52 3 2 2 10 3" xfId="17526" xr:uid="{00000000-0005-0000-0000-0000B4450000}"/>
    <cellStyle name="Обычный 52 3 2 2 11" xfId="17527" xr:uid="{00000000-0005-0000-0000-0000B5450000}"/>
    <cellStyle name="Обычный 52 3 2 2 11 2" xfId="17528" xr:uid="{00000000-0005-0000-0000-0000B6450000}"/>
    <cellStyle name="Обычный 52 3 2 2 12" xfId="17529" xr:uid="{00000000-0005-0000-0000-0000B7450000}"/>
    <cellStyle name="Обычный 52 3 2 2 2" xfId="17530" xr:uid="{00000000-0005-0000-0000-0000B8450000}"/>
    <cellStyle name="Обычный 52 3 2 2 2 10" xfId="17531" xr:uid="{00000000-0005-0000-0000-0000B9450000}"/>
    <cellStyle name="Обычный 52 3 2 2 2 10 2" xfId="17532" xr:uid="{00000000-0005-0000-0000-0000BA450000}"/>
    <cellStyle name="Обычный 52 3 2 2 2 11" xfId="17533" xr:uid="{00000000-0005-0000-0000-0000BB450000}"/>
    <cellStyle name="Обычный 52 3 2 2 2 2" xfId="17534" xr:uid="{00000000-0005-0000-0000-0000BC450000}"/>
    <cellStyle name="Обычный 52 3 2 2 2 2 10" xfId="17535" xr:uid="{00000000-0005-0000-0000-0000BD450000}"/>
    <cellStyle name="Обычный 52 3 2 2 2 2 2" xfId="17536" xr:uid="{00000000-0005-0000-0000-0000BE450000}"/>
    <cellStyle name="Обычный 52 3 2 2 2 2 2 2" xfId="17537" xr:uid="{00000000-0005-0000-0000-0000BF450000}"/>
    <cellStyle name="Обычный 52 3 2 2 2 2 2 2 2" xfId="17538" xr:uid="{00000000-0005-0000-0000-0000C0450000}"/>
    <cellStyle name="Обычный 52 3 2 2 2 2 2 2 2 2" xfId="17539" xr:uid="{00000000-0005-0000-0000-0000C1450000}"/>
    <cellStyle name="Обычный 52 3 2 2 2 2 2 2 2 2 2" xfId="17540" xr:uid="{00000000-0005-0000-0000-0000C2450000}"/>
    <cellStyle name="Обычный 52 3 2 2 2 2 2 2 2 3" xfId="17541" xr:uid="{00000000-0005-0000-0000-0000C3450000}"/>
    <cellStyle name="Обычный 52 3 2 2 2 2 2 2 3" xfId="17542" xr:uid="{00000000-0005-0000-0000-0000C4450000}"/>
    <cellStyle name="Обычный 52 3 2 2 2 2 2 2 3 2" xfId="17543" xr:uid="{00000000-0005-0000-0000-0000C5450000}"/>
    <cellStyle name="Обычный 52 3 2 2 2 2 2 2 3 2 2" xfId="17544" xr:uid="{00000000-0005-0000-0000-0000C6450000}"/>
    <cellStyle name="Обычный 52 3 2 2 2 2 2 2 3 3" xfId="17545" xr:uid="{00000000-0005-0000-0000-0000C7450000}"/>
    <cellStyle name="Обычный 52 3 2 2 2 2 2 2 4" xfId="17546" xr:uid="{00000000-0005-0000-0000-0000C8450000}"/>
    <cellStyle name="Обычный 52 3 2 2 2 2 2 2 4 2" xfId="17547" xr:uid="{00000000-0005-0000-0000-0000C9450000}"/>
    <cellStyle name="Обычный 52 3 2 2 2 2 2 2 4 2 2" xfId="17548" xr:uid="{00000000-0005-0000-0000-0000CA450000}"/>
    <cellStyle name="Обычный 52 3 2 2 2 2 2 2 4 3" xfId="17549" xr:uid="{00000000-0005-0000-0000-0000CB450000}"/>
    <cellStyle name="Обычный 52 3 2 2 2 2 2 2 5" xfId="17550" xr:uid="{00000000-0005-0000-0000-0000CC450000}"/>
    <cellStyle name="Обычный 52 3 2 2 2 2 2 2 5 2" xfId="17551" xr:uid="{00000000-0005-0000-0000-0000CD450000}"/>
    <cellStyle name="Обычный 52 3 2 2 2 2 2 2 6" xfId="17552" xr:uid="{00000000-0005-0000-0000-0000CE450000}"/>
    <cellStyle name="Обычный 52 3 2 2 2 2 2 3" xfId="17553" xr:uid="{00000000-0005-0000-0000-0000CF450000}"/>
    <cellStyle name="Обычный 52 3 2 2 2 2 2 3 2" xfId="17554" xr:uid="{00000000-0005-0000-0000-0000D0450000}"/>
    <cellStyle name="Обычный 52 3 2 2 2 2 2 3 2 2" xfId="17555" xr:uid="{00000000-0005-0000-0000-0000D1450000}"/>
    <cellStyle name="Обычный 52 3 2 2 2 2 2 3 2 2 2" xfId="17556" xr:uid="{00000000-0005-0000-0000-0000D2450000}"/>
    <cellStyle name="Обычный 52 3 2 2 2 2 2 3 2 3" xfId="17557" xr:uid="{00000000-0005-0000-0000-0000D3450000}"/>
    <cellStyle name="Обычный 52 3 2 2 2 2 2 3 3" xfId="17558" xr:uid="{00000000-0005-0000-0000-0000D4450000}"/>
    <cellStyle name="Обычный 52 3 2 2 2 2 2 3 3 2" xfId="17559" xr:uid="{00000000-0005-0000-0000-0000D5450000}"/>
    <cellStyle name="Обычный 52 3 2 2 2 2 2 3 4" xfId="17560" xr:uid="{00000000-0005-0000-0000-0000D6450000}"/>
    <cellStyle name="Обычный 52 3 2 2 2 2 2 4" xfId="17561" xr:uid="{00000000-0005-0000-0000-0000D7450000}"/>
    <cellStyle name="Обычный 52 3 2 2 2 2 2 4 2" xfId="17562" xr:uid="{00000000-0005-0000-0000-0000D8450000}"/>
    <cellStyle name="Обычный 52 3 2 2 2 2 2 4 2 2" xfId="17563" xr:uid="{00000000-0005-0000-0000-0000D9450000}"/>
    <cellStyle name="Обычный 52 3 2 2 2 2 2 4 3" xfId="17564" xr:uid="{00000000-0005-0000-0000-0000DA450000}"/>
    <cellStyle name="Обычный 52 3 2 2 2 2 2 5" xfId="17565" xr:uid="{00000000-0005-0000-0000-0000DB450000}"/>
    <cellStyle name="Обычный 52 3 2 2 2 2 2 5 2" xfId="17566" xr:uid="{00000000-0005-0000-0000-0000DC450000}"/>
    <cellStyle name="Обычный 52 3 2 2 2 2 2 5 2 2" xfId="17567" xr:uid="{00000000-0005-0000-0000-0000DD450000}"/>
    <cellStyle name="Обычный 52 3 2 2 2 2 2 5 3" xfId="17568" xr:uid="{00000000-0005-0000-0000-0000DE450000}"/>
    <cellStyle name="Обычный 52 3 2 2 2 2 2 6" xfId="17569" xr:uid="{00000000-0005-0000-0000-0000DF450000}"/>
    <cellStyle name="Обычный 52 3 2 2 2 2 2 6 2" xfId="17570" xr:uid="{00000000-0005-0000-0000-0000E0450000}"/>
    <cellStyle name="Обычный 52 3 2 2 2 2 2 6 2 2" xfId="17571" xr:uid="{00000000-0005-0000-0000-0000E1450000}"/>
    <cellStyle name="Обычный 52 3 2 2 2 2 2 6 3" xfId="17572" xr:uid="{00000000-0005-0000-0000-0000E2450000}"/>
    <cellStyle name="Обычный 52 3 2 2 2 2 2 7" xfId="17573" xr:uid="{00000000-0005-0000-0000-0000E3450000}"/>
    <cellStyle name="Обычный 52 3 2 2 2 2 2 7 2" xfId="17574" xr:uid="{00000000-0005-0000-0000-0000E4450000}"/>
    <cellStyle name="Обычный 52 3 2 2 2 2 2 7 2 2" xfId="17575" xr:uid="{00000000-0005-0000-0000-0000E5450000}"/>
    <cellStyle name="Обычный 52 3 2 2 2 2 2 7 3" xfId="17576" xr:uid="{00000000-0005-0000-0000-0000E6450000}"/>
    <cellStyle name="Обычный 52 3 2 2 2 2 2 8" xfId="17577" xr:uid="{00000000-0005-0000-0000-0000E7450000}"/>
    <cellStyle name="Обычный 52 3 2 2 2 2 2 8 2" xfId="17578" xr:uid="{00000000-0005-0000-0000-0000E8450000}"/>
    <cellStyle name="Обычный 52 3 2 2 2 2 2 9" xfId="17579" xr:uid="{00000000-0005-0000-0000-0000E9450000}"/>
    <cellStyle name="Обычный 52 3 2 2 2 2 3" xfId="17580" xr:uid="{00000000-0005-0000-0000-0000EA450000}"/>
    <cellStyle name="Обычный 52 3 2 2 2 2 3 2" xfId="17581" xr:uid="{00000000-0005-0000-0000-0000EB450000}"/>
    <cellStyle name="Обычный 52 3 2 2 2 2 3 2 2" xfId="17582" xr:uid="{00000000-0005-0000-0000-0000EC450000}"/>
    <cellStyle name="Обычный 52 3 2 2 2 2 3 2 2 2" xfId="17583" xr:uid="{00000000-0005-0000-0000-0000ED450000}"/>
    <cellStyle name="Обычный 52 3 2 2 2 2 3 2 3" xfId="17584" xr:uid="{00000000-0005-0000-0000-0000EE450000}"/>
    <cellStyle name="Обычный 52 3 2 2 2 2 3 3" xfId="17585" xr:uid="{00000000-0005-0000-0000-0000EF450000}"/>
    <cellStyle name="Обычный 52 3 2 2 2 2 3 3 2" xfId="17586" xr:uid="{00000000-0005-0000-0000-0000F0450000}"/>
    <cellStyle name="Обычный 52 3 2 2 2 2 3 3 2 2" xfId="17587" xr:uid="{00000000-0005-0000-0000-0000F1450000}"/>
    <cellStyle name="Обычный 52 3 2 2 2 2 3 3 3" xfId="17588" xr:uid="{00000000-0005-0000-0000-0000F2450000}"/>
    <cellStyle name="Обычный 52 3 2 2 2 2 3 4" xfId="17589" xr:uid="{00000000-0005-0000-0000-0000F3450000}"/>
    <cellStyle name="Обычный 52 3 2 2 2 2 3 4 2" xfId="17590" xr:uid="{00000000-0005-0000-0000-0000F4450000}"/>
    <cellStyle name="Обычный 52 3 2 2 2 2 3 4 2 2" xfId="17591" xr:uid="{00000000-0005-0000-0000-0000F5450000}"/>
    <cellStyle name="Обычный 52 3 2 2 2 2 3 4 3" xfId="17592" xr:uid="{00000000-0005-0000-0000-0000F6450000}"/>
    <cellStyle name="Обычный 52 3 2 2 2 2 3 5" xfId="17593" xr:uid="{00000000-0005-0000-0000-0000F7450000}"/>
    <cellStyle name="Обычный 52 3 2 2 2 2 3 5 2" xfId="17594" xr:uid="{00000000-0005-0000-0000-0000F8450000}"/>
    <cellStyle name="Обычный 52 3 2 2 2 2 3 6" xfId="17595" xr:uid="{00000000-0005-0000-0000-0000F9450000}"/>
    <cellStyle name="Обычный 52 3 2 2 2 2 4" xfId="17596" xr:uid="{00000000-0005-0000-0000-0000FA450000}"/>
    <cellStyle name="Обычный 52 3 2 2 2 2 4 2" xfId="17597" xr:uid="{00000000-0005-0000-0000-0000FB450000}"/>
    <cellStyle name="Обычный 52 3 2 2 2 2 4 2 2" xfId="17598" xr:uid="{00000000-0005-0000-0000-0000FC450000}"/>
    <cellStyle name="Обычный 52 3 2 2 2 2 4 2 2 2" xfId="17599" xr:uid="{00000000-0005-0000-0000-0000FD450000}"/>
    <cellStyle name="Обычный 52 3 2 2 2 2 4 2 3" xfId="17600" xr:uid="{00000000-0005-0000-0000-0000FE450000}"/>
    <cellStyle name="Обычный 52 3 2 2 2 2 4 3" xfId="17601" xr:uid="{00000000-0005-0000-0000-0000FF450000}"/>
    <cellStyle name="Обычный 52 3 2 2 2 2 4 3 2" xfId="17602" xr:uid="{00000000-0005-0000-0000-000000460000}"/>
    <cellStyle name="Обычный 52 3 2 2 2 2 4 4" xfId="17603" xr:uid="{00000000-0005-0000-0000-000001460000}"/>
    <cellStyle name="Обычный 52 3 2 2 2 2 5" xfId="17604" xr:uid="{00000000-0005-0000-0000-000002460000}"/>
    <cellStyle name="Обычный 52 3 2 2 2 2 5 2" xfId="17605" xr:uid="{00000000-0005-0000-0000-000003460000}"/>
    <cellStyle name="Обычный 52 3 2 2 2 2 5 2 2" xfId="17606" xr:uid="{00000000-0005-0000-0000-000004460000}"/>
    <cellStyle name="Обычный 52 3 2 2 2 2 5 3" xfId="17607" xr:uid="{00000000-0005-0000-0000-000005460000}"/>
    <cellStyle name="Обычный 52 3 2 2 2 2 6" xfId="17608" xr:uid="{00000000-0005-0000-0000-000006460000}"/>
    <cellStyle name="Обычный 52 3 2 2 2 2 6 2" xfId="17609" xr:uid="{00000000-0005-0000-0000-000007460000}"/>
    <cellStyle name="Обычный 52 3 2 2 2 2 6 2 2" xfId="17610" xr:uid="{00000000-0005-0000-0000-000008460000}"/>
    <cellStyle name="Обычный 52 3 2 2 2 2 6 3" xfId="17611" xr:uid="{00000000-0005-0000-0000-000009460000}"/>
    <cellStyle name="Обычный 52 3 2 2 2 2 7" xfId="17612" xr:uid="{00000000-0005-0000-0000-00000A460000}"/>
    <cellStyle name="Обычный 52 3 2 2 2 2 7 2" xfId="17613" xr:uid="{00000000-0005-0000-0000-00000B460000}"/>
    <cellStyle name="Обычный 52 3 2 2 2 2 7 2 2" xfId="17614" xr:uid="{00000000-0005-0000-0000-00000C460000}"/>
    <cellStyle name="Обычный 52 3 2 2 2 2 7 3" xfId="17615" xr:uid="{00000000-0005-0000-0000-00000D460000}"/>
    <cellStyle name="Обычный 52 3 2 2 2 2 8" xfId="17616" xr:uid="{00000000-0005-0000-0000-00000E460000}"/>
    <cellStyle name="Обычный 52 3 2 2 2 2 8 2" xfId="17617" xr:uid="{00000000-0005-0000-0000-00000F460000}"/>
    <cellStyle name="Обычный 52 3 2 2 2 2 8 2 2" xfId="17618" xr:uid="{00000000-0005-0000-0000-000010460000}"/>
    <cellStyle name="Обычный 52 3 2 2 2 2 8 3" xfId="17619" xr:uid="{00000000-0005-0000-0000-000011460000}"/>
    <cellStyle name="Обычный 52 3 2 2 2 2 9" xfId="17620" xr:uid="{00000000-0005-0000-0000-000012460000}"/>
    <cellStyle name="Обычный 52 3 2 2 2 2 9 2" xfId="17621" xr:uid="{00000000-0005-0000-0000-000013460000}"/>
    <cellStyle name="Обычный 52 3 2 2 2 3" xfId="17622" xr:uid="{00000000-0005-0000-0000-000014460000}"/>
    <cellStyle name="Обычный 52 3 2 2 2 3 2" xfId="17623" xr:uid="{00000000-0005-0000-0000-000015460000}"/>
    <cellStyle name="Обычный 52 3 2 2 2 3 2 2" xfId="17624" xr:uid="{00000000-0005-0000-0000-000016460000}"/>
    <cellStyle name="Обычный 52 3 2 2 2 3 2 2 2" xfId="17625" xr:uid="{00000000-0005-0000-0000-000017460000}"/>
    <cellStyle name="Обычный 52 3 2 2 2 3 2 2 2 2" xfId="17626" xr:uid="{00000000-0005-0000-0000-000018460000}"/>
    <cellStyle name="Обычный 52 3 2 2 2 3 2 2 3" xfId="17627" xr:uid="{00000000-0005-0000-0000-000019460000}"/>
    <cellStyle name="Обычный 52 3 2 2 2 3 2 3" xfId="17628" xr:uid="{00000000-0005-0000-0000-00001A460000}"/>
    <cellStyle name="Обычный 52 3 2 2 2 3 2 3 2" xfId="17629" xr:uid="{00000000-0005-0000-0000-00001B460000}"/>
    <cellStyle name="Обычный 52 3 2 2 2 3 2 3 2 2" xfId="17630" xr:uid="{00000000-0005-0000-0000-00001C460000}"/>
    <cellStyle name="Обычный 52 3 2 2 2 3 2 3 3" xfId="17631" xr:uid="{00000000-0005-0000-0000-00001D460000}"/>
    <cellStyle name="Обычный 52 3 2 2 2 3 2 4" xfId="17632" xr:uid="{00000000-0005-0000-0000-00001E460000}"/>
    <cellStyle name="Обычный 52 3 2 2 2 3 2 4 2" xfId="17633" xr:uid="{00000000-0005-0000-0000-00001F460000}"/>
    <cellStyle name="Обычный 52 3 2 2 2 3 2 4 2 2" xfId="17634" xr:uid="{00000000-0005-0000-0000-000020460000}"/>
    <cellStyle name="Обычный 52 3 2 2 2 3 2 4 3" xfId="17635" xr:uid="{00000000-0005-0000-0000-000021460000}"/>
    <cellStyle name="Обычный 52 3 2 2 2 3 2 5" xfId="17636" xr:uid="{00000000-0005-0000-0000-000022460000}"/>
    <cellStyle name="Обычный 52 3 2 2 2 3 2 5 2" xfId="17637" xr:uid="{00000000-0005-0000-0000-000023460000}"/>
    <cellStyle name="Обычный 52 3 2 2 2 3 2 6" xfId="17638" xr:uid="{00000000-0005-0000-0000-000024460000}"/>
    <cellStyle name="Обычный 52 3 2 2 2 3 3" xfId="17639" xr:uid="{00000000-0005-0000-0000-000025460000}"/>
    <cellStyle name="Обычный 52 3 2 2 2 3 3 2" xfId="17640" xr:uid="{00000000-0005-0000-0000-000026460000}"/>
    <cellStyle name="Обычный 52 3 2 2 2 3 3 2 2" xfId="17641" xr:uid="{00000000-0005-0000-0000-000027460000}"/>
    <cellStyle name="Обычный 52 3 2 2 2 3 3 2 2 2" xfId="17642" xr:uid="{00000000-0005-0000-0000-000028460000}"/>
    <cellStyle name="Обычный 52 3 2 2 2 3 3 2 3" xfId="17643" xr:uid="{00000000-0005-0000-0000-000029460000}"/>
    <cellStyle name="Обычный 52 3 2 2 2 3 3 3" xfId="17644" xr:uid="{00000000-0005-0000-0000-00002A460000}"/>
    <cellStyle name="Обычный 52 3 2 2 2 3 3 3 2" xfId="17645" xr:uid="{00000000-0005-0000-0000-00002B460000}"/>
    <cellStyle name="Обычный 52 3 2 2 2 3 3 4" xfId="17646" xr:uid="{00000000-0005-0000-0000-00002C460000}"/>
    <cellStyle name="Обычный 52 3 2 2 2 3 4" xfId="17647" xr:uid="{00000000-0005-0000-0000-00002D460000}"/>
    <cellStyle name="Обычный 52 3 2 2 2 3 4 2" xfId="17648" xr:uid="{00000000-0005-0000-0000-00002E460000}"/>
    <cellStyle name="Обычный 52 3 2 2 2 3 4 2 2" xfId="17649" xr:uid="{00000000-0005-0000-0000-00002F460000}"/>
    <cellStyle name="Обычный 52 3 2 2 2 3 4 3" xfId="17650" xr:uid="{00000000-0005-0000-0000-000030460000}"/>
    <cellStyle name="Обычный 52 3 2 2 2 3 5" xfId="17651" xr:uid="{00000000-0005-0000-0000-000031460000}"/>
    <cellStyle name="Обычный 52 3 2 2 2 3 5 2" xfId="17652" xr:uid="{00000000-0005-0000-0000-000032460000}"/>
    <cellStyle name="Обычный 52 3 2 2 2 3 5 2 2" xfId="17653" xr:uid="{00000000-0005-0000-0000-000033460000}"/>
    <cellStyle name="Обычный 52 3 2 2 2 3 5 3" xfId="17654" xr:uid="{00000000-0005-0000-0000-000034460000}"/>
    <cellStyle name="Обычный 52 3 2 2 2 3 6" xfId="17655" xr:uid="{00000000-0005-0000-0000-000035460000}"/>
    <cellStyle name="Обычный 52 3 2 2 2 3 6 2" xfId="17656" xr:uid="{00000000-0005-0000-0000-000036460000}"/>
    <cellStyle name="Обычный 52 3 2 2 2 3 6 2 2" xfId="17657" xr:uid="{00000000-0005-0000-0000-000037460000}"/>
    <cellStyle name="Обычный 52 3 2 2 2 3 6 3" xfId="17658" xr:uid="{00000000-0005-0000-0000-000038460000}"/>
    <cellStyle name="Обычный 52 3 2 2 2 3 7" xfId="17659" xr:uid="{00000000-0005-0000-0000-000039460000}"/>
    <cellStyle name="Обычный 52 3 2 2 2 3 7 2" xfId="17660" xr:uid="{00000000-0005-0000-0000-00003A460000}"/>
    <cellStyle name="Обычный 52 3 2 2 2 3 7 2 2" xfId="17661" xr:uid="{00000000-0005-0000-0000-00003B460000}"/>
    <cellStyle name="Обычный 52 3 2 2 2 3 7 3" xfId="17662" xr:uid="{00000000-0005-0000-0000-00003C460000}"/>
    <cellStyle name="Обычный 52 3 2 2 2 3 8" xfId="17663" xr:uid="{00000000-0005-0000-0000-00003D460000}"/>
    <cellStyle name="Обычный 52 3 2 2 2 3 8 2" xfId="17664" xr:uid="{00000000-0005-0000-0000-00003E460000}"/>
    <cellStyle name="Обычный 52 3 2 2 2 3 9" xfId="17665" xr:uid="{00000000-0005-0000-0000-00003F460000}"/>
    <cellStyle name="Обычный 52 3 2 2 2 4" xfId="17666" xr:uid="{00000000-0005-0000-0000-000040460000}"/>
    <cellStyle name="Обычный 52 3 2 2 2 4 2" xfId="17667" xr:uid="{00000000-0005-0000-0000-000041460000}"/>
    <cellStyle name="Обычный 52 3 2 2 2 4 2 2" xfId="17668" xr:uid="{00000000-0005-0000-0000-000042460000}"/>
    <cellStyle name="Обычный 52 3 2 2 2 4 2 2 2" xfId="17669" xr:uid="{00000000-0005-0000-0000-000043460000}"/>
    <cellStyle name="Обычный 52 3 2 2 2 4 2 3" xfId="17670" xr:uid="{00000000-0005-0000-0000-000044460000}"/>
    <cellStyle name="Обычный 52 3 2 2 2 4 3" xfId="17671" xr:uid="{00000000-0005-0000-0000-000045460000}"/>
    <cellStyle name="Обычный 52 3 2 2 2 4 3 2" xfId="17672" xr:uid="{00000000-0005-0000-0000-000046460000}"/>
    <cellStyle name="Обычный 52 3 2 2 2 4 3 2 2" xfId="17673" xr:uid="{00000000-0005-0000-0000-000047460000}"/>
    <cellStyle name="Обычный 52 3 2 2 2 4 3 3" xfId="17674" xr:uid="{00000000-0005-0000-0000-000048460000}"/>
    <cellStyle name="Обычный 52 3 2 2 2 4 4" xfId="17675" xr:uid="{00000000-0005-0000-0000-000049460000}"/>
    <cellStyle name="Обычный 52 3 2 2 2 4 4 2" xfId="17676" xr:uid="{00000000-0005-0000-0000-00004A460000}"/>
    <cellStyle name="Обычный 52 3 2 2 2 4 4 2 2" xfId="17677" xr:uid="{00000000-0005-0000-0000-00004B460000}"/>
    <cellStyle name="Обычный 52 3 2 2 2 4 4 3" xfId="17678" xr:uid="{00000000-0005-0000-0000-00004C460000}"/>
    <cellStyle name="Обычный 52 3 2 2 2 4 5" xfId="17679" xr:uid="{00000000-0005-0000-0000-00004D460000}"/>
    <cellStyle name="Обычный 52 3 2 2 2 4 5 2" xfId="17680" xr:uid="{00000000-0005-0000-0000-00004E460000}"/>
    <cellStyle name="Обычный 52 3 2 2 2 4 6" xfId="17681" xr:uid="{00000000-0005-0000-0000-00004F460000}"/>
    <cellStyle name="Обычный 52 3 2 2 2 5" xfId="17682" xr:uid="{00000000-0005-0000-0000-000050460000}"/>
    <cellStyle name="Обычный 52 3 2 2 2 5 2" xfId="17683" xr:uid="{00000000-0005-0000-0000-000051460000}"/>
    <cellStyle name="Обычный 52 3 2 2 2 5 2 2" xfId="17684" xr:uid="{00000000-0005-0000-0000-000052460000}"/>
    <cellStyle name="Обычный 52 3 2 2 2 5 2 2 2" xfId="17685" xr:uid="{00000000-0005-0000-0000-000053460000}"/>
    <cellStyle name="Обычный 52 3 2 2 2 5 2 3" xfId="17686" xr:uid="{00000000-0005-0000-0000-000054460000}"/>
    <cellStyle name="Обычный 52 3 2 2 2 5 3" xfId="17687" xr:uid="{00000000-0005-0000-0000-000055460000}"/>
    <cellStyle name="Обычный 52 3 2 2 2 5 3 2" xfId="17688" xr:uid="{00000000-0005-0000-0000-000056460000}"/>
    <cellStyle name="Обычный 52 3 2 2 2 5 4" xfId="17689" xr:uid="{00000000-0005-0000-0000-000057460000}"/>
    <cellStyle name="Обычный 52 3 2 2 2 6" xfId="17690" xr:uid="{00000000-0005-0000-0000-000058460000}"/>
    <cellStyle name="Обычный 52 3 2 2 2 6 2" xfId="17691" xr:uid="{00000000-0005-0000-0000-000059460000}"/>
    <cellStyle name="Обычный 52 3 2 2 2 6 2 2" xfId="17692" xr:uid="{00000000-0005-0000-0000-00005A460000}"/>
    <cellStyle name="Обычный 52 3 2 2 2 6 3" xfId="17693" xr:uid="{00000000-0005-0000-0000-00005B460000}"/>
    <cellStyle name="Обычный 52 3 2 2 2 7" xfId="17694" xr:uid="{00000000-0005-0000-0000-00005C460000}"/>
    <cellStyle name="Обычный 52 3 2 2 2 7 2" xfId="17695" xr:uid="{00000000-0005-0000-0000-00005D460000}"/>
    <cellStyle name="Обычный 52 3 2 2 2 7 2 2" xfId="17696" xr:uid="{00000000-0005-0000-0000-00005E460000}"/>
    <cellStyle name="Обычный 52 3 2 2 2 7 3" xfId="17697" xr:uid="{00000000-0005-0000-0000-00005F460000}"/>
    <cellStyle name="Обычный 52 3 2 2 2 8" xfId="17698" xr:uid="{00000000-0005-0000-0000-000060460000}"/>
    <cellStyle name="Обычный 52 3 2 2 2 8 2" xfId="17699" xr:uid="{00000000-0005-0000-0000-000061460000}"/>
    <cellStyle name="Обычный 52 3 2 2 2 8 2 2" xfId="17700" xr:uid="{00000000-0005-0000-0000-000062460000}"/>
    <cellStyle name="Обычный 52 3 2 2 2 8 3" xfId="17701" xr:uid="{00000000-0005-0000-0000-000063460000}"/>
    <cellStyle name="Обычный 52 3 2 2 2 9" xfId="17702" xr:uid="{00000000-0005-0000-0000-000064460000}"/>
    <cellStyle name="Обычный 52 3 2 2 2 9 2" xfId="17703" xr:uid="{00000000-0005-0000-0000-000065460000}"/>
    <cellStyle name="Обычный 52 3 2 2 2 9 2 2" xfId="17704" xr:uid="{00000000-0005-0000-0000-000066460000}"/>
    <cellStyle name="Обычный 52 3 2 2 2 9 3" xfId="17705" xr:uid="{00000000-0005-0000-0000-000067460000}"/>
    <cellStyle name="Обычный 52 3 2 2 3" xfId="17706" xr:uid="{00000000-0005-0000-0000-000068460000}"/>
    <cellStyle name="Обычный 52 3 2 2 3 10" xfId="17707" xr:uid="{00000000-0005-0000-0000-000069460000}"/>
    <cellStyle name="Обычный 52 3 2 2 3 2" xfId="17708" xr:uid="{00000000-0005-0000-0000-00006A460000}"/>
    <cellStyle name="Обычный 52 3 2 2 3 2 2" xfId="17709" xr:uid="{00000000-0005-0000-0000-00006B460000}"/>
    <cellStyle name="Обычный 52 3 2 2 3 2 2 2" xfId="17710" xr:uid="{00000000-0005-0000-0000-00006C460000}"/>
    <cellStyle name="Обычный 52 3 2 2 3 2 2 2 2" xfId="17711" xr:uid="{00000000-0005-0000-0000-00006D460000}"/>
    <cellStyle name="Обычный 52 3 2 2 3 2 2 2 2 2" xfId="17712" xr:uid="{00000000-0005-0000-0000-00006E460000}"/>
    <cellStyle name="Обычный 52 3 2 2 3 2 2 2 3" xfId="17713" xr:uid="{00000000-0005-0000-0000-00006F460000}"/>
    <cellStyle name="Обычный 52 3 2 2 3 2 2 3" xfId="17714" xr:uid="{00000000-0005-0000-0000-000070460000}"/>
    <cellStyle name="Обычный 52 3 2 2 3 2 2 3 2" xfId="17715" xr:uid="{00000000-0005-0000-0000-000071460000}"/>
    <cellStyle name="Обычный 52 3 2 2 3 2 2 3 2 2" xfId="17716" xr:uid="{00000000-0005-0000-0000-000072460000}"/>
    <cellStyle name="Обычный 52 3 2 2 3 2 2 3 3" xfId="17717" xr:uid="{00000000-0005-0000-0000-000073460000}"/>
    <cellStyle name="Обычный 52 3 2 2 3 2 2 4" xfId="17718" xr:uid="{00000000-0005-0000-0000-000074460000}"/>
    <cellStyle name="Обычный 52 3 2 2 3 2 2 4 2" xfId="17719" xr:uid="{00000000-0005-0000-0000-000075460000}"/>
    <cellStyle name="Обычный 52 3 2 2 3 2 2 4 2 2" xfId="17720" xr:uid="{00000000-0005-0000-0000-000076460000}"/>
    <cellStyle name="Обычный 52 3 2 2 3 2 2 4 3" xfId="17721" xr:uid="{00000000-0005-0000-0000-000077460000}"/>
    <cellStyle name="Обычный 52 3 2 2 3 2 2 5" xfId="17722" xr:uid="{00000000-0005-0000-0000-000078460000}"/>
    <cellStyle name="Обычный 52 3 2 2 3 2 2 5 2" xfId="17723" xr:uid="{00000000-0005-0000-0000-000079460000}"/>
    <cellStyle name="Обычный 52 3 2 2 3 2 2 6" xfId="17724" xr:uid="{00000000-0005-0000-0000-00007A460000}"/>
    <cellStyle name="Обычный 52 3 2 2 3 2 3" xfId="17725" xr:uid="{00000000-0005-0000-0000-00007B460000}"/>
    <cellStyle name="Обычный 52 3 2 2 3 2 3 2" xfId="17726" xr:uid="{00000000-0005-0000-0000-00007C460000}"/>
    <cellStyle name="Обычный 52 3 2 2 3 2 3 2 2" xfId="17727" xr:uid="{00000000-0005-0000-0000-00007D460000}"/>
    <cellStyle name="Обычный 52 3 2 2 3 2 3 2 2 2" xfId="17728" xr:uid="{00000000-0005-0000-0000-00007E460000}"/>
    <cellStyle name="Обычный 52 3 2 2 3 2 3 2 3" xfId="17729" xr:uid="{00000000-0005-0000-0000-00007F460000}"/>
    <cellStyle name="Обычный 52 3 2 2 3 2 3 3" xfId="17730" xr:uid="{00000000-0005-0000-0000-000080460000}"/>
    <cellStyle name="Обычный 52 3 2 2 3 2 3 3 2" xfId="17731" xr:uid="{00000000-0005-0000-0000-000081460000}"/>
    <cellStyle name="Обычный 52 3 2 2 3 2 3 4" xfId="17732" xr:uid="{00000000-0005-0000-0000-000082460000}"/>
    <cellStyle name="Обычный 52 3 2 2 3 2 4" xfId="17733" xr:uid="{00000000-0005-0000-0000-000083460000}"/>
    <cellStyle name="Обычный 52 3 2 2 3 2 4 2" xfId="17734" xr:uid="{00000000-0005-0000-0000-000084460000}"/>
    <cellStyle name="Обычный 52 3 2 2 3 2 4 2 2" xfId="17735" xr:uid="{00000000-0005-0000-0000-000085460000}"/>
    <cellStyle name="Обычный 52 3 2 2 3 2 4 3" xfId="17736" xr:uid="{00000000-0005-0000-0000-000086460000}"/>
    <cellStyle name="Обычный 52 3 2 2 3 2 5" xfId="17737" xr:uid="{00000000-0005-0000-0000-000087460000}"/>
    <cellStyle name="Обычный 52 3 2 2 3 2 5 2" xfId="17738" xr:uid="{00000000-0005-0000-0000-000088460000}"/>
    <cellStyle name="Обычный 52 3 2 2 3 2 5 2 2" xfId="17739" xr:uid="{00000000-0005-0000-0000-000089460000}"/>
    <cellStyle name="Обычный 52 3 2 2 3 2 5 3" xfId="17740" xr:uid="{00000000-0005-0000-0000-00008A460000}"/>
    <cellStyle name="Обычный 52 3 2 2 3 2 6" xfId="17741" xr:uid="{00000000-0005-0000-0000-00008B460000}"/>
    <cellStyle name="Обычный 52 3 2 2 3 2 6 2" xfId="17742" xr:uid="{00000000-0005-0000-0000-00008C460000}"/>
    <cellStyle name="Обычный 52 3 2 2 3 2 6 2 2" xfId="17743" xr:uid="{00000000-0005-0000-0000-00008D460000}"/>
    <cellStyle name="Обычный 52 3 2 2 3 2 6 3" xfId="17744" xr:uid="{00000000-0005-0000-0000-00008E460000}"/>
    <cellStyle name="Обычный 52 3 2 2 3 2 7" xfId="17745" xr:uid="{00000000-0005-0000-0000-00008F460000}"/>
    <cellStyle name="Обычный 52 3 2 2 3 2 7 2" xfId="17746" xr:uid="{00000000-0005-0000-0000-000090460000}"/>
    <cellStyle name="Обычный 52 3 2 2 3 2 7 2 2" xfId="17747" xr:uid="{00000000-0005-0000-0000-000091460000}"/>
    <cellStyle name="Обычный 52 3 2 2 3 2 7 3" xfId="17748" xr:uid="{00000000-0005-0000-0000-000092460000}"/>
    <cellStyle name="Обычный 52 3 2 2 3 2 8" xfId="17749" xr:uid="{00000000-0005-0000-0000-000093460000}"/>
    <cellStyle name="Обычный 52 3 2 2 3 2 8 2" xfId="17750" xr:uid="{00000000-0005-0000-0000-000094460000}"/>
    <cellStyle name="Обычный 52 3 2 2 3 2 9" xfId="17751" xr:uid="{00000000-0005-0000-0000-000095460000}"/>
    <cellStyle name="Обычный 52 3 2 2 3 3" xfId="17752" xr:uid="{00000000-0005-0000-0000-000096460000}"/>
    <cellStyle name="Обычный 52 3 2 2 3 3 2" xfId="17753" xr:uid="{00000000-0005-0000-0000-000097460000}"/>
    <cellStyle name="Обычный 52 3 2 2 3 3 2 2" xfId="17754" xr:uid="{00000000-0005-0000-0000-000098460000}"/>
    <cellStyle name="Обычный 52 3 2 2 3 3 2 2 2" xfId="17755" xr:uid="{00000000-0005-0000-0000-000099460000}"/>
    <cellStyle name="Обычный 52 3 2 2 3 3 2 3" xfId="17756" xr:uid="{00000000-0005-0000-0000-00009A460000}"/>
    <cellStyle name="Обычный 52 3 2 2 3 3 3" xfId="17757" xr:uid="{00000000-0005-0000-0000-00009B460000}"/>
    <cellStyle name="Обычный 52 3 2 2 3 3 3 2" xfId="17758" xr:uid="{00000000-0005-0000-0000-00009C460000}"/>
    <cellStyle name="Обычный 52 3 2 2 3 3 3 2 2" xfId="17759" xr:uid="{00000000-0005-0000-0000-00009D460000}"/>
    <cellStyle name="Обычный 52 3 2 2 3 3 3 3" xfId="17760" xr:uid="{00000000-0005-0000-0000-00009E460000}"/>
    <cellStyle name="Обычный 52 3 2 2 3 3 4" xfId="17761" xr:uid="{00000000-0005-0000-0000-00009F460000}"/>
    <cellStyle name="Обычный 52 3 2 2 3 3 4 2" xfId="17762" xr:uid="{00000000-0005-0000-0000-0000A0460000}"/>
    <cellStyle name="Обычный 52 3 2 2 3 3 4 2 2" xfId="17763" xr:uid="{00000000-0005-0000-0000-0000A1460000}"/>
    <cellStyle name="Обычный 52 3 2 2 3 3 4 3" xfId="17764" xr:uid="{00000000-0005-0000-0000-0000A2460000}"/>
    <cellStyle name="Обычный 52 3 2 2 3 3 5" xfId="17765" xr:uid="{00000000-0005-0000-0000-0000A3460000}"/>
    <cellStyle name="Обычный 52 3 2 2 3 3 5 2" xfId="17766" xr:uid="{00000000-0005-0000-0000-0000A4460000}"/>
    <cellStyle name="Обычный 52 3 2 2 3 3 6" xfId="17767" xr:uid="{00000000-0005-0000-0000-0000A5460000}"/>
    <cellStyle name="Обычный 52 3 2 2 3 4" xfId="17768" xr:uid="{00000000-0005-0000-0000-0000A6460000}"/>
    <cellStyle name="Обычный 52 3 2 2 3 4 2" xfId="17769" xr:uid="{00000000-0005-0000-0000-0000A7460000}"/>
    <cellStyle name="Обычный 52 3 2 2 3 4 2 2" xfId="17770" xr:uid="{00000000-0005-0000-0000-0000A8460000}"/>
    <cellStyle name="Обычный 52 3 2 2 3 4 2 2 2" xfId="17771" xr:uid="{00000000-0005-0000-0000-0000A9460000}"/>
    <cellStyle name="Обычный 52 3 2 2 3 4 2 3" xfId="17772" xr:uid="{00000000-0005-0000-0000-0000AA460000}"/>
    <cellStyle name="Обычный 52 3 2 2 3 4 3" xfId="17773" xr:uid="{00000000-0005-0000-0000-0000AB460000}"/>
    <cellStyle name="Обычный 52 3 2 2 3 4 3 2" xfId="17774" xr:uid="{00000000-0005-0000-0000-0000AC460000}"/>
    <cellStyle name="Обычный 52 3 2 2 3 4 4" xfId="17775" xr:uid="{00000000-0005-0000-0000-0000AD460000}"/>
    <cellStyle name="Обычный 52 3 2 2 3 5" xfId="17776" xr:uid="{00000000-0005-0000-0000-0000AE460000}"/>
    <cellStyle name="Обычный 52 3 2 2 3 5 2" xfId="17777" xr:uid="{00000000-0005-0000-0000-0000AF460000}"/>
    <cellStyle name="Обычный 52 3 2 2 3 5 2 2" xfId="17778" xr:uid="{00000000-0005-0000-0000-0000B0460000}"/>
    <cellStyle name="Обычный 52 3 2 2 3 5 3" xfId="17779" xr:uid="{00000000-0005-0000-0000-0000B1460000}"/>
    <cellStyle name="Обычный 52 3 2 2 3 6" xfId="17780" xr:uid="{00000000-0005-0000-0000-0000B2460000}"/>
    <cellStyle name="Обычный 52 3 2 2 3 6 2" xfId="17781" xr:uid="{00000000-0005-0000-0000-0000B3460000}"/>
    <cellStyle name="Обычный 52 3 2 2 3 6 2 2" xfId="17782" xr:uid="{00000000-0005-0000-0000-0000B4460000}"/>
    <cellStyle name="Обычный 52 3 2 2 3 6 3" xfId="17783" xr:uid="{00000000-0005-0000-0000-0000B5460000}"/>
    <cellStyle name="Обычный 52 3 2 2 3 7" xfId="17784" xr:uid="{00000000-0005-0000-0000-0000B6460000}"/>
    <cellStyle name="Обычный 52 3 2 2 3 7 2" xfId="17785" xr:uid="{00000000-0005-0000-0000-0000B7460000}"/>
    <cellStyle name="Обычный 52 3 2 2 3 7 2 2" xfId="17786" xr:uid="{00000000-0005-0000-0000-0000B8460000}"/>
    <cellStyle name="Обычный 52 3 2 2 3 7 3" xfId="17787" xr:uid="{00000000-0005-0000-0000-0000B9460000}"/>
    <cellStyle name="Обычный 52 3 2 2 3 8" xfId="17788" xr:uid="{00000000-0005-0000-0000-0000BA460000}"/>
    <cellStyle name="Обычный 52 3 2 2 3 8 2" xfId="17789" xr:uid="{00000000-0005-0000-0000-0000BB460000}"/>
    <cellStyle name="Обычный 52 3 2 2 3 8 2 2" xfId="17790" xr:uid="{00000000-0005-0000-0000-0000BC460000}"/>
    <cellStyle name="Обычный 52 3 2 2 3 8 3" xfId="17791" xr:uid="{00000000-0005-0000-0000-0000BD460000}"/>
    <cellStyle name="Обычный 52 3 2 2 3 9" xfId="17792" xr:uid="{00000000-0005-0000-0000-0000BE460000}"/>
    <cellStyle name="Обычный 52 3 2 2 3 9 2" xfId="17793" xr:uid="{00000000-0005-0000-0000-0000BF460000}"/>
    <cellStyle name="Обычный 52 3 2 2 4" xfId="17794" xr:uid="{00000000-0005-0000-0000-0000C0460000}"/>
    <cellStyle name="Обычный 52 3 2 2 4 2" xfId="17795" xr:uid="{00000000-0005-0000-0000-0000C1460000}"/>
    <cellStyle name="Обычный 52 3 2 2 4 2 2" xfId="17796" xr:uid="{00000000-0005-0000-0000-0000C2460000}"/>
    <cellStyle name="Обычный 52 3 2 2 4 2 2 2" xfId="17797" xr:uid="{00000000-0005-0000-0000-0000C3460000}"/>
    <cellStyle name="Обычный 52 3 2 2 4 2 2 2 2" xfId="17798" xr:uid="{00000000-0005-0000-0000-0000C4460000}"/>
    <cellStyle name="Обычный 52 3 2 2 4 2 2 3" xfId="17799" xr:uid="{00000000-0005-0000-0000-0000C5460000}"/>
    <cellStyle name="Обычный 52 3 2 2 4 2 3" xfId="17800" xr:uid="{00000000-0005-0000-0000-0000C6460000}"/>
    <cellStyle name="Обычный 52 3 2 2 4 2 3 2" xfId="17801" xr:uid="{00000000-0005-0000-0000-0000C7460000}"/>
    <cellStyle name="Обычный 52 3 2 2 4 2 3 2 2" xfId="17802" xr:uid="{00000000-0005-0000-0000-0000C8460000}"/>
    <cellStyle name="Обычный 52 3 2 2 4 2 3 3" xfId="17803" xr:uid="{00000000-0005-0000-0000-0000C9460000}"/>
    <cellStyle name="Обычный 52 3 2 2 4 2 4" xfId="17804" xr:uid="{00000000-0005-0000-0000-0000CA460000}"/>
    <cellStyle name="Обычный 52 3 2 2 4 2 4 2" xfId="17805" xr:uid="{00000000-0005-0000-0000-0000CB460000}"/>
    <cellStyle name="Обычный 52 3 2 2 4 2 4 2 2" xfId="17806" xr:uid="{00000000-0005-0000-0000-0000CC460000}"/>
    <cellStyle name="Обычный 52 3 2 2 4 2 4 3" xfId="17807" xr:uid="{00000000-0005-0000-0000-0000CD460000}"/>
    <cellStyle name="Обычный 52 3 2 2 4 2 5" xfId="17808" xr:uid="{00000000-0005-0000-0000-0000CE460000}"/>
    <cellStyle name="Обычный 52 3 2 2 4 2 5 2" xfId="17809" xr:uid="{00000000-0005-0000-0000-0000CF460000}"/>
    <cellStyle name="Обычный 52 3 2 2 4 2 6" xfId="17810" xr:uid="{00000000-0005-0000-0000-0000D0460000}"/>
    <cellStyle name="Обычный 52 3 2 2 4 3" xfId="17811" xr:uid="{00000000-0005-0000-0000-0000D1460000}"/>
    <cellStyle name="Обычный 52 3 2 2 4 3 2" xfId="17812" xr:uid="{00000000-0005-0000-0000-0000D2460000}"/>
    <cellStyle name="Обычный 52 3 2 2 4 3 2 2" xfId="17813" xr:uid="{00000000-0005-0000-0000-0000D3460000}"/>
    <cellStyle name="Обычный 52 3 2 2 4 3 2 2 2" xfId="17814" xr:uid="{00000000-0005-0000-0000-0000D4460000}"/>
    <cellStyle name="Обычный 52 3 2 2 4 3 2 3" xfId="17815" xr:uid="{00000000-0005-0000-0000-0000D5460000}"/>
    <cellStyle name="Обычный 52 3 2 2 4 3 3" xfId="17816" xr:uid="{00000000-0005-0000-0000-0000D6460000}"/>
    <cellStyle name="Обычный 52 3 2 2 4 3 3 2" xfId="17817" xr:uid="{00000000-0005-0000-0000-0000D7460000}"/>
    <cellStyle name="Обычный 52 3 2 2 4 3 4" xfId="17818" xr:uid="{00000000-0005-0000-0000-0000D8460000}"/>
    <cellStyle name="Обычный 52 3 2 2 4 4" xfId="17819" xr:uid="{00000000-0005-0000-0000-0000D9460000}"/>
    <cellStyle name="Обычный 52 3 2 2 4 4 2" xfId="17820" xr:uid="{00000000-0005-0000-0000-0000DA460000}"/>
    <cellStyle name="Обычный 52 3 2 2 4 4 2 2" xfId="17821" xr:uid="{00000000-0005-0000-0000-0000DB460000}"/>
    <cellStyle name="Обычный 52 3 2 2 4 4 3" xfId="17822" xr:uid="{00000000-0005-0000-0000-0000DC460000}"/>
    <cellStyle name="Обычный 52 3 2 2 4 5" xfId="17823" xr:uid="{00000000-0005-0000-0000-0000DD460000}"/>
    <cellStyle name="Обычный 52 3 2 2 4 5 2" xfId="17824" xr:uid="{00000000-0005-0000-0000-0000DE460000}"/>
    <cellStyle name="Обычный 52 3 2 2 4 5 2 2" xfId="17825" xr:uid="{00000000-0005-0000-0000-0000DF460000}"/>
    <cellStyle name="Обычный 52 3 2 2 4 5 3" xfId="17826" xr:uid="{00000000-0005-0000-0000-0000E0460000}"/>
    <cellStyle name="Обычный 52 3 2 2 4 6" xfId="17827" xr:uid="{00000000-0005-0000-0000-0000E1460000}"/>
    <cellStyle name="Обычный 52 3 2 2 4 6 2" xfId="17828" xr:uid="{00000000-0005-0000-0000-0000E2460000}"/>
    <cellStyle name="Обычный 52 3 2 2 4 6 2 2" xfId="17829" xr:uid="{00000000-0005-0000-0000-0000E3460000}"/>
    <cellStyle name="Обычный 52 3 2 2 4 6 3" xfId="17830" xr:uid="{00000000-0005-0000-0000-0000E4460000}"/>
    <cellStyle name="Обычный 52 3 2 2 4 7" xfId="17831" xr:uid="{00000000-0005-0000-0000-0000E5460000}"/>
    <cellStyle name="Обычный 52 3 2 2 4 7 2" xfId="17832" xr:uid="{00000000-0005-0000-0000-0000E6460000}"/>
    <cellStyle name="Обычный 52 3 2 2 4 7 2 2" xfId="17833" xr:uid="{00000000-0005-0000-0000-0000E7460000}"/>
    <cellStyle name="Обычный 52 3 2 2 4 7 3" xfId="17834" xr:uid="{00000000-0005-0000-0000-0000E8460000}"/>
    <cellStyle name="Обычный 52 3 2 2 4 8" xfId="17835" xr:uid="{00000000-0005-0000-0000-0000E9460000}"/>
    <cellStyle name="Обычный 52 3 2 2 4 8 2" xfId="17836" xr:uid="{00000000-0005-0000-0000-0000EA460000}"/>
    <cellStyle name="Обычный 52 3 2 2 4 9" xfId="17837" xr:uid="{00000000-0005-0000-0000-0000EB460000}"/>
    <cellStyle name="Обычный 52 3 2 2 5" xfId="17838" xr:uid="{00000000-0005-0000-0000-0000EC460000}"/>
    <cellStyle name="Обычный 52 3 2 2 5 2" xfId="17839" xr:uid="{00000000-0005-0000-0000-0000ED460000}"/>
    <cellStyle name="Обычный 52 3 2 2 5 2 2" xfId="17840" xr:uid="{00000000-0005-0000-0000-0000EE460000}"/>
    <cellStyle name="Обычный 52 3 2 2 5 2 2 2" xfId="17841" xr:uid="{00000000-0005-0000-0000-0000EF460000}"/>
    <cellStyle name="Обычный 52 3 2 2 5 2 3" xfId="17842" xr:uid="{00000000-0005-0000-0000-0000F0460000}"/>
    <cellStyle name="Обычный 52 3 2 2 5 3" xfId="17843" xr:uid="{00000000-0005-0000-0000-0000F1460000}"/>
    <cellStyle name="Обычный 52 3 2 2 5 3 2" xfId="17844" xr:uid="{00000000-0005-0000-0000-0000F2460000}"/>
    <cellStyle name="Обычный 52 3 2 2 5 3 2 2" xfId="17845" xr:uid="{00000000-0005-0000-0000-0000F3460000}"/>
    <cellStyle name="Обычный 52 3 2 2 5 3 3" xfId="17846" xr:uid="{00000000-0005-0000-0000-0000F4460000}"/>
    <cellStyle name="Обычный 52 3 2 2 5 4" xfId="17847" xr:uid="{00000000-0005-0000-0000-0000F5460000}"/>
    <cellStyle name="Обычный 52 3 2 2 5 4 2" xfId="17848" xr:uid="{00000000-0005-0000-0000-0000F6460000}"/>
    <cellStyle name="Обычный 52 3 2 2 5 4 2 2" xfId="17849" xr:uid="{00000000-0005-0000-0000-0000F7460000}"/>
    <cellStyle name="Обычный 52 3 2 2 5 4 3" xfId="17850" xr:uid="{00000000-0005-0000-0000-0000F8460000}"/>
    <cellStyle name="Обычный 52 3 2 2 5 5" xfId="17851" xr:uid="{00000000-0005-0000-0000-0000F9460000}"/>
    <cellStyle name="Обычный 52 3 2 2 5 5 2" xfId="17852" xr:uid="{00000000-0005-0000-0000-0000FA460000}"/>
    <cellStyle name="Обычный 52 3 2 2 5 6" xfId="17853" xr:uid="{00000000-0005-0000-0000-0000FB460000}"/>
    <cellStyle name="Обычный 52 3 2 2 6" xfId="17854" xr:uid="{00000000-0005-0000-0000-0000FC460000}"/>
    <cellStyle name="Обычный 52 3 2 2 6 2" xfId="17855" xr:uid="{00000000-0005-0000-0000-0000FD460000}"/>
    <cellStyle name="Обычный 52 3 2 2 6 2 2" xfId="17856" xr:uid="{00000000-0005-0000-0000-0000FE460000}"/>
    <cellStyle name="Обычный 52 3 2 2 6 2 2 2" xfId="17857" xr:uid="{00000000-0005-0000-0000-0000FF460000}"/>
    <cellStyle name="Обычный 52 3 2 2 6 2 3" xfId="17858" xr:uid="{00000000-0005-0000-0000-000000470000}"/>
    <cellStyle name="Обычный 52 3 2 2 6 3" xfId="17859" xr:uid="{00000000-0005-0000-0000-000001470000}"/>
    <cellStyle name="Обычный 52 3 2 2 6 3 2" xfId="17860" xr:uid="{00000000-0005-0000-0000-000002470000}"/>
    <cellStyle name="Обычный 52 3 2 2 6 4" xfId="17861" xr:uid="{00000000-0005-0000-0000-000003470000}"/>
    <cellStyle name="Обычный 52 3 2 2 7" xfId="17862" xr:uid="{00000000-0005-0000-0000-000004470000}"/>
    <cellStyle name="Обычный 52 3 2 2 7 2" xfId="17863" xr:uid="{00000000-0005-0000-0000-000005470000}"/>
    <cellStyle name="Обычный 52 3 2 2 7 2 2" xfId="17864" xr:uid="{00000000-0005-0000-0000-000006470000}"/>
    <cellStyle name="Обычный 52 3 2 2 7 3" xfId="17865" xr:uid="{00000000-0005-0000-0000-000007470000}"/>
    <cellStyle name="Обычный 52 3 2 2 8" xfId="17866" xr:uid="{00000000-0005-0000-0000-000008470000}"/>
    <cellStyle name="Обычный 52 3 2 2 8 2" xfId="17867" xr:uid="{00000000-0005-0000-0000-000009470000}"/>
    <cellStyle name="Обычный 52 3 2 2 8 2 2" xfId="17868" xr:uid="{00000000-0005-0000-0000-00000A470000}"/>
    <cellStyle name="Обычный 52 3 2 2 8 3" xfId="17869" xr:uid="{00000000-0005-0000-0000-00000B470000}"/>
    <cellStyle name="Обычный 52 3 2 2 9" xfId="17870" xr:uid="{00000000-0005-0000-0000-00000C470000}"/>
    <cellStyle name="Обычный 52 3 2 2 9 2" xfId="17871" xr:uid="{00000000-0005-0000-0000-00000D470000}"/>
    <cellStyle name="Обычный 52 3 2 2 9 2 2" xfId="17872" xr:uid="{00000000-0005-0000-0000-00000E470000}"/>
    <cellStyle name="Обычный 52 3 2 2 9 3" xfId="17873" xr:uid="{00000000-0005-0000-0000-00000F470000}"/>
    <cellStyle name="Обычный 52 3 2 3" xfId="17874" xr:uid="{00000000-0005-0000-0000-000010470000}"/>
    <cellStyle name="Обычный 52 3 2 3 10" xfId="17875" xr:uid="{00000000-0005-0000-0000-000011470000}"/>
    <cellStyle name="Обычный 52 3 2 3 10 2" xfId="17876" xr:uid="{00000000-0005-0000-0000-000012470000}"/>
    <cellStyle name="Обычный 52 3 2 3 11" xfId="17877" xr:uid="{00000000-0005-0000-0000-000013470000}"/>
    <cellStyle name="Обычный 52 3 2 3 2" xfId="17878" xr:uid="{00000000-0005-0000-0000-000014470000}"/>
    <cellStyle name="Обычный 52 3 2 3 2 10" xfId="17879" xr:uid="{00000000-0005-0000-0000-000015470000}"/>
    <cellStyle name="Обычный 52 3 2 3 2 2" xfId="17880" xr:uid="{00000000-0005-0000-0000-000016470000}"/>
    <cellStyle name="Обычный 52 3 2 3 2 2 2" xfId="17881" xr:uid="{00000000-0005-0000-0000-000017470000}"/>
    <cellStyle name="Обычный 52 3 2 3 2 2 2 2" xfId="17882" xr:uid="{00000000-0005-0000-0000-000018470000}"/>
    <cellStyle name="Обычный 52 3 2 3 2 2 2 2 2" xfId="17883" xr:uid="{00000000-0005-0000-0000-000019470000}"/>
    <cellStyle name="Обычный 52 3 2 3 2 2 2 2 2 2" xfId="17884" xr:uid="{00000000-0005-0000-0000-00001A470000}"/>
    <cellStyle name="Обычный 52 3 2 3 2 2 2 2 3" xfId="17885" xr:uid="{00000000-0005-0000-0000-00001B470000}"/>
    <cellStyle name="Обычный 52 3 2 3 2 2 2 3" xfId="17886" xr:uid="{00000000-0005-0000-0000-00001C470000}"/>
    <cellStyle name="Обычный 52 3 2 3 2 2 2 3 2" xfId="17887" xr:uid="{00000000-0005-0000-0000-00001D470000}"/>
    <cellStyle name="Обычный 52 3 2 3 2 2 2 3 2 2" xfId="17888" xr:uid="{00000000-0005-0000-0000-00001E470000}"/>
    <cellStyle name="Обычный 52 3 2 3 2 2 2 3 3" xfId="17889" xr:uid="{00000000-0005-0000-0000-00001F470000}"/>
    <cellStyle name="Обычный 52 3 2 3 2 2 2 4" xfId="17890" xr:uid="{00000000-0005-0000-0000-000020470000}"/>
    <cellStyle name="Обычный 52 3 2 3 2 2 2 4 2" xfId="17891" xr:uid="{00000000-0005-0000-0000-000021470000}"/>
    <cellStyle name="Обычный 52 3 2 3 2 2 2 4 2 2" xfId="17892" xr:uid="{00000000-0005-0000-0000-000022470000}"/>
    <cellStyle name="Обычный 52 3 2 3 2 2 2 4 3" xfId="17893" xr:uid="{00000000-0005-0000-0000-000023470000}"/>
    <cellStyle name="Обычный 52 3 2 3 2 2 2 5" xfId="17894" xr:uid="{00000000-0005-0000-0000-000024470000}"/>
    <cellStyle name="Обычный 52 3 2 3 2 2 2 5 2" xfId="17895" xr:uid="{00000000-0005-0000-0000-000025470000}"/>
    <cellStyle name="Обычный 52 3 2 3 2 2 2 6" xfId="17896" xr:uid="{00000000-0005-0000-0000-000026470000}"/>
    <cellStyle name="Обычный 52 3 2 3 2 2 3" xfId="17897" xr:uid="{00000000-0005-0000-0000-000027470000}"/>
    <cellStyle name="Обычный 52 3 2 3 2 2 3 2" xfId="17898" xr:uid="{00000000-0005-0000-0000-000028470000}"/>
    <cellStyle name="Обычный 52 3 2 3 2 2 3 2 2" xfId="17899" xr:uid="{00000000-0005-0000-0000-000029470000}"/>
    <cellStyle name="Обычный 52 3 2 3 2 2 3 2 2 2" xfId="17900" xr:uid="{00000000-0005-0000-0000-00002A470000}"/>
    <cellStyle name="Обычный 52 3 2 3 2 2 3 2 3" xfId="17901" xr:uid="{00000000-0005-0000-0000-00002B470000}"/>
    <cellStyle name="Обычный 52 3 2 3 2 2 3 3" xfId="17902" xr:uid="{00000000-0005-0000-0000-00002C470000}"/>
    <cellStyle name="Обычный 52 3 2 3 2 2 3 3 2" xfId="17903" xr:uid="{00000000-0005-0000-0000-00002D470000}"/>
    <cellStyle name="Обычный 52 3 2 3 2 2 3 4" xfId="17904" xr:uid="{00000000-0005-0000-0000-00002E470000}"/>
    <cellStyle name="Обычный 52 3 2 3 2 2 4" xfId="17905" xr:uid="{00000000-0005-0000-0000-00002F470000}"/>
    <cellStyle name="Обычный 52 3 2 3 2 2 4 2" xfId="17906" xr:uid="{00000000-0005-0000-0000-000030470000}"/>
    <cellStyle name="Обычный 52 3 2 3 2 2 4 2 2" xfId="17907" xr:uid="{00000000-0005-0000-0000-000031470000}"/>
    <cellStyle name="Обычный 52 3 2 3 2 2 4 3" xfId="17908" xr:uid="{00000000-0005-0000-0000-000032470000}"/>
    <cellStyle name="Обычный 52 3 2 3 2 2 5" xfId="17909" xr:uid="{00000000-0005-0000-0000-000033470000}"/>
    <cellStyle name="Обычный 52 3 2 3 2 2 5 2" xfId="17910" xr:uid="{00000000-0005-0000-0000-000034470000}"/>
    <cellStyle name="Обычный 52 3 2 3 2 2 5 2 2" xfId="17911" xr:uid="{00000000-0005-0000-0000-000035470000}"/>
    <cellStyle name="Обычный 52 3 2 3 2 2 5 3" xfId="17912" xr:uid="{00000000-0005-0000-0000-000036470000}"/>
    <cellStyle name="Обычный 52 3 2 3 2 2 6" xfId="17913" xr:uid="{00000000-0005-0000-0000-000037470000}"/>
    <cellStyle name="Обычный 52 3 2 3 2 2 6 2" xfId="17914" xr:uid="{00000000-0005-0000-0000-000038470000}"/>
    <cellStyle name="Обычный 52 3 2 3 2 2 6 2 2" xfId="17915" xr:uid="{00000000-0005-0000-0000-000039470000}"/>
    <cellStyle name="Обычный 52 3 2 3 2 2 6 3" xfId="17916" xr:uid="{00000000-0005-0000-0000-00003A470000}"/>
    <cellStyle name="Обычный 52 3 2 3 2 2 7" xfId="17917" xr:uid="{00000000-0005-0000-0000-00003B470000}"/>
    <cellStyle name="Обычный 52 3 2 3 2 2 7 2" xfId="17918" xr:uid="{00000000-0005-0000-0000-00003C470000}"/>
    <cellStyle name="Обычный 52 3 2 3 2 2 7 2 2" xfId="17919" xr:uid="{00000000-0005-0000-0000-00003D470000}"/>
    <cellStyle name="Обычный 52 3 2 3 2 2 7 3" xfId="17920" xr:uid="{00000000-0005-0000-0000-00003E470000}"/>
    <cellStyle name="Обычный 52 3 2 3 2 2 8" xfId="17921" xr:uid="{00000000-0005-0000-0000-00003F470000}"/>
    <cellStyle name="Обычный 52 3 2 3 2 2 8 2" xfId="17922" xr:uid="{00000000-0005-0000-0000-000040470000}"/>
    <cellStyle name="Обычный 52 3 2 3 2 2 9" xfId="17923" xr:uid="{00000000-0005-0000-0000-000041470000}"/>
    <cellStyle name="Обычный 52 3 2 3 2 3" xfId="17924" xr:uid="{00000000-0005-0000-0000-000042470000}"/>
    <cellStyle name="Обычный 52 3 2 3 2 3 2" xfId="17925" xr:uid="{00000000-0005-0000-0000-000043470000}"/>
    <cellStyle name="Обычный 52 3 2 3 2 3 2 2" xfId="17926" xr:uid="{00000000-0005-0000-0000-000044470000}"/>
    <cellStyle name="Обычный 52 3 2 3 2 3 2 2 2" xfId="17927" xr:uid="{00000000-0005-0000-0000-000045470000}"/>
    <cellStyle name="Обычный 52 3 2 3 2 3 2 3" xfId="17928" xr:uid="{00000000-0005-0000-0000-000046470000}"/>
    <cellStyle name="Обычный 52 3 2 3 2 3 3" xfId="17929" xr:uid="{00000000-0005-0000-0000-000047470000}"/>
    <cellStyle name="Обычный 52 3 2 3 2 3 3 2" xfId="17930" xr:uid="{00000000-0005-0000-0000-000048470000}"/>
    <cellStyle name="Обычный 52 3 2 3 2 3 3 2 2" xfId="17931" xr:uid="{00000000-0005-0000-0000-000049470000}"/>
    <cellStyle name="Обычный 52 3 2 3 2 3 3 3" xfId="17932" xr:uid="{00000000-0005-0000-0000-00004A470000}"/>
    <cellStyle name="Обычный 52 3 2 3 2 3 4" xfId="17933" xr:uid="{00000000-0005-0000-0000-00004B470000}"/>
    <cellStyle name="Обычный 52 3 2 3 2 3 4 2" xfId="17934" xr:uid="{00000000-0005-0000-0000-00004C470000}"/>
    <cellStyle name="Обычный 52 3 2 3 2 3 4 2 2" xfId="17935" xr:uid="{00000000-0005-0000-0000-00004D470000}"/>
    <cellStyle name="Обычный 52 3 2 3 2 3 4 3" xfId="17936" xr:uid="{00000000-0005-0000-0000-00004E470000}"/>
    <cellStyle name="Обычный 52 3 2 3 2 3 5" xfId="17937" xr:uid="{00000000-0005-0000-0000-00004F470000}"/>
    <cellStyle name="Обычный 52 3 2 3 2 3 5 2" xfId="17938" xr:uid="{00000000-0005-0000-0000-000050470000}"/>
    <cellStyle name="Обычный 52 3 2 3 2 3 6" xfId="17939" xr:uid="{00000000-0005-0000-0000-000051470000}"/>
    <cellStyle name="Обычный 52 3 2 3 2 4" xfId="17940" xr:uid="{00000000-0005-0000-0000-000052470000}"/>
    <cellStyle name="Обычный 52 3 2 3 2 4 2" xfId="17941" xr:uid="{00000000-0005-0000-0000-000053470000}"/>
    <cellStyle name="Обычный 52 3 2 3 2 4 2 2" xfId="17942" xr:uid="{00000000-0005-0000-0000-000054470000}"/>
    <cellStyle name="Обычный 52 3 2 3 2 4 2 2 2" xfId="17943" xr:uid="{00000000-0005-0000-0000-000055470000}"/>
    <cellStyle name="Обычный 52 3 2 3 2 4 2 3" xfId="17944" xr:uid="{00000000-0005-0000-0000-000056470000}"/>
    <cellStyle name="Обычный 52 3 2 3 2 4 3" xfId="17945" xr:uid="{00000000-0005-0000-0000-000057470000}"/>
    <cellStyle name="Обычный 52 3 2 3 2 4 3 2" xfId="17946" xr:uid="{00000000-0005-0000-0000-000058470000}"/>
    <cellStyle name="Обычный 52 3 2 3 2 4 4" xfId="17947" xr:uid="{00000000-0005-0000-0000-000059470000}"/>
    <cellStyle name="Обычный 52 3 2 3 2 5" xfId="17948" xr:uid="{00000000-0005-0000-0000-00005A470000}"/>
    <cellStyle name="Обычный 52 3 2 3 2 5 2" xfId="17949" xr:uid="{00000000-0005-0000-0000-00005B470000}"/>
    <cellStyle name="Обычный 52 3 2 3 2 5 2 2" xfId="17950" xr:uid="{00000000-0005-0000-0000-00005C470000}"/>
    <cellStyle name="Обычный 52 3 2 3 2 5 3" xfId="17951" xr:uid="{00000000-0005-0000-0000-00005D470000}"/>
    <cellStyle name="Обычный 52 3 2 3 2 6" xfId="17952" xr:uid="{00000000-0005-0000-0000-00005E470000}"/>
    <cellStyle name="Обычный 52 3 2 3 2 6 2" xfId="17953" xr:uid="{00000000-0005-0000-0000-00005F470000}"/>
    <cellStyle name="Обычный 52 3 2 3 2 6 2 2" xfId="17954" xr:uid="{00000000-0005-0000-0000-000060470000}"/>
    <cellStyle name="Обычный 52 3 2 3 2 6 3" xfId="17955" xr:uid="{00000000-0005-0000-0000-000061470000}"/>
    <cellStyle name="Обычный 52 3 2 3 2 7" xfId="17956" xr:uid="{00000000-0005-0000-0000-000062470000}"/>
    <cellStyle name="Обычный 52 3 2 3 2 7 2" xfId="17957" xr:uid="{00000000-0005-0000-0000-000063470000}"/>
    <cellStyle name="Обычный 52 3 2 3 2 7 2 2" xfId="17958" xr:uid="{00000000-0005-0000-0000-000064470000}"/>
    <cellStyle name="Обычный 52 3 2 3 2 7 3" xfId="17959" xr:uid="{00000000-0005-0000-0000-000065470000}"/>
    <cellStyle name="Обычный 52 3 2 3 2 8" xfId="17960" xr:uid="{00000000-0005-0000-0000-000066470000}"/>
    <cellStyle name="Обычный 52 3 2 3 2 8 2" xfId="17961" xr:uid="{00000000-0005-0000-0000-000067470000}"/>
    <cellStyle name="Обычный 52 3 2 3 2 8 2 2" xfId="17962" xr:uid="{00000000-0005-0000-0000-000068470000}"/>
    <cellStyle name="Обычный 52 3 2 3 2 8 3" xfId="17963" xr:uid="{00000000-0005-0000-0000-000069470000}"/>
    <cellStyle name="Обычный 52 3 2 3 2 9" xfId="17964" xr:uid="{00000000-0005-0000-0000-00006A470000}"/>
    <cellStyle name="Обычный 52 3 2 3 2 9 2" xfId="17965" xr:uid="{00000000-0005-0000-0000-00006B470000}"/>
    <cellStyle name="Обычный 52 3 2 3 3" xfId="17966" xr:uid="{00000000-0005-0000-0000-00006C470000}"/>
    <cellStyle name="Обычный 52 3 2 3 3 2" xfId="17967" xr:uid="{00000000-0005-0000-0000-00006D470000}"/>
    <cellStyle name="Обычный 52 3 2 3 3 2 2" xfId="17968" xr:uid="{00000000-0005-0000-0000-00006E470000}"/>
    <cellStyle name="Обычный 52 3 2 3 3 2 2 2" xfId="17969" xr:uid="{00000000-0005-0000-0000-00006F470000}"/>
    <cellStyle name="Обычный 52 3 2 3 3 2 2 2 2" xfId="17970" xr:uid="{00000000-0005-0000-0000-000070470000}"/>
    <cellStyle name="Обычный 52 3 2 3 3 2 2 3" xfId="17971" xr:uid="{00000000-0005-0000-0000-000071470000}"/>
    <cellStyle name="Обычный 52 3 2 3 3 2 3" xfId="17972" xr:uid="{00000000-0005-0000-0000-000072470000}"/>
    <cellStyle name="Обычный 52 3 2 3 3 2 3 2" xfId="17973" xr:uid="{00000000-0005-0000-0000-000073470000}"/>
    <cellStyle name="Обычный 52 3 2 3 3 2 3 2 2" xfId="17974" xr:uid="{00000000-0005-0000-0000-000074470000}"/>
    <cellStyle name="Обычный 52 3 2 3 3 2 3 3" xfId="17975" xr:uid="{00000000-0005-0000-0000-000075470000}"/>
    <cellStyle name="Обычный 52 3 2 3 3 2 4" xfId="17976" xr:uid="{00000000-0005-0000-0000-000076470000}"/>
    <cellStyle name="Обычный 52 3 2 3 3 2 4 2" xfId="17977" xr:uid="{00000000-0005-0000-0000-000077470000}"/>
    <cellStyle name="Обычный 52 3 2 3 3 2 4 2 2" xfId="17978" xr:uid="{00000000-0005-0000-0000-000078470000}"/>
    <cellStyle name="Обычный 52 3 2 3 3 2 4 3" xfId="17979" xr:uid="{00000000-0005-0000-0000-000079470000}"/>
    <cellStyle name="Обычный 52 3 2 3 3 2 5" xfId="17980" xr:uid="{00000000-0005-0000-0000-00007A470000}"/>
    <cellStyle name="Обычный 52 3 2 3 3 2 5 2" xfId="17981" xr:uid="{00000000-0005-0000-0000-00007B470000}"/>
    <cellStyle name="Обычный 52 3 2 3 3 2 6" xfId="17982" xr:uid="{00000000-0005-0000-0000-00007C470000}"/>
    <cellStyle name="Обычный 52 3 2 3 3 3" xfId="17983" xr:uid="{00000000-0005-0000-0000-00007D470000}"/>
    <cellStyle name="Обычный 52 3 2 3 3 3 2" xfId="17984" xr:uid="{00000000-0005-0000-0000-00007E470000}"/>
    <cellStyle name="Обычный 52 3 2 3 3 3 2 2" xfId="17985" xr:uid="{00000000-0005-0000-0000-00007F470000}"/>
    <cellStyle name="Обычный 52 3 2 3 3 3 2 2 2" xfId="17986" xr:uid="{00000000-0005-0000-0000-000080470000}"/>
    <cellStyle name="Обычный 52 3 2 3 3 3 2 3" xfId="17987" xr:uid="{00000000-0005-0000-0000-000081470000}"/>
    <cellStyle name="Обычный 52 3 2 3 3 3 3" xfId="17988" xr:uid="{00000000-0005-0000-0000-000082470000}"/>
    <cellStyle name="Обычный 52 3 2 3 3 3 3 2" xfId="17989" xr:uid="{00000000-0005-0000-0000-000083470000}"/>
    <cellStyle name="Обычный 52 3 2 3 3 3 4" xfId="17990" xr:uid="{00000000-0005-0000-0000-000084470000}"/>
    <cellStyle name="Обычный 52 3 2 3 3 4" xfId="17991" xr:uid="{00000000-0005-0000-0000-000085470000}"/>
    <cellStyle name="Обычный 52 3 2 3 3 4 2" xfId="17992" xr:uid="{00000000-0005-0000-0000-000086470000}"/>
    <cellStyle name="Обычный 52 3 2 3 3 4 2 2" xfId="17993" xr:uid="{00000000-0005-0000-0000-000087470000}"/>
    <cellStyle name="Обычный 52 3 2 3 3 4 3" xfId="17994" xr:uid="{00000000-0005-0000-0000-000088470000}"/>
    <cellStyle name="Обычный 52 3 2 3 3 5" xfId="17995" xr:uid="{00000000-0005-0000-0000-000089470000}"/>
    <cellStyle name="Обычный 52 3 2 3 3 5 2" xfId="17996" xr:uid="{00000000-0005-0000-0000-00008A470000}"/>
    <cellStyle name="Обычный 52 3 2 3 3 5 2 2" xfId="17997" xr:uid="{00000000-0005-0000-0000-00008B470000}"/>
    <cellStyle name="Обычный 52 3 2 3 3 5 3" xfId="17998" xr:uid="{00000000-0005-0000-0000-00008C470000}"/>
    <cellStyle name="Обычный 52 3 2 3 3 6" xfId="17999" xr:uid="{00000000-0005-0000-0000-00008D470000}"/>
    <cellStyle name="Обычный 52 3 2 3 3 6 2" xfId="18000" xr:uid="{00000000-0005-0000-0000-00008E470000}"/>
    <cellStyle name="Обычный 52 3 2 3 3 6 2 2" xfId="18001" xr:uid="{00000000-0005-0000-0000-00008F470000}"/>
    <cellStyle name="Обычный 52 3 2 3 3 6 3" xfId="18002" xr:uid="{00000000-0005-0000-0000-000090470000}"/>
    <cellStyle name="Обычный 52 3 2 3 3 7" xfId="18003" xr:uid="{00000000-0005-0000-0000-000091470000}"/>
    <cellStyle name="Обычный 52 3 2 3 3 7 2" xfId="18004" xr:uid="{00000000-0005-0000-0000-000092470000}"/>
    <cellStyle name="Обычный 52 3 2 3 3 7 2 2" xfId="18005" xr:uid="{00000000-0005-0000-0000-000093470000}"/>
    <cellStyle name="Обычный 52 3 2 3 3 7 3" xfId="18006" xr:uid="{00000000-0005-0000-0000-000094470000}"/>
    <cellStyle name="Обычный 52 3 2 3 3 8" xfId="18007" xr:uid="{00000000-0005-0000-0000-000095470000}"/>
    <cellStyle name="Обычный 52 3 2 3 3 8 2" xfId="18008" xr:uid="{00000000-0005-0000-0000-000096470000}"/>
    <cellStyle name="Обычный 52 3 2 3 3 9" xfId="18009" xr:uid="{00000000-0005-0000-0000-000097470000}"/>
    <cellStyle name="Обычный 52 3 2 3 4" xfId="18010" xr:uid="{00000000-0005-0000-0000-000098470000}"/>
    <cellStyle name="Обычный 52 3 2 3 4 2" xfId="18011" xr:uid="{00000000-0005-0000-0000-000099470000}"/>
    <cellStyle name="Обычный 52 3 2 3 4 2 2" xfId="18012" xr:uid="{00000000-0005-0000-0000-00009A470000}"/>
    <cellStyle name="Обычный 52 3 2 3 4 2 2 2" xfId="18013" xr:uid="{00000000-0005-0000-0000-00009B470000}"/>
    <cellStyle name="Обычный 52 3 2 3 4 2 3" xfId="18014" xr:uid="{00000000-0005-0000-0000-00009C470000}"/>
    <cellStyle name="Обычный 52 3 2 3 4 3" xfId="18015" xr:uid="{00000000-0005-0000-0000-00009D470000}"/>
    <cellStyle name="Обычный 52 3 2 3 4 3 2" xfId="18016" xr:uid="{00000000-0005-0000-0000-00009E470000}"/>
    <cellStyle name="Обычный 52 3 2 3 4 3 2 2" xfId="18017" xr:uid="{00000000-0005-0000-0000-00009F470000}"/>
    <cellStyle name="Обычный 52 3 2 3 4 3 3" xfId="18018" xr:uid="{00000000-0005-0000-0000-0000A0470000}"/>
    <cellStyle name="Обычный 52 3 2 3 4 4" xfId="18019" xr:uid="{00000000-0005-0000-0000-0000A1470000}"/>
    <cellStyle name="Обычный 52 3 2 3 4 4 2" xfId="18020" xr:uid="{00000000-0005-0000-0000-0000A2470000}"/>
    <cellStyle name="Обычный 52 3 2 3 4 4 2 2" xfId="18021" xr:uid="{00000000-0005-0000-0000-0000A3470000}"/>
    <cellStyle name="Обычный 52 3 2 3 4 4 3" xfId="18022" xr:uid="{00000000-0005-0000-0000-0000A4470000}"/>
    <cellStyle name="Обычный 52 3 2 3 4 5" xfId="18023" xr:uid="{00000000-0005-0000-0000-0000A5470000}"/>
    <cellStyle name="Обычный 52 3 2 3 4 5 2" xfId="18024" xr:uid="{00000000-0005-0000-0000-0000A6470000}"/>
    <cellStyle name="Обычный 52 3 2 3 4 6" xfId="18025" xr:uid="{00000000-0005-0000-0000-0000A7470000}"/>
    <cellStyle name="Обычный 52 3 2 3 5" xfId="18026" xr:uid="{00000000-0005-0000-0000-0000A8470000}"/>
    <cellStyle name="Обычный 52 3 2 3 5 2" xfId="18027" xr:uid="{00000000-0005-0000-0000-0000A9470000}"/>
    <cellStyle name="Обычный 52 3 2 3 5 2 2" xfId="18028" xr:uid="{00000000-0005-0000-0000-0000AA470000}"/>
    <cellStyle name="Обычный 52 3 2 3 5 2 2 2" xfId="18029" xr:uid="{00000000-0005-0000-0000-0000AB470000}"/>
    <cellStyle name="Обычный 52 3 2 3 5 2 3" xfId="18030" xr:uid="{00000000-0005-0000-0000-0000AC470000}"/>
    <cellStyle name="Обычный 52 3 2 3 5 3" xfId="18031" xr:uid="{00000000-0005-0000-0000-0000AD470000}"/>
    <cellStyle name="Обычный 52 3 2 3 5 3 2" xfId="18032" xr:uid="{00000000-0005-0000-0000-0000AE470000}"/>
    <cellStyle name="Обычный 52 3 2 3 5 4" xfId="18033" xr:uid="{00000000-0005-0000-0000-0000AF470000}"/>
    <cellStyle name="Обычный 52 3 2 3 6" xfId="18034" xr:uid="{00000000-0005-0000-0000-0000B0470000}"/>
    <cellStyle name="Обычный 52 3 2 3 6 2" xfId="18035" xr:uid="{00000000-0005-0000-0000-0000B1470000}"/>
    <cellStyle name="Обычный 52 3 2 3 6 2 2" xfId="18036" xr:uid="{00000000-0005-0000-0000-0000B2470000}"/>
    <cellStyle name="Обычный 52 3 2 3 6 3" xfId="18037" xr:uid="{00000000-0005-0000-0000-0000B3470000}"/>
    <cellStyle name="Обычный 52 3 2 3 7" xfId="18038" xr:uid="{00000000-0005-0000-0000-0000B4470000}"/>
    <cellStyle name="Обычный 52 3 2 3 7 2" xfId="18039" xr:uid="{00000000-0005-0000-0000-0000B5470000}"/>
    <cellStyle name="Обычный 52 3 2 3 7 2 2" xfId="18040" xr:uid="{00000000-0005-0000-0000-0000B6470000}"/>
    <cellStyle name="Обычный 52 3 2 3 7 3" xfId="18041" xr:uid="{00000000-0005-0000-0000-0000B7470000}"/>
    <cellStyle name="Обычный 52 3 2 3 8" xfId="18042" xr:uid="{00000000-0005-0000-0000-0000B8470000}"/>
    <cellStyle name="Обычный 52 3 2 3 8 2" xfId="18043" xr:uid="{00000000-0005-0000-0000-0000B9470000}"/>
    <cellStyle name="Обычный 52 3 2 3 8 2 2" xfId="18044" xr:uid="{00000000-0005-0000-0000-0000BA470000}"/>
    <cellStyle name="Обычный 52 3 2 3 8 3" xfId="18045" xr:uid="{00000000-0005-0000-0000-0000BB470000}"/>
    <cellStyle name="Обычный 52 3 2 3 9" xfId="18046" xr:uid="{00000000-0005-0000-0000-0000BC470000}"/>
    <cellStyle name="Обычный 52 3 2 3 9 2" xfId="18047" xr:uid="{00000000-0005-0000-0000-0000BD470000}"/>
    <cellStyle name="Обычный 52 3 2 3 9 2 2" xfId="18048" xr:uid="{00000000-0005-0000-0000-0000BE470000}"/>
    <cellStyle name="Обычный 52 3 2 3 9 3" xfId="18049" xr:uid="{00000000-0005-0000-0000-0000BF470000}"/>
    <cellStyle name="Обычный 52 3 2 4" xfId="18050" xr:uid="{00000000-0005-0000-0000-0000C0470000}"/>
    <cellStyle name="Обычный 52 3 2 4 10" xfId="18051" xr:uid="{00000000-0005-0000-0000-0000C1470000}"/>
    <cellStyle name="Обычный 52 3 2 4 2" xfId="18052" xr:uid="{00000000-0005-0000-0000-0000C2470000}"/>
    <cellStyle name="Обычный 52 3 2 4 2 2" xfId="18053" xr:uid="{00000000-0005-0000-0000-0000C3470000}"/>
    <cellStyle name="Обычный 52 3 2 4 2 2 2" xfId="18054" xr:uid="{00000000-0005-0000-0000-0000C4470000}"/>
    <cellStyle name="Обычный 52 3 2 4 2 2 2 2" xfId="18055" xr:uid="{00000000-0005-0000-0000-0000C5470000}"/>
    <cellStyle name="Обычный 52 3 2 4 2 2 2 2 2" xfId="18056" xr:uid="{00000000-0005-0000-0000-0000C6470000}"/>
    <cellStyle name="Обычный 52 3 2 4 2 2 2 3" xfId="18057" xr:uid="{00000000-0005-0000-0000-0000C7470000}"/>
    <cellStyle name="Обычный 52 3 2 4 2 2 3" xfId="18058" xr:uid="{00000000-0005-0000-0000-0000C8470000}"/>
    <cellStyle name="Обычный 52 3 2 4 2 2 3 2" xfId="18059" xr:uid="{00000000-0005-0000-0000-0000C9470000}"/>
    <cellStyle name="Обычный 52 3 2 4 2 2 3 2 2" xfId="18060" xr:uid="{00000000-0005-0000-0000-0000CA470000}"/>
    <cellStyle name="Обычный 52 3 2 4 2 2 3 3" xfId="18061" xr:uid="{00000000-0005-0000-0000-0000CB470000}"/>
    <cellStyle name="Обычный 52 3 2 4 2 2 4" xfId="18062" xr:uid="{00000000-0005-0000-0000-0000CC470000}"/>
    <cellStyle name="Обычный 52 3 2 4 2 2 4 2" xfId="18063" xr:uid="{00000000-0005-0000-0000-0000CD470000}"/>
    <cellStyle name="Обычный 52 3 2 4 2 2 4 2 2" xfId="18064" xr:uid="{00000000-0005-0000-0000-0000CE470000}"/>
    <cellStyle name="Обычный 52 3 2 4 2 2 4 3" xfId="18065" xr:uid="{00000000-0005-0000-0000-0000CF470000}"/>
    <cellStyle name="Обычный 52 3 2 4 2 2 5" xfId="18066" xr:uid="{00000000-0005-0000-0000-0000D0470000}"/>
    <cellStyle name="Обычный 52 3 2 4 2 2 5 2" xfId="18067" xr:uid="{00000000-0005-0000-0000-0000D1470000}"/>
    <cellStyle name="Обычный 52 3 2 4 2 2 6" xfId="18068" xr:uid="{00000000-0005-0000-0000-0000D2470000}"/>
    <cellStyle name="Обычный 52 3 2 4 2 3" xfId="18069" xr:uid="{00000000-0005-0000-0000-0000D3470000}"/>
    <cellStyle name="Обычный 52 3 2 4 2 3 2" xfId="18070" xr:uid="{00000000-0005-0000-0000-0000D4470000}"/>
    <cellStyle name="Обычный 52 3 2 4 2 3 2 2" xfId="18071" xr:uid="{00000000-0005-0000-0000-0000D5470000}"/>
    <cellStyle name="Обычный 52 3 2 4 2 3 2 2 2" xfId="18072" xr:uid="{00000000-0005-0000-0000-0000D6470000}"/>
    <cellStyle name="Обычный 52 3 2 4 2 3 2 3" xfId="18073" xr:uid="{00000000-0005-0000-0000-0000D7470000}"/>
    <cellStyle name="Обычный 52 3 2 4 2 3 3" xfId="18074" xr:uid="{00000000-0005-0000-0000-0000D8470000}"/>
    <cellStyle name="Обычный 52 3 2 4 2 3 3 2" xfId="18075" xr:uid="{00000000-0005-0000-0000-0000D9470000}"/>
    <cellStyle name="Обычный 52 3 2 4 2 3 4" xfId="18076" xr:uid="{00000000-0005-0000-0000-0000DA470000}"/>
    <cellStyle name="Обычный 52 3 2 4 2 4" xfId="18077" xr:uid="{00000000-0005-0000-0000-0000DB470000}"/>
    <cellStyle name="Обычный 52 3 2 4 2 4 2" xfId="18078" xr:uid="{00000000-0005-0000-0000-0000DC470000}"/>
    <cellStyle name="Обычный 52 3 2 4 2 4 2 2" xfId="18079" xr:uid="{00000000-0005-0000-0000-0000DD470000}"/>
    <cellStyle name="Обычный 52 3 2 4 2 4 3" xfId="18080" xr:uid="{00000000-0005-0000-0000-0000DE470000}"/>
    <cellStyle name="Обычный 52 3 2 4 2 5" xfId="18081" xr:uid="{00000000-0005-0000-0000-0000DF470000}"/>
    <cellStyle name="Обычный 52 3 2 4 2 5 2" xfId="18082" xr:uid="{00000000-0005-0000-0000-0000E0470000}"/>
    <cellStyle name="Обычный 52 3 2 4 2 5 2 2" xfId="18083" xr:uid="{00000000-0005-0000-0000-0000E1470000}"/>
    <cellStyle name="Обычный 52 3 2 4 2 5 3" xfId="18084" xr:uid="{00000000-0005-0000-0000-0000E2470000}"/>
    <cellStyle name="Обычный 52 3 2 4 2 6" xfId="18085" xr:uid="{00000000-0005-0000-0000-0000E3470000}"/>
    <cellStyle name="Обычный 52 3 2 4 2 6 2" xfId="18086" xr:uid="{00000000-0005-0000-0000-0000E4470000}"/>
    <cellStyle name="Обычный 52 3 2 4 2 6 2 2" xfId="18087" xr:uid="{00000000-0005-0000-0000-0000E5470000}"/>
    <cellStyle name="Обычный 52 3 2 4 2 6 3" xfId="18088" xr:uid="{00000000-0005-0000-0000-0000E6470000}"/>
    <cellStyle name="Обычный 52 3 2 4 2 7" xfId="18089" xr:uid="{00000000-0005-0000-0000-0000E7470000}"/>
    <cellStyle name="Обычный 52 3 2 4 2 7 2" xfId="18090" xr:uid="{00000000-0005-0000-0000-0000E8470000}"/>
    <cellStyle name="Обычный 52 3 2 4 2 7 2 2" xfId="18091" xr:uid="{00000000-0005-0000-0000-0000E9470000}"/>
    <cellStyle name="Обычный 52 3 2 4 2 7 3" xfId="18092" xr:uid="{00000000-0005-0000-0000-0000EA470000}"/>
    <cellStyle name="Обычный 52 3 2 4 2 8" xfId="18093" xr:uid="{00000000-0005-0000-0000-0000EB470000}"/>
    <cellStyle name="Обычный 52 3 2 4 2 8 2" xfId="18094" xr:uid="{00000000-0005-0000-0000-0000EC470000}"/>
    <cellStyle name="Обычный 52 3 2 4 2 9" xfId="18095" xr:uid="{00000000-0005-0000-0000-0000ED470000}"/>
    <cellStyle name="Обычный 52 3 2 4 3" xfId="18096" xr:uid="{00000000-0005-0000-0000-0000EE470000}"/>
    <cellStyle name="Обычный 52 3 2 4 3 2" xfId="18097" xr:uid="{00000000-0005-0000-0000-0000EF470000}"/>
    <cellStyle name="Обычный 52 3 2 4 3 2 2" xfId="18098" xr:uid="{00000000-0005-0000-0000-0000F0470000}"/>
    <cellStyle name="Обычный 52 3 2 4 3 2 2 2" xfId="18099" xr:uid="{00000000-0005-0000-0000-0000F1470000}"/>
    <cellStyle name="Обычный 52 3 2 4 3 2 3" xfId="18100" xr:uid="{00000000-0005-0000-0000-0000F2470000}"/>
    <cellStyle name="Обычный 52 3 2 4 3 3" xfId="18101" xr:uid="{00000000-0005-0000-0000-0000F3470000}"/>
    <cellStyle name="Обычный 52 3 2 4 3 3 2" xfId="18102" xr:uid="{00000000-0005-0000-0000-0000F4470000}"/>
    <cellStyle name="Обычный 52 3 2 4 3 3 2 2" xfId="18103" xr:uid="{00000000-0005-0000-0000-0000F5470000}"/>
    <cellStyle name="Обычный 52 3 2 4 3 3 3" xfId="18104" xr:uid="{00000000-0005-0000-0000-0000F6470000}"/>
    <cellStyle name="Обычный 52 3 2 4 3 4" xfId="18105" xr:uid="{00000000-0005-0000-0000-0000F7470000}"/>
    <cellStyle name="Обычный 52 3 2 4 3 4 2" xfId="18106" xr:uid="{00000000-0005-0000-0000-0000F8470000}"/>
    <cellStyle name="Обычный 52 3 2 4 3 4 2 2" xfId="18107" xr:uid="{00000000-0005-0000-0000-0000F9470000}"/>
    <cellStyle name="Обычный 52 3 2 4 3 4 3" xfId="18108" xr:uid="{00000000-0005-0000-0000-0000FA470000}"/>
    <cellStyle name="Обычный 52 3 2 4 3 5" xfId="18109" xr:uid="{00000000-0005-0000-0000-0000FB470000}"/>
    <cellStyle name="Обычный 52 3 2 4 3 5 2" xfId="18110" xr:uid="{00000000-0005-0000-0000-0000FC470000}"/>
    <cellStyle name="Обычный 52 3 2 4 3 6" xfId="18111" xr:uid="{00000000-0005-0000-0000-0000FD470000}"/>
    <cellStyle name="Обычный 52 3 2 4 4" xfId="18112" xr:uid="{00000000-0005-0000-0000-0000FE470000}"/>
    <cellStyle name="Обычный 52 3 2 4 4 2" xfId="18113" xr:uid="{00000000-0005-0000-0000-0000FF470000}"/>
    <cellStyle name="Обычный 52 3 2 4 4 2 2" xfId="18114" xr:uid="{00000000-0005-0000-0000-000000480000}"/>
    <cellStyle name="Обычный 52 3 2 4 4 2 2 2" xfId="18115" xr:uid="{00000000-0005-0000-0000-000001480000}"/>
    <cellStyle name="Обычный 52 3 2 4 4 2 3" xfId="18116" xr:uid="{00000000-0005-0000-0000-000002480000}"/>
    <cellStyle name="Обычный 52 3 2 4 4 3" xfId="18117" xr:uid="{00000000-0005-0000-0000-000003480000}"/>
    <cellStyle name="Обычный 52 3 2 4 4 3 2" xfId="18118" xr:uid="{00000000-0005-0000-0000-000004480000}"/>
    <cellStyle name="Обычный 52 3 2 4 4 4" xfId="18119" xr:uid="{00000000-0005-0000-0000-000005480000}"/>
    <cellStyle name="Обычный 52 3 2 4 5" xfId="18120" xr:uid="{00000000-0005-0000-0000-000006480000}"/>
    <cellStyle name="Обычный 52 3 2 4 5 2" xfId="18121" xr:uid="{00000000-0005-0000-0000-000007480000}"/>
    <cellStyle name="Обычный 52 3 2 4 5 2 2" xfId="18122" xr:uid="{00000000-0005-0000-0000-000008480000}"/>
    <cellStyle name="Обычный 52 3 2 4 5 3" xfId="18123" xr:uid="{00000000-0005-0000-0000-000009480000}"/>
    <cellStyle name="Обычный 52 3 2 4 6" xfId="18124" xr:uid="{00000000-0005-0000-0000-00000A480000}"/>
    <cellStyle name="Обычный 52 3 2 4 6 2" xfId="18125" xr:uid="{00000000-0005-0000-0000-00000B480000}"/>
    <cellStyle name="Обычный 52 3 2 4 6 2 2" xfId="18126" xr:uid="{00000000-0005-0000-0000-00000C480000}"/>
    <cellStyle name="Обычный 52 3 2 4 6 3" xfId="18127" xr:uid="{00000000-0005-0000-0000-00000D480000}"/>
    <cellStyle name="Обычный 52 3 2 4 7" xfId="18128" xr:uid="{00000000-0005-0000-0000-00000E480000}"/>
    <cellStyle name="Обычный 52 3 2 4 7 2" xfId="18129" xr:uid="{00000000-0005-0000-0000-00000F480000}"/>
    <cellStyle name="Обычный 52 3 2 4 7 2 2" xfId="18130" xr:uid="{00000000-0005-0000-0000-000010480000}"/>
    <cellStyle name="Обычный 52 3 2 4 7 3" xfId="18131" xr:uid="{00000000-0005-0000-0000-000011480000}"/>
    <cellStyle name="Обычный 52 3 2 4 8" xfId="18132" xr:uid="{00000000-0005-0000-0000-000012480000}"/>
    <cellStyle name="Обычный 52 3 2 4 8 2" xfId="18133" xr:uid="{00000000-0005-0000-0000-000013480000}"/>
    <cellStyle name="Обычный 52 3 2 4 8 2 2" xfId="18134" xr:uid="{00000000-0005-0000-0000-000014480000}"/>
    <cellStyle name="Обычный 52 3 2 4 8 3" xfId="18135" xr:uid="{00000000-0005-0000-0000-000015480000}"/>
    <cellStyle name="Обычный 52 3 2 4 9" xfId="18136" xr:uid="{00000000-0005-0000-0000-000016480000}"/>
    <cellStyle name="Обычный 52 3 2 4 9 2" xfId="18137" xr:uid="{00000000-0005-0000-0000-000017480000}"/>
    <cellStyle name="Обычный 52 3 2 5" xfId="18138" xr:uid="{00000000-0005-0000-0000-000018480000}"/>
    <cellStyle name="Обычный 52 3 2 5 2" xfId="18139" xr:uid="{00000000-0005-0000-0000-000019480000}"/>
    <cellStyle name="Обычный 52 3 2 5 2 2" xfId="18140" xr:uid="{00000000-0005-0000-0000-00001A480000}"/>
    <cellStyle name="Обычный 52 3 2 5 2 2 2" xfId="18141" xr:uid="{00000000-0005-0000-0000-00001B480000}"/>
    <cellStyle name="Обычный 52 3 2 5 2 2 2 2" xfId="18142" xr:uid="{00000000-0005-0000-0000-00001C480000}"/>
    <cellStyle name="Обычный 52 3 2 5 2 2 3" xfId="18143" xr:uid="{00000000-0005-0000-0000-00001D480000}"/>
    <cellStyle name="Обычный 52 3 2 5 2 3" xfId="18144" xr:uid="{00000000-0005-0000-0000-00001E480000}"/>
    <cellStyle name="Обычный 52 3 2 5 2 3 2" xfId="18145" xr:uid="{00000000-0005-0000-0000-00001F480000}"/>
    <cellStyle name="Обычный 52 3 2 5 2 3 2 2" xfId="18146" xr:uid="{00000000-0005-0000-0000-000020480000}"/>
    <cellStyle name="Обычный 52 3 2 5 2 3 3" xfId="18147" xr:uid="{00000000-0005-0000-0000-000021480000}"/>
    <cellStyle name="Обычный 52 3 2 5 2 4" xfId="18148" xr:uid="{00000000-0005-0000-0000-000022480000}"/>
    <cellStyle name="Обычный 52 3 2 5 2 4 2" xfId="18149" xr:uid="{00000000-0005-0000-0000-000023480000}"/>
    <cellStyle name="Обычный 52 3 2 5 2 4 2 2" xfId="18150" xr:uid="{00000000-0005-0000-0000-000024480000}"/>
    <cellStyle name="Обычный 52 3 2 5 2 4 3" xfId="18151" xr:uid="{00000000-0005-0000-0000-000025480000}"/>
    <cellStyle name="Обычный 52 3 2 5 2 5" xfId="18152" xr:uid="{00000000-0005-0000-0000-000026480000}"/>
    <cellStyle name="Обычный 52 3 2 5 2 5 2" xfId="18153" xr:uid="{00000000-0005-0000-0000-000027480000}"/>
    <cellStyle name="Обычный 52 3 2 5 2 6" xfId="18154" xr:uid="{00000000-0005-0000-0000-000028480000}"/>
    <cellStyle name="Обычный 52 3 2 5 3" xfId="18155" xr:uid="{00000000-0005-0000-0000-000029480000}"/>
    <cellStyle name="Обычный 52 3 2 5 3 2" xfId="18156" xr:uid="{00000000-0005-0000-0000-00002A480000}"/>
    <cellStyle name="Обычный 52 3 2 5 3 2 2" xfId="18157" xr:uid="{00000000-0005-0000-0000-00002B480000}"/>
    <cellStyle name="Обычный 52 3 2 5 3 2 2 2" xfId="18158" xr:uid="{00000000-0005-0000-0000-00002C480000}"/>
    <cellStyle name="Обычный 52 3 2 5 3 2 3" xfId="18159" xr:uid="{00000000-0005-0000-0000-00002D480000}"/>
    <cellStyle name="Обычный 52 3 2 5 3 3" xfId="18160" xr:uid="{00000000-0005-0000-0000-00002E480000}"/>
    <cellStyle name="Обычный 52 3 2 5 3 3 2" xfId="18161" xr:uid="{00000000-0005-0000-0000-00002F480000}"/>
    <cellStyle name="Обычный 52 3 2 5 3 4" xfId="18162" xr:uid="{00000000-0005-0000-0000-000030480000}"/>
    <cellStyle name="Обычный 52 3 2 5 4" xfId="18163" xr:uid="{00000000-0005-0000-0000-000031480000}"/>
    <cellStyle name="Обычный 52 3 2 5 4 2" xfId="18164" xr:uid="{00000000-0005-0000-0000-000032480000}"/>
    <cellStyle name="Обычный 52 3 2 5 4 2 2" xfId="18165" xr:uid="{00000000-0005-0000-0000-000033480000}"/>
    <cellStyle name="Обычный 52 3 2 5 4 3" xfId="18166" xr:uid="{00000000-0005-0000-0000-000034480000}"/>
    <cellStyle name="Обычный 52 3 2 5 5" xfId="18167" xr:uid="{00000000-0005-0000-0000-000035480000}"/>
    <cellStyle name="Обычный 52 3 2 5 5 2" xfId="18168" xr:uid="{00000000-0005-0000-0000-000036480000}"/>
    <cellStyle name="Обычный 52 3 2 5 5 2 2" xfId="18169" xr:uid="{00000000-0005-0000-0000-000037480000}"/>
    <cellStyle name="Обычный 52 3 2 5 5 3" xfId="18170" xr:uid="{00000000-0005-0000-0000-000038480000}"/>
    <cellStyle name="Обычный 52 3 2 5 6" xfId="18171" xr:uid="{00000000-0005-0000-0000-000039480000}"/>
    <cellStyle name="Обычный 52 3 2 5 6 2" xfId="18172" xr:uid="{00000000-0005-0000-0000-00003A480000}"/>
    <cellStyle name="Обычный 52 3 2 5 6 2 2" xfId="18173" xr:uid="{00000000-0005-0000-0000-00003B480000}"/>
    <cellStyle name="Обычный 52 3 2 5 6 3" xfId="18174" xr:uid="{00000000-0005-0000-0000-00003C480000}"/>
    <cellStyle name="Обычный 52 3 2 5 7" xfId="18175" xr:uid="{00000000-0005-0000-0000-00003D480000}"/>
    <cellStyle name="Обычный 52 3 2 5 7 2" xfId="18176" xr:uid="{00000000-0005-0000-0000-00003E480000}"/>
    <cellStyle name="Обычный 52 3 2 5 7 2 2" xfId="18177" xr:uid="{00000000-0005-0000-0000-00003F480000}"/>
    <cellStyle name="Обычный 52 3 2 5 7 3" xfId="18178" xr:uid="{00000000-0005-0000-0000-000040480000}"/>
    <cellStyle name="Обычный 52 3 2 5 8" xfId="18179" xr:uid="{00000000-0005-0000-0000-000041480000}"/>
    <cellStyle name="Обычный 52 3 2 5 8 2" xfId="18180" xr:uid="{00000000-0005-0000-0000-000042480000}"/>
    <cellStyle name="Обычный 52 3 2 5 9" xfId="18181" xr:uid="{00000000-0005-0000-0000-000043480000}"/>
    <cellStyle name="Обычный 52 3 2 6" xfId="18182" xr:uid="{00000000-0005-0000-0000-000044480000}"/>
    <cellStyle name="Обычный 52 3 2 6 2" xfId="18183" xr:uid="{00000000-0005-0000-0000-000045480000}"/>
    <cellStyle name="Обычный 52 3 2 6 2 2" xfId="18184" xr:uid="{00000000-0005-0000-0000-000046480000}"/>
    <cellStyle name="Обычный 52 3 2 6 2 2 2" xfId="18185" xr:uid="{00000000-0005-0000-0000-000047480000}"/>
    <cellStyle name="Обычный 52 3 2 6 2 3" xfId="18186" xr:uid="{00000000-0005-0000-0000-000048480000}"/>
    <cellStyle name="Обычный 52 3 2 6 3" xfId="18187" xr:uid="{00000000-0005-0000-0000-000049480000}"/>
    <cellStyle name="Обычный 52 3 2 6 3 2" xfId="18188" xr:uid="{00000000-0005-0000-0000-00004A480000}"/>
    <cellStyle name="Обычный 52 3 2 6 3 2 2" xfId="18189" xr:uid="{00000000-0005-0000-0000-00004B480000}"/>
    <cellStyle name="Обычный 52 3 2 6 3 3" xfId="18190" xr:uid="{00000000-0005-0000-0000-00004C480000}"/>
    <cellStyle name="Обычный 52 3 2 6 4" xfId="18191" xr:uid="{00000000-0005-0000-0000-00004D480000}"/>
    <cellStyle name="Обычный 52 3 2 6 4 2" xfId="18192" xr:uid="{00000000-0005-0000-0000-00004E480000}"/>
    <cellStyle name="Обычный 52 3 2 6 4 2 2" xfId="18193" xr:uid="{00000000-0005-0000-0000-00004F480000}"/>
    <cellStyle name="Обычный 52 3 2 6 4 3" xfId="18194" xr:uid="{00000000-0005-0000-0000-000050480000}"/>
    <cellStyle name="Обычный 52 3 2 6 5" xfId="18195" xr:uid="{00000000-0005-0000-0000-000051480000}"/>
    <cellStyle name="Обычный 52 3 2 6 5 2" xfId="18196" xr:uid="{00000000-0005-0000-0000-000052480000}"/>
    <cellStyle name="Обычный 52 3 2 6 6" xfId="18197" xr:uid="{00000000-0005-0000-0000-000053480000}"/>
    <cellStyle name="Обычный 52 3 2 7" xfId="18198" xr:uid="{00000000-0005-0000-0000-000054480000}"/>
    <cellStyle name="Обычный 52 3 2 7 2" xfId="18199" xr:uid="{00000000-0005-0000-0000-000055480000}"/>
    <cellStyle name="Обычный 52 3 2 7 2 2" xfId="18200" xr:uid="{00000000-0005-0000-0000-000056480000}"/>
    <cellStyle name="Обычный 52 3 2 7 2 2 2" xfId="18201" xr:uid="{00000000-0005-0000-0000-000057480000}"/>
    <cellStyle name="Обычный 52 3 2 7 2 3" xfId="18202" xr:uid="{00000000-0005-0000-0000-000058480000}"/>
    <cellStyle name="Обычный 52 3 2 7 3" xfId="18203" xr:uid="{00000000-0005-0000-0000-000059480000}"/>
    <cellStyle name="Обычный 52 3 2 7 3 2" xfId="18204" xr:uid="{00000000-0005-0000-0000-00005A480000}"/>
    <cellStyle name="Обычный 52 3 2 7 4" xfId="18205" xr:uid="{00000000-0005-0000-0000-00005B480000}"/>
    <cellStyle name="Обычный 52 3 2 8" xfId="18206" xr:uid="{00000000-0005-0000-0000-00005C480000}"/>
    <cellStyle name="Обычный 52 3 2 8 2" xfId="18207" xr:uid="{00000000-0005-0000-0000-00005D480000}"/>
    <cellStyle name="Обычный 52 3 2 8 2 2" xfId="18208" xr:uid="{00000000-0005-0000-0000-00005E480000}"/>
    <cellStyle name="Обычный 52 3 2 8 3" xfId="18209" xr:uid="{00000000-0005-0000-0000-00005F480000}"/>
    <cellStyle name="Обычный 52 3 2 9" xfId="18210" xr:uid="{00000000-0005-0000-0000-000060480000}"/>
    <cellStyle name="Обычный 52 3 2 9 2" xfId="18211" xr:uid="{00000000-0005-0000-0000-000061480000}"/>
    <cellStyle name="Обычный 52 3 2 9 2 2" xfId="18212" xr:uid="{00000000-0005-0000-0000-000062480000}"/>
    <cellStyle name="Обычный 52 3 2 9 3" xfId="18213" xr:uid="{00000000-0005-0000-0000-000063480000}"/>
    <cellStyle name="Обычный 52 3 3" xfId="18214" xr:uid="{00000000-0005-0000-0000-000064480000}"/>
    <cellStyle name="Обычный 52 3 3 10" xfId="18215" xr:uid="{00000000-0005-0000-0000-000065480000}"/>
    <cellStyle name="Обычный 52 3 3 10 2" xfId="18216" xr:uid="{00000000-0005-0000-0000-000066480000}"/>
    <cellStyle name="Обычный 52 3 3 10 2 2" xfId="18217" xr:uid="{00000000-0005-0000-0000-000067480000}"/>
    <cellStyle name="Обычный 52 3 3 10 3" xfId="18218" xr:uid="{00000000-0005-0000-0000-000068480000}"/>
    <cellStyle name="Обычный 52 3 3 11" xfId="18219" xr:uid="{00000000-0005-0000-0000-000069480000}"/>
    <cellStyle name="Обычный 52 3 3 11 2" xfId="18220" xr:uid="{00000000-0005-0000-0000-00006A480000}"/>
    <cellStyle name="Обычный 52 3 3 12" xfId="18221" xr:uid="{00000000-0005-0000-0000-00006B480000}"/>
    <cellStyle name="Обычный 52 3 3 2" xfId="18222" xr:uid="{00000000-0005-0000-0000-00006C480000}"/>
    <cellStyle name="Обычный 52 3 3 2 10" xfId="18223" xr:uid="{00000000-0005-0000-0000-00006D480000}"/>
    <cellStyle name="Обычный 52 3 3 2 10 2" xfId="18224" xr:uid="{00000000-0005-0000-0000-00006E480000}"/>
    <cellStyle name="Обычный 52 3 3 2 11" xfId="18225" xr:uid="{00000000-0005-0000-0000-00006F480000}"/>
    <cellStyle name="Обычный 52 3 3 2 2" xfId="18226" xr:uid="{00000000-0005-0000-0000-000070480000}"/>
    <cellStyle name="Обычный 52 3 3 2 2 10" xfId="18227" xr:uid="{00000000-0005-0000-0000-000071480000}"/>
    <cellStyle name="Обычный 52 3 3 2 2 2" xfId="18228" xr:uid="{00000000-0005-0000-0000-000072480000}"/>
    <cellStyle name="Обычный 52 3 3 2 2 2 2" xfId="18229" xr:uid="{00000000-0005-0000-0000-000073480000}"/>
    <cellStyle name="Обычный 52 3 3 2 2 2 2 2" xfId="18230" xr:uid="{00000000-0005-0000-0000-000074480000}"/>
    <cellStyle name="Обычный 52 3 3 2 2 2 2 2 2" xfId="18231" xr:uid="{00000000-0005-0000-0000-000075480000}"/>
    <cellStyle name="Обычный 52 3 3 2 2 2 2 2 2 2" xfId="18232" xr:uid="{00000000-0005-0000-0000-000076480000}"/>
    <cellStyle name="Обычный 52 3 3 2 2 2 2 2 3" xfId="18233" xr:uid="{00000000-0005-0000-0000-000077480000}"/>
    <cellStyle name="Обычный 52 3 3 2 2 2 2 3" xfId="18234" xr:uid="{00000000-0005-0000-0000-000078480000}"/>
    <cellStyle name="Обычный 52 3 3 2 2 2 2 3 2" xfId="18235" xr:uid="{00000000-0005-0000-0000-000079480000}"/>
    <cellStyle name="Обычный 52 3 3 2 2 2 2 3 2 2" xfId="18236" xr:uid="{00000000-0005-0000-0000-00007A480000}"/>
    <cellStyle name="Обычный 52 3 3 2 2 2 2 3 3" xfId="18237" xr:uid="{00000000-0005-0000-0000-00007B480000}"/>
    <cellStyle name="Обычный 52 3 3 2 2 2 2 4" xfId="18238" xr:uid="{00000000-0005-0000-0000-00007C480000}"/>
    <cellStyle name="Обычный 52 3 3 2 2 2 2 4 2" xfId="18239" xr:uid="{00000000-0005-0000-0000-00007D480000}"/>
    <cellStyle name="Обычный 52 3 3 2 2 2 2 4 2 2" xfId="18240" xr:uid="{00000000-0005-0000-0000-00007E480000}"/>
    <cellStyle name="Обычный 52 3 3 2 2 2 2 4 3" xfId="18241" xr:uid="{00000000-0005-0000-0000-00007F480000}"/>
    <cellStyle name="Обычный 52 3 3 2 2 2 2 5" xfId="18242" xr:uid="{00000000-0005-0000-0000-000080480000}"/>
    <cellStyle name="Обычный 52 3 3 2 2 2 2 5 2" xfId="18243" xr:uid="{00000000-0005-0000-0000-000081480000}"/>
    <cellStyle name="Обычный 52 3 3 2 2 2 2 6" xfId="18244" xr:uid="{00000000-0005-0000-0000-000082480000}"/>
    <cellStyle name="Обычный 52 3 3 2 2 2 3" xfId="18245" xr:uid="{00000000-0005-0000-0000-000083480000}"/>
    <cellStyle name="Обычный 52 3 3 2 2 2 3 2" xfId="18246" xr:uid="{00000000-0005-0000-0000-000084480000}"/>
    <cellStyle name="Обычный 52 3 3 2 2 2 3 2 2" xfId="18247" xr:uid="{00000000-0005-0000-0000-000085480000}"/>
    <cellStyle name="Обычный 52 3 3 2 2 2 3 2 2 2" xfId="18248" xr:uid="{00000000-0005-0000-0000-000086480000}"/>
    <cellStyle name="Обычный 52 3 3 2 2 2 3 2 3" xfId="18249" xr:uid="{00000000-0005-0000-0000-000087480000}"/>
    <cellStyle name="Обычный 52 3 3 2 2 2 3 3" xfId="18250" xr:uid="{00000000-0005-0000-0000-000088480000}"/>
    <cellStyle name="Обычный 52 3 3 2 2 2 3 3 2" xfId="18251" xr:uid="{00000000-0005-0000-0000-000089480000}"/>
    <cellStyle name="Обычный 52 3 3 2 2 2 3 4" xfId="18252" xr:uid="{00000000-0005-0000-0000-00008A480000}"/>
    <cellStyle name="Обычный 52 3 3 2 2 2 4" xfId="18253" xr:uid="{00000000-0005-0000-0000-00008B480000}"/>
    <cellStyle name="Обычный 52 3 3 2 2 2 4 2" xfId="18254" xr:uid="{00000000-0005-0000-0000-00008C480000}"/>
    <cellStyle name="Обычный 52 3 3 2 2 2 4 2 2" xfId="18255" xr:uid="{00000000-0005-0000-0000-00008D480000}"/>
    <cellStyle name="Обычный 52 3 3 2 2 2 4 3" xfId="18256" xr:uid="{00000000-0005-0000-0000-00008E480000}"/>
    <cellStyle name="Обычный 52 3 3 2 2 2 5" xfId="18257" xr:uid="{00000000-0005-0000-0000-00008F480000}"/>
    <cellStyle name="Обычный 52 3 3 2 2 2 5 2" xfId="18258" xr:uid="{00000000-0005-0000-0000-000090480000}"/>
    <cellStyle name="Обычный 52 3 3 2 2 2 5 2 2" xfId="18259" xr:uid="{00000000-0005-0000-0000-000091480000}"/>
    <cellStyle name="Обычный 52 3 3 2 2 2 5 3" xfId="18260" xr:uid="{00000000-0005-0000-0000-000092480000}"/>
    <cellStyle name="Обычный 52 3 3 2 2 2 6" xfId="18261" xr:uid="{00000000-0005-0000-0000-000093480000}"/>
    <cellStyle name="Обычный 52 3 3 2 2 2 6 2" xfId="18262" xr:uid="{00000000-0005-0000-0000-000094480000}"/>
    <cellStyle name="Обычный 52 3 3 2 2 2 6 2 2" xfId="18263" xr:uid="{00000000-0005-0000-0000-000095480000}"/>
    <cellStyle name="Обычный 52 3 3 2 2 2 6 3" xfId="18264" xr:uid="{00000000-0005-0000-0000-000096480000}"/>
    <cellStyle name="Обычный 52 3 3 2 2 2 7" xfId="18265" xr:uid="{00000000-0005-0000-0000-000097480000}"/>
    <cellStyle name="Обычный 52 3 3 2 2 2 7 2" xfId="18266" xr:uid="{00000000-0005-0000-0000-000098480000}"/>
    <cellStyle name="Обычный 52 3 3 2 2 2 7 2 2" xfId="18267" xr:uid="{00000000-0005-0000-0000-000099480000}"/>
    <cellStyle name="Обычный 52 3 3 2 2 2 7 3" xfId="18268" xr:uid="{00000000-0005-0000-0000-00009A480000}"/>
    <cellStyle name="Обычный 52 3 3 2 2 2 8" xfId="18269" xr:uid="{00000000-0005-0000-0000-00009B480000}"/>
    <cellStyle name="Обычный 52 3 3 2 2 2 8 2" xfId="18270" xr:uid="{00000000-0005-0000-0000-00009C480000}"/>
    <cellStyle name="Обычный 52 3 3 2 2 2 9" xfId="18271" xr:uid="{00000000-0005-0000-0000-00009D480000}"/>
    <cellStyle name="Обычный 52 3 3 2 2 3" xfId="18272" xr:uid="{00000000-0005-0000-0000-00009E480000}"/>
    <cellStyle name="Обычный 52 3 3 2 2 3 2" xfId="18273" xr:uid="{00000000-0005-0000-0000-00009F480000}"/>
    <cellStyle name="Обычный 52 3 3 2 2 3 2 2" xfId="18274" xr:uid="{00000000-0005-0000-0000-0000A0480000}"/>
    <cellStyle name="Обычный 52 3 3 2 2 3 2 2 2" xfId="18275" xr:uid="{00000000-0005-0000-0000-0000A1480000}"/>
    <cellStyle name="Обычный 52 3 3 2 2 3 2 3" xfId="18276" xr:uid="{00000000-0005-0000-0000-0000A2480000}"/>
    <cellStyle name="Обычный 52 3 3 2 2 3 3" xfId="18277" xr:uid="{00000000-0005-0000-0000-0000A3480000}"/>
    <cellStyle name="Обычный 52 3 3 2 2 3 3 2" xfId="18278" xr:uid="{00000000-0005-0000-0000-0000A4480000}"/>
    <cellStyle name="Обычный 52 3 3 2 2 3 3 2 2" xfId="18279" xr:uid="{00000000-0005-0000-0000-0000A5480000}"/>
    <cellStyle name="Обычный 52 3 3 2 2 3 3 3" xfId="18280" xr:uid="{00000000-0005-0000-0000-0000A6480000}"/>
    <cellStyle name="Обычный 52 3 3 2 2 3 4" xfId="18281" xr:uid="{00000000-0005-0000-0000-0000A7480000}"/>
    <cellStyle name="Обычный 52 3 3 2 2 3 4 2" xfId="18282" xr:uid="{00000000-0005-0000-0000-0000A8480000}"/>
    <cellStyle name="Обычный 52 3 3 2 2 3 4 2 2" xfId="18283" xr:uid="{00000000-0005-0000-0000-0000A9480000}"/>
    <cellStyle name="Обычный 52 3 3 2 2 3 4 3" xfId="18284" xr:uid="{00000000-0005-0000-0000-0000AA480000}"/>
    <cellStyle name="Обычный 52 3 3 2 2 3 5" xfId="18285" xr:uid="{00000000-0005-0000-0000-0000AB480000}"/>
    <cellStyle name="Обычный 52 3 3 2 2 3 5 2" xfId="18286" xr:uid="{00000000-0005-0000-0000-0000AC480000}"/>
    <cellStyle name="Обычный 52 3 3 2 2 3 6" xfId="18287" xr:uid="{00000000-0005-0000-0000-0000AD480000}"/>
    <cellStyle name="Обычный 52 3 3 2 2 4" xfId="18288" xr:uid="{00000000-0005-0000-0000-0000AE480000}"/>
    <cellStyle name="Обычный 52 3 3 2 2 4 2" xfId="18289" xr:uid="{00000000-0005-0000-0000-0000AF480000}"/>
    <cellStyle name="Обычный 52 3 3 2 2 4 2 2" xfId="18290" xr:uid="{00000000-0005-0000-0000-0000B0480000}"/>
    <cellStyle name="Обычный 52 3 3 2 2 4 2 2 2" xfId="18291" xr:uid="{00000000-0005-0000-0000-0000B1480000}"/>
    <cellStyle name="Обычный 52 3 3 2 2 4 2 3" xfId="18292" xr:uid="{00000000-0005-0000-0000-0000B2480000}"/>
    <cellStyle name="Обычный 52 3 3 2 2 4 3" xfId="18293" xr:uid="{00000000-0005-0000-0000-0000B3480000}"/>
    <cellStyle name="Обычный 52 3 3 2 2 4 3 2" xfId="18294" xr:uid="{00000000-0005-0000-0000-0000B4480000}"/>
    <cellStyle name="Обычный 52 3 3 2 2 4 4" xfId="18295" xr:uid="{00000000-0005-0000-0000-0000B5480000}"/>
    <cellStyle name="Обычный 52 3 3 2 2 5" xfId="18296" xr:uid="{00000000-0005-0000-0000-0000B6480000}"/>
    <cellStyle name="Обычный 52 3 3 2 2 5 2" xfId="18297" xr:uid="{00000000-0005-0000-0000-0000B7480000}"/>
    <cellStyle name="Обычный 52 3 3 2 2 5 2 2" xfId="18298" xr:uid="{00000000-0005-0000-0000-0000B8480000}"/>
    <cellStyle name="Обычный 52 3 3 2 2 5 3" xfId="18299" xr:uid="{00000000-0005-0000-0000-0000B9480000}"/>
    <cellStyle name="Обычный 52 3 3 2 2 6" xfId="18300" xr:uid="{00000000-0005-0000-0000-0000BA480000}"/>
    <cellStyle name="Обычный 52 3 3 2 2 6 2" xfId="18301" xr:uid="{00000000-0005-0000-0000-0000BB480000}"/>
    <cellStyle name="Обычный 52 3 3 2 2 6 2 2" xfId="18302" xr:uid="{00000000-0005-0000-0000-0000BC480000}"/>
    <cellStyle name="Обычный 52 3 3 2 2 6 3" xfId="18303" xr:uid="{00000000-0005-0000-0000-0000BD480000}"/>
    <cellStyle name="Обычный 52 3 3 2 2 7" xfId="18304" xr:uid="{00000000-0005-0000-0000-0000BE480000}"/>
    <cellStyle name="Обычный 52 3 3 2 2 7 2" xfId="18305" xr:uid="{00000000-0005-0000-0000-0000BF480000}"/>
    <cellStyle name="Обычный 52 3 3 2 2 7 2 2" xfId="18306" xr:uid="{00000000-0005-0000-0000-0000C0480000}"/>
    <cellStyle name="Обычный 52 3 3 2 2 7 3" xfId="18307" xr:uid="{00000000-0005-0000-0000-0000C1480000}"/>
    <cellStyle name="Обычный 52 3 3 2 2 8" xfId="18308" xr:uid="{00000000-0005-0000-0000-0000C2480000}"/>
    <cellStyle name="Обычный 52 3 3 2 2 8 2" xfId="18309" xr:uid="{00000000-0005-0000-0000-0000C3480000}"/>
    <cellStyle name="Обычный 52 3 3 2 2 8 2 2" xfId="18310" xr:uid="{00000000-0005-0000-0000-0000C4480000}"/>
    <cellStyle name="Обычный 52 3 3 2 2 8 3" xfId="18311" xr:uid="{00000000-0005-0000-0000-0000C5480000}"/>
    <cellStyle name="Обычный 52 3 3 2 2 9" xfId="18312" xr:uid="{00000000-0005-0000-0000-0000C6480000}"/>
    <cellStyle name="Обычный 52 3 3 2 2 9 2" xfId="18313" xr:uid="{00000000-0005-0000-0000-0000C7480000}"/>
    <cellStyle name="Обычный 52 3 3 2 3" xfId="18314" xr:uid="{00000000-0005-0000-0000-0000C8480000}"/>
    <cellStyle name="Обычный 52 3 3 2 3 2" xfId="18315" xr:uid="{00000000-0005-0000-0000-0000C9480000}"/>
    <cellStyle name="Обычный 52 3 3 2 3 2 2" xfId="18316" xr:uid="{00000000-0005-0000-0000-0000CA480000}"/>
    <cellStyle name="Обычный 52 3 3 2 3 2 2 2" xfId="18317" xr:uid="{00000000-0005-0000-0000-0000CB480000}"/>
    <cellStyle name="Обычный 52 3 3 2 3 2 2 2 2" xfId="18318" xr:uid="{00000000-0005-0000-0000-0000CC480000}"/>
    <cellStyle name="Обычный 52 3 3 2 3 2 2 3" xfId="18319" xr:uid="{00000000-0005-0000-0000-0000CD480000}"/>
    <cellStyle name="Обычный 52 3 3 2 3 2 3" xfId="18320" xr:uid="{00000000-0005-0000-0000-0000CE480000}"/>
    <cellStyle name="Обычный 52 3 3 2 3 2 3 2" xfId="18321" xr:uid="{00000000-0005-0000-0000-0000CF480000}"/>
    <cellStyle name="Обычный 52 3 3 2 3 2 3 2 2" xfId="18322" xr:uid="{00000000-0005-0000-0000-0000D0480000}"/>
    <cellStyle name="Обычный 52 3 3 2 3 2 3 3" xfId="18323" xr:uid="{00000000-0005-0000-0000-0000D1480000}"/>
    <cellStyle name="Обычный 52 3 3 2 3 2 4" xfId="18324" xr:uid="{00000000-0005-0000-0000-0000D2480000}"/>
    <cellStyle name="Обычный 52 3 3 2 3 2 4 2" xfId="18325" xr:uid="{00000000-0005-0000-0000-0000D3480000}"/>
    <cellStyle name="Обычный 52 3 3 2 3 2 4 2 2" xfId="18326" xr:uid="{00000000-0005-0000-0000-0000D4480000}"/>
    <cellStyle name="Обычный 52 3 3 2 3 2 4 3" xfId="18327" xr:uid="{00000000-0005-0000-0000-0000D5480000}"/>
    <cellStyle name="Обычный 52 3 3 2 3 2 5" xfId="18328" xr:uid="{00000000-0005-0000-0000-0000D6480000}"/>
    <cellStyle name="Обычный 52 3 3 2 3 2 5 2" xfId="18329" xr:uid="{00000000-0005-0000-0000-0000D7480000}"/>
    <cellStyle name="Обычный 52 3 3 2 3 2 6" xfId="18330" xr:uid="{00000000-0005-0000-0000-0000D8480000}"/>
    <cellStyle name="Обычный 52 3 3 2 3 3" xfId="18331" xr:uid="{00000000-0005-0000-0000-0000D9480000}"/>
    <cellStyle name="Обычный 52 3 3 2 3 3 2" xfId="18332" xr:uid="{00000000-0005-0000-0000-0000DA480000}"/>
    <cellStyle name="Обычный 52 3 3 2 3 3 2 2" xfId="18333" xr:uid="{00000000-0005-0000-0000-0000DB480000}"/>
    <cellStyle name="Обычный 52 3 3 2 3 3 2 2 2" xfId="18334" xr:uid="{00000000-0005-0000-0000-0000DC480000}"/>
    <cellStyle name="Обычный 52 3 3 2 3 3 2 3" xfId="18335" xr:uid="{00000000-0005-0000-0000-0000DD480000}"/>
    <cellStyle name="Обычный 52 3 3 2 3 3 3" xfId="18336" xr:uid="{00000000-0005-0000-0000-0000DE480000}"/>
    <cellStyle name="Обычный 52 3 3 2 3 3 3 2" xfId="18337" xr:uid="{00000000-0005-0000-0000-0000DF480000}"/>
    <cellStyle name="Обычный 52 3 3 2 3 3 4" xfId="18338" xr:uid="{00000000-0005-0000-0000-0000E0480000}"/>
    <cellStyle name="Обычный 52 3 3 2 3 4" xfId="18339" xr:uid="{00000000-0005-0000-0000-0000E1480000}"/>
    <cellStyle name="Обычный 52 3 3 2 3 4 2" xfId="18340" xr:uid="{00000000-0005-0000-0000-0000E2480000}"/>
    <cellStyle name="Обычный 52 3 3 2 3 4 2 2" xfId="18341" xr:uid="{00000000-0005-0000-0000-0000E3480000}"/>
    <cellStyle name="Обычный 52 3 3 2 3 4 3" xfId="18342" xr:uid="{00000000-0005-0000-0000-0000E4480000}"/>
    <cellStyle name="Обычный 52 3 3 2 3 5" xfId="18343" xr:uid="{00000000-0005-0000-0000-0000E5480000}"/>
    <cellStyle name="Обычный 52 3 3 2 3 5 2" xfId="18344" xr:uid="{00000000-0005-0000-0000-0000E6480000}"/>
    <cellStyle name="Обычный 52 3 3 2 3 5 2 2" xfId="18345" xr:uid="{00000000-0005-0000-0000-0000E7480000}"/>
    <cellStyle name="Обычный 52 3 3 2 3 5 3" xfId="18346" xr:uid="{00000000-0005-0000-0000-0000E8480000}"/>
    <cellStyle name="Обычный 52 3 3 2 3 6" xfId="18347" xr:uid="{00000000-0005-0000-0000-0000E9480000}"/>
    <cellStyle name="Обычный 52 3 3 2 3 6 2" xfId="18348" xr:uid="{00000000-0005-0000-0000-0000EA480000}"/>
    <cellStyle name="Обычный 52 3 3 2 3 6 2 2" xfId="18349" xr:uid="{00000000-0005-0000-0000-0000EB480000}"/>
    <cellStyle name="Обычный 52 3 3 2 3 6 3" xfId="18350" xr:uid="{00000000-0005-0000-0000-0000EC480000}"/>
    <cellStyle name="Обычный 52 3 3 2 3 7" xfId="18351" xr:uid="{00000000-0005-0000-0000-0000ED480000}"/>
    <cellStyle name="Обычный 52 3 3 2 3 7 2" xfId="18352" xr:uid="{00000000-0005-0000-0000-0000EE480000}"/>
    <cellStyle name="Обычный 52 3 3 2 3 7 2 2" xfId="18353" xr:uid="{00000000-0005-0000-0000-0000EF480000}"/>
    <cellStyle name="Обычный 52 3 3 2 3 7 3" xfId="18354" xr:uid="{00000000-0005-0000-0000-0000F0480000}"/>
    <cellStyle name="Обычный 52 3 3 2 3 8" xfId="18355" xr:uid="{00000000-0005-0000-0000-0000F1480000}"/>
    <cellStyle name="Обычный 52 3 3 2 3 8 2" xfId="18356" xr:uid="{00000000-0005-0000-0000-0000F2480000}"/>
    <cellStyle name="Обычный 52 3 3 2 3 9" xfId="18357" xr:uid="{00000000-0005-0000-0000-0000F3480000}"/>
    <cellStyle name="Обычный 52 3 3 2 4" xfId="18358" xr:uid="{00000000-0005-0000-0000-0000F4480000}"/>
    <cellStyle name="Обычный 52 3 3 2 4 2" xfId="18359" xr:uid="{00000000-0005-0000-0000-0000F5480000}"/>
    <cellStyle name="Обычный 52 3 3 2 4 2 2" xfId="18360" xr:uid="{00000000-0005-0000-0000-0000F6480000}"/>
    <cellStyle name="Обычный 52 3 3 2 4 2 2 2" xfId="18361" xr:uid="{00000000-0005-0000-0000-0000F7480000}"/>
    <cellStyle name="Обычный 52 3 3 2 4 2 3" xfId="18362" xr:uid="{00000000-0005-0000-0000-0000F8480000}"/>
    <cellStyle name="Обычный 52 3 3 2 4 3" xfId="18363" xr:uid="{00000000-0005-0000-0000-0000F9480000}"/>
    <cellStyle name="Обычный 52 3 3 2 4 3 2" xfId="18364" xr:uid="{00000000-0005-0000-0000-0000FA480000}"/>
    <cellStyle name="Обычный 52 3 3 2 4 3 2 2" xfId="18365" xr:uid="{00000000-0005-0000-0000-0000FB480000}"/>
    <cellStyle name="Обычный 52 3 3 2 4 3 3" xfId="18366" xr:uid="{00000000-0005-0000-0000-0000FC480000}"/>
    <cellStyle name="Обычный 52 3 3 2 4 4" xfId="18367" xr:uid="{00000000-0005-0000-0000-0000FD480000}"/>
    <cellStyle name="Обычный 52 3 3 2 4 4 2" xfId="18368" xr:uid="{00000000-0005-0000-0000-0000FE480000}"/>
    <cellStyle name="Обычный 52 3 3 2 4 4 2 2" xfId="18369" xr:uid="{00000000-0005-0000-0000-0000FF480000}"/>
    <cellStyle name="Обычный 52 3 3 2 4 4 3" xfId="18370" xr:uid="{00000000-0005-0000-0000-000000490000}"/>
    <cellStyle name="Обычный 52 3 3 2 4 5" xfId="18371" xr:uid="{00000000-0005-0000-0000-000001490000}"/>
    <cellStyle name="Обычный 52 3 3 2 4 5 2" xfId="18372" xr:uid="{00000000-0005-0000-0000-000002490000}"/>
    <cellStyle name="Обычный 52 3 3 2 4 6" xfId="18373" xr:uid="{00000000-0005-0000-0000-000003490000}"/>
    <cellStyle name="Обычный 52 3 3 2 5" xfId="18374" xr:uid="{00000000-0005-0000-0000-000004490000}"/>
    <cellStyle name="Обычный 52 3 3 2 5 2" xfId="18375" xr:uid="{00000000-0005-0000-0000-000005490000}"/>
    <cellStyle name="Обычный 52 3 3 2 5 2 2" xfId="18376" xr:uid="{00000000-0005-0000-0000-000006490000}"/>
    <cellStyle name="Обычный 52 3 3 2 5 2 2 2" xfId="18377" xr:uid="{00000000-0005-0000-0000-000007490000}"/>
    <cellStyle name="Обычный 52 3 3 2 5 2 3" xfId="18378" xr:uid="{00000000-0005-0000-0000-000008490000}"/>
    <cellStyle name="Обычный 52 3 3 2 5 3" xfId="18379" xr:uid="{00000000-0005-0000-0000-000009490000}"/>
    <cellStyle name="Обычный 52 3 3 2 5 3 2" xfId="18380" xr:uid="{00000000-0005-0000-0000-00000A490000}"/>
    <cellStyle name="Обычный 52 3 3 2 5 4" xfId="18381" xr:uid="{00000000-0005-0000-0000-00000B490000}"/>
    <cellStyle name="Обычный 52 3 3 2 6" xfId="18382" xr:uid="{00000000-0005-0000-0000-00000C490000}"/>
    <cellStyle name="Обычный 52 3 3 2 6 2" xfId="18383" xr:uid="{00000000-0005-0000-0000-00000D490000}"/>
    <cellStyle name="Обычный 52 3 3 2 6 2 2" xfId="18384" xr:uid="{00000000-0005-0000-0000-00000E490000}"/>
    <cellStyle name="Обычный 52 3 3 2 6 3" xfId="18385" xr:uid="{00000000-0005-0000-0000-00000F490000}"/>
    <cellStyle name="Обычный 52 3 3 2 7" xfId="18386" xr:uid="{00000000-0005-0000-0000-000010490000}"/>
    <cellStyle name="Обычный 52 3 3 2 7 2" xfId="18387" xr:uid="{00000000-0005-0000-0000-000011490000}"/>
    <cellStyle name="Обычный 52 3 3 2 7 2 2" xfId="18388" xr:uid="{00000000-0005-0000-0000-000012490000}"/>
    <cellStyle name="Обычный 52 3 3 2 7 3" xfId="18389" xr:uid="{00000000-0005-0000-0000-000013490000}"/>
    <cellStyle name="Обычный 52 3 3 2 8" xfId="18390" xr:uid="{00000000-0005-0000-0000-000014490000}"/>
    <cellStyle name="Обычный 52 3 3 2 8 2" xfId="18391" xr:uid="{00000000-0005-0000-0000-000015490000}"/>
    <cellStyle name="Обычный 52 3 3 2 8 2 2" xfId="18392" xr:uid="{00000000-0005-0000-0000-000016490000}"/>
    <cellStyle name="Обычный 52 3 3 2 8 3" xfId="18393" xr:uid="{00000000-0005-0000-0000-000017490000}"/>
    <cellStyle name="Обычный 52 3 3 2 9" xfId="18394" xr:uid="{00000000-0005-0000-0000-000018490000}"/>
    <cellStyle name="Обычный 52 3 3 2 9 2" xfId="18395" xr:uid="{00000000-0005-0000-0000-000019490000}"/>
    <cellStyle name="Обычный 52 3 3 2 9 2 2" xfId="18396" xr:uid="{00000000-0005-0000-0000-00001A490000}"/>
    <cellStyle name="Обычный 52 3 3 2 9 3" xfId="18397" xr:uid="{00000000-0005-0000-0000-00001B490000}"/>
    <cellStyle name="Обычный 52 3 3 3" xfId="18398" xr:uid="{00000000-0005-0000-0000-00001C490000}"/>
    <cellStyle name="Обычный 52 3 3 3 10" xfId="18399" xr:uid="{00000000-0005-0000-0000-00001D490000}"/>
    <cellStyle name="Обычный 52 3 3 3 2" xfId="18400" xr:uid="{00000000-0005-0000-0000-00001E490000}"/>
    <cellStyle name="Обычный 52 3 3 3 2 2" xfId="18401" xr:uid="{00000000-0005-0000-0000-00001F490000}"/>
    <cellStyle name="Обычный 52 3 3 3 2 2 2" xfId="18402" xr:uid="{00000000-0005-0000-0000-000020490000}"/>
    <cellStyle name="Обычный 52 3 3 3 2 2 2 2" xfId="18403" xr:uid="{00000000-0005-0000-0000-000021490000}"/>
    <cellStyle name="Обычный 52 3 3 3 2 2 2 2 2" xfId="18404" xr:uid="{00000000-0005-0000-0000-000022490000}"/>
    <cellStyle name="Обычный 52 3 3 3 2 2 2 3" xfId="18405" xr:uid="{00000000-0005-0000-0000-000023490000}"/>
    <cellStyle name="Обычный 52 3 3 3 2 2 3" xfId="18406" xr:uid="{00000000-0005-0000-0000-000024490000}"/>
    <cellStyle name="Обычный 52 3 3 3 2 2 3 2" xfId="18407" xr:uid="{00000000-0005-0000-0000-000025490000}"/>
    <cellStyle name="Обычный 52 3 3 3 2 2 3 2 2" xfId="18408" xr:uid="{00000000-0005-0000-0000-000026490000}"/>
    <cellStyle name="Обычный 52 3 3 3 2 2 3 3" xfId="18409" xr:uid="{00000000-0005-0000-0000-000027490000}"/>
    <cellStyle name="Обычный 52 3 3 3 2 2 4" xfId="18410" xr:uid="{00000000-0005-0000-0000-000028490000}"/>
    <cellStyle name="Обычный 52 3 3 3 2 2 4 2" xfId="18411" xr:uid="{00000000-0005-0000-0000-000029490000}"/>
    <cellStyle name="Обычный 52 3 3 3 2 2 4 2 2" xfId="18412" xr:uid="{00000000-0005-0000-0000-00002A490000}"/>
    <cellStyle name="Обычный 52 3 3 3 2 2 4 3" xfId="18413" xr:uid="{00000000-0005-0000-0000-00002B490000}"/>
    <cellStyle name="Обычный 52 3 3 3 2 2 5" xfId="18414" xr:uid="{00000000-0005-0000-0000-00002C490000}"/>
    <cellStyle name="Обычный 52 3 3 3 2 2 5 2" xfId="18415" xr:uid="{00000000-0005-0000-0000-00002D490000}"/>
    <cellStyle name="Обычный 52 3 3 3 2 2 6" xfId="18416" xr:uid="{00000000-0005-0000-0000-00002E490000}"/>
    <cellStyle name="Обычный 52 3 3 3 2 3" xfId="18417" xr:uid="{00000000-0005-0000-0000-00002F490000}"/>
    <cellStyle name="Обычный 52 3 3 3 2 3 2" xfId="18418" xr:uid="{00000000-0005-0000-0000-000030490000}"/>
    <cellStyle name="Обычный 52 3 3 3 2 3 2 2" xfId="18419" xr:uid="{00000000-0005-0000-0000-000031490000}"/>
    <cellStyle name="Обычный 52 3 3 3 2 3 2 2 2" xfId="18420" xr:uid="{00000000-0005-0000-0000-000032490000}"/>
    <cellStyle name="Обычный 52 3 3 3 2 3 2 3" xfId="18421" xr:uid="{00000000-0005-0000-0000-000033490000}"/>
    <cellStyle name="Обычный 52 3 3 3 2 3 3" xfId="18422" xr:uid="{00000000-0005-0000-0000-000034490000}"/>
    <cellStyle name="Обычный 52 3 3 3 2 3 3 2" xfId="18423" xr:uid="{00000000-0005-0000-0000-000035490000}"/>
    <cellStyle name="Обычный 52 3 3 3 2 3 4" xfId="18424" xr:uid="{00000000-0005-0000-0000-000036490000}"/>
    <cellStyle name="Обычный 52 3 3 3 2 4" xfId="18425" xr:uid="{00000000-0005-0000-0000-000037490000}"/>
    <cellStyle name="Обычный 52 3 3 3 2 4 2" xfId="18426" xr:uid="{00000000-0005-0000-0000-000038490000}"/>
    <cellStyle name="Обычный 52 3 3 3 2 4 2 2" xfId="18427" xr:uid="{00000000-0005-0000-0000-000039490000}"/>
    <cellStyle name="Обычный 52 3 3 3 2 4 3" xfId="18428" xr:uid="{00000000-0005-0000-0000-00003A490000}"/>
    <cellStyle name="Обычный 52 3 3 3 2 5" xfId="18429" xr:uid="{00000000-0005-0000-0000-00003B490000}"/>
    <cellStyle name="Обычный 52 3 3 3 2 5 2" xfId="18430" xr:uid="{00000000-0005-0000-0000-00003C490000}"/>
    <cellStyle name="Обычный 52 3 3 3 2 5 2 2" xfId="18431" xr:uid="{00000000-0005-0000-0000-00003D490000}"/>
    <cellStyle name="Обычный 52 3 3 3 2 5 3" xfId="18432" xr:uid="{00000000-0005-0000-0000-00003E490000}"/>
    <cellStyle name="Обычный 52 3 3 3 2 6" xfId="18433" xr:uid="{00000000-0005-0000-0000-00003F490000}"/>
    <cellStyle name="Обычный 52 3 3 3 2 6 2" xfId="18434" xr:uid="{00000000-0005-0000-0000-000040490000}"/>
    <cellStyle name="Обычный 52 3 3 3 2 6 2 2" xfId="18435" xr:uid="{00000000-0005-0000-0000-000041490000}"/>
    <cellStyle name="Обычный 52 3 3 3 2 6 3" xfId="18436" xr:uid="{00000000-0005-0000-0000-000042490000}"/>
    <cellStyle name="Обычный 52 3 3 3 2 7" xfId="18437" xr:uid="{00000000-0005-0000-0000-000043490000}"/>
    <cellStyle name="Обычный 52 3 3 3 2 7 2" xfId="18438" xr:uid="{00000000-0005-0000-0000-000044490000}"/>
    <cellStyle name="Обычный 52 3 3 3 2 7 2 2" xfId="18439" xr:uid="{00000000-0005-0000-0000-000045490000}"/>
    <cellStyle name="Обычный 52 3 3 3 2 7 3" xfId="18440" xr:uid="{00000000-0005-0000-0000-000046490000}"/>
    <cellStyle name="Обычный 52 3 3 3 2 8" xfId="18441" xr:uid="{00000000-0005-0000-0000-000047490000}"/>
    <cellStyle name="Обычный 52 3 3 3 2 8 2" xfId="18442" xr:uid="{00000000-0005-0000-0000-000048490000}"/>
    <cellStyle name="Обычный 52 3 3 3 2 9" xfId="18443" xr:uid="{00000000-0005-0000-0000-000049490000}"/>
    <cellStyle name="Обычный 52 3 3 3 3" xfId="18444" xr:uid="{00000000-0005-0000-0000-00004A490000}"/>
    <cellStyle name="Обычный 52 3 3 3 3 2" xfId="18445" xr:uid="{00000000-0005-0000-0000-00004B490000}"/>
    <cellStyle name="Обычный 52 3 3 3 3 2 2" xfId="18446" xr:uid="{00000000-0005-0000-0000-00004C490000}"/>
    <cellStyle name="Обычный 52 3 3 3 3 2 2 2" xfId="18447" xr:uid="{00000000-0005-0000-0000-00004D490000}"/>
    <cellStyle name="Обычный 52 3 3 3 3 2 3" xfId="18448" xr:uid="{00000000-0005-0000-0000-00004E490000}"/>
    <cellStyle name="Обычный 52 3 3 3 3 3" xfId="18449" xr:uid="{00000000-0005-0000-0000-00004F490000}"/>
    <cellStyle name="Обычный 52 3 3 3 3 3 2" xfId="18450" xr:uid="{00000000-0005-0000-0000-000050490000}"/>
    <cellStyle name="Обычный 52 3 3 3 3 3 2 2" xfId="18451" xr:uid="{00000000-0005-0000-0000-000051490000}"/>
    <cellStyle name="Обычный 52 3 3 3 3 3 3" xfId="18452" xr:uid="{00000000-0005-0000-0000-000052490000}"/>
    <cellStyle name="Обычный 52 3 3 3 3 4" xfId="18453" xr:uid="{00000000-0005-0000-0000-000053490000}"/>
    <cellStyle name="Обычный 52 3 3 3 3 4 2" xfId="18454" xr:uid="{00000000-0005-0000-0000-000054490000}"/>
    <cellStyle name="Обычный 52 3 3 3 3 4 2 2" xfId="18455" xr:uid="{00000000-0005-0000-0000-000055490000}"/>
    <cellStyle name="Обычный 52 3 3 3 3 4 3" xfId="18456" xr:uid="{00000000-0005-0000-0000-000056490000}"/>
    <cellStyle name="Обычный 52 3 3 3 3 5" xfId="18457" xr:uid="{00000000-0005-0000-0000-000057490000}"/>
    <cellStyle name="Обычный 52 3 3 3 3 5 2" xfId="18458" xr:uid="{00000000-0005-0000-0000-000058490000}"/>
    <cellStyle name="Обычный 52 3 3 3 3 6" xfId="18459" xr:uid="{00000000-0005-0000-0000-000059490000}"/>
    <cellStyle name="Обычный 52 3 3 3 4" xfId="18460" xr:uid="{00000000-0005-0000-0000-00005A490000}"/>
    <cellStyle name="Обычный 52 3 3 3 4 2" xfId="18461" xr:uid="{00000000-0005-0000-0000-00005B490000}"/>
    <cellStyle name="Обычный 52 3 3 3 4 2 2" xfId="18462" xr:uid="{00000000-0005-0000-0000-00005C490000}"/>
    <cellStyle name="Обычный 52 3 3 3 4 2 2 2" xfId="18463" xr:uid="{00000000-0005-0000-0000-00005D490000}"/>
    <cellStyle name="Обычный 52 3 3 3 4 2 3" xfId="18464" xr:uid="{00000000-0005-0000-0000-00005E490000}"/>
    <cellStyle name="Обычный 52 3 3 3 4 3" xfId="18465" xr:uid="{00000000-0005-0000-0000-00005F490000}"/>
    <cellStyle name="Обычный 52 3 3 3 4 3 2" xfId="18466" xr:uid="{00000000-0005-0000-0000-000060490000}"/>
    <cellStyle name="Обычный 52 3 3 3 4 4" xfId="18467" xr:uid="{00000000-0005-0000-0000-000061490000}"/>
    <cellStyle name="Обычный 52 3 3 3 5" xfId="18468" xr:uid="{00000000-0005-0000-0000-000062490000}"/>
    <cellStyle name="Обычный 52 3 3 3 5 2" xfId="18469" xr:uid="{00000000-0005-0000-0000-000063490000}"/>
    <cellStyle name="Обычный 52 3 3 3 5 2 2" xfId="18470" xr:uid="{00000000-0005-0000-0000-000064490000}"/>
    <cellStyle name="Обычный 52 3 3 3 5 3" xfId="18471" xr:uid="{00000000-0005-0000-0000-000065490000}"/>
    <cellStyle name="Обычный 52 3 3 3 6" xfId="18472" xr:uid="{00000000-0005-0000-0000-000066490000}"/>
    <cellStyle name="Обычный 52 3 3 3 6 2" xfId="18473" xr:uid="{00000000-0005-0000-0000-000067490000}"/>
    <cellStyle name="Обычный 52 3 3 3 6 2 2" xfId="18474" xr:uid="{00000000-0005-0000-0000-000068490000}"/>
    <cellStyle name="Обычный 52 3 3 3 6 3" xfId="18475" xr:uid="{00000000-0005-0000-0000-000069490000}"/>
    <cellStyle name="Обычный 52 3 3 3 7" xfId="18476" xr:uid="{00000000-0005-0000-0000-00006A490000}"/>
    <cellStyle name="Обычный 52 3 3 3 7 2" xfId="18477" xr:uid="{00000000-0005-0000-0000-00006B490000}"/>
    <cellStyle name="Обычный 52 3 3 3 7 2 2" xfId="18478" xr:uid="{00000000-0005-0000-0000-00006C490000}"/>
    <cellStyle name="Обычный 52 3 3 3 7 3" xfId="18479" xr:uid="{00000000-0005-0000-0000-00006D490000}"/>
    <cellStyle name="Обычный 52 3 3 3 8" xfId="18480" xr:uid="{00000000-0005-0000-0000-00006E490000}"/>
    <cellStyle name="Обычный 52 3 3 3 8 2" xfId="18481" xr:uid="{00000000-0005-0000-0000-00006F490000}"/>
    <cellStyle name="Обычный 52 3 3 3 8 2 2" xfId="18482" xr:uid="{00000000-0005-0000-0000-000070490000}"/>
    <cellStyle name="Обычный 52 3 3 3 8 3" xfId="18483" xr:uid="{00000000-0005-0000-0000-000071490000}"/>
    <cellStyle name="Обычный 52 3 3 3 9" xfId="18484" xr:uid="{00000000-0005-0000-0000-000072490000}"/>
    <cellStyle name="Обычный 52 3 3 3 9 2" xfId="18485" xr:uid="{00000000-0005-0000-0000-000073490000}"/>
    <cellStyle name="Обычный 52 3 3 4" xfId="18486" xr:uid="{00000000-0005-0000-0000-000074490000}"/>
    <cellStyle name="Обычный 52 3 3 4 2" xfId="18487" xr:uid="{00000000-0005-0000-0000-000075490000}"/>
    <cellStyle name="Обычный 52 3 3 4 2 2" xfId="18488" xr:uid="{00000000-0005-0000-0000-000076490000}"/>
    <cellStyle name="Обычный 52 3 3 4 2 2 2" xfId="18489" xr:uid="{00000000-0005-0000-0000-000077490000}"/>
    <cellStyle name="Обычный 52 3 3 4 2 2 2 2" xfId="18490" xr:uid="{00000000-0005-0000-0000-000078490000}"/>
    <cellStyle name="Обычный 52 3 3 4 2 2 3" xfId="18491" xr:uid="{00000000-0005-0000-0000-000079490000}"/>
    <cellStyle name="Обычный 52 3 3 4 2 3" xfId="18492" xr:uid="{00000000-0005-0000-0000-00007A490000}"/>
    <cellStyle name="Обычный 52 3 3 4 2 3 2" xfId="18493" xr:uid="{00000000-0005-0000-0000-00007B490000}"/>
    <cellStyle name="Обычный 52 3 3 4 2 3 2 2" xfId="18494" xr:uid="{00000000-0005-0000-0000-00007C490000}"/>
    <cellStyle name="Обычный 52 3 3 4 2 3 3" xfId="18495" xr:uid="{00000000-0005-0000-0000-00007D490000}"/>
    <cellStyle name="Обычный 52 3 3 4 2 4" xfId="18496" xr:uid="{00000000-0005-0000-0000-00007E490000}"/>
    <cellStyle name="Обычный 52 3 3 4 2 4 2" xfId="18497" xr:uid="{00000000-0005-0000-0000-00007F490000}"/>
    <cellStyle name="Обычный 52 3 3 4 2 4 2 2" xfId="18498" xr:uid="{00000000-0005-0000-0000-000080490000}"/>
    <cellStyle name="Обычный 52 3 3 4 2 4 3" xfId="18499" xr:uid="{00000000-0005-0000-0000-000081490000}"/>
    <cellStyle name="Обычный 52 3 3 4 2 5" xfId="18500" xr:uid="{00000000-0005-0000-0000-000082490000}"/>
    <cellStyle name="Обычный 52 3 3 4 2 5 2" xfId="18501" xr:uid="{00000000-0005-0000-0000-000083490000}"/>
    <cellStyle name="Обычный 52 3 3 4 2 6" xfId="18502" xr:uid="{00000000-0005-0000-0000-000084490000}"/>
    <cellStyle name="Обычный 52 3 3 4 3" xfId="18503" xr:uid="{00000000-0005-0000-0000-000085490000}"/>
    <cellStyle name="Обычный 52 3 3 4 3 2" xfId="18504" xr:uid="{00000000-0005-0000-0000-000086490000}"/>
    <cellStyle name="Обычный 52 3 3 4 3 2 2" xfId="18505" xr:uid="{00000000-0005-0000-0000-000087490000}"/>
    <cellStyle name="Обычный 52 3 3 4 3 2 2 2" xfId="18506" xr:uid="{00000000-0005-0000-0000-000088490000}"/>
    <cellStyle name="Обычный 52 3 3 4 3 2 3" xfId="18507" xr:uid="{00000000-0005-0000-0000-000089490000}"/>
    <cellStyle name="Обычный 52 3 3 4 3 3" xfId="18508" xr:uid="{00000000-0005-0000-0000-00008A490000}"/>
    <cellStyle name="Обычный 52 3 3 4 3 3 2" xfId="18509" xr:uid="{00000000-0005-0000-0000-00008B490000}"/>
    <cellStyle name="Обычный 52 3 3 4 3 4" xfId="18510" xr:uid="{00000000-0005-0000-0000-00008C490000}"/>
    <cellStyle name="Обычный 52 3 3 4 4" xfId="18511" xr:uid="{00000000-0005-0000-0000-00008D490000}"/>
    <cellStyle name="Обычный 52 3 3 4 4 2" xfId="18512" xr:uid="{00000000-0005-0000-0000-00008E490000}"/>
    <cellStyle name="Обычный 52 3 3 4 4 2 2" xfId="18513" xr:uid="{00000000-0005-0000-0000-00008F490000}"/>
    <cellStyle name="Обычный 52 3 3 4 4 3" xfId="18514" xr:uid="{00000000-0005-0000-0000-000090490000}"/>
    <cellStyle name="Обычный 52 3 3 4 5" xfId="18515" xr:uid="{00000000-0005-0000-0000-000091490000}"/>
    <cellStyle name="Обычный 52 3 3 4 5 2" xfId="18516" xr:uid="{00000000-0005-0000-0000-000092490000}"/>
    <cellStyle name="Обычный 52 3 3 4 5 2 2" xfId="18517" xr:uid="{00000000-0005-0000-0000-000093490000}"/>
    <cellStyle name="Обычный 52 3 3 4 5 3" xfId="18518" xr:uid="{00000000-0005-0000-0000-000094490000}"/>
    <cellStyle name="Обычный 52 3 3 4 6" xfId="18519" xr:uid="{00000000-0005-0000-0000-000095490000}"/>
    <cellStyle name="Обычный 52 3 3 4 6 2" xfId="18520" xr:uid="{00000000-0005-0000-0000-000096490000}"/>
    <cellStyle name="Обычный 52 3 3 4 6 2 2" xfId="18521" xr:uid="{00000000-0005-0000-0000-000097490000}"/>
    <cellStyle name="Обычный 52 3 3 4 6 3" xfId="18522" xr:uid="{00000000-0005-0000-0000-000098490000}"/>
    <cellStyle name="Обычный 52 3 3 4 7" xfId="18523" xr:uid="{00000000-0005-0000-0000-000099490000}"/>
    <cellStyle name="Обычный 52 3 3 4 7 2" xfId="18524" xr:uid="{00000000-0005-0000-0000-00009A490000}"/>
    <cellStyle name="Обычный 52 3 3 4 7 2 2" xfId="18525" xr:uid="{00000000-0005-0000-0000-00009B490000}"/>
    <cellStyle name="Обычный 52 3 3 4 7 3" xfId="18526" xr:uid="{00000000-0005-0000-0000-00009C490000}"/>
    <cellStyle name="Обычный 52 3 3 4 8" xfId="18527" xr:uid="{00000000-0005-0000-0000-00009D490000}"/>
    <cellStyle name="Обычный 52 3 3 4 8 2" xfId="18528" xr:uid="{00000000-0005-0000-0000-00009E490000}"/>
    <cellStyle name="Обычный 52 3 3 4 9" xfId="18529" xr:uid="{00000000-0005-0000-0000-00009F490000}"/>
    <cellStyle name="Обычный 52 3 3 5" xfId="18530" xr:uid="{00000000-0005-0000-0000-0000A0490000}"/>
    <cellStyle name="Обычный 52 3 3 5 2" xfId="18531" xr:uid="{00000000-0005-0000-0000-0000A1490000}"/>
    <cellStyle name="Обычный 52 3 3 5 2 2" xfId="18532" xr:uid="{00000000-0005-0000-0000-0000A2490000}"/>
    <cellStyle name="Обычный 52 3 3 5 2 2 2" xfId="18533" xr:uid="{00000000-0005-0000-0000-0000A3490000}"/>
    <cellStyle name="Обычный 52 3 3 5 2 3" xfId="18534" xr:uid="{00000000-0005-0000-0000-0000A4490000}"/>
    <cellStyle name="Обычный 52 3 3 5 3" xfId="18535" xr:uid="{00000000-0005-0000-0000-0000A5490000}"/>
    <cellStyle name="Обычный 52 3 3 5 3 2" xfId="18536" xr:uid="{00000000-0005-0000-0000-0000A6490000}"/>
    <cellStyle name="Обычный 52 3 3 5 3 2 2" xfId="18537" xr:uid="{00000000-0005-0000-0000-0000A7490000}"/>
    <cellStyle name="Обычный 52 3 3 5 3 3" xfId="18538" xr:uid="{00000000-0005-0000-0000-0000A8490000}"/>
    <cellStyle name="Обычный 52 3 3 5 4" xfId="18539" xr:uid="{00000000-0005-0000-0000-0000A9490000}"/>
    <cellStyle name="Обычный 52 3 3 5 4 2" xfId="18540" xr:uid="{00000000-0005-0000-0000-0000AA490000}"/>
    <cellStyle name="Обычный 52 3 3 5 4 2 2" xfId="18541" xr:uid="{00000000-0005-0000-0000-0000AB490000}"/>
    <cellStyle name="Обычный 52 3 3 5 4 3" xfId="18542" xr:uid="{00000000-0005-0000-0000-0000AC490000}"/>
    <cellStyle name="Обычный 52 3 3 5 5" xfId="18543" xr:uid="{00000000-0005-0000-0000-0000AD490000}"/>
    <cellStyle name="Обычный 52 3 3 5 5 2" xfId="18544" xr:uid="{00000000-0005-0000-0000-0000AE490000}"/>
    <cellStyle name="Обычный 52 3 3 5 6" xfId="18545" xr:uid="{00000000-0005-0000-0000-0000AF490000}"/>
    <cellStyle name="Обычный 52 3 3 6" xfId="18546" xr:uid="{00000000-0005-0000-0000-0000B0490000}"/>
    <cellStyle name="Обычный 52 3 3 6 2" xfId="18547" xr:uid="{00000000-0005-0000-0000-0000B1490000}"/>
    <cellStyle name="Обычный 52 3 3 6 2 2" xfId="18548" xr:uid="{00000000-0005-0000-0000-0000B2490000}"/>
    <cellStyle name="Обычный 52 3 3 6 2 2 2" xfId="18549" xr:uid="{00000000-0005-0000-0000-0000B3490000}"/>
    <cellStyle name="Обычный 52 3 3 6 2 3" xfId="18550" xr:uid="{00000000-0005-0000-0000-0000B4490000}"/>
    <cellStyle name="Обычный 52 3 3 6 3" xfId="18551" xr:uid="{00000000-0005-0000-0000-0000B5490000}"/>
    <cellStyle name="Обычный 52 3 3 6 3 2" xfId="18552" xr:uid="{00000000-0005-0000-0000-0000B6490000}"/>
    <cellStyle name="Обычный 52 3 3 6 4" xfId="18553" xr:uid="{00000000-0005-0000-0000-0000B7490000}"/>
    <cellStyle name="Обычный 52 3 3 7" xfId="18554" xr:uid="{00000000-0005-0000-0000-0000B8490000}"/>
    <cellStyle name="Обычный 52 3 3 7 2" xfId="18555" xr:uid="{00000000-0005-0000-0000-0000B9490000}"/>
    <cellStyle name="Обычный 52 3 3 7 2 2" xfId="18556" xr:uid="{00000000-0005-0000-0000-0000BA490000}"/>
    <cellStyle name="Обычный 52 3 3 7 3" xfId="18557" xr:uid="{00000000-0005-0000-0000-0000BB490000}"/>
    <cellStyle name="Обычный 52 3 3 8" xfId="18558" xr:uid="{00000000-0005-0000-0000-0000BC490000}"/>
    <cellStyle name="Обычный 52 3 3 8 2" xfId="18559" xr:uid="{00000000-0005-0000-0000-0000BD490000}"/>
    <cellStyle name="Обычный 52 3 3 8 2 2" xfId="18560" xr:uid="{00000000-0005-0000-0000-0000BE490000}"/>
    <cellStyle name="Обычный 52 3 3 8 3" xfId="18561" xr:uid="{00000000-0005-0000-0000-0000BF490000}"/>
    <cellStyle name="Обычный 52 3 3 9" xfId="18562" xr:uid="{00000000-0005-0000-0000-0000C0490000}"/>
    <cellStyle name="Обычный 52 3 3 9 2" xfId="18563" xr:uid="{00000000-0005-0000-0000-0000C1490000}"/>
    <cellStyle name="Обычный 52 3 3 9 2 2" xfId="18564" xr:uid="{00000000-0005-0000-0000-0000C2490000}"/>
    <cellStyle name="Обычный 52 3 3 9 3" xfId="18565" xr:uid="{00000000-0005-0000-0000-0000C3490000}"/>
    <cellStyle name="Обычный 52 3 4" xfId="18566" xr:uid="{00000000-0005-0000-0000-0000C4490000}"/>
    <cellStyle name="Обычный 52 3 4 10" xfId="18567" xr:uid="{00000000-0005-0000-0000-0000C5490000}"/>
    <cellStyle name="Обычный 52 3 4 10 2" xfId="18568" xr:uid="{00000000-0005-0000-0000-0000C6490000}"/>
    <cellStyle name="Обычный 52 3 4 11" xfId="18569" xr:uid="{00000000-0005-0000-0000-0000C7490000}"/>
    <cellStyle name="Обычный 52 3 4 2" xfId="18570" xr:uid="{00000000-0005-0000-0000-0000C8490000}"/>
    <cellStyle name="Обычный 52 3 4 2 10" xfId="18571" xr:uid="{00000000-0005-0000-0000-0000C9490000}"/>
    <cellStyle name="Обычный 52 3 4 2 2" xfId="18572" xr:uid="{00000000-0005-0000-0000-0000CA490000}"/>
    <cellStyle name="Обычный 52 3 4 2 2 2" xfId="18573" xr:uid="{00000000-0005-0000-0000-0000CB490000}"/>
    <cellStyle name="Обычный 52 3 4 2 2 2 2" xfId="18574" xr:uid="{00000000-0005-0000-0000-0000CC490000}"/>
    <cellStyle name="Обычный 52 3 4 2 2 2 2 2" xfId="18575" xr:uid="{00000000-0005-0000-0000-0000CD490000}"/>
    <cellStyle name="Обычный 52 3 4 2 2 2 2 2 2" xfId="18576" xr:uid="{00000000-0005-0000-0000-0000CE490000}"/>
    <cellStyle name="Обычный 52 3 4 2 2 2 2 3" xfId="18577" xr:uid="{00000000-0005-0000-0000-0000CF490000}"/>
    <cellStyle name="Обычный 52 3 4 2 2 2 3" xfId="18578" xr:uid="{00000000-0005-0000-0000-0000D0490000}"/>
    <cellStyle name="Обычный 52 3 4 2 2 2 3 2" xfId="18579" xr:uid="{00000000-0005-0000-0000-0000D1490000}"/>
    <cellStyle name="Обычный 52 3 4 2 2 2 3 2 2" xfId="18580" xr:uid="{00000000-0005-0000-0000-0000D2490000}"/>
    <cellStyle name="Обычный 52 3 4 2 2 2 3 3" xfId="18581" xr:uid="{00000000-0005-0000-0000-0000D3490000}"/>
    <cellStyle name="Обычный 52 3 4 2 2 2 4" xfId="18582" xr:uid="{00000000-0005-0000-0000-0000D4490000}"/>
    <cellStyle name="Обычный 52 3 4 2 2 2 4 2" xfId="18583" xr:uid="{00000000-0005-0000-0000-0000D5490000}"/>
    <cellStyle name="Обычный 52 3 4 2 2 2 4 2 2" xfId="18584" xr:uid="{00000000-0005-0000-0000-0000D6490000}"/>
    <cellStyle name="Обычный 52 3 4 2 2 2 4 3" xfId="18585" xr:uid="{00000000-0005-0000-0000-0000D7490000}"/>
    <cellStyle name="Обычный 52 3 4 2 2 2 5" xfId="18586" xr:uid="{00000000-0005-0000-0000-0000D8490000}"/>
    <cellStyle name="Обычный 52 3 4 2 2 2 5 2" xfId="18587" xr:uid="{00000000-0005-0000-0000-0000D9490000}"/>
    <cellStyle name="Обычный 52 3 4 2 2 2 6" xfId="18588" xr:uid="{00000000-0005-0000-0000-0000DA490000}"/>
    <cellStyle name="Обычный 52 3 4 2 2 3" xfId="18589" xr:uid="{00000000-0005-0000-0000-0000DB490000}"/>
    <cellStyle name="Обычный 52 3 4 2 2 3 2" xfId="18590" xr:uid="{00000000-0005-0000-0000-0000DC490000}"/>
    <cellStyle name="Обычный 52 3 4 2 2 3 2 2" xfId="18591" xr:uid="{00000000-0005-0000-0000-0000DD490000}"/>
    <cellStyle name="Обычный 52 3 4 2 2 3 2 2 2" xfId="18592" xr:uid="{00000000-0005-0000-0000-0000DE490000}"/>
    <cellStyle name="Обычный 52 3 4 2 2 3 2 3" xfId="18593" xr:uid="{00000000-0005-0000-0000-0000DF490000}"/>
    <cellStyle name="Обычный 52 3 4 2 2 3 3" xfId="18594" xr:uid="{00000000-0005-0000-0000-0000E0490000}"/>
    <cellStyle name="Обычный 52 3 4 2 2 3 3 2" xfId="18595" xr:uid="{00000000-0005-0000-0000-0000E1490000}"/>
    <cellStyle name="Обычный 52 3 4 2 2 3 4" xfId="18596" xr:uid="{00000000-0005-0000-0000-0000E2490000}"/>
    <cellStyle name="Обычный 52 3 4 2 2 4" xfId="18597" xr:uid="{00000000-0005-0000-0000-0000E3490000}"/>
    <cellStyle name="Обычный 52 3 4 2 2 4 2" xfId="18598" xr:uid="{00000000-0005-0000-0000-0000E4490000}"/>
    <cellStyle name="Обычный 52 3 4 2 2 4 2 2" xfId="18599" xr:uid="{00000000-0005-0000-0000-0000E5490000}"/>
    <cellStyle name="Обычный 52 3 4 2 2 4 3" xfId="18600" xr:uid="{00000000-0005-0000-0000-0000E6490000}"/>
    <cellStyle name="Обычный 52 3 4 2 2 5" xfId="18601" xr:uid="{00000000-0005-0000-0000-0000E7490000}"/>
    <cellStyle name="Обычный 52 3 4 2 2 5 2" xfId="18602" xr:uid="{00000000-0005-0000-0000-0000E8490000}"/>
    <cellStyle name="Обычный 52 3 4 2 2 5 2 2" xfId="18603" xr:uid="{00000000-0005-0000-0000-0000E9490000}"/>
    <cellStyle name="Обычный 52 3 4 2 2 5 3" xfId="18604" xr:uid="{00000000-0005-0000-0000-0000EA490000}"/>
    <cellStyle name="Обычный 52 3 4 2 2 6" xfId="18605" xr:uid="{00000000-0005-0000-0000-0000EB490000}"/>
    <cellStyle name="Обычный 52 3 4 2 2 6 2" xfId="18606" xr:uid="{00000000-0005-0000-0000-0000EC490000}"/>
    <cellStyle name="Обычный 52 3 4 2 2 6 2 2" xfId="18607" xr:uid="{00000000-0005-0000-0000-0000ED490000}"/>
    <cellStyle name="Обычный 52 3 4 2 2 6 3" xfId="18608" xr:uid="{00000000-0005-0000-0000-0000EE490000}"/>
    <cellStyle name="Обычный 52 3 4 2 2 7" xfId="18609" xr:uid="{00000000-0005-0000-0000-0000EF490000}"/>
    <cellStyle name="Обычный 52 3 4 2 2 7 2" xfId="18610" xr:uid="{00000000-0005-0000-0000-0000F0490000}"/>
    <cellStyle name="Обычный 52 3 4 2 2 7 2 2" xfId="18611" xr:uid="{00000000-0005-0000-0000-0000F1490000}"/>
    <cellStyle name="Обычный 52 3 4 2 2 7 3" xfId="18612" xr:uid="{00000000-0005-0000-0000-0000F2490000}"/>
    <cellStyle name="Обычный 52 3 4 2 2 8" xfId="18613" xr:uid="{00000000-0005-0000-0000-0000F3490000}"/>
    <cellStyle name="Обычный 52 3 4 2 2 8 2" xfId="18614" xr:uid="{00000000-0005-0000-0000-0000F4490000}"/>
    <cellStyle name="Обычный 52 3 4 2 2 9" xfId="18615" xr:uid="{00000000-0005-0000-0000-0000F5490000}"/>
    <cellStyle name="Обычный 52 3 4 2 3" xfId="18616" xr:uid="{00000000-0005-0000-0000-0000F6490000}"/>
    <cellStyle name="Обычный 52 3 4 2 3 2" xfId="18617" xr:uid="{00000000-0005-0000-0000-0000F7490000}"/>
    <cellStyle name="Обычный 52 3 4 2 3 2 2" xfId="18618" xr:uid="{00000000-0005-0000-0000-0000F8490000}"/>
    <cellStyle name="Обычный 52 3 4 2 3 2 2 2" xfId="18619" xr:uid="{00000000-0005-0000-0000-0000F9490000}"/>
    <cellStyle name="Обычный 52 3 4 2 3 2 3" xfId="18620" xr:uid="{00000000-0005-0000-0000-0000FA490000}"/>
    <cellStyle name="Обычный 52 3 4 2 3 3" xfId="18621" xr:uid="{00000000-0005-0000-0000-0000FB490000}"/>
    <cellStyle name="Обычный 52 3 4 2 3 3 2" xfId="18622" xr:uid="{00000000-0005-0000-0000-0000FC490000}"/>
    <cellStyle name="Обычный 52 3 4 2 3 3 2 2" xfId="18623" xr:uid="{00000000-0005-0000-0000-0000FD490000}"/>
    <cellStyle name="Обычный 52 3 4 2 3 3 3" xfId="18624" xr:uid="{00000000-0005-0000-0000-0000FE490000}"/>
    <cellStyle name="Обычный 52 3 4 2 3 4" xfId="18625" xr:uid="{00000000-0005-0000-0000-0000FF490000}"/>
    <cellStyle name="Обычный 52 3 4 2 3 4 2" xfId="18626" xr:uid="{00000000-0005-0000-0000-0000004A0000}"/>
    <cellStyle name="Обычный 52 3 4 2 3 4 2 2" xfId="18627" xr:uid="{00000000-0005-0000-0000-0000014A0000}"/>
    <cellStyle name="Обычный 52 3 4 2 3 4 3" xfId="18628" xr:uid="{00000000-0005-0000-0000-0000024A0000}"/>
    <cellStyle name="Обычный 52 3 4 2 3 5" xfId="18629" xr:uid="{00000000-0005-0000-0000-0000034A0000}"/>
    <cellStyle name="Обычный 52 3 4 2 3 5 2" xfId="18630" xr:uid="{00000000-0005-0000-0000-0000044A0000}"/>
    <cellStyle name="Обычный 52 3 4 2 3 6" xfId="18631" xr:uid="{00000000-0005-0000-0000-0000054A0000}"/>
    <cellStyle name="Обычный 52 3 4 2 4" xfId="18632" xr:uid="{00000000-0005-0000-0000-0000064A0000}"/>
    <cellStyle name="Обычный 52 3 4 2 4 2" xfId="18633" xr:uid="{00000000-0005-0000-0000-0000074A0000}"/>
    <cellStyle name="Обычный 52 3 4 2 4 2 2" xfId="18634" xr:uid="{00000000-0005-0000-0000-0000084A0000}"/>
    <cellStyle name="Обычный 52 3 4 2 4 2 2 2" xfId="18635" xr:uid="{00000000-0005-0000-0000-0000094A0000}"/>
    <cellStyle name="Обычный 52 3 4 2 4 2 3" xfId="18636" xr:uid="{00000000-0005-0000-0000-00000A4A0000}"/>
    <cellStyle name="Обычный 52 3 4 2 4 3" xfId="18637" xr:uid="{00000000-0005-0000-0000-00000B4A0000}"/>
    <cellStyle name="Обычный 52 3 4 2 4 3 2" xfId="18638" xr:uid="{00000000-0005-0000-0000-00000C4A0000}"/>
    <cellStyle name="Обычный 52 3 4 2 4 4" xfId="18639" xr:uid="{00000000-0005-0000-0000-00000D4A0000}"/>
    <cellStyle name="Обычный 52 3 4 2 5" xfId="18640" xr:uid="{00000000-0005-0000-0000-00000E4A0000}"/>
    <cellStyle name="Обычный 52 3 4 2 5 2" xfId="18641" xr:uid="{00000000-0005-0000-0000-00000F4A0000}"/>
    <cellStyle name="Обычный 52 3 4 2 5 2 2" xfId="18642" xr:uid="{00000000-0005-0000-0000-0000104A0000}"/>
    <cellStyle name="Обычный 52 3 4 2 5 3" xfId="18643" xr:uid="{00000000-0005-0000-0000-0000114A0000}"/>
    <cellStyle name="Обычный 52 3 4 2 6" xfId="18644" xr:uid="{00000000-0005-0000-0000-0000124A0000}"/>
    <cellStyle name="Обычный 52 3 4 2 6 2" xfId="18645" xr:uid="{00000000-0005-0000-0000-0000134A0000}"/>
    <cellStyle name="Обычный 52 3 4 2 6 2 2" xfId="18646" xr:uid="{00000000-0005-0000-0000-0000144A0000}"/>
    <cellStyle name="Обычный 52 3 4 2 6 3" xfId="18647" xr:uid="{00000000-0005-0000-0000-0000154A0000}"/>
    <cellStyle name="Обычный 52 3 4 2 7" xfId="18648" xr:uid="{00000000-0005-0000-0000-0000164A0000}"/>
    <cellStyle name="Обычный 52 3 4 2 7 2" xfId="18649" xr:uid="{00000000-0005-0000-0000-0000174A0000}"/>
    <cellStyle name="Обычный 52 3 4 2 7 2 2" xfId="18650" xr:uid="{00000000-0005-0000-0000-0000184A0000}"/>
    <cellStyle name="Обычный 52 3 4 2 7 3" xfId="18651" xr:uid="{00000000-0005-0000-0000-0000194A0000}"/>
    <cellStyle name="Обычный 52 3 4 2 8" xfId="18652" xr:uid="{00000000-0005-0000-0000-00001A4A0000}"/>
    <cellStyle name="Обычный 52 3 4 2 8 2" xfId="18653" xr:uid="{00000000-0005-0000-0000-00001B4A0000}"/>
    <cellStyle name="Обычный 52 3 4 2 8 2 2" xfId="18654" xr:uid="{00000000-0005-0000-0000-00001C4A0000}"/>
    <cellStyle name="Обычный 52 3 4 2 8 3" xfId="18655" xr:uid="{00000000-0005-0000-0000-00001D4A0000}"/>
    <cellStyle name="Обычный 52 3 4 2 9" xfId="18656" xr:uid="{00000000-0005-0000-0000-00001E4A0000}"/>
    <cellStyle name="Обычный 52 3 4 2 9 2" xfId="18657" xr:uid="{00000000-0005-0000-0000-00001F4A0000}"/>
    <cellStyle name="Обычный 52 3 4 3" xfId="18658" xr:uid="{00000000-0005-0000-0000-0000204A0000}"/>
    <cellStyle name="Обычный 52 3 4 3 2" xfId="18659" xr:uid="{00000000-0005-0000-0000-0000214A0000}"/>
    <cellStyle name="Обычный 52 3 4 3 2 2" xfId="18660" xr:uid="{00000000-0005-0000-0000-0000224A0000}"/>
    <cellStyle name="Обычный 52 3 4 3 2 2 2" xfId="18661" xr:uid="{00000000-0005-0000-0000-0000234A0000}"/>
    <cellStyle name="Обычный 52 3 4 3 2 2 2 2" xfId="18662" xr:uid="{00000000-0005-0000-0000-0000244A0000}"/>
    <cellStyle name="Обычный 52 3 4 3 2 2 3" xfId="18663" xr:uid="{00000000-0005-0000-0000-0000254A0000}"/>
    <cellStyle name="Обычный 52 3 4 3 2 3" xfId="18664" xr:uid="{00000000-0005-0000-0000-0000264A0000}"/>
    <cellStyle name="Обычный 52 3 4 3 2 3 2" xfId="18665" xr:uid="{00000000-0005-0000-0000-0000274A0000}"/>
    <cellStyle name="Обычный 52 3 4 3 2 3 2 2" xfId="18666" xr:uid="{00000000-0005-0000-0000-0000284A0000}"/>
    <cellStyle name="Обычный 52 3 4 3 2 3 3" xfId="18667" xr:uid="{00000000-0005-0000-0000-0000294A0000}"/>
    <cellStyle name="Обычный 52 3 4 3 2 4" xfId="18668" xr:uid="{00000000-0005-0000-0000-00002A4A0000}"/>
    <cellStyle name="Обычный 52 3 4 3 2 4 2" xfId="18669" xr:uid="{00000000-0005-0000-0000-00002B4A0000}"/>
    <cellStyle name="Обычный 52 3 4 3 2 4 2 2" xfId="18670" xr:uid="{00000000-0005-0000-0000-00002C4A0000}"/>
    <cellStyle name="Обычный 52 3 4 3 2 4 3" xfId="18671" xr:uid="{00000000-0005-0000-0000-00002D4A0000}"/>
    <cellStyle name="Обычный 52 3 4 3 2 5" xfId="18672" xr:uid="{00000000-0005-0000-0000-00002E4A0000}"/>
    <cellStyle name="Обычный 52 3 4 3 2 5 2" xfId="18673" xr:uid="{00000000-0005-0000-0000-00002F4A0000}"/>
    <cellStyle name="Обычный 52 3 4 3 2 6" xfId="18674" xr:uid="{00000000-0005-0000-0000-0000304A0000}"/>
    <cellStyle name="Обычный 52 3 4 3 3" xfId="18675" xr:uid="{00000000-0005-0000-0000-0000314A0000}"/>
    <cellStyle name="Обычный 52 3 4 3 3 2" xfId="18676" xr:uid="{00000000-0005-0000-0000-0000324A0000}"/>
    <cellStyle name="Обычный 52 3 4 3 3 2 2" xfId="18677" xr:uid="{00000000-0005-0000-0000-0000334A0000}"/>
    <cellStyle name="Обычный 52 3 4 3 3 2 2 2" xfId="18678" xr:uid="{00000000-0005-0000-0000-0000344A0000}"/>
    <cellStyle name="Обычный 52 3 4 3 3 2 3" xfId="18679" xr:uid="{00000000-0005-0000-0000-0000354A0000}"/>
    <cellStyle name="Обычный 52 3 4 3 3 3" xfId="18680" xr:uid="{00000000-0005-0000-0000-0000364A0000}"/>
    <cellStyle name="Обычный 52 3 4 3 3 3 2" xfId="18681" xr:uid="{00000000-0005-0000-0000-0000374A0000}"/>
    <cellStyle name="Обычный 52 3 4 3 3 4" xfId="18682" xr:uid="{00000000-0005-0000-0000-0000384A0000}"/>
    <cellStyle name="Обычный 52 3 4 3 4" xfId="18683" xr:uid="{00000000-0005-0000-0000-0000394A0000}"/>
    <cellStyle name="Обычный 52 3 4 3 4 2" xfId="18684" xr:uid="{00000000-0005-0000-0000-00003A4A0000}"/>
    <cellStyle name="Обычный 52 3 4 3 4 2 2" xfId="18685" xr:uid="{00000000-0005-0000-0000-00003B4A0000}"/>
    <cellStyle name="Обычный 52 3 4 3 4 3" xfId="18686" xr:uid="{00000000-0005-0000-0000-00003C4A0000}"/>
    <cellStyle name="Обычный 52 3 4 3 5" xfId="18687" xr:uid="{00000000-0005-0000-0000-00003D4A0000}"/>
    <cellStyle name="Обычный 52 3 4 3 5 2" xfId="18688" xr:uid="{00000000-0005-0000-0000-00003E4A0000}"/>
    <cellStyle name="Обычный 52 3 4 3 5 2 2" xfId="18689" xr:uid="{00000000-0005-0000-0000-00003F4A0000}"/>
    <cellStyle name="Обычный 52 3 4 3 5 3" xfId="18690" xr:uid="{00000000-0005-0000-0000-0000404A0000}"/>
    <cellStyle name="Обычный 52 3 4 3 6" xfId="18691" xr:uid="{00000000-0005-0000-0000-0000414A0000}"/>
    <cellStyle name="Обычный 52 3 4 3 6 2" xfId="18692" xr:uid="{00000000-0005-0000-0000-0000424A0000}"/>
    <cellStyle name="Обычный 52 3 4 3 6 2 2" xfId="18693" xr:uid="{00000000-0005-0000-0000-0000434A0000}"/>
    <cellStyle name="Обычный 52 3 4 3 6 3" xfId="18694" xr:uid="{00000000-0005-0000-0000-0000444A0000}"/>
    <cellStyle name="Обычный 52 3 4 3 7" xfId="18695" xr:uid="{00000000-0005-0000-0000-0000454A0000}"/>
    <cellStyle name="Обычный 52 3 4 3 7 2" xfId="18696" xr:uid="{00000000-0005-0000-0000-0000464A0000}"/>
    <cellStyle name="Обычный 52 3 4 3 7 2 2" xfId="18697" xr:uid="{00000000-0005-0000-0000-0000474A0000}"/>
    <cellStyle name="Обычный 52 3 4 3 7 3" xfId="18698" xr:uid="{00000000-0005-0000-0000-0000484A0000}"/>
    <cellStyle name="Обычный 52 3 4 3 8" xfId="18699" xr:uid="{00000000-0005-0000-0000-0000494A0000}"/>
    <cellStyle name="Обычный 52 3 4 3 8 2" xfId="18700" xr:uid="{00000000-0005-0000-0000-00004A4A0000}"/>
    <cellStyle name="Обычный 52 3 4 3 9" xfId="18701" xr:uid="{00000000-0005-0000-0000-00004B4A0000}"/>
    <cellStyle name="Обычный 52 3 4 4" xfId="18702" xr:uid="{00000000-0005-0000-0000-00004C4A0000}"/>
    <cellStyle name="Обычный 52 3 4 4 2" xfId="18703" xr:uid="{00000000-0005-0000-0000-00004D4A0000}"/>
    <cellStyle name="Обычный 52 3 4 4 2 2" xfId="18704" xr:uid="{00000000-0005-0000-0000-00004E4A0000}"/>
    <cellStyle name="Обычный 52 3 4 4 2 2 2" xfId="18705" xr:uid="{00000000-0005-0000-0000-00004F4A0000}"/>
    <cellStyle name="Обычный 52 3 4 4 2 3" xfId="18706" xr:uid="{00000000-0005-0000-0000-0000504A0000}"/>
    <cellStyle name="Обычный 52 3 4 4 3" xfId="18707" xr:uid="{00000000-0005-0000-0000-0000514A0000}"/>
    <cellStyle name="Обычный 52 3 4 4 3 2" xfId="18708" xr:uid="{00000000-0005-0000-0000-0000524A0000}"/>
    <cellStyle name="Обычный 52 3 4 4 3 2 2" xfId="18709" xr:uid="{00000000-0005-0000-0000-0000534A0000}"/>
    <cellStyle name="Обычный 52 3 4 4 3 3" xfId="18710" xr:uid="{00000000-0005-0000-0000-0000544A0000}"/>
    <cellStyle name="Обычный 52 3 4 4 4" xfId="18711" xr:uid="{00000000-0005-0000-0000-0000554A0000}"/>
    <cellStyle name="Обычный 52 3 4 4 4 2" xfId="18712" xr:uid="{00000000-0005-0000-0000-0000564A0000}"/>
    <cellStyle name="Обычный 52 3 4 4 4 2 2" xfId="18713" xr:uid="{00000000-0005-0000-0000-0000574A0000}"/>
    <cellStyle name="Обычный 52 3 4 4 4 3" xfId="18714" xr:uid="{00000000-0005-0000-0000-0000584A0000}"/>
    <cellStyle name="Обычный 52 3 4 4 5" xfId="18715" xr:uid="{00000000-0005-0000-0000-0000594A0000}"/>
    <cellStyle name="Обычный 52 3 4 4 5 2" xfId="18716" xr:uid="{00000000-0005-0000-0000-00005A4A0000}"/>
    <cellStyle name="Обычный 52 3 4 4 6" xfId="18717" xr:uid="{00000000-0005-0000-0000-00005B4A0000}"/>
    <cellStyle name="Обычный 52 3 4 5" xfId="18718" xr:uid="{00000000-0005-0000-0000-00005C4A0000}"/>
    <cellStyle name="Обычный 52 3 4 5 2" xfId="18719" xr:uid="{00000000-0005-0000-0000-00005D4A0000}"/>
    <cellStyle name="Обычный 52 3 4 5 2 2" xfId="18720" xr:uid="{00000000-0005-0000-0000-00005E4A0000}"/>
    <cellStyle name="Обычный 52 3 4 5 2 2 2" xfId="18721" xr:uid="{00000000-0005-0000-0000-00005F4A0000}"/>
    <cellStyle name="Обычный 52 3 4 5 2 3" xfId="18722" xr:uid="{00000000-0005-0000-0000-0000604A0000}"/>
    <cellStyle name="Обычный 52 3 4 5 3" xfId="18723" xr:uid="{00000000-0005-0000-0000-0000614A0000}"/>
    <cellStyle name="Обычный 52 3 4 5 3 2" xfId="18724" xr:uid="{00000000-0005-0000-0000-0000624A0000}"/>
    <cellStyle name="Обычный 52 3 4 5 4" xfId="18725" xr:uid="{00000000-0005-0000-0000-0000634A0000}"/>
    <cellStyle name="Обычный 52 3 4 6" xfId="18726" xr:uid="{00000000-0005-0000-0000-0000644A0000}"/>
    <cellStyle name="Обычный 52 3 4 6 2" xfId="18727" xr:uid="{00000000-0005-0000-0000-0000654A0000}"/>
    <cellStyle name="Обычный 52 3 4 6 2 2" xfId="18728" xr:uid="{00000000-0005-0000-0000-0000664A0000}"/>
    <cellStyle name="Обычный 52 3 4 6 3" xfId="18729" xr:uid="{00000000-0005-0000-0000-0000674A0000}"/>
    <cellStyle name="Обычный 52 3 4 7" xfId="18730" xr:uid="{00000000-0005-0000-0000-0000684A0000}"/>
    <cellStyle name="Обычный 52 3 4 7 2" xfId="18731" xr:uid="{00000000-0005-0000-0000-0000694A0000}"/>
    <cellStyle name="Обычный 52 3 4 7 2 2" xfId="18732" xr:uid="{00000000-0005-0000-0000-00006A4A0000}"/>
    <cellStyle name="Обычный 52 3 4 7 3" xfId="18733" xr:uid="{00000000-0005-0000-0000-00006B4A0000}"/>
    <cellStyle name="Обычный 52 3 4 8" xfId="18734" xr:uid="{00000000-0005-0000-0000-00006C4A0000}"/>
    <cellStyle name="Обычный 52 3 4 8 2" xfId="18735" xr:uid="{00000000-0005-0000-0000-00006D4A0000}"/>
    <cellStyle name="Обычный 52 3 4 8 2 2" xfId="18736" xr:uid="{00000000-0005-0000-0000-00006E4A0000}"/>
    <cellStyle name="Обычный 52 3 4 8 3" xfId="18737" xr:uid="{00000000-0005-0000-0000-00006F4A0000}"/>
    <cellStyle name="Обычный 52 3 4 9" xfId="18738" xr:uid="{00000000-0005-0000-0000-0000704A0000}"/>
    <cellStyle name="Обычный 52 3 4 9 2" xfId="18739" xr:uid="{00000000-0005-0000-0000-0000714A0000}"/>
    <cellStyle name="Обычный 52 3 4 9 2 2" xfId="18740" xr:uid="{00000000-0005-0000-0000-0000724A0000}"/>
    <cellStyle name="Обычный 52 3 4 9 3" xfId="18741" xr:uid="{00000000-0005-0000-0000-0000734A0000}"/>
    <cellStyle name="Обычный 52 3 5" xfId="18742" xr:uid="{00000000-0005-0000-0000-0000744A0000}"/>
    <cellStyle name="Обычный 52 3 5 10" xfId="18743" xr:uid="{00000000-0005-0000-0000-0000754A0000}"/>
    <cellStyle name="Обычный 52 3 5 2" xfId="18744" xr:uid="{00000000-0005-0000-0000-0000764A0000}"/>
    <cellStyle name="Обычный 52 3 5 2 2" xfId="18745" xr:uid="{00000000-0005-0000-0000-0000774A0000}"/>
    <cellStyle name="Обычный 52 3 5 2 2 2" xfId="18746" xr:uid="{00000000-0005-0000-0000-0000784A0000}"/>
    <cellStyle name="Обычный 52 3 5 2 2 2 2" xfId="18747" xr:uid="{00000000-0005-0000-0000-0000794A0000}"/>
    <cellStyle name="Обычный 52 3 5 2 2 2 2 2" xfId="18748" xr:uid="{00000000-0005-0000-0000-00007A4A0000}"/>
    <cellStyle name="Обычный 52 3 5 2 2 2 3" xfId="18749" xr:uid="{00000000-0005-0000-0000-00007B4A0000}"/>
    <cellStyle name="Обычный 52 3 5 2 2 3" xfId="18750" xr:uid="{00000000-0005-0000-0000-00007C4A0000}"/>
    <cellStyle name="Обычный 52 3 5 2 2 3 2" xfId="18751" xr:uid="{00000000-0005-0000-0000-00007D4A0000}"/>
    <cellStyle name="Обычный 52 3 5 2 2 3 2 2" xfId="18752" xr:uid="{00000000-0005-0000-0000-00007E4A0000}"/>
    <cellStyle name="Обычный 52 3 5 2 2 3 3" xfId="18753" xr:uid="{00000000-0005-0000-0000-00007F4A0000}"/>
    <cellStyle name="Обычный 52 3 5 2 2 4" xfId="18754" xr:uid="{00000000-0005-0000-0000-0000804A0000}"/>
    <cellStyle name="Обычный 52 3 5 2 2 4 2" xfId="18755" xr:uid="{00000000-0005-0000-0000-0000814A0000}"/>
    <cellStyle name="Обычный 52 3 5 2 2 4 2 2" xfId="18756" xr:uid="{00000000-0005-0000-0000-0000824A0000}"/>
    <cellStyle name="Обычный 52 3 5 2 2 4 3" xfId="18757" xr:uid="{00000000-0005-0000-0000-0000834A0000}"/>
    <cellStyle name="Обычный 52 3 5 2 2 5" xfId="18758" xr:uid="{00000000-0005-0000-0000-0000844A0000}"/>
    <cellStyle name="Обычный 52 3 5 2 2 5 2" xfId="18759" xr:uid="{00000000-0005-0000-0000-0000854A0000}"/>
    <cellStyle name="Обычный 52 3 5 2 2 6" xfId="18760" xr:uid="{00000000-0005-0000-0000-0000864A0000}"/>
    <cellStyle name="Обычный 52 3 5 2 3" xfId="18761" xr:uid="{00000000-0005-0000-0000-0000874A0000}"/>
    <cellStyle name="Обычный 52 3 5 2 3 2" xfId="18762" xr:uid="{00000000-0005-0000-0000-0000884A0000}"/>
    <cellStyle name="Обычный 52 3 5 2 3 2 2" xfId="18763" xr:uid="{00000000-0005-0000-0000-0000894A0000}"/>
    <cellStyle name="Обычный 52 3 5 2 3 2 2 2" xfId="18764" xr:uid="{00000000-0005-0000-0000-00008A4A0000}"/>
    <cellStyle name="Обычный 52 3 5 2 3 2 3" xfId="18765" xr:uid="{00000000-0005-0000-0000-00008B4A0000}"/>
    <cellStyle name="Обычный 52 3 5 2 3 3" xfId="18766" xr:uid="{00000000-0005-0000-0000-00008C4A0000}"/>
    <cellStyle name="Обычный 52 3 5 2 3 3 2" xfId="18767" xr:uid="{00000000-0005-0000-0000-00008D4A0000}"/>
    <cellStyle name="Обычный 52 3 5 2 3 4" xfId="18768" xr:uid="{00000000-0005-0000-0000-00008E4A0000}"/>
    <cellStyle name="Обычный 52 3 5 2 4" xfId="18769" xr:uid="{00000000-0005-0000-0000-00008F4A0000}"/>
    <cellStyle name="Обычный 52 3 5 2 4 2" xfId="18770" xr:uid="{00000000-0005-0000-0000-0000904A0000}"/>
    <cellStyle name="Обычный 52 3 5 2 4 2 2" xfId="18771" xr:uid="{00000000-0005-0000-0000-0000914A0000}"/>
    <cellStyle name="Обычный 52 3 5 2 4 3" xfId="18772" xr:uid="{00000000-0005-0000-0000-0000924A0000}"/>
    <cellStyle name="Обычный 52 3 5 2 5" xfId="18773" xr:uid="{00000000-0005-0000-0000-0000934A0000}"/>
    <cellStyle name="Обычный 52 3 5 2 5 2" xfId="18774" xr:uid="{00000000-0005-0000-0000-0000944A0000}"/>
    <cellStyle name="Обычный 52 3 5 2 5 2 2" xfId="18775" xr:uid="{00000000-0005-0000-0000-0000954A0000}"/>
    <cellStyle name="Обычный 52 3 5 2 5 3" xfId="18776" xr:uid="{00000000-0005-0000-0000-0000964A0000}"/>
    <cellStyle name="Обычный 52 3 5 2 6" xfId="18777" xr:uid="{00000000-0005-0000-0000-0000974A0000}"/>
    <cellStyle name="Обычный 52 3 5 2 6 2" xfId="18778" xr:uid="{00000000-0005-0000-0000-0000984A0000}"/>
    <cellStyle name="Обычный 52 3 5 2 6 2 2" xfId="18779" xr:uid="{00000000-0005-0000-0000-0000994A0000}"/>
    <cellStyle name="Обычный 52 3 5 2 6 3" xfId="18780" xr:uid="{00000000-0005-0000-0000-00009A4A0000}"/>
    <cellStyle name="Обычный 52 3 5 2 7" xfId="18781" xr:uid="{00000000-0005-0000-0000-00009B4A0000}"/>
    <cellStyle name="Обычный 52 3 5 2 7 2" xfId="18782" xr:uid="{00000000-0005-0000-0000-00009C4A0000}"/>
    <cellStyle name="Обычный 52 3 5 2 7 2 2" xfId="18783" xr:uid="{00000000-0005-0000-0000-00009D4A0000}"/>
    <cellStyle name="Обычный 52 3 5 2 7 3" xfId="18784" xr:uid="{00000000-0005-0000-0000-00009E4A0000}"/>
    <cellStyle name="Обычный 52 3 5 2 8" xfId="18785" xr:uid="{00000000-0005-0000-0000-00009F4A0000}"/>
    <cellStyle name="Обычный 52 3 5 2 8 2" xfId="18786" xr:uid="{00000000-0005-0000-0000-0000A04A0000}"/>
    <cellStyle name="Обычный 52 3 5 2 9" xfId="18787" xr:uid="{00000000-0005-0000-0000-0000A14A0000}"/>
    <cellStyle name="Обычный 52 3 5 3" xfId="18788" xr:uid="{00000000-0005-0000-0000-0000A24A0000}"/>
    <cellStyle name="Обычный 52 3 5 3 2" xfId="18789" xr:uid="{00000000-0005-0000-0000-0000A34A0000}"/>
    <cellStyle name="Обычный 52 3 5 3 2 2" xfId="18790" xr:uid="{00000000-0005-0000-0000-0000A44A0000}"/>
    <cellStyle name="Обычный 52 3 5 3 2 2 2" xfId="18791" xr:uid="{00000000-0005-0000-0000-0000A54A0000}"/>
    <cellStyle name="Обычный 52 3 5 3 2 3" xfId="18792" xr:uid="{00000000-0005-0000-0000-0000A64A0000}"/>
    <cellStyle name="Обычный 52 3 5 3 3" xfId="18793" xr:uid="{00000000-0005-0000-0000-0000A74A0000}"/>
    <cellStyle name="Обычный 52 3 5 3 3 2" xfId="18794" xr:uid="{00000000-0005-0000-0000-0000A84A0000}"/>
    <cellStyle name="Обычный 52 3 5 3 3 2 2" xfId="18795" xr:uid="{00000000-0005-0000-0000-0000A94A0000}"/>
    <cellStyle name="Обычный 52 3 5 3 3 3" xfId="18796" xr:uid="{00000000-0005-0000-0000-0000AA4A0000}"/>
    <cellStyle name="Обычный 52 3 5 3 4" xfId="18797" xr:uid="{00000000-0005-0000-0000-0000AB4A0000}"/>
    <cellStyle name="Обычный 52 3 5 3 4 2" xfId="18798" xr:uid="{00000000-0005-0000-0000-0000AC4A0000}"/>
    <cellStyle name="Обычный 52 3 5 3 4 2 2" xfId="18799" xr:uid="{00000000-0005-0000-0000-0000AD4A0000}"/>
    <cellStyle name="Обычный 52 3 5 3 4 3" xfId="18800" xr:uid="{00000000-0005-0000-0000-0000AE4A0000}"/>
    <cellStyle name="Обычный 52 3 5 3 5" xfId="18801" xr:uid="{00000000-0005-0000-0000-0000AF4A0000}"/>
    <cellStyle name="Обычный 52 3 5 3 5 2" xfId="18802" xr:uid="{00000000-0005-0000-0000-0000B04A0000}"/>
    <cellStyle name="Обычный 52 3 5 3 6" xfId="18803" xr:uid="{00000000-0005-0000-0000-0000B14A0000}"/>
    <cellStyle name="Обычный 52 3 5 4" xfId="18804" xr:uid="{00000000-0005-0000-0000-0000B24A0000}"/>
    <cellStyle name="Обычный 52 3 5 4 2" xfId="18805" xr:uid="{00000000-0005-0000-0000-0000B34A0000}"/>
    <cellStyle name="Обычный 52 3 5 4 2 2" xfId="18806" xr:uid="{00000000-0005-0000-0000-0000B44A0000}"/>
    <cellStyle name="Обычный 52 3 5 4 2 2 2" xfId="18807" xr:uid="{00000000-0005-0000-0000-0000B54A0000}"/>
    <cellStyle name="Обычный 52 3 5 4 2 3" xfId="18808" xr:uid="{00000000-0005-0000-0000-0000B64A0000}"/>
    <cellStyle name="Обычный 52 3 5 4 3" xfId="18809" xr:uid="{00000000-0005-0000-0000-0000B74A0000}"/>
    <cellStyle name="Обычный 52 3 5 4 3 2" xfId="18810" xr:uid="{00000000-0005-0000-0000-0000B84A0000}"/>
    <cellStyle name="Обычный 52 3 5 4 4" xfId="18811" xr:uid="{00000000-0005-0000-0000-0000B94A0000}"/>
    <cellStyle name="Обычный 52 3 5 5" xfId="18812" xr:uid="{00000000-0005-0000-0000-0000BA4A0000}"/>
    <cellStyle name="Обычный 52 3 5 5 2" xfId="18813" xr:uid="{00000000-0005-0000-0000-0000BB4A0000}"/>
    <cellStyle name="Обычный 52 3 5 5 2 2" xfId="18814" xr:uid="{00000000-0005-0000-0000-0000BC4A0000}"/>
    <cellStyle name="Обычный 52 3 5 5 3" xfId="18815" xr:uid="{00000000-0005-0000-0000-0000BD4A0000}"/>
    <cellStyle name="Обычный 52 3 5 6" xfId="18816" xr:uid="{00000000-0005-0000-0000-0000BE4A0000}"/>
    <cellStyle name="Обычный 52 3 5 6 2" xfId="18817" xr:uid="{00000000-0005-0000-0000-0000BF4A0000}"/>
    <cellStyle name="Обычный 52 3 5 6 2 2" xfId="18818" xr:uid="{00000000-0005-0000-0000-0000C04A0000}"/>
    <cellStyle name="Обычный 52 3 5 6 3" xfId="18819" xr:uid="{00000000-0005-0000-0000-0000C14A0000}"/>
    <cellStyle name="Обычный 52 3 5 7" xfId="18820" xr:uid="{00000000-0005-0000-0000-0000C24A0000}"/>
    <cellStyle name="Обычный 52 3 5 7 2" xfId="18821" xr:uid="{00000000-0005-0000-0000-0000C34A0000}"/>
    <cellStyle name="Обычный 52 3 5 7 2 2" xfId="18822" xr:uid="{00000000-0005-0000-0000-0000C44A0000}"/>
    <cellStyle name="Обычный 52 3 5 7 3" xfId="18823" xr:uid="{00000000-0005-0000-0000-0000C54A0000}"/>
    <cellStyle name="Обычный 52 3 5 8" xfId="18824" xr:uid="{00000000-0005-0000-0000-0000C64A0000}"/>
    <cellStyle name="Обычный 52 3 5 8 2" xfId="18825" xr:uid="{00000000-0005-0000-0000-0000C74A0000}"/>
    <cellStyle name="Обычный 52 3 5 8 2 2" xfId="18826" xr:uid="{00000000-0005-0000-0000-0000C84A0000}"/>
    <cellStyle name="Обычный 52 3 5 8 3" xfId="18827" xr:uid="{00000000-0005-0000-0000-0000C94A0000}"/>
    <cellStyle name="Обычный 52 3 5 9" xfId="18828" xr:uid="{00000000-0005-0000-0000-0000CA4A0000}"/>
    <cellStyle name="Обычный 52 3 5 9 2" xfId="18829" xr:uid="{00000000-0005-0000-0000-0000CB4A0000}"/>
    <cellStyle name="Обычный 52 3 6" xfId="18830" xr:uid="{00000000-0005-0000-0000-0000CC4A0000}"/>
    <cellStyle name="Обычный 52 3 6 2" xfId="18831" xr:uid="{00000000-0005-0000-0000-0000CD4A0000}"/>
    <cellStyle name="Обычный 52 3 6 2 2" xfId="18832" xr:uid="{00000000-0005-0000-0000-0000CE4A0000}"/>
    <cellStyle name="Обычный 52 3 6 2 2 2" xfId="18833" xr:uid="{00000000-0005-0000-0000-0000CF4A0000}"/>
    <cellStyle name="Обычный 52 3 6 2 2 2 2" xfId="18834" xr:uid="{00000000-0005-0000-0000-0000D04A0000}"/>
    <cellStyle name="Обычный 52 3 6 2 2 3" xfId="18835" xr:uid="{00000000-0005-0000-0000-0000D14A0000}"/>
    <cellStyle name="Обычный 52 3 6 2 3" xfId="18836" xr:uid="{00000000-0005-0000-0000-0000D24A0000}"/>
    <cellStyle name="Обычный 52 3 6 2 3 2" xfId="18837" xr:uid="{00000000-0005-0000-0000-0000D34A0000}"/>
    <cellStyle name="Обычный 52 3 6 2 3 2 2" xfId="18838" xr:uid="{00000000-0005-0000-0000-0000D44A0000}"/>
    <cellStyle name="Обычный 52 3 6 2 3 3" xfId="18839" xr:uid="{00000000-0005-0000-0000-0000D54A0000}"/>
    <cellStyle name="Обычный 52 3 6 2 4" xfId="18840" xr:uid="{00000000-0005-0000-0000-0000D64A0000}"/>
    <cellStyle name="Обычный 52 3 6 2 4 2" xfId="18841" xr:uid="{00000000-0005-0000-0000-0000D74A0000}"/>
    <cellStyle name="Обычный 52 3 6 2 4 2 2" xfId="18842" xr:uid="{00000000-0005-0000-0000-0000D84A0000}"/>
    <cellStyle name="Обычный 52 3 6 2 4 3" xfId="18843" xr:uid="{00000000-0005-0000-0000-0000D94A0000}"/>
    <cellStyle name="Обычный 52 3 6 2 5" xfId="18844" xr:uid="{00000000-0005-0000-0000-0000DA4A0000}"/>
    <cellStyle name="Обычный 52 3 6 2 5 2" xfId="18845" xr:uid="{00000000-0005-0000-0000-0000DB4A0000}"/>
    <cellStyle name="Обычный 52 3 6 2 6" xfId="18846" xr:uid="{00000000-0005-0000-0000-0000DC4A0000}"/>
    <cellStyle name="Обычный 52 3 6 3" xfId="18847" xr:uid="{00000000-0005-0000-0000-0000DD4A0000}"/>
    <cellStyle name="Обычный 52 3 6 3 2" xfId="18848" xr:uid="{00000000-0005-0000-0000-0000DE4A0000}"/>
    <cellStyle name="Обычный 52 3 6 3 2 2" xfId="18849" xr:uid="{00000000-0005-0000-0000-0000DF4A0000}"/>
    <cellStyle name="Обычный 52 3 6 3 2 2 2" xfId="18850" xr:uid="{00000000-0005-0000-0000-0000E04A0000}"/>
    <cellStyle name="Обычный 52 3 6 3 2 3" xfId="18851" xr:uid="{00000000-0005-0000-0000-0000E14A0000}"/>
    <cellStyle name="Обычный 52 3 6 3 3" xfId="18852" xr:uid="{00000000-0005-0000-0000-0000E24A0000}"/>
    <cellStyle name="Обычный 52 3 6 3 3 2" xfId="18853" xr:uid="{00000000-0005-0000-0000-0000E34A0000}"/>
    <cellStyle name="Обычный 52 3 6 3 4" xfId="18854" xr:uid="{00000000-0005-0000-0000-0000E44A0000}"/>
    <cellStyle name="Обычный 52 3 6 4" xfId="18855" xr:uid="{00000000-0005-0000-0000-0000E54A0000}"/>
    <cellStyle name="Обычный 52 3 6 4 2" xfId="18856" xr:uid="{00000000-0005-0000-0000-0000E64A0000}"/>
    <cellStyle name="Обычный 52 3 6 4 2 2" xfId="18857" xr:uid="{00000000-0005-0000-0000-0000E74A0000}"/>
    <cellStyle name="Обычный 52 3 6 4 3" xfId="18858" xr:uid="{00000000-0005-0000-0000-0000E84A0000}"/>
    <cellStyle name="Обычный 52 3 6 5" xfId="18859" xr:uid="{00000000-0005-0000-0000-0000E94A0000}"/>
    <cellStyle name="Обычный 52 3 6 5 2" xfId="18860" xr:uid="{00000000-0005-0000-0000-0000EA4A0000}"/>
    <cellStyle name="Обычный 52 3 6 5 2 2" xfId="18861" xr:uid="{00000000-0005-0000-0000-0000EB4A0000}"/>
    <cellStyle name="Обычный 52 3 6 5 3" xfId="18862" xr:uid="{00000000-0005-0000-0000-0000EC4A0000}"/>
    <cellStyle name="Обычный 52 3 6 6" xfId="18863" xr:uid="{00000000-0005-0000-0000-0000ED4A0000}"/>
    <cellStyle name="Обычный 52 3 6 6 2" xfId="18864" xr:uid="{00000000-0005-0000-0000-0000EE4A0000}"/>
    <cellStyle name="Обычный 52 3 6 6 2 2" xfId="18865" xr:uid="{00000000-0005-0000-0000-0000EF4A0000}"/>
    <cellStyle name="Обычный 52 3 6 6 3" xfId="18866" xr:uid="{00000000-0005-0000-0000-0000F04A0000}"/>
    <cellStyle name="Обычный 52 3 6 7" xfId="18867" xr:uid="{00000000-0005-0000-0000-0000F14A0000}"/>
    <cellStyle name="Обычный 52 3 6 7 2" xfId="18868" xr:uid="{00000000-0005-0000-0000-0000F24A0000}"/>
    <cellStyle name="Обычный 52 3 6 7 2 2" xfId="18869" xr:uid="{00000000-0005-0000-0000-0000F34A0000}"/>
    <cellStyle name="Обычный 52 3 6 7 3" xfId="18870" xr:uid="{00000000-0005-0000-0000-0000F44A0000}"/>
    <cellStyle name="Обычный 52 3 6 8" xfId="18871" xr:uid="{00000000-0005-0000-0000-0000F54A0000}"/>
    <cellStyle name="Обычный 52 3 6 8 2" xfId="18872" xr:uid="{00000000-0005-0000-0000-0000F64A0000}"/>
    <cellStyle name="Обычный 52 3 6 9" xfId="18873" xr:uid="{00000000-0005-0000-0000-0000F74A0000}"/>
    <cellStyle name="Обычный 52 3 7" xfId="18874" xr:uid="{00000000-0005-0000-0000-0000F84A0000}"/>
    <cellStyle name="Обычный 52 3 7 2" xfId="18875" xr:uid="{00000000-0005-0000-0000-0000F94A0000}"/>
    <cellStyle name="Обычный 52 3 7 2 2" xfId="18876" xr:uid="{00000000-0005-0000-0000-0000FA4A0000}"/>
    <cellStyle name="Обычный 52 3 7 2 2 2" xfId="18877" xr:uid="{00000000-0005-0000-0000-0000FB4A0000}"/>
    <cellStyle name="Обычный 52 3 7 2 3" xfId="18878" xr:uid="{00000000-0005-0000-0000-0000FC4A0000}"/>
    <cellStyle name="Обычный 52 3 7 3" xfId="18879" xr:uid="{00000000-0005-0000-0000-0000FD4A0000}"/>
    <cellStyle name="Обычный 52 3 7 3 2" xfId="18880" xr:uid="{00000000-0005-0000-0000-0000FE4A0000}"/>
    <cellStyle name="Обычный 52 3 7 3 2 2" xfId="18881" xr:uid="{00000000-0005-0000-0000-0000FF4A0000}"/>
    <cellStyle name="Обычный 52 3 7 3 3" xfId="18882" xr:uid="{00000000-0005-0000-0000-0000004B0000}"/>
    <cellStyle name="Обычный 52 3 7 4" xfId="18883" xr:uid="{00000000-0005-0000-0000-0000014B0000}"/>
    <cellStyle name="Обычный 52 3 7 4 2" xfId="18884" xr:uid="{00000000-0005-0000-0000-0000024B0000}"/>
    <cellStyle name="Обычный 52 3 7 4 2 2" xfId="18885" xr:uid="{00000000-0005-0000-0000-0000034B0000}"/>
    <cellStyle name="Обычный 52 3 7 4 3" xfId="18886" xr:uid="{00000000-0005-0000-0000-0000044B0000}"/>
    <cellStyle name="Обычный 52 3 7 5" xfId="18887" xr:uid="{00000000-0005-0000-0000-0000054B0000}"/>
    <cellStyle name="Обычный 52 3 7 5 2" xfId="18888" xr:uid="{00000000-0005-0000-0000-0000064B0000}"/>
    <cellStyle name="Обычный 52 3 7 6" xfId="18889" xr:uid="{00000000-0005-0000-0000-0000074B0000}"/>
    <cellStyle name="Обычный 52 3 8" xfId="18890" xr:uid="{00000000-0005-0000-0000-0000084B0000}"/>
    <cellStyle name="Обычный 52 3 8 2" xfId="18891" xr:uid="{00000000-0005-0000-0000-0000094B0000}"/>
    <cellStyle name="Обычный 52 3 8 2 2" xfId="18892" xr:uid="{00000000-0005-0000-0000-00000A4B0000}"/>
    <cellStyle name="Обычный 52 3 8 2 2 2" xfId="18893" xr:uid="{00000000-0005-0000-0000-00000B4B0000}"/>
    <cellStyle name="Обычный 52 3 8 2 3" xfId="18894" xr:uid="{00000000-0005-0000-0000-00000C4B0000}"/>
    <cellStyle name="Обычный 52 3 8 3" xfId="18895" xr:uid="{00000000-0005-0000-0000-00000D4B0000}"/>
    <cellStyle name="Обычный 52 3 8 3 2" xfId="18896" xr:uid="{00000000-0005-0000-0000-00000E4B0000}"/>
    <cellStyle name="Обычный 52 3 8 4" xfId="18897" xr:uid="{00000000-0005-0000-0000-00000F4B0000}"/>
    <cellStyle name="Обычный 52 3 9" xfId="18898" xr:uid="{00000000-0005-0000-0000-0000104B0000}"/>
    <cellStyle name="Обычный 52 3 9 2" xfId="18899" xr:uid="{00000000-0005-0000-0000-0000114B0000}"/>
    <cellStyle name="Обычный 52 3 9 2 2" xfId="18900" xr:uid="{00000000-0005-0000-0000-0000124B0000}"/>
    <cellStyle name="Обычный 52 3 9 2 2 2" xfId="18901" xr:uid="{00000000-0005-0000-0000-0000134B0000}"/>
    <cellStyle name="Обычный 52 3 9 2 3" xfId="18902" xr:uid="{00000000-0005-0000-0000-0000144B0000}"/>
    <cellStyle name="Обычный 52 3 9 3" xfId="18903" xr:uid="{00000000-0005-0000-0000-0000154B0000}"/>
    <cellStyle name="Обычный 52 3 9 3 2" xfId="18904" xr:uid="{00000000-0005-0000-0000-0000164B0000}"/>
    <cellStyle name="Обычный 52 3 9 4" xfId="18905" xr:uid="{00000000-0005-0000-0000-0000174B0000}"/>
    <cellStyle name="Обычный 52 4" xfId="18906" xr:uid="{00000000-0005-0000-0000-0000184B0000}"/>
    <cellStyle name="Обычный 52 4 10" xfId="18907" xr:uid="{00000000-0005-0000-0000-0000194B0000}"/>
    <cellStyle name="Обычный 52 4 10 2" xfId="18908" xr:uid="{00000000-0005-0000-0000-00001A4B0000}"/>
    <cellStyle name="Обычный 52 4 10 2 2" xfId="18909" xr:uid="{00000000-0005-0000-0000-00001B4B0000}"/>
    <cellStyle name="Обычный 52 4 10 3" xfId="18910" xr:uid="{00000000-0005-0000-0000-00001C4B0000}"/>
    <cellStyle name="Обычный 52 4 11" xfId="18911" xr:uid="{00000000-0005-0000-0000-00001D4B0000}"/>
    <cellStyle name="Обычный 52 4 11 2" xfId="18912" xr:uid="{00000000-0005-0000-0000-00001E4B0000}"/>
    <cellStyle name="Обычный 52 4 11 2 2" xfId="18913" xr:uid="{00000000-0005-0000-0000-00001F4B0000}"/>
    <cellStyle name="Обычный 52 4 11 3" xfId="18914" xr:uid="{00000000-0005-0000-0000-0000204B0000}"/>
    <cellStyle name="Обычный 52 4 12" xfId="18915" xr:uid="{00000000-0005-0000-0000-0000214B0000}"/>
    <cellStyle name="Обычный 52 4 12 2" xfId="18916" xr:uid="{00000000-0005-0000-0000-0000224B0000}"/>
    <cellStyle name="Обычный 52 4 12 2 2" xfId="18917" xr:uid="{00000000-0005-0000-0000-0000234B0000}"/>
    <cellStyle name="Обычный 52 4 12 3" xfId="18918" xr:uid="{00000000-0005-0000-0000-0000244B0000}"/>
    <cellStyle name="Обычный 52 4 13" xfId="18919" xr:uid="{00000000-0005-0000-0000-0000254B0000}"/>
    <cellStyle name="Обычный 52 4 13 2" xfId="18920" xr:uid="{00000000-0005-0000-0000-0000264B0000}"/>
    <cellStyle name="Обычный 52 4 14" xfId="18921" xr:uid="{00000000-0005-0000-0000-0000274B0000}"/>
    <cellStyle name="Обычный 52 4 2" xfId="18922" xr:uid="{00000000-0005-0000-0000-0000284B0000}"/>
    <cellStyle name="Обычный 52 4 2 10" xfId="18923" xr:uid="{00000000-0005-0000-0000-0000294B0000}"/>
    <cellStyle name="Обычный 52 4 2 10 2" xfId="18924" xr:uid="{00000000-0005-0000-0000-00002A4B0000}"/>
    <cellStyle name="Обычный 52 4 2 10 2 2" xfId="18925" xr:uid="{00000000-0005-0000-0000-00002B4B0000}"/>
    <cellStyle name="Обычный 52 4 2 10 3" xfId="18926" xr:uid="{00000000-0005-0000-0000-00002C4B0000}"/>
    <cellStyle name="Обычный 52 4 2 11" xfId="18927" xr:uid="{00000000-0005-0000-0000-00002D4B0000}"/>
    <cellStyle name="Обычный 52 4 2 11 2" xfId="18928" xr:uid="{00000000-0005-0000-0000-00002E4B0000}"/>
    <cellStyle name="Обычный 52 4 2 12" xfId="18929" xr:uid="{00000000-0005-0000-0000-00002F4B0000}"/>
    <cellStyle name="Обычный 52 4 2 2" xfId="18930" xr:uid="{00000000-0005-0000-0000-0000304B0000}"/>
    <cellStyle name="Обычный 52 4 2 2 10" xfId="18931" xr:uid="{00000000-0005-0000-0000-0000314B0000}"/>
    <cellStyle name="Обычный 52 4 2 2 10 2" xfId="18932" xr:uid="{00000000-0005-0000-0000-0000324B0000}"/>
    <cellStyle name="Обычный 52 4 2 2 11" xfId="18933" xr:uid="{00000000-0005-0000-0000-0000334B0000}"/>
    <cellStyle name="Обычный 52 4 2 2 2" xfId="18934" xr:uid="{00000000-0005-0000-0000-0000344B0000}"/>
    <cellStyle name="Обычный 52 4 2 2 2 10" xfId="18935" xr:uid="{00000000-0005-0000-0000-0000354B0000}"/>
    <cellStyle name="Обычный 52 4 2 2 2 2" xfId="18936" xr:uid="{00000000-0005-0000-0000-0000364B0000}"/>
    <cellStyle name="Обычный 52 4 2 2 2 2 2" xfId="18937" xr:uid="{00000000-0005-0000-0000-0000374B0000}"/>
    <cellStyle name="Обычный 52 4 2 2 2 2 2 2" xfId="18938" xr:uid="{00000000-0005-0000-0000-0000384B0000}"/>
    <cellStyle name="Обычный 52 4 2 2 2 2 2 2 2" xfId="18939" xr:uid="{00000000-0005-0000-0000-0000394B0000}"/>
    <cellStyle name="Обычный 52 4 2 2 2 2 2 2 2 2" xfId="18940" xr:uid="{00000000-0005-0000-0000-00003A4B0000}"/>
    <cellStyle name="Обычный 52 4 2 2 2 2 2 2 3" xfId="18941" xr:uid="{00000000-0005-0000-0000-00003B4B0000}"/>
    <cellStyle name="Обычный 52 4 2 2 2 2 2 3" xfId="18942" xr:uid="{00000000-0005-0000-0000-00003C4B0000}"/>
    <cellStyle name="Обычный 52 4 2 2 2 2 2 3 2" xfId="18943" xr:uid="{00000000-0005-0000-0000-00003D4B0000}"/>
    <cellStyle name="Обычный 52 4 2 2 2 2 2 3 2 2" xfId="18944" xr:uid="{00000000-0005-0000-0000-00003E4B0000}"/>
    <cellStyle name="Обычный 52 4 2 2 2 2 2 3 3" xfId="18945" xr:uid="{00000000-0005-0000-0000-00003F4B0000}"/>
    <cellStyle name="Обычный 52 4 2 2 2 2 2 4" xfId="18946" xr:uid="{00000000-0005-0000-0000-0000404B0000}"/>
    <cellStyle name="Обычный 52 4 2 2 2 2 2 4 2" xfId="18947" xr:uid="{00000000-0005-0000-0000-0000414B0000}"/>
    <cellStyle name="Обычный 52 4 2 2 2 2 2 4 2 2" xfId="18948" xr:uid="{00000000-0005-0000-0000-0000424B0000}"/>
    <cellStyle name="Обычный 52 4 2 2 2 2 2 4 3" xfId="18949" xr:uid="{00000000-0005-0000-0000-0000434B0000}"/>
    <cellStyle name="Обычный 52 4 2 2 2 2 2 5" xfId="18950" xr:uid="{00000000-0005-0000-0000-0000444B0000}"/>
    <cellStyle name="Обычный 52 4 2 2 2 2 2 5 2" xfId="18951" xr:uid="{00000000-0005-0000-0000-0000454B0000}"/>
    <cellStyle name="Обычный 52 4 2 2 2 2 2 6" xfId="18952" xr:uid="{00000000-0005-0000-0000-0000464B0000}"/>
    <cellStyle name="Обычный 52 4 2 2 2 2 3" xfId="18953" xr:uid="{00000000-0005-0000-0000-0000474B0000}"/>
    <cellStyle name="Обычный 52 4 2 2 2 2 3 2" xfId="18954" xr:uid="{00000000-0005-0000-0000-0000484B0000}"/>
    <cellStyle name="Обычный 52 4 2 2 2 2 3 2 2" xfId="18955" xr:uid="{00000000-0005-0000-0000-0000494B0000}"/>
    <cellStyle name="Обычный 52 4 2 2 2 2 3 2 2 2" xfId="18956" xr:uid="{00000000-0005-0000-0000-00004A4B0000}"/>
    <cellStyle name="Обычный 52 4 2 2 2 2 3 2 3" xfId="18957" xr:uid="{00000000-0005-0000-0000-00004B4B0000}"/>
    <cellStyle name="Обычный 52 4 2 2 2 2 3 3" xfId="18958" xr:uid="{00000000-0005-0000-0000-00004C4B0000}"/>
    <cellStyle name="Обычный 52 4 2 2 2 2 3 3 2" xfId="18959" xr:uid="{00000000-0005-0000-0000-00004D4B0000}"/>
    <cellStyle name="Обычный 52 4 2 2 2 2 3 4" xfId="18960" xr:uid="{00000000-0005-0000-0000-00004E4B0000}"/>
    <cellStyle name="Обычный 52 4 2 2 2 2 4" xfId="18961" xr:uid="{00000000-0005-0000-0000-00004F4B0000}"/>
    <cellStyle name="Обычный 52 4 2 2 2 2 4 2" xfId="18962" xr:uid="{00000000-0005-0000-0000-0000504B0000}"/>
    <cellStyle name="Обычный 52 4 2 2 2 2 4 2 2" xfId="18963" xr:uid="{00000000-0005-0000-0000-0000514B0000}"/>
    <cellStyle name="Обычный 52 4 2 2 2 2 4 3" xfId="18964" xr:uid="{00000000-0005-0000-0000-0000524B0000}"/>
    <cellStyle name="Обычный 52 4 2 2 2 2 5" xfId="18965" xr:uid="{00000000-0005-0000-0000-0000534B0000}"/>
    <cellStyle name="Обычный 52 4 2 2 2 2 5 2" xfId="18966" xr:uid="{00000000-0005-0000-0000-0000544B0000}"/>
    <cellStyle name="Обычный 52 4 2 2 2 2 5 2 2" xfId="18967" xr:uid="{00000000-0005-0000-0000-0000554B0000}"/>
    <cellStyle name="Обычный 52 4 2 2 2 2 5 3" xfId="18968" xr:uid="{00000000-0005-0000-0000-0000564B0000}"/>
    <cellStyle name="Обычный 52 4 2 2 2 2 6" xfId="18969" xr:uid="{00000000-0005-0000-0000-0000574B0000}"/>
    <cellStyle name="Обычный 52 4 2 2 2 2 6 2" xfId="18970" xr:uid="{00000000-0005-0000-0000-0000584B0000}"/>
    <cellStyle name="Обычный 52 4 2 2 2 2 6 2 2" xfId="18971" xr:uid="{00000000-0005-0000-0000-0000594B0000}"/>
    <cellStyle name="Обычный 52 4 2 2 2 2 6 3" xfId="18972" xr:uid="{00000000-0005-0000-0000-00005A4B0000}"/>
    <cellStyle name="Обычный 52 4 2 2 2 2 7" xfId="18973" xr:uid="{00000000-0005-0000-0000-00005B4B0000}"/>
    <cellStyle name="Обычный 52 4 2 2 2 2 7 2" xfId="18974" xr:uid="{00000000-0005-0000-0000-00005C4B0000}"/>
    <cellStyle name="Обычный 52 4 2 2 2 2 7 2 2" xfId="18975" xr:uid="{00000000-0005-0000-0000-00005D4B0000}"/>
    <cellStyle name="Обычный 52 4 2 2 2 2 7 3" xfId="18976" xr:uid="{00000000-0005-0000-0000-00005E4B0000}"/>
    <cellStyle name="Обычный 52 4 2 2 2 2 8" xfId="18977" xr:uid="{00000000-0005-0000-0000-00005F4B0000}"/>
    <cellStyle name="Обычный 52 4 2 2 2 2 8 2" xfId="18978" xr:uid="{00000000-0005-0000-0000-0000604B0000}"/>
    <cellStyle name="Обычный 52 4 2 2 2 2 9" xfId="18979" xr:uid="{00000000-0005-0000-0000-0000614B0000}"/>
    <cellStyle name="Обычный 52 4 2 2 2 3" xfId="18980" xr:uid="{00000000-0005-0000-0000-0000624B0000}"/>
    <cellStyle name="Обычный 52 4 2 2 2 3 2" xfId="18981" xr:uid="{00000000-0005-0000-0000-0000634B0000}"/>
    <cellStyle name="Обычный 52 4 2 2 2 3 2 2" xfId="18982" xr:uid="{00000000-0005-0000-0000-0000644B0000}"/>
    <cellStyle name="Обычный 52 4 2 2 2 3 2 2 2" xfId="18983" xr:uid="{00000000-0005-0000-0000-0000654B0000}"/>
    <cellStyle name="Обычный 52 4 2 2 2 3 2 3" xfId="18984" xr:uid="{00000000-0005-0000-0000-0000664B0000}"/>
    <cellStyle name="Обычный 52 4 2 2 2 3 3" xfId="18985" xr:uid="{00000000-0005-0000-0000-0000674B0000}"/>
    <cellStyle name="Обычный 52 4 2 2 2 3 3 2" xfId="18986" xr:uid="{00000000-0005-0000-0000-0000684B0000}"/>
    <cellStyle name="Обычный 52 4 2 2 2 3 3 2 2" xfId="18987" xr:uid="{00000000-0005-0000-0000-0000694B0000}"/>
    <cellStyle name="Обычный 52 4 2 2 2 3 3 3" xfId="18988" xr:uid="{00000000-0005-0000-0000-00006A4B0000}"/>
    <cellStyle name="Обычный 52 4 2 2 2 3 4" xfId="18989" xr:uid="{00000000-0005-0000-0000-00006B4B0000}"/>
    <cellStyle name="Обычный 52 4 2 2 2 3 4 2" xfId="18990" xr:uid="{00000000-0005-0000-0000-00006C4B0000}"/>
    <cellStyle name="Обычный 52 4 2 2 2 3 4 2 2" xfId="18991" xr:uid="{00000000-0005-0000-0000-00006D4B0000}"/>
    <cellStyle name="Обычный 52 4 2 2 2 3 4 3" xfId="18992" xr:uid="{00000000-0005-0000-0000-00006E4B0000}"/>
    <cellStyle name="Обычный 52 4 2 2 2 3 5" xfId="18993" xr:uid="{00000000-0005-0000-0000-00006F4B0000}"/>
    <cellStyle name="Обычный 52 4 2 2 2 3 5 2" xfId="18994" xr:uid="{00000000-0005-0000-0000-0000704B0000}"/>
    <cellStyle name="Обычный 52 4 2 2 2 3 6" xfId="18995" xr:uid="{00000000-0005-0000-0000-0000714B0000}"/>
    <cellStyle name="Обычный 52 4 2 2 2 4" xfId="18996" xr:uid="{00000000-0005-0000-0000-0000724B0000}"/>
    <cellStyle name="Обычный 52 4 2 2 2 4 2" xfId="18997" xr:uid="{00000000-0005-0000-0000-0000734B0000}"/>
    <cellStyle name="Обычный 52 4 2 2 2 4 2 2" xfId="18998" xr:uid="{00000000-0005-0000-0000-0000744B0000}"/>
    <cellStyle name="Обычный 52 4 2 2 2 4 2 2 2" xfId="18999" xr:uid="{00000000-0005-0000-0000-0000754B0000}"/>
    <cellStyle name="Обычный 52 4 2 2 2 4 2 3" xfId="19000" xr:uid="{00000000-0005-0000-0000-0000764B0000}"/>
    <cellStyle name="Обычный 52 4 2 2 2 4 3" xfId="19001" xr:uid="{00000000-0005-0000-0000-0000774B0000}"/>
    <cellStyle name="Обычный 52 4 2 2 2 4 3 2" xfId="19002" xr:uid="{00000000-0005-0000-0000-0000784B0000}"/>
    <cellStyle name="Обычный 52 4 2 2 2 4 4" xfId="19003" xr:uid="{00000000-0005-0000-0000-0000794B0000}"/>
    <cellStyle name="Обычный 52 4 2 2 2 5" xfId="19004" xr:uid="{00000000-0005-0000-0000-00007A4B0000}"/>
    <cellStyle name="Обычный 52 4 2 2 2 5 2" xfId="19005" xr:uid="{00000000-0005-0000-0000-00007B4B0000}"/>
    <cellStyle name="Обычный 52 4 2 2 2 5 2 2" xfId="19006" xr:uid="{00000000-0005-0000-0000-00007C4B0000}"/>
    <cellStyle name="Обычный 52 4 2 2 2 5 3" xfId="19007" xr:uid="{00000000-0005-0000-0000-00007D4B0000}"/>
    <cellStyle name="Обычный 52 4 2 2 2 6" xfId="19008" xr:uid="{00000000-0005-0000-0000-00007E4B0000}"/>
    <cellStyle name="Обычный 52 4 2 2 2 6 2" xfId="19009" xr:uid="{00000000-0005-0000-0000-00007F4B0000}"/>
    <cellStyle name="Обычный 52 4 2 2 2 6 2 2" xfId="19010" xr:uid="{00000000-0005-0000-0000-0000804B0000}"/>
    <cellStyle name="Обычный 52 4 2 2 2 6 3" xfId="19011" xr:uid="{00000000-0005-0000-0000-0000814B0000}"/>
    <cellStyle name="Обычный 52 4 2 2 2 7" xfId="19012" xr:uid="{00000000-0005-0000-0000-0000824B0000}"/>
    <cellStyle name="Обычный 52 4 2 2 2 7 2" xfId="19013" xr:uid="{00000000-0005-0000-0000-0000834B0000}"/>
    <cellStyle name="Обычный 52 4 2 2 2 7 2 2" xfId="19014" xr:uid="{00000000-0005-0000-0000-0000844B0000}"/>
    <cellStyle name="Обычный 52 4 2 2 2 7 3" xfId="19015" xr:uid="{00000000-0005-0000-0000-0000854B0000}"/>
    <cellStyle name="Обычный 52 4 2 2 2 8" xfId="19016" xr:uid="{00000000-0005-0000-0000-0000864B0000}"/>
    <cellStyle name="Обычный 52 4 2 2 2 8 2" xfId="19017" xr:uid="{00000000-0005-0000-0000-0000874B0000}"/>
    <cellStyle name="Обычный 52 4 2 2 2 8 2 2" xfId="19018" xr:uid="{00000000-0005-0000-0000-0000884B0000}"/>
    <cellStyle name="Обычный 52 4 2 2 2 8 3" xfId="19019" xr:uid="{00000000-0005-0000-0000-0000894B0000}"/>
    <cellStyle name="Обычный 52 4 2 2 2 9" xfId="19020" xr:uid="{00000000-0005-0000-0000-00008A4B0000}"/>
    <cellStyle name="Обычный 52 4 2 2 2 9 2" xfId="19021" xr:uid="{00000000-0005-0000-0000-00008B4B0000}"/>
    <cellStyle name="Обычный 52 4 2 2 3" xfId="19022" xr:uid="{00000000-0005-0000-0000-00008C4B0000}"/>
    <cellStyle name="Обычный 52 4 2 2 3 2" xfId="19023" xr:uid="{00000000-0005-0000-0000-00008D4B0000}"/>
    <cellStyle name="Обычный 52 4 2 2 3 2 2" xfId="19024" xr:uid="{00000000-0005-0000-0000-00008E4B0000}"/>
    <cellStyle name="Обычный 52 4 2 2 3 2 2 2" xfId="19025" xr:uid="{00000000-0005-0000-0000-00008F4B0000}"/>
    <cellStyle name="Обычный 52 4 2 2 3 2 2 2 2" xfId="19026" xr:uid="{00000000-0005-0000-0000-0000904B0000}"/>
    <cellStyle name="Обычный 52 4 2 2 3 2 2 3" xfId="19027" xr:uid="{00000000-0005-0000-0000-0000914B0000}"/>
    <cellStyle name="Обычный 52 4 2 2 3 2 3" xfId="19028" xr:uid="{00000000-0005-0000-0000-0000924B0000}"/>
    <cellStyle name="Обычный 52 4 2 2 3 2 3 2" xfId="19029" xr:uid="{00000000-0005-0000-0000-0000934B0000}"/>
    <cellStyle name="Обычный 52 4 2 2 3 2 3 2 2" xfId="19030" xr:uid="{00000000-0005-0000-0000-0000944B0000}"/>
    <cellStyle name="Обычный 52 4 2 2 3 2 3 3" xfId="19031" xr:uid="{00000000-0005-0000-0000-0000954B0000}"/>
    <cellStyle name="Обычный 52 4 2 2 3 2 4" xfId="19032" xr:uid="{00000000-0005-0000-0000-0000964B0000}"/>
    <cellStyle name="Обычный 52 4 2 2 3 2 4 2" xfId="19033" xr:uid="{00000000-0005-0000-0000-0000974B0000}"/>
    <cellStyle name="Обычный 52 4 2 2 3 2 4 2 2" xfId="19034" xr:uid="{00000000-0005-0000-0000-0000984B0000}"/>
    <cellStyle name="Обычный 52 4 2 2 3 2 4 3" xfId="19035" xr:uid="{00000000-0005-0000-0000-0000994B0000}"/>
    <cellStyle name="Обычный 52 4 2 2 3 2 5" xfId="19036" xr:uid="{00000000-0005-0000-0000-00009A4B0000}"/>
    <cellStyle name="Обычный 52 4 2 2 3 2 5 2" xfId="19037" xr:uid="{00000000-0005-0000-0000-00009B4B0000}"/>
    <cellStyle name="Обычный 52 4 2 2 3 2 6" xfId="19038" xr:uid="{00000000-0005-0000-0000-00009C4B0000}"/>
    <cellStyle name="Обычный 52 4 2 2 3 3" xfId="19039" xr:uid="{00000000-0005-0000-0000-00009D4B0000}"/>
    <cellStyle name="Обычный 52 4 2 2 3 3 2" xfId="19040" xr:uid="{00000000-0005-0000-0000-00009E4B0000}"/>
    <cellStyle name="Обычный 52 4 2 2 3 3 2 2" xfId="19041" xr:uid="{00000000-0005-0000-0000-00009F4B0000}"/>
    <cellStyle name="Обычный 52 4 2 2 3 3 2 2 2" xfId="19042" xr:uid="{00000000-0005-0000-0000-0000A04B0000}"/>
    <cellStyle name="Обычный 52 4 2 2 3 3 2 3" xfId="19043" xr:uid="{00000000-0005-0000-0000-0000A14B0000}"/>
    <cellStyle name="Обычный 52 4 2 2 3 3 3" xfId="19044" xr:uid="{00000000-0005-0000-0000-0000A24B0000}"/>
    <cellStyle name="Обычный 52 4 2 2 3 3 3 2" xfId="19045" xr:uid="{00000000-0005-0000-0000-0000A34B0000}"/>
    <cellStyle name="Обычный 52 4 2 2 3 3 4" xfId="19046" xr:uid="{00000000-0005-0000-0000-0000A44B0000}"/>
    <cellStyle name="Обычный 52 4 2 2 3 4" xfId="19047" xr:uid="{00000000-0005-0000-0000-0000A54B0000}"/>
    <cellStyle name="Обычный 52 4 2 2 3 4 2" xfId="19048" xr:uid="{00000000-0005-0000-0000-0000A64B0000}"/>
    <cellStyle name="Обычный 52 4 2 2 3 4 2 2" xfId="19049" xr:uid="{00000000-0005-0000-0000-0000A74B0000}"/>
    <cellStyle name="Обычный 52 4 2 2 3 4 3" xfId="19050" xr:uid="{00000000-0005-0000-0000-0000A84B0000}"/>
    <cellStyle name="Обычный 52 4 2 2 3 5" xfId="19051" xr:uid="{00000000-0005-0000-0000-0000A94B0000}"/>
    <cellStyle name="Обычный 52 4 2 2 3 5 2" xfId="19052" xr:uid="{00000000-0005-0000-0000-0000AA4B0000}"/>
    <cellStyle name="Обычный 52 4 2 2 3 5 2 2" xfId="19053" xr:uid="{00000000-0005-0000-0000-0000AB4B0000}"/>
    <cellStyle name="Обычный 52 4 2 2 3 5 3" xfId="19054" xr:uid="{00000000-0005-0000-0000-0000AC4B0000}"/>
    <cellStyle name="Обычный 52 4 2 2 3 6" xfId="19055" xr:uid="{00000000-0005-0000-0000-0000AD4B0000}"/>
    <cellStyle name="Обычный 52 4 2 2 3 6 2" xfId="19056" xr:uid="{00000000-0005-0000-0000-0000AE4B0000}"/>
    <cellStyle name="Обычный 52 4 2 2 3 6 2 2" xfId="19057" xr:uid="{00000000-0005-0000-0000-0000AF4B0000}"/>
    <cellStyle name="Обычный 52 4 2 2 3 6 3" xfId="19058" xr:uid="{00000000-0005-0000-0000-0000B04B0000}"/>
    <cellStyle name="Обычный 52 4 2 2 3 7" xfId="19059" xr:uid="{00000000-0005-0000-0000-0000B14B0000}"/>
    <cellStyle name="Обычный 52 4 2 2 3 7 2" xfId="19060" xr:uid="{00000000-0005-0000-0000-0000B24B0000}"/>
    <cellStyle name="Обычный 52 4 2 2 3 7 2 2" xfId="19061" xr:uid="{00000000-0005-0000-0000-0000B34B0000}"/>
    <cellStyle name="Обычный 52 4 2 2 3 7 3" xfId="19062" xr:uid="{00000000-0005-0000-0000-0000B44B0000}"/>
    <cellStyle name="Обычный 52 4 2 2 3 8" xfId="19063" xr:uid="{00000000-0005-0000-0000-0000B54B0000}"/>
    <cellStyle name="Обычный 52 4 2 2 3 8 2" xfId="19064" xr:uid="{00000000-0005-0000-0000-0000B64B0000}"/>
    <cellStyle name="Обычный 52 4 2 2 3 9" xfId="19065" xr:uid="{00000000-0005-0000-0000-0000B74B0000}"/>
    <cellStyle name="Обычный 52 4 2 2 4" xfId="19066" xr:uid="{00000000-0005-0000-0000-0000B84B0000}"/>
    <cellStyle name="Обычный 52 4 2 2 4 2" xfId="19067" xr:uid="{00000000-0005-0000-0000-0000B94B0000}"/>
    <cellStyle name="Обычный 52 4 2 2 4 2 2" xfId="19068" xr:uid="{00000000-0005-0000-0000-0000BA4B0000}"/>
    <cellStyle name="Обычный 52 4 2 2 4 2 2 2" xfId="19069" xr:uid="{00000000-0005-0000-0000-0000BB4B0000}"/>
    <cellStyle name="Обычный 52 4 2 2 4 2 3" xfId="19070" xr:uid="{00000000-0005-0000-0000-0000BC4B0000}"/>
    <cellStyle name="Обычный 52 4 2 2 4 3" xfId="19071" xr:uid="{00000000-0005-0000-0000-0000BD4B0000}"/>
    <cellStyle name="Обычный 52 4 2 2 4 3 2" xfId="19072" xr:uid="{00000000-0005-0000-0000-0000BE4B0000}"/>
    <cellStyle name="Обычный 52 4 2 2 4 3 2 2" xfId="19073" xr:uid="{00000000-0005-0000-0000-0000BF4B0000}"/>
    <cellStyle name="Обычный 52 4 2 2 4 3 3" xfId="19074" xr:uid="{00000000-0005-0000-0000-0000C04B0000}"/>
    <cellStyle name="Обычный 52 4 2 2 4 4" xfId="19075" xr:uid="{00000000-0005-0000-0000-0000C14B0000}"/>
    <cellStyle name="Обычный 52 4 2 2 4 4 2" xfId="19076" xr:uid="{00000000-0005-0000-0000-0000C24B0000}"/>
    <cellStyle name="Обычный 52 4 2 2 4 4 2 2" xfId="19077" xr:uid="{00000000-0005-0000-0000-0000C34B0000}"/>
    <cellStyle name="Обычный 52 4 2 2 4 4 3" xfId="19078" xr:uid="{00000000-0005-0000-0000-0000C44B0000}"/>
    <cellStyle name="Обычный 52 4 2 2 4 5" xfId="19079" xr:uid="{00000000-0005-0000-0000-0000C54B0000}"/>
    <cellStyle name="Обычный 52 4 2 2 4 5 2" xfId="19080" xr:uid="{00000000-0005-0000-0000-0000C64B0000}"/>
    <cellStyle name="Обычный 52 4 2 2 4 6" xfId="19081" xr:uid="{00000000-0005-0000-0000-0000C74B0000}"/>
    <cellStyle name="Обычный 52 4 2 2 5" xfId="19082" xr:uid="{00000000-0005-0000-0000-0000C84B0000}"/>
    <cellStyle name="Обычный 52 4 2 2 5 2" xfId="19083" xr:uid="{00000000-0005-0000-0000-0000C94B0000}"/>
    <cellStyle name="Обычный 52 4 2 2 5 2 2" xfId="19084" xr:uid="{00000000-0005-0000-0000-0000CA4B0000}"/>
    <cellStyle name="Обычный 52 4 2 2 5 2 2 2" xfId="19085" xr:uid="{00000000-0005-0000-0000-0000CB4B0000}"/>
    <cellStyle name="Обычный 52 4 2 2 5 2 3" xfId="19086" xr:uid="{00000000-0005-0000-0000-0000CC4B0000}"/>
    <cellStyle name="Обычный 52 4 2 2 5 3" xfId="19087" xr:uid="{00000000-0005-0000-0000-0000CD4B0000}"/>
    <cellStyle name="Обычный 52 4 2 2 5 3 2" xfId="19088" xr:uid="{00000000-0005-0000-0000-0000CE4B0000}"/>
    <cellStyle name="Обычный 52 4 2 2 5 4" xfId="19089" xr:uid="{00000000-0005-0000-0000-0000CF4B0000}"/>
    <cellStyle name="Обычный 52 4 2 2 6" xfId="19090" xr:uid="{00000000-0005-0000-0000-0000D04B0000}"/>
    <cellStyle name="Обычный 52 4 2 2 6 2" xfId="19091" xr:uid="{00000000-0005-0000-0000-0000D14B0000}"/>
    <cellStyle name="Обычный 52 4 2 2 6 2 2" xfId="19092" xr:uid="{00000000-0005-0000-0000-0000D24B0000}"/>
    <cellStyle name="Обычный 52 4 2 2 6 3" xfId="19093" xr:uid="{00000000-0005-0000-0000-0000D34B0000}"/>
    <cellStyle name="Обычный 52 4 2 2 7" xfId="19094" xr:uid="{00000000-0005-0000-0000-0000D44B0000}"/>
    <cellStyle name="Обычный 52 4 2 2 7 2" xfId="19095" xr:uid="{00000000-0005-0000-0000-0000D54B0000}"/>
    <cellStyle name="Обычный 52 4 2 2 7 2 2" xfId="19096" xr:uid="{00000000-0005-0000-0000-0000D64B0000}"/>
    <cellStyle name="Обычный 52 4 2 2 7 3" xfId="19097" xr:uid="{00000000-0005-0000-0000-0000D74B0000}"/>
    <cellStyle name="Обычный 52 4 2 2 8" xfId="19098" xr:uid="{00000000-0005-0000-0000-0000D84B0000}"/>
    <cellStyle name="Обычный 52 4 2 2 8 2" xfId="19099" xr:uid="{00000000-0005-0000-0000-0000D94B0000}"/>
    <cellStyle name="Обычный 52 4 2 2 8 2 2" xfId="19100" xr:uid="{00000000-0005-0000-0000-0000DA4B0000}"/>
    <cellStyle name="Обычный 52 4 2 2 8 3" xfId="19101" xr:uid="{00000000-0005-0000-0000-0000DB4B0000}"/>
    <cellStyle name="Обычный 52 4 2 2 9" xfId="19102" xr:uid="{00000000-0005-0000-0000-0000DC4B0000}"/>
    <cellStyle name="Обычный 52 4 2 2 9 2" xfId="19103" xr:uid="{00000000-0005-0000-0000-0000DD4B0000}"/>
    <cellStyle name="Обычный 52 4 2 2 9 2 2" xfId="19104" xr:uid="{00000000-0005-0000-0000-0000DE4B0000}"/>
    <cellStyle name="Обычный 52 4 2 2 9 3" xfId="19105" xr:uid="{00000000-0005-0000-0000-0000DF4B0000}"/>
    <cellStyle name="Обычный 52 4 2 3" xfId="19106" xr:uid="{00000000-0005-0000-0000-0000E04B0000}"/>
    <cellStyle name="Обычный 52 4 2 3 10" xfId="19107" xr:uid="{00000000-0005-0000-0000-0000E14B0000}"/>
    <cellStyle name="Обычный 52 4 2 3 2" xfId="19108" xr:uid="{00000000-0005-0000-0000-0000E24B0000}"/>
    <cellStyle name="Обычный 52 4 2 3 2 2" xfId="19109" xr:uid="{00000000-0005-0000-0000-0000E34B0000}"/>
    <cellStyle name="Обычный 52 4 2 3 2 2 2" xfId="19110" xr:uid="{00000000-0005-0000-0000-0000E44B0000}"/>
    <cellStyle name="Обычный 52 4 2 3 2 2 2 2" xfId="19111" xr:uid="{00000000-0005-0000-0000-0000E54B0000}"/>
    <cellStyle name="Обычный 52 4 2 3 2 2 2 2 2" xfId="19112" xr:uid="{00000000-0005-0000-0000-0000E64B0000}"/>
    <cellStyle name="Обычный 52 4 2 3 2 2 2 3" xfId="19113" xr:uid="{00000000-0005-0000-0000-0000E74B0000}"/>
    <cellStyle name="Обычный 52 4 2 3 2 2 3" xfId="19114" xr:uid="{00000000-0005-0000-0000-0000E84B0000}"/>
    <cellStyle name="Обычный 52 4 2 3 2 2 3 2" xfId="19115" xr:uid="{00000000-0005-0000-0000-0000E94B0000}"/>
    <cellStyle name="Обычный 52 4 2 3 2 2 3 2 2" xfId="19116" xr:uid="{00000000-0005-0000-0000-0000EA4B0000}"/>
    <cellStyle name="Обычный 52 4 2 3 2 2 3 3" xfId="19117" xr:uid="{00000000-0005-0000-0000-0000EB4B0000}"/>
    <cellStyle name="Обычный 52 4 2 3 2 2 4" xfId="19118" xr:uid="{00000000-0005-0000-0000-0000EC4B0000}"/>
    <cellStyle name="Обычный 52 4 2 3 2 2 4 2" xfId="19119" xr:uid="{00000000-0005-0000-0000-0000ED4B0000}"/>
    <cellStyle name="Обычный 52 4 2 3 2 2 4 2 2" xfId="19120" xr:uid="{00000000-0005-0000-0000-0000EE4B0000}"/>
    <cellStyle name="Обычный 52 4 2 3 2 2 4 3" xfId="19121" xr:uid="{00000000-0005-0000-0000-0000EF4B0000}"/>
    <cellStyle name="Обычный 52 4 2 3 2 2 5" xfId="19122" xr:uid="{00000000-0005-0000-0000-0000F04B0000}"/>
    <cellStyle name="Обычный 52 4 2 3 2 2 5 2" xfId="19123" xr:uid="{00000000-0005-0000-0000-0000F14B0000}"/>
    <cellStyle name="Обычный 52 4 2 3 2 2 6" xfId="19124" xr:uid="{00000000-0005-0000-0000-0000F24B0000}"/>
    <cellStyle name="Обычный 52 4 2 3 2 3" xfId="19125" xr:uid="{00000000-0005-0000-0000-0000F34B0000}"/>
    <cellStyle name="Обычный 52 4 2 3 2 3 2" xfId="19126" xr:uid="{00000000-0005-0000-0000-0000F44B0000}"/>
    <cellStyle name="Обычный 52 4 2 3 2 3 2 2" xfId="19127" xr:uid="{00000000-0005-0000-0000-0000F54B0000}"/>
    <cellStyle name="Обычный 52 4 2 3 2 3 2 2 2" xfId="19128" xr:uid="{00000000-0005-0000-0000-0000F64B0000}"/>
    <cellStyle name="Обычный 52 4 2 3 2 3 2 3" xfId="19129" xr:uid="{00000000-0005-0000-0000-0000F74B0000}"/>
    <cellStyle name="Обычный 52 4 2 3 2 3 3" xfId="19130" xr:uid="{00000000-0005-0000-0000-0000F84B0000}"/>
    <cellStyle name="Обычный 52 4 2 3 2 3 3 2" xfId="19131" xr:uid="{00000000-0005-0000-0000-0000F94B0000}"/>
    <cellStyle name="Обычный 52 4 2 3 2 3 4" xfId="19132" xr:uid="{00000000-0005-0000-0000-0000FA4B0000}"/>
    <cellStyle name="Обычный 52 4 2 3 2 4" xfId="19133" xr:uid="{00000000-0005-0000-0000-0000FB4B0000}"/>
    <cellStyle name="Обычный 52 4 2 3 2 4 2" xfId="19134" xr:uid="{00000000-0005-0000-0000-0000FC4B0000}"/>
    <cellStyle name="Обычный 52 4 2 3 2 4 2 2" xfId="19135" xr:uid="{00000000-0005-0000-0000-0000FD4B0000}"/>
    <cellStyle name="Обычный 52 4 2 3 2 4 3" xfId="19136" xr:uid="{00000000-0005-0000-0000-0000FE4B0000}"/>
    <cellStyle name="Обычный 52 4 2 3 2 5" xfId="19137" xr:uid="{00000000-0005-0000-0000-0000FF4B0000}"/>
    <cellStyle name="Обычный 52 4 2 3 2 5 2" xfId="19138" xr:uid="{00000000-0005-0000-0000-0000004C0000}"/>
    <cellStyle name="Обычный 52 4 2 3 2 5 2 2" xfId="19139" xr:uid="{00000000-0005-0000-0000-0000014C0000}"/>
    <cellStyle name="Обычный 52 4 2 3 2 5 3" xfId="19140" xr:uid="{00000000-0005-0000-0000-0000024C0000}"/>
    <cellStyle name="Обычный 52 4 2 3 2 6" xfId="19141" xr:uid="{00000000-0005-0000-0000-0000034C0000}"/>
    <cellStyle name="Обычный 52 4 2 3 2 6 2" xfId="19142" xr:uid="{00000000-0005-0000-0000-0000044C0000}"/>
    <cellStyle name="Обычный 52 4 2 3 2 6 2 2" xfId="19143" xr:uid="{00000000-0005-0000-0000-0000054C0000}"/>
    <cellStyle name="Обычный 52 4 2 3 2 6 3" xfId="19144" xr:uid="{00000000-0005-0000-0000-0000064C0000}"/>
    <cellStyle name="Обычный 52 4 2 3 2 7" xfId="19145" xr:uid="{00000000-0005-0000-0000-0000074C0000}"/>
    <cellStyle name="Обычный 52 4 2 3 2 7 2" xfId="19146" xr:uid="{00000000-0005-0000-0000-0000084C0000}"/>
    <cellStyle name="Обычный 52 4 2 3 2 7 2 2" xfId="19147" xr:uid="{00000000-0005-0000-0000-0000094C0000}"/>
    <cellStyle name="Обычный 52 4 2 3 2 7 3" xfId="19148" xr:uid="{00000000-0005-0000-0000-00000A4C0000}"/>
    <cellStyle name="Обычный 52 4 2 3 2 8" xfId="19149" xr:uid="{00000000-0005-0000-0000-00000B4C0000}"/>
    <cellStyle name="Обычный 52 4 2 3 2 8 2" xfId="19150" xr:uid="{00000000-0005-0000-0000-00000C4C0000}"/>
    <cellStyle name="Обычный 52 4 2 3 2 9" xfId="19151" xr:uid="{00000000-0005-0000-0000-00000D4C0000}"/>
    <cellStyle name="Обычный 52 4 2 3 3" xfId="19152" xr:uid="{00000000-0005-0000-0000-00000E4C0000}"/>
    <cellStyle name="Обычный 52 4 2 3 3 2" xfId="19153" xr:uid="{00000000-0005-0000-0000-00000F4C0000}"/>
    <cellStyle name="Обычный 52 4 2 3 3 2 2" xfId="19154" xr:uid="{00000000-0005-0000-0000-0000104C0000}"/>
    <cellStyle name="Обычный 52 4 2 3 3 2 2 2" xfId="19155" xr:uid="{00000000-0005-0000-0000-0000114C0000}"/>
    <cellStyle name="Обычный 52 4 2 3 3 2 3" xfId="19156" xr:uid="{00000000-0005-0000-0000-0000124C0000}"/>
    <cellStyle name="Обычный 52 4 2 3 3 3" xfId="19157" xr:uid="{00000000-0005-0000-0000-0000134C0000}"/>
    <cellStyle name="Обычный 52 4 2 3 3 3 2" xfId="19158" xr:uid="{00000000-0005-0000-0000-0000144C0000}"/>
    <cellStyle name="Обычный 52 4 2 3 3 3 2 2" xfId="19159" xr:uid="{00000000-0005-0000-0000-0000154C0000}"/>
    <cellStyle name="Обычный 52 4 2 3 3 3 3" xfId="19160" xr:uid="{00000000-0005-0000-0000-0000164C0000}"/>
    <cellStyle name="Обычный 52 4 2 3 3 4" xfId="19161" xr:uid="{00000000-0005-0000-0000-0000174C0000}"/>
    <cellStyle name="Обычный 52 4 2 3 3 4 2" xfId="19162" xr:uid="{00000000-0005-0000-0000-0000184C0000}"/>
    <cellStyle name="Обычный 52 4 2 3 3 4 2 2" xfId="19163" xr:uid="{00000000-0005-0000-0000-0000194C0000}"/>
    <cellStyle name="Обычный 52 4 2 3 3 4 3" xfId="19164" xr:uid="{00000000-0005-0000-0000-00001A4C0000}"/>
    <cellStyle name="Обычный 52 4 2 3 3 5" xfId="19165" xr:uid="{00000000-0005-0000-0000-00001B4C0000}"/>
    <cellStyle name="Обычный 52 4 2 3 3 5 2" xfId="19166" xr:uid="{00000000-0005-0000-0000-00001C4C0000}"/>
    <cellStyle name="Обычный 52 4 2 3 3 6" xfId="19167" xr:uid="{00000000-0005-0000-0000-00001D4C0000}"/>
    <cellStyle name="Обычный 52 4 2 3 4" xfId="19168" xr:uid="{00000000-0005-0000-0000-00001E4C0000}"/>
    <cellStyle name="Обычный 52 4 2 3 4 2" xfId="19169" xr:uid="{00000000-0005-0000-0000-00001F4C0000}"/>
    <cellStyle name="Обычный 52 4 2 3 4 2 2" xfId="19170" xr:uid="{00000000-0005-0000-0000-0000204C0000}"/>
    <cellStyle name="Обычный 52 4 2 3 4 2 2 2" xfId="19171" xr:uid="{00000000-0005-0000-0000-0000214C0000}"/>
    <cellStyle name="Обычный 52 4 2 3 4 2 3" xfId="19172" xr:uid="{00000000-0005-0000-0000-0000224C0000}"/>
    <cellStyle name="Обычный 52 4 2 3 4 3" xfId="19173" xr:uid="{00000000-0005-0000-0000-0000234C0000}"/>
    <cellStyle name="Обычный 52 4 2 3 4 3 2" xfId="19174" xr:uid="{00000000-0005-0000-0000-0000244C0000}"/>
    <cellStyle name="Обычный 52 4 2 3 4 4" xfId="19175" xr:uid="{00000000-0005-0000-0000-0000254C0000}"/>
    <cellStyle name="Обычный 52 4 2 3 5" xfId="19176" xr:uid="{00000000-0005-0000-0000-0000264C0000}"/>
    <cellStyle name="Обычный 52 4 2 3 5 2" xfId="19177" xr:uid="{00000000-0005-0000-0000-0000274C0000}"/>
    <cellStyle name="Обычный 52 4 2 3 5 2 2" xfId="19178" xr:uid="{00000000-0005-0000-0000-0000284C0000}"/>
    <cellStyle name="Обычный 52 4 2 3 5 3" xfId="19179" xr:uid="{00000000-0005-0000-0000-0000294C0000}"/>
    <cellStyle name="Обычный 52 4 2 3 6" xfId="19180" xr:uid="{00000000-0005-0000-0000-00002A4C0000}"/>
    <cellStyle name="Обычный 52 4 2 3 6 2" xfId="19181" xr:uid="{00000000-0005-0000-0000-00002B4C0000}"/>
    <cellStyle name="Обычный 52 4 2 3 6 2 2" xfId="19182" xr:uid="{00000000-0005-0000-0000-00002C4C0000}"/>
    <cellStyle name="Обычный 52 4 2 3 6 3" xfId="19183" xr:uid="{00000000-0005-0000-0000-00002D4C0000}"/>
    <cellStyle name="Обычный 52 4 2 3 7" xfId="19184" xr:uid="{00000000-0005-0000-0000-00002E4C0000}"/>
    <cellStyle name="Обычный 52 4 2 3 7 2" xfId="19185" xr:uid="{00000000-0005-0000-0000-00002F4C0000}"/>
    <cellStyle name="Обычный 52 4 2 3 7 2 2" xfId="19186" xr:uid="{00000000-0005-0000-0000-0000304C0000}"/>
    <cellStyle name="Обычный 52 4 2 3 7 3" xfId="19187" xr:uid="{00000000-0005-0000-0000-0000314C0000}"/>
    <cellStyle name="Обычный 52 4 2 3 8" xfId="19188" xr:uid="{00000000-0005-0000-0000-0000324C0000}"/>
    <cellStyle name="Обычный 52 4 2 3 8 2" xfId="19189" xr:uid="{00000000-0005-0000-0000-0000334C0000}"/>
    <cellStyle name="Обычный 52 4 2 3 8 2 2" xfId="19190" xr:uid="{00000000-0005-0000-0000-0000344C0000}"/>
    <cellStyle name="Обычный 52 4 2 3 8 3" xfId="19191" xr:uid="{00000000-0005-0000-0000-0000354C0000}"/>
    <cellStyle name="Обычный 52 4 2 3 9" xfId="19192" xr:uid="{00000000-0005-0000-0000-0000364C0000}"/>
    <cellStyle name="Обычный 52 4 2 3 9 2" xfId="19193" xr:uid="{00000000-0005-0000-0000-0000374C0000}"/>
    <cellStyle name="Обычный 52 4 2 4" xfId="19194" xr:uid="{00000000-0005-0000-0000-0000384C0000}"/>
    <cellStyle name="Обычный 52 4 2 4 2" xfId="19195" xr:uid="{00000000-0005-0000-0000-0000394C0000}"/>
    <cellStyle name="Обычный 52 4 2 4 2 2" xfId="19196" xr:uid="{00000000-0005-0000-0000-00003A4C0000}"/>
    <cellStyle name="Обычный 52 4 2 4 2 2 2" xfId="19197" xr:uid="{00000000-0005-0000-0000-00003B4C0000}"/>
    <cellStyle name="Обычный 52 4 2 4 2 2 2 2" xfId="19198" xr:uid="{00000000-0005-0000-0000-00003C4C0000}"/>
    <cellStyle name="Обычный 52 4 2 4 2 2 3" xfId="19199" xr:uid="{00000000-0005-0000-0000-00003D4C0000}"/>
    <cellStyle name="Обычный 52 4 2 4 2 3" xfId="19200" xr:uid="{00000000-0005-0000-0000-00003E4C0000}"/>
    <cellStyle name="Обычный 52 4 2 4 2 3 2" xfId="19201" xr:uid="{00000000-0005-0000-0000-00003F4C0000}"/>
    <cellStyle name="Обычный 52 4 2 4 2 3 2 2" xfId="19202" xr:uid="{00000000-0005-0000-0000-0000404C0000}"/>
    <cellStyle name="Обычный 52 4 2 4 2 3 3" xfId="19203" xr:uid="{00000000-0005-0000-0000-0000414C0000}"/>
    <cellStyle name="Обычный 52 4 2 4 2 4" xfId="19204" xr:uid="{00000000-0005-0000-0000-0000424C0000}"/>
    <cellStyle name="Обычный 52 4 2 4 2 4 2" xfId="19205" xr:uid="{00000000-0005-0000-0000-0000434C0000}"/>
    <cellStyle name="Обычный 52 4 2 4 2 4 2 2" xfId="19206" xr:uid="{00000000-0005-0000-0000-0000444C0000}"/>
    <cellStyle name="Обычный 52 4 2 4 2 4 3" xfId="19207" xr:uid="{00000000-0005-0000-0000-0000454C0000}"/>
    <cellStyle name="Обычный 52 4 2 4 2 5" xfId="19208" xr:uid="{00000000-0005-0000-0000-0000464C0000}"/>
    <cellStyle name="Обычный 52 4 2 4 2 5 2" xfId="19209" xr:uid="{00000000-0005-0000-0000-0000474C0000}"/>
    <cellStyle name="Обычный 52 4 2 4 2 6" xfId="19210" xr:uid="{00000000-0005-0000-0000-0000484C0000}"/>
    <cellStyle name="Обычный 52 4 2 4 3" xfId="19211" xr:uid="{00000000-0005-0000-0000-0000494C0000}"/>
    <cellStyle name="Обычный 52 4 2 4 3 2" xfId="19212" xr:uid="{00000000-0005-0000-0000-00004A4C0000}"/>
    <cellStyle name="Обычный 52 4 2 4 3 2 2" xfId="19213" xr:uid="{00000000-0005-0000-0000-00004B4C0000}"/>
    <cellStyle name="Обычный 52 4 2 4 3 2 2 2" xfId="19214" xr:uid="{00000000-0005-0000-0000-00004C4C0000}"/>
    <cellStyle name="Обычный 52 4 2 4 3 2 3" xfId="19215" xr:uid="{00000000-0005-0000-0000-00004D4C0000}"/>
    <cellStyle name="Обычный 52 4 2 4 3 3" xfId="19216" xr:uid="{00000000-0005-0000-0000-00004E4C0000}"/>
    <cellStyle name="Обычный 52 4 2 4 3 3 2" xfId="19217" xr:uid="{00000000-0005-0000-0000-00004F4C0000}"/>
    <cellStyle name="Обычный 52 4 2 4 3 4" xfId="19218" xr:uid="{00000000-0005-0000-0000-0000504C0000}"/>
    <cellStyle name="Обычный 52 4 2 4 4" xfId="19219" xr:uid="{00000000-0005-0000-0000-0000514C0000}"/>
    <cellStyle name="Обычный 52 4 2 4 4 2" xfId="19220" xr:uid="{00000000-0005-0000-0000-0000524C0000}"/>
    <cellStyle name="Обычный 52 4 2 4 4 2 2" xfId="19221" xr:uid="{00000000-0005-0000-0000-0000534C0000}"/>
    <cellStyle name="Обычный 52 4 2 4 4 3" xfId="19222" xr:uid="{00000000-0005-0000-0000-0000544C0000}"/>
    <cellStyle name="Обычный 52 4 2 4 5" xfId="19223" xr:uid="{00000000-0005-0000-0000-0000554C0000}"/>
    <cellStyle name="Обычный 52 4 2 4 5 2" xfId="19224" xr:uid="{00000000-0005-0000-0000-0000564C0000}"/>
    <cellStyle name="Обычный 52 4 2 4 5 2 2" xfId="19225" xr:uid="{00000000-0005-0000-0000-0000574C0000}"/>
    <cellStyle name="Обычный 52 4 2 4 5 3" xfId="19226" xr:uid="{00000000-0005-0000-0000-0000584C0000}"/>
    <cellStyle name="Обычный 52 4 2 4 6" xfId="19227" xr:uid="{00000000-0005-0000-0000-0000594C0000}"/>
    <cellStyle name="Обычный 52 4 2 4 6 2" xfId="19228" xr:uid="{00000000-0005-0000-0000-00005A4C0000}"/>
    <cellStyle name="Обычный 52 4 2 4 6 2 2" xfId="19229" xr:uid="{00000000-0005-0000-0000-00005B4C0000}"/>
    <cellStyle name="Обычный 52 4 2 4 6 3" xfId="19230" xr:uid="{00000000-0005-0000-0000-00005C4C0000}"/>
    <cellStyle name="Обычный 52 4 2 4 7" xfId="19231" xr:uid="{00000000-0005-0000-0000-00005D4C0000}"/>
    <cellStyle name="Обычный 52 4 2 4 7 2" xfId="19232" xr:uid="{00000000-0005-0000-0000-00005E4C0000}"/>
    <cellStyle name="Обычный 52 4 2 4 7 2 2" xfId="19233" xr:uid="{00000000-0005-0000-0000-00005F4C0000}"/>
    <cellStyle name="Обычный 52 4 2 4 7 3" xfId="19234" xr:uid="{00000000-0005-0000-0000-0000604C0000}"/>
    <cellStyle name="Обычный 52 4 2 4 8" xfId="19235" xr:uid="{00000000-0005-0000-0000-0000614C0000}"/>
    <cellStyle name="Обычный 52 4 2 4 8 2" xfId="19236" xr:uid="{00000000-0005-0000-0000-0000624C0000}"/>
    <cellStyle name="Обычный 52 4 2 4 9" xfId="19237" xr:uid="{00000000-0005-0000-0000-0000634C0000}"/>
    <cellStyle name="Обычный 52 4 2 5" xfId="19238" xr:uid="{00000000-0005-0000-0000-0000644C0000}"/>
    <cellStyle name="Обычный 52 4 2 5 2" xfId="19239" xr:uid="{00000000-0005-0000-0000-0000654C0000}"/>
    <cellStyle name="Обычный 52 4 2 5 2 2" xfId="19240" xr:uid="{00000000-0005-0000-0000-0000664C0000}"/>
    <cellStyle name="Обычный 52 4 2 5 2 2 2" xfId="19241" xr:uid="{00000000-0005-0000-0000-0000674C0000}"/>
    <cellStyle name="Обычный 52 4 2 5 2 3" xfId="19242" xr:uid="{00000000-0005-0000-0000-0000684C0000}"/>
    <cellStyle name="Обычный 52 4 2 5 3" xfId="19243" xr:uid="{00000000-0005-0000-0000-0000694C0000}"/>
    <cellStyle name="Обычный 52 4 2 5 3 2" xfId="19244" xr:uid="{00000000-0005-0000-0000-00006A4C0000}"/>
    <cellStyle name="Обычный 52 4 2 5 3 2 2" xfId="19245" xr:uid="{00000000-0005-0000-0000-00006B4C0000}"/>
    <cellStyle name="Обычный 52 4 2 5 3 3" xfId="19246" xr:uid="{00000000-0005-0000-0000-00006C4C0000}"/>
    <cellStyle name="Обычный 52 4 2 5 4" xfId="19247" xr:uid="{00000000-0005-0000-0000-00006D4C0000}"/>
    <cellStyle name="Обычный 52 4 2 5 4 2" xfId="19248" xr:uid="{00000000-0005-0000-0000-00006E4C0000}"/>
    <cellStyle name="Обычный 52 4 2 5 4 2 2" xfId="19249" xr:uid="{00000000-0005-0000-0000-00006F4C0000}"/>
    <cellStyle name="Обычный 52 4 2 5 4 3" xfId="19250" xr:uid="{00000000-0005-0000-0000-0000704C0000}"/>
    <cellStyle name="Обычный 52 4 2 5 5" xfId="19251" xr:uid="{00000000-0005-0000-0000-0000714C0000}"/>
    <cellStyle name="Обычный 52 4 2 5 5 2" xfId="19252" xr:uid="{00000000-0005-0000-0000-0000724C0000}"/>
    <cellStyle name="Обычный 52 4 2 5 6" xfId="19253" xr:uid="{00000000-0005-0000-0000-0000734C0000}"/>
    <cellStyle name="Обычный 52 4 2 6" xfId="19254" xr:uid="{00000000-0005-0000-0000-0000744C0000}"/>
    <cellStyle name="Обычный 52 4 2 6 2" xfId="19255" xr:uid="{00000000-0005-0000-0000-0000754C0000}"/>
    <cellStyle name="Обычный 52 4 2 6 2 2" xfId="19256" xr:uid="{00000000-0005-0000-0000-0000764C0000}"/>
    <cellStyle name="Обычный 52 4 2 6 2 2 2" xfId="19257" xr:uid="{00000000-0005-0000-0000-0000774C0000}"/>
    <cellStyle name="Обычный 52 4 2 6 2 3" xfId="19258" xr:uid="{00000000-0005-0000-0000-0000784C0000}"/>
    <cellStyle name="Обычный 52 4 2 6 3" xfId="19259" xr:uid="{00000000-0005-0000-0000-0000794C0000}"/>
    <cellStyle name="Обычный 52 4 2 6 3 2" xfId="19260" xr:uid="{00000000-0005-0000-0000-00007A4C0000}"/>
    <cellStyle name="Обычный 52 4 2 6 4" xfId="19261" xr:uid="{00000000-0005-0000-0000-00007B4C0000}"/>
    <cellStyle name="Обычный 52 4 2 7" xfId="19262" xr:uid="{00000000-0005-0000-0000-00007C4C0000}"/>
    <cellStyle name="Обычный 52 4 2 7 2" xfId="19263" xr:uid="{00000000-0005-0000-0000-00007D4C0000}"/>
    <cellStyle name="Обычный 52 4 2 7 2 2" xfId="19264" xr:uid="{00000000-0005-0000-0000-00007E4C0000}"/>
    <cellStyle name="Обычный 52 4 2 7 3" xfId="19265" xr:uid="{00000000-0005-0000-0000-00007F4C0000}"/>
    <cellStyle name="Обычный 52 4 2 8" xfId="19266" xr:uid="{00000000-0005-0000-0000-0000804C0000}"/>
    <cellStyle name="Обычный 52 4 2 8 2" xfId="19267" xr:uid="{00000000-0005-0000-0000-0000814C0000}"/>
    <cellStyle name="Обычный 52 4 2 8 2 2" xfId="19268" xr:uid="{00000000-0005-0000-0000-0000824C0000}"/>
    <cellStyle name="Обычный 52 4 2 8 3" xfId="19269" xr:uid="{00000000-0005-0000-0000-0000834C0000}"/>
    <cellStyle name="Обычный 52 4 2 9" xfId="19270" xr:uid="{00000000-0005-0000-0000-0000844C0000}"/>
    <cellStyle name="Обычный 52 4 2 9 2" xfId="19271" xr:uid="{00000000-0005-0000-0000-0000854C0000}"/>
    <cellStyle name="Обычный 52 4 2 9 2 2" xfId="19272" xr:uid="{00000000-0005-0000-0000-0000864C0000}"/>
    <cellStyle name="Обычный 52 4 2 9 3" xfId="19273" xr:uid="{00000000-0005-0000-0000-0000874C0000}"/>
    <cellStyle name="Обычный 52 4 3" xfId="19274" xr:uid="{00000000-0005-0000-0000-0000884C0000}"/>
    <cellStyle name="Обычный 52 4 3 10" xfId="19275" xr:uid="{00000000-0005-0000-0000-0000894C0000}"/>
    <cellStyle name="Обычный 52 4 3 10 2" xfId="19276" xr:uid="{00000000-0005-0000-0000-00008A4C0000}"/>
    <cellStyle name="Обычный 52 4 3 11" xfId="19277" xr:uid="{00000000-0005-0000-0000-00008B4C0000}"/>
    <cellStyle name="Обычный 52 4 3 2" xfId="19278" xr:uid="{00000000-0005-0000-0000-00008C4C0000}"/>
    <cellStyle name="Обычный 52 4 3 2 10" xfId="19279" xr:uid="{00000000-0005-0000-0000-00008D4C0000}"/>
    <cellStyle name="Обычный 52 4 3 2 2" xfId="19280" xr:uid="{00000000-0005-0000-0000-00008E4C0000}"/>
    <cellStyle name="Обычный 52 4 3 2 2 2" xfId="19281" xr:uid="{00000000-0005-0000-0000-00008F4C0000}"/>
    <cellStyle name="Обычный 52 4 3 2 2 2 2" xfId="19282" xr:uid="{00000000-0005-0000-0000-0000904C0000}"/>
    <cellStyle name="Обычный 52 4 3 2 2 2 2 2" xfId="19283" xr:uid="{00000000-0005-0000-0000-0000914C0000}"/>
    <cellStyle name="Обычный 52 4 3 2 2 2 2 2 2" xfId="19284" xr:uid="{00000000-0005-0000-0000-0000924C0000}"/>
    <cellStyle name="Обычный 52 4 3 2 2 2 2 3" xfId="19285" xr:uid="{00000000-0005-0000-0000-0000934C0000}"/>
    <cellStyle name="Обычный 52 4 3 2 2 2 3" xfId="19286" xr:uid="{00000000-0005-0000-0000-0000944C0000}"/>
    <cellStyle name="Обычный 52 4 3 2 2 2 3 2" xfId="19287" xr:uid="{00000000-0005-0000-0000-0000954C0000}"/>
    <cellStyle name="Обычный 52 4 3 2 2 2 3 2 2" xfId="19288" xr:uid="{00000000-0005-0000-0000-0000964C0000}"/>
    <cellStyle name="Обычный 52 4 3 2 2 2 3 3" xfId="19289" xr:uid="{00000000-0005-0000-0000-0000974C0000}"/>
    <cellStyle name="Обычный 52 4 3 2 2 2 4" xfId="19290" xr:uid="{00000000-0005-0000-0000-0000984C0000}"/>
    <cellStyle name="Обычный 52 4 3 2 2 2 4 2" xfId="19291" xr:uid="{00000000-0005-0000-0000-0000994C0000}"/>
    <cellStyle name="Обычный 52 4 3 2 2 2 4 2 2" xfId="19292" xr:uid="{00000000-0005-0000-0000-00009A4C0000}"/>
    <cellStyle name="Обычный 52 4 3 2 2 2 4 3" xfId="19293" xr:uid="{00000000-0005-0000-0000-00009B4C0000}"/>
    <cellStyle name="Обычный 52 4 3 2 2 2 5" xfId="19294" xr:uid="{00000000-0005-0000-0000-00009C4C0000}"/>
    <cellStyle name="Обычный 52 4 3 2 2 2 5 2" xfId="19295" xr:uid="{00000000-0005-0000-0000-00009D4C0000}"/>
    <cellStyle name="Обычный 52 4 3 2 2 2 6" xfId="19296" xr:uid="{00000000-0005-0000-0000-00009E4C0000}"/>
    <cellStyle name="Обычный 52 4 3 2 2 3" xfId="19297" xr:uid="{00000000-0005-0000-0000-00009F4C0000}"/>
    <cellStyle name="Обычный 52 4 3 2 2 3 2" xfId="19298" xr:uid="{00000000-0005-0000-0000-0000A04C0000}"/>
    <cellStyle name="Обычный 52 4 3 2 2 3 2 2" xfId="19299" xr:uid="{00000000-0005-0000-0000-0000A14C0000}"/>
    <cellStyle name="Обычный 52 4 3 2 2 3 2 2 2" xfId="19300" xr:uid="{00000000-0005-0000-0000-0000A24C0000}"/>
    <cellStyle name="Обычный 52 4 3 2 2 3 2 3" xfId="19301" xr:uid="{00000000-0005-0000-0000-0000A34C0000}"/>
    <cellStyle name="Обычный 52 4 3 2 2 3 3" xfId="19302" xr:uid="{00000000-0005-0000-0000-0000A44C0000}"/>
    <cellStyle name="Обычный 52 4 3 2 2 3 3 2" xfId="19303" xr:uid="{00000000-0005-0000-0000-0000A54C0000}"/>
    <cellStyle name="Обычный 52 4 3 2 2 3 4" xfId="19304" xr:uid="{00000000-0005-0000-0000-0000A64C0000}"/>
    <cellStyle name="Обычный 52 4 3 2 2 4" xfId="19305" xr:uid="{00000000-0005-0000-0000-0000A74C0000}"/>
    <cellStyle name="Обычный 52 4 3 2 2 4 2" xfId="19306" xr:uid="{00000000-0005-0000-0000-0000A84C0000}"/>
    <cellStyle name="Обычный 52 4 3 2 2 4 2 2" xfId="19307" xr:uid="{00000000-0005-0000-0000-0000A94C0000}"/>
    <cellStyle name="Обычный 52 4 3 2 2 4 3" xfId="19308" xr:uid="{00000000-0005-0000-0000-0000AA4C0000}"/>
    <cellStyle name="Обычный 52 4 3 2 2 5" xfId="19309" xr:uid="{00000000-0005-0000-0000-0000AB4C0000}"/>
    <cellStyle name="Обычный 52 4 3 2 2 5 2" xfId="19310" xr:uid="{00000000-0005-0000-0000-0000AC4C0000}"/>
    <cellStyle name="Обычный 52 4 3 2 2 5 2 2" xfId="19311" xr:uid="{00000000-0005-0000-0000-0000AD4C0000}"/>
    <cellStyle name="Обычный 52 4 3 2 2 5 3" xfId="19312" xr:uid="{00000000-0005-0000-0000-0000AE4C0000}"/>
    <cellStyle name="Обычный 52 4 3 2 2 6" xfId="19313" xr:uid="{00000000-0005-0000-0000-0000AF4C0000}"/>
    <cellStyle name="Обычный 52 4 3 2 2 6 2" xfId="19314" xr:uid="{00000000-0005-0000-0000-0000B04C0000}"/>
    <cellStyle name="Обычный 52 4 3 2 2 6 2 2" xfId="19315" xr:uid="{00000000-0005-0000-0000-0000B14C0000}"/>
    <cellStyle name="Обычный 52 4 3 2 2 6 3" xfId="19316" xr:uid="{00000000-0005-0000-0000-0000B24C0000}"/>
    <cellStyle name="Обычный 52 4 3 2 2 7" xfId="19317" xr:uid="{00000000-0005-0000-0000-0000B34C0000}"/>
    <cellStyle name="Обычный 52 4 3 2 2 7 2" xfId="19318" xr:uid="{00000000-0005-0000-0000-0000B44C0000}"/>
    <cellStyle name="Обычный 52 4 3 2 2 7 2 2" xfId="19319" xr:uid="{00000000-0005-0000-0000-0000B54C0000}"/>
    <cellStyle name="Обычный 52 4 3 2 2 7 3" xfId="19320" xr:uid="{00000000-0005-0000-0000-0000B64C0000}"/>
    <cellStyle name="Обычный 52 4 3 2 2 8" xfId="19321" xr:uid="{00000000-0005-0000-0000-0000B74C0000}"/>
    <cellStyle name="Обычный 52 4 3 2 2 8 2" xfId="19322" xr:uid="{00000000-0005-0000-0000-0000B84C0000}"/>
    <cellStyle name="Обычный 52 4 3 2 2 9" xfId="19323" xr:uid="{00000000-0005-0000-0000-0000B94C0000}"/>
    <cellStyle name="Обычный 52 4 3 2 3" xfId="19324" xr:uid="{00000000-0005-0000-0000-0000BA4C0000}"/>
    <cellStyle name="Обычный 52 4 3 2 3 2" xfId="19325" xr:uid="{00000000-0005-0000-0000-0000BB4C0000}"/>
    <cellStyle name="Обычный 52 4 3 2 3 2 2" xfId="19326" xr:uid="{00000000-0005-0000-0000-0000BC4C0000}"/>
    <cellStyle name="Обычный 52 4 3 2 3 2 2 2" xfId="19327" xr:uid="{00000000-0005-0000-0000-0000BD4C0000}"/>
    <cellStyle name="Обычный 52 4 3 2 3 2 3" xfId="19328" xr:uid="{00000000-0005-0000-0000-0000BE4C0000}"/>
    <cellStyle name="Обычный 52 4 3 2 3 3" xfId="19329" xr:uid="{00000000-0005-0000-0000-0000BF4C0000}"/>
    <cellStyle name="Обычный 52 4 3 2 3 3 2" xfId="19330" xr:uid="{00000000-0005-0000-0000-0000C04C0000}"/>
    <cellStyle name="Обычный 52 4 3 2 3 3 2 2" xfId="19331" xr:uid="{00000000-0005-0000-0000-0000C14C0000}"/>
    <cellStyle name="Обычный 52 4 3 2 3 3 3" xfId="19332" xr:uid="{00000000-0005-0000-0000-0000C24C0000}"/>
    <cellStyle name="Обычный 52 4 3 2 3 4" xfId="19333" xr:uid="{00000000-0005-0000-0000-0000C34C0000}"/>
    <cellStyle name="Обычный 52 4 3 2 3 4 2" xfId="19334" xr:uid="{00000000-0005-0000-0000-0000C44C0000}"/>
    <cellStyle name="Обычный 52 4 3 2 3 4 2 2" xfId="19335" xr:uid="{00000000-0005-0000-0000-0000C54C0000}"/>
    <cellStyle name="Обычный 52 4 3 2 3 4 3" xfId="19336" xr:uid="{00000000-0005-0000-0000-0000C64C0000}"/>
    <cellStyle name="Обычный 52 4 3 2 3 5" xfId="19337" xr:uid="{00000000-0005-0000-0000-0000C74C0000}"/>
    <cellStyle name="Обычный 52 4 3 2 3 5 2" xfId="19338" xr:uid="{00000000-0005-0000-0000-0000C84C0000}"/>
    <cellStyle name="Обычный 52 4 3 2 3 6" xfId="19339" xr:uid="{00000000-0005-0000-0000-0000C94C0000}"/>
    <cellStyle name="Обычный 52 4 3 2 4" xfId="19340" xr:uid="{00000000-0005-0000-0000-0000CA4C0000}"/>
    <cellStyle name="Обычный 52 4 3 2 4 2" xfId="19341" xr:uid="{00000000-0005-0000-0000-0000CB4C0000}"/>
    <cellStyle name="Обычный 52 4 3 2 4 2 2" xfId="19342" xr:uid="{00000000-0005-0000-0000-0000CC4C0000}"/>
    <cellStyle name="Обычный 52 4 3 2 4 2 2 2" xfId="19343" xr:uid="{00000000-0005-0000-0000-0000CD4C0000}"/>
    <cellStyle name="Обычный 52 4 3 2 4 2 3" xfId="19344" xr:uid="{00000000-0005-0000-0000-0000CE4C0000}"/>
    <cellStyle name="Обычный 52 4 3 2 4 3" xfId="19345" xr:uid="{00000000-0005-0000-0000-0000CF4C0000}"/>
    <cellStyle name="Обычный 52 4 3 2 4 3 2" xfId="19346" xr:uid="{00000000-0005-0000-0000-0000D04C0000}"/>
    <cellStyle name="Обычный 52 4 3 2 4 4" xfId="19347" xr:uid="{00000000-0005-0000-0000-0000D14C0000}"/>
    <cellStyle name="Обычный 52 4 3 2 5" xfId="19348" xr:uid="{00000000-0005-0000-0000-0000D24C0000}"/>
    <cellStyle name="Обычный 52 4 3 2 5 2" xfId="19349" xr:uid="{00000000-0005-0000-0000-0000D34C0000}"/>
    <cellStyle name="Обычный 52 4 3 2 5 2 2" xfId="19350" xr:uid="{00000000-0005-0000-0000-0000D44C0000}"/>
    <cellStyle name="Обычный 52 4 3 2 5 3" xfId="19351" xr:uid="{00000000-0005-0000-0000-0000D54C0000}"/>
    <cellStyle name="Обычный 52 4 3 2 6" xfId="19352" xr:uid="{00000000-0005-0000-0000-0000D64C0000}"/>
    <cellStyle name="Обычный 52 4 3 2 6 2" xfId="19353" xr:uid="{00000000-0005-0000-0000-0000D74C0000}"/>
    <cellStyle name="Обычный 52 4 3 2 6 2 2" xfId="19354" xr:uid="{00000000-0005-0000-0000-0000D84C0000}"/>
    <cellStyle name="Обычный 52 4 3 2 6 3" xfId="19355" xr:uid="{00000000-0005-0000-0000-0000D94C0000}"/>
    <cellStyle name="Обычный 52 4 3 2 7" xfId="19356" xr:uid="{00000000-0005-0000-0000-0000DA4C0000}"/>
    <cellStyle name="Обычный 52 4 3 2 7 2" xfId="19357" xr:uid="{00000000-0005-0000-0000-0000DB4C0000}"/>
    <cellStyle name="Обычный 52 4 3 2 7 2 2" xfId="19358" xr:uid="{00000000-0005-0000-0000-0000DC4C0000}"/>
    <cellStyle name="Обычный 52 4 3 2 7 3" xfId="19359" xr:uid="{00000000-0005-0000-0000-0000DD4C0000}"/>
    <cellStyle name="Обычный 52 4 3 2 8" xfId="19360" xr:uid="{00000000-0005-0000-0000-0000DE4C0000}"/>
    <cellStyle name="Обычный 52 4 3 2 8 2" xfId="19361" xr:uid="{00000000-0005-0000-0000-0000DF4C0000}"/>
    <cellStyle name="Обычный 52 4 3 2 8 2 2" xfId="19362" xr:uid="{00000000-0005-0000-0000-0000E04C0000}"/>
    <cellStyle name="Обычный 52 4 3 2 8 3" xfId="19363" xr:uid="{00000000-0005-0000-0000-0000E14C0000}"/>
    <cellStyle name="Обычный 52 4 3 2 9" xfId="19364" xr:uid="{00000000-0005-0000-0000-0000E24C0000}"/>
    <cellStyle name="Обычный 52 4 3 2 9 2" xfId="19365" xr:uid="{00000000-0005-0000-0000-0000E34C0000}"/>
    <cellStyle name="Обычный 52 4 3 3" xfId="19366" xr:uid="{00000000-0005-0000-0000-0000E44C0000}"/>
    <cellStyle name="Обычный 52 4 3 3 2" xfId="19367" xr:uid="{00000000-0005-0000-0000-0000E54C0000}"/>
    <cellStyle name="Обычный 52 4 3 3 2 2" xfId="19368" xr:uid="{00000000-0005-0000-0000-0000E64C0000}"/>
    <cellStyle name="Обычный 52 4 3 3 2 2 2" xfId="19369" xr:uid="{00000000-0005-0000-0000-0000E74C0000}"/>
    <cellStyle name="Обычный 52 4 3 3 2 2 2 2" xfId="19370" xr:uid="{00000000-0005-0000-0000-0000E84C0000}"/>
    <cellStyle name="Обычный 52 4 3 3 2 2 3" xfId="19371" xr:uid="{00000000-0005-0000-0000-0000E94C0000}"/>
    <cellStyle name="Обычный 52 4 3 3 2 3" xfId="19372" xr:uid="{00000000-0005-0000-0000-0000EA4C0000}"/>
    <cellStyle name="Обычный 52 4 3 3 2 3 2" xfId="19373" xr:uid="{00000000-0005-0000-0000-0000EB4C0000}"/>
    <cellStyle name="Обычный 52 4 3 3 2 3 2 2" xfId="19374" xr:uid="{00000000-0005-0000-0000-0000EC4C0000}"/>
    <cellStyle name="Обычный 52 4 3 3 2 3 3" xfId="19375" xr:uid="{00000000-0005-0000-0000-0000ED4C0000}"/>
    <cellStyle name="Обычный 52 4 3 3 2 4" xfId="19376" xr:uid="{00000000-0005-0000-0000-0000EE4C0000}"/>
    <cellStyle name="Обычный 52 4 3 3 2 4 2" xfId="19377" xr:uid="{00000000-0005-0000-0000-0000EF4C0000}"/>
    <cellStyle name="Обычный 52 4 3 3 2 4 2 2" xfId="19378" xr:uid="{00000000-0005-0000-0000-0000F04C0000}"/>
    <cellStyle name="Обычный 52 4 3 3 2 4 3" xfId="19379" xr:uid="{00000000-0005-0000-0000-0000F14C0000}"/>
    <cellStyle name="Обычный 52 4 3 3 2 5" xfId="19380" xr:uid="{00000000-0005-0000-0000-0000F24C0000}"/>
    <cellStyle name="Обычный 52 4 3 3 2 5 2" xfId="19381" xr:uid="{00000000-0005-0000-0000-0000F34C0000}"/>
    <cellStyle name="Обычный 52 4 3 3 2 6" xfId="19382" xr:uid="{00000000-0005-0000-0000-0000F44C0000}"/>
    <cellStyle name="Обычный 52 4 3 3 3" xfId="19383" xr:uid="{00000000-0005-0000-0000-0000F54C0000}"/>
    <cellStyle name="Обычный 52 4 3 3 3 2" xfId="19384" xr:uid="{00000000-0005-0000-0000-0000F64C0000}"/>
    <cellStyle name="Обычный 52 4 3 3 3 2 2" xfId="19385" xr:uid="{00000000-0005-0000-0000-0000F74C0000}"/>
    <cellStyle name="Обычный 52 4 3 3 3 2 2 2" xfId="19386" xr:uid="{00000000-0005-0000-0000-0000F84C0000}"/>
    <cellStyle name="Обычный 52 4 3 3 3 2 3" xfId="19387" xr:uid="{00000000-0005-0000-0000-0000F94C0000}"/>
    <cellStyle name="Обычный 52 4 3 3 3 3" xfId="19388" xr:uid="{00000000-0005-0000-0000-0000FA4C0000}"/>
    <cellStyle name="Обычный 52 4 3 3 3 3 2" xfId="19389" xr:uid="{00000000-0005-0000-0000-0000FB4C0000}"/>
    <cellStyle name="Обычный 52 4 3 3 3 4" xfId="19390" xr:uid="{00000000-0005-0000-0000-0000FC4C0000}"/>
    <cellStyle name="Обычный 52 4 3 3 4" xfId="19391" xr:uid="{00000000-0005-0000-0000-0000FD4C0000}"/>
    <cellStyle name="Обычный 52 4 3 3 4 2" xfId="19392" xr:uid="{00000000-0005-0000-0000-0000FE4C0000}"/>
    <cellStyle name="Обычный 52 4 3 3 4 2 2" xfId="19393" xr:uid="{00000000-0005-0000-0000-0000FF4C0000}"/>
    <cellStyle name="Обычный 52 4 3 3 4 3" xfId="19394" xr:uid="{00000000-0005-0000-0000-0000004D0000}"/>
    <cellStyle name="Обычный 52 4 3 3 5" xfId="19395" xr:uid="{00000000-0005-0000-0000-0000014D0000}"/>
    <cellStyle name="Обычный 52 4 3 3 5 2" xfId="19396" xr:uid="{00000000-0005-0000-0000-0000024D0000}"/>
    <cellStyle name="Обычный 52 4 3 3 5 2 2" xfId="19397" xr:uid="{00000000-0005-0000-0000-0000034D0000}"/>
    <cellStyle name="Обычный 52 4 3 3 5 3" xfId="19398" xr:uid="{00000000-0005-0000-0000-0000044D0000}"/>
    <cellStyle name="Обычный 52 4 3 3 6" xfId="19399" xr:uid="{00000000-0005-0000-0000-0000054D0000}"/>
    <cellStyle name="Обычный 52 4 3 3 6 2" xfId="19400" xr:uid="{00000000-0005-0000-0000-0000064D0000}"/>
    <cellStyle name="Обычный 52 4 3 3 6 2 2" xfId="19401" xr:uid="{00000000-0005-0000-0000-0000074D0000}"/>
    <cellStyle name="Обычный 52 4 3 3 6 3" xfId="19402" xr:uid="{00000000-0005-0000-0000-0000084D0000}"/>
    <cellStyle name="Обычный 52 4 3 3 7" xfId="19403" xr:uid="{00000000-0005-0000-0000-0000094D0000}"/>
    <cellStyle name="Обычный 52 4 3 3 7 2" xfId="19404" xr:uid="{00000000-0005-0000-0000-00000A4D0000}"/>
    <cellStyle name="Обычный 52 4 3 3 7 2 2" xfId="19405" xr:uid="{00000000-0005-0000-0000-00000B4D0000}"/>
    <cellStyle name="Обычный 52 4 3 3 7 3" xfId="19406" xr:uid="{00000000-0005-0000-0000-00000C4D0000}"/>
    <cellStyle name="Обычный 52 4 3 3 8" xfId="19407" xr:uid="{00000000-0005-0000-0000-00000D4D0000}"/>
    <cellStyle name="Обычный 52 4 3 3 8 2" xfId="19408" xr:uid="{00000000-0005-0000-0000-00000E4D0000}"/>
    <cellStyle name="Обычный 52 4 3 3 9" xfId="19409" xr:uid="{00000000-0005-0000-0000-00000F4D0000}"/>
    <cellStyle name="Обычный 52 4 3 4" xfId="19410" xr:uid="{00000000-0005-0000-0000-0000104D0000}"/>
    <cellStyle name="Обычный 52 4 3 4 2" xfId="19411" xr:uid="{00000000-0005-0000-0000-0000114D0000}"/>
    <cellStyle name="Обычный 52 4 3 4 2 2" xfId="19412" xr:uid="{00000000-0005-0000-0000-0000124D0000}"/>
    <cellStyle name="Обычный 52 4 3 4 2 2 2" xfId="19413" xr:uid="{00000000-0005-0000-0000-0000134D0000}"/>
    <cellStyle name="Обычный 52 4 3 4 2 3" xfId="19414" xr:uid="{00000000-0005-0000-0000-0000144D0000}"/>
    <cellStyle name="Обычный 52 4 3 4 3" xfId="19415" xr:uid="{00000000-0005-0000-0000-0000154D0000}"/>
    <cellStyle name="Обычный 52 4 3 4 3 2" xfId="19416" xr:uid="{00000000-0005-0000-0000-0000164D0000}"/>
    <cellStyle name="Обычный 52 4 3 4 3 2 2" xfId="19417" xr:uid="{00000000-0005-0000-0000-0000174D0000}"/>
    <cellStyle name="Обычный 52 4 3 4 3 3" xfId="19418" xr:uid="{00000000-0005-0000-0000-0000184D0000}"/>
    <cellStyle name="Обычный 52 4 3 4 4" xfId="19419" xr:uid="{00000000-0005-0000-0000-0000194D0000}"/>
    <cellStyle name="Обычный 52 4 3 4 4 2" xfId="19420" xr:uid="{00000000-0005-0000-0000-00001A4D0000}"/>
    <cellStyle name="Обычный 52 4 3 4 4 2 2" xfId="19421" xr:uid="{00000000-0005-0000-0000-00001B4D0000}"/>
    <cellStyle name="Обычный 52 4 3 4 4 3" xfId="19422" xr:uid="{00000000-0005-0000-0000-00001C4D0000}"/>
    <cellStyle name="Обычный 52 4 3 4 5" xfId="19423" xr:uid="{00000000-0005-0000-0000-00001D4D0000}"/>
    <cellStyle name="Обычный 52 4 3 4 5 2" xfId="19424" xr:uid="{00000000-0005-0000-0000-00001E4D0000}"/>
    <cellStyle name="Обычный 52 4 3 4 6" xfId="19425" xr:uid="{00000000-0005-0000-0000-00001F4D0000}"/>
    <cellStyle name="Обычный 52 4 3 5" xfId="19426" xr:uid="{00000000-0005-0000-0000-0000204D0000}"/>
    <cellStyle name="Обычный 52 4 3 5 2" xfId="19427" xr:uid="{00000000-0005-0000-0000-0000214D0000}"/>
    <cellStyle name="Обычный 52 4 3 5 2 2" xfId="19428" xr:uid="{00000000-0005-0000-0000-0000224D0000}"/>
    <cellStyle name="Обычный 52 4 3 5 2 2 2" xfId="19429" xr:uid="{00000000-0005-0000-0000-0000234D0000}"/>
    <cellStyle name="Обычный 52 4 3 5 2 3" xfId="19430" xr:uid="{00000000-0005-0000-0000-0000244D0000}"/>
    <cellStyle name="Обычный 52 4 3 5 3" xfId="19431" xr:uid="{00000000-0005-0000-0000-0000254D0000}"/>
    <cellStyle name="Обычный 52 4 3 5 3 2" xfId="19432" xr:uid="{00000000-0005-0000-0000-0000264D0000}"/>
    <cellStyle name="Обычный 52 4 3 5 4" xfId="19433" xr:uid="{00000000-0005-0000-0000-0000274D0000}"/>
    <cellStyle name="Обычный 52 4 3 6" xfId="19434" xr:uid="{00000000-0005-0000-0000-0000284D0000}"/>
    <cellStyle name="Обычный 52 4 3 6 2" xfId="19435" xr:uid="{00000000-0005-0000-0000-0000294D0000}"/>
    <cellStyle name="Обычный 52 4 3 6 2 2" xfId="19436" xr:uid="{00000000-0005-0000-0000-00002A4D0000}"/>
    <cellStyle name="Обычный 52 4 3 6 3" xfId="19437" xr:uid="{00000000-0005-0000-0000-00002B4D0000}"/>
    <cellStyle name="Обычный 52 4 3 7" xfId="19438" xr:uid="{00000000-0005-0000-0000-00002C4D0000}"/>
    <cellStyle name="Обычный 52 4 3 7 2" xfId="19439" xr:uid="{00000000-0005-0000-0000-00002D4D0000}"/>
    <cellStyle name="Обычный 52 4 3 7 2 2" xfId="19440" xr:uid="{00000000-0005-0000-0000-00002E4D0000}"/>
    <cellStyle name="Обычный 52 4 3 7 3" xfId="19441" xr:uid="{00000000-0005-0000-0000-00002F4D0000}"/>
    <cellStyle name="Обычный 52 4 3 8" xfId="19442" xr:uid="{00000000-0005-0000-0000-0000304D0000}"/>
    <cellStyle name="Обычный 52 4 3 8 2" xfId="19443" xr:uid="{00000000-0005-0000-0000-0000314D0000}"/>
    <cellStyle name="Обычный 52 4 3 8 2 2" xfId="19444" xr:uid="{00000000-0005-0000-0000-0000324D0000}"/>
    <cellStyle name="Обычный 52 4 3 8 3" xfId="19445" xr:uid="{00000000-0005-0000-0000-0000334D0000}"/>
    <cellStyle name="Обычный 52 4 3 9" xfId="19446" xr:uid="{00000000-0005-0000-0000-0000344D0000}"/>
    <cellStyle name="Обычный 52 4 3 9 2" xfId="19447" xr:uid="{00000000-0005-0000-0000-0000354D0000}"/>
    <cellStyle name="Обычный 52 4 3 9 2 2" xfId="19448" xr:uid="{00000000-0005-0000-0000-0000364D0000}"/>
    <cellStyle name="Обычный 52 4 3 9 3" xfId="19449" xr:uid="{00000000-0005-0000-0000-0000374D0000}"/>
    <cellStyle name="Обычный 52 4 4" xfId="19450" xr:uid="{00000000-0005-0000-0000-0000384D0000}"/>
    <cellStyle name="Обычный 52 4 4 10" xfId="19451" xr:uid="{00000000-0005-0000-0000-0000394D0000}"/>
    <cellStyle name="Обычный 52 4 4 2" xfId="19452" xr:uid="{00000000-0005-0000-0000-00003A4D0000}"/>
    <cellStyle name="Обычный 52 4 4 2 2" xfId="19453" xr:uid="{00000000-0005-0000-0000-00003B4D0000}"/>
    <cellStyle name="Обычный 52 4 4 2 2 2" xfId="19454" xr:uid="{00000000-0005-0000-0000-00003C4D0000}"/>
    <cellStyle name="Обычный 52 4 4 2 2 2 2" xfId="19455" xr:uid="{00000000-0005-0000-0000-00003D4D0000}"/>
    <cellStyle name="Обычный 52 4 4 2 2 2 2 2" xfId="19456" xr:uid="{00000000-0005-0000-0000-00003E4D0000}"/>
    <cellStyle name="Обычный 52 4 4 2 2 2 3" xfId="19457" xr:uid="{00000000-0005-0000-0000-00003F4D0000}"/>
    <cellStyle name="Обычный 52 4 4 2 2 3" xfId="19458" xr:uid="{00000000-0005-0000-0000-0000404D0000}"/>
    <cellStyle name="Обычный 52 4 4 2 2 3 2" xfId="19459" xr:uid="{00000000-0005-0000-0000-0000414D0000}"/>
    <cellStyle name="Обычный 52 4 4 2 2 3 2 2" xfId="19460" xr:uid="{00000000-0005-0000-0000-0000424D0000}"/>
    <cellStyle name="Обычный 52 4 4 2 2 3 3" xfId="19461" xr:uid="{00000000-0005-0000-0000-0000434D0000}"/>
    <cellStyle name="Обычный 52 4 4 2 2 4" xfId="19462" xr:uid="{00000000-0005-0000-0000-0000444D0000}"/>
    <cellStyle name="Обычный 52 4 4 2 2 4 2" xfId="19463" xr:uid="{00000000-0005-0000-0000-0000454D0000}"/>
    <cellStyle name="Обычный 52 4 4 2 2 4 2 2" xfId="19464" xr:uid="{00000000-0005-0000-0000-0000464D0000}"/>
    <cellStyle name="Обычный 52 4 4 2 2 4 3" xfId="19465" xr:uid="{00000000-0005-0000-0000-0000474D0000}"/>
    <cellStyle name="Обычный 52 4 4 2 2 5" xfId="19466" xr:uid="{00000000-0005-0000-0000-0000484D0000}"/>
    <cellStyle name="Обычный 52 4 4 2 2 5 2" xfId="19467" xr:uid="{00000000-0005-0000-0000-0000494D0000}"/>
    <cellStyle name="Обычный 52 4 4 2 2 6" xfId="19468" xr:uid="{00000000-0005-0000-0000-00004A4D0000}"/>
    <cellStyle name="Обычный 52 4 4 2 3" xfId="19469" xr:uid="{00000000-0005-0000-0000-00004B4D0000}"/>
    <cellStyle name="Обычный 52 4 4 2 3 2" xfId="19470" xr:uid="{00000000-0005-0000-0000-00004C4D0000}"/>
    <cellStyle name="Обычный 52 4 4 2 3 2 2" xfId="19471" xr:uid="{00000000-0005-0000-0000-00004D4D0000}"/>
    <cellStyle name="Обычный 52 4 4 2 3 2 2 2" xfId="19472" xr:uid="{00000000-0005-0000-0000-00004E4D0000}"/>
    <cellStyle name="Обычный 52 4 4 2 3 2 3" xfId="19473" xr:uid="{00000000-0005-0000-0000-00004F4D0000}"/>
    <cellStyle name="Обычный 52 4 4 2 3 3" xfId="19474" xr:uid="{00000000-0005-0000-0000-0000504D0000}"/>
    <cellStyle name="Обычный 52 4 4 2 3 3 2" xfId="19475" xr:uid="{00000000-0005-0000-0000-0000514D0000}"/>
    <cellStyle name="Обычный 52 4 4 2 3 4" xfId="19476" xr:uid="{00000000-0005-0000-0000-0000524D0000}"/>
    <cellStyle name="Обычный 52 4 4 2 4" xfId="19477" xr:uid="{00000000-0005-0000-0000-0000534D0000}"/>
    <cellStyle name="Обычный 52 4 4 2 4 2" xfId="19478" xr:uid="{00000000-0005-0000-0000-0000544D0000}"/>
    <cellStyle name="Обычный 52 4 4 2 4 2 2" xfId="19479" xr:uid="{00000000-0005-0000-0000-0000554D0000}"/>
    <cellStyle name="Обычный 52 4 4 2 4 3" xfId="19480" xr:uid="{00000000-0005-0000-0000-0000564D0000}"/>
    <cellStyle name="Обычный 52 4 4 2 5" xfId="19481" xr:uid="{00000000-0005-0000-0000-0000574D0000}"/>
    <cellStyle name="Обычный 52 4 4 2 5 2" xfId="19482" xr:uid="{00000000-0005-0000-0000-0000584D0000}"/>
    <cellStyle name="Обычный 52 4 4 2 5 2 2" xfId="19483" xr:uid="{00000000-0005-0000-0000-0000594D0000}"/>
    <cellStyle name="Обычный 52 4 4 2 5 3" xfId="19484" xr:uid="{00000000-0005-0000-0000-00005A4D0000}"/>
    <cellStyle name="Обычный 52 4 4 2 6" xfId="19485" xr:uid="{00000000-0005-0000-0000-00005B4D0000}"/>
    <cellStyle name="Обычный 52 4 4 2 6 2" xfId="19486" xr:uid="{00000000-0005-0000-0000-00005C4D0000}"/>
    <cellStyle name="Обычный 52 4 4 2 6 2 2" xfId="19487" xr:uid="{00000000-0005-0000-0000-00005D4D0000}"/>
    <cellStyle name="Обычный 52 4 4 2 6 3" xfId="19488" xr:uid="{00000000-0005-0000-0000-00005E4D0000}"/>
    <cellStyle name="Обычный 52 4 4 2 7" xfId="19489" xr:uid="{00000000-0005-0000-0000-00005F4D0000}"/>
    <cellStyle name="Обычный 52 4 4 2 7 2" xfId="19490" xr:uid="{00000000-0005-0000-0000-0000604D0000}"/>
    <cellStyle name="Обычный 52 4 4 2 7 2 2" xfId="19491" xr:uid="{00000000-0005-0000-0000-0000614D0000}"/>
    <cellStyle name="Обычный 52 4 4 2 7 3" xfId="19492" xr:uid="{00000000-0005-0000-0000-0000624D0000}"/>
    <cellStyle name="Обычный 52 4 4 2 8" xfId="19493" xr:uid="{00000000-0005-0000-0000-0000634D0000}"/>
    <cellStyle name="Обычный 52 4 4 2 8 2" xfId="19494" xr:uid="{00000000-0005-0000-0000-0000644D0000}"/>
    <cellStyle name="Обычный 52 4 4 2 9" xfId="19495" xr:uid="{00000000-0005-0000-0000-0000654D0000}"/>
    <cellStyle name="Обычный 52 4 4 3" xfId="19496" xr:uid="{00000000-0005-0000-0000-0000664D0000}"/>
    <cellStyle name="Обычный 52 4 4 3 2" xfId="19497" xr:uid="{00000000-0005-0000-0000-0000674D0000}"/>
    <cellStyle name="Обычный 52 4 4 3 2 2" xfId="19498" xr:uid="{00000000-0005-0000-0000-0000684D0000}"/>
    <cellStyle name="Обычный 52 4 4 3 2 2 2" xfId="19499" xr:uid="{00000000-0005-0000-0000-0000694D0000}"/>
    <cellStyle name="Обычный 52 4 4 3 2 3" xfId="19500" xr:uid="{00000000-0005-0000-0000-00006A4D0000}"/>
    <cellStyle name="Обычный 52 4 4 3 3" xfId="19501" xr:uid="{00000000-0005-0000-0000-00006B4D0000}"/>
    <cellStyle name="Обычный 52 4 4 3 3 2" xfId="19502" xr:uid="{00000000-0005-0000-0000-00006C4D0000}"/>
    <cellStyle name="Обычный 52 4 4 3 3 2 2" xfId="19503" xr:uid="{00000000-0005-0000-0000-00006D4D0000}"/>
    <cellStyle name="Обычный 52 4 4 3 3 3" xfId="19504" xr:uid="{00000000-0005-0000-0000-00006E4D0000}"/>
    <cellStyle name="Обычный 52 4 4 3 4" xfId="19505" xr:uid="{00000000-0005-0000-0000-00006F4D0000}"/>
    <cellStyle name="Обычный 52 4 4 3 4 2" xfId="19506" xr:uid="{00000000-0005-0000-0000-0000704D0000}"/>
    <cellStyle name="Обычный 52 4 4 3 4 2 2" xfId="19507" xr:uid="{00000000-0005-0000-0000-0000714D0000}"/>
    <cellStyle name="Обычный 52 4 4 3 4 3" xfId="19508" xr:uid="{00000000-0005-0000-0000-0000724D0000}"/>
    <cellStyle name="Обычный 52 4 4 3 5" xfId="19509" xr:uid="{00000000-0005-0000-0000-0000734D0000}"/>
    <cellStyle name="Обычный 52 4 4 3 5 2" xfId="19510" xr:uid="{00000000-0005-0000-0000-0000744D0000}"/>
    <cellStyle name="Обычный 52 4 4 3 6" xfId="19511" xr:uid="{00000000-0005-0000-0000-0000754D0000}"/>
    <cellStyle name="Обычный 52 4 4 4" xfId="19512" xr:uid="{00000000-0005-0000-0000-0000764D0000}"/>
    <cellStyle name="Обычный 52 4 4 4 2" xfId="19513" xr:uid="{00000000-0005-0000-0000-0000774D0000}"/>
    <cellStyle name="Обычный 52 4 4 4 2 2" xfId="19514" xr:uid="{00000000-0005-0000-0000-0000784D0000}"/>
    <cellStyle name="Обычный 52 4 4 4 2 2 2" xfId="19515" xr:uid="{00000000-0005-0000-0000-0000794D0000}"/>
    <cellStyle name="Обычный 52 4 4 4 2 3" xfId="19516" xr:uid="{00000000-0005-0000-0000-00007A4D0000}"/>
    <cellStyle name="Обычный 52 4 4 4 3" xfId="19517" xr:uid="{00000000-0005-0000-0000-00007B4D0000}"/>
    <cellStyle name="Обычный 52 4 4 4 3 2" xfId="19518" xr:uid="{00000000-0005-0000-0000-00007C4D0000}"/>
    <cellStyle name="Обычный 52 4 4 4 4" xfId="19519" xr:uid="{00000000-0005-0000-0000-00007D4D0000}"/>
    <cellStyle name="Обычный 52 4 4 5" xfId="19520" xr:uid="{00000000-0005-0000-0000-00007E4D0000}"/>
    <cellStyle name="Обычный 52 4 4 5 2" xfId="19521" xr:uid="{00000000-0005-0000-0000-00007F4D0000}"/>
    <cellStyle name="Обычный 52 4 4 5 2 2" xfId="19522" xr:uid="{00000000-0005-0000-0000-0000804D0000}"/>
    <cellStyle name="Обычный 52 4 4 5 3" xfId="19523" xr:uid="{00000000-0005-0000-0000-0000814D0000}"/>
    <cellStyle name="Обычный 52 4 4 6" xfId="19524" xr:uid="{00000000-0005-0000-0000-0000824D0000}"/>
    <cellStyle name="Обычный 52 4 4 6 2" xfId="19525" xr:uid="{00000000-0005-0000-0000-0000834D0000}"/>
    <cellStyle name="Обычный 52 4 4 6 2 2" xfId="19526" xr:uid="{00000000-0005-0000-0000-0000844D0000}"/>
    <cellStyle name="Обычный 52 4 4 6 3" xfId="19527" xr:uid="{00000000-0005-0000-0000-0000854D0000}"/>
    <cellStyle name="Обычный 52 4 4 7" xfId="19528" xr:uid="{00000000-0005-0000-0000-0000864D0000}"/>
    <cellStyle name="Обычный 52 4 4 7 2" xfId="19529" xr:uid="{00000000-0005-0000-0000-0000874D0000}"/>
    <cellStyle name="Обычный 52 4 4 7 2 2" xfId="19530" xr:uid="{00000000-0005-0000-0000-0000884D0000}"/>
    <cellStyle name="Обычный 52 4 4 7 3" xfId="19531" xr:uid="{00000000-0005-0000-0000-0000894D0000}"/>
    <cellStyle name="Обычный 52 4 4 8" xfId="19532" xr:uid="{00000000-0005-0000-0000-00008A4D0000}"/>
    <cellStyle name="Обычный 52 4 4 8 2" xfId="19533" xr:uid="{00000000-0005-0000-0000-00008B4D0000}"/>
    <cellStyle name="Обычный 52 4 4 8 2 2" xfId="19534" xr:uid="{00000000-0005-0000-0000-00008C4D0000}"/>
    <cellStyle name="Обычный 52 4 4 8 3" xfId="19535" xr:uid="{00000000-0005-0000-0000-00008D4D0000}"/>
    <cellStyle name="Обычный 52 4 4 9" xfId="19536" xr:uid="{00000000-0005-0000-0000-00008E4D0000}"/>
    <cellStyle name="Обычный 52 4 4 9 2" xfId="19537" xr:uid="{00000000-0005-0000-0000-00008F4D0000}"/>
    <cellStyle name="Обычный 52 4 5" xfId="19538" xr:uid="{00000000-0005-0000-0000-0000904D0000}"/>
    <cellStyle name="Обычный 52 4 5 2" xfId="19539" xr:uid="{00000000-0005-0000-0000-0000914D0000}"/>
    <cellStyle name="Обычный 52 4 5 2 2" xfId="19540" xr:uid="{00000000-0005-0000-0000-0000924D0000}"/>
    <cellStyle name="Обычный 52 4 5 2 2 2" xfId="19541" xr:uid="{00000000-0005-0000-0000-0000934D0000}"/>
    <cellStyle name="Обычный 52 4 5 2 2 2 2" xfId="19542" xr:uid="{00000000-0005-0000-0000-0000944D0000}"/>
    <cellStyle name="Обычный 52 4 5 2 2 3" xfId="19543" xr:uid="{00000000-0005-0000-0000-0000954D0000}"/>
    <cellStyle name="Обычный 52 4 5 2 3" xfId="19544" xr:uid="{00000000-0005-0000-0000-0000964D0000}"/>
    <cellStyle name="Обычный 52 4 5 2 3 2" xfId="19545" xr:uid="{00000000-0005-0000-0000-0000974D0000}"/>
    <cellStyle name="Обычный 52 4 5 2 3 2 2" xfId="19546" xr:uid="{00000000-0005-0000-0000-0000984D0000}"/>
    <cellStyle name="Обычный 52 4 5 2 3 3" xfId="19547" xr:uid="{00000000-0005-0000-0000-0000994D0000}"/>
    <cellStyle name="Обычный 52 4 5 2 4" xfId="19548" xr:uid="{00000000-0005-0000-0000-00009A4D0000}"/>
    <cellStyle name="Обычный 52 4 5 2 4 2" xfId="19549" xr:uid="{00000000-0005-0000-0000-00009B4D0000}"/>
    <cellStyle name="Обычный 52 4 5 2 4 2 2" xfId="19550" xr:uid="{00000000-0005-0000-0000-00009C4D0000}"/>
    <cellStyle name="Обычный 52 4 5 2 4 3" xfId="19551" xr:uid="{00000000-0005-0000-0000-00009D4D0000}"/>
    <cellStyle name="Обычный 52 4 5 2 5" xfId="19552" xr:uid="{00000000-0005-0000-0000-00009E4D0000}"/>
    <cellStyle name="Обычный 52 4 5 2 5 2" xfId="19553" xr:uid="{00000000-0005-0000-0000-00009F4D0000}"/>
    <cellStyle name="Обычный 52 4 5 2 6" xfId="19554" xr:uid="{00000000-0005-0000-0000-0000A04D0000}"/>
    <cellStyle name="Обычный 52 4 5 3" xfId="19555" xr:uid="{00000000-0005-0000-0000-0000A14D0000}"/>
    <cellStyle name="Обычный 52 4 5 3 2" xfId="19556" xr:uid="{00000000-0005-0000-0000-0000A24D0000}"/>
    <cellStyle name="Обычный 52 4 5 3 2 2" xfId="19557" xr:uid="{00000000-0005-0000-0000-0000A34D0000}"/>
    <cellStyle name="Обычный 52 4 5 3 2 2 2" xfId="19558" xr:uid="{00000000-0005-0000-0000-0000A44D0000}"/>
    <cellStyle name="Обычный 52 4 5 3 2 3" xfId="19559" xr:uid="{00000000-0005-0000-0000-0000A54D0000}"/>
    <cellStyle name="Обычный 52 4 5 3 3" xfId="19560" xr:uid="{00000000-0005-0000-0000-0000A64D0000}"/>
    <cellStyle name="Обычный 52 4 5 3 3 2" xfId="19561" xr:uid="{00000000-0005-0000-0000-0000A74D0000}"/>
    <cellStyle name="Обычный 52 4 5 3 4" xfId="19562" xr:uid="{00000000-0005-0000-0000-0000A84D0000}"/>
    <cellStyle name="Обычный 52 4 5 4" xfId="19563" xr:uid="{00000000-0005-0000-0000-0000A94D0000}"/>
    <cellStyle name="Обычный 52 4 5 4 2" xfId="19564" xr:uid="{00000000-0005-0000-0000-0000AA4D0000}"/>
    <cellStyle name="Обычный 52 4 5 4 2 2" xfId="19565" xr:uid="{00000000-0005-0000-0000-0000AB4D0000}"/>
    <cellStyle name="Обычный 52 4 5 4 3" xfId="19566" xr:uid="{00000000-0005-0000-0000-0000AC4D0000}"/>
    <cellStyle name="Обычный 52 4 5 5" xfId="19567" xr:uid="{00000000-0005-0000-0000-0000AD4D0000}"/>
    <cellStyle name="Обычный 52 4 5 5 2" xfId="19568" xr:uid="{00000000-0005-0000-0000-0000AE4D0000}"/>
    <cellStyle name="Обычный 52 4 5 5 2 2" xfId="19569" xr:uid="{00000000-0005-0000-0000-0000AF4D0000}"/>
    <cellStyle name="Обычный 52 4 5 5 3" xfId="19570" xr:uid="{00000000-0005-0000-0000-0000B04D0000}"/>
    <cellStyle name="Обычный 52 4 5 6" xfId="19571" xr:uid="{00000000-0005-0000-0000-0000B14D0000}"/>
    <cellStyle name="Обычный 52 4 5 6 2" xfId="19572" xr:uid="{00000000-0005-0000-0000-0000B24D0000}"/>
    <cellStyle name="Обычный 52 4 5 6 2 2" xfId="19573" xr:uid="{00000000-0005-0000-0000-0000B34D0000}"/>
    <cellStyle name="Обычный 52 4 5 6 3" xfId="19574" xr:uid="{00000000-0005-0000-0000-0000B44D0000}"/>
    <cellStyle name="Обычный 52 4 5 7" xfId="19575" xr:uid="{00000000-0005-0000-0000-0000B54D0000}"/>
    <cellStyle name="Обычный 52 4 5 7 2" xfId="19576" xr:uid="{00000000-0005-0000-0000-0000B64D0000}"/>
    <cellStyle name="Обычный 52 4 5 7 2 2" xfId="19577" xr:uid="{00000000-0005-0000-0000-0000B74D0000}"/>
    <cellStyle name="Обычный 52 4 5 7 3" xfId="19578" xr:uid="{00000000-0005-0000-0000-0000B84D0000}"/>
    <cellStyle name="Обычный 52 4 5 8" xfId="19579" xr:uid="{00000000-0005-0000-0000-0000B94D0000}"/>
    <cellStyle name="Обычный 52 4 5 8 2" xfId="19580" xr:uid="{00000000-0005-0000-0000-0000BA4D0000}"/>
    <cellStyle name="Обычный 52 4 5 9" xfId="19581" xr:uid="{00000000-0005-0000-0000-0000BB4D0000}"/>
    <cellStyle name="Обычный 52 4 6" xfId="19582" xr:uid="{00000000-0005-0000-0000-0000BC4D0000}"/>
    <cellStyle name="Обычный 52 4 6 2" xfId="19583" xr:uid="{00000000-0005-0000-0000-0000BD4D0000}"/>
    <cellStyle name="Обычный 52 4 6 2 2" xfId="19584" xr:uid="{00000000-0005-0000-0000-0000BE4D0000}"/>
    <cellStyle name="Обычный 52 4 6 2 2 2" xfId="19585" xr:uid="{00000000-0005-0000-0000-0000BF4D0000}"/>
    <cellStyle name="Обычный 52 4 6 2 3" xfId="19586" xr:uid="{00000000-0005-0000-0000-0000C04D0000}"/>
    <cellStyle name="Обычный 52 4 6 3" xfId="19587" xr:uid="{00000000-0005-0000-0000-0000C14D0000}"/>
    <cellStyle name="Обычный 52 4 6 3 2" xfId="19588" xr:uid="{00000000-0005-0000-0000-0000C24D0000}"/>
    <cellStyle name="Обычный 52 4 6 3 2 2" xfId="19589" xr:uid="{00000000-0005-0000-0000-0000C34D0000}"/>
    <cellStyle name="Обычный 52 4 6 3 3" xfId="19590" xr:uid="{00000000-0005-0000-0000-0000C44D0000}"/>
    <cellStyle name="Обычный 52 4 6 4" xfId="19591" xr:uid="{00000000-0005-0000-0000-0000C54D0000}"/>
    <cellStyle name="Обычный 52 4 6 4 2" xfId="19592" xr:uid="{00000000-0005-0000-0000-0000C64D0000}"/>
    <cellStyle name="Обычный 52 4 6 4 2 2" xfId="19593" xr:uid="{00000000-0005-0000-0000-0000C74D0000}"/>
    <cellStyle name="Обычный 52 4 6 4 3" xfId="19594" xr:uid="{00000000-0005-0000-0000-0000C84D0000}"/>
    <cellStyle name="Обычный 52 4 6 5" xfId="19595" xr:uid="{00000000-0005-0000-0000-0000C94D0000}"/>
    <cellStyle name="Обычный 52 4 6 5 2" xfId="19596" xr:uid="{00000000-0005-0000-0000-0000CA4D0000}"/>
    <cellStyle name="Обычный 52 4 6 6" xfId="19597" xr:uid="{00000000-0005-0000-0000-0000CB4D0000}"/>
    <cellStyle name="Обычный 52 4 7" xfId="19598" xr:uid="{00000000-0005-0000-0000-0000CC4D0000}"/>
    <cellStyle name="Обычный 52 4 7 2" xfId="19599" xr:uid="{00000000-0005-0000-0000-0000CD4D0000}"/>
    <cellStyle name="Обычный 52 4 7 2 2" xfId="19600" xr:uid="{00000000-0005-0000-0000-0000CE4D0000}"/>
    <cellStyle name="Обычный 52 4 7 2 2 2" xfId="19601" xr:uid="{00000000-0005-0000-0000-0000CF4D0000}"/>
    <cellStyle name="Обычный 52 4 7 2 3" xfId="19602" xr:uid="{00000000-0005-0000-0000-0000D04D0000}"/>
    <cellStyle name="Обычный 52 4 7 3" xfId="19603" xr:uid="{00000000-0005-0000-0000-0000D14D0000}"/>
    <cellStyle name="Обычный 52 4 7 3 2" xfId="19604" xr:uid="{00000000-0005-0000-0000-0000D24D0000}"/>
    <cellStyle name="Обычный 52 4 7 4" xfId="19605" xr:uid="{00000000-0005-0000-0000-0000D34D0000}"/>
    <cellStyle name="Обычный 52 4 8" xfId="19606" xr:uid="{00000000-0005-0000-0000-0000D44D0000}"/>
    <cellStyle name="Обычный 52 4 8 2" xfId="19607" xr:uid="{00000000-0005-0000-0000-0000D54D0000}"/>
    <cellStyle name="Обычный 52 4 8 2 2" xfId="19608" xr:uid="{00000000-0005-0000-0000-0000D64D0000}"/>
    <cellStyle name="Обычный 52 4 8 3" xfId="19609" xr:uid="{00000000-0005-0000-0000-0000D74D0000}"/>
    <cellStyle name="Обычный 52 4 9" xfId="19610" xr:uid="{00000000-0005-0000-0000-0000D84D0000}"/>
    <cellStyle name="Обычный 52 4 9 2" xfId="19611" xr:uid="{00000000-0005-0000-0000-0000D94D0000}"/>
    <cellStyle name="Обычный 52 4 9 2 2" xfId="19612" xr:uid="{00000000-0005-0000-0000-0000DA4D0000}"/>
    <cellStyle name="Обычный 52 4 9 3" xfId="19613" xr:uid="{00000000-0005-0000-0000-0000DB4D0000}"/>
    <cellStyle name="Обычный 52 5" xfId="19614" xr:uid="{00000000-0005-0000-0000-0000DC4D0000}"/>
    <cellStyle name="Обычный 52 5 10" xfId="19615" xr:uid="{00000000-0005-0000-0000-0000DD4D0000}"/>
    <cellStyle name="Обычный 52 5 10 2" xfId="19616" xr:uid="{00000000-0005-0000-0000-0000DE4D0000}"/>
    <cellStyle name="Обычный 52 5 10 2 2" xfId="19617" xr:uid="{00000000-0005-0000-0000-0000DF4D0000}"/>
    <cellStyle name="Обычный 52 5 10 3" xfId="19618" xr:uid="{00000000-0005-0000-0000-0000E04D0000}"/>
    <cellStyle name="Обычный 52 5 11" xfId="19619" xr:uid="{00000000-0005-0000-0000-0000E14D0000}"/>
    <cellStyle name="Обычный 52 5 11 2" xfId="19620" xr:uid="{00000000-0005-0000-0000-0000E24D0000}"/>
    <cellStyle name="Обычный 52 5 12" xfId="19621" xr:uid="{00000000-0005-0000-0000-0000E34D0000}"/>
    <cellStyle name="Обычный 52 5 2" xfId="19622" xr:uid="{00000000-0005-0000-0000-0000E44D0000}"/>
    <cellStyle name="Обычный 52 5 2 10" xfId="19623" xr:uid="{00000000-0005-0000-0000-0000E54D0000}"/>
    <cellStyle name="Обычный 52 5 2 10 2" xfId="19624" xr:uid="{00000000-0005-0000-0000-0000E64D0000}"/>
    <cellStyle name="Обычный 52 5 2 11" xfId="19625" xr:uid="{00000000-0005-0000-0000-0000E74D0000}"/>
    <cellStyle name="Обычный 52 5 2 2" xfId="19626" xr:uid="{00000000-0005-0000-0000-0000E84D0000}"/>
    <cellStyle name="Обычный 52 5 2 2 10" xfId="19627" xr:uid="{00000000-0005-0000-0000-0000E94D0000}"/>
    <cellStyle name="Обычный 52 5 2 2 2" xfId="19628" xr:uid="{00000000-0005-0000-0000-0000EA4D0000}"/>
    <cellStyle name="Обычный 52 5 2 2 2 2" xfId="19629" xr:uid="{00000000-0005-0000-0000-0000EB4D0000}"/>
    <cellStyle name="Обычный 52 5 2 2 2 2 2" xfId="19630" xr:uid="{00000000-0005-0000-0000-0000EC4D0000}"/>
    <cellStyle name="Обычный 52 5 2 2 2 2 2 2" xfId="19631" xr:uid="{00000000-0005-0000-0000-0000ED4D0000}"/>
    <cellStyle name="Обычный 52 5 2 2 2 2 2 2 2" xfId="19632" xr:uid="{00000000-0005-0000-0000-0000EE4D0000}"/>
    <cellStyle name="Обычный 52 5 2 2 2 2 2 3" xfId="19633" xr:uid="{00000000-0005-0000-0000-0000EF4D0000}"/>
    <cellStyle name="Обычный 52 5 2 2 2 2 3" xfId="19634" xr:uid="{00000000-0005-0000-0000-0000F04D0000}"/>
    <cellStyle name="Обычный 52 5 2 2 2 2 3 2" xfId="19635" xr:uid="{00000000-0005-0000-0000-0000F14D0000}"/>
    <cellStyle name="Обычный 52 5 2 2 2 2 3 2 2" xfId="19636" xr:uid="{00000000-0005-0000-0000-0000F24D0000}"/>
    <cellStyle name="Обычный 52 5 2 2 2 2 3 3" xfId="19637" xr:uid="{00000000-0005-0000-0000-0000F34D0000}"/>
    <cellStyle name="Обычный 52 5 2 2 2 2 4" xfId="19638" xr:uid="{00000000-0005-0000-0000-0000F44D0000}"/>
    <cellStyle name="Обычный 52 5 2 2 2 2 4 2" xfId="19639" xr:uid="{00000000-0005-0000-0000-0000F54D0000}"/>
    <cellStyle name="Обычный 52 5 2 2 2 2 4 2 2" xfId="19640" xr:uid="{00000000-0005-0000-0000-0000F64D0000}"/>
    <cellStyle name="Обычный 52 5 2 2 2 2 4 3" xfId="19641" xr:uid="{00000000-0005-0000-0000-0000F74D0000}"/>
    <cellStyle name="Обычный 52 5 2 2 2 2 5" xfId="19642" xr:uid="{00000000-0005-0000-0000-0000F84D0000}"/>
    <cellStyle name="Обычный 52 5 2 2 2 2 5 2" xfId="19643" xr:uid="{00000000-0005-0000-0000-0000F94D0000}"/>
    <cellStyle name="Обычный 52 5 2 2 2 2 6" xfId="19644" xr:uid="{00000000-0005-0000-0000-0000FA4D0000}"/>
    <cellStyle name="Обычный 52 5 2 2 2 3" xfId="19645" xr:uid="{00000000-0005-0000-0000-0000FB4D0000}"/>
    <cellStyle name="Обычный 52 5 2 2 2 3 2" xfId="19646" xr:uid="{00000000-0005-0000-0000-0000FC4D0000}"/>
    <cellStyle name="Обычный 52 5 2 2 2 3 2 2" xfId="19647" xr:uid="{00000000-0005-0000-0000-0000FD4D0000}"/>
    <cellStyle name="Обычный 52 5 2 2 2 3 2 2 2" xfId="19648" xr:uid="{00000000-0005-0000-0000-0000FE4D0000}"/>
    <cellStyle name="Обычный 52 5 2 2 2 3 2 3" xfId="19649" xr:uid="{00000000-0005-0000-0000-0000FF4D0000}"/>
    <cellStyle name="Обычный 52 5 2 2 2 3 3" xfId="19650" xr:uid="{00000000-0005-0000-0000-0000004E0000}"/>
    <cellStyle name="Обычный 52 5 2 2 2 3 3 2" xfId="19651" xr:uid="{00000000-0005-0000-0000-0000014E0000}"/>
    <cellStyle name="Обычный 52 5 2 2 2 3 4" xfId="19652" xr:uid="{00000000-0005-0000-0000-0000024E0000}"/>
    <cellStyle name="Обычный 52 5 2 2 2 4" xfId="19653" xr:uid="{00000000-0005-0000-0000-0000034E0000}"/>
    <cellStyle name="Обычный 52 5 2 2 2 4 2" xfId="19654" xr:uid="{00000000-0005-0000-0000-0000044E0000}"/>
    <cellStyle name="Обычный 52 5 2 2 2 4 2 2" xfId="19655" xr:uid="{00000000-0005-0000-0000-0000054E0000}"/>
    <cellStyle name="Обычный 52 5 2 2 2 4 3" xfId="19656" xr:uid="{00000000-0005-0000-0000-0000064E0000}"/>
    <cellStyle name="Обычный 52 5 2 2 2 5" xfId="19657" xr:uid="{00000000-0005-0000-0000-0000074E0000}"/>
    <cellStyle name="Обычный 52 5 2 2 2 5 2" xfId="19658" xr:uid="{00000000-0005-0000-0000-0000084E0000}"/>
    <cellStyle name="Обычный 52 5 2 2 2 5 2 2" xfId="19659" xr:uid="{00000000-0005-0000-0000-0000094E0000}"/>
    <cellStyle name="Обычный 52 5 2 2 2 5 3" xfId="19660" xr:uid="{00000000-0005-0000-0000-00000A4E0000}"/>
    <cellStyle name="Обычный 52 5 2 2 2 6" xfId="19661" xr:uid="{00000000-0005-0000-0000-00000B4E0000}"/>
    <cellStyle name="Обычный 52 5 2 2 2 6 2" xfId="19662" xr:uid="{00000000-0005-0000-0000-00000C4E0000}"/>
    <cellStyle name="Обычный 52 5 2 2 2 6 2 2" xfId="19663" xr:uid="{00000000-0005-0000-0000-00000D4E0000}"/>
    <cellStyle name="Обычный 52 5 2 2 2 6 3" xfId="19664" xr:uid="{00000000-0005-0000-0000-00000E4E0000}"/>
    <cellStyle name="Обычный 52 5 2 2 2 7" xfId="19665" xr:uid="{00000000-0005-0000-0000-00000F4E0000}"/>
    <cellStyle name="Обычный 52 5 2 2 2 7 2" xfId="19666" xr:uid="{00000000-0005-0000-0000-0000104E0000}"/>
    <cellStyle name="Обычный 52 5 2 2 2 7 2 2" xfId="19667" xr:uid="{00000000-0005-0000-0000-0000114E0000}"/>
    <cellStyle name="Обычный 52 5 2 2 2 7 3" xfId="19668" xr:uid="{00000000-0005-0000-0000-0000124E0000}"/>
    <cellStyle name="Обычный 52 5 2 2 2 8" xfId="19669" xr:uid="{00000000-0005-0000-0000-0000134E0000}"/>
    <cellStyle name="Обычный 52 5 2 2 2 8 2" xfId="19670" xr:uid="{00000000-0005-0000-0000-0000144E0000}"/>
    <cellStyle name="Обычный 52 5 2 2 2 9" xfId="19671" xr:uid="{00000000-0005-0000-0000-0000154E0000}"/>
    <cellStyle name="Обычный 52 5 2 2 3" xfId="19672" xr:uid="{00000000-0005-0000-0000-0000164E0000}"/>
    <cellStyle name="Обычный 52 5 2 2 3 2" xfId="19673" xr:uid="{00000000-0005-0000-0000-0000174E0000}"/>
    <cellStyle name="Обычный 52 5 2 2 3 2 2" xfId="19674" xr:uid="{00000000-0005-0000-0000-0000184E0000}"/>
    <cellStyle name="Обычный 52 5 2 2 3 2 2 2" xfId="19675" xr:uid="{00000000-0005-0000-0000-0000194E0000}"/>
    <cellStyle name="Обычный 52 5 2 2 3 2 3" xfId="19676" xr:uid="{00000000-0005-0000-0000-00001A4E0000}"/>
    <cellStyle name="Обычный 52 5 2 2 3 3" xfId="19677" xr:uid="{00000000-0005-0000-0000-00001B4E0000}"/>
    <cellStyle name="Обычный 52 5 2 2 3 3 2" xfId="19678" xr:uid="{00000000-0005-0000-0000-00001C4E0000}"/>
    <cellStyle name="Обычный 52 5 2 2 3 3 2 2" xfId="19679" xr:uid="{00000000-0005-0000-0000-00001D4E0000}"/>
    <cellStyle name="Обычный 52 5 2 2 3 3 3" xfId="19680" xr:uid="{00000000-0005-0000-0000-00001E4E0000}"/>
    <cellStyle name="Обычный 52 5 2 2 3 4" xfId="19681" xr:uid="{00000000-0005-0000-0000-00001F4E0000}"/>
    <cellStyle name="Обычный 52 5 2 2 3 4 2" xfId="19682" xr:uid="{00000000-0005-0000-0000-0000204E0000}"/>
    <cellStyle name="Обычный 52 5 2 2 3 4 2 2" xfId="19683" xr:uid="{00000000-0005-0000-0000-0000214E0000}"/>
    <cellStyle name="Обычный 52 5 2 2 3 4 3" xfId="19684" xr:uid="{00000000-0005-0000-0000-0000224E0000}"/>
    <cellStyle name="Обычный 52 5 2 2 3 5" xfId="19685" xr:uid="{00000000-0005-0000-0000-0000234E0000}"/>
    <cellStyle name="Обычный 52 5 2 2 3 5 2" xfId="19686" xr:uid="{00000000-0005-0000-0000-0000244E0000}"/>
    <cellStyle name="Обычный 52 5 2 2 3 6" xfId="19687" xr:uid="{00000000-0005-0000-0000-0000254E0000}"/>
    <cellStyle name="Обычный 52 5 2 2 4" xfId="19688" xr:uid="{00000000-0005-0000-0000-0000264E0000}"/>
    <cellStyle name="Обычный 52 5 2 2 4 2" xfId="19689" xr:uid="{00000000-0005-0000-0000-0000274E0000}"/>
    <cellStyle name="Обычный 52 5 2 2 4 2 2" xfId="19690" xr:uid="{00000000-0005-0000-0000-0000284E0000}"/>
    <cellStyle name="Обычный 52 5 2 2 4 2 2 2" xfId="19691" xr:uid="{00000000-0005-0000-0000-0000294E0000}"/>
    <cellStyle name="Обычный 52 5 2 2 4 2 3" xfId="19692" xr:uid="{00000000-0005-0000-0000-00002A4E0000}"/>
    <cellStyle name="Обычный 52 5 2 2 4 3" xfId="19693" xr:uid="{00000000-0005-0000-0000-00002B4E0000}"/>
    <cellStyle name="Обычный 52 5 2 2 4 3 2" xfId="19694" xr:uid="{00000000-0005-0000-0000-00002C4E0000}"/>
    <cellStyle name="Обычный 52 5 2 2 4 4" xfId="19695" xr:uid="{00000000-0005-0000-0000-00002D4E0000}"/>
    <cellStyle name="Обычный 52 5 2 2 5" xfId="19696" xr:uid="{00000000-0005-0000-0000-00002E4E0000}"/>
    <cellStyle name="Обычный 52 5 2 2 5 2" xfId="19697" xr:uid="{00000000-0005-0000-0000-00002F4E0000}"/>
    <cellStyle name="Обычный 52 5 2 2 5 2 2" xfId="19698" xr:uid="{00000000-0005-0000-0000-0000304E0000}"/>
    <cellStyle name="Обычный 52 5 2 2 5 3" xfId="19699" xr:uid="{00000000-0005-0000-0000-0000314E0000}"/>
    <cellStyle name="Обычный 52 5 2 2 6" xfId="19700" xr:uid="{00000000-0005-0000-0000-0000324E0000}"/>
    <cellStyle name="Обычный 52 5 2 2 6 2" xfId="19701" xr:uid="{00000000-0005-0000-0000-0000334E0000}"/>
    <cellStyle name="Обычный 52 5 2 2 6 2 2" xfId="19702" xr:uid="{00000000-0005-0000-0000-0000344E0000}"/>
    <cellStyle name="Обычный 52 5 2 2 6 3" xfId="19703" xr:uid="{00000000-0005-0000-0000-0000354E0000}"/>
    <cellStyle name="Обычный 52 5 2 2 7" xfId="19704" xr:uid="{00000000-0005-0000-0000-0000364E0000}"/>
    <cellStyle name="Обычный 52 5 2 2 7 2" xfId="19705" xr:uid="{00000000-0005-0000-0000-0000374E0000}"/>
    <cellStyle name="Обычный 52 5 2 2 7 2 2" xfId="19706" xr:uid="{00000000-0005-0000-0000-0000384E0000}"/>
    <cellStyle name="Обычный 52 5 2 2 7 3" xfId="19707" xr:uid="{00000000-0005-0000-0000-0000394E0000}"/>
    <cellStyle name="Обычный 52 5 2 2 8" xfId="19708" xr:uid="{00000000-0005-0000-0000-00003A4E0000}"/>
    <cellStyle name="Обычный 52 5 2 2 8 2" xfId="19709" xr:uid="{00000000-0005-0000-0000-00003B4E0000}"/>
    <cellStyle name="Обычный 52 5 2 2 8 2 2" xfId="19710" xr:uid="{00000000-0005-0000-0000-00003C4E0000}"/>
    <cellStyle name="Обычный 52 5 2 2 8 3" xfId="19711" xr:uid="{00000000-0005-0000-0000-00003D4E0000}"/>
    <cellStyle name="Обычный 52 5 2 2 9" xfId="19712" xr:uid="{00000000-0005-0000-0000-00003E4E0000}"/>
    <cellStyle name="Обычный 52 5 2 2 9 2" xfId="19713" xr:uid="{00000000-0005-0000-0000-00003F4E0000}"/>
    <cellStyle name="Обычный 52 5 2 3" xfId="19714" xr:uid="{00000000-0005-0000-0000-0000404E0000}"/>
    <cellStyle name="Обычный 52 5 2 3 2" xfId="19715" xr:uid="{00000000-0005-0000-0000-0000414E0000}"/>
    <cellStyle name="Обычный 52 5 2 3 2 2" xfId="19716" xr:uid="{00000000-0005-0000-0000-0000424E0000}"/>
    <cellStyle name="Обычный 52 5 2 3 2 2 2" xfId="19717" xr:uid="{00000000-0005-0000-0000-0000434E0000}"/>
    <cellStyle name="Обычный 52 5 2 3 2 2 2 2" xfId="19718" xr:uid="{00000000-0005-0000-0000-0000444E0000}"/>
    <cellStyle name="Обычный 52 5 2 3 2 2 3" xfId="19719" xr:uid="{00000000-0005-0000-0000-0000454E0000}"/>
    <cellStyle name="Обычный 52 5 2 3 2 3" xfId="19720" xr:uid="{00000000-0005-0000-0000-0000464E0000}"/>
    <cellStyle name="Обычный 52 5 2 3 2 3 2" xfId="19721" xr:uid="{00000000-0005-0000-0000-0000474E0000}"/>
    <cellStyle name="Обычный 52 5 2 3 2 3 2 2" xfId="19722" xr:uid="{00000000-0005-0000-0000-0000484E0000}"/>
    <cellStyle name="Обычный 52 5 2 3 2 3 3" xfId="19723" xr:uid="{00000000-0005-0000-0000-0000494E0000}"/>
    <cellStyle name="Обычный 52 5 2 3 2 4" xfId="19724" xr:uid="{00000000-0005-0000-0000-00004A4E0000}"/>
    <cellStyle name="Обычный 52 5 2 3 2 4 2" xfId="19725" xr:uid="{00000000-0005-0000-0000-00004B4E0000}"/>
    <cellStyle name="Обычный 52 5 2 3 2 4 2 2" xfId="19726" xr:uid="{00000000-0005-0000-0000-00004C4E0000}"/>
    <cellStyle name="Обычный 52 5 2 3 2 4 3" xfId="19727" xr:uid="{00000000-0005-0000-0000-00004D4E0000}"/>
    <cellStyle name="Обычный 52 5 2 3 2 5" xfId="19728" xr:uid="{00000000-0005-0000-0000-00004E4E0000}"/>
    <cellStyle name="Обычный 52 5 2 3 2 5 2" xfId="19729" xr:uid="{00000000-0005-0000-0000-00004F4E0000}"/>
    <cellStyle name="Обычный 52 5 2 3 2 6" xfId="19730" xr:uid="{00000000-0005-0000-0000-0000504E0000}"/>
    <cellStyle name="Обычный 52 5 2 3 3" xfId="19731" xr:uid="{00000000-0005-0000-0000-0000514E0000}"/>
    <cellStyle name="Обычный 52 5 2 3 3 2" xfId="19732" xr:uid="{00000000-0005-0000-0000-0000524E0000}"/>
    <cellStyle name="Обычный 52 5 2 3 3 2 2" xfId="19733" xr:uid="{00000000-0005-0000-0000-0000534E0000}"/>
    <cellStyle name="Обычный 52 5 2 3 3 2 2 2" xfId="19734" xr:uid="{00000000-0005-0000-0000-0000544E0000}"/>
    <cellStyle name="Обычный 52 5 2 3 3 2 3" xfId="19735" xr:uid="{00000000-0005-0000-0000-0000554E0000}"/>
    <cellStyle name="Обычный 52 5 2 3 3 3" xfId="19736" xr:uid="{00000000-0005-0000-0000-0000564E0000}"/>
    <cellStyle name="Обычный 52 5 2 3 3 3 2" xfId="19737" xr:uid="{00000000-0005-0000-0000-0000574E0000}"/>
    <cellStyle name="Обычный 52 5 2 3 3 4" xfId="19738" xr:uid="{00000000-0005-0000-0000-0000584E0000}"/>
    <cellStyle name="Обычный 52 5 2 3 4" xfId="19739" xr:uid="{00000000-0005-0000-0000-0000594E0000}"/>
    <cellStyle name="Обычный 52 5 2 3 4 2" xfId="19740" xr:uid="{00000000-0005-0000-0000-00005A4E0000}"/>
    <cellStyle name="Обычный 52 5 2 3 4 2 2" xfId="19741" xr:uid="{00000000-0005-0000-0000-00005B4E0000}"/>
    <cellStyle name="Обычный 52 5 2 3 4 3" xfId="19742" xr:uid="{00000000-0005-0000-0000-00005C4E0000}"/>
    <cellStyle name="Обычный 52 5 2 3 5" xfId="19743" xr:uid="{00000000-0005-0000-0000-00005D4E0000}"/>
    <cellStyle name="Обычный 52 5 2 3 5 2" xfId="19744" xr:uid="{00000000-0005-0000-0000-00005E4E0000}"/>
    <cellStyle name="Обычный 52 5 2 3 5 2 2" xfId="19745" xr:uid="{00000000-0005-0000-0000-00005F4E0000}"/>
    <cellStyle name="Обычный 52 5 2 3 5 3" xfId="19746" xr:uid="{00000000-0005-0000-0000-0000604E0000}"/>
    <cellStyle name="Обычный 52 5 2 3 6" xfId="19747" xr:uid="{00000000-0005-0000-0000-0000614E0000}"/>
    <cellStyle name="Обычный 52 5 2 3 6 2" xfId="19748" xr:uid="{00000000-0005-0000-0000-0000624E0000}"/>
    <cellStyle name="Обычный 52 5 2 3 6 2 2" xfId="19749" xr:uid="{00000000-0005-0000-0000-0000634E0000}"/>
    <cellStyle name="Обычный 52 5 2 3 6 3" xfId="19750" xr:uid="{00000000-0005-0000-0000-0000644E0000}"/>
    <cellStyle name="Обычный 52 5 2 3 7" xfId="19751" xr:uid="{00000000-0005-0000-0000-0000654E0000}"/>
    <cellStyle name="Обычный 52 5 2 3 7 2" xfId="19752" xr:uid="{00000000-0005-0000-0000-0000664E0000}"/>
    <cellStyle name="Обычный 52 5 2 3 7 2 2" xfId="19753" xr:uid="{00000000-0005-0000-0000-0000674E0000}"/>
    <cellStyle name="Обычный 52 5 2 3 7 3" xfId="19754" xr:uid="{00000000-0005-0000-0000-0000684E0000}"/>
    <cellStyle name="Обычный 52 5 2 3 8" xfId="19755" xr:uid="{00000000-0005-0000-0000-0000694E0000}"/>
    <cellStyle name="Обычный 52 5 2 3 8 2" xfId="19756" xr:uid="{00000000-0005-0000-0000-00006A4E0000}"/>
    <cellStyle name="Обычный 52 5 2 3 9" xfId="19757" xr:uid="{00000000-0005-0000-0000-00006B4E0000}"/>
    <cellStyle name="Обычный 52 5 2 4" xfId="19758" xr:uid="{00000000-0005-0000-0000-00006C4E0000}"/>
    <cellStyle name="Обычный 52 5 2 4 2" xfId="19759" xr:uid="{00000000-0005-0000-0000-00006D4E0000}"/>
    <cellStyle name="Обычный 52 5 2 4 2 2" xfId="19760" xr:uid="{00000000-0005-0000-0000-00006E4E0000}"/>
    <cellStyle name="Обычный 52 5 2 4 2 2 2" xfId="19761" xr:uid="{00000000-0005-0000-0000-00006F4E0000}"/>
    <cellStyle name="Обычный 52 5 2 4 2 3" xfId="19762" xr:uid="{00000000-0005-0000-0000-0000704E0000}"/>
    <cellStyle name="Обычный 52 5 2 4 3" xfId="19763" xr:uid="{00000000-0005-0000-0000-0000714E0000}"/>
    <cellStyle name="Обычный 52 5 2 4 3 2" xfId="19764" xr:uid="{00000000-0005-0000-0000-0000724E0000}"/>
    <cellStyle name="Обычный 52 5 2 4 3 2 2" xfId="19765" xr:uid="{00000000-0005-0000-0000-0000734E0000}"/>
    <cellStyle name="Обычный 52 5 2 4 3 3" xfId="19766" xr:uid="{00000000-0005-0000-0000-0000744E0000}"/>
    <cellStyle name="Обычный 52 5 2 4 4" xfId="19767" xr:uid="{00000000-0005-0000-0000-0000754E0000}"/>
    <cellStyle name="Обычный 52 5 2 4 4 2" xfId="19768" xr:uid="{00000000-0005-0000-0000-0000764E0000}"/>
    <cellStyle name="Обычный 52 5 2 4 4 2 2" xfId="19769" xr:uid="{00000000-0005-0000-0000-0000774E0000}"/>
    <cellStyle name="Обычный 52 5 2 4 4 3" xfId="19770" xr:uid="{00000000-0005-0000-0000-0000784E0000}"/>
    <cellStyle name="Обычный 52 5 2 4 5" xfId="19771" xr:uid="{00000000-0005-0000-0000-0000794E0000}"/>
    <cellStyle name="Обычный 52 5 2 4 5 2" xfId="19772" xr:uid="{00000000-0005-0000-0000-00007A4E0000}"/>
    <cellStyle name="Обычный 52 5 2 4 6" xfId="19773" xr:uid="{00000000-0005-0000-0000-00007B4E0000}"/>
    <cellStyle name="Обычный 52 5 2 5" xfId="19774" xr:uid="{00000000-0005-0000-0000-00007C4E0000}"/>
    <cellStyle name="Обычный 52 5 2 5 2" xfId="19775" xr:uid="{00000000-0005-0000-0000-00007D4E0000}"/>
    <cellStyle name="Обычный 52 5 2 5 2 2" xfId="19776" xr:uid="{00000000-0005-0000-0000-00007E4E0000}"/>
    <cellStyle name="Обычный 52 5 2 5 2 2 2" xfId="19777" xr:uid="{00000000-0005-0000-0000-00007F4E0000}"/>
    <cellStyle name="Обычный 52 5 2 5 2 3" xfId="19778" xr:uid="{00000000-0005-0000-0000-0000804E0000}"/>
    <cellStyle name="Обычный 52 5 2 5 3" xfId="19779" xr:uid="{00000000-0005-0000-0000-0000814E0000}"/>
    <cellStyle name="Обычный 52 5 2 5 3 2" xfId="19780" xr:uid="{00000000-0005-0000-0000-0000824E0000}"/>
    <cellStyle name="Обычный 52 5 2 5 4" xfId="19781" xr:uid="{00000000-0005-0000-0000-0000834E0000}"/>
    <cellStyle name="Обычный 52 5 2 6" xfId="19782" xr:uid="{00000000-0005-0000-0000-0000844E0000}"/>
    <cellStyle name="Обычный 52 5 2 6 2" xfId="19783" xr:uid="{00000000-0005-0000-0000-0000854E0000}"/>
    <cellStyle name="Обычный 52 5 2 6 2 2" xfId="19784" xr:uid="{00000000-0005-0000-0000-0000864E0000}"/>
    <cellStyle name="Обычный 52 5 2 6 3" xfId="19785" xr:uid="{00000000-0005-0000-0000-0000874E0000}"/>
    <cellStyle name="Обычный 52 5 2 7" xfId="19786" xr:uid="{00000000-0005-0000-0000-0000884E0000}"/>
    <cellStyle name="Обычный 52 5 2 7 2" xfId="19787" xr:uid="{00000000-0005-0000-0000-0000894E0000}"/>
    <cellStyle name="Обычный 52 5 2 7 2 2" xfId="19788" xr:uid="{00000000-0005-0000-0000-00008A4E0000}"/>
    <cellStyle name="Обычный 52 5 2 7 3" xfId="19789" xr:uid="{00000000-0005-0000-0000-00008B4E0000}"/>
    <cellStyle name="Обычный 52 5 2 8" xfId="19790" xr:uid="{00000000-0005-0000-0000-00008C4E0000}"/>
    <cellStyle name="Обычный 52 5 2 8 2" xfId="19791" xr:uid="{00000000-0005-0000-0000-00008D4E0000}"/>
    <cellStyle name="Обычный 52 5 2 8 2 2" xfId="19792" xr:uid="{00000000-0005-0000-0000-00008E4E0000}"/>
    <cellStyle name="Обычный 52 5 2 8 3" xfId="19793" xr:uid="{00000000-0005-0000-0000-00008F4E0000}"/>
    <cellStyle name="Обычный 52 5 2 9" xfId="19794" xr:uid="{00000000-0005-0000-0000-0000904E0000}"/>
    <cellStyle name="Обычный 52 5 2 9 2" xfId="19795" xr:uid="{00000000-0005-0000-0000-0000914E0000}"/>
    <cellStyle name="Обычный 52 5 2 9 2 2" xfId="19796" xr:uid="{00000000-0005-0000-0000-0000924E0000}"/>
    <cellStyle name="Обычный 52 5 2 9 3" xfId="19797" xr:uid="{00000000-0005-0000-0000-0000934E0000}"/>
    <cellStyle name="Обычный 52 5 3" xfId="19798" xr:uid="{00000000-0005-0000-0000-0000944E0000}"/>
    <cellStyle name="Обычный 52 5 3 10" xfId="19799" xr:uid="{00000000-0005-0000-0000-0000954E0000}"/>
    <cellStyle name="Обычный 52 5 3 2" xfId="19800" xr:uid="{00000000-0005-0000-0000-0000964E0000}"/>
    <cellStyle name="Обычный 52 5 3 2 2" xfId="19801" xr:uid="{00000000-0005-0000-0000-0000974E0000}"/>
    <cellStyle name="Обычный 52 5 3 2 2 2" xfId="19802" xr:uid="{00000000-0005-0000-0000-0000984E0000}"/>
    <cellStyle name="Обычный 52 5 3 2 2 2 2" xfId="19803" xr:uid="{00000000-0005-0000-0000-0000994E0000}"/>
    <cellStyle name="Обычный 52 5 3 2 2 2 2 2" xfId="19804" xr:uid="{00000000-0005-0000-0000-00009A4E0000}"/>
    <cellStyle name="Обычный 52 5 3 2 2 2 3" xfId="19805" xr:uid="{00000000-0005-0000-0000-00009B4E0000}"/>
    <cellStyle name="Обычный 52 5 3 2 2 3" xfId="19806" xr:uid="{00000000-0005-0000-0000-00009C4E0000}"/>
    <cellStyle name="Обычный 52 5 3 2 2 3 2" xfId="19807" xr:uid="{00000000-0005-0000-0000-00009D4E0000}"/>
    <cellStyle name="Обычный 52 5 3 2 2 3 2 2" xfId="19808" xr:uid="{00000000-0005-0000-0000-00009E4E0000}"/>
    <cellStyle name="Обычный 52 5 3 2 2 3 3" xfId="19809" xr:uid="{00000000-0005-0000-0000-00009F4E0000}"/>
    <cellStyle name="Обычный 52 5 3 2 2 4" xfId="19810" xr:uid="{00000000-0005-0000-0000-0000A04E0000}"/>
    <cellStyle name="Обычный 52 5 3 2 2 4 2" xfId="19811" xr:uid="{00000000-0005-0000-0000-0000A14E0000}"/>
    <cellStyle name="Обычный 52 5 3 2 2 4 2 2" xfId="19812" xr:uid="{00000000-0005-0000-0000-0000A24E0000}"/>
    <cellStyle name="Обычный 52 5 3 2 2 4 3" xfId="19813" xr:uid="{00000000-0005-0000-0000-0000A34E0000}"/>
    <cellStyle name="Обычный 52 5 3 2 2 5" xfId="19814" xr:uid="{00000000-0005-0000-0000-0000A44E0000}"/>
    <cellStyle name="Обычный 52 5 3 2 2 5 2" xfId="19815" xr:uid="{00000000-0005-0000-0000-0000A54E0000}"/>
    <cellStyle name="Обычный 52 5 3 2 2 6" xfId="19816" xr:uid="{00000000-0005-0000-0000-0000A64E0000}"/>
    <cellStyle name="Обычный 52 5 3 2 3" xfId="19817" xr:uid="{00000000-0005-0000-0000-0000A74E0000}"/>
    <cellStyle name="Обычный 52 5 3 2 3 2" xfId="19818" xr:uid="{00000000-0005-0000-0000-0000A84E0000}"/>
    <cellStyle name="Обычный 52 5 3 2 3 2 2" xfId="19819" xr:uid="{00000000-0005-0000-0000-0000A94E0000}"/>
    <cellStyle name="Обычный 52 5 3 2 3 2 2 2" xfId="19820" xr:uid="{00000000-0005-0000-0000-0000AA4E0000}"/>
    <cellStyle name="Обычный 52 5 3 2 3 2 3" xfId="19821" xr:uid="{00000000-0005-0000-0000-0000AB4E0000}"/>
    <cellStyle name="Обычный 52 5 3 2 3 3" xfId="19822" xr:uid="{00000000-0005-0000-0000-0000AC4E0000}"/>
    <cellStyle name="Обычный 52 5 3 2 3 3 2" xfId="19823" xr:uid="{00000000-0005-0000-0000-0000AD4E0000}"/>
    <cellStyle name="Обычный 52 5 3 2 3 4" xfId="19824" xr:uid="{00000000-0005-0000-0000-0000AE4E0000}"/>
    <cellStyle name="Обычный 52 5 3 2 4" xfId="19825" xr:uid="{00000000-0005-0000-0000-0000AF4E0000}"/>
    <cellStyle name="Обычный 52 5 3 2 4 2" xfId="19826" xr:uid="{00000000-0005-0000-0000-0000B04E0000}"/>
    <cellStyle name="Обычный 52 5 3 2 4 2 2" xfId="19827" xr:uid="{00000000-0005-0000-0000-0000B14E0000}"/>
    <cellStyle name="Обычный 52 5 3 2 4 3" xfId="19828" xr:uid="{00000000-0005-0000-0000-0000B24E0000}"/>
    <cellStyle name="Обычный 52 5 3 2 5" xfId="19829" xr:uid="{00000000-0005-0000-0000-0000B34E0000}"/>
    <cellStyle name="Обычный 52 5 3 2 5 2" xfId="19830" xr:uid="{00000000-0005-0000-0000-0000B44E0000}"/>
    <cellStyle name="Обычный 52 5 3 2 5 2 2" xfId="19831" xr:uid="{00000000-0005-0000-0000-0000B54E0000}"/>
    <cellStyle name="Обычный 52 5 3 2 5 3" xfId="19832" xr:uid="{00000000-0005-0000-0000-0000B64E0000}"/>
    <cellStyle name="Обычный 52 5 3 2 6" xfId="19833" xr:uid="{00000000-0005-0000-0000-0000B74E0000}"/>
    <cellStyle name="Обычный 52 5 3 2 6 2" xfId="19834" xr:uid="{00000000-0005-0000-0000-0000B84E0000}"/>
    <cellStyle name="Обычный 52 5 3 2 6 2 2" xfId="19835" xr:uid="{00000000-0005-0000-0000-0000B94E0000}"/>
    <cellStyle name="Обычный 52 5 3 2 6 3" xfId="19836" xr:uid="{00000000-0005-0000-0000-0000BA4E0000}"/>
    <cellStyle name="Обычный 52 5 3 2 7" xfId="19837" xr:uid="{00000000-0005-0000-0000-0000BB4E0000}"/>
    <cellStyle name="Обычный 52 5 3 2 7 2" xfId="19838" xr:uid="{00000000-0005-0000-0000-0000BC4E0000}"/>
    <cellStyle name="Обычный 52 5 3 2 7 2 2" xfId="19839" xr:uid="{00000000-0005-0000-0000-0000BD4E0000}"/>
    <cellStyle name="Обычный 52 5 3 2 7 3" xfId="19840" xr:uid="{00000000-0005-0000-0000-0000BE4E0000}"/>
    <cellStyle name="Обычный 52 5 3 2 8" xfId="19841" xr:uid="{00000000-0005-0000-0000-0000BF4E0000}"/>
    <cellStyle name="Обычный 52 5 3 2 8 2" xfId="19842" xr:uid="{00000000-0005-0000-0000-0000C04E0000}"/>
    <cellStyle name="Обычный 52 5 3 2 9" xfId="19843" xr:uid="{00000000-0005-0000-0000-0000C14E0000}"/>
    <cellStyle name="Обычный 52 5 3 3" xfId="19844" xr:uid="{00000000-0005-0000-0000-0000C24E0000}"/>
    <cellStyle name="Обычный 52 5 3 3 2" xfId="19845" xr:uid="{00000000-0005-0000-0000-0000C34E0000}"/>
    <cellStyle name="Обычный 52 5 3 3 2 2" xfId="19846" xr:uid="{00000000-0005-0000-0000-0000C44E0000}"/>
    <cellStyle name="Обычный 52 5 3 3 2 2 2" xfId="19847" xr:uid="{00000000-0005-0000-0000-0000C54E0000}"/>
    <cellStyle name="Обычный 52 5 3 3 2 3" xfId="19848" xr:uid="{00000000-0005-0000-0000-0000C64E0000}"/>
    <cellStyle name="Обычный 52 5 3 3 3" xfId="19849" xr:uid="{00000000-0005-0000-0000-0000C74E0000}"/>
    <cellStyle name="Обычный 52 5 3 3 3 2" xfId="19850" xr:uid="{00000000-0005-0000-0000-0000C84E0000}"/>
    <cellStyle name="Обычный 52 5 3 3 3 2 2" xfId="19851" xr:uid="{00000000-0005-0000-0000-0000C94E0000}"/>
    <cellStyle name="Обычный 52 5 3 3 3 3" xfId="19852" xr:uid="{00000000-0005-0000-0000-0000CA4E0000}"/>
    <cellStyle name="Обычный 52 5 3 3 4" xfId="19853" xr:uid="{00000000-0005-0000-0000-0000CB4E0000}"/>
    <cellStyle name="Обычный 52 5 3 3 4 2" xfId="19854" xr:uid="{00000000-0005-0000-0000-0000CC4E0000}"/>
    <cellStyle name="Обычный 52 5 3 3 4 2 2" xfId="19855" xr:uid="{00000000-0005-0000-0000-0000CD4E0000}"/>
    <cellStyle name="Обычный 52 5 3 3 4 3" xfId="19856" xr:uid="{00000000-0005-0000-0000-0000CE4E0000}"/>
    <cellStyle name="Обычный 52 5 3 3 5" xfId="19857" xr:uid="{00000000-0005-0000-0000-0000CF4E0000}"/>
    <cellStyle name="Обычный 52 5 3 3 5 2" xfId="19858" xr:uid="{00000000-0005-0000-0000-0000D04E0000}"/>
    <cellStyle name="Обычный 52 5 3 3 6" xfId="19859" xr:uid="{00000000-0005-0000-0000-0000D14E0000}"/>
    <cellStyle name="Обычный 52 5 3 4" xfId="19860" xr:uid="{00000000-0005-0000-0000-0000D24E0000}"/>
    <cellStyle name="Обычный 52 5 3 4 2" xfId="19861" xr:uid="{00000000-0005-0000-0000-0000D34E0000}"/>
    <cellStyle name="Обычный 52 5 3 4 2 2" xfId="19862" xr:uid="{00000000-0005-0000-0000-0000D44E0000}"/>
    <cellStyle name="Обычный 52 5 3 4 2 2 2" xfId="19863" xr:uid="{00000000-0005-0000-0000-0000D54E0000}"/>
    <cellStyle name="Обычный 52 5 3 4 2 3" xfId="19864" xr:uid="{00000000-0005-0000-0000-0000D64E0000}"/>
    <cellStyle name="Обычный 52 5 3 4 3" xfId="19865" xr:uid="{00000000-0005-0000-0000-0000D74E0000}"/>
    <cellStyle name="Обычный 52 5 3 4 3 2" xfId="19866" xr:uid="{00000000-0005-0000-0000-0000D84E0000}"/>
    <cellStyle name="Обычный 52 5 3 4 4" xfId="19867" xr:uid="{00000000-0005-0000-0000-0000D94E0000}"/>
    <cellStyle name="Обычный 52 5 3 5" xfId="19868" xr:uid="{00000000-0005-0000-0000-0000DA4E0000}"/>
    <cellStyle name="Обычный 52 5 3 5 2" xfId="19869" xr:uid="{00000000-0005-0000-0000-0000DB4E0000}"/>
    <cellStyle name="Обычный 52 5 3 5 2 2" xfId="19870" xr:uid="{00000000-0005-0000-0000-0000DC4E0000}"/>
    <cellStyle name="Обычный 52 5 3 5 3" xfId="19871" xr:uid="{00000000-0005-0000-0000-0000DD4E0000}"/>
    <cellStyle name="Обычный 52 5 3 6" xfId="19872" xr:uid="{00000000-0005-0000-0000-0000DE4E0000}"/>
    <cellStyle name="Обычный 52 5 3 6 2" xfId="19873" xr:uid="{00000000-0005-0000-0000-0000DF4E0000}"/>
    <cellStyle name="Обычный 52 5 3 6 2 2" xfId="19874" xr:uid="{00000000-0005-0000-0000-0000E04E0000}"/>
    <cellStyle name="Обычный 52 5 3 6 3" xfId="19875" xr:uid="{00000000-0005-0000-0000-0000E14E0000}"/>
    <cellStyle name="Обычный 52 5 3 7" xfId="19876" xr:uid="{00000000-0005-0000-0000-0000E24E0000}"/>
    <cellStyle name="Обычный 52 5 3 7 2" xfId="19877" xr:uid="{00000000-0005-0000-0000-0000E34E0000}"/>
    <cellStyle name="Обычный 52 5 3 7 2 2" xfId="19878" xr:uid="{00000000-0005-0000-0000-0000E44E0000}"/>
    <cellStyle name="Обычный 52 5 3 7 3" xfId="19879" xr:uid="{00000000-0005-0000-0000-0000E54E0000}"/>
    <cellStyle name="Обычный 52 5 3 8" xfId="19880" xr:uid="{00000000-0005-0000-0000-0000E64E0000}"/>
    <cellStyle name="Обычный 52 5 3 8 2" xfId="19881" xr:uid="{00000000-0005-0000-0000-0000E74E0000}"/>
    <cellStyle name="Обычный 52 5 3 8 2 2" xfId="19882" xr:uid="{00000000-0005-0000-0000-0000E84E0000}"/>
    <cellStyle name="Обычный 52 5 3 8 3" xfId="19883" xr:uid="{00000000-0005-0000-0000-0000E94E0000}"/>
    <cellStyle name="Обычный 52 5 3 9" xfId="19884" xr:uid="{00000000-0005-0000-0000-0000EA4E0000}"/>
    <cellStyle name="Обычный 52 5 3 9 2" xfId="19885" xr:uid="{00000000-0005-0000-0000-0000EB4E0000}"/>
    <cellStyle name="Обычный 52 5 4" xfId="19886" xr:uid="{00000000-0005-0000-0000-0000EC4E0000}"/>
    <cellStyle name="Обычный 52 5 4 2" xfId="19887" xr:uid="{00000000-0005-0000-0000-0000ED4E0000}"/>
    <cellStyle name="Обычный 52 5 4 2 2" xfId="19888" xr:uid="{00000000-0005-0000-0000-0000EE4E0000}"/>
    <cellStyle name="Обычный 52 5 4 2 2 2" xfId="19889" xr:uid="{00000000-0005-0000-0000-0000EF4E0000}"/>
    <cellStyle name="Обычный 52 5 4 2 2 2 2" xfId="19890" xr:uid="{00000000-0005-0000-0000-0000F04E0000}"/>
    <cellStyle name="Обычный 52 5 4 2 2 3" xfId="19891" xr:uid="{00000000-0005-0000-0000-0000F14E0000}"/>
    <cellStyle name="Обычный 52 5 4 2 3" xfId="19892" xr:uid="{00000000-0005-0000-0000-0000F24E0000}"/>
    <cellStyle name="Обычный 52 5 4 2 3 2" xfId="19893" xr:uid="{00000000-0005-0000-0000-0000F34E0000}"/>
    <cellStyle name="Обычный 52 5 4 2 3 2 2" xfId="19894" xr:uid="{00000000-0005-0000-0000-0000F44E0000}"/>
    <cellStyle name="Обычный 52 5 4 2 3 3" xfId="19895" xr:uid="{00000000-0005-0000-0000-0000F54E0000}"/>
    <cellStyle name="Обычный 52 5 4 2 4" xfId="19896" xr:uid="{00000000-0005-0000-0000-0000F64E0000}"/>
    <cellStyle name="Обычный 52 5 4 2 4 2" xfId="19897" xr:uid="{00000000-0005-0000-0000-0000F74E0000}"/>
    <cellStyle name="Обычный 52 5 4 2 4 2 2" xfId="19898" xr:uid="{00000000-0005-0000-0000-0000F84E0000}"/>
    <cellStyle name="Обычный 52 5 4 2 4 3" xfId="19899" xr:uid="{00000000-0005-0000-0000-0000F94E0000}"/>
    <cellStyle name="Обычный 52 5 4 2 5" xfId="19900" xr:uid="{00000000-0005-0000-0000-0000FA4E0000}"/>
    <cellStyle name="Обычный 52 5 4 2 5 2" xfId="19901" xr:uid="{00000000-0005-0000-0000-0000FB4E0000}"/>
    <cellStyle name="Обычный 52 5 4 2 6" xfId="19902" xr:uid="{00000000-0005-0000-0000-0000FC4E0000}"/>
    <cellStyle name="Обычный 52 5 4 3" xfId="19903" xr:uid="{00000000-0005-0000-0000-0000FD4E0000}"/>
    <cellStyle name="Обычный 52 5 4 3 2" xfId="19904" xr:uid="{00000000-0005-0000-0000-0000FE4E0000}"/>
    <cellStyle name="Обычный 52 5 4 3 2 2" xfId="19905" xr:uid="{00000000-0005-0000-0000-0000FF4E0000}"/>
    <cellStyle name="Обычный 52 5 4 3 2 2 2" xfId="19906" xr:uid="{00000000-0005-0000-0000-0000004F0000}"/>
    <cellStyle name="Обычный 52 5 4 3 2 3" xfId="19907" xr:uid="{00000000-0005-0000-0000-0000014F0000}"/>
    <cellStyle name="Обычный 52 5 4 3 3" xfId="19908" xr:uid="{00000000-0005-0000-0000-0000024F0000}"/>
    <cellStyle name="Обычный 52 5 4 3 3 2" xfId="19909" xr:uid="{00000000-0005-0000-0000-0000034F0000}"/>
    <cellStyle name="Обычный 52 5 4 3 4" xfId="19910" xr:uid="{00000000-0005-0000-0000-0000044F0000}"/>
    <cellStyle name="Обычный 52 5 4 4" xfId="19911" xr:uid="{00000000-0005-0000-0000-0000054F0000}"/>
    <cellStyle name="Обычный 52 5 4 4 2" xfId="19912" xr:uid="{00000000-0005-0000-0000-0000064F0000}"/>
    <cellStyle name="Обычный 52 5 4 4 2 2" xfId="19913" xr:uid="{00000000-0005-0000-0000-0000074F0000}"/>
    <cellStyle name="Обычный 52 5 4 4 3" xfId="19914" xr:uid="{00000000-0005-0000-0000-0000084F0000}"/>
    <cellStyle name="Обычный 52 5 4 5" xfId="19915" xr:uid="{00000000-0005-0000-0000-0000094F0000}"/>
    <cellStyle name="Обычный 52 5 4 5 2" xfId="19916" xr:uid="{00000000-0005-0000-0000-00000A4F0000}"/>
    <cellStyle name="Обычный 52 5 4 5 2 2" xfId="19917" xr:uid="{00000000-0005-0000-0000-00000B4F0000}"/>
    <cellStyle name="Обычный 52 5 4 5 3" xfId="19918" xr:uid="{00000000-0005-0000-0000-00000C4F0000}"/>
    <cellStyle name="Обычный 52 5 4 6" xfId="19919" xr:uid="{00000000-0005-0000-0000-00000D4F0000}"/>
    <cellStyle name="Обычный 52 5 4 6 2" xfId="19920" xr:uid="{00000000-0005-0000-0000-00000E4F0000}"/>
    <cellStyle name="Обычный 52 5 4 6 2 2" xfId="19921" xr:uid="{00000000-0005-0000-0000-00000F4F0000}"/>
    <cellStyle name="Обычный 52 5 4 6 3" xfId="19922" xr:uid="{00000000-0005-0000-0000-0000104F0000}"/>
    <cellStyle name="Обычный 52 5 4 7" xfId="19923" xr:uid="{00000000-0005-0000-0000-0000114F0000}"/>
    <cellStyle name="Обычный 52 5 4 7 2" xfId="19924" xr:uid="{00000000-0005-0000-0000-0000124F0000}"/>
    <cellStyle name="Обычный 52 5 4 7 2 2" xfId="19925" xr:uid="{00000000-0005-0000-0000-0000134F0000}"/>
    <cellStyle name="Обычный 52 5 4 7 3" xfId="19926" xr:uid="{00000000-0005-0000-0000-0000144F0000}"/>
    <cellStyle name="Обычный 52 5 4 8" xfId="19927" xr:uid="{00000000-0005-0000-0000-0000154F0000}"/>
    <cellStyle name="Обычный 52 5 4 8 2" xfId="19928" xr:uid="{00000000-0005-0000-0000-0000164F0000}"/>
    <cellStyle name="Обычный 52 5 4 9" xfId="19929" xr:uid="{00000000-0005-0000-0000-0000174F0000}"/>
    <cellStyle name="Обычный 52 5 5" xfId="19930" xr:uid="{00000000-0005-0000-0000-0000184F0000}"/>
    <cellStyle name="Обычный 52 5 5 2" xfId="19931" xr:uid="{00000000-0005-0000-0000-0000194F0000}"/>
    <cellStyle name="Обычный 52 5 5 2 2" xfId="19932" xr:uid="{00000000-0005-0000-0000-00001A4F0000}"/>
    <cellStyle name="Обычный 52 5 5 2 2 2" xfId="19933" xr:uid="{00000000-0005-0000-0000-00001B4F0000}"/>
    <cellStyle name="Обычный 52 5 5 2 3" xfId="19934" xr:uid="{00000000-0005-0000-0000-00001C4F0000}"/>
    <cellStyle name="Обычный 52 5 5 3" xfId="19935" xr:uid="{00000000-0005-0000-0000-00001D4F0000}"/>
    <cellStyle name="Обычный 52 5 5 3 2" xfId="19936" xr:uid="{00000000-0005-0000-0000-00001E4F0000}"/>
    <cellStyle name="Обычный 52 5 5 3 2 2" xfId="19937" xr:uid="{00000000-0005-0000-0000-00001F4F0000}"/>
    <cellStyle name="Обычный 52 5 5 3 3" xfId="19938" xr:uid="{00000000-0005-0000-0000-0000204F0000}"/>
    <cellStyle name="Обычный 52 5 5 4" xfId="19939" xr:uid="{00000000-0005-0000-0000-0000214F0000}"/>
    <cellStyle name="Обычный 52 5 5 4 2" xfId="19940" xr:uid="{00000000-0005-0000-0000-0000224F0000}"/>
    <cellStyle name="Обычный 52 5 5 4 2 2" xfId="19941" xr:uid="{00000000-0005-0000-0000-0000234F0000}"/>
    <cellStyle name="Обычный 52 5 5 4 3" xfId="19942" xr:uid="{00000000-0005-0000-0000-0000244F0000}"/>
    <cellStyle name="Обычный 52 5 5 5" xfId="19943" xr:uid="{00000000-0005-0000-0000-0000254F0000}"/>
    <cellStyle name="Обычный 52 5 5 5 2" xfId="19944" xr:uid="{00000000-0005-0000-0000-0000264F0000}"/>
    <cellStyle name="Обычный 52 5 5 6" xfId="19945" xr:uid="{00000000-0005-0000-0000-0000274F0000}"/>
    <cellStyle name="Обычный 52 5 6" xfId="19946" xr:uid="{00000000-0005-0000-0000-0000284F0000}"/>
    <cellStyle name="Обычный 52 5 6 2" xfId="19947" xr:uid="{00000000-0005-0000-0000-0000294F0000}"/>
    <cellStyle name="Обычный 52 5 6 2 2" xfId="19948" xr:uid="{00000000-0005-0000-0000-00002A4F0000}"/>
    <cellStyle name="Обычный 52 5 6 2 2 2" xfId="19949" xr:uid="{00000000-0005-0000-0000-00002B4F0000}"/>
    <cellStyle name="Обычный 52 5 6 2 3" xfId="19950" xr:uid="{00000000-0005-0000-0000-00002C4F0000}"/>
    <cellStyle name="Обычный 52 5 6 3" xfId="19951" xr:uid="{00000000-0005-0000-0000-00002D4F0000}"/>
    <cellStyle name="Обычный 52 5 6 3 2" xfId="19952" xr:uid="{00000000-0005-0000-0000-00002E4F0000}"/>
    <cellStyle name="Обычный 52 5 6 4" xfId="19953" xr:uid="{00000000-0005-0000-0000-00002F4F0000}"/>
    <cellStyle name="Обычный 52 5 7" xfId="19954" xr:uid="{00000000-0005-0000-0000-0000304F0000}"/>
    <cellStyle name="Обычный 52 5 7 2" xfId="19955" xr:uid="{00000000-0005-0000-0000-0000314F0000}"/>
    <cellStyle name="Обычный 52 5 7 2 2" xfId="19956" xr:uid="{00000000-0005-0000-0000-0000324F0000}"/>
    <cellStyle name="Обычный 52 5 7 3" xfId="19957" xr:uid="{00000000-0005-0000-0000-0000334F0000}"/>
    <cellStyle name="Обычный 52 5 8" xfId="19958" xr:uid="{00000000-0005-0000-0000-0000344F0000}"/>
    <cellStyle name="Обычный 52 5 8 2" xfId="19959" xr:uid="{00000000-0005-0000-0000-0000354F0000}"/>
    <cellStyle name="Обычный 52 5 8 2 2" xfId="19960" xr:uid="{00000000-0005-0000-0000-0000364F0000}"/>
    <cellStyle name="Обычный 52 5 8 3" xfId="19961" xr:uid="{00000000-0005-0000-0000-0000374F0000}"/>
    <cellStyle name="Обычный 52 5 9" xfId="19962" xr:uid="{00000000-0005-0000-0000-0000384F0000}"/>
    <cellStyle name="Обычный 52 5 9 2" xfId="19963" xr:uid="{00000000-0005-0000-0000-0000394F0000}"/>
    <cellStyle name="Обычный 52 5 9 2 2" xfId="19964" xr:uid="{00000000-0005-0000-0000-00003A4F0000}"/>
    <cellStyle name="Обычный 52 5 9 3" xfId="19965" xr:uid="{00000000-0005-0000-0000-00003B4F0000}"/>
    <cellStyle name="Обычный 52 6" xfId="19966" xr:uid="{00000000-0005-0000-0000-00003C4F0000}"/>
    <cellStyle name="Обычный 52 6 10" xfId="19967" xr:uid="{00000000-0005-0000-0000-00003D4F0000}"/>
    <cellStyle name="Обычный 52 6 10 2" xfId="19968" xr:uid="{00000000-0005-0000-0000-00003E4F0000}"/>
    <cellStyle name="Обычный 52 6 11" xfId="19969" xr:uid="{00000000-0005-0000-0000-00003F4F0000}"/>
    <cellStyle name="Обычный 52 6 2" xfId="19970" xr:uid="{00000000-0005-0000-0000-0000404F0000}"/>
    <cellStyle name="Обычный 52 6 2 10" xfId="19971" xr:uid="{00000000-0005-0000-0000-0000414F0000}"/>
    <cellStyle name="Обычный 52 6 2 2" xfId="19972" xr:uid="{00000000-0005-0000-0000-0000424F0000}"/>
    <cellStyle name="Обычный 52 6 2 2 2" xfId="19973" xr:uid="{00000000-0005-0000-0000-0000434F0000}"/>
    <cellStyle name="Обычный 52 6 2 2 2 2" xfId="19974" xr:uid="{00000000-0005-0000-0000-0000444F0000}"/>
    <cellStyle name="Обычный 52 6 2 2 2 2 2" xfId="19975" xr:uid="{00000000-0005-0000-0000-0000454F0000}"/>
    <cellStyle name="Обычный 52 6 2 2 2 2 2 2" xfId="19976" xr:uid="{00000000-0005-0000-0000-0000464F0000}"/>
    <cellStyle name="Обычный 52 6 2 2 2 2 3" xfId="19977" xr:uid="{00000000-0005-0000-0000-0000474F0000}"/>
    <cellStyle name="Обычный 52 6 2 2 2 3" xfId="19978" xr:uid="{00000000-0005-0000-0000-0000484F0000}"/>
    <cellStyle name="Обычный 52 6 2 2 2 3 2" xfId="19979" xr:uid="{00000000-0005-0000-0000-0000494F0000}"/>
    <cellStyle name="Обычный 52 6 2 2 2 3 2 2" xfId="19980" xr:uid="{00000000-0005-0000-0000-00004A4F0000}"/>
    <cellStyle name="Обычный 52 6 2 2 2 3 3" xfId="19981" xr:uid="{00000000-0005-0000-0000-00004B4F0000}"/>
    <cellStyle name="Обычный 52 6 2 2 2 4" xfId="19982" xr:uid="{00000000-0005-0000-0000-00004C4F0000}"/>
    <cellStyle name="Обычный 52 6 2 2 2 4 2" xfId="19983" xr:uid="{00000000-0005-0000-0000-00004D4F0000}"/>
    <cellStyle name="Обычный 52 6 2 2 2 4 2 2" xfId="19984" xr:uid="{00000000-0005-0000-0000-00004E4F0000}"/>
    <cellStyle name="Обычный 52 6 2 2 2 4 3" xfId="19985" xr:uid="{00000000-0005-0000-0000-00004F4F0000}"/>
    <cellStyle name="Обычный 52 6 2 2 2 5" xfId="19986" xr:uid="{00000000-0005-0000-0000-0000504F0000}"/>
    <cellStyle name="Обычный 52 6 2 2 2 5 2" xfId="19987" xr:uid="{00000000-0005-0000-0000-0000514F0000}"/>
    <cellStyle name="Обычный 52 6 2 2 2 6" xfId="19988" xr:uid="{00000000-0005-0000-0000-0000524F0000}"/>
    <cellStyle name="Обычный 52 6 2 2 3" xfId="19989" xr:uid="{00000000-0005-0000-0000-0000534F0000}"/>
    <cellStyle name="Обычный 52 6 2 2 3 2" xfId="19990" xr:uid="{00000000-0005-0000-0000-0000544F0000}"/>
    <cellStyle name="Обычный 52 6 2 2 3 2 2" xfId="19991" xr:uid="{00000000-0005-0000-0000-0000554F0000}"/>
    <cellStyle name="Обычный 52 6 2 2 3 2 2 2" xfId="19992" xr:uid="{00000000-0005-0000-0000-0000564F0000}"/>
    <cellStyle name="Обычный 52 6 2 2 3 2 3" xfId="19993" xr:uid="{00000000-0005-0000-0000-0000574F0000}"/>
    <cellStyle name="Обычный 52 6 2 2 3 3" xfId="19994" xr:uid="{00000000-0005-0000-0000-0000584F0000}"/>
    <cellStyle name="Обычный 52 6 2 2 3 3 2" xfId="19995" xr:uid="{00000000-0005-0000-0000-0000594F0000}"/>
    <cellStyle name="Обычный 52 6 2 2 3 4" xfId="19996" xr:uid="{00000000-0005-0000-0000-00005A4F0000}"/>
    <cellStyle name="Обычный 52 6 2 2 4" xfId="19997" xr:uid="{00000000-0005-0000-0000-00005B4F0000}"/>
    <cellStyle name="Обычный 52 6 2 2 4 2" xfId="19998" xr:uid="{00000000-0005-0000-0000-00005C4F0000}"/>
    <cellStyle name="Обычный 52 6 2 2 4 2 2" xfId="19999" xr:uid="{00000000-0005-0000-0000-00005D4F0000}"/>
    <cellStyle name="Обычный 52 6 2 2 4 3" xfId="20000" xr:uid="{00000000-0005-0000-0000-00005E4F0000}"/>
    <cellStyle name="Обычный 52 6 2 2 5" xfId="20001" xr:uid="{00000000-0005-0000-0000-00005F4F0000}"/>
    <cellStyle name="Обычный 52 6 2 2 5 2" xfId="20002" xr:uid="{00000000-0005-0000-0000-0000604F0000}"/>
    <cellStyle name="Обычный 52 6 2 2 5 2 2" xfId="20003" xr:uid="{00000000-0005-0000-0000-0000614F0000}"/>
    <cellStyle name="Обычный 52 6 2 2 5 3" xfId="20004" xr:uid="{00000000-0005-0000-0000-0000624F0000}"/>
    <cellStyle name="Обычный 52 6 2 2 6" xfId="20005" xr:uid="{00000000-0005-0000-0000-0000634F0000}"/>
    <cellStyle name="Обычный 52 6 2 2 6 2" xfId="20006" xr:uid="{00000000-0005-0000-0000-0000644F0000}"/>
    <cellStyle name="Обычный 52 6 2 2 6 2 2" xfId="20007" xr:uid="{00000000-0005-0000-0000-0000654F0000}"/>
    <cellStyle name="Обычный 52 6 2 2 6 3" xfId="20008" xr:uid="{00000000-0005-0000-0000-0000664F0000}"/>
    <cellStyle name="Обычный 52 6 2 2 7" xfId="20009" xr:uid="{00000000-0005-0000-0000-0000674F0000}"/>
    <cellStyle name="Обычный 52 6 2 2 7 2" xfId="20010" xr:uid="{00000000-0005-0000-0000-0000684F0000}"/>
    <cellStyle name="Обычный 52 6 2 2 7 2 2" xfId="20011" xr:uid="{00000000-0005-0000-0000-0000694F0000}"/>
    <cellStyle name="Обычный 52 6 2 2 7 3" xfId="20012" xr:uid="{00000000-0005-0000-0000-00006A4F0000}"/>
    <cellStyle name="Обычный 52 6 2 2 8" xfId="20013" xr:uid="{00000000-0005-0000-0000-00006B4F0000}"/>
    <cellStyle name="Обычный 52 6 2 2 8 2" xfId="20014" xr:uid="{00000000-0005-0000-0000-00006C4F0000}"/>
    <cellStyle name="Обычный 52 6 2 2 9" xfId="20015" xr:uid="{00000000-0005-0000-0000-00006D4F0000}"/>
    <cellStyle name="Обычный 52 6 2 3" xfId="20016" xr:uid="{00000000-0005-0000-0000-00006E4F0000}"/>
    <cellStyle name="Обычный 52 6 2 3 2" xfId="20017" xr:uid="{00000000-0005-0000-0000-00006F4F0000}"/>
    <cellStyle name="Обычный 52 6 2 3 2 2" xfId="20018" xr:uid="{00000000-0005-0000-0000-0000704F0000}"/>
    <cellStyle name="Обычный 52 6 2 3 2 2 2" xfId="20019" xr:uid="{00000000-0005-0000-0000-0000714F0000}"/>
    <cellStyle name="Обычный 52 6 2 3 2 3" xfId="20020" xr:uid="{00000000-0005-0000-0000-0000724F0000}"/>
    <cellStyle name="Обычный 52 6 2 3 3" xfId="20021" xr:uid="{00000000-0005-0000-0000-0000734F0000}"/>
    <cellStyle name="Обычный 52 6 2 3 3 2" xfId="20022" xr:uid="{00000000-0005-0000-0000-0000744F0000}"/>
    <cellStyle name="Обычный 52 6 2 3 3 2 2" xfId="20023" xr:uid="{00000000-0005-0000-0000-0000754F0000}"/>
    <cellStyle name="Обычный 52 6 2 3 3 3" xfId="20024" xr:uid="{00000000-0005-0000-0000-0000764F0000}"/>
    <cellStyle name="Обычный 52 6 2 3 4" xfId="20025" xr:uid="{00000000-0005-0000-0000-0000774F0000}"/>
    <cellStyle name="Обычный 52 6 2 3 4 2" xfId="20026" xr:uid="{00000000-0005-0000-0000-0000784F0000}"/>
    <cellStyle name="Обычный 52 6 2 3 4 2 2" xfId="20027" xr:uid="{00000000-0005-0000-0000-0000794F0000}"/>
    <cellStyle name="Обычный 52 6 2 3 4 3" xfId="20028" xr:uid="{00000000-0005-0000-0000-00007A4F0000}"/>
    <cellStyle name="Обычный 52 6 2 3 5" xfId="20029" xr:uid="{00000000-0005-0000-0000-00007B4F0000}"/>
    <cellStyle name="Обычный 52 6 2 3 5 2" xfId="20030" xr:uid="{00000000-0005-0000-0000-00007C4F0000}"/>
    <cellStyle name="Обычный 52 6 2 3 6" xfId="20031" xr:uid="{00000000-0005-0000-0000-00007D4F0000}"/>
    <cellStyle name="Обычный 52 6 2 4" xfId="20032" xr:uid="{00000000-0005-0000-0000-00007E4F0000}"/>
    <cellStyle name="Обычный 52 6 2 4 2" xfId="20033" xr:uid="{00000000-0005-0000-0000-00007F4F0000}"/>
    <cellStyle name="Обычный 52 6 2 4 2 2" xfId="20034" xr:uid="{00000000-0005-0000-0000-0000804F0000}"/>
    <cellStyle name="Обычный 52 6 2 4 2 2 2" xfId="20035" xr:uid="{00000000-0005-0000-0000-0000814F0000}"/>
    <cellStyle name="Обычный 52 6 2 4 2 3" xfId="20036" xr:uid="{00000000-0005-0000-0000-0000824F0000}"/>
    <cellStyle name="Обычный 52 6 2 4 3" xfId="20037" xr:uid="{00000000-0005-0000-0000-0000834F0000}"/>
    <cellStyle name="Обычный 52 6 2 4 3 2" xfId="20038" xr:uid="{00000000-0005-0000-0000-0000844F0000}"/>
    <cellStyle name="Обычный 52 6 2 4 4" xfId="20039" xr:uid="{00000000-0005-0000-0000-0000854F0000}"/>
    <cellStyle name="Обычный 52 6 2 5" xfId="20040" xr:uid="{00000000-0005-0000-0000-0000864F0000}"/>
    <cellStyle name="Обычный 52 6 2 5 2" xfId="20041" xr:uid="{00000000-0005-0000-0000-0000874F0000}"/>
    <cellStyle name="Обычный 52 6 2 5 2 2" xfId="20042" xr:uid="{00000000-0005-0000-0000-0000884F0000}"/>
    <cellStyle name="Обычный 52 6 2 5 3" xfId="20043" xr:uid="{00000000-0005-0000-0000-0000894F0000}"/>
    <cellStyle name="Обычный 52 6 2 6" xfId="20044" xr:uid="{00000000-0005-0000-0000-00008A4F0000}"/>
    <cellStyle name="Обычный 52 6 2 6 2" xfId="20045" xr:uid="{00000000-0005-0000-0000-00008B4F0000}"/>
    <cellStyle name="Обычный 52 6 2 6 2 2" xfId="20046" xr:uid="{00000000-0005-0000-0000-00008C4F0000}"/>
    <cellStyle name="Обычный 52 6 2 6 3" xfId="20047" xr:uid="{00000000-0005-0000-0000-00008D4F0000}"/>
    <cellStyle name="Обычный 52 6 2 7" xfId="20048" xr:uid="{00000000-0005-0000-0000-00008E4F0000}"/>
    <cellStyle name="Обычный 52 6 2 7 2" xfId="20049" xr:uid="{00000000-0005-0000-0000-00008F4F0000}"/>
    <cellStyle name="Обычный 52 6 2 7 2 2" xfId="20050" xr:uid="{00000000-0005-0000-0000-0000904F0000}"/>
    <cellStyle name="Обычный 52 6 2 7 3" xfId="20051" xr:uid="{00000000-0005-0000-0000-0000914F0000}"/>
    <cellStyle name="Обычный 52 6 2 8" xfId="20052" xr:uid="{00000000-0005-0000-0000-0000924F0000}"/>
    <cellStyle name="Обычный 52 6 2 8 2" xfId="20053" xr:uid="{00000000-0005-0000-0000-0000934F0000}"/>
    <cellStyle name="Обычный 52 6 2 8 2 2" xfId="20054" xr:uid="{00000000-0005-0000-0000-0000944F0000}"/>
    <cellStyle name="Обычный 52 6 2 8 3" xfId="20055" xr:uid="{00000000-0005-0000-0000-0000954F0000}"/>
    <cellStyle name="Обычный 52 6 2 9" xfId="20056" xr:uid="{00000000-0005-0000-0000-0000964F0000}"/>
    <cellStyle name="Обычный 52 6 2 9 2" xfId="20057" xr:uid="{00000000-0005-0000-0000-0000974F0000}"/>
    <cellStyle name="Обычный 52 6 3" xfId="20058" xr:uid="{00000000-0005-0000-0000-0000984F0000}"/>
    <cellStyle name="Обычный 52 6 3 2" xfId="20059" xr:uid="{00000000-0005-0000-0000-0000994F0000}"/>
    <cellStyle name="Обычный 52 6 3 2 2" xfId="20060" xr:uid="{00000000-0005-0000-0000-00009A4F0000}"/>
    <cellStyle name="Обычный 52 6 3 2 2 2" xfId="20061" xr:uid="{00000000-0005-0000-0000-00009B4F0000}"/>
    <cellStyle name="Обычный 52 6 3 2 2 2 2" xfId="20062" xr:uid="{00000000-0005-0000-0000-00009C4F0000}"/>
    <cellStyle name="Обычный 52 6 3 2 2 3" xfId="20063" xr:uid="{00000000-0005-0000-0000-00009D4F0000}"/>
    <cellStyle name="Обычный 52 6 3 2 3" xfId="20064" xr:uid="{00000000-0005-0000-0000-00009E4F0000}"/>
    <cellStyle name="Обычный 52 6 3 2 3 2" xfId="20065" xr:uid="{00000000-0005-0000-0000-00009F4F0000}"/>
    <cellStyle name="Обычный 52 6 3 2 3 2 2" xfId="20066" xr:uid="{00000000-0005-0000-0000-0000A04F0000}"/>
    <cellStyle name="Обычный 52 6 3 2 3 3" xfId="20067" xr:uid="{00000000-0005-0000-0000-0000A14F0000}"/>
    <cellStyle name="Обычный 52 6 3 2 4" xfId="20068" xr:uid="{00000000-0005-0000-0000-0000A24F0000}"/>
    <cellStyle name="Обычный 52 6 3 2 4 2" xfId="20069" xr:uid="{00000000-0005-0000-0000-0000A34F0000}"/>
    <cellStyle name="Обычный 52 6 3 2 4 2 2" xfId="20070" xr:uid="{00000000-0005-0000-0000-0000A44F0000}"/>
    <cellStyle name="Обычный 52 6 3 2 4 3" xfId="20071" xr:uid="{00000000-0005-0000-0000-0000A54F0000}"/>
    <cellStyle name="Обычный 52 6 3 2 5" xfId="20072" xr:uid="{00000000-0005-0000-0000-0000A64F0000}"/>
    <cellStyle name="Обычный 52 6 3 2 5 2" xfId="20073" xr:uid="{00000000-0005-0000-0000-0000A74F0000}"/>
    <cellStyle name="Обычный 52 6 3 2 6" xfId="20074" xr:uid="{00000000-0005-0000-0000-0000A84F0000}"/>
    <cellStyle name="Обычный 52 6 3 3" xfId="20075" xr:uid="{00000000-0005-0000-0000-0000A94F0000}"/>
    <cellStyle name="Обычный 52 6 3 3 2" xfId="20076" xr:uid="{00000000-0005-0000-0000-0000AA4F0000}"/>
    <cellStyle name="Обычный 52 6 3 3 2 2" xfId="20077" xr:uid="{00000000-0005-0000-0000-0000AB4F0000}"/>
    <cellStyle name="Обычный 52 6 3 3 2 2 2" xfId="20078" xr:uid="{00000000-0005-0000-0000-0000AC4F0000}"/>
    <cellStyle name="Обычный 52 6 3 3 2 3" xfId="20079" xr:uid="{00000000-0005-0000-0000-0000AD4F0000}"/>
    <cellStyle name="Обычный 52 6 3 3 3" xfId="20080" xr:uid="{00000000-0005-0000-0000-0000AE4F0000}"/>
    <cellStyle name="Обычный 52 6 3 3 3 2" xfId="20081" xr:uid="{00000000-0005-0000-0000-0000AF4F0000}"/>
    <cellStyle name="Обычный 52 6 3 3 4" xfId="20082" xr:uid="{00000000-0005-0000-0000-0000B04F0000}"/>
    <cellStyle name="Обычный 52 6 3 4" xfId="20083" xr:uid="{00000000-0005-0000-0000-0000B14F0000}"/>
    <cellStyle name="Обычный 52 6 3 4 2" xfId="20084" xr:uid="{00000000-0005-0000-0000-0000B24F0000}"/>
    <cellStyle name="Обычный 52 6 3 4 2 2" xfId="20085" xr:uid="{00000000-0005-0000-0000-0000B34F0000}"/>
    <cellStyle name="Обычный 52 6 3 4 3" xfId="20086" xr:uid="{00000000-0005-0000-0000-0000B44F0000}"/>
    <cellStyle name="Обычный 52 6 3 5" xfId="20087" xr:uid="{00000000-0005-0000-0000-0000B54F0000}"/>
    <cellStyle name="Обычный 52 6 3 5 2" xfId="20088" xr:uid="{00000000-0005-0000-0000-0000B64F0000}"/>
    <cellStyle name="Обычный 52 6 3 5 2 2" xfId="20089" xr:uid="{00000000-0005-0000-0000-0000B74F0000}"/>
    <cellStyle name="Обычный 52 6 3 5 3" xfId="20090" xr:uid="{00000000-0005-0000-0000-0000B84F0000}"/>
    <cellStyle name="Обычный 52 6 3 6" xfId="20091" xr:uid="{00000000-0005-0000-0000-0000B94F0000}"/>
    <cellStyle name="Обычный 52 6 3 6 2" xfId="20092" xr:uid="{00000000-0005-0000-0000-0000BA4F0000}"/>
    <cellStyle name="Обычный 52 6 3 6 2 2" xfId="20093" xr:uid="{00000000-0005-0000-0000-0000BB4F0000}"/>
    <cellStyle name="Обычный 52 6 3 6 3" xfId="20094" xr:uid="{00000000-0005-0000-0000-0000BC4F0000}"/>
    <cellStyle name="Обычный 52 6 3 7" xfId="20095" xr:uid="{00000000-0005-0000-0000-0000BD4F0000}"/>
    <cellStyle name="Обычный 52 6 3 7 2" xfId="20096" xr:uid="{00000000-0005-0000-0000-0000BE4F0000}"/>
    <cellStyle name="Обычный 52 6 3 7 2 2" xfId="20097" xr:uid="{00000000-0005-0000-0000-0000BF4F0000}"/>
    <cellStyle name="Обычный 52 6 3 7 3" xfId="20098" xr:uid="{00000000-0005-0000-0000-0000C04F0000}"/>
    <cellStyle name="Обычный 52 6 3 8" xfId="20099" xr:uid="{00000000-0005-0000-0000-0000C14F0000}"/>
    <cellStyle name="Обычный 52 6 3 8 2" xfId="20100" xr:uid="{00000000-0005-0000-0000-0000C24F0000}"/>
    <cellStyle name="Обычный 52 6 3 9" xfId="20101" xr:uid="{00000000-0005-0000-0000-0000C34F0000}"/>
    <cellStyle name="Обычный 52 6 4" xfId="20102" xr:uid="{00000000-0005-0000-0000-0000C44F0000}"/>
    <cellStyle name="Обычный 52 6 4 2" xfId="20103" xr:uid="{00000000-0005-0000-0000-0000C54F0000}"/>
    <cellStyle name="Обычный 52 6 4 2 2" xfId="20104" xr:uid="{00000000-0005-0000-0000-0000C64F0000}"/>
    <cellStyle name="Обычный 52 6 4 2 2 2" xfId="20105" xr:uid="{00000000-0005-0000-0000-0000C74F0000}"/>
    <cellStyle name="Обычный 52 6 4 2 3" xfId="20106" xr:uid="{00000000-0005-0000-0000-0000C84F0000}"/>
    <cellStyle name="Обычный 52 6 4 3" xfId="20107" xr:uid="{00000000-0005-0000-0000-0000C94F0000}"/>
    <cellStyle name="Обычный 52 6 4 3 2" xfId="20108" xr:uid="{00000000-0005-0000-0000-0000CA4F0000}"/>
    <cellStyle name="Обычный 52 6 4 3 2 2" xfId="20109" xr:uid="{00000000-0005-0000-0000-0000CB4F0000}"/>
    <cellStyle name="Обычный 52 6 4 3 3" xfId="20110" xr:uid="{00000000-0005-0000-0000-0000CC4F0000}"/>
    <cellStyle name="Обычный 52 6 4 4" xfId="20111" xr:uid="{00000000-0005-0000-0000-0000CD4F0000}"/>
    <cellStyle name="Обычный 52 6 4 4 2" xfId="20112" xr:uid="{00000000-0005-0000-0000-0000CE4F0000}"/>
    <cellStyle name="Обычный 52 6 4 4 2 2" xfId="20113" xr:uid="{00000000-0005-0000-0000-0000CF4F0000}"/>
    <cellStyle name="Обычный 52 6 4 4 3" xfId="20114" xr:uid="{00000000-0005-0000-0000-0000D04F0000}"/>
    <cellStyle name="Обычный 52 6 4 5" xfId="20115" xr:uid="{00000000-0005-0000-0000-0000D14F0000}"/>
    <cellStyle name="Обычный 52 6 4 5 2" xfId="20116" xr:uid="{00000000-0005-0000-0000-0000D24F0000}"/>
    <cellStyle name="Обычный 52 6 4 6" xfId="20117" xr:uid="{00000000-0005-0000-0000-0000D34F0000}"/>
    <cellStyle name="Обычный 52 6 5" xfId="20118" xr:uid="{00000000-0005-0000-0000-0000D44F0000}"/>
    <cellStyle name="Обычный 52 6 5 2" xfId="20119" xr:uid="{00000000-0005-0000-0000-0000D54F0000}"/>
    <cellStyle name="Обычный 52 6 5 2 2" xfId="20120" xr:uid="{00000000-0005-0000-0000-0000D64F0000}"/>
    <cellStyle name="Обычный 52 6 5 2 2 2" xfId="20121" xr:uid="{00000000-0005-0000-0000-0000D74F0000}"/>
    <cellStyle name="Обычный 52 6 5 2 3" xfId="20122" xr:uid="{00000000-0005-0000-0000-0000D84F0000}"/>
    <cellStyle name="Обычный 52 6 5 3" xfId="20123" xr:uid="{00000000-0005-0000-0000-0000D94F0000}"/>
    <cellStyle name="Обычный 52 6 5 3 2" xfId="20124" xr:uid="{00000000-0005-0000-0000-0000DA4F0000}"/>
    <cellStyle name="Обычный 52 6 5 4" xfId="20125" xr:uid="{00000000-0005-0000-0000-0000DB4F0000}"/>
    <cellStyle name="Обычный 52 6 6" xfId="20126" xr:uid="{00000000-0005-0000-0000-0000DC4F0000}"/>
    <cellStyle name="Обычный 52 6 6 2" xfId="20127" xr:uid="{00000000-0005-0000-0000-0000DD4F0000}"/>
    <cellStyle name="Обычный 52 6 6 2 2" xfId="20128" xr:uid="{00000000-0005-0000-0000-0000DE4F0000}"/>
    <cellStyle name="Обычный 52 6 6 3" xfId="20129" xr:uid="{00000000-0005-0000-0000-0000DF4F0000}"/>
    <cellStyle name="Обычный 52 6 7" xfId="20130" xr:uid="{00000000-0005-0000-0000-0000E04F0000}"/>
    <cellStyle name="Обычный 52 6 7 2" xfId="20131" xr:uid="{00000000-0005-0000-0000-0000E14F0000}"/>
    <cellStyle name="Обычный 52 6 7 2 2" xfId="20132" xr:uid="{00000000-0005-0000-0000-0000E24F0000}"/>
    <cellStyle name="Обычный 52 6 7 3" xfId="20133" xr:uid="{00000000-0005-0000-0000-0000E34F0000}"/>
    <cellStyle name="Обычный 52 6 8" xfId="20134" xr:uid="{00000000-0005-0000-0000-0000E44F0000}"/>
    <cellStyle name="Обычный 52 6 8 2" xfId="20135" xr:uid="{00000000-0005-0000-0000-0000E54F0000}"/>
    <cellStyle name="Обычный 52 6 8 2 2" xfId="20136" xr:uid="{00000000-0005-0000-0000-0000E64F0000}"/>
    <cellStyle name="Обычный 52 6 8 3" xfId="20137" xr:uid="{00000000-0005-0000-0000-0000E74F0000}"/>
    <cellStyle name="Обычный 52 6 9" xfId="20138" xr:uid="{00000000-0005-0000-0000-0000E84F0000}"/>
    <cellStyle name="Обычный 52 6 9 2" xfId="20139" xr:uid="{00000000-0005-0000-0000-0000E94F0000}"/>
    <cellStyle name="Обычный 52 6 9 2 2" xfId="20140" xr:uid="{00000000-0005-0000-0000-0000EA4F0000}"/>
    <cellStyle name="Обычный 52 6 9 3" xfId="20141" xr:uid="{00000000-0005-0000-0000-0000EB4F0000}"/>
    <cellStyle name="Обычный 52 7" xfId="20142" xr:uid="{00000000-0005-0000-0000-0000EC4F0000}"/>
    <cellStyle name="Обычный 52 7 10" xfId="20143" xr:uid="{00000000-0005-0000-0000-0000ED4F0000}"/>
    <cellStyle name="Обычный 52 7 2" xfId="20144" xr:uid="{00000000-0005-0000-0000-0000EE4F0000}"/>
    <cellStyle name="Обычный 52 7 2 2" xfId="20145" xr:uid="{00000000-0005-0000-0000-0000EF4F0000}"/>
    <cellStyle name="Обычный 52 7 2 2 2" xfId="20146" xr:uid="{00000000-0005-0000-0000-0000F04F0000}"/>
    <cellStyle name="Обычный 52 7 2 2 2 2" xfId="20147" xr:uid="{00000000-0005-0000-0000-0000F14F0000}"/>
    <cellStyle name="Обычный 52 7 2 2 2 2 2" xfId="20148" xr:uid="{00000000-0005-0000-0000-0000F24F0000}"/>
    <cellStyle name="Обычный 52 7 2 2 2 3" xfId="20149" xr:uid="{00000000-0005-0000-0000-0000F34F0000}"/>
    <cellStyle name="Обычный 52 7 2 2 3" xfId="20150" xr:uid="{00000000-0005-0000-0000-0000F44F0000}"/>
    <cellStyle name="Обычный 52 7 2 2 3 2" xfId="20151" xr:uid="{00000000-0005-0000-0000-0000F54F0000}"/>
    <cellStyle name="Обычный 52 7 2 2 3 2 2" xfId="20152" xr:uid="{00000000-0005-0000-0000-0000F64F0000}"/>
    <cellStyle name="Обычный 52 7 2 2 3 3" xfId="20153" xr:uid="{00000000-0005-0000-0000-0000F74F0000}"/>
    <cellStyle name="Обычный 52 7 2 2 4" xfId="20154" xr:uid="{00000000-0005-0000-0000-0000F84F0000}"/>
    <cellStyle name="Обычный 52 7 2 2 4 2" xfId="20155" xr:uid="{00000000-0005-0000-0000-0000F94F0000}"/>
    <cellStyle name="Обычный 52 7 2 2 4 2 2" xfId="20156" xr:uid="{00000000-0005-0000-0000-0000FA4F0000}"/>
    <cellStyle name="Обычный 52 7 2 2 4 3" xfId="20157" xr:uid="{00000000-0005-0000-0000-0000FB4F0000}"/>
    <cellStyle name="Обычный 52 7 2 2 5" xfId="20158" xr:uid="{00000000-0005-0000-0000-0000FC4F0000}"/>
    <cellStyle name="Обычный 52 7 2 2 5 2" xfId="20159" xr:uid="{00000000-0005-0000-0000-0000FD4F0000}"/>
    <cellStyle name="Обычный 52 7 2 2 6" xfId="20160" xr:uid="{00000000-0005-0000-0000-0000FE4F0000}"/>
    <cellStyle name="Обычный 52 7 2 3" xfId="20161" xr:uid="{00000000-0005-0000-0000-0000FF4F0000}"/>
    <cellStyle name="Обычный 52 7 2 3 2" xfId="20162" xr:uid="{00000000-0005-0000-0000-000000500000}"/>
    <cellStyle name="Обычный 52 7 2 3 2 2" xfId="20163" xr:uid="{00000000-0005-0000-0000-000001500000}"/>
    <cellStyle name="Обычный 52 7 2 3 2 2 2" xfId="20164" xr:uid="{00000000-0005-0000-0000-000002500000}"/>
    <cellStyle name="Обычный 52 7 2 3 2 3" xfId="20165" xr:uid="{00000000-0005-0000-0000-000003500000}"/>
    <cellStyle name="Обычный 52 7 2 3 3" xfId="20166" xr:uid="{00000000-0005-0000-0000-000004500000}"/>
    <cellStyle name="Обычный 52 7 2 3 3 2" xfId="20167" xr:uid="{00000000-0005-0000-0000-000005500000}"/>
    <cellStyle name="Обычный 52 7 2 3 4" xfId="20168" xr:uid="{00000000-0005-0000-0000-000006500000}"/>
    <cellStyle name="Обычный 52 7 2 4" xfId="20169" xr:uid="{00000000-0005-0000-0000-000007500000}"/>
    <cellStyle name="Обычный 52 7 2 4 2" xfId="20170" xr:uid="{00000000-0005-0000-0000-000008500000}"/>
    <cellStyle name="Обычный 52 7 2 4 2 2" xfId="20171" xr:uid="{00000000-0005-0000-0000-000009500000}"/>
    <cellStyle name="Обычный 52 7 2 4 3" xfId="20172" xr:uid="{00000000-0005-0000-0000-00000A500000}"/>
    <cellStyle name="Обычный 52 7 2 5" xfId="20173" xr:uid="{00000000-0005-0000-0000-00000B500000}"/>
    <cellStyle name="Обычный 52 7 2 5 2" xfId="20174" xr:uid="{00000000-0005-0000-0000-00000C500000}"/>
    <cellStyle name="Обычный 52 7 2 5 2 2" xfId="20175" xr:uid="{00000000-0005-0000-0000-00000D500000}"/>
    <cellStyle name="Обычный 52 7 2 5 3" xfId="20176" xr:uid="{00000000-0005-0000-0000-00000E500000}"/>
    <cellStyle name="Обычный 52 7 2 6" xfId="20177" xr:uid="{00000000-0005-0000-0000-00000F500000}"/>
    <cellStyle name="Обычный 52 7 2 6 2" xfId="20178" xr:uid="{00000000-0005-0000-0000-000010500000}"/>
    <cellStyle name="Обычный 52 7 2 6 2 2" xfId="20179" xr:uid="{00000000-0005-0000-0000-000011500000}"/>
    <cellStyle name="Обычный 52 7 2 6 3" xfId="20180" xr:uid="{00000000-0005-0000-0000-000012500000}"/>
    <cellStyle name="Обычный 52 7 2 7" xfId="20181" xr:uid="{00000000-0005-0000-0000-000013500000}"/>
    <cellStyle name="Обычный 52 7 2 7 2" xfId="20182" xr:uid="{00000000-0005-0000-0000-000014500000}"/>
    <cellStyle name="Обычный 52 7 2 7 2 2" xfId="20183" xr:uid="{00000000-0005-0000-0000-000015500000}"/>
    <cellStyle name="Обычный 52 7 2 7 3" xfId="20184" xr:uid="{00000000-0005-0000-0000-000016500000}"/>
    <cellStyle name="Обычный 52 7 2 8" xfId="20185" xr:uid="{00000000-0005-0000-0000-000017500000}"/>
    <cellStyle name="Обычный 52 7 2 8 2" xfId="20186" xr:uid="{00000000-0005-0000-0000-000018500000}"/>
    <cellStyle name="Обычный 52 7 2 9" xfId="20187" xr:uid="{00000000-0005-0000-0000-000019500000}"/>
    <cellStyle name="Обычный 52 7 3" xfId="20188" xr:uid="{00000000-0005-0000-0000-00001A500000}"/>
    <cellStyle name="Обычный 52 7 3 2" xfId="20189" xr:uid="{00000000-0005-0000-0000-00001B500000}"/>
    <cellStyle name="Обычный 52 7 3 2 2" xfId="20190" xr:uid="{00000000-0005-0000-0000-00001C500000}"/>
    <cellStyle name="Обычный 52 7 3 2 2 2" xfId="20191" xr:uid="{00000000-0005-0000-0000-00001D500000}"/>
    <cellStyle name="Обычный 52 7 3 2 3" xfId="20192" xr:uid="{00000000-0005-0000-0000-00001E500000}"/>
    <cellStyle name="Обычный 52 7 3 3" xfId="20193" xr:uid="{00000000-0005-0000-0000-00001F500000}"/>
    <cellStyle name="Обычный 52 7 3 3 2" xfId="20194" xr:uid="{00000000-0005-0000-0000-000020500000}"/>
    <cellStyle name="Обычный 52 7 3 3 2 2" xfId="20195" xr:uid="{00000000-0005-0000-0000-000021500000}"/>
    <cellStyle name="Обычный 52 7 3 3 3" xfId="20196" xr:uid="{00000000-0005-0000-0000-000022500000}"/>
    <cellStyle name="Обычный 52 7 3 4" xfId="20197" xr:uid="{00000000-0005-0000-0000-000023500000}"/>
    <cellStyle name="Обычный 52 7 3 4 2" xfId="20198" xr:uid="{00000000-0005-0000-0000-000024500000}"/>
    <cellStyle name="Обычный 52 7 3 4 2 2" xfId="20199" xr:uid="{00000000-0005-0000-0000-000025500000}"/>
    <cellStyle name="Обычный 52 7 3 4 3" xfId="20200" xr:uid="{00000000-0005-0000-0000-000026500000}"/>
    <cellStyle name="Обычный 52 7 3 5" xfId="20201" xr:uid="{00000000-0005-0000-0000-000027500000}"/>
    <cellStyle name="Обычный 52 7 3 5 2" xfId="20202" xr:uid="{00000000-0005-0000-0000-000028500000}"/>
    <cellStyle name="Обычный 52 7 3 6" xfId="20203" xr:uid="{00000000-0005-0000-0000-000029500000}"/>
    <cellStyle name="Обычный 52 7 4" xfId="20204" xr:uid="{00000000-0005-0000-0000-00002A500000}"/>
    <cellStyle name="Обычный 52 7 4 2" xfId="20205" xr:uid="{00000000-0005-0000-0000-00002B500000}"/>
    <cellStyle name="Обычный 52 7 4 2 2" xfId="20206" xr:uid="{00000000-0005-0000-0000-00002C500000}"/>
    <cellStyle name="Обычный 52 7 4 2 2 2" xfId="20207" xr:uid="{00000000-0005-0000-0000-00002D500000}"/>
    <cellStyle name="Обычный 52 7 4 2 3" xfId="20208" xr:uid="{00000000-0005-0000-0000-00002E500000}"/>
    <cellStyle name="Обычный 52 7 4 3" xfId="20209" xr:uid="{00000000-0005-0000-0000-00002F500000}"/>
    <cellStyle name="Обычный 52 7 4 3 2" xfId="20210" xr:uid="{00000000-0005-0000-0000-000030500000}"/>
    <cellStyle name="Обычный 52 7 4 4" xfId="20211" xr:uid="{00000000-0005-0000-0000-000031500000}"/>
    <cellStyle name="Обычный 52 7 5" xfId="20212" xr:uid="{00000000-0005-0000-0000-000032500000}"/>
    <cellStyle name="Обычный 52 7 5 2" xfId="20213" xr:uid="{00000000-0005-0000-0000-000033500000}"/>
    <cellStyle name="Обычный 52 7 5 2 2" xfId="20214" xr:uid="{00000000-0005-0000-0000-000034500000}"/>
    <cellStyle name="Обычный 52 7 5 3" xfId="20215" xr:uid="{00000000-0005-0000-0000-000035500000}"/>
    <cellStyle name="Обычный 52 7 6" xfId="20216" xr:uid="{00000000-0005-0000-0000-000036500000}"/>
    <cellStyle name="Обычный 52 7 6 2" xfId="20217" xr:uid="{00000000-0005-0000-0000-000037500000}"/>
    <cellStyle name="Обычный 52 7 6 2 2" xfId="20218" xr:uid="{00000000-0005-0000-0000-000038500000}"/>
    <cellStyle name="Обычный 52 7 6 3" xfId="20219" xr:uid="{00000000-0005-0000-0000-000039500000}"/>
    <cellStyle name="Обычный 52 7 7" xfId="20220" xr:uid="{00000000-0005-0000-0000-00003A500000}"/>
    <cellStyle name="Обычный 52 7 7 2" xfId="20221" xr:uid="{00000000-0005-0000-0000-00003B500000}"/>
    <cellStyle name="Обычный 52 7 7 2 2" xfId="20222" xr:uid="{00000000-0005-0000-0000-00003C500000}"/>
    <cellStyle name="Обычный 52 7 7 3" xfId="20223" xr:uid="{00000000-0005-0000-0000-00003D500000}"/>
    <cellStyle name="Обычный 52 7 8" xfId="20224" xr:uid="{00000000-0005-0000-0000-00003E500000}"/>
    <cellStyle name="Обычный 52 7 8 2" xfId="20225" xr:uid="{00000000-0005-0000-0000-00003F500000}"/>
    <cellStyle name="Обычный 52 7 8 2 2" xfId="20226" xr:uid="{00000000-0005-0000-0000-000040500000}"/>
    <cellStyle name="Обычный 52 7 8 3" xfId="20227" xr:uid="{00000000-0005-0000-0000-000041500000}"/>
    <cellStyle name="Обычный 52 7 9" xfId="20228" xr:uid="{00000000-0005-0000-0000-000042500000}"/>
    <cellStyle name="Обычный 52 7 9 2" xfId="20229" xr:uid="{00000000-0005-0000-0000-000043500000}"/>
    <cellStyle name="Обычный 52 8" xfId="20230" xr:uid="{00000000-0005-0000-0000-000044500000}"/>
    <cellStyle name="Обычный 52 8 2" xfId="20231" xr:uid="{00000000-0005-0000-0000-000045500000}"/>
    <cellStyle name="Обычный 52 8 2 2" xfId="20232" xr:uid="{00000000-0005-0000-0000-000046500000}"/>
    <cellStyle name="Обычный 52 8 2 2 2" xfId="20233" xr:uid="{00000000-0005-0000-0000-000047500000}"/>
    <cellStyle name="Обычный 52 8 2 2 2 2" xfId="20234" xr:uid="{00000000-0005-0000-0000-000048500000}"/>
    <cellStyle name="Обычный 52 8 2 2 3" xfId="20235" xr:uid="{00000000-0005-0000-0000-000049500000}"/>
    <cellStyle name="Обычный 52 8 2 3" xfId="20236" xr:uid="{00000000-0005-0000-0000-00004A500000}"/>
    <cellStyle name="Обычный 52 8 2 3 2" xfId="20237" xr:uid="{00000000-0005-0000-0000-00004B500000}"/>
    <cellStyle name="Обычный 52 8 2 3 2 2" xfId="20238" xr:uid="{00000000-0005-0000-0000-00004C500000}"/>
    <cellStyle name="Обычный 52 8 2 3 3" xfId="20239" xr:uid="{00000000-0005-0000-0000-00004D500000}"/>
    <cellStyle name="Обычный 52 8 2 4" xfId="20240" xr:uid="{00000000-0005-0000-0000-00004E500000}"/>
    <cellStyle name="Обычный 52 8 2 4 2" xfId="20241" xr:uid="{00000000-0005-0000-0000-00004F500000}"/>
    <cellStyle name="Обычный 52 8 2 4 2 2" xfId="20242" xr:uid="{00000000-0005-0000-0000-000050500000}"/>
    <cellStyle name="Обычный 52 8 2 4 3" xfId="20243" xr:uid="{00000000-0005-0000-0000-000051500000}"/>
    <cellStyle name="Обычный 52 8 2 5" xfId="20244" xr:uid="{00000000-0005-0000-0000-000052500000}"/>
    <cellStyle name="Обычный 52 8 2 5 2" xfId="20245" xr:uid="{00000000-0005-0000-0000-000053500000}"/>
    <cellStyle name="Обычный 52 8 2 6" xfId="20246" xr:uid="{00000000-0005-0000-0000-000054500000}"/>
    <cellStyle name="Обычный 52 8 3" xfId="20247" xr:uid="{00000000-0005-0000-0000-000055500000}"/>
    <cellStyle name="Обычный 52 8 3 2" xfId="20248" xr:uid="{00000000-0005-0000-0000-000056500000}"/>
    <cellStyle name="Обычный 52 8 3 2 2" xfId="20249" xr:uid="{00000000-0005-0000-0000-000057500000}"/>
    <cellStyle name="Обычный 52 8 3 2 2 2" xfId="20250" xr:uid="{00000000-0005-0000-0000-000058500000}"/>
    <cellStyle name="Обычный 52 8 3 2 3" xfId="20251" xr:uid="{00000000-0005-0000-0000-000059500000}"/>
    <cellStyle name="Обычный 52 8 3 3" xfId="20252" xr:uid="{00000000-0005-0000-0000-00005A500000}"/>
    <cellStyle name="Обычный 52 8 3 3 2" xfId="20253" xr:uid="{00000000-0005-0000-0000-00005B500000}"/>
    <cellStyle name="Обычный 52 8 3 4" xfId="20254" xr:uid="{00000000-0005-0000-0000-00005C500000}"/>
    <cellStyle name="Обычный 52 8 4" xfId="20255" xr:uid="{00000000-0005-0000-0000-00005D500000}"/>
    <cellStyle name="Обычный 52 8 4 2" xfId="20256" xr:uid="{00000000-0005-0000-0000-00005E500000}"/>
    <cellStyle name="Обычный 52 8 4 2 2" xfId="20257" xr:uid="{00000000-0005-0000-0000-00005F500000}"/>
    <cellStyle name="Обычный 52 8 4 3" xfId="20258" xr:uid="{00000000-0005-0000-0000-000060500000}"/>
    <cellStyle name="Обычный 52 8 5" xfId="20259" xr:uid="{00000000-0005-0000-0000-000061500000}"/>
    <cellStyle name="Обычный 52 8 5 2" xfId="20260" xr:uid="{00000000-0005-0000-0000-000062500000}"/>
    <cellStyle name="Обычный 52 8 5 2 2" xfId="20261" xr:uid="{00000000-0005-0000-0000-000063500000}"/>
    <cellStyle name="Обычный 52 8 5 3" xfId="20262" xr:uid="{00000000-0005-0000-0000-000064500000}"/>
    <cellStyle name="Обычный 52 8 6" xfId="20263" xr:uid="{00000000-0005-0000-0000-000065500000}"/>
    <cellStyle name="Обычный 52 8 6 2" xfId="20264" xr:uid="{00000000-0005-0000-0000-000066500000}"/>
    <cellStyle name="Обычный 52 8 6 2 2" xfId="20265" xr:uid="{00000000-0005-0000-0000-000067500000}"/>
    <cellStyle name="Обычный 52 8 6 3" xfId="20266" xr:uid="{00000000-0005-0000-0000-000068500000}"/>
    <cellStyle name="Обычный 52 8 7" xfId="20267" xr:uid="{00000000-0005-0000-0000-000069500000}"/>
    <cellStyle name="Обычный 52 8 7 2" xfId="20268" xr:uid="{00000000-0005-0000-0000-00006A500000}"/>
    <cellStyle name="Обычный 52 8 7 2 2" xfId="20269" xr:uid="{00000000-0005-0000-0000-00006B500000}"/>
    <cellStyle name="Обычный 52 8 7 3" xfId="20270" xr:uid="{00000000-0005-0000-0000-00006C500000}"/>
    <cellStyle name="Обычный 52 8 8" xfId="20271" xr:uid="{00000000-0005-0000-0000-00006D500000}"/>
    <cellStyle name="Обычный 52 8 8 2" xfId="20272" xr:uid="{00000000-0005-0000-0000-00006E500000}"/>
    <cellStyle name="Обычный 52 8 9" xfId="20273" xr:uid="{00000000-0005-0000-0000-00006F500000}"/>
    <cellStyle name="Обычный 52 9" xfId="20274" xr:uid="{00000000-0005-0000-0000-000070500000}"/>
    <cellStyle name="Обычный 52 9 2" xfId="20275" xr:uid="{00000000-0005-0000-0000-000071500000}"/>
    <cellStyle name="Обычный 52 9 2 2" xfId="20276" xr:uid="{00000000-0005-0000-0000-000072500000}"/>
    <cellStyle name="Обычный 52 9 2 2 2" xfId="20277" xr:uid="{00000000-0005-0000-0000-000073500000}"/>
    <cellStyle name="Обычный 52 9 2 3" xfId="20278" xr:uid="{00000000-0005-0000-0000-000074500000}"/>
    <cellStyle name="Обычный 52 9 3" xfId="20279" xr:uid="{00000000-0005-0000-0000-000075500000}"/>
    <cellStyle name="Обычный 52 9 3 2" xfId="20280" xr:uid="{00000000-0005-0000-0000-000076500000}"/>
    <cellStyle name="Обычный 52 9 3 2 2" xfId="20281" xr:uid="{00000000-0005-0000-0000-000077500000}"/>
    <cellStyle name="Обычный 52 9 3 3" xfId="20282" xr:uid="{00000000-0005-0000-0000-000078500000}"/>
    <cellStyle name="Обычный 52 9 4" xfId="20283" xr:uid="{00000000-0005-0000-0000-000079500000}"/>
    <cellStyle name="Обычный 52 9 4 2" xfId="20284" xr:uid="{00000000-0005-0000-0000-00007A500000}"/>
    <cellStyle name="Обычный 52 9 4 2 2" xfId="20285" xr:uid="{00000000-0005-0000-0000-00007B500000}"/>
    <cellStyle name="Обычный 52 9 4 3" xfId="20286" xr:uid="{00000000-0005-0000-0000-00007C500000}"/>
    <cellStyle name="Обычный 52 9 5" xfId="20287" xr:uid="{00000000-0005-0000-0000-00007D500000}"/>
    <cellStyle name="Обычный 52 9 5 2" xfId="20288" xr:uid="{00000000-0005-0000-0000-00007E500000}"/>
    <cellStyle name="Обычный 52 9 6" xfId="20289" xr:uid="{00000000-0005-0000-0000-00007F500000}"/>
    <cellStyle name="Обычный 53" xfId="20290" xr:uid="{00000000-0005-0000-0000-000080500000}"/>
    <cellStyle name="Обычный 53 10" xfId="20291" xr:uid="{00000000-0005-0000-0000-000081500000}"/>
    <cellStyle name="Обычный 53 10 2" xfId="20292" xr:uid="{00000000-0005-0000-0000-000082500000}"/>
    <cellStyle name="Обычный 53 10 2 2" xfId="20293" xr:uid="{00000000-0005-0000-0000-000083500000}"/>
    <cellStyle name="Обычный 53 10 2 2 2" xfId="20294" xr:uid="{00000000-0005-0000-0000-000084500000}"/>
    <cellStyle name="Обычный 53 10 2 2 2 2" xfId="20295" xr:uid="{00000000-0005-0000-0000-000085500000}"/>
    <cellStyle name="Обычный 53 10 2 2 2 2 2" xfId="20296" xr:uid="{00000000-0005-0000-0000-000086500000}"/>
    <cellStyle name="Обычный 53 10 2 2 2 3" xfId="20297" xr:uid="{00000000-0005-0000-0000-000087500000}"/>
    <cellStyle name="Обычный 53 10 2 2 3" xfId="20298" xr:uid="{00000000-0005-0000-0000-000088500000}"/>
    <cellStyle name="Обычный 53 10 2 2 3 2" xfId="20299" xr:uid="{00000000-0005-0000-0000-000089500000}"/>
    <cellStyle name="Обычный 53 10 2 2 4" xfId="20300" xr:uid="{00000000-0005-0000-0000-00008A500000}"/>
    <cellStyle name="Обычный 53 10 2 3" xfId="20301" xr:uid="{00000000-0005-0000-0000-00008B500000}"/>
    <cellStyle name="Обычный 53 10 2 3 2" xfId="20302" xr:uid="{00000000-0005-0000-0000-00008C500000}"/>
    <cellStyle name="Обычный 53 10 2 3 2 2" xfId="20303" xr:uid="{00000000-0005-0000-0000-00008D500000}"/>
    <cellStyle name="Обычный 53 10 2 3 3" xfId="20304" xr:uid="{00000000-0005-0000-0000-00008E500000}"/>
    <cellStyle name="Обычный 53 10 2 4" xfId="20305" xr:uid="{00000000-0005-0000-0000-00008F500000}"/>
    <cellStyle name="Обычный 53 10 2 4 2" xfId="20306" xr:uid="{00000000-0005-0000-0000-000090500000}"/>
    <cellStyle name="Обычный 53 10 2 4 2 2" xfId="20307" xr:uid="{00000000-0005-0000-0000-000091500000}"/>
    <cellStyle name="Обычный 53 10 2 4 3" xfId="20308" xr:uid="{00000000-0005-0000-0000-000092500000}"/>
    <cellStyle name="Обычный 53 10 2 5" xfId="20309" xr:uid="{00000000-0005-0000-0000-000093500000}"/>
    <cellStyle name="Обычный 53 10 2 5 2" xfId="20310" xr:uid="{00000000-0005-0000-0000-000094500000}"/>
    <cellStyle name="Обычный 53 10 2 6" xfId="20311" xr:uid="{00000000-0005-0000-0000-000095500000}"/>
    <cellStyle name="Обычный 53 10 3" xfId="20312" xr:uid="{00000000-0005-0000-0000-000096500000}"/>
    <cellStyle name="Обычный 53 10 3 2" xfId="20313" xr:uid="{00000000-0005-0000-0000-000097500000}"/>
    <cellStyle name="Обычный 53 10 3 2 2" xfId="20314" xr:uid="{00000000-0005-0000-0000-000098500000}"/>
    <cellStyle name="Обычный 53 10 3 2 2 2" xfId="20315" xr:uid="{00000000-0005-0000-0000-000099500000}"/>
    <cellStyle name="Обычный 53 10 3 2 3" xfId="20316" xr:uid="{00000000-0005-0000-0000-00009A500000}"/>
    <cellStyle name="Обычный 53 10 3 3" xfId="20317" xr:uid="{00000000-0005-0000-0000-00009B500000}"/>
    <cellStyle name="Обычный 53 10 3 3 2" xfId="20318" xr:uid="{00000000-0005-0000-0000-00009C500000}"/>
    <cellStyle name="Обычный 53 10 3 4" xfId="20319" xr:uid="{00000000-0005-0000-0000-00009D500000}"/>
    <cellStyle name="Обычный 53 10 4" xfId="20320" xr:uid="{00000000-0005-0000-0000-00009E500000}"/>
    <cellStyle name="Обычный 53 10 4 2" xfId="20321" xr:uid="{00000000-0005-0000-0000-00009F500000}"/>
    <cellStyle name="Обычный 53 10 4 2 2" xfId="20322" xr:uid="{00000000-0005-0000-0000-0000A0500000}"/>
    <cellStyle name="Обычный 53 10 4 3" xfId="20323" xr:uid="{00000000-0005-0000-0000-0000A1500000}"/>
    <cellStyle name="Обычный 53 10 5" xfId="20324" xr:uid="{00000000-0005-0000-0000-0000A2500000}"/>
    <cellStyle name="Обычный 53 10 5 2" xfId="20325" xr:uid="{00000000-0005-0000-0000-0000A3500000}"/>
    <cellStyle name="Обычный 53 10 5 2 2" xfId="20326" xr:uid="{00000000-0005-0000-0000-0000A4500000}"/>
    <cellStyle name="Обычный 53 10 5 3" xfId="20327" xr:uid="{00000000-0005-0000-0000-0000A5500000}"/>
    <cellStyle name="Обычный 53 10 6" xfId="20328" xr:uid="{00000000-0005-0000-0000-0000A6500000}"/>
    <cellStyle name="Обычный 53 10 6 2" xfId="20329" xr:uid="{00000000-0005-0000-0000-0000A7500000}"/>
    <cellStyle name="Обычный 53 10 7" xfId="20330" xr:uid="{00000000-0005-0000-0000-0000A8500000}"/>
    <cellStyle name="Обычный 53 11" xfId="20331" xr:uid="{00000000-0005-0000-0000-0000A9500000}"/>
    <cellStyle name="Обычный 53 11 2" xfId="20332" xr:uid="{00000000-0005-0000-0000-0000AA500000}"/>
    <cellStyle name="Обычный 53 11 2 2" xfId="20333" xr:uid="{00000000-0005-0000-0000-0000AB500000}"/>
    <cellStyle name="Обычный 53 11 2 2 2" xfId="20334" xr:uid="{00000000-0005-0000-0000-0000AC500000}"/>
    <cellStyle name="Обычный 53 11 2 2 2 2" xfId="20335" xr:uid="{00000000-0005-0000-0000-0000AD500000}"/>
    <cellStyle name="Обычный 53 11 2 2 2 2 2" xfId="20336" xr:uid="{00000000-0005-0000-0000-0000AE500000}"/>
    <cellStyle name="Обычный 53 11 2 2 2 3" xfId="20337" xr:uid="{00000000-0005-0000-0000-0000AF500000}"/>
    <cellStyle name="Обычный 53 11 2 2 3" xfId="20338" xr:uid="{00000000-0005-0000-0000-0000B0500000}"/>
    <cellStyle name="Обычный 53 11 2 2 3 2" xfId="20339" xr:uid="{00000000-0005-0000-0000-0000B1500000}"/>
    <cellStyle name="Обычный 53 11 2 2 4" xfId="20340" xr:uid="{00000000-0005-0000-0000-0000B2500000}"/>
    <cellStyle name="Обычный 53 11 2 3" xfId="20341" xr:uid="{00000000-0005-0000-0000-0000B3500000}"/>
    <cellStyle name="Обычный 53 11 2 3 2" xfId="20342" xr:uid="{00000000-0005-0000-0000-0000B4500000}"/>
    <cellStyle name="Обычный 53 11 2 3 2 2" xfId="20343" xr:uid="{00000000-0005-0000-0000-0000B5500000}"/>
    <cellStyle name="Обычный 53 11 2 3 3" xfId="20344" xr:uid="{00000000-0005-0000-0000-0000B6500000}"/>
    <cellStyle name="Обычный 53 11 2 4" xfId="20345" xr:uid="{00000000-0005-0000-0000-0000B7500000}"/>
    <cellStyle name="Обычный 53 11 2 4 2" xfId="20346" xr:uid="{00000000-0005-0000-0000-0000B8500000}"/>
    <cellStyle name="Обычный 53 11 2 4 2 2" xfId="20347" xr:uid="{00000000-0005-0000-0000-0000B9500000}"/>
    <cellStyle name="Обычный 53 11 2 4 3" xfId="20348" xr:uid="{00000000-0005-0000-0000-0000BA500000}"/>
    <cellStyle name="Обычный 53 11 2 5" xfId="20349" xr:uid="{00000000-0005-0000-0000-0000BB500000}"/>
    <cellStyle name="Обычный 53 11 2 5 2" xfId="20350" xr:uid="{00000000-0005-0000-0000-0000BC500000}"/>
    <cellStyle name="Обычный 53 11 2 6" xfId="20351" xr:uid="{00000000-0005-0000-0000-0000BD500000}"/>
    <cellStyle name="Обычный 53 11 3" xfId="20352" xr:uid="{00000000-0005-0000-0000-0000BE500000}"/>
    <cellStyle name="Обычный 53 11 3 2" xfId="20353" xr:uid="{00000000-0005-0000-0000-0000BF500000}"/>
    <cellStyle name="Обычный 53 11 3 2 2" xfId="20354" xr:uid="{00000000-0005-0000-0000-0000C0500000}"/>
    <cellStyle name="Обычный 53 11 3 2 2 2" xfId="20355" xr:uid="{00000000-0005-0000-0000-0000C1500000}"/>
    <cellStyle name="Обычный 53 11 3 2 3" xfId="20356" xr:uid="{00000000-0005-0000-0000-0000C2500000}"/>
    <cellStyle name="Обычный 53 11 3 3" xfId="20357" xr:uid="{00000000-0005-0000-0000-0000C3500000}"/>
    <cellStyle name="Обычный 53 11 3 3 2" xfId="20358" xr:uid="{00000000-0005-0000-0000-0000C4500000}"/>
    <cellStyle name="Обычный 53 11 3 4" xfId="20359" xr:uid="{00000000-0005-0000-0000-0000C5500000}"/>
    <cellStyle name="Обычный 53 11 4" xfId="20360" xr:uid="{00000000-0005-0000-0000-0000C6500000}"/>
    <cellStyle name="Обычный 53 11 4 2" xfId="20361" xr:uid="{00000000-0005-0000-0000-0000C7500000}"/>
    <cellStyle name="Обычный 53 11 4 2 2" xfId="20362" xr:uid="{00000000-0005-0000-0000-0000C8500000}"/>
    <cellStyle name="Обычный 53 11 4 3" xfId="20363" xr:uid="{00000000-0005-0000-0000-0000C9500000}"/>
    <cellStyle name="Обычный 53 11 5" xfId="20364" xr:uid="{00000000-0005-0000-0000-0000CA500000}"/>
    <cellStyle name="Обычный 53 11 5 2" xfId="20365" xr:uid="{00000000-0005-0000-0000-0000CB500000}"/>
    <cellStyle name="Обычный 53 11 5 2 2" xfId="20366" xr:uid="{00000000-0005-0000-0000-0000CC500000}"/>
    <cellStyle name="Обычный 53 11 5 3" xfId="20367" xr:uid="{00000000-0005-0000-0000-0000CD500000}"/>
    <cellStyle name="Обычный 53 11 6" xfId="20368" xr:uid="{00000000-0005-0000-0000-0000CE500000}"/>
    <cellStyle name="Обычный 53 11 6 2" xfId="20369" xr:uid="{00000000-0005-0000-0000-0000CF500000}"/>
    <cellStyle name="Обычный 53 11 7" xfId="20370" xr:uid="{00000000-0005-0000-0000-0000D0500000}"/>
    <cellStyle name="Обычный 53 12" xfId="20371" xr:uid="{00000000-0005-0000-0000-0000D1500000}"/>
    <cellStyle name="Обычный 53 12 2" xfId="20372" xr:uid="{00000000-0005-0000-0000-0000D2500000}"/>
    <cellStyle name="Обычный 53 12 2 2" xfId="20373" xr:uid="{00000000-0005-0000-0000-0000D3500000}"/>
    <cellStyle name="Обычный 53 12 2 2 2" xfId="20374" xr:uid="{00000000-0005-0000-0000-0000D4500000}"/>
    <cellStyle name="Обычный 53 12 2 2 2 2" xfId="20375" xr:uid="{00000000-0005-0000-0000-0000D5500000}"/>
    <cellStyle name="Обычный 53 12 2 2 2 2 2" xfId="20376" xr:uid="{00000000-0005-0000-0000-0000D6500000}"/>
    <cellStyle name="Обычный 53 12 2 2 2 3" xfId="20377" xr:uid="{00000000-0005-0000-0000-0000D7500000}"/>
    <cellStyle name="Обычный 53 12 2 2 3" xfId="20378" xr:uid="{00000000-0005-0000-0000-0000D8500000}"/>
    <cellStyle name="Обычный 53 12 2 2 3 2" xfId="20379" xr:uid="{00000000-0005-0000-0000-0000D9500000}"/>
    <cellStyle name="Обычный 53 12 2 2 4" xfId="20380" xr:uid="{00000000-0005-0000-0000-0000DA500000}"/>
    <cellStyle name="Обычный 53 12 2 3" xfId="20381" xr:uid="{00000000-0005-0000-0000-0000DB500000}"/>
    <cellStyle name="Обычный 53 12 2 3 2" xfId="20382" xr:uid="{00000000-0005-0000-0000-0000DC500000}"/>
    <cellStyle name="Обычный 53 12 2 3 2 2" xfId="20383" xr:uid="{00000000-0005-0000-0000-0000DD500000}"/>
    <cellStyle name="Обычный 53 12 2 3 3" xfId="20384" xr:uid="{00000000-0005-0000-0000-0000DE500000}"/>
    <cellStyle name="Обычный 53 12 2 4" xfId="20385" xr:uid="{00000000-0005-0000-0000-0000DF500000}"/>
    <cellStyle name="Обычный 53 12 2 4 2" xfId="20386" xr:uid="{00000000-0005-0000-0000-0000E0500000}"/>
    <cellStyle name="Обычный 53 12 2 4 2 2" xfId="20387" xr:uid="{00000000-0005-0000-0000-0000E1500000}"/>
    <cellStyle name="Обычный 53 12 2 4 3" xfId="20388" xr:uid="{00000000-0005-0000-0000-0000E2500000}"/>
    <cellStyle name="Обычный 53 12 2 5" xfId="20389" xr:uid="{00000000-0005-0000-0000-0000E3500000}"/>
    <cellStyle name="Обычный 53 12 2 5 2" xfId="20390" xr:uid="{00000000-0005-0000-0000-0000E4500000}"/>
    <cellStyle name="Обычный 53 12 2 6" xfId="20391" xr:uid="{00000000-0005-0000-0000-0000E5500000}"/>
    <cellStyle name="Обычный 53 12 3" xfId="20392" xr:uid="{00000000-0005-0000-0000-0000E6500000}"/>
    <cellStyle name="Обычный 53 12 3 2" xfId="20393" xr:uid="{00000000-0005-0000-0000-0000E7500000}"/>
    <cellStyle name="Обычный 53 12 3 2 2" xfId="20394" xr:uid="{00000000-0005-0000-0000-0000E8500000}"/>
    <cellStyle name="Обычный 53 12 3 2 2 2" xfId="20395" xr:uid="{00000000-0005-0000-0000-0000E9500000}"/>
    <cellStyle name="Обычный 53 12 3 2 3" xfId="20396" xr:uid="{00000000-0005-0000-0000-0000EA500000}"/>
    <cellStyle name="Обычный 53 12 3 3" xfId="20397" xr:uid="{00000000-0005-0000-0000-0000EB500000}"/>
    <cellStyle name="Обычный 53 12 3 3 2" xfId="20398" xr:uid="{00000000-0005-0000-0000-0000EC500000}"/>
    <cellStyle name="Обычный 53 12 3 4" xfId="20399" xr:uid="{00000000-0005-0000-0000-0000ED500000}"/>
    <cellStyle name="Обычный 53 12 4" xfId="20400" xr:uid="{00000000-0005-0000-0000-0000EE500000}"/>
    <cellStyle name="Обычный 53 12 4 2" xfId="20401" xr:uid="{00000000-0005-0000-0000-0000EF500000}"/>
    <cellStyle name="Обычный 53 12 4 2 2" xfId="20402" xr:uid="{00000000-0005-0000-0000-0000F0500000}"/>
    <cellStyle name="Обычный 53 12 4 3" xfId="20403" xr:uid="{00000000-0005-0000-0000-0000F1500000}"/>
    <cellStyle name="Обычный 53 12 5" xfId="20404" xr:uid="{00000000-0005-0000-0000-0000F2500000}"/>
    <cellStyle name="Обычный 53 12 5 2" xfId="20405" xr:uid="{00000000-0005-0000-0000-0000F3500000}"/>
    <cellStyle name="Обычный 53 12 5 2 2" xfId="20406" xr:uid="{00000000-0005-0000-0000-0000F4500000}"/>
    <cellStyle name="Обычный 53 12 5 3" xfId="20407" xr:uid="{00000000-0005-0000-0000-0000F5500000}"/>
    <cellStyle name="Обычный 53 12 6" xfId="20408" xr:uid="{00000000-0005-0000-0000-0000F6500000}"/>
    <cellStyle name="Обычный 53 12 6 2" xfId="20409" xr:uid="{00000000-0005-0000-0000-0000F7500000}"/>
    <cellStyle name="Обычный 53 12 7" xfId="20410" xr:uid="{00000000-0005-0000-0000-0000F8500000}"/>
    <cellStyle name="Обычный 53 13" xfId="20411" xr:uid="{00000000-0005-0000-0000-0000F9500000}"/>
    <cellStyle name="Обычный 53 13 2" xfId="20412" xr:uid="{00000000-0005-0000-0000-0000FA500000}"/>
    <cellStyle name="Обычный 53 13 2 2" xfId="20413" xr:uid="{00000000-0005-0000-0000-0000FB500000}"/>
    <cellStyle name="Обычный 53 13 2 2 2" xfId="20414" xr:uid="{00000000-0005-0000-0000-0000FC500000}"/>
    <cellStyle name="Обычный 53 13 2 2 2 2" xfId="20415" xr:uid="{00000000-0005-0000-0000-0000FD500000}"/>
    <cellStyle name="Обычный 53 13 2 2 3" xfId="20416" xr:uid="{00000000-0005-0000-0000-0000FE500000}"/>
    <cellStyle name="Обычный 53 13 2 3" xfId="20417" xr:uid="{00000000-0005-0000-0000-0000FF500000}"/>
    <cellStyle name="Обычный 53 13 2 3 2" xfId="20418" xr:uid="{00000000-0005-0000-0000-000000510000}"/>
    <cellStyle name="Обычный 53 13 2 3 2 2" xfId="20419" xr:uid="{00000000-0005-0000-0000-000001510000}"/>
    <cellStyle name="Обычный 53 13 2 3 3" xfId="20420" xr:uid="{00000000-0005-0000-0000-000002510000}"/>
    <cellStyle name="Обычный 53 13 2 4" xfId="20421" xr:uid="{00000000-0005-0000-0000-000003510000}"/>
    <cellStyle name="Обычный 53 13 2 4 2" xfId="20422" xr:uid="{00000000-0005-0000-0000-000004510000}"/>
    <cellStyle name="Обычный 53 13 2 5" xfId="20423" xr:uid="{00000000-0005-0000-0000-000005510000}"/>
    <cellStyle name="Обычный 53 13 3" xfId="20424" xr:uid="{00000000-0005-0000-0000-000006510000}"/>
    <cellStyle name="Обычный 53 13 3 2" xfId="20425" xr:uid="{00000000-0005-0000-0000-000007510000}"/>
    <cellStyle name="Обычный 53 13 3 2 2" xfId="20426" xr:uid="{00000000-0005-0000-0000-000008510000}"/>
    <cellStyle name="Обычный 53 13 3 2 2 2" xfId="20427" xr:uid="{00000000-0005-0000-0000-000009510000}"/>
    <cellStyle name="Обычный 53 13 3 2 3" xfId="20428" xr:uid="{00000000-0005-0000-0000-00000A510000}"/>
    <cellStyle name="Обычный 53 13 3 3" xfId="20429" xr:uid="{00000000-0005-0000-0000-00000B510000}"/>
    <cellStyle name="Обычный 53 13 3 3 2" xfId="20430" xr:uid="{00000000-0005-0000-0000-00000C510000}"/>
    <cellStyle name="Обычный 53 13 3 4" xfId="20431" xr:uid="{00000000-0005-0000-0000-00000D510000}"/>
    <cellStyle name="Обычный 53 13 4" xfId="20432" xr:uid="{00000000-0005-0000-0000-00000E510000}"/>
    <cellStyle name="Обычный 53 13 4 2" xfId="20433" xr:uid="{00000000-0005-0000-0000-00000F510000}"/>
    <cellStyle name="Обычный 53 13 4 2 2" xfId="20434" xr:uid="{00000000-0005-0000-0000-000010510000}"/>
    <cellStyle name="Обычный 53 13 4 3" xfId="20435" xr:uid="{00000000-0005-0000-0000-000011510000}"/>
    <cellStyle name="Обычный 53 13 5" xfId="20436" xr:uid="{00000000-0005-0000-0000-000012510000}"/>
    <cellStyle name="Обычный 53 13 5 2" xfId="20437" xr:uid="{00000000-0005-0000-0000-000013510000}"/>
    <cellStyle name="Обычный 53 13 5 2 2" xfId="20438" xr:uid="{00000000-0005-0000-0000-000014510000}"/>
    <cellStyle name="Обычный 53 13 5 3" xfId="20439" xr:uid="{00000000-0005-0000-0000-000015510000}"/>
    <cellStyle name="Обычный 53 13 6" xfId="20440" xr:uid="{00000000-0005-0000-0000-000016510000}"/>
    <cellStyle name="Обычный 53 13 6 2" xfId="20441" xr:uid="{00000000-0005-0000-0000-000017510000}"/>
    <cellStyle name="Обычный 53 13 7" xfId="20442" xr:uid="{00000000-0005-0000-0000-000018510000}"/>
    <cellStyle name="Обычный 53 14" xfId="20443" xr:uid="{00000000-0005-0000-0000-000019510000}"/>
    <cellStyle name="Обычный 53 14 2" xfId="20444" xr:uid="{00000000-0005-0000-0000-00001A510000}"/>
    <cellStyle name="Обычный 53 14 2 2" xfId="20445" xr:uid="{00000000-0005-0000-0000-00001B510000}"/>
    <cellStyle name="Обычный 53 14 2 2 2" xfId="20446" xr:uid="{00000000-0005-0000-0000-00001C510000}"/>
    <cellStyle name="Обычный 53 14 2 2 2 2" xfId="20447" xr:uid="{00000000-0005-0000-0000-00001D510000}"/>
    <cellStyle name="Обычный 53 14 2 2 3" xfId="20448" xr:uid="{00000000-0005-0000-0000-00001E510000}"/>
    <cellStyle name="Обычный 53 14 2 3" xfId="20449" xr:uid="{00000000-0005-0000-0000-00001F510000}"/>
    <cellStyle name="Обычный 53 14 2 3 2" xfId="20450" xr:uid="{00000000-0005-0000-0000-000020510000}"/>
    <cellStyle name="Обычный 53 14 2 4" xfId="20451" xr:uid="{00000000-0005-0000-0000-000021510000}"/>
    <cellStyle name="Обычный 53 14 3" xfId="20452" xr:uid="{00000000-0005-0000-0000-000022510000}"/>
    <cellStyle name="Обычный 53 14 3 2" xfId="20453" xr:uid="{00000000-0005-0000-0000-000023510000}"/>
    <cellStyle name="Обычный 53 14 3 2 2" xfId="20454" xr:uid="{00000000-0005-0000-0000-000024510000}"/>
    <cellStyle name="Обычный 53 14 3 3" xfId="20455" xr:uid="{00000000-0005-0000-0000-000025510000}"/>
    <cellStyle name="Обычный 53 14 4" xfId="20456" xr:uid="{00000000-0005-0000-0000-000026510000}"/>
    <cellStyle name="Обычный 53 14 4 2" xfId="20457" xr:uid="{00000000-0005-0000-0000-000027510000}"/>
    <cellStyle name="Обычный 53 14 4 2 2" xfId="20458" xr:uid="{00000000-0005-0000-0000-000028510000}"/>
    <cellStyle name="Обычный 53 14 4 3" xfId="20459" xr:uid="{00000000-0005-0000-0000-000029510000}"/>
    <cellStyle name="Обычный 53 14 5" xfId="20460" xr:uid="{00000000-0005-0000-0000-00002A510000}"/>
    <cellStyle name="Обычный 53 14 5 2" xfId="20461" xr:uid="{00000000-0005-0000-0000-00002B510000}"/>
    <cellStyle name="Обычный 53 14 6" xfId="20462" xr:uid="{00000000-0005-0000-0000-00002C510000}"/>
    <cellStyle name="Обычный 53 15" xfId="20463" xr:uid="{00000000-0005-0000-0000-00002D510000}"/>
    <cellStyle name="Обычный 53 15 2" xfId="20464" xr:uid="{00000000-0005-0000-0000-00002E510000}"/>
    <cellStyle name="Обычный 53 15 2 2" xfId="20465" xr:uid="{00000000-0005-0000-0000-00002F510000}"/>
    <cellStyle name="Обычный 53 15 2 2 2" xfId="20466" xr:uid="{00000000-0005-0000-0000-000030510000}"/>
    <cellStyle name="Обычный 53 15 2 3" xfId="20467" xr:uid="{00000000-0005-0000-0000-000031510000}"/>
    <cellStyle name="Обычный 53 15 3" xfId="20468" xr:uid="{00000000-0005-0000-0000-000032510000}"/>
    <cellStyle name="Обычный 53 15 3 2" xfId="20469" xr:uid="{00000000-0005-0000-0000-000033510000}"/>
    <cellStyle name="Обычный 53 15 3 2 2" xfId="20470" xr:uid="{00000000-0005-0000-0000-000034510000}"/>
    <cellStyle name="Обычный 53 15 3 3" xfId="20471" xr:uid="{00000000-0005-0000-0000-000035510000}"/>
    <cellStyle name="Обычный 53 15 4" xfId="20472" xr:uid="{00000000-0005-0000-0000-000036510000}"/>
    <cellStyle name="Обычный 53 15 4 2" xfId="20473" xr:uid="{00000000-0005-0000-0000-000037510000}"/>
    <cellStyle name="Обычный 53 15 5" xfId="20474" xr:uid="{00000000-0005-0000-0000-000038510000}"/>
    <cellStyle name="Обычный 53 16" xfId="20475" xr:uid="{00000000-0005-0000-0000-000039510000}"/>
    <cellStyle name="Обычный 53 16 2" xfId="20476" xr:uid="{00000000-0005-0000-0000-00003A510000}"/>
    <cellStyle name="Обычный 53 16 2 2" xfId="20477" xr:uid="{00000000-0005-0000-0000-00003B510000}"/>
    <cellStyle name="Обычный 53 16 2 2 2" xfId="20478" xr:uid="{00000000-0005-0000-0000-00003C510000}"/>
    <cellStyle name="Обычный 53 16 2 3" xfId="20479" xr:uid="{00000000-0005-0000-0000-00003D510000}"/>
    <cellStyle name="Обычный 53 16 3" xfId="20480" xr:uid="{00000000-0005-0000-0000-00003E510000}"/>
    <cellStyle name="Обычный 53 16 3 2" xfId="20481" xr:uid="{00000000-0005-0000-0000-00003F510000}"/>
    <cellStyle name="Обычный 53 16 4" xfId="20482" xr:uid="{00000000-0005-0000-0000-000040510000}"/>
    <cellStyle name="Обычный 53 17" xfId="20483" xr:uid="{00000000-0005-0000-0000-000041510000}"/>
    <cellStyle name="Обычный 53 17 2" xfId="20484" xr:uid="{00000000-0005-0000-0000-000042510000}"/>
    <cellStyle name="Обычный 53 17 2 2" xfId="20485" xr:uid="{00000000-0005-0000-0000-000043510000}"/>
    <cellStyle name="Обычный 53 17 2 2 2" xfId="20486" xr:uid="{00000000-0005-0000-0000-000044510000}"/>
    <cellStyle name="Обычный 53 17 2 3" xfId="20487" xr:uid="{00000000-0005-0000-0000-000045510000}"/>
    <cellStyle name="Обычный 53 17 3" xfId="20488" xr:uid="{00000000-0005-0000-0000-000046510000}"/>
    <cellStyle name="Обычный 53 17 3 2" xfId="20489" xr:uid="{00000000-0005-0000-0000-000047510000}"/>
    <cellStyle name="Обычный 53 17 4" xfId="20490" xr:uid="{00000000-0005-0000-0000-000048510000}"/>
    <cellStyle name="Обычный 53 18" xfId="20491" xr:uid="{00000000-0005-0000-0000-000049510000}"/>
    <cellStyle name="Обычный 53 18 2" xfId="20492" xr:uid="{00000000-0005-0000-0000-00004A510000}"/>
    <cellStyle name="Обычный 53 18 2 2" xfId="20493" xr:uid="{00000000-0005-0000-0000-00004B510000}"/>
    <cellStyle name="Обычный 53 18 2 2 2" xfId="20494" xr:uid="{00000000-0005-0000-0000-00004C510000}"/>
    <cellStyle name="Обычный 53 18 2 3" xfId="20495" xr:uid="{00000000-0005-0000-0000-00004D510000}"/>
    <cellStyle name="Обычный 53 18 3" xfId="20496" xr:uid="{00000000-0005-0000-0000-00004E510000}"/>
    <cellStyle name="Обычный 53 18 3 2" xfId="20497" xr:uid="{00000000-0005-0000-0000-00004F510000}"/>
    <cellStyle name="Обычный 53 18 4" xfId="20498" xr:uid="{00000000-0005-0000-0000-000050510000}"/>
    <cellStyle name="Обычный 53 19" xfId="20499" xr:uid="{00000000-0005-0000-0000-000051510000}"/>
    <cellStyle name="Обычный 53 19 2" xfId="20500" xr:uid="{00000000-0005-0000-0000-000052510000}"/>
    <cellStyle name="Обычный 53 19 2 2" xfId="20501" xr:uid="{00000000-0005-0000-0000-000053510000}"/>
    <cellStyle name="Обычный 53 19 3" xfId="20502" xr:uid="{00000000-0005-0000-0000-000054510000}"/>
    <cellStyle name="Обычный 53 2" xfId="20503" xr:uid="{00000000-0005-0000-0000-000055510000}"/>
    <cellStyle name="Обычный 53 2 10" xfId="20504" xr:uid="{00000000-0005-0000-0000-000056510000}"/>
    <cellStyle name="Обычный 53 2 10 2" xfId="20505" xr:uid="{00000000-0005-0000-0000-000057510000}"/>
    <cellStyle name="Обычный 53 2 10 2 2" xfId="20506" xr:uid="{00000000-0005-0000-0000-000058510000}"/>
    <cellStyle name="Обычный 53 2 10 2 2 2" xfId="20507" xr:uid="{00000000-0005-0000-0000-000059510000}"/>
    <cellStyle name="Обычный 53 2 10 2 2 2 2" xfId="20508" xr:uid="{00000000-0005-0000-0000-00005A510000}"/>
    <cellStyle name="Обычный 53 2 10 2 2 2 2 2" xfId="20509" xr:uid="{00000000-0005-0000-0000-00005B510000}"/>
    <cellStyle name="Обычный 53 2 10 2 2 2 3" xfId="20510" xr:uid="{00000000-0005-0000-0000-00005C510000}"/>
    <cellStyle name="Обычный 53 2 10 2 2 3" xfId="20511" xr:uid="{00000000-0005-0000-0000-00005D510000}"/>
    <cellStyle name="Обычный 53 2 10 2 2 3 2" xfId="20512" xr:uid="{00000000-0005-0000-0000-00005E510000}"/>
    <cellStyle name="Обычный 53 2 10 2 2 3 2 2" xfId="20513" xr:uid="{00000000-0005-0000-0000-00005F510000}"/>
    <cellStyle name="Обычный 53 2 10 2 2 3 3" xfId="20514" xr:uid="{00000000-0005-0000-0000-000060510000}"/>
    <cellStyle name="Обычный 53 2 10 2 2 4" xfId="20515" xr:uid="{00000000-0005-0000-0000-000061510000}"/>
    <cellStyle name="Обычный 53 2 10 2 2 4 2" xfId="20516" xr:uid="{00000000-0005-0000-0000-000062510000}"/>
    <cellStyle name="Обычный 53 2 10 2 2 5" xfId="20517" xr:uid="{00000000-0005-0000-0000-000063510000}"/>
    <cellStyle name="Обычный 53 2 10 2 3" xfId="20518" xr:uid="{00000000-0005-0000-0000-000064510000}"/>
    <cellStyle name="Обычный 53 2 10 2 3 2" xfId="20519" xr:uid="{00000000-0005-0000-0000-000065510000}"/>
    <cellStyle name="Обычный 53 2 10 2 3 2 2" xfId="20520" xr:uid="{00000000-0005-0000-0000-000066510000}"/>
    <cellStyle name="Обычный 53 2 10 2 3 2 2 2" xfId="20521" xr:uid="{00000000-0005-0000-0000-000067510000}"/>
    <cellStyle name="Обычный 53 2 10 2 3 2 3" xfId="20522" xr:uid="{00000000-0005-0000-0000-000068510000}"/>
    <cellStyle name="Обычный 53 2 10 2 3 3" xfId="20523" xr:uid="{00000000-0005-0000-0000-000069510000}"/>
    <cellStyle name="Обычный 53 2 10 2 3 3 2" xfId="20524" xr:uid="{00000000-0005-0000-0000-00006A510000}"/>
    <cellStyle name="Обычный 53 2 10 2 3 4" xfId="20525" xr:uid="{00000000-0005-0000-0000-00006B510000}"/>
    <cellStyle name="Обычный 53 2 10 2 4" xfId="20526" xr:uid="{00000000-0005-0000-0000-00006C510000}"/>
    <cellStyle name="Обычный 53 2 10 2 4 2" xfId="20527" xr:uid="{00000000-0005-0000-0000-00006D510000}"/>
    <cellStyle name="Обычный 53 2 10 2 4 2 2" xfId="20528" xr:uid="{00000000-0005-0000-0000-00006E510000}"/>
    <cellStyle name="Обычный 53 2 10 2 4 3" xfId="20529" xr:uid="{00000000-0005-0000-0000-00006F510000}"/>
    <cellStyle name="Обычный 53 2 10 2 5" xfId="20530" xr:uid="{00000000-0005-0000-0000-000070510000}"/>
    <cellStyle name="Обычный 53 2 10 2 5 2" xfId="20531" xr:uid="{00000000-0005-0000-0000-000071510000}"/>
    <cellStyle name="Обычный 53 2 10 2 5 2 2" xfId="20532" xr:uid="{00000000-0005-0000-0000-000072510000}"/>
    <cellStyle name="Обычный 53 2 10 2 5 3" xfId="20533" xr:uid="{00000000-0005-0000-0000-000073510000}"/>
    <cellStyle name="Обычный 53 2 10 2 6" xfId="20534" xr:uid="{00000000-0005-0000-0000-000074510000}"/>
    <cellStyle name="Обычный 53 2 10 2 6 2" xfId="20535" xr:uid="{00000000-0005-0000-0000-000075510000}"/>
    <cellStyle name="Обычный 53 2 10 2 7" xfId="20536" xr:uid="{00000000-0005-0000-0000-000076510000}"/>
    <cellStyle name="Обычный 53 2 10 3" xfId="20537" xr:uid="{00000000-0005-0000-0000-000077510000}"/>
    <cellStyle name="Обычный 53 2 10 3 2" xfId="20538" xr:uid="{00000000-0005-0000-0000-000078510000}"/>
    <cellStyle name="Обычный 53 2 10 3 2 2" xfId="20539" xr:uid="{00000000-0005-0000-0000-000079510000}"/>
    <cellStyle name="Обычный 53 2 10 3 2 2 2" xfId="20540" xr:uid="{00000000-0005-0000-0000-00007A510000}"/>
    <cellStyle name="Обычный 53 2 10 3 2 3" xfId="20541" xr:uid="{00000000-0005-0000-0000-00007B510000}"/>
    <cellStyle name="Обычный 53 2 10 3 3" xfId="20542" xr:uid="{00000000-0005-0000-0000-00007C510000}"/>
    <cellStyle name="Обычный 53 2 10 3 3 2" xfId="20543" xr:uid="{00000000-0005-0000-0000-00007D510000}"/>
    <cellStyle name="Обычный 53 2 10 3 3 2 2" xfId="20544" xr:uid="{00000000-0005-0000-0000-00007E510000}"/>
    <cellStyle name="Обычный 53 2 10 3 3 3" xfId="20545" xr:uid="{00000000-0005-0000-0000-00007F510000}"/>
    <cellStyle name="Обычный 53 2 10 3 4" xfId="20546" xr:uid="{00000000-0005-0000-0000-000080510000}"/>
    <cellStyle name="Обычный 53 2 10 3 4 2" xfId="20547" xr:uid="{00000000-0005-0000-0000-000081510000}"/>
    <cellStyle name="Обычный 53 2 10 3 5" xfId="20548" xr:uid="{00000000-0005-0000-0000-000082510000}"/>
    <cellStyle name="Обычный 53 2 10 4" xfId="20549" xr:uid="{00000000-0005-0000-0000-000083510000}"/>
    <cellStyle name="Обычный 53 2 10 4 2" xfId="20550" xr:uid="{00000000-0005-0000-0000-000084510000}"/>
    <cellStyle name="Обычный 53 2 10 4 2 2" xfId="20551" xr:uid="{00000000-0005-0000-0000-000085510000}"/>
    <cellStyle name="Обычный 53 2 10 4 2 2 2" xfId="20552" xr:uid="{00000000-0005-0000-0000-000086510000}"/>
    <cellStyle name="Обычный 53 2 10 4 2 3" xfId="20553" xr:uid="{00000000-0005-0000-0000-000087510000}"/>
    <cellStyle name="Обычный 53 2 10 4 3" xfId="20554" xr:uid="{00000000-0005-0000-0000-000088510000}"/>
    <cellStyle name="Обычный 53 2 10 4 3 2" xfId="20555" xr:uid="{00000000-0005-0000-0000-000089510000}"/>
    <cellStyle name="Обычный 53 2 10 4 4" xfId="20556" xr:uid="{00000000-0005-0000-0000-00008A510000}"/>
    <cellStyle name="Обычный 53 2 10 5" xfId="20557" xr:uid="{00000000-0005-0000-0000-00008B510000}"/>
    <cellStyle name="Обычный 53 2 10 5 2" xfId="20558" xr:uid="{00000000-0005-0000-0000-00008C510000}"/>
    <cellStyle name="Обычный 53 2 10 5 2 2" xfId="20559" xr:uid="{00000000-0005-0000-0000-00008D510000}"/>
    <cellStyle name="Обычный 53 2 10 5 3" xfId="20560" xr:uid="{00000000-0005-0000-0000-00008E510000}"/>
    <cellStyle name="Обычный 53 2 10 6" xfId="20561" xr:uid="{00000000-0005-0000-0000-00008F510000}"/>
    <cellStyle name="Обычный 53 2 10 6 2" xfId="20562" xr:uid="{00000000-0005-0000-0000-000090510000}"/>
    <cellStyle name="Обычный 53 2 10 6 2 2" xfId="20563" xr:uid="{00000000-0005-0000-0000-000091510000}"/>
    <cellStyle name="Обычный 53 2 10 6 3" xfId="20564" xr:uid="{00000000-0005-0000-0000-000092510000}"/>
    <cellStyle name="Обычный 53 2 10 7" xfId="20565" xr:uid="{00000000-0005-0000-0000-000093510000}"/>
    <cellStyle name="Обычный 53 2 10 7 2" xfId="20566" xr:uid="{00000000-0005-0000-0000-000094510000}"/>
    <cellStyle name="Обычный 53 2 10 8" xfId="20567" xr:uid="{00000000-0005-0000-0000-000095510000}"/>
    <cellStyle name="Обычный 53 2 11" xfId="20568" xr:uid="{00000000-0005-0000-0000-000096510000}"/>
    <cellStyle name="Обычный 53 2 11 2" xfId="20569" xr:uid="{00000000-0005-0000-0000-000097510000}"/>
    <cellStyle name="Обычный 53 2 11 2 2" xfId="20570" xr:uid="{00000000-0005-0000-0000-000098510000}"/>
    <cellStyle name="Обычный 53 2 11 2 2 2" xfId="20571" xr:uid="{00000000-0005-0000-0000-000099510000}"/>
    <cellStyle name="Обычный 53 2 11 2 2 2 2" xfId="20572" xr:uid="{00000000-0005-0000-0000-00009A510000}"/>
    <cellStyle name="Обычный 53 2 11 2 2 2 2 2" xfId="20573" xr:uid="{00000000-0005-0000-0000-00009B510000}"/>
    <cellStyle name="Обычный 53 2 11 2 2 2 3" xfId="20574" xr:uid="{00000000-0005-0000-0000-00009C510000}"/>
    <cellStyle name="Обычный 53 2 11 2 2 3" xfId="20575" xr:uid="{00000000-0005-0000-0000-00009D510000}"/>
    <cellStyle name="Обычный 53 2 11 2 2 3 2" xfId="20576" xr:uid="{00000000-0005-0000-0000-00009E510000}"/>
    <cellStyle name="Обычный 53 2 11 2 2 4" xfId="20577" xr:uid="{00000000-0005-0000-0000-00009F510000}"/>
    <cellStyle name="Обычный 53 2 11 2 3" xfId="20578" xr:uid="{00000000-0005-0000-0000-0000A0510000}"/>
    <cellStyle name="Обычный 53 2 11 2 3 2" xfId="20579" xr:uid="{00000000-0005-0000-0000-0000A1510000}"/>
    <cellStyle name="Обычный 53 2 11 2 3 2 2" xfId="20580" xr:uid="{00000000-0005-0000-0000-0000A2510000}"/>
    <cellStyle name="Обычный 53 2 11 2 3 3" xfId="20581" xr:uid="{00000000-0005-0000-0000-0000A3510000}"/>
    <cellStyle name="Обычный 53 2 11 2 4" xfId="20582" xr:uid="{00000000-0005-0000-0000-0000A4510000}"/>
    <cellStyle name="Обычный 53 2 11 2 4 2" xfId="20583" xr:uid="{00000000-0005-0000-0000-0000A5510000}"/>
    <cellStyle name="Обычный 53 2 11 2 4 2 2" xfId="20584" xr:uid="{00000000-0005-0000-0000-0000A6510000}"/>
    <cellStyle name="Обычный 53 2 11 2 4 3" xfId="20585" xr:uid="{00000000-0005-0000-0000-0000A7510000}"/>
    <cellStyle name="Обычный 53 2 11 2 5" xfId="20586" xr:uid="{00000000-0005-0000-0000-0000A8510000}"/>
    <cellStyle name="Обычный 53 2 11 2 5 2" xfId="20587" xr:uid="{00000000-0005-0000-0000-0000A9510000}"/>
    <cellStyle name="Обычный 53 2 11 2 6" xfId="20588" xr:uid="{00000000-0005-0000-0000-0000AA510000}"/>
    <cellStyle name="Обычный 53 2 11 3" xfId="20589" xr:uid="{00000000-0005-0000-0000-0000AB510000}"/>
    <cellStyle name="Обычный 53 2 11 3 2" xfId="20590" xr:uid="{00000000-0005-0000-0000-0000AC510000}"/>
    <cellStyle name="Обычный 53 2 11 3 2 2" xfId="20591" xr:uid="{00000000-0005-0000-0000-0000AD510000}"/>
    <cellStyle name="Обычный 53 2 11 3 2 2 2" xfId="20592" xr:uid="{00000000-0005-0000-0000-0000AE510000}"/>
    <cellStyle name="Обычный 53 2 11 3 2 3" xfId="20593" xr:uid="{00000000-0005-0000-0000-0000AF510000}"/>
    <cellStyle name="Обычный 53 2 11 3 3" xfId="20594" xr:uid="{00000000-0005-0000-0000-0000B0510000}"/>
    <cellStyle name="Обычный 53 2 11 3 3 2" xfId="20595" xr:uid="{00000000-0005-0000-0000-0000B1510000}"/>
    <cellStyle name="Обычный 53 2 11 3 4" xfId="20596" xr:uid="{00000000-0005-0000-0000-0000B2510000}"/>
    <cellStyle name="Обычный 53 2 11 4" xfId="20597" xr:uid="{00000000-0005-0000-0000-0000B3510000}"/>
    <cellStyle name="Обычный 53 2 11 4 2" xfId="20598" xr:uid="{00000000-0005-0000-0000-0000B4510000}"/>
    <cellStyle name="Обычный 53 2 11 4 2 2" xfId="20599" xr:uid="{00000000-0005-0000-0000-0000B5510000}"/>
    <cellStyle name="Обычный 53 2 11 4 3" xfId="20600" xr:uid="{00000000-0005-0000-0000-0000B6510000}"/>
    <cellStyle name="Обычный 53 2 11 5" xfId="20601" xr:uid="{00000000-0005-0000-0000-0000B7510000}"/>
    <cellStyle name="Обычный 53 2 11 5 2" xfId="20602" xr:uid="{00000000-0005-0000-0000-0000B8510000}"/>
    <cellStyle name="Обычный 53 2 11 5 2 2" xfId="20603" xr:uid="{00000000-0005-0000-0000-0000B9510000}"/>
    <cellStyle name="Обычный 53 2 11 5 3" xfId="20604" xr:uid="{00000000-0005-0000-0000-0000BA510000}"/>
    <cellStyle name="Обычный 53 2 11 6" xfId="20605" xr:uid="{00000000-0005-0000-0000-0000BB510000}"/>
    <cellStyle name="Обычный 53 2 11 6 2" xfId="20606" xr:uid="{00000000-0005-0000-0000-0000BC510000}"/>
    <cellStyle name="Обычный 53 2 11 7" xfId="20607" xr:uid="{00000000-0005-0000-0000-0000BD510000}"/>
    <cellStyle name="Обычный 53 2 12" xfId="20608" xr:uid="{00000000-0005-0000-0000-0000BE510000}"/>
    <cellStyle name="Обычный 53 2 12 2" xfId="20609" xr:uid="{00000000-0005-0000-0000-0000BF510000}"/>
    <cellStyle name="Обычный 53 2 12 2 2" xfId="20610" xr:uid="{00000000-0005-0000-0000-0000C0510000}"/>
    <cellStyle name="Обычный 53 2 12 2 2 2" xfId="20611" xr:uid="{00000000-0005-0000-0000-0000C1510000}"/>
    <cellStyle name="Обычный 53 2 12 2 2 2 2" xfId="20612" xr:uid="{00000000-0005-0000-0000-0000C2510000}"/>
    <cellStyle name="Обычный 53 2 12 2 2 2 2 2" xfId="20613" xr:uid="{00000000-0005-0000-0000-0000C3510000}"/>
    <cellStyle name="Обычный 53 2 12 2 2 2 3" xfId="20614" xr:uid="{00000000-0005-0000-0000-0000C4510000}"/>
    <cellStyle name="Обычный 53 2 12 2 2 3" xfId="20615" xr:uid="{00000000-0005-0000-0000-0000C5510000}"/>
    <cellStyle name="Обычный 53 2 12 2 2 3 2" xfId="20616" xr:uid="{00000000-0005-0000-0000-0000C6510000}"/>
    <cellStyle name="Обычный 53 2 12 2 2 4" xfId="20617" xr:uid="{00000000-0005-0000-0000-0000C7510000}"/>
    <cellStyle name="Обычный 53 2 12 2 3" xfId="20618" xr:uid="{00000000-0005-0000-0000-0000C8510000}"/>
    <cellStyle name="Обычный 53 2 12 2 3 2" xfId="20619" xr:uid="{00000000-0005-0000-0000-0000C9510000}"/>
    <cellStyle name="Обычный 53 2 12 2 3 2 2" xfId="20620" xr:uid="{00000000-0005-0000-0000-0000CA510000}"/>
    <cellStyle name="Обычный 53 2 12 2 3 3" xfId="20621" xr:uid="{00000000-0005-0000-0000-0000CB510000}"/>
    <cellStyle name="Обычный 53 2 12 2 4" xfId="20622" xr:uid="{00000000-0005-0000-0000-0000CC510000}"/>
    <cellStyle name="Обычный 53 2 12 2 4 2" xfId="20623" xr:uid="{00000000-0005-0000-0000-0000CD510000}"/>
    <cellStyle name="Обычный 53 2 12 2 4 2 2" xfId="20624" xr:uid="{00000000-0005-0000-0000-0000CE510000}"/>
    <cellStyle name="Обычный 53 2 12 2 4 3" xfId="20625" xr:uid="{00000000-0005-0000-0000-0000CF510000}"/>
    <cellStyle name="Обычный 53 2 12 2 5" xfId="20626" xr:uid="{00000000-0005-0000-0000-0000D0510000}"/>
    <cellStyle name="Обычный 53 2 12 2 5 2" xfId="20627" xr:uid="{00000000-0005-0000-0000-0000D1510000}"/>
    <cellStyle name="Обычный 53 2 12 2 6" xfId="20628" xr:uid="{00000000-0005-0000-0000-0000D2510000}"/>
    <cellStyle name="Обычный 53 2 12 3" xfId="20629" xr:uid="{00000000-0005-0000-0000-0000D3510000}"/>
    <cellStyle name="Обычный 53 2 12 3 2" xfId="20630" xr:uid="{00000000-0005-0000-0000-0000D4510000}"/>
    <cellStyle name="Обычный 53 2 12 3 2 2" xfId="20631" xr:uid="{00000000-0005-0000-0000-0000D5510000}"/>
    <cellStyle name="Обычный 53 2 12 3 2 2 2" xfId="20632" xr:uid="{00000000-0005-0000-0000-0000D6510000}"/>
    <cellStyle name="Обычный 53 2 12 3 2 3" xfId="20633" xr:uid="{00000000-0005-0000-0000-0000D7510000}"/>
    <cellStyle name="Обычный 53 2 12 3 3" xfId="20634" xr:uid="{00000000-0005-0000-0000-0000D8510000}"/>
    <cellStyle name="Обычный 53 2 12 3 3 2" xfId="20635" xr:uid="{00000000-0005-0000-0000-0000D9510000}"/>
    <cellStyle name="Обычный 53 2 12 3 4" xfId="20636" xr:uid="{00000000-0005-0000-0000-0000DA510000}"/>
    <cellStyle name="Обычный 53 2 12 4" xfId="20637" xr:uid="{00000000-0005-0000-0000-0000DB510000}"/>
    <cellStyle name="Обычный 53 2 12 4 2" xfId="20638" xr:uid="{00000000-0005-0000-0000-0000DC510000}"/>
    <cellStyle name="Обычный 53 2 12 4 2 2" xfId="20639" xr:uid="{00000000-0005-0000-0000-0000DD510000}"/>
    <cellStyle name="Обычный 53 2 12 4 3" xfId="20640" xr:uid="{00000000-0005-0000-0000-0000DE510000}"/>
    <cellStyle name="Обычный 53 2 12 5" xfId="20641" xr:uid="{00000000-0005-0000-0000-0000DF510000}"/>
    <cellStyle name="Обычный 53 2 12 5 2" xfId="20642" xr:uid="{00000000-0005-0000-0000-0000E0510000}"/>
    <cellStyle name="Обычный 53 2 12 5 2 2" xfId="20643" xr:uid="{00000000-0005-0000-0000-0000E1510000}"/>
    <cellStyle name="Обычный 53 2 12 5 3" xfId="20644" xr:uid="{00000000-0005-0000-0000-0000E2510000}"/>
    <cellStyle name="Обычный 53 2 12 6" xfId="20645" xr:uid="{00000000-0005-0000-0000-0000E3510000}"/>
    <cellStyle name="Обычный 53 2 12 6 2" xfId="20646" xr:uid="{00000000-0005-0000-0000-0000E4510000}"/>
    <cellStyle name="Обычный 53 2 12 7" xfId="20647" xr:uid="{00000000-0005-0000-0000-0000E5510000}"/>
    <cellStyle name="Обычный 53 2 13" xfId="20648" xr:uid="{00000000-0005-0000-0000-0000E6510000}"/>
    <cellStyle name="Обычный 53 2 13 2" xfId="20649" xr:uid="{00000000-0005-0000-0000-0000E7510000}"/>
    <cellStyle name="Обычный 53 2 13 2 2" xfId="20650" xr:uid="{00000000-0005-0000-0000-0000E8510000}"/>
    <cellStyle name="Обычный 53 2 13 2 2 2" xfId="20651" xr:uid="{00000000-0005-0000-0000-0000E9510000}"/>
    <cellStyle name="Обычный 53 2 13 2 2 2 2" xfId="20652" xr:uid="{00000000-0005-0000-0000-0000EA510000}"/>
    <cellStyle name="Обычный 53 2 13 2 2 2 2 2" xfId="20653" xr:uid="{00000000-0005-0000-0000-0000EB510000}"/>
    <cellStyle name="Обычный 53 2 13 2 2 2 2 2 2" xfId="20654" xr:uid="{00000000-0005-0000-0000-0000EC510000}"/>
    <cellStyle name="Обычный 53 2 13 2 2 2 2 3" xfId="20655" xr:uid="{00000000-0005-0000-0000-0000ED510000}"/>
    <cellStyle name="Обычный 53 2 13 2 2 2 3" xfId="20656" xr:uid="{00000000-0005-0000-0000-0000EE510000}"/>
    <cellStyle name="Обычный 53 2 13 2 2 2 3 2" xfId="20657" xr:uid="{00000000-0005-0000-0000-0000EF510000}"/>
    <cellStyle name="Обычный 53 2 13 2 2 2 4" xfId="20658" xr:uid="{00000000-0005-0000-0000-0000F0510000}"/>
    <cellStyle name="Обычный 53 2 13 2 2 3" xfId="20659" xr:uid="{00000000-0005-0000-0000-0000F1510000}"/>
    <cellStyle name="Обычный 53 2 13 2 2 3 2" xfId="20660" xr:uid="{00000000-0005-0000-0000-0000F2510000}"/>
    <cellStyle name="Обычный 53 2 13 2 2 3 2 2" xfId="20661" xr:uid="{00000000-0005-0000-0000-0000F3510000}"/>
    <cellStyle name="Обычный 53 2 13 2 2 3 3" xfId="20662" xr:uid="{00000000-0005-0000-0000-0000F4510000}"/>
    <cellStyle name="Обычный 53 2 13 2 2 4" xfId="20663" xr:uid="{00000000-0005-0000-0000-0000F5510000}"/>
    <cellStyle name="Обычный 53 2 13 2 2 4 2" xfId="20664" xr:uid="{00000000-0005-0000-0000-0000F6510000}"/>
    <cellStyle name="Обычный 53 2 13 2 2 4 2 2" xfId="20665" xr:uid="{00000000-0005-0000-0000-0000F7510000}"/>
    <cellStyle name="Обычный 53 2 13 2 2 4 3" xfId="20666" xr:uid="{00000000-0005-0000-0000-0000F8510000}"/>
    <cellStyle name="Обычный 53 2 13 2 2 5" xfId="20667" xr:uid="{00000000-0005-0000-0000-0000F9510000}"/>
    <cellStyle name="Обычный 53 2 13 2 2 5 2" xfId="20668" xr:uid="{00000000-0005-0000-0000-0000FA510000}"/>
    <cellStyle name="Обычный 53 2 13 2 2 6" xfId="20669" xr:uid="{00000000-0005-0000-0000-0000FB510000}"/>
    <cellStyle name="Обычный 53 2 13 2 3" xfId="20670" xr:uid="{00000000-0005-0000-0000-0000FC510000}"/>
    <cellStyle name="Обычный 53 2 13 2 3 2" xfId="20671" xr:uid="{00000000-0005-0000-0000-0000FD510000}"/>
    <cellStyle name="Обычный 53 2 13 2 3 2 2" xfId="20672" xr:uid="{00000000-0005-0000-0000-0000FE510000}"/>
    <cellStyle name="Обычный 53 2 13 2 3 2 2 2" xfId="20673" xr:uid="{00000000-0005-0000-0000-0000FF510000}"/>
    <cellStyle name="Обычный 53 2 13 2 3 2 3" xfId="20674" xr:uid="{00000000-0005-0000-0000-000000520000}"/>
    <cellStyle name="Обычный 53 2 13 2 3 3" xfId="20675" xr:uid="{00000000-0005-0000-0000-000001520000}"/>
    <cellStyle name="Обычный 53 2 13 2 3 3 2" xfId="20676" xr:uid="{00000000-0005-0000-0000-000002520000}"/>
    <cellStyle name="Обычный 53 2 13 2 3 4" xfId="20677" xr:uid="{00000000-0005-0000-0000-000003520000}"/>
    <cellStyle name="Обычный 53 2 13 2 4" xfId="20678" xr:uid="{00000000-0005-0000-0000-000004520000}"/>
    <cellStyle name="Обычный 53 2 13 2 4 2" xfId="20679" xr:uid="{00000000-0005-0000-0000-000005520000}"/>
    <cellStyle name="Обычный 53 2 13 2 4 2 2" xfId="20680" xr:uid="{00000000-0005-0000-0000-000006520000}"/>
    <cellStyle name="Обычный 53 2 13 2 4 3" xfId="20681" xr:uid="{00000000-0005-0000-0000-000007520000}"/>
    <cellStyle name="Обычный 53 2 13 2 5" xfId="20682" xr:uid="{00000000-0005-0000-0000-000008520000}"/>
    <cellStyle name="Обычный 53 2 13 2 5 2" xfId="20683" xr:uid="{00000000-0005-0000-0000-000009520000}"/>
    <cellStyle name="Обычный 53 2 13 2 5 2 2" xfId="20684" xr:uid="{00000000-0005-0000-0000-00000A520000}"/>
    <cellStyle name="Обычный 53 2 13 2 5 3" xfId="20685" xr:uid="{00000000-0005-0000-0000-00000B520000}"/>
    <cellStyle name="Обычный 53 2 13 2 6" xfId="20686" xr:uid="{00000000-0005-0000-0000-00000C520000}"/>
    <cellStyle name="Обычный 53 2 13 2 6 2" xfId="20687" xr:uid="{00000000-0005-0000-0000-00000D520000}"/>
    <cellStyle name="Обычный 53 2 13 2 7" xfId="20688" xr:uid="{00000000-0005-0000-0000-00000E520000}"/>
    <cellStyle name="Обычный 53 2 13 3" xfId="20689" xr:uid="{00000000-0005-0000-0000-00000F520000}"/>
    <cellStyle name="Обычный 53 2 13 3 2" xfId="20690" xr:uid="{00000000-0005-0000-0000-000010520000}"/>
    <cellStyle name="Обычный 53 2 13 3 2 2" xfId="20691" xr:uid="{00000000-0005-0000-0000-000011520000}"/>
    <cellStyle name="Обычный 53 2 13 3 2 2 2" xfId="20692" xr:uid="{00000000-0005-0000-0000-000012520000}"/>
    <cellStyle name="Обычный 53 2 13 3 2 2 2 2" xfId="20693" xr:uid="{00000000-0005-0000-0000-000013520000}"/>
    <cellStyle name="Обычный 53 2 13 3 2 2 3" xfId="20694" xr:uid="{00000000-0005-0000-0000-000014520000}"/>
    <cellStyle name="Обычный 53 2 13 3 2 3" xfId="20695" xr:uid="{00000000-0005-0000-0000-000015520000}"/>
    <cellStyle name="Обычный 53 2 13 3 2 3 2" xfId="20696" xr:uid="{00000000-0005-0000-0000-000016520000}"/>
    <cellStyle name="Обычный 53 2 13 3 2 4" xfId="20697" xr:uid="{00000000-0005-0000-0000-000017520000}"/>
    <cellStyle name="Обычный 53 2 13 3 3" xfId="20698" xr:uid="{00000000-0005-0000-0000-000018520000}"/>
    <cellStyle name="Обычный 53 2 13 3 3 2" xfId="20699" xr:uid="{00000000-0005-0000-0000-000019520000}"/>
    <cellStyle name="Обычный 53 2 13 3 3 2 2" xfId="20700" xr:uid="{00000000-0005-0000-0000-00001A520000}"/>
    <cellStyle name="Обычный 53 2 13 3 3 3" xfId="20701" xr:uid="{00000000-0005-0000-0000-00001B520000}"/>
    <cellStyle name="Обычный 53 2 13 3 4" xfId="20702" xr:uid="{00000000-0005-0000-0000-00001C520000}"/>
    <cellStyle name="Обычный 53 2 13 3 4 2" xfId="20703" xr:uid="{00000000-0005-0000-0000-00001D520000}"/>
    <cellStyle name="Обычный 53 2 13 3 4 2 2" xfId="20704" xr:uid="{00000000-0005-0000-0000-00001E520000}"/>
    <cellStyle name="Обычный 53 2 13 3 4 3" xfId="20705" xr:uid="{00000000-0005-0000-0000-00001F520000}"/>
    <cellStyle name="Обычный 53 2 13 3 5" xfId="20706" xr:uid="{00000000-0005-0000-0000-000020520000}"/>
    <cellStyle name="Обычный 53 2 13 3 5 2" xfId="20707" xr:uid="{00000000-0005-0000-0000-000021520000}"/>
    <cellStyle name="Обычный 53 2 13 3 6" xfId="20708" xr:uid="{00000000-0005-0000-0000-000022520000}"/>
    <cellStyle name="Обычный 53 2 13 4" xfId="20709" xr:uid="{00000000-0005-0000-0000-000023520000}"/>
    <cellStyle name="Обычный 53 2 13 4 2" xfId="20710" xr:uid="{00000000-0005-0000-0000-000024520000}"/>
    <cellStyle name="Обычный 53 2 13 4 2 2" xfId="20711" xr:uid="{00000000-0005-0000-0000-000025520000}"/>
    <cellStyle name="Обычный 53 2 13 4 2 2 2" xfId="20712" xr:uid="{00000000-0005-0000-0000-000026520000}"/>
    <cellStyle name="Обычный 53 2 13 4 2 3" xfId="20713" xr:uid="{00000000-0005-0000-0000-000027520000}"/>
    <cellStyle name="Обычный 53 2 13 4 3" xfId="20714" xr:uid="{00000000-0005-0000-0000-000028520000}"/>
    <cellStyle name="Обычный 53 2 13 4 3 2" xfId="20715" xr:uid="{00000000-0005-0000-0000-000029520000}"/>
    <cellStyle name="Обычный 53 2 13 4 4" xfId="20716" xr:uid="{00000000-0005-0000-0000-00002A520000}"/>
    <cellStyle name="Обычный 53 2 13 5" xfId="20717" xr:uid="{00000000-0005-0000-0000-00002B520000}"/>
    <cellStyle name="Обычный 53 2 13 5 2" xfId="20718" xr:uid="{00000000-0005-0000-0000-00002C520000}"/>
    <cellStyle name="Обычный 53 2 13 5 2 2" xfId="20719" xr:uid="{00000000-0005-0000-0000-00002D520000}"/>
    <cellStyle name="Обычный 53 2 13 5 3" xfId="20720" xr:uid="{00000000-0005-0000-0000-00002E520000}"/>
    <cellStyle name="Обычный 53 2 13 6" xfId="20721" xr:uid="{00000000-0005-0000-0000-00002F520000}"/>
    <cellStyle name="Обычный 53 2 13 6 2" xfId="20722" xr:uid="{00000000-0005-0000-0000-000030520000}"/>
    <cellStyle name="Обычный 53 2 13 6 2 2" xfId="20723" xr:uid="{00000000-0005-0000-0000-000031520000}"/>
    <cellStyle name="Обычный 53 2 13 6 3" xfId="20724" xr:uid="{00000000-0005-0000-0000-000032520000}"/>
    <cellStyle name="Обычный 53 2 13 7" xfId="20725" xr:uid="{00000000-0005-0000-0000-000033520000}"/>
    <cellStyle name="Обычный 53 2 13 7 2" xfId="20726" xr:uid="{00000000-0005-0000-0000-000034520000}"/>
    <cellStyle name="Обычный 53 2 13 8" xfId="20727" xr:uid="{00000000-0005-0000-0000-000035520000}"/>
    <cellStyle name="Обычный 53 2 14" xfId="20728" xr:uid="{00000000-0005-0000-0000-000036520000}"/>
    <cellStyle name="Обычный 53 2 14 2" xfId="20729" xr:uid="{00000000-0005-0000-0000-000037520000}"/>
    <cellStyle name="Обычный 53 2 14 2 2" xfId="20730" xr:uid="{00000000-0005-0000-0000-000038520000}"/>
    <cellStyle name="Обычный 53 2 14 2 2 2" xfId="20731" xr:uid="{00000000-0005-0000-0000-000039520000}"/>
    <cellStyle name="Обычный 53 2 14 2 2 2 2" xfId="20732" xr:uid="{00000000-0005-0000-0000-00003A520000}"/>
    <cellStyle name="Обычный 53 2 14 2 2 2 2 2" xfId="20733" xr:uid="{00000000-0005-0000-0000-00003B520000}"/>
    <cellStyle name="Обычный 53 2 14 2 2 2 3" xfId="20734" xr:uid="{00000000-0005-0000-0000-00003C520000}"/>
    <cellStyle name="Обычный 53 2 14 2 2 3" xfId="20735" xr:uid="{00000000-0005-0000-0000-00003D520000}"/>
    <cellStyle name="Обычный 53 2 14 2 2 3 2" xfId="20736" xr:uid="{00000000-0005-0000-0000-00003E520000}"/>
    <cellStyle name="Обычный 53 2 14 2 2 4" xfId="20737" xr:uid="{00000000-0005-0000-0000-00003F520000}"/>
    <cellStyle name="Обычный 53 2 14 2 3" xfId="20738" xr:uid="{00000000-0005-0000-0000-000040520000}"/>
    <cellStyle name="Обычный 53 2 14 2 3 2" xfId="20739" xr:uid="{00000000-0005-0000-0000-000041520000}"/>
    <cellStyle name="Обычный 53 2 14 2 3 2 2" xfId="20740" xr:uid="{00000000-0005-0000-0000-000042520000}"/>
    <cellStyle name="Обычный 53 2 14 2 3 3" xfId="20741" xr:uid="{00000000-0005-0000-0000-000043520000}"/>
    <cellStyle name="Обычный 53 2 14 2 4" xfId="20742" xr:uid="{00000000-0005-0000-0000-000044520000}"/>
    <cellStyle name="Обычный 53 2 14 2 4 2" xfId="20743" xr:uid="{00000000-0005-0000-0000-000045520000}"/>
    <cellStyle name="Обычный 53 2 14 2 4 2 2" xfId="20744" xr:uid="{00000000-0005-0000-0000-000046520000}"/>
    <cellStyle name="Обычный 53 2 14 2 4 3" xfId="20745" xr:uid="{00000000-0005-0000-0000-000047520000}"/>
    <cellStyle name="Обычный 53 2 14 2 5" xfId="20746" xr:uid="{00000000-0005-0000-0000-000048520000}"/>
    <cellStyle name="Обычный 53 2 14 2 5 2" xfId="20747" xr:uid="{00000000-0005-0000-0000-000049520000}"/>
    <cellStyle name="Обычный 53 2 14 2 6" xfId="20748" xr:uid="{00000000-0005-0000-0000-00004A520000}"/>
    <cellStyle name="Обычный 53 2 14 3" xfId="20749" xr:uid="{00000000-0005-0000-0000-00004B520000}"/>
    <cellStyle name="Обычный 53 2 14 3 2" xfId="20750" xr:uid="{00000000-0005-0000-0000-00004C520000}"/>
    <cellStyle name="Обычный 53 2 14 3 2 2" xfId="20751" xr:uid="{00000000-0005-0000-0000-00004D520000}"/>
    <cellStyle name="Обычный 53 2 14 3 2 2 2" xfId="20752" xr:uid="{00000000-0005-0000-0000-00004E520000}"/>
    <cellStyle name="Обычный 53 2 14 3 2 3" xfId="20753" xr:uid="{00000000-0005-0000-0000-00004F520000}"/>
    <cellStyle name="Обычный 53 2 14 3 3" xfId="20754" xr:uid="{00000000-0005-0000-0000-000050520000}"/>
    <cellStyle name="Обычный 53 2 14 3 3 2" xfId="20755" xr:uid="{00000000-0005-0000-0000-000051520000}"/>
    <cellStyle name="Обычный 53 2 14 3 4" xfId="20756" xr:uid="{00000000-0005-0000-0000-000052520000}"/>
    <cellStyle name="Обычный 53 2 14 4" xfId="20757" xr:uid="{00000000-0005-0000-0000-000053520000}"/>
    <cellStyle name="Обычный 53 2 14 4 2" xfId="20758" xr:uid="{00000000-0005-0000-0000-000054520000}"/>
    <cellStyle name="Обычный 53 2 14 4 2 2" xfId="20759" xr:uid="{00000000-0005-0000-0000-000055520000}"/>
    <cellStyle name="Обычный 53 2 14 4 3" xfId="20760" xr:uid="{00000000-0005-0000-0000-000056520000}"/>
    <cellStyle name="Обычный 53 2 14 5" xfId="20761" xr:uid="{00000000-0005-0000-0000-000057520000}"/>
    <cellStyle name="Обычный 53 2 14 5 2" xfId="20762" xr:uid="{00000000-0005-0000-0000-000058520000}"/>
    <cellStyle name="Обычный 53 2 14 5 2 2" xfId="20763" xr:uid="{00000000-0005-0000-0000-000059520000}"/>
    <cellStyle name="Обычный 53 2 14 5 3" xfId="20764" xr:uid="{00000000-0005-0000-0000-00005A520000}"/>
    <cellStyle name="Обычный 53 2 14 6" xfId="20765" xr:uid="{00000000-0005-0000-0000-00005B520000}"/>
    <cellStyle name="Обычный 53 2 14 6 2" xfId="20766" xr:uid="{00000000-0005-0000-0000-00005C520000}"/>
    <cellStyle name="Обычный 53 2 14 7" xfId="20767" xr:uid="{00000000-0005-0000-0000-00005D520000}"/>
    <cellStyle name="Обычный 53 2 15" xfId="20768" xr:uid="{00000000-0005-0000-0000-00005E520000}"/>
    <cellStyle name="Обычный 53 2 15 2" xfId="20769" xr:uid="{00000000-0005-0000-0000-00005F520000}"/>
    <cellStyle name="Обычный 53 2 15 2 2" xfId="20770" xr:uid="{00000000-0005-0000-0000-000060520000}"/>
    <cellStyle name="Обычный 53 2 15 2 2 2" xfId="20771" xr:uid="{00000000-0005-0000-0000-000061520000}"/>
    <cellStyle name="Обычный 53 2 15 2 2 2 2" xfId="20772" xr:uid="{00000000-0005-0000-0000-000062520000}"/>
    <cellStyle name="Обычный 53 2 15 2 2 2 2 2" xfId="20773" xr:uid="{00000000-0005-0000-0000-000063520000}"/>
    <cellStyle name="Обычный 53 2 15 2 2 2 3" xfId="20774" xr:uid="{00000000-0005-0000-0000-000064520000}"/>
    <cellStyle name="Обычный 53 2 15 2 2 3" xfId="20775" xr:uid="{00000000-0005-0000-0000-000065520000}"/>
    <cellStyle name="Обычный 53 2 15 2 2 3 2" xfId="20776" xr:uid="{00000000-0005-0000-0000-000066520000}"/>
    <cellStyle name="Обычный 53 2 15 2 2 4" xfId="20777" xr:uid="{00000000-0005-0000-0000-000067520000}"/>
    <cellStyle name="Обычный 53 2 15 2 3" xfId="20778" xr:uid="{00000000-0005-0000-0000-000068520000}"/>
    <cellStyle name="Обычный 53 2 15 2 3 2" xfId="20779" xr:uid="{00000000-0005-0000-0000-000069520000}"/>
    <cellStyle name="Обычный 53 2 15 2 3 2 2" xfId="20780" xr:uid="{00000000-0005-0000-0000-00006A520000}"/>
    <cellStyle name="Обычный 53 2 15 2 3 3" xfId="20781" xr:uid="{00000000-0005-0000-0000-00006B520000}"/>
    <cellStyle name="Обычный 53 2 15 2 4" xfId="20782" xr:uid="{00000000-0005-0000-0000-00006C520000}"/>
    <cellStyle name="Обычный 53 2 15 2 4 2" xfId="20783" xr:uid="{00000000-0005-0000-0000-00006D520000}"/>
    <cellStyle name="Обычный 53 2 15 2 4 2 2" xfId="20784" xr:uid="{00000000-0005-0000-0000-00006E520000}"/>
    <cellStyle name="Обычный 53 2 15 2 4 3" xfId="20785" xr:uid="{00000000-0005-0000-0000-00006F520000}"/>
    <cellStyle name="Обычный 53 2 15 2 5" xfId="20786" xr:uid="{00000000-0005-0000-0000-000070520000}"/>
    <cellStyle name="Обычный 53 2 15 2 5 2" xfId="20787" xr:uid="{00000000-0005-0000-0000-000071520000}"/>
    <cellStyle name="Обычный 53 2 15 2 6" xfId="20788" xr:uid="{00000000-0005-0000-0000-000072520000}"/>
    <cellStyle name="Обычный 53 2 15 3" xfId="20789" xr:uid="{00000000-0005-0000-0000-000073520000}"/>
    <cellStyle name="Обычный 53 2 15 3 2" xfId="20790" xr:uid="{00000000-0005-0000-0000-000074520000}"/>
    <cellStyle name="Обычный 53 2 15 3 2 2" xfId="20791" xr:uid="{00000000-0005-0000-0000-000075520000}"/>
    <cellStyle name="Обычный 53 2 15 3 2 2 2" xfId="20792" xr:uid="{00000000-0005-0000-0000-000076520000}"/>
    <cellStyle name="Обычный 53 2 15 3 2 3" xfId="20793" xr:uid="{00000000-0005-0000-0000-000077520000}"/>
    <cellStyle name="Обычный 53 2 15 3 3" xfId="20794" xr:uid="{00000000-0005-0000-0000-000078520000}"/>
    <cellStyle name="Обычный 53 2 15 3 3 2" xfId="20795" xr:uid="{00000000-0005-0000-0000-000079520000}"/>
    <cellStyle name="Обычный 53 2 15 3 4" xfId="20796" xr:uid="{00000000-0005-0000-0000-00007A520000}"/>
    <cellStyle name="Обычный 53 2 15 4" xfId="20797" xr:uid="{00000000-0005-0000-0000-00007B520000}"/>
    <cellStyle name="Обычный 53 2 15 4 2" xfId="20798" xr:uid="{00000000-0005-0000-0000-00007C520000}"/>
    <cellStyle name="Обычный 53 2 15 4 2 2" xfId="20799" xr:uid="{00000000-0005-0000-0000-00007D520000}"/>
    <cellStyle name="Обычный 53 2 15 4 3" xfId="20800" xr:uid="{00000000-0005-0000-0000-00007E520000}"/>
    <cellStyle name="Обычный 53 2 15 5" xfId="20801" xr:uid="{00000000-0005-0000-0000-00007F520000}"/>
    <cellStyle name="Обычный 53 2 15 5 2" xfId="20802" xr:uid="{00000000-0005-0000-0000-000080520000}"/>
    <cellStyle name="Обычный 53 2 15 5 2 2" xfId="20803" xr:uid="{00000000-0005-0000-0000-000081520000}"/>
    <cellStyle name="Обычный 53 2 15 5 3" xfId="20804" xr:uid="{00000000-0005-0000-0000-000082520000}"/>
    <cellStyle name="Обычный 53 2 15 6" xfId="20805" xr:uid="{00000000-0005-0000-0000-000083520000}"/>
    <cellStyle name="Обычный 53 2 15 6 2" xfId="20806" xr:uid="{00000000-0005-0000-0000-000084520000}"/>
    <cellStyle name="Обычный 53 2 15 7" xfId="20807" xr:uid="{00000000-0005-0000-0000-000085520000}"/>
    <cellStyle name="Обычный 53 2 16" xfId="20808" xr:uid="{00000000-0005-0000-0000-000086520000}"/>
    <cellStyle name="Обычный 53 2 16 2" xfId="20809" xr:uid="{00000000-0005-0000-0000-000087520000}"/>
    <cellStyle name="Обычный 53 2 16 2 2" xfId="20810" xr:uid="{00000000-0005-0000-0000-000088520000}"/>
    <cellStyle name="Обычный 53 2 16 2 2 2" xfId="20811" xr:uid="{00000000-0005-0000-0000-000089520000}"/>
    <cellStyle name="Обычный 53 2 16 2 2 2 2" xfId="20812" xr:uid="{00000000-0005-0000-0000-00008A520000}"/>
    <cellStyle name="Обычный 53 2 16 2 2 2 2 2" xfId="20813" xr:uid="{00000000-0005-0000-0000-00008B520000}"/>
    <cellStyle name="Обычный 53 2 16 2 2 2 3" xfId="20814" xr:uid="{00000000-0005-0000-0000-00008C520000}"/>
    <cellStyle name="Обычный 53 2 16 2 2 3" xfId="20815" xr:uid="{00000000-0005-0000-0000-00008D520000}"/>
    <cellStyle name="Обычный 53 2 16 2 2 3 2" xfId="20816" xr:uid="{00000000-0005-0000-0000-00008E520000}"/>
    <cellStyle name="Обычный 53 2 16 2 2 4" xfId="20817" xr:uid="{00000000-0005-0000-0000-00008F520000}"/>
    <cellStyle name="Обычный 53 2 16 2 3" xfId="20818" xr:uid="{00000000-0005-0000-0000-000090520000}"/>
    <cellStyle name="Обычный 53 2 16 2 3 2" xfId="20819" xr:uid="{00000000-0005-0000-0000-000091520000}"/>
    <cellStyle name="Обычный 53 2 16 2 3 2 2" xfId="20820" xr:uid="{00000000-0005-0000-0000-000092520000}"/>
    <cellStyle name="Обычный 53 2 16 2 3 3" xfId="20821" xr:uid="{00000000-0005-0000-0000-000093520000}"/>
    <cellStyle name="Обычный 53 2 16 2 4" xfId="20822" xr:uid="{00000000-0005-0000-0000-000094520000}"/>
    <cellStyle name="Обычный 53 2 16 2 4 2" xfId="20823" xr:uid="{00000000-0005-0000-0000-000095520000}"/>
    <cellStyle name="Обычный 53 2 16 2 4 2 2" xfId="20824" xr:uid="{00000000-0005-0000-0000-000096520000}"/>
    <cellStyle name="Обычный 53 2 16 2 4 3" xfId="20825" xr:uid="{00000000-0005-0000-0000-000097520000}"/>
    <cellStyle name="Обычный 53 2 16 2 5" xfId="20826" xr:uid="{00000000-0005-0000-0000-000098520000}"/>
    <cellStyle name="Обычный 53 2 16 2 5 2" xfId="20827" xr:uid="{00000000-0005-0000-0000-000099520000}"/>
    <cellStyle name="Обычный 53 2 16 2 6" xfId="20828" xr:uid="{00000000-0005-0000-0000-00009A520000}"/>
    <cellStyle name="Обычный 53 2 16 3" xfId="20829" xr:uid="{00000000-0005-0000-0000-00009B520000}"/>
    <cellStyle name="Обычный 53 2 16 3 2" xfId="20830" xr:uid="{00000000-0005-0000-0000-00009C520000}"/>
    <cellStyle name="Обычный 53 2 16 3 2 2" xfId="20831" xr:uid="{00000000-0005-0000-0000-00009D520000}"/>
    <cellStyle name="Обычный 53 2 16 3 2 2 2" xfId="20832" xr:uid="{00000000-0005-0000-0000-00009E520000}"/>
    <cellStyle name="Обычный 53 2 16 3 2 3" xfId="20833" xr:uid="{00000000-0005-0000-0000-00009F520000}"/>
    <cellStyle name="Обычный 53 2 16 3 3" xfId="20834" xr:uid="{00000000-0005-0000-0000-0000A0520000}"/>
    <cellStyle name="Обычный 53 2 16 3 3 2" xfId="20835" xr:uid="{00000000-0005-0000-0000-0000A1520000}"/>
    <cellStyle name="Обычный 53 2 16 3 4" xfId="20836" xr:uid="{00000000-0005-0000-0000-0000A2520000}"/>
    <cellStyle name="Обычный 53 2 16 4" xfId="20837" xr:uid="{00000000-0005-0000-0000-0000A3520000}"/>
    <cellStyle name="Обычный 53 2 16 4 2" xfId="20838" xr:uid="{00000000-0005-0000-0000-0000A4520000}"/>
    <cellStyle name="Обычный 53 2 16 4 2 2" xfId="20839" xr:uid="{00000000-0005-0000-0000-0000A5520000}"/>
    <cellStyle name="Обычный 53 2 16 4 3" xfId="20840" xr:uid="{00000000-0005-0000-0000-0000A6520000}"/>
    <cellStyle name="Обычный 53 2 16 5" xfId="20841" xr:uid="{00000000-0005-0000-0000-0000A7520000}"/>
    <cellStyle name="Обычный 53 2 16 5 2" xfId="20842" xr:uid="{00000000-0005-0000-0000-0000A8520000}"/>
    <cellStyle name="Обычный 53 2 16 5 2 2" xfId="20843" xr:uid="{00000000-0005-0000-0000-0000A9520000}"/>
    <cellStyle name="Обычный 53 2 16 5 3" xfId="20844" xr:uid="{00000000-0005-0000-0000-0000AA520000}"/>
    <cellStyle name="Обычный 53 2 16 6" xfId="20845" xr:uid="{00000000-0005-0000-0000-0000AB520000}"/>
    <cellStyle name="Обычный 53 2 16 6 2" xfId="20846" xr:uid="{00000000-0005-0000-0000-0000AC520000}"/>
    <cellStyle name="Обычный 53 2 16 7" xfId="20847" xr:uid="{00000000-0005-0000-0000-0000AD520000}"/>
    <cellStyle name="Обычный 53 2 17" xfId="20848" xr:uid="{00000000-0005-0000-0000-0000AE520000}"/>
    <cellStyle name="Обычный 53 2 17 2" xfId="20849" xr:uid="{00000000-0005-0000-0000-0000AF520000}"/>
    <cellStyle name="Обычный 53 2 17 2 2" xfId="20850" xr:uid="{00000000-0005-0000-0000-0000B0520000}"/>
    <cellStyle name="Обычный 53 2 17 2 2 2" xfId="20851" xr:uid="{00000000-0005-0000-0000-0000B1520000}"/>
    <cellStyle name="Обычный 53 2 17 2 2 2 2" xfId="20852" xr:uid="{00000000-0005-0000-0000-0000B2520000}"/>
    <cellStyle name="Обычный 53 2 17 2 2 2 2 2" xfId="20853" xr:uid="{00000000-0005-0000-0000-0000B3520000}"/>
    <cellStyle name="Обычный 53 2 17 2 2 2 3" xfId="20854" xr:uid="{00000000-0005-0000-0000-0000B4520000}"/>
    <cellStyle name="Обычный 53 2 17 2 2 3" xfId="20855" xr:uid="{00000000-0005-0000-0000-0000B5520000}"/>
    <cellStyle name="Обычный 53 2 17 2 2 3 2" xfId="20856" xr:uid="{00000000-0005-0000-0000-0000B6520000}"/>
    <cellStyle name="Обычный 53 2 17 2 2 4" xfId="20857" xr:uid="{00000000-0005-0000-0000-0000B7520000}"/>
    <cellStyle name="Обычный 53 2 17 2 3" xfId="20858" xr:uid="{00000000-0005-0000-0000-0000B8520000}"/>
    <cellStyle name="Обычный 53 2 17 2 3 2" xfId="20859" xr:uid="{00000000-0005-0000-0000-0000B9520000}"/>
    <cellStyle name="Обычный 53 2 17 2 3 2 2" xfId="20860" xr:uid="{00000000-0005-0000-0000-0000BA520000}"/>
    <cellStyle name="Обычный 53 2 17 2 3 3" xfId="20861" xr:uid="{00000000-0005-0000-0000-0000BB520000}"/>
    <cellStyle name="Обычный 53 2 17 2 4" xfId="20862" xr:uid="{00000000-0005-0000-0000-0000BC520000}"/>
    <cellStyle name="Обычный 53 2 17 2 4 2" xfId="20863" xr:uid="{00000000-0005-0000-0000-0000BD520000}"/>
    <cellStyle name="Обычный 53 2 17 2 4 2 2" xfId="20864" xr:uid="{00000000-0005-0000-0000-0000BE520000}"/>
    <cellStyle name="Обычный 53 2 17 2 4 3" xfId="20865" xr:uid="{00000000-0005-0000-0000-0000BF520000}"/>
    <cellStyle name="Обычный 53 2 17 2 5" xfId="20866" xr:uid="{00000000-0005-0000-0000-0000C0520000}"/>
    <cellStyle name="Обычный 53 2 17 2 5 2" xfId="20867" xr:uid="{00000000-0005-0000-0000-0000C1520000}"/>
    <cellStyle name="Обычный 53 2 17 2 6" xfId="20868" xr:uid="{00000000-0005-0000-0000-0000C2520000}"/>
    <cellStyle name="Обычный 53 2 17 3" xfId="20869" xr:uid="{00000000-0005-0000-0000-0000C3520000}"/>
    <cellStyle name="Обычный 53 2 17 3 2" xfId="20870" xr:uid="{00000000-0005-0000-0000-0000C4520000}"/>
    <cellStyle name="Обычный 53 2 17 3 2 2" xfId="20871" xr:uid="{00000000-0005-0000-0000-0000C5520000}"/>
    <cellStyle name="Обычный 53 2 17 3 2 2 2" xfId="20872" xr:uid="{00000000-0005-0000-0000-0000C6520000}"/>
    <cellStyle name="Обычный 53 2 17 3 2 3" xfId="20873" xr:uid="{00000000-0005-0000-0000-0000C7520000}"/>
    <cellStyle name="Обычный 53 2 17 3 3" xfId="20874" xr:uid="{00000000-0005-0000-0000-0000C8520000}"/>
    <cellStyle name="Обычный 53 2 17 3 3 2" xfId="20875" xr:uid="{00000000-0005-0000-0000-0000C9520000}"/>
    <cellStyle name="Обычный 53 2 17 3 4" xfId="20876" xr:uid="{00000000-0005-0000-0000-0000CA520000}"/>
    <cellStyle name="Обычный 53 2 17 4" xfId="20877" xr:uid="{00000000-0005-0000-0000-0000CB520000}"/>
    <cellStyle name="Обычный 53 2 17 4 2" xfId="20878" xr:uid="{00000000-0005-0000-0000-0000CC520000}"/>
    <cellStyle name="Обычный 53 2 17 4 2 2" xfId="20879" xr:uid="{00000000-0005-0000-0000-0000CD520000}"/>
    <cellStyle name="Обычный 53 2 17 4 3" xfId="20880" xr:uid="{00000000-0005-0000-0000-0000CE520000}"/>
    <cellStyle name="Обычный 53 2 17 5" xfId="20881" xr:uid="{00000000-0005-0000-0000-0000CF520000}"/>
    <cellStyle name="Обычный 53 2 17 5 2" xfId="20882" xr:uid="{00000000-0005-0000-0000-0000D0520000}"/>
    <cellStyle name="Обычный 53 2 17 5 2 2" xfId="20883" xr:uid="{00000000-0005-0000-0000-0000D1520000}"/>
    <cellStyle name="Обычный 53 2 17 5 3" xfId="20884" xr:uid="{00000000-0005-0000-0000-0000D2520000}"/>
    <cellStyle name="Обычный 53 2 17 6" xfId="20885" xr:uid="{00000000-0005-0000-0000-0000D3520000}"/>
    <cellStyle name="Обычный 53 2 17 6 2" xfId="20886" xr:uid="{00000000-0005-0000-0000-0000D4520000}"/>
    <cellStyle name="Обычный 53 2 17 7" xfId="20887" xr:uid="{00000000-0005-0000-0000-0000D5520000}"/>
    <cellStyle name="Обычный 53 2 18" xfId="20888" xr:uid="{00000000-0005-0000-0000-0000D6520000}"/>
    <cellStyle name="Обычный 53 2 18 2" xfId="20889" xr:uid="{00000000-0005-0000-0000-0000D7520000}"/>
    <cellStyle name="Обычный 53 2 18 2 2" xfId="20890" xr:uid="{00000000-0005-0000-0000-0000D8520000}"/>
    <cellStyle name="Обычный 53 2 18 2 2 2" xfId="20891" xr:uid="{00000000-0005-0000-0000-0000D9520000}"/>
    <cellStyle name="Обычный 53 2 18 2 2 2 2" xfId="20892" xr:uid="{00000000-0005-0000-0000-0000DA520000}"/>
    <cellStyle name="Обычный 53 2 18 2 2 2 2 2" xfId="20893" xr:uid="{00000000-0005-0000-0000-0000DB520000}"/>
    <cellStyle name="Обычный 53 2 18 2 2 2 3" xfId="20894" xr:uid="{00000000-0005-0000-0000-0000DC520000}"/>
    <cellStyle name="Обычный 53 2 18 2 2 3" xfId="20895" xr:uid="{00000000-0005-0000-0000-0000DD520000}"/>
    <cellStyle name="Обычный 53 2 18 2 2 3 2" xfId="20896" xr:uid="{00000000-0005-0000-0000-0000DE520000}"/>
    <cellStyle name="Обычный 53 2 18 2 2 4" xfId="20897" xr:uid="{00000000-0005-0000-0000-0000DF520000}"/>
    <cellStyle name="Обычный 53 2 18 2 3" xfId="20898" xr:uid="{00000000-0005-0000-0000-0000E0520000}"/>
    <cellStyle name="Обычный 53 2 18 2 3 2" xfId="20899" xr:uid="{00000000-0005-0000-0000-0000E1520000}"/>
    <cellStyle name="Обычный 53 2 18 2 3 2 2" xfId="20900" xr:uid="{00000000-0005-0000-0000-0000E2520000}"/>
    <cellStyle name="Обычный 53 2 18 2 3 3" xfId="20901" xr:uid="{00000000-0005-0000-0000-0000E3520000}"/>
    <cellStyle name="Обычный 53 2 18 2 4" xfId="20902" xr:uid="{00000000-0005-0000-0000-0000E4520000}"/>
    <cellStyle name="Обычный 53 2 18 2 4 2" xfId="20903" xr:uid="{00000000-0005-0000-0000-0000E5520000}"/>
    <cellStyle name="Обычный 53 2 18 2 4 2 2" xfId="20904" xr:uid="{00000000-0005-0000-0000-0000E6520000}"/>
    <cellStyle name="Обычный 53 2 18 2 4 3" xfId="20905" xr:uid="{00000000-0005-0000-0000-0000E7520000}"/>
    <cellStyle name="Обычный 53 2 18 2 5" xfId="20906" xr:uid="{00000000-0005-0000-0000-0000E8520000}"/>
    <cellStyle name="Обычный 53 2 18 2 5 2" xfId="20907" xr:uid="{00000000-0005-0000-0000-0000E9520000}"/>
    <cellStyle name="Обычный 53 2 18 2 6" xfId="20908" xr:uid="{00000000-0005-0000-0000-0000EA520000}"/>
    <cellStyle name="Обычный 53 2 18 3" xfId="20909" xr:uid="{00000000-0005-0000-0000-0000EB520000}"/>
    <cellStyle name="Обычный 53 2 18 3 2" xfId="20910" xr:uid="{00000000-0005-0000-0000-0000EC520000}"/>
    <cellStyle name="Обычный 53 2 18 3 2 2" xfId="20911" xr:uid="{00000000-0005-0000-0000-0000ED520000}"/>
    <cellStyle name="Обычный 53 2 18 3 2 2 2" xfId="20912" xr:uid="{00000000-0005-0000-0000-0000EE520000}"/>
    <cellStyle name="Обычный 53 2 18 3 2 3" xfId="20913" xr:uid="{00000000-0005-0000-0000-0000EF520000}"/>
    <cellStyle name="Обычный 53 2 18 3 3" xfId="20914" xr:uid="{00000000-0005-0000-0000-0000F0520000}"/>
    <cellStyle name="Обычный 53 2 18 3 3 2" xfId="20915" xr:uid="{00000000-0005-0000-0000-0000F1520000}"/>
    <cellStyle name="Обычный 53 2 18 3 4" xfId="20916" xr:uid="{00000000-0005-0000-0000-0000F2520000}"/>
    <cellStyle name="Обычный 53 2 18 4" xfId="20917" xr:uid="{00000000-0005-0000-0000-0000F3520000}"/>
    <cellStyle name="Обычный 53 2 18 4 2" xfId="20918" xr:uid="{00000000-0005-0000-0000-0000F4520000}"/>
    <cellStyle name="Обычный 53 2 18 4 2 2" xfId="20919" xr:uid="{00000000-0005-0000-0000-0000F5520000}"/>
    <cellStyle name="Обычный 53 2 18 4 3" xfId="20920" xr:uid="{00000000-0005-0000-0000-0000F6520000}"/>
    <cellStyle name="Обычный 53 2 18 5" xfId="20921" xr:uid="{00000000-0005-0000-0000-0000F7520000}"/>
    <cellStyle name="Обычный 53 2 18 5 2" xfId="20922" xr:uid="{00000000-0005-0000-0000-0000F8520000}"/>
    <cellStyle name="Обычный 53 2 18 5 2 2" xfId="20923" xr:uid="{00000000-0005-0000-0000-0000F9520000}"/>
    <cellStyle name="Обычный 53 2 18 5 3" xfId="20924" xr:uid="{00000000-0005-0000-0000-0000FA520000}"/>
    <cellStyle name="Обычный 53 2 18 6" xfId="20925" xr:uid="{00000000-0005-0000-0000-0000FB520000}"/>
    <cellStyle name="Обычный 53 2 18 6 2" xfId="20926" xr:uid="{00000000-0005-0000-0000-0000FC520000}"/>
    <cellStyle name="Обычный 53 2 18 7" xfId="20927" xr:uid="{00000000-0005-0000-0000-0000FD520000}"/>
    <cellStyle name="Обычный 53 2 19" xfId="20928" xr:uid="{00000000-0005-0000-0000-0000FE520000}"/>
    <cellStyle name="Обычный 53 2 19 2" xfId="20929" xr:uid="{00000000-0005-0000-0000-0000FF520000}"/>
    <cellStyle name="Обычный 53 2 19 2 2" xfId="20930" xr:uid="{00000000-0005-0000-0000-000000530000}"/>
    <cellStyle name="Обычный 53 2 19 2 2 2" xfId="20931" xr:uid="{00000000-0005-0000-0000-000001530000}"/>
    <cellStyle name="Обычный 53 2 19 2 2 2 2" xfId="20932" xr:uid="{00000000-0005-0000-0000-000002530000}"/>
    <cellStyle name="Обычный 53 2 19 2 2 3" xfId="20933" xr:uid="{00000000-0005-0000-0000-000003530000}"/>
    <cellStyle name="Обычный 53 2 19 2 3" xfId="20934" xr:uid="{00000000-0005-0000-0000-000004530000}"/>
    <cellStyle name="Обычный 53 2 19 2 3 2" xfId="20935" xr:uid="{00000000-0005-0000-0000-000005530000}"/>
    <cellStyle name="Обычный 53 2 19 2 3 2 2" xfId="20936" xr:uid="{00000000-0005-0000-0000-000006530000}"/>
    <cellStyle name="Обычный 53 2 19 2 3 3" xfId="20937" xr:uid="{00000000-0005-0000-0000-000007530000}"/>
    <cellStyle name="Обычный 53 2 19 2 4" xfId="20938" xr:uid="{00000000-0005-0000-0000-000008530000}"/>
    <cellStyle name="Обычный 53 2 19 2 4 2" xfId="20939" xr:uid="{00000000-0005-0000-0000-000009530000}"/>
    <cellStyle name="Обычный 53 2 19 2 5" xfId="20940" xr:uid="{00000000-0005-0000-0000-00000A530000}"/>
    <cellStyle name="Обычный 53 2 19 3" xfId="20941" xr:uid="{00000000-0005-0000-0000-00000B530000}"/>
    <cellStyle name="Обычный 53 2 19 3 2" xfId="20942" xr:uid="{00000000-0005-0000-0000-00000C530000}"/>
    <cellStyle name="Обычный 53 2 19 3 2 2" xfId="20943" xr:uid="{00000000-0005-0000-0000-00000D530000}"/>
    <cellStyle name="Обычный 53 2 19 3 2 2 2" xfId="20944" xr:uid="{00000000-0005-0000-0000-00000E530000}"/>
    <cellStyle name="Обычный 53 2 19 3 2 3" xfId="20945" xr:uid="{00000000-0005-0000-0000-00000F530000}"/>
    <cellStyle name="Обычный 53 2 19 3 3" xfId="20946" xr:uid="{00000000-0005-0000-0000-000010530000}"/>
    <cellStyle name="Обычный 53 2 19 3 3 2" xfId="20947" xr:uid="{00000000-0005-0000-0000-000011530000}"/>
    <cellStyle name="Обычный 53 2 19 3 4" xfId="20948" xr:uid="{00000000-0005-0000-0000-000012530000}"/>
    <cellStyle name="Обычный 53 2 19 4" xfId="20949" xr:uid="{00000000-0005-0000-0000-000013530000}"/>
    <cellStyle name="Обычный 53 2 19 4 2" xfId="20950" xr:uid="{00000000-0005-0000-0000-000014530000}"/>
    <cellStyle name="Обычный 53 2 19 4 2 2" xfId="20951" xr:uid="{00000000-0005-0000-0000-000015530000}"/>
    <cellStyle name="Обычный 53 2 19 4 3" xfId="20952" xr:uid="{00000000-0005-0000-0000-000016530000}"/>
    <cellStyle name="Обычный 53 2 19 5" xfId="20953" xr:uid="{00000000-0005-0000-0000-000017530000}"/>
    <cellStyle name="Обычный 53 2 19 5 2" xfId="20954" xr:uid="{00000000-0005-0000-0000-000018530000}"/>
    <cellStyle name="Обычный 53 2 19 5 2 2" xfId="20955" xr:uid="{00000000-0005-0000-0000-000019530000}"/>
    <cellStyle name="Обычный 53 2 19 5 3" xfId="20956" xr:uid="{00000000-0005-0000-0000-00001A530000}"/>
    <cellStyle name="Обычный 53 2 19 6" xfId="20957" xr:uid="{00000000-0005-0000-0000-00001B530000}"/>
    <cellStyle name="Обычный 53 2 19 6 2" xfId="20958" xr:uid="{00000000-0005-0000-0000-00001C530000}"/>
    <cellStyle name="Обычный 53 2 19 7" xfId="20959" xr:uid="{00000000-0005-0000-0000-00001D530000}"/>
    <cellStyle name="Обычный 53 2 2" xfId="20960" xr:uid="{00000000-0005-0000-0000-00001E530000}"/>
    <cellStyle name="Обычный 53 2 2 10" xfId="20961" xr:uid="{00000000-0005-0000-0000-00001F530000}"/>
    <cellStyle name="Обычный 53 2 2 10 2" xfId="20962" xr:uid="{00000000-0005-0000-0000-000020530000}"/>
    <cellStyle name="Обычный 53 2 2 10 2 2" xfId="20963" xr:uid="{00000000-0005-0000-0000-000021530000}"/>
    <cellStyle name="Обычный 53 2 2 10 3" xfId="20964" xr:uid="{00000000-0005-0000-0000-000022530000}"/>
    <cellStyle name="Обычный 53 2 2 11" xfId="20965" xr:uid="{00000000-0005-0000-0000-000023530000}"/>
    <cellStyle name="Обычный 53 2 2 11 2" xfId="20966" xr:uid="{00000000-0005-0000-0000-000024530000}"/>
    <cellStyle name="Обычный 53 2 2 11 2 2" xfId="20967" xr:uid="{00000000-0005-0000-0000-000025530000}"/>
    <cellStyle name="Обычный 53 2 2 11 3" xfId="20968" xr:uid="{00000000-0005-0000-0000-000026530000}"/>
    <cellStyle name="Обычный 53 2 2 12" xfId="20969" xr:uid="{00000000-0005-0000-0000-000027530000}"/>
    <cellStyle name="Обычный 53 2 2 12 2" xfId="20970" xr:uid="{00000000-0005-0000-0000-000028530000}"/>
    <cellStyle name="Обычный 53 2 2 12 2 2" xfId="20971" xr:uid="{00000000-0005-0000-0000-000029530000}"/>
    <cellStyle name="Обычный 53 2 2 12 3" xfId="20972" xr:uid="{00000000-0005-0000-0000-00002A530000}"/>
    <cellStyle name="Обычный 53 2 2 13" xfId="20973" xr:uid="{00000000-0005-0000-0000-00002B530000}"/>
    <cellStyle name="Обычный 53 2 2 13 2" xfId="20974" xr:uid="{00000000-0005-0000-0000-00002C530000}"/>
    <cellStyle name="Обычный 53 2 2 13 2 2" xfId="20975" xr:uid="{00000000-0005-0000-0000-00002D530000}"/>
    <cellStyle name="Обычный 53 2 2 13 3" xfId="20976" xr:uid="{00000000-0005-0000-0000-00002E530000}"/>
    <cellStyle name="Обычный 53 2 2 14" xfId="20977" xr:uid="{00000000-0005-0000-0000-00002F530000}"/>
    <cellStyle name="Обычный 53 2 2 14 2" xfId="20978" xr:uid="{00000000-0005-0000-0000-000030530000}"/>
    <cellStyle name="Обычный 53 2 2 15" xfId="20979" xr:uid="{00000000-0005-0000-0000-000031530000}"/>
    <cellStyle name="Обычный 53 2 2 2" xfId="20980" xr:uid="{00000000-0005-0000-0000-000032530000}"/>
    <cellStyle name="Обычный 53 2 2 2 10" xfId="20981" xr:uid="{00000000-0005-0000-0000-000033530000}"/>
    <cellStyle name="Обычный 53 2 2 2 10 2" xfId="20982" xr:uid="{00000000-0005-0000-0000-000034530000}"/>
    <cellStyle name="Обычный 53 2 2 2 10 2 2" xfId="20983" xr:uid="{00000000-0005-0000-0000-000035530000}"/>
    <cellStyle name="Обычный 53 2 2 2 10 3" xfId="20984" xr:uid="{00000000-0005-0000-0000-000036530000}"/>
    <cellStyle name="Обычный 53 2 2 2 11" xfId="20985" xr:uid="{00000000-0005-0000-0000-000037530000}"/>
    <cellStyle name="Обычный 53 2 2 2 11 2" xfId="20986" xr:uid="{00000000-0005-0000-0000-000038530000}"/>
    <cellStyle name="Обычный 53 2 2 2 11 2 2" xfId="20987" xr:uid="{00000000-0005-0000-0000-000039530000}"/>
    <cellStyle name="Обычный 53 2 2 2 11 3" xfId="20988" xr:uid="{00000000-0005-0000-0000-00003A530000}"/>
    <cellStyle name="Обычный 53 2 2 2 12" xfId="20989" xr:uid="{00000000-0005-0000-0000-00003B530000}"/>
    <cellStyle name="Обычный 53 2 2 2 12 2" xfId="20990" xr:uid="{00000000-0005-0000-0000-00003C530000}"/>
    <cellStyle name="Обычный 53 2 2 2 12 2 2" xfId="20991" xr:uid="{00000000-0005-0000-0000-00003D530000}"/>
    <cellStyle name="Обычный 53 2 2 2 12 3" xfId="20992" xr:uid="{00000000-0005-0000-0000-00003E530000}"/>
    <cellStyle name="Обычный 53 2 2 2 13" xfId="20993" xr:uid="{00000000-0005-0000-0000-00003F530000}"/>
    <cellStyle name="Обычный 53 2 2 2 13 2" xfId="20994" xr:uid="{00000000-0005-0000-0000-000040530000}"/>
    <cellStyle name="Обычный 53 2 2 2 14" xfId="20995" xr:uid="{00000000-0005-0000-0000-000041530000}"/>
    <cellStyle name="Обычный 53 2 2 2 2" xfId="20996" xr:uid="{00000000-0005-0000-0000-000042530000}"/>
    <cellStyle name="Обычный 53 2 2 2 2 10" xfId="20997" xr:uid="{00000000-0005-0000-0000-000043530000}"/>
    <cellStyle name="Обычный 53 2 2 2 2 10 2" xfId="20998" xr:uid="{00000000-0005-0000-0000-000044530000}"/>
    <cellStyle name="Обычный 53 2 2 2 2 10 2 2" xfId="20999" xr:uid="{00000000-0005-0000-0000-000045530000}"/>
    <cellStyle name="Обычный 53 2 2 2 2 10 3" xfId="21000" xr:uid="{00000000-0005-0000-0000-000046530000}"/>
    <cellStyle name="Обычный 53 2 2 2 2 11" xfId="21001" xr:uid="{00000000-0005-0000-0000-000047530000}"/>
    <cellStyle name="Обычный 53 2 2 2 2 11 2" xfId="21002" xr:uid="{00000000-0005-0000-0000-000048530000}"/>
    <cellStyle name="Обычный 53 2 2 2 2 12" xfId="21003" xr:uid="{00000000-0005-0000-0000-000049530000}"/>
    <cellStyle name="Обычный 53 2 2 2 2 2" xfId="21004" xr:uid="{00000000-0005-0000-0000-00004A530000}"/>
    <cellStyle name="Обычный 53 2 2 2 2 2 10" xfId="21005" xr:uid="{00000000-0005-0000-0000-00004B530000}"/>
    <cellStyle name="Обычный 53 2 2 2 2 2 10 2" xfId="21006" xr:uid="{00000000-0005-0000-0000-00004C530000}"/>
    <cellStyle name="Обычный 53 2 2 2 2 2 11" xfId="21007" xr:uid="{00000000-0005-0000-0000-00004D530000}"/>
    <cellStyle name="Обычный 53 2 2 2 2 2 2" xfId="21008" xr:uid="{00000000-0005-0000-0000-00004E530000}"/>
    <cellStyle name="Обычный 53 2 2 2 2 2 2 2" xfId="21009" xr:uid="{00000000-0005-0000-0000-00004F530000}"/>
    <cellStyle name="Обычный 53 2 2 2 2 2 2 2 2" xfId="21010" xr:uid="{00000000-0005-0000-0000-000050530000}"/>
    <cellStyle name="Обычный 53 2 2 2 2 2 2 2 2 2" xfId="21011" xr:uid="{00000000-0005-0000-0000-000051530000}"/>
    <cellStyle name="Обычный 53 2 2 2 2 2 2 2 2 2 2" xfId="21012" xr:uid="{00000000-0005-0000-0000-000052530000}"/>
    <cellStyle name="Обычный 53 2 2 2 2 2 2 2 2 3" xfId="21013" xr:uid="{00000000-0005-0000-0000-000053530000}"/>
    <cellStyle name="Обычный 53 2 2 2 2 2 2 2 3" xfId="21014" xr:uid="{00000000-0005-0000-0000-000054530000}"/>
    <cellStyle name="Обычный 53 2 2 2 2 2 2 2 3 2" xfId="21015" xr:uid="{00000000-0005-0000-0000-000055530000}"/>
    <cellStyle name="Обычный 53 2 2 2 2 2 2 2 3 2 2" xfId="21016" xr:uid="{00000000-0005-0000-0000-000056530000}"/>
    <cellStyle name="Обычный 53 2 2 2 2 2 2 2 3 3" xfId="21017" xr:uid="{00000000-0005-0000-0000-000057530000}"/>
    <cellStyle name="Обычный 53 2 2 2 2 2 2 2 4" xfId="21018" xr:uid="{00000000-0005-0000-0000-000058530000}"/>
    <cellStyle name="Обычный 53 2 2 2 2 2 2 2 4 2" xfId="21019" xr:uid="{00000000-0005-0000-0000-000059530000}"/>
    <cellStyle name="Обычный 53 2 2 2 2 2 2 2 4 2 2" xfId="21020" xr:uid="{00000000-0005-0000-0000-00005A530000}"/>
    <cellStyle name="Обычный 53 2 2 2 2 2 2 2 4 3" xfId="21021" xr:uid="{00000000-0005-0000-0000-00005B530000}"/>
    <cellStyle name="Обычный 53 2 2 2 2 2 2 2 5" xfId="21022" xr:uid="{00000000-0005-0000-0000-00005C530000}"/>
    <cellStyle name="Обычный 53 2 2 2 2 2 2 2 5 2" xfId="21023" xr:uid="{00000000-0005-0000-0000-00005D530000}"/>
    <cellStyle name="Обычный 53 2 2 2 2 2 2 2 6" xfId="21024" xr:uid="{00000000-0005-0000-0000-00005E530000}"/>
    <cellStyle name="Обычный 53 2 2 2 2 2 2 3" xfId="21025" xr:uid="{00000000-0005-0000-0000-00005F530000}"/>
    <cellStyle name="Обычный 53 2 2 2 2 2 2 3 2" xfId="21026" xr:uid="{00000000-0005-0000-0000-000060530000}"/>
    <cellStyle name="Обычный 53 2 2 2 2 2 2 3 2 2" xfId="21027" xr:uid="{00000000-0005-0000-0000-000061530000}"/>
    <cellStyle name="Обычный 53 2 2 2 2 2 2 3 2 2 2" xfId="21028" xr:uid="{00000000-0005-0000-0000-000062530000}"/>
    <cellStyle name="Обычный 53 2 2 2 2 2 2 3 2 3" xfId="21029" xr:uid="{00000000-0005-0000-0000-000063530000}"/>
    <cellStyle name="Обычный 53 2 2 2 2 2 2 3 3" xfId="21030" xr:uid="{00000000-0005-0000-0000-000064530000}"/>
    <cellStyle name="Обычный 53 2 2 2 2 2 2 3 3 2" xfId="21031" xr:uid="{00000000-0005-0000-0000-000065530000}"/>
    <cellStyle name="Обычный 53 2 2 2 2 2 2 3 4" xfId="21032" xr:uid="{00000000-0005-0000-0000-000066530000}"/>
    <cellStyle name="Обычный 53 2 2 2 2 2 2 4" xfId="21033" xr:uid="{00000000-0005-0000-0000-000067530000}"/>
    <cellStyle name="Обычный 53 2 2 2 2 2 2 4 2" xfId="21034" xr:uid="{00000000-0005-0000-0000-000068530000}"/>
    <cellStyle name="Обычный 53 2 2 2 2 2 2 4 2 2" xfId="21035" xr:uid="{00000000-0005-0000-0000-000069530000}"/>
    <cellStyle name="Обычный 53 2 2 2 2 2 2 4 3" xfId="21036" xr:uid="{00000000-0005-0000-0000-00006A530000}"/>
    <cellStyle name="Обычный 53 2 2 2 2 2 2 5" xfId="21037" xr:uid="{00000000-0005-0000-0000-00006B530000}"/>
    <cellStyle name="Обычный 53 2 2 2 2 2 2 5 2" xfId="21038" xr:uid="{00000000-0005-0000-0000-00006C530000}"/>
    <cellStyle name="Обычный 53 2 2 2 2 2 2 5 2 2" xfId="21039" xr:uid="{00000000-0005-0000-0000-00006D530000}"/>
    <cellStyle name="Обычный 53 2 2 2 2 2 2 5 3" xfId="21040" xr:uid="{00000000-0005-0000-0000-00006E530000}"/>
    <cellStyle name="Обычный 53 2 2 2 2 2 2 6" xfId="21041" xr:uid="{00000000-0005-0000-0000-00006F530000}"/>
    <cellStyle name="Обычный 53 2 2 2 2 2 2 6 2" xfId="21042" xr:uid="{00000000-0005-0000-0000-000070530000}"/>
    <cellStyle name="Обычный 53 2 2 2 2 2 2 6 2 2" xfId="21043" xr:uid="{00000000-0005-0000-0000-000071530000}"/>
    <cellStyle name="Обычный 53 2 2 2 2 2 2 6 3" xfId="21044" xr:uid="{00000000-0005-0000-0000-000072530000}"/>
    <cellStyle name="Обычный 53 2 2 2 2 2 2 7" xfId="21045" xr:uid="{00000000-0005-0000-0000-000073530000}"/>
    <cellStyle name="Обычный 53 2 2 2 2 2 2 7 2" xfId="21046" xr:uid="{00000000-0005-0000-0000-000074530000}"/>
    <cellStyle name="Обычный 53 2 2 2 2 2 2 7 2 2" xfId="21047" xr:uid="{00000000-0005-0000-0000-000075530000}"/>
    <cellStyle name="Обычный 53 2 2 2 2 2 2 7 3" xfId="21048" xr:uid="{00000000-0005-0000-0000-000076530000}"/>
    <cellStyle name="Обычный 53 2 2 2 2 2 2 8" xfId="21049" xr:uid="{00000000-0005-0000-0000-000077530000}"/>
    <cellStyle name="Обычный 53 2 2 2 2 2 2 8 2" xfId="21050" xr:uid="{00000000-0005-0000-0000-000078530000}"/>
    <cellStyle name="Обычный 53 2 2 2 2 2 2 9" xfId="21051" xr:uid="{00000000-0005-0000-0000-000079530000}"/>
    <cellStyle name="Обычный 53 2 2 2 2 2 3" xfId="21052" xr:uid="{00000000-0005-0000-0000-00007A530000}"/>
    <cellStyle name="Обычный 53 2 2 2 2 2 3 2" xfId="21053" xr:uid="{00000000-0005-0000-0000-00007B530000}"/>
    <cellStyle name="Обычный 53 2 2 2 2 2 3 2 2" xfId="21054" xr:uid="{00000000-0005-0000-0000-00007C530000}"/>
    <cellStyle name="Обычный 53 2 2 2 2 2 3 2 2 2" xfId="21055" xr:uid="{00000000-0005-0000-0000-00007D530000}"/>
    <cellStyle name="Обычный 53 2 2 2 2 2 3 2 3" xfId="21056" xr:uid="{00000000-0005-0000-0000-00007E530000}"/>
    <cellStyle name="Обычный 53 2 2 2 2 2 3 3" xfId="21057" xr:uid="{00000000-0005-0000-0000-00007F530000}"/>
    <cellStyle name="Обычный 53 2 2 2 2 2 3 3 2" xfId="21058" xr:uid="{00000000-0005-0000-0000-000080530000}"/>
    <cellStyle name="Обычный 53 2 2 2 2 2 3 3 2 2" xfId="21059" xr:uid="{00000000-0005-0000-0000-000081530000}"/>
    <cellStyle name="Обычный 53 2 2 2 2 2 3 3 3" xfId="21060" xr:uid="{00000000-0005-0000-0000-000082530000}"/>
    <cellStyle name="Обычный 53 2 2 2 2 2 3 4" xfId="21061" xr:uid="{00000000-0005-0000-0000-000083530000}"/>
    <cellStyle name="Обычный 53 2 2 2 2 2 3 4 2" xfId="21062" xr:uid="{00000000-0005-0000-0000-000084530000}"/>
    <cellStyle name="Обычный 53 2 2 2 2 2 3 4 2 2" xfId="21063" xr:uid="{00000000-0005-0000-0000-000085530000}"/>
    <cellStyle name="Обычный 53 2 2 2 2 2 3 4 3" xfId="21064" xr:uid="{00000000-0005-0000-0000-000086530000}"/>
    <cellStyle name="Обычный 53 2 2 2 2 2 3 5" xfId="21065" xr:uid="{00000000-0005-0000-0000-000087530000}"/>
    <cellStyle name="Обычный 53 2 2 2 2 2 3 5 2" xfId="21066" xr:uid="{00000000-0005-0000-0000-000088530000}"/>
    <cellStyle name="Обычный 53 2 2 2 2 2 3 6" xfId="21067" xr:uid="{00000000-0005-0000-0000-000089530000}"/>
    <cellStyle name="Обычный 53 2 2 2 2 2 4" xfId="21068" xr:uid="{00000000-0005-0000-0000-00008A530000}"/>
    <cellStyle name="Обычный 53 2 2 2 2 2 4 2" xfId="21069" xr:uid="{00000000-0005-0000-0000-00008B530000}"/>
    <cellStyle name="Обычный 53 2 2 2 2 2 4 2 2" xfId="21070" xr:uid="{00000000-0005-0000-0000-00008C530000}"/>
    <cellStyle name="Обычный 53 2 2 2 2 2 4 2 2 2" xfId="21071" xr:uid="{00000000-0005-0000-0000-00008D530000}"/>
    <cellStyle name="Обычный 53 2 2 2 2 2 4 2 3" xfId="21072" xr:uid="{00000000-0005-0000-0000-00008E530000}"/>
    <cellStyle name="Обычный 53 2 2 2 2 2 4 3" xfId="21073" xr:uid="{00000000-0005-0000-0000-00008F530000}"/>
    <cellStyle name="Обычный 53 2 2 2 2 2 4 3 2" xfId="21074" xr:uid="{00000000-0005-0000-0000-000090530000}"/>
    <cellStyle name="Обычный 53 2 2 2 2 2 4 4" xfId="21075" xr:uid="{00000000-0005-0000-0000-000091530000}"/>
    <cellStyle name="Обычный 53 2 2 2 2 2 5" xfId="21076" xr:uid="{00000000-0005-0000-0000-000092530000}"/>
    <cellStyle name="Обычный 53 2 2 2 2 2 5 2" xfId="21077" xr:uid="{00000000-0005-0000-0000-000093530000}"/>
    <cellStyle name="Обычный 53 2 2 2 2 2 5 2 2" xfId="21078" xr:uid="{00000000-0005-0000-0000-000094530000}"/>
    <cellStyle name="Обычный 53 2 2 2 2 2 5 3" xfId="21079" xr:uid="{00000000-0005-0000-0000-000095530000}"/>
    <cellStyle name="Обычный 53 2 2 2 2 2 6" xfId="21080" xr:uid="{00000000-0005-0000-0000-000096530000}"/>
    <cellStyle name="Обычный 53 2 2 2 2 2 6 2" xfId="21081" xr:uid="{00000000-0005-0000-0000-000097530000}"/>
    <cellStyle name="Обычный 53 2 2 2 2 2 6 2 2" xfId="21082" xr:uid="{00000000-0005-0000-0000-000098530000}"/>
    <cellStyle name="Обычный 53 2 2 2 2 2 6 3" xfId="21083" xr:uid="{00000000-0005-0000-0000-000099530000}"/>
    <cellStyle name="Обычный 53 2 2 2 2 2 7" xfId="21084" xr:uid="{00000000-0005-0000-0000-00009A530000}"/>
    <cellStyle name="Обычный 53 2 2 2 2 2 7 2" xfId="21085" xr:uid="{00000000-0005-0000-0000-00009B530000}"/>
    <cellStyle name="Обычный 53 2 2 2 2 2 7 2 2" xfId="21086" xr:uid="{00000000-0005-0000-0000-00009C530000}"/>
    <cellStyle name="Обычный 53 2 2 2 2 2 7 3" xfId="21087" xr:uid="{00000000-0005-0000-0000-00009D530000}"/>
    <cellStyle name="Обычный 53 2 2 2 2 2 8" xfId="21088" xr:uid="{00000000-0005-0000-0000-00009E530000}"/>
    <cellStyle name="Обычный 53 2 2 2 2 2 8 2" xfId="21089" xr:uid="{00000000-0005-0000-0000-00009F530000}"/>
    <cellStyle name="Обычный 53 2 2 2 2 2 8 2 2" xfId="21090" xr:uid="{00000000-0005-0000-0000-0000A0530000}"/>
    <cellStyle name="Обычный 53 2 2 2 2 2 8 3" xfId="21091" xr:uid="{00000000-0005-0000-0000-0000A1530000}"/>
    <cellStyle name="Обычный 53 2 2 2 2 2 9" xfId="21092" xr:uid="{00000000-0005-0000-0000-0000A2530000}"/>
    <cellStyle name="Обычный 53 2 2 2 2 2 9 2" xfId="21093" xr:uid="{00000000-0005-0000-0000-0000A3530000}"/>
    <cellStyle name="Обычный 53 2 2 2 2 2 9 2 2" xfId="21094" xr:uid="{00000000-0005-0000-0000-0000A4530000}"/>
    <cellStyle name="Обычный 53 2 2 2 2 2 9 3" xfId="21095" xr:uid="{00000000-0005-0000-0000-0000A5530000}"/>
    <cellStyle name="Обычный 53 2 2 2 2 3" xfId="21096" xr:uid="{00000000-0005-0000-0000-0000A6530000}"/>
    <cellStyle name="Обычный 53 2 2 2 2 3 2" xfId="21097" xr:uid="{00000000-0005-0000-0000-0000A7530000}"/>
    <cellStyle name="Обычный 53 2 2 2 2 3 2 2" xfId="21098" xr:uid="{00000000-0005-0000-0000-0000A8530000}"/>
    <cellStyle name="Обычный 53 2 2 2 2 3 2 2 2" xfId="21099" xr:uid="{00000000-0005-0000-0000-0000A9530000}"/>
    <cellStyle name="Обычный 53 2 2 2 2 3 2 2 2 2" xfId="21100" xr:uid="{00000000-0005-0000-0000-0000AA530000}"/>
    <cellStyle name="Обычный 53 2 2 2 2 3 2 2 3" xfId="21101" xr:uid="{00000000-0005-0000-0000-0000AB530000}"/>
    <cellStyle name="Обычный 53 2 2 2 2 3 2 3" xfId="21102" xr:uid="{00000000-0005-0000-0000-0000AC530000}"/>
    <cellStyle name="Обычный 53 2 2 2 2 3 2 3 2" xfId="21103" xr:uid="{00000000-0005-0000-0000-0000AD530000}"/>
    <cellStyle name="Обычный 53 2 2 2 2 3 2 3 2 2" xfId="21104" xr:uid="{00000000-0005-0000-0000-0000AE530000}"/>
    <cellStyle name="Обычный 53 2 2 2 2 3 2 3 3" xfId="21105" xr:uid="{00000000-0005-0000-0000-0000AF530000}"/>
    <cellStyle name="Обычный 53 2 2 2 2 3 2 4" xfId="21106" xr:uid="{00000000-0005-0000-0000-0000B0530000}"/>
    <cellStyle name="Обычный 53 2 2 2 2 3 2 4 2" xfId="21107" xr:uid="{00000000-0005-0000-0000-0000B1530000}"/>
    <cellStyle name="Обычный 53 2 2 2 2 3 2 4 2 2" xfId="21108" xr:uid="{00000000-0005-0000-0000-0000B2530000}"/>
    <cellStyle name="Обычный 53 2 2 2 2 3 2 4 3" xfId="21109" xr:uid="{00000000-0005-0000-0000-0000B3530000}"/>
    <cellStyle name="Обычный 53 2 2 2 2 3 2 5" xfId="21110" xr:uid="{00000000-0005-0000-0000-0000B4530000}"/>
    <cellStyle name="Обычный 53 2 2 2 2 3 2 5 2" xfId="21111" xr:uid="{00000000-0005-0000-0000-0000B5530000}"/>
    <cellStyle name="Обычный 53 2 2 2 2 3 2 6" xfId="21112" xr:uid="{00000000-0005-0000-0000-0000B6530000}"/>
    <cellStyle name="Обычный 53 2 2 2 2 3 3" xfId="21113" xr:uid="{00000000-0005-0000-0000-0000B7530000}"/>
    <cellStyle name="Обычный 53 2 2 2 2 3 3 2" xfId="21114" xr:uid="{00000000-0005-0000-0000-0000B8530000}"/>
    <cellStyle name="Обычный 53 2 2 2 2 3 3 2 2" xfId="21115" xr:uid="{00000000-0005-0000-0000-0000B9530000}"/>
    <cellStyle name="Обычный 53 2 2 2 2 3 3 2 2 2" xfId="21116" xr:uid="{00000000-0005-0000-0000-0000BA530000}"/>
    <cellStyle name="Обычный 53 2 2 2 2 3 3 2 3" xfId="21117" xr:uid="{00000000-0005-0000-0000-0000BB530000}"/>
    <cellStyle name="Обычный 53 2 2 2 2 3 3 3" xfId="21118" xr:uid="{00000000-0005-0000-0000-0000BC530000}"/>
    <cellStyle name="Обычный 53 2 2 2 2 3 3 3 2" xfId="21119" xr:uid="{00000000-0005-0000-0000-0000BD530000}"/>
    <cellStyle name="Обычный 53 2 2 2 2 3 3 4" xfId="21120" xr:uid="{00000000-0005-0000-0000-0000BE530000}"/>
    <cellStyle name="Обычный 53 2 2 2 2 3 4" xfId="21121" xr:uid="{00000000-0005-0000-0000-0000BF530000}"/>
    <cellStyle name="Обычный 53 2 2 2 2 3 4 2" xfId="21122" xr:uid="{00000000-0005-0000-0000-0000C0530000}"/>
    <cellStyle name="Обычный 53 2 2 2 2 3 4 2 2" xfId="21123" xr:uid="{00000000-0005-0000-0000-0000C1530000}"/>
    <cellStyle name="Обычный 53 2 2 2 2 3 4 3" xfId="21124" xr:uid="{00000000-0005-0000-0000-0000C2530000}"/>
    <cellStyle name="Обычный 53 2 2 2 2 3 5" xfId="21125" xr:uid="{00000000-0005-0000-0000-0000C3530000}"/>
    <cellStyle name="Обычный 53 2 2 2 2 3 5 2" xfId="21126" xr:uid="{00000000-0005-0000-0000-0000C4530000}"/>
    <cellStyle name="Обычный 53 2 2 2 2 3 5 2 2" xfId="21127" xr:uid="{00000000-0005-0000-0000-0000C5530000}"/>
    <cellStyle name="Обычный 53 2 2 2 2 3 5 3" xfId="21128" xr:uid="{00000000-0005-0000-0000-0000C6530000}"/>
    <cellStyle name="Обычный 53 2 2 2 2 3 6" xfId="21129" xr:uid="{00000000-0005-0000-0000-0000C7530000}"/>
    <cellStyle name="Обычный 53 2 2 2 2 3 6 2" xfId="21130" xr:uid="{00000000-0005-0000-0000-0000C8530000}"/>
    <cellStyle name="Обычный 53 2 2 2 2 3 6 2 2" xfId="21131" xr:uid="{00000000-0005-0000-0000-0000C9530000}"/>
    <cellStyle name="Обычный 53 2 2 2 2 3 6 3" xfId="21132" xr:uid="{00000000-0005-0000-0000-0000CA530000}"/>
    <cellStyle name="Обычный 53 2 2 2 2 3 7" xfId="21133" xr:uid="{00000000-0005-0000-0000-0000CB530000}"/>
    <cellStyle name="Обычный 53 2 2 2 2 3 7 2" xfId="21134" xr:uid="{00000000-0005-0000-0000-0000CC530000}"/>
    <cellStyle name="Обычный 53 2 2 2 2 3 7 2 2" xfId="21135" xr:uid="{00000000-0005-0000-0000-0000CD530000}"/>
    <cellStyle name="Обычный 53 2 2 2 2 3 7 3" xfId="21136" xr:uid="{00000000-0005-0000-0000-0000CE530000}"/>
    <cellStyle name="Обычный 53 2 2 2 2 3 8" xfId="21137" xr:uid="{00000000-0005-0000-0000-0000CF530000}"/>
    <cellStyle name="Обычный 53 2 2 2 2 3 8 2" xfId="21138" xr:uid="{00000000-0005-0000-0000-0000D0530000}"/>
    <cellStyle name="Обычный 53 2 2 2 2 3 9" xfId="21139" xr:uid="{00000000-0005-0000-0000-0000D1530000}"/>
    <cellStyle name="Обычный 53 2 2 2 2 4" xfId="21140" xr:uid="{00000000-0005-0000-0000-0000D2530000}"/>
    <cellStyle name="Обычный 53 2 2 2 2 4 2" xfId="21141" xr:uid="{00000000-0005-0000-0000-0000D3530000}"/>
    <cellStyle name="Обычный 53 2 2 2 2 4 2 2" xfId="21142" xr:uid="{00000000-0005-0000-0000-0000D4530000}"/>
    <cellStyle name="Обычный 53 2 2 2 2 4 2 2 2" xfId="21143" xr:uid="{00000000-0005-0000-0000-0000D5530000}"/>
    <cellStyle name="Обычный 53 2 2 2 2 4 2 3" xfId="21144" xr:uid="{00000000-0005-0000-0000-0000D6530000}"/>
    <cellStyle name="Обычный 53 2 2 2 2 4 3" xfId="21145" xr:uid="{00000000-0005-0000-0000-0000D7530000}"/>
    <cellStyle name="Обычный 53 2 2 2 2 4 3 2" xfId="21146" xr:uid="{00000000-0005-0000-0000-0000D8530000}"/>
    <cellStyle name="Обычный 53 2 2 2 2 4 3 2 2" xfId="21147" xr:uid="{00000000-0005-0000-0000-0000D9530000}"/>
    <cellStyle name="Обычный 53 2 2 2 2 4 3 3" xfId="21148" xr:uid="{00000000-0005-0000-0000-0000DA530000}"/>
    <cellStyle name="Обычный 53 2 2 2 2 4 4" xfId="21149" xr:uid="{00000000-0005-0000-0000-0000DB530000}"/>
    <cellStyle name="Обычный 53 2 2 2 2 4 4 2" xfId="21150" xr:uid="{00000000-0005-0000-0000-0000DC530000}"/>
    <cellStyle name="Обычный 53 2 2 2 2 4 4 2 2" xfId="21151" xr:uid="{00000000-0005-0000-0000-0000DD530000}"/>
    <cellStyle name="Обычный 53 2 2 2 2 4 4 3" xfId="21152" xr:uid="{00000000-0005-0000-0000-0000DE530000}"/>
    <cellStyle name="Обычный 53 2 2 2 2 4 5" xfId="21153" xr:uid="{00000000-0005-0000-0000-0000DF530000}"/>
    <cellStyle name="Обычный 53 2 2 2 2 4 5 2" xfId="21154" xr:uid="{00000000-0005-0000-0000-0000E0530000}"/>
    <cellStyle name="Обычный 53 2 2 2 2 4 6" xfId="21155" xr:uid="{00000000-0005-0000-0000-0000E1530000}"/>
    <cellStyle name="Обычный 53 2 2 2 2 5" xfId="21156" xr:uid="{00000000-0005-0000-0000-0000E2530000}"/>
    <cellStyle name="Обычный 53 2 2 2 2 5 2" xfId="21157" xr:uid="{00000000-0005-0000-0000-0000E3530000}"/>
    <cellStyle name="Обычный 53 2 2 2 2 5 2 2" xfId="21158" xr:uid="{00000000-0005-0000-0000-0000E4530000}"/>
    <cellStyle name="Обычный 53 2 2 2 2 5 2 2 2" xfId="21159" xr:uid="{00000000-0005-0000-0000-0000E5530000}"/>
    <cellStyle name="Обычный 53 2 2 2 2 5 2 3" xfId="21160" xr:uid="{00000000-0005-0000-0000-0000E6530000}"/>
    <cellStyle name="Обычный 53 2 2 2 2 5 3" xfId="21161" xr:uid="{00000000-0005-0000-0000-0000E7530000}"/>
    <cellStyle name="Обычный 53 2 2 2 2 5 3 2" xfId="21162" xr:uid="{00000000-0005-0000-0000-0000E8530000}"/>
    <cellStyle name="Обычный 53 2 2 2 2 5 4" xfId="21163" xr:uid="{00000000-0005-0000-0000-0000E9530000}"/>
    <cellStyle name="Обычный 53 2 2 2 2 6" xfId="21164" xr:uid="{00000000-0005-0000-0000-0000EA530000}"/>
    <cellStyle name="Обычный 53 2 2 2 2 6 2" xfId="21165" xr:uid="{00000000-0005-0000-0000-0000EB530000}"/>
    <cellStyle name="Обычный 53 2 2 2 2 6 2 2" xfId="21166" xr:uid="{00000000-0005-0000-0000-0000EC530000}"/>
    <cellStyle name="Обычный 53 2 2 2 2 6 3" xfId="21167" xr:uid="{00000000-0005-0000-0000-0000ED530000}"/>
    <cellStyle name="Обычный 53 2 2 2 2 7" xfId="21168" xr:uid="{00000000-0005-0000-0000-0000EE530000}"/>
    <cellStyle name="Обычный 53 2 2 2 2 7 2" xfId="21169" xr:uid="{00000000-0005-0000-0000-0000EF530000}"/>
    <cellStyle name="Обычный 53 2 2 2 2 7 2 2" xfId="21170" xr:uid="{00000000-0005-0000-0000-0000F0530000}"/>
    <cellStyle name="Обычный 53 2 2 2 2 7 3" xfId="21171" xr:uid="{00000000-0005-0000-0000-0000F1530000}"/>
    <cellStyle name="Обычный 53 2 2 2 2 8" xfId="21172" xr:uid="{00000000-0005-0000-0000-0000F2530000}"/>
    <cellStyle name="Обычный 53 2 2 2 2 8 2" xfId="21173" xr:uid="{00000000-0005-0000-0000-0000F3530000}"/>
    <cellStyle name="Обычный 53 2 2 2 2 8 2 2" xfId="21174" xr:uid="{00000000-0005-0000-0000-0000F4530000}"/>
    <cellStyle name="Обычный 53 2 2 2 2 8 3" xfId="21175" xr:uid="{00000000-0005-0000-0000-0000F5530000}"/>
    <cellStyle name="Обычный 53 2 2 2 2 9" xfId="21176" xr:uid="{00000000-0005-0000-0000-0000F6530000}"/>
    <cellStyle name="Обычный 53 2 2 2 2 9 2" xfId="21177" xr:uid="{00000000-0005-0000-0000-0000F7530000}"/>
    <cellStyle name="Обычный 53 2 2 2 2 9 2 2" xfId="21178" xr:uid="{00000000-0005-0000-0000-0000F8530000}"/>
    <cellStyle name="Обычный 53 2 2 2 2 9 3" xfId="21179" xr:uid="{00000000-0005-0000-0000-0000F9530000}"/>
    <cellStyle name="Обычный 53 2 2 2 3" xfId="21180" xr:uid="{00000000-0005-0000-0000-0000FA530000}"/>
    <cellStyle name="Обычный 53 2 2 2 3 10" xfId="21181" xr:uid="{00000000-0005-0000-0000-0000FB530000}"/>
    <cellStyle name="Обычный 53 2 2 2 3 10 2" xfId="21182" xr:uid="{00000000-0005-0000-0000-0000FC530000}"/>
    <cellStyle name="Обычный 53 2 2 2 3 11" xfId="21183" xr:uid="{00000000-0005-0000-0000-0000FD530000}"/>
    <cellStyle name="Обычный 53 2 2 2 3 2" xfId="21184" xr:uid="{00000000-0005-0000-0000-0000FE530000}"/>
    <cellStyle name="Обычный 53 2 2 2 3 2 2" xfId="21185" xr:uid="{00000000-0005-0000-0000-0000FF530000}"/>
    <cellStyle name="Обычный 53 2 2 2 3 2 2 2" xfId="21186" xr:uid="{00000000-0005-0000-0000-000000540000}"/>
    <cellStyle name="Обычный 53 2 2 2 3 2 2 2 2" xfId="21187" xr:uid="{00000000-0005-0000-0000-000001540000}"/>
    <cellStyle name="Обычный 53 2 2 2 3 2 2 2 2 2" xfId="21188" xr:uid="{00000000-0005-0000-0000-000002540000}"/>
    <cellStyle name="Обычный 53 2 2 2 3 2 2 2 3" xfId="21189" xr:uid="{00000000-0005-0000-0000-000003540000}"/>
    <cellStyle name="Обычный 53 2 2 2 3 2 2 3" xfId="21190" xr:uid="{00000000-0005-0000-0000-000004540000}"/>
    <cellStyle name="Обычный 53 2 2 2 3 2 2 3 2" xfId="21191" xr:uid="{00000000-0005-0000-0000-000005540000}"/>
    <cellStyle name="Обычный 53 2 2 2 3 2 2 3 2 2" xfId="21192" xr:uid="{00000000-0005-0000-0000-000006540000}"/>
    <cellStyle name="Обычный 53 2 2 2 3 2 2 3 3" xfId="21193" xr:uid="{00000000-0005-0000-0000-000007540000}"/>
    <cellStyle name="Обычный 53 2 2 2 3 2 2 4" xfId="21194" xr:uid="{00000000-0005-0000-0000-000008540000}"/>
    <cellStyle name="Обычный 53 2 2 2 3 2 2 4 2" xfId="21195" xr:uid="{00000000-0005-0000-0000-000009540000}"/>
    <cellStyle name="Обычный 53 2 2 2 3 2 2 4 2 2" xfId="21196" xr:uid="{00000000-0005-0000-0000-00000A540000}"/>
    <cellStyle name="Обычный 53 2 2 2 3 2 2 4 3" xfId="21197" xr:uid="{00000000-0005-0000-0000-00000B540000}"/>
    <cellStyle name="Обычный 53 2 2 2 3 2 2 5" xfId="21198" xr:uid="{00000000-0005-0000-0000-00000C540000}"/>
    <cellStyle name="Обычный 53 2 2 2 3 2 2 5 2" xfId="21199" xr:uid="{00000000-0005-0000-0000-00000D540000}"/>
    <cellStyle name="Обычный 53 2 2 2 3 2 2 6" xfId="21200" xr:uid="{00000000-0005-0000-0000-00000E540000}"/>
    <cellStyle name="Обычный 53 2 2 2 3 2 3" xfId="21201" xr:uid="{00000000-0005-0000-0000-00000F540000}"/>
    <cellStyle name="Обычный 53 2 2 2 3 2 3 2" xfId="21202" xr:uid="{00000000-0005-0000-0000-000010540000}"/>
    <cellStyle name="Обычный 53 2 2 2 3 2 3 2 2" xfId="21203" xr:uid="{00000000-0005-0000-0000-000011540000}"/>
    <cellStyle name="Обычный 53 2 2 2 3 2 3 2 2 2" xfId="21204" xr:uid="{00000000-0005-0000-0000-000012540000}"/>
    <cellStyle name="Обычный 53 2 2 2 3 2 3 2 3" xfId="21205" xr:uid="{00000000-0005-0000-0000-000013540000}"/>
    <cellStyle name="Обычный 53 2 2 2 3 2 3 3" xfId="21206" xr:uid="{00000000-0005-0000-0000-000014540000}"/>
    <cellStyle name="Обычный 53 2 2 2 3 2 3 3 2" xfId="21207" xr:uid="{00000000-0005-0000-0000-000015540000}"/>
    <cellStyle name="Обычный 53 2 2 2 3 2 3 4" xfId="21208" xr:uid="{00000000-0005-0000-0000-000016540000}"/>
    <cellStyle name="Обычный 53 2 2 2 3 2 4" xfId="21209" xr:uid="{00000000-0005-0000-0000-000017540000}"/>
    <cellStyle name="Обычный 53 2 2 2 3 2 4 2" xfId="21210" xr:uid="{00000000-0005-0000-0000-000018540000}"/>
    <cellStyle name="Обычный 53 2 2 2 3 2 4 2 2" xfId="21211" xr:uid="{00000000-0005-0000-0000-000019540000}"/>
    <cellStyle name="Обычный 53 2 2 2 3 2 4 3" xfId="21212" xr:uid="{00000000-0005-0000-0000-00001A540000}"/>
    <cellStyle name="Обычный 53 2 2 2 3 2 5" xfId="21213" xr:uid="{00000000-0005-0000-0000-00001B540000}"/>
    <cellStyle name="Обычный 53 2 2 2 3 2 5 2" xfId="21214" xr:uid="{00000000-0005-0000-0000-00001C540000}"/>
    <cellStyle name="Обычный 53 2 2 2 3 2 5 2 2" xfId="21215" xr:uid="{00000000-0005-0000-0000-00001D540000}"/>
    <cellStyle name="Обычный 53 2 2 2 3 2 5 3" xfId="21216" xr:uid="{00000000-0005-0000-0000-00001E540000}"/>
    <cellStyle name="Обычный 53 2 2 2 3 2 6" xfId="21217" xr:uid="{00000000-0005-0000-0000-00001F540000}"/>
    <cellStyle name="Обычный 53 2 2 2 3 2 6 2" xfId="21218" xr:uid="{00000000-0005-0000-0000-000020540000}"/>
    <cellStyle name="Обычный 53 2 2 2 3 2 6 2 2" xfId="21219" xr:uid="{00000000-0005-0000-0000-000021540000}"/>
    <cellStyle name="Обычный 53 2 2 2 3 2 6 3" xfId="21220" xr:uid="{00000000-0005-0000-0000-000022540000}"/>
    <cellStyle name="Обычный 53 2 2 2 3 2 7" xfId="21221" xr:uid="{00000000-0005-0000-0000-000023540000}"/>
    <cellStyle name="Обычный 53 2 2 2 3 2 7 2" xfId="21222" xr:uid="{00000000-0005-0000-0000-000024540000}"/>
    <cellStyle name="Обычный 53 2 2 2 3 2 7 2 2" xfId="21223" xr:uid="{00000000-0005-0000-0000-000025540000}"/>
    <cellStyle name="Обычный 53 2 2 2 3 2 7 3" xfId="21224" xr:uid="{00000000-0005-0000-0000-000026540000}"/>
    <cellStyle name="Обычный 53 2 2 2 3 2 8" xfId="21225" xr:uid="{00000000-0005-0000-0000-000027540000}"/>
    <cellStyle name="Обычный 53 2 2 2 3 2 8 2" xfId="21226" xr:uid="{00000000-0005-0000-0000-000028540000}"/>
    <cellStyle name="Обычный 53 2 2 2 3 2 9" xfId="21227" xr:uid="{00000000-0005-0000-0000-000029540000}"/>
    <cellStyle name="Обычный 53 2 2 2 3 3" xfId="21228" xr:uid="{00000000-0005-0000-0000-00002A540000}"/>
    <cellStyle name="Обычный 53 2 2 2 3 3 2" xfId="21229" xr:uid="{00000000-0005-0000-0000-00002B540000}"/>
    <cellStyle name="Обычный 53 2 2 2 3 3 2 2" xfId="21230" xr:uid="{00000000-0005-0000-0000-00002C540000}"/>
    <cellStyle name="Обычный 53 2 2 2 3 3 2 2 2" xfId="21231" xr:uid="{00000000-0005-0000-0000-00002D540000}"/>
    <cellStyle name="Обычный 53 2 2 2 3 3 2 3" xfId="21232" xr:uid="{00000000-0005-0000-0000-00002E540000}"/>
    <cellStyle name="Обычный 53 2 2 2 3 3 3" xfId="21233" xr:uid="{00000000-0005-0000-0000-00002F540000}"/>
    <cellStyle name="Обычный 53 2 2 2 3 3 3 2" xfId="21234" xr:uid="{00000000-0005-0000-0000-000030540000}"/>
    <cellStyle name="Обычный 53 2 2 2 3 3 3 2 2" xfId="21235" xr:uid="{00000000-0005-0000-0000-000031540000}"/>
    <cellStyle name="Обычный 53 2 2 2 3 3 3 3" xfId="21236" xr:uid="{00000000-0005-0000-0000-000032540000}"/>
    <cellStyle name="Обычный 53 2 2 2 3 3 4" xfId="21237" xr:uid="{00000000-0005-0000-0000-000033540000}"/>
    <cellStyle name="Обычный 53 2 2 2 3 3 4 2" xfId="21238" xr:uid="{00000000-0005-0000-0000-000034540000}"/>
    <cellStyle name="Обычный 53 2 2 2 3 3 4 2 2" xfId="21239" xr:uid="{00000000-0005-0000-0000-000035540000}"/>
    <cellStyle name="Обычный 53 2 2 2 3 3 4 3" xfId="21240" xr:uid="{00000000-0005-0000-0000-000036540000}"/>
    <cellStyle name="Обычный 53 2 2 2 3 3 5" xfId="21241" xr:uid="{00000000-0005-0000-0000-000037540000}"/>
    <cellStyle name="Обычный 53 2 2 2 3 3 5 2" xfId="21242" xr:uid="{00000000-0005-0000-0000-000038540000}"/>
    <cellStyle name="Обычный 53 2 2 2 3 3 6" xfId="21243" xr:uid="{00000000-0005-0000-0000-000039540000}"/>
    <cellStyle name="Обычный 53 2 2 2 3 4" xfId="21244" xr:uid="{00000000-0005-0000-0000-00003A540000}"/>
    <cellStyle name="Обычный 53 2 2 2 3 4 2" xfId="21245" xr:uid="{00000000-0005-0000-0000-00003B540000}"/>
    <cellStyle name="Обычный 53 2 2 2 3 4 2 2" xfId="21246" xr:uid="{00000000-0005-0000-0000-00003C540000}"/>
    <cellStyle name="Обычный 53 2 2 2 3 4 2 2 2" xfId="21247" xr:uid="{00000000-0005-0000-0000-00003D540000}"/>
    <cellStyle name="Обычный 53 2 2 2 3 4 2 3" xfId="21248" xr:uid="{00000000-0005-0000-0000-00003E540000}"/>
    <cellStyle name="Обычный 53 2 2 2 3 4 3" xfId="21249" xr:uid="{00000000-0005-0000-0000-00003F540000}"/>
    <cellStyle name="Обычный 53 2 2 2 3 4 3 2" xfId="21250" xr:uid="{00000000-0005-0000-0000-000040540000}"/>
    <cellStyle name="Обычный 53 2 2 2 3 4 4" xfId="21251" xr:uid="{00000000-0005-0000-0000-000041540000}"/>
    <cellStyle name="Обычный 53 2 2 2 3 5" xfId="21252" xr:uid="{00000000-0005-0000-0000-000042540000}"/>
    <cellStyle name="Обычный 53 2 2 2 3 5 2" xfId="21253" xr:uid="{00000000-0005-0000-0000-000043540000}"/>
    <cellStyle name="Обычный 53 2 2 2 3 5 2 2" xfId="21254" xr:uid="{00000000-0005-0000-0000-000044540000}"/>
    <cellStyle name="Обычный 53 2 2 2 3 5 3" xfId="21255" xr:uid="{00000000-0005-0000-0000-000045540000}"/>
    <cellStyle name="Обычный 53 2 2 2 3 6" xfId="21256" xr:uid="{00000000-0005-0000-0000-000046540000}"/>
    <cellStyle name="Обычный 53 2 2 2 3 6 2" xfId="21257" xr:uid="{00000000-0005-0000-0000-000047540000}"/>
    <cellStyle name="Обычный 53 2 2 2 3 6 2 2" xfId="21258" xr:uid="{00000000-0005-0000-0000-000048540000}"/>
    <cellStyle name="Обычный 53 2 2 2 3 6 3" xfId="21259" xr:uid="{00000000-0005-0000-0000-000049540000}"/>
    <cellStyle name="Обычный 53 2 2 2 3 7" xfId="21260" xr:uid="{00000000-0005-0000-0000-00004A540000}"/>
    <cellStyle name="Обычный 53 2 2 2 3 7 2" xfId="21261" xr:uid="{00000000-0005-0000-0000-00004B540000}"/>
    <cellStyle name="Обычный 53 2 2 2 3 7 2 2" xfId="21262" xr:uid="{00000000-0005-0000-0000-00004C540000}"/>
    <cellStyle name="Обычный 53 2 2 2 3 7 3" xfId="21263" xr:uid="{00000000-0005-0000-0000-00004D540000}"/>
    <cellStyle name="Обычный 53 2 2 2 3 8" xfId="21264" xr:uid="{00000000-0005-0000-0000-00004E540000}"/>
    <cellStyle name="Обычный 53 2 2 2 3 8 2" xfId="21265" xr:uid="{00000000-0005-0000-0000-00004F540000}"/>
    <cellStyle name="Обычный 53 2 2 2 3 8 2 2" xfId="21266" xr:uid="{00000000-0005-0000-0000-000050540000}"/>
    <cellStyle name="Обычный 53 2 2 2 3 8 3" xfId="21267" xr:uid="{00000000-0005-0000-0000-000051540000}"/>
    <cellStyle name="Обычный 53 2 2 2 3 9" xfId="21268" xr:uid="{00000000-0005-0000-0000-000052540000}"/>
    <cellStyle name="Обычный 53 2 2 2 3 9 2" xfId="21269" xr:uid="{00000000-0005-0000-0000-000053540000}"/>
    <cellStyle name="Обычный 53 2 2 2 3 9 2 2" xfId="21270" xr:uid="{00000000-0005-0000-0000-000054540000}"/>
    <cellStyle name="Обычный 53 2 2 2 3 9 3" xfId="21271" xr:uid="{00000000-0005-0000-0000-000055540000}"/>
    <cellStyle name="Обычный 53 2 2 2 4" xfId="21272" xr:uid="{00000000-0005-0000-0000-000056540000}"/>
    <cellStyle name="Обычный 53 2 2 2 4 2" xfId="21273" xr:uid="{00000000-0005-0000-0000-000057540000}"/>
    <cellStyle name="Обычный 53 2 2 2 4 2 2" xfId="21274" xr:uid="{00000000-0005-0000-0000-000058540000}"/>
    <cellStyle name="Обычный 53 2 2 2 4 2 2 2" xfId="21275" xr:uid="{00000000-0005-0000-0000-000059540000}"/>
    <cellStyle name="Обычный 53 2 2 2 4 2 2 2 2" xfId="21276" xr:uid="{00000000-0005-0000-0000-00005A540000}"/>
    <cellStyle name="Обычный 53 2 2 2 4 2 2 3" xfId="21277" xr:uid="{00000000-0005-0000-0000-00005B540000}"/>
    <cellStyle name="Обычный 53 2 2 2 4 2 3" xfId="21278" xr:uid="{00000000-0005-0000-0000-00005C540000}"/>
    <cellStyle name="Обычный 53 2 2 2 4 2 3 2" xfId="21279" xr:uid="{00000000-0005-0000-0000-00005D540000}"/>
    <cellStyle name="Обычный 53 2 2 2 4 2 3 2 2" xfId="21280" xr:uid="{00000000-0005-0000-0000-00005E540000}"/>
    <cellStyle name="Обычный 53 2 2 2 4 2 3 3" xfId="21281" xr:uid="{00000000-0005-0000-0000-00005F540000}"/>
    <cellStyle name="Обычный 53 2 2 2 4 2 4" xfId="21282" xr:uid="{00000000-0005-0000-0000-000060540000}"/>
    <cellStyle name="Обычный 53 2 2 2 4 2 4 2" xfId="21283" xr:uid="{00000000-0005-0000-0000-000061540000}"/>
    <cellStyle name="Обычный 53 2 2 2 4 2 4 2 2" xfId="21284" xr:uid="{00000000-0005-0000-0000-000062540000}"/>
    <cellStyle name="Обычный 53 2 2 2 4 2 4 3" xfId="21285" xr:uid="{00000000-0005-0000-0000-000063540000}"/>
    <cellStyle name="Обычный 53 2 2 2 4 2 5" xfId="21286" xr:uid="{00000000-0005-0000-0000-000064540000}"/>
    <cellStyle name="Обычный 53 2 2 2 4 2 5 2" xfId="21287" xr:uid="{00000000-0005-0000-0000-000065540000}"/>
    <cellStyle name="Обычный 53 2 2 2 4 2 6" xfId="21288" xr:uid="{00000000-0005-0000-0000-000066540000}"/>
    <cellStyle name="Обычный 53 2 2 2 4 3" xfId="21289" xr:uid="{00000000-0005-0000-0000-000067540000}"/>
    <cellStyle name="Обычный 53 2 2 2 4 3 2" xfId="21290" xr:uid="{00000000-0005-0000-0000-000068540000}"/>
    <cellStyle name="Обычный 53 2 2 2 4 3 2 2" xfId="21291" xr:uid="{00000000-0005-0000-0000-000069540000}"/>
    <cellStyle name="Обычный 53 2 2 2 4 3 2 2 2" xfId="21292" xr:uid="{00000000-0005-0000-0000-00006A540000}"/>
    <cellStyle name="Обычный 53 2 2 2 4 3 2 3" xfId="21293" xr:uid="{00000000-0005-0000-0000-00006B540000}"/>
    <cellStyle name="Обычный 53 2 2 2 4 3 3" xfId="21294" xr:uid="{00000000-0005-0000-0000-00006C540000}"/>
    <cellStyle name="Обычный 53 2 2 2 4 3 3 2" xfId="21295" xr:uid="{00000000-0005-0000-0000-00006D540000}"/>
    <cellStyle name="Обычный 53 2 2 2 4 3 4" xfId="21296" xr:uid="{00000000-0005-0000-0000-00006E540000}"/>
    <cellStyle name="Обычный 53 2 2 2 4 4" xfId="21297" xr:uid="{00000000-0005-0000-0000-00006F540000}"/>
    <cellStyle name="Обычный 53 2 2 2 4 4 2" xfId="21298" xr:uid="{00000000-0005-0000-0000-000070540000}"/>
    <cellStyle name="Обычный 53 2 2 2 4 4 2 2" xfId="21299" xr:uid="{00000000-0005-0000-0000-000071540000}"/>
    <cellStyle name="Обычный 53 2 2 2 4 4 3" xfId="21300" xr:uid="{00000000-0005-0000-0000-000072540000}"/>
    <cellStyle name="Обычный 53 2 2 2 4 5" xfId="21301" xr:uid="{00000000-0005-0000-0000-000073540000}"/>
    <cellStyle name="Обычный 53 2 2 2 4 5 2" xfId="21302" xr:uid="{00000000-0005-0000-0000-000074540000}"/>
    <cellStyle name="Обычный 53 2 2 2 4 5 2 2" xfId="21303" xr:uid="{00000000-0005-0000-0000-000075540000}"/>
    <cellStyle name="Обычный 53 2 2 2 4 5 3" xfId="21304" xr:uid="{00000000-0005-0000-0000-000076540000}"/>
    <cellStyle name="Обычный 53 2 2 2 4 6" xfId="21305" xr:uid="{00000000-0005-0000-0000-000077540000}"/>
    <cellStyle name="Обычный 53 2 2 2 4 6 2" xfId="21306" xr:uid="{00000000-0005-0000-0000-000078540000}"/>
    <cellStyle name="Обычный 53 2 2 2 4 6 2 2" xfId="21307" xr:uid="{00000000-0005-0000-0000-000079540000}"/>
    <cellStyle name="Обычный 53 2 2 2 4 6 3" xfId="21308" xr:uid="{00000000-0005-0000-0000-00007A540000}"/>
    <cellStyle name="Обычный 53 2 2 2 4 7" xfId="21309" xr:uid="{00000000-0005-0000-0000-00007B540000}"/>
    <cellStyle name="Обычный 53 2 2 2 4 7 2" xfId="21310" xr:uid="{00000000-0005-0000-0000-00007C540000}"/>
    <cellStyle name="Обычный 53 2 2 2 4 7 2 2" xfId="21311" xr:uid="{00000000-0005-0000-0000-00007D540000}"/>
    <cellStyle name="Обычный 53 2 2 2 4 7 3" xfId="21312" xr:uid="{00000000-0005-0000-0000-00007E540000}"/>
    <cellStyle name="Обычный 53 2 2 2 4 8" xfId="21313" xr:uid="{00000000-0005-0000-0000-00007F540000}"/>
    <cellStyle name="Обычный 53 2 2 2 4 8 2" xfId="21314" xr:uid="{00000000-0005-0000-0000-000080540000}"/>
    <cellStyle name="Обычный 53 2 2 2 4 9" xfId="21315" xr:uid="{00000000-0005-0000-0000-000081540000}"/>
    <cellStyle name="Обычный 53 2 2 2 5" xfId="21316" xr:uid="{00000000-0005-0000-0000-000082540000}"/>
    <cellStyle name="Обычный 53 2 2 2 5 2" xfId="21317" xr:uid="{00000000-0005-0000-0000-000083540000}"/>
    <cellStyle name="Обычный 53 2 2 2 5 2 2" xfId="21318" xr:uid="{00000000-0005-0000-0000-000084540000}"/>
    <cellStyle name="Обычный 53 2 2 2 5 2 2 2" xfId="21319" xr:uid="{00000000-0005-0000-0000-000085540000}"/>
    <cellStyle name="Обычный 53 2 2 2 5 2 3" xfId="21320" xr:uid="{00000000-0005-0000-0000-000086540000}"/>
    <cellStyle name="Обычный 53 2 2 2 5 3" xfId="21321" xr:uid="{00000000-0005-0000-0000-000087540000}"/>
    <cellStyle name="Обычный 53 2 2 2 5 3 2" xfId="21322" xr:uid="{00000000-0005-0000-0000-000088540000}"/>
    <cellStyle name="Обычный 53 2 2 2 5 3 2 2" xfId="21323" xr:uid="{00000000-0005-0000-0000-000089540000}"/>
    <cellStyle name="Обычный 53 2 2 2 5 3 3" xfId="21324" xr:uid="{00000000-0005-0000-0000-00008A540000}"/>
    <cellStyle name="Обычный 53 2 2 2 5 4" xfId="21325" xr:uid="{00000000-0005-0000-0000-00008B540000}"/>
    <cellStyle name="Обычный 53 2 2 2 5 4 2" xfId="21326" xr:uid="{00000000-0005-0000-0000-00008C540000}"/>
    <cellStyle name="Обычный 53 2 2 2 5 4 2 2" xfId="21327" xr:uid="{00000000-0005-0000-0000-00008D540000}"/>
    <cellStyle name="Обычный 53 2 2 2 5 4 3" xfId="21328" xr:uid="{00000000-0005-0000-0000-00008E540000}"/>
    <cellStyle name="Обычный 53 2 2 2 5 5" xfId="21329" xr:uid="{00000000-0005-0000-0000-00008F540000}"/>
    <cellStyle name="Обычный 53 2 2 2 5 5 2" xfId="21330" xr:uid="{00000000-0005-0000-0000-000090540000}"/>
    <cellStyle name="Обычный 53 2 2 2 5 6" xfId="21331" xr:uid="{00000000-0005-0000-0000-000091540000}"/>
    <cellStyle name="Обычный 53 2 2 2 6" xfId="21332" xr:uid="{00000000-0005-0000-0000-000092540000}"/>
    <cellStyle name="Обычный 53 2 2 2 6 2" xfId="21333" xr:uid="{00000000-0005-0000-0000-000093540000}"/>
    <cellStyle name="Обычный 53 2 2 2 6 2 2" xfId="21334" xr:uid="{00000000-0005-0000-0000-000094540000}"/>
    <cellStyle name="Обычный 53 2 2 2 6 2 2 2" xfId="21335" xr:uid="{00000000-0005-0000-0000-000095540000}"/>
    <cellStyle name="Обычный 53 2 2 2 6 2 3" xfId="21336" xr:uid="{00000000-0005-0000-0000-000096540000}"/>
    <cellStyle name="Обычный 53 2 2 2 6 3" xfId="21337" xr:uid="{00000000-0005-0000-0000-000097540000}"/>
    <cellStyle name="Обычный 53 2 2 2 6 3 2" xfId="21338" xr:uid="{00000000-0005-0000-0000-000098540000}"/>
    <cellStyle name="Обычный 53 2 2 2 6 4" xfId="21339" xr:uid="{00000000-0005-0000-0000-000099540000}"/>
    <cellStyle name="Обычный 53 2 2 2 7" xfId="21340" xr:uid="{00000000-0005-0000-0000-00009A540000}"/>
    <cellStyle name="Обычный 53 2 2 2 7 2" xfId="21341" xr:uid="{00000000-0005-0000-0000-00009B540000}"/>
    <cellStyle name="Обычный 53 2 2 2 7 2 2" xfId="21342" xr:uid="{00000000-0005-0000-0000-00009C540000}"/>
    <cellStyle name="Обычный 53 2 2 2 7 2 2 2" xfId="21343" xr:uid="{00000000-0005-0000-0000-00009D540000}"/>
    <cellStyle name="Обычный 53 2 2 2 7 2 3" xfId="21344" xr:uid="{00000000-0005-0000-0000-00009E540000}"/>
    <cellStyle name="Обычный 53 2 2 2 7 3" xfId="21345" xr:uid="{00000000-0005-0000-0000-00009F540000}"/>
    <cellStyle name="Обычный 53 2 2 2 7 3 2" xfId="21346" xr:uid="{00000000-0005-0000-0000-0000A0540000}"/>
    <cellStyle name="Обычный 53 2 2 2 7 4" xfId="21347" xr:uid="{00000000-0005-0000-0000-0000A1540000}"/>
    <cellStyle name="Обычный 53 2 2 2 8" xfId="21348" xr:uid="{00000000-0005-0000-0000-0000A2540000}"/>
    <cellStyle name="Обычный 53 2 2 2 8 2" xfId="21349" xr:uid="{00000000-0005-0000-0000-0000A3540000}"/>
    <cellStyle name="Обычный 53 2 2 2 8 2 2" xfId="21350" xr:uid="{00000000-0005-0000-0000-0000A4540000}"/>
    <cellStyle name="Обычный 53 2 2 2 8 3" xfId="21351" xr:uid="{00000000-0005-0000-0000-0000A5540000}"/>
    <cellStyle name="Обычный 53 2 2 2 9" xfId="21352" xr:uid="{00000000-0005-0000-0000-0000A6540000}"/>
    <cellStyle name="Обычный 53 2 2 2 9 2" xfId="21353" xr:uid="{00000000-0005-0000-0000-0000A7540000}"/>
    <cellStyle name="Обычный 53 2 2 2 9 2 2" xfId="21354" xr:uid="{00000000-0005-0000-0000-0000A8540000}"/>
    <cellStyle name="Обычный 53 2 2 2 9 3" xfId="21355" xr:uid="{00000000-0005-0000-0000-0000A9540000}"/>
    <cellStyle name="Обычный 53 2 2 3" xfId="21356" xr:uid="{00000000-0005-0000-0000-0000AA540000}"/>
    <cellStyle name="Обычный 53 2 2 3 10" xfId="21357" xr:uid="{00000000-0005-0000-0000-0000AB540000}"/>
    <cellStyle name="Обычный 53 2 2 3 10 2" xfId="21358" xr:uid="{00000000-0005-0000-0000-0000AC540000}"/>
    <cellStyle name="Обычный 53 2 2 3 10 2 2" xfId="21359" xr:uid="{00000000-0005-0000-0000-0000AD540000}"/>
    <cellStyle name="Обычный 53 2 2 3 10 3" xfId="21360" xr:uid="{00000000-0005-0000-0000-0000AE540000}"/>
    <cellStyle name="Обычный 53 2 2 3 11" xfId="21361" xr:uid="{00000000-0005-0000-0000-0000AF540000}"/>
    <cellStyle name="Обычный 53 2 2 3 11 2" xfId="21362" xr:uid="{00000000-0005-0000-0000-0000B0540000}"/>
    <cellStyle name="Обычный 53 2 2 3 12" xfId="21363" xr:uid="{00000000-0005-0000-0000-0000B1540000}"/>
    <cellStyle name="Обычный 53 2 2 3 2" xfId="21364" xr:uid="{00000000-0005-0000-0000-0000B2540000}"/>
    <cellStyle name="Обычный 53 2 2 3 2 10" xfId="21365" xr:uid="{00000000-0005-0000-0000-0000B3540000}"/>
    <cellStyle name="Обычный 53 2 2 3 2 10 2" xfId="21366" xr:uid="{00000000-0005-0000-0000-0000B4540000}"/>
    <cellStyle name="Обычный 53 2 2 3 2 11" xfId="21367" xr:uid="{00000000-0005-0000-0000-0000B5540000}"/>
    <cellStyle name="Обычный 53 2 2 3 2 2" xfId="21368" xr:uid="{00000000-0005-0000-0000-0000B6540000}"/>
    <cellStyle name="Обычный 53 2 2 3 2 2 2" xfId="21369" xr:uid="{00000000-0005-0000-0000-0000B7540000}"/>
    <cellStyle name="Обычный 53 2 2 3 2 2 2 2" xfId="21370" xr:uid="{00000000-0005-0000-0000-0000B8540000}"/>
    <cellStyle name="Обычный 53 2 2 3 2 2 2 2 2" xfId="21371" xr:uid="{00000000-0005-0000-0000-0000B9540000}"/>
    <cellStyle name="Обычный 53 2 2 3 2 2 2 2 2 2" xfId="21372" xr:uid="{00000000-0005-0000-0000-0000BA540000}"/>
    <cellStyle name="Обычный 53 2 2 3 2 2 2 2 3" xfId="21373" xr:uid="{00000000-0005-0000-0000-0000BB540000}"/>
    <cellStyle name="Обычный 53 2 2 3 2 2 2 3" xfId="21374" xr:uid="{00000000-0005-0000-0000-0000BC540000}"/>
    <cellStyle name="Обычный 53 2 2 3 2 2 2 3 2" xfId="21375" xr:uid="{00000000-0005-0000-0000-0000BD540000}"/>
    <cellStyle name="Обычный 53 2 2 3 2 2 2 3 2 2" xfId="21376" xr:uid="{00000000-0005-0000-0000-0000BE540000}"/>
    <cellStyle name="Обычный 53 2 2 3 2 2 2 3 3" xfId="21377" xr:uid="{00000000-0005-0000-0000-0000BF540000}"/>
    <cellStyle name="Обычный 53 2 2 3 2 2 2 4" xfId="21378" xr:uid="{00000000-0005-0000-0000-0000C0540000}"/>
    <cellStyle name="Обычный 53 2 2 3 2 2 2 4 2" xfId="21379" xr:uid="{00000000-0005-0000-0000-0000C1540000}"/>
    <cellStyle name="Обычный 53 2 2 3 2 2 2 4 2 2" xfId="21380" xr:uid="{00000000-0005-0000-0000-0000C2540000}"/>
    <cellStyle name="Обычный 53 2 2 3 2 2 2 4 3" xfId="21381" xr:uid="{00000000-0005-0000-0000-0000C3540000}"/>
    <cellStyle name="Обычный 53 2 2 3 2 2 2 5" xfId="21382" xr:uid="{00000000-0005-0000-0000-0000C4540000}"/>
    <cellStyle name="Обычный 53 2 2 3 2 2 2 5 2" xfId="21383" xr:uid="{00000000-0005-0000-0000-0000C5540000}"/>
    <cellStyle name="Обычный 53 2 2 3 2 2 2 6" xfId="21384" xr:uid="{00000000-0005-0000-0000-0000C6540000}"/>
    <cellStyle name="Обычный 53 2 2 3 2 2 3" xfId="21385" xr:uid="{00000000-0005-0000-0000-0000C7540000}"/>
    <cellStyle name="Обычный 53 2 2 3 2 2 3 2" xfId="21386" xr:uid="{00000000-0005-0000-0000-0000C8540000}"/>
    <cellStyle name="Обычный 53 2 2 3 2 2 3 2 2" xfId="21387" xr:uid="{00000000-0005-0000-0000-0000C9540000}"/>
    <cellStyle name="Обычный 53 2 2 3 2 2 3 2 2 2" xfId="21388" xr:uid="{00000000-0005-0000-0000-0000CA540000}"/>
    <cellStyle name="Обычный 53 2 2 3 2 2 3 2 3" xfId="21389" xr:uid="{00000000-0005-0000-0000-0000CB540000}"/>
    <cellStyle name="Обычный 53 2 2 3 2 2 3 3" xfId="21390" xr:uid="{00000000-0005-0000-0000-0000CC540000}"/>
    <cellStyle name="Обычный 53 2 2 3 2 2 3 3 2" xfId="21391" xr:uid="{00000000-0005-0000-0000-0000CD540000}"/>
    <cellStyle name="Обычный 53 2 2 3 2 2 3 4" xfId="21392" xr:uid="{00000000-0005-0000-0000-0000CE540000}"/>
    <cellStyle name="Обычный 53 2 2 3 2 2 4" xfId="21393" xr:uid="{00000000-0005-0000-0000-0000CF540000}"/>
    <cellStyle name="Обычный 53 2 2 3 2 2 4 2" xfId="21394" xr:uid="{00000000-0005-0000-0000-0000D0540000}"/>
    <cellStyle name="Обычный 53 2 2 3 2 2 4 2 2" xfId="21395" xr:uid="{00000000-0005-0000-0000-0000D1540000}"/>
    <cellStyle name="Обычный 53 2 2 3 2 2 4 3" xfId="21396" xr:uid="{00000000-0005-0000-0000-0000D2540000}"/>
    <cellStyle name="Обычный 53 2 2 3 2 2 5" xfId="21397" xr:uid="{00000000-0005-0000-0000-0000D3540000}"/>
    <cellStyle name="Обычный 53 2 2 3 2 2 5 2" xfId="21398" xr:uid="{00000000-0005-0000-0000-0000D4540000}"/>
    <cellStyle name="Обычный 53 2 2 3 2 2 5 2 2" xfId="21399" xr:uid="{00000000-0005-0000-0000-0000D5540000}"/>
    <cellStyle name="Обычный 53 2 2 3 2 2 5 3" xfId="21400" xr:uid="{00000000-0005-0000-0000-0000D6540000}"/>
    <cellStyle name="Обычный 53 2 2 3 2 2 6" xfId="21401" xr:uid="{00000000-0005-0000-0000-0000D7540000}"/>
    <cellStyle name="Обычный 53 2 2 3 2 2 6 2" xfId="21402" xr:uid="{00000000-0005-0000-0000-0000D8540000}"/>
    <cellStyle name="Обычный 53 2 2 3 2 2 6 2 2" xfId="21403" xr:uid="{00000000-0005-0000-0000-0000D9540000}"/>
    <cellStyle name="Обычный 53 2 2 3 2 2 6 3" xfId="21404" xr:uid="{00000000-0005-0000-0000-0000DA540000}"/>
    <cellStyle name="Обычный 53 2 2 3 2 2 7" xfId="21405" xr:uid="{00000000-0005-0000-0000-0000DB540000}"/>
    <cellStyle name="Обычный 53 2 2 3 2 2 7 2" xfId="21406" xr:uid="{00000000-0005-0000-0000-0000DC540000}"/>
    <cellStyle name="Обычный 53 2 2 3 2 2 7 2 2" xfId="21407" xr:uid="{00000000-0005-0000-0000-0000DD540000}"/>
    <cellStyle name="Обычный 53 2 2 3 2 2 7 3" xfId="21408" xr:uid="{00000000-0005-0000-0000-0000DE540000}"/>
    <cellStyle name="Обычный 53 2 2 3 2 2 8" xfId="21409" xr:uid="{00000000-0005-0000-0000-0000DF540000}"/>
    <cellStyle name="Обычный 53 2 2 3 2 2 8 2" xfId="21410" xr:uid="{00000000-0005-0000-0000-0000E0540000}"/>
    <cellStyle name="Обычный 53 2 2 3 2 2 9" xfId="21411" xr:uid="{00000000-0005-0000-0000-0000E1540000}"/>
    <cellStyle name="Обычный 53 2 2 3 2 3" xfId="21412" xr:uid="{00000000-0005-0000-0000-0000E2540000}"/>
    <cellStyle name="Обычный 53 2 2 3 2 3 2" xfId="21413" xr:uid="{00000000-0005-0000-0000-0000E3540000}"/>
    <cellStyle name="Обычный 53 2 2 3 2 3 2 2" xfId="21414" xr:uid="{00000000-0005-0000-0000-0000E4540000}"/>
    <cellStyle name="Обычный 53 2 2 3 2 3 2 2 2" xfId="21415" xr:uid="{00000000-0005-0000-0000-0000E5540000}"/>
    <cellStyle name="Обычный 53 2 2 3 2 3 2 3" xfId="21416" xr:uid="{00000000-0005-0000-0000-0000E6540000}"/>
    <cellStyle name="Обычный 53 2 2 3 2 3 3" xfId="21417" xr:uid="{00000000-0005-0000-0000-0000E7540000}"/>
    <cellStyle name="Обычный 53 2 2 3 2 3 3 2" xfId="21418" xr:uid="{00000000-0005-0000-0000-0000E8540000}"/>
    <cellStyle name="Обычный 53 2 2 3 2 3 3 2 2" xfId="21419" xr:uid="{00000000-0005-0000-0000-0000E9540000}"/>
    <cellStyle name="Обычный 53 2 2 3 2 3 3 3" xfId="21420" xr:uid="{00000000-0005-0000-0000-0000EA540000}"/>
    <cellStyle name="Обычный 53 2 2 3 2 3 4" xfId="21421" xr:uid="{00000000-0005-0000-0000-0000EB540000}"/>
    <cellStyle name="Обычный 53 2 2 3 2 3 4 2" xfId="21422" xr:uid="{00000000-0005-0000-0000-0000EC540000}"/>
    <cellStyle name="Обычный 53 2 2 3 2 3 4 2 2" xfId="21423" xr:uid="{00000000-0005-0000-0000-0000ED540000}"/>
    <cellStyle name="Обычный 53 2 2 3 2 3 4 3" xfId="21424" xr:uid="{00000000-0005-0000-0000-0000EE540000}"/>
    <cellStyle name="Обычный 53 2 2 3 2 3 5" xfId="21425" xr:uid="{00000000-0005-0000-0000-0000EF540000}"/>
    <cellStyle name="Обычный 53 2 2 3 2 3 5 2" xfId="21426" xr:uid="{00000000-0005-0000-0000-0000F0540000}"/>
    <cellStyle name="Обычный 53 2 2 3 2 3 6" xfId="21427" xr:uid="{00000000-0005-0000-0000-0000F1540000}"/>
    <cellStyle name="Обычный 53 2 2 3 2 4" xfId="21428" xr:uid="{00000000-0005-0000-0000-0000F2540000}"/>
    <cellStyle name="Обычный 53 2 2 3 2 4 2" xfId="21429" xr:uid="{00000000-0005-0000-0000-0000F3540000}"/>
    <cellStyle name="Обычный 53 2 2 3 2 4 2 2" xfId="21430" xr:uid="{00000000-0005-0000-0000-0000F4540000}"/>
    <cellStyle name="Обычный 53 2 2 3 2 4 2 2 2" xfId="21431" xr:uid="{00000000-0005-0000-0000-0000F5540000}"/>
    <cellStyle name="Обычный 53 2 2 3 2 4 2 3" xfId="21432" xr:uid="{00000000-0005-0000-0000-0000F6540000}"/>
    <cellStyle name="Обычный 53 2 2 3 2 4 3" xfId="21433" xr:uid="{00000000-0005-0000-0000-0000F7540000}"/>
    <cellStyle name="Обычный 53 2 2 3 2 4 3 2" xfId="21434" xr:uid="{00000000-0005-0000-0000-0000F8540000}"/>
    <cellStyle name="Обычный 53 2 2 3 2 4 4" xfId="21435" xr:uid="{00000000-0005-0000-0000-0000F9540000}"/>
    <cellStyle name="Обычный 53 2 2 3 2 5" xfId="21436" xr:uid="{00000000-0005-0000-0000-0000FA540000}"/>
    <cellStyle name="Обычный 53 2 2 3 2 5 2" xfId="21437" xr:uid="{00000000-0005-0000-0000-0000FB540000}"/>
    <cellStyle name="Обычный 53 2 2 3 2 5 2 2" xfId="21438" xr:uid="{00000000-0005-0000-0000-0000FC540000}"/>
    <cellStyle name="Обычный 53 2 2 3 2 5 3" xfId="21439" xr:uid="{00000000-0005-0000-0000-0000FD540000}"/>
    <cellStyle name="Обычный 53 2 2 3 2 6" xfId="21440" xr:uid="{00000000-0005-0000-0000-0000FE540000}"/>
    <cellStyle name="Обычный 53 2 2 3 2 6 2" xfId="21441" xr:uid="{00000000-0005-0000-0000-0000FF540000}"/>
    <cellStyle name="Обычный 53 2 2 3 2 6 2 2" xfId="21442" xr:uid="{00000000-0005-0000-0000-000000550000}"/>
    <cellStyle name="Обычный 53 2 2 3 2 6 3" xfId="21443" xr:uid="{00000000-0005-0000-0000-000001550000}"/>
    <cellStyle name="Обычный 53 2 2 3 2 7" xfId="21444" xr:uid="{00000000-0005-0000-0000-000002550000}"/>
    <cellStyle name="Обычный 53 2 2 3 2 7 2" xfId="21445" xr:uid="{00000000-0005-0000-0000-000003550000}"/>
    <cellStyle name="Обычный 53 2 2 3 2 7 2 2" xfId="21446" xr:uid="{00000000-0005-0000-0000-000004550000}"/>
    <cellStyle name="Обычный 53 2 2 3 2 7 3" xfId="21447" xr:uid="{00000000-0005-0000-0000-000005550000}"/>
    <cellStyle name="Обычный 53 2 2 3 2 8" xfId="21448" xr:uid="{00000000-0005-0000-0000-000006550000}"/>
    <cellStyle name="Обычный 53 2 2 3 2 8 2" xfId="21449" xr:uid="{00000000-0005-0000-0000-000007550000}"/>
    <cellStyle name="Обычный 53 2 2 3 2 8 2 2" xfId="21450" xr:uid="{00000000-0005-0000-0000-000008550000}"/>
    <cellStyle name="Обычный 53 2 2 3 2 8 3" xfId="21451" xr:uid="{00000000-0005-0000-0000-000009550000}"/>
    <cellStyle name="Обычный 53 2 2 3 2 9" xfId="21452" xr:uid="{00000000-0005-0000-0000-00000A550000}"/>
    <cellStyle name="Обычный 53 2 2 3 2 9 2" xfId="21453" xr:uid="{00000000-0005-0000-0000-00000B550000}"/>
    <cellStyle name="Обычный 53 2 2 3 2 9 2 2" xfId="21454" xr:uid="{00000000-0005-0000-0000-00000C550000}"/>
    <cellStyle name="Обычный 53 2 2 3 2 9 3" xfId="21455" xr:uid="{00000000-0005-0000-0000-00000D550000}"/>
    <cellStyle name="Обычный 53 2 2 3 3" xfId="21456" xr:uid="{00000000-0005-0000-0000-00000E550000}"/>
    <cellStyle name="Обычный 53 2 2 3 3 2" xfId="21457" xr:uid="{00000000-0005-0000-0000-00000F550000}"/>
    <cellStyle name="Обычный 53 2 2 3 3 2 2" xfId="21458" xr:uid="{00000000-0005-0000-0000-000010550000}"/>
    <cellStyle name="Обычный 53 2 2 3 3 2 2 2" xfId="21459" xr:uid="{00000000-0005-0000-0000-000011550000}"/>
    <cellStyle name="Обычный 53 2 2 3 3 2 2 2 2" xfId="21460" xr:uid="{00000000-0005-0000-0000-000012550000}"/>
    <cellStyle name="Обычный 53 2 2 3 3 2 2 3" xfId="21461" xr:uid="{00000000-0005-0000-0000-000013550000}"/>
    <cellStyle name="Обычный 53 2 2 3 3 2 3" xfId="21462" xr:uid="{00000000-0005-0000-0000-000014550000}"/>
    <cellStyle name="Обычный 53 2 2 3 3 2 3 2" xfId="21463" xr:uid="{00000000-0005-0000-0000-000015550000}"/>
    <cellStyle name="Обычный 53 2 2 3 3 2 3 2 2" xfId="21464" xr:uid="{00000000-0005-0000-0000-000016550000}"/>
    <cellStyle name="Обычный 53 2 2 3 3 2 3 3" xfId="21465" xr:uid="{00000000-0005-0000-0000-000017550000}"/>
    <cellStyle name="Обычный 53 2 2 3 3 2 4" xfId="21466" xr:uid="{00000000-0005-0000-0000-000018550000}"/>
    <cellStyle name="Обычный 53 2 2 3 3 2 4 2" xfId="21467" xr:uid="{00000000-0005-0000-0000-000019550000}"/>
    <cellStyle name="Обычный 53 2 2 3 3 2 4 2 2" xfId="21468" xr:uid="{00000000-0005-0000-0000-00001A550000}"/>
    <cellStyle name="Обычный 53 2 2 3 3 2 4 3" xfId="21469" xr:uid="{00000000-0005-0000-0000-00001B550000}"/>
    <cellStyle name="Обычный 53 2 2 3 3 2 5" xfId="21470" xr:uid="{00000000-0005-0000-0000-00001C550000}"/>
    <cellStyle name="Обычный 53 2 2 3 3 2 5 2" xfId="21471" xr:uid="{00000000-0005-0000-0000-00001D550000}"/>
    <cellStyle name="Обычный 53 2 2 3 3 2 6" xfId="21472" xr:uid="{00000000-0005-0000-0000-00001E550000}"/>
    <cellStyle name="Обычный 53 2 2 3 3 3" xfId="21473" xr:uid="{00000000-0005-0000-0000-00001F550000}"/>
    <cellStyle name="Обычный 53 2 2 3 3 3 2" xfId="21474" xr:uid="{00000000-0005-0000-0000-000020550000}"/>
    <cellStyle name="Обычный 53 2 2 3 3 3 2 2" xfId="21475" xr:uid="{00000000-0005-0000-0000-000021550000}"/>
    <cellStyle name="Обычный 53 2 2 3 3 3 2 2 2" xfId="21476" xr:uid="{00000000-0005-0000-0000-000022550000}"/>
    <cellStyle name="Обычный 53 2 2 3 3 3 2 3" xfId="21477" xr:uid="{00000000-0005-0000-0000-000023550000}"/>
    <cellStyle name="Обычный 53 2 2 3 3 3 3" xfId="21478" xr:uid="{00000000-0005-0000-0000-000024550000}"/>
    <cellStyle name="Обычный 53 2 2 3 3 3 3 2" xfId="21479" xr:uid="{00000000-0005-0000-0000-000025550000}"/>
    <cellStyle name="Обычный 53 2 2 3 3 3 4" xfId="21480" xr:uid="{00000000-0005-0000-0000-000026550000}"/>
    <cellStyle name="Обычный 53 2 2 3 3 4" xfId="21481" xr:uid="{00000000-0005-0000-0000-000027550000}"/>
    <cellStyle name="Обычный 53 2 2 3 3 4 2" xfId="21482" xr:uid="{00000000-0005-0000-0000-000028550000}"/>
    <cellStyle name="Обычный 53 2 2 3 3 4 2 2" xfId="21483" xr:uid="{00000000-0005-0000-0000-000029550000}"/>
    <cellStyle name="Обычный 53 2 2 3 3 4 3" xfId="21484" xr:uid="{00000000-0005-0000-0000-00002A550000}"/>
    <cellStyle name="Обычный 53 2 2 3 3 5" xfId="21485" xr:uid="{00000000-0005-0000-0000-00002B550000}"/>
    <cellStyle name="Обычный 53 2 2 3 3 5 2" xfId="21486" xr:uid="{00000000-0005-0000-0000-00002C550000}"/>
    <cellStyle name="Обычный 53 2 2 3 3 5 2 2" xfId="21487" xr:uid="{00000000-0005-0000-0000-00002D550000}"/>
    <cellStyle name="Обычный 53 2 2 3 3 5 3" xfId="21488" xr:uid="{00000000-0005-0000-0000-00002E550000}"/>
    <cellStyle name="Обычный 53 2 2 3 3 6" xfId="21489" xr:uid="{00000000-0005-0000-0000-00002F550000}"/>
    <cellStyle name="Обычный 53 2 2 3 3 6 2" xfId="21490" xr:uid="{00000000-0005-0000-0000-000030550000}"/>
    <cellStyle name="Обычный 53 2 2 3 3 6 2 2" xfId="21491" xr:uid="{00000000-0005-0000-0000-000031550000}"/>
    <cellStyle name="Обычный 53 2 2 3 3 6 3" xfId="21492" xr:uid="{00000000-0005-0000-0000-000032550000}"/>
    <cellStyle name="Обычный 53 2 2 3 3 7" xfId="21493" xr:uid="{00000000-0005-0000-0000-000033550000}"/>
    <cellStyle name="Обычный 53 2 2 3 3 7 2" xfId="21494" xr:uid="{00000000-0005-0000-0000-000034550000}"/>
    <cellStyle name="Обычный 53 2 2 3 3 7 2 2" xfId="21495" xr:uid="{00000000-0005-0000-0000-000035550000}"/>
    <cellStyle name="Обычный 53 2 2 3 3 7 3" xfId="21496" xr:uid="{00000000-0005-0000-0000-000036550000}"/>
    <cellStyle name="Обычный 53 2 2 3 3 8" xfId="21497" xr:uid="{00000000-0005-0000-0000-000037550000}"/>
    <cellStyle name="Обычный 53 2 2 3 3 8 2" xfId="21498" xr:uid="{00000000-0005-0000-0000-000038550000}"/>
    <cellStyle name="Обычный 53 2 2 3 3 9" xfId="21499" xr:uid="{00000000-0005-0000-0000-000039550000}"/>
    <cellStyle name="Обычный 53 2 2 3 4" xfId="21500" xr:uid="{00000000-0005-0000-0000-00003A550000}"/>
    <cellStyle name="Обычный 53 2 2 3 4 2" xfId="21501" xr:uid="{00000000-0005-0000-0000-00003B550000}"/>
    <cellStyle name="Обычный 53 2 2 3 4 2 2" xfId="21502" xr:uid="{00000000-0005-0000-0000-00003C550000}"/>
    <cellStyle name="Обычный 53 2 2 3 4 2 2 2" xfId="21503" xr:uid="{00000000-0005-0000-0000-00003D550000}"/>
    <cellStyle name="Обычный 53 2 2 3 4 2 3" xfId="21504" xr:uid="{00000000-0005-0000-0000-00003E550000}"/>
    <cellStyle name="Обычный 53 2 2 3 4 3" xfId="21505" xr:uid="{00000000-0005-0000-0000-00003F550000}"/>
    <cellStyle name="Обычный 53 2 2 3 4 3 2" xfId="21506" xr:uid="{00000000-0005-0000-0000-000040550000}"/>
    <cellStyle name="Обычный 53 2 2 3 4 3 2 2" xfId="21507" xr:uid="{00000000-0005-0000-0000-000041550000}"/>
    <cellStyle name="Обычный 53 2 2 3 4 3 3" xfId="21508" xr:uid="{00000000-0005-0000-0000-000042550000}"/>
    <cellStyle name="Обычный 53 2 2 3 4 4" xfId="21509" xr:uid="{00000000-0005-0000-0000-000043550000}"/>
    <cellStyle name="Обычный 53 2 2 3 4 4 2" xfId="21510" xr:uid="{00000000-0005-0000-0000-000044550000}"/>
    <cellStyle name="Обычный 53 2 2 3 4 4 2 2" xfId="21511" xr:uid="{00000000-0005-0000-0000-000045550000}"/>
    <cellStyle name="Обычный 53 2 2 3 4 4 3" xfId="21512" xr:uid="{00000000-0005-0000-0000-000046550000}"/>
    <cellStyle name="Обычный 53 2 2 3 4 5" xfId="21513" xr:uid="{00000000-0005-0000-0000-000047550000}"/>
    <cellStyle name="Обычный 53 2 2 3 4 5 2" xfId="21514" xr:uid="{00000000-0005-0000-0000-000048550000}"/>
    <cellStyle name="Обычный 53 2 2 3 4 6" xfId="21515" xr:uid="{00000000-0005-0000-0000-000049550000}"/>
    <cellStyle name="Обычный 53 2 2 3 5" xfId="21516" xr:uid="{00000000-0005-0000-0000-00004A550000}"/>
    <cellStyle name="Обычный 53 2 2 3 5 2" xfId="21517" xr:uid="{00000000-0005-0000-0000-00004B550000}"/>
    <cellStyle name="Обычный 53 2 2 3 5 2 2" xfId="21518" xr:uid="{00000000-0005-0000-0000-00004C550000}"/>
    <cellStyle name="Обычный 53 2 2 3 5 2 2 2" xfId="21519" xr:uid="{00000000-0005-0000-0000-00004D550000}"/>
    <cellStyle name="Обычный 53 2 2 3 5 2 3" xfId="21520" xr:uid="{00000000-0005-0000-0000-00004E550000}"/>
    <cellStyle name="Обычный 53 2 2 3 5 3" xfId="21521" xr:uid="{00000000-0005-0000-0000-00004F550000}"/>
    <cellStyle name="Обычный 53 2 2 3 5 3 2" xfId="21522" xr:uid="{00000000-0005-0000-0000-000050550000}"/>
    <cellStyle name="Обычный 53 2 2 3 5 4" xfId="21523" xr:uid="{00000000-0005-0000-0000-000051550000}"/>
    <cellStyle name="Обычный 53 2 2 3 6" xfId="21524" xr:uid="{00000000-0005-0000-0000-000052550000}"/>
    <cellStyle name="Обычный 53 2 2 3 6 2" xfId="21525" xr:uid="{00000000-0005-0000-0000-000053550000}"/>
    <cellStyle name="Обычный 53 2 2 3 6 2 2" xfId="21526" xr:uid="{00000000-0005-0000-0000-000054550000}"/>
    <cellStyle name="Обычный 53 2 2 3 6 3" xfId="21527" xr:uid="{00000000-0005-0000-0000-000055550000}"/>
    <cellStyle name="Обычный 53 2 2 3 7" xfId="21528" xr:uid="{00000000-0005-0000-0000-000056550000}"/>
    <cellStyle name="Обычный 53 2 2 3 7 2" xfId="21529" xr:uid="{00000000-0005-0000-0000-000057550000}"/>
    <cellStyle name="Обычный 53 2 2 3 7 2 2" xfId="21530" xr:uid="{00000000-0005-0000-0000-000058550000}"/>
    <cellStyle name="Обычный 53 2 2 3 7 3" xfId="21531" xr:uid="{00000000-0005-0000-0000-000059550000}"/>
    <cellStyle name="Обычный 53 2 2 3 8" xfId="21532" xr:uid="{00000000-0005-0000-0000-00005A550000}"/>
    <cellStyle name="Обычный 53 2 2 3 8 2" xfId="21533" xr:uid="{00000000-0005-0000-0000-00005B550000}"/>
    <cellStyle name="Обычный 53 2 2 3 8 2 2" xfId="21534" xr:uid="{00000000-0005-0000-0000-00005C550000}"/>
    <cellStyle name="Обычный 53 2 2 3 8 3" xfId="21535" xr:uid="{00000000-0005-0000-0000-00005D550000}"/>
    <cellStyle name="Обычный 53 2 2 3 9" xfId="21536" xr:uid="{00000000-0005-0000-0000-00005E550000}"/>
    <cellStyle name="Обычный 53 2 2 3 9 2" xfId="21537" xr:uid="{00000000-0005-0000-0000-00005F550000}"/>
    <cellStyle name="Обычный 53 2 2 3 9 2 2" xfId="21538" xr:uid="{00000000-0005-0000-0000-000060550000}"/>
    <cellStyle name="Обычный 53 2 2 3 9 3" xfId="21539" xr:uid="{00000000-0005-0000-0000-000061550000}"/>
    <cellStyle name="Обычный 53 2 2 4" xfId="21540" xr:uid="{00000000-0005-0000-0000-000062550000}"/>
    <cellStyle name="Обычный 53 2 2 4 10" xfId="21541" xr:uid="{00000000-0005-0000-0000-000063550000}"/>
    <cellStyle name="Обычный 53 2 2 4 10 2" xfId="21542" xr:uid="{00000000-0005-0000-0000-000064550000}"/>
    <cellStyle name="Обычный 53 2 2 4 11" xfId="21543" xr:uid="{00000000-0005-0000-0000-000065550000}"/>
    <cellStyle name="Обычный 53 2 2 4 2" xfId="21544" xr:uid="{00000000-0005-0000-0000-000066550000}"/>
    <cellStyle name="Обычный 53 2 2 4 2 2" xfId="21545" xr:uid="{00000000-0005-0000-0000-000067550000}"/>
    <cellStyle name="Обычный 53 2 2 4 2 2 2" xfId="21546" xr:uid="{00000000-0005-0000-0000-000068550000}"/>
    <cellStyle name="Обычный 53 2 2 4 2 2 2 2" xfId="21547" xr:uid="{00000000-0005-0000-0000-000069550000}"/>
    <cellStyle name="Обычный 53 2 2 4 2 2 2 2 2" xfId="21548" xr:uid="{00000000-0005-0000-0000-00006A550000}"/>
    <cellStyle name="Обычный 53 2 2 4 2 2 2 3" xfId="21549" xr:uid="{00000000-0005-0000-0000-00006B550000}"/>
    <cellStyle name="Обычный 53 2 2 4 2 2 3" xfId="21550" xr:uid="{00000000-0005-0000-0000-00006C550000}"/>
    <cellStyle name="Обычный 53 2 2 4 2 2 3 2" xfId="21551" xr:uid="{00000000-0005-0000-0000-00006D550000}"/>
    <cellStyle name="Обычный 53 2 2 4 2 2 3 2 2" xfId="21552" xr:uid="{00000000-0005-0000-0000-00006E550000}"/>
    <cellStyle name="Обычный 53 2 2 4 2 2 3 3" xfId="21553" xr:uid="{00000000-0005-0000-0000-00006F550000}"/>
    <cellStyle name="Обычный 53 2 2 4 2 2 4" xfId="21554" xr:uid="{00000000-0005-0000-0000-000070550000}"/>
    <cellStyle name="Обычный 53 2 2 4 2 2 4 2" xfId="21555" xr:uid="{00000000-0005-0000-0000-000071550000}"/>
    <cellStyle name="Обычный 53 2 2 4 2 2 4 2 2" xfId="21556" xr:uid="{00000000-0005-0000-0000-000072550000}"/>
    <cellStyle name="Обычный 53 2 2 4 2 2 4 3" xfId="21557" xr:uid="{00000000-0005-0000-0000-000073550000}"/>
    <cellStyle name="Обычный 53 2 2 4 2 2 5" xfId="21558" xr:uid="{00000000-0005-0000-0000-000074550000}"/>
    <cellStyle name="Обычный 53 2 2 4 2 2 5 2" xfId="21559" xr:uid="{00000000-0005-0000-0000-000075550000}"/>
    <cellStyle name="Обычный 53 2 2 4 2 2 6" xfId="21560" xr:uid="{00000000-0005-0000-0000-000076550000}"/>
    <cellStyle name="Обычный 53 2 2 4 2 3" xfId="21561" xr:uid="{00000000-0005-0000-0000-000077550000}"/>
    <cellStyle name="Обычный 53 2 2 4 2 3 2" xfId="21562" xr:uid="{00000000-0005-0000-0000-000078550000}"/>
    <cellStyle name="Обычный 53 2 2 4 2 3 2 2" xfId="21563" xr:uid="{00000000-0005-0000-0000-000079550000}"/>
    <cellStyle name="Обычный 53 2 2 4 2 3 2 2 2" xfId="21564" xr:uid="{00000000-0005-0000-0000-00007A550000}"/>
    <cellStyle name="Обычный 53 2 2 4 2 3 2 3" xfId="21565" xr:uid="{00000000-0005-0000-0000-00007B550000}"/>
    <cellStyle name="Обычный 53 2 2 4 2 3 3" xfId="21566" xr:uid="{00000000-0005-0000-0000-00007C550000}"/>
    <cellStyle name="Обычный 53 2 2 4 2 3 3 2" xfId="21567" xr:uid="{00000000-0005-0000-0000-00007D550000}"/>
    <cellStyle name="Обычный 53 2 2 4 2 3 4" xfId="21568" xr:uid="{00000000-0005-0000-0000-00007E550000}"/>
    <cellStyle name="Обычный 53 2 2 4 2 4" xfId="21569" xr:uid="{00000000-0005-0000-0000-00007F550000}"/>
    <cellStyle name="Обычный 53 2 2 4 2 4 2" xfId="21570" xr:uid="{00000000-0005-0000-0000-000080550000}"/>
    <cellStyle name="Обычный 53 2 2 4 2 4 2 2" xfId="21571" xr:uid="{00000000-0005-0000-0000-000081550000}"/>
    <cellStyle name="Обычный 53 2 2 4 2 4 3" xfId="21572" xr:uid="{00000000-0005-0000-0000-000082550000}"/>
    <cellStyle name="Обычный 53 2 2 4 2 5" xfId="21573" xr:uid="{00000000-0005-0000-0000-000083550000}"/>
    <cellStyle name="Обычный 53 2 2 4 2 5 2" xfId="21574" xr:uid="{00000000-0005-0000-0000-000084550000}"/>
    <cellStyle name="Обычный 53 2 2 4 2 5 2 2" xfId="21575" xr:uid="{00000000-0005-0000-0000-000085550000}"/>
    <cellStyle name="Обычный 53 2 2 4 2 5 3" xfId="21576" xr:uid="{00000000-0005-0000-0000-000086550000}"/>
    <cellStyle name="Обычный 53 2 2 4 2 6" xfId="21577" xr:uid="{00000000-0005-0000-0000-000087550000}"/>
    <cellStyle name="Обычный 53 2 2 4 2 6 2" xfId="21578" xr:uid="{00000000-0005-0000-0000-000088550000}"/>
    <cellStyle name="Обычный 53 2 2 4 2 6 2 2" xfId="21579" xr:uid="{00000000-0005-0000-0000-000089550000}"/>
    <cellStyle name="Обычный 53 2 2 4 2 6 3" xfId="21580" xr:uid="{00000000-0005-0000-0000-00008A550000}"/>
    <cellStyle name="Обычный 53 2 2 4 2 7" xfId="21581" xr:uid="{00000000-0005-0000-0000-00008B550000}"/>
    <cellStyle name="Обычный 53 2 2 4 2 7 2" xfId="21582" xr:uid="{00000000-0005-0000-0000-00008C550000}"/>
    <cellStyle name="Обычный 53 2 2 4 2 7 2 2" xfId="21583" xr:uid="{00000000-0005-0000-0000-00008D550000}"/>
    <cellStyle name="Обычный 53 2 2 4 2 7 3" xfId="21584" xr:uid="{00000000-0005-0000-0000-00008E550000}"/>
    <cellStyle name="Обычный 53 2 2 4 2 8" xfId="21585" xr:uid="{00000000-0005-0000-0000-00008F550000}"/>
    <cellStyle name="Обычный 53 2 2 4 2 8 2" xfId="21586" xr:uid="{00000000-0005-0000-0000-000090550000}"/>
    <cellStyle name="Обычный 53 2 2 4 2 9" xfId="21587" xr:uid="{00000000-0005-0000-0000-000091550000}"/>
    <cellStyle name="Обычный 53 2 2 4 3" xfId="21588" xr:uid="{00000000-0005-0000-0000-000092550000}"/>
    <cellStyle name="Обычный 53 2 2 4 3 2" xfId="21589" xr:uid="{00000000-0005-0000-0000-000093550000}"/>
    <cellStyle name="Обычный 53 2 2 4 3 2 2" xfId="21590" xr:uid="{00000000-0005-0000-0000-000094550000}"/>
    <cellStyle name="Обычный 53 2 2 4 3 2 2 2" xfId="21591" xr:uid="{00000000-0005-0000-0000-000095550000}"/>
    <cellStyle name="Обычный 53 2 2 4 3 2 3" xfId="21592" xr:uid="{00000000-0005-0000-0000-000096550000}"/>
    <cellStyle name="Обычный 53 2 2 4 3 3" xfId="21593" xr:uid="{00000000-0005-0000-0000-000097550000}"/>
    <cellStyle name="Обычный 53 2 2 4 3 3 2" xfId="21594" xr:uid="{00000000-0005-0000-0000-000098550000}"/>
    <cellStyle name="Обычный 53 2 2 4 3 3 2 2" xfId="21595" xr:uid="{00000000-0005-0000-0000-000099550000}"/>
    <cellStyle name="Обычный 53 2 2 4 3 3 3" xfId="21596" xr:uid="{00000000-0005-0000-0000-00009A550000}"/>
    <cellStyle name="Обычный 53 2 2 4 3 4" xfId="21597" xr:uid="{00000000-0005-0000-0000-00009B550000}"/>
    <cellStyle name="Обычный 53 2 2 4 3 4 2" xfId="21598" xr:uid="{00000000-0005-0000-0000-00009C550000}"/>
    <cellStyle name="Обычный 53 2 2 4 3 4 2 2" xfId="21599" xr:uid="{00000000-0005-0000-0000-00009D550000}"/>
    <cellStyle name="Обычный 53 2 2 4 3 4 3" xfId="21600" xr:uid="{00000000-0005-0000-0000-00009E550000}"/>
    <cellStyle name="Обычный 53 2 2 4 3 5" xfId="21601" xr:uid="{00000000-0005-0000-0000-00009F550000}"/>
    <cellStyle name="Обычный 53 2 2 4 3 5 2" xfId="21602" xr:uid="{00000000-0005-0000-0000-0000A0550000}"/>
    <cellStyle name="Обычный 53 2 2 4 3 6" xfId="21603" xr:uid="{00000000-0005-0000-0000-0000A1550000}"/>
    <cellStyle name="Обычный 53 2 2 4 4" xfId="21604" xr:uid="{00000000-0005-0000-0000-0000A2550000}"/>
    <cellStyle name="Обычный 53 2 2 4 4 2" xfId="21605" xr:uid="{00000000-0005-0000-0000-0000A3550000}"/>
    <cellStyle name="Обычный 53 2 2 4 4 2 2" xfId="21606" xr:uid="{00000000-0005-0000-0000-0000A4550000}"/>
    <cellStyle name="Обычный 53 2 2 4 4 2 2 2" xfId="21607" xr:uid="{00000000-0005-0000-0000-0000A5550000}"/>
    <cellStyle name="Обычный 53 2 2 4 4 2 3" xfId="21608" xr:uid="{00000000-0005-0000-0000-0000A6550000}"/>
    <cellStyle name="Обычный 53 2 2 4 4 3" xfId="21609" xr:uid="{00000000-0005-0000-0000-0000A7550000}"/>
    <cellStyle name="Обычный 53 2 2 4 4 3 2" xfId="21610" xr:uid="{00000000-0005-0000-0000-0000A8550000}"/>
    <cellStyle name="Обычный 53 2 2 4 4 4" xfId="21611" xr:uid="{00000000-0005-0000-0000-0000A9550000}"/>
    <cellStyle name="Обычный 53 2 2 4 5" xfId="21612" xr:uid="{00000000-0005-0000-0000-0000AA550000}"/>
    <cellStyle name="Обычный 53 2 2 4 5 2" xfId="21613" xr:uid="{00000000-0005-0000-0000-0000AB550000}"/>
    <cellStyle name="Обычный 53 2 2 4 5 2 2" xfId="21614" xr:uid="{00000000-0005-0000-0000-0000AC550000}"/>
    <cellStyle name="Обычный 53 2 2 4 5 3" xfId="21615" xr:uid="{00000000-0005-0000-0000-0000AD550000}"/>
    <cellStyle name="Обычный 53 2 2 4 6" xfId="21616" xr:uid="{00000000-0005-0000-0000-0000AE550000}"/>
    <cellStyle name="Обычный 53 2 2 4 6 2" xfId="21617" xr:uid="{00000000-0005-0000-0000-0000AF550000}"/>
    <cellStyle name="Обычный 53 2 2 4 6 2 2" xfId="21618" xr:uid="{00000000-0005-0000-0000-0000B0550000}"/>
    <cellStyle name="Обычный 53 2 2 4 6 3" xfId="21619" xr:uid="{00000000-0005-0000-0000-0000B1550000}"/>
    <cellStyle name="Обычный 53 2 2 4 7" xfId="21620" xr:uid="{00000000-0005-0000-0000-0000B2550000}"/>
    <cellStyle name="Обычный 53 2 2 4 7 2" xfId="21621" xr:uid="{00000000-0005-0000-0000-0000B3550000}"/>
    <cellStyle name="Обычный 53 2 2 4 7 2 2" xfId="21622" xr:uid="{00000000-0005-0000-0000-0000B4550000}"/>
    <cellStyle name="Обычный 53 2 2 4 7 3" xfId="21623" xr:uid="{00000000-0005-0000-0000-0000B5550000}"/>
    <cellStyle name="Обычный 53 2 2 4 8" xfId="21624" xr:uid="{00000000-0005-0000-0000-0000B6550000}"/>
    <cellStyle name="Обычный 53 2 2 4 8 2" xfId="21625" xr:uid="{00000000-0005-0000-0000-0000B7550000}"/>
    <cellStyle name="Обычный 53 2 2 4 8 2 2" xfId="21626" xr:uid="{00000000-0005-0000-0000-0000B8550000}"/>
    <cellStyle name="Обычный 53 2 2 4 8 3" xfId="21627" xr:uid="{00000000-0005-0000-0000-0000B9550000}"/>
    <cellStyle name="Обычный 53 2 2 4 9" xfId="21628" xr:uid="{00000000-0005-0000-0000-0000BA550000}"/>
    <cellStyle name="Обычный 53 2 2 4 9 2" xfId="21629" xr:uid="{00000000-0005-0000-0000-0000BB550000}"/>
    <cellStyle name="Обычный 53 2 2 4 9 2 2" xfId="21630" xr:uid="{00000000-0005-0000-0000-0000BC550000}"/>
    <cellStyle name="Обычный 53 2 2 4 9 3" xfId="21631" xr:uid="{00000000-0005-0000-0000-0000BD550000}"/>
    <cellStyle name="Обычный 53 2 2 5" xfId="21632" xr:uid="{00000000-0005-0000-0000-0000BE550000}"/>
    <cellStyle name="Обычный 53 2 2 5 2" xfId="21633" xr:uid="{00000000-0005-0000-0000-0000BF550000}"/>
    <cellStyle name="Обычный 53 2 2 5 2 2" xfId="21634" xr:uid="{00000000-0005-0000-0000-0000C0550000}"/>
    <cellStyle name="Обычный 53 2 2 5 2 2 2" xfId="21635" xr:uid="{00000000-0005-0000-0000-0000C1550000}"/>
    <cellStyle name="Обычный 53 2 2 5 2 2 2 2" xfId="21636" xr:uid="{00000000-0005-0000-0000-0000C2550000}"/>
    <cellStyle name="Обычный 53 2 2 5 2 2 3" xfId="21637" xr:uid="{00000000-0005-0000-0000-0000C3550000}"/>
    <cellStyle name="Обычный 53 2 2 5 2 3" xfId="21638" xr:uid="{00000000-0005-0000-0000-0000C4550000}"/>
    <cellStyle name="Обычный 53 2 2 5 2 3 2" xfId="21639" xr:uid="{00000000-0005-0000-0000-0000C5550000}"/>
    <cellStyle name="Обычный 53 2 2 5 2 3 2 2" xfId="21640" xr:uid="{00000000-0005-0000-0000-0000C6550000}"/>
    <cellStyle name="Обычный 53 2 2 5 2 3 3" xfId="21641" xr:uid="{00000000-0005-0000-0000-0000C7550000}"/>
    <cellStyle name="Обычный 53 2 2 5 2 4" xfId="21642" xr:uid="{00000000-0005-0000-0000-0000C8550000}"/>
    <cellStyle name="Обычный 53 2 2 5 2 4 2" xfId="21643" xr:uid="{00000000-0005-0000-0000-0000C9550000}"/>
    <cellStyle name="Обычный 53 2 2 5 2 4 2 2" xfId="21644" xr:uid="{00000000-0005-0000-0000-0000CA550000}"/>
    <cellStyle name="Обычный 53 2 2 5 2 4 3" xfId="21645" xr:uid="{00000000-0005-0000-0000-0000CB550000}"/>
    <cellStyle name="Обычный 53 2 2 5 2 5" xfId="21646" xr:uid="{00000000-0005-0000-0000-0000CC550000}"/>
    <cellStyle name="Обычный 53 2 2 5 2 5 2" xfId="21647" xr:uid="{00000000-0005-0000-0000-0000CD550000}"/>
    <cellStyle name="Обычный 53 2 2 5 2 6" xfId="21648" xr:uid="{00000000-0005-0000-0000-0000CE550000}"/>
    <cellStyle name="Обычный 53 2 2 5 3" xfId="21649" xr:uid="{00000000-0005-0000-0000-0000CF550000}"/>
    <cellStyle name="Обычный 53 2 2 5 3 2" xfId="21650" xr:uid="{00000000-0005-0000-0000-0000D0550000}"/>
    <cellStyle name="Обычный 53 2 2 5 3 2 2" xfId="21651" xr:uid="{00000000-0005-0000-0000-0000D1550000}"/>
    <cellStyle name="Обычный 53 2 2 5 3 2 2 2" xfId="21652" xr:uid="{00000000-0005-0000-0000-0000D2550000}"/>
    <cellStyle name="Обычный 53 2 2 5 3 2 3" xfId="21653" xr:uid="{00000000-0005-0000-0000-0000D3550000}"/>
    <cellStyle name="Обычный 53 2 2 5 3 3" xfId="21654" xr:uid="{00000000-0005-0000-0000-0000D4550000}"/>
    <cellStyle name="Обычный 53 2 2 5 3 3 2" xfId="21655" xr:uid="{00000000-0005-0000-0000-0000D5550000}"/>
    <cellStyle name="Обычный 53 2 2 5 3 4" xfId="21656" xr:uid="{00000000-0005-0000-0000-0000D6550000}"/>
    <cellStyle name="Обычный 53 2 2 5 4" xfId="21657" xr:uid="{00000000-0005-0000-0000-0000D7550000}"/>
    <cellStyle name="Обычный 53 2 2 5 4 2" xfId="21658" xr:uid="{00000000-0005-0000-0000-0000D8550000}"/>
    <cellStyle name="Обычный 53 2 2 5 4 2 2" xfId="21659" xr:uid="{00000000-0005-0000-0000-0000D9550000}"/>
    <cellStyle name="Обычный 53 2 2 5 4 3" xfId="21660" xr:uid="{00000000-0005-0000-0000-0000DA550000}"/>
    <cellStyle name="Обычный 53 2 2 5 5" xfId="21661" xr:uid="{00000000-0005-0000-0000-0000DB550000}"/>
    <cellStyle name="Обычный 53 2 2 5 5 2" xfId="21662" xr:uid="{00000000-0005-0000-0000-0000DC550000}"/>
    <cellStyle name="Обычный 53 2 2 5 5 2 2" xfId="21663" xr:uid="{00000000-0005-0000-0000-0000DD550000}"/>
    <cellStyle name="Обычный 53 2 2 5 5 3" xfId="21664" xr:uid="{00000000-0005-0000-0000-0000DE550000}"/>
    <cellStyle name="Обычный 53 2 2 5 6" xfId="21665" xr:uid="{00000000-0005-0000-0000-0000DF550000}"/>
    <cellStyle name="Обычный 53 2 2 5 6 2" xfId="21666" xr:uid="{00000000-0005-0000-0000-0000E0550000}"/>
    <cellStyle name="Обычный 53 2 2 5 6 2 2" xfId="21667" xr:uid="{00000000-0005-0000-0000-0000E1550000}"/>
    <cellStyle name="Обычный 53 2 2 5 6 3" xfId="21668" xr:uid="{00000000-0005-0000-0000-0000E2550000}"/>
    <cellStyle name="Обычный 53 2 2 5 7" xfId="21669" xr:uid="{00000000-0005-0000-0000-0000E3550000}"/>
    <cellStyle name="Обычный 53 2 2 5 7 2" xfId="21670" xr:uid="{00000000-0005-0000-0000-0000E4550000}"/>
    <cellStyle name="Обычный 53 2 2 5 7 2 2" xfId="21671" xr:uid="{00000000-0005-0000-0000-0000E5550000}"/>
    <cellStyle name="Обычный 53 2 2 5 7 3" xfId="21672" xr:uid="{00000000-0005-0000-0000-0000E6550000}"/>
    <cellStyle name="Обычный 53 2 2 5 8" xfId="21673" xr:uid="{00000000-0005-0000-0000-0000E7550000}"/>
    <cellStyle name="Обычный 53 2 2 5 8 2" xfId="21674" xr:uid="{00000000-0005-0000-0000-0000E8550000}"/>
    <cellStyle name="Обычный 53 2 2 5 9" xfId="21675" xr:uid="{00000000-0005-0000-0000-0000E9550000}"/>
    <cellStyle name="Обычный 53 2 2 6" xfId="21676" xr:uid="{00000000-0005-0000-0000-0000EA550000}"/>
    <cellStyle name="Обычный 53 2 2 6 2" xfId="21677" xr:uid="{00000000-0005-0000-0000-0000EB550000}"/>
    <cellStyle name="Обычный 53 2 2 6 2 2" xfId="21678" xr:uid="{00000000-0005-0000-0000-0000EC550000}"/>
    <cellStyle name="Обычный 53 2 2 6 2 2 2" xfId="21679" xr:uid="{00000000-0005-0000-0000-0000ED550000}"/>
    <cellStyle name="Обычный 53 2 2 6 2 3" xfId="21680" xr:uid="{00000000-0005-0000-0000-0000EE550000}"/>
    <cellStyle name="Обычный 53 2 2 6 3" xfId="21681" xr:uid="{00000000-0005-0000-0000-0000EF550000}"/>
    <cellStyle name="Обычный 53 2 2 6 3 2" xfId="21682" xr:uid="{00000000-0005-0000-0000-0000F0550000}"/>
    <cellStyle name="Обычный 53 2 2 6 3 2 2" xfId="21683" xr:uid="{00000000-0005-0000-0000-0000F1550000}"/>
    <cellStyle name="Обычный 53 2 2 6 3 3" xfId="21684" xr:uid="{00000000-0005-0000-0000-0000F2550000}"/>
    <cellStyle name="Обычный 53 2 2 6 4" xfId="21685" xr:uid="{00000000-0005-0000-0000-0000F3550000}"/>
    <cellStyle name="Обычный 53 2 2 6 4 2" xfId="21686" xr:uid="{00000000-0005-0000-0000-0000F4550000}"/>
    <cellStyle name="Обычный 53 2 2 6 4 2 2" xfId="21687" xr:uid="{00000000-0005-0000-0000-0000F5550000}"/>
    <cellStyle name="Обычный 53 2 2 6 4 3" xfId="21688" xr:uid="{00000000-0005-0000-0000-0000F6550000}"/>
    <cellStyle name="Обычный 53 2 2 6 5" xfId="21689" xr:uid="{00000000-0005-0000-0000-0000F7550000}"/>
    <cellStyle name="Обычный 53 2 2 6 5 2" xfId="21690" xr:uid="{00000000-0005-0000-0000-0000F8550000}"/>
    <cellStyle name="Обычный 53 2 2 6 6" xfId="21691" xr:uid="{00000000-0005-0000-0000-0000F9550000}"/>
    <cellStyle name="Обычный 53 2 2 7" xfId="21692" xr:uid="{00000000-0005-0000-0000-0000FA550000}"/>
    <cellStyle name="Обычный 53 2 2 7 2" xfId="21693" xr:uid="{00000000-0005-0000-0000-0000FB550000}"/>
    <cellStyle name="Обычный 53 2 2 7 2 2" xfId="21694" xr:uid="{00000000-0005-0000-0000-0000FC550000}"/>
    <cellStyle name="Обычный 53 2 2 7 2 2 2" xfId="21695" xr:uid="{00000000-0005-0000-0000-0000FD550000}"/>
    <cellStyle name="Обычный 53 2 2 7 2 3" xfId="21696" xr:uid="{00000000-0005-0000-0000-0000FE550000}"/>
    <cellStyle name="Обычный 53 2 2 7 3" xfId="21697" xr:uid="{00000000-0005-0000-0000-0000FF550000}"/>
    <cellStyle name="Обычный 53 2 2 7 3 2" xfId="21698" xr:uid="{00000000-0005-0000-0000-000000560000}"/>
    <cellStyle name="Обычный 53 2 2 7 4" xfId="21699" xr:uid="{00000000-0005-0000-0000-000001560000}"/>
    <cellStyle name="Обычный 53 2 2 8" xfId="21700" xr:uid="{00000000-0005-0000-0000-000002560000}"/>
    <cellStyle name="Обычный 53 2 2 8 2" xfId="21701" xr:uid="{00000000-0005-0000-0000-000003560000}"/>
    <cellStyle name="Обычный 53 2 2 8 2 2" xfId="21702" xr:uid="{00000000-0005-0000-0000-000004560000}"/>
    <cellStyle name="Обычный 53 2 2 8 2 2 2" xfId="21703" xr:uid="{00000000-0005-0000-0000-000005560000}"/>
    <cellStyle name="Обычный 53 2 2 8 2 3" xfId="21704" xr:uid="{00000000-0005-0000-0000-000006560000}"/>
    <cellStyle name="Обычный 53 2 2 8 3" xfId="21705" xr:uid="{00000000-0005-0000-0000-000007560000}"/>
    <cellStyle name="Обычный 53 2 2 8 3 2" xfId="21706" xr:uid="{00000000-0005-0000-0000-000008560000}"/>
    <cellStyle name="Обычный 53 2 2 8 4" xfId="21707" xr:uid="{00000000-0005-0000-0000-000009560000}"/>
    <cellStyle name="Обычный 53 2 2 9" xfId="21708" xr:uid="{00000000-0005-0000-0000-00000A560000}"/>
    <cellStyle name="Обычный 53 2 2 9 2" xfId="21709" xr:uid="{00000000-0005-0000-0000-00000B560000}"/>
    <cellStyle name="Обычный 53 2 2 9 2 2" xfId="21710" xr:uid="{00000000-0005-0000-0000-00000C560000}"/>
    <cellStyle name="Обычный 53 2 2 9 3" xfId="21711" xr:uid="{00000000-0005-0000-0000-00000D560000}"/>
    <cellStyle name="Обычный 53 2 20" xfId="21712" xr:uid="{00000000-0005-0000-0000-00000E560000}"/>
    <cellStyle name="Обычный 53 2 20 2" xfId="21713" xr:uid="{00000000-0005-0000-0000-00000F560000}"/>
    <cellStyle name="Обычный 53 2 20 2 2" xfId="21714" xr:uid="{00000000-0005-0000-0000-000010560000}"/>
    <cellStyle name="Обычный 53 2 20 2 2 2" xfId="21715" xr:uid="{00000000-0005-0000-0000-000011560000}"/>
    <cellStyle name="Обычный 53 2 20 2 2 2 2" xfId="21716" xr:uid="{00000000-0005-0000-0000-000012560000}"/>
    <cellStyle name="Обычный 53 2 20 2 2 3" xfId="21717" xr:uid="{00000000-0005-0000-0000-000013560000}"/>
    <cellStyle name="Обычный 53 2 20 2 3" xfId="21718" xr:uid="{00000000-0005-0000-0000-000014560000}"/>
    <cellStyle name="Обычный 53 2 20 2 3 2" xfId="21719" xr:uid="{00000000-0005-0000-0000-000015560000}"/>
    <cellStyle name="Обычный 53 2 20 2 4" xfId="21720" xr:uid="{00000000-0005-0000-0000-000016560000}"/>
    <cellStyle name="Обычный 53 2 20 3" xfId="21721" xr:uid="{00000000-0005-0000-0000-000017560000}"/>
    <cellStyle name="Обычный 53 2 20 3 2" xfId="21722" xr:uid="{00000000-0005-0000-0000-000018560000}"/>
    <cellStyle name="Обычный 53 2 20 3 2 2" xfId="21723" xr:uid="{00000000-0005-0000-0000-000019560000}"/>
    <cellStyle name="Обычный 53 2 20 3 3" xfId="21724" xr:uid="{00000000-0005-0000-0000-00001A560000}"/>
    <cellStyle name="Обычный 53 2 20 4" xfId="21725" xr:uid="{00000000-0005-0000-0000-00001B560000}"/>
    <cellStyle name="Обычный 53 2 20 4 2" xfId="21726" xr:uid="{00000000-0005-0000-0000-00001C560000}"/>
    <cellStyle name="Обычный 53 2 20 4 2 2" xfId="21727" xr:uid="{00000000-0005-0000-0000-00001D560000}"/>
    <cellStyle name="Обычный 53 2 20 4 3" xfId="21728" xr:uid="{00000000-0005-0000-0000-00001E560000}"/>
    <cellStyle name="Обычный 53 2 20 5" xfId="21729" xr:uid="{00000000-0005-0000-0000-00001F560000}"/>
    <cellStyle name="Обычный 53 2 20 5 2" xfId="21730" xr:uid="{00000000-0005-0000-0000-000020560000}"/>
    <cellStyle name="Обычный 53 2 20 6" xfId="21731" xr:uid="{00000000-0005-0000-0000-000021560000}"/>
    <cellStyle name="Обычный 53 2 21" xfId="21732" xr:uid="{00000000-0005-0000-0000-000022560000}"/>
    <cellStyle name="Обычный 53 2 21 2" xfId="21733" xr:uid="{00000000-0005-0000-0000-000023560000}"/>
    <cellStyle name="Обычный 53 2 21 2 2" xfId="21734" xr:uid="{00000000-0005-0000-0000-000024560000}"/>
    <cellStyle name="Обычный 53 2 21 2 2 2" xfId="21735" xr:uid="{00000000-0005-0000-0000-000025560000}"/>
    <cellStyle name="Обычный 53 2 21 2 3" xfId="21736" xr:uid="{00000000-0005-0000-0000-000026560000}"/>
    <cellStyle name="Обычный 53 2 21 3" xfId="21737" xr:uid="{00000000-0005-0000-0000-000027560000}"/>
    <cellStyle name="Обычный 53 2 21 3 2" xfId="21738" xr:uid="{00000000-0005-0000-0000-000028560000}"/>
    <cellStyle name="Обычный 53 2 21 3 2 2" xfId="21739" xr:uid="{00000000-0005-0000-0000-000029560000}"/>
    <cellStyle name="Обычный 53 2 21 3 3" xfId="21740" xr:uid="{00000000-0005-0000-0000-00002A560000}"/>
    <cellStyle name="Обычный 53 2 21 4" xfId="21741" xr:uid="{00000000-0005-0000-0000-00002B560000}"/>
    <cellStyle name="Обычный 53 2 21 4 2" xfId="21742" xr:uid="{00000000-0005-0000-0000-00002C560000}"/>
    <cellStyle name="Обычный 53 2 21 5" xfId="21743" xr:uid="{00000000-0005-0000-0000-00002D560000}"/>
    <cellStyle name="Обычный 53 2 22" xfId="21744" xr:uid="{00000000-0005-0000-0000-00002E560000}"/>
    <cellStyle name="Обычный 53 2 22 2" xfId="21745" xr:uid="{00000000-0005-0000-0000-00002F560000}"/>
    <cellStyle name="Обычный 53 2 22 2 2" xfId="21746" xr:uid="{00000000-0005-0000-0000-000030560000}"/>
    <cellStyle name="Обычный 53 2 22 2 2 2" xfId="21747" xr:uid="{00000000-0005-0000-0000-000031560000}"/>
    <cellStyle name="Обычный 53 2 22 2 3" xfId="21748" xr:uid="{00000000-0005-0000-0000-000032560000}"/>
    <cellStyle name="Обычный 53 2 22 3" xfId="21749" xr:uid="{00000000-0005-0000-0000-000033560000}"/>
    <cellStyle name="Обычный 53 2 22 3 2" xfId="21750" xr:uid="{00000000-0005-0000-0000-000034560000}"/>
    <cellStyle name="Обычный 53 2 22 4" xfId="21751" xr:uid="{00000000-0005-0000-0000-000035560000}"/>
    <cellStyle name="Обычный 53 2 23" xfId="21752" xr:uid="{00000000-0005-0000-0000-000036560000}"/>
    <cellStyle name="Обычный 53 2 23 2" xfId="21753" xr:uid="{00000000-0005-0000-0000-000037560000}"/>
    <cellStyle name="Обычный 53 2 23 2 2" xfId="21754" xr:uid="{00000000-0005-0000-0000-000038560000}"/>
    <cellStyle name="Обычный 53 2 23 3" xfId="21755" xr:uid="{00000000-0005-0000-0000-000039560000}"/>
    <cellStyle name="Обычный 53 2 24" xfId="21756" xr:uid="{00000000-0005-0000-0000-00003A560000}"/>
    <cellStyle name="Обычный 53 2 24 2" xfId="21757" xr:uid="{00000000-0005-0000-0000-00003B560000}"/>
    <cellStyle name="Обычный 53 2 24 2 2" xfId="21758" xr:uid="{00000000-0005-0000-0000-00003C560000}"/>
    <cellStyle name="Обычный 53 2 24 3" xfId="21759" xr:uid="{00000000-0005-0000-0000-00003D560000}"/>
    <cellStyle name="Обычный 53 2 25" xfId="21760" xr:uid="{00000000-0005-0000-0000-00003E560000}"/>
    <cellStyle name="Обычный 53 2 25 2" xfId="21761" xr:uid="{00000000-0005-0000-0000-00003F560000}"/>
    <cellStyle name="Обычный 53 2 25 2 2" xfId="21762" xr:uid="{00000000-0005-0000-0000-000040560000}"/>
    <cellStyle name="Обычный 53 2 25 3" xfId="21763" xr:uid="{00000000-0005-0000-0000-000041560000}"/>
    <cellStyle name="Обычный 53 2 26" xfId="21764" xr:uid="{00000000-0005-0000-0000-000042560000}"/>
    <cellStyle name="Обычный 53 2 26 2" xfId="21765" xr:uid="{00000000-0005-0000-0000-000043560000}"/>
    <cellStyle name="Обычный 53 2 26 2 2" xfId="21766" xr:uid="{00000000-0005-0000-0000-000044560000}"/>
    <cellStyle name="Обычный 53 2 26 3" xfId="21767" xr:uid="{00000000-0005-0000-0000-000045560000}"/>
    <cellStyle name="Обычный 53 2 27" xfId="21768" xr:uid="{00000000-0005-0000-0000-000046560000}"/>
    <cellStyle name="Обычный 53 2 27 2" xfId="21769" xr:uid="{00000000-0005-0000-0000-000047560000}"/>
    <cellStyle name="Обычный 53 2 27 2 2" xfId="21770" xr:uid="{00000000-0005-0000-0000-000048560000}"/>
    <cellStyle name="Обычный 53 2 27 3" xfId="21771" xr:uid="{00000000-0005-0000-0000-000049560000}"/>
    <cellStyle name="Обычный 53 2 28" xfId="21772" xr:uid="{00000000-0005-0000-0000-00004A560000}"/>
    <cellStyle name="Обычный 53 2 28 2" xfId="21773" xr:uid="{00000000-0005-0000-0000-00004B560000}"/>
    <cellStyle name="Обычный 53 2 29" xfId="21774" xr:uid="{00000000-0005-0000-0000-00004C560000}"/>
    <cellStyle name="Обычный 53 2 3" xfId="21775" xr:uid="{00000000-0005-0000-0000-00004D560000}"/>
    <cellStyle name="Обычный 53 2 3 10" xfId="21776" xr:uid="{00000000-0005-0000-0000-00004E560000}"/>
    <cellStyle name="Обычный 53 2 3 10 2" xfId="21777" xr:uid="{00000000-0005-0000-0000-00004F560000}"/>
    <cellStyle name="Обычный 53 2 3 10 2 2" xfId="21778" xr:uid="{00000000-0005-0000-0000-000050560000}"/>
    <cellStyle name="Обычный 53 2 3 10 3" xfId="21779" xr:uid="{00000000-0005-0000-0000-000051560000}"/>
    <cellStyle name="Обычный 53 2 3 11" xfId="21780" xr:uid="{00000000-0005-0000-0000-000052560000}"/>
    <cellStyle name="Обычный 53 2 3 11 2" xfId="21781" xr:uid="{00000000-0005-0000-0000-000053560000}"/>
    <cellStyle name="Обычный 53 2 3 11 2 2" xfId="21782" xr:uid="{00000000-0005-0000-0000-000054560000}"/>
    <cellStyle name="Обычный 53 2 3 11 3" xfId="21783" xr:uid="{00000000-0005-0000-0000-000055560000}"/>
    <cellStyle name="Обычный 53 2 3 12" xfId="21784" xr:uid="{00000000-0005-0000-0000-000056560000}"/>
    <cellStyle name="Обычный 53 2 3 12 2" xfId="21785" xr:uid="{00000000-0005-0000-0000-000057560000}"/>
    <cellStyle name="Обычный 53 2 3 12 2 2" xfId="21786" xr:uid="{00000000-0005-0000-0000-000058560000}"/>
    <cellStyle name="Обычный 53 2 3 12 3" xfId="21787" xr:uid="{00000000-0005-0000-0000-000059560000}"/>
    <cellStyle name="Обычный 53 2 3 13" xfId="21788" xr:uid="{00000000-0005-0000-0000-00005A560000}"/>
    <cellStyle name="Обычный 53 2 3 13 2" xfId="21789" xr:uid="{00000000-0005-0000-0000-00005B560000}"/>
    <cellStyle name="Обычный 53 2 3 14" xfId="21790" xr:uid="{00000000-0005-0000-0000-00005C560000}"/>
    <cellStyle name="Обычный 53 2 3 2" xfId="21791" xr:uid="{00000000-0005-0000-0000-00005D560000}"/>
    <cellStyle name="Обычный 53 2 3 2 10" xfId="21792" xr:uid="{00000000-0005-0000-0000-00005E560000}"/>
    <cellStyle name="Обычный 53 2 3 2 10 2" xfId="21793" xr:uid="{00000000-0005-0000-0000-00005F560000}"/>
    <cellStyle name="Обычный 53 2 3 2 10 2 2" xfId="21794" xr:uid="{00000000-0005-0000-0000-000060560000}"/>
    <cellStyle name="Обычный 53 2 3 2 10 3" xfId="21795" xr:uid="{00000000-0005-0000-0000-000061560000}"/>
    <cellStyle name="Обычный 53 2 3 2 11" xfId="21796" xr:uid="{00000000-0005-0000-0000-000062560000}"/>
    <cellStyle name="Обычный 53 2 3 2 11 2" xfId="21797" xr:uid="{00000000-0005-0000-0000-000063560000}"/>
    <cellStyle name="Обычный 53 2 3 2 11 2 2" xfId="21798" xr:uid="{00000000-0005-0000-0000-000064560000}"/>
    <cellStyle name="Обычный 53 2 3 2 11 3" xfId="21799" xr:uid="{00000000-0005-0000-0000-000065560000}"/>
    <cellStyle name="Обычный 53 2 3 2 12" xfId="21800" xr:uid="{00000000-0005-0000-0000-000066560000}"/>
    <cellStyle name="Обычный 53 2 3 2 12 2" xfId="21801" xr:uid="{00000000-0005-0000-0000-000067560000}"/>
    <cellStyle name="Обычный 53 2 3 2 13" xfId="21802" xr:uid="{00000000-0005-0000-0000-000068560000}"/>
    <cellStyle name="Обычный 53 2 3 2 2" xfId="21803" xr:uid="{00000000-0005-0000-0000-000069560000}"/>
    <cellStyle name="Обычный 53 2 3 2 2 10" xfId="21804" xr:uid="{00000000-0005-0000-0000-00006A560000}"/>
    <cellStyle name="Обычный 53 2 3 2 2 10 2" xfId="21805" xr:uid="{00000000-0005-0000-0000-00006B560000}"/>
    <cellStyle name="Обычный 53 2 3 2 2 11" xfId="21806" xr:uid="{00000000-0005-0000-0000-00006C560000}"/>
    <cellStyle name="Обычный 53 2 3 2 2 2" xfId="21807" xr:uid="{00000000-0005-0000-0000-00006D560000}"/>
    <cellStyle name="Обычный 53 2 3 2 2 2 10" xfId="21808" xr:uid="{00000000-0005-0000-0000-00006E560000}"/>
    <cellStyle name="Обычный 53 2 3 2 2 2 2" xfId="21809" xr:uid="{00000000-0005-0000-0000-00006F560000}"/>
    <cellStyle name="Обычный 53 2 3 2 2 2 2 2" xfId="21810" xr:uid="{00000000-0005-0000-0000-000070560000}"/>
    <cellStyle name="Обычный 53 2 3 2 2 2 2 2 2" xfId="21811" xr:uid="{00000000-0005-0000-0000-000071560000}"/>
    <cellStyle name="Обычный 53 2 3 2 2 2 2 2 2 2" xfId="21812" xr:uid="{00000000-0005-0000-0000-000072560000}"/>
    <cellStyle name="Обычный 53 2 3 2 2 2 2 2 3" xfId="21813" xr:uid="{00000000-0005-0000-0000-000073560000}"/>
    <cellStyle name="Обычный 53 2 3 2 2 2 2 3" xfId="21814" xr:uid="{00000000-0005-0000-0000-000074560000}"/>
    <cellStyle name="Обычный 53 2 3 2 2 2 2 3 2" xfId="21815" xr:uid="{00000000-0005-0000-0000-000075560000}"/>
    <cellStyle name="Обычный 53 2 3 2 2 2 2 3 2 2" xfId="21816" xr:uid="{00000000-0005-0000-0000-000076560000}"/>
    <cellStyle name="Обычный 53 2 3 2 2 2 2 3 3" xfId="21817" xr:uid="{00000000-0005-0000-0000-000077560000}"/>
    <cellStyle name="Обычный 53 2 3 2 2 2 2 4" xfId="21818" xr:uid="{00000000-0005-0000-0000-000078560000}"/>
    <cellStyle name="Обычный 53 2 3 2 2 2 2 4 2" xfId="21819" xr:uid="{00000000-0005-0000-0000-000079560000}"/>
    <cellStyle name="Обычный 53 2 3 2 2 2 2 4 2 2" xfId="21820" xr:uid="{00000000-0005-0000-0000-00007A560000}"/>
    <cellStyle name="Обычный 53 2 3 2 2 2 2 4 3" xfId="21821" xr:uid="{00000000-0005-0000-0000-00007B560000}"/>
    <cellStyle name="Обычный 53 2 3 2 2 2 2 5" xfId="21822" xr:uid="{00000000-0005-0000-0000-00007C560000}"/>
    <cellStyle name="Обычный 53 2 3 2 2 2 2 5 2" xfId="21823" xr:uid="{00000000-0005-0000-0000-00007D560000}"/>
    <cellStyle name="Обычный 53 2 3 2 2 2 2 6" xfId="21824" xr:uid="{00000000-0005-0000-0000-00007E560000}"/>
    <cellStyle name="Обычный 53 2 3 2 2 2 3" xfId="21825" xr:uid="{00000000-0005-0000-0000-00007F560000}"/>
    <cellStyle name="Обычный 53 2 3 2 2 2 3 2" xfId="21826" xr:uid="{00000000-0005-0000-0000-000080560000}"/>
    <cellStyle name="Обычный 53 2 3 2 2 2 3 2 2" xfId="21827" xr:uid="{00000000-0005-0000-0000-000081560000}"/>
    <cellStyle name="Обычный 53 2 3 2 2 2 3 2 2 2" xfId="21828" xr:uid="{00000000-0005-0000-0000-000082560000}"/>
    <cellStyle name="Обычный 53 2 3 2 2 2 3 2 3" xfId="21829" xr:uid="{00000000-0005-0000-0000-000083560000}"/>
    <cellStyle name="Обычный 53 2 3 2 2 2 3 3" xfId="21830" xr:uid="{00000000-0005-0000-0000-000084560000}"/>
    <cellStyle name="Обычный 53 2 3 2 2 2 3 3 2" xfId="21831" xr:uid="{00000000-0005-0000-0000-000085560000}"/>
    <cellStyle name="Обычный 53 2 3 2 2 2 3 4" xfId="21832" xr:uid="{00000000-0005-0000-0000-000086560000}"/>
    <cellStyle name="Обычный 53 2 3 2 2 2 4" xfId="21833" xr:uid="{00000000-0005-0000-0000-000087560000}"/>
    <cellStyle name="Обычный 53 2 3 2 2 2 4 2" xfId="21834" xr:uid="{00000000-0005-0000-0000-000088560000}"/>
    <cellStyle name="Обычный 53 2 3 2 2 2 4 2 2" xfId="21835" xr:uid="{00000000-0005-0000-0000-000089560000}"/>
    <cellStyle name="Обычный 53 2 3 2 2 2 4 3" xfId="21836" xr:uid="{00000000-0005-0000-0000-00008A560000}"/>
    <cellStyle name="Обычный 53 2 3 2 2 2 5" xfId="21837" xr:uid="{00000000-0005-0000-0000-00008B560000}"/>
    <cellStyle name="Обычный 53 2 3 2 2 2 5 2" xfId="21838" xr:uid="{00000000-0005-0000-0000-00008C560000}"/>
    <cellStyle name="Обычный 53 2 3 2 2 2 5 2 2" xfId="21839" xr:uid="{00000000-0005-0000-0000-00008D560000}"/>
    <cellStyle name="Обычный 53 2 3 2 2 2 5 3" xfId="21840" xr:uid="{00000000-0005-0000-0000-00008E560000}"/>
    <cellStyle name="Обычный 53 2 3 2 2 2 6" xfId="21841" xr:uid="{00000000-0005-0000-0000-00008F560000}"/>
    <cellStyle name="Обычный 53 2 3 2 2 2 6 2" xfId="21842" xr:uid="{00000000-0005-0000-0000-000090560000}"/>
    <cellStyle name="Обычный 53 2 3 2 2 2 6 2 2" xfId="21843" xr:uid="{00000000-0005-0000-0000-000091560000}"/>
    <cellStyle name="Обычный 53 2 3 2 2 2 6 3" xfId="21844" xr:uid="{00000000-0005-0000-0000-000092560000}"/>
    <cellStyle name="Обычный 53 2 3 2 2 2 7" xfId="21845" xr:uid="{00000000-0005-0000-0000-000093560000}"/>
    <cellStyle name="Обычный 53 2 3 2 2 2 7 2" xfId="21846" xr:uid="{00000000-0005-0000-0000-000094560000}"/>
    <cellStyle name="Обычный 53 2 3 2 2 2 7 2 2" xfId="21847" xr:uid="{00000000-0005-0000-0000-000095560000}"/>
    <cellStyle name="Обычный 53 2 3 2 2 2 7 3" xfId="21848" xr:uid="{00000000-0005-0000-0000-000096560000}"/>
    <cellStyle name="Обычный 53 2 3 2 2 2 8" xfId="21849" xr:uid="{00000000-0005-0000-0000-000097560000}"/>
    <cellStyle name="Обычный 53 2 3 2 2 2 8 2" xfId="21850" xr:uid="{00000000-0005-0000-0000-000098560000}"/>
    <cellStyle name="Обычный 53 2 3 2 2 2 8 2 2" xfId="21851" xr:uid="{00000000-0005-0000-0000-000099560000}"/>
    <cellStyle name="Обычный 53 2 3 2 2 2 8 3" xfId="21852" xr:uid="{00000000-0005-0000-0000-00009A560000}"/>
    <cellStyle name="Обычный 53 2 3 2 2 2 9" xfId="21853" xr:uid="{00000000-0005-0000-0000-00009B560000}"/>
    <cellStyle name="Обычный 53 2 3 2 2 2 9 2" xfId="21854" xr:uid="{00000000-0005-0000-0000-00009C560000}"/>
    <cellStyle name="Обычный 53 2 3 2 2 3" xfId="21855" xr:uid="{00000000-0005-0000-0000-00009D560000}"/>
    <cellStyle name="Обычный 53 2 3 2 2 3 2" xfId="21856" xr:uid="{00000000-0005-0000-0000-00009E560000}"/>
    <cellStyle name="Обычный 53 2 3 2 2 3 2 2" xfId="21857" xr:uid="{00000000-0005-0000-0000-00009F560000}"/>
    <cellStyle name="Обычный 53 2 3 2 2 3 2 2 2" xfId="21858" xr:uid="{00000000-0005-0000-0000-0000A0560000}"/>
    <cellStyle name="Обычный 53 2 3 2 2 3 2 3" xfId="21859" xr:uid="{00000000-0005-0000-0000-0000A1560000}"/>
    <cellStyle name="Обычный 53 2 3 2 2 3 3" xfId="21860" xr:uid="{00000000-0005-0000-0000-0000A2560000}"/>
    <cellStyle name="Обычный 53 2 3 2 2 3 3 2" xfId="21861" xr:uid="{00000000-0005-0000-0000-0000A3560000}"/>
    <cellStyle name="Обычный 53 2 3 2 2 3 3 2 2" xfId="21862" xr:uid="{00000000-0005-0000-0000-0000A4560000}"/>
    <cellStyle name="Обычный 53 2 3 2 2 3 3 3" xfId="21863" xr:uid="{00000000-0005-0000-0000-0000A5560000}"/>
    <cellStyle name="Обычный 53 2 3 2 2 3 4" xfId="21864" xr:uid="{00000000-0005-0000-0000-0000A6560000}"/>
    <cellStyle name="Обычный 53 2 3 2 2 3 4 2" xfId="21865" xr:uid="{00000000-0005-0000-0000-0000A7560000}"/>
    <cellStyle name="Обычный 53 2 3 2 2 3 4 2 2" xfId="21866" xr:uid="{00000000-0005-0000-0000-0000A8560000}"/>
    <cellStyle name="Обычный 53 2 3 2 2 3 4 3" xfId="21867" xr:uid="{00000000-0005-0000-0000-0000A9560000}"/>
    <cellStyle name="Обычный 53 2 3 2 2 3 5" xfId="21868" xr:uid="{00000000-0005-0000-0000-0000AA560000}"/>
    <cellStyle name="Обычный 53 2 3 2 2 3 5 2" xfId="21869" xr:uid="{00000000-0005-0000-0000-0000AB560000}"/>
    <cellStyle name="Обычный 53 2 3 2 2 3 6" xfId="21870" xr:uid="{00000000-0005-0000-0000-0000AC560000}"/>
    <cellStyle name="Обычный 53 2 3 2 2 4" xfId="21871" xr:uid="{00000000-0005-0000-0000-0000AD560000}"/>
    <cellStyle name="Обычный 53 2 3 2 2 4 2" xfId="21872" xr:uid="{00000000-0005-0000-0000-0000AE560000}"/>
    <cellStyle name="Обычный 53 2 3 2 2 4 2 2" xfId="21873" xr:uid="{00000000-0005-0000-0000-0000AF560000}"/>
    <cellStyle name="Обычный 53 2 3 2 2 4 2 2 2" xfId="21874" xr:uid="{00000000-0005-0000-0000-0000B0560000}"/>
    <cellStyle name="Обычный 53 2 3 2 2 4 2 3" xfId="21875" xr:uid="{00000000-0005-0000-0000-0000B1560000}"/>
    <cellStyle name="Обычный 53 2 3 2 2 4 3" xfId="21876" xr:uid="{00000000-0005-0000-0000-0000B2560000}"/>
    <cellStyle name="Обычный 53 2 3 2 2 4 3 2" xfId="21877" xr:uid="{00000000-0005-0000-0000-0000B3560000}"/>
    <cellStyle name="Обычный 53 2 3 2 2 4 4" xfId="21878" xr:uid="{00000000-0005-0000-0000-0000B4560000}"/>
    <cellStyle name="Обычный 53 2 3 2 2 5" xfId="21879" xr:uid="{00000000-0005-0000-0000-0000B5560000}"/>
    <cellStyle name="Обычный 53 2 3 2 2 5 2" xfId="21880" xr:uid="{00000000-0005-0000-0000-0000B6560000}"/>
    <cellStyle name="Обычный 53 2 3 2 2 5 2 2" xfId="21881" xr:uid="{00000000-0005-0000-0000-0000B7560000}"/>
    <cellStyle name="Обычный 53 2 3 2 2 5 3" xfId="21882" xr:uid="{00000000-0005-0000-0000-0000B8560000}"/>
    <cellStyle name="Обычный 53 2 3 2 2 6" xfId="21883" xr:uid="{00000000-0005-0000-0000-0000B9560000}"/>
    <cellStyle name="Обычный 53 2 3 2 2 6 2" xfId="21884" xr:uid="{00000000-0005-0000-0000-0000BA560000}"/>
    <cellStyle name="Обычный 53 2 3 2 2 6 2 2" xfId="21885" xr:uid="{00000000-0005-0000-0000-0000BB560000}"/>
    <cellStyle name="Обычный 53 2 3 2 2 6 3" xfId="21886" xr:uid="{00000000-0005-0000-0000-0000BC560000}"/>
    <cellStyle name="Обычный 53 2 3 2 2 7" xfId="21887" xr:uid="{00000000-0005-0000-0000-0000BD560000}"/>
    <cellStyle name="Обычный 53 2 3 2 2 7 2" xfId="21888" xr:uid="{00000000-0005-0000-0000-0000BE560000}"/>
    <cellStyle name="Обычный 53 2 3 2 2 7 2 2" xfId="21889" xr:uid="{00000000-0005-0000-0000-0000BF560000}"/>
    <cellStyle name="Обычный 53 2 3 2 2 7 3" xfId="21890" xr:uid="{00000000-0005-0000-0000-0000C0560000}"/>
    <cellStyle name="Обычный 53 2 3 2 2 8" xfId="21891" xr:uid="{00000000-0005-0000-0000-0000C1560000}"/>
    <cellStyle name="Обычный 53 2 3 2 2 8 2" xfId="21892" xr:uid="{00000000-0005-0000-0000-0000C2560000}"/>
    <cellStyle name="Обычный 53 2 3 2 2 8 2 2" xfId="21893" xr:uid="{00000000-0005-0000-0000-0000C3560000}"/>
    <cellStyle name="Обычный 53 2 3 2 2 8 3" xfId="21894" xr:uid="{00000000-0005-0000-0000-0000C4560000}"/>
    <cellStyle name="Обычный 53 2 3 2 2 9" xfId="21895" xr:uid="{00000000-0005-0000-0000-0000C5560000}"/>
    <cellStyle name="Обычный 53 2 3 2 2 9 2" xfId="21896" xr:uid="{00000000-0005-0000-0000-0000C6560000}"/>
    <cellStyle name="Обычный 53 2 3 2 2 9 2 2" xfId="21897" xr:uid="{00000000-0005-0000-0000-0000C7560000}"/>
    <cellStyle name="Обычный 53 2 3 2 2 9 3" xfId="21898" xr:uid="{00000000-0005-0000-0000-0000C8560000}"/>
    <cellStyle name="Обычный 53 2 3 2 3" xfId="21899" xr:uid="{00000000-0005-0000-0000-0000C9560000}"/>
    <cellStyle name="Обычный 53 2 3 2 3 10" xfId="21900" xr:uid="{00000000-0005-0000-0000-0000CA560000}"/>
    <cellStyle name="Обычный 53 2 3 2 3 2" xfId="21901" xr:uid="{00000000-0005-0000-0000-0000CB560000}"/>
    <cellStyle name="Обычный 53 2 3 2 3 2 2" xfId="21902" xr:uid="{00000000-0005-0000-0000-0000CC560000}"/>
    <cellStyle name="Обычный 53 2 3 2 3 2 2 2" xfId="21903" xr:uid="{00000000-0005-0000-0000-0000CD560000}"/>
    <cellStyle name="Обычный 53 2 3 2 3 2 2 2 2" xfId="21904" xr:uid="{00000000-0005-0000-0000-0000CE560000}"/>
    <cellStyle name="Обычный 53 2 3 2 3 2 2 3" xfId="21905" xr:uid="{00000000-0005-0000-0000-0000CF560000}"/>
    <cellStyle name="Обычный 53 2 3 2 3 2 3" xfId="21906" xr:uid="{00000000-0005-0000-0000-0000D0560000}"/>
    <cellStyle name="Обычный 53 2 3 2 3 2 3 2" xfId="21907" xr:uid="{00000000-0005-0000-0000-0000D1560000}"/>
    <cellStyle name="Обычный 53 2 3 2 3 2 3 2 2" xfId="21908" xr:uid="{00000000-0005-0000-0000-0000D2560000}"/>
    <cellStyle name="Обычный 53 2 3 2 3 2 3 3" xfId="21909" xr:uid="{00000000-0005-0000-0000-0000D3560000}"/>
    <cellStyle name="Обычный 53 2 3 2 3 2 4" xfId="21910" xr:uid="{00000000-0005-0000-0000-0000D4560000}"/>
    <cellStyle name="Обычный 53 2 3 2 3 2 4 2" xfId="21911" xr:uid="{00000000-0005-0000-0000-0000D5560000}"/>
    <cellStyle name="Обычный 53 2 3 2 3 2 4 2 2" xfId="21912" xr:uid="{00000000-0005-0000-0000-0000D6560000}"/>
    <cellStyle name="Обычный 53 2 3 2 3 2 4 3" xfId="21913" xr:uid="{00000000-0005-0000-0000-0000D7560000}"/>
    <cellStyle name="Обычный 53 2 3 2 3 2 5" xfId="21914" xr:uid="{00000000-0005-0000-0000-0000D8560000}"/>
    <cellStyle name="Обычный 53 2 3 2 3 2 5 2" xfId="21915" xr:uid="{00000000-0005-0000-0000-0000D9560000}"/>
    <cellStyle name="Обычный 53 2 3 2 3 2 6" xfId="21916" xr:uid="{00000000-0005-0000-0000-0000DA560000}"/>
    <cellStyle name="Обычный 53 2 3 2 3 3" xfId="21917" xr:uid="{00000000-0005-0000-0000-0000DB560000}"/>
    <cellStyle name="Обычный 53 2 3 2 3 3 2" xfId="21918" xr:uid="{00000000-0005-0000-0000-0000DC560000}"/>
    <cellStyle name="Обычный 53 2 3 2 3 3 2 2" xfId="21919" xr:uid="{00000000-0005-0000-0000-0000DD560000}"/>
    <cellStyle name="Обычный 53 2 3 2 3 3 2 2 2" xfId="21920" xr:uid="{00000000-0005-0000-0000-0000DE560000}"/>
    <cellStyle name="Обычный 53 2 3 2 3 3 2 3" xfId="21921" xr:uid="{00000000-0005-0000-0000-0000DF560000}"/>
    <cellStyle name="Обычный 53 2 3 2 3 3 3" xfId="21922" xr:uid="{00000000-0005-0000-0000-0000E0560000}"/>
    <cellStyle name="Обычный 53 2 3 2 3 3 3 2" xfId="21923" xr:uid="{00000000-0005-0000-0000-0000E1560000}"/>
    <cellStyle name="Обычный 53 2 3 2 3 3 4" xfId="21924" xr:uid="{00000000-0005-0000-0000-0000E2560000}"/>
    <cellStyle name="Обычный 53 2 3 2 3 4" xfId="21925" xr:uid="{00000000-0005-0000-0000-0000E3560000}"/>
    <cellStyle name="Обычный 53 2 3 2 3 4 2" xfId="21926" xr:uid="{00000000-0005-0000-0000-0000E4560000}"/>
    <cellStyle name="Обычный 53 2 3 2 3 4 2 2" xfId="21927" xr:uid="{00000000-0005-0000-0000-0000E5560000}"/>
    <cellStyle name="Обычный 53 2 3 2 3 4 3" xfId="21928" xr:uid="{00000000-0005-0000-0000-0000E6560000}"/>
    <cellStyle name="Обычный 53 2 3 2 3 5" xfId="21929" xr:uid="{00000000-0005-0000-0000-0000E7560000}"/>
    <cellStyle name="Обычный 53 2 3 2 3 5 2" xfId="21930" xr:uid="{00000000-0005-0000-0000-0000E8560000}"/>
    <cellStyle name="Обычный 53 2 3 2 3 5 2 2" xfId="21931" xr:uid="{00000000-0005-0000-0000-0000E9560000}"/>
    <cellStyle name="Обычный 53 2 3 2 3 5 3" xfId="21932" xr:uid="{00000000-0005-0000-0000-0000EA560000}"/>
    <cellStyle name="Обычный 53 2 3 2 3 6" xfId="21933" xr:uid="{00000000-0005-0000-0000-0000EB560000}"/>
    <cellStyle name="Обычный 53 2 3 2 3 6 2" xfId="21934" xr:uid="{00000000-0005-0000-0000-0000EC560000}"/>
    <cellStyle name="Обычный 53 2 3 2 3 6 2 2" xfId="21935" xr:uid="{00000000-0005-0000-0000-0000ED560000}"/>
    <cellStyle name="Обычный 53 2 3 2 3 6 3" xfId="21936" xr:uid="{00000000-0005-0000-0000-0000EE560000}"/>
    <cellStyle name="Обычный 53 2 3 2 3 7" xfId="21937" xr:uid="{00000000-0005-0000-0000-0000EF560000}"/>
    <cellStyle name="Обычный 53 2 3 2 3 7 2" xfId="21938" xr:uid="{00000000-0005-0000-0000-0000F0560000}"/>
    <cellStyle name="Обычный 53 2 3 2 3 7 2 2" xfId="21939" xr:uid="{00000000-0005-0000-0000-0000F1560000}"/>
    <cellStyle name="Обычный 53 2 3 2 3 7 3" xfId="21940" xr:uid="{00000000-0005-0000-0000-0000F2560000}"/>
    <cellStyle name="Обычный 53 2 3 2 3 8" xfId="21941" xr:uid="{00000000-0005-0000-0000-0000F3560000}"/>
    <cellStyle name="Обычный 53 2 3 2 3 8 2" xfId="21942" xr:uid="{00000000-0005-0000-0000-0000F4560000}"/>
    <cellStyle name="Обычный 53 2 3 2 3 8 2 2" xfId="21943" xr:uid="{00000000-0005-0000-0000-0000F5560000}"/>
    <cellStyle name="Обычный 53 2 3 2 3 8 3" xfId="21944" xr:uid="{00000000-0005-0000-0000-0000F6560000}"/>
    <cellStyle name="Обычный 53 2 3 2 3 9" xfId="21945" xr:uid="{00000000-0005-0000-0000-0000F7560000}"/>
    <cellStyle name="Обычный 53 2 3 2 3 9 2" xfId="21946" xr:uid="{00000000-0005-0000-0000-0000F8560000}"/>
    <cellStyle name="Обычный 53 2 3 2 4" xfId="21947" xr:uid="{00000000-0005-0000-0000-0000F9560000}"/>
    <cellStyle name="Обычный 53 2 3 2 4 2" xfId="21948" xr:uid="{00000000-0005-0000-0000-0000FA560000}"/>
    <cellStyle name="Обычный 53 2 3 2 4 2 2" xfId="21949" xr:uid="{00000000-0005-0000-0000-0000FB560000}"/>
    <cellStyle name="Обычный 53 2 3 2 4 2 2 2" xfId="21950" xr:uid="{00000000-0005-0000-0000-0000FC560000}"/>
    <cellStyle name="Обычный 53 2 3 2 4 2 3" xfId="21951" xr:uid="{00000000-0005-0000-0000-0000FD560000}"/>
    <cellStyle name="Обычный 53 2 3 2 4 3" xfId="21952" xr:uid="{00000000-0005-0000-0000-0000FE560000}"/>
    <cellStyle name="Обычный 53 2 3 2 4 3 2" xfId="21953" xr:uid="{00000000-0005-0000-0000-0000FF560000}"/>
    <cellStyle name="Обычный 53 2 3 2 4 3 2 2" xfId="21954" xr:uid="{00000000-0005-0000-0000-000000570000}"/>
    <cellStyle name="Обычный 53 2 3 2 4 3 3" xfId="21955" xr:uid="{00000000-0005-0000-0000-000001570000}"/>
    <cellStyle name="Обычный 53 2 3 2 4 4" xfId="21956" xr:uid="{00000000-0005-0000-0000-000002570000}"/>
    <cellStyle name="Обычный 53 2 3 2 4 4 2" xfId="21957" xr:uid="{00000000-0005-0000-0000-000003570000}"/>
    <cellStyle name="Обычный 53 2 3 2 4 4 2 2" xfId="21958" xr:uid="{00000000-0005-0000-0000-000004570000}"/>
    <cellStyle name="Обычный 53 2 3 2 4 4 3" xfId="21959" xr:uid="{00000000-0005-0000-0000-000005570000}"/>
    <cellStyle name="Обычный 53 2 3 2 4 5" xfId="21960" xr:uid="{00000000-0005-0000-0000-000006570000}"/>
    <cellStyle name="Обычный 53 2 3 2 4 5 2" xfId="21961" xr:uid="{00000000-0005-0000-0000-000007570000}"/>
    <cellStyle name="Обычный 53 2 3 2 4 6" xfId="21962" xr:uid="{00000000-0005-0000-0000-000008570000}"/>
    <cellStyle name="Обычный 53 2 3 2 5" xfId="21963" xr:uid="{00000000-0005-0000-0000-000009570000}"/>
    <cellStyle name="Обычный 53 2 3 2 5 2" xfId="21964" xr:uid="{00000000-0005-0000-0000-00000A570000}"/>
    <cellStyle name="Обычный 53 2 3 2 5 2 2" xfId="21965" xr:uid="{00000000-0005-0000-0000-00000B570000}"/>
    <cellStyle name="Обычный 53 2 3 2 5 2 2 2" xfId="21966" xr:uid="{00000000-0005-0000-0000-00000C570000}"/>
    <cellStyle name="Обычный 53 2 3 2 5 2 3" xfId="21967" xr:uid="{00000000-0005-0000-0000-00000D570000}"/>
    <cellStyle name="Обычный 53 2 3 2 5 3" xfId="21968" xr:uid="{00000000-0005-0000-0000-00000E570000}"/>
    <cellStyle name="Обычный 53 2 3 2 5 3 2" xfId="21969" xr:uid="{00000000-0005-0000-0000-00000F570000}"/>
    <cellStyle name="Обычный 53 2 3 2 5 4" xfId="21970" xr:uid="{00000000-0005-0000-0000-000010570000}"/>
    <cellStyle name="Обычный 53 2 3 2 6" xfId="21971" xr:uid="{00000000-0005-0000-0000-000011570000}"/>
    <cellStyle name="Обычный 53 2 3 2 6 2" xfId="21972" xr:uid="{00000000-0005-0000-0000-000012570000}"/>
    <cellStyle name="Обычный 53 2 3 2 6 2 2" xfId="21973" xr:uid="{00000000-0005-0000-0000-000013570000}"/>
    <cellStyle name="Обычный 53 2 3 2 6 2 2 2" xfId="21974" xr:uid="{00000000-0005-0000-0000-000014570000}"/>
    <cellStyle name="Обычный 53 2 3 2 6 2 3" xfId="21975" xr:uid="{00000000-0005-0000-0000-000015570000}"/>
    <cellStyle name="Обычный 53 2 3 2 6 3" xfId="21976" xr:uid="{00000000-0005-0000-0000-000016570000}"/>
    <cellStyle name="Обычный 53 2 3 2 6 3 2" xfId="21977" xr:uid="{00000000-0005-0000-0000-000017570000}"/>
    <cellStyle name="Обычный 53 2 3 2 6 4" xfId="21978" xr:uid="{00000000-0005-0000-0000-000018570000}"/>
    <cellStyle name="Обычный 53 2 3 2 7" xfId="21979" xr:uid="{00000000-0005-0000-0000-000019570000}"/>
    <cellStyle name="Обычный 53 2 3 2 7 2" xfId="21980" xr:uid="{00000000-0005-0000-0000-00001A570000}"/>
    <cellStyle name="Обычный 53 2 3 2 7 2 2" xfId="21981" xr:uid="{00000000-0005-0000-0000-00001B570000}"/>
    <cellStyle name="Обычный 53 2 3 2 7 3" xfId="21982" xr:uid="{00000000-0005-0000-0000-00001C570000}"/>
    <cellStyle name="Обычный 53 2 3 2 8" xfId="21983" xr:uid="{00000000-0005-0000-0000-00001D570000}"/>
    <cellStyle name="Обычный 53 2 3 2 8 2" xfId="21984" xr:uid="{00000000-0005-0000-0000-00001E570000}"/>
    <cellStyle name="Обычный 53 2 3 2 8 2 2" xfId="21985" xr:uid="{00000000-0005-0000-0000-00001F570000}"/>
    <cellStyle name="Обычный 53 2 3 2 8 3" xfId="21986" xr:uid="{00000000-0005-0000-0000-000020570000}"/>
    <cellStyle name="Обычный 53 2 3 2 9" xfId="21987" xr:uid="{00000000-0005-0000-0000-000021570000}"/>
    <cellStyle name="Обычный 53 2 3 2 9 2" xfId="21988" xr:uid="{00000000-0005-0000-0000-000022570000}"/>
    <cellStyle name="Обычный 53 2 3 2 9 2 2" xfId="21989" xr:uid="{00000000-0005-0000-0000-000023570000}"/>
    <cellStyle name="Обычный 53 2 3 2 9 3" xfId="21990" xr:uid="{00000000-0005-0000-0000-000024570000}"/>
    <cellStyle name="Обычный 53 2 3 3" xfId="21991" xr:uid="{00000000-0005-0000-0000-000025570000}"/>
    <cellStyle name="Обычный 53 2 3 3 10" xfId="21992" xr:uid="{00000000-0005-0000-0000-000026570000}"/>
    <cellStyle name="Обычный 53 2 3 3 10 2" xfId="21993" xr:uid="{00000000-0005-0000-0000-000027570000}"/>
    <cellStyle name="Обычный 53 2 3 3 11" xfId="21994" xr:uid="{00000000-0005-0000-0000-000028570000}"/>
    <cellStyle name="Обычный 53 2 3 3 2" xfId="21995" xr:uid="{00000000-0005-0000-0000-000029570000}"/>
    <cellStyle name="Обычный 53 2 3 3 2 10" xfId="21996" xr:uid="{00000000-0005-0000-0000-00002A570000}"/>
    <cellStyle name="Обычный 53 2 3 3 2 2" xfId="21997" xr:uid="{00000000-0005-0000-0000-00002B570000}"/>
    <cellStyle name="Обычный 53 2 3 3 2 2 2" xfId="21998" xr:uid="{00000000-0005-0000-0000-00002C570000}"/>
    <cellStyle name="Обычный 53 2 3 3 2 2 2 2" xfId="21999" xr:uid="{00000000-0005-0000-0000-00002D570000}"/>
    <cellStyle name="Обычный 53 2 3 3 2 2 2 2 2" xfId="22000" xr:uid="{00000000-0005-0000-0000-00002E570000}"/>
    <cellStyle name="Обычный 53 2 3 3 2 2 2 3" xfId="22001" xr:uid="{00000000-0005-0000-0000-00002F570000}"/>
    <cellStyle name="Обычный 53 2 3 3 2 2 3" xfId="22002" xr:uid="{00000000-0005-0000-0000-000030570000}"/>
    <cellStyle name="Обычный 53 2 3 3 2 2 3 2" xfId="22003" xr:uid="{00000000-0005-0000-0000-000031570000}"/>
    <cellStyle name="Обычный 53 2 3 3 2 2 3 2 2" xfId="22004" xr:uid="{00000000-0005-0000-0000-000032570000}"/>
    <cellStyle name="Обычный 53 2 3 3 2 2 3 3" xfId="22005" xr:uid="{00000000-0005-0000-0000-000033570000}"/>
    <cellStyle name="Обычный 53 2 3 3 2 2 4" xfId="22006" xr:uid="{00000000-0005-0000-0000-000034570000}"/>
    <cellStyle name="Обычный 53 2 3 3 2 2 4 2" xfId="22007" xr:uid="{00000000-0005-0000-0000-000035570000}"/>
    <cellStyle name="Обычный 53 2 3 3 2 2 4 2 2" xfId="22008" xr:uid="{00000000-0005-0000-0000-000036570000}"/>
    <cellStyle name="Обычный 53 2 3 3 2 2 4 3" xfId="22009" xr:uid="{00000000-0005-0000-0000-000037570000}"/>
    <cellStyle name="Обычный 53 2 3 3 2 2 5" xfId="22010" xr:uid="{00000000-0005-0000-0000-000038570000}"/>
    <cellStyle name="Обычный 53 2 3 3 2 2 5 2" xfId="22011" xr:uid="{00000000-0005-0000-0000-000039570000}"/>
    <cellStyle name="Обычный 53 2 3 3 2 2 6" xfId="22012" xr:uid="{00000000-0005-0000-0000-00003A570000}"/>
    <cellStyle name="Обычный 53 2 3 3 2 3" xfId="22013" xr:uid="{00000000-0005-0000-0000-00003B570000}"/>
    <cellStyle name="Обычный 53 2 3 3 2 3 2" xfId="22014" xr:uid="{00000000-0005-0000-0000-00003C570000}"/>
    <cellStyle name="Обычный 53 2 3 3 2 3 2 2" xfId="22015" xr:uid="{00000000-0005-0000-0000-00003D570000}"/>
    <cellStyle name="Обычный 53 2 3 3 2 3 2 2 2" xfId="22016" xr:uid="{00000000-0005-0000-0000-00003E570000}"/>
    <cellStyle name="Обычный 53 2 3 3 2 3 2 3" xfId="22017" xr:uid="{00000000-0005-0000-0000-00003F570000}"/>
    <cellStyle name="Обычный 53 2 3 3 2 3 3" xfId="22018" xr:uid="{00000000-0005-0000-0000-000040570000}"/>
    <cellStyle name="Обычный 53 2 3 3 2 3 3 2" xfId="22019" xr:uid="{00000000-0005-0000-0000-000041570000}"/>
    <cellStyle name="Обычный 53 2 3 3 2 3 4" xfId="22020" xr:uid="{00000000-0005-0000-0000-000042570000}"/>
    <cellStyle name="Обычный 53 2 3 3 2 4" xfId="22021" xr:uid="{00000000-0005-0000-0000-000043570000}"/>
    <cellStyle name="Обычный 53 2 3 3 2 4 2" xfId="22022" xr:uid="{00000000-0005-0000-0000-000044570000}"/>
    <cellStyle name="Обычный 53 2 3 3 2 4 2 2" xfId="22023" xr:uid="{00000000-0005-0000-0000-000045570000}"/>
    <cellStyle name="Обычный 53 2 3 3 2 4 3" xfId="22024" xr:uid="{00000000-0005-0000-0000-000046570000}"/>
    <cellStyle name="Обычный 53 2 3 3 2 5" xfId="22025" xr:uid="{00000000-0005-0000-0000-000047570000}"/>
    <cellStyle name="Обычный 53 2 3 3 2 5 2" xfId="22026" xr:uid="{00000000-0005-0000-0000-000048570000}"/>
    <cellStyle name="Обычный 53 2 3 3 2 5 2 2" xfId="22027" xr:uid="{00000000-0005-0000-0000-000049570000}"/>
    <cellStyle name="Обычный 53 2 3 3 2 5 3" xfId="22028" xr:uid="{00000000-0005-0000-0000-00004A570000}"/>
    <cellStyle name="Обычный 53 2 3 3 2 6" xfId="22029" xr:uid="{00000000-0005-0000-0000-00004B570000}"/>
    <cellStyle name="Обычный 53 2 3 3 2 6 2" xfId="22030" xr:uid="{00000000-0005-0000-0000-00004C570000}"/>
    <cellStyle name="Обычный 53 2 3 3 2 6 2 2" xfId="22031" xr:uid="{00000000-0005-0000-0000-00004D570000}"/>
    <cellStyle name="Обычный 53 2 3 3 2 6 3" xfId="22032" xr:uid="{00000000-0005-0000-0000-00004E570000}"/>
    <cellStyle name="Обычный 53 2 3 3 2 7" xfId="22033" xr:uid="{00000000-0005-0000-0000-00004F570000}"/>
    <cellStyle name="Обычный 53 2 3 3 2 7 2" xfId="22034" xr:uid="{00000000-0005-0000-0000-000050570000}"/>
    <cellStyle name="Обычный 53 2 3 3 2 7 2 2" xfId="22035" xr:uid="{00000000-0005-0000-0000-000051570000}"/>
    <cellStyle name="Обычный 53 2 3 3 2 7 3" xfId="22036" xr:uid="{00000000-0005-0000-0000-000052570000}"/>
    <cellStyle name="Обычный 53 2 3 3 2 8" xfId="22037" xr:uid="{00000000-0005-0000-0000-000053570000}"/>
    <cellStyle name="Обычный 53 2 3 3 2 8 2" xfId="22038" xr:uid="{00000000-0005-0000-0000-000054570000}"/>
    <cellStyle name="Обычный 53 2 3 3 2 8 2 2" xfId="22039" xr:uid="{00000000-0005-0000-0000-000055570000}"/>
    <cellStyle name="Обычный 53 2 3 3 2 8 3" xfId="22040" xr:uid="{00000000-0005-0000-0000-000056570000}"/>
    <cellStyle name="Обычный 53 2 3 3 2 9" xfId="22041" xr:uid="{00000000-0005-0000-0000-000057570000}"/>
    <cellStyle name="Обычный 53 2 3 3 2 9 2" xfId="22042" xr:uid="{00000000-0005-0000-0000-000058570000}"/>
    <cellStyle name="Обычный 53 2 3 3 3" xfId="22043" xr:uid="{00000000-0005-0000-0000-000059570000}"/>
    <cellStyle name="Обычный 53 2 3 3 3 2" xfId="22044" xr:uid="{00000000-0005-0000-0000-00005A570000}"/>
    <cellStyle name="Обычный 53 2 3 3 3 2 2" xfId="22045" xr:uid="{00000000-0005-0000-0000-00005B570000}"/>
    <cellStyle name="Обычный 53 2 3 3 3 2 2 2" xfId="22046" xr:uid="{00000000-0005-0000-0000-00005C570000}"/>
    <cellStyle name="Обычный 53 2 3 3 3 2 3" xfId="22047" xr:uid="{00000000-0005-0000-0000-00005D570000}"/>
    <cellStyle name="Обычный 53 2 3 3 3 3" xfId="22048" xr:uid="{00000000-0005-0000-0000-00005E570000}"/>
    <cellStyle name="Обычный 53 2 3 3 3 3 2" xfId="22049" xr:uid="{00000000-0005-0000-0000-00005F570000}"/>
    <cellStyle name="Обычный 53 2 3 3 3 3 2 2" xfId="22050" xr:uid="{00000000-0005-0000-0000-000060570000}"/>
    <cellStyle name="Обычный 53 2 3 3 3 3 3" xfId="22051" xr:uid="{00000000-0005-0000-0000-000061570000}"/>
    <cellStyle name="Обычный 53 2 3 3 3 4" xfId="22052" xr:uid="{00000000-0005-0000-0000-000062570000}"/>
    <cellStyle name="Обычный 53 2 3 3 3 4 2" xfId="22053" xr:uid="{00000000-0005-0000-0000-000063570000}"/>
    <cellStyle name="Обычный 53 2 3 3 3 4 2 2" xfId="22054" xr:uid="{00000000-0005-0000-0000-000064570000}"/>
    <cellStyle name="Обычный 53 2 3 3 3 4 3" xfId="22055" xr:uid="{00000000-0005-0000-0000-000065570000}"/>
    <cellStyle name="Обычный 53 2 3 3 3 5" xfId="22056" xr:uid="{00000000-0005-0000-0000-000066570000}"/>
    <cellStyle name="Обычный 53 2 3 3 3 5 2" xfId="22057" xr:uid="{00000000-0005-0000-0000-000067570000}"/>
    <cellStyle name="Обычный 53 2 3 3 3 6" xfId="22058" xr:uid="{00000000-0005-0000-0000-000068570000}"/>
    <cellStyle name="Обычный 53 2 3 3 4" xfId="22059" xr:uid="{00000000-0005-0000-0000-000069570000}"/>
    <cellStyle name="Обычный 53 2 3 3 4 2" xfId="22060" xr:uid="{00000000-0005-0000-0000-00006A570000}"/>
    <cellStyle name="Обычный 53 2 3 3 4 2 2" xfId="22061" xr:uid="{00000000-0005-0000-0000-00006B570000}"/>
    <cellStyle name="Обычный 53 2 3 3 4 2 2 2" xfId="22062" xr:uid="{00000000-0005-0000-0000-00006C570000}"/>
    <cellStyle name="Обычный 53 2 3 3 4 2 3" xfId="22063" xr:uid="{00000000-0005-0000-0000-00006D570000}"/>
    <cellStyle name="Обычный 53 2 3 3 4 3" xfId="22064" xr:uid="{00000000-0005-0000-0000-00006E570000}"/>
    <cellStyle name="Обычный 53 2 3 3 4 3 2" xfId="22065" xr:uid="{00000000-0005-0000-0000-00006F570000}"/>
    <cellStyle name="Обычный 53 2 3 3 4 4" xfId="22066" xr:uid="{00000000-0005-0000-0000-000070570000}"/>
    <cellStyle name="Обычный 53 2 3 3 5" xfId="22067" xr:uid="{00000000-0005-0000-0000-000071570000}"/>
    <cellStyle name="Обычный 53 2 3 3 5 2" xfId="22068" xr:uid="{00000000-0005-0000-0000-000072570000}"/>
    <cellStyle name="Обычный 53 2 3 3 5 2 2" xfId="22069" xr:uid="{00000000-0005-0000-0000-000073570000}"/>
    <cellStyle name="Обычный 53 2 3 3 5 3" xfId="22070" xr:uid="{00000000-0005-0000-0000-000074570000}"/>
    <cellStyle name="Обычный 53 2 3 3 6" xfId="22071" xr:uid="{00000000-0005-0000-0000-000075570000}"/>
    <cellStyle name="Обычный 53 2 3 3 6 2" xfId="22072" xr:uid="{00000000-0005-0000-0000-000076570000}"/>
    <cellStyle name="Обычный 53 2 3 3 6 2 2" xfId="22073" xr:uid="{00000000-0005-0000-0000-000077570000}"/>
    <cellStyle name="Обычный 53 2 3 3 6 3" xfId="22074" xr:uid="{00000000-0005-0000-0000-000078570000}"/>
    <cellStyle name="Обычный 53 2 3 3 7" xfId="22075" xr:uid="{00000000-0005-0000-0000-000079570000}"/>
    <cellStyle name="Обычный 53 2 3 3 7 2" xfId="22076" xr:uid="{00000000-0005-0000-0000-00007A570000}"/>
    <cellStyle name="Обычный 53 2 3 3 7 2 2" xfId="22077" xr:uid="{00000000-0005-0000-0000-00007B570000}"/>
    <cellStyle name="Обычный 53 2 3 3 7 3" xfId="22078" xr:uid="{00000000-0005-0000-0000-00007C570000}"/>
    <cellStyle name="Обычный 53 2 3 3 8" xfId="22079" xr:uid="{00000000-0005-0000-0000-00007D570000}"/>
    <cellStyle name="Обычный 53 2 3 3 8 2" xfId="22080" xr:uid="{00000000-0005-0000-0000-00007E570000}"/>
    <cellStyle name="Обычный 53 2 3 3 8 2 2" xfId="22081" xr:uid="{00000000-0005-0000-0000-00007F570000}"/>
    <cellStyle name="Обычный 53 2 3 3 8 3" xfId="22082" xr:uid="{00000000-0005-0000-0000-000080570000}"/>
    <cellStyle name="Обычный 53 2 3 3 9" xfId="22083" xr:uid="{00000000-0005-0000-0000-000081570000}"/>
    <cellStyle name="Обычный 53 2 3 3 9 2" xfId="22084" xr:uid="{00000000-0005-0000-0000-000082570000}"/>
    <cellStyle name="Обычный 53 2 3 3 9 2 2" xfId="22085" xr:uid="{00000000-0005-0000-0000-000083570000}"/>
    <cellStyle name="Обычный 53 2 3 3 9 3" xfId="22086" xr:uid="{00000000-0005-0000-0000-000084570000}"/>
    <cellStyle name="Обычный 53 2 3 4" xfId="22087" xr:uid="{00000000-0005-0000-0000-000085570000}"/>
    <cellStyle name="Обычный 53 2 3 4 10" xfId="22088" xr:uid="{00000000-0005-0000-0000-000086570000}"/>
    <cellStyle name="Обычный 53 2 3 4 2" xfId="22089" xr:uid="{00000000-0005-0000-0000-000087570000}"/>
    <cellStyle name="Обычный 53 2 3 4 2 2" xfId="22090" xr:uid="{00000000-0005-0000-0000-000088570000}"/>
    <cellStyle name="Обычный 53 2 3 4 2 2 2" xfId="22091" xr:uid="{00000000-0005-0000-0000-000089570000}"/>
    <cellStyle name="Обычный 53 2 3 4 2 2 2 2" xfId="22092" xr:uid="{00000000-0005-0000-0000-00008A570000}"/>
    <cellStyle name="Обычный 53 2 3 4 2 2 3" xfId="22093" xr:uid="{00000000-0005-0000-0000-00008B570000}"/>
    <cellStyle name="Обычный 53 2 3 4 2 3" xfId="22094" xr:uid="{00000000-0005-0000-0000-00008C570000}"/>
    <cellStyle name="Обычный 53 2 3 4 2 3 2" xfId="22095" xr:uid="{00000000-0005-0000-0000-00008D570000}"/>
    <cellStyle name="Обычный 53 2 3 4 2 3 2 2" xfId="22096" xr:uid="{00000000-0005-0000-0000-00008E570000}"/>
    <cellStyle name="Обычный 53 2 3 4 2 3 3" xfId="22097" xr:uid="{00000000-0005-0000-0000-00008F570000}"/>
    <cellStyle name="Обычный 53 2 3 4 2 4" xfId="22098" xr:uid="{00000000-0005-0000-0000-000090570000}"/>
    <cellStyle name="Обычный 53 2 3 4 2 4 2" xfId="22099" xr:uid="{00000000-0005-0000-0000-000091570000}"/>
    <cellStyle name="Обычный 53 2 3 4 2 4 2 2" xfId="22100" xr:uid="{00000000-0005-0000-0000-000092570000}"/>
    <cellStyle name="Обычный 53 2 3 4 2 4 3" xfId="22101" xr:uid="{00000000-0005-0000-0000-000093570000}"/>
    <cellStyle name="Обычный 53 2 3 4 2 5" xfId="22102" xr:uid="{00000000-0005-0000-0000-000094570000}"/>
    <cellStyle name="Обычный 53 2 3 4 2 5 2" xfId="22103" xr:uid="{00000000-0005-0000-0000-000095570000}"/>
    <cellStyle name="Обычный 53 2 3 4 2 6" xfId="22104" xr:uid="{00000000-0005-0000-0000-000096570000}"/>
    <cellStyle name="Обычный 53 2 3 4 3" xfId="22105" xr:uid="{00000000-0005-0000-0000-000097570000}"/>
    <cellStyle name="Обычный 53 2 3 4 3 2" xfId="22106" xr:uid="{00000000-0005-0000-0000-000098570000}"/>
    <cellStyle name="Обычный 53 2 3 4 3 2 2" xfId="22107" xr:uid="{00000000-0005-0000-0000-000099570000}"/>
    <cellStyle name="Обычный 53 2 3 4 3 2 2 2" xfId="22108" xr:uid="{00000000-0005-0000-0000-00009A570000}"/>
    <cellStyle name="Обычный 53 2 3 4 3 2 3" xfId="22109" xr:uid="{00000000-0005-0000-0000-00009B570000}"/>
    <cellStyle name="Обычный 53 2 3 4 3 3" xfId="22110" xr:uid="{00000000-0005-0000-0000-00009C570000}"/>
    <cellStyle name="Обычный 53 2 3 4 3 3 2" xfId="22111" xr:uid="{00000000-0005-0000-0000-00009D570000}"/>
    <cellStyle name="Обычный 53 2 3 4 3 4" xfId="22112" xr:uid="{00000000-0005-0000-0000-00009E570000}"/>
    <cellStyle name="Обычный 53 2 3 4 4" xfId="22113" xr:uid="{00000000-0005-0000-0000-00009F570000}"/>
    <cellStyle name="Обычный 53 2 3 4 4 2" xfId="22114" xr:uid="{00000000-0005-0000-0000-0000A0570000}"/>
    <cellStyle name="Обычный 53 2 3 4 4 2 2" xfId="22115" xr:uid="{00000000-0005-0000-0000-0000A1570000}"/>
    <cellStyle name="Обычный 53 2 3 4 4 3" xfId="22116" xr:uid="{00000000-0005-0000-0000-0000A2570000}"/>
    <cellStyle name="Обычный 53 2 3 4 5" xfId="22117" xr:uid="{00000000-0005-0000-0000-0000A3570000}"/>
    <cellStyle name="Обычный 53 2 3 4 5 2" xfId="22118" xr:uid="{00000000-0005-0000-0000-0000A4570000}"/>
    <cellStyle name="Обычный 53 2 3 4 5 2 2" xfId="22119" xr:uid="{00000000-0005-0000-0000-0000A5570000}"/>
    <cellStyle name="Обычный 53 2 3 4 5 3" xfId="22120" xr:uid="{00000000-0005-0000-0000-0000A6570000}"/>
    <cellStyle name="Обычный 53 2 3 4 6" xfId="22121" xr:uid="{00000000-0005-0000-0000-0000A7570000}"/>
    <cellStyle name="Обычный 53 2 3 4 6 2" xfId="22122" xr:uid="{00000000-0005-0000-0000-0000A8570000}"/>
    <cellStyle name="Обычный 53 2 3 4 6 2 2" xfId="22123" xr:uid="{00000000-0005-0000-0000-0000A9570000}"/>
    <cellStyle name="Обычный 53 2 3 4 6 3" xfId="22124" xr:uid="{00000000-0005-0000-0000-0000AA570000}"/>
    <cellStyle name="Обычный 53 2 3 4 7" xfId="22125" xr:uid="{00000000-0005-0000-0000-0000AB570000}"/>
    <cellStyle name="Обычный 53 2 3 4 7 2" xfId="22126" xr:uid="{00000000-0005-0000-0000-0000AC570000}"/>
    <cellStyle name="Обычный 53 2 3 4 7 2 2" xfId="22127" xr:uid="{00000000-0005-0000-0000-0000AD570000}"/>
    <cellStyle name="Обычный 53 2 3 4 7 3" xfId="22128" xr:uid="{00000000-0005-0000-0000-0000AE570000}"/>
    <cellStyle name="Обычный 53 2 3 4 8" xfId="22129" xr:uid="{00000000-0005-0000-0000-0000AF570000}"/>
    <cellStyle name="Обычный 53 2 3 4 8 2" xfId="22130" xr:uid="{00000000-0005-0000-0000-0000B0570000}"/>
    <cellStyle name="Обычный 53 2 3 4 8 2 2" xfId="22131" xr:uid="{00000000-0005-0000-0000-0000B1570000}"/>
    <cellStyle name="Обычный 53 2 3 4 8 3" xfId="22132" xr:uid="{00000000-0005-0000-0000-0000B2570000}"/>
    <cellStyle name="Обычный 53 2 3 4 9" xfId="22133" xr:uid="{00000000-0005-0000-0000-0000B3570000}"/>
    <cellStyle name="Обычный 53 2 3 4 9 2" xfId="22134" xr:uid="{00000000-0005-0000-0000-0000B4570000}"/>
    <cellStyle name="Обычный 53 2 3 5" xfId="22135" xr:uid="{00000000-0005-0000-0000-0000B5570000}"/>
    <cellStyle name="Обычный 53 2 3 5 2" xfId="22136" xr:uid="{00000000-0005-0000-0000-0000B6570000}"/>
    <cellStyle name="Обычный 53 2 3 5 2 2" xfId="22137" xr:uid="{00000000-0005-0000-0000-0000B7570000}"/>
    <cellStyle name="Обычный 53 2 3 5 2 2 2" xfId="22138" xr:uid="{00000000-0005-0000-0000-0000B8570000}"/>
    <cellStyle name="Обычный 53 2 3 5 2 3" xfId="22139" xr:uid="{00000000-0005-0000-0000-0000B9570000}"/>
    <cellStyle name="Обычный 53 2 3 5 3" xfId="22140" xr:uid="{00000000-0005-0000-0000-0000BA570000}"/>
    <cellStyle name="Обычный 53 2 3 5 3 2" xfId="22141" xr:uid="{00000000-0005-0000-0000-0000BB570000}"/>
    <cellStyle name="Обычный 53 2 3 5 3 2 2" xfId="22142" xr:uid="{00000000-0005-0000-0000-0000BC570000}"/>
    <cellStyle name="Обычный 53 2 3 5 3 3" xfId="22143" xr:uid="{00000000-0005-0000-0000-0000BD570000}"/>
    <cellStyle name="Обычный 53 2 3 5 4" xfId="22144" xr:uid="{00000000-0005-0000-0000-0000BE570000}"/>
    <cellStyle name="Обычный 53 2 3 5 4 2" xfId="22145" xr:uid="{00000000-0005-0000-0000-0000BF570000}"/>
    <cellStyle name="Обычный 53 2 3 5 4 2 2" xfId="22146" xr:uid="{00000000-0005-0000-0000-0000C0570000}"/>
    <cellStyle name="Обычный 53 2 3 5 4 3" xfId="22147" xr:uid="{00000000-0005-0000-0000-0000C1570000}"/>
    <cellStyle name="Обычный 53 2 3 5 5" xfId="22148" xr:uid="{00000000-0005-0000-0000-0000C2570000}"/>
    <cellStyle name="Обычный 53 2 3 5 5 2" xfId="22149" xr:uid="{00000000-0005-0000-0000-0000C3570000}"/>
    <cellStyle name="Обычный 53 2 3 5 6" xfId="22150" xr:uid="{00000000-0005-0000-0000-0000C4570000}"/>
    <cellStyle name="Обычный 53 2 3 6" xfId="22151" xr:uid="{00000000-0005-0000-0000-0000C5570000}"/>
    <cellStyle name="Обычный 53 2 3 6 2" xfId="22152" xr:uid="{00000000-0005-0000-0000-0000C6570000}"/>
    <cellStyle name="Обычный 53 2 3 6 2 2" xfId="22153" xr:uid="{00000000-0005-0000-0000-0000C7570000}"/>
    <cellStyle name="Обычный 53 2 3 6 2 2 2" xfId="22154" xr:uid="{00000000-0005-0000-0000-0000C8570000}"/>
    <cellStyle name="Обычный 53 2 3 6 2 3" xfId="22155" xr:uid="{00000000-0005-0000-0000-0000C9570000}"/>
    <cellStyle name="Обычный 53 2 3 6 3" xfId="22156" xr:uid="{00000000-0005-0000-0000-0000CA570000}"/>
    <cellStyle name="Обычный 53 2 3 6 3 2" xfId="22157" xr:uid="{00000000-0005-0000-0000-0000CB570000}"/>
    <cellStyle name="Обычный 53 2 3 6 4" xfId="22158" xr:uid="{00000000-0005-0000-0000-0000CC570000}"/>
    <cellStyle name="Обычный 53 2 3 7" xfId="22159" xr:uid="{00000000-0005-0000-0000-0000CD570000}"/>
    <cellStyle name="Обычный 53 2 3 7 2" xfId="22160" xr:uid="{00000000-0005-0000-0000-0000CE570000}"/>
    <cellStyle name="Обычный 53 2 3 7 2 2" xfId="22161" xr:uid="{00000000-0005-0000-0000-0000CF570000}"/>
    <cellStyle name="Обычный 53 2 3 7 2 2 2" xfId="22162" xr:uid="{00000000-0005-0000-0000-0000D0570000}"/>
    <cellStyle name="Обычный 53 2 3 7 2 3" xfId="22163" xr:uid="{00000000-0005-0000-0000-0000D1570000}"/>
    <cellStyle name="Обычный 53 2 3 7 3" xfId="22164" xr:uid="{00000000-0005-0000-0000-0000D2570000}"/>
    <cellStyle name="Обычный 53 2 3 7 3 2" xfId="22165" xr:uid="{00000000-0005-0000-0000-0000D3570000}"/>
    <cellStyle name="Обычный 53 2 3 7 4" xfId="22166" xr:uid="{00000000-0005-0000-0000-0000D4570000}"/>
    <cellStyle name="Обычный 53 2 3 8" xfId="22167" xr:uid="{00000000-0005-0000-0000-0000D5570000}"/>
    <cellStyle name="Обычный 53 2 3 8 2" xfId="22168" xr:uid="{00000000-0005-0000-0000-0000D6570000}"/>
    <cellStyle name="Обычный 53 2 3 8 2 2" xfId="22169" xr:uid="{00000000-0005-0000-0000-0000D7570000}"/>
    <cellStyle name="Обычный 53 2 3 8 3" xfId="22170" xr:uid="{00000000-0005-0000-0000-0000D8570000}"/>
    <cellStyle name="Обычный 53 2 3 9" xfId="22171" xr:uid="{00000000-0005-0000-0000-0000D9570000}"/>
    <cellStyle name="Обычный 53 2 3 9 2" xfId="22172" xr:uid="{00000000-0005-0000-0000-0000DA570000}"/>
    <cellStyle name="Обычный 53 2 3 9 2 2" xfId="22173" xr:uid="{00000000-0005-0000-0000-0000DB570000}"/>
    <cellStyle name="Обычный 53 2 3 9 3" xfId="22174" xr:uid="{00000000-0005-0000-0000-0000DC570000}"/>
    <cellStyle name="Обычный 53 2 4" xfId="22175" xr:uid="{00000000-0005-0000-0000-0000DD570000}"/>
    <cellStyle name="Обычный 53 2 4 10" xfId="22176" xr:uid="{00000000-0005-0000-0000-0000DE570000}"/>
    <cellStyle name="Обычный 53 2 4 10 2" xfId="22177" xr:uid="{00000000-0005-0000-0000-0000DF570000}"/>
    <cellStyle name="Обычный 53 2 4 10 2 2" xfId="22178" xr:uid="{00000000-0005-0000-0000-0000E0570000}"/>
    <cellStyle name="Обычный 53 2 4 10 3" xfId="22179" xr:uid="{00000000-0005-0000-0000-0000E1570000}"/>
    <cellStyle name="Обычный 53 2 4 11" xfId="22180" xr:uid="{00000000-0005-0000-0000-0000E2570000}"/>
    <cellStyle name="Обычный 53 2 4 11 2" xfId="22181" xr:uid="{00000000-0005-0000-0000-0000E3570000}"/>
    <cellStyle name="Обычный 53 2 4 11 2 2" xfId="22182" xr:uid="{00000000-0005-0000-0000-0000E4570000}"/>
    <cellStyle name="Обычный 53 2 4 11 3" xfId="22183" xr:uid="{00000000-0005-0000-0000-0000E5570000}"/>
    <cellStyle name="Обычный 53 2 4 12" xfId="22184" xr:uid="{00000000-0005-0000-0000-0000E6570000}"/>
    <cellStyle name="Обычный 53 2 4 12 2" xfId="22185" xr:uid="{00000000-0005-0000-0000-0000E7570000}"/>
    <cellStyle name="Обычный 53 2 4 13" xfId="22186" xr:uid="{00000000-0005-0000-0000-0000E8570000}"/>
    <cellStyle name="Обычный 53 2 4 2" xfId="22187" xr:uid="{00000000-0005-0000-0000-0000E9570000}"/>
    <cellStyle name="Обычный 53 2 4 2 10" xfId="22188" xr:uid="{00000000-0005-0000-0000-0000EA570000}"/>
    <cellStyle name="Обычный 53 2 4 2 10 2" xfId="22189" xr:uid="{00000000-0005-0000-0000-0000EB570000}"/>
    <cellStyle name="Обычный 53 2 4 2 10 2 2" xfId="22190" xr:uid="{00000000-0005-0000-0000-0000EC570000}"/>
    <cellStyle name="Обычный 53 2 4 2 10 3" xfId="22191" xr:uid="{00000000-0005-0000-0000-0000ED570000}"/>
    <cellStyle name="Обычный 53 2 4 2 11" xfId="22192" xr:uid="{00000000-0005-0000-0000-0000EE570000}"/>
    <cellStyle name="Обычный 53 2 4 2 11 2" xfId="22193" xr:uid="{00000000-0005-0000-0000-0000EF570000}"/>
    <cellStyle name="Обычный 53 2 4 2 12" xfId="22194" xr:uid="{00000000-0005-0000-0000-0000F0570000}"/>
    <cellStyle name="Обычный 53 2 4 2 2" xfId="22195" xr:uid="{00000000-0005-0000-0000-0000F1570000}"/>
    <cellStyle name="Обычный 53 2 4 2 2 10" xfId="22196" xr:uid="{00000000-0005-0000-0000-0000F2570000}"/>
    <cellStyle name="Обычный 53 2 4 2 2 2" xfId="22197" xr:uid="{00000000-0005-0000-0000-0000F3570000}"/>
    <cellStyle name="Обычный 53 2 4 2 2 2 2" xfId="22198" xr:uid="{00000000-0005-0000-0000-0000F4570000}"/>
    <cellStyle name="Обычный 53 2 4 2 2 2 2 2" xfId="22199" xr:uid="{00000000-0005-0000-0000-0000F5570000}"/>
    <cellStyle name="Обычный 53 2 4 2 2 2 2 2 2" xfId="22200" xr:uid="{00000000-0005-0000-0000-0000F6570000}"/>
    <cellStyle name="Обычный 53 2 4 2 2 2 2 3" xfId="22201" xr:uid="{00000000-0005-0000-0000-0000F7570000}"/>
    <cellStyle name="Обычный 53 2 4 2 2 2 3" xfId="22202" xr:uid="{00000000-0005-0000-0000-0000F8570000}"/>
    <cellStyle name="Обычный 53 2 4 2 2 2 3 2" xfId="22203" xr:uid="{00000000-0005-0000-0000-0000F9570000}"/>
    <cellStyle name="Обычный 53 2 4 2 2 2 3 2 2" xfId="22204" xr:uid="{00000000-0005-0000-0000-0000FA570000}"/>
    <cellStyle name="Обычный 53 2 4 2 2 2 3 3" xfId="22205" xr:uid="{00000000-0005-0000-0000-0000FB570000}"/>
    <cellStyle name="Обычный 53 2 4 2 2 2 4" xfId="22206" xr:uid="{00000000-0005-0000-0000-0000FC570000}"/>
    <cellStyle name="Обычный 53 2 4 2 2 2 4 2" xfId="22207" xr:uid="{00000000-0005-0000-0000-0000FD570000}"/>
    <cellStyle name="Обычный 53 2 4 2 2 2 4 2 2" xfId="22208" xr:uid="{00000000-0005-0000-0000-0000FE570000}"/>
    <cellStyle name="Обычный 53 2 4 2 2 2 4 3" xfId="22209" xr:uid="{00000000-0005-0000-0000-0000FF570000}"/>
    <cellStyle name="Обычный 53 2 4 2 2 2 5" xfId="22210" xr:uid="{00000000-0005-0000-0000-000000580000}"/>
    <cellStyle name="Обычный 53 2 4 2 2 2 5 2" xfId="22211" xr:uid="{00000000-0005-0000-0000-000001580000}"/>
    <cellStyle name="Обычный 53 2 4 2 2 2 5 2 2" xfId="22212" xr:uid="{00000000-0005-0000-0000-000002580000}"/>
    <cellStyle name="Обычный 53 2 4 2 2 2 5 3" xfId="22213" xr:uid="{00000000-0005-0000-0000-000003580000}"/>
    <cellStyle name="Обычный 53 2 4 2 2 2 6" xfId="22214" xr:uid="{00000000-0005-0000-0000-000004580000}"/>
    <cellStyle name="Обычный 53 2 4 2 2 2 6 2" xfId="22215" xr:uid="{00000000-0005-0000-0000-000005580000}"/>
    <cellStyle name="Обычный 53 2 4 2 2 2 7" xfId="22216" xr:uid="{00000000-0005-0000-0000-000006580000}"/>
    <cellStyle name="Обычный 53 2 4 2 2 3" xfId="22217" xr:uid="{00000000-0005-0000-0000-000007580000}"/>
    <cellStyle name="Обычный 53 2 4 2 2 3 2" xfId="22218" xr:uid="{00000000-0005-0000-0000-000008580000}"/>
    <cellStyle name="Обычный 53 2 4 2 2 3 2 2" xfId="22219" xr:uid="{00000000-0005-0000-0000-000009580000}"/>
    <cellStyle name="Обычный 53 2 4 2 2 3 2 2 2" xfId="22220" xr:uid="{00000000-0005-0000-0000-00000A580000}"/>
    <cellStyle name="Обычный 53 2 4 2 2 3 2 3" xfId="22221" xr:uid="{00000000-0005-0000-0000-00000B580000}"/>
    <cellStyle name="Обычный 53 2 4 2 2 3 3" xfId="22222" xr:uid="{00000000-0005-0000-0000-00000C580000}"/>
    <cellStyle name="Обычный 53 2 4 2 2 3 3 2" xfId="22223" xr:uid="{00000000-0005-0000-0000-00000D580000}"/>
    <cellStyle name="Обычный 53 2 4 2 2 3 4" xfId="22224" xr:uid="{00000000-0005-0000-0000-00000E580000}"/>
    <cellStyle name="Обычный 53 2 4 2 2 4" xfId="22225" xr:uid="{00000000-0005-0000-0000-00000F580000}"/>
    <cellStyle name="Обычный 53 2 4 2 2 4 2" xfId="22226" xr:uid="{00000000-0005-0000-0000-000010580000}"/>
    <cellStyle name="Обычный 53 2 4 2 2 4 2 2" xfId="22227" xr:uid="{00000000-0005-0000-0000-000011580000}"/>
    <cellStyle name="Обычный 53 2 4 2 2 4 3" xfId="22228" xr:uid="{00000000-0005-0000-0000-000012580000}"/>
    <cellStyle name="Обычный 53 2 4 2 2 5" xfId="22229" xr:uid="{00000000-0005-0000-0000-000013580000}"/>
    <cellStyle name="Обычный 53 2 4 2 2 5 2" xfId="22230" xr:uid="{00000000-0005-0000-0000-000014580000}"/>
    <cellStyle name="Обычный 53 2 4 2 2 5 2 2" xfId="22231" xr:uid="{00000000-0005-0000-0000-000015580000}"/>
    <cellStyle name="Обычный 53 2 4 2 2 5 3" xfId="22232" xr:uid="{00000000-0005-0000-0000-000016580000}"/>
    <cellStyle name="Обычный 53 2 4 2 2 6" xfId="22233" xr:uid="{00000000-0005-0000-0000-000017580000}"/>
    <cellStyle name="Обычный 53 2 4 2 2 6 2" xfId="22234" xr:uid="{00000000-0005-0000-0000-000018580000}"/>
    <cellStyle name="Обычный 53 2 4 2 2 6 2 2" xfId="22235" xr:uid="{00000000-0005-0000-0000-000019580000}"/>
    <cellStyle name="Обычный 53 2 4 2 2 6 3" xfId="22236" xr:uid="{00000000-0005-0000-0000-00001A580000}"/>
    <cellStyle name="Обычный 53 2 4 2 2 7" xfId="22237" xr:uid="{00000000-0005-0000-0000-00001B580000}"/>
    <cellStyle name="Обычный 53 2 4 2 2 7 2" xfId="22238" xr:uid="{00000000-0005-0000-0000-00001C580000}"/>
    <cellStyle name="Обычный 53 2 4 2 2 7 2 2" xfId="22239" xr:uid="{00000000-0005-0000-0000-00001D580000}"/>
    <cellStyle name="Обычный 53 2 4 2 2 7 3" xfId="22240" xr:uid="{00000000-0005-0000-0000-00001E580000}"/>
    <cellStyle name="Обычный 53 2 4 2 2 8" xfId="22241" xr:uid="{00000000-0005-0000-0000-00001F580000}"/>
    <cellStyle name="Обычный 53 2 4 2 2 8 2" xfId="22242" xr:uid="{00000000-0005-0000-0000-000020580000}"/>
    <cellStyle name="Обычный 53 2 4 2 2 8 2 2" xfId="22243" xr:uid="{00000000-0005-0000-0000-000021580000}"/>
    <cellStyle name="Обычный 53 2 4 2 2 8 3" xfId="22244" xr:uid="{00000000-0005-0000-0000-000022580000}"/>
    <cellStyle name="Обычный 53 2 4 2 2 9" xfId="22245" xr:uid="{00000000-0005-0000-0000-000023580000}"/>
    <cellStyle name="Обычный 53 2 4 2 2 9 2" xfId="22246" xr:uid="{00000000-0005-0000-0000-000024580000}"/>
    <cellStyle name="Обычный 53 2 4 2 3" xfId="22247" xr:uid="{00000000-0005-0000-0000-000025580000}"/>
    <cellStyle name="Обычный 53 2 4 2 3 2" xfId="22248" xr:uid="{00000000-0005-0000-0000-000026580000}"/>
    <cellStyle name="Обычный 53 2 4 2 3 2 2" xfId="22249" xr:uid="{00000000-0005-0000-0000-000027580000}"/>
    <cellStyle name="Обычный 53 2 4 2 3 2 2 2" xfId="22250" xr:uid="{00000000-0005-0000-0000-000028580000}"/>
    <cellStyle name="Обычный 53 2 4 2 3 2 3" xfId="22251" xr:uid="{00000000-0005-0000-0000-000029580000}"/>
    <cellStyle name="Обычный 53 2 4 2 3 3" xfId="22252" xr:uid="{00000000-0005-0000-0000-00002A580000}"/>
    <cellStyle name="Обычный 53 2 4 2 3 3 2" xfId="22253" xr:uid="{00000000-0005-0000-0000-00002B580000}"/>
    <cellStyle name="Обычный 53 2 4 2 3 3 2 2" xfId="22254" xr:uid="{00000000-0005-0000-0000-00002C580000}"/>
    <cellStyle name="Обычный 53 2 4 2 3 3 3" xfId="22255" xr:uid="{00000000-0005-0000-0000-00002D580000}"/>
    <cellStyle name="Обычный 53 2 4 2 3 4" xfId="22256" xr:uid="{00000000-0005-0000-0000-00002E580000}"/>
    <cellStyle name="Обычный 53 2 4 2 3 4 2" xfId="22257" xr:uid="{00000000-0005-0000-0000-00002F580000}"/>
    <cellStyle name="Обычный 53 2 4 2 3 4 2 2" xfId="22258" xr:uid="{00000000-0005-0000-0000-000030580000}"/>
    <cellStyle name="Обычный 53 2 4 2 3 4 3" xfId="22259" xr:uid="{00000000-0005-0000-0000-000031580000}"/>
    <cellStyle name="Обычный 53 2 4 2 3 5" xfId="22260" xr:uid="{00000000-0005-0000-0000-000032580000}"/>
    <cellStyle name="Обычный 53 2 4 2 3 5 2" xfId="22261" xr:uid="{00000000-0005-0000-0000-000033580000}"/>
    <cellStyle name="Обычный 53 2 4 2 3 5 2 2" xfId="22262" xr:uid="{00000000-0005-0000-0000-000034580000}"/>
    <cellStyle name="Обычный 53 2 4 2 3 5 3" xfId="22263" xr:uid="{00000000-0005-0000-0000-000035580000}"/>
    <cellStyle name="Обычный 53 2 4 2 3 6" xfId="22264" xr:uid="{00000000-0005-0000-0000-000036580000}"/>
    <cellStyle name="Обычный 53 2 4 2 3 6 2" xfId="22265" xr:uid="{00000000-0005-0000-0000-000037580000}"/>
    <cellStyle name="Обычный 53 2 4 2 3 7" xfId="22266" xr:uid="{00000000-0005-0000-0000-000038580000}"/>
    <cellStyle name="Обычный 53 2 4 2 4" xfId="22267" xr:uid="{00000000-0005-0000-0000-000039580000}"/>
    <cellStyle name="Обычный 53 2 4 2 4 2" xfId="22268" xr:uid="{00000000-0005-0000-0000-00003A580000}"/>
    <cellStyle name="Обычный 53 2 4 2 4 2 2" xfId="22269" xr:uid="{00000000-0005-0000-0000-00003B580000}"/>
    <cellStyle name="Обычный 53 2 4 2 4 2 2 2" xfId="22270" xr:uid="{00000000-0005-0000-0000-00003C580000}"/>
    <cellStyle name="Обычный 53 2 4 2 4 2 3" xfId="22271" xr:uid="{00000000-0005-0000-0000-00003D580000}"/>
    <cellStyle name="Обычный 53 2 4 2 4 3" xfId="22272" xr:uid="{00000000-0005-0000-0000-00003E580000}"/>
    <cellStyle name="Обычный 53 2 4 2 4 3 2" xfId="22273" xr:uid="{00000000-0005-0000-0000-00003F580000}"/>
    <cellStyle name="Обычный 53 2 4 2 4 4" xfId="22274" xr:uid="{00000000-0005-0000-0000-000040580000}"/>
    <cellStyle name="Обычный 53 2 4 2 5" xfId="22275" xr:uid="{00000000-0005-0000-0000-000041580000}"/>
    <cellStyle name="Обычный 53 2 4 2 5 2" xfId="22276" xr:uid="{00000000-0005-0000-0000-000042580000}"/>
    <cellStyle name="Обычный 53 2 4 2 5 2 2" xfId="22277" xr:uid="{00000000-0005-0000-0000-000043580000}"/>
    <cellStyle name="Обычный 53 2 4 2 5 2 2 2" xfId="22278" xr:uid="{00000000-0005-0000-0000-000044580000}"/>
    <cellStyle name="Обычный 53 2 4 2 5 2 3" xfId="22279" xr:uid="{00000000-0005-0000-0000-000045580000}"/>
    <cellStyle name="Обычный 53 2 4 2 5 3" xfId="22280" xr:uid="{00000000-0005-0000-0000-000046580000}"/>
    <cellStyle name="Обычный 53 2 4 2 5 3 2" xfId="22281" xr:uid="{00000000-0005-0000-0000-000047580000}"/>
    <cellStyle name="Обычный 53 2 4 2 5 4" xfId="22282" xr:uid="{00000000-0005-0000-0000-000048580000}"/>
    <cellStyle name="Обычный 53 2 4 2 6" xfId="22283" xr:uid="{00000000-0005-0000-0000-000049580000}"/>
    <cellStyle name="Обычный 53 2 4 2 6 2" xfId="22284" xr:uid="{00000000-0005-0000-0000-00004A580000}"/>
    <cellStyle name="Обычный 53 2 4 2 6 2 2" xfId="22285" xr:uid="{00000000-0005-0000-0000-00004B580000}"/>
    <cellStyle name="Обычный 53 2 4 2 6 3" xfId="22286" xr:uid="{00000000-0005-0000-0000-00004C580000}"/>
    <cellStyle name="Обычный 53 2 4 2 7" xfId="22287" xr:uid="{00000000-0005-0000-0000-00004D580000}"/>
    <cellStyle name="Обычный 53 2 4 2 7 2" xfId="22288" xr:uid="{00000000-0005-0000-0000-00004E580000}"/>
    <cellStyle name="Обычный 53 2 4 2 7 2 2" xfId="22289" xr:uid="{00000000-0005-0000-0000-00004F580000}"/>
    <cellStyle name="Обычный 53 2 4 2 7 3" xfId="22290" xr:uid="{00000000-0005-0000-0000-000050580000}"/>
    <cellStyle name="Обычный 53 2 4 2 8" xfId="22291" xr:uid="{00000000-0005-0000-0000-000051580000}"/>
    <cellStyle name="Обычный 53 2 4 2 8 2" xfId="22292" xr:uid="{00000000-0005-0000-0000-000052580000}"/>
    <cellStyle name="Обычный 53 2 4 2 8 2 2" xfId="22293" xr:uid="{00000000-0005-0000-0000-000053580000}"/>
    <cellStyle name="Обычный 53 2 4 2 8 3" xfId="22294" xr:uid="{00000000-0005-0000-0000-000054580000}"/>
    <cellStyle name="Обычный 53 2 4 2 9" xfId="22295" xr:uid="{00000000-0005-0000-0000-000055580000}"/>
    <cellStyle name="Обычный 53 2 4 2 9 2" xfId="22296" xr:uid="{00000000-0005-0000-0000-000056580000}"/>
    <cellStyle name="Обычный 53 2 4 2 9 2 2" xfId="22297" xr:uid="{00000000-0005-0000-0000-000057580000}"/>
    <cellStyle name="Обычный 53 2 4 2 9 3" xfId="22298" xr:uid="{00000000-0005-0000-0000-000058580000}"/>
    <cellStyle name="Обычный 53 2 4 3" xfId="22299" xr:uid="{00000000-0005-0000-0000-000059580000}"/>
    <cellStyle name="Обычный 53 2 4 3 10" xfId="22300" xr:uid="{00000000-0005-0000-0000-00005A580000}"/>
    <cellStyle name="Обычный 53 2 4 3 2" xfId="22301" xr:uid="{00000000-0005-0000-0000-00005B580000}"/>
    <cellStyle name="Обычный 53 2 4 3 2 2" xfId="22302" xr:uid="{00000000-0005-0000-0000-00005C580000}"/>
    <cellStyle name="Обычный 53 2 4 3 2 2 2" xfId="22303" xr:uid="{00000000-0005-0000-0000-00005D580000}"/>
    <cellStyle name="Обычный 53 2 4 3 2 2 2 2" xfId="22304" xr:uid="{00000000-0005-0000-0000-00005E580000}"/>
    <cellStyle name="Обычный 53 2 4 3 2 2 3" xfId="22305" xr:uid="{00000000-0005-0000-0000-00005F580000}"/>
    <cellStyle name="Обычный 53 2 4 3 2 3" xfId="22306" xr:uid="{00000000-0005-0000-0000-000060580000}"/>
    <cellStyle name="Обычный 53 2 4 3 2 3 2" xfId="22307" xr:uid="{00000000-0005-0000-0000-000061580000}"/>
    <cellStyle name="Обычный 53 2 4 3 2 3 2 2" xfId="22308" xr:uid="{00000000-0005-0000-0000-000062580000}"/>
    <cellStyle name="Обычный 53 2 4 3 2 3 3" xfId="22309" xr:uid="{00000000-0005-0000-0000-000063580000}"/>
    <cellStyle name="Обычный 53 2 4 3 2 4" xfId="22310" xr:uid="{00000000-0005-0000-0000-000064580000}"/>
    <cellStyle name="Обычный 53 2 4 3 2 4 2" xfId="22311" xr:uid="{00000000-0005-0000-0000-000065580000}"/>
    <cellStyle name="Обычный 53 2 4 3 2 4 2 2" xfId="22312" xr:uid="{00000000-0005-0000-0000-000066580000}"/>
    <cellStyle name="Обычный 53 2 4 3 2 4 3" xfId="22313" xr:uid="{00000000-0005-0000-0000-000067580000}"/>
    <cellStyle name="Обычный 53 2 4 3 2 5" xfId="22314" xr:uid="{00000000-0005-0000-0000-000068580000}"/>
    <cellStyle name="Обычный 53 2 4 3 2 5 2" xfId="22315" xr:uid="{00000000-0005-0000-0000-000069580000}"/>
    <cellStyle name="Обычный 53 2 4 3 2 5 2 2" xfId="22316" xr:uid="{00000000-0005-0000-0000-00006A580000}"/>
    <cellStyle name="Обычный 53 2 4 3 2 5 3" xfId="22317" xr:uid="{00000000-0005-0000-0000-00006B580000}"/>
    <cellStyle name="Обычный 53 2 4 3 2 6" xfId="22318" xr:uid="{00000000-0005-0000-0000-00006C580000}"/>
    <cellStyle name="Обычный 53 2 4 3 2 6 2" xfId="22319" xr:uid="{00000000-0005-0000-0000-00006D580000}"/>
    <cellStyle name="Обычный 53 2 4 3 2 7" xfId="22320" xr:uid="{00000000-0005-0000-0000-00006E580000}"/>
    <cellStyle name="Обычный 53 2 4 3 3" xfId="22321" xr:uid="{00000000-0005-0000-0000-00006F580000}"/>
    <cellStyle name="Обычный 53 2 4 3 3 2" xfId="22322" xr:uid="{00000000-0005-0000-0000-000070580000}"/>
    <cellStyle name="Обычный 53 2 4 3 3 2 2" xfId="22323" xr:uid="{00000000-0005-0000-0000-000071580000}"/>
    <cellStyle name="Обычный 53 2 4 3 3 2 2 2" xfId="22324" xr:uid="{00000000-0005-0000-0000-000072580000}"/>
    <cellStyle name="Обычный 53 2 4 3 3 2 3" xfId="22325" xr:uid="{00000000-0005-0000-0000-000073580000}"/>
    <cellStyle name="Обычный 53 2 4 3 3 3" xfId="22326" xr:uid="{00000000-0005-0000-0000-000074580000}"/>
    <cellStyle name="Обычный 53 2 4 3 3 3 2" xfId="22327" xr:uid="{00000000-0005-0000-0000-000075580000}"/>
    <cellStyle name="Обычный 53 2 4 3 3 4" xfId="22328" xr:uid="{00000000-0005-0000-0000-000076580000}"/>
    <cellStyle name="Обычный 53 2 4 3 4" xfId="22329" xr:uid="{00000000-0005-0000-0000-000077580000}"/>
    <cellStyle name="Обычный 53 2 4 3 4 2" xfId="22330" xr:uid="{00000000-0005-0000-0000-000078580000}"/>
    <cellStyle name="Обычный 53 2 4 3 4 2 2" xfId="22331" xr:uid="{00000000-0005-0000-0000-000079580000}"/>
    <cellStyle name="Обычный 53 2 4 3 4 3" xfId="22332" xr:uid="{00000000-0005-0000-0000-00007A580000}"/>
    <cellStyle name="Обычный 53 2 4 3 5" xfId="22333" xr:uid="{00000000-0005-0000-0000-00007B580000}"/>
    <cellStyle name="Обычный 53 2 4 3 5 2" xfId="22334" xr:uid="{00000000-0005-0000-0000-00007C580000}"/>
    <cellStyle name="Обычный 53 2 4 3 5 2 2" xfId="22335" xr:uid="{00000000-0005-0000-0000-00007D580000}"/>
    <cellStyle name="Обычный 53 2 4 3 5 3" xfId="22336" xr:uid="{00000000-0005-0000-0000-00007E580000}"/>
    <cellStyle name="Обычный 53 2 4 3 6" xfId="22337" xr:uid="{00000000-0005-0000-0000-00007F580000}"/>
    <cellStyle name="Обычный 53 2 4 3 6 2" xfId="22338" xr:uid="{00000000-0005-0000-0000-000080580000}"/>
    <cellStyle name="Обычный 53 2 4 3 6 2 2" xfId="22339" xr:uid="{00000000-0005-0000-0000-000081580000}"/>
    <cellStyle name="Обычный 53 2 4 3 6 3" xfId="22340" xr:uid="{00000000-0005-0000-0000-000082580000}"/>
    <cellStyle name="Обычный 53 2 4 3 7" xfId="22341" xr:uid="{00000000-0005-0000-0000-000083580000}"/>
    <cellStyle name="Обычный 53 2 4 3 7 2" xfId="22342" xr:uid="{00000000-0005-0000-0000-000084580000}"/>
    <cellStyle name="Обычный 53 2 4 3 7 2 2" xfId="22343" xr:uid="{00000000-0005-0000-0000-000085580000}"/>
    <cellStyle name="Обычный 53 2 4 3 7 3" xfId="22344" xr:uid="{00000000-0005-0000-0000-000086580000}"/>
    <cellStyle name="Обычный 53 2 4 3 8" xfId="22345" xr:uid="{00000000-0005-0000-0000-000087580000}"/>
    <cellStyle name="Обычный 53 2 4 3 8 2" xfId="22346" xr:uid="{00000000-0005-0000-0000-000088580000}"/>
    <cellStyle name="Обычный 53 2 4 3 8 2 2" xfId="22347" xr:uid="{00000000-0005-0000-0000-000089580000}"/>
    <cellStyle name="Обычный 53 2 4 3 8 3" xfId="22348" xr:uid="{00000000-0005-0000-0000-00008A580000}"/>
    <cellStyle name="Обычный 53 2 4 3 9" xfId="22349" xr:uid="{00000000-0005-0000-0000-00008B580000}"/>
    <cellStyle name="Обычный 53 2 4 3 9 2" xfId="22350" xr:uid="{00000000-0005-0000-0000-00008C580000}"/>
    <cellStyle name="Обычный 53 2 4 4" xfId="22351" xr:uid="{00000000-0005-0000-0000-00008D580000}"/>
    <cellStyle name="Обычный 53 2 4 4 2" xfId="22352" xr:uid="{00000000-0005-0000-0000-00008E580000}"/>
    <cellStyle name="Обычный 53 2 4 4 2 2" xfId="22353" xr:uid="{00000000-0005-0000-0000-00008F580000}"/>
    <cellStyle name="Обычный 53 2 4 4 2 2 2" xfId="22354" xr:uid="{00000000-0005-0000-0000-000090580000}"/>
    <cellStyle name="Обычный 53 2 4 4 2 3" xfId="22355" xr:uid="{00000000-0005-0000-0000-000091580000}"/>
    <cellStyle name="Обычный 53 2 4 4 3" xfId="22356" xr:uid="{00000000-0005-0000-0000-000092580000}"/>
    <cellStyle name="Обычный 53 2 4 4 3 2" xfId="22357" xr:uid="{00000000-0005-0000-0000-000093580000}"/>
    <cellStyle name="Обычный 53 2 4 4 3 2 2" xfId="22358" xr:uid="{00000000-0005-0000-0000-000094580000}"/>
    <cellStyle name="Обычный 53 2 4 4 3 3" xfId="22359" xr:uid="{00000000-0005-0000-0000-000095580000}"/>
    <cellStyle name="Обычный 53 2 4 4 4" xfId="22360" xr:uid="{00000000-0005-0000-0000-000096580000}"/>
    <cellStyle name="Обычный 53 2 4 4 4 2" xfId="22361" xr:uid="{00000000-0005-0000-0000-000097580000}"/>
    <cellStyle name="Обычный 53 2 4 4 4 2 2" xfId="22362" xr:uid="{00000000-0005-0000-0000-000098580000}"/>
    <cellStyle name="Обычный 53 2 4 4 4 3" xfId="22363" xr:uid="{00000000-0005-0000-0000-000099580000}"/>
    <cellStyle name="Обычный 53 2 4 4 5" xfId="22364" xr:uid="{00000000-0005-0000-0000-00009A580000}"/>
    <cellStyle name="Обычный 53 2 4 4 5 2" xfId="22365" xr:uid="{00000000-0005-0000-0000-00009B580000}"/>
    <cellStyle name="Обычный 53 2 4 4 5 2 2" xfId="22366" xr:uid="{00000000-0005-0000-0000-00009C580000}"/>
    <cellStyle name="Обычный 53 2 4 4 5 3" xfId="22367" xr:uid="{00000000-0005-0000-0000-00009D580000}"/>
    <cellStyle name="Обычный 53 2 4 4 6" xfId="22368" xr:uid="{00000000-0005-0000-0000-00009E580000}"/>
    <cellStyle name="Обычный 53 2 4 4 6 2" xfId="22369" xr:uid="{00000000-0005-0000-0000-00009F580000}"/>
    <cellStyle name="Обычный 53 2 4 4 7" xfId="22370" xr:uid="{00000000-0005-0000-0000-0000A0580000}"/>
    <cellStyle name="Обычный 53 2 4 5" xfId="22371" xr:uid="{00000000-0005-0000-0000-0000A1580000}"/>
    <cellStyle name="Обычный 53 2 4 5 2" xfId="22372" xr:uid="{00000000-0005-0000-0000-0000A2580000}"/>
    <cellStyle name="Обычный 53 2 4 5 2 2" xfId="22373" xr:uid="{00000000-0005-0000-0000-0000A3580000}"/>
    <cellStyle name="Обычный 53 2 4 5 2 2 2" xfId="22374" xr:uid="{00000000-0005-0000-0000-0000A4580000}"/>
    <cellStyle name="Обычный 53 2 4 5 2 3" xfId="22375" xr:uid="{00000000-0005-0000-0000-0000A5580000}"/>
    <cellStyle name="Обычный 53 2 4 5 3" xfId="22376" xr:uid="{00000000-0005-0000-0000-0000A6580000}"/>
    <cellStyle name="Обычный 53 2 4 5 3 2" xfId="22377" xr:uid="{00000000-0005-0000-0000-0000A7580000}"/>
    <cellStyle name="Обычный 53 2 4 5 4" xfId="22378" xr:uid="{00000000-0005-0000-0000-0000A8580000}"/>
    <cellStyle name="Обычный 53 2 4 6" xfId="22379" xr:uid="{00000000-0005-0000-0000-0000A9580000}"/>
    <cellStyle name="Обычный 53 2 4 6 2" xfId="22380" xr:uid="{00000000-0005-0000-0000-0000AA580000}"/>
    <cellStyle name="Обычный 53 2 4 6 2 2" xfId="22381" xr:uid="{00000000-0005-0000-0000-0000AB580000}"/>
    <cellStyle name="Обычный 53 2 4 6 2 2 2" xfId="22382" xr:uid="{00000000-0005-0000-0000-0000AC580000}"/>
    <cellStyle name="Обычный 53 2 4 6 2 3" xfId="22383" xr:uid="{00000000-0005-0000-0000-0000AD580000}"/>
    <cellStyle name="Обычный 53 2 4 6 3" xfId="22384" xr:uid="{00000000-0005-0000-0000-0000AE580000}"/>
    <cellStyle name="Обычный 53 2 4 6 3 2" xfId="22385" xr:uid="{00000000-0005-0000-0000-0000AF580000}"/>
    <cellStyle name="Обычный 53 2 4 6 4" xfId="22386" xr:uid="{00000000-0005-0000-0000-0000B0580000}"/>
    <cellStyle name="Обычный 53 2 4 7" xfId="22387" xr:uid="{00000000-0005-0000-0000-0000B1580000}"/>
    <cellStyle name="Обычный 53 2 4 7 2" xfId="22388" xr:uid="{00000000-0005-0000-0000-0000B2580000}"/>
    <cellStyle name="Обычный 53 2 4 7 2 2" xfId="22389" xr:uid="{00000000-0005-0000-0000-0000B3580000}"/>
    <cellStyle name="Обычный 53 2 4 7 3" xfId="22390" xr:uid="{00000000-0005-0000-0000-0000B4580000}"/>
    <cellStyle name="Обычный 53 2 4 8" xfId="22391" xr:uid="{00000000-0005-0000-0000-0000B5580000}"/>
    <cellStyle name="Обычный 53 2 4 8 2" xfId="22392" xr:uid="{00000000-0005-0000-0000-0000B6580000}"/>
    <cellStyle name="Обычный 53 2 4 8 2 2" xfId="22393" xr:uid="{00000000-0005-0000-0000-0000B7580000}"/>
    <cellStyle name="Обычный 53 2 4 8 3" xfId="22394" xr:uid="{00000000-0005-0000-0000-0000B8580000}"/>
    <cellStyle name="Обычный 53 2 4 9" xfId="22395" xr:uid="{00000000-0005-0000-0000-0000B9580000}"/>
    <cellStyle name="Обычный 53 2 4 9 2" xfId="22396" xr:uid="{00000000-0005-0000-0000-0000BA580000}"/>
    <cellStyle name="Обычный 53 2 4 9 2 2" xfId="22397" xr:uid="{00000000-0005-0000-0000-0000BB580000}"/>
    <cellStyle name="Обычный 53 2 4 9 3" xfId="22398" xr:uid="{00000000-0005-0000-0000-0000BC580000}"/>
    <cellStyle name="Обычный 53 2 5" xfId="22399" xr:uid="{00000000-0005-0000-0000-0000BD580000}"/>
    <cellStyle name="Обычный 53 2 5 10" xfId="22400" xr:uid="{00000000-0005-0000-0000-0000BE580000}"/>
    <cellStyle name="Обычный 53 2 5 10 2" xfId="22401" xr:uid="{00000000-0005-0000-0000-0000BF580000}"/>
    <cellStyle name="Обычный 53 2 5 10 2 2" xfId="22402" xr:uid="{00000000-0005-0000-0000-0000C0580000}"/>
    <cellStyle name="Обычный 53 2 5 10 3" xfId="22403" xr:uid="{00000000-0005-0000-0000-0000C1580000}"/>
    <cellStyle name="Обычный 53 2 5 11" xfId="22404" xr:uid="{00000000-0005-0000-0000-0000C2580000}"/>
    <cellStyle name="Обычный 53 2 5 11 2" xfId="22405" xr:uid="{00000000-0005-0000-0000-0000C3580000}"/>
    <cellStyle name="Обычный 53 2 5 12" xfId="22406" xr:uid="{00000000-0005-0000-0000-0000C4580000}"/>
    <cellStyle name="Обычный 53 2 5 2" xfId="22407" xr:uid="{00000000-0005-0000-0000-0000C5580000}"/>
    <cellStyle name="Обычный 53 2 5 2 10" xfId="22408" xr:uid="{00000000-0005-0000-0000-0000C6580000}"/>
    <cellStyle name="Обычный 53 2 5 2 10 2" xfId="22409" xr:uid="{00000000-0005-0000-0000-0000C7580000}"/>
    <cellStyle name="Обычный 53 2 5 2 11" xfId="22410" xr:uid="{00000000-0005-0000-0000-0000C8580000}"/>
    <cellStyle name="Обычный 53 2 5 2 2" xfId="22411" xr:uid="{00000000-0005-0000-0000-0000C9580000}"/>
    <cellStyle name="Обычный 53 2 5 2 2 2" xfId="22412" xr:uid="{00000000-0005-0000-0000-0000CA580000}"/>
    <cellStyle name="Обычный 53 2 5 2 2 2 2" xfId="22413" xr:uid="{00000000-0005-0000-0000-0000CB580000}"/>
    <cellStyle name="Обычный 53 2 5 2 2 2 2 2" xfId="22414" xr:uid="{00000000-0005-0000-0000-0000CC580000}"/>
    <cellStyle name="Обычный 53 2 5 2 2 2 2 2 2" xfId="22415" xr:uid="{00000000-0005-0000-0000-0000CD580000}"/>
    <cellStyle name="Обычный 53 2 5 2 2 2 2 3" xfId="22416" xr:uid="{00000000-0005-0000-0000-0000CE580000}"/>
    <cellStyle name="Обычный 53 2 5 2 2 2 3" xfId="22417" xr:uid="{00000000-0005-0000-0000-0000CF580000}"/>
    <cellStyle name="Обычный 53 2 5 2 2 2 3 2" xfId="22418" xr:uid="{00000000-0005-0000-0000-0000D0580000}"/>
    <cellStyle name="Обычный 53 2 5 2 2 2 4" xfId="22419" xr:uid="{00000000-0005-0000-0000-0000D1580000}"/>
    <cellStyle name="Обычный 53 2 5 2 2 3" xfId="22420" xr:uid="{00000000-0005-0000-0000-0000D2580000}"/>
    <cellStyle name="Обычный 53 2 5 2 2 3 2" xfId="22421" xr:uid="{00000000-0005-0000-0000-0000D3580000}"/>
    <cellStyle name="Обычный 53 2 5 2 2 3 2 2" xfId="22422" xr:uid="{00000000-0005-0000-0000-0000D4580000}"/>
    <cellStyle name="Обычный 53 2 5 2 2 3 3" xfId="22423" xr:uid="{00000000-0005-0000-0000-0000D5580000}"/>
    <cellStyle name="Обычный 53 2 5 2 2 4" xfId="22424" xr:uid="{00000000-0005-0000-0000-0000D6580000}"/>
    <cellStyle name="Обычный 53 2 5 2 2 4 2" xfId="22425" xr:uid="{00000000-0005-0000-0000-0000D7580000}"/>
    <cellStyle name="Обычный 53 2 5 2 2 4 2 2" xfId="22426" xr:uid="{00000000-0005-0000-0000-0000D8580000}"/>
    <cellStyle name="Обычный 53 2 5 2 2 4 3" xfId="22427" xr:uid="{00000000-0005-0000-0000-0000D9580000}"/>
    <cellStyle name="Обычный 53 2 5 2 2 5" xfId="22428" xr:uid="{00000000-0005-0000-0000-0000DA580000}"/>
    <cellStyle name="Обычный 53 2 5 2 2 5 2" xfId="22429" xr:uid="{00000000-0005-0000-0000-0000DB580000}"/>
    <cellStyle name="Обычный 53 2 5 2 2 5 2 2" xfId="22430" xr:uid="{00000000-0005-0000-0000-0000DC580000}"/>
    <cellStyle name="Обычный 53 2 5 2 2 5 3" xfId="22431" xr:uid="{00000000-0005-0000-0000-0000DD580000}"/>
    <cellStyle name="Обычный 53 2 5 2 2 6" xfId="22432" xr:uid="{00000000-0005-0000-0000-0000DE580000}"/>
    <cellStyle name="Обычный 53 2 5 2 2 6 2" xfId="22433" xr:uid="{00000000-0005-0000-0000-0000DF580000}"/>
    <cellStyle name="Обычный 53 2 5 2 2 6 2 2" xfId="22434" xr:uid="{00000000-0005-0000-0000-0000E0580000}"/>
    <cellStyle name="Обычный 53 2 5 2 2 6 3" xfId="22435" xr:uid="{00000000-0005-0000-0000-0000E1580000}"/>
    <cellStyle name="Обычный 53 2 5 2 2 7" xfId="22436" xr:uid="{00000000-0005-0000-0000-0000E2580000}"/>
    <cellStyle name="Обычный 53 2 5 2 2 7 2" xfId="22437" xr:uid="{00000000-0005-0000-0000-0000E3580000}"/>
    <cellStyle name="Обычный 53 2 5 2 2 8" xfId="22438" xr:uid="{00000000-0005-0000-0000-0000E4580000}"/>
    <cellStyle name="Обычный 53 2 5 2 3" xfId="22439" xr:uid="{00000000-0005-0000-0000-0000E5580000}"/>
    <cellStyle name="Обычный 53 2 5 2 3 2" xfId="22440" xr:uid="{00000000-0005-0000-0000-0000E6580000}"/>
    <cellStyle name="Обычный 53 2 5 2 3 2 2" xfId="22441" xr:uid="{00000000-0005-0000-0000-0000E7580000}"/>
    <cellStyle name="Обычный 53 2 5 2 3 2 2 2" xfId="22442" xr:uid="{00000000-0005-0000-0000-0000E8580000}"/>
    <cellStyle name="Обычный 53 2 5 2 3 2 3" xfId="22443" xr:uid="{00000000-0005-0000-0000-0000E9580000}"/>
    <cellStyle name="Обычный 53 2 5 2 3 3" xfId="22444" xr:uid="{00000000-0005-0000-0000-0000EA580000}"/>
    <cellStyle name="Обычный 53 2 5 2 3 3 2" xfId="22445" xr:uid="{00000000-0005-0000-0000-0000EB580000}"/>
    <cellStyle name="Обычный 53 2 5 2 3 3 2 2" xfId="22446" xr:uid="{00000000-0005-0000-0000-0000EC580000}"/>
    <cellStyle name="Обычный 53 2 5 2 3 3 3" xfId="22447" xr:uid="{00000000-0005-0000-0000-0000ED580000}"/>
    <cellStyle name="Обычный 53 2 5 2 3 4" xfId="22448" xr:uid="{00000000-0005-0000-0000-0000EE580000}"/>
    <cellStyle name="Обычный 53 2 5 2 3 4 2" xfId="22449" xr:uid="{00000000-0005-0000-0000-0000EF580000}"/>
    <cellStyle name="Обычный 53 2 5 2 3 5" xfId="22450" xr:uid="{00000000-0005-0000-0000-0000F0580000}"/>
    <cellStyle name="Обычный 53 2 5 2 4" xfId="22451" xr:uid="{00000000-0005-0000-0000-0000F1580000}"/>
    <cellStyle name="Обычный 53 2 5 2 4 2" xfId="22452" xr:uid="{00000000-0005-0000-0000-0000F2580000}"/>
    <cellStyle name="Обычный 53 2 5 2 4 2 2" xfId="22453" xr:uid="{00000000-0005-0000-0000-0000F3580000}"/>
    <cellStyle name="Обычный 53 2 5 2 4 2 2 2" xfId="22454" xr:uid="{00000000-0005-0000-0000-0000F4580000}"/>
    <cellStyle name="Обычный 53 2 5 2 4 2 3" xfId="22455" xr:uid="{00000000-0005-0000-0000-0000F5580000}"/>
    <cellStyle name="Обычный 53 2 5 2 4 3" xfId="22456" xr:uid="{00000000-0005-0000-0000-0000F6580000}"/>
    <cellStyle name="Обычный 53 2 5 2 4 3 2" xfId="22457" xr:uid="{00000000-0005-0000-0000-0000F7580000}"/>
    <cellStyle name="Обычный 53 2 5 2 4 4" xfId="22458" xr:uid="{00000000-0005-0000-0000-0000F8580000}"/>
    <cellStyle name="Обычный 53 2 5 2 5" xfId="22459" xr:uid="{00000000-0005-0000-0000-0000F9580000}"/>
    <cellStyle name="Обычный 53 2 5 2 5 2" xfId="22460" xr:uid="{00000000-0005-0000-0000-0000FA580000}"/>
    <cellStyle name="Обычный 53 2 5 2 5 2 2" xfId="22461" xr:uid="{00000000-0005-0000-0000-0000FB580000}"/>
    <cellStyle name="Обычный 53 2 5 2 5 3" xfId="22462" xr:uid="{00000000-0005-0000-0000-0000FC580000}"/>
    <cellStyle name="Обычный 53 2 5 2 6" xfId="22463" xr:uid="{00000000-0005-0000-0000-0000FD580000}"/>
    <cellStyle name="Обычный 53 2 5 2 6 2" xfId="22464" xr:uid="{00000000-0005-0000-0000-0000FE580000}"/>
    <cellStyle name="Обычный 53 2 5 2 6 2 2" xfId="22465" xr:uid="{00000000-0005-0000-0000-0000FF580000}"/>
    <cellStyle name="Обычный 53 2 5 2 6 3" xfId="22466" xr:uid="{00000000-0005-0000-0000-000000590000}"/>
    <cellStyle name="Обычный 53 2 5 2 7" xfId="22467" xr:uid="{00000000-0005-0000-0000-000001590000}"/>
    <cellStyle name="Обычный 53 2 5 2 7 2" xfId="22468" xr:uid="{00000000-0005-0000-0000-000002590000}"/>
    <cellStyle name="Обычный 53 2 5 2 7 2 2" xfId="22469" xr:uid="{00000000-0005-0000-0000-000003590000}"/>
    <cellStyle name="Обычный 53 2 5 2 7 3" xfId="22470" xr:uid="{00000000-0005-0000-0000-000004590000}"/>
    <cellStyle name="Обычный 53 2 5 2 8" xfId="22471" xr:uid="{00000000-0005-0000-0000-000005590000}"/>
    <cellStyle name="Обычный 53 2 5 2 8 2" xfId="22472" xr:uid="{00000000-0005-0000-0000-000006590000}"/>
    <cellStyle name="Обычный 53 2 5 2 8 2 2" xfId="22473" xr:uid="{00000000-0005-0000-0000-000007590000}"/>
    <cellStyle name="Обычный 53 2 5 2 8 3" xfId="22474" xr:uid="{00000000-0005-0000-0000-000008590000}"/>
    <cellStyle name="Обычный 53 2 5 2 9" xfId="22475" xr:uid="{00000000-0005-0000-0000-000009590000}"/>
    <cellStyle name="Обычный 53 2 5 2 9 2" xfId="22476" xr:uid="{00000000-0005-0000-0000-00000A590000}"/>
    <cellStyle name="Обычный 53 2 5 2 9 2 2" xfId="22477" xr:uid="{00000000-0005-0000-0000-00000B590000}"/>
    <cellStyle name="Обычный 53 2 5 2 9 3" xfId="22478" xr:uid="{00000000-0005-0000-0000-00000C590000}"/>
    <cellStyle name="Обычный 53 2 5 3" xfId="22479" xr:uid="{00000000-0005-0000-0000-00000D590000}"/>
    <cellStyle name="Обычный 53 2 5 3 2" xfId="22480" xr:uid="{00000000-0005-0000-0000-00000E590000}"/>
    <cellStyle name="Обычный 53 2 5 3 2 2" xfId="22481" xr:uid="{00000000-0005-0000-0000-00000F590000}"/>
    <cellStyle name="Обычный 53 2 5 3 2 2 2" xfId="22482" xr:uid="{00000000-0005-0000-0000-000010590000}"/>
    <cellStyle name="Обычный 53 2 5 3 2 2 2 2" xfId="22483" xr:uid="{00000000-0005-0000-0000-000011590000}"/>
    <cellStyle name="Обычный 53 2 5 3 2 2 3" xfId="22484" xr:uid="{00000000-0005-0000-0000-000012590000}"/>
    <cellStyle name="Обычный 53 2 5 3 2 3" xfId="22485" xr:uid="{00000000-0005-0000-0000-000013590000}"/>
    <cellStyle name="Обычный 53 2 5 3 2 3 2" xfId="22486" xr:uid="{00000000-0005-0000-0000-000014590000}"/>
    <cellStyle name="Обычный 53 2 5 3 2 4" xfId="22487" xr:uid="{00000000-0005-0000-0000-000015590000}"/>
    <cellStyle name="Обычный 53 2 5 3 3" xfId="22488" xr:uid="{00000000-0005-0000-0000-000016590000}"/>
    <cellStyle name="Обычный 53 2 5 3 3 2" xfId="22489" xr:uid="{00000000-0005-0000-0000-000017590000}"/>
    <cellStyle name="Обычный 53 2 5 3 3 2 2" xfId="22490" xr:uid="{00000000-0005-0000-0000-000018590000}"/>
    <cellStyle name="Обычный 53 2 5 3 3 3" xfId="22491" xr:uid="{00000000-0005-0000-0000-000019590000}"/>
    <cellStyle name="Обычный 53 2 5 3 4" xfId="22492" xr:uid="{00000000-0005-0000-0000-00001A590000}"/>
    <cellStyle name="Обычный 53 2 5 3 4 2" xfId="22493" xr:uid="{00000000-0005-0000-0000-00001B590000}"/>
    <cellStyle name="Обычный 53 2 5 3 4 2 2" xfId="22494" xr:uid="{00000000-0005-0000-0000-00001C590000}"/>
    <cellStyle name="Обычный 53 2 5 3 4 3" xfId="22495" xr:uid="{00000000-0005-0000-0000-00001D590000}"/>
    <cellStyle name="Обычный 53 2 5 3 5" xfId="22496" xr:uid="{00000000-0005-0000-0000-00001E590000}"/>
    <cellStyle name="Обычный 53 2 5 3 5 2" xfId="22497" xr:uid="{00000000-0005-0000-0000-00001F590000}"/>
    <cellStyle name="Обычный 53 2 5 3 5 2 2" xfId="22498" xr:uid="{00000000-0005-0000-0000-000020590000}"/>
    <cellStyle name="Обычный 53 2 5 3 5 3" xfId="22499" xr:uid="{00000000-0005-0000-0000-000021590000}"/>
    <cellStyle name="Обычный 53 2 5 3 6" xfId="22500" xr:uid="{00000000-0005-0000-0000-000022590000}"/>
    <cellStyle name="Обычный 53 2 5 3 6 2" xfId="22501" xr:uid="{00000000-0005-0000-0000-000023590000}"/>
    <cellStyle name="Обычный 53 2 5 3 6 2 2" xfId="22502" xr:uid="{00000000-0005-0000-0000-000024590000}"/>
    <cellStyle name="Обычный 53 2 5 3 6 3" xfId="22503" xr:uid="{00000000-0005-0000-0000-000025590000}"/>
    <cellStyle name="Обычный 53 2 5 3 7" xfId="22504" xr:uid="{00000000-0005-0000-0000-000026590000}"/>
    <cellStyle name="Обычный 53 2 5 3 7 2" xfId="22505" xr:uid="{00000000-0005-0000-0000-000027590000}"/>
    <cellStyle name="Обычный 53 2 5 3 8" xfId="22506" xr:uid="{00000000-0005-0000-0000-000028590000}"/>
    <cellStyle name="Обычный 53 2 5 4" xfId="22507" xr:uid="{00000000-0005-0000-0000-000029590000}"/>
    <cellStyle name="Обычный 53 2 5 4 2" xfId="22508" xr:uid="{00000000-0005-0000-0000-00002A590000}"/>
    <cellStyle name="Обычный 53 2 5 4 2 2" xfId="22509" xr:uid="{00000000-0005-0000-0000-00002B590000}"/>
    <cellStyle name="Обычный 53 2 5 4 2 2 2" xfId="22510" xr:uid="{00000000-0005-0000-0000-00002C590000}"/>
    <cellStyle name="Обычный 53 2 5 4 2 3" xfId="22511" xr:uid="{00000000-0005-0000-0000-00002D590000}"/>
    <cellStyle name="Обычный 53 2 5 4 3" xfId="22512" xr:uid="{00000000-0005-0000-0000-00002E590000}"/>
    <cellStyle name="Обычный 53 2 5 4 3 2" xfId="22513" xr:uid="{00000000-0005-0000-0000-00002F590000}"/>
    <cellStyle name="Обычный 53 2 5 4 3 2 2" xfId="22514" xr:uid="{00000000-0005-0000-0000-000030590000}"/>
    <cellStyle name="Обычный 53 2 5 4 3 3" xfId="22515" xr:uid="{00000000-0005-0000-0000-000031590000}"/>
    <cellStyle name="Обычный 53 2 5 4 4" xfId="22516" xr:uid="{00000000-0005-0000-0000-000032590000}"/>
    <cellStyle name="Обычный 53 2 5 4 4 2" xfId="22517" xr:uid="{00000000-0005-0000-0000-000033590000}"/>
    <cellStyle name="Обычный 53 2 5 4 5" xfId="22518" xr:uid="{00000000-0005-0000-0000-000034590000}"/>
    <cellStyle name="Обычный 53 2 5 5" xfId="22519" xr:uid="{00000000-0005-0000-0000-000035590000}"/>
    <cellStyle name="Обычный 53 2 5 5 2" xfId="22520" xr:uid="{00000000-0005-0000-0000-000036590000}"/>
    <cellStyle name="Обычный 53 2 5 5 2 2" xfId="22521" xr:uid="{00000000-0005-0000-0000-000037590000}"/>
    <cellStyle name="Обычный 53 2 5 5 2 2 2" xfId="22522" xr:uid="{00000000-0005-0000-0000-000038590000}"/>
    <cellStyle name="Обычный 53 2 5 5 2 3" xfId="22523" xr:uid="{00000000-0005-0000-0000-000039590000}"/>
    <cellStyle name="Обычный 53 2 5 5 3" xfId="22524" xr:uid="{00000000-0005-0000-0000-00003A590000}"/>
    <cellStyle name="Обычный 53 2 5 5 3 2" xfId="22525" xr:uid="{00000000-0005-0000-0000-00003B590000}"/>
    <cellStyle name="Обычный 53 2 5 5 4" xfId="22526" xr:uid="{00000000-0005-0000-0000-00003C590000}"/>
    <cellStyle name="Обычный 53 2 5 6" xfId="22527" xr:uid="{00000000-0005-0000-0000-00003D590000}"/>
    <cellStyle name="Обычный 53 2 5 6 2" xfId="22528" xr:uid="{00000000-0005-0000-0000-00003E590000}"/>
    <cellStyle name="Обычный 53 2 5 6 2 2" xfId="22529" xr:uid="{00000000-0005-0000-0000-00003F590000}"/>
    <cellStyle name="Обычный 53 2 5 6 3" xfId="22530" xr:uid="{00000000-0005-0000-0000-000040590000}"/>
    <cellStyle name="Обычный 53 2 5 7" xfId="22531" xr:uid="{00000000-0005-0000-0000-000041590000}"/>
    <cellStyle name="Обычный 53 2 5 7 2" xfId="22532" xr:uid="{00000000-0005-0000-0000-000042590000}"/>
    <cellStyle name="Обычный 53 2 5 7 2 2" xfId="22533" xr:uid="{00000000-0005-0000-0000-000043590000}"/>
    <cellStyle name="Обычный 53 2 5 7 3" xfId="22534" xr:uid="{00000000-0005-0000-0000-000044590000}"/>
    <cellStyle name="Обычный 53 2 5 8" xfId="22535" xr:uid="{00000000-0005-0000-0000-000045590000}"/>
    <cellStyle name="Обычный 53 2 5 8 2" xfId="22536" xr:uid="{00000000-0005-0000-0000-000046590000}"/>
    <cellStyle name="Обычный 53 2 5 8 2 2" xfId="22537" xr:uid="{00000000-0005-0000-0000-000047590000}"/>
    <cellStyle name="Обычный 53 2 5 8 3" xfId="22538" xr:uid="{00000000-0005-0000-0000-000048590000}"/>
    <cellStyle name="Обычный 53 2 5 9" xfId="22539" xr:uid="{00000000-0005-0000-0000-000049590000}"/>
    <cellStyle name="Обычный 53 2 5 9 2" xfId="22540" xr:uid="{00000000-0005-0000-0000-00004A590000}"/>
    <cellStyle name="Обычный 53 2 5 9 2 2" xfId="22541" xr:uid="{00000000-0005-0000-0000-00004B590000}"/>
    <cellStyle name="Обычный 53 2 5 9 3" xfId="22542" xr:uid="{00000000-0005-0000-0000-00004C590000}"/>
    <cellStyle name="Обычный 53 2 6" xfId="22543" xr:uid="{00000000-0005-0000-0000-00004D590000}"/>
    <cellStyle name="Обычный 53 2 6 10" xfId="22544" xr:uid="{00000000-0005-0000-0000-00004E590000}"/>
    <cellStyle name="Обычный 53 2 6 10 2" xfId="22545" xr:uid="{00000000-0005-0000-0000-00004F590000}"/>
    <cellStyle name="Обычный 53 2 6 10 2 2" xfId="22546" xr:uid="{00000000-0005-0000-0000-000050590000}"/>
    <cellStyle name="Обычный 53 2 6 10 3" xfId="22547" xr:uid="{00000000-0005-0000-0000-000051590000}"/>
    <cellStyle name="Обычный 53 2 6 11" xfId="22548" xr:uid="{00000000-0005-0000-0000-000052590000}"/>
    <cellStyle name="Обычный 53 2 6 11 2" xfId="22549" xr:uid="{00000000-0005-0000-0000-000053590000}"/>
    <cellStyle name="Обычный 53 2 6 12" xfId="22550" xr:uid="{00000000-0005-0000-0000-000054590000}"/>
    <cellStyle name="Обычный 53 2 6 2" xfId="22551" xr:uid="{00000000-0005-0000-0000-000055590000}"/>
    <cellStyle name="Обычный 53 2 6 2 2" xfId="22552" xr:uid="{00000000-0005-0000-0000-000056590000}"/>
    <cellStyle name="Обычный 53 2 6 2 2 2" xfId="22553" xr:uid="{00000000-0005-0000-0000-000057590000}"/>
    <cellStyle name="Обычный 53 2 6 2 2 2 2" xfId="22554" xr:uid="{00000000-0005-0000-0000-000058590000}"/>
    <cellStyle name="Обычный 53 2 6 2 2 2 2 2" xfId="22555" xr:uid="{00000000-0005-0000-0000-000059590000}"/>
    <cellStyle name="Обычный 53 2 6 2 2 2 3" xfId="22556" xr:uid="{00000000-0005-0000-0000-00005A590000}"/>
    <cellStyle name="Обычный 53 2 6 2 2 3" xfId="22557" xr:uid="{00000000-0005-0000-0000-00005B590000}"/>
    <cellStyle name="Обычный 53 2 6 2 2 3 2" xfId="22558" xr:uid="{00000000-0005-0000-0000-00005C590000}"/>
    <cellStyle name="Обычный 53 2 6 2 2 3 2 2" xfId="22559" xr:uid="{00000000-0005-0000-0000-00005D590000}"/>
    <cellStyle name="Обычный 53 2 6 2 2 3 3" xfId="22560" xr:uid="{00000000-0005-0000-0000-00005E590000}"/>
    <cellStyle name="Обычный 53 2 6 2 2 4" xfId="22561" xr:uid="{00000000-0005-0000-0000-00005F590000}"/>
    <cellStyle name="Обычный 53 2 6 2 2 4 2" xfId="22562" xr:uid="{00000000-0005-0000-0000-000060590000}"/>
    <cellStyle name="Обычный 53 2 6 2 2 5" xfId="22563" xr:uid="{00000000-0005-0000-0000-000061590000}"/>
    <cellStyle name="Обычный 53 2 6 2 3" xfId="22564" xr:uid="{00000000-0005-0000-0000-000062590000}"/>
    <cellStyle name="Обычный 53 2 6 2 3 2" xfId="22565" xr:uid="{00000000-0005-0000-0000-000063590000}"/>
    <cellStyle name="Обычный 53 2 6 2 3 2 2" xfId="22566" xr:uid="{00000000-0005-0000-0000-000064590000}"/>
    <cellStyle name="Обычный 53 2 6 2 3 2 2 2" xfId="22567" xr:uid="{00000000-0005-0000-0000-000065590000}"/>
    <cellStyle name="Обычный 53 2 6 2 3 2 3" xfId="22568" xr:uid="{00000000-0005-0000-0000-000066590000}"/>
    <cellStyle name="Обычный 53 2 6 2 3 3" xfId="22569" xr:uid="{00000000-0005-0000-0000-000067590000}"/>
    <cellStyle name="Обычный 53 2 6 2 3 3 2" xfId="22570" xr:uid="{00000000-0005-0000-0000-000068590000}"/>
    <cellStyle name="Обычный 53 2 6 2 3 4" xfId="22571" xr:uid="{00000000-0005-0000-0000-000069590000}"/>
    <cellStyle name="Обычный 53 2 6 2 4" xfId="22572" xr:uid="{00000000-0005-0000-0000-00006A590000}"/>
    <cellStyle name="Обычный 53 2 6 2 4 2" xfId="22573" xr:uid="{00000000-0005-0000-0000-00006B590000}"/>
    <cellStyle name="Обычный 53 2 6 2 4 2 2" xfId="22574" xr:uid="{00000000-0005-0000-0000-00006C590000}"/>
    <cellStyle name="Обычный 53 2 6 2 4 3" xfId="22575" xr:uid="{00000000-0005-0000-0000-00006D590000}"/>
    <cellStyle name="Обычный 53 2 6 2 5" xfId="22576" xr:uid="{00000000-0005-0000-0000-00006E590000}"/>
    <cellStyle name="Обычный 53 2 6 2 5 2" xfId="22577" xr:uid="{00000000-0005-0000-0000-00006F590000}"/>
    <cellStyle name="Обычный 53 2 6 2 5 2 2" xfId="22578" xr:uid="{00000000-0005-0000-0000-000070590000}"/>
    <cellStyle name="Обычный 53 2 6 2 5 3" xfId="22579" xr:uid="{00000000-0005-0000-0000-000071590000}"/>
    <cellStyle name="Обычный 53 2 6 2 6" xfId="22580" xr:uid="{00000000-0005-0000-0000-000072590000}"/>
    <cellStyle name="Обычный 53 2 6 2 6 2" xfId="22581" xr:uid="{00000000-0005-0000-0000-000073590000}"/>
    <cellStyle name="Обычный 53 2 6 2 6 2 2" xfId="22582" xr:uid="{00000000-0005-0000-0000-000074590000}"/>
    <cellStyle name="Обычный 53 2 6 2 6 3" xfId="22583" xr:uid="{00000000-0005-0000-0000-000075590000}"/>
    <cellStyle name="Обычный 53 2 6 2 7" xfId="22584" xr:uid="{00000000-0005-0000-0000-000076590000}"/>
    <cellStyle name="Обычный 53 2 6 2 7 2" xfId="22585" xr:uid="{00000000-0005-0000-0000-000077590000}"/>
    <cellStyle name="Обычный 53 2 6 2 7 2 2" xfId="22586" xr:uid="{00000000-0005-0000-0000-000078590000}"/>
    <cellStyle name="Обычный 53 2 6 2 7 3" xfId="22587" xr:uid="{00000000-0005-0000-0000-000079590000}"/>
    <cellStyle name="Обычный 53 2 6 2 8" xfId="22588" xr:uid="{00000000-0005-0000-0000-00007A590000}"/>
    <cellStyle name="Обычный 53 2 6 2 8 2" xfId="22589" xr:uid="{00000000-0005-0000-0000-00007B590000}"/>
    <cellStyle name="Обычный 53 2 6 2 9" xfId="22590" xr:uid="{00000000-0005-0000-0000-00007C590000}"/>
    <cellStyle name="Обычный 53 2 6 3" xfId="22591" xr:uid="{00000000-0005-0000-0000-00007D590000}"/>
    <cellStyle name="Обычный 53 2 6 3 2" xfId="22592" xr:uid="{00000000-0005-0000-0000-00007E590000}"/>
    <cellStyle name="Обычный 53 2 6 3 2 2" xfId="22593" xr:uid="{00000000-0005-0000-0000-00007F590000}"/>
    <cellStyle name="Обычный 53 2 6 3 2 2 2" xfId="22594" xr:uid="{00000000-0005-0000-0000-000080590000}"/>
    <cellStyle name="Обычный 53 2 6 3 2 2 2 2" xfId="22595" xr:uid="{00000000-0005-0000-0000-000081590000}"/>
    <cellStyle name="Обычный 53 2 6 3 2 2 3" xfId="22596" xr:uid="{00000000-0005-0000-0000-000082590000}"/>
    <cellStyle name="Обычный 53 2 6 3 2 3" xfId="22597" xr:uid="{00000000-0005-0000-0000-000083590000}"/>
    <cellStyle name="Обычный 53 2 6 3 2 3 2" xfId="22598" xr:uid="{00000000-0005-0000-0000-000084590000}"/>
    <cellStyle name="Обычный 53 2 6 3 2 4" xfId="22599" xr:uid="{00000000-0005-0000-0000-000085590000}"/>
    <cellStyle name="Обычный 53 2 6 3 3" xfId="22600" xr:uid="{00000000-0005-0000-0000-000086590000}"/>
    <cellStyle name="Обычный 53 2 6 3 3 2" xfId="22601" xr:uid="{00000000-0005-0000-0000-000087590000}"/>
    <cellStyle name="Обычный 53 2 6 3 3 2 2" xfId="22602" xr:uid="{00000000-0005-0000-0000-000088590000}"/>
    <cellStyle name="Обычный 53 2 6 3 3 3" xfId="22603" xr:uid="{00000000-0005-0000-0000-000089590000}"/>
    <cellStyle name="Обычный 53 2 6 3 4" xfId="22604" xr:uid="{00000000-0005-0000-0000-00008A590000}"/>
    <cellStyle name="Обычный 53 2 6 3 4 2" xfId="22605" xr:uid="{00000000-0005-0000-0000-00008B590000}"/>
    <cellStyle name="Обычный 53 2 6 3 4 2 2" xfId="22606" xr:uid="{00000000-0005-0000-0000-00008C590000}"/>
    <cellStyle name="Обычный 53 2 6 3 4 3" xfId="22607" xr:uid="{00000000-0005-0000-0000-00008D590000}"/>
    <cellStyle name="Обычный 53 2 6 3 5" xfId="22608" xr:uid="{00000000-0005-0000-0000-00008E590000}"/>
    <cellStyle name="Обычный 53 2 6 3 5 2" xfId="22609" xr:uid="{00000000-0005-0000-0000-00008F590000}"/>
    <cellStyle name="Обычный 53 2 6 3 6" xfId="22610" xr:uid="{00000000-0005-0000-0000-000090590000}"/>
    <cellStyle name="Обычный 53 2 6 4" xfId="22611" xr:uid="{00000000-0005-0000-0000-000091590000}"/>
    <cellStyle name="Обычный 53 2 6 4 2" xfId="22612" xr:uid="{00000000-0005-0000-0000-000092590000}"/>
    <cellStyle name="Обычный 53 2 6 4 2 2" xfId="22613" xr:uid="{00000000-0005-0000-0000-000093590000}"/>
    <cellStyle name="Обычный 53 2 6 4 2 2 2" xfId="22614" xr:uid="{00000000-0005-0000-0000-000094590000}"/>
    <cellStyle name="Обычный 53 2 6 4 2 3" xfId="22615" xr:uid="{00000000-0005-0000-0000-000095590000}"/>
    <cellStyle name="Обычный 53 2 6 4 3" xfId="22616" xr:uid="{00000000-0005-0000-0000-000096590000}"/>
    <cellStyle name="Обычный 53 2 6 4 3 2" xfId="22617" xr:uid="{00000000-0005-0000-0000-000097590000}"/>
    <cellStyle name="Обычный 53 2 6 4 3 2 2" xfId="22618" xr:uid="{00000000-0005-0000-0000-000098590000}"/>
    <cellStyle name="Обычный 53 2 6 4 3 3" xfId="22619" xr:uid="{00000000-0005-0000-0000-000099590000}"/>
    <cellStyle name="Обычный 53 2 6 4 4" xfId="22620" xr:uid="{00000000-0005-0000-0000-00009A590000}"/>
    <cellStyle name="Обычный 53 2 6 4 4 2" xfId="22621" xr:uid="{00000000-0005-0000-0000-00009B590000}"/>
    <cellStyle name="Обычный 53 2 6 4 5" xfId="22622" xr:uid="{00000000-0005-0000-0000-00009C590000}"/>
    <cellStyle name="Обычный 53 2 6 5" xfId="22623" xr:uid="{00000000-0005-0000-0000-00009D590000}"/>
    <cellStyle name="Обычный 53 2 6 5 2" xfId="22624" xr:uid="{00000000-0005-0000-0000-00009E590000}"/>
    <cellStyle name="Обычный 53 2 6 5 2 2" xfId="22625" xr:uid="{00000000-0005-0000-0000-00009F590000}"/>
    <cellStyle name="Обычный 53 2 6 5 2 2 2" xfId="22626" xr:uid="{00000000-0005-0000-0000-0000A0590000}"/>
    <cellStyle name="Обычный 53 2 6 5 2 3" xfId="22627" xr:uid="{00000000-0005-0000-0000-0000A1590000}"/>
    <cellStyle name="Обычный 53 2 6 5 3" xfId="22628" xr:uid="{00000000-0005-0000-0000-0000A2590000}"/>
    <cellStyle name="Обычный 53 2 6 5 3 2" xfId="22629" xr:uid="{00000000-0005-0000-0000-0000A3590000}"/>
    <cellStyle name="Обычный 53 2 6 5 4" xfId="22630" xr:uid="{00000000-0005-0000-0000-0000A4590000}"/>
    <cellStyle name="Обычный 53 2 6 6" xfId="22631" xr:uid="{00000000-0005-0000-0000-0000A5590000}"/>
    <cellStyle name="Обычный 53 2 6 6 2" xfId="22632" xr:uid="{00000000-0005-0000-0000-0000A6590000}"/>
    <cellStyle name="Обычный 53 2 6 6 2 2" xfId="22633" xr:uid="{00000000-0005-0000-0000-0000A7590000}"/>
    <cellStyle name="Обычный 53 2 6 6 3" xfId="22634" xr:uid="{00000000-0005-0000-0000-0000A8590000}"/>
    <cellStyle name="Обычный 53 2 6 7" xfId="22635" xr:uid="{00000000-0005-0000-0000-0000A9590000}"/>
    <cellStyle name="Обычный 53 2 6 7 2" xfId="22636" xr:uid="{00000000-0005-0000-0000-0000AA590000}"/>
    <cellStyle name="Обычный 53 2 6 7 2 2" xfId="22637" xr:uid="{00000000-0005-0000-0000-0000AB590000}"/>
    <cellStyle name="Обычный 53 2 6 7 3" xfId="22638" xr:uid="{00000000-0005-0000-0000-0000AC590000}"/>
    <cellStyle name="Обычный 53 2 6 8" xfId="22639" xr:uid="{00000000-0005-0000-0000-0000AD590000}"/>
    <cellStyle name="Обычный 53 2 6 8 2" xfId="22640" xr:uid="{00000000-0005-0000-0000-0000AE590000}"/>
    <cellStyle name="Обычный 53 2 6 8 2 2" xfId="22641" xr:uid="{00000000-0005-0000-0000-0000AF590000}"/>
    <cellStyle name="Обычный 53 2 6 8 3" xfId="22642" xr:uid="{00000000-0005-0000-0000-0000B0590000}"/>
    <cellStyle name="Обычный 53 2 6 9" xfId="22643" xr:uid="{00000000-0005-0000-0000-0000B1590000}"/>
    <cellStyle name="Обычный 53 2 6 9 2" xfId="22644" xr:uid="{00000000-0005-0000-0000-0000B2590000}"/>
    <cellStyle name="Обычный 53 2 6 9 2 2" xfId="22645" xr:uid="{00000000-0005-0000-0000-0000B3590000}"/>
    <cellStyle name="Обычный 53 2 6 9 3" xfId="22646" xr:uid="{00000000-0005-0000-0000-0000B4590000}"/>
    <cellStyle name="Обычный 53 2 7" xfId="22647" xr:uid="{00000000-0005-0000-0000-0000B5590000}"/>
    <cellStyle name="Обычный 53 2 7 10" xfId="22648" xr:uid="{00000000-0005-0000-0000-0000B6590000}"/>
    <cellStyle name="Обычный 53 2 7 2" xfId="22649" xr:uid="{00000000-0005-0000-0000-0000B7590000}"/>
    <cellStyle name="Обычный 53 2 7 2 2" xfId="22650" xr:uid="{00000000-0005-0000-0000-0000B8590000}"/>
    <cellStyle name="Обычный 53 2 7 2 2 2" xfId="22651" xr:uid="{00000000-0005-0000-0000-0000B9590000}"/>
    <cellStyle name="Обычный 53 2 7 2 2 2 2" xfId="22652" xr:uid="{00000000-0005-0000-0000-0000BA590000}"/>
    <cellStyle name="Обычный 53 2 7 2 2 2 2 2" xfId="22653" xr:uid="{00000000-0005-0000-0000-0000BB590000}"/>
    <cellStyle name="Обычный 53 2 7 2 2 2 3" xfId="22654" xr:uid="{00000000-0005-0000-0000-0000BC590000}"/>
    <cellStyle name="Обычный 53 2 7 2 2 3" xfId="22655" xr:uid="{00000000-0005-0000-0000-0000BD590000}"/>
    <cellStyle name="Обычный 53 2 7 2 2 3 2" xfId="22656" xr:uid="{00000000-0005-0000-0000-0000BE590000}"/>
    <cellStyle name="Обычный 53 2 7 2 2 3 2 2" xfId="22657" xr:uid="{00000000-0005-0000-0000-0000BF590000}"/>
    <cellStyle name="Обычный 53 2 7 2 2 3 3" xfId="22658" xr:uid="{00000000-0005-0000-0000-0000C0590000}"/>
    <cellStyle name="Обычный 53 2 7 2 2 4" xfId="22659" xr:uid="{00000000-0005-0000-0000-0000C1590000}"/>
    <cellStyle name="Обычный 53 2 7 2 2 4 2" xfId="22660" xr:uid="{00000000-0005-0000-0000-0000C2590000}"/>
    <cellStyle name="Обычный 53 2 7 2 2 5" xfId="22661" xr:uid="{00000000-0005-0000-0000-0000C3590000}"/>
    <cellStyle name="Обычный 53 2 7 2 3" xfId="22662" xr:uid="{00000000-0005-0000-0000-0000C4590000}"/>
    <cellStyle name="Обычный 53 2 7 2 3 2" xfId="22663" xr:uid="{00000000-0005-0000-0000-0000C5590000}"/>
    <cellStyle name="Обычный 53 2 7 2 3 2 2" xfId="22664" xr:uid="{00000000-0005-0000-0000-0000C6590000}"/>
    <cellStyle name="Обычный 53 2 7 2 3 2 2 2" xfId="22665" xr:uid="{00000000-0005-0000-0000-0000C7590000}"/>
    <cellStyle name="Обычный 53 2 7 2 3 2 3" xfId="22666" xr:uid="{00000000-0005-0000-0000-0000C8590000}"/>
    <cellStyle name="Обычный 53 2 7 2 3 3" xfId="22667" xr:uid="{00000000-0005-0000-0000-0000C9590000}"/>
    <cellStyle name="Обычный 53 2 7 2 3 3 2" xfId="22668" xr:uid="{00000000-0005-0000-0000-0000CA590000}"/>
    <cellStyle name="Обычный 53 2 7 2 3 4" xfId="22669" xr:uid="{00000000-0005-0000-0000-0000CB590000}"/>
    <cellStyle name="Обычный 53 2 7 2 4" xfId="22670" xr:uid="{00000000-0005-0000-0000-0000CC590000}"/>
    <cellStyle name="Обычный 53 2 7 2 4 2" xfId="22671" xr:uid="{00000000-0005-0000-0000-0000CD590000}"/>
    <cellStyle name="Обычный 53 2 7 2 4 2 2" xfId="22672" xr:uid="{00000000-0005-0000-0000-0000CE590000}"/>
    <cellStyle name="Обычный 53 2 7 2 4 3" xfId="22673" xr:uid="{00000000-0005-0000-0000-0000CF590000}"/>
    <cellStyle name="Обычный 53 2 7 2 5" xfId="22674" xr:uid="{00000000-0005-0000-0000-0000D0590000}"/>
    <cellStyle name="Обычный 53 2 7 2 5 2" xfId="22675" xr:uid="{00000000-0005-0000-0000-0000D1590000}"/>
    <cellStyle name="Обычный 53 2 7 2 5 2 2" xfId="22676" xr:uid="{00000000-0005-0000-0000-0000D2590000}"/>
    <cellStyle name="Обычный 53 2 7 2 5 3" xfId="22677" xr:uid="{00000000-0005-0000-0000-0000D3590000}"/>
    <cellStyle name="Обычный 53 2 7 2 6" xfId="22678" xr:uid="{00000000-0005-0000-0000-0000D4590000}"/>
    <cellStyle name="Обычный 53 2 7 2 6 2" xfId="22679" xr:uid="{00000000-0005-0000-0000-0000D5590000}"/>
    <cellStyle name="Обычный 53 2 7 2 7" xfId="22680" xr:uid="{00000000-0005-0000-0000-0000D6590000}"/>
    <cellStyle name="Обычный 53 2 7 3" xfId="22681" xr:uid="{00000000-0005-0000-0000-0000D7590000}"/>
    <cellStyle name="Обычный 53 2 7 3 2" xfId="22682" xr:uid="{00000000-0005-0000-0000-0000D8590000}"/>
    <cellStyle name="Обычный 53 2 7 3 2 2" xfId="22683" xr:uid="{00000000-0005-0000-0000-0000D9590000}"/>
    <cellStyle name="Обычный 53 2 7 3 2 2 2" xfId="22684" xr:uid="{00000000-0005-0000-0000-0000DA590000}"/>
    <cellStyle name="Обычный 53 2 7 3 2 3" xfId="22685" xr:uid="{00000000-0005-0000-0000-0000DB590000}"/>
    <cellStyle name="Обычный 53 2 7 3 3" xfId="22686" xr:uid="{00000000-0005-0000-0000-0000DC590000}"/>
    <cellStyle name="Обычный 53 2 7 3 3 2" xfId="22687" xr:uid="{00000000-0005-0000-0000-0000DD590000}"/>
    <cellStyle name="Обычный 53 2 7 3 3 2 2" xfId="22688" xr:uid="{00000000-0005-0000-0000-0000DE590000}"/>
    <cellStyle name="Обычный 53 2 7 3 3 3" xfId="22689" xr:uid="{00000000-0005-0000-0000-0000DF590000}"/>
    <cellStyle name="Обычный 53 2 7 3 4" xfId="22690" xr:uid="{00000000-0005-0000-0000-0000E0590000}"/>
    <cellStyle name="Обычный 53 2 7 3 4 2" xfId="22691" xr:uid="{00000000-0005-0000-0000-0000E1590000}"/>
    <cellStyle name="Обычный 53 2 7 3 5" xfId="22692" xr:uid="{00000000-0005-0000-0000-0000E2590000}"/>
    <cellStyle name="Обычный 53 2 7 4" xfId="22693" xr:uid="{00000000-0005-0000-0000-0000E3590000}"/>
    <cellStyle name="Обычный 53 2 7 4 2" xfId="22694" xr:uid="{00000000-0005-0000-0000-0000E4590000}"/>
    <cellStyle name="Обычный 53 2 7 4 2 2" xfId="22695" xr:uid="{00000000-0005-0000-0000-0000E5590000}"/>
    <cellStyle name="Обычный 53 2 7 4 2 2 2" xfId="22696" xr:uid="{00000000-0005-0000-0000-0000E6590000}"/>
    <cellStyle name="Обычный 53 2 7 4 2 3" xfId="22697" xr:uid="{00000000-0005-0000-0000-0000E7590000}"/>
    <cellStyle name="Обычный 53 2 7 4 3" xfId="22698" xr:uid="{00000000-0005-0000-0000-0000E8590000}"/>
    <cellStyle name="Обычный 53 2 7 4 3 2" xfId="22699" xr:uid="{00000000-0005-0000-0000-0000E9590000}"/>
    <cellStyle name="Обычный 53 2 7 4 4" xfId="22700" xr:uid="{00000000-0005-0000-0000-0000EA590000}"/>
    <cellStyle name="Обычный 53 2 7 5" xfId="22701" xr:uid="{00000000-0005-0000-0000-0000EB590000}"/>
    <cellStyle name="Обычный 53 2 7 5 2" xfId="22702" xr:uid="{00000000-0005-0000-0000-0000EC590000}"/>
    <cellStyle name="Обычный 53 2 7 5 2 2" xfId="22703" xr:uid="{00000000-0005-0000-0000-0000ED590000}"/>
    <cellStyle name="Обычный 53 2 7 5 3" xfId="22704" xr:uid="{00000000-0005-0000-0000-0000EE590000}"/>
    <cellStyle name="Обычный 53 2 7 6" xfId="22705" xr:uid="{00000000-0005-0000-0000-0000EF590000}"/>
    <cellStyle name="Обычный 53 2 7 6 2" xfId="22706" xr:uid="{00000000-0005-0000-0000-0000F0590000}"/>
    <cellStyle name="Обычный 53 2 7 6 2 2" xfId="22707" xr:uid="{00000000-0005-0000-0000-0000F1590000}"/>
    <cellStyle name="Обычный 53 2 7 6 3" xfId="22708" xr:uid="{00000000-0005-0000-0000-0000F2590000}"/>
    <cellStyle name="Обычный 53 2 7 7" xfId="22709" xr:uid="{00000000-0005-0000-0000-0000F3590000}"/>
    <cellStyle name="Обычный 53 2 7 7 2" xfId="22710" xr:uid="{00000000-0005-0000-0000-0000F4590000}"/>
    <cellStyle name="Обычный 53 2 7 7 2 2" xfId="22711" xr:uid="{00000000-0005-0000-0000-0000F5590000}"/>
    <cellStyle name="Обычный 53 2 7 7 3" xfId="22712" xr:uid="{00000000-0005-0000-0000-0000F6590000}"/>
    <cellStyle name="Обычный 53 2 7 8" xfId="22713" xr:uid="{00000000-0005-0000-0000-0000F7590000}"/>
    <cellStyle name="Обычный 53 2 7 8 2" xfId="22714" xr:uid="{00000000-0005-0000-0000-0000F8590000}"/>
    <cellStyle name="Обычный 53 2 7 8 2 2" xfId="22715" xr:uid="{00000000-0005-0000-0000-0000F9590000}"/>
    <cellStyle name="Обычный 53 2 7 8 3" xfId="22716" xr:uid="{00000000-0005-0000-0000-0000FA590000}"/>
    <cellStyle name="Обычный 53 2 7 9" xfId="22717" xr:uid="{00000000-0005-0000-0000-0000FB590000}"/>
    <cellStyle name="Обычный 53 2 7 9 2" xfId="22718" xr:uid="{00000000-0005-0000-0000-0000FC590000}"/>
    <cellStyle name="Обычный 53 2 8" xfId="22719" xr:uid="{00000000-0005-0000-0000-0000FD590000}"/>
    <cellStyle name="Обычный 53 2 8 2" xfId="22720" xr:uid="{00000000-0005-0000-0000-0000FE590000}"/>
    <cellStyle name="Обычный 53 2 8 2 2" xfId="22721" xr:uid="{00000000-0005-0000-0000-0000FF590000}"/>
    <cellStyle name="Обычный 53 2 8 2 2 2" xfId="22722" xr:uid="{00000000-0005-0000-0000-0000005A0000}"/>
    <cellStyle name="Обычный 53 2 8 2 2 2 2" xfId="22723" xr:uid="{00000000-0005-0000-0000-0000015A0000}"/>
    <cellStyle name="Обычный 53 2 8 2 2 2 2 2" xfId="22724" xr:uid="{00000000-0005-0000-0000-0000025A0000}"/>
    <cellStyle name="Обычный 53 2 8 2 2 2 3" xfId="22725" xr:uid="{00000000-0005-0000-0000-0000035A0000}"/>
    <cellStyle name="Обычный 53 2 8 2 2 3" xfId="22726" xr:uid="{00000000-0005-0000-0000-0000045A0000}"/>
    <cellStyle name="Обычный 53 2 8 2 2 3 2" xfId="22727" xr:uid="{00000000-0005-0000-0000-0000055A0000}"/>
    <cellStyle name="Обычный 53 2 8 2 2 3 2 2" xfId="22728" xr:uid="{00000000-0005-0000-0000-0000065A0000}"/>
    <cellStyle name="Обычный 53 2 8 2 2 3 3" xfId="22729" xr:uid="{00000000-0005-0000-0000-0000075A0000}"/>
    <cellStyle name="Обычный 53 2 8 2 2 4" xfId="22730" xr:uid="{00000000-0005-0000-0000-0000085A0000}"/>
    <cellStyle name="Обычный 53 2 8 2 2 4 2" xfId="22731" xr:uid="{00000000-0005-0000-0000-0000095A0000}"/>
    <cellStyle name="Обычный 53 2 8 2 2 5" xfId="22732" xr:uid="{00000000-0005-0000-0000-00000A5A0000}"/>
    <cellStyle name="Обычный 53 2 8 2 3" xfId="22733" xr:uid="{00000000-0005-0000-0000-00000B5A0000}"/>
    <cellStyle name="Обычный 53 2 8 2 3 2" xfId="22734" xr:uid="{00000000-0005-0000-0000-00000C5A0000}"/>
    <cellStyle name="Обычный 53 2 8 2 3 2 2" xfId="22735" xr:uid="{00000000-0005-0000-0000-00000D5A0000}"/>
    <cellStyle name="Обычный 53 2 8 2 3 2 2 2" xfId="22736" xr:uid="{00000000-0005-0000-0000-00000E5A0000}"/>
    <cellStyle name="Обычный 53 2 8 2 3 2 3" xfId="22737" xr:uid="{00000000-0005-0000-0000-00000F5A0000}"/>
    <cellStyle name="Обычный 53 2 8 2 3 3" xfId="22738" xr:uid="{00000000-0005-0000-0000-0000105A0000}"/>
    <cellStyle name="Обычный 53 2 8 2 3 3 2" xfId="22739" xr:uid="{00000000-0005-0000-0000-0000115A0000}"/>
    <cellStyle name="Обычный 53 2 8 2 3 4" xfId="22740" xr:uid="{00000000-0005-0000-0000-0000125A0000}"/>
    <cellStyle name="Обычный 53 2 8 2 4" xfId="22741" xr:uid="{00000000-0005-0000-0000-0000135A0000}"/>
    <cellStyle name="Обычный 53 2 8 2 4 2" xfId="22742" xr:uid="{00000000-0005-0000-0000-0000145A0000}"/>
    <cellStyle name="Обычный 53 2 8 2 4 2 2" xfId="22743" xr:uid="{00000000-0005-0000-0000-0000155A0000}"/>
    <cellStyle name="Обычный 53 2 8 2 4 3" xfId="22744" xr:uid="{00000000-0005-0000-0000-0000165A0000}"/>
    <cellStyle name="Обычный 53 2 8 2 5" xfId="22745" xr:uid="{00000000-0005-0000-0000-0000175A0000}"/>
    <cellStyle name="Обычный 53 2 8 2 5 2" xfId="22746" xr:uid="{00000000-0005-0000-0000-0000185A0000}"/>
    <cellStyle name="Обычный 53 2 8 2 5 2 2" xfId="22747" xr:uid="{00000000-0005-0000-0000-0000195A0000}"/>
    <cellStyle name="Обычный 53 2 8 2 5 3" xfId="22748" xr:uid="{00000000-0005-0000-0000-00001A5A0000}"/>
    <cellStyle name="Обычный 53 2 8 2 6" xfId="22749" xr:uid="{00000000-0005-0000-0000-00001B5A0000}"/>
    <cellStyle name="Обычный 53 2 8 2 6 2" xfId="22750" xr:uid="{00000000-0005-0000-0000-00001C5A0000}"/>
    <cellStyle name="Обычный 53 2 8 2 7" xfId="22751" xr:uid="{00000000-0005-0000-0000-00001D5A0000}"/>
    <cellStyle name="Обычный 53 2 8 3" xfId="22752" xr:uid="{00000000-0005-0000-0000-00001E5A0000}"/>
    <cellStyle name="Обычный 53 2 8 3 2" xfId="22753" xr:uid="{00000000-0005-0000-0000-00001F5A0000}"/>
    <cellStyle name="Обычный 53 2 8 3 2 2" xfId="22754" xr:uid="{00000000-0005-0000-0000-0000205A0000}"/>
    <cellStyle name="Обычный 53 2 8 3 2 2 2" xfId="22755" xr:uid="{00000000-0005-0000-0000-0000215A0000}"/>
    <cellStyle name="Обычный 53 2 8 3 2 3" xfId="22756" xr:uid="{00000000-0005-0000-0000-0000225A0000}"/>
    <cellStyle name="Обычный 53 2 8 3 3" xfId="22757" xr:uid="{00000000-0005-0000-0000-0000235A0000}"/>
    <cellStyle name="Обычный 53 2 8 3 3 2" xfId="22758" xr:uid="{00000000-0005-0000-0000-0000245A0000}"/>
    <cellStyle name="Обычный 53 2 8 3 3 2 2" xfId="22759" xr:uid="{00000000-0005-0000-0000-0000255A0000}"/>
    <cellStyle name="Обычный 53 2 8 3 3 3" xfId="22760" xr:uid="{00000000-0005-0000-0000-0000265A0000}"/>
    <cellStyle name="Обычный 53 2 8 3 4" xfId="22761" xr:uid="{00000000-0005-0000-0000-0000275A0000}"/>
    <cellStyle name="Обычный 53 2 8 3 4 2" xfId="22762" xr:uid="{00000000-0005-0000-0000-0000285A0000}"/>
    <cellStyle name="Обычный 53 2 8 3 5" xfId="22763" xr:uid="{00000000-0005-0000-0000-0000295A0000}"/>
    <cellStyle name="Обычный 53 2 8 4" xfId="22764" xr:uid="{00000000-0005-0000-0000-00002A5A0000}"/>
    <cellStyle name="Обычный 53 2 8 4 2" xfId="22765" xr:uid="{00000000-0005-0000-0000-00002B5A0000}"/>
    <cellStyle name="Обычный 53 2 8 4 2 2" xfId="22766" xr:uid="{00000000-0005-0000-0000-00002C5A0000}"/>
    <cellStyle name="Обычный 53 2 8 4 2 2 2" xfId="22767" xr:uid="{00000000-0005-0000-0000-00002D5A0000}"/>
    <cellStyle name="Обычный 53 2 8 4 2 3" xfId="22768" xr:uid="{00000000-0005-0000-0000-00002E5A0000}"/>
    <cellStyle name="Обычный 53 2 8 4 3" xfId="22769" xr:uid="{00000000-0005-0000-0000-00002F5A0000}"/>
    <cellStyle name="Обычный 53 2 8 4 3 2" xfId="22770" xr:uid="{00000000-0005-0000-0000-0000305A0000}"/>
    <cellStyle name="Обычный 53 2 8 4 4" xfId="22771" xr:uid="{00000000-0005-0000-0000-0000315A0000}"/>
    <cellStyle name="Обычный 53 2 8 5" xfId="22772" xr:uid="{00000000-0005-0000-0000-0000325A0000}"/>
    <cellStyle name="Обычный 53 2 8 5 2" xfId="22773" xr:uid="{00000000-0005-0000-0000-0000335A0000}"/>
    <cellStyle name="Обычный 53 2 8 5 2 2" xfId="22774" xr:uid="{00000000-0005-0000-0000-0000345A0000}"/>
    <cellStyle name="Обычный 53 2 8 5 3" xfId="22775" xr:uid="{00000000-0005-0000-0000-0000355A0000}"/>
    <cellStyle name="Обычный 53 2 8 6" xfId="22776" xr:uid="{00000000-0005-0000-0000-0000365A0000}"/>
    <cellStyle name="Обычный 53 2 8 6 2" xfId="22777" xr:uid="{00000000-0005-0000-0000-0000375A0000}"/>
    <cellStyle name="Обычный 53 2 8 6 2 2" xfId="22778" xr:uid="{00000000-0005-0000-0000-0000385A0000}"/>
    <cellStyle name="Обычный 53 2 8 6 3" xfId="22779" xr:uid="{00000000-0005-0000-0000-0000395A0000}"/>
    <cellStyle name="Обычный 53 2 8 7" xfId="22780" xr:uid="{00000000-0005-0000-0000-00003A5A0000}"/>
    <cellStyle name="Обычный 53 2 8 7 2" xfId="22781" xr:uid="{00000000-0005-0000-0000-00003B5A0000}"/>
    <cellStyle name="Обычный 53 2 8 8" xfId="22782" xr:uid="{00000000-0005-0000-0000-00003C5A0000}"/>
    <cellStyle name="Обычный 53 2 9" xfId="22783" xr:uid="{00000000-0005-0000-0000-00003D5A0000}"/>
    <cellStyle name="Обычный 53 2 9 2" xfId="22784" xr:uid="{00000000-0005-0000-0000-00003E5A0000}"/>
    <cellStyle name="Обычный 53 2 9 2 2" xfId="22785" xr:uid="{00000000-0005-0000-0000-00003F5A0000}"/>
    <cellStyle name="Обычный 53 2 9 2 2 2" xfId="22786" xr:uid="{00000000-0005-0000-0000-0000405A0000}"/>
    <cellStyle name="Обычный 53 2 9 2 2 2 2" xfId="22787" xr:uid="{00000000-0005-0000-0000-0000415A0000}"/>
    <cellStyle name="Обычный 53 2 9 2 2 2 2 2" xfId="22788" xr:uid="{00000000-0005-0000-0000-0000425A0000}"/>
    <cellStyle name="Обычный 53 2 9 2 2 2 3" xfId="22789" xr:uid="{00000000-0005-0000-0000-0000435A0000}"/>
    <cellStyle name="Обычный 53 2 9 2 2 3" xfId="22790" xr:uid="{00000000-0005-0000-0000-0000445A0000}"/>
    <cellStyle name="Обычный 53 2 9 2 2 3 2" xfId="22791" xr:uid="{00000000-0005-0000-0000-0000455A0000}"/>
    <cellStyle name="Обычный 53 2 9 2 2 3 2 2" xfId="22792" xr:uid="{00000000-0005-0000-0000-0000465A0000}"/>
    <cellStyle name="Обычный 53 2 9 2 2 3 3" xfId="22793" xr:uid="{00000000-0005-0000-0000-0000475A0000}"/>
    <cellStyle name="Обычный 53 2 9 2 2 4" xfId="22794" xr:uid="{00000000-0005-0000-0000-0000485A0000}"/>
    <cellStyle name="Обычный 53 2 9 2 2 4 2" xfId="22795" xr:uid="{00000000-0005-0000-0000-0000495A0000}"/>
    <cellStyle name="Обычный 53 2 9 2 2 5" xfId="22796" xr:uid="{00000000-0005-0000-0000-00004A5A0000}"/>
    <cellStyle name="Обычный 53 2 9 2 3" xfId="22797" xr:uid="{00000000-0005-0000-0000-00004B5A0000}"/>
    <cellStyle name="Обычный 53 2 9 2 3 2" xfId="22798" xr:uid="{00000000-0005-0000-0000-00004C5A0000}"/>
    <cellStyle name="Обычный 53 2 9 2 3 2 2" xfId="22799" xr:uid="{00000000-0005-0000-0000-00004D5A0000}"/>
    <cellStyle name="Обычный 53 2 9 2 3 2 2 2" xfId="22800" xr:uid="{00000000-0005-0000-0000-00004E5A0000}"/>
    <cellStyle name="Обычный 53 2 9 2 3 2 3" xfId="22801" xr:uid="{00000000-0005-0000-0000-00004F5A0000}"/>
    <cellStyle name="Обычный 53 2 9 2 3 3" xfId="22802" xr:uid="{00000000-0005-0000-0000-0000505A0000}"/>
    <cellStyle name="Обычный 53 2 9 2 3 3 2" xfId="22803" xr:uid="{00000000-0005-0000-0000-0000515A0000}"/>
    <cellStyle name="Обычный 53 2 9 2 3 4" xfId="22804" xr:uid="{00000000-0005-0000-0000-0000525A0000}"/>
    <cellStyle name="Обычный 53 2 9 2 4" xfId="22805" xr:uid="{00000000-0005-0000-0000-0000535A0000}"/>
    <cellStyle name="Обычный 53 2 9 2 4 2" xfId="22806" xr:uid="{00000000-0005-0000-0000-0000545A0000}"/>
    <cellStyle name="Обычный 53 2 9 2 4 2 2" xfId="22807" xr:uid="{00000000-0005-0000-0000-0000555A0000}"/>
    <cellStyle name="Обычный 53 2 9 2 4 3" xfId="22808" xr:uid="{00000000-0005-0000-0000-0000565A0000}"/>
    <cellStyle name="Обычный 53 2 9 2 5" xfId="22809" xr:uid="{00000000-0005-0000-0000-0000575A0000}"/>
    <cellStyle name="Обычный 53 2 9 2 5 2" xfId="22810" xr:uid="{00000000-0005-0000-0000-0000585A0000}"/>
    <cellStyle name="Обычный 53 2 9 2 5 2 2" xfId="22811" xr:uid="{00000000-0005-0000-0000-0000595A0000}"/>
    <cellStyle name="Обычный 53 2 9 2 5 3" xfId="22812" xr:uid="{00000000-0005-0000-0000-00005A5A0000}"/>
    <cellStyle name="Обычный 53 2 9 2 6" xfId="22813" xr:uid="{00000000-0005-0000-0000-00005B5A0000}"/>
    <cellStyle name="Обычный 53 2 9 2 6 2" xfId="22814" xr:uid="{00000000-0005-0000-0000-00005C5A0000}"/>
    <cellStyle name="Обычный 53 2 9 2 7" xfId="22815" xr:uid="{00000000-0005-0000-0000-00005D5A0000}"/>
    <cellStyle name="Обычный 53 2 9 3" xfId="22816" xr:uid="{00000000-0005-0000-0000-00005E5A0000}"/>
    <cellStyle name="Обычный 53 2 9 3 2" xfId="22817" xr:uid="{00000000-0005-0000-0000-00005F5A0000}"/>
    <cellStyle name="Обычный 53 2 9 3 2 2" xfId="22818" xr:uid="{00000000-0005-0000-0000-0000605A0000}"/>
    <cellStyle name="Обычный 53 2 9 3 2 2 2" xfId="22819" xr:uid="{00000000-0005-0000-0000-0000615A0000}"/>
    <cellStyle name="Обычный 53 2 9 3 2 3" xfId="22820" xr:uid="{00000000-0005-0000-0000-0000625A0000}"/>
    <cellStyle name="Обычный 53 2 9 3 3" xfId="22821" xr:uid="{00000000-0005-0000-0000-0000635A0000}"/>
    <cellStyle name="Обычный 53 2 9 3 3 2" xfId="22822" xr:uid="{00000000-0005-0000-0000-0000645A0000}"/>
    <cellStyle name="Обычный 53 2 9 3 3 2 2" xfId="22823" xr:uid="{00000000-0005-0000-0000-0000655A0000}"/>
    <cellStyle name="Обычный 53 2 9 3 3 3" xfId="22824" xr:uid="{00000000-0005-0000-0000-0000665A0000}"/>
    <cellStyle name="Обычный 53 2 9 3 4" xfId="22825" xr:uid="{00000000-0005-0000-0000-0000675A0000}"/>
    <cellStyle name="Обычный 53 2 9 3 4 2" xfId="22826" xr:uid="{00000000-0005-0000-0000-0000685A0000}"/>
    <cellStyle name="Обычный 53 2 9 3 5" xfId="22827" xr:uid="{00000000-0005-0000-0000-0000695A0000}"/>
    <cellStyle name="Обычный 53 2 9 4" xfId="22828" xr:uid="{00000000-0005-0000-0000-00006A5A0000}"/>
    <cellStyle name="Обычный 53 2 9 4 2" xfId="22829" xr:uid="{00000000-0005-0000-0000-00006B5A0000}"/>
    <cellStyle name="Обычный 53 2 9 4 2 2" xfId="22830" xr:uid="{00000000-0005-0000-0000-00006C5A0000}"/>
    <cellStyle name="Обычный 53 2 9 4 2 2 2" xfId="22831" xr:uid="{00000000-0005-0000-0000-00006D5A0000}"/>
    <cellStyle name="Обычный 53 2 9 4 2 3" xfId="22832" xr:uid="{00000000-0005-0000-0000-00006E5A0000}"/>
    <cellStyle name="Обычный 53 2 9 4 3" xfId="22833" xr:uid="{00000000-0005-0000-0000-00006F5A0000}"/>
    <cellStyle name="Обычный 53 2 9 4 3 2" xfId="22834" xr:uid="{00000000-0005-0000-0000-0000705A0000}"/>
    <cellStyle name="Обычный 53 2 9 4 4" xfId="22835" xr:uid="{00000000-0005-0000-0000-0000715A0000}"/>
    <cellStyle name="Обычный 53 2 9 5" xfId="22836" xr:uid="{00000000-0005-0000-0000-0000725A0000}"/>
    <cellStyle name="Обычный 53 2 9 5 2" xfId="22837" xr:uid="{00000000-0005-0000-0000-0000735A0000}"/>
    <cellStyle name="Обычный 53 2 9 5 2 2" xfId="22838" xr:uid="{00000000-0005-0000-0000-0000745A0000}"/>
    <cellStyle name="Обычный 53 2 9 5 3" xfId="22839" xr:uid="{00000000-0005-0000-0000-0000755A0000}"/>
    <cellStyle name="Обычный 53 2 9 6" xfId="22840" xr:uid="{00000000-0005-0000-0000-0000765A0000}"/>
    <cellStyle name="Обычный 53 2 9 6 2" xfId="22841" xr:uid="{00000000-0005-0000-0000-0000775A0000}"/>
    <cellStyle name="Обычный 53 2 9 6 2 2" xfId="22842" xr:uid="{00000000-0005-0000-0000-0000785A0000}"/>
    <cellStyle name="Обычный 53 2 9 6 3" xfId="22843" xr:uid="{00000000-0005-0000-0000-0000795A0000}"/>
    <cellStyle name="Обычный 53 2 9 7" xfId="22844" xr:uid="{00000000-0005-0000-0000-00007A5A0000}"/>
    <cellStyle name="Обычный 53 2 9 7 2" xfId="22845" xr:uid="{00000000-0005-0000-0000-00007B5A0000}"/>
    <cellStyle name="Обычный 53 2 9 8" xfId="22846" xr:uid="{00000000-0005-0000-0000-00007C5A0000}"/>
    <cellStyle name="Обычный 53 20" xfId="22847" xr:uid="{00000000-0005-0000-0000-00007D5A0000}"/>
    <cellStyle name="Обычный 53 21" xfId="22848" xr:uid="{00000000-0005-0000-0000-00007E5A0000}"/>
    <cellStyle name="Обычный 53 21 2" xfId="22849" xr:uid="{00000000-0005-0000-0000-00007F5A0000}"/>
    <cellStyle name="Обычный 53 21 2 2" xfId="22850" xr:uid="{00000000-0005-0000-0000-0000805A0000}"/>
    <cellStyle name="Обычный 53 21 3" xfId="22851" xr:uid="{00000000-0005-0000-0000-0000815A0000}"/>
    <cellStyle name="Обычный 53 22" xfId="22852" xr:uid="{00000000-0005-0000-0000-0000825A0000}"/>
    <cellStyle name="Обычный 53 22 2" xfId="22853" xr:uid="{00000000-0005-0000-0000-0000835A0000}"/>
    <cellStyle name="Обычный 53 22 2 2" xfId="22854" xr:uid="{00000000-0005-0000-0000-0000845A0000}"/>
    <cellStyle name="Обычный 53 22 3" xfId="22855" xr:uid="{00000000-0005-0000-0000-0000855A0000}"/>
    <cellStyle name="Обычный 53 23" xfId="22856" xr:uid="{00000000-0005-0000-0000-0000865A0000}"/>
    <cellStyle name="Обычный 53 23 2" xfId="22857" xr:uid="{00000000-0005-0000-0000-0000875A0000}"/>
    <cellStyle name="Обычный 53 23 2 2" xfId="22858" xr:uid="{00000000-0005-0000-0000-0000885A0000}"/>
    <cellStyle name="Обычный 53 23 3" xfId="22859" xr:uid="{00000000-0005-0000-0000-0000895A0000}"/>
    <cellStyle name="Обычный 53 24" xfId="22860" xr:uid="{00000000-0005-0000-0000-00008A5A0000}"/>
    <cellStyle name="Обычный 53 24 2" xfId="22861" xr:uid="{00000000-0005-0000-0000-00008B5A0000}"/>
    <cellStyle name="Обычный 53 24 2 2" xfId="22862" xr:uid="{00000000-0005-0000-0000-00008C5A0000}"/>
    <cellStyle name="Обычный 53 24 3" xfId="22863" xr:uid="{00000000-0005-0000-0000-00008D5A0000}"/>
    <cellStyle name="Обычный 53 25" xfId="22864" xr:uid="{00000000-0005-0000-0000-00008E5A0000}"/>
    <cellStyle name="Обычный 53 25 2" xfId="22865" xr:uid="{00000000-0005-0000-0000-00008F5A0000}"/>
    <cellStyle name="Обычный 53 25 2 2" xfId="22866" xr:uid="{00000000-0005-0000-0000-0000905A0000}"/>
    <cellStyle name="Обычный 53 25 3" xfId="22867" xr:uid="{00000000-0005-0000-0000-0000915A0000}"/>
    <cellStyle name="Обычный 53 26" xfId="22868" xr:uid="{00000000-0005-0000-0000-0000925A0000}"/>
    <cellStyle name="Обычный 53 26 2" xfId="22869" xr:uid="{00000000-0005-0000-0000-0000935A0000}"/>
    <cellStyle name="Обычный 53 26 2 2" xfId="22870" xr:uid="{00000000-0005-0000-0000-0000945A0000}"/>
    <cellStyle name="Обычный 53 26 3" xfId="22871" xr:uid="{00000000-0005-0000-0000-0000955A0000}"/>
    <cellStyle name="Обычный 53 27" xfId="22872" xr:uid="{00000000-0005-0000-0000-0000965A0000}"/>
    <cellStyle name="Обычный 53 27 2" xfId="22873" xr:uid="{00000000-0005-0000-0000-0000975A0000}"/>
    <cellStyle name="Обычный 53 27 2 2" xfId="22874" xr:uid="{00000000-0005-0000-0000-0000985A0000}"/>
    <cellStyle name="Обычный 53 27 3" xfId="22875" xr:uid="{00000000-0005-0000-0000-0000995A0000}"/>
    <cellStyle name="Обычный 53 28" xfId="22876" xr:uid="{00000000-0005-0000-0000-00009A5A0000}"/>
    <cellStyle name="Обычный 53 28 2" xfId="22877" xr:uid="{00000000-0005-0000-0000-00009B5A0000}"/>
    <cellStyle name="Обычный 53 28 2 2" xfId="22878" xr:uid="{00000000-0005-0000-0000-00009C5A0000}"/>
    <cellStyle name="Обычный 53 28 3" xfId="22879" xr:uid="{00000000-0005-0000-0000-00009D5A0000}"/>
    <cellStyle name="Обычный 53 29" xfId="22880" xr:uid="{00000000-0005-0000-0000-00009E5A0000}"/>
    <cellStyle name="Обычный 53 29 2" xfId="22881" xr:uid="{00000000-0005-0000-0000-00009F5A0000}"/>
    <cellStyle name="Обычный 53 29 2 2" xfId="22882" xr:uid="{00000000-0005-0000-0000-0000A05A0000}"/>
    <cellStyle name="Обычный 53 29 3" xfId="22883" xr:uid="{00000000-0005-0000-0000-0000A15A0000}"/>
    <cellStyle name="Обычный 53 3" xfId="22884" xr:uid="{00000000-0005-0000-0000-0000A25A0000}"/>
    <cellStyle name="Обычный 53 3 10" xfId="22885" xr:uid="{00000000-0005-0000-0000-0000A35A0000}"/>
    <cellStyle name="Обычный 53 3 10 2" xfId="22886" xr:uid="{00000000-0005-0000-0000-0000A45A0000}"/>
    <cellStyle name="Обычный 53 3 10 2 2" xfId="22887" xr:uid="{00000000-0005-0000-0000-0000A55A0000}"/>
    <cellStyle name="Обычный 53 3 10 3" xfId="22888" xr:uid="{00000000-0005-0000-0000-0000A65A0000}"/>
    <cellStyle name="Обычный 53 3 11" xfId="22889" xr:uid="{00000000-0005-0000-0000-0000A75A0000}"/>
    <cellStyle name="Обычный 53 3 11 2" xfId="22890" xr:uid="{00000000-0005-0000-0000-0000A85A0000}"/>
    <cellStyle name="Обычный 53 3 11 2 2" xfId="22891" xr:uid="{00000000-0005-0000-0000-0000A95A0000}"/>
    <cellStyle name="Обычный 53 3 11 3" xfId="22892" xr:uid="{00000000-0005-0000-0000-0000AA5A0000}"/>
    <cellStyle name="Обычный 53 3 12" xfId="22893" xr:uid="{00000000-0005-0000-0000-0000AB5A0000}"/>
    <cellStyle name="Обычный 53 3 12 2" xfId="22894" xr:uid="{00000000-0005-0000-0000-0000AC5A0000}"/>
    <cellStyle name="Обычный 53 3 12 2 2" xfId="22895" xr:uid="{00000000-0005-0000-0000-0000AD5A0000}"/>
    <cellStyle name="Обычный 53 3 12 3" xfId="22896" xr:uid="{00000000-0005-0000-0000-0000AE5A0000}"/>
    <cellStyle name="Обычный 53 3 13" xfId="22897" xr:uid="{00000000-0005-0000-0000-0000AF5A0000}"/>
    <cellStyle name="Обычный 53 3 13 2" xfId="22898" xr:uid="{00000000-0005-0000-0000-0000B05A0000}"/>
    <cellStyle name="Обычный 53 3 13 2 2" xfId="22899" xr:uid="{00000000-0005-0000-0000-0000B15A0000}"/>
    <cellStyle name="Обычный 53 3 13 3" xfId="22900" xr:uid="{00000000-0005-0000-0000-0000B25A0000}"/>
    <cellStyle name="Обычный 53 3 14" xfId="22901" xr:uid="{00000000-0005-0000-0000-0000B35A0000}"/>
    <cellStyle name="Обычный 53 3 14 2" xfId="22902" xr:uid="{00000000-0005-0000-0000-0000B45A0000}"/>
    <cellStyle name="Обычный 53 3 14 2 2" xfId="22903" xr:uid="{00000000-0005-0000-0000-0000B55A0000}"/>
    <cellStyle name="Обычный 53 3 14 3" xfId="22904" xr:uid="{00000000-0005-0000-0000-0000B65A0000}"/>
    <cellStyle name="Обычный 53 3 15" xfId="22905" xr:uid="{00000000-0005-0000-0000-0000B75A0000}"/>
    <cellStyle name="Обычный 53 3 15 2" xfId="22906" xr:uid="{00000000-0005-0000-0000-0000B85A0000}"/>
    <cellStyle name="Обычный 53 3 16" xfId="22907" xr:uid="{00000000-0005-0000-0000-0000B95A0000}"/>
    <cellStyle name="Обычный 53 3 2" xfId="22908" xr:uid="{00000000-0005-0000-0000-0000BA5A0000}"/>
    <cellStyle name="Обычный 53 3 2 10" xfId="22909" xr:uid="{00000000-0005-0000-0000-0000BB5A0000}"/>
    <cellStyle name="Обычный 53 3 2 10 2" xfId="22910" xr:uid="{00000000-0005-0000-0000-0000BC5A0000}"/>
    <cellStyle name="Обычный 53 3 2 10 2 2" xfId="22911" xr:uid="{00000000-0005-0000-0000-0000BD5A0000}"/>
    <cellStyle name="Обычный 53 3 2 10 3" xfId="22912" xr:uid="{00000000-0005-0000-0000-0000BE5A0000}"/>
    <cellStyle name="Обычный 53 3 2 11" xfId="22913" xr:uid="{00000000-0005-0000-0000-0000BF5A0000}"/>
    <cellStyle name="Обычный 53 3 2 11 2" xfId="22914" xr:uid="{00000000-0005-0000-0000-0000C05A0000}"/>
    <cellStyle name="Обычный 53 3 2 11 2 2" xfId="22915" xr:uid="{00000000-0005-0000-0000-0000C15A0000}"/>
    <cellStyle name="Обычный 53 3 2 11 3" xfId="22916" xr:uid="{00000000-0005-0000-0000-0000C25A0000}"/>
    <cellStyle name="Обычный 53 3 2 12" xfId="22917" xr:uid="{00000000-0005-0000-0000-0000C35A0000}"/>
    <cellStyle name="Обычный 53 3 2 12 2" xfId="22918" xr:uid="{00000000-0005-0000-0000-0000C45A0000}"/>
    <cellStyle name="Обычный 53 3 2 12 2 2" xfId="22919" xr:uid="{00000000-0005-0000-0000-0000C55A0000}"/>
    <cellStyle name="Обычный 53 3 2 12 3" xfId="22920" xr:uid="{00000000-0005-0000-0000-0000C65A0000}"/>
    <cellStyle name="Обычный 53 3 2 13" xfId="22921" xr:uid="{00000000-0005-0000-0000-0000C75A0000}"/>
    <cellStyle name="Обычный 53 3 2 13 2" xfId="22922" xr:uid="{00000000-0005-0000-0000-0000C85A0000}"/>
    <cellStyle name="Обычный 53 3 2 13 2 2" xfId="22923" xr:uid="{00000000-0005-0000-0000-0000C95A0000}"/>
    <cellStyle name="Обычный 53 3 2 13 3" xfId="22924" xr:uid="{00000000-0005-0000-0000-0000CA5A0000}"/>
    <cellStyle name="Обычный 53 3 2 14" xfId="22925" xr:uid="{00000000-0005-0000-0000-0000CB5A0000}"/>
    <cellStyle name="Обычный 53 3 2 14 2" xfId="22926" xr:uid="{00000000-0005-0000-0000-0000CC5A0000}"/>
    <cellStyle name="Обычный 53 3 2 15" xfId="22927" xr:uid="{00000000-0005-0000-0000-0000CD5A0000}"/>
    <cellStyle name="Обычный 53 3 2 2" xfId="22928" xr:uid="{00000000-0005-0000-0000-0000CE5A0000}"/>
    <cellStyle name="Обычный 53 3 2 2 10" xfId="22929" xr:uid="{00000000-0005-0000-0000-0000CF5A0000}"/>
    <cellStyle name="Обычный 53 3 2 2 10 2" xfId="22930" xr:uid="{00000000-0005-0000-0000-0000D05A0000}"/>
    <cellStyle name="Обычный 53 3 2 2 10 2 2" xfId="22931" xr:uid="{00000000-0005-0000-0000-0000D15A0000}"/>
    <cellStyle name="Обычный 53 3 2 2 10 3" xfId="22932" xr:uid="{00000000-0005-0000-0000-0000D25A0000}"/>
    <cellStyle name="Обычный 53 3 2 2 11" xfId="22933" xr:uid="{00000000-0005-0000-0000-0000D35A0000}"/>
    <cellStyle name="Обычный 53 3 2 2 11 2" xfId="22934" xr:uid="{00000000-0005-0000-0000-0000D45A0000}"/>
    <cellStyle name="Обычный 53 3 2 2 11 2 2" xfId="22935" xr:uid="{00000000-0005-0000-0000-0000D55A0000}"/>
    <cellStyle name="Обычный 53 3 2 2 11 3" xfId="22936" xr:uid="{00000000-0005-0000-0000-0000D65A0000}"/>
    <cellStyle name="Обычный 53 3 2 2 12" xfId="22937" xr:uid="{00000000-0005-0000-0000-0000D75A0000}"/>
    <cellStyle name="Обычный 53 3 2 2 12 2" xfId="22938" xr:uid="{00000000-0005-0000-0000-0000D85A0000}"/>
    <cellStyle name="Обычный 53 3 2 2 13" xfId="22939" xr:uid="{00000000-0005-0000-0000-0000D95A0000}"/>
    <cellStyle name="Обычный 53 3 2 2 2" xfId="22940" xr:uid="{00000000-0005-0000-0000-0000DA5A0000}"/>
    <cellStyle name="Обычный 53 3 2 2 2 10" xfId="22941" xr:uid="{00000000-0005-0000-0000-0000DB5A0000}"/>
    <cellStyle name="Обычный 53 3 2 2 2 10 2" xfId="22942" xr:uid="{00000000-0005-0000-0000-0000DC5A0000}"/>
    <cellStyle name="Обычный 53 3 2 2 2 10 2 2" xfId="22943" xr:uid="{00000000-0005-0000-0000-0000DD5A0000}"/>
    <cellStyle name="Обычный 53 3 2 2 2 10 3" xfId="22944" xr:uid="{00000000-0005-0000-0000-0000DE5A0000}"/>
    <cellStyle name="Обычный 53 3 2 2 2 11" xfId="22945" xr:uid="{00000000-0005-0000-0000-0000DF5A0000}"/>
    <cellStyle name="Обычный 53 3 2 2 2 11 2" xfId="22946" xr:uid="{00000000-0005-0000-0000-0000E05A0000}"/>
    <cellStyle name="Обычный 53 3 2 2 2 12" xfId="22947" xr:uid="{00000000-0005-0000-0000-0000E15A0000}"/>
    <cellStyle name="Обычный 53 3 2 2 2 2" xfId="22948" xr:uid="{00000000-0005-0000-0000-0000E25A0000}"/>
    <cellStyle name="Обычный 53 3 2 2 2 2 10" xfId="22949" xr:uid="{00000000-0005-0000-0000-0000E35A0000}"/>
    <cellStyle name="Обычный 53 3 2 2 2 2 2" xfId="22950" xr:uid="{00000000-0005-0000-0000-0000E45A0000}"/>
    <cellStyle name="Обычный 53 3 2 2 2 2 2 2" xfId="22951" xr:uid="{00000000-0005-0000-0000-0000E55A0000}"/>
    <cellStyle name="Обычный 53 3 2 2 2 2 2 2 2" xfId="22952" xr:uid="{00000000-0005-0000-0000-0000E65A0000}"/>
    <cellStyle name="Обычный 53 3 2 2 2 2 2 2 2 2" xfId="22953" xr:uid="{00000000-0005-0000-0000-0000E75A0000}"/>
    <cellStyle name="Обычный 53 3 2 2 2 2 2 2 2 2 2" xfId="22954" xr:uid="{00000000-0005-0000-0000-0000E85A0000}"/>
    <cellStyle name="Обычный 53 3 2 2 2 2 2 2 2 3" xfId="22955" xr:uid="{00000000-0005-0000-0000-0000E95A0000}"/>
    <cellStyle name="Обычный 53 3 2 2 2 2 2 2 3" xfId="22956" xr:uid="{00000000-0005-0000-0000-0000EA5A0000}"/>
    <cellStyle name="Обычный 53 3 2 2 2 2 2 2 3 2" xfId="22957" xr:uid="{00000000-0005-0000-0000-0000EB5A0000}"/>
    <cellStyle name="Обычный 53 3 2 2 2 2 2 2 3 2 2" xfId="22958" xr:uid="{00000000-0005-0000-0000-0000EC5A0000}"/>
    <cellStyle name="Обычный 53 3 2 2 2 2 2 2 3 3" xfId="22959" xr:uid="{00000000-0005-0000-0000-0000ED5A0000}"/>
    <cellStyle name="Обычный 53 3 2 2 2 2 2 2 4" xfId="22960" xr:uid="{00000000-0005-0000-0000-0000EE5A0000}"/>
    <cellStyle name="Обычный 53 3 2 2 2 2 2 2 4 2" xfId="22961" xr:uid="{00000000-0005-0000-0000-0000EF5A0000}"/>
    <cellStyle name="Обычный 53 3 2 2 2 2 2 2 4 2 2" xfId="22962" xr:uid="{00000000-0005-0000-0000-0000F05A0000}"/>
    <cellStyle name="Обычный 53 3 2 2 2 2 2 2 4 3" xfId="22963" xr:uid="{00000000-0005-0000-0000-0000F15A0000}"/>
    <cellStyle name="Обычный 53 3 2 2 2 2 2 2 5" xfId="22964" xr:uid="{00000000-0005-0000-0000-0000F25A0000}"/>
    <cellStyle name="Обычный 53 3 2 2 2 2 2 2 5 2" xfId="22965" xr:uid="{00000000-0005-0000-0000-0000F35A0000}"/>
    <cellStyle name="Обычный 53 3 2 2 2 2 2 2 6" xfId="22966" xr:uid="{00000000-0005-0000-0000-0000F45A0000}"/>
    <cellStyle name="Обычный 53 3 2 2 2 2 2 3" xfId="22967" xr:uid="{00000000-0005-0000-0000-0000F55A0000}"/>
    <cellStyle name="Обычный 53 3 2 2 2 2 2 3 2" xfId="22968" xr:uid="{00000000-0005-0000-0000-0000F65A0000}"/>
    <cellStyle name="Обычный 53 3 2 2 2 2 2 3 2 2" xfId="22969" xr:uid="{00000000-0005-0000-0000-0000F75A0000}"/>
    <cellStyle name="Обычный 53 3 2 2 2 2 2 3 2 2 2" xfId="22970" xr:uid="{00000000-0005-0000-0000-0000F85A0000}"/>
    <cellStyle name="Обычный 53 3 2 2 2 2 2 3 2 3" xfId="22971" xr:uid="{00000000-0005-0000-0000-0000F95A0000}"/>
    <cellStyle name="Обычный 53 3 2 2 2 2 2 3 3" xfId="22972" xr:uid="{00000000-0005-0000-0000-0000FA5A0000}"/>
    <cellStyle name="Обычный 53 3 2 2 2 2 2 3 3 2" xfId="22973" xr:uid="{00000000-0005-0000-0000-0000FB5A0000}"/>
    <cellStyle name="Обычный 53 3 2 2 2 2 2 3 4" xfId="22974" xr:uid="{00000000-0005-0000-0000-0000FC5A0000}"/>
    <cellStyle name="Обычный 53 3 2 2 2 2 2 4" xfId="22975" xr:uid="{00000000-0005-0000-0000-0000FD5A0000}"/>
    <cellStyle name="Обычный 53 3 2 2 2 2 2 4 2" xfId="22976" xr:uid="{00000000-0005-0000-0000-0000FE5A0000}"/>
    <cellStyle name="Обычный 53 3 2 2 2 2 2 4 2 2" xfId="22977" xr:uid="{00000000-0005-0000-0000-0000FF5A0000}"/>
    <cellStyle name="Обычный 53 3 2 2 2 2 2 4 3" xfId="22978" xr:uid="{00000000-0005-0000-0000-0000005B0000}"/>
    <cellStyle name="Обычный 53 3 2 2 2 2 2 5" xfId="22979" xr:uid="{00000000-0005-0000-0000-0000015B0000}"/>
    <cellStyle name="Обычный 53 3 2 2 2 2 2 5 2" xfId="22980" xr:uid="{00000000-0005-0000-0000-0000025B0000}"/>
    <cellStyle name="Обычный 53 3 2 2 2 2 2 5 2 2" xfId="22981" xr:uid="{00000000-0005-0000-0000-0000035B0000}"/>
    <cellStyle name="Обычный 53 3 2 2 2 2 2 5 3" xfId="22982" xr:uid="{00000000-0005-0000-0000-0000045B0000}"/>
    <cellStyle name="Обычный 53 3 2 2 2 2 2 6" xfId="22983" xr:uid="{00000000-0005-0000-0000-0000055B0000}"/>
    <cellStyle name="Обычный 53 3 2 2 2 2 2 6 2" xfId="22984" xr:uid="{00000000-0005-0000-0000-0000065B0000}"/>
    <cellStyle name="Обычный 53 3 2 2 2 2 2 6 2 2" xfId="22985" xr:uid="{00000000-0005-0000-0000-0000075B0000}"/>
    <cellStyle name="Обычный 53 3 2 2 2 2 2 6 3" xfId="22986" xr:uid="{00000000-0005-0000-0000-0000085B0000}"/>
    <cellStyle name="Обычный 53 3 2 2 2 2 2 7" xfId="22987" xr:uid="{00000000-0005-0000-0000-0000095B0000}"/>
    <cellStyle name="Обычный 53 3 2 2 2 2 2 7 2" xfId="22988" xr:uid="{00000000-0005-0000-0000-00000A5B0000}"/>
    <cellStyle name="Обычный 53 3 2 2 2 2 2 7 2 2" xfId="22989" xr:uid="{00000000-0005-0000-0000-00000B5B0000}"/>
    <cellStyle name="Обычный 53 3 2 2 2 2 2 7 3" xfId="22990" xr:uid="{00000000-0005-0000-0000-00000C5B0000}"/>
    <cellStyle name="Обычный 53 3 2 2 2 2 2 8" xfId="22991" xr:uid="{00000000-0005-0000-0000-00000D5B0000}"/>
    <cellStyle name="Обычный 53 3 2 2 2 2 2 8 2" xfId="22992" xr:uid="{00000000-0005-0000-0000-00000E5B0000}"/>
    <cellStyle name="Обычный 53 3 2 2 2 2 2 9" xfId="22993" xr:uid="{00000000-0005-0000-0000-00000F5B0000}"/>
    <cellStyle name="Обычный 53 3 2 2 2 2 3" xfId="22994" xr:uid="{00000000-0005-0000-0000-0000105B0000}"/>
    <cellStyle name="Обычный 53 3 2 2 2 2 3 2" xfId="22995" xr:uid="{00000000-0005-0000-0000-0000115B0000}"/>
    <cellStyle name="Обычный 53 3 2 2 2 2 3 2 2" xfId="22996" xr:uid="{00000000-0005-0000-0000-0000125B0000}"/>
    <cellStyle name="Обычный 53 3 2 2 2 2 3 2 2 2" xfId="22997" xr:uid="{00000000-0005-0000-0000-0000135B0000}"/>
    <cellStyle name="Обычный 53 3 2 2 2 2 3 2 3" xfId="22998" xr:uid="{00000000-0005-0000-0000-0000145B0000}"/>
    <cellStyle name="Обычный 53 3 2 2 2 2 3 3" xfId="22999" xr:uid="{00000000-0005-0000-0000-0000155B0000}"/>
    <cellStyle name="Обычный 53 3 2 2 2 2 3 3 2" xfId="23000" xr:uid="{00000000-0005-0000-0000-0000165B0000}"/>
    <cellStyle name="Обычный 53 3 2 2 2 2 3 3 2 2" xfId="23001" xr:uid="{00000000-0005-0000-0000-0000175B0000}"/>
    <cellStyle name="Обычный 53 3 2 2 2 2 3 3 3" xfId="23002" xr:uid="{00000000-0005-0000-0000-0000185B0000}"/>
    <cellStyle name="Обычный 53 3 2 2 2 2 3 4" xfId="23003" xr:uid="{00000000-0005-0000-0000-0000195B0000}"/>
    <cellStyle name="Обычный 53 3 2 2 2 2 3 4 2" xfId="23004" xr:uid="{00000000-0005-0000-0000-00001A5B0000}"/>
    <cellStyle name="Обычный 53 3 2 2 2 2 3 4 2 2" xfId="23005" xr:uid="{00000000-0005-0000-0000-00001B5B0000}"/>
    <cellStyle name="Обычный 53 3 2 2 2 2 3 4 3" xfId="23006" xr:uid="{00000000-0005-0000-0000-00001C5B0000}"/>
    <cellStyle name="Обычный 53 3 2 2 2 2 3 5" xfId="23007" xr:uid="{00000000-0005-0000-0000-00001D5B0000}"/>
    <cellStyle name="Обычный 53 3 2 2 2 2 3 5 2" xfId="23008" xr:uid="{00000000-0005-0000-0000-00001E5B0000}"/>
    <cellStyle name="Обычный 53 3 2 2 2 2 3 6" xfId="23009" xr:uid="{00000000-0005-0000-0000-00001F5B0000}"/>
    <cellStyle name="Обычный 53 3 2 2 2 2 4" xfId="23010" xr:uid="{00000000-0005-0000-0000-0000205B0000}"/>
    <cellStyle name="Обычный 53 3 2 2 2 2 4 2" xfId="23011" xr:uid="{00000000-0005-0000-0000-0000215B0000}"/>
    <cellStyle name="Обычный 53 3 2 2 2 2 4 2 2" xfId="23012" xr:uid="{00000000-0005-0000-0000-0000225B0000}"/>
    <cellStyle name="Обычный 53 3 2 2 2 2 4 2 2 2" xfId="23013" xr:uid="{00000000-0005-0000-0000-0000235B0000}"/>
    <cellStyle name="Обычный 53 3 2 2 2 2 4 2 3" xfId="23014" xr:uid="{00000000-0005-0000-0000-0000245B0000}"/>
    <cellStyle name="Обычный 53 3 2 2 2 2 4 3" xfId="23015" xr:uid="{00000000-0005-0000-0000-0000255B0000}"/>
    <cellStyle name="Обычный 53 3 2 2 2 2 4 3 2" xfId="23016" xr:uid="{00000000-0005-0000-0000-0000265B0000}"/>
    <cellStyle name="Обычный 53 3 2 2 2 2 4 4" xfId="23017" xr:uid="{00000000-0005-0000-0000-0000275B0000}"/>
    <cellStyle name="Обычный 53 3 2 2 2 2 5" xfId="23018" xr:uid="{00000000-0005-0000-0000-0000285B0000}"/>
    <cellStyle name="Обычный 53 3 2 2 2 2 5 2" xfId="23019" xr:uid="{00000000-0005-0000-0000-0000295B0000}"/>
    <cellStyle name="Обычный 53 3 2 2 2 2 5 2 2" xfId="23020" xr:uid="{00000000-0005-0000-0000-00002A5B0000}"/>
    <cellStyle name="Обычный 53 3 2 2 2 2 5 3" xfId="23021" xr:uid="{00000000-0005-0000-0000-00002B5B0000}"/>
    <cellStyle name="Обычный 53 3 2 2 2 2 6" xfId="23022" xr:uid="{00000000-0005-0000-0000-00002C5B0000}"/>
    <cellStyle name="Обычный 53 3 2 2 2 2 6 2" xfId="23023" xr:uid="{00000000-0005-0000-0000-00002D5B0000}"/>
    <cellStyle name="Обычный 53 3 2 2 2 2 6 2 2" xfId="23024" xr:uid="{00000000-0005-0000-0000-00002E5B0000}"/>
    <cellStyle name="Обычный 53 3 2 2 2 2 6 3" xfId="23025" xr:uid="{00000000-0005-0000-0000-00002F5B0000}"/>
    <cellStyle name="Обычный 53 3 2 2 2 2 7" xfId="23026" xr:uid="{00000000-0005-0000-0000-0000305B0000}"/>
    <cellStyle name="Обычный 53 3 2 2 2 2 7 2" xfId="23027" xr:uid="{00000000-0005-0000-0000-0000315B0000}"/>
    <cellStyle name="Обычный 53 3 2 2 2 2 7 2 2" xfId="23028" xr:uid="{00000000-0005-0000-0000-0000325B0000}"/>
    <cellStyle name="Обычный 53 3 2 2 2 2 7 3" xfId="23029" xr:uid="{00000000-0005-0000-0000-0000335B0000}"/>
    <cellStyle name="Обычный 53 3 2 2 2 2 8" xfId="23030" xr:uid="{00000000-0005-0000-0000-0000345B0000}"/>
    <cellStyle name="Обычный 53 3 2 2 2 2 8 2" xfId="23031" xr:uid="{00000000-0005-0000-0000-0000355B0000}"/>
    <cellStyle name="Обычный 53 3 2 2 2 2 8 2 2" xfId="23032" xr:uid="{00000000-0005-0000-0000-0000365B0000}"/>
    <cellStyle name="Обычный 53 3 2 2 2 2 8 3" xfId="23033" xr:uid="{00000000-0005-0000-0000-0000375B0000}"/>
    <cellStyle name="Обычный 53 3 2 2 2 2 9" xfId="23034" xr:uid="{00000000-0005-0000-0000-0000385B0000}"/>
    <cellStyle name="Обычный 53 3 2 2 2 2 9 2" xfId="23035" xr:uid="{00000000-0005-0000-0000-0000395B0000}"/>
    <cellStyle name="Обычный 53 3 2 2 2 3" xfId="23036" xr:uid="{00000000-0005-0000-0000-00003A5B0000}"/>
    <cellStyle name="Обычный 53 3 2 2 2 3 2" xfId="23037" xr:uid="{00000000-0005-0000-0000-00003B5B0000}"/>
    <cellStyle name="Обычный 53 3 2 2 2 3 2 2" xfId="23038" xr:uid="{00000000-0005-0000-0000-00003C5B0000}"/>
    <cellStyle name="Обычный 53 3 2 2 2 3 2 2 2" xfId="23039" xr:uid="{00000000-0005-0000-0000-00003D5B0000}"/>
    <cellStyle name="Обычный 53 3 2 2 2 3 2 2 2 2" xfId="23040" xr:uid="{00000000-0005-0000-0000-00003E5B0000}"/>
    <cellStyle name="Обычный 53 3 2 2 2 3 2 2 3" xfId="23041" xr:uid="{00000000-0005-0000-0000-00003F5B0000}"/>
    <cellStyle name="Обычный 53 3 2 2 2 3 2 3" xfId="23042" xr:uid="{00000000-0005-0000-0000-0000405B0000}"/>
    <cellStyle name="Обычный 53 3 2 2 2 3 2 3 2" xfId="23043" xr:uid="{00000000-0005-0000-0000-0000415B0000}"/>
    <cellStyle name="Обычный 53 3 2 2 2 3 2 3 2 2" xfId="23044" xr:uid="{00000000-0005-0000-0000-0000425B0000}"/>
    <cellStyle name="Обычный 53 3 2 2 2 3 2 3 3" xfId="23045" xr:uid="{00000000-0005-0000-0000-0000435B0000}"/>
    <cellStyle name="Обычный 53 3 2 2 2 3 2 4" xfId="23046" xr:uid="{00000000-0005-0000-0000-0000445B0000}"/>
    <cellStyle name="Обычный 53 3 2 2 2 3 2 4 2" xfId="23047" xr:uid="{00000000-0005-0000-0000-0000455B0000}"/>
    <cellStyle name="Обычный 53 3 2 2 2 3 2 4 2 2" xfId="23048" xr:uid="{00000000-0005-0000-0000-0000465B0000}"/>
    <cellStyle name="Обычный 53 3 2 2 2 3 2 4 3" xfId="23049" xr:uid="{00000000-0005-0000-0000-0000475B0000}"/>
    <cellStyle name="Обычный 53 3 2 2 2 3 2 5" xfId="23050" xr:uid="{00000000-0005-0000-0000-0000485B0000}"/>
    <cellStyle name="Обычный 53 3 2 2 2 3 2 5 2" xfId="23051" xr:uid="{00000000-0005-0000-0000-0000495B0000}"/>
    <cellStyle name="Обычный 53 3 2 2 2 3 2 6" xfId="23052" xr:uid="{00000000-0005-0000-0000-00004A5B0000}"/>
    <cellStyle name="Обычный 53 3 2 2 2 3 3" xfId="23053" xr:uid="{00000000-0005-0000-0000-00004B5B0000}"/>
    <cellStyle name="Обычный 53 3 2 2 2 3 3 2" xfId="23054" xr:uid="{00000000-0005-0000-0000-00004C5B0000}"/>
    <cellStyle name="Обычный 53 3 2 2 2 3 3 2 2" xfId="23055" xr:uid="{00000000-0005-0000-0000-00004D5B0000}"/>
    <cellStyle name="Обычный 53 3 2 2 2 3 3 2 2 2" xfId="23056" xr:uid="{00000000-0005-0000-0000-00004E5B0000}"/>
    <cellStyle name="Обычный 53 3 2 2 2 3 3 2 3" xfId="23057" xr:uid="{00000000-0005-0000-0000-00004F5B0000}"/>
    <cellStyle name="Обычный 53 3 2 2 2 3 3 3" xfId="23058" xr:uid="{00000000-0005-0000-0000-0000505B0000}"/>
    <cellStyle name="Обычный 53 3 2 2 2 3 3 3 2" xfId="23059" xr:uid="{00000000-0005-0000-0000-0000515B0000}"/>
    <cellStyle name="Обычный 53 3 2 2 2 3 3 4" xfId="23060" xr:uid="{00000000-0005-0000-0000-0000525B0000}"/>
    <cellStyle name="Обычный 53 3 2 2 2 3 4" xfId="23061" xr:uid="{00000000-0005-0000-0000-0000535B0000}"/>
    <cellStyle name="Обычный 53 3 2 2 2 3 4 2" xfId="23062" xr:uid="{00000000-0005-0000-0000-0000545B0000}"/>
    <cellStyle name="Обычный 53 3 2 2 2 3 4 2 2" xfId="23063" xr:uid="{00000000-0005-0000-0000-0000555B0000}"/>
    <cellStyle name="Обычный 53 3 2 2 2 3 4 3" xfId="23064" xr:uid="{00000000-0005-0000-0000-0000565B0000}"/>
    <cellStyle name="Обычный 53 3 2 2 2 3 5" xfId="23065" xr:uid="{00000000-0005-0000-0000-0000575B0000}"/>
    <cellStyle name="Обычный 53 3 2 2 2 3 5 2" xfId="23066" xr:uid="{00000000-0005-0000-0000-0000585B0000}"/>
    <cellStyle name="Обычный 53 3 2 2 2 3 5 2 2" xfId="23067" xr:uid="{00000000-0005-0000-0000-0000595B0000}"/>
    <cellStyle name="Обычный 53 3 2 2 2 3 5 3" xfId="23068" xr:uid="{00000000-0005-0000-0000-00005A5B0000}"/>
    <cellStyle name="Обычный 53 3 2 2 2 3 6" xfId="23069" xr:uid="{00000000-0005-0000-0000-00005B5B0000}"/>
    <cellStyle name="Обычный 53 3 2 2 2 3 6 2" xfId="23070" xr:uid="{00000000-0005-0000-0000-00005C5B0000}"/>
    <cellStyle name="Обычный 53 3 2 2 2 3 6 2 2" xfId="23071" xr:uid="{00000000-0005-0000-0000-00005D5B0000}"/>
    <cellStyle name="Обычный 53 3 2 2 2 3 6 3" xfId="23072" xr:uid="{00000000-0005-0000-0000-00005E5B0000}"/>
    <cellStyle name="Обычный 53 3 2 2 2 3 7" xfId="23073" xr:uid="{00000000-0005-0000-0000-00005F5B0000}"/>
    <cellStyle name="Обычный 53 3 2 2 2 3 7 2" xfId="23074" xr:uid="{00000000-0005-0000-0000-0000605B0000}"/>
    <cellStyle name="Обычный 53 3 2 2 2 3 7 2 2" xfId="23075" xr:uid="{00000000-0005-0000-0000-0000615B0000}"/>
    <cellStyle name="Обычный 53 3 2 2 2 3 7 3" xfId="23076" xr:uid="{00000000-0005-0000-0000-0000625B0000}"/>
    <cellStyle name="Обычный 53 3 2 2 2 3 8" xfId="23077" xr:uid="{00000000-0005-0000-0000-0000635B0000}"/>
    <cellStyle name="Обычный 53 3 2 2 2 3 8 2" xfId="23078" xr:uid="{00000000-0005-0000-0000-0000645B0000}"/>
    <cellStyle name="Обычный 53 3 2 2 2 3 9" xfId="23079" xr:uid="{00000000-0005-0000-0000-0000655B0000}"/>
    <cellStyle name="Обычный 53 3 2 2 2 4" xfId="23080" xr:uid="{00000000-0005-0000-0000-0000665B0000}"/>
    <cellStyle name="Обычный 53 3 2 2 2 4 2" xfId="23081" xr:uid="{00000000-0005-0000-0000-0000675B0000}"/>
    <cellStyle name="Обычный 53 3 2 2 2 4 2 2" xfId="23082" xr:uid="{00000000-0005-0000-0000-0000685B0000}"/>
    <cellStyle name="Обычный 53 3 2 2 2 4 2 2 2" xfId="23083" xr:uid="{00000000-0005-0000-0000-0000695B0000}"/>
    <cellStyle name="Обычный 53 3 2 2 2 4 2 3" xfId="23084" xr:uid="{00000000-0005-0000-0000-00006A5B0000}"/>
    <cellStyle name="Обычный 53 3 2 2 2 4 3" xfId="23085" xr:uid="{00000000-0005-0000-0000-00006B5B0000}"/>
    <cellStyle name="Обычный 53 3 2 2 2 4 3 2" xfId="23086" xr:uid="{00000000-0005-0000-0000-00006C5B0000}"/>
    <cellStyle name="Обычный 53 3 2 2 2 4 3 2 2" xfId="23087" xr:uid="{00000000-0005-0000-0000-00006D5B0000}"/>
    <cellStyle name="Обычный 53 3 2 2 2 4 3 3" xfId="23088" xr:uid="{00000000-0005-0000-0000-00006E5B0000}"/>
    <cellStyle name="Обычный 53 3 2 2 2 4 4" xfId="23089" xr:uid="{00000000-0005-0000-0000-00006F5B0000}"/>
    <cellStyle name="Обычный 53 3 2 2 2 4 4 2" xfId="23090" xr:uid="{00000000-0005-0000-0000-0000705B0000}"/>
    <cellStyle name="Обычный 53 3 2 2 2 4 4 2 2" xfId="23091" xr:uid="{00000000-0005-0000-0000-0000715B0000}"/>
    <cellStyle name="Обычный 53 3 2 2 2 4 4 3" xfId="23092" xr:uid="{00000000-0005-0000-0000-0000725B0000}"/>
    <cellStyle name="Обычный 53 3 2 2 2 4 5" xfId="23093" xr:uid="{00000000-0005-0000-0000-0000735B0000}"/>
    <cellStyle name="Обычный 53 3 2 2 2 4 5 2" xfId="23094" xr:uid="{00000000-0005-0000-0000-0000745B0000}"/>
    <cellStyle name="Обычный 53 3 2 2 2 4 6" xfId="23095" xr:uid="{00000000-0005-0000-0000-0000755B0000}"/>
    <cellStyle name="Обычный 53 3 2 2 2 5" xfId="23096" xr:uid="{00000000-0005-0000-0000-0000765B0000}"/>
    <cellStyle name="Обычный 53 3 2 2 2 5 2" xfId="23097" xr:uid="{00000000-0005-0000-0000-0000775B0000}"/>
    <cellStyle name="Обычный 53 3 2 2 2 5 2 2" xfId="23098" xr:uid="{00000000-0005-0000-0000-0000785B0000}"/>
    <cellStyle name="Обычный 53 3 2 2 2 5 2 2 2" xfId="23099" xr:uid="{00000000-0005-0000-0000-0000795B0000}"/>
    <cellStyle name="Обычный 53 3 2 2 2 5 2 3" xfId="23100" xr:uid="{00000000-0005-0000-0000-00007A5B0000}"/>
    <cellStyle name="Обычный 53 3 2 2 2 5 3" xfId="23101" xr:uid="{00000000-0005-0000-0000-00007B5B0000}"/>
    <cellStyle name="Обычный 53 3 2 2 2 5 3 2" xfId="23102" xr:uid="{00000000-0005-0000-0000-00007C5B0000}"/>
    <cellStyle name="Обычный 53 3 2 2 2 5 4" xfId="23103" xr:uid="{00000000-0005-0000-0000-00007D5B0000}"/>
    <cellStyle name="Обычный 53 3 2 2 2 6" xfId="23104" xr:uid="{00000000-0005-0000-0000-00007E5B0000}"/>
    <cellStyle name="Обычный 53 3 2 2 2 6 2" xfId="23105" xr:uid="{00000000-0005-0000-0000-00007F5B0000}"/>
    <cellStyle name="Обычный 53 3 2 2 2 6 2 2" xfId="23106" xr:uid="{00000000-0005-0000-0000-0000805B0000}"/>
    <cellStyle name="Обычный 53 3 2 2 2 6 3" xfId="23107" xr:uid="{00000000-0005-0000-0000-0000815B0000}"/>
    <cellStyle name="Обычный 53 3 2 2 2 7" xfId="23108" xr:uid="{00000000-0005-0000-0000-0000825B0000}"/>
    <cellStyle name="Обычный 53 3 2 2 2 7 2" xfId="23109" xr:uid="{00000000-0005-0000-0000-0000835B0000}"/>
    <cellStyle name="Обычный 53 3 2 2 2 7 2 2" xfId="23110" xr:uid="{00000000-0005-0000-0000-0000845B0000}"/>
    <cellStyle name="Обычный 53 3 2 2 2 7 3" xfId="23111" xr:uid="{00000000-0005-0000-0000-0000855B0000}"/>
    <cellStyle name="Обычный 53 3 2 2 2 8" xfId="23112" xr:uid="{00000000-0005-0000-0000-0000865B0000}"/>
    <cellStyle name="Обычный 53 3 2 2 2 8 2" xfId="23113" xr:uid="{00000000-0005-0000-0000-0000875B0000}"/>
    <cellStyle name="Обычный 53 3 2 2 2 8 2 2" xfId="23114" xr:uid="{00000000-0005-0000-0000-0000885B0000}"/>
    <cellStyle name="Обычный 53 3 2 2 2 8 3" xfId="23115" xr:uid="{00000000-0005-0000-0000-0000895B0000}"/>
    <cellStyle name="Обычный 53 3 2 2 2 9" xfId="23116" xr:uid="{00000000-0005-0000-0000-00008A5B0000}"/>
    <cellStyle name="Обычный 53 3 2 2 2 9 2" xfId="23117" xr:uid="{00000000-0005-0000-0000-00008B5B0000}"/>
    <cellStyle name="Обычный 53 3 2 2 2 9 2 2" xfId="23118" xr:uid="{00000000-0005-0000-0000-00008C5B0000}"/>
    <cellStyle name="Обычный 53 3 2 2 2 9 3" xfId="23119" xr:uid="{00000000-0005-0000-0000-00008D5B0000}"/>
    <cellStyle name="Обычный 53 3 2 2 3" xfId="23120" xr:uid="{00000000-0005-0000-0000-00008E5B0000}"/>
    <cellStyle name="Обычный 53 3 2 2 3 10" xfId="23121" xr:uid="{00000000-0005-0000-0000-00008F5B0000}"/>
    <cellStyle name="Обычный 53 3 2 2 3 2" xfId="23122" xr:uid="{00000000-0005-0000-0000-0000905B0000}"/>
    <cellStyle name="Обычный 53 3 2 2 3 2 2" xfId="23123" xr:uid="{00000000-0005-0000-0000-0000915B0000}"/>
    <cellStyle name="Обычный 53 3 2 2 3 2 2 2" xfId="23124" xr:uid="{00000000-0005-0000-0000-0000925B0000}"/>
    <cellStyle name="Обычный 53 3 2 2 3 2 2 2 2" xfId="23125" xr:uid="{00000000-0005-0000-0000-0000935B0000}"/>
    <cellStyle name="Обычный 53 3 2 2 3 2 2 2 2 2" xfId="23126" xr:uid="{00000000-0005-0000-0000-0000945B0000}"/>
    <cellStyle name="Обычный 53 3 2 2 3 2 2 2 3" xfId="23127" xr:uid="{00000000-0005-0000-0000-0000955B0000}"/>
    <cellStyle name="Обычный 53 3 2 2 3 2 2 3" xfId="23128" xr:uid="{00000000-0005-0000-0000-0000965B0000}"/>
    <cellStyle name="Обычный 53 3 2 2 3 2 2 3 2" xfId="23129" xr:uid="{00000000-0005-0000-0000-0000975B0000}"/>
    <cellStyle name="Обычный 53 3 2 2 3 2 2 3 2 2" xfId="23130" xr:uid="{00000000-0005-0000-0000-0000985B0000}"/>
    <cellStyle name="Обычный 53 3 2 2 3 2 2 3 3" xfId="23131" xr:uid="{00000000-0005-0000-0000-0000995B0000}"/>
    <cellStyle name="Обычный 53 3 2 2 3 2 2 4" xfId="23132" xr:uid="{00000000-0005-0000-0000-00009A5B0000}"/>
    <cellStyle name="Обычный 53 3 2 2 3 2 2 4 2" xfId="23133" xr:uid="{00000000-0005-0000-0000-00009B5B0000}"/>
    <cellStyle name="Обычный 53 3 2 2 3 2 2 4 2 2" xfId="23134" xr:uid="{00000000-0005-0000-0000-00009C5B0000}"/>
    <cellStyle name="Обычный 53 3 2 2 3 2 2 4 3" xfId="23135" xr:uid="{00000000-0005-0000-0000-00009D5B0000}"/>
    <cellStyle name="Обычный 53 3 2 2 3 2 2 5" xfId="23136" xr:uid="{00000000-0005-0000-0000-00009E5B0000}"/>
    <cellStyle name="Обычный 53 3 2 2 3 2 2 5 2" xfId="23137" xr:uid="{00000000-0005-0000-0000-00009F5B0000}"/>
    <cellStyle name="Обычный 53 3 2 2 3 2 2 6" xfId="23138" xr:uid="{00000000-0005-0000-0000-0000A05B0000}"/>
    <cellStyle name="Обычный 53 3 2 2 3 2 3" xfId="23139" xr:uid="{00000000-0005-0000-0000-0000A15B0000}"/>
    <cellStyle name="Обычный 53 3 2 2 3 2 3 2" xfId="23140" xr:uid="{00000000-0005-0000-0000-0000A25B0000}"/>
    <cellStyle name="Обычный 53 3 2 2 3 2 3 2 2" xfId="23141" xr:uid="{00000000-0005-0000-0000-0000A35B0000}"/>
    <cellStyle name="Обычный 53 3 2 2 3 2 3 2 2 2" xfId="23142" xr:uid="{00000000-0005-0000-0000-0000A45B0000}"/>
    <cellStyle name="Обычный 53 3 2 2 3 2 3 2 3" xfId="23143" xr:uid="{00000000-0005-0000-0000-0000A55B0000}"/>
    <cellStyle name="Обычный 53 3 2 2 3 2 3 3" xfId="23144" xr:uid="{00000000-0005-0000-0000-0000A65B0000}"/>
    <cellStyle name="Обычный 53 3 2 2 3 2 3 3 2" xfId="23145" xr:uid="{00000000-0005-0000-0000-0000A75B0000}"/>
    <cellStyle name="Обычный 53 3 2 2 3 2 3 4" xfId="23146" xr:uid="{00000000-0005-0000-0000-0000A85B0000}"/>
    <cellStyle name="Обычный 53 3 2 2 3 2 4" xfId="23147" xr:uid="{00000000-0005-0000-0000-0000A95B0000}"/>
    <cellStyle name="Обычный 53 3 2 2 3 2 4 2" xfId="23148" xr:uid="{00000000-0005-0000-0000-0000AA5B0000}"/>
    <cellStyle name="Обычный 53 3 2 2 3 2 4 2 2" xfId="23149" xr:uid="{00000000-0005-0000-0000-0000AB5B0000}"/>
    <cellStyle name="Обычный 53 3 2 2 3 2 4 3" xfId="23150" xr:uid="{00000000-0005-0000-0000-0000AC5B0000}"/>
    <cellStyle name="Обычный 53 3 2 2 3 2 5" xfId="23151" xr:uid="{00000000-0005-0000-0000-0000AD5B0000}"/>
    <cellStyle name="Обычный 53 3 2 2 3 2 5 2" xfId="23152" xr:uid="{00000000-0005-0000-0000-0000AE5B0000}"/>
    <cellStyle name="Обычный 53 3 2 2 3 2 5 2 2" xfId="23153" xr:uid="{00000000-0005-0000-0000-0000AF5B0000}"/>
    <cellStyle name="Обычный 53 3 2 2 3 2 5 3" xfId="23154" xr:uid="{00000000-0005-0000-0000-0000B05B0000}"/>
    <cellStyle name="Обычный 53 3 2 2 3 2 6" xfId="23155" xr:uid="{00000000-0005-0000-0000-0000B15B0000}"/>
    <cellStyle name="Обычный 53 3 2 2 3 2 6 2" xfId="23156" xr:uid="{00000000-0005-0000-0000-0000B25B0000}"/>
    <cellStyle name="Обычный 53 3 2 2 3 2 6 2 2" xfId="23157" xr:uid="{00000000-0005-0000-0000-0000B35B0000}"/>
    <cellStyle name="Обычный 53 3 2 2 3 2 6 3" xfId="23158" xr:uid="{00000000-0005-0000-0000-0000B45B0000}"/>
    <cellStyle name="Обычный 53 3 2 2 3 2 7" xfId="23159" xr:uid="{00000000-0005-0000-0000-0000B55B0000}"/>
    <cellStyle name="Обычный 53 3 2 2 3 2 7 2" xfId="23160" xr:uid="{00000000-0005-0000-0000-0000B65B0000}"/>
    <cellStyle name="Обычный 53 3 2 2 3 2 7 2 2" xfId="23161" xr:uid="{00000000-0005-0000-0000-0000B75B0000}"/>
    <cellStyle name="Обычный 53 3 2 2 3 2 7 3" xfId="23162" xr:uid="{00000000-0005-0000-0000-0000B85B0000}"/>
    <cellStyle name="Обычный 53 3 2 2 3 2 8" xfId="23163" xr:uid="{00000000-0005-0000-0000-0000B95B0000}"/>
    <cellStyle name="Обычный 53 3 2 2 3 2 8 2" xfId="23164" xr:uid="{00000000-0005-0000-0000-0000BA5B0000}"/>
    <cellStyle name="Обычный 53 3 2 2 3 2 9" xfId="23165" xr:uid="{00000000-0005-0000-0000-0000BB5B0000}"/>
    <cellStyle name="Обычный 53 3 2 2 3 3" xfId="23166" xr:uid="{00000000-0005-0000-0000-0000BC5B0000}"/>
    <cellStyle name="Обычный 53 3 2 2 3 3 2" xfId="23167" xr:uid="{00000000-0005-0000-0000-0000BD5B0000}"/>
    <cellStyle name="Обычный 53 3 2 2 3 3 2 2" xfId="23168" xr:uid="{00000000-0005-0000-0000-0000BE5B0000}"/>
    <cellStyle name="Обычный 53 3 2 2 3 3 2 2 2" xfId="23169" xr:uid="{00000000-0005-0000-0000-0000BF5B0000}"/>
    <cellStyle name="Обычный 53 3 2 2 3 3 2 3" xfId="23170" xr:uid="{00000000-0005-0000-0000-0000C05B0000}"/>
    <cellStyle name="Обычный 53 3 2 2 3 3 3" xfId="23171" xr:uid="{00000000-0005-0000-0000-0000C15B0000}"/>
    <cellStyle name="Обычный 53 3 2 2 3 3 3 2" xfId="23172" xr:uid="{00000000-0005-0000-0000-0000C25B0000}"/>
    <cellStyle name="Обычный 53 3 2 2 3 3 3 2 2" xfId="23173" xr:uid="{00000000-0005-0000-0000-0000C35B0000}"/>
    <cellStyle name="Обычный 53 3 2 2 3 3 3 3" xfId="23174" xr:uid="{00000000-0005-0000-0000-0000C45B0000}"/>
    <cellStyle name="Обычный 53 3 2 2 3 3 4" xfId="23175" xr:uid="{00000000-0005-0000-0000-0000C55B0000}"/>
    <cellStyle name="Обычный 53 3 2 2 3 3 4 2" xfId="23176" xr:uid="{00000000-0005-0000-0000-0000C65B0000}"/>
    <cellStyle name="Обычный 53 3 2 2 3 3 4 2 2" xfId="23177" xr:uid="{00000000-0005-0000-0000-0000C75B0000}"/>
    <cellStyle name="Обычный 53 3 2 2 3 3 4 3" xfId="23178" xr:uid="{00000000-0005-0000-0000-0000C85B0000}"/>
    <cellStyle name="Обычный 53 3 2 2 3 3 5" xfId="23179" xr:uid="{00000000-0005-0000-0000-0000C95B0000}"/>
    <cellStyle name="Обычный 53 3 2 2 3 3 5 2" xfId="23180" xr:uid="{00000000-0005-0000-0000-0000CA5B0000}"/>
    <cellStyle name="Обычный 53 3 2 2 3 3 6" xfId="23181" xr:uid="{00000000-0005-0000-0000-0000CB5B0000}"/>
    <cellStyle name="Обычный 53 3 2 2 3 4" xfId="23182" xr:uid="{00000000-0005-0000-0000-0000CC5B0000}"/>
    <cellStyle name="Обычный 53 3 2 2 3 4 2" xfId="23183" xr:uid="{00000000-0005-0000-0000-0000CD5B0000}"/>
    <cellStyle name="Обычный 53 3 2 2 3 4 2 2" xfId="23184" xr:uid="{00000000-0005-0000-0000-0000CE5B0000}"/>
    <cellStyle name="Обычный 53 3 2 2 3 4 2 2 2" xfId="23185" xr:uid="{00000000-0005-0000-0000-0000CF5B0000}"/>
    <cellStyle name="Обычный 53 3 2 2 3 4 2 3" xfId="23186" xr:uid="{00000000-0005-0000-0000-0000D05B0000}"/>
    <cellStyle name="Обычный 53 3 2 2 3 4 3" xfId="23187" xr:uid="{00000000-0005-0000-0000-0000D15B0000}"/>
    <cellStyle name="Обычный 53 3 2 2 3 4 3 2" xfId="23188" xr:uid="{00000000-0005-0000-0000-0000D25B0000}"/>
    <cellStyle name="Обычный 53 3 2 2 3 4 4" xfId="23189" xr:uid="{00000000-0005-0000-0000-0000D35B0000}"/>
    <cellStyle name="Обычный 53 3 2 2 3 5" xfId="23190" xr:uid="{00000000-0005-0000-0000-0000D45B0000}"/>
    <cellStyle name="Обычный 53 3 2 2 3 5 2" xfId="23191" xr:uid="{00000000-0005-0000-0000-0000D55B0000}"/>
    <cellStyle name="Обычный 53 3 2 2 3 5 2 2" xfId="23192" xr:uid="{00000000-0005-0000-0000-0000D65B0000}"/>
    <cellStyle name="Обычный 53 3 2 2 3 5 3" xfId="23193" xr:uid="{00000000-0005-0000-0000-0000D75B0000}"/>
    <cellStyle name="Обычный 53 3 2 2 3 6" xfId="23194" xr:uid="{00000000-0005-0000-0000-0000D85B0000}"/>
    <cellStyle name="Обычный 53 3 2 2 3 6 2" xfId="23195" xr:uid="{00000000-0005-0000-0000-0000D95B0000}"/>
    <cellStyle name="Обычный 53 3 2 2 3 6 2 2" xfId="23196" xr:uid="{00000000-0005-0000-0000-0000DA5B0000}"/>
    <cellStyle name="Обычный 53 3 2 2 3 6 3" xfId="23197" xr:uid="{00000000-0005-0000-0000-0000DB5B0000}"/>
    <cellStyle name="Обычный 53 3 2 2 3 7" xfId="23198" xr:uid="{00000000-0005-0000-0000-0000DC5B0000}"/>
    <cellStyle name="Обычный 53 3 2 2 3 7 2" xfId="23199" xr:uid="{00000000-0005-0000-0000-0000DD5B0000}"/>
    <cellStyle name="Обычный 53 3 2 2 3 7 2 2" xfId="23200" xr:uid="{00000000-0005-0000-0000-0000DE5B0000}"/>
    <cellStyle name="Обычный 53 3 2 2 3 7 3" xfId="23201" xr:uid="{00000000-0005-0000-0000-0000DF5B0000}"/>
    <cellStyle name="Обычный 53 3 2 2 3 8" xfId="23202" xr:uid="{00000000-0005-0000-0000-0000E05B0000}"/>
    <cellStyle name="Обычный 53 3 2 2 3 8 2" xfId="23203" xr:uid="{00000000-0005-0000-0000-0000E15B0000}"/>
    <cellStyle name="Обычный 53 3 2 2 3 8 2 2" xfId="23204" xr:uid="{00000000-0005-0000-0000-0000E25B0000}"/>
    <cellStyle name="Обычный 53 3 2 2 3 8 3" xfId="23205" xr:uid="{00000000-0005-0000-0000-0000E35B0000}"/>
    <cellStyle name="Обычный 53 3 2 2 3 9" xfId="23206" xr:uid="{00000000-0005-0000-0000-0000E45B0000}"/>
    <cellStyle name="Обычный 53 3 2 2 3 9 2" xfId="23207" xr:uid="{00000000-0005-0000-0000-0000E55B0000}"/>
    <cellStyle name="Обычный 53 3 2 2 4" xfId="23208" xr:uid="{00000000-0005-0000-0000-0000E65B0000}"/>
    <cellStyle name="Обычный 53 3 2 2 4 2" xfId="23209" xr:uid="{00000000-0005-0000-0000-0000E75B0000}"/>
    <cellStyle name="Обычный 53 3 2 2 4 2 2" xfId="23210" xr:uid="{00000000-0005-0000-0000-0000E85B0000}"/>
    <cellStyle name="Обычный 53 3 2 2 4 2 2 2" xfId="23211" xr:uid="{00000000-0005-0000-0000-0000E95B0000}"/>
    <cellStyle name="Обычный 53 3 2 2 4 2 2 2 2" xfId="23212" xr:uid="{00000000-0005-0000-0000-0000EA5B0000}"/>
    <cellStyle name="Обычный 53 3 2 2 4 2 2 3" xfId="23213" xr:uid="{00000000-0005-0000-0000-0000EB5B0000}"/>
    <cellStyle name="Обычный 53 3 2 2 4 2 3" xfId="23214" xr:uid="{00000000-0005-0000-0000-0000EC5B0000}"/>
    <cellStyle name="Обычный 53 3 2 2 4 2 3 2" xfId="23215" xr:uid="{00000000-0005-0000-0000-0000ED5B0000}"/>
    <cellStyle name="Обычный 53 3 2 2 4 2 3 2 2" xfId="23216" xr:uid="{00000000-0005-0000-0000-0000EE5B0000}"/>
    <cellStyle name="Обычный 53 3 2 2 4 2 3 3" xfId="23217" xr:uid="{00000000-0005-0000-0000-0000EF5B0000}"/>
    <cellStyle name="Обычный 53 3 2 2 4 2 4" xfId="23218" xr:uid="{00000000-0005-0000-0000-0000F05B0000}"/>
    <cellStyle name="Обычный 53 3 2 2 4 2 4 2" xfId="23219" xr:uid="{00000000-0005-0000-0000-0000F15B0000}"/>
    <cellStyle name="Обычный 53 3 2 2 4 2 4 2 2" xfId="23220" xr:uid="{00000000-0005-0000-0000-0000F25B0000}"/>
    <cellStyle name="Обычный 53 3 2 2 4 2 4 3" xfId="23221" xr:uid="{00000000-0005-0000-0000-0000F35B0000}"/>
    <cellStyle name="Обычный 53 3 2 2 4 2 5" xfId="23222" xr:uid="{00000000-0005-0000-0000-0000F45B0000}"/>
    <cellStyle name="Обычный 53 3 2 2 4 2 5 2" xfId="23223" xr:uid="{00000000-0005-0000-0000-0000F55B0000}"/>
    <cellStyle name="Обычный 53 3 2 2 4 2 6" xfId="23224" xr:uid="{00000000-0005-0000-0000-0000F65B0000}"/>
    <cellStyle name="Обычный 53 3 2 2 4 3" xfId="23225" xr:uid="{00000000-0005-0000-0000-0000F75B0000}"/>
    <cellStyle name="Обычный 53 3 2 2 4 3 2" xfId="23226" xr:uid="{00000000-0005-0000-0000-0000F85B0000}"/>
    <cellStyle name="Обычный 53 3 2 2 4 3 2 2" xfId="23227" xr:uid="{00000000-0005-0000-0000-0000F95B0000}"/>
    <cellStyle name="Обычный 53 3 2 2 4 3 2 2 2" xfId="23228" xr:uid="{00000000-0005-0000-0000-0000FA5B0000}"/>
    <cellStyle name="Обычный 53 3 2 2 4 3 2 3" xfId="23229" xr:uid="{00000000-0005-0000-0000-0000FB5B0000}"/>
    <cellStyle name="Обычный 53 3 2 2 4 3 3" xfId="23230" xr:uid="{00000000-0005-0000-0000-0000FC5B0000}"/>
    <cellStyle name="Обычный 53 3 2 2 4 3 3 2" xfId="23231" xr:uid="{00000000-0005-0000-0000-0000FD5B0000}"/>
    <cellStyle name="Обычный 53 3 2 2 4 3 4" xfId="23232" xr:uid="{00000000-0005-0000-0000-0000FE5B0000}"/>
    <cellStyle name="Обычный 53 3 2 2 4 4" xfId="23233" xr:uid="{00000000-0005-0000-0000-0000FF5B0000}"/>
    <cellStyle name="Обычный 53 3 2 2 4 4 2" xfId="23234" xr:uid="{00000000-0005-0000-0000-0000005C0000}"/>
    <cellStyle name="Обычный 53 3 2 2 4 4 2 2" xfId="23235" xr:uid="{00000000-0005-0000-0000-0000015C0000}"/>
    <cellStyle name="Обычный 53 3 2 2 4 4 3" xfId="23236" xr:uid="{00000000-0005-0000-0000-0000025C0000}"/>
    <cellStyle name="Обычный 53 3 2 2 4 5" xfId="23237" xr:uid="{00000000-0005-0000-0000-0000035C0000}"/>
    <cellStyle name="Обычный 53 3 2 2 4 5 2" xfId="23238" xr:uid="{00000000-0005-0000-0000-0000045C0000}"/>
    <cellStyle name="Обычный 53 3 2 2 4 5 2 2" xfId="23239" xr:uid="{00000000-0005-0000-0000-0000055C0000}"/>
    <cellStyle name="Обычный 53 3 2 2 4 5 3" xfId="23240" xr:uid="{00000000-0005-0000-0000-0000065C0000}"/>
    <cellStyle name="Обычный 53 3 2 2 4 6" xfId="23241" xr:uid="{00000000-0005-0000-0000-0000075C0000}"/>
    <cellStyle name="Обычный 53 3 2 2 4 6 2" xfId="23242" xr:uid="{00000000-0005-0000-0000-0000085C0000}"/>
    <cellStyle name="Обычный 53 3 2 2 4 6 2 2" xfId="23243" xr:uid="{00000000-0005-0000-0000-0000095C0000}"/>
    <cellStyle name="Обычный 53 3 2 2 4 6 3" xfId="23244" xr:uid="{00000000-0005-0000-0000-00000A5C0000}"/>
    <cellStyle name="Обычный 53 3 2 2 4 7" xfId="23245" xr:uid="{00000000-0005-0000-0000-00000B5C0000}"/>
    <cellStyle name="Обычный 53 3 2 2 4 7 2" xfId="23246" xr:uid="{00000000-0005-0000-0000-00000C5C0000}"/>
    <cellStyle name="Обычный 53 3 2 2 4 7 2 2" xfId="23247" xr:uid="{00000000-0005-0000-0000-00000D5C0000}"/>
    <cellStyle name="Обычный 53 3 2 2 4 7 3" xfId="23248" xr:uid="{00000000-0005-0000-0000-00000E5C0000}"/>
    <cellStyle name="Обычный 53 3 2 2 4 8" xfId="23249" xr:uid="{00000000-0005-0000-0000-00000F5C0000}"/>
    <cellStyle name="Обычный 53 3 2 2 4 8 2" xfId="23250" xr:uid="{00000000-0005-0000-0000-0000105C0000}"/>
    <cellStyle name="Обычный 53 3 2 2 4 9" xfId="23251" xr:uid="{00000000-0005-0000-0000-0000115C0000}"/>
    <cellStyle name="Обычный 53 3 2 2 5" xfId="23252" xr:uid="{00000000-0005-0000-0000-0000125C0000}"/>
    <cellStyle name="Обычный 53 3 2 2 5 2" xfId="23253" xr:uid="{00000000-0005-0000-0000-0000135C0000}"/>
    <cellStyle name="Обычный 53 3 2 2 5 2 2" xfId="23254" xr:uid="{00000000-0005-0000-0000-0000145C0000}"/>
    <cellStyle name="Обычный 53 3 2 2 5 2 2 2" xfId="23255" xr:uid="{00000000-0005-0000-0000-0000155C0000}"/>
    <cellStyle name="Обычный 53 3 2 2 5 2 3" xfId="23256" xr:uid="{00000000-0005-0000-0000-0000165C0000}"/>
    <cellStyle name="Обычный 53 3 2 2 5 3" xfId="23257" xr:uid="{00000000-0005-0000-0000-0000175C0000}"/>
    <cellStyle name="Обычный 53 3 2 2 5 3 2" xfId="23258" xr:uid="{00000000-0005-0000-0000-0000185C0000}"/>
    <cellStyle name="Обычный 53 3 2 2 5 3 2 2" xfId="23259" xr:uid="{00000000-0005-0000-0000-0000195C0000}"/>
    <cellStyle name="Обычный 53 3 2 2 5 3 3" xfId="23260" xr:uid="{00000000-0005-0000-0000-00001A5C0000}"/>
    <cellStyle name="Обычный 53 3 2 2 5 4" xfId="23261" xr:uid="{00000000-0005-0000-0000-00001B5C0000}"/>
    <cellStyle name="Обычный 53 3 2 2 5 4 2" xfId="23262" xr:uid="{00000000-0005-0000-0000-00001C5C0000}"/>
    <cellStyle name="Обычный 53 3 2 2 5 4 2 2" xfId="23263" xr:uid="{00000000-0005-0000-0000-00001D5C0000}"/>
    <cellStyle name="Обычный 53 3 2 2 5 4 3" xfId="23264" xr:uid="{00000000-0005-0000-0000-00001E5C0000}"/>
    <cellStyle name="Обычный 53 3 2 2 5 5" xfId="23265" xr:uid="{00000000-0005-0000-0000-00001F5C0000}"/>
    <cellStyle name="Обычный 53 3 2 2 5 5 2" xfId="23266" xr:uid="{00000000-0005-0000-0000-0000205C0000}"/>
    <cellStyle name="Обычный 53 3 2 2 5 6" xfId="23267" xr:uid="{00000000-0005-0000-0000-0000215C0000}"/>
    <cellStyle name="Обычный 53 3 2 2 6" xfId="23268" xr:uid="{00000000-0005-0000-0000-0000225C0000}"/>
    <cellStyle name="Обычный 53 3 2 2 6 2" xfId="23269" xr:uid="{00000000-0005-0000-0000-0000235C0000}"/>
    <cellStyle name="Обычный 53 3 2 2 6 2 2" xfId="23270" xr:uid="{00000000-0005-0000-0000-0000245C0000}"/>
    <cellStyle name="Обычный 53 3 2 2 6 2 2 2" xfId="23271" xr:uid="{00000000-0005-0000-0000-0000255C0000}"/>
    <cellStyle name="Обычный 53 3 2 2 6 2 3" xfId="23272" xr:uid="{00000000-0005-0000-0000-0000265C0000}"/>
    <cellStyle name="Обычный 53 3 2 2 6 3" xfId="23273" xr:uid="{00000000-0005-0000-0000-0000275C0000}"/>
    <cellStyle name="Обычный 53 3 2 2 6 3 2" xfId="23274" xr:uid="{00000000-0005-0000-0000-0000285C0000}"/>
    <cellStyle name="Обычный 53 3 2 2 6 4" xfId="23275" xr:uid="{00000000-0005-0000-0000-0000295C0000}"/>
    <cellStyle name="Обычный 53 3 2 2 7" xfId="23276" xr:uid="{00000000-0005-0000-0000-00002A5C0000}"/>
    <cellStyle name="Обычный 53 3 2 2 7 2" xfId="23277" xr:uid="{00000000-0005-0000-0000-00002B5C0000}"/>
    <cellStyle name="Обычный 53 3 2 2 7 2 2" xfId="23278" xr:uid="{00000000-0005-0000-0000-00002C5C0000}"/>
    <cellStyle name="Обычный 53 3 2 2 7 3" xfId="23279" xr:uid="{00000000-0005-0000-0000-00002D5C0000}"/>
    <cellStyle name="Обычный 53 3 2 2 8" xfId="23280" xr:uid="{00000000-0005-0000-0000-00002E5C0000}"/>
    <cellStyle name="Обычный 53 3 2 2 8 2" xfId="23281" xr:uid="{00000000-0005-0000-0000-00002F5C0000}"/>
    <cellStyle name="Обычный 53 3 2 2 8 2 2" xfId="23282" xr:uid="{00000000-0005-0000-0000-0000305C0000}"/>
    <cellStyle name="Обычный 53 3 2 2 8 3" xfId="23283" xr:uid="{00000000-0005-0000-0000-0000315C0000}"/>
    <cellStyle name="Обычный 53 3 2 2 9" xfId="23284" xr:uid="{00000000-0005-0000-0000-0000325C0000}"/>
    <cellStyle name="Обычный 53 3 2 2 9 2" xfId="23285" xr:uid="{00000000-0005-0000-0000-0000335C0000}"/>
    <cellStyle name="Обычный 53 3 2 2 9 2 2" xfId="23286" xr:uid="{00000000-0005-0000-0000-0000345C0000}"/>
    <cellStyle name="Обычный 53 3 2 2 9 3" xfId="23287" xr:uid="{00000000-0005-0000-0000-0000355C0000}"/>
    <cellStyle name="Обычный 53 3 2 3" xfId="23288" xr:uid="{00000000-0005-0000-0000-0000365C0000}"/>
    <cellStyle name="Обычный 53 3 2 3 10" xfId="23289" xr:uid="{00000000-0005-0000-0000-0000375C0000}"/>
    <cellStyle name="Обычный 53 3 2 3 10 2" xfId="23290" xr:uid="{00000000-0005-0000-0000-0000385C0000}"/>
    <cellStyle name="Обычный 53 3 2 3 10 2 2" xfId="23291" xr:uid="{00000000-0005-0000-0000-0000395C0000}"/>
    <cellStyle name="Обычный 53 3 2 3 10 3" xfId="23292" xr:uid="{00000000-0005-0000-0000-00003A5C0000}"/>
    <cellStyle name="Обычный 53 3 2 3 11" xfId="23293" xr:uid="{00000000-0005-0000-0000-00003B5C0000}"/>
    <cellStyle name="Обычный 53 3 2 3 11 2" xfId="23294" xr:uid="{00000000-0005-0000-0000-00003C5C0000}"/>
    <cellStyle name="Обычный 53 3 2 3 12" xfId="23295" xr:uid="{00000000-0005-0000-0000-00003D5C0000}"/>
    <cellStyle name="Обычный 53 3 2 3 2" xfId="23296" xr:uid="{00000000-0005-0000-0000-00003E5C0000}"/>
    <cellStyle name="Обычный 53 3 2 3 2 10" xfId="23297" xr:uid="{00000000-0005-0000-0000-00003F5C0000}"/>
    <cellStyle name="Обычный 53 3 2 3 2 2" xfId="23298" xr:uid="{00000000-0005-0000-0000-0000405C0000}"/>
    <cellStyle name="Обычный 53 3 2 3 2 2 2" xfId="23299" xr:uid="{00000000-0005-0000-0000-0000415C0000}"/>
    <cellStyle name="Обычный 53 3 2 3 2 2 2 2" xfId="23300" xr:uid="{00000000-0005-0000-0000-0000425C0000}"/>
    <cellStyle name="Обычный 53 3 2 3 2 2 2 2 2" xfId="23301" xr:uid="{00000000-0005-0000-0000-0000435C0000}"/>
    <cellStyle name="Обычный 53 3 2 3 2 2 2 2 2 2" xfId="23302" xr:uid="{00000000-0005-0000-0000-0000445C0000}"/>
    <cellStyle name="Обычный 53 3 2 3 2 2 2 2 3" xfId="23303" xr:uid="{00000000-0005-0000-0000-0000455C0000}"/>
    <cellStyle name="Обычный 53 3 2 3 2 2 2 3" xfId="23304" xr:uid="{00000000-0005-0000-0000-0000465C0000}"/>
    <cellStyle name="Обычный 53 3 2 3 2 2 2 3 2" xfId="23305" xr:uid="{00000000-0005-0000-0000-0000475C0000}"/>
    <cellStyle name="Обычный 53 3 2 3 2 2 2 3 2 2" xfId="23306" xr:uid="{00000000-0005-0000-0000-0000485C0000}"/>
    <cellStyle name="Обычный 53 3 2 3 2 2 2 3 3" xfId="23307" xr:uid="{00000000-0005-0000-0000-0000495C0000}"/>
    <cellStyle name="Обычный 53 3 2 3 2 2 2 4" xfId="23308" xr:uid="{00000000-0005-0000-0000-00004A5C0000}"/>
    <cellStyle name="Обычный 53 3 2 3 2 2 2 4 2" xfId="23309" xr:uid="{00000000-0005-0000-0000-00004B5C0000}"/>
    <cellStyle name="Обычный 53 3 2 3 2 2 2 4 2 2" xfId="23310" xr:uid="{00000000-0005-0000-0000-00004C5C0000}"/>
    <cellStyle name="Обычный 53 3 2 3 2 2 2 4 3" xfId="23311" xr:uid="{00000000-0005-0000-0000-00004D5C0000}"/>
    <cellStyle name="Обычный 53 3 2 3 2 2 2 5" xfId="23312" xr:uid="{00000000-0005-0000-0000-00004E5C0000}"/>
    <cellStyle name="Обычный 53 3 2 3 2 2 2 5 2" xfId="23313" xr:uid="{00000000-0005-0000-0000-00004F5C0000}"/>
    <cellStyle name="Обычный 53 3 2 3 2 2 2 6" xfId="23314" xr:uid="{00000000-0005-0000-0000-0000505C0000}"/>
    <cellStyle name="Обычный 53 3 2 3 2 2 3" xfId="23315" xr:uid="{00000000-0005-0000-0000-0000515C0000}"/>
    <cellStyle name="Обычный 53 3 2 3 2 2 3 2" xfId="23316" xr:uid="{00000000-0005-0000-0000-0000525C0000}"/>
    <cellStyle name="Обычный 53 3 2 3 2 2 3 2 2" xfId="23317" xr:uid="{00000000-0005-0000-0000-0000535C0000}"/>
    <cellStyle name="Обычный 53 3 2 3 2 2 3 2 2 2" xfId="23318" xr:uid="{00000000-0005-0000-0000-0000545C0000}"/>
    <cellStyle name="Обычный 53 3 2 3 2 2 3 2 3" xfId="23319" xr:uid="{00000000-0005-0000-0000-0000555C0000}"/>
    <cellStyle name="Обычный 53 3 2 3 2 2 3 3" xfId="23320" xr:uid="{00000000-0005-0000-0000-0000565C0000}"/>
    <cellStyle name="Обычный 53 3 2 3 2 2 3 3 2" xfId="23321" xr:uid="{00000000-0005-0000-0000-0000575C0000}"/>
    <cellStyle name="Обычный 53 3 2 3 2 2 3 4" xfId="23322" xr:uid="{00000000-0005-0000-0000-0000585C0000}"/>
    <cellStyle name="Обычный 53 3 2 3 2 2 4" xfId="23323" xr:uid="{00000000-0005-0000-0000-0000595C0000}"/>
    <cellStyle name="Обычный 53 3 2 3 2 2 4 2" xfId="23324" xr:uid="{00000000-0005-0000-0000-00005A5C0000}"/>
    <cellStyle name="Обычный 53 3 2 3 2 2 4 2 2" xfId="23325" xr:uid="{00000000-0005-0000-0000-00005B5C0000}"/>
    <cellStyle name="Обычный 53 3 2 3 2 2 4 3" xfId="23326" xr:uid="{00000000-0005-0000-0000-00005C5C0000}"/>
    <cellStyle name="Обычный 53 3 2 3 2 2 5" xfId="23327" xr:uid="{00000000-0005-0000-0000-00005D5C0000}"/>
    <cellStyle name="Обычный 53 3 2 3 2 2 5 2" xfId="23328" xr:uid="{00000000-0005-0000-0000-00005E5C0000}"/>
    <cellStyle name="Обычный 53 3 2 3 2 2 5 2 2" xfId="23329" xr:uid="{00000000-0005-0000-0000-00005F5C0000}"/>
    <cellStyle name="Обычный 53 3 2 3 2 2 5 3" xfId="23330" xr:uid="{00000000-0005-0000-0000-0000605C0000}"/>
    <cellStyle name="Обычный 53 3 2 3 2 2 6" xfId="23331" xr:uid="{00000000-0005-0000-0000-0000615C0000}"/>
    <cellStyle name="Обычный 53 3 2 3 2 2 6 2" xfId="23332" xr:uid="{00000000-0005-0000-0000-0000625C0000}"/>
    <cellStyle name="Обычный 53 3 2 3 2 2 6 2 2" xfId="23333" xr:uid="{00000000-0005-0000-0000-0000635C0000}"/>
    <cellStyle name="Обычный 53 3 2 3 2 2 6 3" xfId="23334" xr:uid="{00000000-0005-0000-0000-0000645C0000}"/>
    <cellStyle name="Обычный 53 3 2 3 2 2 7" xfId="23335" xr:uid="{00000000-0005-0000-0000-0000655C0000}"/>
    <cellStyle name="Обычный 53 3 2 3 2 2 7 2" xfId="23336" xr:uid="{00000000-0005-0000-0000-0000665C0000}"/>
    <cellStyle name="Обычный 53 3 2 3 2 2 7 2 2" xfId="23337" xr:uid="{00000000-0005-0000-0000-0000675C0000}"/>
    <cellStyle name="Обычный 53 3 2 3 2 2 7 3" xfId="23338" xr:uid="{00000000-0005-0000-0000-0000685C0000}"/>
    <cellStyle name="Обычный 53 3 2 3 2 2 8" xfId="23339" xr:uid="{00000000-0005-0000-0000-0000695C0000}"/>
    <cellStyle name="Обычный 53 3 2 3 2 2 8 2" xfId="23340" xr:uid="{00000000-0005-0000-0000-00006A5C0000}"/>
    <cellStyle name="Обычный 53 3 2 3 2 2 9" xfId="23341" xr:uid="{00000000-0005-0000-0000-00006B5C0000}"/>
    <cellStyle name="Обычный 53 3 2 3 2 3" xfId="23342" xr:uid="{00000000-0005-0000-0000-00006C5C0000}"/>
    <cellStyle name="Обычный 53 3 2 3 2 3 2" xfId="23343" xr:uid="{00000000-0005-0000-0000-00006D5C0000}"/>
    <cellStyle name="Обычный 53 3 2 3 2 3 2 2" xfId="23344" xr:uid="{00000000-0005-0000-0000-00006E5C0000}"/>
    <cellStyle name="Обычный 53 3 2 3 2 3 2 2 2" xfId="23345" xr:uid="{00000000-0005-0000-0000-00006F5C0000}"/>
    <cellStyle name="Обычный 53 3 2 3 2 3 2 3" xfId="23346" xr:uid="{00000000-0005-0000-0000-0000705C0000}"/>
    <cellStyle name="Обычный 53 3 2 3 2 3 3" xfId="23347" xr:uid="{00000000-0005-0000-0000-0000715C0000}"/>
    <cellStyle name="Обычный 53 3 2 3 2 3 3 2" xfId="23348" xr:uid="{00000000-0005-0000-0000-0000725C0000}"/>
    <cellStyle name="Обычный 53 3 2 3 2 3 3 2 2" xfId="23349" xr:uid="{00000000-0005-0000-0000-0000735C0000}"/>
    <cellStyle name="Обычный 53 3 2 3 2 3 3 3" xfId="23350" xr:uid="{00000000-0005-0000-0000-0000745C0000}"/>
    <cellStyle name="Обычный 53 3 2 3 2 3 4" xfId="23351" xr:uid="{00000000-0005-0000-0000-0000755C0000}"/>
    <cellStyle name="Обычный 53 3 2 3 2 3 4 2" xfId="23352" xr:uid="{00000000-0005-0000-0000-0000765C0000}"/>
    <cellStyle name="Обычный 53 3 2 3 2 3 4 2 2" xfId="23353" xr:uid="{00000000-0005-0000-0000-0000775C0000}"/>
    <cellStyle name="Обычный 53 3 2 3 2 3 4 3" xfId="23354" xr:uid="{00000000-0005-0000-0000-0000785C0000}"/>
    <cellStyle name="Обычный 53 3 2 3 2 3 5" xfId="23355" xr:uid="{00000000-0005-0000-0000-0000795C0000}"/>
    <cellStyle name="Обычный 53 3 2 3 2 3 5 2" xfId="23356" xr:uid="{00000000-0005-0000-0000-00007A5C0000}"/>
    <cellStyle name="Обычный 53 3 2 3 2 3 6" xfId="23357" xr:uid="{00000000-0005-0000-0000-00007B5C0000}"/>
    <cellStyle name="Обычный 53 3 2 3 2 4" xfId="23358" xr:uid="{00000000-0005-0000-0000-00007C5C0000}"/>
    <cellStyle name="Обычный 53 3 2 3 2 4 2" xfId="23359" xr:uid="{00000000-0005-0000-0000-00007D5C0000}"/>
    <cellStyle name="Обычный 53 3 2 3 2 4 2 2" xfId="23360" xr:uid="{00000000-0005-0000-0000-00007E5C0000}"/>
    <cellStyle name="Обычный 53 3 2 3 2 4 2 2 2" xfId="23361" xr:uid="{00000000-0005-0000-0000-00007F5C0000}"/>
    <cellStyle name="Обычный 53 3 2 3 2 4 2 3" xfId="23362" xr:uid="{00000000-0005-0000-0000-0000805C0000}"/>
    <cellStyle name="Обычный 53 3 2 3 2 4 3" xfId="23363" xr:uid="{00000000-0005-0000-0000-0000815C0000}"/>
    <cellStyle name="Обычный 53 3 2 3 2 4 3 2" xfId="23364" xr:uid="{00000000-0005-0000-0000-0000825C0000}"/>
    <cellStyle name="Обычный 53 3 2 3 2 4 4" xfId="23365" xr:uid="{00000000-0005-0000-0000-0000835C0000}"/>
    <cellStyle name="Обычный 53 3 2 3 2 5" xfId="23366" xr:uid="{00000000-0005-0000-0000-0000845C0000}"/>
    <cellStyle name="Обычный 53 3 2 3 2 5 2" xfId="23367" xr:uid="{00000000-0005-0000-0000-0000855C0000}"/>
    <cellStyle name="Обычный 53 3 2 3 2 5 2 2" xfId="23368" xr:uid="{00000000-0005-0000-0000-0000865C0000}"/>
    <cellStyle name="Обычный 53 3 2 3 2 5 3" xfId="23369" xr:uid="{00000000-0005-0000-0000-0000875C0000}"/>
    <cellStyle name="Обычный 53 3 2 3 2 6" xfId="23370" xr:uid="{00000000-0005-0000-0000-0000885C0000}"/>
    <cellStyle name="Обычный 53 3 2 3 2 6 2" xfId="23371" xr:uid="{00000000-0005-0000-0000-0000895C0000}"/>
    <cellStyle name="Обычный 53 3 2 3 2 6 2 2" xfId="23372" xr:uid="{00000000-0005-0000-0000-00008A5C0000}"/>
    <cellStyle name="Обычный 53 3 2 3 2 6 3" xfId="23373" xr:uid="{00000000-0005-0000-0000-00008B5C0000}"/>
    <cellStyle name="Обычный 53 3 2 3 2 7" xfId="23374" xr:uid="{00000000-0005-0000-0000-00008C5C0000}"/>
    <cellStyle name="Обычный 53 3 2 3 2 7 2" xfId="23375" xr:uid="{00000000-0005-0000-0000-00008D5C0000}"/>
    <cellStyle name="Обычный 53 3 2 3 2 7 2 2" xfId="23376" xr:uid="{00000000-0005-0000-0000-00008E5C0000}"/>
    <cellStyle name="Обычный 53 3 2 3 2 7 3" xfId="23377" xr:uid="{00000000-0005-0000-0000-00008F5C0000}"/>
    <cellStyle name="Обычный 53 3 2 3 2 8" xfId="23378" xr:uid="{00000000-0005-0000-0000-0000905C0000}"/>
    <cellStyle name="Обычный 53 3 2 3 2 8 2" xfId="23379" xr:uid="{00000000-0005-0000-0000-0000915C0000}"/>
    <cellStyle name="Обычный 53 3 2 3 2 8 2 2" xfId="23380" xr:uid="{00000000-0005-0000-0000-0000925C0000}"/>
    <cellStyle name="Обычный 53 3 2 3 2 8 3" xfId="23381" xr:uid="{00000000-0005-0000-0000-0000935C0000}"/>
    <cellStyle name="Обычный 53 3 2 3 2 9" xfId="23382" xr:uid="{00000000-0005-0000-0000-0000945C0000}"/>
    <cellStyle name="Обычный 53 3 2 3 2 9 2" xfId="23383" xr:uid="{00000000-0005-0000-0000-0000955C0000}"/>
    <cellStyle name="Обычный 53 3 2 3 3" xfId="23384" xr:uid="{00000000-0005-0000-0000-0000965C0000}"/>
    <cellStyle name="Обычный 53 3 2 3 3 2" xfId="23385" xr:uid="{00000000-0005-0000-0000-0000975C0000}"/>
    <cellStyle name="Обычный 53 3 2 3 3 2 2" xfId="23386" xr:uid="{00000000-0005-0000-0000-0000985C0000}"/>
    <cellStyle name="Обычный 53 3 2 3 3 2 2 2" xfId="23387" xr:uid="{00000000-0005-0000-0000-0000995C0000}"/>
    <cellStyle name="Обычный 53 3 2 3 3 2 2 2 2" xfId="23388" xr:uid="{00000000-0005-0000-0000-00009A5C0000}"/>
    <cellStyle name="Обычный 53 3 2 3 3 2 2 3" xfId="23389" xr:uid="{00000000-0005-0000-0000-00009B5C0000}"/>
    <cellStyle name="Обычный 53 3 2 3 3 2 3" xfId="23390" xr:uid="{00000000-0005-0000-0000-00009C5C0000}"/>
    <cellStyle name="Обычный 53 3 2 3 3 2 3 2" xfId="23391" xr:uid="{00000000-0005-0000-0000-00009D5C0000}"/>
    <cellStyle name="Обычный 53 3 2 3 3 2 3 2 2" xfId="23392" xr:uid="{00000000-0005-0000-0000-00009E5C0000}"/>
    <cellStyle name="Обычный 53 3 2 3 3 2 3 3" xfId="23393" xr:uid="{00000000-0005-0000-0000-00009F5C0000}"/>
    <cellStyle name="Обычный 53 3 2 3 3 2 4" xfId="23394" xr:uid="{00000000-0005-0000-0000-0000A05C0000}"/>
    <cellStyle name="Обычный 53 3 2 3 3 2 4 2" xfId="23395" xr:uid="{00000000-0005-0000-0000-0000A15C0000}"/>
    <cellStyle name="Обычный 53 3 2 3 3 2 4 2 2" xfId="23396" xr:uid="{00000000-0005-0000-0000-0000A25C0000}"/>
    <cellStyle name="Обычный 53 3 2 3 3 2 4 3" xfId="23397" xr:uid="{00000000-0005-0000-0000-0000A35C0000}"/>
    <cellStyle name="Обычный 53 3 2 3 3 2 5" xfId="23398" xr:uid="{00000000-0005-0000-0000-0000A45C0000}"/>
    <cellStyle name="Обычный 53 3 2 3 3 2 5 2" xfId="23399" xr:uid="{00000000-0005-0000-0000-0000A55C0000}"/>
    <cellStyle name="Обычный 53 3 2 3 3 2 6" xfId="23400" xr:uid="{00000000-0005-0000-0000-0000A65C0000}"/>
    <cellStyle name="Обычный 53 3 2 3 3 3" xfId="23401" xr:uid="{00000000-0005-0000-0000-0000A75C0000}"/>
    <cellStyle name="Обычный 53 3 2 3 3 3 2" xfId="23402" xr:uid="{00000000-0005-0000-0000-0000A85C0000}"/>
    <cellStyle name="Обычный 53 3 2 3 3 3 2 2" xfId="23403" xr:uid="{00000000-0005-0000-0000-0000A95C0000}"/>
    <cellStyle name="Обычный 53 3 2 3 3 3 2 2 2" xfId="23404" xr:uid="{00000000-0005-0000-0000-0000AA5C0000}"/>
    <cellStyle name="Обычный 53 3 2 3 3 3 2 3" xfId="23405" xr:uid="{00000000-0005-0000-0000-0000AB5C0000}"/>
    <cellStyle name="Обычный 53 3 2 3 3 3 3" xfId="23406" xr:uid="{00000000-0005-0000-0000-0000AC5C0000}"/>
    <cellStyle name="Обычный 53 3 2 3 3 3 3 2" xfId="23407" xr:uid="{00000000-0005-0000-0000-0000AD5C0000}"/>
    <cellStyle name="Обычный 53 3 2 3 3 3 4" xfId="23408" xr:uid="{00000000-0005-0000-0000-0000AE5C0000}"/>
    <cellStyle name="Обычный 53 3 2 3 3 4" xfId="23409" xr:uid="{00000000-0005-0000-0000-0000AF5C0000}"/>
    <cellStyle name="Обычный 53 3 2 3 3 4 2" xfId="23410" xr:uid="{00000000-0005-0000-0000-0000B05C0000}"/>
    <cellStyle name="Обычный 53 3 2 3 3 4 2 2" xfId="23411" xr:uid="{00000000-0005-0000-0000-0000B15C0000}"/>
    <cellStyle name="Обычный 53 3 2 3 3 4 3" xfId="23412" xr:uid="{00000000-0005-0000-0000-0000B25C0000}"/>
    <cellStyle name="Обычный 53 3 2 3 3 5" xfId="23413" xr:uid="{00000000-0005-0000-0000-0000B35C0000}"/>
    <cellStyle name="Обычный 53 3 2 3 3 5 2" xfId="23414" xr:uid="{00000000-0005-0000-0000-0000B45C0000}"/>
    <cellStyle name="Обычный 53 3 2 3 3 5 2 2" xfId="23415" xr:uid="{00000000-0005-0000-0000-0000B55C0000}"/>
    <cellStyle name="Обычный 53 3 2 3 3 5 3" xfId="23416" xr:uid="{00000000-0005-0000-0000-0000B65C0000}"/>
    <cellStyle name="Обычный 53 3 2 3 3 6" xfId="23417" xr:uid="{00000000-0005-0000-0000-0000B75C0000}"/>
    <cellStyle name="Обычный 53 3 2 3 3 6 2" xfId="23418" xr:uid="{00000000-0005-0000-0000-0000B85C0000}"/>
    <cellStyle name="Обычный 53 3 2 3 3 6 2 2" xfId="23419" xr:uid="{00000000-0005-0000-0000-0000B95C0000}"/>
    <cellStyle name="Обычный 53 3 2 3 3 6 3" xfId="23420" xr:uid="{00000000-0005-0000-0000-0000BA5C0000}"/>
    <cellStyle name="Обычный 53 3 2 3 3 7" xfId="23421" xr:uid="{00000000-0005-0000-0000-0000BB5C0000}"/>
    <cellStyle name="Обычный 53 3 2 3 3 7 2" xfId="23422" xr:uid="{00000000-0005-0000-0000-0000BC5C0000}"/>
    <cellStyle name="Обычный 53 3 2 3 3 7 2 2" xfId="23423" xr:uid="{00000000-0005-0000-0000-0000BD5C0000}"/>
    <cellStyle name="Обычный 53 3 2 3 3 7 3" xfId="23424" xr:uid="{00000000-0005-0000-0000-0000BE5C0000}"/>
    <cellStyle name="Обычный 53 3 2 3 3 8" xfId="23425" xr:uid="{00000000-0005-0000-0000-0000BF5C0000}"/>
    <cellStyle name="Обычный 53 3 2 3 3 8 2" xfId="23426" xr:uid="{00000000-0005-0000-0000-0000C05C0000}"/>
    <cellStyle name="Обычный 53 3 2 3 3 9" xfId="23427" xr:uid="{00000000-0005-0000-0000-0000C15C0000}"/>
    <cellStyle name="Обычный 53 3 2 3 4" xfId="23428" xr:uid="{00000000-0005-0000-0000-0000C25C0000}"/>
    <cellStyle name="Обычный 53 3 2 3 4 2" xfId="23429" xr:uid="{00000000-0005-0000-0000-0000C35C0000}"/>
    <cellStyle name="Обычный 53 3 2 3 4 2 2" xfId="23430" xr:uid="{00000000-0005-0000-0000-0000C45C0000}"/>
    <cellStyle name="Обычный 53 3 2 3 4 2 2 2" xfId="23431" xr:uid="{00000000-0005-0000-0000-0000C55C0000}"/>
    <cellStyle name="Обычный 53 3 2 3 4 2 3" xfId="23432" xr:uid="{00000000-0005-0000-0000-0000C65C0000}"/>
    <cellStyle name="Обычный 53 3 2 3 4 3" xfId="23433" xr:uid="{00000000-0005-0000-0000-0000C75C0000}"/>
    <cellStyle name="Обычный 53 3 2 3 4 3 2" xfId="23434" xr:uid="{00000000-0005-0000-0000-0000C85C0000}"/>
    <cellStyle name="Обычный 53 3 2 3 4 3 2 2" xfId="23435" xr:uid="{00000000-0005-0000-0000-0000C95C0000}"/>
    <cellStyle name="Обычный 53 3 2 3 4 3 3" xfId="23436" xr:uid="{00000000-0005-0000-0000-0000CA5C0000}"/>
    <cellStyle name="Обычный 53 3 2 3 4 4" xfId="23437" xr:uid="{00000000-0005-0000-0000-0000CB5C0000}"/>
    <cellStyle name="Обычный 53 3 2 3 4 4 2" xfId="23438" xr:uid="{00000000-0005-0000-0000-0000CC5C0000}"/>
    <cellStyle name="Обычный 53 3 2 3 4 4 2 2" xfId="23439" xr:uid="{00000000-0005-0000-0000-0000CD5C0000}"/>
    <cellStyle name="Обычный 53 3 2 3 4 4 3" xfId="23440" xr:uid="{00000000-0005-0000-0000-0000CE5C0000}"/>
    <cellStyle name="Обычный 53 3 2 3 4 5" xfId="23441" xr:uid="{00000000-0005-0000-0000-0000CF5C0000}"/>
    <cellStyle name="Обычный 53 3 2 3 4 5 2" xfId="23442" xr:uid="{00000000-0005-0000-0000-0000D05C0000}"/>
    <cellStyle name="Обычный 53 3 2 3 4 6" xfId="23443" xr:uid="{00000000-0005-0000-0000-0000D15C0000}"/>
    <cellStyle name="Обычный 53 3 2 3 5" xfId="23444" xr:uid="{00000000-0005-0000-0000-0000D25C0000}"/>
    <cellStyle name="Обычный 53 3 2 3 5 2" xfId="23445" xr:uid="{00000000-0005-0000-0000-0000D35C0000}"/>
    <cellStyle name="Обычный 53 3 2 3 5 2 2" xfId="23446" xr:uid="{00000000-0005-0000-0000-0000D45C0000}"/>
    <cellStyle name="Обычный 53 3 2 3 5 2 2 2" xfId="23447" xr:uid="{00000000-0005-0000-0000-0000D55C0000}"/>
    <cellStyle name="Обычный 53 3 2 3 5 2 3" xfId="23448" xr:uid="{00000000-0005-0000-0000-0000D65C0000}"/>
    <cellStyle name="Обычный 53 3 2 3 5 3" xfId="23449" xr:uid="{00000000-0005-0000-0000-0000D75C0000}"/>
    <cellStyle name="Обычный 53 3 2 3 5 3 2" xfId="23450" xr:uid="{00000000-0005-0000-0000-0000D85C0000}"/>
    <cellStyle name="Обычный 53 3 2 3 5 4" xfId="23451" xr:uid="{00000000-0005-0000-0000-0000D95C0000}"/>
    <cellStyle name="Обычный 53 3 2 3 6" xfId="23452" xr:uid="{00000000-0005-0000-0000-0000DA5C0000}"/>
    <cellStyle name="Обычный 53 3 2 3 6 2" xfId="23453" xr:uid="{00000000-0005-0000-0000-0000DB5C0000}"/>
    <cellStyle name="Обычный 53 3 2 3 6 2 2" xfId="23454" xr:uid="{00000000-0005-0000-0000-0000DC5C0000}"/>
    <cellStyle name="Обычный 53 3 2 3 6 3" xfId="23455" xr:uid="{00000000-0005-0000-0000-0000DD5C0000}"/>
    <cellStyle name="Обычный 53 3 2 3 7" xfId="23456" xr:uid="{00000000-0005-0000-0000-0000DE5C0000}"/>
    <cellStyle name="Обычный 53 3 2 3 7 2" xfId="23457" xr:uid="{00000000-0005-0000-0000-0000DF5C0000}"/>
    <cellStyle name="Обычный 53 3 2 3 7 2 2" xfId="23458" xr:uid="{00000000-0005-0000-0000-0000E05C0000}"/>
    <cellStyle name="Обычный 53 3 2 3 7 3" xfId="23459" xr:uid="{00000000-0005-0000-0000-0000E15C0000}"/>
    <cellStyle name="Обычный 53 3 2 3 8" xfId="23460" xr:uid="{00000000-0005-0000-0000-0000E25C0000}"/>
    <cellStyle name="Обычный 53 3 2 3 8 2" xfId="23461" xr:uid="{00000000-0005-0000-0000-0000E35C0000}"/>
    <cellStyle name="Обычный 53 3 2 3 8 2 2" xfId="23462" xr:uid="{00000000-0005-0000-0000-0000E45C0000}"/>
    <cellStyle name="Обычный 53 3 2 3 8 3" xfId="23463" xr:uid="{00000000-0005-0000-0000-0000E55C0000}"/>
    <cellStyle name="Обычный 53 3 2 3 9" xfId="23464" xr:uid="{00000000-0005-0000-0000-0000E65C0000}"/>
    <cellStyle name="Обычный 53 3 2 3 9 2" xfId="23465" xr:uid="{00000000-0005-0000-0000-0000E75C0000}"/>
    <cellStyle name="Обычный 53 3 2 3 9 2 2" xfId="23466" xr:uid="{00000000-0005-0000-0000-0000E85C0000}"/>
    <cellStyle name="Обычный 53 3 2 3 9 3" xfId="23467" xr:uid="{00000000-0005-0000-0000-0000E95C0000}"/>
    <cellStyle name="Обычный 53 3 2 4" xfId="23468" xr:uid="{00000000-0005-0000-0000-0000EA5C0000}"/>
    <cellStyle name="Обычный 53 3 2 4 10" xfId="23469" xr:uid="{00000000-0005-0000-0000-0000EB5C0000}"/>
    <cellStyle name="Обычный 53 3 2 4 2" xfId="23470" xr:uid="{00000000-0005-0000-0000-0000EC5C0000}"/>
    <cellStyle name="Обычный 53 3 2 4 2 2" xfId="23471" xr:uid="{00000000-0005-0000-0000-0000ED5C0000}"/>
    <cellStyle name="Обычный 53 3 2 4 2 2 2" xfId="23472" xr:uid="{00000000-0005-0000-0000-0000EE5C0000}"/>
    <cellStyle name="Обычный 53 3 2 4 2 2 2 2" xfId="23473" xr:uid="{00000000-0005-0000-0000-0000EF5C0000}"/>
    <cellStyle name="Обычный 53 3 2 4 2 2 2 2 2" xfId="23474" xr:uid="{00000000-0005-0000-0000-0000F05C0000}"/>
    <cellStyle name="Обычный 53 3 2 4 2 2 2 3" xfId="23475" xr:uid="{00000000-0005-0000-0000-0000F15C0000}"/>
    <cellStyle name="Обычный 53 3 2 4 2 2 3" xfId="23476" xr:uid="{00000000-0005-0000-0000-0000F25C0000}"/>
    <cellStyle name="Обычный 53 3 2 4 2 2 3 2" xfId="23477" xr:uid="{00000000-0005-0000-0000-0000F35C0000}"/>
    <cellStyle name="Обычный 53 3 2 4 2 2 3 2 2" xfId="23478" xr:uid="{00000000-0005-0000-0000-0000F45C0000}"/>
    <cellStyle name="Обычный 53 3 2 4 2 2 3 3" xfId="23479" xr:uid="{00000000-0005-0000-0000-0000F55C0000}"/>
    <cellStyle name="Обычный 53 3 2 4 2 2 4" xfId="23480" xr:uid="{00000000-0005-0000-0000-0000F65C0000}"/>
    <cellStyle name="Обычный 53 3 2 4 2 2 4 2" xfId="23481" xr:uid="{00000000-0005-0000-0000-0000F75C0000}"/>
    <cellStyle name="Обычный 53 3 2 4 2 2 4 2 2" xfId="23482" xr:uid="{00000000-0005-0000-0000-0000F85C0000}"/>
    <cellStyle name="Обычный 53 3 2 4 2 2 4 3" xfId="23483" xr:uid="{00000000-0005-0000-0000-0000F95C0000}"/>
    <cellStyle name="Обычный 53 3 2 4 2 2 5" xfId="23484" xr:uid="{00000000-0005-0000-0000-0000FA5C0000}"/>
    <cellStyle name="Обычный 53 3 2 4 2 2 5 2" xfId="23485" xr:uid="{00000000-0005-0000-0000-0000FB5C0000}"/>
    <cellStyle name="Обычный 53 3 2 4 2 2 6" xfId="23486" xr:uid="{00000000-0005-0000-0000-0000FC5C0000}"/>
    <cellStyle name="Обычный 53 3 2 4 2 3" xfId="23487" xr:uid="{00000000-0005-0000-0000-0000FD5C0000}"/>
    <cellStyle name="Обычный 53 3 2 4 2 3 2" xfId="23488" xr:uid="{00000000-0005-0000-0000-0000FE5C0000}"/>
    <cellStyle name="Обычный 53 3 2 4 2 3 2 2" xfId="23489" xr:uid="{00000000-0005-0000-0000-0000FF5C0000}"/>
    <cellStyle name="Обычный 53 3 2 4 2 3 2 2 2" xfId="23490" xr:uid="{00000000-0005-0000-0000-0000005D0000}"/>
    <cellStyle name="Обычный 53 3 2 4 2 3 2 3" xfId="23491" xr:uid="{00000000-0005-0000-0000-0000015D0000}"/>
    <cellStyle name="Обычный 53 3 2 4 2 3 3" xfId="23492" xr:uid="{00000000-0005-0000-0000-0000025D0000}"/>
    <cellStyle name="Обычный 53 3 2 4 2 3 3 2" xfId="23493" xr:uid="{00000000-0005-0000-0000-0000035D0000}"/>
    <cellStyle name="Обычный 53 3 2 4 2 3 4" xfId="23494" xr:uid="{00000000-0005-0000-0000-0000045D0000}"/>
    <cellStyle name="Обычный 53 3 2 4 2 4" xfId="23495" xr:uid="{00000000-0005-0000-0000-0000055D0000}"/>
    <cellStyle name="Обычный 53 3 2 4 2 4 2" xfId="23496" xr:uid="{00000000-0005-0000-0000-0000065D0000}"/>
    <cellStyle name="Обычный 53 3 2 4 2 4 2 2" xfId="23497" xr:uid="{00000000-0005-0000-0000-0000075D0000}"/>
    <cellStyle name="Обычный 53 3 2 4 2 4 3" xfId="23498" xr:uid="{00000000-0005-0000-0000-0000085D0000}"/>
    <cellStyle name="Обычный 53 3 2 4 2 5" xfId="23499" xr:uid="{00000000-0005-0000-0000-0000095D0000}"/>
    <cellStyle name="Обычный 53 3 2 4 2 5 2" xfId="23500" xr:uid="{00000000-0005-0000-0000-00000A5D0000}"/>
    <cellStyle name="Обычный 53 3 2 4 2 5 2 2" xfId="23501" xr:uid="{00000000-0005-0000-0000-00000B5D0000}"/>
    <cellStyle name="Обычный 53 3 2 4 2 5 3" xfId="23502" xr:uid="{00000000-0005-0000-0000-00000C5D0000}"/>
    <cellStyle name="Обычный 53 3 2 4 2 6" xfId="23503" xr:uid="{00000000-0005-0000-0000-00000D5D0000}"/>
    <cellStyle name="Обычный 53 3 2 4 2 6 2" xfId="23504" xr:uid="{00000000-0005-0000-0000-00000E5D0000}"/>
    <cellStyle name="Обычный 53 3 2 4 2 6 2 2" xfId="23505" xr:uid="{00000000-0005-0000-0000-00000F5D0000}"/>
    <cellStyle name="Обычный 53 3 2 4 2 6 3" xfId="23506" xr:uid="{00000000-0005-0000-0000-0000105D0000}"/>
    <cellStyle name="Обычный 53 3 2 4 2 7" xfId="23507" xr:uid="{00000000-0005-0000-0000-0000115D0000}"/>
    <cellStyle name="Обычный 53 3 2 4 2 7 2" xfId="23508" xr:uid="{00000000-0005-0000-0000-0000125D0000}"/>
    <cellStyle name="Обычный 53 3 2 4 2 7 2 2" xfId="23509" xr:uid="{00000000-0005-0000-0000-0000135D0000}"/>
    <cellStyle name="Обычный 53 3 2 4 2 7 3" xfId="23510" xr:uid="{00000000-0005-0000-0000-0000145D0000}"/>
    <cellStyle name="Обычный 53 3 2 4 2 8" xfId="23511" xr:uid="{00000000-0005-0000-0000-0000155D0000}"/>
    <cellStyle name="Обычный 53 3 2 4 2 8 2" xfId="23512" xr:uid="{00000000-0005-0000-0000-0000165D0000}"/>
    <cellStyle name="Обычный 53 3 2 4 2 9" xfId="23513" xr:uid="{00000000-0005-0000-0000-0000175D0000}"/>
    <cellStyle name="Обычный 53 3 2 4 3" xfId="23514" xr:uid="{00000000-0005-0000-0000-0000185D0000}"/>
    <cellStyle name="Обычный 53 3 2 4 3 2" xfId="23515" xr:uid="{00000000-0005-0000-0000-0000195D0000}"/>
    <cellStyle name="Обычный 53 3 2 4 3 2 2" xfId="23516" xr:uid="{00000000-0005-0000-0000-00001A5D0000}"/>
    <cellStyle name="Обычный 53 3 2 4 3 2 2 2" xfId="23517" xr:uid="{00000000-0005-0000-0000-00001B5D0000}"/>
    <cellStyle name="Обычный 53 3 2 4 3 2 3" xfId="23518" xr:uid="{00000000-0005-0000-0000-00001C5D0000}"/>
    <cellStyle name="Обычный 53 3 2 4 3 3" xfId="23519" xr:uid="{00000000-0005-0000-0000-00001D5D0000}"/>
    <cellStyle name="Обычный 53 3 2 4 3 3 2" xfId="23520" xr:uid="{00000000-0005-0000-0000-00001E5D0000}"/>
    <cellStyle name="Обычный 53 3 2 4 3 3 2 2" xfId="23521" xr:uid="{00000000-0005-0000-0000-00001F5D0000}"/>
    <cellStyle name="Обычный 53 3 2 4 3 3 3" xfId="23522" xr:uid="{00000000-0005-0000-0000-0000205D0000}"/>
    <cellStyle name="Обычный 53 3 2 4 3 4" xfId="23523" xr:uid="{00000000-0005-0000-0000-0000215D0000}"/>
    <cellStyle name="Обычный 53 3 2 4 3 4 2" xfId="23524" xr:uid="{00000000-0005-0000-0000-0000225D0000}"/>
    <cellStyle name="Обычный 53 3 2 4 3 4 2 2" xfId="23525" xr:uid="{00000000-0005-0000-0000-0000235D0000}"/>
    <cellStyle name="Обычный 53 3 2 4 3 4 3" xfId="23526" xr:uid="{00000000-0005-0000-0000-0000245D0000}"/>
    <cellStyle name="Обычный 53 3 2 4 3 5" xfId="23527" xr:uid="{00000000-0005-0000-0000-0000255D0000}"/>
    <cellStyle name="Обычный 53 3 2 4 3 5 2" xfId="23528" xr:uid="{00000000-0005-0000-0000-0000265D0000}"/>
    <cellStyle name="Обычный 53 3 2 4 3 6" xfId="23529" xr:uid="{00000000-0005-0000-0000-0000275D0000}"/>
    <cellStyle name="Обычный 53 3 2 4 4" xfId="23530" xr:uid="{00000000-0005-0000-0000-0000285D0000}"/>
    <cellStyle name="Обычный 53 3 2 4 4 2" xfId="23531" xr:uid="{00000000-0005-0000-0000-0000295D0000}"/>
    <cellStyle name="Обычный 53 3 2 4 4 2 2" xfId="23532" xr:uid="{00000000-0005-0000-0000-00002A5D0000}"/>
    <cellStyle name="Обычный 53 3 2 4 4 2 2 2" xfId="23533" xr:uid="{00000000-0005-0000-0000-00002B5D0000}"/>
    <cellStyle name="Обычный 53 3 2 4 4 2 3" xfId="23534" xr:uid="{00000000-0005-0000-0000-00002C5D0000}"/>
    <cellStyle name="Обычный 53 3 2 4 4 3" xfId="23535" xr:uid="{00000000-0005-0000-0000-00002D5D0000}"/>
    <cellStyle name="Обычный 53 3 2 4 4 3 2" xfId="23536" xr:uid="{00000000-0005-0000-0000-00002E5D0000}"/>
    <cellStyle name="Обычный 53 3 2 4 4 4" xfId="23537" xr:uid="{00000000-0005-0000-0000-00002F5D0000}"/>
    <cellStyle name="Обычный 53 3 2 4 5" xfId="23538" xr:uid="{00000000-0005-0000-0000-0000305D0000}"/>
    <cellStyle name="Обычный 53 3 2 4 5 2" xfId="23539" xr:uid="{00000000-0005-0000-0000-0000315D0000}"/>
    <cellStyle name="Обычный 53 3 2 4 5 2 2" xfId="23540" xr:uid="{00000000-0005-0000-0000-0000325D0000}"/>
    <cellStyle name="Обычный 53 3 2 4 5 3" xfId="23541" xr:uid="{00000000-0005-0000-0000-0000335D0000}"/>
    <cellStyle name="Обычный 53 3 2 4 6" xfId="23542" xr:uid="{00000000-0005-0000-0000-0000345D0000}"/>
    <cellStyle name="Обычный 53 3 2 4 6 2" xfId="23543" xr:uid="{00000000-0005-0000-0000-0000355D0000}"/>
    <cellStyle name="Обычный 53 3 2 4 6 2 2" xfId="23544" xr:uid="{00000000-0005-0000-0000-0000365D0000}"/>
    <cellStyle name="Обычный 53 3 2 4 6 3" xfId="23545" xr:uid="{00000000-0005-0000-0000-0000375D0000}"/>
    <cellStyle name="Обычный 53 3 2 4 7" xfId="23546" xr:uid="{00000000-0005-0000-0000-0000385D0000}"/>
    <cellStyle name="Обычный 53 3 2 4 7 2" xfId="23547" xr:uid="{00000000-0005-0000-0000-0000395D0000}"/>
    <cellStyle name="Обычный 53 3 2 4 7 2 2" xfId="23548" xr:uid="{00000000-0005-0000-0000-00003A5D0000}"/>
    <cellStyle name="Обычный 53 3 2 4 7 3" xfId="23549" xr:uid="{00000000-0005-0000-0000-00003B5D0000}"/>
    <cellStyle name="Обычный 53 3 2 4 8" xfId="23550" xr:uid="{00000000-0005-0000-0000-00003C5D0000}"/>
    <cellStyle name="Обычный 53 3 2 4 8 2" xfId="23551" xr:uid="{00000000-0005-0000-0000-00003D5D0000}"/>
    <cellStyle name="Обычный 53 3 2 4 8 2 2" xfId="23552" xr:uid="{00000000-0005-0000-0000-00003E5D0000}"/>
    <cellStyle name="Обычный 53 3 2 4 8 3" xfId="23553" xr:uid="{00000000-0005-0000-0000-00003F5D0000}"/>
    <cellStyle name="Обычный 53 3 2 4 9" xfId="23554" xr:uid="{00000000-0005-0000-0000-0000405D0000}"/>
    <cellStyle name="Обычный 53 3 2 4 9 2" xfId="23555" xr:uid="{00000000-0005-0000-0000-0000415D0000}"/>
    <cellStyle name="Обычный 53 3 2 5" xfId="23556" xr:uid="{00000000-0005-0000-0000-0000425D0000}"/>
    <cellStyle name="Обычный 53 3 2 5 2" xfId="23557" xr:uid="{00000000-0005-0000-0000-0000435D0000}"/>
    <cellStyle name="Обычный 53 3 2 5 2 2" xfId="23558" xr:uid="{00000000-0005-0000-0000-0000445D0000}"/>
    <cellStyle name="Обычный 53 3 2 5 2 2 2" xfId="23559" xr:uid="{00000000-0005-0000-0000-0000455D0000}"/>
    <cellStyle name="Обычный 53 3 2 5 2 2 2 2" xfId="23560" xr:uid="{00000000-0005-0000-0000-0000465D0000}"/>
    <cellStyle name="Обычный 53 3 2 5 2 2 3" xfId="23561" xr:uid="{00000000-0005-0000-0000-0000475D0000}"/>
    <cellStyle name="Обычный 53 3 2 5 2 3" xfId="23562" xr:uid="{00000000-0005-0000-0000-0000485D0000}"/>
    <cellStyle name="Обычный 53 3 2 5 2 3 2" xfId="23563" xr:uid="{00000000-0005-0000-0000-0000495D0000}"/>
    <cellStyle name="Обычный 53 3 2 5 2 3 2 2" xfId="23564" xr:uid="{00000000-0005-0000-0000-00004A5D0000}"/>
    <cellStyle name="Обычный 53 3 2 5 2 3 3" xfId="23565" xr:uid="{00000000-0005-0000-0000-00004B5D0000}"/>
    <cellStyle name="Обычный 53 3 2 5 2 4" xfId="23566" xr:uid="{00000000-0005-0000-0000-00004C5D0000}"/>
    <cellStyle name="Обычный 53 3 2 5 2 4 2" xfId="23567" xr:uid="{00000000-0005-0000-0000-00004D5D0000}"/>
    <cellStyle name="Обычный 53 3 2 5 2 4 2 2" xfId="23568" xr:uid="{00000000-0005-0000-0000-00004E5D0000}"/>
    <cellStyle name="Обычный 53 3 2 5 2 4 3" xfId="23569" xr:uid="{00000000-0005-0000-0000-00004F5D0000}"/>
    <cellStyle name="Обычный 53 3 2 5 2 5" xfId="23570" xr:uid="{00000000-0005-0000-0000-0000505D0000}"/>
    <cellStyle name="Обычный 53 3 2 5 2 5 2" xfId="23571" xr:uid="{00000000-0005-0000-0000-0000515D0000}"/>
    <cellStyle name="Обычный 53 3 2 5 2 6" xfId="23572" xr:uid="{00000000-0005-0000-0000-0000525D0000}"/>
    <cellStyle name="Обычный 53 3 2 5 3" xfId="23573" xr:uid="{00000000-0005-0000-0000-0000535D0000}"/>
    <cellStyle name="Обычный 53 3 2 5 3 2" xfId="23574" xr:uid="{00000000-0005-0000-0000-0000545D0000}"/>
    <cellStyle name="Обычный 53 3 2 5 3 2 2" xfId="23575" xr:uid="{00000000-0005-0000-0000-0000555D0000}"/>
    <cellStyle name="Обычный 53 3 2 5 3 2 2 2" xfId="23576" xr:uid="{00000000-0005-0000-0000-0000565D0000}"/>
    <cellStyle name="Обычный 53 3 2 5 3 2 3" xfId="23577" xr:uid="{00000000-0005-0000-0000-0000575D0000}"/>
    <cellStyle name="Обычный 53 3 2 5 3 3" xfId="23578" xr:uid="{00000000-0005-0000-0000-0000585D0000}"/>
    <cellStyle name="Обычный 53 3 2 5 3 3 2" xfId="23579" xr:uid="{00000000-0005-0000-0000-0000595D0000}"/>
    <cellStyle name="Обычный 53 3 2 5 3 4" xfId="23580" xr:uid="{00000000-0005-0000-0000-00005A5D0000}"/>
    <cellStyle name="Обычный 53 3 2 5 4" xfId="23581" xr:uid="{00000000-0005-0000-0000-00005B5D0000}"/>
    <cellStyle name="Обычный 53 3 2 5 4 2" xfId="23582" xr:uid="{00000000-0005-0000-0000-00005C5D0000}"/>
    <cellStyle name="Обычный 53 3 2 5 4 2 2" xfId="23583" xr:uid="{00000000-0005-0000-0000-00005D5D0000}"/>
    <cellStyle name="Обычный 53 3 2 5 4 3" xfId="23584" xr:uid="{00000000-0005-0000-0000-00005E5D0000}"/>
    <cellStyle name="Обычный 53 3 2 5 5" xfId="23585" xr:uid="{00000000-0005-0000-0000-00005F5D0000}"/>
    <cellStyle name="Обычный 53 3 2 5 5 2" xfId="23586" xr:uid="{00000000-0005-0000-0000-0000605D0000}"/>
    <cellStyle name="Обычный 53 3 2 5 5 2 2" xfId="23587" xr:uid="{00000000-0005-0000-0000-0000615D0000}"/>
    <cellStyle name="Обычный 53 3 2 5 5 3" xfId="23588" xr:uid="{00000000-0005-0000-0000-0000625D0000}"/>
    <cellStyle name="Обычный 53 3 2 5 6" xfId="23589" xr:uid="{00000000-0005-0000-0000-0000635D0000}"/>
    <cellStyle name="Обычный 53 3 2 5 6 2" xfId="23590" xr:uid="{00000000-0005-0000-0000-0000645D0000}"/>
    <cellStyle name="Обычный 53 3 2 5 6 2 2" xfId="23591" xr:uid="{00000000-0005-0000-0000-0000655D0000}"/>
    <cellStyle name="Обычный 53 3 2 5 6 3" xfId="23592" xr:uid="{00000000-0005-0000-0000-0000665D0000}"/>
    <cellStyle name="Обычный 53 3 2 5 7" xfId="23593" xr:uid="{00000000-0005-0000-0000-0000675D0000}"/>
    <cellStyle name="Обычный 53 3 2 5 7 2" xfId="23594" xr:uid="{00000000-0005-0000-0000-0000685D0000}"/>
    <cellStyle name="Обычный 53 3 2 5 7 2 2" xfId="23595" xr:uid="{00000000-0005-0000-0000-0000695D0000}"/>
    <cellStyle name="Обычный 53 3 2 5 7 3" xfId="23596" xr:uid="{00000000-0005-0000-0000-00006A5D0000}"/>
    <cellStyle name="Обычный 53 3 2 5 8" xfId="23597" xr:uid="{00000000-0005-0000-0000-00006B5D0000}"/>
    <cellStyle name="Обычный 53 3 2 5 8 2" xfId="23598" xr:uid="{00000000-0005-0000-0000-00006C5D0000}"/>
    <cellStyle name="Обычный 53 3 2 5 9" xfId="23599" xr:uid="{00000000-0005-0000-0000-00006D5D0000}"/>
    <cellStyle name="Обычный 53 3 2 6" xfId="23600" xr:uid="{00000000-0005-0000-0000-00006E5D0000}"/>
    <cellStyle name="Обычный 53 3 2 6 2" xfId="23601" xr:uid="{00000000-0005-0000-0000-00006F5D0000}"/>
    <cellStyle name="Обычный 53 3 2 6 2 2" xfId="23602" xr:uid="{00000000-0005-0000-0000-0000705D0000}"/>
    <cellStyle name="Обычный 53 3 2 6 2 2 2" xfId="23603" xr:uid="{00000000-0005-0000-0000-0000715D0000}"/>
    <cellStyle name="Обычный 53 3 2 6 2 3" xfId="23604" xr:uid="{00000000-0005-0000-0000-0000725D0000}"/>
    <cellStyle name="Обычный 53 3 2 6 3" xfId="23605" xr:uid="{00000000-0005-0000-0000-0000735D0000}"/>
    <cellStyle name="Обычный 53 3 2 6 3 2" xfId="23606" xr:uid="{00000000-0005-0000-0000-0000745D0000}"/>
    <cellStyle name="Обычный 53 3 2 6 3 2 2" xfId="23607" xr:uid="{00000000-0005-0000-0000-0000755D0000}"/>
    <cellStyle name="Обычный 53 3 2 6 3 3" xfId="23608" xr:uid="{00000000-0005-0000-0000-0000765D0000}"/>
    <cellStyle name="Обычный 53 3 2 6 4" xfId="23609" xr:uid="{00000000-0005-0000-0000-0000775D0000}"/>
    <cellStyle name="Обычный 53 3 2 6 4 2" xfId="23610" xr:uid="{00000000-0005-0000-0000-0000785D0000}"/>
    <cellStyle name="Обычный 53 3 2 6 4 2 2" xfId="23611" xr:uid="{00000000-0005-0000-0000-0000795D0000}"/>
    <cellStyle name="Обычный 53 3 2 6 4 3" xfId="23612" xr:uid="{00000000-0005-0000-0000-00007A5D0000}"/>
    <cellStyle name="Обычный 53 3 2 6 5" xfId="23613" xr:uid="{00000000-0005-0000-0000-00007B5D0000}"/>
    <cellStyle name="Обычный 53 3 2 6 5 2" xfId="23614" xr:uid="{00000000-0005-0000-0000-00007C5D0000}"/>
    <cellStyle name="Обычный 53 3 2 6 6" xfId="23615" xr:uid="{00000000-0005-0000-0000-00007D5D0000}"/>
    <cellStyle name="Обычный 53 3 2 7" xfId="23616" xr:uid="{00000000-0005-0000-0000-00007E5D0000}"/>
    <cellStyle name="Обычный 53 3 2 7 2" xfId="23617" xr:uid="{00000000-0005-0000-0000-00007F5D0000}"/>
    <cellStyle name="Обычный 53 3 2 7 2 2" xfId="23618" xr:uid="{00000000-0005-0000-0000-0000805D0000}"/>
    <cellStyle name="Обычный 53 3 2 7 2 2 2" xfId="23619" xr:uid="{00000000-0005-0000-0000-0000815D0000}"/>
    <cellStyle name="Обычный 53 3 2 7 2 3" xfId="23620" xr:uid="{00000000-0005-0000-0000-0000825D0000}"/>
    <cellStyle name="Обычный 53 3 2 7 3" xfId="23621" xr:uid="{00000000-0005-0000-0000-0000835D0000}"/>
    <cellStyle name="Обычный 53 3 2 7 3 2" xfId="23622" xr:uid="{00000000-0005-0000-0000-0000845D0000}"/>
    <cellStyle name="Обычный 53 3 2 7 4" xfId="23623" xr:uid="{00000000-0005-0000-0000-0000855D0000}"/>
    <cellStyle name="Обычный 53 3 2 8" xfId="23624" xr:uid="{00000000-0005-0000-0000-0000865D0000}"/>
    <cellStyle name="Обычный 53 3 2 8 2" xfId="23625" xr:uid="{00000000-0005-0000-0000-0000875D0000}"/>
    <cellStyle name="Обычный 53 3 2 8 2 2" xfId="23626" xr:uid="{00000000-0005-0000-0000-0000885D0000}"/>
    <cellStyle name="Обычный 53 3 2 8 2 2 2" xfId="23627" xr:uid="{00000000-0005-0000-0000-0000895D0000}"/>
    <cellStyle name="Обычный 53 3 2 8 2 3" xfId="23628" xr:uid="{00000000-0005-0000-0000-00008A5D0000}"/>
    <cellStyle name="Обычный 53 3 2 8 3" xfId="23629" xr:uid="{00000000-0005-0000-0000-00008B5D0000}"/>
    <cellStyle name="Обычный 53 3 2 8 3 2" xfId="23630" xr:uid="{00000000-0005-0000-0000-00008C5D0000}"/>
    <cellStyle name="Обычный 53 3 2 8 4" xfId="23631" xr:uid="{00000000-0005-0000-0000-00008D5D0000}"/>
    <cellStyle name="Обычный 53 3 2 9" xfId="23632" xr:uid="{00000000-0005-0000-0000-00008E5D0000}"/>
    <cellStyle name="Обычный 53 3 2 9 2" xfId="23633" xr:uid="{00000000-0005-0000-0000-00008F5D0000}"/>
    <cellStyle name="Обычный 53 3 2 9 2 2" xfId="23634" xr:uid="{00000000-0005-0000-0000-0000905D0000}"/>
    <cellStyle name="Обычный 53 3 2 9 3" xfId="23635" xr:uid="{00000000-0005-0000-0000-0000915D0000}"/>
    <cellStyle name="Обычный 53 3 3" xfId="23636" xr:uid="{00000000-0005-0000-0000-0000925D0000}"/>
    <cellStyle name="Обычный 53 3 3 10" xfId="23637" xr:uid="{00000000-0005-0000-0000-0000935D0000}"/>
    <cellStyle name="Обычный 53 3 3 10 2" xfId="23638" xr:uid="{00000000-0005-0000-0000-0000945D0000}"/>
    <cellStyle name="Обычный 53 3 3 10 2 2" xfId="23639" xr:uid="{00000000-0005-0000-0000-0000955D0000}"/>
    <cellStyle name="Обычный 53 3 3 10 3" xfId="23640" xr:uid="{00000000-0005-0000-0000-0000965D0000}"/>
    <cellStyle name="Обычный 53 3 3 11" xfId="23641" xr:uid="{00000000-0005-0000-0000-0000975D0000}"/>
    <cellStyle name="Обычный 53 3 3 11 2" xfId="23642" xr:uid="{00000000-0005-0000-0000-0000985D0000}"/>
    <cellStyle name="Обычный 53 3 3 11 2 2" xfId="23643" xr:uid="{00000000-0005-0000-0000-0000995D0000}"/>
    <cellStyle name="Обычный 53 3 3 11 3" xfId="23644" xr:uid="{00000000-0005-0000-0000-00009A5D0000}"/>
    <cellStyle name="Обычный 53 3 3 12" xfId="23645" xr:uid="{00000000-0005-0000-0000-00009B5D0000}"/>
    <cellStyle name="Обычный 53 3 3 12 2" xfId="23646" xr:uid="{00000000-0005-0000-0000-00009C5D0000}"/>
    <cellStyle name="Обычный 53 3 3 13" xfId="23647" xr:uid="{00000000-0005-0000-0000-00009D5D0000}"/>
    <cellStyle name="Обычный 53 3 3 2" xfId="23648" xr:uid="{00000000-0005-0000-0000-00009E5D0000}"/>
    <cellStyle name="Обычный 53 3 3 2 10" xfId="23649" xr:uid="{00000000-0005-0000-0000-00009F5D0000}"/>
    <cellStyle name="Обычный 53 3 3 2 10 2" xfId="23650" xr:uid="{00000000-0005-0000-0000-0000A05D0000}"/>
    <cellStyle name="Обычный 53 3 3 2 10 2 2" xfId="23651" xr:uid="{00000000-0005-0000-0000-0000A15D0000}"/>
    <cellStyle name="Обычный 53 3 3 2 10 3" xfId="23652" xr:uid="{00000000-0005-0000-0000-0000A25D0000}"/>
    <cellStyle name="Обычный 53 3 3 2 11" xfId="23653" xr:uid="{00000000-0005-0000-0000-0000A35D0000}"/>
    <cellStyle name="Обычный 53 3 3 2 11 2" xfId="23654" xr:uid="{00000000-0005-0000-0000-0000A45D0000}"/>
    <cellStyle name="Обычный 53 3 3 2 12" xfId="23655" xr:uid="{00000000-0005-0000-0000-0000A55D0000}"/>
    <cellStyle name="Обычный 53 3 3 2 2" xfId="23656" xr:uid="{00000000-0005-0000-0000-0000A65D0000}"/>
    <cellStyle name="Обычный 53 3 3 2 2 10" xfId="23657" xr:uid="{00000000-0005-0000-0000-0000A75D0000}"/>
    <cellStyle name="Обычный 53 3 3 2 2 2" xfId="23658" xr:uid="{00000000-0005-0000-0000-0000A85D0000}"/>
    <cellStyle name="Обычный 53 3 3 2 2 2 2" xfId="23659" xr:uid="{00000000-0005-0000-0000-0000A95D0000}"/>
    <cellStyle name="Обычный 53 3 3 2 2 2 2 2" xfId="23660" xr:uid="{00000000-0005-0000-0000-0000AA5D0000}"/>
    <cellStyle name="Обычный 53 3 3 2 2 2 2 2 2" xfId="23661" xr:uid="{00000000-0005-0000-0000-0000AB5D0000}"/>
    <cellStyle name="Обычный 53 3 3 2 2 2 2 2 2 2" xfId="23662" xr:uid="{00000000-0005-0000-0000-0000AC5D0000}"/>
    <cellStyle name="Обычный 53 3 3 2 2 2 2 2 3" xfId="23663" xr:uid="{00000000-0005-0000-0000-0000AD5D0000}"/>
    <cellStyle name="Обычный 53 3 3 2 2 2 2 3" xfId="23664" xr:uid="{00000000-0005-0000-0000-0000AE5D0000}"/>
    <cellStyle name="Обычный 53 3 3 2 2 2 2 3 2" xfId="23665" xr:uid="{00000000-0005-0000-0000-0000AF5D0000}"/>
    <cellStyle name="Обычный 53 3 3 2 2 2 2 3 2 2" xfId="23666" xr:uid="{00000000-0005-0000-0000-0000B05D0000}"/>
    <cellStyle name="Обычный 53 3 3 2 2 2 2 3 3" xfId="23667" xr:uid="{00000000-0005-0000-0000-0000B15D0000}"/>
    <cellStyle name="Обычный 53 3 3 2 2 2 2 4" xfId="23668" xr:uid="{00000000-0005-0000-0000-0000B25D0000}"/>
    <cellStyle name="Обычный 53 3 3 2 2 2 2 4 2" xfId="23669" xr:uid="{00000000-0005-0000-0000-0000B35D0000}"/>
    <cellStyle name="Обычный 53 3 3 2 2 2 2 4 2 2" xfId="23670" xr:uid="{00000000-0005-0000-0000-0000B45D0000}"/>
    <cellStyle name="Обычный 53 3 3 2 2 2 2 4 3" xfId="23671" xr:uid="{00000000-0005-0000-0000-0000B55D0000}"/>
    <cellStyle name="Обычный 53 3 3 2 2 2 2 5" xfId="23672" xr:uid="{00000000-0005-0000-0000-0000B65D0000}"/>
    <cellStyle name="Обычный 53 3 3 2 2 2 2 5 2" xfId="23673" xr:uid="{00000000-0005-0000-0000-0000B75D0000}"/>
    <cellStyle name="Обычный 53 3 3 2 2 2 2 6" xfId="23674" xr:uid="{00000000-0005-0000-0000-0000B85D0000}"/>
    <cellStyle name="Обычный 53 3 3 2 2 2 3" xfId="23675" xr:uid="{00000000-0005-0000-0000-0000B95D0000}"/>
    <cellStyle name="Обычный 53 3 3 2 2 2 3 2" xfId="23676" xr:uid="{00000000-0005-0000-0000-0000BA5D0000}"/>
    <cellStyle name="Обычный 53 3 3 2 2 2 3 2 2" xfId="23677" xr:uid="{00000000-0005-0000-0000-0000BB5D0000}"/>
    <cellStyle name="Обычный 53 3 3 2 2 2 3 2 2 2" xfId="23678" xr:uid="{00000000-0005-0000-0000-0000BC5D0000}"/>
    <cellStyle name="Обычный 53 3 3 2 2 2 3 2 3" xfId="23679" xr:uid="{00000000-0005-0000-0000-0000BD5D0000}"/>
    <cellStyle name="Обычный 53 3 3 2 2 2 3 3" xfId="23680" xr:uid="{00000000-0005-0000-0000-0000BE5D0000}"/>
    <cellStyle name="Обычный 53 3 3 2 2 2 3 3 2" xfId="23681" xr:uid="{00000000-0005-0000-0000-0000BF5D0000}"/>
    <cellStyle name="Обычный 53 3 3 2 2 2 3 4" xfId="23682" xr:uid="{00000000-0005-0000-0000-0000C05D0000}"/>
    <cellStyle name="Обычный 53 3 3 2 2 2 4" xfId="23683" xr:uid="{00000000-0005-0000-0000-0000C15D0000}"/>
    <cellStyle name="Обычный 53 3 3 2 2 2 4 2" xfId="23684" xr:uid="{00000000-0005-0000-0000-0000C25D0000}"/>
    <cellStyle name="Обычный 53 3 3 2 2 2 4 2 2" xfId="23685" xr:uid="{00000000-0005-0000-0000-0000C35D0000}"/>
    <cellStyle name="Обычный 53 3 3 2 2 2 4 3" xfId="23686" xr:uid="{00000000-0005-0000-0000-0000C45D0000}"/>
    <cellStyle name="Обычный 53 3 3 2 2 2 5" xfId="23687" xr:uid="{00000000-0005-0000-0000-0000C55D0000}"/>
    <cellStyle name="Обычный 53 3 3 2 2 2 5 2" xfId="23688" xr:uid="{00000000-0005-0000-0000-0000C65D0000}"/>
    <cellStyle name="Обычный 53 3 3 2 2 2 5 2 2" xfId="23689" xr:uid="{00000000-0005-0000-0000-0000C75D0000}"/>
    <cellStyle name="Обычный 53 3 3 2 2 2 5 3" xfId="23690" xr:uid="{00000000-0005-0000-0000-0000C85D0000}"/>
    <cellStyle name="Обычный 53 3 3 2 2 2 6" xfId="23691" xr:uid="{00000000-0005-0000-0000-0000C95D0000}"/>
    <cellStyle name="Обычный 53 3 3 2 2 2 6 2" xfId="23692" xr:uid="{00000000-0005-0000-0000-0000CA5D0000}"/>
    <cellStyle name="Обычный 53 3 3 2 2 2 6 2 2" xfId="23693" xr:uid="{00000000-0005-0000-0000-0000CB5D0000}"/>
    <cellStyle name="Обычный 53 3 3 2 2 2 6 3" xfId="23694" xr:uid="{00000000-0005-0000-0000-0000CC5D0000}"/>
    <cellStyle name="Обычный 53 3 3 2 2 2 7" xfId="23695" xr:uid="{00000000-0005-0000-0000-0000CD5D0000}"/>
    <cellStyle name="Обычный 53 3 3 2 2 2 7 2" xfId="23696" xr:uid="{00000000-0005-0000-0000-0000CE5D0000}"/>
    <cellStyle name="Обычный 53 3 3 2 2 2 7 2 2" xfId="23697" xr:uid="{00000000-0005-0000-0000-0000CF5D0000}"/>
    <cellStyle name="Обычный 53 3 3 2 2 2 7 3" xfId="23698" xr:uid="{00000000-0005-0000-0000-0000D05D0000}"/>
    <cellStyle name="Обычный 53 3 3 2 2 2 8" xfId="23699" xr:uid="{00000000-0005-0000-0000-0000D15D0000}"/>
    <cellStyle name="Обычный 53 3 3 2 2 2 8 2" xfId="23700" xr:uid="{00000000-0005-0000-0000-0000D25D0000}"/>
    <cellStyle name="Обычный 53 3 3 2 2 2 9" xfId="23701" xr:uid="{00000000-0005-0000-0000-0000D35D0000}"/>
    <cellStyle name="Обычный 53 3 3 2 2 3" xfId="23702" xr:uid="{00000000-0005-0000-0000-0000D45D0000}"/>
    <cellStyle name="Обычный 53 3 3 2 2 3 2" xfId="23703" xr:uid="{00000000-0005-0000-0000-0000D55D0000}"/>
    <cellStyle name="Обычный 53 3 3 2 2 3 2 2" xfId="23704" xr:uid="{00000000-0005-0000-0000-0000D65D0000}"/>
    <cellStyle name="Обычный 53 3 3 2 2 3 2 2 2" xfId="23705" xr:uid="{00000000-0005-0000-0000-0000D75D0000}"/>
    <cellStyle name="Обычный 53 3 3 2 2 3 2 3" xfId="23706" xr:uid="{00000000-0005-0000-0000-0000D85D0000}"/>
    <cellStyle name="Обычный 53 3 3 2 2 3 3" xfId="23707" xr:uid="{00000000-0005-0000-0000-0000D95D0000}"/>
    <cellStyle name="Обычный 53 3 3 2 2 3 3 2" xfId="23708" xr:uid="{00000000-0005-0000-0000-0000DA5D0000}"/>
    <cellStyle name="Обычный 53 3 3 2 2 3 3 2 2" xfId="23709" xr:uid="{00000000-0005-0000-0000-0000DB5D0000}"/>
    <cellStyle name="Обычный 53 3 3 2 2 3 3 3" xfId="23710" xr:uid="{00000000-0005-0000-0000-0000DC5D0000}"/>
    <cellStyle name="Обычный 53 3 3 2 2 3 4" xfId="23711" xr:uid="{00000000-0005-0000-0000-0000DD5D0000}"/>
    <cellStyle name="Обычный 53 3 3 2 2 3 4 2" xfId="23712" xr:uid="{00000000-0005-0000-0000-0000DE5D0000}"/>
    <cellStyle name="Обычный 53 3 3 2 2 3 4 2 2" xfId="23713" xr:uid="{00000000-0005-0000-0000-0000DF5D0000}"/>
    <cellStyle name="Обычный 53 3 3 2 2 3 4 3" xfId="23714" xr:uid="{00000000-0005-0000-0000-0000E05D0000}"/>
    <cellStyle name="Обычный 53 3 3 2 2 3 5" xfId="23715" xr:uid="{00000000-0005-0000-0000-0000E15D0000}"/>
    <cellStyle name="Обычный 53 3 3 2 2 3 5 2" xfId="23716" xr:uid="{00000000-0005-0000-0000-0000E25D0000}"/>
    <cellStyle name="Обычный 53 3 3 2 2 3 6" xfId="23717" xr:uid="{00000000-0005-0000-0000-0000E35D0000}"/>
    <cellStyle name="Обычный 53 3 3 2 2 4" xfId="23718" xr:uid="{00000000-0005-0000-0000-0000E45D0000}"/>
    <cellStyle name="Обычный 53 3 3 2 2 4 2" xfId="23719" xr:uid="{00000000-0005-0000-0000-0000E55D0000}"/>
    <cellStyle name="Обычный 53 3 3 2 2 4 2 2" xfId="23720" xr:uid="{00000000-0005-0000-0000-0000E65D0000}"/>
    <cellStyle name="Обычный 53 3 3 2 2 4 2 2 2" xfId="23721" xr:uid="{00000000-0005-0000-0000-0000E75D0000}"/>
    <cellStyle name="Обычный 53 3 3 2 2 4 2 3" xfId="23722" xr:uid="{00000000-0005-0000-0000-0000E85D0000}"/>
    <cellStyle name="Обычный 53 3 3 2 2 4 3" xfId="23723" xr:uid="{00000000-0005-0000-0000-0000E95D0000}"/>
    <cellStyle name="Обычный 53 3 3 2 2 4 3 2" xfId="23724" xr:uid="{00000000-0005-0000-0000-0000EA5D0000}"/>
    <cellStyle name="Обычный 53 3 3 2 2 4 4" xfId="23725" xr:uid="{00000000-0005-0000-0000-0000EB5D0000}"/>
    <cellStyle name="Обычный 53 3 3 2 2 5" xfId="23726" xr:uid="{00000000-0005-0000-0000-0000EC5D0000}"/>
    <cellStyle name="Обычный 53 3 3 2 2 5 2" xfId="23727" xr:uid="{00000000-0005-0000-0000-0000ED5D0000}"/>
    <cellStyle name="Обычный 53 3 3 2 2 5 2 2" xfId="23728" xr:uid="{00000000-0005-0000-0000-0000EE5D0000}"/>
    <cellStyle name="Обычный 53 3 3 2 2 5 3" xfId="23729" xr:uid="{00000000-0005-0000-0000-0000EF5D0000}"/>
    <cellStyle name="Обычный 53 3 3 2 2 6" xfId="23730" xr:uid="{00000000-0005-0000-0000-0000F05D0000}"/>
    <cellStyle name="Обычный 53 3 3 2 2 6 2" xfId="23731" xr:uid="{00000000-0005-0000-0000-0000F15D0000}"/>
    <cellStyle name="Обычный 53 3 3 2 2 6 2 2" xfId="23732" xr:uid="{00000000-0005-0000-0000-0000F25D0000}"/>
    <cellStyle name="Обычный 53 3 3 2 2 6 3" xfId="23733" xr:uid="{00000000-0005-0000-0000-0000F35D0000}"/>
    <cellStyle name="Обычный 53 3 3 2 2 7" xfId="23734" xr:uid="{00000000-0005-0000-0000-0000F45D0000}"/>
    <cellStyle name="Обычный 53 3 3 2 2 7 2" xfId="23735" xr:uid="{00000000-0005-0000-0000-0000F55D0000}"/>
    <cellStyle name="Обычный 53 3 3 2 2 7 2 2" xfId="23736" xr:uid="{00000000-0005-0000-0000-0000F65D0000}"/>
    <cellStyle name="Обычный 53 3 3 2 2 7 3" xfId="23737" xr:uid="{00000000-0005-0000-0000-0000F75D0000}"/>
    <cellStyle name="Обычный 53 3 3 2 2 8" xfId="23738" xr:uid="{00000000-0005-0000-0000-0000F85D0000}"/>
    <cellStyle name="Обычный 53 3 3 2 2 8 2" xfId="23739" xr:uid="{00000000-0005-0000-0000-0000F95D0000}"/>
    <cellStyle name="Обычный 53 3 3 2 2 8 2 2" xfId="23740" xr:uid="{00000000-0005-0000-0000-0000FA5D0000}"/>
    <cellStyle name="Обычный 53 3 3 2 2 8 3" xfId="23741" xr:uid="{00000000-0005-0000-0000-0000FB5D0000}"/>
    <cellStyle name="Обычный 53 3 3 2 2 9" xfId="23742" xr:uid="{00000000-0005-0000-0000-0000FC5D0000}"/>
    <cellStyle name="Обычный 53 3 3 2 2 9 2" xfId="23743" xr:uid="{00000000-0005-0000-0000-0000FD5D0000}"/>
    <cellStyle name="Обычный 53 3 3 2 3" xfId="23744" xr:uid="{00000000-0005-0000-0000-0000FE5D0000}"/>
    <cellStyle name="Обычный 53 3 3 2 3 2" xfId="23745" xr:uid="{00000000-0005-0000-0000-0000FF5D0000}"/>
    <cellStyle name="Обычный 53 3 3 2 3 2 2" xfId="23746" xr:uid="{00000000-0005-0000-0000-0000005E0000}"/>
    <cellStyle name="Обычный 53 3 3 2 3 2 2 2" xfId="23747" xr:uid="{00000000-0005-0000-0000-0000015E0000}"/>
    <cellStyle name="Обычный 53 3 3 2 3 2 2 2 2" xfId="23748" xr:uid="{00000000-0005-0000-0000-0000025E0000}"/>
    <cellStyle name="Обычный 53 3 3 2 3 2 2 3" xfId="23749" xr:uid="{00000000-0005-0000-0000-0000035E0000}"/>
    <cellStyle name="Обычный 53 3 3 2 3 2 3" xfId="23750" xr:uid="{00000000-0005-0000-0000-0000045E0000}"/>
    <cellStyle name="Обычный 53 3 3 2 3 2 3 2" xfId="23751" xr:uid="{00000000-0005-0000-0000-0000055E0000}"/>
    <cellStyle name="Обычный 53 3 3 2 3 2 3 2 2" xfId="23752" xr:uid="{00000000-0005-0000-0000-0000065E0000}"/>
    <cellStyle name="Обычный 53 3 3 2 3 2 3 3" xfId="23753" xr:uid="{00000000-0005-0000-0000-0000075E0000}"/>
    <cellStyle name="Обычный 53 3 3 2 3 2 4" xfId="23754" xr:uid="{00000000-0005-0000-0000-0000085E0000}"/>
    <cellStyle name="Обычный 53 3 3 2 3 2 4 2" xfId="23755" xr:uid="{00000000-0005-0000-0000-0000095E0000}"/>
    <cellStyle name="Обычный 53 3 3 2 3 2 4 2 2" xfId="23756" xr:uid="{00000000-0005-0000-0000-00000A5E0000}"/>
    <cellStyle name="Обычный 53 3 3 2 3 2 4 3" xfId="23757" xr:uid="{00000000-0005-0000-0000-00000B5E0000}"/>
    <cellStyle name="Обычный 53 3 3 2 3 2 5" xfId="23758" xr:uid="{00000000-0005-0000-0000-00000C5E0000}"/>
    <cellStyle name="Обычный 53 3 3 2 3 2 5 2" xfId="23759" xr:uid="{00000000-0005-0000-0000-00000D5E0000}"/>
    <cellStyle name="Обычный 53 3 3 2 3 2 6" xfId="23760" xr:uid="{00000000-0005-0000-0000-00000E5E0000}"/>
    <cellStyle name="Обычный 53 3 3 2 3 3" xfId="23761" xr:uid="{00000000-0005-0000-0000-00000F5E0000}"/>
    <cellStyle name="Обычный 53 3 3 2 3 3 2" xfId="23762" xr:uid="{00000000-0005-0000-0000-0000105E0000}"/>
    <cellStyle name="Обычный 53 3 3 2 3 3 2 2" xfId="23763" xr:uid="{00000000-0005-0000-0000-0000115E0000}"/>
    <cellStyle name="Обычный 53 3 3 2 3 3 2 2 2" xfId="23764" xr:uid="{00000000-0005-0000-0000-0000125E0000}"/>
    <cellStyle name="Обычный 53 3 3 2 3 3 2 3" xfId="23765" xr:uid="{00000000-0005-0000-0000-0000135E0000}"/>
    <cellStyle name="Обычный 53 3 3 2 3 3 3" xfId="23766" xr:uid="{00000000-0005-0000-0000-0000145E0000}"/>
    <cellStyle name="Обычный 53 3 3 2 3 3 3 2" xfId="23767" xr:uid="{00000000-0005-0000-0000-0000155E0000}"/>
    <cellStyle name="Обычный 53 3 3 2 3 3 4" xfId="23768" xr:uid="{00000000-0005-0000-0000-0000165E0000}"/>
    <cellStyle name="Обычный 53 3 3 2 3 4" xfId="23769" xr:uid="{00000000-0005-0000-0000-0000175E0000}"/>
    <cellStyle name="Обычный 53 3 3 2 3 4 2" xfId="23770" xr:uid="{00000000-0005-0000-0000-0000185E0000}"/>
    <cellStyle name="Обычный 53 3 3 2 3 4 2 2" xfId="23771" xr:uid="{00000000-0005-0000-0000-0000195E0000}"/>
    <cellStyle name="Обычный 53 3 3 2 3 4 3" xfId="23772" xr:uid="{00000000-0005-0000-0000-00001A5E0000}"/>
    <cellStyle name="Обычный 53 3 3 2 3 5" xfId="23773" xr:uid="{00000000-0005-0000-0000-00001B5E0000}"/>
    <cellStyle name="Обычный 53 3 3 2 3 5 2" xfId="23774" xr:uid="{00000000-0005-0000-0000-00001C5E0000}"/>
    <cellStyle name="Обычный 53 3 3 2 3 5 2 2" xfId="23775" xr:uid="{00000000-0005-0000-0000-00001D5E0000}"/>
    <cellStyle name="Обычный 53 3 3 2 3 5 3" xfId="23776" xr:uid="{00000000-0005-0000-0000-00001E5E0000}"/>
    <cellStyle name="Обычный 53 3 3 2 3 6" xfId="23777" xr:uid="{00000000-0005-0000-0000-00001F5E0000}"/>
    <cellStyle name="Обычный 53 3 3 2 3 6 2" xfId="23778" xr:uid="{00000000-0005-0000-0000-0000205E0000}"/>
    <cellStyle name="Обычный 53 3 3 2 3 6 2 2" xfId="23779" xr:uid="{00000000-0005-0000-0000-0000215E0000}"/>
    <cellStyle name="Обычный 53 3 3 2 3 6 3" xfId="23780" xr:uid="{00000000-0005-0000-0000-0000225E0000}"/>
    <cellStyle name="Обычный 53 3 3 2 3 7" xfId="23781" xr:uid="{00000000-0005-0000-0000-0000235E0000}"/>
    <cellStyle name="Обычный 53 3 3 2 3 7 2" xfId="23782" xr:uid="{00000000-0005-0000-0000-0000245E0000}"/>
    <cellStyle name="Обычный 53 3 3 2 3 7 2 2" xfId="23783" xr:uid="{00000000-0005-0000-0000-0000255E0000}"/>
    <cellStyle name="Обычный 53 3 3 2 3 7 3" xfId="23784" xr:uid="{00000000-0005-0000-0000-0000265E0000}"/>
    <cellStyle name="Обычный 53 3 3 2 3 8" xfId="23785" xr:uid="{00000000-0005-0000-0000-0000275E0000}"/>
    <cellStyle name="Обычный 53 3 3 2 3 8 2" xfId="23786" xr:uid="{00000000-0005-0000-0000-0000285E0000}"/>
    <cellStyle name="Обычный 53 3 3 2 3 9" xfId="23787" xr:uid="{00000000-0005-0000-0000-0000295E0000}"/>
    <cellStyle name="Обычный 53 3 3 2 4" xfId="23788" xr:uid="{00000000-0005-0000-0000-00002A5E0000}"/>
    <cellStyle name="Обычный 53 3 3 2 4 2" xfId="23789" xr:uid="{00000000-0005-0000-0000-00002B5E0000}"/>
    <cellStyle name="Обычный 53 3 3 2 4 2 2" xfId="23790" xr:uid="{00000000-0005-0000-0000-00002C5E0000}"/>
    <cellStyle name="Обычный 53 3 3 2 4 2 2 2" xfId="23791" xr:uid="{00000000-0005-0000-0000-00002D5E0000}"/>
    <cellStyle name="Обычный 53 3 3 2 4 2 3" xfId="23792" xr:uid="{00000000-0005-0000-0000-00002E5E0000}"/>
    <cellStyle name="Обычный 53 3 3 2 4 3" xfId="23793" xr:uid="{00000000-0005-0000-0000-00002F5E0000}"/>
    <cellStyle name="Обычный 53 3 3 2 4 3 2" xfId="23794" xr:uid="{00000000-0005-0000-0000-0000305E0000}"/>
    <cellStyle name="Обычный 53 3 3 2 4 3 2 2" xfId="23795" xr:uid="{00000000-0005-0000-0000-0000315E0000}"/>
    <cellStyle name="Обычный 53 3 3 2 4 3 3" xfId="23796" xr:uid="{00000000-0005-0000-0000-0000325E0000}"/>
    <cellStyle name="Обычный 53 3 3 2 4 4" xfId="23797" xr:uid="{00000000-0005-0000-0000-0000335E0000}"/>
    <cellStyle name="Обычный 53 3 3 2 4 4 2" xfId="23798" xr:uid="{00000000-0005-0000-0000-0000345E0000}"/>
    <cellStyle name="Обычный 53 3 3 2 4 4 2 2" xfId="23799" xr:uid="{00000000-0005-0000-0000-0000355E0000}"/>
    <cellStyle name="Обычный 53 3 3 2 4 4 3" xfId="23800" xr:uid="{00000000-0005-0000-0000-0000365E0000}"/>
    <cellStyle name="Обычный 53 3 3 2 4 5" xfId="23801" xr:uid="{00000000-0005-0000-0000-0000375E0000}"/>
    <cellStyle name="Обычный 53 3 3 2 4 5 2" xfId="23802" xr:uid="{00000000-0005-0000-0000-0000385E0000}"/>
    <cellStyle name="Обычный 53 3 3 2 4 6" xfId="23803" xr:uid="{00000000-0005-0000-0000-0000395E0000}"/>
    <cellStyle name="Обычный 53 3 3 2 5" xfId="23804" xr:uid="{00000000-0005-0000-0000-00003A5E0000}"/>
    <cellStyle name="Обычный 53 3 3 2 5 2" xfId="23805" xr:uid="{00000000-0005-0000-0000-00003B5E0000}"/>
    <cellStyle name="Обычный 53 3 3 2 5 2 2" xfId="23806" xr:uid="{00000000-0005-0000-0000-00003C5E0000}"/>
    <cellStyle name="Обычный 53 3 3 2 5 2 2 2" xfId="23807" xr:uid="{00000000-0005-0000-0000-00003D5E0000}"/>
    <cellStyle name="Обычный 53 3 3 2 5 2 3" xfId="23808" xr:uid="{00000000-0005-0000-0000-00003E5E0000}"/>
    <cellStyle name="Обычный 53 3 3 2 5 3" xfId="23809" xr:uid="{00000000-0005-0000-0000-00003F5E0000}"/>
    <cellStyle name="Обычный 53 3 3 2 5 3 2" xfId="23810" xr:uid="{00000000-0005-0000-0000-0000405E0000}"/>
    <cellStyle name="Обычный 53 3 3 2 5 4" xfId="23811" xr:uid="{00000000-0005-0000-0000-0000415E0000}"/>
    <cellStyle name="Обычный 53 3 3 2 6" xfId="23812" xr:uid="{00000000-0005-0000-0000-0000425E0000}"/>
    <cellStyle name="Обычный 53 3 3 2 6 2" xfId="23813" xr:uid="{00000000-0005-0000-0000-0000435E0000}"/>
    <cellStyle name="Обычный 53 3 3 2 6 2 2" xfId="23814" xr:uid="{00000000-0005-0000-0000-0000445E0000}"/>
    <cellStyle name="Обычный 53 3 3 2 6 3" xfId="23815" xr:uid="{00000000-0005-0000-0000-0000455E0000}"/>
    <cellStyle name="Обычный 53 3 3 2 7" xfId="23816" xr:uid="{00000000-0005-0000-0000-0000465E0000}"/>
    <cellStyle name="Обычный 53 3 3 2 7 2" xfId="23817" xr:uid="{00000000-0005-0000-0000-0000475E0000}"/>
    <cellStyle name="Обычный 53 3 3 2 7 2 2" xfId="23818" xr:uid="{00000000-0005-0000-0000-0000485E0000}"/>
    <cellStyle name="Обычный 53 3 3 2 7 3" xfId="23819" xr:uid="{00000000-0005-0000-0000-0000495E0000}"/>
    <cellStyle name="Обычный 53 3 3 2 8" xfId="23820" xr:uid="{00000000-0005-0000-0000-00004A5E0000}"/>
    <cellStyle name="Обычный 53 3 3 2 8 2" xfId="23821" xr:uid="{00000000-0005-0000-0000-00004B5E0000}"/>
    <cellStyle name="Обычный 53 3 3 2 8 2 2" xfId="23822" xr:uid="{00000000-0005-0000-0000-00004C5E0000}"/>
    <cellStyle name="Обычный 53 3 3 2 8 3" xfId="23823" xr:uid="{00000000-0005-0000-0000-00004D5E0000}"/>
    <cellStyle name="Обычный 53 3 3 2 9" xfId="23824" xr:uid="{00000000-0005-0000-0000-00004E5E0000}"/>
    <cellStyle name="Обычный 53 3 3 2 9 2" xfId="23825" xr:uid="{00000000-0005-0000-0000-00004F5E0000}"/>
    <cellStyle name="Обычный 53 3 3 2 9 2 2" xfId="23826" xr:uid="{00000000-0005-0000-0000-0000505E0000}"/>
    <cellStyle name="Обычный 53 3 3 2 9 3" xfId="23827" xr:uid="{00000000-0005-0000-0000-0000515E0000}"/>
    <cellStyle name="Обычный 53 3 3 3" xfId="23828" xr:uid="{00000000-0005-0000-0000-0000525E0000}"/>
    <cellStyle name="Обычный 53 3 3 3 10" xfId="23829" xr:uid="{00000000-0005-0000-0000-0000535E0000}"/>
    <cellStyle name="Обычный 53 3 3 3 2" xfId="23830" xr:uid="{00000000-0005-0000-0000-0000545E0000}"/>
    <cellStyle name="Обычный 53 3 3 3 2 2" xfId="23831" xr:uid="{00000000-0005-0000-0000-0000555E0000}"/>
    <cellStyle name="Обычный 53 3 3 3 2 2 2" xfId="23832" xr:uid="{00000000-0005-0000-0000-0000565E0000}"/>
    <cellStyle name="Обычный 53 3 3 3 2 2 2 2" xfId="23833" xr:uid="{00000000-0005-0000-0000-0000575E0000}"/>
    <cellStyle name="Обычный 53 3 3 3 2 2 2 2 2" xfId="23834" xr:uid="{00000000-0005-0000-0000-0000585E0000}"/>
    <cellStyle name="Обычный 53 3 3 3 2 2 2 3" xfId="23835" xr:uid="{00000000-0005-0000-0000-0000595E0000}"/>
    <cellStyle name="Обычный 53 3 3 3 2 2 3" xfId="23836" xr:uid="{00000000-0005-0000-0000-00005A5E0000}"/>
    <cellStyle name="Обычный 53 3 3 3 2 2 3 2" xfId="23837" xr:uid="{00000000-0005-0000-0000-00005B5E0000}"/>
    <cellStyle name="Обычный 53 3 3 3 2 2 3 2 2" xfId="23838" xr:uid="{00000000-0005-0000-0000-00005C5E0000}"/>
    <cellStyle name="Обычный 53 3 3 3 2 2 3 3" xfId="23839" xr:uid="{00000000-0005-0000-0000-00005D5E0000}"/>
    <cellStyle name="Обычный 53 3 3 3 2 2 4" xfId="23840" xr:uid="{00000000-0005-0000-0000-00005E5E0000}"/>
    <cellStyle name="Обычный 53 3 3 3 2 2 4 2" xfId="23841" xr:uid="{00000000-0005-0000-0000-00005F5E0000}"/>
    <cellStyle name="Обычный 53 3 3 3 2 2 4 2 2" xfId="23842" xr:uid="{00000000-0005-0000-0000-0000605E0000}"/>
    <cellStyle name="Обычный 53 3 3 3 2 2 4 3" xfId="23843" xr:uid="{00000000-0005-0000-0000-0000615E0000}"/>
    <cellStyle name="Обычный 53 3 3 3 2 2 5" xfId="23844" xr:uid="{00000000-0005-0000-0000-0000625E0000}"/>
    <cellStyle name="Обычный 53 3 3 3 2 2 5 2" xfId="23845" xr:uid="{00000000-0005-0000-0000-0000635E0000}"/>
    <cellStyle name="Обычный 53 3 3 3 2 2 6" xfId="23846" xr:uid="{00000000-0005-0000-0000-0000645E0000}"/>
    <cellStyle name="Обычный 53 3 3 3 2 3" xfId="23847" xr:uid="{00000000-0005-0000-0000-0000655E0000}"/>
    <cellStyle name="Обычный 53 3 3 3 2 3 2" xfId="23848" xr:uid="{00000000-0005-0000-0000-0000665E0000}"/>
    <cellStyle name="Обычный 53 3 3 3 2 3 2 2" xfId="23849" xr:uid="{00000000-0005-0000-0000-0000675E0000}"/>
    <cellStyle name="Обычный 53 3 3 3 2 3 2 2 2" xfId="23850" xr:uid="{00000000-0005-0000-0000-0000685E0000}"/>
    <cellStyle name="Обычный 53 3 3 3 2 3 2 3" xfId="23851" xr:uid="{00000000-0005-0000-0000-0000695E0000}"/>
    <cellStyle name="Обычный 53 3 3 3 2 3 3" xfId="23852" xr:uid="{00000000-0005-0000-0000-00006A5E0000}"/>
    <cellStyle name="Обычный 53 3 3 3 2 3 3 2" xfId="23853" xr:uid="{00000000-0005-0000-0000-00006B5E0000}"/>
    <cellStyle name="Обычный 53 3 3 3 2 3 4" xfId="23854" xr:uid="{00000000-0005-0000-0000-00006C5E0000}"/>
    <cellStyle name="Обычный 53 3 3 3 2 4" xfId="23855" xr:uid="{00000000-0005-0000-0000-00006D5E0000}"/>
    <cellStyle name="Обычный 53 3 3 3 2 4 2" xfId="23856" xr:uid="{00000000-0005-0000-0000-00006E5E0000}"/>
    <cellStyle name="Обычный 53 3 3 3 2 4 2 2" xfId="23857" xr:uid="{00000000-0005-0000-0000-00006F5E0000}"/>
    <cellStyle name="Обычный 53 3 3 3 2 4 3" xfId="23858" xr:uid="{00000000-0005-0000-0000-0000705E0000}"/>
    <cellStyle name="Обычный 53 3 3 3 2 5" xfId="23859" xr:uid="{00000000-0005-0000-0000-0000715E0000}"/>
    <cellStyle name="Обычный 53 3 3 3 2 5 2" xfId="23860" xr:uid="{00000000-0005-0000-0000-0000725E0000}"/>
    <cellStyle name="Обычный 53 3 3 3 2 5 2 2" xfId="23861" xr:uid="{00000000-0005-0000-0000-0000735E0000}"/>
    <cellStyle name="Обычный 53 3 3 3 2 5 3" xfId="23862" xr:uid="{00000000-0005-0000-0000-0000745E0000}"/>
    <cellStyle name="Обычный 53 3 3 3 2 6" xfId="23863" xr:uid="{00000000-0005-0000-0000-0000755E0000}"/>
    <cellStyle name="Обычный 53 3 3 3 2 6 2" xfId="23864" xr:uid="{00000000-0005-0000-0000-0000765E0000}"/>
    <cellStyle name="Обычный 53 3 3 3 2 6 2 2" xfId="23865" xr:uid="{00000000-0005-0000-0000-0000775E0000}"/>
    <cellStyle name="Обычный 53 3 3 3 2 6 3" xfId="23866" xr:uid="{00000000-0005-0000-0000-0000785E0000}"/>
    <cellStyle name="Обычный 53 3 3 3 2 7" xfId="23867" xr:uid="{00000000-0005-0000-0000-0000795E0000}"/>
    <cellStyle name="Обычный 53 3 3 3 2 7 2" xfId="23868" xr:uid="{00000000-0005-0000-0000-00007A5E0000}"/>
    <cellStyle name="Обычный 53 3 3 3 2 7 2 2" xfId="23869" xr:uid="{00000000-0005-0000-0000-00007B5E0000}"/>
    <cellStyle name="Обычный 53 3 3 3 2 7 3" xfId="23870" xr:uid="{00000000-0005-0000-0000-00007C5E0000}"/>
    <cellStyle name="Обычный 53 3 3 3 2 8" xfId="23871" xr:uid="{00000000-0005-0000-0000-00007D5E0000}"/>
    <cellStyle name="Обычный 53 3 3 3 2 8 2" xfId="23872" xr:uid="{00000000-0005-0000-0000-00007E5E0000}"/>
    <cellStyle name="Обычный 53 3 3 3 2 9" xfId="23873" xr:uid="{00000000-0005-0000-0000-00007F5E0000}"/>
    <cellStyle name="Обычный 53 3 3 3 3" xfId="23874" xr:uid="{00000000-0005-0000-0000-0000805E0000}"/>
    <cellStyle name="Обычный 53 3 3 3 3 2" xfId="23875" xr:uid="{00000000-0005-0000-0000-0000815E0000}"/>
    <cellStyle name="Обычный 53 3 3 3 3 2 2" xfId="23876" xr:uid="{00000000-0005-0000-0000-0000825E0000}"/>
    <cellStyle name="Обычный 53 3 3 3 3 2 2 2" xfId="23877" xr:uid="{00000000-0005-0000-0000-0000835E0000}"/>
    <cellStyle name="Обычный 53 3 3 3 3 2 3" xfId="23878" xr:uid="{00000000-0005-0000-0000-0000845E0000}"/>
    <cellStyle name="Обычный 53 3 3 3 3 3" xfId="23879" xr:uid="{00000000-0005-0000-0000-0000855E0000}"/>
    <cellStyle name="Обычный 53 3 3 3 3 3 2" xfId="23880" xr:uid="{00000000-0005-0000-0000-0000865E0000}"/>
    <cellStyle name="Обычный 53 3 3 3 3 3 2 2" xfId="23881" xr:uid="{00000000-0005-0000-0000-0000875E0000}"/>
    <cellStyle name="Обычный 53 3 3 3 3 3 3" xfId="23882" xr:uid="{00000000-0005-0000-0000-0000885E0000}"/>
    <cellStyle name="Обычный 53 3 3 3 3 4" xfId="23883" xr:uid="{00000000-0005-0000-0000-0000895E0000}"/>
    <cellStyle name="Обычный 53 3 3 3 3 4 2" xfId="23884" xr:uid="{00000000-0005-0000-0000-00008A5E0000}"/>
    <cellStyle name="Обычный 53 3 3 3 3 4 2 2" xfId="23885" xr:uid="{00000000-0005-0000-0000-00008B5E0000}"/>
    <cellStyle name="Обычный 53 3 3 3 3 4 3" xfId="23886" xr:uid="{00000000-0005-0000-0000-00008C5E0000}"/>
    <cellStyle name="Обычный 53 3 3 3 3 5" xfId="23887" xr:uid="{00000000-0005-0000-0000-00008D5E0000}"/>
    <cellStyle name="Обычный 53 3 3 3 3 5 2" xfId="23888" xr:uid="{00000000-0005-0000-0000-00008E5E0000}"/>
    <cellStyle name="Обычный 53 3 3 3 3 6" xfId="23889" xr:uid="{00000000-0005-0000-0000-00008F5E0000}"/>
    <cellStyle name="Обычный 53 3 3 3 4" xfId="23890" xr:uid="{00000000-0005-0000-0000-0000905E0000}"/>
    <cellStyle name="Обычный 53 3 3 3 4 2" xfId="23891" xr:uid="{00000000-0005-0000-0000-0000915E0000}"/>
    <cellStyle name="Обычный 53 3 3 3 4 2 2" xfId="23892" xr:uid="{00000000-0005-0000-0000-0000925E0000}"/>
    <cellStyle name="Обычный 53 3 3 3 4 2 2 2" xfId="23893" xr:uid="{00000000-0005-0000-0000-0000935E0000}"/>
    <cellStyle name="Обычный 53 3 3 3 4 2 3" xfId="23894" xr:uid="{00000000-0005-0000-0000-0000945E0000}"/>
    <cellStyle name="Обычный 53 3 3 3 4 3" xfId="23895" xr:uid="{00000000-0005-0000-0000-0000955E0000}"/>
    <cellStyle name="Обычный 53 3 3 3 4 3 2" xfId="23896" xr:uid="{00000000-0005-0000-0000-0000965E0000}"/>
    <cellStyle name="Обычный 53 3 3 3 4 4" xfId="23897" xr:uid="{00000000-0005-0000-0000-0000975E0000}"/>
    <cellStyle name="Обычный 53 3 3 3 5" xfId="23898" xr:uid="{00000000-0005-0000-0000-0000985E0000}"/>
    <cellStyle name="Обычный 53 3 3 3 5 2" xfId="23899" xr:uid="{00000000-0005-0000-0000-0000995E0000}"/>
    <cellStyle name="Обычный 53 3 3 3 5 2 2" xfId="23900" xr:uid="{00000000-0005-0000-0000-00009A5E0000}"/>
    <cellStyle name="Обычный 53 3 3 3 5 3" xfId="23901" xr:uid="{00000000-0005-0000-0000-00009B5E0000}"/>
    <cellStyle name="Обычный 53 3 3 3 6" xfId="23902" xr:uid="{00000000-0005-0000-0000-00009C5E0000}"/>
    <cellStyle name="Обычный 53 3 3 3 6 2" xfId="23903" xr:uid="{00000000-0005-0000-0000-00009D5E0000}"/>
    <cellStyle name="Обычный 53 3 3 3 6 2 2" xfId="23904" xr:uid="{00000000-0005-0000-0000-00009E5E0000}"/>
    <cellStyle name="Обычный 53 3 3 3 6 3" xfId="23905" xr:uid="{00000000-0005-0000-0000-00009F5E0000}"/>
    <cellStyle name="Обычный 53 3 3 3 7" xfId="23906" xr:uid="{00000000-0005-0000-0000-0000A05E0000}"/>
    <cellStyle name="Обычный 53 3 3 3 7 2" xfId="23907" xr:uid="{00000000-0005-0000-0000-0000A15E0000}"/>
    <cellStyle name="Обычный 53 3 3 3 7 2 2" xfId="23908" xr:uid="{00000000-0005-0000-0000-0000A25E0000}"/>
    <cellStyle name="Обычный 53 3 3 3 7 3" xfId="23909" xr:uid="{00000000-0005-0000-0000-0000A35E0000}"/>
    <cellStyle name="Обычный 53 3 3 3 8" xfId="23910" xr:uid="{00000000-0005-0000-0000-0000A45E0000}"/>
    <cellStyle name="Обычный 53 3 3 3 8 2" xfId="23911" xr:uid="{00000000-0005-0000-0000-0000A55E0000}"/>
    <cellStyle name="Обычный 53 3 3 3 8 2 2" xfId="23912" xr:uid="{00000000-0005-0000-0000-0000A65E0000}"/>
    <cellStyle name="Обычный 53 3 3 3 8 3" xfId="23913" xr:uid="{00000000-0005-0000-0000-0000A75E0000}"/>
    <cellStyle name="Обычный 53 3 3 3 9" xfId="23914" xr:uid="{00000000-0005-0000-0000-0000A85E0000}"/>
    <cellStyle name="Обычный 53 3 3 3 9 2" xfId="23915" xr:uid="{00000000-0005-0000-0000-0000A95E0000}"/>
    <cellStyle name="Обычный 53 3 3 4" xfId="23916" xr:uid="{00000000-0005-0000-0000-0000AA5E0000}"/>
    <cellStyle name="Обычный 53 3 3 4 2" xfId="23917" xr:uid="{00000000-0005-0000-0000-0000AB5E0000}"/>
    <cellStyle name="Обычный 53 3 3 4 2 2" xfId="23918" xr:uid="{00000000-0005-0000-0000-0000AC5E0000}"/>
    <cellStyle name="Обычный 53 3 3 4 2 2 2" xfId="23919" xr:uid="{00000000-0005-0000-0000-0000AD5E0000}"/>
    <cellStyle name="Обычный 53 3 3 4 2 2 2 2" xfId="23920" xr:uid="{00000000-0005-0000-0000-0000AE5E0000}"/>
    <cellStyle name="Обычный 53 3 3 4 2 2 3" xfId="23921" xr:uid="{00000000-0005-0000-0000-0000AF5E0000}"/>
    <cellStyle name="Обычный 53 3 3 4 2 3" xfId="23922" xr:uid="{00000000-0005-0000-0000-0000B05E0000}"/>
    <cellStyle name="Обычный 53 3 3 4 2 3 2" xfId="23923" xr:uid="{00000000-0005-0000-0000-0000B15E0000}"/>
    <cellStyle name="Обычный 53 3 3 4 2 3 2 2" xfId="23924" xr:uid="{00000000-0005-0000-0000-0000B25E0000}"/>
    <cellStyle name="Обычный 53 3 3 4 2 3 3" xfId="23925" xr:uid="{00000000-0005-0000-0000-0000B35E0000}"/>
    <cellStyle name="Обычный 53 3 3 4 2 4" xfId="23926" xr:uid="{00000000-0005-0000-0000-0000B45E0000}"/>
    <cellStyle name="Обычный 53 3 3 4 2 4 2" xfId="23927" xr:uid="{00000000-0005-0000-0000-0000B55E0000}"/>
    <cellStyle name="Обычный 53 3 3 4 2 4 2 2" xfId="23928" xr:uid="{00000000-0005-0000-0000-0000B65E0000}"/>
    <cellStyle name="Обычный 53 3 3 4 2 4 3" xfId="23929" xr:uid="{00000000-0005-0000-0000-0000B75E0000}"/>
    <cellStyle name="Обычный 53 3 3 4 2 5" xfId="23930" xr:uid="{00000000-0005-0000-0000-0000B85E0000}"/>
    <cellStyle name="Обычный 53 3 3 4 2 5 2" xfId="23931" xr:uid="{00000000-0005-0000-0000-0000B95E0000}"/>
    <cellStyle name="Обычный 53 3 3 4 2 6" xfId="23932" xr:uid="{00000000-0005-0000-0000-0000BA5E0000}"/>
    <cellStyle name="Обычный 53 3 3 4 3" xfId="23933" xr:uid="{00000000-0005-0000-0000-0000BB5E0000}"/>
    <cellStyle name="Обычный 53 3 3 4 3 2" xfId="23934" xr:uid="{00000000-0005-0000-0000-0000BC5E0000}"/>
    <cellStyle name="Обычный 53 3 3 4 3 2 2" xfId="23935" xr:uid="{00000000-0005-0000-0000-0000BD5E0000}"/>
    <cellStyle name="Обычный 53 3 3 4 3 2 2 2" xfId="23936" xr:uid="{00000000-0005-0000-0000-0000BE5E0000}"/>
    <cellStyle name="Обычный 53 3 3 4 3 2 3" xfId="23937" xr:uid="{00000000-0005-0000-0000-0000BF5E0000}"/>
    <cellStyle name="Обычный 53 3 3 4 3 3" xfId="23938" xr:uid="{00000000-0005-0000-0000-0000C05E0000}"/>
    <cellStyle name="Обычный 53 3 3 4 3 3 2" xfId="23939" xr:uid="{00000000-0005-0000-0000-0000C15E0000}"/>
    <cellStyle name="Обычный 53 3 3 4 3 4" xfId="23940" xr:uid="{00000000-0005-0000-0000-0000C25E0000}"/>
    <cellStyle name="Обычный 53 3 3 4 4" xfId="23941" xr:uid="{00000000-0005-0000-0000-0000C35E0000}"/>
    <cellStyle name="Обычный 53 3 3 4 4 2" xfId="23942" xr:uid="{00000000-0005-0000-0000-0000C45E0000}"/>
    <cellStyle name="Обычный 53 3 3 4 4 2 2" xfId="23943" xr:uid="{00000000-0005-0000-0000-0000C55E0000}"/>
    <cellStyle name="Обычный 53 3 3 4 4 3" xfId="23944" xr:uid="{00000000-0005-0000-0000-0000C65E0000}"/>
    <cellStyle name="Обычный 53 3 3 4 5" xfId="23945" xr:uid="{00000000-0005-0000-0000-0000C75E0000}"/>
    <cellStyle name="Обычный 53 3 3 4 5 2" xfId="23946" xr:uid="{00000000-0005-0000-0000-0000C85E0000}"/>
    <cellStyle name="Обычный 53 3 3 4 5 2 2" xfId="23947" xr:uid="{00000000-0005-0000-0000-0000C95E0000}"/>
    <cellStyle name="Обычный 53 3 3 4 5 3" xfId="23948" xr:uid="{00000000-0005-0000-0000-0000CA5E0000}"/>
    <cellStyle name="Обычный 53 3 3 4 6" xfId="23949" xr:uid="{00000000-0005-0000-0000-0000CB5E0000}"/>
    <cellStyle name="Обычный 53 3 3 4 6 2" xfId="23950" xr:uid="{00000000-0005-0000-0000-0000CC5E0000}"/>
    <cellStyle name="Обычный 53 3 3 4 6 2 2" xfId="23951" xr:uid="{00000000-0005-0000-0000-0000CD5E0000}"/>
    <cellStyle name="Обычный 53 3 3 4 6 3" xfId="23952" xr:uid="{00000000-0005-0000-0000-0000CE5E0000}"/>
    <cellStyle name="Обычный 53 3 3 4 7" xfId="23953" xr:uid="{00000000-0005-0000-0000-0000CF5E0000}"/>
    <cellStyle name="Обычный 53 3 3 4 7 2" xfId="23954" xr:uid="{00000000-0005-0000-0000-0000D05E0000}"/>
    <cellStyle name="Обычный 53 3 3 4 7 2 2" xfId="23955" xr:uid="{00000000-0005-0000-0000-0000D15E0000}"/>
    <cellStyle name="Обычный 53 3 3 4 7 3" xfId="23956" xr:uid="{00000000-0005-0000-0000-0000D25E0000}"/>
    <cellStyle name="Обычный 53 3 3 4 8" xfId="23957" xr:uid="{00000000-0005-0000-0000-0000D35E0000}"/>
    <cellStyle name="Обычный 53 3 3 4 8 2" xfId="23958" xr:uid="{00000000-0005-0000-0000-0000D45E0000}"/>
    <cellStyle name="Обычный 53 3 3 4 9" xfId="23959" xr:uid="{00000000-0005-0000-0000-0000D55E0000}"/>
    <cellStyle name="Обычный 53 3 3 5" xfId="23960" xr:uid="{00000000-0005-0000-0000-0000D65E0000}"/>
    <cellStyle name="Обычный 53 3 3 5 2" xfId="23961" xr:uid="{00000000-0005-0000-0000-0000D75E0000}"/>
    <cellStyle name="Обычный 53 3 3 5 2 2" xfId="23962" xr:uid="{00000000-0005-0000-0000-0000D85E0000}"/>
    <cellStyle name="Обычный 53 3 3 5 2 2 2" xfId="23963" xr:uid="{00000000-0005-0000-0000-0000D95E0000}"/>
    <cellStyle name="Обычный 53 3 3 5 2 3" xfId="23964" xr:uid="{00000000-0005-0000-0000-0000DA5E0000}"/>
    <cellStyle name="Обычный 53 3 3 5 3" xfId="23965" xr:uid="{00000000-0005-0000-0000-0000DB5E0000}"/>
    <cellStyle name="Обычный 53 3 3 5 3 2" xfId="23966" xr:uid="{00000000-0005-0000-0000-0000DC5E0000}"/>
    <cellStyle name="Обычный 53 3 3 5 3 2 2" xfId="23967" xr:uid="{00000000-0005-0000-0000-0000DD5E0000}"/>
    <cellStyle name="Обычный 53 3 3 5 3 3" xfId="23968" xr:uid="{00000000-0005-0000-0000-0000DE5E0000}"/>
    <cellStyle name="Обычный 53 3 3 5 4" xfId="23969" xr:uid="{00000000-0005-0000-0000-0000DF5E0000}"/>
    <cellStyle name="Обычный 53 3 3 5 4 2" xfId="23970" xr:uid="{00000000-0005-0000-0000-0000E05E0000}"/>
    <cellStyle name="Обычный 53 3 3 5 4 2 2" xfId="23971" xr:uid="{00000000-0005-0000-0000-0000E15E0000}"/>
    <cellStyle name="Обычный 53 3 3 5 4 3" xfId="23972" xr:uid="{00000000-0005-0000-0000-0000E25E0000}"/>
    <cellStyle name="Обычный 53 3 3 5 5" xfId="23973" xr:uid="{00000000-0005-0000-0000-0000E35E0000}"/>
    <cellStyle name="Обычный 53 3 3 5 5 2" xfId="23974" xr:uid="{00000000-0005-0000-0000-0000E45E0000}"/>
    <cellStyle name="Обычный 53 3 3 5 6" xfId="23975" xr:uid="{00000000-0005-0000-0000-0000E55E0000}"/>
    <cellStyle name="Обычный 53 3 3 6" xfId="23976" xr:uid="{00000000-0005-0000-0000-0000E65E0000}"/>
    <cellStyle name="Обычный 53 3 3 6 2" xfId="23977" xr:uid="{00000000-0005-0000-0000-0000E75E0000}"/>
    <cellStyle name="Обычный 53 3 3 6 2 2" xfId="23978" xr:uid="{00000000-0005-0000-0000-0000E85E0000}"/>
    <cellStyle name="Обычный 53 3 3 6 2 2 2" xfId="23979" xr:uid="{00000000-0005-0000-0000-0000E95E0000}"/>
    <cellStyle name="Обычный 53 3 3 6 2 3" xfId="23980" xr:uid="{00000000-0005-0000-0000-0000EA5E0000}"/>
    <cellStyle name="Обычный 53 3 3 6 3" xfId="23981" xr:uid="{00000000-0005-0000-0000-0000EB5E0000}"/>
    <cellStyle name="Обычный 53 3 3 6 3 2" xfId="23982" xr:uid="{00000000-0005-0000-0000-0000EC5E0000}"/>
    <cellStyle name="Обычный 53 3 3 6 4" xfId="23983" xr:uid="{00000000-0005-0000-0000-0000ED5E0000}"/>
    <cellStyle name="Обычный 53 3 3 7" xfId="23984" xr:uid="{00000000-0005-0000-0000-0000EE5E0000}"/>
    <cellStyle name="Обычный 53 3 3 7 2" xfId="23985" xr:uid="{00000000-0005-0000-0000-0000EF5E0000}"/>
    <cellStyle name="Обычный 53 3 3 7 2 2" xfId="23986" xr:uid="{00000000-0005-0000-0000-0000F05E0000}"/>
    <cellStyle name="Обычный 53 3 3 7 3" xfId="23987" xr:uid="{00000000-0005-0000-0000-0000F15E0000}"/>
    <cellStyle name="Обычный 53 3 3 8" xfId="23988" xr:uid="{00000000-0005-0000-0000-0000F25E0000}"/>
    <cellStyle name="Обычный 53 3 3 8 2" xfId="23989" xr:uid="{00000000-0005-0000-0000-0000F35E0000}"/>
    <cellStyle name="Обычный 53 3 3 8 2 2" xfId="23990" xr:uid="{00000000-0005-0000-0000-0000F45E0000}"/>
    <cellStyle name="Обычный 53 3 3 8 3" xfId="23991" xr:uid="{00000000-0005-0000-0000-0000F55E0000}"/>
    <cellStyle name="Обычный 53 3 3 9" xfId="23992" xr:uid="{00000000-0005-0000-0000-0000F65E0000}"/>
    <cellStyle name="Обычный 53 3 3 9 2" xfId="23993" xr:uid="{00000000-0005-0000-0000-0000F75E0000}"/>
    <cellStyle name="Обычный 53 3 3 9 2 2" xfId="23994" xr:uid="{00000000-0005-0000-0000-0000F85E0000}"/>
    <cellStyle name="Обычный 53 3 3 9 3" xfId="23995" xr:uid="{00000000-0005-0000-0000-0000F95E0000}"/>
    <cellStyle name="Обычный 53 3 4" xfId="23996" xr:uid="{00000000-0005-0000-0000-0000FA5E0000}"/>
    <cellStyle name="Обычный 53 3 4 10" xfId="23997" xr:uid="{00000000-0005-0000-0000-0000FB5E0000}"/>
    <cellStyle name="Обычный 53 3 4 10 2" xfId="23998" xr:uid="{00000000-0005-0000-0000-0000FC5E0000}"/>
    <cellStyle name="Обычный 53 3 4 10 2 2" xfId="23999" xr:uid="{00000000-0005-0000-0000-0000FD5E0000}"/>
    <cellStyle name="Обычный 53 3 4 10 3" xfId="24000" xr:uid="{00000000-0005-0000-0000-0000FE5E0000}"/>
    <cellStyle name="Обычный 53 3 4 11" xfId="24001" xr:uid="{00000000-0005-0000-0000-0000FF5E0000}"/>
    <cellStyle name="Обычный 53 3 4 11 2" xfId="24002" xr:uid="{00000000-0005-0000-0000-0000005F0000}"/>
    <cellStyle name="Обычный 53 3 4 12" xfId="24003" xr:uid="{00000000-0005-0000-0000-0000015F0000}"/>
    <cellStyle name="Обычный 53 3 4 2" xfId="24004" xr:uid="{00000000-0005-0000-0000-0000025F0000}"/>
    <cellStyle name="Обычный 53 3 4 2 10" xfId="24005" xr:uid="{00000000-0005-0000-0000-0000035F0000}"/>
    <cellStyle name="Обычный 53 3 4 2 2" xfId="24006" xr:uid="{00000000-0005-0000-0000-0000045F0000}"/>
    <cellStyle name="Обычный 53 3 4 2 2 2" xfId="24007" xr:uid="{00000000-0005-0000-0000-0000055F0000}"/>
    <cellStyle name="Обычный 53 3 4 2 2 2 2" xfId="24008" xr:uid="{00000000-0005-0000-0000-0000065F0000}"/>
    <cellStyle name="Обычный 53 3 4 2 2 2 2 2" xfId="24009" xr:uid="{00000000-0005-0000-0000-0000075F0000}"/>
    <cellStyle name="Обычный 53 3 4 2 2 2 2 2 2" xfId="24010" xr:uid="{00000000-0005-0000-0000-0000085F0000}"/>
    <cellStyle name="Обычный 53 3 4 2 2 2 2 3" xfId="24011" xr:uid="{00000000-0005-0000-0000-0000095F0000}"/>
    <cellStyle name="Обычный 53 3 4 2 2 2 3" xfId="24012" xr:uid="{00000000-0005-0000-0000-00000A5F0000}"/>
    <cellStyle name="Обычный 53 3 4 2 2 2 3 2" xfId="24013" xr:uid="{00000000-0005-0000-0000-00000B5F0000}"/>
    <cellStyle name="Обычный 53 3 4 2 2 2 3 2 2" xfId="24014" xr:uid="{00000000-0005-0000-0000-00000C5F0000}"/>
    <cellStyle name="Обычный 53 3 4 2 2 2 3 3" xfId="24015" xr:uid="{00000000-0005-0000-0000-00000D5F0000}"/>
    <cellStyle name="Обычный 53 3 4 2 2 2 4" xfId="24016" xr:uid="{00000000-0005-0000-0000-00000E5F0000}"/>
    <cellStyle name="Обычный 53 3 4 2 2 2 4 2" xfId="24017" xr:uid="{00000000-0005-0000-0000-00000F5F0000}"/>
    <cellStyle name="Обычный 53 3 4 2 2 2 4 2 2" xfId="24018" xr:uid="{00000000-0005-0000-0000-0000105F0000}"/>
    <cellStyle name="Обычный 53 3 4 2 2 2 4 3" xfId="24019" xr:uid="{00000000-0005-0000-0000-0000115F0000}"/>
    <cellStyle name="Обычный 53 3 4 2 2 2 5" xfId="24020" xr:uid="{00000000-0005-0000-0000-0000125F0000}"/>
    <cellStyle name="Обычный 53 3 4 2 2 2 5 2" xfId="24021" xr:uid="{00000000-0005-0000-0000-0000135F0000}"/>
    <cellStyle name="Обычный 53 3 4 2 2 2 6" xfId="24022" xr:uid="{00000000-0005-0000-0000-0000145F0000}"/>
    <cellStyle name="Обычный 53 3 4 2 2 3" xfId="24023" xr:uid="{00000000-0005-0000-0000-0000155F0000}"/>
    <cellStyle name="Обычный 53 3 4 2 2 3 2" xfId="24024" xr:uid="{00000000-0005-0000-0000-0000165F0000}"/>
    <cellStyle name="Обычный 53 3 4 2 2 3 2 2" xfId="24025" xr:uid="{00000000-0005-0000-0000-0000175F0000}"/>
    <cellStyle name="Обычный 53 3 4 2 2 3 2 2 2" xfId="24026" xr:uid="{00000000-0005-0000-0000-0000185F0000}"/>
    <cellStyle name="Обычный 53 3 4 2 2 3 2 3" xfId="24027" xr:uid="{00000000-0005-0000-0000-0000195F0000}"/>
    <cellStyle name="Обычный 53 3 4 2 2 3 3" xfId="24028" xr:uid="{00000000-0005-0000-0000-00001A5F0000}"/>
    <cellStyle name="Обычный 53 3 4 2 2 3 3 2" xfId="24029" xr:uid="{00000000-0005-0000-0000-00001B5F0000}"/>
    <cellStyle name="Обычный 53 3 4 2 2 3 4" xfId="24030" xr:uid="{00000000-0005-0000-0000-00001C5F0000}"/>
    <cellStyle name="Обычный 53 3 4 2 2 4" xfId="24031" xr:uid="{00000000-0005-0000-0000-00001D5F0000}"/>
    <cellStyle name="Обычный 53 3 4 2 2 4 2" xfId="24032" xr:uid="{00000000-0005-0000-0000-00001E5F0000}"/>
    <cellStyle name="Обычный 53 3 4 2 2 4 2 2" xfId="24033" xr:uid="{00000000-0005-0000-0000-00001F5F0000}"/>
    <cellStyle name="Обычный 53 3 4 2 2 4 3" xfId="24034" xr:uid="{00000000-0005-0000-0000-0000205F0000}"/>
    <cellStyle name="Обычный 53 3 4 2 2 5" xfId="24035" xr:uid="{00000000-0005-0000-0000-0000215F0000}"/>
    <cellStyle name="Обычный 53 3 4 2 2 5 2" xfId="24036" xr:uid="{00000000-0005-0000-0000-0000225F0000}"/>
    <cellStyle name="Обычный 53 3 4 2 2 5 2 2" xfId="24037" xr:uid="{00000000-0005-0000-0000-0000235F0000}"/>
    <cellStyle name="Обычный 53 3 4 2 2 5 3" xfId="24038" xr:uid="{00000000-0005-0000-0000-0000245F0000}"/>
    <cellStyle name="Обычный 53 3 4 2 2 6" xfId="24039" xr:uid="{00000000-0005-0000-0000-0000255F0000}"/>
    <cellStyle name="Обычный 53 3 4 2 2 6 2" xfId="24040" xr:uid="{00000000-0005-0000-0000-0000265F0000}"/>
    <cellStyle name="Обычный 53 3 4 2 2 6 2 2" xfId="24041" xr:uid="{00000000-0005-0000-0000-0000275F0000}"/>
    <cellStyle name="Обычный 53 3 4 2 2 6 3" xfId="24042" xr:uid="{00000000-0005-0000-0000-0000285F0000}"/>
    <cellStyle name="Обычный 53 3 4 2 2 7" xfId="24043" xr:uid="{00000000-0005-0000-0000-0000295F0000}"/>
    <cellStyle name="Обычный 53 3 4 2 2 7 2" xfId="24044" xr:uid="{00000000-0005-0000-0000-00002A5F0000}"/>
    <cellStyle name="Обычный 53 3 4 2 2 7 2 2" xfId="24045" xr:uid="{00000000-0005-0000-0000-00002B5F0000}"/>
    <cellStyle name="Обычный 53 3 4 2 2 7 3" xfId="24046" xr:uid="{00000000-0005-0000-0000-00002C5F0000}"/>
    <cellStyle name="Обычный 53 3 4 2 2 8" xfId="24047" xr:uid="{00000000-0005-0000-0000-00002D5F0000}"/>
    <cellStyle name="Обычный 53 3 4 2 2 8 2" xfId="24048" xr:uid="{00000000-0005-0000-0000-00002E5F0000}"/>
    <cellStyle name="Обычный 53 3 4 2 2 9" xfId="24049" xr:uid="{00000000-0005-0000-0000-00002F5F0000}"/>
    <cellStyle name="Обычный 53 3 4 2 3" xfId="24050" xr:uid="{00000000-0005-0000-0000-0000305F0000}"/>
    <cellStyle name="Обычный 53 3 4 2 3 2" xfId="24051" xr:uid="{00000000-0005-0000-0000-0000315F0000}"/>
    <cellStyle name="Обычный 53 3 4 2 3 2 2" xfId="24052" xr:uid="{00000000-0005-0000-0000-0000325F0000}"/>
    <cellStyle name="Обычный 53 3 4 2 3 2 2 2" xfId="24053" xr:uid="{00000000-0005-0000-0000-0000335F0000}"/>
    <cellStyle name="Обычный 53 3 4 2 3 2 3" xfId="24054" xr:uid="{00000000-0005-0000-0000-0000345F0000}"/>
    <cellStyle name="Обычный 53 3 4 2 3 3" xfId="24055" xr:uid="{00000000-0005-0000-0000-0000355F0000}"/>
    <cellStyle name="Обычный 53 3 4 2 3 3 2" xfId="24056" xr:uid="{00000000-0005-0000-0000-0000365F0000}"/>
    <cellStyle name="Обычный 53 3 4 2 3 3 2 2" xfId="24057" xr:uid="{00000000-0005-0000-0000-0000375F0000}"/>
    <cellStyle name="Обычный 53 3 4 2 3 3 3" xfId="24058" xr:uid="{00000000-0005-0000-0000-0000385F0000}"/>
    <cellStyle name="Обычный 53 3 4 2 3 4" xfId="24059" xr:uid="{00000000-0005-0000-0000-0000395F0000}"/>
    <cellStyle name="Обычный 53 3 4 2 3 4 2" xfId="24060" xr:uid="{00000000-0005-0000-0000-00003A5F0000}"/>
    <cellStyle name="Обычный 53 3 4 2 3 4 2 2" xfId="24061" xr:uid="{00000000-0005-0000-0000-00003B5F0000}"/>
    <cellStyle name="Обычный 53 3 4 2 3 4 3" xfId="24062" xr:uid="{00000000-0005-0000-0000-00003C5F0000}"/>
    <cellStyle name="Обычный 53 3 4 2 3 5" xfId="24063" xr:uid="{00000000-0005-0000-0000-00003D5F0000}"/>
    <cellStyle name="Обычный 53 3 4 2 3 5 2" xfId="24064" xr:uid="{00000000-0005-0000-0000-00003E5F0000}"/>
    <cellStyle name="Обычный 53 3 4 2 3 6" xfId="24065" xr:uid="{00000000-0005-0000-0000-00003F5F0000}"/>
    <cellStyle name="Обычный 53 3 4 2 4" xfId="24066" xr:uid="{00000000-0005-0000-0000-0000405F0000}"/>
    <cellStyle name="Обычный 53 3 4 2 4 2" xfId="24067" xr:uid="{00000000-0005-0000-0000-0000415F0000}"/>
    <cellStyle name="Обычный 53 3 4 2 4 2 2" xfId="24068" xr:uid="{00000000-0005-0000-0000-0000425F0000}"/>
    <cellStyle name="Обычный 53 3 4 2 4 2 2 2" xfId="24069" xr:uid="{00000000-0005-0000-0000-0000435F0000}"/>
    <cellStyle name="Обычный 53 3 4 2 4 2 3" xfId="24070" xr:uid="{00000000-0005-0000-0000-0000445F0000}"/>
    <cellStyle name="Обычный 53 3 4 2 4 3" xfId="24071" xr:uid="{00000000-0005-0000-0000-0000455F0000}"/>
    <cellStyle name="Обычный 53 3 4 2 4 3 2" xfId="24072" xr:uid="{00000000-0005-0000-0000-0000465F0000}"/>
    <cellStyle name="Обычный 53 3 4 2 4 4" xfId="24073" xr:uid="{00000000-0005-0000-0000-0000475F0000}"/>
    <cellStyle name="Обычный 53 3 4 2 5" xfId="24074" xr:uid="{00000000-0005-0000-0000-0000485F0000}"/>
    <cellStyle name="Обычный 53 3 4 2 5 2" xfId="24075" xr:uid="{00000000-0005-0000-0000-0000495F0000}"/>
    <cellStyle name="Обычный 53 3 4 2 5 2 2" xfId="24076" xr:uid="{00000000-0005-0000-0000-00004A5F0000}"/>
    <cellStyle name="Обычный 53 3 4 2 5 3" xfId="24077" xr:uid="{00000000-0005-0000-0000-00004B5F0000}"/>
    <cellStyle name="Обычный 53 3 4 2 6" xfId="24078" xr:uid="{00000000-0005-0000-0000-00004C5F0000}"/>
    <cellStyle name="Обычный 53 3 4 2 6 2" xfId="24079" xr:uid="{00000000-0005-0000-0000-00004D5F0000}"/>
    <cellStyle name="Обычный 53 3 4 2 6 2 2" xfId="24080" xr:uid="{00000000-0005-0000-0000-00004E5F0000}"/>
    <cellStyle name="Обычный 53 3 4 2 6 3" xfId="24081" xr:uid="{00000000-0005-0000-0000-00004F5F0000}"/>
    <cellStyle name="Обычный 53 3 4 2 7" xfId="24082" xr:uid="{00000000-0005-0000-0000-0000505F0000}"/>
    <cellStyle name="Обычный 53 3 4 2 7 2" xfId="24083" xr:uid="{00000000-0005-0000-0000-0000515F0000}"/>
    <cellStyle name="Обычный 53 3 4 2 7 2 2" xfId="24084" xr:uid="{00000000-0005-0000-0000-0000525F0000}"/>
    <cellStyle name="Обычный 53 3 4 2 7 3" xfId="24085" xr:uid="{00000000-0005-0000-0000-0000535F0000}"/>
    <cellStyle name="Обычный 53 3 4 2 8" xfId="24086" xr:uid="{00000000-0005-0000-0000-0000545F0000}"/>
    <cellStyle name="Обычный 53 3 4 2 8 2" xfId="24087" xr:uid="{00000000-0005-0000-0000-0000555F0000}"/>
    <cellStyle name="Обычный 53 3 4 2 8 2 2" xfId="24088" xr:uid="{00000000-0005-0000-0000-0000565F0000}"/>
    <cellStyle name="Обычный 53 3 4 2 8 3" xfId="24089" xr:uid="{00000000-0005-0000-0000-0000575F0000}"/>
    <cellStyle name="Обычный 53 3 4 2 9" xfId="24090" xr:uid="{00000000-0005-0000-0000-0000585F0000}"/>
    <cellStyle name="Обычный 53 3 4 2 9 2" xfId="24091" xr:uid="{00000000-0005-0000-0000-0000595F0000}"/>
    <cellStyle name="Обычный 53 3 4 3" xfId="24092" xr:uid="{00000000-0005-0000-0000-00005A5F0000}"/>
    <cellStyle name="Обычный 53 3 4 3 2" xfId="24093" xr:uid="{00000000-0005-0000-0000-00005B5F0000}"/>
    <cellStyle name="Обычный 53 3 4 3 2 2" xfId="24094" xr:uid="{00000000-0005-0000-0000-00005C5F0000}"/>
    <cellStyle name="Обычный 53 3 4 3 2 2 2" xfId="24095" xr:uid="{00000000-0005-0000-0000-00005D5F0000}"/>
    <cellStyle name="Обычный 53 3 4 3 2 2 2 2" xfId="24096" xr:uid="{00000000-0005-0000-0000-00005E5F0000}"/>
    <cellStyle name="Обычный 53 3 4 3 2 2 3" xfId="24097" xr:uid="{00000000-0005-0000-0000-00005F5F0000}"/>
    <cellStyle name="Обычный 53 3 4 3 2 3" xfId="24098" xr:uid="{00000000-0005-0000-0000-0000605F0000}"/>
    <cellStyle name="Обычный 53 3 4 3 2 3 2" xfId="24099" xr:uid="{00000000-0005-0000-0000-0000615F0000}"/>
    <cellStyle name="Обычный 53 3 4 3 2 3 2 2" xfId="24100" xr:uid="{00000000-0005-0000-0000-0000625F0000}"/>
    <cellStyle name="Обычный 53 3 4 3 2 3 3" xfId="24101" xr:uid="{00000000-0005-0000-0000-0000635F0000}"/>
    <cellStyle name="Обычный 53 3 4 3 2 4" xfId="24102" xr:uid="{00000000-0005-0000-0000-0000645F0000}"/>
    <cellStyle name="Обычный 53 3 4 3 2 4 2" xfId="24103" xr:uid="{00000000-0005-0000-0000-0000655F0000}"/>
    <cellStyle name="Обычный 53 3 4 3 2 4 2 2" xfId="24104" xr:uid="{00000000-0005-0000-0000-0000665F0000}"/>
    <cellStyle name="Обычный 53 3 4 3 2 4 3" xfId="24105" xr:uid="{00000000-0005-0000-0000-0000675F0000}"/>
    <cellStyle name="Обычный 53 3 4 3 2 5" xfId="24106" xr:uid="{00000000-0005-0000-0000-0000685F0000}"/>
    <cellStyle name="Обычный 53 3 4 3 2 5 2" xfId="24107" xr:uid="{00000000-0005-0000-0000-0000695F0000}"/>
    <cellStyle name="Обычный 53 3 4 3 2 6" xfId="24108" xr:uid="{00000000-0005-0000-0000-00006A5F0000}"/>
    <cellStyle name="Обычный 53 3 4 3 3" xfId="24109" xr:uid="{00000000-0005-0000-0000-00006B5F0000}"/>
    <cellStyle name="Обычный 53 3 4 3 3 2" xfId="24110" xr:uid="{00000000-0005-0000-0000-00006C5F0000}"/>
    <cellStyle name="Обычный 53 3 4 3 3 2 2" xfId="24111" xr:uid="{00000000-0005-0000-0000-00006D5F0000}"/>
    <cellStyle name="Обычный 53 3 4 3 3 2 2 2" xfId="24112" xr:uid="{00000000-0005-0000-0000-00006E5F0000}"/>
    <cellStyle name="Обычный 53 3 4 3 3 2 3" xfId="24113" xr:uid="{00000000-0005-0000-0000-00006F5F0000}"/>
    <cellStyle name="Обычный 53 3 4 3 3 3" xfId="24114" xr:uid="{00000000-0005-0000-0000-0000705F0000}"/>
    <cellStyle name="Обычный 53 3 4 3 3 3 2" xfId="24115" xr:uid="{00000000-0005-0000-0000-0000715F0000}"/>
    <cellStyle name="Обычный 53 3 4 3 3 4" xfId="24116" xr:uid="{00000000-0005-0000-0000-0000725F0000}"/>
    <cellStyle name="Обычный 53 3 4 3 4" xfId="24117" xr:uid="{00000000-0005-0000-0000-0000735F0000}"/>
    <cellStyle name="Обычный 53 3 4 3 4 2" xfId="24118" xr:uid="{00000000-0005-0000-0000-0000745F0000}"/>
    <cellStyle name="Обычный 53 3 4 3 4 2 2" xfId="24119" xr:uid="{00000000-0005-0000-0000-0000755F0000}"/>
    <cellStyle name="Обычный 53 3 4 3 4 3" xfId="24120" xr:uid="{00000000-0005-0000-0000-0000765F0000}"/>
    <cellStyle name="Обычный 53 3 4 3 5" xfId="24121" xr:uid="{00000000-0005-0000-0000-0000775F0000}"/>
    <cellStyle name="Обычный 53 3 4 3 5 2" xfId="24122" xr:uid="{00000000-0005-0000-0000-0000785F0000}"/>
    <cellStyle name="Обычный 53 3 4 3 5 2 2" xfId="24123" xr:uid="{00000000-0005-0000-0000-0000795F0000}"/>
    <cellStyle name="Обычный 53 3 4 3 5 3" xfId="24124" xr:uid="{00000000-0005-0000-0000-00007A5F0000}"/>
    <cellStyle name="Обычный 53 3 4 3 6" xfId="24125" xr:uid="{00000000-0005-0000-0000-00007B5F0000}"/>
    <cellStyle name="Обычный 53 3 4 3 6 2" xfId="24126" xr:uid="{00000000-0005-0000-0000-00007C5F0000}"/>
    <cellStyle name="Обычный 53 3 4 3 6 2 2" xfId="24127" xr:uid="{00000000-0005-0000-0000-00007D5F0000}"/>
    <cellStyle name="Обычный 53 3 4 3 6 3" xfId="24128" xr:uid="{00000000-0005-0000-0000-00007E5F0000}"/>
    <cellStyle name="Обычный 53 3 4 3 7" xfId="24129" xr:uid="{00000000-0005-0000-0000-00007F5F0000}"/>
    <cellStyle name="Обычный 53 3 4 3 7 2" xfId="24130" xr:uid="{00000000-0005-0000-0000-0000805F0000}"/>
    <cellStyle name="Обычный 53 3 4 3 7 2 2" xfId="24131" xr:uid="{00000000-0005-0000-0000-0000815F0000}"/>
    <cellStyle name="Обычный 53 3 4 3 7 3" xfId="24132" xr:uid="{00000000-0005-0000-0000-0000825F0000}"/>
    <cellStyle name="Обычный 53 3 4 3 8" xfId="24133" xr:uid="{00000000-0005-0000-0000-0000835F0000}"/>
    <cellStyle name="Обычный 53 3 4 3 8 2" xfId="24134" xr:uid="{00000000-0005-0000-0000-0000845F0000}"/>
    <cellStyle name="Обычный 53 3 4 3 9" xfId="24135" xr:uid="{00000000-0005-0000-0000-0000855F0000}"/>
    <cellStyle name="Обычный 53 3 4 4" xfId="24136" xr:uid="{00000000-0005-0000-0000-0000865F0000}"/>
    <cellStyle name="Обычный 53 3 4 4 2" xfId="24137" xr:uid="{00000000-0005-0000-0000-0000875F0000}"/>
    <cellStyle name="Обычный 53 3 4 4 2 2" xfId="24138" xr:uid="{00000000-0005-0000-0000-0000885F0000}"/>
    <cellStyle name="Обычный 53 3 4 4 2 2 2" xfId="24139" xr:uid="{00000000-0005-0000-0000-0000895F0000}"/>
    <cellStyle name="Обычный 53 3 4 4 2 3" xfId="24140" xr:uid="{00000000-0005-0000-0000-00008A5F0000}"/>
    <cellStyle name="Обычный 53 3 4 4 3" xfId="24141" xr:uid="{00000000-0005-0000-0000-00008B5F0000}"/>
    <cellStyle name="Обычный 53 3 4 4 3 2" xfId="24142" xr:uid="{00000000-0005-0000-0000-00008C5F0000}"/>
    <cellStyle name="Обычный 53 3 4 4 3 2 2" xfId="24143" xr:uid="{00000000-0005-0000-0000-00008D5F0000}"/>
    <cellStyle name="Обычный 53 3 4 4 3 3" xfId="24144" xr:uid="{00000000-0005-0000-0000-00008E5F0000}"/>
    <cellStyle name="Обычный 53 3 4 4 4" xfId="24145" xr:uid="{00000000-0005-0000-0000-00008F5F0000}"/>
    <cellStyle name="Обычный 53 3 4 4 4 2" xfId="24146" xr:uid="{00000000-0005-0000-0000-0000905F0000}"/>
    <cellStyle name="Обычный 53 3 4 4 4 2 2" xfId="24147" xr:uid="{00000000-0005-0000-0000-0000915F0000}"/>
    <cellStyle name="Обычный 53 3 4 4 4 3" xfId="24148" xr:uid="{00000000-0005-0000-0000-0000925F0000}"/>
    <cellStyle name="Обычный 53 3 4 4 5" xfId="24149" xr:uid="{00000000-0005-0000-0000-0000935F0000}"/>
    <cellStyle name="Обычный 53 3 4 4 5 2" xfId="24150" xr:uid="{00000000-0005-0000-0000-0000945F0000}"/>
    <cellStyle name="Обычный 53 3 4 4 6" xfId="24151" xr:uid="{00000000-0005-0000-0000-0000955F0000}"/>
    <cellStyle name="Обычный 53 3 4 5" xfId="24152" xr:uid="{00000000-0005-0000-0000-0000965F0000}"/>
    <cellStyle name="Обычный 53 3 4 5 2" xfId="24153" xr:uid="{00000000-0005-0000-0000-0000975F0000}"/>
    <cellStyle name="Обычный 53 3 4 5 2 2" xfId="24154" xr:uid="{00000000-0005-0000-0000-0000985F0000}"/>
    <cellStyle name="Обычный 53 3 4 5 2 2 2" xfId="24155" xr:uid="{00000000-0005-0000-0000-0000995F0000}"/>
    <cellStyle name="Обычный 53 3 4 5 2 3" xfId="24156" xr:uid="{00000000-0005-0000-0000-00009A5F0000}"/>
    <cellStyle name="Обычный 53 3 4 5 3" xfId="24157" xr:uid="{00000000-0005-0000-0000-00009B5F0000}"/>
    <cellStyle name="Обычный 53 3 4 5 3 2" xfId="24158" xr:uid="{00000000-0005-0000-0000-00009C5F0000}"/>
    <cellStyle name="Обычный 53 3 4 5 4" xfId="24159" xr:uid="{00000000-0005-0000-0000-00009D5F0000}"/>
    <cellStyle name="Обычный 53 3 4 6" xfId="24160" xr:uid="{00000000-0005-0000-0000-00009E5F0000}"/>
    <cellStyle name="Обычный 53 3 4 6 2" xfId="24161" xr:uid="{00000000-0005-0000-0000-00009F5F0000}"/>
    <cellStyle name="Обычный 53 3 4 6 2 2" xfId="24162" xr:uid="{00000000-0005-0000-0000-0000A05F0000}"/>
    <cellStyle name="Обычный 53 3 4 6 3" xfId="24163" xr:uid="{00000000-0005-0000-0000-0000A15F0000}"/>
    <cellStyle name="Обычный 53 3 4 7" xfId="24164" xr:uid="{00000000-0005-0000-0000-0000A25F0000}"/>
    <cellStyle name="Обычный 53 3 4 7 2" xfId="24165" xr:uid="{00000000-0005-0000-0000-0000A35F0000}"/>
    <cellStyle name="Обычный 53 3 4 7 2 2" xfId="24166" xr:uid="{00000000-0005-0000-0000-0000A45F0000}"/>
    <cellStyle name="Обычный 53 3 4 7 3" xfId="24167" xr:uid="{00000000-0005-0000-0000-0000A55F0000}"/>
    <cellStyle name="Обычный 53 3 4 8" xfId="24168" xr:uid="{00000000-0005-0000-0000-0000A65F0000}"/>
    <cellStyle name="Обычный 53 3 4 8 2" xfId="24169" xr:uid="{00000000-0005-0000-0000-0000A75F0000}"/>
    <cellStyle name="Обычный 53 3 4 8 2 2" xfId="24170" xr:uid="{00000000-0005-0000-0000-0000A85F0000}"/>
    <cellStyle name="Обычный 53 3 4 8 3" xfId="24171" xr:uid="{00000000-0005-0000-0000-0000A95F0000}"/>
    <cellStyle name="Обычный 53 3 4 9" xfId="24172" xr:uid="{00000000-0005-0000-0000-0000AA5F0000}"/>
    <cellStyle name="Обычный 53 3 4 9 2" xfId="24173" xr:uid="{00000000-0005-0000-0000-0000AB5F0000}"/>
    <cellStyle name="Обычный 53 3 4 9 2 2" xfId="24174" xr:uid="{00000000-0005-0000-0000-0000AC5F0000}"/>
    <cellStyle name="Обычный 53 3 4 9 3" xfId="24175" xr:uid="{00000000-0005-0000-0000-0000AD5F0000}"/>
    <cellStyle name="Обычный 53 3 5" xfId="24176" xr:uid="{00000000-0005-0000-0000-0000AE5F0000}"/>
    <cellStyle name="Обычный 53 3 5 10" xfId="24177" xr:uid="{00000000-0005-0000-0000-0000AF5F0000}"/>
    <cellStyle name="Обычный 53 3 5 2" xfId="24178" xr:uid="{00000000-0005-0000-0000-0000B05F0000}"/>
    <cellStyle name="Обычный 53 3 5 2 2" xfId="24179" xr:uid="{00000000-0005-0000-0000-0000B15F0000}"/>
    <cellStyle name="Обычный 53 3 5 2 2 2" xfId="24180" xr:uid="{00000000-0005-0000-0000-0000B25F0000}"/>
    <cellStyle name="Обычный 53 3 5 2 2 2 2" xfId="24181" xr:uid="{00000000-0005-0000-0000-0000B35F0000}"/>
    <cellStyle name="Обычный 53 3 5 2 2 2 2 2" xfId="24182" xr:uid="{00000000-0005-0000-0000-0000B45F0000}"/>
    <cellStyle name="Обычный 53 3 5 2 2 2 3" xfId="24183" xr:uid="{00000000-0005-0000-0000-0000B55F0000}"/>
    <cellStyle name="Обычный 53 3 5 2 2 3" xfId="24184" xr:uid="{00000000-0005-0000-0000-0000B65F0000}"/>
    <cellStyle name="Обычный 53 3 5 2 2 3 2" xfId="24185" xr:uid="{00000000-0005-0000-0000-0000B75F0000}"/>
    <cellStyle name="Обычный 53 3 5 2 2 3 2 2" xfId="24186" xr:uid="{00000000-0005-0000-0000-0000B85F0000}"/>
    <cellStyle name="Обычный 53 3 5 2 2 3 3" xfId="24187" xr:uid="{00000000-0005-0000-0000-0000B95F0000}"/>
    <cellStyle name="Обычный 53 3 5 2 2 4" xfId="24188" xr:uid="{00000000-0005-0000-0000-0000BA5F0000}"/>
    <cellStyle name="Обычный 53 3 5 2 2 4 2" xfId="24189" xr:uid="{00000000-0005-0000-0000-0000BB5F0000}"/>
    <cellStyle name="Обычный 53 3 5 2 2 4 2 2" xfId="24190" xr:uid="{00000000-0005-0000-0000-0000BC5F0000}"/>
    <cellStyle name="Обычный 53 3 5 2 2 4 3" xfId="24191" xr:uid="{00000000-0005-0000-0000-0000BD5F0000}"/>
    <cellStyle name="Обычный 53 3 5 2 2 5" xfId="24192" xr:uid="{00000000-0005-0000-0000-0000BE5F0000}"/>
    <cellStyle name="Обычный 53 3 5 2 2 5 2" xfId="24193" xr:uid="{00000000-0005-0000-0000-0000BF5F0000}"/>
    <cellStyle name="Обычный 53 3 5 2 2 6" xfId="24194" xr:uid="{00000000-0005-0000-0000-0000C05F0000}"/>
    <cellStyle name="Обычный 53 3 5 2 3" xfId="24195" xr:uid="{00000000-0005-0000-0000-0000C15F0000}"/>
    <cellStyle name="Обычный 53 3 5 2 3 2" xfId="24196" xr:uid="{00000000-0005-0000-0000-0000C25F0000}"/>
    <cellStyle name="Обычный 53 3 5 2 3 2 2" xfId="24197" xr:uid="{00000000-0005-0000-0000-0000C35F0000}"/>
    <cellStyle name="Обычный 53 3 5 2 3 2 2 2" xfId="24198" xr:uid="{00000000-0005-0000-0000-0000C45F0000}"/>
    <cellStyle name="Обычный 53 3 5 2 3 2 3" xfId="24199" xr:uid="{00000000-0005-0000-0000-0000C55F0000}"/>
    <cellStyle name="Обычный 53 3 5 2 3 3" xfId="24200" xr:uid="{00000000-0005-0000-0000-0000C65F0000}"/>
    <cellStyle name="Обычный 53 3 5 2 3 3 2" xfId="24201" xr:uid="{00000000-0005-0000-0000-0000C75F0000}"/>
    <cellStyle name="Обычный 53 3 5 2 3 4" xfId="24202" xr:uid="{00000000-0005-0000-0000-0000C85F0000}"/>
    <cellStyle name="Обычный 53 3 5 2 4" xfId="24203" xr:uid="{00000000-0005-0000-0000-0000C95F0000}"/>
    <cellStyle name="Обычный 53 3 5 2 4 2" xfId="24204" xr:uid="{00000000-0005-0000-0000-0000CA5F0000}"/>
    <cellStyle name="Обычный 53 3 5 2 4 2 2" xfId="24205" xr:uid="{00000000-0005-0000-0000-0000CB5F0000}"/>
    <cellStyle name="Обычный 53 3 5 2 4 3" xfId="24206" xr:uid="{00000000-0005-0000-0000-0000CC5F0000}"/>
    <cellStyle name="Обычный 53 3 5 2 5" xfId="24207" xr:uid="{00000000-0005-0000-0000-0000CD5F0000}"/>
    <cellStyle name="Обычный 53 3 5 2 5 2" xfId="24208" xr:uid="{00000000-0005-0000-0000-0000CE5F0000}"/>
    <cellStyle name="Обычный 53 3 5 2 5 2 2" xfId="24209" xr:uid="{00000000-0005-0000-0000-0000CF5F0000}"/>
    <cellStyle name="Обычный 53 3 5 2 5 3" xfId="24210" xr:uid="{00000000-0005-0000-0000-0000D05F0000}"/>
    <cellStyle name="Обычный 53 3 5 2 6" xfId="24211" xr:uid="{00000000-0005-0000-0000-0000D15F0000}"/>
    <cellStyle name="Обычный 53 3 5 2 6 2" xfId="24212" xr:uid="{00000000-0005-0000-0000-0000D25F0000}"/>
    <cellStyle name="Обычный 53 3 5 2 6 2 2" xfId="24213" xr:uid="{00000000-0005-0000-0000-0000D35F0000}"/>
    <cellStyle name="Обычный 53 3 5 2 6 3" xfId="24214" xr:uid="{00000000-0005-0000-0000-0000D45F0000}"/>
    <cellStyle name="Обычный 53 3 5 2 7" xfId="24215" xr:uid="{00000000-0005-0000-0000-0000D55F0000}"/>
    <cellStyle name="Обычный 53 3 5 2 7 2" xfId="24216" xr:uid="{00000000-0005-0000-0000-0000D65F0000}"/>
    <cellStyle name="Обычный 53 3 5 2 7 2 2" xfId="24217" xr:uid="{00000000-0005-0000-0000-0000D75F0000}"/>
    <cellStyle name="Обычный 53 3 5 2 7 3" xfId="24218" xr:uid="{00000000-0005-0000-0000-0000D85F0000}"/>
    <cellStyle name="Обычный 53 3 5 2 8" xfId="24219" xr:uid="{00000000-0005-0000-0000-0000D95F0000}"/>
    <cellStyle name="Обычный 53 3 5 2 8 2" xfId="24220" xr:uid="{00000000-0005-0000-0000-0000DA5F0000}"/>
    <cellStyle name="Обычный 53 3 5 2 9" xfId="24221" xr:uid="{00000000-0005-0000-0000-0000DB5F0000}"/>
    <cellStyle name="Обычный 53 3 5 3" xfId="24222" xr:uid="{00000000-0005-0000-0000-0000DC5F0000}"/>
    <cellStyle name="Обычный 53 3 5 3 2" xfId="24223" xr:uid="{00000000-0005-0000-0000-0000DD5F0000}"/>
    <cellStyle name="Обычный 53 3 5 3 2 2" xfId="24224" xr:uid="{00000000-0005-0000-0000-0000DE5F0000}"/>
    <cellStyle name="Обычный 53 3 5 3 2 2 2" xfId="24225" xr:uid="{00000000-0005-0000-0000-0000DF5F0000}"/>
    <cellStyle name="Обычный 53 3 5 3 2 3" xfId="24226" xr:uid="{00000000-0005-0000-0000-0000E05F0000}"/>
    <cellStyle name="Обычный 53 3 5 3 3" xfId="24227" xr:uid="{00000000-0005-0000-0000-0000E15F0000}"/>
    <cellStyle name="Обычный 53 3 5 3 3 2" xfId="24228" xr:uid="{00000000-0005-0000-0000-0000E25F0000}"/>
    <cellStyle name="Обычный 53 3 5 3 3 2 2" xfId="24229" xr:uid="{00000000-0005-0000-0000-0000E35F0000}"/>
    <cellStyle name="Обычный 53 3 5 3 3 3" xfId="24230" xr:uid="{00000000-0005-0000-0000-0000E45F0000}"/>
    <cellStyle name="Обычный 53 3 5 3 4" xfId="24231" xr:uid="{00000000-0005-0000-0000-0000E55F0000}"/>
    <cellStyle name="Обычный 53 3 5 3 4 2" xfId="24232" xr:uid="{00000000-0005-0000-0000-0000E65F0000}"/>
    <cellStyle name="Обычный 53 3 5 3 4 2 2" xfId="24233" xr:uid="{00000000-0005-0000-0000-0000E75F0000}"/>
    <cellStyle name="Обычный 53 3 5 3 4 3" xfId="24234" xr:uid="{00000000-0005-0000-0000-0000E85F0000}"/>
    <cellStyle name="Обычный 53 3 5 3 5" xfId="24235" xr:uid="{00000000-0005-0000-0000-0000E95F0000}"/>
    <cellStyle name="Обычный 53 3 5 3 5 2" xfId="24236" xr:uid="{00000000-0005-0000-0000-0000EA5F0000}"/>
    <cellStyle name="Обычный 53 3 5 3 6" xfId="24237" xr:uid="{00000000-0005-0000-0000-0000EB5F0000}"/>
    <cellStyle name="Обычный 53 3 5 4" xfId="24238" xr:uid="{00000000-0005-0000-0000-0000EC5F0000}"/>
    <cellStyle name="Обычный 53 3 5 4 2" xfId="24239" xr:uid="{00000000-0005-0000-0000-0000ED5F0000}"/>
    <cellStyle name="Обычный 53 3 5 4 2 2" xfId="24240" xr:uid="{00000000-0005-0000-0000-0000EE5F0000}"/>
    <cellStyle name="Обычный 53 3 5 4 2 2 2" xfId="24241" xr:uid="{00000000-0005-0000-0000-0000EF5F0000}"/>
    <cellStyle name="Обычный 53 3 5 4 2 3" xfId="24242" xr:uid="{00000000-0005-0000-0000-0000F05F0000}"/>
    <cellStyle name="Обычный 53 3 5 4 3" xfId="24243" xr:uid="{00000000-0005-0000-0000-0000F15F0000}"/>
    <cellStyle name="Обычный 53 3 5 4 3 2" xfId="24244" xr:uid="{00000000-0005-0000-0000-0000F25F0000}"/>
    <cellStyle name="Обычный 53 3 5 4 4" xfId="24245" xr:uid="{00000000-0005-0000-0000-0000F35F0000}"/>
    <cellStyle name="Обычный 53 3 5 5" xfId="24246" xr:uid="{00000000-0005-0000-0000-0000F45F0000}"/>
    <cellStyle name="Обычный 53 3 5 5 2" xfId="24247" xr:uid="{00000000-0005-0000-0000-0000F55F0000}"/>
    <cellStyle name="Обычный 53 3 5 5 2 2" xfId="24248" xr:uid="{00000000-0005-0000-0000-0000F65F0000}"/>
    <cellStyle name="Обычный 53 3 5 5 3" xfId="24249" xr:uid="{00000000-0005-0000-0000-0000F75F0000}"/>
    <cellStyle name="Обычный 53 3 5 6" xfId="24250" xr:uid="{00000000-0005-0000-0000-0000F85F0000}"/>
    <cellStyle name="Обычный 53 3 5 6 2" xfId="24251" xr:uid="{00000000-0005-0000-0000-0000F95F0000}"/>
    <cellStyle name="Обычный 53 3 5 6 2 2" xfId="24252" xr:uid="{00000000-0005-0000-0000-0000FA5F0000}"/>
    <cellStyle name="Обычный 53 3 5 6 3" xfId="24253" xr:uid="{00000000-0005-0000-0000-0000FB5F0000}"/>
    <cellStyle name="Обычный 53 3 5 7" xfId="24254" xr:uid="{00000000-0005-0000-0000-0000FC5F0000}"/>
    <cellStyle name="Обычный 53 3 5 7 2" xfId="24255" xr:uid="{00000000-0005-0000-0000-0000FD5F0000}"/>
    <cellStyle name="Обычный 53 3 5 7 2 2" xfId="24256" xr:uid="{00000000-0005-0000-0000-0000FE5F0000}"/>
    <cellStyle name="Обычный 53 3 5 7 3" xfId="24257" xr:uid="{00000000-0005-0000-0000-0000FF5F0000}"/>
    <cellStyle name="Обычный 53 3 5 8" xfId="24258" xr:uid="{00000000-0005-0000-0000-000000600000}"/>
    <cellStyle name="Обычный 53 3 5 8 2" xfId="24259" xr:uid="{00000000-0005-0000-0000-000001600000}"/>
    <cellStyle name="Обычный 53 3 5 8 2 2" xfId="24260" xr:uid="{00000000-0005-0000-0000-000002600000}"/>
    <cellStyle name="Обычный 53 3 5 8 3" xfId="24261" xr:uid="{00000000-0005-0000-0000-000003600000}"/>
    <cellStyle name="Обычный 53 3 5 9" xfId="24262" xr:uid="{00000000-0005-0000-0000-000004600000}"/>
    <cellStyle name="Обычный 53 3 5 9 2" xfId="24263" xr:uid="{00000000-0005-0000-0000-000005600000}"/>
    <cellStyle name="Обычный 53 3 6" xfId="24264" xr:uid="{00000000-0005-0000-0000-000006600000}"/>
    <cellStyle name="Обычный 53 3 6 2" xfId="24265" xr:uid="{00000000-0005-0000-0000-000007600000}"/>
    <cellStyle name="Обычный 53 3 6 2 2" xfId="24266" xr:uid="{00000000-0005-0000-0000-000008600000}"/>
    <cellStyle name="Обычный 53 3 6 2 2 2" xfId="24267" xr:uid="{00000000-0005-0000-0000-000009600000}"/>
    <cellStyle name="Обычный 53 3 6 2 2 2 2" xfId="24268" xr:uid="{00000000-0005-0000-0000-00000A600000}"/>
    <cellStyle name="Обычный 53 3 6 2 2 3" xfId="24269" xr:uid="{00000000-0005-0000-0000-00000B600000}"/>
    <cellStyle name="Обычный 53 3 6 2 3" xfId="24270" xr:uid="{00000000-0005-0000-0000-00000C600000}"/>
    <cellStyle name="Обычный 53 3 6 2 3 2" xfId="24271" xr:uid="{00000000-0005-0000-0000-00000D600000}"/>
    <cellStyle name="Обычный 53 3 6 2 3 2 2" xfId="24272" xr:uid="{00000000-0005-0000-0000-00000E600000}"/>
    <cellStyle name="Обычный 53 3 6 2 3 3" xfId="24273" xr:uid="{00000000-0005-0000-0000-00000F600000}"/>
    <cellStyle name="Обычный 53 3 6 2 4" xfId="24274" xr:uid="{00000000-0005-0000-0000-000010600000}"/>
    <cellStyle name="Обычный 53 3 6 2 4 2" xfId="24275" xr:uid="{00000000-0005-0000-0000-000011600000}"/>
    <cellStyle name="Обычный 53 3 6 2 4 2 2" xfId="24276" xr:uid="{00000000-0005-0000-0000-000012600000}"/>
    <cellStyle name="Обычный 53 3 6 2 4 3" xfId="24277" xr:uid="{00000000-0005-0000-0000-000013600000}"/>
    <cellStyle name="Обычный 53 3 6 2 5" xfId="24278" xr:uid="{00000000-0005-0000-0000-000014600000}"/>
    <cellStyle name="Обычный 53 3 6 2 5 2" xfId="24279" xr:uid="{00000000-0005-0000-0000-000015600000}"/>
    <cellStyle name="Обычный 53 3 6 2 6" xfId="24280" xr:uid="{00000000-0005-0000-0000-000016600000}"/>
    <cellStyle name="Обычный 53 3 6 3" xfId="24281" xr:uid="{00000000-0005-0000-0000-000017600000}"/>
    <cellStyle name="Обычный 53 3 6 3 2" xfId="24282" xr:uid="{00000000-0005-0000-0000-000018600000}"/>
    <cellStyle name="Обычный 53 3 6 3 2 2" xfId="24283" xr:uid="{00000000-0005-0000-0000-000019600000}"/>
    <cellStyle name="Обычный 53 3 6 3 2 2 2" xfId="24284" xr:uid="{00000000-0005-0000-0000-00001A600000}"/>
    <cellStyle name="Обычный 53 3 6 3 2 3" xfId="24285" xr:uid="{00000000-0005-0000-0000-00001B600000}"/>
    <cellStyle name="Обычный 53 3 6 3 3" xfId="24286" xr:uid="{00000000-0005-0000-0000-00001C600000}"/>
    <cellStyle name="Обычный 53 3 6 3 3 2" xfId="24287" xr:uid="{00000000-0005-0000-0000-00001D600000}"/>
    <cellStyle name="Обычный 53 3 6 3 4" xfId="24288" xr:uid="{00000000-0005-0000-0000-00001E600000}"/>
    <cellStyle name="Обычный 53 3 6 4" xfId="24289" xr:uid="{00000000-0005-0000-0000-00001F600000}"/>
    <cellStyle name="Обычный 53 3 6 4 2" xfId="24290" xr:uid="{00000000-0005-0000-0000-000020600000}"/>
    <cellStyle name="Обычный 53 3 6 4 2 2" xfId="24291" xr:uid="{00000000-0005-0000-0000-000021600000}"/>
    <cellStyle name="Обычный 53 3 6 4 3" xfId="24292" xr:uid="{00000000-0005-0000-0000-000022600000}"/>
    <cellStyle name="Обычный 53 3 6 5" xfId="24293" xr:uid="{00000000-0005-0000-0000-000023600000}"/>
    <cellStyle name="Обычный 53 3 6 5 2" xfId="24294" xr:uid="{00000000-0005-0000-0000-000024600000}"/>
    <cellStyle name="Обычный 53 3 6 5 2 2" xfId="24295" xr:uid="{00000000-0005-0000-0000-000025600000}"/>
    <cellStyle name="Обычный 53 3 6 5 3" xfId="24296" xr:uid="{00000000-0005-0000-0000-000026600000}"/>
    <cellStyle name="Обычный 53 3 6 6" xfId="24297" xr:uid="{00000000-0005-0000-0000-000027600000}"/>
    <cellStyle name="Обычный 53 3 6 6 2" xfId="24298" xr:uid="{00000000-0005-0000-0000-000028600000}"/>
    <cellStyle name="Обычный 53 3 6 6 2 2" xfId="24299" xr:uid="{00000000-0005-0000-0000-000029600000}"/>
    <cellStyle name="Обычный 53 3 6 6 3" xfId="24300" xr:uid="{00000000-0005-0000-0000-00002A600000}"/>
    <cellStyle name="Обычный 53 3 6 7" xfId="24301" xr:uid="{00000000-0005-0000-0000-00002B600000}"/>
    <cellStyle name="Обычный 53 3 6 7 2" xfId="24302" xr:uid="{00000000-0005-0000-0000-00002C600000}"/>
    <cellStyle name="Обычный 53 3 6 7 2 2" xfId="24303" xr:uid="{00000000-0005-0000-0000-00002D600000}"/>
    <cellStyle name="Обычный 53 3 6 7 3" xfId="24304" xr:uid="{00000000-0005-0000-0000-00002E600000}"/>
    <cellStyle name="Обычный 53 3 6 8" xfId="24305" xr:uid="{00000000-0005-0000-0000-00002F600000}"/>
    <cellStyle name="Обычный 53 3 6 8 2" xfId="24306" xr:uid="{00000000-0005-0000-0000-000030600000}"/>
    <cellStyle name="Обычный 53 3 6 9" xfId="24307" xr:uid="{00000000-0005-0000-0000-000031600000}"/>
    <cellStyle name="Обычный 53 3 7" xfId="24308" xr:uid="{00000000-0005-0000-0000-000032600000}"/>
    <cellStyle name="Обычный 53 3 7 2" xfId="24309" xr:uid="{00000000-0005-0000-0000-000033600000}"/>
    <cellStyle name="Обычный 53 3 7 2 2" xfId="24310" xr:uid="{00000000-0005-0000-0000-000034600000}"/>
    <cellStyle name="Обычный 53 3 7 2 2 2" xfId="24311" xr:uid="{00000000-0005-0000-0000-000035600000}"/>
    <cellStyle name="Обычный 53 3 7 2 3" xfId="24312" xr:uid="{00000000-0005-0000-0000-000036600000}"/>
    <cellStyle name="Обычный 53 3 7 3" xfId="24313" xr:uid="{00000000-0005-0000-0000-000037600000}"/>
    <cellStyle name="Обычный 53 3 7 3 2" xfId="24314" xr:uid="{00000000-0005-0000-0000-000038600000}"/>
    <cellStyle name="Обычный 53 3 7 3 2 2" xfId="24315" xr:uid="{00000000-0005-0000-0000-000039600000}"/>
    <cellStyle name="Обычный 53 3 7 3 3" xfId="24316" xr:uid="{00000000-0005-0000-0000-00003A600000}"/>
    <cellStyle name="Обычный 53 3 7 4" xfId="24317" xr:uid="{00000000-0005-0000-0000-00003B600000}"/>
    <cellStyle name="Обычный 53 3 7 4 2" xfId="24318" xr:uid="{00000000-0005-0000-0000-00003C600000}"/>
    <cellStyle name="Обычный 53 3 7 4 2 2" xfId="24319" xr:uid="{00000000-0005-0000-0000-00003D600000}"/>
    <cellStyle name="Обычный 53 3 7 4 3" xfId="24320" xr:uid="{00000000-0005-0000-0000-00003E600000}"/>
    <cellStyle name="Обычный 53 3 7 5" xfId="24321" xr:uid="{00000000-0005-0000-0000-00003F600000}"/>
    <cellStyle name="Обычный 53 3 7 5 2" xfId="24322" xr:uid="{00000000-0005-0000-0000-000040600000}"/>
    <cellStyle name="Обычный 53 3 7 6" xfId="24323" xr:uid="{00000000-0005-0000-0000-000041600000}"/>
    <cellStyle name="Обычный 53 3 8" xfId="24324" xr:uid="{00000000-0005-0000-0000-000042600000}"/>
    <cellStyle name="Обычный 53 3 8 2" xfId="24325" xr:uid="{00000000-0005-0000-0000-000043600000}"/>
    <cellStyle name="Обычный 53 3 8 2 2" xfId="24326" xr:uid="{00000000-0005-0000-0000-000044600000}"/>
    <cellStyle name="Обычный 53 3 8 2 2 2" xfId="24327" xr:uid="{00000000-0005-0000-0000-000045600000}"/>
    <cellStyle name="Обычный 53 3 8 2 3" xfId="24328" xr:uid="{00000000-0005-0000-0000-000046600000}"/>
    <cellStyle name="Обычный 53 3 8 3" xfId="24329" xr:uid="{00000000-0005-0000-0000-000047600000}"/>
    <cellStyle name="Обычный 53 3 8 3 2" xfId="24330" xr:uid="{00000000-0005-0000-0000-000048600000}"/>
    <cellStyle name="Обычный 53 3 8 4" xfId="24331" xr:uid="{00000000-0005-0000-0000-000049600000}"/>
    <cellStyle name="Обычный 53 3 9" xfId="24332" xr:uid="{00000000-0005-0000-0000-00004A600000}"/>
    <cellStyle name="Обычный 53 3 9 2" xfId="24333" xr:uid="{00000000-0005-0000-0000-00004B600000}"/>
    <cellStyle name="Обычный 53 3 9 2 2" xfId="24334" xr:uid="{00000000-0005-0000-0000-00004C600000}"/>
    <cellStyle name="Обычный 53 3 9 2 2 2" xfId="24335" xr:uid="{00000000-0005-0000-0000-00004D600000}"/>
    <cellStyle name="Обычный 53 3 9 2 3" xfId="24336" xr:uid="{00000000-0005-0000-0000-00004E600000}"/>
    <cellStyle name="Обычный 53 3 9 3" xfId="24337" xr:uid="{00000000-0005-0000-0000-00004F600000}"/>
    <cellStyle name="Обычный 53 3 9 3 2" xfId="24338" xr:uid="{00000000-0005-0000-0000-000050600000}"/>
    <cellStyle name="Обычный 53 3 9 4" xfId="24339" xr:uid="{00000000-0005-0000-0000-000051600000}"/>
    <cellStyle name="Обычный 53 30" xfId="24340" xr:uid="{00000000-0005-0000-0000-000052600000}"/>
    <cellStyle name="Обычный 53 30 2" xfId="24341" xr:uid="{00000000-0005-0000-0000-000053600000}"/>
    <cellStyle name="Обычный 53 30 2 2" xfId="24342" xr:uid="{00000000-0005-0000-0000-000054600000}"/>
    <cellStyle name="Обычный 53 30 3" xfId="24343" xr:uid="{00000000-0005-0000-0000-000055600000}"/>
    <cellStyle name="Обычный 53 31" xfId="24344" xr:uid="{00000000-0005-0000-0000-000056600000}"/>
    <cellStyle name="Обычный 53 31 2" xfId="24345" xr:uid="{00000000-0005-0000-0000-000057600000}"/>
    <cellStyle name="Обычный 53 31 2 2" xfId="24346" xr:uid="{00000000-0005-0000-0000-000058600000}"/>
    <cellStyle name="Обычный 53 31 3" xfId="24347" xr:uid="{00000000-0005-0000-0000-000059600000}"/>
    <cellStyle name="Обычный 53 32" xfId="24348" xr:uid="{00000000-0005-0000-0000-00005A600000}"/>
    <cellStyle name="Обычный 53 32 2" xfId="24349" xr:uid="{00000000-0005-0000-0000-00005B600000}"/>
    <cellStyle name="Обычный 53 32 2 2" xfId="24350" xr:uid="{00000000-0005-0000-0000-00005C600000}"/>
    <cellStyle name="Обычный 53 32 3" xfId="24351" xr:uid="{00000000-0005-0000-0000-00005D600000}"/>
    <cellStyle name="Обычный 53 33" xfId="32689" xr:uid="{00000000-0005-0000-0000-00005E600000}"/>
    <cellStyle name="Обычный 53 4" xfId="24352" xr:uid="{00000000-0005-0000-0000-00005F600000}"/>
    <cellStyle name="Обычный 53 4 10" xfId="24353" xr:uid="{00000000-0005-0000-0000-000060600000}"/>
    <cellStyle name="Обычный 53 4 10 2" xfId="24354" xr:uid="{00000000-0005-0000-0000-000061600000}"/>
    <cellStyle name="Обычный 53 4 10 2 2" xfId="24355" xr:uid="{00000000-0005-0000-0000-000062600000}"/>
    <cellStyle name="Обычный 53 4 10 3" xfId="24356" xr:uid="{00000000-0005-0000-0000-000063600000}"/>
    <cellStyle name="Обычный 53 4 11" xfId="24357" xr:uid="{00000000-0005-0000-0000-000064600000}"/>
    <cellStyle name="Обычный 53 4 11 2" xfId="24358" xr:uid="{00000000-0005-0000-0000-000065600000}"/>
    <cellStyle name="Обычный 53 4 11 2 2" xfId="24359" xr:uid="{00000000-0005-0000-0000-000066600000}"/>
    <cellStyle name="Обычный 53 4 11 3" xfId="24360" xr:uid="{00000000-0005-0000-0000-000067600000}"/>
    <cellStyle name="Обычный 53 4 12" xfId="24361" xr:uid="{00000000-0005-0000-0000-000068600000}"/>
    <cellStyle name="Обычный 53 4 12 2" xfId="24362" xr:uid="{00000000-0005-0000-0000-000069600000}"/>
    <cellStyle name="Обычный 53 4 12 2 2" xfId="24363" xr:uid="{00000000-0005-0000-0000-00006A600000}"/>
    <cellStyle name="Обычный 53 4 12 3" xfId="24364" xr:uid="{00000000-0005-0000-0000-00006B600000}"/>
    <cellStyle name="Обычный 53 4 13" xfId="24365" xr:uid="{00000000-0005-0000-0000-00006C600000}"/>
    <cellStyle name="Обычный 53 4 13 2" xfId="24366" xr:uid="{00000000-0005-0000-0000-00006D600000}"/>
    <cellStyle name="Обычный 53 4 13 2 2" xfId="24367" xr:uid="{00000000-0005-0000-0000-00006E600000}"/>
    <cellStyle name="Обычный 53 4 13 3" xfId="24368" xr:uid="{00000000-0005-0000-0000-00006F600000}"/>
    <cellStyle name="Обычный 53 4 14" xfId="24369" xr:uid="{00000000-0005-0000-0000-000070600000}"/>
    <cellStyle name="Обычный 53 4 14 2" xfId="24370" xr:uid="{00000000-0005-0000-0000-000071600000}"/>
    <cellStyle name="Обычный 53 4 15" xfId="24371" xr:uid="{00000000-0005-0000-0000-000072600000}"/>
    <cellStyle name="Обычный 53 4 2" xfId="24372" xr:uid="{00000000-0005-0000-0000-000073600000}"/>
    <cellStyle name="Обычный 53 4 2 10" xfId="24373" xr:uid="{00000000-0005-0000-0000-000074600000}"/>
    <cellStyle name="Обычный 53 4 2 10 2" xfId="24374" xr:uid="{00000000-0005-0000-0000-000075600000}"/>
    <cellStyle name="Обычный 53 4 2 10 2 2" xfId="24375" xr:uid="{00000000-0005-0000-0000-000076600000}"/>
    <cellStyle name="Обычный 53 4 2 10 3" xfId="24376" xr:uid="{00000000-0005-0000-0000-000077600000}"/>
    <cellStyle name="Обычный 53 4 2 11" xfId="24377" xr:uid="{00000000-0005-0000-0000-000078600000}"/>
    <cellStyle name="Обычный 53 4 2 11 2" xfId="24378" xr:uid="{00000000-0005-0000-0000-000079600000}"/>
    <cellStyle name="Обычный 53 4 2 11 2 2" xfId="24379" xr:uid="{00000000-0005-0000-0000-00007A600000}"/>
    <cellStyle name="Обычный 53 4 2 11 3" xfId="24380" xr:uid="{00000000-0005-0000-0000-00007B600000}"/>
    <cellStyle name="Обычный 53 4 2 12" xfId="24381" xr:uid="{00000000-0005-0000-0000-00007C600000}"/>
    <cellStyle name="Обычный 53 4 2 12 2" xfId="24382" xr:uid="{00000000-0005-0000-0000-00007D600000}"/>
    <cellStyle name="Обычный 53 4 2 12 2 2" xfId="24383" xr:uid="{00000000-0005-0000-0000-00007E600000}"/>
    <cellStyle name="Обычный 53 4 2 12 3" xfId="24384" xr:uid="{00000000-0005-0000-0000-00007F600000}"/>
    <cellStyle name="Обычный 53 4 2 13" xfId="24385" xr:uid="{00000000-0005-0000-0000-000080600000}"/>
    <cellStyle name="Обычный 53 4 2 13 2" xfId="24386" xr:uid="{00000000-0005-0000-0000-000081600000}"/>
    <cellStyle name="Обычный 53 4 2 14" xfId="24387" xr:uid="{00000000-0005-0000-0000-000082600000}"/>
    <cellStyle name="Обычный 53 4 2 2" xfId="24388" xr:uid="{00000000-0005-0000-0000-000083600000}"/>
    <cellStyle name="Обычный 53 4 2 2 10" xfId="24389" xr:uid="{00000000-0005-0000-0000-000084600000}"/>
    <cellStyle name="Обычный 53 4 2 2 10 2" xfId="24390" xr:uid="{00000000-0005-0000-0000-000085600000}"/>
    <cellStyle name="Обычный 53 4 2 2 10 2 2" xfId="24391" xr:uid="{00000000-0005-0000-0000-000086600000}"/>
    <cellStyle name="Обычный 53 4 2 2 10 3" xfId="24392" xr:uid="{00000000-0005-0000-0000-000087600000}"/>
    <cellStyle name="Обычный 53 4 2 2 11" xfId="24393" xr:uid="{00000000-0005-0000-0000-000088600000}"/>
    <cellStyle name="Обычный 53 4 2 2 11 2" xfId="24394" xr:uid="{00000000-0005-0000-0000-000089600000}"/>
    <cellStyle name="Обычный 53 4 2 2 12" xfId="24395" xr:uid="{00000000-0005-0000-0000-00008A600000}"/>
    <cellStyle name="Обычный 53 4 2 2 2" xfId="24396" xr:uid="{00000000-0005-0000-0000-00008B600000}"/>
    <cellStyle name="Обычный 53 4 2 2 2 10" xfId="24397" xr:uid="{00000000-0005-0000-0000-00008C600000}"/>
    <cellStyle name="Обычный 53 4 2 2 2 10 2" xfId="24398" xr:uid="{00000000-0005-0000-0000-00008D600000}"/>
    <cellStyle name="Обычный 53 4 2 2 2 11" xfId="24399" xr:uid="{00000000-0005-0000-0000-00008E600000}"/>
    <cellStyle name="Обычный 53 4 2 2 2 2" xfId="24400" xr:uid="{00000000-0005-0000-0000-00008F600000}"/>
    <cellStyle name="Обычный 53 4 2 2 2 2 2" xfId="24401" xr:uid="{00000000-0005-0000-0000-000090600000}"/>
    <cellStyle name="Обычный 53 4 2 2 2 2 2 2" xfId="24402" xr:uid="{00000000-0005-0000-0000-000091600000}"/>
    <cellStyle name="Обычный 53 4 2 2 2 2 2 2 2" xfId="24403" xr:uid="{00000000-0005-0000-0000-000092600000}"/>
    <cellStyle name="Обычный 53 4 2 2 2 2 2 2 2 2" xfId="24404" xr:uid="{00000000-0005-0000-0000-000093600000}"/>
    <cellStyle name="Обычный 53 4 2 2 2 2 2 2 3" xfId="24405" xr:uid="{00000000-0005-0000-0000-000094600000}"/>
    <cellStyle name="Обычный 53 4 2 2 2 2 2 3" xfId="24406" xr:uid="{00000000-0005-0000-0000-000095600000}"/>
    <cellStyle name="Обычный 53 4 2 2 2 2 2 3 2" xfId="24407" xr:uid="{00000000-0005-0000-0000-000096600000}"/>
    <cellStyle name="Обычный 53 4 2 2 2 2 2 3 2 2" xfId="24408" xr:uid="{00000000-0005-0000-0000-000097600000}"/>
    <cellStyle name="Обычный 53 4 2 2 2 2 2 3 3" xfId="24409" xr:uid="{00000000-0005-0000-0000-000098600000}"/>
    <cellStyle name="Обычный 53 4 2 2 2 2 2 4" xfId="24410" xr:uid="{00000000-0005-0000-0000-000099600000}"/>
    <cellStyle name="Обычный 53 4 2 2 2 2 2 4 2" xfId="24411" xr:uid="{00000000-0005-0000-0000-00009A600000}"/>
    <cellStyle name="Обычный 53 4 2 2 2 2 2 4 2 2" xfId="24412" xr:uid="{00000000-0005-0000-0000-00009B600000}"/>
    <cellStyle name="Обычный 53 4 2 2 2 2 2 4 3" xfId="24413" xr:uid="{00000000-0005-0000-0000-00009C600000}"/>
    <cellStyle name="Обычный 53 4 2 2 2 2 2 5" xfId="24414" xr:uid="{00000000-0005-0000-0000-00009D600000}"/>
    <cellStyle name="Обычный 53 4 2 2 2 2 2 5 2" xfId="24415" xr:uid="{00000000-0005-0000-0000-00009E600000}"/>
    <cellStyle name="Обычный 53 4 2 2 2 2 2 6" xfId="24416" xr:uid="{00000000-0005-0000-0000-00009F600000}"/>
    <cellStyle name="Обычный 53 4 2 2 2 2 3" xfId="24417" xr:uid="{00000000-0005-0000-0000-0000A0600000}"/>
    <cellStyle name="Обычный 53 4 2 2 2 2 3 2" xfId="24418" xr:uid="{00000000-0005-0000-0000-0000A1600000}"/>
    <cellStyle name="Обычный 53 4 2 2 2 2 3 2 2" xfId="24419" xr:uid="{00000000-0005-0000-0000-0000A2600000}"/>
    <cellStyle name="Обычный 53 4 2 2 2 2 3 2 2 2" xfId="24420" xr:uid="{00000000-0005-0000-0000-0000A3600000}"/>
    <cellStyle name="Обычный 53 4 2 2 2 2 3 2 3" xfId="24421" xr:uid="{00000000-0005-0000-0000-0000A4600000}"/>
    <cellStyle name="Обычный 53 4 2 2 2 2 3 3" xfId="24422" xr:uid="{00000000-0005-0000-0000-0000A5600000}"/>
    <cellStyle name="Обычный 53 4 2 2 2 2 3 3 2" xfId="24423" xr:uid="{00000000-0005-0000-0000-0000A6600000}"/>
    <cellStyle name="Обычный 53 4 2 2 2 2 3 4" xfId="24424" xr:uid="{00000000-0005-0000-0000-0000A7600000}"/>
    <cellStyle name="Обычный 53 4 2 2 2 2 4" xfId="24425" xr:uid="{00000000-0005-0000-0000-0000A8600000}"/>
    <cellStyle name="Обычный 53 4 2 2 2 2 4 2" xfId="24426" xr:uid="{00000000-0005-0000-0000-0000A9600000}"/>
    <cellStyle name="Обычный 53 4 2 2 2 2 4 2 2" xfId="24427" xr:uid="{00000000-0005-0000-0000-0000AA600000}"/>
    <cellStyle name="Обычный 53 4 2 2 2 2 4 3" xfId="24428" xr:uid="{00000000-0005-0000-0000-0000AB600000}"/>
    <cellStyle name="Обычный 53 4 2 2 2 2 5" xfId="24429" xr:uid="{00000000-0005-0000-0000-0000AC600000}"/>
    <cellStyle name="Обычный 53 4 2 2 2 2 5 2" xfId="24430" xr:uid="{00000000-0005-0000-0000-0000AD600000}"/>
    <cellStyle name="Обычный 53 4 2 2 2 2 5 2 2" xfId="24431" xr:uid="{00000000-0005-0000-0000-0000AE600000}"/>
    <cellStyle name="Обычный 53 4 2 2 2 2 5 3" xfId="24432" xr:uid="{00000000-0005-0000-0000-0000AF600000}"/>
    <cellStyle name="Обычный 53 4 2 2 2 2 6" xfId="24433" xr:uid="{00000000-0005-0000-0000-0000B0600000}"/>
    <cellStyle name="Обычный 53 4 2 2 2 2 6 2" xfId="24434" xr:uid="{00000000-0005-0000-0000-0000B1600000}"/>
    <cellStyle name="Обычный 53 4 2 2 2 2 6 2 2" xfId="24435" xr:uid="{00000000-0005-0000-0000-0000B2600000}"/>
    <cellStyle name="Обычный 53 4 2 2 2 2 6 3" xfId="24436" xr:uid="{00000000-0005-0000-0000-0000B3600000}"/>
    <cellStyle name="Обычный 53 4 2 2 2 2 7" xfId="24437" xr:uid="{00000000-0005-0000-0000-0000B4600000}"/>
    <cellStyle name="Обычный 53 4 2 2 2 2 7 2" xfId="24438" xr:uid="{00000000-0005-0000-0000-0000B5600000}"/>
    <cellStyle name="Обычный 53 4 2 2 2 2 7 2 2" xfId="24439" xr:uid="{00000000-0005-0000-0000-0000B6600000}"/>
    <cellStyle name="Обычный 53 4 2 2 2 2 7 3" xfId="24440" xr:uid="{00000000-0005-0000-0000-0000B7600000}"/>
    <cellStyle name="Обычный 53 4 2 2 2 2 8" xfId="24441" xr:uid="{00000000-0005-0000-0000-0000B8600000}"/>
    <cellStyle name="Обычный 53 4 2 2 2 2 8 2" xfId="24442" xr:uid="{00000000-0005-0000-0000-0000B9600000}"/>
    <cellStyle name="Обычный 53 4 2 2 2 2 9" xfId="24443" xr:uid="{00000000-0005-0000-0000-0000BA600000}"/>
    <cellStyle name="Обычный 53 4 2 2 2 3" xfId="24444" xr:uid="{00000000-0005-0000-0000-0000BB600000}"/>
    <cellStyle name="Обычный 53 4 2 2 2 3 2" xfId="24445" xr:uid="{00000000-0005-0000-0000-0000BC600000}"/>
    <cellStyle name="Обычный 53 4 2 2 2 3 2 2" xfId="24446" xr:uid="{00000000-0005-0000-0000-0000BD600000}"/>
    <cellStyle name="Обычный 53 4 2 2 2 3 2 2 2" xfId="24447" xr:uid="{00000000-0005-0000-0000-0000BE600000}"/>
    <cellStyle name="Обычный 53 4 2 2 2 3 2 3" xfId="24448" xr:uid="{00000000-0005-0000-0000-0000BF600000}"/>
    <cellStyle name="Обычный 53 4 2 2 2 3 3" xfId="24449" xr:uid="{00000000-0005-0000-0000-0000C0600000}"/>
    <cellStyle name="Обычный 53 4 2 2 2 3 3 2" xfId="24450" xr:uid="{00000000-0005-0000-0000-0000C1600000}"/>
    <cellStyle name="Обычный 53 4 2 2 2 3 3 2 2" xfId="24451" xr:uid="{00000000-0005-0000-0000-0000C2600000}"/>
    <cellStyle name="Обычный 53 4 2 2 2 3 3 3" xfId="24452" xr:uid="{00000000-0005-0000-0000-0000C3600000}"/>
    <cellStyle name="Обычный 53 4 2 2 2 3 4" xfId="24453" xr:uid="{00000000-0005-0000-0000-0000C4600000}"/>
    <cellStyle name="Обычный 53 4 2 2 2 3 4 2" xfId="24454" xr:uid="{00000000-0005-0000-0000-0000C5600000}"/>
    <cellStyle name="Обычный 53 4 2 2 2 3 4 2 2" xfId="24455" xr:uid="{00000000-0005-0000-0000-0000C6600000}"/>
    <cellStyle name="Обычный 53 4 2 2 2 3 4 3" xfId="24456" xr:uid="{00000000-0005-0000-0000-0000C7600000}"/>
    <cellStyle name="Обычный 53 4 2 2 2 3 5" xfId="24457" xr:uid="{00000000-0005-0000-0000-0000C8600000}"/>
    <cellStyle name="Обычный 53 4 2 2 2 3 5 2" xfId="24458" xr:uid="{00000000-0005-0000-0000-0000C9600000}"/>
    <cellStyle name="Обычный 53 4 2 2 2 3 6" xfId="24459" xr:uid="{00000000-0005-0000-0000-0000CA600000}"/>
    <cellStyle name="Обычный 53 4 2 2 2 4" xfId="24460" xr:uid="{00000000-0005-0000-0000-0000CB600000}"/>
    <cellStyle name="Обычный 53 4 2 2 2 4 2" xfId="24461" xr:uid="{00000000-0005-0000-0000-0000CC600000}"/>
    <cellStyle name="Обычный 53 4 2 2 2 4 2 2" xfId="24462" xr:uid="{00000000-0005-0000-0000-0000CD600000}"/>
    <cellStyle name="Обычный 53 4 2 2 2 4 2 2 2" xfId="24463" xr:uid="{00000000-0005-0000-0000-0000CE600000}"/>
    <cellStyle name="Обычный 53 4 2 2 2 4 2 3" xfId="24464" xr:uid="{00000000-0005-0000-0000-0000CF600000}"/>
    <cellStyle name="Обычный 53 4 2 2 2 4 3" xfId="24465" xr:uid="{00000000-0005-0000-0000-0000D0600000}"/>
    <cellStyle name="Обычный 53 4 2 2 2 4 3 2" xfId="24466" xr:uid="{00000000-0005-0000-0000-0000D1600000}"/>
    <cellStyle name="Обычный 53 4 2 2 2 4 4" xfId="24467" xr:uid="{00000000-0005-0000-0000-0000D2600000}"/>
    <cellStyle name="Обычный 53 4 2 2 2 5" xfId="24468" xr:uid="{00000000-0005-0000-0000-0000D3600000}"/>
    <cellStyle name="Обычный 53 4 2 2 2 5 2" xfId="24469" xr:uid="{00000000-0005-0000-0000-0000D4600000}"/>
    <cellStyle name="Обычный 53 4 2 2 2 5 2 2" xfId="24470" xr:uid="{00000000-0005-0000-0000-0000D5600000}"/>
    <cellStyle name="Обычный 53 4 2 2 2 5 3" xfId="24471" xr:uid="{00000000-0005-0000-0000-0000D6600000}"/>
    <cellStyle name="Обычный 53 4 2 2 2 6" xfId="24472" xr:uid="{00000000-0005-0000-0000-0000D7600000}"/>
    <cellStyle name="Обычный 53 4 2 2 2 6 2" xfId="24473" xr:uid="{00000000-0005-0000-0000-0000D8600000}"/>
    <cellStyle name="Обычный 53 4 2 2 2 6 2 2" xfId="24474" xr:uid="{00000000-0005-0000-0000-0000D9600000}"/>
    <cellStyle name="Обычный 53 4 2 2 2 6 3" xfId="24475" xr:uid="{00000000-0005-0000-0000-0000DA600000}"/>
    <cellStyle name="Обычный 53 4 2 2 2 7" xfId="24476" xr:uid="{00000000-0005-0000-0000-0000DB600000}"/>
    <cellStyle name="Обычный 53 4 2 2 2 7 2" xfId="24477" xr:uid="{00000000-0005-0000-0000-0000DC600000}"/>
    <cellStyle name="Обычный 53 4 2 2 2 7 2 2" xfId="24478" xr:uid="{00000000-0005-0000-0000-0000DD600000}"/>
    <cellStyle name="Обычный 53 4 2 2 2 7 3" xfId="24479" xr:uid="{00000000-0005-0000-0000-0000DE600000}"/>
    <cellStyle name="Обычный 53 4 2 2 2 8" xfId="24480" xr:uid="{00000000-0005-0000-0000-0000DF600000}"/>
    <cellStyle name="Обычный 53 4 2 2 2 8 2" xfId="24481" xr:uid="{00000000-0005-0000-0000-0000E0600000}"/>
    <cellStyle name="Обычный 53 4 2 2 2 8 2 2" xfId="24482" xr:uid="{00000000-0005-0000-0000-0000E1600000}"/>
    <cellStyle name="Обычный 53 4 2 2 2 8 3" xfId="24483" xr:uid="{00000000-0005-0000-0000-0000E2600000}"/>
    <cellStyle name="Обычный 53 4 2 2 2 9" xfId="24484" xr:uid="{00000000-0005-0000-0000-0000E3600000}"/>
    <cellStyle name="Обычный 53 4 2 2 2 9 2" xfId="24485" xr:uid="{00000000-0005-0000-0000-0000E4600000}"/>
    <cellStyle name="Обычный 53 4 2 2 2 9 2 2" xfId="24486" xr:uid="{00000000-0005-0000-0000-0000E5600000}"/>
    <cellStyle name="Обычный 53 4 2 2 2 9 3" xfId="24487" xr:uid="{00000000-0005-0000-0000-0000E6600000}"/>
    <cellStyle name="Обычный 53 4 2 2 3" xfId="24488" xr:uid="{00000000-0005-0000-0000-0000E7600000}"/>
    <cellStyle name="Обычный 53 4 2 2 3 2" xfId="24489" xr:uid="{00000000-0005-0000-0000-0000E8600000}"/>
    <cellStyle name="Обычный 53 4 2 2 3 2 2" xfId="24490" xr:uid="{00000000-0005-0000-0000-0000E9600000}"/>
    <cellStyle name="Обычный 53 4 2 2 3 2 2 2" xfId="24491" xr:uid="{00000000-0005-0000-0000-0000EA600000}"/>
    <cellStyle name="Обычный 53 4 2 2 3 2 2 2 2" xfId="24492" xr:uid="{00000000-0005-0000-0000-0000EB600000}"/>
    <cellStyle name="Обычный 53 4 2 2 3 2 2 3" xfId="24493" xr:uid="{00000000-0005-0000-0000-0000EC600000}"/>
    <cellStyle name="Обычный 53 4 2 2 3 2 3" xfId="24494" xr:uid="{00000000-0005-0000-0000-0000ED600000}"/>
    <cellStyle name="Обычный 53 4 2 2 3 2 3 2" xfId="24495" xr:uid="{00000000-0005-0000-0000-0000EE600000}"/>
    <cellStyle name="Обычный 53 4 2 2 3 2 3 2 2" xfId="24496" xr:uid="{00000000-0005-0000-0000-0000EF600000}"/>
    <cellStyle name="Обычный 53 4 2 2 3 2 3 3" xfId="24497" xr:uid="{00000000-0005-0000-0000-0000F0600000}"/>
    <cellStyle name="Обычный 53 4 2 2 3 2 4" xfId="24498" xr:uid="{00000000-0005-0000-0000-0000F1600000}"/>
    <cellStyle name="Обычный 53 4 2 2 3 2 4 2" xfId="24499" xr:uid="{00000000-0005-0000-0000-0000F2600000}"/>
    <cellStyle name="Обычный 53 4 2 2 3 2 4 2 2" xfId="24500" xr:uid="{00000000-0005-0000-0000-0000F3600000}"/>
    <cellStyle name="Обычный 53 4 2 2 3 2 4 3" xfId="24501" xr:uid="{00000000-0005-0000-0000-0000F4600000}"/>
    <cellStyle name="Обычный 53 4 2 2 3 2 5" xfId="24502" xr:uid="{00000000-0005-0000-0000-0000F5600000}"/>
    <cellStyle name="Обычный 53 4 2 2 3 2 5 2" xfId="24503" xr:uid="{00000000-0005-0000-0000-0000F6600000}"/>
    <cellStyle name="Обычный 53 4 2 2 3 2 6" xfId="24504" xr:uid="{00000000-0005-0000-0000-0000F7600000}"/>
    <cellStyle name="Обычный 53 4 2 2 3 3" xfId="24505" xr:uid="{00000000-0005-0000-0000-0000F8600000}"/>
    <cellStyle name="Обычный 53 4 2 2 3 3 2" xfId="24506" xr:uid="{00000000-0005-0000-0000-0000F9600000}"/>
    <cellStyle name="Обычный 53 4 2 2 3 3 2 2" xfId="24507" xr:uid="{00000000-0005-0000-0000-0000FA600000}"/>
    <cellStyle name="Обычный 53 4 2 2 3 3 2 2 2" xfId="24508" xr:uid="{00000000-0005-0000-0000-0000FB600000}"/>
    <cellStyle name="Обычный 53 4 2 2 3 3 2 3" xfId="24509" xr:uid="{00000000-0005-0000-0000-0000FC600000}"/>
    <cellStyle name="Обычный 53 4 2 2 3 3 3" xfId="24510" xr:uid="{00000000-0005-0000-0000-0000FD600000}"/>
    <cellStyle name="Обычный 53 4 2 2 3 3 3 2" xfId="24511" xr:uid="{00000000-0005-0000-0000-0000FE600000}"/>
    <cellStyle name="Обычный 53 4 2 2 3 3 4" xfId="24512" xr:uid="{00000000-0005-0000-0000-0000FF600000}"/>
    <cellStyle name="Обычный 53 4 2 2 3 4" xfId="24513" xr:uid="{00000000-0005-0000-0000-000000610000}"/>
    <cellStyle name="Обычный 53 4 2 2 3 4 2" xfId="24514" xr:uid="{00000000-0005-0000-0000-000001610000}"/>
    <cellStyle name="Обычный 53 4 2 2 3 4 2 2" xfId="24515" xr:uid="{00000000-0005-0000-0000-000002610000}"/>
    <cellStyle name="Обычный 53 4 2 2 3 4 3" xfId="24516" xr:uid="{00000000-0005-0000-0000-000003610000}"/>
    <cellStyle name="Обычный 53 4 2 2 3 5" xfId="24517" xr:uid="{00000000-0005-0000-0000-000004610000}"/>
    <cellStyle name="Обычный 53 4 2 2 3 5 2" xfId="24518" xr:uid="{00000000-0005-0000-0000-000005610000}"/>
    <cellStyle name="Обычный 53 4 2 2 3 5 2 2" xfId="24519" xr:uid="{00000000-0005-0000-0000-000006610000}"/>
    <cellStyle name="Обычный 53 4 2 2 3 5 3" xfId="24520" xr:uid="{00000000-0005-0000-0000-000007610000}"/>
    <cellStyle name="Обычный 53 4 2 2 3 6" xfId="24521" xr:uid="{00000000-0005-0000-0000-000008610000}"/>
    <cellStyle name="Обычный 53 4 2 2 3 6 2" xfId="24522" xr:uid="{00000000-0005-0000-0000-000009610000}"/>
    <cellStyle name="Обычный 53 4 2 2 3 6 2 2" xfId="24523" xr:uid="{00000000-0005-0000-0000-00000A610000}"/>
    <cellStyle name="Обычный 53 4 2 2 3 6 3" xfId="24524" xr:uid="{00000000-0005-0000-0000-00000B610000}"/>
    <cellStyle name="Обычный 53 4 2 2 3 7" xfId="24525" xr:uid="{00000000-0005-0000-0000-00000C610000}"/>
    <cellStyle name="Обычный 53 4 2 2 3 7 2" xfId="24526" xr:uid="{00000000-0005-0000-0000-00000D610000}"/>
    <cellStyle name="Обычный 53 4 2 2 3 7 2 2" xfId="24527" xr:uid="{00000000-0005-0000-0000-00000E610000}"/>
    <cellStyle name="Обычный 53 4 2 2 3 7 3" xfId="24528" xr:uid="{00000000-0005-0000-0000-00000F610000}"/>
    <cellStyle name="Обычный 53 4 2 2 3 8" xfId="24529" xr:uid="{00000000-0005-0000-0000-000010610000}"/>
    <cellStyle name="Обычный 53 4 2 2 3 8 2" xfId="24530" xr:uid="{00000000-0005-0000-0000-000011610000}"/>
    <cellStyle name="Обычный 53 4 2 2 3 9" xfId="24531" xr:uid="{00000000-0005-0000-0000-000012610000}"/>
    <cellStyle name="Обычный 53 4 2 2 4" xfId="24532" xr:uid="{00000000-0005-0000-0000-000013610000}"/>
    <cellStyle name="Обычный 53 4 2 2 4 2" xfId="24533" xr:uid="{00000000-0005-0000-0000-000014610000}"/>
    <cellStyle name="Обычный 53 4 2 2 4 2 2" xfId="24534" xr:uid="{00000000-0005-0000-0000-000015610000}"/>
    <cellStyle name="Обычный 53 4 2 2 4 2 2 2" xfId="24535" xr:uid="{00000000-0005-0000-0000-000016610000}"/>
    <cellStyle name="Обычный 53 4 2 2 4 2 3" xfId="24536" xr:uid="{00000000-0005-0000-0000-000017610000}"/>
    <cellStyle name="Обычный 53 4 2 2 4 3" xfId="24537" xr:uid="{00000000-0005-0000-0000-000018610000}"/>
    <cellStyle name="Обычный 53 4 2 2 4 3 2" xfId="24538" xr:uid="{00000000-0005-0000-0000-000019610000}"/>
    <cellStyle name="Обычный 53 4 2 2 4 3 2 2" xfId="24539" xr:uid="{00000000-0005-0000-0000-00001A610000}"/>
    <cellStyle name="Обычный 53 4 2 2 4 3 3" xfId="24540" xr:uid="{00000000-0005-0000-0000-00001B610000}"/>
    <cellStyle name="Обычный 53 4 2 2 4 4" xfId="24541" xr:uid="{00000000-0005-0000-0000-00001C610000}"/>
    <cellStyle name="Обычный 53 4 2 2 4 4 2" xfId="24542" xr:uid="{00000000-0005-0000-0000-00001D610000}"/>
    <cellStyle name="Обычный 53 4 2 2 4 4 2 2" xfId="24543" xr:uid="{00000000-0005-0000-0000-00001E610000}"/>
    <cellStyle name="Обычный 53 4 2 2 4 4 3" xfId="24544" xr:uid="{00000000-0005-0000-0000-00001F610000}"/>
    <cellStyle name="Обычный 53 4 2 2 4 5" xfId="24545" xr:uid="{00000000-0005-0000-0000-000020610000}"/>
    <cellStyle name="Обычный 53 4 2 2 4 5 2" xfId="24546" xr:uid="{00000000-0005-0000-0000-000021610000}"/>
    <cellStyle name="Обычный 53 4 2 2 4 6" xfId="24547" xr:uid="{00000000-0005-0000-0000-000022610000}"/>
    <cellStyle name="Обычный 53 4 2 2 5" xfId="24548" xr:uid="{00000000-0005-0000-0000-000023610000}"/>
    <cellStyle name="Обычный 53 4 2 2 5 2" xfId="24549" xr:uid="{00000000-0005-0000-0000-000024610000}"/>
    <cellStyle name="Обычный 53 4 2 2 5 2 2" xfId="24550" xr:uid="{00000000-0005-0000-0000-000025610000}"/>
    <cellStyle name="Обычный 53 4 2 2 5 2 2 2" xfId="24551" xr:uid="{00000000-0005-0000-0000-000026610000}"/>
    <cellStyle name="Обычный 53 4 2 2 5 2 3" xfId="24552" xr:uid="{00000000-0005-0000-0000-000027610000}"/>
    <cellStyle name="Обычный 53 4 2 2 5 3" xfId="24553" xr:uid="{00000000-0005-0000-0000-000028610000}"/>
    <cellStyle name="Обычный 53 4 2 2 5 3 2" xfId="24554" xr:uid="{00000000-0005-0000-0000-000029610000}"/>
    <cellStyle name="Обычный 53 4 2 2 5 4" xfId="24555" xr:uid="{00000000-0005-0000-0000-00002A610000}"/>
    <cellStyle name="Обычный 53 4 2 2 6" xfId="24556" xr:uid="{00000000-0005-0000-0000-00002B610000}"/>
    <cellStyle name="Обычный 53 4 2 2 6 2" xfId="24557" xr:uid="{00000000-0005-0000-0000-00002C610000}"/>
    <cellStyle name="Обычный 53 4 2 2 6 2 2" xfId="24558" xr:uid="{00000000-0005-0000-0000-00002D610000}"/>
    <cellStyle name="Обычный 53 4 2 2 6 3" xfId="24559" xr:uid="{00000000-0005-0000-0000-00002E610000}"/>
    <cellStyle name="Обычный 53 4 2 2 7" xfId="24560" xr:uid="{00000000-0005-0000-0000-00002F610000}"/>
    <cellStyle name="Обычный 53 4 2 2 7 2" xfId="24561" xr:uid="{00000000-0005-0000-0000-000030610000}"/>
    <cellStyle name="Обычный 53 4 2 2 7 2 2" xfId="24562" xr:uid="{00000000-0005-0000-0000-000031610000}"/>
    <cellStyle name="Обычный 53 4 2 2 7 3" xfId="24563" xr:uid="{00000000-0005-0000-0000-000032610000}"/>
    <cellStyle name="Обычный 53 4 2 2 8" xfId="24564" xr:uid="{00000000-0005-0000-0000-000033610000}"/>
    <cellStyle name="Обычный 53 4 2 2 8 2" xfId="24565" xr:uid="{00000000-0005-0000-0000-000034610000}"/>
    <cellStyle name="Обычный 53 4 2 2 8 2 2" xfId="24566" xr:uid="{00000000-0005-0000-0000-000035610000}"/>
    <cellStyle name="Обычный 53 4 2 2 8 3" xfId="24567" xr:uid="{00000000-0005-0000-0000-000036610000}"/>
    <cellStyle name="Обычный 53 4 2 2 9" xfId="24568" xr:uid="{00000000-0005-0000-0000-000037610000}"/>
    <cellStyle name="Обычный 53 4 2 2 9 2" xfId="24569" xr:uid="{00000000-0005-0000-0000-000038610000}"/>
    <cellStyle name="Обычный 53 4 2 2 9 2 2" xfId="24570" xr:uid="{00000000-0005-0000-0000-000039610000}"/>
    <cellStyle name="Обычный 53 4 2 2 9 3" xfId="24571" xr:uid="{00000000-0005-0000-0000-00003A610000}"/>
    <cellStyle name="Обычный 53 4 2 3" xfId="24572" xr:uid="{00000000-0005-0000-0000-00003B610000}"/>
    <cellStyle name="Обычный 53 4 2 3 10" xfId="24573" xr:uid="{00000000-0005-0000-0000-00003C610000}"/>
    <cellStyle name="Обычный 53 4 2 3 10 2" xfId="24574" xr:uid="{00000000-0005-0000-0000-00003D610000}"/>
    <cellStyle name="Обычный 53 4 2 3 11" xfId="24575" xr:uid="{00000000-0005-0000-0000-00003E610000}"/>
    <cellStyle name="Обычный 53 4 2 3 2" xfId="24576" xr:uid="{00000000-0005-0000-0000-00003F610000}"/>
    <cellStyle name="Обычный 53 4 2 3 2 2" xfId="24577" xr:uid="{00000000-0005-0000-0000-000040610000}"/>
    <cellStyle name="Обычный 53 4 2 3 2 2 2" xfId="24578" xr:uid="{00000000-0005-0000-0000-000041610000}"/>
    <cellStyle name="Обычный 53 4 2 3 2 2 2 2" xfId="24579" xr:uid="{00000000-0005-0000-0000-000042610000}"/>
    <cellStyle name="Обычный 53 4 2 3 2 2 2 2 2" xfId="24580" xr:uid="{00000000-0005-0000-0000-000043610000}"/>
    <cellStyle name="Обычный 53 4 2 3 2 2 2 3" xfId="24581" xr:uid="{00000000-0005-0000-0000-000044610000}"/>
    <cellStyle name="Обычный 53 4 2 3 2 2 3" xfId="24582" xr:uid="{00000000-0005-0000-0000-000045610000}"/>
    <cellStyle name="Обычный 53 4 2 3 2 2 3 2" xfId="24583" xr:uid="{00000000-0005-0000-0000-000046610000}"/>
    <cellStyle name="Обычный 53 4 2 3 2 2 3 2 2" xfId="24584" xr:uid="{00000000-0005-0000-0000-000047610000}"/>
    <cellStyle name="Обычный 53 4 2 3 2 2 3 3" xfId="24585" xr:uid="{00000000-0005-0000-0000-000048610000}"/>
    <cellStyle name="Обычный 53 4 2 3 2 2 4" xfId="24586" xr:uid="{00000000-0005-0000-0000-000049610000}"/>
    <cellStyle name="Обычный 53 4 2 3 2 2 4 2" xfId="24587" xr:uid="{00000000-0005-0000-0000-00004A610000}"/>
    <cellStyle name="Обычный 53 4 2 3 2 2 4 2 2" xfId="24588" xr:uid="{00000000-0005-0000-0000-00004B610000}"/>
    <cellStyle name="Обычный 53 4 2 3 2 2 4 3" xfId="24589" xr:uid="{00000000-0005-0000-0000-00004C610000}"/>
    <cellStyle name="Обычный 53 4 2 3 2 2 5" xfId="24590" xr:uid="{00000000-0005-0000-0000-00004D610000}"/>
    <cellStyle name="Обычный 53 4 2 3 2 2 5 2" xfId="24591" xr:uid="{00000000-0005-0000-0000-00004E610000}"/>
    <cellStyle name="Обычный 53 4 2 3 2 2 6" xfId="24592" xr:uid="{00000000-0005-0000-0000-00004F610000}"/>
    <cellStyle name="Обычный 53 4 2 3 2 3" xfId="24593" xr:uid="{00000000-0005-0000-0000-000050610000}"/>
    <cellStyle name="Обычный 53 4 2 3 2 3 2" xfId="24594" xr:uid="{00000000-0005-0000-0000-000051610000}"/>
    <cellStyle name="Обычный 53 4 2 3 2 3 2 2" xfId="24595" xr:uid="{00000000-0005-0000-0000-000052610000}"/>
    <cellStyle name="Обычный 53 4 2 3 2 3 2 2 2" xfId="24596" xr:uid="{00000000-0005-0000-0000-000053610000}"/>
    <cellStyle name="Обычный 53 4 2 3 2 3 2 3" xfId="24597" xr:uid="{00000000-0005-0000-0000-000054610000}"/>
    <cellStyle name="Обычный 53 4 2 3 2 3 3" xfId="24598" xr:uid="{00000000-0005-0000-0000-000055610000}"/>
    <cellStyle name="Обычный 53 4 2 3 2 3 3 2" xfId="24599" xr:uid="{00000000-0005-0000-0000-000056610000}"/>
    <cellStyle name="Обычный 53 4 2 3 2 3 4" xfId="24600" xr:uid="{00000000-0005-0000-0000-000057610000}"/>
    <cellStyle name="Обычный 53 4 2 3 2 4" xfId="24601" xr:uid="{00000000-0005-0000-0000-000058610000}"/>
    <cellStyle name="Обычный 53 4 2 3 2 4 2" xfId="24602" xr:uid="{00000000-0005-0000-0000-000059610000}"/>
    <cellStyle name="Обычный 53 4 2 3 2 4 2 2" xfId="24603" xr:uid="{00000000-0005-0000-0000-00005A610000}"/>
    <cellStyle name="Обычный 53 4 2 3 2 4 3" xfId="24604" xr:uid="{00000000-0005-0000-0000-00005B610000}"/>
    <cellStyle name="Обычный 53 4 2 3 2 5" xfId="24605" xr:uid="{00000000-0005-0000-0000-00005C610000}"/>
    <cellStyle name="Обычный 53 4 2 3 2 5 2" xfId="24606" xr:uid="{00000000-0005-0000-0000-00005D610000}"/>
    <cellStyle name="Обычный 53 4 2 3 2 5 2 2" xfId="24607" xr:uid="{00000000-0005-0000-0000-00005E610000}"/>
    <cellStyle name="Обычный 53 4 2 3 2 5 3" xfId="24608" xr:uid="{00000000-0005-0000-0000-00005F610000}"/>
    <cellStyle name="Обычный 53 4 2 3 2 6" xfId="24609" xr:uid="{00000000-0005-0000-0000-000060610000}"/>
    <cellStyle name="Обычный 53 4 2 3 2 6 2" xfId="24610" xr:uid="{00000000-0005-0000-0000-000061610000}"/>
    <cellStyle name="Обычный 53 4 2 3 2 6 2 2" xfId="24611" xr:uid="{00000000-0005-0000-0000-000062610000}"/>
    <cellStyle name="Обычный 53 4 2 3 2 6 3" xfId="24612" xr:uid="{00000000-0005-0000-0000-000063610000}"/>
    <cellStyle name="Обычный 53 4 2 3 2 7" xfId="24613" xr:uid="{00000000-0005-0000-0000-000064610000}"/>
    <cellStyle name="Обычный 53 4 2 3 2 7 2" xfId="24614" xr:uid="{00000000-0005-0000-0000-000065610000}"/>
    <cellStyle name="Обычный 53 4 2 3 2 7 2 2" xfId="24615" xr:uid="{00000000-0005-0000-0000-000066610000}"/>
    <cellStyle name="Обычный 53 4 2 3 2 7 3" xfId="24616" xr:uid="{00000000-0005-0000-0000-000067610000}"/>
    <cellStyle name="Обычный 53 4 2 3 2 8" xfId="24617" xr:uid="{00000000-0005-0000-0000-000068610000}"/>
    <cellStyle name="Обычный 53 4 2 3 2 8 2" xfId="24618" xr:uid="{00000000-0005-0000-0000-000069610000}"/>
    <cellStyle name="Обычный 53 4 2 3 2 9" xfId="24619" xr:uid="{00000000-0005-0000-0000-00006A610000}"/>
    <cellStyle name="Обычный 53 4 2 3 3" xfId="24620" xr:uid="{00000000-0005-0000-0000-00006B610000}"/>
    <cellStyle name="Обычный 53 4 2 3 3 2" xfId="24621" xr:uid="{00000000-0005-0000-0000-00006C610000}"/>
    <cellStyle name="Обычный 53 4 2 3 3 2 2" xfId="24622" xr:uid="{00000000-0005-0000-0000-00006D610000}"/>
    <cellStyle name="Обычный 53 4 2 3 3 2 2 2" xfId="24623" xr:uid="{00000000-0005-0000-0000-00006E610000}"/>
    <cellStyle name="Обычный 53 4 2 3 3 2 3" xfId="24624" xr:uid="{00000000-0005-0000-0000-00006F610000}"/>
    <cellStyle name="Обычный 53 4 2 3 3 3" xfId="24625" xr:uid="{00000000-0005-0000-0000-000070610000}"/>
    <cellStyle name="Обычный 53 4 2 3 3 3 2" xfId="24626" xr:uid="{00000000-0005-0000-0000-000071610000}"/>
    <cellStyle name="Обычный 53 4 2 3 3 3 2 2" xfId="24627" xr:uid="{00000000-0005-0000-0000-000072610000}"/>
    <cellStyle name="Обычный 53 4 2 3 3 3 3" xfId="24628" xr:uid="{00000000-0005-0000-0000-000073610000}"/>
    <cellStyle name="Обычный 53 4 2 3 3 4" xfId="24629" xr:uid="{00000000-0005-0000-0000-000074610000}"/>
    <cellStyle name="Обычный 53 4 2 3 3 4 2" xfId="24630" xr:uid="{00000000-0005-0000-0000-000075610000}"/>
    <cellStyle name="Обычный 53 4 2 3 3 4 2 2" xfId="24631" xr:uid="{00000000-0005-0000-0000-000076610000}"/>
    <cellStyle name="Обычный 53 4 2 3 3 4 3" xfId="24632" xr:uid="{00000000-0005-0000-0000-000077610000}"/>
    <cellStyle name="Обычный 53 4 2 3 3 5" xfId="24633" xr:uid="{00000000-0005-0000-0000-000078610000}"/>
    <cellStyle name="Обычный 53 4 2 3 3 5 2" xfId="24634" xr:uid="{00000000-0005-0000-0000-000079610000}"/>
    <cellStyle name="Обычный 53 4 2 3 3 6" xfId="24635" xr:uid="{00000000-0005-0000-0000-00007A610000}"/>
    <cellStyle name="Обычный 53 4 2 3 4" xfId="24636" xr:uid="{00000000-0005-0000-0000-00007B610000}"/>
    <cellStyle name="Обычный 53 4 2 3 4 2" xfId="24637" xr:uid="{00000000-0005-0000-0000-00007C610000}"/>
    <cellStyle name="Обычный 53 4 2 3 4 2 2" xfId="24638" xr:uid="{00000000-0005-0000-0000-00007D610000}"/>
    <cellStyle name="Обычный 53 4 2 3 4 2 2 2" xfId="24639" xr:uid="{00000000-0005-0000-0000-00007E610000}"/>
    <cellStyle name="Обычный 53 4 2 3 4 2 3" xfId="24640" xr:uid="{00000000-0005-0000-0000-00007F610000}"/>
    <cellStyle name="Обычный 53 4 2 3 4 3" xfId="24641" xr:uid="{00000000-0005-0000-0000-000080610000}"/>
    <cellStyle name="Обычный 53 4 2 3 4 3 2" xfId="24642" xr:uid="{00000000-0005-0000-0000-000081610000}"/>
    <cellStyle name="Обычный 53 4 2 3 4 4" xfId="24643" xr:uid="{00000000-0005-0000-0000-000082610000}"/>
    <cellStyle name="Обычный 53 4 2 3 5" xfId="24644" xr:uid="{00000000-0005-0000-0000-000083610000}"/>
    <cellStyle name="Обычный 53 4 2 3 5 2" xfId="24645" xr:uid="{00000000-0005-0000-0000-000084610000}"/>
    <cellStyle name="Обычный 53 4 2 3 5 2 2" xfId="24646" xr:uid="{00000000-0005-0000-0000-000085610000}"/>
    <cellStyle name="Обычный 53 4 2 3 5 3" xfId="24647" xr:uid="{00000000-0005-0000-0000-000086610000}"/>
    <cellStyle name="Обычный 53 4 2 3 6" xfId="24648" xr:uid="{00000000-0005-0000-0000-000087610000}"/>
    <cellStyle name="Обычный 53 4 2 3 6 2" xfId="24649" xr:uid="{00000000-0005-0000-0000-000088610000}"/>
    <cellStyle name="Обычный 53 4 2 3 6 2 2" xfId="24650" xr:uid="{00000000-0005-0000-0000-000089610000}"/>
    <cellStyle name="Обычный 53 4 2 3 6 3" xfId="24651" xr:uid="{00000000-0005-0000-0000-00008A610000}"/>
    <cellStyle name="Обычный 53 4 2 3 7" xfId="24652" xr:uid="{00000000-0005-0000-0000-00008B610000}"/>
    <cellStyle name="Обычный 53 4 2 3 7 2" xfId="24653" xr:uid="{00000000-0005-0000-0000-00008C610000}"/>
    <cellStyle name="Обычный 53 4 2 3 7 2 2" xfId="24654" xr:uid="{00000000-0005-0000-0000-00008D610000}"/>
    <cellStyle name="Обычный 53 4 2 3 7 3" xfId="24655" xr:uid="{00000000-0005-0000-0000-00008E610000}"/>
    <cellStyle name="Обычный 53 4 2 3 8" xfId="24656" xr:uid="{00000000-0005-0000-0000-00008F610000}"/>
    <cellStyle name="Обычный 53 4 2 3 8 2" xfId="24657" xr:uid="{00000000-0005-0000-0000-000090610000}"/>
    <cellStyle name="Обычный 53 4 2 3 8 2 2" xfId="24658" xr:uid="{00000000-0005-0000-0000-000091610000}"/>
    <cellStyle name="Обычный 53 4 2 3 8 3" xfId="24659" xr:uid="{00000000-0005-0000-0000-000092610000}"/>
    <cellStyle name="Обычный 53 4 2 3 9" xfId="24660" xr:uid="{00000000-0005-0000-0000-000093610000}"/>
    <cellStyle name="Обычный 53 4 2 3 9 2" xfId="24661" xr:uid="{00000000-0005-0000-0000-000094610000}"/>
    <cellStyle name="Обычный 53 4 2 3 9 2 2" xfId="24662" xr:uid="{00000000-0005-0000-0000-000095610000}"/>
    <cellStyle name="Обычный 53 4 2 3 9 3" xfId="24663" xr:uid="{00000000-0005-0000-0000-000096610000}"/>
    <cellStyle name="Обычный 53 4 2 4" xfId="24664" xr:uid="{00000000-0005-0000-0000-000097610000}"/>
    <cellStyle name="Обычный 53 4 2 4 2" xfId="24665" xr:uid="{00000000-0005-0000-0000-000098610000}"/>
    <cellStyle name="Обычный 53 4 2 4 2 2" xfId="24666" xr:uid="{00000000-0005-0000-0000-000099610000}"/>
    <cellStyle name="Обычный 53 4 2 4 2 2 2" xfId="24667" xr:uid="{00000000-0005-0000-0000-00009A610000}"/>
    <cellStyle name="Обычный 53 4 2 4 2 2 2 2" xfId="24668" xr:uid="{00000000-0005-0000-0000-00009B610000}"/>
    <cellStyle name="Обычный 53 4 2 4 2 2 3" xfId="24669" xr:uid="{00000000-0005-0000-0000-00009C610000}"/>
    <cellStyle name="Обычный 53 4 2 4 2 3" xfId="24670" xr:uid="{00000000-0005-0000-0000-00009D610000}"/>
    <cellStyle name="Обычный 53 4 2 4 2 3 2" xfId="24671" xr:uid="{00000000-0005-0000-0000-00009E610000}"/>
    <cellStyle name="Обычный 53 4 2 4 2 3 2 2" xfId="24672" xr:uid="{00000000-0005-0000-0000-00009F610000}"/>
    <cellStyle name="Обычный 53 4 2 4 2 3 3" xfId="24673" xr:uid="{00000000-0005-0000-0000-0000A0610000}"/>
    <cellStyle name="Обычный 53 4 2 4 2 4" xfId="24674" xr:uid="{00000000-0005-0000-0000-0000A1610000}"/>
    <cellStyle name="Обычный 53 4 2 4 2 4 2" xfId="24675" xr:uid="{00000000-0005-0000-0000-0000A2610000}"/>
    <cellStyle name="Обычный 53 4 2 4 2 4 2 2" xfId="24676" xr:uid="{00000000-0005-0000-0000-0000A3610000}"/>
    <cellStyle name="Обычный 53 4 2 4 2 4 3" xfId="24677" xr:uid="{00000000-0005-0000-0000-0000A4610000}"/>
    <cellStyle name="Обычный 53 4 2 4 2 5" xfId="24678" xr:uid="{00000000-0005-0000-0000-0000A5610000}"/>
    <cellStyle name="Обычный 53 4 2 4 2 5 2" xfId="24679" xr:uid="{00000000-0005-0000-0000-0000A6610000}"/>
    <cellStyle name="Обычный 53 4 2 4 2 6" xfId="24680" xr:uid="{00000000-0005-0000-0000-0000A7610000}"/>
    <cellStyle name="Обычный 53 4 2 4 3" xfId="24681" xr:uid="{00000000-0005-0000-0000-0000A8610000}"/>
    <cellStyle name="Обычный 53 4 2 4 3 2" xfId="24682" xr:uid="{00000000-0005-0000-0000-0000A9610000}"/>
    <cellStyle name="Обычный 53 4 2 4 3 2 2" xfId="24683" xr:uid="{00000000-0005-0000-0000-0000AA610000}"/>
    <cellStyle name="Обычный 53 4 2 4 3 2 2 2" xfId="24684" xr:uid="{00000000-0005-0000-0000-0000AB610000}"/>
    <cellStyle name="Обычный 53 4 2 4 3 2 3" xfId="24685" xr:uid="{00000000-0005-0000-0000-0000AC610000}"/>
    <cellStyle name="Обычный 53 4 2 4 3 3" xfId="24686" xr:uid="{00000000-0005-0000-0000-0000AD610000}"/>
    <cellStyle name="Обычный 53 4 2 4 3 3 2" xfId="24687" xr:uid="{00000000-0005-0000-0000-0000AE610000}"/>
    <cellStyle name="Обычный 53 4 2 4 3 4" xfId="24688" xr:uid="{00000000-0005-0000-0000-0000AF610000}"/>
    <cellStyle name="Обычный 53 4 2 4 4" xfId="24689" xr:uid="{00000000-0005-0000-0000-0000B0610000}"/>
    <cellStyle name="Обычный 53 4 2 4 4 2" xfId="24690" xr:uid="{00000000-0005-0000-0000-0000B1610000}"/>
    <cellStyle name="Обычный 53 4 2 4 4 2 2" xfId="24691" xr:uid="{00000000-0005-0000-0000-0000B2610000}"/>
    <cellStyle name="Обычный 53 4 2 4 4 3" xfId="24692" xr:uid="{00000000-0005-0000-0000-0000B3610000}"/>
    <cellStyle name="Обычный 53 4 2 4 5" xfId="24693" xr:uid="{00000000-0005-0000-0000-0000B4610000}"/>
    <cellStyle name="Обычный 53 4 2 4 5 2" xfId="24694" xr:uid="{00000000-0005-0000-0000-0000B5610000}"/>
    <cellStyle name="Обычный 53 4 2 4 5 2 2" xfId="24695" xr:uid="{00000000-0005-0000-0000-0000B6610000}"/>
    <cellStyle name="Обычный 53 4 2 4 5 3" xfId="24696" xr:uid="{00000000-0005-0000-0000-0000B7610000}"/>
    <cellStyle name="Обычный 53 4 2 4 6" xfId="24697" xr:uid="{00000000-0005-0000-0000-0000B8610000}"/>
    <cellStyle name="Обычный 53 4 2 4 6 2" xfId="24698" xr:uid="{00000000-0005-0000-0000-0000B9610000}"/>
    <cellStyle name="Обычный 53 4 2 4 6 2 2" xfId="24699" xr:uid="{00000000-0005-0000-0000-0000BA610000}"/>
    <cellStyle name="Обычный 53 4 2 4 6 3" xfId="24700" xr:uid="{00000000-0005-0000-0000-0000BB610000}"/>
    <cellStyle name="Обычный 53 4 2 4 7" xfId="24701" xr:uid="{00000000-0005-0000-0000-0000BC610000}"/>
    <cellStyle name="Обычный 53 4 2 4 7 2" xfId="24702" xr:uid="{00000000-0005-0000-0000-0000BD610000}"/>
    <cellStyle name="Обычный 53 4 2 4 7 2 2" xfId="24703" xr:uid="{00000000-0005-0000-0000-0000BE610000}"/>
    <cellStyle name="Обычный 53 4 2 4 7 3" xfId="24704" xr:uid="{00000000-0005-0000-0000-0000BF610000}"/>
    <cellStyle name="Обычный 53 4 2 4 8" xfId="24705" xr:uid="{00000000-0005-0000-0000-0000C0610000}"/>
    <cellStyle name="Обычный 53 4 2 4 8 2" xfId="24706" xr:uid="{00000000-0005-0000-0000-0000C1610000}"/>
    <cellStyle name="Обычный 53 4 2 4 9" xfId="24707" xr:uid="{00000000-0005-0000-0000-0000C2610000}"/>
    <cellStyle name="Обычный 53 4 2 5" xfId="24708" xr:uid="{00000000-0005-0000-0000-0000C3610000}"/>
    <cellStyle name="Обычный 53 4 2 5 2" xfId="24709" xr:uid="{00000000-0005-0000-0000-0000C4610000}"/>
    <cellStyle name="Обычный 53 4 2 5 2 2" xfId="24710" xr:uid="{00000000-0005-0000-0000-0000C5610000}"/>
    <cellStyle name="Обычный 53 4 2 5 2 2 2" xfId="24711" xr:uid="{00000000-0005-0000-0000-0000C6610000}"/>
    <cellStyle name="Обычный 53 4 2 5 2 3" xfId="24712" xr:uid="{00000000-0005-0000-0000-0000C7610000}"/>
    <cellStyle name="Обычный 53 4 2 5 3" xfId="24713" xr:uid="{00000000-0005-0000-0000-0000C8610000}"/>
    <cellStyle name="Обычный 53 4 2 5 3 2" xfId="24714" xr:uid="{00000000-0005-0000-0000-0000C9610000}"/>
    <cellStyle name="Обычный 53 4 2 5 3 2 2" xfId="24715" xr:uid="{00000000-0005-0000-0000-0000CA610000}"/>
    <cellStyle name="Обычный 53 4 2 5 3 3" xfId="24716" xr:uid="{00000000-0005-0000-0000-0000CB610000}"/>
    <cellStyle name="Обычный 53 4 2 5 4" xfId="24717" xr:uid="{00000000-0005-0000-0000-0000CC610000}"/>
    <cellStyle name="Обычный 53 4 2 5 4 2" xfId="24718" xr:uid="{00000000-0005-0000-0000-0000CD610000}"/>
    <cellStyle name="Обычный 53 4 2 5 4 2 2" xfId="24719" xr:uid="{00000000-0005-0000-0000-0000CE610000}"/>
    <cellStyle name="Обычный 53 4 2 5 4 3" xfId="24720" xr:uid="{00000000-0005-0000-0000-0000CF610000}"/>
    <cellStyle name="Обычный 53 4 2 5 5" xfId="24721" xr:uid="{00000000-0005-0000-0000-0000D0610000}"/>
    <cellStyle name="Обычный 53 4 2 5 5 2" xfId="24722" xr:uid="{00000000-0005-0000-0000-0000D1610000}"/>
    <cellStyle name="Обычный 53 4 2 5 6" xfId="24723" xr:uid="{00000000-0005-0000-0000-0000D2610000}"/>
    <cellStyle name="Обычный 53 4 2 6" xfId="24724" xr:uid="{00000000-0005-0000-0000-0000D3610000}"/>
    <cellStyle name="Обычный 53 4 2 6 2" xfId="24725" xr:uid="{00000000-0005-0000-0000-0000D4610000}"/>
    <cellStyle name="Обычный 53 4 2 6 2 2" xfId="24726" xr:uid="{00000000-0005-0000-0000-0000D5610000}"/>
    <cellStyle name="Обычный 53 4 2 6 2 2 2" xfId="24727" xr:uid="{00000000-0005-0000-0000-0000D6610000}"/>
    <cellStyle name="Обычный 53 4 2 6 2 3" xfId="24728" xr:uid="{00000000-0005-0000-0000-0000D7610000}"/>
    <cellStyle name="Обычный 53 4 2 6 3" xfId="24729" xr:uid="{00000000-0005-0000-0000-0000D8610000}"/>
    <cellStyle name="Обычный 53 4 2 6 3 2" xfId="24730" xr:uid="{00000000-0005-0000-0000-0000D9610000}"/>
    <cellStyle name="Обычный 53 4 2 6 4" xfId="24731" xr:uid="{00000000-0005-0000-0000-0000DA610000}"/>
    <cellStyle name="Обычный 53 4 2 7" xfId="24732" xr:uid="{00000000-0005-0000-0000-0000DB610000}"/>
    <cellStyle name="Обычный 53 4 2 7 2" xfId="24733" xr:uid="{00000000-0005-0000-0000-0000DC610000}"/>
    <cellStyle name="Обычный 53 4 2 7 2 2" xfId="24734" xr:uid="{00000000-0005-0000-0000-0000DD610000}"/>
    <cellStyle name="Обычный 53 4 2 7 2 2 2" xfId="24735" xr:uid="{00000000-0005-0000-0000-0000DE610000}"/>
    <cellStyle name="Обычный 53 4 2 7 2 3" xfId="24736" xr:uid="{00000000-0005-0000-0000-0000DF610000}"/>
    <cellStyle name="Обычный 53 4 2 7 3" xfId="24737" xr:uid="{00000000-0005-0000-0000-0000E0610000}"/>
    <cellStyle name="Обычный 53 4 2 7 3 2" xfId="24738" xr:uid="{00000000-0005-0000-0000-0000E1610000}"/>
    <cellStyle name="Обычный 53 4 2 7 4" xfId="24739" xr:uid="{00000000-0005-0000-0000-0000E2610000}"/>
    <cellStyle name="Обычный 53 4 2 8" xfId="24740" xr:uid="{00000000-0005-0000-0000-0000E3610000}"/>
    <cellStyle name="Обычный 53 4 2 8 2" xfId="24741" xr:uid="{00000000-0005-0000-0000-0000E4610000}"/>
    <cellStyle name="Обычный 53 4 2 8 2 2" xfId="24742" xr:uid="{00000000-0005-0000-0000-0000E5610000}"/>
    <cellStyle name="Обычный 53 4 2 8 3" xfId="24743" xr:uid="{00000000-0005-0000-0000-0000E6610000}"/>
    <cellStyle name="Обычный 53 4 2 9" xfId="24744" xr:uid="{00000000-0005-0000-0000-0000E7610000}"/>
    <cellStyle name="Обычный 53 4 2 9 2" xfId="24745" xr:uid="{00000000-0005-0000-0000-0000E8610000}"/>
    <cellStyle name="Обычный 53 4 2 9 2 2" xfId="24746" xr:uid="{00000000-0005-0000-0000-0000E9610000}"/>
    <cellStyle name="Обычный 53 4 2 9 3" xfId="24747" xr:uid="{00000000-0005-0000-0000-0000EA610000}"/>
    <cellStyle name="Обычный 53 4 3" xfId="24748" xr:uid="{00000000-0005-0000-0000-0000EB610000}"/>
    <cellStyle name="Обычный 53 4 3 10" xfId="24749" xr:uid="{00000000-0005-0000-0000-0000EC610000}"/>
    <cellStyle name="Обычный 53 4 3 10 2" xfId="24750" xr:uid="{00000000-0005-0000-0000-0000ED610000}"/>
    <cellStyle name="Обычный 53 4 3 10 2 2" xfId="24751" xr:uid="{00000000-0005-0000-0000-0000EE610000}"/>
    <cellStyle name="Обычный 53 4 3 10 3" xfId="24752" xr:uid="{00000000-0005-0000-0000-0000EF610000}"/>
    <cellStyle name="Обычный 53 4 3 11" xfId="24753" xr:uid="{00000000-0005-0000-0000-0000F0610000}"/>
    <cellStyle name="Обычный 53 4 3 11 2" xfId="24754" xr:uid="{00000000-0005-0000-0000-0000F1610000}"/>
    <cellStyle name="Обычный 53 4 3 12" xfId="24755" xr:uid="{00000000-0005-0000-0000-0000F2610000}"/>
    <cellStyle name="Обычный 53 4 3 2" xfId="24756" xr:uid="{00000000-0005-0000-0000-0000F3610000}"/>
    <cellStyle name="Обычный 53 4 3 2 10" xfId="24757" xr:uid="{00000000-0005-0000-0000-0000F4610000}"/>
    <cellStyle name="Обычный 53 4 3 2 10 2" xfId="24758" xr:uid="{00000000-0005-0000-0000-0000F5610000}"/>
    <cellStyle name="Обычный 53 4 3 2 11" xfId="24759" xr:uid="{00000000-0005-0000-0000-0000F6610000}"/>
    <cellStyle name="Обычный 53 4 3 2 2" xfId="24760" xr:uid="{00000000-0005-0000-0000-0000F7610000}"/>
    <cellStyle name="Обычный 53 4 3 2 2 2" xfId="24761" xr:uid="{00000000-0005-0000-0000-0000F8610000}"/>
    <cellStyle name="Обычный 53 4 3 2 2 2 2" xfId="24762" xr:uid="{00000000-0005-0000-0000-0000F9610000}"/>
    <cellStyle name="Обычный 53 4 3 2 2 2 2 2" xfId="24763" xr:uid="{00000000-0005-0000-0000-0000FA610000}"/>
    <cellStyle name="Обычный 53 4 3 2 2 2 2 2 2" xfId="24764" xr:uid="{00000000-0005-0000-0000-0000FB610000}"/>
    <cellStyle name="Обычный 53 4 3 2 2 2 2 3" xfId="24765" xr:uid="{00000000-0005-0000-0000-0000FC610000}"/>
    <cellStyle name="Обычный 53 4 3 2 2 2 3" xfId="24766" xr:uid="{00000000-0005-0000-0000-0000FD610000}"/>
    <cellStyle name="Обычный 53 4 3 2 2 2 3 2" xfId="24767" xr:uid="{00000000-0005-0000-0000-0000FE610000}"/>
    <cellStyle name="Обычный 53 4 3 2 2 2 3 2 2" xfId="24768" xr:uid="{00000000-0005-0000-0000-0000FF610000}"/>
    <cellStyle name="Обычный 53 4 3 2 2 2 3 3" xfId="24769" xr:uid="{00000000-0005-0000-0000-000000620000}"/>
    <cellStyle name="Обычный 53 4 3 2 2 2 4" xfId="24770" xr:uid="{00000000-0005-0000-0000-000001620000}"/>
    <cellStyle name="Обычный 53 4 3 2 2 2 4 2" xfId="24771" xr:uid="{00000000-0005-0000-0000-000002620000}"/>
    <cellStyle name="Обычный 53 4 3 2 2 2 4 2 2" xfId="24772" xr:uid="{00000000-0005-0000-0000-000003620000}"/>
    <cellStyle name="Обычный 53 4 3 2 2 2 4 3" xfId="24773" xr:uid="{00000000-0005-0000-0000-000004620000}"/>
    <cellStyle name="Обычный 53 4 3 2 2 2 5" xfId="24774" xr:uid="{00000000-0005-0000-0000-000005620000}"/>
    <cellStyle name="Обычный 53 4 3 2 2 2 5 2" xfId="24775" xr:uid="{00000000-0005-0000-0000-000006620000}"/>
    <cellStyle name="Обычный 53 4 3 2 2 2 6" xfId="24776" xr:uid="{00000000-0005-0000-0000-000007620000}"/>
    <cellStyle name="Обычный 53 4 3 2 2 3" xfId="24777" xr:uid="{00000000-0005-0000-0000-000008620000}"/>
    <cellStyle name="Обычный 53 4 3 2 2 3 2" xfId="24778" xr:uid="{00000000-0005-0000-0000-000009620000}"/>
    <cellStyle name="Обычный 53 4 3 2 2 3 2 2" xfId="24779" xr:uid="{00000000-0005-0000-0000-00000A620000}"/>
    <cellStyle name="Обычный 53 4 3 2 2 3 2 2 2" xfId="24780" xr:uid="{00000000-0005-0000-0000-00000B620000}"/>
    <cellStyle name="Обычный 53 4 3 2 2 3 2 3" xfId="24781" xr:uid="{00000000-0005-0000-0000-00000C620000}"/>
    <cellStyle name="Обычный 53 4 3 2 2 3 3" xfId="24782" xr:uid="{00000000-0005-0000-0000-00000D620000}"/>
    <cellStyle name="Обычный 53 4 3 2 2 3 3 2" xfId="24783" xr:uid="{00000000-0005-0000-0000-00000E620000}"/>
    <cellStyle name="Обычный 53 4 3 2 2 3 4" xfId="24784" xr:uid="{00000000-0005-0000-0000-00000F620000}"/>
    <cellStyle name="Обычный 53 4 3 2 2 4" xfId="24785" xr:uid="{00000000-0005-0000-0000-000010620000}"/>
    <cellStyle name="Обычный 53 4 3 2 2 4 2" xfId="24786" xr:uid="{00000000-0005-0000-0000-000011620000}"/>
    <cellStyle name="Обычный 53 4 3 2 2 4 2 2" xfId="24787" xr:uid="{00000000-0005-0000-0000-000012620000}"/>
    <cellStyle name="Обычный 53 4 3 2 2 4 3" xfId="24788" xr:uid="{00000000-0005-0000-0000-000013620000}"/>
    <cellStyle name="Обычный 53 4 3 2 2 5" xfId="24789" xr:uid="{00000000-0005-0000-0000-000014620000}"/>
    <cellStyle name="Обычный 53 4 3 2 2 5 2" xfId="24790" xr:uid="{00000000-0005-0000-0000-000015620000}"/>
    <cellStyle name="Обычный 53 4 3 2 2 5 2 2" xfId="24791" xr:uid="{00000000-0005-0000-0000-000016620000}"/>
    <cellStyle name="Обычный 53 4 3 2 2 5 3" xfId="24792" xr:uid="{00000000-0005-0000-0000-000017620000}"/>
    <cellStyle name="Обычный 53 4 3 2 2 6" xfId="24793" xr:uid="{00000000-0005-0000-0000-000018620000}"/>
    <cellStyle name="Обычный 53 4 3 2 2 6 2" xfId="24794" xr:uid="{00000000-0005-0000-0000-000019620000}"/>
    <cellStyle name="Обычный 53 4 3 2 2 6 2 2" xfId="24795" xr:uid="{00000000-0005-0000-0000-00001A620000}"/>
    <cellStyle name="Обычный 53 4 3 2 2 6 3" xfId="24796" xr:uid="{00000000-0005-0000-0000-00001B620000}"/>
    <cellStyle name="Обычный 53 4 3 2 2 7" xfId="24797" xr:uid="{00000000-0005-0000-0000-00001C620000}"/>
    <cellStyle name="Обычный 53 4 3 2 2 7 2" xfId="24798" xr:uid="{00000000-0005-0000-0000-00001D620000}"/>
    <cellStyle name="Обычный 53 4 3 2 2 7 2 2" xfId="24799" xr:uid="{00000000-0005-0000-0000-00001E620000}"/>
    <cellStyle name="Обычный 53 4 3 2 2 7 3" xfId="24800" xr:uid="{00000000-0005-0000-0000-00001F620000}"/>
    <cellStyle name="Обычный 53 4 3 2 2 8" xfId="24801" xr:uid="{00000000-0005-0000-0000-000020620000}"/>
    <cellStyle name="Обычный 53 4 3 2 2 8 2" xfId="24802" xr:uid="{00000000-0005-0000-0000-000021620000}"/>
    <cellStyle name="Обычный 53 4 3 2 2 9" xfId="24803" xr:uid="{00000000-0005-0000-0000-000022620000}"/>
    <cellStyle name="Обычный 53 4 3 2 3" xfId="24804" xr:uid="{00000000-0005-0000-0000-000023620000}"/>
    <cellStyle name="Обычный 53 4 3 2 3 2" xfId="24805" xr:uid="{00000000-0005-0000-0000-000024620000}"/>
    <cellStyle name="Обычный 53 4 3 2 3 2 2" xfId="24806" xr:uid="{00000000-0005-0000-0000-000025620000}"/>
    <cellStyle name="Обычный 53 4 3 2 3 2 2 2" xfId="24807" xr:uid="{00000000-0005-0000-0000-000026620000}"/>
    <cellStyle name="Обычный 53 4 3 2 3 2 3" xfId="24808" xr:uid="{00000000-0005-0000-0000-000027620000}"/>
    <cellStyle name="Обычный 53 4 3 2 3 3" xfId="24809" xr:uid="{00000000-0005-0000-0000-000028620000}"/>
    <cellStyle name="Обычный 53 4 3 2 3 3 2" xfId="24810" xr:uid="{00000000-0005-0000-0000-000029620000}"/>
    <cellStyle name="Обычный 53 4 3 2 3 3 2 2" xfId="24811" xr:uid="{00000000-0005-0000-0000-00002A620000}"/>
    <cellStyle name="Обычный 53 4 3 2 3 3 3" xfId="24812" xr:uid="{00000000-0005-0000-0000-00002B620000}"/>
    <cellStyle name="Обычный 53 4 3 2 3 4" xfId="24813" xr:uid="{00000000-0005-0000-0000-00002C620000}"/>
    <cellStyle name="Обычный 53 4 3 2 3 4 2" xfId="24814" xr:uid="{00000000-0005-0000-0000-00002D620000}"/>
    <cellStyle name="Обычный 53 4 3 2 3 4 2 2" xfId="24815" xr:uid="{00000000-0005-0000-0000-00002E620000}"/>
    <cellStyle name="Обычный 53 4 3 2 3 4 3" xfId="24816" xr:uid="{00000000-0005-0000-0000-00002F620000}"/>
    <cellStyle name="Обычный 53 4 3 2 3 5" xfId="24817" xr:uid="{00000000-0005-0000-0000-000030620000}"/>
    <cellStyle name="Обычный 53 4 3 2 3 5 2" xfId="24818" xr:uid="{00000000-0005-0000-0000-000031620000}"/>
    <cellStyle name="Обычный 53 4 3 2 3 6" xfId="24819" xr:uid="{00000000-0005-0000-0000-000032620000}"/>
    <cellStyle name="Обычный 53 4 3 2 4" xfId="24820" xr:uid="{00000000-0005-0000-0000-000033620000}"/>
    <cellStyle name="Обычный 53 4 3 2 4 2" xfId="24821" xr:uid="{00000000-0005-0000-0000-000034620000}"/>
    <cellStyle name="Обычный 53 4 3 2 4 2 2" xfId="24822" xr:uid="{00000000-0005-0000-0000-000035620000}"/>
    <cellStyle name="Обычный 53 4 3 2 4 2 2 2" xfId="24823" xr:uid="{00000000-0005-0000-0000-000036620000}"/>
    <cellStyle name="Обычный 53 4 3 2 4 2 3" xfId="24824" xr:uid="{00000000-0005-0000-0000-000037620000}"/>
    <cellStyle name="Обычный 53 4 3 2 4 3" xfId="24825" xr:uid="{00000000-0005-0000-0000-000038620000}"/>
    <cellStyle name="Обычный 53 4 3 2 4 3 2" xfId="24826" xr:uid="{00000000-0005-0000-0000-000039620000}"/>
    <cellStyle name="Обычный 53 4 3 2 4 4" xfId="24827" xr:uid="{00000000-0005-0000-0000-00003A620000}"/>
    <cellStyle name="Обычный 53 4 3 2 5" xfId="24828" xr:uid="{00000000-0005-0000-0000-00003B620000}"/>
    <cellStyle name="Обычный 53 4 3 2 5 2" xfId="24829" xr:uid="{00000000-0005-0000-0000-00003C620000}"/>
    <cellStyle name="Обычный 53 4 3 2 5 2 2" xfId="24830" xr:uid="{00000000-0005-0000-0000-00003D620000}"/>
    <cellStyle name="Обычный 53 4 3 2 5 3" xfId="24831" xr:uid="{00000000-0005-0000-0000-00003E620000}"/>
    <cellStyle name="Обычный 53 4 3 2 6" xfId="24832" xr:uid="{00000000-0005-0000-0000-00003F620000}"/>
    <cellStyle name="Обычный 53 4 3 2 6 2" xfId="24833" xr:uid="{00000000-0005-0000-0000-000040620000}"/>
    <cellStyle name="Обычный 53 4 3 2 6 2 2" xfId="24834" xr:uid="{00000000-0005-0000-0000-000041620000}"/>
    <cellStyle name="Обычный 53 4 3 2 6 3" xfId="24835" xr:uid="{00000000-0005-0000-0000-000042620000}"/>
    <cellStyle name="Обычный 53 4 3 2 7" xfId="24836" xr:uid="{00000000-0005-0000-0000-000043620000}"/>
    <cellStyle name="Обычный 53 4 3 2 7 2" xfId="24837" xr:uid="{00000000-0005-0000-0000-000044620000}"/>
    <cellStyle name="Обычный 53 4 3 2 7 2 2" xfId="24838" xr:uid="{00000000-0005-0000-0000-000045620000}"/>
    <cellStyle name="Обычный 53 4 3 2 7 3" xfId="24839" xr:uid="{00000000-0005-0000-0000-000046620000}"/>
    <cellStyle name="Обычный 53 4 3 2 8" xfId="24840" xr:uid="{00000000-0005-0000-0000-000047620000}"/>
    <cellStyle name="Обычный 53 4 3 2 8 2" xfId="24841" xr:uid="{00000000-0005-0000-0000-000048620000}"/>
    <cellStyle name="Обычный 53 4 3 2 8 2 2" xfId="24842" xr:uid="{00000000-0005-0000-0000-000049620000}"/>
    <cellStyle name="Обычный 53 4 3 2 8 3" xfId="24843" xr:uid="{00000000-0005-0000-0000-00004A620000}"/>
    <cellStyle name="Обычный 53 4 3 2 9" xfId="24844" xr:uid="{00000000-0005-0000-0000-00004B620000}"/>
    <cellStyle name="Обычный 53 4 3 2 9 2" xfId="24845" xr:uid="{00000000-0005-0000-0000-00004C620000}"/>
    <cellStyle name="Обычный 53 4 3 2 9 2 2" xfId="24846" xr:uid="{00000000-0005-0000-0000-00004D620000}"/>
    <cellStyle name="Обычный 53 4 3 2 9 3" xfId="24847" xr:uid="{00000000-0005-0000-0000-00004E620000}"/>
    <cellStyle name="Обычный 53 4 3 3" xfId="24848" xr:uid="{00000000-0005-0000-0000-00004F620000}"/>
    <cellStyle name="Обычный 53 4 3 3 2" xfId="24849" xr:uid="{00000000-0005-0000-0000-000050620000}"/>
    <cellStyle name="Обычный 53 4 3 3 2 2" xfId="24850" xr:uid="{00000000-0005-0000-0000-000051620000}"/>
    <cellStyle name="Обычный 53 4 3 3 2 2 2" xfId="24851" xr:uid="{00000000-0005-0000-0000-000052620000}"/>
    <cellStyle name="Обычный 53 4 3 3 2 2 2 2" xfId="24852" xr:uid="{00000000-0005-0000-0000-000053620000}"/>
    <cellStyle name="Обычный 53 4 3 3 2 2 3" xfId="24853" xr:uid="{00000000-0005-0000-0000-000054620000}"/>
    <cellStyle name="Обычный 53 4 3 3 2 3" xfId="24854" xr:uid="{00000000-0005-0000-0000-000055620000}"/>
    <cellStyle name="Обычный 53 4 3 3 2 3 2" xfId="24855" xr:uid="{00000000-0005-0000-0000-000056620000}"/>
    <cellStyle name="Обычный 53 4 3 3 2 3 2 2" xfId="24856" xr:uid="{00000000-0005-0000-0000-000057620000}"/>
    <cellStyle name="Обычный 53 4 3 3 2 3 3" xfId="24857" xr:uid="{00000000-0005-0000-0000-000058620000}"/>
    <cellStyle name="Обычный 53 4 3 3 2 4" xfId="24858" xr:uid="{00000000-0005-0000-0000-000059620000}"/>
    <cellStyle name="Обычный 53 4 3 3 2 4 2" xfId="24859" xr:uid="{00000000-0005-0000-0000-00005A620000}"/>
    <cellStyle name="Обычный 53 4 3 3 2 4 2 2" xfId="24860" xr:uid="{00000000-0005-0000-0000-00005B620000}"/>
    <cellStyle name="Обычный 53 4 3 3 2 4 3" xfId="24861" xr:uid="{00000000-0005-0000-0000-00005C620000}"/>
    <cellStyle name="Обычный 53 4 3 3 2 5" xfId="24862" xr:uid="{00000000-0005-0000-0000-00005D620000}"/>
    <cellStyle name="Обычный 53 4 3 3 2 5 2" xfId="24863" xr:uid="{00000000-0005-0000-0000-00005E620000}"/>
    <cellStyle name="Обычный 53 4 3 3 2 6" xfId="24864" xr:uid="{00000000-0005-0000-0000-00005F620000}"/>
    <cellStyle name="Обычный 53 4 3 3 3" xfId="24865" xr:uid="{00000000-0005-0000-0000-000060620000}"/>
    <cellStyle name="Обычный 53 4 3 3 3 2" xfId="24866" xr:uid="{00000000-0005-0000-0000-000061620000}"/>
    <cellStyle name="Обычный 53 4 3 3 3 2 2" xfId="24867" xr:uid="{00000000-0005-0000-0000-000062620000}"/>
    <cellStyle name="Обычный 53 4 3 3 3 2 2 2" xfId="24868" xr:uid="{00000000-0005-0000-0000-000063620000}"/>
    <cellStyle name="Обычный 53 4 3 3 3 2 3" xfId="24869" xr:uid="{00000000-0005-0000-0000-000064620000}"/>
    <cellStyle name="Обычный 53 4 3 3 3 3" xfId="24870" xr:uid="{00000000-0005-0000-0000-000065620000}"/>
    <cellStyle name="Обычный 53 4 3 3 3 3 2" xfId="24871" xr:uid="{00000000-0005-0000-0000-000066620000}"/>
    <cellStyle name="Обычный 53 4 3 3 3 4" xfId="24872" xr:uid="{00000000-0005-0000-0000-000067620000}"/>
    <cellStyle name="Обычный 53 4 3 3 4" xfId="24873" xr:uid="{00000000-0005-0000-0000-000068620000}"/>
    <cellStyle name="Обычный 53 4 3 3 4 2" xfId="24874" xr:uid="{00000000-0005-0000-0000-000069620000}"/>
    <cellStyle name="Обычный 53 4 3 3 4 2 2" xfId="24875" xr:uid="{00000000-0005-0000-0000-00006A620000}"/>
    <cellStyle name="Обычный 53 4 3 3 4 3" xfId="24876" xr:uid="{00000000-0005-0000-0000-00006B620000}"/>
    <cellStyle name="Обычный 53 4 3 3 5" xfId="24877" xr:uid="{00000000-0005-0000-0000-00006C620000}"/>
    <cellStyle name="Обычный 53 4 3 3 5 2" xfId="24878" xr:uid="{00000000-0005-0000-0000-00006D620000}"/>
    <cellStyle name="Обычный 53 4 3 3 5 2 2" xfId="24879" xr:uid="{00000000-0005-0000-0000-00006E620000}"/>
    <cellStyle name="Обычный 53 4 3 3 5 3" xfId="24880" xr:uid="{00000000-0005-0000-0000-00006F620000}"/>
    <cellStyle name="Обычный 53 4 3 3 6" xfId="24881" xr:uid="{00000000-0005-0000-0000-000070620000}"/>
    <cellStyle name="Обычный 53 4 3 3 6 2" xfId="24882" xr:uid="{00000000-0005-0000-0000-000071620000}"/>
    <cellStyle name="Обычный 53 4 3 3 6 2 2" xfId="24883" xr:uid="{00000000-0005-0000-0000-000072620000}"/>
    <cellStyle name="Обычный 53 4 3 3 6 3" xfId="24884" xr:uid="{00000000-0005-0000-0000-000073620000}"/>
    <cellStyle name="Обычный 53 4 3 3 7" xfId="24885" xr:uid="{00000000-0005-0000-0000-000074620000}"/>
    <cellStyle name="Обычный 53 4 3 3 7 2" xfId="24886" xr:uid="{00000000-0005-0000-0000-000075620000}"/>
    <cellStyle name="Обычный 53 4 3 3 7 2 2" xfId="24887" xr:uid="{00000000-0005-0000-0000-000076620000}"/>
    <cellStyle name="Обычный 53 4 3 3 7 3" xfId="24888" xr:uid="{00000000-0005-0000-0000-000077620000}"/>
    <cellStyle name="Обычный 53 4 3 3 8" xfId="24889" xr:uid="{00000000-0005-0000-0000-000078620000}"/>
    <cellStyle name="Обычный 53 4 3 3 8 2" xfId="24890" xr:uid="{00000000-0005-0000-0000-000079620000}"/>
    <cellStyle name="Обычный 53 4 3 3 9" xfId="24891" xr:uid="{00000000-0005-0000-0000-00007A620000}"/>
    <cellStyle name="Обычный 53 4 3 4" xfId="24892" xr:uid="{00000000-0005-0000-0000-00007B620000}"/>
    <cellStyle name="Обычный 53 4 3 4 2" xfId="24893" xr:uid="{00000000-0005-0000-0000-00007C620000}"/>
    <cellStyle name="Обычный 53 4 3 4 2 2" xfId="24894" xr:uid="{00000000-0005-0000-0000-00007D620000}"/>
    <cellStyle name="Обычный 53 4 3 4 2 2 2" xfId="24895" xr:uid="{00000000-0005-0000-0000-00007E620000}"/>
    <cellStyle name="Обычный 53 4 3 4 2 3" xfId="24896" xr:uid="{00000000-0005-0000-0000-00007F620000}"/>
    <cellStyle name="Обычный 53 4 3 4 3" xfId="24897" xr:uid="{00000000-0005-0000-0000-000080620000}"/>
    <cellStyle name="Обычный 53 4 3 4 3 2" xfId="24898" xr:uid="{00000000-0005-0000-0000-000081620000}"/>
    <cellStyle name="Обычный 53 4 3 4 3 2 2" xfId="24899" xr:uid="{00000000-0005-0000-0000-000082620000}"/>
    <cellStyle name="Обычный 53 4 3 4 3 3" xfId="24900" xr:uid="{00000000-0005-0000-0000-000083620000}"/>
    <cellStyle name="Обычный 53 4 3 4 4" xfId="24901" xr:uid="{00000000-0005-0000-0000-000084620000}"/>
    <cellStyle name="Обычный 53 4 3 4 4 2" xfId="24902" xr:uid="{00000000-0005-0000-0000-000085620000}"/>
    <cellStyle name="Обычный 53 4 3 4 4 2 2" xfId="24903" xr:uid="{00000000-0005-0000-0000-000086620000}"/>
    <cellStyle name="Обычный 53 4 3 4 4 3" xfId="24904" xr:uid="{00000000-0005-0000-0000-000087620000}"/>
    <cellStyle name="Обычный 53 4 3 4 5" xfId="24905" xr:uid="{00000000-0005-0000-0000-000088620000}"/>
    <cellStyle name="Обычный 53 4 3 4 5 2" xfId="24906" xr:uid="{00000000-0005-0000-0000-000089620000}"/>
    <cellStyle name="Обычный 53 4 3 4 6" xfId="24907" xr:uid="{00000000-0005-0000-0000-00008A620000}"/>
    <cellStyle name="Обычный 53 4 3 5" xfId="24908" xr:uid="{00000000-0005-0000-0000-00008B620000}"/>
    <cellStyle name="Обычный 53 4 3 5 2" xfId="24909" xr:uid="{00000000-0005-0000-0000-00008C620000}"/>
    <cellStyle name="Обычный 53 4 3 5 2 2" xfId="24910" xr:uid="{00000000-0005-0000-0000-00008D620000}"/>
    <cellStyle name="Обычный 53 4 3 5 2 2 2" xfId="24911" xr:uid="{00000000-0005-0000-0000-00008E620000}"/>
    <cellStyle name="Обычный 53 4 3 5 2 3" xfId="24912" xr:uid="{00000000-0005-0000-0000-00008F620000}"/>
    <cellStyle name="Обычный 53 4 3 5 3" xfId="24913" xr:uid="{00000000-0005-0000-0000-000090620000}"/>
    <cellStyle name="Обычный 53 4 3 5 3 2" xfId="24914" xr:uid="{00000000-0005-0000-0000-000091620000}"/>
    <cellStyle name="Обычный 53 4 3 5 4" xfId="24915" xr:uid="{00000000-0005-0000-0000-000092620000}"/>
    <cellStyle name="Обычный 53 4 3 6" xfId="24916" xr:uid="{00000000-0005-0000-0000-000093620000}"/>
    <cellStyle name="Обычный 53 4 3 6 2" xfId="24917" xr:uid="{00000000-0005-0000-0000-000094620000}"/>
    <cellStyle name="Обычный 53 4 3 6 2 2" xfId="24918" xr:uid="{00000000-0005-0000-0000-000095620000}"/>
    <cellStyle name="Обычный 53 4 3 6 3" xfId="24919" xr:uid="{00000000-0005-0000-0000-000096620000}"/>
    <cellStyle name="Обычный 53 4 3 7" xfId="24920" xr:uid="{00000000-0005-0000-0000-000097620000}"/>
    <cellStyle name="Обычный 53 4 3 7 2" xfId="24921" xr:uid="{00000000-0005-0000-0000-000098620000}"/>
    <cellStyle name="Обычный 53 4 3 7 2 2" xfId="24922" xr:uid="{00000000-0005-0000-0000-000099620000}"/>
    <cellStyle name="Обычный 53 4 3 7 3" xfId="24923" xr:uid="{00000000-0005-0000-0000-00009A620000}"/>
    <cellStyle name="Обычный 53 4 3 8" xfId="24924" xr:uid="{00000000-0005-0000-0000-00009B620000}"/>
    <cellStyle name="Обычный 53 4 3 8 2" xfId="24925" xr:uid="{00000000-0005-0000-0000-00009C620000}"/>
    <cellStyle name="Обычный 53 4 3 8 2 2" xfId="24926" xr:uid="{00000000-0005-0000-0000-00009D620000}"/>
    <cellStyle name="Обычный 53 4 3 8 3" xfId="24927" xr:uid="{00000000-0005-0000-0000-00009E620000}"/>
    <cellStyle name="Обычный 53 4 3 9" xfId="24928" xr:uid="{00000000-0005-0000-0000-00009F620000}"/>
    <cellStyle name="Обычный 53 4 3 9 2" xfId="24929" xr:uid="{00000000-0005-0000-0000-0000A0620000}"/>
    <cellStyle name="Обычный 53 4 3 9 2 2" xfId="24930" xr:uid="{00000000-0005-0000-0000-0000A1620000}"/>
    <cellStyle name="Обычный 53 4 3 9 3" xfId="24931" xr:uid="{00000000-0005-0000-0000-0000A2620000}"/>
    <cellStyle name="Обычный 53 4 4" xfId="24932" xr:uid="{00000000-0005-0000-0000-0000A3620000}"/>
    <cellStyle name="Обычный 53 4 4 10" xfId="24933" xr:uid="{00000000-0005-0000-0000-0000A4620000}"/>
    <cellStyle name="Обычный 53 4 4 10 2" xfId="24934" xr:uid="{00000000-0005-0000-0000-0000A5620000}"/>
    <cellStyle name="Обычный 53 4 4 11" xfId="24935" xr:uid="{00000000-0005-0000-0000-0000A6620000}"/>
    <cellStyle name="Обычный 53 4 4 2" xfId="24936" xr:uid="{00000000-0005-0000-0000-0000A7620000}"/>
    <cellStyle name="Обычный 53 4 4 2 2" xfId="24937" xr:uid="{00000000-0005-0000-0000-0000A8620000}"/>
    <cellStyle name="Обычный 53 4 4 2 2 2" xfId="24938" xr:uid="{00000000-0005-0000-0000-0000A9620000}"/>
    <cellStyle name="Обычный 53 4 4 2 2 2 2" xfId="24939" xr:uid="{00000000-0005-0000-0000-0000AA620000}"/>
    <cellStyle name="Обычный 53 4 4 2 2 2 2 2" xfId="24940" xr:uid="{00000000-0005-0000-0000-0000AB620000}"/>
    <cellStyle name="Обычный 53 4 4 2 2 2 3" xfId="24941" xr:uid="{00000000-0005-0000-0000-0000AC620000}"/>
    <cellStyle name="Обычный 53 4 4 2 2 3" xfId="24942" xr:uid="{00000000-0005-0000-0000-0000AD620000}"/>
    <cellStyle name="Обычный 53 4 4 2 2 3 2" xfId="24943" xr:uid="{00000000-0005-0000-0000-0000AE620000}"/>
    <cellStyle name="Обычный 53 4 4 2 2 3 2 2" xfId="24944" xr:uid="{00000000-0005-0000-0000-0000AF620000}"/>
    <cellStyle name="Обычный 53 4 4 2 2 3 3" xfId="24945" xr:uid="{00000000-0005-0000-0000-0000B0620000}"/>
    <cellStyle name="Обычный 53 4 4 2 2 4" xfId="24946" xr:uid="{00000000-0005-0000-0000-0000B1620000}"/>
    <cellStyle name="Обычный 53 4 4 2 2 4 2" xfId="24947" xr:uid="{00000000-0005-0000-0000-0000B2620000}"/>
    <cellStyle name="Обычный 53 4 4 2 2 4 2 2" xfId="24948" xr:uid="{00000000-0005-0000-0000-0000B3620000}"/>
    <cellStyle name="Обычный 53 4 4 2 2 4 3" xfId="24949" xr:uid="{00000000-0005-0000-0000-0000B4620000}"/>
    <cellStyle name="Обычный 53 4 4 2 2 5" xfId="24950" xr:uid="{00000000-0005-0000-0000-0000B5620000}"/>
    <cellStyle name="Обычный 53 4 4 2 2 5 2" xfId="24951" xr:uid="{00000000-0005-0000-0000-0000B6620000}"/>
    <cellStyle name="Обычный 53 4 4 2 2 6" xfId="24952" xr:uid="{00000000-0005-0000-0000-0000B7620000}"/>
    <cellStyle name="Обычный 53 4 4 2 3" xfId="24953" xr:uid="{00000000-0005-0000-0000-0000B8620000}"/>
    <cellStyle name="Обычный 53 4 4 2 3 2" xfId="24954" xr:uid="{00000000-0005-0000-0000-0000B9620000}"/>
    <cellStyle name="Обычный 53 4 4 2 3 2 2" xfId="24955" xr:uid="{00000000-0005-0000-0000-0000BA620000}"/>
    <cellStyle name="Обычный 53 4 4 2 3 2 2 2" xfId="24956" xr:uid="{00000000-0005-0000-0000-0000BB620000}"/>
    <cellStyle name="Обычный 53 4 4 2 3 2 3" xfId="24957" xr:uid="{00000000-0005-0000-0000-0000BC620000}"/>
    <cellStyle name="Обычный 53 4 4 2 3 3" xfId="24958" xr:uid="{00000000-0005-0000-0000-0000BD620000}"/>
    <cellStyle name="Обычный 53 4 4 2 3 3 2" xfId="24959" xr:uid="{00000000-0005-0000-0000-0000BE620000}"/>
    <cellStyle name="Обычный 53 4 4 2 3 4" xfId="24960" xr:uid="{00000000-0005-0000-0000-0000BF620000}"/>
    <cellStyle name="Обычный 53 4 4 2 4" xfId="24961" xr:uid="{00000000-0005-0000-0000-0000C0620000}"/>
    <cellStyle name="Обычный 53 4 4 2 4 2" xfId="24962" xr:uid="{00000000-0005-0000-0000-0000C1620000}"/>
    <cellStyle name="Обычный 53 4 4 2 4 2 2" xfId="24963" xr:uid="{00000000-0005-0000-0000-0000C2620000}"/>
    <cellStyle name="Обычный 53 4 4 2 4 3" xfId="24964" xr:uid="{00000000-0005-0000-0000-0000C3620000}"/>
    <cellStyle name="Обычный 53 4 4 2 5" xfId="24965" xr:uid="{00000000-0005-0000-0000-0000C4620000}"/>
    <cellStyle name="Обычный 53 4 4 2 5 2" xfId="24966" xr:uid="{00000000-0005-0000-0000-0000C5620000}"/>
    <cellStyle name="Обычный 53 4 4 2 5 2 2" xfId="24967" xr:uid="{00000000-0005-0000-0000-0000C6620000}"/>
    <cellStyle name="Обычный 53 4 4 2 5 3" xfId="24968" xr:uid="{00000000-0005-0000-0000-0000C7620000}"/>
    <cellStyle name="Обычный 53 4 4 2 6" xfId="24969" xr:uid="{00000000-0005-0000-0000-0000C8620000}"/>
    <cellStyle name="Обычный 53 4 4 2 6 2" xfId="24970" xr:uid="{00000000-0005-0000-0000-0000C9620000}"/>
    <cellStyle name="Обычный 53 4 4 2 6 2 2" xfId="24971" xr:uid="{00000000-0005-0000-0000-0000CA620000}"/>
    <cellStyle name="Обычный 53 4 4 2 6 3" xfId="24972" xr:uid="{00000000-0005-0000-0000-0000CB620000}"/>
    <cellStyle name="Обычный 53 4 4 2 7" xfId="24973" xr:uid="{00000000-0005-0000-0000-0000CC620000}"/>
    <cellStyle name="Обычный 53 4 4 2 7 2" xfId="24974" xr:uid="{00000000-0005-0000-0000-0000CD620000}"/>
    <cellStyle name="Обычный 53 4 4 2 7 2 2" xfId="24975" xr:uid="{00000000-0005-0000-0000-0000CE620000}"/>
    <cellStyle name="Обычный 53 4 4 2 7 3" xfId="24976" xr:uid="{00000000-0005-0000-0000-0000CF620000}"/>
    <cellStyle name="Обычный 53 4 4 2 8" xfId="24977" xr:uid="{00000000-0005-0000-0000-0000D0620000}"/>
    <cellStyle name="Обычный 53 4 4 2 8 2" xfId="24978" xr:uid="{00000000-0005-0000-0000-0000D1620000}"/>
    <cellStyle name="Обычный 53 4 4 2 9" xfId="24979" xr:uid="{00000000-0005-0000-0000-0000D2620000}"/>
    <cellStyle name="Обычный 53 4 4 3" xfId="24980" xr:uid="{00000000-0005-0000-0000-0000D3620000}"/>
    <cellStyle name="Обычный 53 4 4 3 2" xfId="24981" xr:uid="{00000000-0005-0000-0000-0000D4620000}"/>
    <cellStyle name="Обычный 53 4 4 3 2 2" xfId="24982" xr:uid="{00000000-0005-0000-0000-0000D5620000}"/>
    <cellStyle name="Обычный 53 4 4 3 2 2 2" xfId="24983" xr:uid="{00000000-0005-0000-0000-0000D6620000}"/>
    <cellStyle name="Обычный 53 4 4 3 2 3" xfId="24984" xr:uid="{00000000-0005-0000-0000-0000D7620000}"/>
    <cellStyle name="Обычный 53 4 4 3 3" xfId="24985" xr:uid="{00000000-0005-0000-0000-0000D8620000}"/>
    <cellStyle name="Обычный 53 4 4 3 3 2" xfId="24986" xr:uid="{00000000-0005-0000-0000-0000D9620000}"/>
    <cellStyle name="Обычный 53 4 4 3 3 2 2" xfId="24987" xr:uid="{00000000-0005-0000-0000-0000DA620000}"/>
    <cellStyle name="Обычный 53 4 4 3 3 3" xfId="24988" xr:uid="{00000000-0005-0000-0000-0000DB620000}"/>
    <cellStyle name="Обычный 53 4 4 3 4" xfId="24989" xr:uid="{00000000-0005-0000-0000-0000DC620000}"/>
    <cellStyle name="Обычный 53 4 4 3 4 2" xfId="24990" xr:uid="{00000000-0005-0000-0000-0000DD620000}"/>
    <cellStyle name="Обычный 53 4 4 3 4 2 2" xfId="24991" xr:uid="{00000000-0005-0000-0000-0000DE620000}"/>
    <cellStyle name="Обычный 53 4 4 3 4 3" xfId="24992" xr:uid="{00000000-0005-0000-0000-0000DF620000}"/>
    <cellStyle name="Обычный 53 4 4 3 5" xfId="24993" xr:uid="{00000000-0005-0000-0000-0000E0620000}"/>
    <cellStyle name="Обычный 53 4 4 3 5 2" xfId="24994" xr:uid="{00000000-0005-0000-0000-0000E1620000}"/>
    <cellStyle name="Обычный 53 4 4 3 6" xfId="24995" xr:uid="{00000000-0005-0000-0000-0000E2620000}"/>
    <cellStyle name="Обычный 53 4 4 4" xfId="24996" xr:uid="{00000000-0005-0000-0000-0000E3620000}"/>
    <cellStyle name="Обычный 53 4 4 4 2" xfId="24997" xr:uid="{00000000-0005-0000-0000-0000E4620000}"/>
    <cellStyle name="Обычный 53 4 4 4 2 2" xfId="24998" xr:uid="{00000000-0005-0000-0000-0000E5620000}"/>
    <cellStyle name="Обычный 53 4 4 4 2 2 2" xfId="24999" xr:uid="{00000000-0005-0000-0000-0000E6620000}"/>
    <cellStyle name="Обычный 53 4 4 4 2 3" xfId="25000" xr:uid="{00000000-0005-0000-0000-0000E7620000}"/>
    <cellStyle name="Обычный 53 4 4 4 3" xfId="25001" xr:uid="{00000000-0005-0000-0000-0000E8620000}"/>
    <cellStyle name="Обычный 53 4 4 4 3 2" xfId="25002" xr:uid="{00000000-0005-0000-0000-0000E9620000}"/>
    <cellStyle name="Обычный 53 4 4 4 4" xfId="25003" xr:uid="{00000000-0005-0000-0000-0000EA620000}"/>
    <cellStyle name="Обычный 53 4 4 5" xfId="25004" xr:uid="{00000000-0005-0000-0000-0000EB620000}"/>
    <cellStyle name="Обычный 53 4 4 5 2" xfId="25005" xr:uid="{00000000-0005-0000-0000-0000EC620000}"/>
    <cellStyle name="Обычный 53 4 4 5 2 2" xfId="25006" xr:uid="{00000000-0005-0000-0000-0000ED620000}"/>
    <cellStyle name="Обычный 53 4 4 5 3" xfId="25007" xr:uid="{00000000-0005-0000-0000-0000EE620000}"/>
    <cellStyle name="Обычный 53 4 4 6" xfId="25008" xr:uid="{00000000-0005-0000-0000-0000EF620000}"/>
    <cellStyle name="Обычный 53 4 4 6 2" xfId="25009" xr:uid="{00000000-0005-0000-0000-0000F0620000}"/>
    <cellStyle name="Обычный 53 4 4 6 2 2" xfId="25010" xr:uid="{00000000-0005-0000-0000-0000F1620000}"/>
    <cellStyle name="Обычный 53 4 4 6 3" xfId="25011" xr:uid="{00000000-0005-0000-0000-0000F2620000}"/>
    <cellStyle name="Обычный 53 4 4 7" xfId="25012" xr:uid="{00000000-0005-0000-0000-0000F3620000}"/>
    <cellStyle name="Обычный 53 4 4 7 2" xfId="25013" xr:uid="{00000000-0005-0000-0000-0000F4620000}"/>
    <cellStyle name="Обычный 53 4 4 7 2 2" xfId="25014" xr:uid="{00000000-0005-0000-0000-0000F5620000}"/>
    <cellStyle name="Обычный 53 4 4 7 3" xfId="25015" xr:uid="{00000000-0005-0000-0000-0000F6620000}"/>
    <cellStyle name="Обычный 53 4 4 8" xfId="25016" xr:uid="{00000000-0005-0000-0000-0000F7620000}"/>
    <cellStyle name="Обычный 53 4 4 8 2" xfId="25017" xr:uid="{00000000-0005-0000-0000-0000F8620000}"/>
    <cellStyle name="Обычный 53 4 4 8 2 2" xfId="25018" xr:uid="{00000000-0005-0000-0000-0000F9620000}"/>
    <cellStyle name="Обычный 53 4 4 8 3" xfId="25019" xr:uid="{00000000-0005-0000-0000-0000FA620000}"/>
    <cellStyle name="Обычный 53 4 4 9" xfId="25020" xr:uid="{00000000-0005-0000-0000-0000FB620000}"/>
    <cellStyle name="Обычный 53 4 4 9 2" xfId="25021" xr:uid="{00000000-0005-0000-0000-0000FC620000}"/>
    <cellStyle name="Обычный 53 4 4 9 2 2" xfId="25022" xr:uid="{00000000-0005-0000-0000-0000FD620000}"/>
    <cellStyle name="Обычный 53 4 4 9 3" xfId="25023" xr:uid="{00000000-0005-0000-0000-0000FE620000}"/>
    <cellStyle name="Обычный 53 4 5" xfId="25024" xr:uid="{00000000-0005-0000-0000-0000FF620000}"/>
    <cellStyle name="Обычный 53 4 5 2" xfId="25025" xr:uid="{00000000-0005-0000-0000-000000630000}"/>
    <cellStyle name="Обычный 53 4 5 2 2" xfId="25026" xr:uid="{00000000-0005-0000-0000-000001630000}"/>
    <cellStyle name="Обычный 53 4 5 2 2 2" xfId="25027" xr:uid="{00000000-0005-0000-0000-000002630000}"/>
    <cellStyle name="Обычный 53 4 5 2 2 2 2" xfId="25028" xr:uid="{00000000-0005-0000-0000-000003630000}"/>
    <cellStyle name="Обычный 53 4 5 2 2 3" xfId="25029" xr:uid="{00000000-0005-0000-0000-000004630000}"/>
    <cellStyle name="Обычный 53 4 5 2 3" xfId="25030" xr:uid="{00000000-0005-0000-0000-000005630000}"/>
    <cellStyle name="Обычный 53 4 5 2 3 2" xfId="25031" xr:uid="{00000000-0005-0000-0000-000006630000}"/>
    <cellStyle name="Обычный 53 4 5 2 3 2 2" xfId="25032" xr:uid="{00000000-0005-0000-0000-000007630000}"/>
    <cellStyle name="Обычный 53 4 5 2 3 3" xfId="25033" xr:uid="{00000000-0005-0000-0000-000008630000}"/>
    <cellStyle name="Обычный 53 4 5 2 4" xfId="25034" xr:uid="{00000000-0005-0000-0000-000009630000}"/>
    <cellStyle name="Обычный 53 4 5 2 4 2" xfId="25035" xr:uid="{00000000-0005-0000-0000-00000A630000}"/>
    <cellStyle name="Обычный 53 4 5 2 4 2 2" xfId="25036" xr:uid="{00000000-0005-0000-0000-00000B630000}"/>
    <cellStyle name="Обычный 53 4 5 2 4 3" xfId="25037" xr:uid="{00000000-0005-0000-0000-00000C630000}"/>
    <cellStyle name="Обычный 53 4 5 2 5" xfId="25038" xr:uid="{00000000-0005-0000-0000-00000D630000}"/>
    <cellStyle name="Обычный 53 4 5 2 5 2" xfId="25039" xr:uid="{00000000-0005-0000-0000-00000E630000}"/>
    <cellStyle name="Обычный 53 4 5 2 6" xfId="25040" xr:uid="{00000000-0005-0000-0000-00000F630000}"/>
    <cellStyle name="Обычный 53 4 5 3" xfId="25041" xr:uid="{00000000-0005-0000-0000-000010630000}"/>
    <cellStyle name="Обычный 53 4 5 3 2" xfId="25042" xr:uid="{00000000-0005-0000-0000-000011630000}"/>
    <cellStyle name="Обычный 53 4 5 3 2 2" xfId="25043" xr:uid="{00000000-0005-0000-0000-000012630000}"/>
    <cellStyle name="Обычный 53 4 5 3 2 2 2" xfId="25044" xr:uid="{00000000-0005-0000-0000-000013630000}"/>
    <cellStyle name="Обычный 53 4 5 3 2 3" xfId="25045" xr:uid="{00000000-0005-0000-0000-000014630000}"/>
    <cellStyle name="Обычный 53 4 5 3 3" xfId="25046" xr:uid="{00000000-0005-0000-0000-000015630000}"/>
    <cellStyle name="Обычный 53 4 5 3 3 2" xfId="25047" xr:uid="{00000000-0005-0000-0000-000016630000}"/>
    <cellStyle name="Обычный 53 4 5 3 4" xfId="25048" xr:uid="{00000000-0005-0000-0000-000017630000}"/>
    <cellStyle name="Обычный 53 4 5 4" xfId="25049" xr:uid="{00000000-0005-0000-0000-000018630000}"/>
    <cellStyle name="Обычный 53 4 5 4 2" xfId="25050" xr:uid="{00000000-0005-0000-0000-000019630000}"/>
    <cellStyle name="Обычный 53 4 5 4 2 2" xfId="25051" xr:uid="{00000000-0005-0000-0000-00001A630000}"/>
    <cellStyle name="Обычный 53 4 5 4 3" xfId="25052" xr:uid="{00000000-0005-0000-0000-00001B630000}"/>
    <cellStyle name="Обычный 53 4 5 5" xfId="25053" xr:uid="{00000000-0005-0000-0000-00001C630000}"/>
    <cellStyle name="Обычный 53 4 5 5 2" xfId="25054" xr:uid="{00000000-0005-0000-0000-00001D630000}"/>
    <cellStyle name="Обычный 53 4 5 5 2 2" xfId="25055" xr:uid="{00000000-0005-0000-0000-00001E630000}"/>
    <cellStyle name="Обычный 53 4 5 5 3" xfId="25056" xr:uid="{00000000-0005-0000-0000-00001F630000}"/>
    <cellStyle name="Обычный 53 4 5 6" xfId="25057" xr:uid="{00000000-0005-0000-0000-000020630000}"/>
    <cellStyle name="Обычный 53 4 5 6 2" xfId="25058" xr:uid="{00000000-0005-0000-0000-000021630000}"/>
    <cellStyle name="Обычный 53 4 5 6 2 2" xfId="25059" xr:uid="{00000000-0005-0000-0000-000022630000}"/>
    <cellStyle name="Обычный 53 4 5 6 3" xfId="25060" xr:uid="{00000000-0005-0000-0000-000023630000}"/>
    <cellStyle name="Обычный 53 4 5 7" xfId="25061" xr:uid="{00000000-0005-0000-0000-000024630000}"/>
    <cellStyle name="Обычный 53 4 5 7 2" xfId="25062" xr:uid="{00000000-0005-0000-0000-000025630000}"/>
    <cellStyle name="Обычный 53 4 5 7 2 2" xfId="25063" xr:uid="{00000000-0005-0000-0000-000026630000}"/>
    <cellStyle name="Обычный 53 4 5 7 3" xfId="25064" xr:uid="{00000000-0005-0000-0000-000027630000}"/>
    <cellStyle name="Обычный 53 4 5 8" xfId="25065" xr:uid="{00000000-0005-0000-0000-000028630000}"/>
    <cellStyle name="Обычный 53 4 5 8 2" xfId="25066" xr:uid="{00000000-0005-0000-0000-000029630000}"/>
    <cellStyle name="Обычный 53 4 5 9" xfId="25067" xr:uid="{00000000-0005-0000-0000-00002A630000}"/>
    <cellStyle name="Обычный 53 4 6" xfId="25068" xr:uid="{00000000-0005-0000-0000-00002B630000}"/>
    <cellStyle name="Обычный 53 4 6 2" xfId="25069" xr:uid="{00000000-0005-0000-0000-00002C630000}"/>
    <cellStyle name="Обычный 53 4 6 2 2" xfId="25070" xr:uid="{00000000-0005-0000-0000-00002D630000}"/>
    <cellStyle name="Обычный 53 4 6 2 2 2" xfId="25071" xr:uid="{00000000-0005-0000-0000-00002E630000}"/>
    <cellStyle name="Обычный 53 4 6 2 3" xfId="25072" xr:uid="{00000000-0005-0000-0000-00002F630000}"/>
    <cellStyle name="Обычный 53 4 6 3" xfId="25073" xr:uid="{00000000-0005-0000-0000-000030630000}"/>
    <cellStyle name="Обычный 53 4 6 3 2" xfId="25074" xr:uid="{00000000-0005-0000-0000-000031630000}"/>
    <cellStyle name="Обычный 53 4 6 3 2 2" xfId="25075" xr:uid="{00000000-0005-0000-0000-000032630000}"/>
    <cellStyle name="Обычный 53 4 6 3 3" xfId="25076" xr:uid="{00000000-0005-0000-0000-000033630000}"/>
    <cellStyle name="Обычный 53 4 6 4" xfId="25077" xr:uid="{00000000-0005-0000-0000-000034630000}"/>
    <cellStyle name="Обычный 53 4 6 4 2" xfId="25078" xr:uid="{00000000-0005-0000-0000-000035630000}"/>
    <cellStyle name="Обычный 53 4 6 4 2 2" xfId="25079" xr:uid="{00000000-0005-0000-0000-000036630000}"/>
    <cellStyle name="Обычный 53 4 6 4 3" xfId="25080" xr:uid="{00000000-0005-0000-0000-000037630000}"/>
    <cellStyle name="Обычный 53 4 6 5" xfId="25081" xr:uid="{00000000-0005-0000-0000-000038630000}"/>
    <cellStyle name="Обычный 53 4 6 5 2" xfId="25082" xr:uid="{00000000-0005-0000-0000-000039630000}"/>
    <cellStyle name="Обычный 53 4 6 6" xfId="25083" xr:uid="{00000000-0005-0000-0000-00003A630000}"/>
    <cellStyle name="Обычный 53 4 7" xfId="25084" xr:uid="{00000000-0005-0000-0000-00003B630000}"/>
    <cellStyle name="Обычный 53 4 7 2" xfId="25085" xr:uid="{00000000-0005-0000-0000-00003C630000}"/>
    <cellStyle name="Обычный 53 4 7 2 2" xfId="25086" xr:uid="{00000000-0005-0000-0000-00003D630000}"/>
    <cellStyle name="Обычный 53 4 7 2 2 2" xfId="25087" xr:uid="{00000000-0005-0000-0000-00003E630000}"/>
    <cellStyle name="Обычный 53 4 7 2 3" xfId="25088" xr:uid="{00000000-0005-0000-0000-00003F630000}"/>
    <cellStyle name="Обычный 53 4 7 3" xfId="25089" xr:uid="{00000000-0005-0000-0000-000040630000}"/>
    <cellStyle name="Обычный 53 4 7 3 2" xfId="25090" xr:uid="{00000000-0005-0000-0000-000041630000}"/>
    <cellStyle name="Обычный 53 4 7 4" xfId="25091" xr:uid="{00000000-0005-0000-0000-000042630000}"/>
    <cellStyle name="Обычный 53 4 8" xfId="25092" xr:uid="{00000000-0005-0000-0000-000043630000}"/>
    <cellStyle name="Обычный 53 4 8 2" xfId="25093" xr:uid="{00000000-0005-0000-0000-000044630000}"/>
    <cellStyle name="Обычный 53 4 8 2 2" xfId="25094" xr:uid="{00000000-0005-0000-0000-000045630000}"/>
    <cellStyle name="Обычный 53 4 8 2 2 2" xfId="25095" xr:uid="{00000000-0005-0000-0000-000046630000}"/>
    <cellStyle name="Обычный 53 4 8 2 3" xfId="25096" xr:uid="{00000000-0005-0000-0000-000047630000}"/>
    <cellStyle name="Обычный 53 4 8 3" xfId="25097" xr:uid="{00000000-0005-0000-0000-000048630000}"/>
    <cellStyle name="Обычный 53 4 8 3 2" xfId="25098" xr:uid="{00000000-0005-0000-0000-000049630000}"/>
    <cellStyle name="Обычный 53 4 8 4" xfId="25099" xr:uid="{00000000-0005-0000-0000-00004A630000}"/>
    <cellStyle name="Обычный 53 4 9" xfId="25100" xr:uid="{00000000-0005-0000-0000-00004B630000}"/>
    <cellStyle name="Обычный 53 4 9 2" xfId="25101" xr:uid="{00000000-0005-0000-0000-00004C630000}"/>
    <cellStyle name="Обычный 53 4 9 2 2" xfId="25102" xr:uid="{00000000-0005-0000-0000-00004D630000}"/>
    <cellStyle name="Обычный 53 4 9 3" xfId="25103" xr:uid="{00000000-0005-0000-0000-00004E630000}"/>
    <cellStyle name="Обычный 53 5" xfId="25104" xr:uid="{00000000-0005-0000-0000-00004F630000}"/>
    <cellStyle name="Обычный 53 5 10" xfId="25105" xr:uid="{00000000-0005-0000-0000-000050630000}"/>
    <cellStyle name="Обычный 53 5 10 2" xfId="25106" xr:uid="{00000000-0005-0000-0000-000051630000}"/>
    <cellStyle name="Обычный 53 5 10 2 2" xfId="25107" xr:uid="{00000000-0005-0000-0000-000052630000}"/>
    <cellStyle name="Обычный 53 5 10 3" xfId="25108" xr:uid="{00000000-0005-0000-0000-000053630000}"/>
    <cellStyle name="Обычный 53 5 11" xfId="25109" xr:uid="{00000000-0005-0000-0000-000054630000}"/>
    <cellStyle name="Обычный 53 5 11 2" xfId="25110" xr:uid="{00000000-0005-0000-0000-000055630000}"/>
    <cellStyle name="Обычный 53 5 11 2 2" xfId="25111" xr:uid="{00000000-0005-0000-0000-000056630000}"/>
    <cellStyle name="Обычный 53 5 11 3" xfId="25112" xr:uid="{00000000-0005-0000-0000-000057630000}"/>
    <cellStyle name="Обычный 53 5 12" xfId="25113" xr:uid="{00000000-0005-0000-0000-000058630000}"/>
    <cellStyle name="Обычный 53 5 12 2" xfId="25114" xr:uid="{00000000-0005-0000-0000-000059630000}"/>
    <cellStyle name="Обычный 53 5 12 2 2" xfId="25115" xr:uid="{00000000-0005-0000-0000-00005A630000}"/>
    <cellStyle name="Обычный 53 5 12 3" xfId="25116" xr:uid="{00000000-0005-0000-0000-00005B630000}"/>
    <cellStyle name="Обычный 53 5 13" xfId="25117" xr:uid="{00000000-0005-0000-0000-00005C630000}"/>
    <cellStyle name="Обычный 53 5 13 2" xfId="25118" xr:uid="{00000000-0005-0000-0000-00005D630000}"/>
    <cellStyle name="Обычный 53 5 14" xfId="25119" xr:uid="{00000000-0005-0000-0000-00005E630000}"/>
    <cellStyle name="Обычный 53 5 2" xfId="25120" xr:uid="{00000000-0005-0000-0000-00005F630000}"/>
    <cellStyle name="Обычный 53 5 2 10" xfId="25121" xr:uid="{00000000-0005-0000-0000-000060630000}"/>
    <cellStyle name="Обычный 53 5 2 10 2" xfId="25122" xr:uid="{00000000-0005-0000-0000-000061630000}"/>
    <cellStyle name="Обычный 53 5 2 10 2 2" xfId="25123" xr:uid="{00000000-0005-0000-0000-000062630000}"/>
    <cellStyle name="Обычный 53 5 2 10 3" xfId="25124" xr:uid="{00000000-0005-0000-0000-000063630000}"/>
    <cellStyle name="Обычный 53 5 2 11" xfId="25125" xr:uid="{00000000-0005-0000-0000-000064630000}"/>
    <cellStyle name="Обычный 53 5 2 11 2" xfId="25126" xr:uid="{00000000-0005-0000-0000-000065630000}"/>
    <cellStyle name="Обычный 53 5 2 11 2 2" xfId="25127" xr:uid="{00000000-0005-0000-0000-000066630000}"/>
    <cellStyle name="Обычный 53 5 2 11 3" xfId="25128" xr:uid="{00000000-0005-0000-0000-000067630000}"/>
    <cellStyle name="Обычный 53 5 2 12" xfId="25129" xr:uid="{00000000-0005-0000-0000-000068630000}"/>
    <cellStyle name="Обычный 53 5 2 12 2" xfId="25130" xr:uid="{00000000-0005-0000-0000-000069630000}"/>
    <cellStyle name="Обычный 53 5 2 13" xfId="25131" xr:uid="{00000000-0005-0000-0000-00006A630000}"/>
    <cellStyle name="Обычный 53 5 2 2" xfId="25132" xr:uid="{00000000-0005-0000-0000-00006B630000}"/>
    <cellStyle name="Обычный 53 5 2 2 10" xfId="25133" xr:uid="{00000000-0005-0000-0000-00006C630000}"/>
    <cellStyle name="Обычный 53 5 2 2 10 2" xfId="25134" xr:uid="{00000000-0005-0000-0000-00006D630000}"/>
    <cellStyle name="Обычный 53 5 2 2 11" xfId="25135" xr:uid="{00000000-0005-0000-0000-00006E630000}"/>
    <cellStyle name="Обычный 53 5 2 2 2" xfId="25136" xr:uid="{00000000-0005-0000-0000-00006F630000}"/>
    <cellStyle name="Обычный 53 5 2 2 2 10" xfId="25137" xr:uid="{00000000-0005-0000-0000-000070630000}"/>
    <cellStyle name="Обычный 53 5 2 2 2 2" xfId="25138" xr:uid="{00000000-0005-0000-0000-000071630000}"/>
    <cellStyle name="Обычный 53 5 2 2 2 2 2" xfId="25139" xr:uid="{00000000-0005-0000-0000-000072630000}"/>
    <cellStyle name="Обычный 53 5 2 2 2 2 2 2" xfId="25140" xr:uid="{00000000-0005-0000-0000-000073630000}"/>
    <cellStyle name="Обычный 53 5 2 2 2 2 2 2 2" xfId="25141" xr:uid="{00000000-0005-0000-0000-000074630000}"/>
    <cellStyle name="Обычный 53 5 2 2 2 2 2 3" xfId="25142" xr:uid="{00000000-0005-0000-0000-000075630000}"/>
    <cellStyle name="Обычный 53 5 2 2 2 2 3" xfId="25143" xr:uid="{00000000-0005-0000-0000-000076630000}"/>
    <cellStyle name="Обычный 53 5 2 2 2 2 3 2" xfId="25144" xr:uid="{00000000-0005-0000-0000-000077630000}"/>
    <cellStyle name="Обычный 53 5 2 2 2 2 3 2 2" xfId="25145" xr:uid="{00000000-0005-0000-0000-000078630000}"/>
    <cellStyle name="Обычный 53 5 2 2 2 2 3 3" xfId="25146" xr:uid="{00000000-0005-0000-0000-000079630000}"/>
    <cellStyle name="Обычный 53 5 2 2 2 2 4" xfId="25147" xr:uid="{00000000-0005-0000-0000-00007A630000}"/>
    <cellStyle name="Обычный 53 5 2 2 2 2 4 2" xfId="25148" xr:uid="{00000000-0005-0000-0000-00007B630000}"/>
    <cellStyle name="Обычный 53 5 2 2 2 2 4 2 2" xfId="25149" xr:uid="{00000000-0005-0000-0000-00007C630000}"/>
    <cellStyle name="Обычный 53 5 2 2 2 2 4 3" xfId="25150" xr:uid="{00000000-0005-0000-0000-00007D630000}"/>
    <cellStyle name="Обычный 53 5 2 2 2 2 5" xfId="25151" xr:uid="{00000000-0005-0000-0000-00007E630000}"/>
    <cellStyle name="Обычный 53 5 2 2 2 2 5 2" xfId="25152" xr:uid="{00000000-0005-0000-0000-00007F630000}"/>
    <cellStyle name="Обычный 53 5 2 2 2 2 6" xfId="25153" xr:uid="{00000000-0005-0000-0000-000080630000}"/>
    <cellStyle name="Обычный 53 5 2 2 2 3" xfId="25154" xr:uid="{00000000-0005-0000-0000-000081630000}"/>
    <cellStyle name="Обычный 53 5 2 2 2 3 2" xfId="25155" xr:uid="{00000000-0005-0000-0000-000082630000}"/>
    <cellStyle name="Обычный 53 5 2 2 2 3 2 2" xfId="25156" xr:uid="{00000000-0005-0000-0000-000083630000}"/>
    <cellStyle name="Обычный 53 5 2 2 2 3 2 2 2" xfId="25157" xr:uid="{00000000-0005-0000-0000-000084630000}"/>
    <cellStyle name="Обычный 53 5 2 2 2 3 2 3" xfId="25158" xr:uid="{00000000-0005-0000-0000-000085630000}"/>
    <cellStyle name="Обычный 53 5 2 2 2 3 3" xfId="25159" xr:uid="{00000000-0005-0000-0000-000086630000}"/>
    <cellStyle name="Обычный 53 5 2 2 2 3 3 2" xfId="25160" xr:uid="{00000000-0005-0000-0000-000087630000}"/>
    <cellStyle name="Обычный 53 5 2 2 2 3 4" xfId="25161" xr:uid="{00000000-0005-0000-0000-000088630000}"/>
    <cellStyle name="Обычный 53 5 2 2 2 4" xfId="25162" xr:uid="{00000000-0005-0000-0000-000089630000}"/>
    <cellStyle name="Обычный 53 5 2 2 2 4 2" xfId="25163" xr:uid="{00000000-0005-0000-0000-00008A630000}"/>
    <cellStyle name="Обычный 53 5 2 2 2 4 2 2" xfId="25164" xr:uid="{00000000-0005-0000-0000-00008B630000}"/>
    <cellStyle name="Обычный 53 5 2 2 2 4 3" xfId="25165" xr:uid="{00000000-0005-0000-0000-00008C630000}"/>
    <cellStyle name="Обычный 53 5 2 2 2 5" xfId="25166" xr:uid="{00000000-0005-0000-0000-00008D630000}"/>
    <cellStyle name="Обычный 53 5 2 2 2 5 2" xfId="25167" xr:uid="{00000000-0005-0000-0000-00008E630000}"/>
    <cellStyle name="Обычный 53 5 2 2 2 5 2 2" xfId="25168" xr:uid="{00000000-0005-0000-0000-00008F630000}"/>
    <cellStyle name="Обычный 53 5 2 2 2 5 3" xfId="25169" xr:uid="{00000000-0005-0000-0000-000090630000}"/>
    <cellStyle name="Обычный 53 5 2 2 2 6" xfId="25170" xr:uid="{00000000-0005-0000-0000-000091630000}"/>
    <cellStyle name="Обычный 53 5 2 2 2 6 2" xfId="25171" xr:uid="{00000000-0005-0000-0000-000092630000}"/>
    <cellStyle name="Обычный 53 5 2 2 2 6 2 2" xfId="25172" xr:uid="{00000000-0005-0000-0000-000093630000}"/>
    <cellStyle name="Обычный 53 5 2 2 2 6 3" xfId="25173" xr:uid="{00000000-0005-0000-0000-000094630000}"/>
    <cellStyle name="Обычный 53 5 2 2 2 7" xfId="25174" xr:uid="{00000000-0005-0000-0000-000095630000}"/>
    <cellStyle name="Обычный 53 5 2 2 2 7 2" xfId="25175" xr:uid="{00000000-0005-0000-0000-000096630000}"/>
    <cellStyle name="Обычный 53 5 2 2 2 7 2 2" xfId="25176" xr:uid="{00000000-0005-0000-0000-000097630000}"/>
    <cellStyle name="Обычный 53 5 2 2 2 7 3" xfId="25177" xr:uid="{00000000-0005-0000-0000-000098630000}"/>
    <cellStyle name="Обычный 53 5 2 2 2 8" xfId="25178" xr:uid="{00000000-0005-0000-0000-000099630000}"/>
    <cellStyle name="Обычный 53 5 2 2 2 8 2" xfId="25179" xr:uid="{00000000-0005-0000-0000-00009A630000}"/>
    <cellStyle name="Обычный 53 5 2 2 2 8 2 2" xfId="25180" xr:uid="{00000000-0005-0000-0000-00009B630000}"/>
    <cellStyle name="Обычный 53 5 2 2 2 8 3" xfId="25181" xr:uid="{00000000-0005-0000-0000-00009C630000}"/>
    <cellStyle name="Обычный 53 5 2 2 2 9" xfId="25182" xr:uid="{00000000-0005-0000-0000-00009D630000}"/>
    <cellStyle name="Обычный 53 5 2 2 2 9 2" xfId="25183" xr:uid="{00000000-0005-0000-0000-00009E630000}"/>
    <cellStyle name="Обычный 53 5 2 2 3" xfId="25184" xr:uid="{00000000-0005-0000-0000-00009F630000}"/>
    <cellStyle name="Обычный 53 5 2 2 3 2" xfId="25185" xr:uid="{00000000-0005-0000-0000-0000A0630000}"/>
    <cellStyle name="Обычный 53 5 2 2 3 2 2" xfId="25186" xr:uid="{00000000-0005-0000-0000-0000A1630000}"/>
    <cellStyle name="Обычный 53 5 2 2 3 2 2 2" xfId="25187" xr:uid="{00000000-0005-0000-0000-0000A2630000}"/>
    <cellStyle name="Обычный 53 5 2 2 3 2 3" xfId="25188" xr:uid="{00000000-0005-0000-0000-0000A3630000}"/>
    <cellStyle name="Обычный 53 5 2 2 3 3" xfId="25189" xr:uid="{00000000-0005-0000-0000-0000A4630000}"/>
    <cellStyle name="Обычный 53 5 2 2 3 3 2" xfId="25190" xr:uid="{00000000-0005-0000-0000-0000A5630000}"/>
    <cellStyle name="Обычный 53 5 2 2 3 3 2 2" xfId="25191" xr:uid="{00000000-0005-0000-0000-0000A6630000}"/>
    <cellStyle name="Обычный 53 5 2 2 3 3 3" xfId="25192" xr:uid="{00000000-0005-0000-0000-0000A7630000}"/>
    <cellStyle name="Обычный 53 5 2 2 3 4" xfId="25193" xr:uid="{00000000-0005-0000-0000-0000A8630000}"/>
    <cellStyle name="Обычный 53 5 2 2 3 4 2" xfId="25194" xr:uid="{00000000-0005-0000-0000-0000A9630000}"/>
    <cellStyle name="Обычный 53 5 2 2 3 4 2 2" xfId="25195" xr:uid="{00000000-0005-0000-0000-0000AA630000}"/>
    <cellStyle name="Обычный 53 5 2 2 3 4 3" xfId="25196" xr:uid="{00000000-0005-0000-0000-0000AB630000}"/>
    <cellStyle name="Обычный 53 5 2 2 3 5" xfId="25197" xr:uid="{00000000-0005-0000-0000-0000AC630000}"/>
    <cellStyle name="Обычный 53 5 2 2 3 5 2" xfId="25198" xr:uid="{00000000-0005-0000-0000-0000AD630000}"/>
    <cellStyle name="Обычный 53 5 2 2 3 6" xfId="25199" xr:uid="{00000000-0005-0000-0000-0000AE630000}"/>
    <cellStyle name="Обычный 53 5 2 2 4" xfId="25200" xr:uid="{00000000-0005-0000-0000-0000AF630000}"/>
    <cellStyle name="Обычный 53 5 2 2 4 2" xfId="25201" xr:uid="{00000000-0005-0000-0000-0000B0630000}"/>
    <cellStyle name="Обычный 53 5 2 2 4 2 2" xfId="25202" xr:uid="{00000000-0005-0000-0000-0000B1630000}"/>
    <cellStyle name="Обычный 53 5 2 2 4 2 2 2" xfId="25203" xr:uid="{00000000-0005-0000-0000-0000B2630000}"/>
    <cellStyle name="Обычный 53 5 2 2 4 2 3" xfId="25204" xr:uid="{00000000-0005-0000-0000-0000B3630000}"/>
    <cellStyle name="Обычный 53 5 2 2 4 3" xfId="25205" xr:uid="{00000000-0005-0000-0000-0000B4630000}"/>
    <cellStyle name="Обычный 53 5 2 2 4 3 2" xfId="25206" xr:uid="{00000000-0005-0000-0000-0000B5630000}"/>
    <cellStyle name="Обычный 53 5 2 2 4 4" xfId="25207" xr:uid="{00000000-0005-0000-0000-0000B6630000}"/>
    <cellStyle name="Обычный 53 5 2 2 5" xfId="25208" xr:uid="{00000000-0005-0000-0000-0000B7630000}"/>
    <cellStyle name="Обычный 53 5 2 2 5 2" xfId="25209" xr:uid="{00000000-0005-0000-0000-0000B8630000}"/>
    <cellStyle name="Обычный 53 5 2 2 5 2 2" xfId="25210" xr:uid="{00000000-0005-0000-0000-0000B9630000}"/>
    <cellStyle name="Обычный 53 5 2 2 5 3" xfId="25211" xr:uid="{00000000-0005-0000-0000-0000BA630000}"/>
    <cellStyle name="Обычный 53 5 2 2 6" xfId="25212" xr:uid="{00000000-0005-0000-0000-0000BB630000}"/>
    <cellStyle name="Обычный 53 5 2 2 6 2" xfId="25213" xr:uid="{00000000-0005-0000-0000-0000BC630000}"/>
    <cellStyle name="Обычный 53 5 2 2 6 2 2" xfId="25214" xr:uid="{00000000-0005-0000-0000-0000BD630000}"/>
    <cellStyle name="Обычный 53 5 2 2 6 3" xfId="25215" xr:uid="{00000000-0005-0000-0000-0000BE630000}"/>
    <cellStyle name="Обычный 53 5 2 2 7" xfId="25216" xr:uid="{00000000-0005-0000-0000-0000BF630000}"/>
    <cellStyle name="Обычный 53 5 2 2 7 2" xfId="25217" xr:uid="{00000000-0005-0000-0000-0000C0630000}"/>
    <cellStyle name="Обычный 53 5 2 2 7 2 2" xfId="25218" xr:uid="{00000000-0005-0000-0000-0000C1630000}"/>
    <cellStyle name="Обычный 53 5 2 2 7 3" xfId="25219" xr:uid="{00000000-0005-0000-0000-0000C2630000}"/>
    <cellStyle name="Обычный 53 5 2 2 8" xfId="25220" xr:uid="{00000000-0005-0000-0000-0000C3630000}"/>
    <cellStyle name="Обычный 53 5 2 2 8 2" xfId="25221" xr:uid="{00000000-0005-0000-0000-0000C4630000}"/>
    <cellStyle name="Обычный 53 5 2 2 8 2 2" xfId="25222" xr:uid="{00000000-0005-0000-0000-0000C5630000}"/>
    <cellStyle name="Обычный 53 5 2 2 8 3" xfId="25223" xr:uid="{00000000-0005-0000-0000-0000C6630000}"/>
    <cellStyle name="Обычный 53 5 2 2 9" xfId="25224" xr:uid="{00000000-0005-0000-0000-0000C7630000}"/>
    <cellStyle name="Обычный 53 5 2 2 9 2" xfId="25225" xr:uid="{00000000-0005-0000-0000-0000C8630000}"/>
    <cellStyle name="Обычный 53 5 2 2 9 2 2" xfId="25226" xr:uid="{00000000-0005-0000-0000-0000C9630000}"/>
    <cellStyle name="Обычный 53 5 2 2 9 3" xfId="25227" xr:uid="{00000000-0005-0000-0000-0000CA630000}"/>
    <cellStyle name="Обычный 53 5 2 3" xfId="25228" xr:uid="{00000000-0005-0000-0000-0000CB630000}"/>
    <cellStyle name="Обычный 53 5 2 3 10" xfId="25229" xr:uid="{00000000-0005-0000-0000-0000CC630000}"/>
    <cellStyle name="Обычный 53 5 2 3 2" xfId="25230" xr:uid="{00000000-0005-0000-0000-0000CD630000}"/>
    <cellStyle name="Обычный 53 5 2 3 2 2" xfId="25231" xr:uid="{00000000-0005-0000-0000-0000CE630000}"/>
    <cellStyle name="Обычный 53 5 2 3 2 2 2" xfId="25232" xr:uid="{00000000-0005-0000-0000-0000CF630000}"/>
    <cellStyle name="Обычный 53 5 2 3 2 2 2 2" xfId="25233" xr:uid="{00000000-0005-0000-0000-0000D0630000}"/>
    <cellStyle name="Обычный 53 5 2 3 2 2 3" xfId="25234" xr:uid="{00000000-0005-0000-0000-0000D1630000}"/>
    <cellStyle name="Обычный 53 5 2 3 2 3" xfId="25235" xr:uid="{00000000-0005-0000-0000-0000D2630000}"/>
    <cellStyle name="Обычный 53 5 2 3 2 3 2" xfId="25236" xr:uid="{00000000-0005-0000-0000-0000D3630000}"/>
    <cellStyle name="Обычный 53 5 2 3 2 3 2 2" xfId="25237" xr:uid="{00000000-0005-0000-0000-0000D4630000}"/>
    <cellStyle name="Обычный 53 5 2 3 2 3 3" xfId="25238" xr:uid="{00000000-0005-0000-0000-0000D5630000}"/>
    <cellStyle name="Обычный 53 5 2 3 2 4" xfId="25239" xr:uid="{00000000-0005-0000-0000-0000D6630000}"/>
    <cellStyle name="Обычный 53 5 2 3 2 4 2" xfId="25240" xr:uid="{00000000-0005-0000-0000-0000D7630000}"/>
    <cellStyle name="Обычный 53 5 2 3 2 4 2 2" xfId="25241" xr:uid="{00000000-0005-0000-0000-0000D8630000}"/>
    <cellStyle name="Обычный 53 5 2 3 2 4 3" xfId="25242" xr:uid="{00000000-0005-0000-0000-0000D9630000}"/>
    <cellStyle name="Обычный 53 5 2 3 2 5" xfId="25243" xr:uid="{00000000-0005-0000-0000-0000DA630000}"/>
    <cellStyle name="Обычный 53 5 2 3 2 5 2" xfId="25244" xr:uid="{00000000-0005-0000-0000-0000DB630000}"/>
    <cellStyle name="Обычный 53 5 2 3 2 6" xfId="25245" xr:uid="{00000000-0005-0000-0000-0000DC630000}"/>
    <cellStyle name="Обычный 53 5 2 3 3" xfId="25246" xr:uid="{00000000-0005-0000-0000-0000DD630000}"/>
    <cellStyle name="Обычный 53 5 2 3 3 2" xfId="25247" xr:uid="{00000000-0005-0000-0000-0000DE630000}"/>
    <cellStyle name="Обычный 53 5 2 3 3 2 2" xfId="25248" xr:uid="{00000000-0005-0000-0000-0000DF630000}"/>
    <cellStyle name="Обычный 53 5 2 3 3 2 2 2" xfId="25249" xr:uid="{00000000-0005-0000-0000-0000E0630000}"/>
    <cellStyle name="Обычный 53 5 2 3 3 2 3" xfId="25250" xr:uid="{00000000-0005-0000-0000-0000E1630000}"/>
    <cellStyle name="Обычный 53 5 2 3 3 3" xfId="25251" xr:uid="{00000000-0005-0000-0000-0000E2630000}"/>
    <cellStyle name="Обычный 53 5 2 3 3 3 2" xfId="25252" xr:uid="{00000000-0005-0000-0000-0000E3630000}"/>
    <cellStyle name="Обычный 53 5 2 3 3 4" xfId="25253" xr:uid="{00000000-0005-0000-0000-0000E4630000}"/>
    <cellStyle name="Обычный 53 5 2 3 4" xfId="25254" xr:uid="{00000000-0005-0000-0000-0000E5630000}"/>
    <cellStyle name="Обычный 53 5 2 3 4 2" xfId="25255" xr:uid="{00000000-0005-0000-0000-0000E6630000}"/>
    <cellStyle name="Обычный 53 5 2 3 4 2 2" xfId="25256" xr:uid="{00000000-0005-0000-0000-0000E7630000}"/>
    <cellStyle name="Обычный 53 5 2 3 4 3" xfId="25257" xr:uid="{00000000-0005-0000-0000-0000E8630000}"/>
    <cellStyle name="Обычный 53 5 2 3 5" xfId="25258" xr:uid="{00000000-0005-0000-0000-0000E9630000}"/>
    <cellStyle name="Обычный 53 5 2 3 5 2" xfId="25259" xr:uid="{00000000-0005-0000-0000-0000EA630000}"/>
    <cellStyle name="Обычный 53 5 2 3 5 2 2" xfId="25260" xr:uid="{00000000-0005-0000-0000-0000EB630000}"/>
    <cellStyle name="Обычный 53 5 2 3 5 3" xfId="25261" xr:uid="{00000000-0005-0000-0000-0000EC630000}"/>
    <cellStyle name="Обычный 53 5 2 3 6" xfId="25262" xr:uid="{00000000-0005-0000-0000-0000ED630000}"/>
    <cellStyle name="Обычный 53 5 2 3 6 2" xfId="25263" xr:uid="{00000000-0005-0000-0000-0000EE630000}"/>
    <cellStyle name="Обычный 53 5 2 3 6 2 2" xfId="25264" xr:uid="{00000000-0005-0000-0000-0000EF630000}"/>
    <cellStyle name="Обычный 53 5 2 3 6 3" xfId="25265" xr:uid="{00000000-0005-0000-0000-0000F0630000}"/>
    <cellStyle name="Обычный 53 5 2 3 7" xfId="25266" xr:uid="{00000000-0005-0000-0000-0000F1630000}"/>
    <cellStyle name="Обычный 53 5 2 3 7 2" xfId="25267" xr:uid="{00000000-0005-0000-0000-0000F2630000}"/>
    <cellStyle name="Обычный 53 5 2 3 7 2 2" xfId="25268" xr:uid="{00000000-0005-0000-0000-0000F3630000}"/>
    <cellStyle name="Обычный 53 5 2 3 7 3" xfId="25269" xr:uid="{00000000-0005-0000-0000-0000F4630000}"/>
    <cellStyle name="Обычный 53 5 2 3 8" xfId="25270" xr:uid="{00000000-0005-0000-0000-0000F5630000}"/>
    <cellStyle name="Обычный 53 5 2 3 8 2" xfId="25271" xr:uid="{00000000-0005-0000-0000-0000F6630000}"/>
    <cellStyle name="Обычный 53 5 2 3 8 2 2" xfId="25272" xr:uid="{00000000-0005-0000-0000-0000F7630000}"/>
    <cellStyle name="Обычный 53 5 2 3 8 3" xfId="25273" xr:uid="{00000000-0005-0000-0000-0000F8630000}"/>
    <cellStyle name="Обычный 53 5 2 3 9" xfId="25274" xr:uid="{00000000-0005-0000-0000-0000F9630000}"/>
    <cellStyle name="Обычный 53 5 2 3 9 2" xfId="25275" xr:uid="{00000000-0005-0000-0000-0000FA630000}"/>
    <cellStyle name="Обычный 53 5 2 4" xfId="25276" xr:uid="{00000000-0005-0000-0000-0000FB630000}"/>
    <cellStyle name="Обычный 53 5 2 4 2" xfId="25277" xr:uid="{00000000-0005-0000-0000-0000FC630000}"/>
    <cellStyle name="Обычный 53 5 2 4 2 2" xfId="25278" xr:uid="{00000000-0005-0000-0000-0000FD630000}"/>
    <cellStyle name="Обычный 53 5 2 4 2 2 2" xfId="25279" xr:uid="{00000000-0005-0000-0000-0000FE630000}"/>
    <cellStyle name="Обычный 53 5 2 4 2 3" xfId="25280" xr:uid="{00000000-0005-0000-0000-0000FF630000}"/>
    <cellStyle name="Обычный 53 5 2 4 3" xfId="25281" xr:uid="{00000000-0005-0000-0000-000000640000}"/>
    <cellStyle name="Обычный 53 5 2 4 3 2" xfId="25282" xr:uid="{00000000-0005-0000-0000-000001640000}"/>
    <cellStyle name="Обычный 53 5 2 4 3 2 2" xfId="25283" xr:uid="{00000000-0005-0000-0000-000002640000}"/>
    <cellStyle name="Обычный 53 5 2 4 3 3" xfId="25284" xr:uid="{00000000-0005-0000-0000-000003640000}"/>
    <cellStyle name="Обычный 53 5 2 4 4" xfId="25285" xr:uid="{00000000-0005-0000-0000-000004640000}"/>
    <cellStyle name="Обычный 53 5 2 4 4 2" xfId="25286" xr:uid="{00000000-0005-0000-0000-000005640000}"/>
    <cellStyle name="Обычный 53 5 2 4 4 2 2" xfId="25287" xr:uid="{00000000-0005-0000-0000-000006640000}"/>
    <cellStyle name="Обычный 53 5 2 4 4 3" xfId="25288" xr:uid="{00000000-0005-0000-0000-000007640000}"/>
    <cellStyle name="Обычный 53 5 2 4 5" xfId="25289" xr:uid="{00000000-0005-0000-0000-000008640000}"/>
    <cellStyle name="Обычный 53 5 2 4 5 2" xfId="25290" xr:uid="{00000000-0005-0000-0000-000009640000}"/>
    <cellStyle name="Обычный 53 5 2 4 6" xfId="25291" xr:uid="{00000000-0005-0000-0000-00000A640000}"/>
    <cellStyle name="Обычный 53 5 2 5" xfId="25292" xr:uid="{00000000-0005-0000-0000-00000B640000}"/>
    <cellStyle name="Обычный 53 5 2 5 2" xfId="25293" xr:uid="{00000000-0005-0000-0000-00000C640000}"/>
    <cellStyle name="Обычный 53 5 2 5 2 2" xfId="25294" xr:uid="{00000000-0005-0000-0000-00000D640000}"/>
    <cellStyle name="Обычный 53 5 2 5 2 2 2" xfId="25295" xr:uid="{00000000-0005-0000-0000-00000E640000}"/>
    <cellStyle name="Обычный 53 5 2 5 2 3" xfId="25296" xr:uid="{00000000-0005-0000-0000-00000F640000}"/>
    <cellStyle name="Обычный 53 5 2 5 3" xfId="25297" xr:uid="{00000000-0005-0000-0000-000010640000}"/>
    <cellStyle name="Обычный 53 5 2 5 3 2" xfId="25298" xr:uid="{00000000-0005-0000-0000-000011640000}"/>
    <cellStyle name="Обычный 53 5 2 5 4" xfId="25299" xr:uid="{00000000-0005-0000-0000-000012640000}"/>
    <cellStyle name="Обычный 53 5 2 6" xfId="25300" xr:uid="{00000000-0005-0000-0000-000013640000}"/>
    <cellStyle name="Обычный 53 5 2 6 2" xfId="25301" xr:uid="{00000000-0005-0000-0000-000014640000}"/>
    <cellStyle name="Обычный 53 5 2 6 2 2" xfId="25302" xr:uid="{00000000-0005-0000-0000-000015640000}"/>
    <cellStyle name="Обычный 53 5 2 6 2 2 2" xfId="25303" xr:uid="{00000000-0005-0000-0000-000016640000}"/>
    <cellStyle name="Обычный 53 5 2 6 2 3" xfId="25304" xr:uid="{00000000-0005-0000-0000-000017640000}"/>
    <cellStyle name="Обычный 53 5 2 6 3" xfId="25305" xr:uid="{00000000-0005-0000-0000-000018640000}"/>
    <cellStyle name="Обычный 53 5 2 6 3 2" xfId="25306" xr:uid="{00000000-0005-0000-0000-000019640000}"/>
    <cellStyle name="Обычный 53 5 2 6 4" xfId="25307" xr:uid="{00000000-0005-0000-0000-00001A640000}"/>
    <cellStyle name="Обычный 53 5 2 7" xfId="25308" xr:uid="{00000000-0005-0000-0000-00001B640000}"/>
    <cellStyle name="Обычный 53 5 2 7 2" xfId="25309" xr:uid="{00000000-0005-0000-0000-00001C640000}"/>
    <cellStyle name="Обычный 53 5 2 7 2 2" xfId="25310" xr:uid="{00000000-0005-0000-0000-00001D640000}"/>
    <cellStyle name="Обычный 53 5 2 7 3" xfId="25311" xr:uid="{00000000-0005-0000-0000-00001E640000}"/>
    <cellStyle name="Обычный 53 5 2 8" xfId="25312" xr:uid="{00000000-0005-0000-0000-00001F640000}"/>
    <cellStyle name="Обычный 53 5 2 8 2" xfId="25313" xr:uid="{00000000-0005-0000-0000-000020640000}"/>
    <cellStyle name="Обычный 53 5 2 8 2 2" xfId="25314" xr:uid="{00000000-0005-0000-0000-000021640000}"/>
    <cellStyle name="Обычный 53 5 2 8 3" xfId="25315" xr:uid="{00000000-0005-0000-0000-000022640000}"/>
    <cellStyle name="Обычный 53 5 2 9" xfId="25316" xr:uid="{00000000-0005-0000-0000-000023640000}"/>
    <cellStyle name="Обычный 53 5 2 9 2" xfId="25317" xr:uid="{00000000-0005-0000-0000-000024640000}"/>
    <cellStyle name="Обычный 53 5 2 9 2 2" xfId="25318" xr:uid="{00000000-0005-0000-0000-000025640000}"/>
    <cellStyle name="Обычный 53 5 2 9 3" xfId="25319" xr:uid="{00000000-0005-0000-0000-000026640000}"/>
    <cellStyle name="Обычный 53 5 3" xfId="25320" xr:uid="{00000000-0005-0000-0000-000027640000}"/>
    <cellStyle name="Обычный 53 5 3 10" xfId="25321" xr:uid="{00000000-0005-0000-0000-000028640000}"/>
    <cellStyle name="Обычный 53 5 3 10 2" xfId="25322" xr:uid="{00000000-0005-0000-0000-000029640000}"/>
    <cellStyle name="Обычный 53 5 3 11" xfId="25323" xr:uid="{00000000-0005-0000-0000-00002A640000}"/>
    <cellStyle name="Обычный 53 5 3 2" xfId="25324" xr:uid="{00000000-0005-0000-0000-00002B640000}"/>
    <cellStyle name="Обычный 53 5 3 2 10" xfId="25325" xr:uid="{00000000-0005-0000-0000-00002C640000}"/>
    <cellStyle name="Обычный 53 5 3 2 2" xfId="25326" xr:uid="{00000000-0005-0000-0000-00002D640000}"/>
    <cellStyle name="Обычный 53 5 3 2 2 2" xfId="25327" xr:uid="{00000000-0005-0000-0000-00002E640000}"/>
    <cellStyle name="Обычный 53 5 3 2 2 2 2" xfId="25328" xr:uid="{00000000-0005-0000-0000-00002F640000}"/>
    <cellStyle name="Обычный 53 5 3 2 2 2 2 2" xfId="25329" xr:uid="{00000000-0005-0000-0000-000030640000}"/>
    <cellStyle name="Обычный 53 5 3 2 2 2 3" xfId="25330" xr:uid="{00000000-0005-0000-0000-000031640000}"/>
    <cellStyle name="Обычный 53 5 3 2 2 3" xfId="25331" xr:uid="{00000000-0005-0000-0000-000032640000}"/>
    <cellStyle name="Обычный 53 5 3 2 2 3 2" xfId="25332" xr:uid="{00000000-0005-0000-0000-000033640000}"/>
    <cellStyle name="Обычный 53 5 3 2 2 3 2 2" xfId="25333" xr:uid="{00000000-0005-0000-0000-000034640000}"/>
    <cellStyle name="Обычный 53 5 3 2 2 3 3" xfId="25334" xr:uid="{00000000-0005-0000-0000-000035640000}"/>
    <cellStyle name="Обычный 53 5 3 2 2 4" xfId="25335" xr:uid="{00000000-0005-0000-0000-000036640000}"/>
    <cellStyle name="Обычный 53 5 3 2 2 4 2" xfId="25336" xr:uid="{00000000-0005-0000-0000-000037640000}"/>
    <cellStyle name="Обычный 53 5 3 2 2 4 2 2" xfId="25337" xr:uid="{00000000-0005-0000-0000-000038640000}"/>
    <cellStyle name="Обычный 53 5 3 2 2 4 3" xfId="25338" xr:uid="{00000000-0005-0000-0000-000039640000}"/>
    <cellStyle name="Обычный 53 5 3 2 2 5" xfId="25339" xr:uid="{00000000-0005-0000-0000-00003A640000}"/>
    <cellStyle name="Обычный 53 5 3 2 2 5 2" xfId="25340" xr:uid="{00000000-0005-0000-0000-00003B640000}"/>
    <cellStyle name="Обычный 53 5 3 2 2 6" xfId="25341" xr:uid="{00000000-0005-0000-0000-00003C640000}"/>
    <cellStyle name="Обычный 53 5 3 2 3" xfId="25342" xr:uid="{00000000-0005-0000-0000-00003D640000}"/>
    <cellStyle name="Обычный 53 5 3 2 3 2" xfId="25343" xr:uid="{00000000-0005-0000-0000-00003E640000}"/>
    <cellStyle name="Обычный 53 5 3 2 3 2 2" xfId="25344" xr:uid="{00000000-0005-0000-0000-00003F640000}"/>
    <cellStyle name="Обычный 53 5 3 2 3 2 2 2" xfId="25345" xr:uid="{00000000-0005-0000-0000-000040640000}"/>
    <cellStyle name="Обычный 53 5 3 2 3 2 3" xfId="25346" xr:uid="{00000000-0005-0000-0000-000041640000}"/>
    <cellStyle name="Обычный 53 5 3 2 3 3" xfId="25347" xr:uid="{00000000-0005-0000-0000-000042640000}"/>
    <cellStyle name="Обычный 53 5 3 2 3 3 2" xfId="25348" xr:uid="{00000000-0005-0000-0000-000043640000}"/>
    <cellStyle name="Обычный 53 5 3 2 3 4" xfId="25349" xr:uid="{00000000-0005-0000-0000-000044640000}"/>
    <cellStyle name="Обычный 53 5 3 2 4" xfId="25350" xr:uid="{00000000-0005-0000-0000-000045640000}"/>
    <cellStyle name="Обычный 53 5 3 2 4 2" xfId="25351" xr:uid="{00000000-0005-0000-0000-000046640000}"/>
    <cellStyle name="Обычный 53 5 3 2 4 2 2" xfId="25352" xr:uid="{00000000-0005-0000-0000-000047640000}"/>
    <cellStyle name="Обычный 53 5 3 2 4 3" xfId="25353" xr:uid="{00000000-0005-0000-0000-000048640000}"/>
    <cellStyle name="Обычный 53 5 3 2 5" xfId="25354" xr:uid="{00000000-0005-0000-0000-000049640000}"/>
    <cellStyle name="Обычный 53 5 3 2 5 2" xfId="25355" xr:uid="{00000000-0005-0000-0000-00004A640000}"/>
    <cellStyle name="Обычный 53 5 3 2 5 2 2" xfId="25356" xr:uid="{00000000-0005-0000-0000-00004B640000}"/>
    <cellStyle name="Обычный 53 5 3 2 5 3" xfId="25357" xr:uid="{00000000-0005-0000-0000-00004C640000}"/>
    <cellStyle name="Обычный 53 5 3 2 6" xfId="25358" xr:uid="{00000000-0005-0000-0000-00004D640000}"/>
    <cellStyle name="Обычный 53 5 3 2 6 2" xfId="25359" xr:uid="{00000000-0005-0000-0000-00004E640000}"/>
    <cellStyle name="Обычный 53 5 3 2 6 2 2" xfId="25360" xr:uid="{00000000-0005-0000-0000-00004F640000}"/>
    <cellStyle name="Обычный 53 5 3 2 6 3" xfId="25361" xr:uid="{00000000-0005-0000-0000-000050640000}"/>
    <cellStyle name="Обычный 53 5 3 2 7" xfId="25362" xr:uid="{00000000-0005-0000-0000-000051640000}"/>
    <cellStyle name="Обычный 53 5 3 2 7 2" xfId="25363" xr:uid="{00000000-0005-0000-0000-000052640000}"/>
    <cellStyle name="Обычный 53 5 3 2 7 2 2" xfId="25364" xr:uid="{00000000-0005-0000-0000-000053640000}"/>
    <cellStyle name="Обычный 53 5 3 2 7 3" xfId="25365" xr:uid="{00000000-0005-0000-0000-000054640000}"/>
    <cellStyle name="Обычный 53 5 3 2 8" xfId="25366" xr:uid="{00000000-0005-0000-0000-000055640000}"/>
    <cellStyle name="Обычный 53 5 3 2 8 2" xfId="25367" xr:uid="{00000000-0005-0000-0000-000056640000}"/>
    <cellStyle name="Обычный 53 5 3 2 8 2 2" xfId="25368" xr:uid="{00000000-0005-0000-0000-000057640000}"/>
    <cellStyle name="Обычный 53 5 3 2 8 3" xfId="25369" xr:uid="{00000000-0005-0000-0000-000058640000}"/>
    <cellStyle name="Обычный 53 5 3 2 9" xfId="25370" xr:uid="{00000000-0005-0000-0000-000059640000}"/>
    <cellStyle name="Обычный 53 5 3 2 9 2" xfId="25371" xr:uid="{00000000-0005-0000-0000-00005A640000}"/>
    <cellStyle name="Обычный 53 5 3 3" xfId="25372" xr:uid="{00000000-0005-0000-0000-00005B640000}"/>
    <cellStyle name="Обычный 53 5 3 3 2" xfId="25373" xr:uid="{00000000-0005-0000-0000-00005C640000}"/>
    <cellStyle name="Обычный 53 5 3 3 2 2" xfId="25374" xr:uid="{00000000-0005-0000-0000-00005D640000}"/>
    <cellStyle name="Обычный 53 5 3 3 2 2 2" xfId="25375" xr:uid="{00000000-0005-0000-0000-00005E640000}"/>
    <cellStyle name="Обычный 53 5 3 3 2 3" xfId="25376" xr:uid="{00000000-0005-0000-0000-00005F640000}"/>
    <cellStyle name="Обычный 53 5 3 3 3" xfId="25377" xr:uid="{00000000-0005-0000-0000-000060640000}"/>
    <cellStyle name="Обычный 53 5 3 3 3 2" xfId="25378" xr:uid="{00000000-0005-0000-0000-000061640000}"/>
    <cellStyle name="Обычный 53 5 3 3 3 2 2" xfId="25379" xr:uid="{00000000-0005-0000-0000-000062640000}"/>
    <cellStyle name="Обычный 53 5 3 3 3 3" xfId="25380" xr:uid="{00000000-0005-0000-0000-000063640000}"/>
    <cellStyle name="Обычный 53 5 3 3 4" xfId="25381" xr:uid="{00000000-0005-0000-0000-000064640000}"/>
    <cellStyle name="Обычный 53 5 3 3 4 2" xfId="25382" xr:uid="{00000000-0005-0000-0000-000065640000}"/>
    <cellStyle name="Обычный 53 5 3 3 4 2 2" xfId="25383" xr:uid="{00000000-0005-0000-0000-000066640000}"/>
    <cellStyle name="Обычный 53 5 3 3 4 3" xfId="25384" xr:uid="{00000000-0005-0000-0000-000067640000}"/>
    <cellStyle name="Обычный 53 5 3 3 5" xfId="25385" xr:uid="{00000000-0005-0000-0000-000068640000}"/>
    <cellStyle name="Обычный 53 5 3 3 5 2" xfId="25386" xr:uid="{00000000-0005-0000-0000-000069640000}"/>
    <cellStyle name="Обычный 53 5 3 3 6" xfId="25387" xr:uid="{00000000-0005-0000-0000-00006A640000}"/>
    <cellStyle name="Обычный 53 5 3 4" xfId="25388" xr:uid="{00000000-0005-0000-0000-00006B640000}"/>
    <cellStyle name="Обычный 53 5 3 4 2" xfId="25389" xr:uid="{00000000-0005-0000-0000-00006C640000}"/>
    <cellStyle name="Обычный 53 5 3 4 2 2" xfId="25390" xr:uid="{00000000-0005-0000-0000-00006D640000}"/>
    <cellStyle name="Обычный 53 5 3 4 2 2 2" xfId="25391" xr:uid="{00000000-0005-0000-0000-00006E640000}"/>
    <cellStyle name="Обычный 53 5 3 4 2 3" xfId="25392" xr:uid="{00000000-0005-0000-0000-00006F640000}"/>
    <cellStyle name="Обычный 53 5 3 4 3" xfId="25393" xr:uid="{00000000-0005-0000-0000-000070640000}"/>
    <cellStyle name="Обычный 53 5 3 4 3 2" xfId="25394" xr:uid="{00000000-0005-0000-0000-000071640000}"/>
    <cellStyle name="Обычный 53 5 3 4 4" xfId="25395" xr:uid="{00000000-0005-0000-0000-000072640000}"/>
    <cellStyle name="Обычный 53 5 3 5" xfId="25396" xr:uid="{00000000-0005-0000-0000-000073640000}"/>
    <cellStyle name="Обычный 53 5 3 5 2" xfId="25397" xr:uid="{00000000-0005-0000-0000-000074640000}"/>
    <cellStyle name="Обычный 53 5 3 5 2 2" xfId="25398" xr:uid="{00000000-0005-0000-0000-000075640000}"/>
    <cellStyle name="Обычный 53 5 3 5 3" xfId="25399" xr:uid="{00000000-0005-0000-0000-000076640000}"/>
    <cellStyle name="Обычный 53 5 3 6" xfId="25400" xr:uid="{00000000-0005-0000-0000-000077640000}"/>
    <cellStyle name="Обычный 53 5 3 6 2" xfId="25401" xr:uid="{00000000-0005-0000-0000-000078640000}"/>
    <cellStyle name="Обычный 53 5 3 6 2 2" xfId="25402" xr:uid="{00000000-0005-0000-0000-000079640000}"/>
    <cellStyle name="Обычный 53 5 3 6 3" xfId="25403" xr:uid="{00000000-0005-0000-0000-00007A640000}"/>
    <cellStyle name="Обычный 53 5 3 7" xfId="25404" xr:uid="{00000000-0005-0000-0000-00007B640000}"/>
    <cellStyle name="Обычный 53 5 3 7 2" xfId="25405" xr:uid="{00000000-0005-0000-0000-00007C640000}"/>
    <cellStyle name="Обычный 53 5 3 7 2 2" xfId="25406" xr:uid="{00000000-0005-0000-0000-00007D640000}"/>
    <cellStyle name="Обычный 53 5 3 7 3" xfId="25407" xr:uid="{00000000-0005-0000-0000-00007E640000}"/>
    <cellStyle name="Обычный 53 5 3 8" xfId="25408" xr:uid="{00000000-0005-0000-0000-00007F640000}"/>
    <cellStyle name="Обычный 53 5 3 8 2" xfId="25409" xr:uid="{00000000-0005-0000-0000-000080640000}"/>
    <cellStyle name="Обычный 53 5 3 8 2 2" xfId="25410" xr:uid="{00000000-0005-0000-0000-000081640000}"/>
    <cellStyle name="Обычный 53 5 3 8 3" xfId="25411" xr:uid="{00000000-0005-0000-0000-000082640000}"/>
    <cellStyle name="Обычный 53 5 3 9" xfId="25412" xr:uid="{00000000-0005-0000-0000-000083640000}"/>
    <cellStyle name="Обычный 53 5 3 9 2" xfId="25413" xr:uid="{00000000-0005-0000-0000-000084640000}"/>
    <cellStyle name="Обычный 53 5 3 9 2 2" xfId="25414" xr:uid="{00000000-0005-0000-0000-000085640000}"/>
    <cellStyle name="Обычный 53 5 3 9 3" xfId="25415" xr:uid="{00000000-0005-0000-0000-000086640000}"/>
    <cellStyle name="Обычный 53 5 4" xfId="25416" xr:uid="{00000000-0005-0000-0000-000087640000}"/>
    <cellStyle name="Обычный 53 5 4 10" xfId="25417" xr:uid="{00000000-0005-0000-0000-000088640000}"/>
    <cellStyle name="Обычный 53 5 4 2" xfId="25418" xr:uid="{00000000-0005-0000-0000-000089640000}"/>
    <cellStyle name="Обычный 53 5 4 2 2" xfId="25419" xr:uid="{00000000-0005-0000-0000-00008A640000}"/>
    <cellStyle name="Обычный 53 5 4 2 2 2" xfId="25420" xr:uid="{00000000-0005-0000-0000-00008B640000}"/>
    <cellStyle name="Обычный 53 5 4 2 2 2 2" xfId="25421" xr:uid="{00000000-0005-0000-0000-00008C640000}"/>
    <cellStyle name="Обычный 53 5 4 2 2 3" xfId="25422" xr:uid="{00000000-0005-0000-0000-00008D640000}"/>
    <cellStyle name="Обычный 53 5 4 2 3" xfId="25423" xr:uid="{00000000-0005-0000-0000-00008E640000}"/>
    <cellStyle name="Обычный 53 5 4 2 3 2" xfId="25424" xr:uid="{00000000-0005-0000-0000-00008F640000}"/>
    <cellStyle name="Обычный 53 5 4 2 3 2 2" xfId="25425" xr:uid="{00000000-0005-0000-0000-000090640000}"/>
    <cellStyle name="Обычный 53 5 4 2 3 3" xfId="25426" xr:uid="{00000000-0005-0000-0000-000091640000}"/>
    <cellStyle name="Обычный 53 5 4 2 4" xfId="25427" xr:uid="{00000000-0005-0000-0000-000092640000}"/>
    <cellStyle name="Обычный 53 5 4 2 4 2" xfId="25428" xr:uid="{00000000-0005-0000-0000-000093640000}"/>
    <cellStyle name="Обычный 53 5 4 2 4 2 2" xfId="25429" xr:uid="{00000000-0005-0000-0000-000094640000}"/>
    <cellStyle name="Обычный 53 5 4 2 4 3" xfId="25430" xr:uid="{00000000-0005-0000-0000-000095640000}"/>
    <cellStyle name="Обычный 53 5 4 2 5" xfId="25431" xr:uid="{00000000-0005-0000-0000-000096640000}"/>
    <cellStyle name="Обычный 53 5 4 2 5 2" xfId="25432" xr:uid="{00000000-0005-0000-0000-000097640000}"/>
    <cellStyle name="Обычный 53 5 4 2 6" xfId="25433" xr:uid="{00000000-0005-0000-0000-000098640000}"/>
    <cellStyle name="Обычный 53 5 4 3" xfId="25434" xr:uid="{00000000-0005-0000-0000-000099640000}"/>
    <cellStyle name="Обычный 53 5 4 3 2" xfId="25435" xr:uid="{00000000-0005-0000-0000-00009A640000}"/>
    <cellStyle name="Обычный 53 5 4 3 2 2" xfId="25436" xr:uid="{00000000-0005-0000-0000-00009B640000}"/>
    <cellStyle name="Обычный 53 5 4 3 2 2 2" xfId="25437" xr:uid="{00000000-0005-0000-0000-00009C640000}"/>
    <cellStyle name="Обычный 53 5 4 3 2 3" xfId="25438" xr:uid="{00000000-0005-0000-0000-00009D640000}"/>
    <cellStyle name="Обычный 53 5 4 3 3" xfId="25439" xr:uid="{00000000-0005-0000-0000-00009E640000}"/>
    <cellStyle name="Обычный 53 5 4 3 3 2" xfId="25440" xr:uid="{00000000-0005-0000-0000-00009F640000}"/>
    <cellStyle name="Обычный 53 5 4 3 4" xfId="25441" xr:uid="{00000000-0005-0000-0000-0000A0640000}"/>
    <cellStyle name="Обычный 53 5 4 4" xfId="25442" xr:uid="{00000000-0005-0000-0000-0000A1640000}"/>
    <cellStyle name="Обычный 53 5 4 4 2" xfId="25443" xr:uid="{00000000-0005-0000-0000-0000A2640000}"/>
    <cellStyle name="Обычный 53 5 4 4 2 2" xfId="25444" xr:uid="{00000000-0005-0000-0000-0000A3640000}"/>
    <cellStyle name="Обычный 53 5 4 4 3" xfId="25445" xr:uid="{00000000-0005-0000-0000-0000A4640000}"/>
    <cellStyle name="Обычный 53 5 4 5" xfId="25446" xr:uid="{00000000-0005-0000-0000-0000A5640000}"/>
    <cellStyle name="Обычный 53 5 4 5 2" xfId="25447" xr:uid="{00000000-0005-0000-0000-0000A6640000}"/>
    <cellStyle name="Обычный 53 5 4 5 2 2" xfId="25448" xr:uid="{00000000-0005-0000-0000-0000A7640000}"/>
    <cellStyle name="Обычный 53 5 4 5 3" xfId="25449" xr:uid="{00000000-0005-0000-0000-0000A8640000}"/>
    <cellStyle name="Обычный 53 5 4 6" xfId="25450" xr:uid="{00000000-0005-0000-0000-0000A9640000}"/>
    <cellStyle name="Обычный 53 5 4 6 2" xfId="25451" xr:uid="{00000000-0005-0000-0000-0000AA640000}"/>
    <cellStyle name="Обычный 53 5 4 6 2 2" xfId="25452" xr:uid="{00000000-0005-0000-0000-0000AB640000}"/>
    <cellStyle name="Обычный 53 5 4 6 3" xfId="25453" xr:uid="{00000000-0005-0000-0000-0000AC640000}"/>
    <cellStyle name="Обычный 53 5 4 7" xfId="25454" xr:uid="{00000000-0005-0000-0000-0000AD640000}"/>
    <cellStyle name="Обычный 53 5 4 7 2" xfId="25455" xr:uid="{00000000-0005-0000-0000-0000AE640000}"/>
    <cellStyle name="Обычный 53 5 4 7 2 2" xfId="25456" xr:uid="{00000000-0005-0000-0000-0000AF640000}"/>
    <cellStyle name="Обычный 53 5 4 7 3" xfId="25457" xr:uid="{00000000-0005-0000-0000-0000B0640000}"/>
    <cellStyle name="Обычный 53 5 4 8" xfId="25458" xr:uid="{00000000-0005-0000-0000-0000B1640000}"/>
    <cellStyle name="Обычный 53 5 4 8 2" xfId="25459" xr:uid="{00000000-0005-0000-0000-0000B2640000}"/>
    <cellStyle name="Обычный 53 5 4 8 2 2" xfId="25460" xr:uid="{00000000-0005-0000-0000-0000B3640000}"/>
    <cellStyle name="Обычный 53 5 4 8 3" xfId="25461" xr:uid="{00000000-0005-0000-0000-0000B4640000}"/>
    <cellStyle name="Обычный 53 5 4 9" xfId="25462" xr:uid="{00000000-0005-0000-0000-0000B5640000}"/>
    <cellStyle name="Обычный 53 5 4 9 2" xfId="25463" xr:uid="{00000000-0005-0000-0000-0000B6640000}"/>
    <cellStyle name="Обычный 53 5 5" xfId="25464" xr:uid="{00000000-0005-0000-0000-0000B7640000}"/>
    <cellStyle name="Обычный 53 5 5 2" xfId="25465" xr:uid="{00000000-0005-0000-0000-0000B8640000}"/>
    <cellStyle name="Обычный 53 5 5 2 2" xfId="25466" xr:uid="{00000000-0005-0000-0000-0000B9640000}"/>
    <cellStyle name="Обычный 53 5 5 2 2 2" xfId="25467" xr:uid="{00000000-0005-0000-0000-0000BA640000}"/>
    <cellStyle name="Обычный 53 5 5 2 3" xfId="25468" xr:uid="{00000000-0005-0000-0000-0000BB640000}"/>
    <cellStyle name="Обычный 53 5 5 3" xfId="25469" xr:uid="{00000000-0005-0000-0000-0000BC640000}"/>
    <cellStyle name="Обычный 53 5 5 3 2" xfId="25470" xr:uid="{00000000-0005-0000-0000-0000BD640000}"/>
    <cellStyle name="Обычный 53 5 5 3 2 2" xfId="25471" xr:uid="{00000000-0005-0000-0000-0000BE640000}"/>
    <cellStyle name="Обычный 53 5 5 3 3" xfId="25472" xr:uid="{00000000-0005-0000-0000-0000BF640000}"/>
    <cellStyle name="Обычный 53 5 5 4" xfId="25473" xr:uid="{00000000-0005-0000-0000-0000C0640000}"/>
    <cellStyle name="Обычный 53 5 5 4 2" xfId="25474" xr:uid="{00000000-0005-0000-0000-0000C1640000}"/>
    <cellStyle name="Обычный 53 5 5 4 2 2" xfId="25475" xr:uid="{00000000-0005-0000-0000-0000C2640000}"/>
    <cellStyle name="Обычный 53 5 5 4 3" xfId="25476" xr:uid="{00000000-0005-0000-0000-0000C3640000}"/>
    <cellStyle name="Обычный 53 5 5 5" xfId="25477" xr:uid="{00000000-0005-0000-0000-0000C4640000}"/>
    <cellStyle name="Обычный 53 5 5 5 2" xfId="25478" xr:uid="{00000000-0005-0000-0000-0000C5640000}"/>
    <cellStyle name="Обычный 53 5 5 6" xfId="25479" xr:uid="{00000000-0005-0000-0000-0000C6640000}"/>
    <cellStyle name="Обычный 53 5 6" xfId="25480" xr:uid="{00000000-0005-0000-0000-0000C7640000}"/>
    <cellStyle name="Обычный 53 5 6 2" xfId="25481" xr:uid="{00000000-0005-0000-0000-0000C8640000}"/>
    <cellStyle name="Обычный 53 5 6 2 2" xfId="25482" xr:uid="{00000000-0005-0000-0000-0000C9640000}"/>
    <cellStyle name="Обычный 53 5 6 2 2 2" xfId="25483" xr:uid="{00000000-0005-0000-0000-0000CA640000}"/>
    <cellStyle name="Обычный 53 5 6 2 3" xfId="25484" xr:uid="{00000000-0005-0000-0000-0000CB640000}"/>
    <cellStyle name="Обычный 53 5 6 3" xfId="25485" xr:uid="{00000000-0005-0000-0000-0000CC640000}"/>
    <cellStyle name="Обычный 53 5 6 3 2" xfId="25486" xr:uid="{00000000-0005-0000-0000-0000CD640000}"/>
    <cellStyle name="Обычный 53 5 6 4" xfId="25487" xr:uid="{00000000-0005-0000-0000-0000CE640000}"/>
    <cellStyle name="Обычный 53 5 7" xfId="25488" xr:uid="{00000000-0005-0000-0000-0000CF640000}"/>
    <cellStyle name="Обычный 53 5 7 2" xfId="25489" xr:uid="{00000000-0005-0000-0000-0000D0640000}"/>
    <cellStyle name="Обычный 53 5 7 2 2" xfId="25490" xr:uid="{00000000-0005-0000-0000-0000D1640000}"/>
    <cellStyle name="Обычный 53 5 7 2 2 2" xfId="25491" xr:uid="{00000000-0005-0000-0000-0000D2640000}"/>
    <cellStyle name="Обычный 53 5 7 2 3" xfId="25492" xr:uid="{00000000-0005-0000-0000-0000D3640000}"/>
    <cellStyle name="Обычный 53 5 7 3" xfId="25493" xr:uid="{00000000-0005-0000-0000-0000D4640000}"/>
    <cellStyle name="Обычный 53 5 7 3 2" xfId="25494" xr:uid="{00000000-0005-0000-0000-0000D5640000}"/>
    <cellStyle name="Обычный 53 5 7 4" xfId="25495" xr:uid="{00000000-0005-0000-0000-0000D6640000}"/>
    <cellStyle name="Обычный 53 5 8" xfId="25496" xr:uid="{00000000-0005-0000-0000-0000D7640000}"/>
    <cellStyle name="Обычный 53 5 8 2" xfId="25497" xr:uid="{00000000-0005-0000-0000-0000D8640000}"/>
    <cellStyle name="Обычный 53 5 8 2 2" xfId="25498" xr:uid="{00000000-0005-0000-0000-0000D9640000}"/>
    <cellStyle name="Обычный 53 5 8 3" xfId="25499" xr:uid="{00000000-0005-0000-0000-0000DA640000}"/>
    <cellStyle name="Обычный 53 5 9" xfId="25500" xr:uid="{00000000-0005-0000-0000-0000DB640000}"/>
    <cellStyle name="Обычный 53 5 9 2" xfId="25501" xr:uid="{00000000-0005-0000-0000-0000DC640000}"/>
    <cellStyle name="Обычный 53 5 9 2 2" xfId="25502" xr:uid="{00000000-0005-0000-0000-0000DD640000}"/>
    <cellStyle name="Обычный 53 5 9 3" xfId="25503" xr:uid="{00000000-0005-0000-0000-0000DE640000}"/>
    <cellStyle name="Обычный 53 6" xfId="25504" xr:uid="{00000000-0005-0000-0000-0000DF640000}"/>
    <cellStyle name="Обычный 53 6 10" xfId="25505" xr:uid="{00000000-0005-0000-0000-0000E0640000}"/>
    <cellStyle name="Обычный 53 6 10 2" xfId="25506" xr:uid="{00000000-0005-0000-0000-0000E1640000}"/>
    <cellStyle name="Обычный 53 6 10 2 2" xfId="25507" xr:uid="{00000000-0005-0000-0000-0000E2640000}"/>
    <cellStyle name="Обычный 53 6 10 3" xfId="25508" xr:uid="{00000000-0005-0000-0000-0000E3640000}"/>
    <cellStyle name="Обычный 53 6 11" xfId="25509" xr:uid="{00000000-0005-0000-0000-0000E4640000}"/>
    <cellStyle name="Обычный 53 6 11 2" xfId="25510" xr:uid="{00000000-0005-0000-0000-0000E5640000}"/>
    <cellStyle name="Обычный 53 6 11 2 2" xfId="25511" xr:uid="{00000000-0005-0000-0000-0000E6640000}"/>
    <cellStyle name="Обычный 53 6 11 3" xfId="25512" xr:uid="{00000000-0005-0000-0000-0000E7640000}"/>
    <cellStyle name="Обычный 53 6 12" xfId="25513" xr:uid="{00000000-0005-0000-0000-0000E8640000}"/>
    <cellStyle name="Обычный 53 6 12 2" xfId="25514" xr:uid="{00000000-0005-0000-0000-0000E9640000}"/>
    <cellStyle name="Обычный 53 6 13" xfId="25515" xr:uid="{00000000-0005-0000-0000-0000EA640000}"/>
    <cellStyle name="Обычный 53 6 2" xfId="25516" xr:uid="{00000000-0005-0000-0000-0000EB640000}"/>
    <cellStyle name="Обычный 53 6 2 10" xfId="25517" xr:uid="{00000000-0005-0000-0000-0000EC640000}"/>
    <cellStyle name="Обычный 53 6 2 10 2" xfId="25518" xr:uid="{00000000-0005-0000-0000-0000ED640000}"/>
    <cellStyle name="Обычный 53 6 2 10 2 2" xfId="25519" xr:uid="{00000000-0005-0000-0000-0000EE640000}"/>
    <cellStyle name="Обычный 53 6 2 10 3" xfId="25520" xr:uid="{00000000-0005-0000-0000-0000EF640000}"/>
    <cellStyle name="Обычный 53 6 2 11" xfId="25521" xr:uid="{00000000-0005-0000-0000-0000F0640000}"/>
    <cellStyle name="Обычный 53 6 2 11 2" xfId="25522" xr:uid="{00000000-0005-0000-0000-0000F1640000}"/>
    <cellStyle name="Обычный 53 6 2 12" xfId="25523" xr:uid="{00000000-0005-0000-0000-0000F2640000}"/>
    <cellStyle name="Обычный 53 6 2 2" xfId="25524" xr:uid="{00000000-0005-0000-0000-0000F3640000}"/>
    <cellStyle name="Обычный 53 6 2 2 10" xfId="25525" xr:uid="{00000000-0005-0000-0000-0000F4640000}"/>
    <cellStyle name="Обычный 53 6 2 2 2" xfId="25526" xr:uid="{00000000-0005-0000-0000-0000F5640000}"/>
    <cellStyle name="Обычный 53 6 2 2 2 2" xfId="25527" xr:uid="{00000000-0005-0000-0000-0000F6640000}"/>
    <cellStyle name="Обычный 53 6 2 2 2 2 2" xfId="25528" xr:uid="{00000000-0005-0000-0000-0000F7640000}"/>
    <cellStyle name="Обычный 53 6 2 2 2 2 2 2" xfId="25529" xr:uid="{00000000-0005-0000-0000-0000F8640000}"/>
    <cellStyle name="Обычный 53 6 2 2 2 2 3" xfId="25530" xr:uid="{00000000-0005-0000-0000-0000F9640000}"/>
    <cellStyle name="Обычный 53 6 2 2 2 3" xfId="25531" xr:uid="{00000000-0005-0000-0000-0000FA640000}"/>
    <cellStyle name="Обычный 53 6 2 2 2 3 2" xfId="25532" xr:uid="{00000000-0005-0000-0000-0000FB640000}"/>
    <cellStyle name="Обычный 53 6 2 2 2 3 2 2" xfId="25533" xr:uid="{00000000-0005-0000-0000-0000FC640000}"/>
    <cellStyle name="Обычный 53 6 2 2 2 3 3" xfId="25534" xr:uid="{00000000-0005-0000-0000-0000FD640000}"/>
    <cellStyle name="Обычный 53 6 2 2 2 4" xfId="25535" xr:uid="{00000000-0005-0000-0000-0000FE640000}"/>
    <cellStyle name="Обычный 53 6 2 2 2 4 2" xfId="25536" xr:uid="{00000000-0005-0000-0000-0000FF640000}"/>
    <cellStyle name="Обычный 53 6 2 2 2 4 2 2" xfId="25537" xr:uid="{00000000-0005-0000-0000-000000650000}"/>
    <cellStyle name="Обычный 53 6 2 2 2 4 3" xfId="25538" xr:uid="{00000000-0005-0000-0000-000001650000}"/>
    <cellStyle name="Обычный 53 6 2 2 2 5" xfId="25539" xr:uid="{00000000-0005-0000-0000-000002650000}"/>
    <cellStyle name="Обычный 53 6 2 2 2 5 2" xfId="25540" xr:uid="{00000000-0005-0000-0000-000003650000}"/>
    <cellStyle name="Обычный 53 6 2 2 2 5 2 2" xfId="25541" xr:uid="{00000000-0005-0000-0000-000004650000}"/>
    <cellStyle name="Обычный 53 6 2 2 2 5 3" xfId="25542" xr:uid="{00000000-0005-0000-0000-000005650000}"/>
    <cellStyle name="Обычный 53 6 2 2 2 6" xfId="25543" xr:uid="{00000000-0005-0000-0000-000006650000}"/>
    <cellStyle name="Обычный 53 6 2 2 2 6 2" xfId="25544" xr:uid="{00000000-0005-0000-0000-000007650000}"/>
    <cellStyle name="Обычный 53 6 2 2 2 7" xfId="25545" xr:uid="{00000000-0005-0000-0000-000008650000}"/>
    <cellStyle name="Обычный 53 6 2 2 3" xfId="25546" xr:uid="{00000000-0005-0000-0000-000009650000}"/>
    <cellStyle name="Обычный 53 6 2 2 3 2" xfId="25547" xr:uid="{00000000-0005-0000-0000-00000A650000}"/>
    <cellStyle name="Обычный 53 6 2 2 3 2 2" xfId="25548" xr:uid="{00000000-0005-0000-0000-00000B650000}"/>
    <cellStyle name="Обычный 53 6 2 2 3 2 2 2" xfId="25549" xr:uid="{00000000-0005-0000-0000-00000C650000}"/>
    <cellStyle name="Обычный 53 6 2 2 3 2 3" xfId="25550" xr:uid="{00000000-0005-0000-0000-00000D650000}"/>
    <cellStyle name="Обычный 53 6 2 2 3 3" xfId="25551" xr:uid="{00000000-0005-0000-0000-00000E650000}"/>
    <cellStyle name="Обычный 53 6 2 2 3 3 2" xfId="25552" xr:uid="{00000000-0005-0000-0000-00000F650000}"/>
    <cellStyle name="Обычный 53 6 2 2 3 4" xfId="25553" xr:uid="{00000000-0005-0000-0000-000010650000}"/>
    <cellStyle name="Обычный 53 6 2 2 4" xfId="25554" xr:uid="{00000000-0005-0000-0000-000011650000}"/>
    <cellStyle name="Обычный 53 6 2 2 4 2" xfId="25555" xr:uid="{00000000-0005-0000-0000-000012650000}"/>
    <cellStyle name="Обычный 53 6 2 2 4 2 2" xfId="25556" xr:uid="{00000000-0005-0000-0000-000013650000}"/>
    <cellStyle name="Обычный 53 6 2 2 4 3" xfId="25557" xr:uid="{00000000-0005-0000-0000-000014650000}"/>
    <cellStyle name="Обычный 53 6 2 2 5" xfId="25558" xr:uid="{00000000-0005-0000-0000-000015650000}"/>
    <cellStyle name="Обычный 53 6 2 2 5 2" xfId="25559" xr:uid="{00000000-0005-0000-0000-000016650000}"/>
    <cellStyle name="Обычный 53 6 2 2 5 2 2" xfId="25560" xr:uid="{00000000-0005-0000-0000-000017650000}"/>
    <cellStyle name="Обычный 53 6 2 2 5 3" xfId="25561" xr:uid="{00000000-0005-0000-0000-000018650000}"/>
    <cellStyle name="Обычный 53 6 2 2 6" xfId="25562" xr:uid="{00000000-0005-0000-0000-000019650000}"/>
    <cellStyle name="Обычный 53 6 2 2 6 2" xfId="25563" xr:uid="{00000000-0005-0000-0000-00001A650000}"/>
    <cellStyle name="Обычный 53 6 2 2 6 2 2" xfId="25564" xr:uid="{00000000-0005-0000-0000-00001B650000}"/>
    <cellStyle name="Обычный 53 6 2 2 6 3" xfId="25565" xr:uid="{00000000-0005-0000-0000-00001C650000}"/>
    <cellStyle name="Обычный 53 6 2 2 7" xfId="25566" xr:uid="{00000000-0005-0000-0000-00001D650000}"/>
    <cellStyle name="Обычный 53 6 2 2 7 2" xfId="25567" xr:uid="{00000000-0005-0000-0000-00001E650000}"/>
    <cellStyle name="Обычный 53 6 2 2 7 2 2" xfId="25568" xr:uid="{00000000-0005-0000-0000-00001F650000}"/>
    <cellStyle name="Обычный 53 6 2 2 7 3" xfId="25569" xr:uid="{00000000-0005-0000-0000-000020650000}"/>
    <cellStyle name="Обычный 53 6 2 2 8" xfId="25570" xr:uid="{00000000-0005-0000-0000-000021650000}"/>
    <cellStyle name="Обычный 53 6 2 2 8 2" xfId="25571" xr:uid="{00000000-0005-0000-0000-000022650000}"/>
    <cellStyle name="Обычный 53 6 2 2 8 2 2" xfId="25572" xr:uid="{00000000-0005-0000-0000-000023650000}"/>
    <cellStyle name="Обычный 53 6 2 2 8 3" xfId="25573" xr:uid="{00000000-0005-0000-0000-000024650000}"/>
    <cellStyle name="Обычный 53 6 2 2 9" xfId="25574" xr:uid="{00000000-0005-0000-0000-000025650000}"/>
    <cellStyle name="Обычный 53 6 2 2 9 2" xfId="25575" xr:uid="{00000000-0005-0000-0000-000026650000}"/>
    <cellStyle name="Обычный 53 6 2 3" xfId="25576" xr:uid="{00000000-0005-0000-0000-000027650000}"/>
    <cellStyle name="Обычный 53 6 2 3 2" xfId="25577" xr:uid="{00000000-0005-0000-0000-000028650000}"/>
    <cellStyle name="Обычный 53 6 2 3 2 2" xfId="25578" xr:uid="{00000000-0005-0000-0000-000029650000}"/>
    <cellStyle name="Обычный 53 6 2 3 2 2 2" xfId="25579" xr:uid="{00000000-0005-0000-0000-00002A650000}"/>
    <cellStyle name="Обычный 53 6 2 3 2 3" xfId="25580" xr:uid="{00000000-0005-0000-0000-00002B650000}"/>
    <cellStyle name="Обычный 53 6 2 3 3" xfId="25581" xr:uid="{00000000-0005-0000-0000-00002C650000}"/>
    <cellStyle name="Обычный 53 6 2 3 3 2" xfId="25582" xr:uid="{00000000-0005-0000-0000-00002D650000}"/>
    <cellStyle name="Обычный 53 6 2 3 3 2 2" xfId="25583" xr:uid="{00000000-0005-0000-0000-00002E650000}"/>
    <cellStyle name="Обычный 53 6 2 3 3 3" xfId="25584" xr:uid="{00000000-0005-0000-0000-00002F650000}"/>
    <cellStyle name="Обычный 53 6 2 3 4" xfId="25585" xr:uid="{00000000-0005-0000-0000-000030650000}"/>
    <cellStyle name="Обычный 53 6 2 3 4 2" xfId="25586" xr:uid="{00000000-0005-0000-0000-000031650000}"/>
    <cellStyle name="Обычный 53 6 2 3 4 2 2" xfId="25587" xr:uid="{00000000-0005-0000-0000-000032650000}"/>
    <cellStyle name="Обычный 53 6 2 3 4 3" xfId="25588" xr:uid="{00000000-0005-0000-0000-000033650000}"/>
    <cellStyle name="Обычный 53 6 2 3 5" xfId="25589" xr:uid="{00000000-0005-0000-0000-000034650000}"/>
    <cellStyle name="Обычный 53 6 2 3 5 2" xfId="25590" xr:uid="{00000000-0005-0000-0000-000035650000}"/>
    <cellStyle name="Обычный 53 6 2 3 5 2 2" xfId="25591" xr:uid="{00000000-0005-0000-0000-000036650000}"/>
    <cellStyle name="Обычный 53 6 2 3 5 3" xfId="25592" xr:uid="{00000000-0005-0000-0000-000037650000}"/>
    <cellStyle name="Обычный 53 6 2 3 6" xfId="25593" xr:uid="{00000000-0005-0000-0000-000038650000}"/>
    <cellStyle name="Обычный 53 6 2 3 6 2" xfId="25594" xr:uid="{00000000-0005-0000-0000-000039650000}"/>
    <cellStyle name="Обычный 53 6 2 3 7" xfId="25595" xr:uid="{00000000-0005-0000-0000-00003A650000}"/>
    <cellStyle name="Обычный 53 6 2 4" xfId="25596" xr:uid="{00000000-0005-0000-0000-00003B650000}"/>
    <cellStyle name="Обычный 53 6 2 4 2" xfId="25597" xr:uid="{00000000-0005-0000-0000-00003C650000}"/>
    <cellStyle name="Обычный 53 6 2 4 2 2" xfId="25598" xr:uid="{00000000-0005-0000-0000-00003D650000}"/>
    <cellStyle name="Обычный 53 6 2 4 2 2 2" xfId="25599" xr:uid="{00000000-0005-0000-0000-00003E650000}"/>
    <cellStyle name="Обычный 53 6 2 4 2 3" xfId="25600" xr:uid="{00000000-0005-0000-0000-00003F650000}"/>
    <cellStyle name="Обычный 53 6 2 4 3" xfId="25601" xr:uid="{00000000-0005-0000-0000-000040650000}"/>
    <cellStyle name="Обычный 53 6 2 4 3 2" xfId="25602" xr:uid="{00000000-0005-0000-0000-000041650000}"/>
    <cellStyle name="Обычный 53 6 2 4 4" xfId="25603" xr:uid="{00000000-0005-0000-0000-000042650000}"/>
    <cellStyle name="Обычный 53 6 2 5" xfId="25604" xr:uid="{00000000-0005-0000-0000-000043650000}"/>
    <cellStyle name="Обычный 53 6 2 5 2" xfId="25605" xr:uid="{00000000-0005-0000-0000-000044650000}"/>
    <cellStyle name="Обычный 53 6 2 5 2 2" xfId="25606" xr:uid="{00000000-0005-0000-0000-000045650000}"/>
    <cellStyle name="Обычный 53 6 2 5 2 2 2" xfId="25607" xr:uid="{00000000-0005-0000-0000-000046650000}"/>
    <cellStyle name="Обычный 53 6 2 5 2 3" xfId="25608" xr:uid="{00000000-0005-0000-0000-000047650000}"/>
    <cellStyle name="Обычный 53 6 2 5 3" xfId="25609" xr:uid="{00000000-0005-0000-0000-000048650000}"/>
    <cellStyle name="Обычный 53 6 2 5 3 2" xfId="25610" xr:uid="{00000000-0005-0000-0000-000049650000}"/>
    <cellStyle name="Обычный 53 6 2 5 4" xfId="25611" xr:uid="{00000000-0005-0000-0000-00004A650000}"/>
    <cellStyle name="Обычный 53 6 2 6" xfId="25612" xr:uid="{00000000-0005-0000-0000-00004B650000}"/>
    <cellStyle name="Обычный 53 6 2 6 2" xfId="25613" xr:uid="{00000000-0005-0000-0000-00004C650000}"/>
    <cellStyle name="Обычный 53 6 2 6 2 2" xfId="25614" xr:uid="{00000000-0005-0000-0000-00004D650000}"/>
    <cellStyle name="Обычный 53 6 2 6 3" xfId="25615" xr:uid="{00000000-0005-0000-0000-00004E650000}"/>
    <cellStyle name="Обычный 53 6 2 7" xfId="25616" xr:uid="{00000000-0005-0000-0000-00004F650000}"/>
    <cellStyle name="Обычный 53 6 2 7 2" xfId="25617" xr:uid="{00000000-0005-0000-0000-000050650000}"/>
    <cellStyle name="Обычный 53 6 2 7 2 2" xfId="25618" xr:uid="{00000000-0005-0000-0000-000051650000}"/>
    <cellStyle name="Обычный 53 6 2 7 3" xfId="25619" xr:uid="{00000000-0005-0000-0000-000052650000}"/>
    <cellStyle name="Обычный 53 6 2 8" xfId="25620" xr:uid="{00000000-0005-0000-0000-000053650000}"/>
    <cellStyle name="Обычный 53 6 2 8 2" xfId="25621" xr:uid="{00000000-0005-0000-0000-000054650000}"/>
    <cellStyle name="Обычный 53 6 2 8 2 2" xfId="25622" xr:uid="{00000000-0005-0000-0000-000055650000}"/>
    <cellStyle name="Обычный 53 6 2 8 3" xfId="25623" xr:uid="{00000000-0005-0000-0000-000056650000}"/>
    <cellStyle name="Обычный 53 6 2 9" xfId="25624" xr:uid="{00000000-0005-0000-0000-000057650000}"/>
    <cellStyle name="Обычный 53 6 2 9 2" xfId="25625" xr:uid="{00000000-0005-0000-0000-000058650000}"/>
    <cellStyle name="Обычный 53 6 2 9 2 2" xfId="25626" xr:uid="{00000000-0005-0000-0000-000059650000}"/>
    <cellStyle name="Обычный 53 6 2 9 3" xfId="25627" xr:uid="{00000000-0005-0000-0000-00005A650000}"/>
    <cellStyle name="Обычный 53 6 3" xfId="25628" xr:uid="{00000000-0005-0000-0000-00005B650000}"/>
    <cellStyle name="Обычный 53 6 3 10" xfId="25629" xr:uid="{00000000-0005-0000-0000-00005C650000}"/>
    <cellStyle name="Обычный 53 6 3 2" xfId="25630" xr:uid="{00000000-0005-0000-0000-00005D650000}"/>
    <cellStyle name="Обычный 53 6 3 2 2" xfId="25631" xr:uid="{00000000-0005-0000-0000-00005E650000}"/>
    <cellStyle name="Обычный 53 6 3 2 2 2" xfId="25632" xr:uid="{00000000-0005-0000-0000-00005F650000}"/>
    <cellStyle name="Обычный 53 6 3 2 2 2 2" xfId="25633" xr:uid="{00000000-0005-0000-0000-000060650000}"/>
    <cellStyle name="Обычный 53 6 3 2 2 3" xfId="25634" xr:uid="{00000000-0005-0000-0000-000061650000}"/>
    <cellStyle name="Обычный 53 6 3 2 3" xfId="25635" xr:uid="{00000000-0005-0000-0000-000062650000}"/>
    <cellStyle name="Обычный 53 6 3 2 3 2" xfId="25636" xr:uid="{00000000-0005-0000-0000-000063650000}"/>
    <cellStyle name="Обычный 53 6 3 2 3 2 2" xfId="25637" xr:uid="{00000000-0005-0000-0000-000064650000}"/>
    <cellStyle name="Обычный 53 6 3 2 3 3" xfId="25638" xr:uid="{00000000-0005-0000-0000-000065650000}"/>
    <cellStyle name="Обычный 53 6 3 2 4" xfId="25639" xr:uid="{00000000-0005-0000-0000-000066650000}"/>
    <cellStyle name="Обычный 53 6 3 2 4 2" xfId="25640" xr:uid="{00000000-0005-0000-0000-000067650000}"/>
    <cellStyle name="Обычный 53 6 3 2 4 2 2" xfId="25641" xr:uid="{00000000-0005-0000-0000-000068650000}"/>
    <cellStyle name="Обычный 53 6 3 2 4 3" xfId="25642" xr:uid="{00000000-0005-0000-0000-000069650000}"/>
    <cellStyle name="Обычный 53 6 3 2 5" xfId="25643" xr:uid="{00000000-0005-0000-0000-00006A650000}"/>
    <cellStyle name="Обычный 53 6 3 2 5 2" xfId="25644" xr:uid="{00000000-0005-0000-0000-00006B650000}"/>
    <cellStyle name="Обычный 53 6 3 2 5 2 2" xfId="25645" xr:uid="{00000000-0005-0000-0000-00006C650000}"/>
    <cellStyle name="Обычный 53 6 3 2 5 3" xfId="25646" xr:uid="{00000000-0005-0000-0000-00006D650000}"/>
    <cellStyle name="Обычный 53 6 3 2 6" xfId="25647" xr:uid="{00000000-0005-0000-0000-00006E650000}"/>
    <cellStyle name="Обычный 53 6 3 2 6 2" xfId="25648" xr:uid="{00000000-0005-0000-0000-00006F650000}"/>
    <cellStyle name="Обычный 53 6 3 2 7" xfId="25649" xr:uid="{00000000-0005-0000-0000-000070650000}"/>
    <cellStyle name="Обычный 53 6 3 3" xfId="25650" xr:uid="{00000000-0005-0000-0000-000071650000}"/>
    <cellStyle name="Обычный 53 6 3 3 2" xfId="25651" xr:uid="{00000000-0005-0000-0000-000072650000}"/>
    <cellStyle name="Обычный 53 6 3 3 2 2" xfId="25652" xr:uid="{00000000-0005-0000-0000-000073650000}"/>
    <cellStyle name="Обычный 53 6 3 3 2 2 2" xfId="25653" xr:uid="{00000000-0005-0000-0000-000074650000}"/>
    <cellStyle name="Обычный 53 6 3 3 2 3" xfId="25654" xr:uid="{00000000-0005-0000-0000-000075650000}"/>
    <cellStyle name="Обычный 53 6 3 3 3" xfId="25655" xr:uid="{00000000-0005-0000-0000-000076650000}"/>
    <cellStyle name="Обычный 53 6 3 3 3 2" xfId="25656" xr:uid="{00000000-0005-0000-0000-000077650000}"/>
    <cellStyle name="Обычный 53 6 3 3 4" xfId="25657" xr:uid="{00000000-0005-0000-0000-000078650000}"/>
    <cellStyle name="Обычный 53 6 3 4" xfId="25658" xr:uid="{00000000-0005-0000-0000-000079650000}"/>
    <cellStyle name="Обычный 53 6 3 4 2" xfId="25659" xr:uid="{00000000-0005-0000-0000-00007A650000}"/>
    <cellStyle name="Обычный 53 6 3 4 2 2" xfId="25660" xr:uid="{00000000-0005-0000-0000-00007B650000}"/>
    <cellStyle name="Обычный 53 6 3 4 3" xfId="25661" xr:uid="{00000000-0005-0000-0000-00007C650000}"/>
    <cellStyle name="Обычный 53 6 3 5" xfId="25662" xr:uid="{00000000-0005-0000-0000-00007D650000}"/>
    <cellStyle name="Обычный 53 6 3 5 2" xfId="25663" xr:uid="{00000000-0005-0000-0000-00007E650000}"/>
    <cellStyle name="Обычный 53 6 3 5 2 2" xfId="25664" xr:uid="{00000000-0005-0000-0000-00007F650000}"/>
    <cellStyle name="Обычный 53 6 3 5 3" xfId="25665" xr:uid="{00000000-0005-0000-0000-000080650000}"/>
    <cellStyle name="Обычный 53 6 3 6" xfId="25666" xr:uid="{00000000-0005-0000-0000-000081650000}"/>
    <cellStyle name="Обычный 53 6 3 6 2" xfId="25667" xr:uid="{00000000-0005-0000-0000-000082650000}"/>
    <cellStyle name="Обычный 53 6 3 6 2 2" xfId="25668" xr:uid="{00000000-0005-0000-0000-000083650000}"/>
    <cellStyle name="Обычный 53 6 3 6 3" xfId="25669" xr:uid="{00000000-0005-0000-0000-000084650000}"/>
    <cellStyle name="Обычный 53 6 3 7" xfId="25670" xr:uid="{00000000-0005-0000-0000-000085650000}"/>
    <cellStyle name="Обычный 53 6 3 7 2" xfId="25671" xr:uid="{00000000-0005-0000-0000-000086650000}"/>
    <cellStyle name="Обычный 53 6 3 7 2 2" xfId="25672" xr:uid="{00000000-0005-0000-0000-000087650000}"/>
    <cellStyle name="Обычный 53 6 3 7 3" xfId="25673" xr:uid="{00000000-0005-0000-0000-000088650000}"/>
    <cellStyle name="Обычный 53 6 3 8" xfId="25674" xr:uid="{00000000-0005-0000-0000-000089650000}"/>
    <cellStyle name="Обычный 53 6 3 8 2" xfId="25675" xr:uid="{00000000-0005-0000-0000-00008A650000}"/>
    <cellStyle name="Обычный 53 6 3 8 2 2" xfId="25676" xr:uid="{00000000-0005-0000-0000-00008B650000}"/>
    <cellStyle name="Обычный 53 6 3 8 3" xfId="25677" xr:uid="{00000000-0005-0000-0000-00008C650000}"/>
    <cellStyle name="Обычный 53 6 3 9" xfId="25678" xr:uid="{00000000-0005-0000-0000-00008D650000}"/>
    <cellStyle name="Обычный 53 6 3 9 2" xfId="25679" xr:uid="{00000000-0005-0000-0000-00008E650000}"/>
    <cellStyle name="Обычный 53 6 4" xfId="25680" xr:uid="{00000000-0005-0000-0000-00008F650000}"/>
    <cellStyle name="Обычный 53 6 4 2" xfId="25681" xr:uid="{00000000-0005-0000-0000-000090650000}"/>
    <cellStyle name="Обычный 53 6 4 2 2" xfId="25682" xr:uid="{00000000-0005-0000-0000-000091650000}"/>
    <cellStyle name="Обычный 53 6 4 2 2 2" xfId="25683" xr:uid="{00000000-0005-0000-0000-000092650000}"/>
    <cellStyle name="Обычный 53 6 4 2 3" xfId="25684" xr:uid="{00000000-0005-0000-0000-000093650000}"/>
    <cellStyle name="Обычный 53 6 4 3" xfId="25685" xr:uid="{00000000-0005-0000-0000-000094650000}"/>
    <cellStyle name="Обычный 53 6 4 3 2" xfId="25686" xr:uid="{00000000-0005-0000-0000-000095650000}"/>
    <cellStyle name="Обычный 53 6 4 3 2 2" xfId="25687" xr:uid="{00000000-0005-0000-0000-000096650000}"/>
    <cellStyle name="Обычный 53 6 4 3 3" xfId="25688" xr:uid="{00000000-0005-0000-0000-000097650000}"/>
    <cellStyle name="Обычный 53 6 4 4" xfId="25689" xr:uid="{00000000-0005-0000-0000-000098650000}"/>
    <cellStyle name="Обычный 53 6 4 4 2" xfId="25690" xr:uid="{00000000-0005-0000-0000-000099650000}"/>
    <cellStyle name="Обычный 53 6 4 4 2 2" xfId="25691" xr:uid="{00000000-0005-0000-0000-00009A650000}"/>
    <cellStyle name="Обычный 53 6 4 4 3" xfId="25692" xr:uid="{00000000-0005-0000-0000-00009B650000}"/>
    <cellStyle name="Обычный 53 6 4 5" xfId="25693" xr:uid="{00000000-0005-0000-0000-00009C650000}"/>
    <cellStyle name="Обычный 53 6 4 5 2" xfId="25694" xr:uid="{00000000-0005-0000-0000-00009D650000}"/>
    <cellStyle name="Обычный 53 6 4 5 2 2" xfId="25695" xr:uid="{00000000-0005-0000-0000-00009E650000}"/>
    <cellStyle name="Обычный 53 6 4 5 3" xfId="25696" xr:uid="{00000000-0005-0000-0000-00009F650000}"/>
    <cellStyle name="Обычный 53 6 4 6" xfId="25697" xr:uid="{00000000-0005-0000-0000-0000A0650000}"/>
    <cellStyle name="Обычный 53 6 4 6 2" xfId="25698" xr:uid="{00000000-0005-0000-0000-0000A1650000}"/>
    <cellStyle name="Обычный 53 6 4 7" xfId="25699" xr:uid="{00000000-0005-0000-0000-0000A2650000}"/>
    <cellStyle name="Обычный 53 6 5" xfId="25700" xr:uid="{00000000-0005-0000-0000-0000A3650000}"/>
    <cellStyle name="Обычный 53 6 5 2" xfId="25701" xr:uid="{00000000-0005-0000-0000-0000A4650000}"/>
    <cellStyle name="Обычный 53 6 5 2 2" xfId="25702" xr:uid="{00000000-0005-0000-0000-0000A5650000}"/>
    <cellStyle name="Обычный 53 6 5 2 2 2" xfId="25703" xr:uid="{00000000-0005-0000-0000-0000A6650000}"/>
    <cellStyle name="Обычный 53 6 5 2 3" xfId="25704" xr:uid="{00000000-0005-0000-0000-0000A7650000}"/>
    <cellStyle name="Обычный 53 6 5 3" xfId="25705" xr:uid="{00000000-0005-0000-0000-0000A8650000}"/>
    <cellStyle name="Обычный 53 6 5 3 2" xfId="25706" xr:uid="{00000000-0005-0000-0000-0000A9650000}"/>
    <cellStyle name="Обычный 53 6 5 4" xfId="25707" xr:uid="{00000000-0005-0000-0000-0000AA650000}"/>
    <cellStyle name="Обычный 53 6 6" xfId="25708" xr:uid="{00000000-0005-0000-0000-0000AB650000}"/>
    <cellStyle name="Обычный 53 6 6 2" xfId="25709" xr:uid="{00000000-0005-0000-0000-0000AC650000}"/>
    <cellStyle name="Обычный 53 6 6 2 2" xfId="25710" xr:uid="{00000000-0005-0000-0000-0000AD650000}"/>
    <cellStyle name="Обычный 53 6 6 2 2 2" xfId="25711" xr:uid="{00000000-0005-0000-0000-0000AE650000}"/>
    <cellStyle name="Обычный 53 6 6 2 3" xfId="25712" xr:uid="{00000000-0005-0000-0000-0000AF650000}"/>
    <cellStyle name="Обычный 53 6 6 3" xfId="25713" xr:uid="{00000000-0005-0000-0000-0000B0650000}"/>
    <cellStyle name="Обычный 53 6 6 3 2" xfId="25714" xr:uid="{00000000-0005-0000-0000-0000B1650000}"/>
    <cellStyle name="Обычный 53 6 6 4" xfId="25715" xr:uid="{00000000-0005-0000-0000-0000B2650000}"/>
    <cellStyle name="Обычный 53 6 7" xfId="25716" xr:uid="{00000000-0005-0000-0000-0000B3650000}"/>
    <cellStyle name="Обычный 53 6 7 2" xfId="25717" xr:uid="{00000000-0005-0000-0000-0000B4650000}"/>
    <cellStyle name="Обычный 53 6 7 2 2" xfId="25718" xr:uid="{00000000-0005-0000-0000-0000B5650000}"/>
    <cellStyle name="Обычный 53 6 7 3" xfId="25719" xr:uid="{00000000-0005-0000-0000-0000B6650000}"/>
    <cellStyle name="Обычный 53 6 8" xfId="25720" xr:uid="{00000000-0005-0000-0000-0000B7650000}"/>
    <cellStyle name="Обычный 53 6 8 2" xfId="25721" xr:uid="{00000000-0005-0000-0000-0000B8650000}"/>
    <cellStyle name="Обычный 53 6 8 2 2" xfId="25722" xr:uid="{00000000-0005-0000-0000-0000B9650000}"/>
    <cellStyle name="Обычный 53 6 8 3" xfId="25723" xr:uid="{00000000-0005-0000-0000-0000BA650000}"/>
    <cellStyle name="Обычный 53 6 9" xfId="25724" xr:uid="{00000000-0005-0000-0000-0000BB650000}"/>
    <cellStyle name="Обычный 53 6 9 2" xfId="25725" xr:uid="{00000000-0005-0000-0000-0000BC650000}"/>
    <cellStyle name="Обычный 53 6 9 2 2" xfId="25726" xr:uid="{00000000-0005-0000-0000-0000BD650000}"/>
    <cellStyle name="Обычный 53 6 9 3" xfId="25727" xr:uid="{00000000-0005-0000-0000-0000BE650000}"/>
    <cellStyle name="Обычный 53 7" xfId="25728" xr:uid="{00000000-0005-0000-0000-0000BF650000}"/>
    <cellStyle name="Обычный 53 7 10" xfId="25729" xr:uid="{00000000-0005-0000-0000-0000C0650000}"/>
    <cellStyle name="Обычный 53 7 10 2" xfId="25730" xr:uid="{00000000-0005-0000-0000-0000C1650000}"/>
    <cellStyle name="Обычный 53 7 10 2 2" xfId="25731" xr:uid="{00000000-0005-0000-0000-0000C2650000}"/>
    <cellStyle name="Обычный 53 7 10 3" xfId="25732" xr:uid="{00000000-0005-0000-0000-0000C3650000}"/>
    <cellStyle name="Обычный 53 7 11" xfId="25733" xr:uid="{00000000-0005-0000-0000-0000C4650000}"/>
    <cellStyle name="Обычный 53 7 11 2" xfId="25734" xr:uid="{00000000-0005-0000-0000-0000C5650000}"/>
    <cellStyle name="Обычный 53 7 12" xfId="25735" xr:uid="{00000000-0005-0000-0000-0000C6650000}"/>
    <cellStyle name="Обычный 53 7 2" xfId="25736" xr:uid="{00000000-0005-0000-0000-0000C7650000}"/>
    <cellStyle name="Обычный 53 7 2 10" xfId="25737" xr:uid="{00000000-0005-0000-0000-0000C8650000}"/>
    <cellStyle name="Обычный 53 7 2 10 2" xfId="25738" xr:uid="{00000000-0005-0000-0000-0000C9650000}"/>
    <cellStyle name="Обычный 53 7 2 11" xfId="25739" xr:uid="{00000000-0005-0000-0000-0000CA650000}"/>
    <cellStyle name="Обычный 53 7 2 2" xfId="25740" xr:uid="{00000000-0005-0000-0000-0000CB650000}"/>
    <cellStyle name="Обычный 53 7 2 2 2" xfId="25741" xr:uid="{00000000-0005-0000-0000-0000CC650000}"/>
    <cellStyle name="Обычный 53 7 2 2 2 2" xfId="25742" xr:uid="{00000000-0005-0000-0000-0000CD650000}"/>
    <cellStyle name="Обычный 53 7 2 2 2 2 2" xfId="25743" xr:uid="{00000000-0005-0000-0000-0000CE650000}"/>
    <cellStyle name="Обычный 53 7 2 2 2 2 2 2" xfId="25744" xr:uid="{00000000-0005-0000-0000-0000CF650000}"/>
    <cellStyle name="Обычный 53 7 2 2 2 2 3" xfId="25745" xr:uid="{00000000-0005-0000-0000-0000D0650000}"/>
    <cellStyle name="Обычный 53 7 2 2 2 3" xfId="25746" xr:uid="{00000000-0005-0000-0000-0000D1650000}"/>
    <cellStyle name="Обычный 53 7 2 2 2 3 2" xfId="25747" xr:uid="{00000000-0005-0000-0000-0000D2650000}"/>
    <cellStyle name="Обычный 53 7 2 2 2 4" xfId="25748" xr:uid="{00000000-0005-0000-0000-0000D3650000}"/>
    <cellStyle name="Обычный 53 7 2 2 3" xfId="25749" xr:uid="{00000000-0005-0000-0000-0000D4650000}"/>
    <cellStyle name="Обычный 53 7 2 2 3 2" xfId="25750" xr:uid="{00000000-0005-0000-0000-0000D5650000}"/>
    <cellStyle name="Обычный 53 7 2 2 3 2 2" xfId="25751" xr:uid="{00000000-0005-0000-0000-0000D6650000}"/>
    <cellStyle name="Обычный 53 7 2 2 3 3" xfId="25752" xr:uid="{00000000-0005-0000-0000-0000D7650000}"/>
    <cellStyle name="Обычный 53 7 2 2 4" xfId="25753" xr:uid="{00000000-0005-0000-0000-0000D8650000}"/>
    <cellStyle name="Обычный 53 7 2 2 4 2" xfId="25754" xr:uid="{00000000-0005-0000-0000-0000D9650000}"/>
    <cellStyle name="Обычный 53 7 2 2 4 2 2" xfId="25755" xr:uid="{00000000-0005-0000-0000-0000DA650000}"/>
    <cellStyle name="Обычный 53 7 2 2 4 3" xfId="25756" xr:uid="{00000000-0005-0000-0000-0000DB650000}"/>
    <cellStyle name="Обычный 53 7 2 2 5" xfId="25757" xr:uid="{00000000-0005-0000-0000-0000DC650000}"/>
    <cellStyle name="Обычный 53 7 2 2 5 2" xfId="25758" xr:uid="{00000000-0005-0000-0000-0000DD650000}"/>
    <cellStyle name="Обычный 53 7 2 2 5 2 2" xfId="25759" xr:uid="{00000000-0005-0000-0000-0000DE650000}"/>
    <cellStyle name="Обычный 53 7 2 2 5 3" xfId="25760" xr:uid="{00000000-0005-0000-0000-0000DF650000}"/>
    <cellStyle name="Обычный 53 7 2 2 6" xfId="25761" xr:uid="{00000000-0005-0000-0000-0000E0650000}"/>
    <cellStyle name="Обычный 53 7 2 2 6 2" xfId="25762" xr:uid="{00000000-0005-0000-0000-0000E1650000}"/>
    <cellStyle name="Обычный 53 7 2 2 6 2 2" xfId="25763" xr:uid="{00000000-0005-0000-0000-0000E2650000}"/>
    <cellStyle name="Обычный 53 7 2 2 6 3" xfId="25764" xr:uid="{00000000-0005-0000-0000-0000E3650000}"/>
    <cellStyle name="Обычный 53 7 2 2 7" xfId="25765" xr:uid="{00000000-0005-0000-0000-0000E4650000}"/>
    <cellStyle name="Обычный 53 7 2 2 7 2" xfId="25766" xr:uid="{00000000-0005-0000-0000-0000E5650000}"/>
    <cellStyle name="Обычный 53 7 2 2 8" xfId="25767" xr:uid="{00000000-0005-0000-0000-0000E6650000}"/>
    <cellStyle name="Обычный 53 7 2 3" xfId="25768" xr:uid="{00000000-0005-0000-0000-0000E7650000}"/>
    <cellStyle name="Обычный 53 7 2 3 2" xfId="25769" xr:uid="{00000000-0005-0000-0000-0000E8650000}"/>
    <cellStyle name="Обычный 53 7 2 3 2 2" xfId="25770" xr:uid="{00000000-0005-0000-0000-0000E9650000}"/>
    <cellStyle name="Обычный 53 7 2 3 2 2 2" xfId="25771" xr:uid="{00000000-0005-0000-0000-0000EA650000}"/>
    <cellStyle name="Обычный 53 7 2 3 2 3" xfId="25772" xr:uid="{00000000-0005-0000-0000-0000EB650000}"/>
    <cellStyle name="Обычный 53 7 2 3 3" xfId="25773" xr:uid="{00000000-0005-0000-0000-0000EC650000}"/>
    <cellStyle name="Обычный 53 7 2 3 3 2" xfId="25774" xr:uid="{00000000-0005-0000-0000-0000ED650000}"/>
    <cellStyle name="Обычный 53 7 2 3 3 2 2" xfId="25775" xr:uid="{00000000-0005-0000-0000-0000EE650000}"/>
    <cellStyle name="Обычный 53 7 2 3 3 3" xfId="25776" xr:uid="{00000000-0005-0000-0000-0000EF650000}"/>
    <cellStyle name="Обычный 53 7 2 3 4" xfId="25777" xr:uid="{00000000-0005-0000-0000-0000F0650000}"/>
    <cellStyle name="Обычный 53 7 2 3 4 2" xfId="25778" xr:uid="{00000000-0005-0000-0000-0000F1650000}"/>
    <cellStyle name="Обычный 53 7 2 3 5" xfId="25779" xr:uid="{00000000-0005-0000-0000-0000F2650000}"/>
    <cellStyle name="Обычный 53 7 2 4" xfId="25780" xr:uid="{00000000-0005-0000-0000-0000F3650000}"/>
    <cellStyle name="Обычный 53 7 2 4 2" xfId="25781" xr:uid="{00000000-0005-0000-0000-0000F4650000}"/>
    <cellStyle name="Обычный 53 7 2 4 2 2" xfId="25782" xr:uid="{00000000-0005-0000-0000-0000F5650000}"/>
    <cellStyle name="Обычный 53 7 2 4 2 2 2" xfId="25783" xr:uid="{00000000-0005-0000-0000-0000F6650000}"/>
    <cellStyle name="Обычный 53 7 2 4 2 3" xfId="25784" xr:uid="{00000000-0005-0000-0000-0000F7650000}"/>
    <cellStyle name="Обычный 53 7 2 4 3" xfId="25785" xr:uid="{00000000-0005-0000-0000-0000F8650000}"/>
    <cellStyle name="Обычный 53 7 2 4 3 2" xfId="25786" xr:uid="{00000000-0005-0000-0000-0000F9650000}"/>
    <cellStyle name="Обычный 53 7 2 4 4" xfId="25787" xr:uid="{00000000-0005-0000-0000-0000FA650000}"/>
    <cellStyle name="Обычный 53 7 2 5" xfId="25788" xr:uid="{00000000-0005-0000-0000-0000FB650000}"/>
    <cellStyle name="Обычный 53 7 2 5 2" xfId="25789" xr:uid="{00000000-0005-0000-0000-0000FC650000}"/>
    <cellStyle name="Обычный 53 7 2 5 2 2" xfId="25790" xr:uid="{00000000-0005-0000-0000-0000FD650000}"/>
    <cellStyle name="Обычный 53 7 2 5 3" xfId="25791" xr:uid="{00000000-0005-0000-0000-0000FE650000}"/>
    <cellStyle name="Обычный 53 7 2 6" xfId="25792" xr:uid="{00000000-0005-0000-0000-0000FF650000}"/>
    <cellStyle name="Обычный 53 7 2 6 2" xfId="25793" xr:uid="{00000000-0005-0000-0000-000000660000}"/>
    <cellStyle name="Обычный 53 7 2 6 2 2" xfId="25794" xr:uid="{00000000-0005-0000-0000-000001660000}"/>
    <cellStyle name="Обычный 53 7 2 6 3" xfId="25795" xr:uid="{00000000-0005-0000-0000-000002660000}"/>
    <cellStyle name="Обычный 53 7 2 7" xfId="25796" xr:uid="{00000000-0005-0000-0000-000003660000}"/>
    <cellStyle name="Обычный 53 7 2 7 2" xfId="25797" xr:uid="{00000000-0005-0000-0000-000004660000}"/>
    <cellStyle name="Обычный 53 7 2 7 2 2" xfId="25798" xr:uid="{00000000-0005-0000-0000-000005660000}"/>
    <cellStyle name="Обычный 53 7 2 7 3" xfId="25799" xr:uid="{00000000-0005-0000-0000-000006660000}"/>
    <cellStyle name="Обычный 53 7 2 8" xfId="25800" xr:uid="{00000000-0005-0000-0000-000007660000}"/>
    <cellStyle name="Обычный 53 7 2 8 2" xfId="25801" xr:uid="{00000000-0005-0000-0000-000008660000}"/>
    <cellStyle name="Обычный 53 7 2 8 2 2" xfId="25802" xr:uid="{00000000-0005-0000-0000-000009660000}"/>
    <cellStyle name="Обычный 53 7 2 8 3" xfId="25803" xr:uid="{00000000-0005-0000-0000-00000A660000}"/>
    <cellStyle name="Обычный 53 7 2 9" xfId="25804" xr:uid="{00000000-0005-0000-0000-00000B660000}"/>
    <cellStyle name="Обычный 53 7 2 9 2" xfId="25805" xr:uid="{00000000-0005-0000-0000-00000C660000}"/>
    <cellStyle name="Обычный 53 7 2 9 2 2" xfId="25806" xr:uid="{00000000-0005-0000-0000-00000D660000}"/>
    <cellStyle name="Обычный 53 7 2 9 3" xfId="25807" xr:uid="{00000000-0005-0000-0000-00000E660000}"/>
    <cellStyle name="Обычный 53 7 3" xfId="25808" xr:uid="{00000000-0005-0000-0000-00000F660000}"/>
    <cellStyle name="Обычный 53 7 3 2" xfId="25809" xr:uid="{00000000-0005-0000-0000-000010660000}"/>
    <cellStyle name="Обычный 53 7 3 2 2" xfId="25810" xr:uid="{00000000-0005-0000-0000-000011660000}"/>
    <cellStyle name="Обычный 53 7 3 2 2 2" xfId="25811" xr:uid="{00000000-0005-0000-0000-000012660000}"/>
    <cellStyle name="Обычный 53 7 3 2 2 2 2" xfId="25812" xr:uid="{00000000-0005-0000-0000-000013660000}"/>
    <cellStyle name="Обычный 53 7 3 2 2 3" xfId="25813" xr:uid="{00000000-0005-0000-0000-000014660000}"/>
    <cellStyle name="Обычный 53 7 3 2 3" xfId="25814" xr:uid="{00000000-0005-0000-0000-000015660000}"/>
    <cellStyle name="Обычный 53 7 3 2 3 2" xfId="25815" xr:uid="{00000000-0005-0000-0000-000016660000}"/>
    <cellStyle name="Обычный 53 7 3 2 4" xfId="25816" xr:uid="{00000000-0005-0000-0000-000017660000}"/>
    <cellStyle name="Обычный 53 7 3 3" xfId="25817" xr:uid="{00000000-0005-0000-0000-000018660000}"/>
    <cellStyle name="Обычный 53 7 3 3 2" xfId="25818" xr:uid="{00000000-0005-0000-0000-000019660000}"/>
    <cellStyle name="Обычный 53 7 3 3 2 2" xfId="25819" xr:uid="{00000000-0005-0000-0000-00001A660000}"/>
    <cellStyle name="Обычный 53 7 3 3 3" xfId="25820" xr:uid="{00000000-0005-0000-0000-00001B660000}"/>
    <cellStyle name="Обычный 53 7 3 4" xfId="25821" xr:uid="{00000000-0005-0000-0000-00001C660000}"/>
    <cellStyle name="Обычный 53 7 3 4 2" xfId="25822" xr:uid="{00000000-0005-0000-0000-00001D660000}"/>
    <cellStyle name="Обычный 53 7 3 4 2 2" xfId="25823" xr:uid="{00000000-0005-0000-0000-00001E660000}"/>
    <cellStyle name="Обычный 53 7 3 4 3" xfId="25824" xr:uid="{00000000-0005-0000-0000-00001F660000}"/>
    <cellStyle name="Обычный 53 7 3 5" xfId="25825" xr:uid="{00000000-0005-0000-0000-000020660000}"/>
    <cellStyle name="Обычный 53 7 3 5 2" xfId="25826" xr:uid="{00000000-0005-0000-0000-000021660000}"/>
    <cellStyle name="Обычный 53 7 3 5 2 2" xfId="25827" xr:uid="{00000000-0005-0000-0000-000022660000}"/>
    <cellStyle name="Обычный 53 7 3 5 3" xfId="25828" xr:uid="{00000000-0005-0000-0000-000023660000}"/>
    <cellStyle name="Обычный 53 7 3 6" xfId="25829" xr:uid="{00000000-0005-0000-0000-000024660000}"/>
    <cellStyle name="Обычный 53 7 3 6 2" xfId="25830" xr:uid="{00000000-0005-0000-0000-000025660000}"/>
    <cellStyle name="Обычный 53 7 3 6 2 2" xfId="25831" xr:uid="{00000000-0005-0000-0000-000026660000}"/>
    <cellStyle name="Обычный 53 7 3 6 3" xfId="25832" xr:uid="{00000000-0005-0000-0000-000027660000}"/>
    <cellStyle name="Обычный 53 7 3 7" xfId="25833" xr:uid="{00000000-0005-0000-0000-000028660000}"/>
    <cellStyle name="Обычный 53 7 3 7 2" xfId="25834" xr:uid="{00000000-0005-0000-0000-000029660000}"/>
    <cellStyle name="Обычный 53 7 3 8" xfId="25835" xr:uid="{00000000-0005-0000-0000-00002A660000}"/>
    <cellStyle name="Обычный 53 7 4" xfId="25836" xr:uid="{00000000-0005-0000-0000-00002B660000}"/>
    <cellStyle name="Обычный 53 7 4 2" xfId="25837" xr:uid="{00000000-0005-0000-0000-00002C660000}"/>
    <cellStyle name="Обычный 53 7 4 2 2" xfId="25838" xr:uid="{00000000-0005-0000-0000-00002D660000}"/>
    <cellStyle name="Обычный 53 7 4 2 2 2" xfId="25839" xr:uid="{00000000-0005-0000-0000-00002E660000}"/>
    <cellStyle name="Обычный 53 7 4 2 3" xfId="25840" xr:uid="{00000000-0005-0000-0000-00002F660000}"/>
    <cellStyle name="Обычный 53 7 4 3" xfId="25841" xr:uid="{00000000-0005-0000-0000-000030660000}"/>
    <cellStyle name="Обычный 53 7 4 3 2" xfId="25842" xr:uid="{00000000-0005-0000-0000-000031660000}"/>
    <cellStyle name="Обычный 53 7 4 3 2 2" xfId="25843" xr:uid="{00000000-0005-0000-0000-000032660000}"/>
    <cellStyle name="Обычный 53 7 4 3 3" xfId="25844" xr:uid="{00000000-0005-0000-0000-000033660000}"/>
    <cellStyle name="Обычный 53 7 4 4" xfId="25845" xr:uid="{00000000-0005-0000-0000-000034660000}"/>
    <cellStyle name="Обычный 53 7 4 4 2" xfId="25846" xr:uid="{00000000-0005-0000-0000-000035660000}"/>
    <cellStyle name="Обычный 53 7 4 5" xfId="25847" xr:uid="{00000000-0005-0000-0000-000036660000}"/>
    <cellStyle name="Обычный 53 7 5" xfId="25848" xr:uid="{00000000-0005-0000-0000-000037660000}"/>
    <cellStyle name="Обычный 53 7 5 2" xfId="25849" xr:uid="{00000000-0005-0000-0000-000038660000}"/>
    <cellStyle name="Обычный 53 7 5 2 2" xfId="25850" xr:uid="{00000000-0005-0000-0000-000039660000}"/>
    <cellStyle name="Обычный 53 7 5 2 2 2" xfId="25851" xr:uid="{00000000-0005-0000-0000-00003A660000}"/>
    <cellStyle name="Обычный 53 7 5 2 3" xfId="25852" xr:uid="{00000000-0005-0000-0000-00003B660000}"/>
    <cellStyle name="Обычный 53 7 5 3" xfId="25853" xr:uid="{00000000-0005-0000-0000-00003C660000}"/>
    <cellStyle name="Обычный 53 7 5 3 2" xfId="25854" xr:uid="{00000000-0005-0000-0000-00003D660000}"/>
    <cellStyle name="Обычный 53 7 5 4" xfId="25855" xr:uid="{00000000-0005-0000-0000-00003E660000}"/>
    <cellStyle name="Обычный 53 7 6" xfId="25856" xr:uid="{00000000-0005-0000-0000-00003F660000}"/>
    <cellStyle name="Обычный 53 7 6 2" xfId="25857" xr:uid="{00000000-0005-0000-0000-000040660000}"/>
    <cellStyle name="Обычный 53 7 6 2 2" xfId="25858" xr:uid="{00000000-0005-0000-0000-000041660000}"/>
    <cellStyle name="Обычный 53 7 6 3" xfId="25859" xr:uid="{00000000-0005-0000-0000-000042660000}"/>
    <cellStyle name="Обычный 53 7 7" xfId="25860" xr:uid="{00000000-0005-0000-0000-000043660000}"/>
    <cellStyle name="Обычный 53 7 7 2" xfId="25861" xr:uid="{00000000-0005-0000-0000-000044660000}"/>
    <cellStyle name="Обычный 53 7 7 2 2" xfId="25862" xr:uid="{00000000-0005-0000-0000-000045660000}"/>
    <cellStyle name="Обычный 53 7 7 3" xfId="25863" xr:uid="{00000000-0005-0000-0000-000046660000}"/>
    <cellStyle name="Обычный 53 7 8" xfId="25864" xr:uid="{00000000-0005-0000-0000-000047660000}"/>
    <cellStyle name="Обычный 53 7 8 2" xfId="25865" xr:uid="{00000000-0005-0000-0000-000048660000}"/>
    <cellStyle name="Обычный 53 7 8 2 2" xfId="25866" xr:uid="{00000000-0005-0000-0000-000049660000}"/>
    <cellStyle name="Обычный 53 7 8 3" xfId="25867" xr:uid="{00000000-0005-0000-0000-00004A660000}"/>
    <cellStyle name="Обычный 53 7 9" xfId="25868" xr:uid="{00000000-0005-0000-0000-00004B660000}"/>
    <cellStyle name="Обычный 53 7 9 2" xfId="25869" xr:uid="{00000000-0005-0000-0000-00004C660000}"/>
    <cellStyle name="Обычный 53 7 9 2 2" xfId="25870" xr:uid="{00000000-0005-0000-0000-00004D660000}"/>
    <cellStyle name="Обычный 53 7 9 3" xfId="25871" xr:uid="{00000000-0005-0000-0000-00004E660000}"/>
    <cellStyle name="Обычный 53 8" xfId="25872" xr:uid="{00000000-0005-0000-0000-00004F660000}"/>
    <cellStyle name="Обычный 53 8 10" xfId="25873" xr:uid="{00000000-0005-0000-0000-000050660000}"/>
    <cellStyle name="Обычный 53 8 10 2" xfId="25874" xr:uid="{00000000-0005-0000-0000-000051660000}"/>
    <cellStyle name="Обычный 53 8 10 2 2" xfId="25875" xr:uid="{00000000-0005-0000-0000-000052660000}"/>
    <cellStyle name="Обычный 53 8 10 3" xfId="25876" xr:uid="{00000000-0005-0000-0000-000053660000}"/>
    <cellStyle name="Обычный 53 8 11" xfId="25877" xr:uid="{00000000-0005-0000-0000-000054660000}"/>
    <cellStyle name="Обычный 53 8 11 2" xfId="25878" xr:uid="{00000000-0005-0000-0000-000055660000}"/>
    <cellStyle name="Обычный 53 8 12" xfId="25879" xr:uid="{00000000-0005-0000-0000-000056660000}"/>
    <cellStyle name="Обычный 53 8 2" xfId="25880" xr:uid="{00000000-0005-0000-0000-000057660000}"/>
    <cellStyle name="Обычный 53 8 2 2" xfId="25881" xr:uid="{00000000-0005-0000-0000-000058660000}"/>
    <cellStyle name="Обычный 53 8 2 2 2" xfId="25882" xr:uid="{00000000-0005-0000-0000-000059660000}"/>
    <cellStyle name="Обычный 53 8 2 2 2 2" xfId="25883" xr:uid="{00000000-0005-0000-0000-00005A660000}"/>
    <cellStyle name="Обычный 53 8 2 2 2 2 2" xfId="25884" xr:uid="{00000000-0005-0000-0000-00005B660000}"/>
    <cellStyle name="Обычный 53 8 2 2 2 3" xfId="25885" xr:uid="{00000000-0005-0000-0000-00005C660000}"/>
    <cellStyle name="Обычный 53 8 2 2 3" xfId="25886" xr:uid="{00000000-0005-0000-0000-00005D660000}"/>
    <cellStyle name="Обычный 53 8 2 2 3 2" xfId="25887" xr:uid="{00000000-0005-0000-0000-00005E660000}"/>
    <cellStyle name="Обычный 53 8 2 2 4" xfId="25888" xr:uid="{00000000-0005-0000-0000-00005F660000}"/>
    <cellStyle name="Обычный 53 8 2 3" xfId="25889" xr:uid="{00000000-0005-0000-0000-000060660000}"/>
    <cellStyle name="Обычный 53 8 2 3 2" xfId="25890" xr:uid="{00000000-0005-0000-0000-000061660000}"/>
    <cellStyle name="Обычный 53 8 2 3 2 2" xfId="25891" xr:uid="{00000000-0005-0000-0000-000062660000}"/>
    <cellStyle name="Обычный 53 8 2 3 3" xfId="25892" xr:uid="{00000000-0005-0000-0000-000063660000}"/>
    <cellStyle name="Обычный 53 8 2 4" xfId="25893" xr:uid="{00000000-0005-0000-0000-000064660000}"/>
    <cellStyle name="Обычный 53 8 2 4 2" xfId="25894" xr:uid="{00000000-0005-0000-0000-000065660000}"/>
    <cellStyle name="Обычный 53 8 2 4 2 2" xfId="25895" xr:uid="{00000000-0005-0000-0000-000066660000}"/>
    <cellStyle name="Обычный 53 8 2 4 3" xfId="25896" xr:uid="{00000000-0005-0000-0000-000067660000}"/>
    <cellStyle name="Обычный 53 8 2 5" xfId="25897" xr:uid="{00000000-0005-0000-0000-000068660000}"/>
    <cellStyle name="Обычный 53 8 2 5 2" xfId="25898" xr:uid="{00000000-0005-0000-0000-000069660000}"/>
    <cellStyle name="Обычный 53 8 2 5 2 2" xfId="25899" xr:uid="{00000000-0005-0000-0000-00006A660000}"/>
    <cellStyle name="Обычный 53 8 2 5 3" xfId="25900" xr:uid="{00000000-0005-0000-0000-00006B660000}"/>
    <cellStyle name="Обычный 53 8 2 6" xfId="25901" xr:uid="{00000000-0005-0000-0000-00006C660000}"/>
    <cellStyle name="Обычный 53 8 2 6 2" xfId="25902" xr:uid="{00000000-0005-0000-0000-00006D660000}"/>
    <cellStyle name="Обычный 53 8 2 6 2 2" xfId="25903" xr:uid="{00000000-0005-0000-0000-00006E660000}"/>
    <cellStyle name="Обычный 53 8 2 6 3" xfId="25904" xr:uid="{00000000-0005-0000-0000-00006F660000}"/>
    <cellStyle name="Обычный 53 8 2 7" xfId="25905" xr:uid="{00000000-0005-0000-0000-000070660000}"/>
    <cellStyle name="Обычный 53 8 2 7 2" xfId="25906" xr:uid="{00000000-0005-0000-0000-000071660000}"/>
    <cellStyle name="Обычный 53 8 2 8" xfId="25907" xr:uid="{00000000-0005-0000-0000-000072660000}"/>
    <cellStyle name="Обычный 53 8 3" xfId="25908" xr:uid="{00000000-0005-0000-0000-000073660000}"/>
    <cellStyle name="Обычный 53 8 3 2" xfId="25909" xr:uid="{00000000-0005-0000-0000-000074660000}"/>
    <cellStyle name="Обычный 53 8 3 2 2" xfId="25910" xr:uid="{00000000-0005-0000-0000-000075660000}"/>
    <cellStyle name="Обычный 53 8 3 2 2 2" xfId="25911" xr:uid="{00000000-0005-0000-0000-000076660000}"/>
    <cellStyle name="Обычный 53 8 3 2 3" xfId="25912" xr:uid="{00000000-0005-0000-0000-000077660000}"/>
    <cellStyle name="Обычный 53 8 3 3" xfId="25913" xr:uid="{00000000-0005-0000-0000-000078660000}"/>
    <cellStyle name="Обычный 53 8 3 3 2" xfId="25914" xr:uid="{00000000-0005-0000-0000-000079660000}"/>
    <cellStyle name="Обычный 53 8 3 3 2 2" xfId="25915" xr:uid="{00000000-0005-0000-0000-00007A660000}"/>
    <cellStyle name="Обычный 53 8 3 3 3" xfId="25916" xr:uid="{00000000-0005-0000-0000-00007B660000}"/>
    <cellStyle name="Обычный 53 8 3 4" xfId="25917" xr:uid="{00000000-0005-0000-0000-00007C660000}"/>
    <cellStyle name="Обычный 53 8 3 4 2" xfId="25918" xr:uid="{00000000-0005-0000-0000-00007D660000}"/>
    <cellStyle name="Обычный 53 8 3 5" xfId="25919" xr:uid="{00000000-0005-0000-0000-00007E660000}"/>
    <cellStyle name="Обычный 53 8 4" xfId="25920" xr:uid="{00000000-0005-0000-0000-00007F660000}"/>
    <cellStyle name="Обычный 53 8 4 2" xfId="25921" xr:uid="{00000000-0005-0000-0000-000080660000}"/>
    <cellStyle name="Обычный 53 8 4 2 2" xfId="25922" xr:uid="{00000000-0005-0000-0000-000081660000}"/>
    <cellStyle name="Обычный 53 8 4 2 2 2" xfId="25923" xr:uid="{00000000-0005-0000-0000-000082660000}"/>
    <cellStyle name="Обычный 53 8 4 2 3" xfId="25924" xr:uid="{00000000-0005-0000-0000-000083660000}"/>
    <cellStyle name="Обычный 53 8 4 3" xfId="25925" xr:uid="{00000000-0005-0000-0000-000084660000}"/>
    <cellStyle name="Обычный 53 8 4 3 2" xfId="25926" xr:uid="{00000000-0005-0000-0000-000085660000}"/>
    <cellStyle name="Обычный 53 8 4 4" xfId="25927" xr:uid="{00000000-0005-0000-0000-000086660000}"/>
    <cellStyle name="Обычный 53 8 5" xfId="25928" xr:uid="{00000000-0005-0000-0000-000087660000}"/>
    <cellStyle name="Обычный 53 8 5 2" xfId="25929" xr:uid="{00000000-0005-0000-0000-000088660000}"/>
    <cellStyle name="Обычный 53 8 5 2 2" xfId="25930" xr:uid="{00000000-0005-0000-0000-000089660000}"/>
    <cellStyle name="Обычный 53 8 5 2 2 2" xfId="25931" xr:uid="{00000000-0005-0000-0000-00008A660000}"/>
    <cellStyle name="Обычный 53 8 5 2 3" xfId="25932" xr:uid="{00000000-0005-0000-0000-00008B660000}"/>
    <cellStyle name="Обычный 53 8 5 3" xfId="25933" xr:uid="{00000000-0005-0000-0000-00008C660000}"/>
    <cellStyle name="Обычный 53 8 5 3 2" xfId="25934" xr:uid="{00000000-0005-0000-0000-00008D660000}"/>
    <cellStyle name="Обычный 53 8 5 4" xfId="25935" xr:uid="{00000000-0005-0000-0000-00008E660000}"/>
    <cellStyle name="Обычный 53 8 6" xfId="25936" xr:uid="{00000000-0005-0000-0000-00008F660000}"/>
    <cellStyle name="Обычный 53 8 6 2" xfId="25937" xr:uid="{00000000-0005-0000-0000-000090660000}"/>
    <cellStyle name="Обычный 53 8 6 2 2" xfId="25938" xr:uid="{00000000-0005-0000-0000-000091660000}"/>
    <cellStyle name="Обычный 53 8 6 3" xfId="25939" xr:uid="{00000000-0005-0000-0000-000092660000}"/>
    <cellStyle name="Обычный 53 8 7" xfId="25940" xr:uid="{00000000-0005-0000-0000-000093660000}"/>
    <cellStyle name="Обычный 53 8 7 2" xfId="25941" xr:uid="{00000000-0005-0000-0000-000094660000}"/>
    <cellStyle name="Обычный 53 8 7 2 2" xfId="25942" xr:uid="{00000000-0005-0000-0000-000095660000}"/>
    <cellStyle name="Обычный 53 8 7 3" xfId="25943" xr:uid="{00000000-0005-0000-0000-000096660000}"/>
    <cellStyle name="Обычный 53 8 8" xfId="25944" xr:uid="{00000000-0005-0000-0000-000097660000}"/>
    <cellStyle name="Обычный 53 8 8 2" xfId="25945" xr:uid="{00000000-0005-0000-0000-000098660000}"/>
    <cellStyle name="Обычный 53 8 8 2 2" xfId="25946" xr:uid="{00000000-0005-0000-0000-000099660000}"/>
    <cellStyle name="Обычный 53 8 8 3" xfId="25947" xr:uid="{00000000-0005-0000-0000-00009A660000}"/>
    <cellStyle name="Обычный 53 8 9" xfId="25948" xr:uid="{00000000-0005-0000-0000-00009B660000}"/>
    <cellStyle name="Обычный 53 8 9 2" xfId="25949" xr:uid="{00000000-0005-0000-0000-00009C660000}"/>
    <cellStyle name="Обычный 53 8 9 2 2" xfId="25950" xr:uid="{00000000-0005-0000-0000-00009D660000}"/>
    <cellStyle name="Обычный 53 8 9 3" xfId="25951" xr:uid="{00000000-0005-0000-0000-00009E660000}"/>
    <cellStyle name="Обычный 53 9" xfId="25952" xr:uid="{00000000-0005-0000-0000-00009F660000}"/>
    <cellStyle name="Обычный 53 9 2" xfId="25953" xr:uid="{00000000-0005-0000-0000-0000A0660000}"/>
    <cellStyle name="Обычный 53 9 2 2" xfId="25954" xr:uid="{00000000-0005-0000-0000-0000A1660000}"/>
    <cellStyle name="Обычный 53 9 2 2 2" xfId="25955" xr:uid="{00000000-0005-0000-0000-0000A2660000}"/>
    <cellStyle name="Обычный 53 9 2 2 2 2" xfId="25956" xr:uid="{00000000-0005-0000-0000-0000A3660000}"/>
    <cellStyle name="Обычный 53 9 2 2 2 2 2" xfId="25957" xr:uid="{00000000-0005-0000-0000-0000A4660000}"/>
    <cellStyle name="Обычный 53 9 2 2 2 3" xfId="25958" xr:uid="{00000000-0005-0000-0000-0000A5660000}"/>
    <cellStyle name="Обычный 53 9 2 2 3" xfId="25959" xr:uid="{00000000-0005-0000-0000-0000A6660000}"/>
    <cellStyle name="Обычный 53 9 2 2 3 2" xfId="25960" xr:uid="{00000000-0005-0000-0000-0000A7660000}"/>
    <cellStyle name="Обычный 53 9 2 2 4" xfId="25961" xr:uid="{00000000-0005-0000-0000-0000A8660000}"/>
    <cellStyle name="Обычный 53 9 2 3" xfId="25962" xr:uid="{00000000-0005-0000-0000-0000A9660000}"/>
    <cellStyle name="Обычный 53 9 2 3 2" xfId="25963" xr:uid="{00000000-0005-0000-0000-0000AA660000}"/>
    <cellStyle name="Обычный 53 9 2 3 2 2" xfId="25964" xr:uid="{00000000-0005-0000-0000-0000AB660000}"/>
    <cellStyle name="Обычный 53 9 2 3 3" xfId="25965" xr:uid="{00000000-0005-0000-0000-0000AC660000}"/>
    <cellStyle name="Обычный 53 9 2 4" xfId="25966" xr:uid="{00000000-0005-0000-0000-0000AD660000}"/>
    <cellStyle name="Обычный 53 9 2 4 2" xfId="25967" xr:uid="{00000000-0005-0000-0000-0000AE660000}"/>
    <cellStyle name="Обычный 53 9 2 4 2 2" xfId="25968" xr:uid="{00000000-0005-0000-0000-0000AF660000}"/>
    <cellStyle name="Обычный 53 9 2 4 3" xfId="25969" xr:uid="{00000000-0005-0000-0000-0000B0660000}"/>
    <cellStyle name="Обычный 53 9 2 5" xfId="25970" xr:uid="{00000000-0005-0000-0000-0000B1660000}"/>
    <cellStyle name="Обычный 53 9 2 5 2" xfId="25971" xr:uid="{00000000-0005-0000-0000-0000B2660000}"/>
    <cellStyle name="Обычный 53 9 2 6" xfId="25972" xr:uid="{00000000-0005-0000-0000-0000B3660000}"/>
    <cellStyle name="Обычный 53 9 3" xfId="25973" xr:uid="{00000000-0005-0000-0000-0000B4660000}"/>
    <cellStyle name="Обычный 53 9 3 2" xfId="25974" xr:uid="{00000000-0005-0000-0000-0000B5660000}"/>
    <cellStyle name="Обычный 53 9 3 2 2" xfId="25975" xr:uid="{00000000-0005-0000-0000-0000B6660000}"/>
    <cellStyle name="Обычный 53 9 3 2 2 2" xfId="25976" xr:uid="{00000000-0005-0000-0000-0000B7660000}"/>
    <cellStyle name="Обычный 53 9 3 2 3" xfId="25977" xr:uid="{00000000-0005-0000-0000-0000B8660000}"/>
    <cellStyle name="Обычный 53 9 3 3" xfId="25978" xr:uid="{00000000-0005-0000-0000-0000B9660000}"/>
    <cellStyle name="Обычный 53 9 3 3 2" xfId="25979" xr:uid="{00000000-0005-0000-0000-0000BA660000}"/>
    <cellStyle name="Обычный 53 9 3 4" xfId="25980" xr:uid="{00000000-0005-0000-0000-0000BB660000}"/>
    <cellStyle name="Обычный 53 9 4" xfId="25981" xr:uid="{00000000-0005-0000-0000-0000BC660000}"/>
    <cellStyle name="Обычный 53 9 4 2" xfId="25982" xr:uid="{00000000-0005-0000-0000-0000BD660000}"/>
    <cellStyle name="Обычный 53 9 4 2 2" xfId="25983" xr:uid="{00000000-0005-0000-0000-0000BE660000}"/>
    <cellStyle name="Обычный 53 9 4 3" xfId="25984" xr:uid="{00000000-0005-0000-0000-0000BF660000}"/>
    <cellStyle name="Обычный 53 9 5" xfId="25985" xr:uid="{00000000-0005-0000-0000-0000C0660000}"/>
    <cellStyle name="Обычный 53 9 5 2" xfId="25986" xr:uid="{00000000-0005-0000-0000-0000C1660000}"/>
    <cellStyle name="Обычный 53 9 5 2 2" xfId="25987" xr:uid="{00000000-0005-0000-0000-0000C2660000}"/>
    <cellStyle name="Обычный 53 9 5 3" xfId="25988" xr:uid="{00000000-0005-0000-0000-0000C3660000}"/>
    <cellStyle name="Обычный 53 9 6" xfId="25989" xr:uid="{00000000-0005-0000-0000-0000C4660000}"/>
    <cellStyle name="Обычный 53 9 6 2" xfId="25990" xr:uid="{00000000-0005-0000-0000-0000C5660000}"/>
    <cellStyle name="Обычный 53 9 6 2 2" xfId="25991" xr:uid="{00000000-0005-0000-0000-0000C6660000}"/>
    <cellStyle name="Обычный 53 9 6 3" xfId="25992" xr:uid="{00000000-0005-0000-0000-0000C7660000}"/>
    <cellStyle name="Обычный 53 9 7" xfId="25993" xr:uid="{00000000-0005-0000-0000-0000C8660000}"/>
    <cellStyle name="Обычный 53 9 7 2" xfId="25994" xr:uid="{00000000-0005-0000-0000-0000C9660000}"/>
    <cellStyle name="Обычный 53 9 7 2 2" xfId="25995" xr:uid="{00000000-0005-0000-0000-0000CA660000}"/>
    <cellStyle name="Обычный 53 9 7 3" xfId="25996" xr:uid="{00000000-0005-0000-0000-0000CB660000}"/>
    <cellStyle name="Обычный 53 9 8" xfId="25997" xr:uid="{00000000-0005-0000-0000-0000CC660000}"/>
    <cellStyle name="Обычный 53 9 8 2" xfId="25998" xr:uid="{00000000-0005-0000-0000-0000CD660000}"/>
    <cellStyle name="Обычный 53 9 9" xfId="25999" xr:uid="{00000000-0005-0000-0000-0000CE660000}"/>
    <cellStyle name="Обычный 54" xfId="26000" xr:uid="{00000000-0005-0000-0000-0000CF660000}"/>
    <cellStyle name="Обычный 54 10" xfId="26001" xr:uid="{00000000-0005-0000-0000-0000D0660000}"/>
    <cellStyle name="Обычный 54 10 2" xfId="26002" xr:uid="{00000000-0005-0000-0000-0000D1660000}"/>
    <cellStyle name="Обычный 54 10 2 2" xfId="26003" xr:uid="{00000000-0005-0000-0000-0000D2660000}"/>
    <cellStyle name="Обычный 54 10 2 2 2" xfId="26004" xr:uid="{00000000-0005-0000-0000-0000D3660000}"/>
    <cellStyle name="Обычный 54 10 2 2 2 2" xfId="26005" xr:uid="{00000000-0005-0000-0000-0000D4660000}"/>
    <cellStyle name="Обычный 54 10 2 2 2 2 2" xfId="26006" xr:uid="{00000000-0005-0000-0000-0000D5660000}"/>
    <cellStyle name="Обычный 54 10 2 2 2 3" xfId="26007" xr:uid="{00000000-0005-0000-0000-0000D6660000}"/>
    <cellStyle name="Обычный 54 10 2 2 3" xfId="26008" xr:uid="{00000000-0005-0000-0000-0000D7660000}"/>
    <cellStyle name="Обычный 54 10 2 2 3 2" xfId="26009" xr:uid="{00000000-0005-0000-0000-0000D8660000}"/>
    <cellStyle name="Обычный 54 10 2 2 4" xfId="26010" xr:uid="{00000000-0005-0000-0000-0000D9660000}"/>
    <cellStyle name="Обычный 54 10 2 3" xfId="26011" xr:uid="{00000000-0005-0000-0000-0000DA660000}"/>
    <cellStyle name="Обычный 54 10 2 3 2" xfId="26012" xr:uid="{00000000-0005-0000-0000-0000DB660000}"/>
    <cellStyle name="Обычный 54 10 2 3 2 2" xfId="26013" xr:uid="{00000000-0005-0000-0000-0000DC660000}"/>
    <cellStyle name="Обычный 54 10 2 3 3" xfId="26014" xr:uid="{00000000-0005-0000-0000-0000DD660000}"/>
    <cellStyle name="Обычный 54 10 2 4" xfId="26015" xr:uid="{00000000-0005-0000-0000-0000DE660000}"/>
    <cellStyle name="Обычный 54 10 2 4 2" xfId="26016" xr:uid="{00000000-0005-0000-0000-0000DF660000}"/>
    <cellStyle name="Обычный 54 10 2 4 2 2" xfId="26017" xr:uid="{00000000-0005-0000-0000-0000E0660000}"/>
    <cellStyle name="Обычный 54 10 2 4 3" xfId="26018" xr:uid="{00000000-0005-0000-0000-0000E1660000}"/>
    <cellStyle name="Обычный 54 10 2 5" xfId="26019" xr:uid="{00000000-0005-0000-0000-0000E2660000}"/>
    <cellStyle name="Обычный 54 10 2 5 2" xfId="26020" xr:uid="{00000000-0005-0000-0000-0000E3660000}"/>
    <cellStyle name="Обычный 54 10 2 6" xfId="26021" xr:uid="{00000000-0005-0000-0000-0000E4660000}"/>
    <cellStyle name="Обычный 54 10 3" xfId="26022" xr:uid="{00000000-0005-0000-0000-0000E5660000}"/>
    <cellStyle name="Обычный 54 10 3 2" xfId="26023" xr:uid="{00000000-0005-0000-0000-0000E6660000}"/>
    <cellStyle name="Обычный 54 10 3 2 2" xfId="26024" xr:uid="{00000000-0005-0000-0000-0000E7660000}"/>
    <cellStyle name="Обычный 54 10 3 2 2 2" xfId="26025" xr:uid="{00000000-0005-0000-0000-0000E8660000}"/>
    <cellStyle name="Обычный 54 10 3 2 3" xfId="26026" xr:uid="{00000000-0005-0000-0000-0000E9660000}"/>
    <cellStyle name="Обычный 54 10 3 3" xfId="26027" xr:uid="{00000000-0005-0000-0000-0000EA660000}"/>
    <cellStyle name="Обычный 54 10 3 3 2" xfId="26028" xr:uid="{00000000-0005-0000-0000-0000EB660000}"/>
    <cellStyle name="Обычный 54 10 3 4" xfId="26029" xr:uid="{00000000-0005-0000-0000-0000EC660000}"/>
    <cellStyle name="Обычный 54 10 4" xfId="26030" xr:uid="{00000000-0005-0000-0000-0000ED660000}"/>
    <cellStyle name="Обычный 54 10 4 2" xfId="26031" xr:uid="{00000000-0005-0000-0000-0000EE660000}"/>
    <cellStyle name="Обычный 54 10 4 2 2" xfId="26032" xr:uid="{00000000-0005-0000-0000-0000EF660000}"/>
    <cellStyle name="Обычный 54 10 4 3" xfId="26033" xr:uid="{00000000-0005-0000-0000-0000F0660000}"/>
    <cellStyle name="Обычный 54 10 5" xfId="26034" xr:uid="{00000000-0005-0000-0000-0000F1660000}"/>
    <cellStyle name="Обычный 54 10 5 2" xfId="26035" xr:uid="{00000000-0005-0000-0000-0000F2660000}"/>
    <cellStyle name="Обычный 54 10 5 2 2" xfId="26036" xr:uid="{00000000-0005-0000-0000-0000F3660000}"/>
    <cellStyle name="Обычный 54 10 5 3" xfId="26037" xr:uid="{00000000-0005-0000-0000-0000F4660000}"/>
    <cellStyle name="Обычный 54 10 6" xfId="26038" xr:uid="{00000000-0005-0000-0000-0000F5660000}"/>
    <cellStyle name="Обычный 54 10 6 2" xfId="26039" xr:uid="{00000000-0005-0000-0000-0000F6660000}"/>
    <cellStyle name="Обычный 54 10 7" xfId="26040" xr:uid="{00000000-0005-0000-0000-0000F7660000}"/>
    <cellStyle name="Обычный 54 11" xfId="26041" xr:uid="{00000000-0005-0000-0000-0000F8660000}"/>
    <cellStyle name="Обычный 54 11 2" xfId="26042" xr:uid="{00000000-0005-0000-0000-0000F9660000}"/>
    <cellStyle name="Обычный 54 11 2 2" xfId="26043" xr:uid="{00000000-0005-0000-0000-0000FA660000}"/>
    <cellStyle name="Обычный 54 11 2 2 2" xfId="26044" xr:uid="{00000000-0005-0000-0000-0000FB660000}"/>
    <cellStyle name="Обычный 54 11 2 2 2 2" xfId="26045" xr:uid="{00000000-0005-0000-0000-0000FC660000}"/>
    <cellStyle name="Обычный 54 11 2 2 3" xfId="26046" xr:uid="{00000000-0005-0000-0000-0000FD660000}"/>
    <cellStyle name="Обычный 54 11 2 3" xfId="26047" xr:uid="{00000000-0005-0000-0000-0000FE660000}"/>
    <cellStyle name="Обычный 54 11 2 3 2" xfId="26048" xr:uid="{00000000-0005-0000-0000-0000FF660000}"/>
    <cellStyle name="Обычный 54 11 2 3 2 2" xfId="26049" xr:uid="{00000000-0005-0000-0000-000000670000}"/>
    <cellStyle name="Обычный 54 11 2 3 3" xfId="26050" xr:uid="{00000000-0005-0000-0000-000001670000}"/>
    <cellStyle name="Обычный 54 11 2 4" xfId="26051" xr:uid="{00000000-0005-0000-0000-000002670000}"/>
    <cellStyle name="Обычный 54 11 2 4 2" xfId="26052" xr:uid="{00000000-0005-0000-0000-000003670000}"/>
    <cellStyle name="Обычный 54 11 2 5" xfId="26053" xr:uid="{00000000-0005-0000-0000-000004670000}"/>
    <cellStyle name="Обычный 54 11 3" xfId="26054" xr:uid="{00000000-0005-0000-0000-000005670000}"/>
    <cellStyle name="Обычный 54 11 3 2" xfId="26055" xr:uid="{00000000-0005-0000-0000-000006670000}"/>
    <cellStyle name="Обычный 54 11 3 2 2" xfId="26056" xr:uid="{00000000-0005-0000-0000-000007670000}"/>
    <cellStyle name="Обычный 54 11 3 2 2 2" xfId="26057" xr:uid="{00000000-0005-0000-0000-000008670000}"/>
    <cellStyle name="Обычный 54 11 3 2 3" xfId="26058" xr:uid="{00000000-0005-0000-0000-000009670000}"/>
    <cellStyle name="Обычный 54 11 3 3" xfId="26059" xr:uid="{00000000-0005-0000-0000-00000A670000}"/>
    <cellStyle name="Обычный 54 11 3 3 2" xfId="26060" xr:uid="{00000000-0005-0000-0000-00000B670000}"/>
    <cellStyle name="Обычный 54 11 3 4" xfId="26061" xr:uid="{00000000-0005-0000-0000-00000C670000}"/>
    <cellStyle name="Обычный 54 11 4" xfId="26062" xr:uid="{00000000-0005-0000-0000-00000D670000}"/>
    <cellStyle name="Обычный 54 11 4 2" xfId="26063" xr:uid="{00000000-0005-0000-0000-00000E670000}"/>
    <cellStyle name="Обычный 54 11 4 2 2" xfId="26064" xr:uid="{00000000-0005-0000-0000-00000F670000}"/>
    <cellStyle name="Обычный 54 11 4 3" xfId="26065" xr:uid="{00000000-0005-0000-0000-000010670000}"/>
    <cellStyle name="Обычный 54 11 5" xfId="26066" xr:uid="{00000000-0005-0000-0000-000011670000}"/>
    <cellStyle name="Обычный 54 11 5 2" xfId="26067" xr:uid="{00000000-0005-0000-0000-000012670000}"/>
    <cellStyle name="Обычный 54 11 5 2 2" xfId="26068" xr:uid="{00000000-0005-0000-0000-000013670000}"/>
    <cellStyle name="Обычный 54 11 5 3" xfId="26069" xr:uid="{00000000-0005-0000-0000-000014670000}"/>
    <cellStyle name="Обычный 54 11 6" xfId="26070" xr:uid="{00000000-0005-0000-0000-000015670000}"/>
    <cellStyle name="Обычный 54 11 6 2" xfId="26071" xr:uid="{00000000-0005-0000-0000-000016670000}"/>
    <cellStyle name="Обычный 54 11 7" xfId="26072" xr:uid="{00000000-0005-0000-0000-000017670000}"/>
    <cellStyle name="Обычный 54 12" xfId="26073" xr:uid="{00000000-0005-0000-0000-000018670000}"/>
    <cellStyle name="Обычный 54 12 2" xfId="26074" xr:uid="{00000000-0005-0000-0000-000019670000}"/>
    <cellStyle name="Обычный 54 12 2 2" xfId="26075" xr:uid="{00000000-0005-0000-0000-00001A670000}"/>
    <cellStyle name="Обычный 54 12 2 2 2" xfId="26076" xr:uid="{00000000-0005-0000-0000-00001B670000}"/>
    <cellStyle name="Обычный 54 12 2 2 2 2" xfId="26077" xr:uid="{00000000-0005-0000-0000-00001C670000}"/>
    <cellStyle name="Обычный 54 12 2 2 3" xfId="26078" xr:uid="{00000000-0005-0000-0000-00001D670000}"/>
    <cellStyle name="Обычный 54 12 2 3" xfId="26079" xr:uid="{00000000-0005-0000-0000-00001E670000}"/>
    <cellStyle name="Обычный 54 12 2 3 2" xfId="26080" xr:uid="{00000000-0005-0000-0000-00001F670000}"/>
    <cellStyle name="Обычный 54 12 2 4" xfId="26081" xr:uid="{00000000-0005-0000-0000-000020670000}"/>
    <cellStyle name="Обычный 54 12 3" xfId="26082" xr:uid="{00000000-0005-0000-0000-000021670000}"/>
    <cellStyle name="Обычный 54 12 3 2" xfId="26083" xr:uid="{00000000-0005-0000-0000-000022670000}"/>
    <cellStyle name="Обычный 54 12 3 2 2" xfId="26084" xr:uid="{00000000-0005-0000-0000-000023670000}"/>
    <cellStyle name="Обычный 54 12 3 3" xfId="26085" xr:uid="{00000000-0005-0000-0000-000024670000}"/>
    <cellStyle name="Обычный 54 13" xfId="26086" xr:uid="{00000000-0005-0000-0000-000025670000}"/>
    <cellStyle name="Обычный 54 13 2" xfId="26087" xr:uid="{00000000-0005-0000-0000-000026670000}"/>
    <cellStyle name="Обычный 54 13 2 2" xfId="26088" xr:uid="{00000000-0005-0000-0000-000027670000}"/>
    <cellStyle name="Обычный 54 13 2 2 2" xfId="26089" xr:uid="{00000000-0005-0000-0000-000028670000}"/>
    <cellStyle name="Обычный 54 13 2 3" xfId="26090" xr:uid="{00000000-0005-0000-0000-000029670000}"/>
    <cellStyle name="Обычный 54 13 3" xfId="26091" xr:uid="{00000000-0005-0000-0000-00002A670000}"/>
    <cellStyle name="Обычный 54 13 3 2" xfId="26092" xr:uid="{00000000-0005-0000-0000-00002B670000}"/>
    <cellStyle name="Обычный 54 13 4" xfId="26093" xr:uid="{00000000-0005-0000-0000-00002C670000}"/>
    <cellStyle name="Обычный 54 14" xfId="26094" xr:uid="{00000000-0005-0000-0000-00002D670000}"/>
    <cellStyle name="Обычный 54 14 2" xfId="26095" xr:uid="{00000000-0005-0000-0000-00002E670000}"/>
    <cellStyle name="Обычный 54 14 2 2" xfId="26096" xr:uid="{00000000-0005-0000-0000-00002F670000}"/>
    <cellStyle name="Обычный 54 14 3" xfId="26097" xr:uid="{00000000-0005-0000-0000-000030670000}"/>
    <cellStyle name="Обычный 54 15" xfId="26098" xr:uid="{00000000-0005-0000-0000-000031670000}"/>
    <cellStyle name="Обычный 54 15 2" xfId="26099" xr:uid="{00000000-0005-0000-0000-000032670000}"/>
    <cellStyle name="Обычный 54 15 2 2" xfId="26100" xr:uid="{00000000-0005-0000-0000-000033670000}"/>
    <cellStyle name="Обычный 54 15 3" xfId="26101" xr:uid="{00000000-0005-0000-0000-000034670000}"/>
    <cellStyle name="Обычный 54 16" xfId="26102" xr:uid="{00000000-0005-0000-0000-000035670000}"/>
    <cellStyle name="Обычный 54 17" xfId="26103" xr:uid="{00000000-0005-0000-0000-000036670000}"/>
    <cellStyle name="Обычный 54 17 2" xfId="26104" xr:uid="{00000000-0005-0000-0000-000037670000}"/>
    <cellStyle name="Обычный 54 18" xfId="26105" xr:uid="{00000000-0005-0000-0000-000038670000}"/>
    <cellStyle name="Обычный 54 19" xfId="32695" xr:uid="{00000000-0005-0000-0000-000039670000}"/>
    <cellStyle name="Обычный 54 2" xfId="26106" xr:uid="{00000000-0005-0000-0000-00003A670000}"/>
    <cellStyle name="Обычный 54 2 10" xfId="26107" xr:uid="{00000000-0005-0000-0000-00003B670000}"/>
    <cellStyle name="Обычный 54 2 10 2" xfId="26108" xr:uid="{00000000-0005-0000-0000-00003C670000}"/>
    <cellStyle name="Обычный 54 2 10 2 2" xfId="26109" xr:uid="{00000000-0005-0000-0000-00003D670000}"/>
    <cellStyle name="Обычный 54 2 10 2 2 2" xfId="26110" xr:uid="{00000000-0005-0000-0000-00003E670000}"/>
    <cellStyle name="Обычный 54 2 10 2 2 2 2" xfId="26111" xr:uid="{00000000-0005-0000-0000-00003F670000}"/>
    <cellStyle name="Обычный 54 2 10 2 2 2 2 2" xfId="26112" xr:uid="{00000000-0005-0000-0000-000040670000}"/>
    <cellStyle name="Обычный 54 2 10 2 2 2 3" xfId="26113" xr:uid="{00000000-0005-0000-0000-000041670000}"/>
    <cellStyle name="Обычный 54 2 10 2 2 3" xfId="26114" xr:uid="{00000000-0005-0000-0000-000042670000}"/>
    <cellStyle name="Обычный 54 2 10 2 2 3 2" xfId="26115" xr:uid="{00000000-0005-0000-0000-000043670000}"/>
    <cellStyle name="Обычный 54 2 10 2 2 4" xfId="26116" xr:uid="{00000000-0005-0000-0000-000044670000}"/>
    <cellStyle name="Обычный 54 2 10 2 3" xfId="26117" xr:uid="{00000000-0005-0000-0000-000045670000}"/>
    <cellStyle name="Обычный 54 2 10 2 3 2" xfId="26118" xr:uid="{00000000-0005-0000-0000-000046670000}"/>
    <cellStyle name="Обычный 54 2 10 2 3 2 2" xfId="26119" xr:uid="{00000000-0005-0000-0000-000047670000}"/>
    <cellStyle name="Обычный 54 2 10 2 3 3" xfId="26120" xr:uid="{00000000-0005-0000-0000-000048670000}"/>
    <cellStyle name="Обычный 54 2 10 2 4" xfId="26121" xr:uid="{00000000-0005-0000-0000-000049670000}"/>
    <cellStyle name="Обычный 54 2 10 2 4 2" xfId="26122" xr:uid="{00000000-0005-0000-0000-00004A670000}"/>
    <cellStyle name="Обычный 54 2 10 2 4 2 2" xfId="26123" xr:uid="{00000000-0005-0000-0000-00004B670000}"/>
    <cellStyle name="Обычный 54 2 10 2 4 3" xfId="26124" xr:uid="{00000000-0005-0000-0000-00004C670000}"/>
    <cellStyle name="Обычный 54 2 10 2 5" xfId="26125" xr:uid="{00000000-0005-0000-0000-00004D670000}"/>
    <cellStyle name="Обычный 54 2 10 2 5 2" xfId="26126" xr:uid="{00000000-0005-0000-0000-00004E670000}"/>
    <cellStyle name="Обычный 54 2 10 2 6" xfId="26127" xr:uid="{00000000-0005-0000-0000-00004F670000}"/>
    <cellStyle name="Обычный 54 2 10 3" xfId="26128" xr:uid="{00000000-0005-0000-0000-000050670000}"/>
    <cellStyle name="Обычный 54 2 10 3 2" xfId="26129" xr:uid="{00000000-0005-0000-0000-000051670000}"/>
    <cellStyle name="Обычный 54 2 10 3 2 2" xfId="26130" xr:uid="{00000000-0005-0000-0000-000052670000}"/>
    <cellStyle name="Обычный 54 2 10 3 2 2 2" xfId="26131" xr:uid="{00000000-0005-0000-0000-000053670000}"/>
    <cellStyle name="Обычный 54 2 10 3 2 3" xfId="26132" xr:uid="{00000000-0005-0000-0000-000054670000}"/>
    <cellStyle name="Обычный 54 2 10 3 3" xfId="26133" xr:uid="{00000000-0005-0000-0000-000055670000}"/>
    <cellStyle name="Обычный 54 2 10 3 3 2" xfId="26134" xr:uid="{00000000-0005-0000-0000-000056670000}"/>
    <cellStyle name="Обычный 54 2 10 3 4" xfId="26135" xr:uid="{00000000-0005-0000-0000-000057670000}"/>
    <cellStyle name="Обычный 54 2 10 4" xfId="26136" xr:uid="{00000000-0005-0000-0000-000058670000}"/>
    <cellStyle name="Обычный 54 2 10 4 2" xfId="26137" xr:uid="{00000000-0005-0000-0000-000059670000}"/>
    <cellStyle name="Обычный 54 2 10 4 2 2" xfId="26138" xr:uid="{00000000-0005-0000-0000-00005A670000}"/>
    <cellStyle name="Обычный 54 2 10 4 3" xfId="26139" xr:uid="{00000000-0005-0000-0000-00005B670000}"/>
    <cellStyle name="Обычный 54 2 10 5" xfId="26140" xr:uid="{00000000-0005-0000-0000-00005C670000}"/>
    <cellStyle name="Обычный 54 2 10 5 2" xfId="26141" xr:uid="{00000000-0005-0000-0000-00005D670000}"/>
    <cellStyle name="Обычный 54 2 10 5 2 2" xfId="26142" xr:uid="{00000000-0005-0000-0000-00005E670000}"/>
    <cellStyle name="Обычный 54 2 10 5 3" xfId="26143" xr:uid="{00000000-0005-0000-0000-00005F670000}"/>
    <cellStyle name="Обычный 54 2 10 6" xfId="26144" xr:uid="{00000000-0005-0000-0000-000060670000}"/>
    <cellStyle name="Обычный 54 2 10 6 2" xfId="26145" xr:uid="{00000000-0005-0000-0000-000061670000}"/>
    <cellStyle name="Обычный 54 2 10 7" xfId="26146" xr:uid="{00000000-0005-0000-0000-000062670000}"/>
    <cellStyle name="Обычный 54 2 11" xfId="26147" xr:uid="{00000000-0005-0000-0000-000063670000}"/>
    <cellStyle name="Обычный 54 2 11 2" xfId="26148" xr:uid="{00000000-0005-0000-0000-000064670000}"/>
    <cellStyle name="Обычный 54 2 11 2 2" xfId="26149" xr:uid="{00000000-0005-0000-0000-000065670000}"/>
    <cellStyle name="Обычный 54 2 11 2 2 2" xfId="26150" xr:uid="{00000000-0005-0000-0000-000066670000}"/>
    <cellStyle name="Обычный 54 2 11 2 2 2 2" xfId="26151" xr:uid="{00000000-0005-0000-0000-000067670000}"/>
    <cellStyle name="Обычный 54 2 11 2 2 2 2 2" xfId="26152" xr:uid="{00000000-0005-0000-0000-000068670000}"/>
    <cellStyle name="Обычный 54 2 11 2 2 2 3" xfId="26153" xr:uid="{00000000-0005-0000-0000-000069670000}"/>
    <cellStyle name="Обычный 54 2 11 2 2 3" xfId="26154" xr:uid="{00000000-0005-0000-0000-00006A670000}"/>
    <cellStyle name="Обычный 54 2 11 2 2 3 2" xfId="26155" xr:uid="{00000000-0005-0000-0000-00006B670000}"/>
    <cellStyle name="Обычный 54 2 11 2 2 4" xfId="26156" xr:uid="{00000000-0005-0000-0000-00006C670000}"/>
    <cellStyle name="Обычный 54 2 11 2 3" xfId="26157" xr:uid="{00000000-0005-0000-0000-00006D670000}"/>
    <cellStyle name="Обычный 54 2 11 2 3 2" xfId="26158" xr:uid="{00000000-0005-0000-0000-00006E670000}"/>
    <cellStyle name="Обычный 54 2 11 2 3 2 2" xfId="26159" xr:uid="{00000000-0005-0000-0000-00006F670000}"/>
    <cellStyle name="Обычный 54 2 11 2 3 3" xfId="26160" xr:uid="{00000000-0005-0000-0000-000070670000}"/>
    <cellStyle name="Обычный 54 2 11 2 4" xfId="26161" xr:uid="{00000000-0005-0000-0000-000071670000}"/>
    <cellStyle name="Обычный 54 2 11 2 4 2" xfId="26162" xr:uid="{00000000-0005-0000-0000-000072670000}"/>
    <cellStyle name="Обычный 54 2 11 2 4 2 2" xfId="26163" xr:uid="{00000000-0005-0000-0000-000073670000}"/>
    <cellStyle name="Обычный 54 2 11 2 4 3" xfId="26164" xr:uid="{00000000-0005-0000-0000-000074670000}"/>
    <cellStyle name="Обычный 54 2 11 2 5" xfId="26165" xr:uid="{00000000-0005-0000-0000-000075670000}"/>
    <cellStyle name="Обычный 54 2 11 2 5 2" xfId="26166" xr:uid="{00000000-0005-0000-0000-000076670000}"/>
    <cellStyle name="Обычный 54 2 11 2 6" xfId="26167" xr:uid="{00000000-0005-0000-0000-000077670000}"/>
    <cellStyle name="Обычный 54 2 11 3" xfId="26168" xr:uid="{00000000-0005-0000-0000-000078670000}"/>
    <cellStyle name="Обычный 54 2 11 3 2" xfId="26169" xr:uid="{00000000-0005-0000-0000-000079670000}"/>
    <cellStyle name="Обычный 54 2 11 3 2 2" xfId="26170" xr:uid="{00000000-0005-0000-0000-00007A670000}"/>
    <cellStyle name="Обычный 54 2 11 3 2 2 2" xfId="26171" xr:uid="{00000000-0005-0000-0000-00007B670000}"/>
    <cellStyle name="Обычный 54 2 11 3 2 3" xfId="26172" xr:uid="{00000000-0005-0000-0000-00007C670000}"/>
    <cellStyle name="Обычный 54 2 11 3 3" xfId="26173" xr:uid="{00000000-0005-0000-0000-00007D670000}"/>
    <cellStyle name="Обычный 54 2 11 3 3 2" xfId="26174" xr:uid="{00000000-0005-0000-0000-00007E670000}"/>
    <cellStyle name="Обычный 54 2 11 3 4" xfId="26175" xr:uid="{00000000-0005-0000-0000-00007F670000}"/>
    <cellStyle name="Обычный 54 2 11 4" xfId="26176" xr:uid="{00000000-0005-0000-0000-000080670000}"/>
    <cellStyle name="Обычный 54 2 11 4 2" xfId="26177" xr:uid="{00000000-0005-0000-0000-000081670000}"/>
    <cellStyle name="Обычный 54 2 11 4 2 2" xfId="26178" xr:uid="{00000000-0005-0000-0000-000082670000}"/>
    <cellStyle name="Обычный 54 2 11 4 3" xfId="26179" xr:uid="{00000000-0005-0000-0000-000083670000}"/>
    <cellStyle name="Обычный 54 2 11 5" xfId="26180" xr:uid="{00000000-0005-0000-0000-000084670000}"/>
    <cellStyle name="Обычный 54 2 11 5 2" xfId="26181" xr:uid="{00000000-0005-0000-0000-000085670000}"/>
    <cellStyle name="Обычный 54 2 11 5 2 2" xfId="26182" xr:uid="{00000000-0005-0000-0000-000086670000}"/>
    <cellStyle name="Обычный 54 2 11 5 3" xfId="26183" xr:uid="{00000000-0005-0000-0000-000087670000}"/>
    <cellStyle name="Обычный 54 2 11 6" xfId="26184" xr:uid="{00000000-0005-0000-0000-000088670000}"/>
    <cellStyle name="Обычный 54 2 11 6 2" xfId="26185" xr:uid="{00000000-0005-0000-0000-000089670000}"/>
    <cellStyle name="Обычный 54 2 11 7" xfId="26186" xr:uid="{00000000-0005-0000-0000-00008A670000}"/>
    <cellStyle name="Обычный 54 2 12" xfId="26187" xr:uid="{00000000-0005-0000-0000-00008B670000}"/>
    <cellStyle name="Обычный 54 2 12 2" xfId="26188" xr:uid="{00000000-0005-0000-0000-00008C670000}"/>
    <cellStyle name="Обычный 54 2 12 2 2" xfId="26189" xr:uid="{00000000-0005-0000-0000-00008D670000}"/>
    <cellStyle name="Обычный 54 2 12 2 2 2" xfId="26190" xr:uid="{00000000-0005-0000-0000-00008E670000}"/>
    <cellStyle name="Обычный 54 2 12 2 2 2 2" xfId="26191" xr:uid="{00000000-0005-0000-0000-00008F670000}"/>
    <cellStyle name="Обычный 54 2 12 2 2 2 2 2" xfId="26192" xr:uid="{00000000-0005-0000-0000-000090670000}"/>
    <cellStyle name="Обычный 54 2 12 2 2 2 3" xfId="26193" xr:uid="{00000000-0005-0000-0000-000091670000}"/>
    <cellStyle name="Обычный 54 2 12 2 2 3" xfId="26194" xr:uid="{00000000-0005-0000-0000-000092670000}"/>
    <cellStyle name="Обычный 54 2 12 2 2 3 2" xfId="26195" xr:uid="{00000000-0005-0000-0000-000093670000}"/>
    <cellStyle name="Обычный 54 2 12 2 2 4" xfId="26196" xr:uid="{00000000-0005-0000-0000-000094670000}"/>
    <cellStyle name="Обычный 54 2 12 2 3" xfId="26197" xr:uid="{00000000-0005-0000-0000-000095670000}"/>
    <cellStyle name="Обычный 54 2 12 2 3 2" xfId="26198" xr:uid="{00000000-0005-0000-0000-000096670000}"/>
    <cellStyle name="Обычный 54 2 12 2 3 2 2" xfId="26199" xr:uid="{00000000-0005-0000-0000-000097670000}"/>
    <cellStyle name="Обычный 54 2 12 2 3 3" xfId="26200" xr:uid="{00000000-0005-0000-0000-000098670000}"/>
    <cellStyle name="Обычный 54 2 12 2 4" xfId="26201" xr:uid="{00000000-0005-0000-0000-000099670000}"/>
    <cellStyle name="Обычный 54 2 12 2 4 2" xfId="26202" xr:uid="{00000000-0005-0000-0000-00009A670000}"/>
    <cellStyle name="Обычный 54 2 12 2 4 2 2" xfId="26203" xr:uid="{00000000-0005-0000-0000-00009B670000}"/>
    <cellStyle name="Обычный 54 2 12 2 4 3" xfId="26204" xr:uid="{00000000-0005-0000-0000-00009C670000}"/>
    <cellStyle name="Обычный 54 2 12 2 5" xfId="26205" xr:uid="{00000000-0005-0000-0000-00009D670000}"/>
    <cellStyle name="Обычный 54 2 12 2 5 2" xfId="26206" xr:uid="{00000000-0005-0000-0000-00009E670000}"/>
    <cellStyle name="Обычный 54 2 12 2 6" xfId="26207" xr:uid="{00000000-0005-0000-0000-00009F670000}"/>
    <cellStyle name="Обычный 54 2 12 3" xfId="26208" xr:uid="{00000000-0005-0000-0000-0000A0670000}"/>
    <cellStyle name="Обычный 54 2 12 3 2" xfId="26209" xr:uid="{00000000-0005-0000-0000-0000A1670000}"/>
    <cellStyle name="Обычный 54 2 12 3 2 2" xfId="26210" xr:uid="{00000000-0005-0000-0000-0000A2670000}"/>
    <cellStyle name="Обычный 54 2 12 3 2 2 2" xfId="26211" xr:uid="{00000000-0005-0000-0000-0000A3670000}"/>
    <cellStyle name="Обычный 54 2 12 3 2 3" xfId="26212" xr:uid="{00000000-0005-0000-0000-0000A4670000}"/>
    <cellStyle name="Обычный 54 2 12 3 3" xfId="26213" xr:uid="{00000000-0005-0000-0000-0000A5670000}"/>
    <cellStyle name="Обычный 54 2 12 3 3 2" xfId="26214" xr:uid="{00000000-0005-0000-0000-0000A6670000}"/>
    <cellStyle name="Обычный 54 2 12 3 4" xfId="26215" xr:uid="{00000000-0005-0000-0000-0000A7670000}"/>
    <cellStyle name="Обычный 54 2 12 4" xfId="26216" xr:uid="{00000000-0005-0000-0000-0000A8670000}"/>
    <cellStyle name="Обычный 54 2 12 4 2" xfId="26217" xr:uid="{00000000-0005-0000-0000-0000A9670000}"/>
    <cellStyle name="Обычный 54 2 12 4 2 2" xfId="26218" xr:uid="{00000000-0005-0000-0000-0000AA670000}"/>
    <cellStyle name="Обычный 54 2 12 4 3" xfId="26219" xr:uid="{00000000-0005-0000-0000-0000AB670000}"/>
    <cellStyle name="Обычный 54 2 12 5" xfId="26220" xr:uid="{00000000-0005-0000-0000-0000AC670000}"/>
    <cellStyle name="Обычный 54 2 12 5 2" xfId="26221" xr:uid="{00000000-0005-0000-0000-0000AD670000}"/>
    <cellStyle name="Обычный 54 2 12 5 2 2" xfId="26222" xr:uid="{00000000-0005-0000-0000-0000AE670000}"/>
    <cellStyle name="Обычный 54 2 12 5 3" xfId="26223" xr:uid="{00000000-0005-0000-0000-0000AF670000}"/>
    <cellStyle name="Обычный 54 2 12 6" xfId="26224" xr:uid="{00000000-0005-0000-0000-0000B0670000}"/>
    <cellStyle name="Обычный 54 2 12 6 2" xfId="26225" xr:uid="{00000000-0005-0000-0000-0000B1670000}"/>
    <cellStyle name="Обычный 54 2 12 7" xfId="26226" xr:uid="{00000000-0005-0000-0000-0000B2670000}"/>
    <cellStyle name="Обычный 54 2 13" xfId="26227" xr:uid="{00000000-0005-0000-0000-0000B3670000}"/>
    <cellStyle name="Обычный 54 2 13 2" xfId="26228" xr:uid="{00000000-0005-0000-0000-0000B4670000}"/>
    <cellStyle name="Обычный 54 2 13 2 2" xfId="26229" xr:uid="{00000000-0005-0000-0000-0000B5670000}"/>
    <cellStyle name="Обычный 54 2 13 2 2 2" xfId="26230" xr:uid="{00000000-0005-0000-0000-0000B6670000}"/>
    <cellStyle name="Обычный 54 2 13 2 2 2 2" xfId="26231" xr:uid="{00000000-0005-0000-0000-0000B7670000}"/>
    <cellStyle name="Обычный 54 2 13 2 2 2 2 2" xfId="26232" xr:uid="{00000000-0005-0000-0000-0000B8670000}"/>
    <cellStyle name="Обычный 54 2 13 2 2 2 3" xfId="26233" xr:uid="{00000000-0005-0000-0000-0000B9670000}"/>
    <cellStyle name="Обычный 54 2 13 2 2 3" xfId="26234" xr:uid="{00000000-0005-0000-0000-0000BA670000}"/>
    <cellStyle name="Обычный 54 2 13 2 2 3 2" xfId="26235" xr:uid="{00000000-0005-0000-0000-0000BB670000}"/>
    <cellStyle name="Обычный 54 2 13 2 2 4" xfId="26236" xr:uid="{00000000-0005-0000-0000-0000BC670000}"/>
    <cellStyle name="Обычный 54 2 13 2 3" xfId="26237" xr:uid="{00000000-0005-0000-0000-0000BD670000}"/>
    <cellStyle name="Обычный 54 2 13 2 3 2" xfId="26238" xr:uid="{00000000-0005-0000-0000-0000BE670000}"/>
    <cellStyle name="Обычный 54 2 13 2 3 2 2" xfId="26239" xr:uid="{00000000-0005-0000-0000-0000BF670000}"/>
    <cellStyle name="Обычный 54 2 13 2 3 3" xfId="26240" xr:uid="{00000000-0005-0000-0000-0000C0670000}"/>
    <cellStyle name="Обычный 54 2 13 2 4" xfId="26241" xr:uid="{00000000-0005-0000-0000-0000C1670000}"/>
    <cellStyle name="Обычный 54 2 13 2 4 2" xfId="26242" xr:uid="{00000000-0005-0000-0000-0000C2670000}"/>
    <cellStyle name="Обычный 54 2 13 2 4 2 2" xfId="26243" xr:uid="{00000000-0005-0000-0000-0000C3670000}"/>
    <cellStyle name="Обычный 54 2 13 2 4 3" xfId="26244" xr:uid="{00000000-0005-0000-0000-0000C4670000}"/>
    <cellStyle name="Обычный 54 2 13 2 5" xfId="26245" xr:uid="{00000000-0005-0000-0000-0000C5670000}"/>
    <cellStyle name="Обычный 54 2 13 2 5 2" xfId="26246" xr:uid="{00000000-0005-0000-0000-0000C6670000}"/>
    <cellStyle name="Обычный 54 2 13 2 6" xfId="26247" xr:uid="{00000000-0005-0000-0000-0000C7670000}"/>
    <cellStyle name="Обычный 54 2 13 3" xfId="26248" xr:uid="{00000000-0005-0000-0000-0000C8670000}"/>
    <cellStyle name="Обычный 54 2 13 3 2" xfId="26249" xr:uid="{00000000-0005-0000-0000-0000C9670000}"/>
    <cellStyle name="Обычный 54 2 13 3 2 2" xfId="26250" xr:uid="{00000000-0005-0000-0000-0000CA670000}"/>
    <cellStyle name="Обычный 54 2 13 3 2 2 2" xfId="26251" xr:uid="{00000000-0005-0000-0000-0000CB670000}"/>
    <cellStyle name="Обычный 54 2 13 3 2 3" xfId="26252" xr:uid="{00000000-0005-0000-0000-0000CC670000}"/>
    <cellStyle name="Обычный 54 2 13 3 3" xfId="26253" xr:uid="{00000000-0005-0000-0000-0000CD670000}"/>
    <cellStyle name="Обычный 54 2 13 3 3 2" xfId="26254" xr:uid="{00000000-0005-0000-0000-0000CE670000}"/>
    <cellStyle name="Обычный 54 2 13 3 4" xfId="26255" xr:uid="{00000000-0005-0000-0000-0000CF670000}"/>
    <cellStyle name="Обычный 54 2 13 4" xfId="26256" xr:uid="{00000000-0005-0000-0000-0000D0670000}"/>
    <cellStyle name="Обычный 54 2 13 4 2" xfId="26257" xr:uid="{00000000-0005-0000-0000-0000D1670000}"/>
    <cellStyle name="Обычный 54 2 13 4 2 2" xfId="26258" xr:uid="{00000000-0005-0000-0000-0000D2670000}"/>
    <cellStyle name="Обычный 54 2 13 4 3" xfId="26259" xr:uid="{00000000-0005-0000-0000-0000D3670000}"/>
    <cellStyle name="Обычный 54 2 13 5" xfId="26260" xr:uid="{00000000-0005-0000-0000-0000D4670000}"/>
    <cellStyle name="Обычный 54 2 13 5 2" xfId="26261" xr:uid="{00000000-0005-0000-0000-0000D5670000}"/>
    <cellStyle name="Обычный 54 2 13 5 2 2" xfId="26262" xr:uid="{00000000-0005-0000-0000-0000D6670000}"/>
    <cellStyle name="Обычный 54 2 13 5 3" xfId="26263" xr:uid="{00000000-0005-0000-0000-0000D7670000}"/>
    <cellStyle name="Обычный 54 2 13 6" xfId="26264" xr:uid="{00000000-0005-0000-0000-0000D8670000}"/>
    <cellStyle name="Обычный 54 2 13 6 2" xfId="26265" xr:uid="{00000000-0005-0000-0000-0000D9670000}"/>
    <cellStyle name="Обычный 54 2 13 7" xfId="26266" xr:uid="{00000000-0005-0000-0000-0000DA670000}"/>
    <cellStyle name="Обычный 54 2 14" xfId="26267" xr:uid="{00000000-0005-0000-0000-0000DB670000}"/>
    <cellStyle name="Обычный 54 2 14 2" xfId="26268" xr:uid="{00000000-0005-0000-0000-0000DC670000}"/>
    <cellStyle name="Обычный 54 2 14 2 2" xfId="26269" xr:uid="{00000000-0005-0000-0000-0000DD670000}"/>
    <cellStyle name="Обычный 54 2 14 2 2 2" xfId="26270" xr:uid="{00000000-0005-0000-0000-0000DE670000}"/>
    <cellStyle name="Обычный 54 2 14 2 2 2 2" xfId="26271" xr:uid="{00000000-0005-0000-0000-0000DF670000}"/>
    <cellStyle name="Обычный 54 2 14 2 2 3" xfId="26272" xr:uid="{00000000-0005-0000-0000-0000E0670000}"/>
    <cellStyle name="Обычный 54 2 14 2 3" xfId="26273" xr:uid="{00000000-0005-0000-0000-0000E1670000}"/>
    <cellStyle name="Обычный 54 2 14 2 3 2" xfId="26274" xr:uid="{00000000-0005-0000-0000-0000E2670000}"/>
    <cellStyle name="Обычный 54 2 14 2 3 2 2" xfId="26275" xr:uid="{00000000-0005-0000-0000-0000E3670000}"/>
    <cellStyle name="Обычный 54 2 14 2 3 3" xfId="26276" xr:uid="{00000000-0005-0000-0000-0000E4670000}"/>
    <cellStyle name="Обычный 54 2 14 2 4" xfId="26277" xr:uid="{00000000-0005-0000-0000-0000E5670000}"/>
    <cellStyle name="Обычный 54 2 14 2 4 2" xfId="26278" xr:uid="{00000000-0005-0000-0000-0000E6670000}"/>
    <cellStyle name="Обычный 54 2 14 2 5" xfId="26279" xr:uid="{00000000-0005-0000-0000-0000E7670000}"/>
    <cellStyle name="Обычный 54 2 14 3" xfId="26280" xr:uid="{00000000-0005-0000-0000-0000E8670000}"/>
    <cellStyle name="Обычный 54 2 14 3 2" xfId="26281" xr:uid="{00000000-0005-0000-0000-0000E9670000}"/>
    <cellStyle name="Обычный 54 2 14 3 2 2" xfId="26282" xr:uid="{00000000-0005-0000-0000-0000EA670000}"/>
    <cellStyle name="Обычный 54 2 14 3 2 2 2" xfId="26283" xr:uid="{00000000-0005-0000-0000-0000EB670000}"/>
    <cellStyle name="Обычный 54 2 14 3 2 3" xfId="26284" xr:uid="{00000000-0005-0000-0000-0000EC670000}"/>
    <cellStyle name="Обычный 54 2 14 3 3" xfId="26285" xr:uid="{00000000-0005-0000-0000-0000ED670000}"/>
    <cellStyle name="Обычный 54 2 14 3 3 2" xfId="26286" xr:uid="{00000000-0005-0000-0000-0000EE670000}"/>
    <cellStyle name="Обычный 54 2 14 3 4" xfId="26287" xr:uid="{00000000-0005-0000-0000-0000EF670000}"/>
    <cellStyle name="Обычный 54 2 14 4" xfId="26288" xr:uid="{00000000-0005-0000-0000-0000F0670000}"/>
    <cellStyle name="Обычный 54 2 14 4 2" xfId="26289" xr:uid="{00000000-0005-0000-0000-0000F1670000}"/>
    <cellStyle name="Обычный 54 2 14 4 2 2" xfId="26290" xr:uid="{00000000-0005-0000-0000-0000F2670000}"/>
    <cellStyle name="Обычный 54 2 14 4 3" xfId="26291" xr:uid="{00000000-0005-0000-0000-0000F3670000}"/>
    <cellStyle name="Обычный 54 2 14 5" xfId="26292" xr:uid="{00000000-0005-0000-0000-0000F4670000}"/>
    <cellStyle name="Обычный 54 2 14 5 2" xfId="26293" xr:uid="{00000000-0005-0000-0000-0000F5670000}"/>
    <cellStyle name="Обычный 54 2 14 5 2 2" xfId="26294" xr:uid="{00000000-0005-0000-0000-0000F6670000}"/>
    <cellStyle name="Обычный 54 2 14 5 3" xfId="26295" xr:uid="{00000000-0005-0000-0000-0000F7670000}"/>
    <cellStyle name="Обычный 54 2 14 6" xfId="26296" xr:uid="{00000000-0005-0000-0000-0000F8670000}"/>
    <cellStyle name="Обычный 54 2 14 6 2" xfId="26297" xr:uid="{00000000-0005-0000-0000-0000F9670000}"/>
    <cellStyle name="Обычный 54 2 14 7" xfId="26298" xr:uid="{00000000-0005-0000-0000-0000FA670000}"/>
    <cellStyle name="Обычный 54 2 15" xfId="26299" xr:uid="{00000000-0005-0000-0000-0000FB670000}"/>
    <cellStyle name="Обычный 54 2 15 2" xfId="26300" xr:uid="{00000000-0005-0000-0000-0000FC670000}"/>
    <cellStyle name="Обычный 54 2 15 2 2" xfId="26301" xr:uid="{00000000-0005-0000-0000-0000FD670000}"/>
    <cellStyle name="Обычный 54 2 15 2 2 2" xfId="26302" xr:uid="{00000000-0005-0000-0000-0000FE670000}"/>
    <cellStyle name="Обычный 54 2 15 2 3" xfId="26303" xr:uid="{00000000-0005-0000-0000-0000FF670000}"/>
    <cellStyle name="Обычный 54 2 15 3" xfId="26304" xr:uid="{00000000-0005-0000-0000-000000680000}"/>
    <cellStyle name="Обычный 54 2 15 3 2" xfId="26305" xr:uid="{00000000-0005-0000-0000-000001680000}"/>
    <cellStyle name="Обычный 54 2 15 3 2 2" xfId="26306" xr:uid="{00000000-0005-0000-0000-000002680000}"/>
    <cellStyle name="Обычный 54 2 15 3 3" xfId="26307" xr:uid="{00000000-0005-0000-0000-000003680000}"/>
    <cellStyle name="Обычный 54 2 15 4" xfId="26308" xr:uid="{00000000-0005-0000-0000-000004680000}"/>
    <cellStyle name="Обычный 54 2 15 4 2" xfId="26309" xr:uid="{00000000-0005-0000-0000-000005680000}"/>
    <cellStyle name="Обычный 54 2 15 5" xfId="26310" xr:uid="{00000000-0005-0000-0000-000006680000}"/>
    <cellStyle name="Обычный 54 2 16" xfId="26311" xr:uid="{00000000-0005-0000-0000-000007680000}"/>
    <cellStyle name="Обычный 54 2 16 2" xfId="26312" xr:uid="{00000000-0005-0000-0000-000008680000}"/>
    <cellStyle name="Обычный 54 2 16 2 2" xfId="26313" xr:uid="{00000000-0005-0000-0000-000009680000}"/>
    <cellStyle name="Обычный 54 2 16 2 2 2" xfId="26314" xr:uid="{00000000-0005-0000-0000-00000A680000}"/>
    <cellStyle name="Обычный 54 2 16 2 3" xfId="26315" xr:uid="{00000000-0005-0000-0000-00000B680000}"/>
    <cellStyle name="Обычный 54 2 16 3" xfId="26316" xr:uid="{00000000-0005-0000-0000-00000C680000}"/>
    <cellStyle name="Обычный 54 2 16 3 2" xfId="26317" xr:uid="{00000000-0005-0000-0000-00000D680000}"/>
    <cellStyle name="Обычный 54 2 16 4" xfId="26318" xr:uid="{00000000-0005-0000-0000-00000E680000}"/>
    <cellStyle name="Обычный 54 2 17" xfId="26319" xr:uid="{00000000-0005-0000-0000-00000F680000}"/>
    <cellStyle name="Обычный 54 2 17 2" xfId="26320" xr:uid="{00000000-0005-0000-0000-000010680000}"/>
    <cellStyle name="Обычный 54 2 17 2 2" xfId="26321" xr:uid="{00000000-0005-0000-0000-000011680000}"/>
    <cellStyle name="Обычный 54 2 17 3" xfId="26322" xr:uid="{00000000-0005-0000-0000-000012680000}"/>
    <cellStyle name="Обычный 54 2 18" xfId="26323" xr:uid="{00000000-0005-0000-0000-000013680000}"/>
    <cellStyle name="Обычный 54 2 18 2" xfId="26324" xr:uid="{00000000-0005-0000-0000-000014680000}"/>
    <cellStyle name="Обычный 54 2 18 2 2" xfId="26325" xr:uid="{00000000-0005-0000-0000-000015680000}"/>
    <cellStyle name="Обычный 54 2 18 3" xfId="26326" xr:uid="{00000000-0005-0000-0000-000016680000}"/>
    <cellStyle name="Обычный 54 2 19" xfId="26327" xr:uid="{00000000-0005-0000-0000-000017680000}"/>
    <cellStyle name="Обычный 54 2 19 2" xfId="26328" xr:uid="{00000000-0005-0000-0000-000018680000}"/>
    <cellStyle name="Обычный 54 2 2" xfId="26329" xr:uid="{00000000-0005-0000-0000-000019680000}"/>
    <cellStyle name="Обычный 54 2 2 2" xfId="26330" xr:uid="{00000000-0005-0000-0000-00001A680000}"/>
    <cellStyle name="Обычный 54 2 2 2 2" xfId="26331" xr:uid="{00000000-0005-0000-0000-00001B680000}"/>
    <cellStyle name="Обычный 54 2 2 2 2 2" xfId="26332" xr:uid="{00000000-0005-0000-0000-00001C680000}"/>
    <cellStyle name="Обычный 54 2 2 2 2 2 2" xfId="26333" xr:uid="{00000000-0005-0000-0000-00001D680000}"/>
    <cellStyle name="Обычный 54 2 2 2 2 2 2 2" xfId="26334" xr:uid="{00000000-0005-0000-0000-00001E680000}"/>
    <cellStyle name="Обычный 54 2 2 2 2 2 3" xfId="26335" xr:uid="{00000000-0005-0000-0000-00001F680000}"/>
    <cellStyle name="Обычный 54 2 2 2 2 3" xfId="26336" xr:uid="{00000000-0005-0000-0000-000020680000}"/>
    <cellStyle name="Обычный 54 2 2 2 2 3 2" xfId="26337" xr:uid="{00000000-0005-0000-0000-000021680000}"/>
    <cellStyle name="Обычный 54 2 2 2 2 3 2 2" xfId="26338" xr:uid="{00000000-0005-0000-0000-000022680000}"/>
    <cellStyle name="Обычный 54 2 2 2 2 3 3" xfId="26339" xr:uid="{00000000-0005-0000-0000-000023680000}"/>
    <cellStyle name="Обычный 54 2 2 2 2 4" xfId="26340" xr:uid="{00000000-0005-0000-0000-000024680000}"/>
    <cellStyle name="Обычный 54 2 2 2 2 4 2" xfId="26341" xr:uid="{00000000-0005-0000-0000-000025680000}"/>
    <cellStyle name="Обычный 54 2 2 2 2 5" xfId="26342" xr:uid="{00000000-0005-0000-0000-000026680000}"/>
    <cellStyle name="Обычный 54 2 2 2 3" xfId="26343" xr:uid="{00000000-0005-0000-0000-000027680000}"/>
    <cellStyle name="Обычный 54 2 2 2 3 2" xfId="26344" xr:uid="{00000000-0005-0000-0000-000028680000}"/>
    <cellStyle name="Обычный 54 2 2 2 3 2 2" xfId="26345" xr:uid="{00000000-0005-0000-0000-000029680000}"/>
    <cellStyle name="Обычный 54 2 2 2 3 2 2 2" xfId="26346" xr:uid="{00000000-0005-0000-0000-00002A680000}"/>
    <cellStyle name="Обычный 54 2 2 2 3 2 3" xfId="26347" xr:uid="{00000000-0005-0000-0000-00002B680000}"/>
    <cellStyle name="Обычный 54 2 2 2 3 3" xfId="26348" xr:uid="{00000000-0005-0000-0000-00002C680000}"/>
    <cellStyle name="Обычный 54 2 2 2 3 3 2" xfId="26349" xr:uid="{00000000-0005-0000-0000-00002D680000}"/>
    <cellStyle name="Обычный 54 2 2 2 3 4" xfId="26350" xr:uid="{00000000-0005-0000-0000-00002E680000}"/>
    <cellStyle name="Обычный 54 2 2 2 4" xfId="26351" xr:uid="{00000000-0005-0000-0000-00002F680000}"/>
    <cellStyle name="Обычный 54 2 2 2 4 2" xfId="26352" xr:uid="{00000000-0005-0000-0000-000030680000}"/>
    <cellStyle name="Обычный 54 2 2 2 4 2 2" xfId="26353" xr:uid="{00000000-0005-0000-0000-000031680000}"/>
    <cellStyle name="Обычный 54 2 2 2 4 3" xfId="26354" xr:uid="{00000000-0005-0000-0000-000032680000}"/>
    <cellStyle name="Обычный 54 2 2 2 5" xfId="26355" xr:uid="{00000000-0005-0000-0000-000033680000}"/>
    <cellStyle name="Обычный 54 2 2 2 5 2" xfId="26356" xr:uid="{00000000-0005-0000-0000-000034680000}"/>
    <cellStyle name="Обычный 54 2 2 2 5 2 2" xfId="26357" xr:uid="{00000000-0005-0000-0000-000035680000}"/>
    <cellStyle name="Обычный 54 2 2 2 5 3" xfId="26358" xr:uid="{00000000-0005-0000-0000-000036680000}"/>
    <cellStyle name="Обычный 54 2 2 2 6" xfId="26359" xr:uid="{00000000-0005-0000-0000-000037680000}"/>
    <cellStyle name="Обычный 54 2 2 2 6 2" xfId="26360" xr:uid="{00000000-0005-0000-0000-000038680000}"/>
    <cellStyle name="Обычный 54 2 2 2 7" xfId="26361" xr:uid="{00000000-0005-0000-0000-000039680000}"/>
    <cellStyle name="Обычный 54 2 2 3" xfId="26362" xr:uid="{00000000-0005-0000-0000-00003A680000}"/>
    <cellStyle name="Обычный 54 2 2 3 2" xfId="26363" xr:uid="{00000000-0005-0000-0000-00003B680000}"/>
    <cellStyle name="Обычный 54 2 2 3 2 2" xfId="26364" xr:uid="{00000000-0005-0000-0000-00003C680000}"/>
    <cellStyle name="Обычный 54 2 2 3 2 2 2" xfId="26365" xr:uid="{00000000-0005-0000-0000-00003D680000}"/>
    <cellStyle name="Обычный 54 2 2 3 2 3" xfId="26366" xr:uid="{00000000-0005-0000-0000-00003E680000}"/>
    <cellStyle name="Обычный 54 2 2 3 3" xfId="26367" xr:uid="{00000000-0005-0000-0000-00003F680000}"/>
    <cellStyle name="Обычный 54 2 2 3 3 2" xfId="26368" xr:uid="{00000000-0005-0000-0000-000040680000}"/>
    <cellStyle name="Обычный 54 2 2 3 3 2 2" xfId="26369" xr:uid="{00000000-0005-0000-0000-000041680000}"/>
    <cellStyle name="Обычный 54 2 2 3 3 3" xfId="26370" xr:uid="{00000000-0005-0000-0000-000042680000}"/>
    <cellStyle name="Обычный 54 2 2 3 4" xfId="26371" xr:uid="{00000000-0005-0000-0000-000043680000}"/>
    <cellStyle name="Обычный 54 2 2 3 4 2" xfId="26372" xr:uid="{00000000-0005-0000-0000-000044680000}"/>
    <cellStyle name="Обычный 54 2 2 3 5" xfId="26373" xr:uid="{00000000-0005-0000-0000-000045680000}"/>
    <cellStyle name="Обычный 54 2 2 4" xfId="26374" xr:uid="{00000000-0005-0000-0000-000046680000}"/>
    <cellStyle name="Обычный 54 2 2 4 2" xfId="26375" xr:uid="{00000000-0005-0000-0000-000047680000}"/>
    <cellStyle name="Обычный 54 2 2 4 2 2" xfId="26376" xr:uid="{00000000-0005-0000-0000-000048680000}"/>
    <cellStyle name="Обычный 54 2 2 4 2 2 2" xfId="26377" xr:uid="{00000000-0005-0000-0000-000049680000}"/>
    <cellStyle name="Обычный 54 2 2 4 2 3" xfId="26378" xr:uid="{00000000-0005-0000-0000-00004A680000}"/>
    <cellStyle name="Обычный 54 2 2 4 3" xfId="26379" xr:uid="{00000000-0005-0000-0000-00004B680000}"/>
    <cellStyle name="Обычный 54 2 2 4 3 2" xfId="26380" xr:uid="{00000000-0005-0000-0000-00004C680000}"/>
    <cellStyle name="Обычный 54 2 2 4 4" xfId="26381" xr:uid="{00000000-0005-0000-0000-00004D680000}"/>
    <cellStyle name="Обычный 54 2 2 5" xfId="26382" xr:uid="{00000000-0005-0000-0000-00004E680000}"/>
    <cellStyle name="Обычный 54 2 2 5 2" xfId="26383" xr:uid="{00000000-0005-0000-0000-00004F680000}"/>
    <cellStyle name="Обычный 54 2 2 5 2 2" xfId="26384" xr:uid="{00000000-0005-0000-0000-000050680000}"/>
    <cellStyle name="Обычный 54 2 2 5 3" xfId="26385" xr:uid="{00000000-0005-0000-0000-000051680000}"/>
    <cellStyle name="Обычный 54 2 2 6" xfId="26386" xr:uid="{00000000-0005-0000-0000-000052680000}"/>
    <cellStyle name="Обычный 54 2 2 6 2" xfId="26387" xr:uid="{00000000-0005-0000-0000-000053680000}"/>
    <cellStyle name="Обычный 54 2 2 6 2 2" xfId="26388" xr:uid="{00000000-0005-0000-0000-000054680000}"/>
    <cellStyle name="Обычный 54 2 2 6 3" xfId="26389" xr:uid="{00000000-0005-0000-0000-000055680000}"/>
    <cellStyle name="Обычный 54 2 2 7" xfId="26390" xr:uid="{00000000-0005-0000-0000-000056680000}"/>
    <cellStyle name="Обычный 54 2 2 7 2" xfId="26391" xr:uid="{00000000-0005-0000-0000-000057680000}"/>
    <cellStyle name="Обычный 54 2 2 8" xfId="26392" xr:uid="{00000000-0005-0000-0000-000058680000}"/>
    <cellStyle name="Обычный 54 2 20" xfId="26393" xr:uid="{00000000-0005-0000-0000-000059680000}"/>
    <cellStyle name="Обычный 54 2 3" xfId="26394" xr:uid="{00000000-0005-0000-0000-00005A680000}"/>
    <cellStyle name="Обычный 54 2 3 2" xfId="26395" xr:uid="{00000000-0005-0000-0000-00005B680000}"/>
    <cellStyle name="Обычный 54 2 3 2 2" xfId="26396" xr:uid="{00000000-0005-0000-0000-00005C680000}"/>
    <cellStyle name="Обычный 54 2 3 2 2 2" xfId="26397" xr:uid="{00000000-0005-0000-0000-00005D680000}"/>
    <cellStyle name="Обычный 54 2 3 2 2 2 2" xfId="26398" xr:uid="{00000000-0005-0000-0000-00005E680000}"/>
    <cellStyle name="Обычный 54 2 3 2 2 2 2 2" xfId="26399" xr:uid="{00000000-0005-0000-0000-00005F680000}"/>
    <cellStyle name="Обычный 54 2 3 2 2 2 3" xfId="26400" xr:uid="{00000000-0005-0000-0000-000060680000}"/>
    <cellStyle name="Обычный 54 2 3 2 2 3" xfId="26401" xr:uid="{00000000-0005-0000-0000-000061680000}"/>
    <cellStyle name="Обычный 54 2 3 2 2 3 2" xfId="26402" xr:uid="{00000000-0005-0000-0000-000062680000}"/>
    <cellStyle name="Обычный 54 2 3 2 2 3 2 2" xfId="26403" xr:uid="{00000000-0005-0000-0000-000063680000}"/>
    <cellStyle name="Обычный 54 2 3 2 2 3 3" xfId="26404" xr:uid="{00000000-0005-0000-0000-000064680000}"/>
    <cellStyle name="Обычный 54 2 3 2 2 4" xfId="26405" xr:uid="{00000000-0005-0000-0000-000065680000}"/>
    <cellStyle name="Обычный 54 2 3 2 2 4 2" xfId="26406" xr:uid="{00000000-0005-0000-0000-000066680000}"/>
    <cellStyle name="Обычный 54 2 3 2 2 5" xfId="26407" xr:uid="{00000000-0005-0000-0000-000067680000}"/>
    <cellStyle name="Обычный 54 2 3 2 3" xfId="26408" xr:uid="{00000000-0005-0000-0000-000068680000}"/>
    <cellStyle name="Обычный 54 2 3 2 3 2" xfId="26409" xr:uid="{00000000-0005-0000-0000-000069680000}"/>
    <cellStyle name="Обычный 54 2 3 2 3 2 2" xfId="26410" xr:uid="{00000000-0005-0000-0000-00006A680000}"/>
    <cellStyle name="Обычный 54 2 3 2 3 2 2 2" xfId="26411" xr:uid="{00000000-0005-0000-0000-00006B680000}"/>
    <cellStyle name="Обычный 54 2 3 2 3 2 3" xfId="26412" xr:uid="{00000000-0005-0000-0000-00006C680000}"/>
    <cellStyle name="Обычный 54 2 3 2 3 3" xfId="26413" xr:uid="{00000000-0005-0000-0000-00006D680000}"/>
    <cellStyle name="Обычный 54 2 3 2 3 3 2" xfId="26414" xr:uid="{00000000-0005-0000-0000-00006E680000}"/>
    <cellStyle name="Обычный 54 2 3 2 3 4" xfId="26415" xr:uid="{00000000-0005-0000-0000-00006F680000}"/>
    <cellStyle name="Обычный 54 2 3 2 4" xfId="26416" xr:uid="{00000000-0005-0000-0000-000070680000}"/>
    <cellStyle name="Обычный 54 2 3 2 4 2" xfId="26417" xr:uid="{00000000-0005-0000-0000-000071680000}"/>
    <cellStyle name="Обычный 54 2 3 2 4 2 2" xfId="26418" xr:uid="{00000000-0005-0000-0000-000072680000}"/>
    <cellStyle name="Обычный 54 2 3 2 4 3" xfId="26419" xr:uid="{00000000-0005-0000-0000-000073680000}"/>
    <cellStyle name="Обычный 54 2 3 2 5" xfId="26420" xr:uid="{00000000-0005-0000-0000-000074680000}"/>
    <cellStyle name="Обычный 54 2 3 2 5 2" xfId="26421" xr:uid="{00000000-0005-0000-0000-000075680000}"/>
    <cellStyle name="Обычный 54 2 3 2 5 2 2" xfId="26422" xr:uid="{00000000-0005-0000-0000-000076680000}"/>
    <cellStyle name="Обычный 54 2 3 2 5 3" xfId="26423" xr:uid="{00000000-0005-0000-0000-000077680000}"/>
    <cellStyle name="Обычный 54 2 3 2 6" xfId="26424" xr:uid="{00000000-0005-0000-0000-000078680000}"/>
    <cellStyle name="Обычный 54 2 3 2 6 2" xfId="26425" xr:uid="{00000000-0005-0000-0000-000079680000}"/>
    <cellStyle name="Обычный 54 2 3 2 7" xfId="26426" xr:uid="{00000000-0005-0000-0000-00007A680000}"/>
    <cellStyle name="Обычный 54 2 3 3" xfId="26427" xr:uid="{00000000-0005-0000-0000-00007B680000}"/>
    <cellStyle name="Обычный 54 2 3 3 2" xfId="26428" xr:uid="{00000000-0005-0000-0000-00007C680000}"/>
    <cellStyle name="Обычный 54 2 3 3 2 2" xfId="26429" xr:uid="{00000000-0005-0000-0000-00007D680000}"/>
    <cellStyle name="Обычный 54 2 3 3 2 2 2" xfId="26430" xr:uid="{00000000-0005-0000-0000-00007E680000}"/>
    <cellStyle name="Обычный 54 2 3 3 2 3" xfId="26431" xr:uid="{00000000-0005-0000-0000-00007F680000}"/>
    <cellStyle name="Обычный 54 2 3 3 3" xfId="26432" xr:uid="{00000000-0005-0000-0000-000080680000}"/>
    <cellStyle name="Обычный 54 2 3 3 3 2" xfId="26433" xr:uid="{00000000-0005-0000-0000-000081680000}"/>
    <cellStyle name="Обычный 54 2 3 3 3 2 2" xfId="26434" xr:uid="{00000000-0005-0000-0000-000082680000}"/>
    <cellStyle name="Обычный 54 2 3 3 3 3" xfId="26435" xr:uid="{00000000-0005-0000-0000-000083680000}"/>
    <cellStyle name="Обычный 54 2 3 3 4" xfId="26436" xr:uid="{00000000-0005-0000-0000-000084680000}"/>
    <cellStyle name="Обычный 54 2 3 3 4 2" xfId="26437" xr:uid="{00000000-0005-0000-0000-000085680000}"/>
    <cellStyle name="Обычный 54 2 3 3 5" xfId="26438" xr:uid="{00000000-0005-0000-0000-000086680000}"/>
    <cellStyle name="Обычный 54 2 3 4" xfId="26439" xr:uid="{00000000-0005-0000-0000-000087680000}"/>
    <cellStyle name="Обычный 54 2 3 4 2" xfId="26440" xr:uid="{00000000-0005-0000-0000-000088680000}"/>
    <cellStyle name="Обычный 54 2 3 4 2 2" xfId="26441" xr:uid="{00000000-0005-0000-0000-000089680000}"/>
    <cellStyle name="Обычный 54 2 3 4 2 2 2" xfId="26442" xr:uid="{00000000-0005-0000-0000-00008A680000}"/>
    <cellStyle name="Обычный 54 2 3 4 2 3" xfId="26443" xr:uid="{00000000-0005-0000-0000-00008B680000}"/>
    <cellStyle name="Обычный 54 2 3 4 3" xfId="26444" xr:uid="{00000000-0005-0000-0000-00008C680000}"/>
    <cellStyle name="Обычный 54 2 3 4 3 2" xfId="26445" xr:uid="{00000000-0005-0000-0000-00008D680000}"/>
    <cellStyle name="Обычный 54 2 3 4 4" xfId="26446" xr:uid="{00000000-0005-0000-0000-00008E680000}"/>
    <cellStyle name="Обычный 54 2 3 5" xfId="26447" xr:uid="{00000000-0005-0000-0000-00008F680000}"/>
    <cellStyle name="Обычный 54 2 3 5 2" xfId="26448" xr:uid="{00000000-0005-0000-0000-000090680000}"/>
    <cellStyle name="Обычный 54 2 3 5 2 2" xfId="26449" xr:uid="{00000000-0005-0000-0000-000091680000}"/>
    <cellStyle name="Обычный 54 2 3 5 3" xfId="26450" xr:uid="{00000000-0005-0000-0000-000092680000}"/>
    <cellStyle name="Обычный 54 2 3 6" xfId="26451" xr:uid="{00000000-0005-0000-0000-000093680000}"/>
    <cellStyle name="Обычный 54 2 3 6 2" xfId="26452" xr:uid="{00000000-0005-0000-0000-000094680000}"/>
    <cellStyle name="Обычный 54 2 3 6 2 2" xfId="26453" xr:uid="{00000000-0005-0000-0000-000095680000}"/>
    <cellStyle name="Обычный 54 2 3 6 3" xfId="26454" xr:uid="{00000000-0005-0000-0000-000096680000}"/>
    <cellStyle name="Обычный 54 2 3 7" xfId="26455" xr:uid="{00000000-0005-0000-0000-000097680000}"/>
    <cellStyle name="Обычный 54 2 3 7 2" xfId="26456" xr:uid="{00000000-0005-0000-0000-000098680000}"/>
    <cellStyle name="Обычный 54 2 3 8" xfId="26457" xr:uid="{00000000-0005-0000-0000-000099680000}"/>
    <cellStyle name="Обычный 54 2 4" xfId="26458" xr:uid="{00000000-0005-0000-0000-00009A680000}"/>
    <cellStyle name="Обычный 54 2 4 2" xfId="26459" xr:uid="{00000000-0005-0000-0000-00009B680000}"/>
    <cellStyle name="Обычный 54 2 4 2 2" xfId="26460" xr:uid="{00000000-0005-0000-0000-00009C680000}"/>
    <cellStyle name="Обычный 54 2 4 2 2 2" xfId="26461" xr:uid="{00000000-0005-0000-0000-00009D680000}"/>
    <cellStyle name="Обычный 54 2 4 2 2 2 2" xfId="26462" xr:uid="{00000000-0005-0000-0000-00009E680000}"/>
    <cellStyle name="Обычный 54 2 4 2 2 2 2 2" xfId="26463" xr:uid="{00000000-0005-0000-0000-00009F680000}"/>
    <cellStyle name="Обычный 54 2 4 2 2 2 3" xfId="26464" xr:uid="{00000000-0005-0000-0000-0000A0680000}"/>
    <cellStyle name="Обычный 54 2 4 2 2 3" xfId="26465" xr:uid="{00000000-0005-0000-0000-0000A1680000}"/>
    <cellStyle name="Обычный 54 2 4 2 2 3 2" xfId="26466" xr:uid="{00000000-0005-0000-0000-0000A2680000}"/>
    <cellStyle name="Обычный 54 2 4 2 2 3 2 2" xfId="26467" xr:uid="{00000000-0005-0000-0000-0000A3680000}"/>
    <cellStyle name="Обычный 54 2 4 2 2 3 3" xfId="26468" xr:uid="{00000000-0005-0000-0000-0000A4680000}"/>
    <cellStyle name="Обычный 54 2 4 2 2 4" xfId="26469" xr:uid="{00000000-0005-0000-0000-0000A5680000}"/>
    <cellStyle name="Обычный 54 2 4 2 2 4 2" xfId="26470" xr:uid="{00000000-0005-0000-0000-0000A6680000}"/>
    <cellStyle name="Обычный 54 2 4 2 2 5" xfId="26471" xr:uid="{00000000-0005-0000-0000-0000A7680000}"/>
    <cellStyle name="Обычный 54 2 4 2 3" xfId="26472" xr:uid="{00000000-0005-0000-0000-0000A8680000}"/>
    <cellStyle name="Обычный 54 2 4 2 3 2" xfId="26473" xr:uid="{00000000-0005-0000-0000-0000A9680000}"/>
    <cellStyle name="Обычный 54 2 4 2 3 2 2" xfId="26474" xr:uid="{00000000-0005-0000-0000-0000AA680000}"/>
    <cellStyle name="Обычный 54 2 4 2 3 2 2 2" xfId="26475" xr:uid="{00000000-0005-0000-0000-0000AB680000}"/>
    <cellStyle name="Обычный 54 2 4 2 3 2 3" xfId="26476" xr:uid="{00000000-0005-0000-0000-0000AC680000}"/>
    <cellStyle name="Обычный 54 2 4 2 3 3" xfId="26477" xr:uid="{00000000-0005-0000-0000-0000AD680000}"/>
    <cellStyle name="Обычный 54 2 4 2 3 3 2" xfId="26478" xr:uid="{00000000-0005-0000-0000-0000AE680000}"/>
    <cellStyle name="Обычный 54 2 4 2 3 4" xfId="26479" xr:uid="{00000000-0005-0000-0000-0000AF680000}"/>
    <cellStyle name="Обычный 54 2 4 2 4" xfId="26480" xr:uid="{00000000-0005-0000-0000-0000B0680000}"/>
    <cellStyle name="Обычный 54 2 4 2 4 2" xfId="26481" xr:uid="{00000000-0005-0000-0000-0000B1680000}"/>
    <cellStyle name="Обычный 54 2 4 2 4 2 2" xfId="26482" xr:uid="{00000000-0005-0000-0000-0000B2680000}"/>
    <cellStyle name="Обычный 54 2 4 2 4 3" xfId="26483" xr:uid="{00000000-0005-0000-0000-0000B3680000}"/>
    <cellStyle name="Обычный 54 2 4 2 5" xfId="26484" xr:uid="{00000000-0005-0000-0000-0000B4680000}"/>
    <cellStyle name="Обычный 54 2 4 2 5 2" xfId="26485" xr:uid="{00000000-0005-0000-0000-0000B5680000}"/>
    <cellStyle name="Обычный 54 2 4 2 5 2 2" xfId="26486" xr:uid="{00000000-0005-0000-0000-0000B6680000}"/>
    <cellStyle name="Обычный 54 2 4 2 5 3" xfId="26487" xr:uid="{00000000-0005-0000-0000-0000B7680000}"/>
    <cellStyle name="Обычный 54 2 4 2 6" xfId="26488" xr:uid="{00000000-0005-0000-0000-0000B8680000}"/>
    <cellStyle name="Обычный 54 2 4 2 6 2" xfId="26489" xr:uid="{00000000-0005-0000-0000-0000B9680000}"/>
    <cellStyle name="Обычный 54 2 4 2 7" xfId="26490" xr:uid="{00000000-0005-0000-0000-0000BA680000}"/>
    <cellStyle name="Обычный 54 2 4 3" xfId="26491" xr:uid="{00000000-0005-0000-0000-0000BB680000}"/>
    <cellStyle name="Обычный 54 2 4 3 2" xfId="26492" xr:uid="{00000000-0005-0000-0000-0000BC680000}"/>
    <cellStyle name="Обычный 54 2 4 3 2 2" xfId="26493" xr:uid="{00000000-0005-0000-0000-0000BD680000}"/>
    <cellStyle name="Обычный 54 2 4 3 2 2 2" xfId="26494" xr:uid="{00000000-0005-0000-0000-0000BE680000}"/>
    <cellStyle name="Обычный 54 2 4 3 2 3" xfId="26495" xr:uid="{00000000-0005-0000-0000-0000BF680000}"/>
    <cellStyle name="Обычный 54 2 4 3 3" xfId="26496" xr:uid="{00000000-0005-0000-0000-0000C0680000}"/>
    <cellStyle name="Обычный 54 2 4 3 3 2" xfId="26497" xr:uid="{00000000-0005-0000-0000-0000C1680000}"/>
    <cellStyle name="Обычный 54 2 4 3 3 2 2" xfId="26498" xr:uid="{00000000-0005-0000-0000-0000C2680000}"/>
    <cellStyle name="Обычный 54 2 4 3 3 3" xfId="26499" xr:uid="{00000000-0005-0000-0000-0000C3680000}"/>
    <cellStyle name="Обычный 54 2 4 3 4" xfId="26500" xr:uid="{00000000-0005-0000-0000-0000C4680000}"/>
    <cellStyle name="Обычный 54 2 4 3 4 2" xfId="26501" xr:uid="{00000000-0005-0000-0000-0000C5680000}"/>
    <cellStyle name="Обычный 54 2 4 3 5" xfId="26502" xr:uid="{00000000-0005-0000-0000-0000C6680000}"/>
    <cellStyle name="Обычный 54 2 4 4" xfId="26503" xr:uid="{00000000-0005-0000-0000-0000C7680000}"/>
    <cellStyle name="Обычный 54 2 4 4 2" xfId="26504" xr:uid="{00000000-0005-0000-0000-0000C8680000}"/>
    <cellStyle name="Обычный 54 2 4 4 2 2" xfId="26505" xr:uid="{00000000-0005-0000-0000-0000C9680000}"/>
    <cellStyle name="Обычный 54 2 4 4 2 2 2" xfId="26506" xr:uid="{00000000-0005-0000-0000-0000CA680000}"/>
    <cellStyle name="Обычный 54 2 4 4 2 3" xfId="26507" xr:uid="{00000000-0005-0000-0000-0000CB680000}"/>
    <cellStyle name="Обычный 54 2 4 4 3" xfId="26508" xr:uid="{00000000-0005-0000-0000-0000CC680000}"/>
    <cellStyle name="Обычный 54 2 4 4 3 2" xfId="26509" xr:uid="{00000000-0005-0000-0000-0000CD680000}"/>
    <cellStyle name="Обычный 54 2 4 4 4" xfId="26510" xr:uid="{00000000-0005-0000-0000-0000CE680000}"/>
    <cellStyle name="Обычный 54 2 4 5" xfId="26511" xr:uid="{00000000-0005-0000-0000-0000CF680000}"/>
    <cellStyle name="Обычный 54 2 4 5 2" xfId="26512" xr:uid="{00000000-0005-0000-0000-0000D0680000}"/>
    <cellStyle name="Обычный 54 2 4 5 2 2" xfId="26513" xr:uid="{00000000-0005-0000-0000-0000D1680000}"/>
    <cellStyle name="Обычный 54 2 4 5 3" xfId="26514" xr:uid="{00000000-0005-0000-0000-0000D2680000}"/>
    <cellStyle name="Обычный 54 2 4 6" xfId="26515" xr:uid="{00000000-0005-0000-0000-0000D3680000}"/>
    <cellStyle name="Обычный 54 2 4 6 2" xfId="26516" xr:uid="{00000000-0005-0000-0000-0000D4680000}"/>
    <cellStyle name="Обычный 54 2 4 6 2 2" xfId="26517" xr:uid="{00000000-0005-0000-0000-0000D5680000}"/>
    <cellStyle name="Обычный 54 2 4 6 3" xfId="26518" xr:uid="{00000000-0005-0000-0000-0000D6680000}"/>
    <cellStyle name="Обычный 54 2 4 7" xfId="26519" xr:uid="{00000000-0005-0000-0000-0000D7680000}"/>
    <cellStyle name="Обычный 54 2 4 7 2" xfId="26520" xr:uid="{00000000-0005-0000-0000-0000D8680000}"/>
    <cellStyle name="Обычный 54 2 4 8" xfId="26521" xr:uid="{00000000-0005-0000-0000-0000D9680000}"/>
    <cellStyle name="Обычный 54 2 5" xfId="26522" xr:uid="{00000000-0005-0000-0000-0000DA680000}"/>
    <cellStyle name="Обычный 54 2 5 2" xfId="26523" xr:uid="{00000000-0005-0000-0000-0000DB680000}"/>
    <cellStyle name="Обычный 54 2 5 2 2" xfId="26524" xr:uid="{00000000-0005-0000-0000-0000DC680000}"/>
    <cellStyle name="Обычный 54 2 5 2 2 2" xfId="26525" xr:uid="{00000000-0005-0000-0000-0000DD680000}"/>
    <cellStyle name="Обычный 54 2 5 2 2 2 2" xfId="26526" xr:uid="{00000000-0005-0000-0000-0000DE680000}"/>
    <cellStyle name="Обычный 54 2 5 2 2 2 2 2" xfId="26527" xr:uid="{00000000-0005-0000-0000-0000DF680000}"/>
    <cellStyle name="Обычный 54 2 5 2 2 2 3" xfId="26528" xr:uid="{00000000-0005-0000-0000-0000E0680000}"/>
    <cellStyle name="Обычный 54 2 5 2 2 3" xfId="26529" xr:uid="{00000000-0005-0000-0000-0000E1680000}"/>
    <cellStyle name="Обычный 54 2 5 2 2 3 2" xfId="26530" xr:uid="{00000000-0005-0000-0000-0000E2680000}"/>
    <cellStyle name="Обычный 54 2 5 2 2 3 2 2" xfId="26531" xr:uid="{00000000-0005-0000-0000-0000E3680000}"/>
    <cellStyle name="Обычный 54 2 5 2 2 3 3" xfId="26532" xr:uid="{00000000-0005-0000-0000-0000E4680000}"/>
    <cellStyle name="Обычный 54 2 5 2 2 4" xfId="26533" xr:uid="{00000000-0005-0000-0000-0000E5680000}"/>
    <cellStyle name="Обычный 54 2 5 2 2 4 2" xfId="26534" xr:uid="{00000000-0005-0000-0000-0000E6680000}"/>
    <cellStyle name="Обычный 54 2 5 2 2 5" xfId="26535" xr:uid="{00000000-0005-0000-0000-0000E7680000}"/>
    <cellStyle name="Обычный 54 2 5 2 3" xfId="26536" xr:uid="{00000000-0005-0000-0000-0000E8680000}"/>
    <cellStyle name="Обычный 54 2 5 2 3 2" xfId="26537" xr:uid="{00000000-0005-0000-0000-0000E9680000}"/>
    <cellStyle name="Обычный 54 2 5 2 3 2 2" xfId="26538" xr:uid="{00000000-0005-0000-0000-0000EA680000}"/>
    <cellStyle name="Обычный 54 2 5 2 3 2 2 2" xfId="26539" xr:uid="{00000000-0005-0000-0000-0000EB680000}"/>
    <cellStyle name="Обычный 54 2 5 2 3 2 3" xfId="26540" xr:uid="{00000000-0005-0000-0000-0000EC680000}"/>
    <cellStyle name="Обычный 54 2 5 2 3 3" xfId="26541" xr:uid="{00000000-0005-0000-0000-0000ED680000}"/>
    <cellStyle name="Обычный 54 2 5 2 3 3 2" xfId="26542" xr:uid="{00000000-0005-0000-0000-0000EE680000}"/>
    <cellStyle name="Обычный 54 2 5 2 3 4" xfId="26543" xr:uid="{00000000-0005-0000-0000-0000EF680000}"/>
    <cellStyle name="Обычный 54 2 5 2 4" xfId="26544" xr:uid="{00000000-0005-0000-0000-0000F0680000}"/>
    <cellStyle name="Обычный 54 2 5 2 4 2" xfId="26545" xr:uid="{00000000-0005-0000-0000-0000F1680000}"/>
    <cellStyle name="Обычный 54 2 5 2 4 2 2" xfId="26546" xr:uid="{00000000-0005-0000-0000-0000F2680000}"/>
    <cellStyle name="Обычный 54 2 5 2 4 3" xfId="26547" xr:uid="{00000000-0005-0000-0000-0000F3680000}"/>
    <cellStyle name="Обычный 54 2 5 2 5" xfId="26548" xr:uid="{00000000-0005-0000-0000-0000F4680000}"/>
    <cellStyle name="Обычный 54 2 5 2 5 2" xfId="26549" xr:uid="{00000000-0005-0000-0000-0000F5680000}"/>
    <cellStyle name="Обычный 54 2 5 2 5 2 2" xfId="26550" xr:uid="{00000000-0005-0000-0000-0000F6680000}"/>
    <cellStyle name="Обычный 54 2 5 2 5 3" xfId="26551" xr:uid="{00000000-0005-0000-0000-0000F7680000}"/>
    <cellStyle name="Обычный 54 2 5 2 6" xfId="26552" xr:uid="{00000000-0005-0000-0000-0000F8680000}"/>
    <cellStyle name="Обычный 54 2 5 2 6 2" xfId="26553" xr:uid="{00000000-0005-0000-0000-0000F9680000}"/>
    <cellStyle name="Обычный 54 2 5 2 7" xfId="26554" xr:uid="{00000000-0005-0000-0000-0000FA680000}"/>
    <cellStyle name="Обычный 54 2 5 3" xfId="26555" xr:uid="{00000000-0005-0000-0000-0000FB680000}"/>
    <cellStyle name="Обычный 54 2 5 3 2" xfId="26556" xr:uid="{00000000-0005-0000-0000-0000FC680000}"/>
    <cellStyle name="Обычный 54 2 5 3 2 2" xfId="26557" xr:uid="{00000000-0005-0000-0000-0000FD680000}"/>
    <cellStyle name="Обычный 54 2 5 3 2 2 2" xfId="26558" xr:uid="{00000000-0005-0000-0000-0000FE680000}"/>
    <cellStyle name="Обычный 54 2 5 3 2 3" xfId="26559" xr:uid="{00000000-0005-0000-0000-0000FF680000}"/>
    <cellStyle name="Обычный 54 2 5 3 3" xfId="26560" xr:uid="{00000000-0005-0000-0000-000000690000}"/>
    <cellStyle name="Обычный 54 2 5 3 3 2" xfId="26561" xr:uid="{00000000-0005-0000-0000-000001690000}"/>
    <cellStyle name="Обычный 54 2 5 3 3 2 2" xfId="26562" xr:uid="{00000000-0005-0000-0000-000002690000}"/>
    <cellStyle name="Обычный 54 2 5 3 3 3" xfId="26563" xr:uid="{00000000-0005-0000-0000-000003690000}"/>
    <cellStyle name="Обычный 54 2 5 3 4" xfId="26564" xr:uid="{00000000-0005-0000-0000-000004690000}"/>
    <cellStyle name="Обычный 54 2 5 3 4 2" xfId="26565" xr:uid="{00000000-0005-0000-0000-000005690000}"/>
    <cellStyle name="Обычный 54 2 5 3 5" xfId="26566" xr:uid="{00000000-0005-0000-0000-000006690000}"/>
    <cellStyle name="Обычный 54 2 5 4" xfId="26567" xr:uid="{00000000-0005-0000-0000-000007690000}"/>
    <cellStyle name="Обычный 54 2 5 4 2" xfId="26568" xr:uid="{00000000-0005-0000-0000-000008690000}"/>
    <cellStyle name="Обычный 54 2 5 4 2 2" xfId="26569" xr:uid="{00000000-0005-0000-0000-000009690000}"/>
    <cellStyle name="Обычный 54 2 5 4 2 2 2" xfId="26570" xr:uid="{00000000-0005-0000-0000-00000A690000}"/>
    <cellStyle name="Обычный 54 2 5 4 2 3" xfId="26571" xr:uid="{00000000-0005-0000-0000-00000B690000}"/>
    <cellStyle name="Обычный 54 2 5 4 3" xfId="26572" xr:uid="{00000000-0005-0000-0000-00000C690000}"/>
    <cellStyle name="Обычный 54 2 5 4 3 2" xfId="26573" xr:uid="{00000000-0005-0000-0000-00000D690000}"/>
    <cellStyle name="Обычный 54 2 5 4 4" xfId="26574" xr:uid="{00000000-0005-0000-0000-00000E690000}"/>
    <cellStyle name="Обычный 54 2 5 5" xfId="26575" xr:uid="{00000000-0005-0000-0000-00000F690000}"/>
    <cellStyle name="Обычный 54 2 5 5 2" xfId="26576" xr:uid="{00000000-0005-0000-0000-000010690000}"/>
    <cellStyle name="Обычный 54 2 5 5 2 2" xfId="26577" xr:uid="{00000000-0005-0000-0000-000011690000}"/>
    <cellStyle name="Обычный 54 2 5 5 3" xfId="26578" xr:uid="{00000000-0005-0000-0000-000012690000}"/>
    <cellStyle name="Обычный 54 2 5 6" xfId="26579" xr:uid="{00000000-0005-0000-0000-000013690000}"/>
    <cellStyle name="Обычный 54 2 5 6 2" xfId="26580" xr:uid="{00000000-0005-0000-0000-000014690000}"/>
    <cellStyle name="Обычный 54 2 5 6 2 2" xfId="26581" xr:uid="{00000000-0005-0000-0000-000015690000}"/>
    <cellStyle name="Обычный 54 2 5 6 3" xfId="26582" xr:uid="{00000000-0005-0000-0000-000016690000}"/>
    <cellStyle name="Обычный 54 2 5 7" xfId="26583" xr:uid="{00000000-0005-0000-0000-000017690000}"/>
    <cellStyle name="Обычный 54 2 5 7 2" xfId="26584" xr:uid="{00000000-0005-0000-0000-000018690000}"/>
    <cellStyle name="Обычный 54 2 5 8" xfId="26585" xr:uid="{00000000-0005-0000-0000-000019690000}"/>
    <cellStyle name="Обычный 54 2 6" xfId="26586" xr:uid="{00000000-0005-0000-0000-00001A690000}"/>
    <cellStyle name="Обычный 54 2 6 2" xfId="26587" xr:uid="{00000000-0005-0000-0000-00001B690000}"/>
    <cellStyle name="Обычный 54 2 6 2 2" xfId="26588" xr:uid="{00000000-0005-0000-0000-00001C690000}"/>
    <cellStyle name="Обычный 54 2 6 2 2 2" xfId="26589" xr:uid="{00000000-0005-0000-0000-00001D690000}"/>
    <cellStyle name="Обычный 54 2 6 2 2 2 2" xfId="26590" xr:uid="{00000000-0005-0000-0000-00001E690000}"/>
    <cellStyle name="Обычный 54 2 6 2 2 2 2 2" xfId="26591" xr:uid="{00000000-0005-0000-0000-00001F690000}"/>
    <cellStyle name="Обычный 54 2 6 2 2 2 3" xfId="26592" xr:uid="{00000000-0005-0000-0000-000020690000}"/>
    <cellStyle name="Обычный 54 2 6 2 2 3" xfId="26593" xr:uid="{00000000-0005-0000-0000-000021690000}"/>
    <cellStyle name="Обычный 54 2 6 2 2 3 2" xfId="26594" xr:uid="{00000000-0005-0000-0000-000022690000}"/>
    <cellStyle name="Обычный 54 2 6 2 2 4" xfId="26595" xr:uid="{00000000-0005-0000-0000-000023690000}"/>
    <cellStyle name="Обычный 54 2 6 2 3" xfId="26596" xr:uid="{00000000-0005-0000-0000-000024690000}"/>
    <cellStyle name="Обычный 54 2 6 2 3 2" xfId="26597" xr:uid="{00000000-0005-0000-0000-000025690000}"/>
    <cellStyle name="Обычный 54 2 6 2 3 2 2" xfId="26598" xr:uid="{00000000-0005-0000-0000-000026690000}"/>
    <cellStyle name="Обычный 54 2 6 2 3 3" xfId="26599" xr:uid="{00000000-0005-0000-0000-000027690000}"/>
    <cellStyle name="Обычный 54 2 6 2 4" xfId="26600" xr:uid="{00000000-0005-0000-0000-000028690000}"/>
    <cellStyle name="Обычный 54 2 6 2 4 2" xfId="26601" xr:uid="{00000000-0005-0000-0000-000029690000}"/>
    <cellStyle name="Обычный 54 2 6 2 4 2 2" xfId="26602" xr:uid="{00000000-0005-0000-0000-00002A690000}"/>
    <cellStyle name="Обычный 54 2 6 2 4 3" xfId="26603" xr:uid="{00000000-0005-0000-0000-00002B690000}"/>
    <cellStyle name="Обычный 54 2 6 2 5" xfId="26604" xr:uid="{00000000-0005-0000-0000-00002C690000}"/>
    <cellStyle name="Обычный 54 2 6 2 5 2" xfId="26605" xr:uid="{00000000-0005-0000-0000-00002D690000}"/>
    <cellStyle name="Обычный 54 2 6 2 6" xfId="26606" xr:uid="{00000000-0005-0000-0000-00002E690000}"/>
    <cellStyle name="Обычный 54 2 6 3" xfId="26607" xr:uid="{00000000-0005-0000-0000-00002F690000}"/>
    <cellStyle name="Обычный 54 2 6 3 2" xfId="26608" xr:uid="{00000000-0005-0000-0000-000030690000}"/>
    <cellStyle name="Обычный 54 2 6 3 2 2" xfId="26609" xr:uid="{00000000-0005-0000-0000-000031690000}"/>
    <cellStyle name="Обычный 54 2 6 3 2 2 2" xfId="26610" xr:uid="{00000000-0005-0000-0000-000032690000}"/>
    <cellStyle name="Обычный 54 2 6 3 2 3" xfId="26611" xr:uid="{00000000-0005-0000-0000-000033690000}"/>
    <cellStyle name="Обычный 54 2 6 3 3" xfId="26612" xr:uid="{00000000-0005-0000-0000-000034690000}"/>
    <cellStyle name="Обычный 54 2 6 3 3 2" xfId="26613" xr:uid="{00000000-0005-0000-0000-000035690000}"/>
    <cellStyle name="Обычный 54 2 6 3 4" xfId="26614" xr:uid="{00000000-0005-0000-0000-000036690000}"/>
    <cellStyle name="Обычный 54 2 6 4" xfId="26615" xr:uid="{00000000-0005-0000-0000-000037690000}"/>
    <cellStyle name="Обычный 54 2 6 4 2" xfId="26616" xr:uid="{00000000-0005-0000-0000-000038690000}"/>
    <cellStyle name="Обычный 54 2 6 4 2 2" xfId="26617" xr:uid="{00000000-0005-0000-0000-000039690000}"/>
    <cellStyle name="Обычный 54 2 6 4 3" xfId="26618" xr:uid="{00000000-0005-0000-0000-00003A690000}"/>
    <cellStyle name="Обычный 54 2 6 5" xfId="26619" xr:uid="{00000000-0005-0000-0000-00003B690000}"/>
    <cellStyle name="Обычный 54 2 6 5 2" xfId="26620" xr:uid="{00000000-0005-0000-0000-00003C690000}"/>
    <cellStyle name="Обычный 54 2 6 5 2 2" xfId="26621" xr:uid="{00000000-0005-0000-0000-00003D690000}"/>
    <cellStyle name="Обычный 54 2 6 5 3" xfId="26622" xr:uid="{00000000-0005-0000-0000-00003E690000}"/>
    <cellStyle name="Обычный 54 2 6 6" xfId="26623" xr:uid="{00000000-0005-0000-0000-00003F690000}"/>
    <cellStyle name="Обычный 54 2 6 6 2" xfId="26624" xr:uid="{00000000-0005-0000-0000-000040690000}"/>
    <cellStyle name="Обычный 54 2 6 7" xfId="26625" xr:uid="{00000000-0005-0000-0000-000041690000}"/>
    <cellStyle name="Обычный 54 2 7" xfId="26626" xr:uid="{00000000-0005-0000-0000-000042690000}"/>
    <cellStyle name="Обычный 54 2 7 2" xfId="26627" xr:uid="{00000000-0005-0000-0000-000043690000}"/>
    <cellStyle name="Обычный 54 2 7 2 2" xfId="26628" xr:uid="{00000000-0005-0000-0000-000044690000}"/>
    <cellStyle name="Обычный 54 2 7 2 2 2" xfId="26629" xr:uid="{00000000-0005-0000-0000-000045690000}"/>
    <cellStyle name="Обычный 54 2 7 2 2 2 2" xfId="26630" xr:uid="{00000000-0005-0000-0000-000046690000}"/>
    <cellStyle name="Обычный 54 2 7 2 2 2 2 2" xfId="26631" xr:uid="{00000000-0005-0000-0000-000047690000}"/>
    <cellStyle name="Обычный 54 2 7 2 2 2 3" xfId="26632" xr:uid="{00000000-0005-0000-0000-000048690000}"/>
    <cellStyle name="Обычный 54 2 7 2 2 3" xfId="26633" xr:uid="{00000000-0005-0000-0000-000049690000}"/>
    <cellStyle name="Обычный 54 2 7 2 2 3 2" xfId="26634" xr:uid="{00000000-0005-0000-0000-00004A690000}"/>
    <cellStyle name="Обычный 54 2 7 2 2 4" xfId="26635" xr:uid="{00000000-0005-0000-0000-00004B690000}"/>
    <cellStyle name="Обычный 54 2 7 2 3" xfId="26636" xr:uid="{00000000-0005-0000-0000-00004C690000}"/>
    <cellStyle name="Обычный 54 2 7 2 3 2" xfId="26637" xr:uid="{00000000-0005-0000-0000-00004D690000}"/>
    <cellStyle name="Обычный 54 2 7 2 3 2 2" xfId="26638" xr:uid="{00000000-0005-0000-0000-00004E690000}"/>
    <cellStyle name="Обычный 54 2 7 2 3 3" xfId="26639" xr:uid="{00000000-0005-0000-0000-00004F690000}"/>
    <cellStyle name="Обычный 54 2 7 2 4" xfId="26640" xr:uid="{00000000-0005-0000-0000-000050690000}"/>
    <cellStyle name="Обычный 54 2 7 2 4 2" xfId="26641" xr:uid="{00000000-0005-0000-0000-000051690000}"/>
    <cellStyle name="Обычный 54 2 7 2 4 2 2" xfId="26642" xr:uid="{00000000-0005-0000-0000-000052690000}"/>
    <cellStyle name="Обычный 54 2 7 2 4 3" xfId="26643" xr:uid="{00000000-0005-0000-0000-000053690000}"/>
    <cellStyle name="Обычный 54 2 7 2 5" xfId="26644" xr:uid="{00000000-0005-0000-0000-000054690000}"/>
    <cellStyle name="Обычный 54 2 7 2 5 2" xfId="26645" xr:uid="{00000000-0005-0000-0000-000055690000}"/>
    <cellStyle name="Обычный 54 2 7 2 6" xfId="26646" xr:uid="{00000000-0005-0000-0000-000056690000}"/>
    <cellStyle name="Обычный 54 2 7 3" xfId="26647" xr:uid="{00000000-0005-0000-0000-000057690000}"/>
    <cellStyle name="Обычный 54 2 7 3 2" xfId="26648" xr:uid="{00000000-0005-0000-0000-000058690000}"/>
    <cellStyle name="Обычный 54 2 7 3 2 2" xfId="26649" xr:uid="{00000000-0005-0000-0000-000059690000}"/>
    <cellStyle name="Обычный 54 2 7 3 2 2 2" xfId="26650" xr:uid="{00000000-0005-0000-0000-00005A690000}"/>
    <cellStyle name="Обычный 54 2 7 3 2 3" xfId="26651" xr:uid="{00000000-0005-0000-0000-00005B690000}"/>
    <cellStyle name="Обычный 54 2 7 3 3" xfId="26652" xr:uid="{00000000-0005-0000-0000-00005C690000}"/>
    <cellStyle name="Обычный 54 2 7 3 3 2" xfId="26653" xr:uid="{00000000-0005-0000-0000-00005D690000}"/>
    <cellStyle name="Обычный 54 2 7 3 4" xfId="26654" xr:uid="{00000000-0005-0000-0000-00005E690000}"/>
    <cellStyle name="Обычный 54 2 7 4" xfId="26655" xr:uid="{00000000-0005-0000-0000-00005F690000}"/>
    <cellStyle name="Обычный 54 2 7 4 2" xfId="26656" xr:uid="{00000000-0005-0000-0000-000060690000}"/>
    <cellStyle name="Обычный 54 2 7 4 2 2" xfId="26657" xr:uid="{00000000-0005-0000-0000-000061690000}"/>
    <cellStyle name="Обычный 54 2 7 4 3" xfId="26658" xr:uid="{00000000-0005-0000-0000-000062690000}"/>
    <cellStyle name="Обычный 54 2 7 5" xfId="26659" xr:uid="{00000000-0005-0000-0000-000063690000}"/>
    <cellStyle name="Обычный 54 2 7 5 2" xfId="26660" xr:uid="{00000000-0005-0000-0000-000064690000}"/>
    <cellStyle name="Обычный 54 2 7 5 2 2" xfId="26661" xr:uid="{00000000-0005-0000-0000-000065690000}"/>
    <cellStyle name="Обычный 54 2 7 5 3" xfId="26662" xr:uid="{00000000-0005-0000-0000-000066690000}"/>
    <cellStyle name="Обычный 54 2 7 6" xfId="26663" xr:uid="{00000000-0005-0000-0000-000067690000}"/>
    <cellStyle name="Обычный 54 2 7 6 2" xfId="26664" xr:uid="{00000000-0005-0000-0000-000068690000}"/>
    <cellStyle name="Обычный 54 2 7 7" xfId="26665" xr:uid="{00000000-0005-0000-0000-000069690000}"/>
    <cellStyle name="Обычный 54 2 8" xfId="26666" xr:uid="{00000000-0005-0000-0000-00006A690000}"/>
    <cellStyle name="Обычный 54 2 8 2" xfId="26667" xr:uid="{00000000-0005-0000-0000-00006B690000}"/>
    <cellStyle name="Обычный 54 2 8 2 2" xfId="26668" xr:uid="{00000000-0005-0000-0000-00006C690000}"/>
    <cellStyle name="Обычный 54 2 8 2 2 2" xfId="26669" xr:uid="{00000000-0005-0000-0000-00006D690000}"/>
    <cellStyle name="Обычный 54 2 8 2 2 2 2" xfId="26670" xr:uid="{00000000-0005-0000-0000-00006E690000}"/>
    <cellStyle name="Обычный 54 2 8 2 2 2 2 2" xfId="26671" xr:uid="{00000000-0005-0000-0000-00006F690000}"/>
    <cellStyle name="Обычный 54 2 8 2 2 2 2 2 2" xfId="26672" xr:uid="{00000000-0005-0000-0000-000070690000}"/>
    <cellStyle name="Обычный 54 2 8 2 2 2 2 3" xfId="26673" xr:uid="{00000000-0005-0000-0000-000071690000}"/>
    <cellStyle name="Обычный 54 2 8 2 2 2 3" xfId="26674" xr:uid="{00000000-0005-0000-0000-000072690000}"/>
    <cellStyle name="Обычный 54 2 8 2 2 2 3 2" xfId="26675" xr:uid="{00000000-0005-0000-0000-000073690000}"/>
    <cellStyle name="Обычный 54 2 8 2 2 2 4" xfId="26676" xr:uid="{00000000-0005-0000-0000-000074690000}"/>
    <cellStyle name="Обычный 54 2 8 2 2 3" xfId="26677" xr:uid="{00000000-0005-0000-0000-000075690000}"/>
    <cellStyle name="Обычный 54 2 8 2 2 3 2" xfId="26678" xr:uid="{00000000-0005-0000-0000-000076690000}"/>
    <cellStyle name="Обычный 54 2 8 2 2 3 2 2" xfId="26679" xr:uid="{00000000-0005-0000-0000-000077690000}"/>
    <cellStyle name="Обычный 54 2 8 2 2 3 3" xfId="26680" xr:uid="{00000000-0005-0000-0000-000078690000}"/>
    <cellStyle name="Обычный 54 2 8 2 2 4" xfId="26681" xr:uid="{00000000-0005-0000-0000-000079690000}"/>
    <cellStyle name="Обычный 54 2 8 2 2 4 2" xfId="26682" xr:uid="{00000000-0005-0000-0000-00007A690000}"/>
    <cellStyle name="Обычный 54 2 8 2 2 4 2 2" xfId="26683" xr:uid="{00000000-0005-0000-0000-00007B690000}"/>
    <cellStyle name="Обычный 54 2 8 2 2 4 3" xfId="26684" xr:uid="{00000000-0005-0000-0000-00007C690000}"/>
    <cellStyle name="Обычный 54 2 8 2 2 5" xfId="26685" xr:uid="{00000000-0005-0000-0000-00007D690000}"/>
    <cellStyle name="Обычный 54 2 8 2 2 5 2" xfId="26686" xr:uid="{00000000-0005-0000-0000-00007E690000}"/>
    <cellStyle name="Обычный 54 2 8 2 2 6" xfId="26687" xr:uid="{00000000-0005-0000-0000-00007F690000}"/>
    <cellStyle name="Обычный 54 2 8 2 3" xfId="26688" xr:uid="{00000000-0005-0000-0000-000080690000}"/>
    <cellStyle name="Обычный 54 2 8 2 3 2" xfId="26689" xr:uid="{00000000-0005-0000-0000-000081690000}"/>
    <cellStyle name="Обычный 54 2 8 2 3 2 2" xfId="26690" xr:uid="{00000000-0005-0000-0000-000082690000}"/>
    <cellStyle name="Обычный 54 2 8 2 3 2 2 2" xfId="26691" xr:uid="{00000000-0005-0000-0000-000083690000}"/>
    <cellStyle name="Обычный 54 2 8 2 3 2 3" xfId="26692" xr:uid="{00000000-0005-0000-0000-000084690000}"/>
    <cellStyle name="Обычный 54 2 8 2 3 3" xfId="26693" xr:uid="{00000000-0005-0000-0000-000085690000}"/>
    <cellStyle name="Обычный 54 2 8 2 3 3 2" xfId="26694" xr:uid="{00000000-0005-0000-0000-000086690000}"/>
    <cellStyle name="Обычный 54 2 8 2 3 4" xfId="26695" xr:uid="{00000000-0005-0000-0000-000087690000}"/>
    <cellStyle name="Обычный 54 2 8 2 4" xfId="26696" xr:uid="{00000000-0005-0000-0000-000088690000}"/>
    <cellStyle name="Обычный 54 2 8 2 4 2" xfId="26697" xr:uid="{00000000-0005-0000-0000-000089690000}"/>
    <cellStyle name="Обычный 54 2 8 2 4 2 2" xfId="26698" xr:uid="{00000000-0005-0000-0000-00008A690000}"/>
    <cellStyle name="Обычный 54 2 8 2 4 3" xfId="26699" xr:uid="{00000000-0005-0000-0000-00008B690000}"/>
    <cellStyle name="Обычный 54 2 8 2 5" xfId="26700" xr:uid="{00000000-0005-0000-0000-00008C690000}"/>
    <cellStyle name="Обычный 54 2 8 2 5 2" xfId="26701" xr:uid="{00000000-0005-0000-0000-00008D690000}"/>
    <cellStyle name="Обычный 54 2 8 2 5 2 2" xfId="26702" xr:uid="{00000000-0005-0000-0000-00008E690000}"/>
    <cellStyle name="Обычный 54 2 8 2 5 3" xfId="26703" xr:uid="{00000000-0005-0000-0000-00008F690000}"/>
    <cellStyle name="Обычный 54 2 8 2 6" xfId="26704" xr:uid="{00000000-0005-0000-0000-000090690000}"/>
    <cellStyle name="Обычный 54 2 8 2 6 2" xfId="26705" xr:uid="{00000000-0005-0000-0000-000091690000}"/>
    <cellStyle name="Обычный 54 2 8 2 7" xfId="26706" xr:uid="{00000000-0005-0000-0000-000092690000}"/>
    <cellStyle name="Обычный 54 2 8 3" xfId="26707" xr:uid="{00000000-0005-0000-0000-000093690000}"/>
    <cellStyle name="Обычный 54 2 8 3 2" xfId="26708" xr:uid="{00000000-0005-0000-0000-000094690000}"/>
    <cellStyle name="Обычный 54 2 8 3 2 2" xfId="26709" xr:uid="{00000000-0005-0000-0000-000095690000}"/>
    <cellStyle name="Обычный 54 2 8 3 2 2 2" xfId="26710" xr:uid="{00000000-0005-0000-0000-000096690000}"/>
    <cellStyle name="Обычный 54 2 8 3 2 2 2 2" xfId="26711" xr:uid="{00000000-0005-0000-0000-000097690000}"/>
    <cellStyle name="Обычный 54 2 8 3 2 2 3" xfId="26712" xr:uid="{00000000-0005-0000-0000-000098690000}"/>
    <cellStyle name="Обычный 54 2 8 3 2 3" xfId="26713" xr:uid="{00000000-0005-0000-0000-000099690000}"/>
    <cellStyle name="Обычный 54 2 8 3 2 3 2" xfId="26714" xr:uid="{00000000-0005-0000-0000-00009A690000}"/>
    <cellStyle name="Обычный 54 2 8 3 2 4" xfId="26715" xr:uid="{00000000-0005-0000-0000-00009B690000}"/>
    <cellStyle name="Обычный 54 2 8 3 3" xfId="26716" xr:uid="{00000000-0005-0000-0000-00009C690000}"/>
    <cellStyle name="Обычный 54 2 8 3 3 2" xfId="26717" xr:uid="{00000000-0005-0000-0000-00009D690000}"/>
    <cellStyle name="Обычный 54 2 8 3 3 2 2" xfId="26718" xr:uid="{00000000-0005-0000-0000-00009E690000}"/>
    <cellStyle name="Обычный 54 2 8 3 3 3" xfId="26719" xr:uid="{00000000-0005-0000-0000-00009F690000}"/>
    <cellStyle name="Обычный 54 2 8 3 4" xfId="26720" xr:uid="{00000000-0005-0000-0000-0000A0690000}"/>
    <cellStyle name="Обычный 54 2 8 3 4 2" xfId="26721" xr:uid="{00000000-0005-0000-0000-0000A1690000}"/>
    <cellStyle name="Обычный 54 2 8 3 4 2 2" xfId="26722" xr:uid="{00000000-0005-0000-0000-0000A2690000}"/>
    <cellStyle name="Обычный 54 2 8 3 4 3" xfId="26723" xr:uid="{00000000-0005-0000-0000-0000A3690000}"/>
    <cellStyle name="Обычный 54 2 8 3 5" xfId="26724" xr:uid="{00000000-0005-0000-0000-0000A4690000}"/>
    <cellStyle name="Обычный 54 2 8 3 5 2" xfId="26725" xr:uid="{00000000-0005-0000-0000-0000A5690000}"/>
    <cellStyle name="Обычный 54 2 8 3 6" xfId="26726" xr:uid="{00000000-0005-0000-0000-0000A6690000}"/>
    <cellStyle name="Обычный 54 2 8 4" xfId="26727" xr:uid="{00000000-0005-0000-0000-0000A7690000}"/>
    <cellStyle name="Обычный 54 2 8 4 2" xfId="26728" xr:uid="{00000000-0005-0000-0000-0000A8690000}"/>
    <cellStyle name="Обычный 54 2 8 4 2 2" xfId="26729" xr:uid="{00000000-0005-0000-0000-0000A9690000}"/>
    <cellStyle name="Обычный 54 2 8 4 2 2 2" xfId="26730" xr:uid="{00000000-0005-0000-0000-0000AA690000}"/>
    <cellStyle name="Обычный 54 2 8 4 2 3" xfId="26731" xr:uid="{00000000-0005-0000-0000-0000AB690000}"/>
    <cellStyle name="Обычный 54 2 8 4 3" xfId="26732" xr:uid="{00000000-0005-0000-0000-0000AC690000}"/>
    <cellStyle name="Обычный 54 2 8 4 3 2" xfId="26733" xr:uid="{00000000-0005-0000-0000-0000AD690000}"/>
    <cellStyle name="Обычный 54 2 8 4 4" xfId="26734" xr:uid="{00000000-0005-0000-0000-0000AE690000}"/>
    <cellStyle name="Обычный 54 2 8 5" xfId="26735" xr:uid="{00000000-0005-0000-0000-0000AF690000}"/>
    <cellStyle name="Обычный 54 2 8 5 2" xfId="26736" xr:uid="{00000000-0005-0000-0000-0000B0690000}"/>
    <cellStyle name="Обычный 54 2 8 5 2 2" xfId="26737" xr:uid="{00000000-0005-0000-0000-0000B1690000}"/>
    <cellStyle name="Обычный 54 2 8 5 3" xfId="26738" xr:uid="{00000000-0005-0000-0000-0000B2690000}"/>
    <cellStyle name="Обычный 54 2 8 6" xfId="26739" xr:uid="{00000000-0005-0000-0000-0000B3690000}"/>
    <cellStyle name="Обычный 54 2 8 6 2" xfId="26740" xr:uid="{00000000-0005-0000-0000-0000B4690000}"/>
    <cellStyle name="Обычный 54 2 8 6 2 2" xfId="26741" xr:uid="{00000000-0005-0000-0000-0000B5690000}"/>
    <cellStyle name="Обычный 54 2 8 6 3" xfId="26742" xr:uid="{00000000-0005-0000-0000-0000B6690000}"/>
    <cellStyle name="Обычный 54 2 8 7" xfId="26743" xr:uid="{00000000-0005-0000-0000-0000B7690000}"/>
    <cellStyle name="Обычный 54 2 8 7 2" xfId="26744" xr:uid="{00000000-0005-0000-0000-0000B8690000}"/>
    <cellStyle name="Обычный 54 2 8 8" xfId="26745" xr:uid="{00000000-0005-0000-0000-0000B9690000}"/>
    <cellStyle name="Обычный 54 2 9" xfId="26746" xr:uid="{00000000-0005-0000-0000-0000BA690000}"/>
    <cellStyle name="Обычный 54 2 9 2" xfId="26747" xr:uid="{00000000-0005-0000-0000-0000BB690000}"/>
    <cellStyle name="Обычный 54 2 9 2 2" xfId="26748" xr:uid="{00000000-0005-0000-0000-0000BC690000}"/>
    <cellStyle name="Обычный 54 2 9 2 2 2" xfId="26749" xr:uid="{00000000-0005-0000-0000-0000BD690000}"/>
    <cellStyle name="Обычный 54 2 9 2 2 2 2" xfId="26750" xr:uid="{00000000-0005-0000-0000-0000BE690000}"/>
    <cellStyle name="Обычный 54 2 9 2 2 2 2 2" xfId="26751" xr:uid="{00000000-0005-0000-0000-0000BF690000}"/>
    <cellStyle name="Обычный 54 2 9 2 2 2 3" xfId="26752" xr:uid="{00000000-0005-0000-0000-0000C0690000}"/>
    <cellStyle name="Обычный 54 2 9 2 2 3" xfId="26753" xr:uid="{00000000-0005-0000-0000-0000C1690000}"/>
    <cellStyle name="Обычный 54 2 9 2 2 3 2" xfId="26754" xr:uid="{00000000-0005-0000-0000-0000C2690000}"/>
    <cellStyle name="Обычный 54 2 9 2 2 4" xfId="26755" xr:uid="{00000000-0005-0000-0000-0000C3690000}"/>
    <cellStyle name="Обычный 54 2 9 2 3" xfId="26756" xr:uid="{00000000-0005-0000-0000-0000C4690000}"/>
    <cellStyle name="Обычный 54 2 9 2 3 2" xfId="26757" xr:uid="{00000000-0005-0000-0000-0000C5690000}"/>
    <cellStyle name="Обычный 54 2 9 2 3 2 2" xfId="26758" xr:uid="{00000000-0005-0000-0000-0000C6690000}"/>
    <cellStyle name="Обычный 54 2 9 2 3 3" xfId="26759" xr:uid="{00000000-0005-0000-0000-0000C7690000}"/>
    <cellStyle name="Обычный 54 2 9 2 4" xfId="26760" xr:uid="{00000000-0005-0000-0000-0000C8690000}"/>
    <cellStyle name="Обычный 54 2 9 2 4 2" xfId="26761" xr:uid="{00000000-0005-0000-0000-0000C9690000}"/>
    <cellStyle name="Обычный 54 2 9 2 4 2 2" xfId="26762" xr:uid="{00000000-0005-0000-0000-0000CA690000}"/>
    <cellStyle name="Обычный 54 2 9 2 4 3" xfId="26763" xr:uid="{00000000-0005-0000-0000-0000CB690000}"/>
    <cellStyle name="Обычный 54 2 9 2 5" xfId="26764" xr:uid="{00000000-0005-0000-0000-0000CC690000}"/>
    <cellStyle name="Обычный 54 2 9 2 5 2" xfId="26765" xr:uid="{00000000-0005-0000-0000-0000CD690000}"/>
    <cellStyle name="Обычный 54 2 9 2 6" xfId="26766" xr:uid="{00000000-0005-0000-0000-0000CE690000}"/>
    <cellStyle name="Обычный 54 2 9 3" xfId="26767" xr:uid="{00000000-0005-0000-0000-0000CF690000}"/>
    <cellStyle name="Обычный 54 2 9 3 2" xfId="26768" xr:uid="{00000000-0005-0000-0000-0000D0690000}"/>
    <cellStyle name="Обычный 54 2 9 3 2 2" xfId="26769" xr:uid="{00000000-0005-0000-0000-0000D1690000}"/>
    <cellStyle name="Обычный 54 2 9 3 2 2 2" xfId="26770" xr:uid="{00000000-0005-0000-0000-0000D2690000}"/>
    <cellStyle name="Обычный 54 2 9 3 2 3" xfId="26771" xr:uid="{00000000-0005-0000-0000-0000D3690000}"/>
    <cellStyle name="Обычный 54 2 9 3 3" xfId="26772" xr:uid="{00000000-0005-0000-0000-0000D4690000}"/>
    <cellStyle name="Обычный 54 2 9 3 3 2" xfId="26773" xr:uid="{00000000-0005-0000-0000-0000D5690000}"/>
    <cellStyle name="Обычный 54 2 9 3 4" xfId="26774" xr:uid="{00000000-0005-0000-0000-0000D6690000}"/>
    <cellStyle name="Обычный 54 2 9 4" xfId="26775" xr:uid="{00000000-0005-0000-0000-0000D7690000}"/>
    <cellStyle name="Обычный 54 2 9 4 2" xfId="26776" xr:uid="{00000000-0005-0000-0000-0000D8690000}"/>
    <cellStyle name="Обычный 54 2 9 4 2 2" xfId="26777" xr:uid="{00000000-0005-0000-0000-0000D9690000}"/>
    <cellStyle name="Обычный 54 2 9 4 3" xfId="26778" xr:uid="{00000000-0005-0000-0000-0000DA690000}"/>
    <cellStyle name="Обычный 54 2 9 5" xfId="26779" xr:uid="{00000000-0005-0000-0000-0000DB690000}"/>
    <cellStyle name="Обычный 54 2 9 5 2" xfId="26780" xr:uid="{00000000-0005-0000-0000-0000DC690000}"/>
    <cellStyle name="Обычный 54 2 9 5 2 2" xfId="26781" xr:uid="{00000000-0005-0000-0000-0000DD690000}"/>
    <cellStyle name="Обычный 54 2 9 5 3" xfId="26782" xr:uid="{00000000-0005-0000-0000-0000DE690000}"/>
    <cellStyle name="Обычный 54 2 9 6" xfId="26783" xr:uid="{00000000-0005-0000-0000-0000DF690000}"/>
    <cellStyle name="Обычный 54 2 9 6 2" xfId="26784" xr:uid="{00000000-0005-0000-0000-0000E0690000}"/>
    <cellStyle name="Обычный 54 2 9 7" xfId="26785" xr:uid="{00000000-0005-0000-0000-0000E1690000}"/>
    <cellStyle name="Обычный 54 3" xfId="26786" xr:uid="{00000000-0005-0000-0000-0000E2690000}"/>
    <cellStyle name="Обычный 54 3 2" xfId="26787" xr:uid="{00000000-0005-0000-0000-0000E3690000}"/>
    <cellStyle name="Обычный 54 3 2 2" xfId="26788" xr:uid="{00000000-0005-0000-0000-0000E4690000}"/>
    <cellStyle name="Обычный 54 3 2 2 2" xfId="26789" xr:uid="{00000000-0005-0000-0000-0000E5690000}"/>
    <cellStyle name="Обычный 54 3 2 2 2 2" xfId="26790" xr:uid="{00000000-0005-0000-0000-0000E6690000}"/>
    <cellStyle name="Обычный 54 3 2 2 2 2 2" xfId="26791" xr:uid="{00000000-0005-0000-0000-0000E7690000}"/>
    <cellStyle name="Обычный 54 3 2 2 2 3" xfId="26792" xr:uid="{00000000-0005-0000-0000-0000E8690000}"/>
    <cellStyle name="Обычный 54 3 2 2 3" xfId="26793" xr:uid="{00000000-0005-0000-0000-0000E9690000}"/>
    <cellStyle name="Обычный 54 3 2 2 3 2" xfId="26794" xr:uid="{00000000-0005-0000-0000-0000EA690000}"/>
    <cellStyle name="Обычный 54 3 2 2 3 2 2" xfId="26795" xr:uid="{00000000-0005-0000-0000-0000EB690000}"/>
    <cellStyle name="Обычный 54 3 2 2 3 3" xfId="26796" xr:uid="{00000000-0005-0000-0000-0000EC690000}"/>
    <cellStyle name="Обычный 54 3 2 2 4" xfId="26797" xr:uid="{00000000-0005-0000-0000-0000ED690000}"/>
    <cellStyle name="Обычный 54 3 2 2 4 2" xfId="26798" xr:uid="{00000000-0005-0000-0000-0000EE690000}"/>
    <cellStyle name="Обычный 54 3 2 2 5" xfId="26799" xr:uid="{00000000-0005-0000-0000-0000EF690000}"/>
    <cellStyle name="Обычный 54 3 2 3" xfId="26800" xr:uid="{00000000-0005-0000-0000-0000F0690000}"/>
    <cellStyle name="Обычный 54 3 2 3 2" xfId="26801" xr:uid="{00000000-0005-0000-0000-0000F1690000}"/>
    <cellStyle name="Обычный 54 3 2 3 2 2" xfId="26802" xr:uid="{00000000-0005-0000-0000-0000F2690000}"/>
    <cellStyle name="Обычный 54 3 2 3 2 2 2" xfId="26803" xr:uid="{00000000-0005-0000-0000-0000F3690000}"/>
    <cellStyle name="Обычный 54 3 2 3 2 3" xfId="26804" xr:uid="{00000000-0005-0000-0000-0000F4690000}"/>
    <cellStyle name="Обычный 54 3 2 3 3" xfId="26805" xr:uid="{00000000-0005-0000-0000-0000F5690000}"/>
    <cellStyle name="Обычный 54 3 2 3 3 2" xfId="26806" xr:uid="{00000000-0005-0000-0000-0000F6690000}"/>
    <cellStyle name="Обычный 54 3 2 3 4" xfId="26807" xr:uid="{00000000-0005-0000-0000-0000F7690000}"/>
    <cellStyle name="Обычный 54 3 2 4" xfId="26808" xr:uid="{00000000-0005-0000-0000-0000F8690000}"/>
    <cellStyle name="Обычный 54 3 2 4 2" xfId="26809" xr:uid="{00000000-0005-0000-0000-0000F9690000}"/>
    <cellStyle name="Обычный 54 3 2 4 2 2" xfId="26810" xr:uid="{00000000-0005-0000-0000-0000FA690000}"/>
    <cellStyle name="Обычный 54 3 2 4 3" xfId="26811" xr:uid="{00000000-0005-0000-0000-0000FB690000}"/>
    <cellStyle name="Обычный 54 3 2 5" xfId="26812" xr:uid="{00000000-0005-0000-0000-0000FC690000}"/>
    <cellStyle name="Обычный 54 3 2 5 2" xfId="26813" xr:uid="{00000000-0005-0000-0000-0000FD690000}"/>
    <cellStyle name="Обычный 54 3 2 5 2 2" xfId="26814" xr:uid="{00000000-0005-0000-0000-0000FE690000}"/>
    <cellStyle name="Обычный 54 3 2 5 3" xfId="26815" xr:uid="{00000000-0005-0000-0000-0000FF690000}"/>
    <cellStyle name="Обычный 54 3 2 6" xfId="26816" xr:uid="{00000000-0005-0000-0000-0000006A0000}"/>
    <cellStyle name="Обычный 54 3 2 6 2" xfId="26817" xr:uid="{00000000-0005-0000-0000-0000016A0000}"/>
    <cellStyle name="Обычный 54 3 2 7" xfId="26818" xr:uid="{00000000-0005-0000-0000-0000026A0000}"/>
    <cellStyle name="Обычный 54 3 3" xfId="26819" xr:uid="{00000000-0005-0000-0000-0000036A0000}"/>
    <cellStyle name="Обычный 54 3 3 2" xfId="26820" xr:uid="{00000000-0005-0000-0000-0000046A0000}"/>
    <cellStyle name="Обычный 54 3 3 2 2" xfId="26821" xr:uid="{00000000-0005-0000-0000-0000056A0000}"/>
    <cellStyle name="Обычный 54 3 3 2 2 2" xfId="26822" xr:uid="{00000000-0005-0000-0000-0000066A0000}"/>
    <cellStyle name="Обычный 54 3 3 2 3" xfId="26823" xr:uid="{00000000-0005-0000-0000-0000076A0000}"/>
    <cellStyle name="Обычный 54 3 3 3" xfId="26824" xr:uid="{00000000-0005-0000-0000-0000086A0000}"/>
    <cellStyle name="Обычный 54 3 3 3 2" xfId="26825" xr:uid="{00000000-0005-0000-0000-0000096A0000}"/>
    <cellStyle name="Обычный 54 3 3 3 2 2" xfId="26826" xr:uid="{00000000-0005-0000-0000-00000A6A0000}"/>
    <cellStyle name="Обычный 54 3 3 3 3" xfId="26827" xr:uid="{00000000-0005-0000-0000-00000B6A0000}"/>
    <cellStyle name="Обычный 54 3 3 4" xfId="26828" xr:uid="{00000000-0005-0000-0000-00000C6A0000}"/>
    <cellStyle name="Обычный 54 3 3 4 2" xfId="26829" xr:uid="{00000000-0005-0000-0000-00000D6A0000}"/>
    <cellStyle name="Обычный 54 3 3 5" xfId="26830" xr:uid="{00000000-0005-0000-0000-00000E6A0000}"/>
    <cellStyle name="Обычный 54 3 4" xfId="26831" xr:uid="{00000000-0005-0000-0000-00000F6A0000}"/>
    <cellStyle name="Обычный 54 3 4 2" xfId="26832" xr:uid="{00000000-0005-0000-0000-0000106A0000}"/>
    <cellStyle name="Обычный 54 3 4 2 2" xfId="26833" xr:uid="{00000000-0005-0000-0000-0000116A0000}"/>
    <cellStyle name="Обычный 54 3 4 2 2 2" xfId="26834" xr:uid="{00000000-0005-0000-0000-0000126A0000}"/>
    <cellStyle name="Обычный 54 3 4 2 3" xfId="26835" xr:uid="{00000000-0005-0000-0000-0000136A0000}"/>
    <cellStyle name="Обычный 54 3 4 3" xfId="26836" xr:uid="{00000000-0005-0000-0000-0000146A0000}"/>
    <cellStyle name="Обычный 54 3 4 3 2" xfId="26837" xr:uid="{00000000-0005-0000-0000-0000156A0000}"/>
    <cellStyle name="Обычный 54 3 4 4" xfId="26838" xr:uid="{00000000-0005-0000-0000-0000166A0000}"/>
    <cellStyle name="Обычный 54 3 5" xfId="26839" xr:uid="{00000000-0005-0000-0000-0000176A0000}"/>
    <cellStyle name="Обычный 54 3 5 2" xfId="26840" xr:uid="{00000000-0005-0000-0000-0000186A0000}"/>
    <cellStyle name="Обычный 54 3 5 2 2" xfId="26841" xr:uid="{00000000-0005-0000-0000-0000196A0000}"/>
    <cellStyle name="Обычный 54 3 5 3" xfId="26842" xr:uid="{00000000-0005-0000-0000-00001A6A0000}"/>
    <cellStyle name="Обычный 54 3 6" xfId="26843" xr:uid="{00000000-0005-0000-0000-00001B6A0000}"/>
    <cellStyle name="Обычный 54 3 6 2" xfId="26844" xr:uid="{00000000-0005-0000-0000-00001C6A0000}"/>
    <cellStyle name="Обычный 54 3 6 2 2" xfId="26845" xr:uid="{00000000-0005-0000-0000-00001D6A0000}"/>
    <cellStyle name="Обычный 54 3 6 3" xfId="26846" xr:uid="{00000000-0005-0000-0000-00001E6A0000}"/>
    <cellStyle name="Обычный 54 3 7" xfId="26847" xr:uid="{00000000-0005-0000-0000-00001F6A0000}"/>
    <cellStyle name="Обычный 54 3 7 2" xfId="26848" xr:uid="{00000000-0005-0000-0000-0000206A0000}"/>
    <cellStyle name="Обычный 54 3 8" xfId="26849" xr:uid="{00000000-0005-0000-0000-0000216A0000}"/>
    <cellStyle name="Обычный 54 4" xfId="26850" xr:uid="{00000000-0005-0000-0000-0000226A0000}"/>
    <cellStyle name="Обычный 54 4 2" xfId="26851" xr:uid="{00000000-0005-0000-0000-0000236A0000}"/>
    <cellStyle name="Обычный 54 4 2 2" xfId="26852" xr:uid="{00000000-0005-0000-0000-0000246A0000}"/>
    <cellStyle name="Обычный 54 4 2 2 2" xfId="26853" xr:uid="{00000000-0005-0000-0000-0000256A0000}"/>
    <cellStyle name="Обычный 54 4 2 2 2 2" xfId="26854" xr:uid="{00000000-0005-0000-0000-0000266A0000}"/>
    <cellStyle name="Обычный 54 4 2 2 2 2 2" xfId="26855" xr:uid="{00000000-0005-0000-0000-0000276A0000}"/>
    <cellStyle name="Обычный 54 4 2 2 2 3" xfId="26856" xr:uid="{00000000-0005-0000-0000-0000286A0000}"/>
    <cellStyle name="Обычный 54 4 2 2 3" xfId="26857" xr:uid="{00000000-0005-0000-0000-0000296A0000}"/>
    <cellStyle name="Обычный 54 4 2 2 3 2" xfId="26858" xr:uid="{00000000-0005-0000-0000-00002A6A0000}"/>
    <cellStyle name="Обычный 54 4 2 2 3 2 2" xfId="26859" xr:uid="{00000000-0005-0000-0000-00002B6A0000}"/>
    <cellStyle name="Обычный 54 4 2 2 3 3" xfId="26860" xr:uid="{00000000-0005-0000-0000-00002C6A0000}"/>
    <cellStyle name="Обычный 54 4 2 2 4" xfId="26861" xr:uid="{00000000-0005-0000-0000-00002D6A0000}"/>
    <cellStyle name="Обычный 54 4 2 2 4 2" xfId="26862" xr:uid="{00000000-0005-0000-0000-00002E6A0000}"/>
    <cellStyle name="Обычный 54 4 2 2 5" xfId="26863" xr:uid="{00000000-0005-0000-0000-00002F6A0000}"/>
    <cellStyle name="Обычный 54 4 2 3" xfId="26864" xr:uid="{00000000-0005-0000-0000-0000306A0000}"/>
    <cellStyle name="Обычный 54 4 2 3 2" xfId="26865" xr:uid="{00000000-0005-0000-0000-0000316A0000}"/>
    <cellStyle name="Обычный 54 4 2 3 2 2" xfId="26866" xr:uid="{00000000-0005-0000-0000-0000326A0000}"/>
    <cellStyle name="Обычный 54 4 2 3 2 2 2" xfId="26867" xr:uid="{00000000-0005-0000-0000-0000336A0000}"/>
    <cellStyle name="Обычный 54 4 2 3 2 3" xfId="26868" xr:uid="{00000000-0005-0000-0000-0000346A0000}"/>
    <cellStyle name="Обычный 54 4 2 3 3" xfId="26869" xr:uid="{00000000-0005-0000-0000-0000356A0000}"/>
    <cellStyle name="Обычный 54 4 2 3 3 2" xfId="26870" xr:uid="{00000000-0005-0000-0000-0000366A0000}"/>
    <cellStyle name="Обычный 54 4 2 3 4" xfId="26871" xr:uid="{00000000-0005-0000-0000-0000376A0000}"/>
    <cellStyle name="Обычный 54 4 2 4" xfId="26872" xr:uid="{00000000-0005-0000-0000-0000386A0000}"/>
    <cellStyle name="Обычный 54 4 2 4 2" xfId="26873" xr:uid="{00000000-0005-0000-0000-0000396A0000}"/>
    <cellStyle name="Обычный 54 4 2 4 2 2" xfId="26874" xr:uid="{00000000-0005-0000-0000-00003A6A0000}"/>
    <cellStyle name="Обычный 54 4 2 4 3" xfId="26875" xr:uid="{00000000-0005-0000-0000-00003B6A0000}"/>
    <cellStyle name="Обычный 54 4 2 5" xfId="26876" xr:uid="{00000000-0005-0000-0000-00003C6A0000}"/>
    <cellStyle name="Обычный 54 4 2 5 2" xfId="26877" xr:uid="{00000000-0005-0000-0000-00003D6A0000}"/>
    <cellStyle name="Обычный 54 4 2 5 2 2" xfId="26878" xr:uid="{00000000-0005-0000-0000-00003E6A0000}"/>
    <cellStyle name="Обычный 54 4 2 5 3" xfId="26879" xr:uid="{00000000-0005-0000-0000-00003F6A0000}"/>
    <cellStyle name="Обычный 54 4 2 6" xfId="26880" xr:uid="{00000000-0005-0000-0000-0000406A0000}"/>
    <cellStyle name="Обычный 54 4 2 6 2" xfId="26881" xr:uid="{00000000-0005-0000-0000-0000416A0000}"/>
    <cellStyle name="Обычный 54 4 2 7" xfId="26882" xr:uid="{00000000-0005-0000-0000-0000426A0000}"/>
    <cellStyle name="Обычный 54 4 3" xfId="26883" xr:uid="{00000000-0005-0000-0000-0000436A0000}"/>
    <cellStyle name="Обычный 54 4 3 2" xfId="26884" xr:uid="{00000000-0005-0000-0000-0000446A0000}"/>
    <cellStyle name="Обычный 54 4 3 2 2" xfId="26885" xr:uid="{00000000-0005-0000-0000-0000456A0000}"/>
    <cellStyle name="Обычный 54 4 3 2 2 2" xfId="26886" xr:uid="{00000000-0005-0000-0000-0000466A0000}"/>
    <cellStyle name="Обычный 54 4 3 2 3" xfId="26887" xr:uid="{00000000-0005-0000-0000-0000476A0000}"/>
    <cellStyle name="Обычный 54 4 3 3" xfId="26888" xr:uid="{00000000-0005-0000-0000-0000486A0000}"/>
    <cellStyle name="Обычный 54 4 3 3 2" xfId="26889" xr:uid="{00000000-0005-0000-0000-0000496A0000}"/>
    <cellStyle name="Обычный 54 4 3 3 2 2" xfId="26890" xr:uid="{00000000-0005-0000-0000-00004A6A0000}"/>
    <cellStyle name="Обычный 54 4 3 3 3" xfId="26891" xr:uid="{00000000-0005-0000-0000-00004B6A0000}"/>
    <cellStyle name="Обычный 54 4 3 4" xfId="26892" xr:uid="{00000000-0005-0000-0000-00004C6A0000}"/>
    <cellStyle name="Обычный 54 4 3 4 2" xfId="26893" xr:uid="{00000000-0005-0000-0000-00004D6A0000}"/>
    <cellStyle name="Обычный 54 4 3 5" xfId="26894" xr:uid="{00000000-0005-0000-0000-00004E6A0000}"/>
    <cellStyle name="Обычный 54 4 4" xfId="26895" xr:uid="{00000000-0005-0000-0000-00004F6A0000}"/>
    <cellStyle name="Обычный 54 4 4 2" xfId="26896" xr:uid="{00000000-0005-0000-0000-0000506A0000}"/>
    <cellStyle name="Обычный 54 4 4 2 2" xfId="26897" xr:uid="{00000000-0005-0000-0000-0000516A0000}"/>
    <cellStyle name="Обычный 54 4 4 2 2 2" xfId="26898" xr:uid="{00000000-0005-0000-0000-0000526A0000}"/>
    <cellStyle name="Обычный 54 4 4 2 3" xfId="26899" xr:uid="{00000000-0005-0000-0000-0000536A0000}"/>
    <cellStyle name="Обычный 54 4 4 3" xfId="26900" xr:uid="{00000000-0005-0000-0000-0000546A0000}"/>
    <cellStyle name="Обычный 54 4 4 3 2" xfId="26901" xr:uid="{00000000-0005-0000-0000-0000556A0000}"/>
    <cellStyle name="Обычный 54 4 4 4" xfId="26902" xr:uid="{00000000-0005-0000-0000-0000566A0000}"/>
    <cellStyle name="Обычный 54 4 5" xfId="26903" xr:uid="{00000000-0005-0000-0000-0000576A0000}"/>
    <cellStyle name="Обычный 54 4 5 2" xfId="26904" xr:uid="{00000000-0005-0000-0000-0000586A0000}"/>
    <cellStyle name="Обычный 54 4 5 2 2" xfId="26905" xr:uid="{00000000-0005-0000-0000-0000596A0000}"/>
    <cellStyle name="Обычный 54 4 5 3" xfId="26906" xr:uid="{00000000-0005-0000-0000-00005A6A0000}"/>
    <cellStyle name="Обычный 54 4 6" xfId="26907" xr:uid="{00000000-0005-0000-0000-00005B6A0000}"/>
    <cellStyle name="Обычный 54 4 6 2" xfId="26908" xr:uid="{00000000-0005-0000-0000-00005C6A0000}"/>
    <cellStyle name="Обычный 54 4 6 2 2" xfId="26909" xr:uid="{00000000-0005-0000-0000-00005D6A0000}"/>
    <cellStyle name="Обычный 54 4 6 3" xfId="26910" xr:uid="{00000000-0005-0000-0000-00005E6A0000}"/>
    <cellStyle name="Обычный 54 4 7" xfId="26911" xr:uid="{00000000-0005-0000-0000-00005F6A0000}"/>
    <cellStyle name="Обычный 54 4 7 2" xfId="26912" xr:uid="{00000000-0005-0000-0000-0000606A0000}"/>
    <cellStyle name="Обычный 54 4 8" xfId="26913" xr:uid="{00000000-0005-0000-0000-0000616A0000}"/>
    <cellStyle name="Обычный 54 5" xfId="26914" xr:uid="{00000000-0005-0000-0000-0000626A0000}"/>
    <cellStyle name="Обычный 54 5 2" xfId="26915" xr:uid="{00000000-0005-0000-0000-0000636A0000}"/>
    <cellStyle name="Обычный 54 5 2 2" xfId="26916" xr:uid="{00000000-0005-0000-0000-0000646A0000}"/>
    <cellStyle name="Обычный 54 5 2 2 2" xfId="26917" xr:uid="{00000000-0005-0000-0000-0000656A0000}"/>
    <cellStyle name="Обычный 54 5 2 2 2 2" xfId="26918" xr:uid="{00000000-0005-0000-0000-0000666A0000}"/>
    <cellStyle name="Обычный 54 5 2 2 2 2 2" xfId="26919" xr:uid="{00000000-0005-0000-0000-0000676A0000}"/>
    <cellStyle name="Обычный 54 5 2 2 2 3" xfId="26920" xr:uid="{00000000-0005-0000-0000-0000686A0000}"/>
    <cellStyle name="Обычный 54 5 2 2 3" xfId="26921" xr:uid="{00000000-0005-0000-0000-0000696A0000}"/>
    <cellStyle name="Обычный 54 5 2 2 3 2" xfId="26922" xr:uid="{00000000-0005-0000-0000-00006A6A0000}"/>
    <cellStyle name="Обычный 54 5 2 2 3 2 2" xfId="26923" xr:uid="{00000000-0005-0000-0000-00006B6A0000}"/>
    <cellStyle name="Обычный 54 5 2 2 3 3" xfId="26924" xr:uid="{00000000-0005-0000-0000-00006C6A0000}"/>
    <cellStyle name="Обычный 54 5 2 2 4" xfId="26925" xr:uid="{00000000-0005-0000-0000-00006D6A0000}"/>
    <cellStyle name="Обычный 54 5 2 2 4 2" xfId="26926" xr:uid="{00000000-0005-0000-0000-00006E6A0000}"/>
    <cellStyle name="Обычный 54 5 2 2 5" xfId="26927" xr:uid="{00000000-0005-0000-0000-00006F6A0000}"/>
    <cellStyle name="Обычный 54 5 2 3" xfId="26928" xr:uid="{00000000-0005-0000-0000-0000706A0000}"/>
    <cellStyle name="Обычный 54 5 2 3 2" xfId="26929" xr:uid="{00000000-0005-0000-0000-0000716A0000}"/>
    <cellStyle name="Обычный 54 5 2 3 2 2" xfId="26930" xr:uid="{00000000-0005-0000-0000-0000726A0000}"/>
    <cellStyle name="Обычный 54 5 2 3 2 2 2" xfId="26931" xr:uid="{00000000-0005-0000-0000-0000736A0000}"/>
    <cellStyle name="Обычный 54 5 2 3 2 3" xfId="26932" xr:uid="{00000000-0005-0000-0000-0000746A0000}"/>
    <cellStyle name="Обычный 54 5 2 3 3" xfId="26933" xr:uid="{00000000-0005-0000-0000-0000756A0000}"/>
    <cellStyle name="Обычный 54 5 2 3 3 2" xfId="26934" xr:uid="{00000000-0005-0000-0000-0000766A0000}"/>
    <cellStyle name="Обычный 54 5 2 3 4" xfId="26935" xr:uid="{00000000-0005-0000-0000-0000776A0000}"/>
    <cellStyle name="Обычный 54 5 2 4" xfId="26936" xr:uid="{00000000-0005-0000-0000-0000786A0000}"/>
    <cellStyle name="Обычный 54 5 2 4 2" xfId="26937" xr:uid="{00000000-0005-0000-0000-0000796A0000}"/>
    <cellStyle name="Обычный 54 5 2 4 2 2" xfId="26938" xr:uid="{00000000-0005-0000-0000-00007A6A0000}"/>
    <cellStyle name="Обычный 54 5 2 4 3" xfId="26939" xr:uid="{00000000-0005-0000-0000-00007B6A0000}"/>
    <cellStyle name="Обычный 54 5 2 5" xfId="26940" xr:uid="{00000000-0005-0000-0000-00007C6A0000}"/>
    <cellStyle name="Обычный 54 5 2 5 2" xfId="26941" xr:uid="{00000000-0005-0000-0000-00007D6A0000}"/>
    <cellStyle name="Обычный 54 5 2 5 2 2" xfId="26942" xr:uid="{00000000-0005-0000-0000-00007E6A0000}"/>
    <cellStyle name="Обычный 54 5 2 5 3" xfId="26943" xr:uid="{00000000-0005-0000-0000-00007F6A0000}"/>
    <cellStyle name="Обычный 54 5 2 6" xfId="26944" xr:uid="{00000000-0005-0000-0000-0000806A0000}"/>
    <cellStyle name="Обычный 54 5 2 6 2" xfId="26945" xr:uid="{00000000-0005-0000-0000-0000816A0000}"/>
    <cellStyle name="Обычный 54 5 2 7" xfId="26946" xr:uid="{00000000-0005-0000-0000-0000826A0000}"/>
    <cellStyle name="Обычный 54 5 3" xfId="26947" xr:uid="{00000000-0005-0000-0000-0000836A0000}"/>
    <cellStyle name="Обычный 54 5 3 2" xfId="26948" xr:uid="{00000000-0005-0000-0000-0000846A0000}"/>
    <cellStyle name="Обычный 54 5 3 2 2" xfId="26949" xr:uid="{00000000-0005-0000-0000-0000856A0000}"/>
    <cellStyle name="Обычный 54 5 3 2 2 2" xfId="26950" xr:uid="{00000000-0005-0000-0000-0000866A0000}"/>
    <cellStyle name="Обычный 54 5 3 2 3" xfId="26951" xr:uid="{00000000-0005-0000-0000-0000876A0000}"/>
    <cellStyle name="Обычный 54 5 3 3" xfId="26952" xr:uid="{00000000-0005-0000-0000-0000886A0000}"/>
    <cellStyle name="Обычный 54 5 3 3 2" xfId="26953" xr:uid="{00000000-0005-0000-0000-0000896A0000}"/>
    <cellStyle name="Обычный 54 5 3 3 2 2" xfId="26954" xr:uid="{00000000-0005-0000-0000-00008A6A0000}"/>
    <cellStyle name="Обычный 54 5 3 3 3" xfId="26955" xr:uid="{00000000-0005-0000-0000-00008B6A0000}"/>
    <cellStyle name="Обычный 54 5 3 4" xfId="26956" xr:uid="{00000000-0005-0000-0000-00008C6A0000}"/>
    <cellStyle name="Обычный 54 5 3 4 2" xfId="26957" xr:uid="{00000000-0005-0000-0000-00008D6A0000}"/>
    <cellStyle name="Обычный 54 5 3 5" xfId="26958" xr:uid="{00000000-0005-0000-0000-00008E6A0000}"/>
    <cellStyle name="Обычный 54 5 4" xfId="26959" xr:uid="{00000000-0005-0000-0000-00008F6A0000}"/>
    <cellStyle name="Обычный 54 5 4 2" xfId="26960" xr:uid="{00000000-0005-0000-0000-0000906A0000}"/>
    <cellStyle name="Обычный 54 5 4 2 2" xfId="26961" xr:uid="{00000000-0005-0000-0000-0000916A0000}"/>
    <cellStyle name="Обычный 54 5 4 2 2 2" xfId="26962" xr:uid="{00000000-0005-0000-0000-0000926A0000}"/>
    <cellStyle name="Обычный 54 5 4 2 3" xfId="26963" xr:uid="{00000000-0005-0000-0000-0000936A0000}"/>
    <cellStyle name="Обычный 54 5 4 3" xfId="26964" xr:uid="{00000000-0005-0000-0000-0000946A0000}"/>
    <cellStyle name="Обычный 54 5 4 3 2" xfId="26965" xr:uid="{00000000-0005-0000-0000-0000956A0000}"/>
    <cellStyle name="Обычный 54 5 4 4" xfId="26966" xr:uid="{00000000-0005-0000-0000-0000966A0000}"/>
    <cellStyle name="Обычный 54 5 5" xfId="26967" xr:uid="{00000000-0005-0000-0000-0000976A0000}"/>
    <cellStyle name="Обычный 54 5 5 2" xfId="26968" xr:uid="{00000000-0005-0000-0000-0000986A0000}"/>
    <cellStyle name="Обычный 54 5 5 2 2" xfId="26969" xr:uid="{00000000-0005-0000-0000-0000996A0000}"/>
    <cellStyle name="Обычный 54 5 5 3" xfId="26970" xr:uid="{00000000-0005-0000-0000-00009A6A0000}"/>
    <cellStyle name="Обычный 54 5 6" xfId="26971" xr:uid="{00000000-0005-0000-0000-00009B6A0000}"/>
    <cellStyle name="Обычный 54 5 6 2" xfId="26972" xr:uid="{00000000-0005-0000-0000-00009C6A0000}"/>
    <cellStyle name="Обычный 54 5 6 2 2" xfId="26973" xr:uid="{00000000-0005-0000-0000-00009D6A0000}"/>
    <cellStyle name="Обычный 54 5 6 3" xfId="26974" xr:uid="{00000000-0005-0000-0000-00009E6A0000}"/>
    <cellStyle name="Обычный 54 5 7" xfId="26975" xr:uid="{00000000-0005-0000-0000-00009F6A0000}"/>
    <cellStyle name="Обычный 54 5 7 2" xfId="26976" xr:uid="{00000000-0005-0000-0000-0000A06A0000}"/>
    <cellStyle name="Обычный 54 5 8" xfId="26977" xr:uid="{00000000-0005-0000-0000-0000A16A0000}"/>
    <cellStyle name="Обычный 54 6" xfId="26978" xr:uid="{00000000-0005-0000-0000-0000A26A0000}"/>
    <cellStyle name="Обычный 54 6 2" xfId="26979" xr:uid="{00000000-0005-0000-0000-0000A36A0000}"/>
    <cellStyle name="Обычный 54 6 2 2" xfId="26980" xr:uid="{00000000-0005-0000-0000-0000A46A0000}"/>
    <cellStyle name="Обычный 54 6 2 2 2" xfId="26981" xr:uid="{00000000-0005-0000-0000-0000A56A0000}"/>
    <cellStyle name="Обычный 54 6 2 2 2 2" xfId="26982" xr:uid="{00000000-0005-0000-0000-0000A66A0000}"/>
    <cellStyle name="Обычный 54 6 2 2 2 2 2" xfId="26983" xr:uid="{00000000-0005-0000-0000-0000A76A0000}"/>
    <cellStyle name="Обычный 54 6 2 2 2 3" xfId="26984" xr:uid="{00000000-0005-0000-0000-0000A86A0000}"/>
    <cellStyle name="Обычный 54 6 2 2 3" xfId="26985" xr:uid="{00000000-0005-0000-0000-0000A96A0000}"/>
    <cellStyle name="Обычный 54 6 2 2 3 2" xfId="26986" xr:uid="{00000000-0005-0000-0000-0000AA6A0000}"/>
    <cellStyle name="Обычный 54 6 2 2 3 2 2" xfId="26987" xr:uid="{00000000-0005-0000-0000-0000AB6A0000}"/>
    <cellStyle name="Обычный 54 6 2 2 3 3" xfId="26988" xr:uid="{00000000-0005-0000-0000-0000AC6A0000}"/>
    <cellStyle name="Обычный 54 6 2 2 4" xfId="26989" xr:uid="{00000000-0005-0000-0000-0000AD6A0000}"/>
    <cellStyle name="Обычный 54 6 2 2 4 2" xfId="26990" xr:uid="{00000000-0005-0000-0000-0000AE6A0000}"/>
    <cellStyle name="Обычный 54 6 2 2 5" xfId="26991" xr:uid="{00000000-0005-0000-0000-0000AF6A0000}"/>
    <cellStyle name="Обычный 54 6 2 3" xfId="26992" xr:uid="{00000000-0005-0000-0000-0000B06A0000}"/>
    <cellStyle name="Обычный 54 6 2 3 2" xfId="26993" xr:uid="{00000000-0005-0000-0000-0000B16A0000}"/>
    <cellStyle name="Обычный 54 6 2 3 2 2" xfId="26994" xr:uid="{00000000-0005-0000-0000-0000B26A0000}"/>
    <cellStyle name="Обычный 54 6 2 3 2 2 2" xfId="26995" xr:uid="{00000000-0005-0000-0000-0000B36A0000}"/>
    <cellStyle name="Обычный 54 6 2 3 2 3" xfId="26996" xr:uid="{00000000-0005-0000-0000-0000B46A0000}"/>
    <cellStyle name="Обычный 54 6 2 3 3" xfId="26997" xr:uid="{00000000-0005-0000-0000-0000B56A0000}"/>
    <cellStyle name="Обычный 54 6 2 3 3 2" xfId="26998" xr:uid="{00000000-0005-0000-0000-0000B66A0000}"/>
    <cellStyle name="Обычный 54 6 2 3 4" xfId="26999" xr:uid="{00000000-0005-0000-0000-0000B76A0000}"/>
    <cellStyle name="Обычный 54 6 2 4" xfId="27000" xr:uid="{00000000-0005-0000-0000-0000B86A0000}"/>
    <cellStyle name="Обычный 54 6 2 4 2" xfId="27001" xr:uid="{00000000-0005-0000-0000-0000B96A0000}"/>
    <cellStyle name="Обычный 54 6 2 4 2 2" xfId="27002" xr:uid="{00000000-0005-0000-0000-0000BA6A0000}"/>
    <cellStyle name="Обычный 54 6 2 4 3" xfId="27003" xr:uid="{00000000-0005-0000-0000-0000BB6A0000}"/>
    <cellStyle name="Обычный 54 6 2 5" xfId="27004" xr:uid="{00000000-0005-0000-0000-0000BC6A0000}"/>
    <cellStyle name="Обычный 54 6 2 5 2" xfId="27005" xr:uid="{00000000-0005-0000-0000-0000BD6A0000}"/>
    <cellStyle name="Обычный 54 6 2 5 2 2" xfId="27006" xr:uid="{00000000-0005-0000-0000-0000BE6A0000}"/>
    <cellStyle name="Обычный 54 6 2 5 3" xfId="27007" xr:uid="{00000000-0005-0000-0000-0000BF6A0000}"/>
    <cellStyle name="Обычный 54 6 2 6" xfId="27008" xr:uid="{00000000-0005-0000-0000-0000C06A0000}"/>
    <cellStyle name="Обычный 54 6 2 6 2" xfId="27009" xr:uid="{00000000-0005-0000-0000-0000C16A0000}"/>
    <cellStyle name="Обычный 54 6 2 7" xfId="27010" xr:uid="{00000000-0005-0000-0000-0000C26A0000}"/>
    <cellStyle name="Обычный 54 6 3" xfId="27011" xr:uid="{00000000-0005-0000-0000-0000C36A0000}"/>
    <cellStyle name="Обычный 54 6 3 2" xfId="27012" xr:uid="{00000000-0005-0000-0000-0000C46A0000}"/>
    <cellStyle name="Обычный 54 6 3 2 2" xfId="27013" xr:uid="{00000000-0005-0000-0000-0000C56A0000}"/>
    <cellStyle name="Обычный 54 6 3 2 2 2" xfId="27014" xr:uid="{00000000-0005-0000-0000-0000C66A0000}"/>
    <cellStyle name="Обычный 54 6 3 2 3" xfId="27015" xr:uid="{00000000-0005-0000-0000-0000C76A0000}"/>
    <cellStyle name="Обычный 54 6 3 3" xfId="27016" xr:uid="{00000000-0005-0000-0000-0000C86A0000}"/>
    <cellStyle name="Обычный 54 6 3 3 2" xfId="27017" xr:uid="{00000000-0005-0000-0000-0000C96A0000}"/>
    <cellStyle name="Обычный 54 6 3 3 2 2" xfId="27018" xr:uid="{00000000-0005-0000-0000-0000CA6A0000}"/>
    <cellStyle name="Обычный 54 6 3 3 3" xfId="27019" xr:uid="{00000000-0005-0000-0000-0000CB6A0000}"/>
    <cellStyle name="Обычный 54 6 3 4" xfId="27020" xr:uid="{00000000-0005-0000-0000-0000CC6A0000}"/>
    <cellStyle name="Обычный 54 6 3 4 2" xfId="27021" xr:uid="{00000000-0005-0000-0000-0000CD6A0000}"/>
    <cellStyle name="Обычный 54 6 3 5" xfId="27022" xr:uid="{00000000-0005-0000-0000-0000CE6A0000}"/>
    <cellStyle name="Обычный 54 6 4" xfId="27023" xr:uid="{00000000-0005-0000-0000-0000CF6A0000}"/>
    <cellStyle name="Обычный 54 6 4 2" xfId="27024" xr:uid="{00000000-0005-0000-0000-0000D06A0000}"/>
    <cellStyle name="Обычный 54 6 4 2 2" xfId="27025" xr:uid="{00000000-0005-0000-0000-0000D16A0000}"/>
    <cellStyle name="Обычный 54 6 4 2 2 2" xfId="27026" xr:uid="{00000000-0005-0000-0000-0000D26A0000}"/>
    <cellStyle name="Обычный 54 6 4 2 3" xfId="27027" xr:uid="{00000000-0005-0000-0000-0000D36A0000}"/>
    <cellStyle name="Обычный 54 6 4 3" xfId="27028" xr:uid="{00000000-0005-0000-0000-0000D46A0000}"/>
    <cellStyle name="Обычный 54 6 4 3 2" xfId="27029" xr:uid="{00000000-0005-0000-0000-0000D56A0000}"/>
    <cellStyle name="Обычный 54 6 4 4" xfId="27030" xr:uid="{00000000-0005-0000-0000-0000D66A0000}"/>
    <cellStyle name="Обычный 54 6 5" xfId="27031" xr:uid="{00000000-0005-0000-0000-0000D76A0000}"/>
    <cellStyle name="Обычный 54 6 5 2" xfId="27032" xr:uid="{00000000-0005-0000-0000-0000D86A0000}"/>
    <cellStyle name="Обычный 54 6 5 2 2" xfId="27033" xr:uid="{00000000-0005-0000-0000-0000D96A0000}"/>
    <cellStyle name="Обычный 54 6 5 3" xfId="27034" xr:uid="{00000000-0005-0000-0000-0000DA6A0000}"/>
    <cellStyle name="Обычный 54 6 6" xfId="27035" xr:uid="{00000000-0005-0000-0000-0000DB6A0000}"/>
    <cellStyle name="Обычный 54 6 6 2" xfId="27036" xr:uid="{00000000-0005-0000-0000-0000DC6A0000}"/>
    <cellStyle name="Обычный 54 6 6 2 2" xfId="27037" xr:uid="{00000000-0005-0000-0000-0000DD6A0000}"/>
    <cellStyle name="Обычный 54 6 6 3" xfId="27038" xr:uid="{00000000-0005-0000-0000-0000DE6A0000}"/>
    <cellStyle name="Обычный 54 6 7" xfId="27039" xr:uid="{00000000-0005-0000-0000-0000DF6A0000}"/>
    <cellStyle name="Обычный 54 6 7 2" xfId="27040" xr:uid="{00000000-0005-0000-0000-0000E06A0000}"/>
    <cellStyle name="Обычный 54 6 8" xfId="27041" xr:uid="{00000000-0005-0000-0000-0000E16A0000}"/>
    <cellStyle name="Обычный 54 7" xfId="27042" xr:uid="{00000000-0005-0000-0000-0000E26A0000}"/>
    <cellStyle name="Обычный 54 7 2" xfId="27043" xr:uid="{00000000-0005-0000-0000-0000E36A0000}"/>
    <cellStyle name="Обычный 54 7 2 2" xfId="27044" xr:uid="{00000000-0005-0000-0000-0000E46A0000}"/>
    <cellStyle name="Обычный 54 7 2 2 2" xfId="27045" xr:uid="{00000000-0005-0000-0000-0000E56A0000}"/>
    <cellStyle name="Обычный 54 7 2 2 2 2" xfId="27046" xr:uid="{00000000-0005-0000-0000-0000E66A0000}"/>
    <cellStyle name="Обычный 54 7 2 2 2 2 2" xfId="27047" xr:uid="{00000000-0005-0000-0000-0000E76A0000}"/>
    <cellStyle name="Обычный 54 7 2 2 2 3" xfId="27048" xr:uid="{00000000-0005-0000-0000-0000E86A0000}"/>
    <cellStyle name="Обычный 54 7 2 2 3" xfId="27049" xr:uid="{00000000-0005-0000-0000-0000E96A0000}"/>
    <cellStyle name="Обычный 54 7 2 2 3 2" xfId="27050" xr:uid="{00000000-0005-0000-0000-0000EA6A0000}"/>
    <cellStyle name="Обычный 54 7 2 2 3 2 2" xfId="27051" xr:uid="{00000000-0005-0000-0000-0000EB6A0000}"/>
    <cellStyle name="Обычный 54 7 2 2 3 3" xfId="27052" xr:uid="{00000000-0005-0000-0000-0000EC6A0000}"/>
    <cellStyle name="Обычный 54 7 2 2 4" xfId="27053" xr:uid="{00000000-0005-0000-0000-0000ED6A0000}"/>
    <cellStyle name="Обычный 54 7 2 2 4 2" xfId="27054" xr:uid="{00000000-0005-0000-0000-0000EE6A0000}"/>
    <cellStyle name="Обычный 54 7 2 2 5" xfId="27055" xr:uid="{00000000-0005-0000-0000-0000EF6A0000}"/>
    <cellStyle name="Обычный 54 7 2 3" xfId="27056" xr:uid="{00000000-0005-0000-0000-0000F06A0000}"/>
    <cellStyle name="Обычный 54 7 2 3 2" xfId="27057" xr:uid="{00000000-0005-0000-0000-0000F16A0000}"/>
    <cellStyle name="Обычный 54 7 2 3 2 2" xfId="27058" xr:uid="{00000000-0005-0000-0000-0000F26A0000}"/>
    <cellStyle name="Обычный 54 7 2 3 2 2 2" xfId="27059" xr:uid="{00000000-0005-0000-0000-0000F36A0000}"/>
    <cellStyle name="Обычный 54 7 2 3 2 3" xfId="27060" xr:uid="{00000000-0005-0000-0000-0000F46A0000}"/>
    <cellStyle name="Обычный 54 7 2 3 3" xfId="27061" xr:uid="{00000000-0005-0000-0000-0000F56A0000}"/>
    <cellStyle name="Обычный 54 7 2 3 3 2" xfId="27062" xr:uid="{00000000-0005-0000-0000-0000F66A0000}"/>
    <cellStyle name="Обычный 54 7 2 3 4" xfId="27063" xr:uid="{00000000-0005-0000-0000-0000F76A0000}"/>
    <cellStyle name="Обычный 54 7 2 4" xfId="27064" xr:uid="{00000000-0005-0000-0000-0000F86A0000}"/>
    <cellStyle name="Обычный 54 7 2 4 2" xfId="27065" xr:uid="{00000000-0005-0000-0000-0000F96A0000}"/>
    <cellStyle name="Обычный 54 7 2 4 2 2" xfId="27066" xr:uid="{00000000-0005-0000-0000-0000FA6A0000}"/>
    <cellStyle name="Обычный 54 7 2 4 3" xfId="27067" xr:uid="{00000000-0005-0000-0000-0000FB6A0000}"/>
    <cellStyle name="Обычный 54 7 2 5" xfId="27068" xr:uid="{00000000-0005-0000-0000-0000FC6A0000}"/>
    <cellStyle name="Обычный 54 7 2 5 2" xfId="27069" xr:uid="{00000000-0005-0000-0000-0000FD6A0000}"/>
    <cellStyle name="Обычный 54 7 2 5 2 2" xfId="27070" xr:uid="{00000000-0005-0000-0000-0000FE6A0000}"/>
    <cellStyle name="Обычный 54 7 2 5 3" xfId="27071" xr:uid="{00000000-0005-0000-0000-0000FF6A0000}"/>
    <cellStyle name="Обычный 54 7 2 6" xfId="27072" xr:uid="{00000000-0005-0000-0000-0000006B0000}"/>
    <cellStyle name="Обычный 54 7 2 6 2" xfId="27073" xr:uid="{00000000-0005-0000-0000-0000016B0000}"/>
    <cellStyle name="Обычный 54 7 2 7" xfId="27074" xr:uid="{00000000-0005-0000-0000-0000026B0000}"/>
    <cellStyle name="Обычный 54 7 3" xfId="27075" xr:uid="{00000000-0005-0000-0000-0000036B0000}"/>
    <cellStyle name="Обычный 54 7 3 2" xfId="27076" xr:uid="{00000000-0005-0000-0000-0000046B0000}"/>
    <cellStyle name="Обычный 54 7 3 2 2" xfId="27077" xr:uid="{00000000-0005-0000-0000-0000056B0000}"/>
    <cellStyle name="Обычный 54 7 3 2 2 2" xfId="27078" xr:uid="{00000000-0005-0000-0000-0000066B0000}"/>
    <cellStyle name="Обычный 54 7 3 2 3" xfId="27079" xr:uid="{00000000-0005-0000-0000-0000076B0000}"/>
    <cellStyle name="Обычный 54 7 3 3" xfId="27080" xr:uid="{00000000-0005-0000-0000-0000086B0000}"/>
    <cellStyle name="Обычный 54 7 3 3 2" xfId="27081" xr:uid="{00000000-0005-0000-0000-0000096B0000}"/>
    <cellStyle name="Обычный 54 7 3 3 2 2" xfId="27082" xr:uid="{00000000-0005-0000-0000-00000A6B0000}"/>
    <cellStyle name="Обычный 54 7 3 3 3" xfId="27083" xr:uid="{00000000-0005-0000-0000-00000B6B0000}"/>
    <cellStyle name="Обычный 54 7 3 4" xfId="27084" xr:uid="{00000000-0005-0000-0000-00000C6B0000}"/>
    <cellStyle name="Обычный 54 7 3 4 2" xfId="27085" xr:uid="{00000000-0005-0000-0000-00000D6B0000}"/>
    <cellStyle name="Обычный 54 7 3 5" xfId="27086" xr:uid="{00000000-0005-0000-0000-00000E6B0000}"/>
    <cellStyle name="Обычный 54 7 4" xfId="27087" xr:uid="{00000000-0005-0000-0000-00000F6B0000}"/>
    <cellStyle name="Обычный 54 7 4 2" xfId="27088" xr:uid="{00000000-0005-0000-0000-0000106B0000}"/>
    <cellStyle name="Обычный 54 7 4 2 2" xfId="27089" xr:uid="{00000000-0005-0000-0000-0000116B0000}"/>
    <cellStyle name="Обычный 54 7 4 2 2 2" xfId="27090" xr:uid="{00000000-0005-0000-0000-0000126B0000}"/>
    <cellStyle name="Обычный 54 7 4 2 3" xfId="27091" xr:uid="{00000000-0005-0000-0000-0000136B0000}"/>
    <cellStyle name="Обычный 54 7 4 3" xfId="27092" xr:uid="{00000000-0005-0000-0000-0000146B0000}"/>
    <cellStyle name="Обычный 54 7 4 3 2" xfId="27093" xr:uid="{00000000-0005-0000-0000-0000156B0000}"/>
    <cellStyle name="Обычный 54 7 4 4" xfId="27094" xr:uid="{00000000-0005-0000-0000-0000166B0000}"/>
    <cellStyle name="Обычный 54 7 5" xfId="27095" xr:uid="{00000000-0005-0000-0000-0000176B0000}"/>
    <cellStyle name="Обычный 54 7 5 2" xfId="27096" xr:uid="{00000000-0005-0000-0000-0000186B0000}"/>
    <cellStyle name="Обычный 54 7 5 2 2" xfId="27097" xr:uid="{00000000-0005-0000-0000-0000196B0000}"/>
    <cellStyle name="Обычный 54 7 5 3" xfId="27098" xr:uid="{00000000-0005-0000-0000-00001A6B0000}"/>
    <cellStyle name="Обычный 54 7 6" xfId="27099" xr:uid="{00000000-0005-0000-0000-00001B6B0000}"/>
    <cellStyle name="Обычный 54 7 6 2" xfId="27100" xr:uid="{00000000-0005-0000-0000-00001C6B0000}"/>
    <cellStyle name="Обычный 54 7 6 2 2" xfId="27101" xr:uid="{00000000-0005-0000-0000-00001D6B0000}"/>
    <cellStyle name="Обычный 54 7 6 3" xfId="27102" xr:uid="{00000000-0005-0000-0000-00001E6B0000}"/>
    <cellStyle name="Обычный 54 7 7" xfId="27103" xr:uid="{00000000-0005-0000-0000-00001F6B0000}"/>
    <cellStyle name="Обычный 54 7 7 2" xfId="27104" xr:uid="{00000000-0005-0000-0000-0000206B0000}"/>
    <cellStyle name="Обычный 54 7 8" xfId="27105" xr:uid="{00000000-0005-0000-0000-0000216B0000}"/>
    <cellStyle name="Обычный 54 8" xfId="27106" xr:uid="{00000000-0005-0000-0000-0000226B0000}"/>
    <cellStyle name="Обычный 54 8 2" xfId="27107" xr:uid="{00000000-0005-0000-0000-0000236B0000}"/>
    <cellStyle name="Обычный 54 8 2 2" xfId="27108" xr:uid="{00000000-0005-0000-0000-0000246B0000}"/>
    <cellStyle name="Обычный 54 8 2 2 2" xfId="27109" xr:uid="{00000000-0005-0000-0000-0000256B0000}"/>
    <cellStyle name="Обычный 54 8 2 2 2 2" xfId="27110" xr:uid="{00000000-0005-0000-0000-0000266B0000}"/>
    <cellStyle name="Обычный 54 8 2 2 2 2 2" xfId="27111" xr:uid="{00000000-0005-0000-0000-0000276B0000}"/>
    <cellStyle name="Обычный 54 8 2 2 2 3" xfId="27112" xr:uid="{00000000-0005-0000-0000-0000286B0000}"/>
    <cellStyle name="Обычный 54 8 2 2 3" xfId="27113" xr:uid="{00000000-0005-0000-0000-0000296B0000}"/>
    <cellStyle name="Обычный 54 8 2 2 3 2" xfId="27114" xr:uid="{00000000-0005-0000-0000-00002A6B0000}"/>
    <cellStyle name="Обычный 54 8 2 2 3 2 2" xfId="27115" xr:uid="{00000000-0005-0000-0000-00002B6B0000}"/>
    <cellStyle name="Обычный 54 8 2 2 3 3" xfId="27116" xr:uid="{00000000-0005-0000-0000-00002C6B0000}"/>
    <cellStyle name="Обычный 54 8 2 2 4" xfId="27117" xr:uid="{00000000-0005-0000-0000-00002D6B0000}"/>
    <cellStyle name="Обычный 54 8 2 2 4 2" xfId="27118" xr:uid="{00000000-0005-0000-0000-00002E6B0000}"/>
    <cellStyle name="Обычный 54 8 2 2 5" xfId="27119" xr:uid="{00000000-0005-0000-0000-00002F6B0000}"/>
    <cellStyle name="Обычный 54 8 2 3" xfId="27120" xr:uid="{00000000-0005-0000-0000-0000306B0000}"/>
    <cellStyle name="Обычный 54 8 2 3 2" xfId="27121" xr:uid="{00000000-0005-0000-0000-0000316B0000}"/>
    <cellStyle name="Обычный 54 8 2 3 2 2" xfId="27122" xr:uid="{00000000-0005-0000-0000-0000326B0000}"/>
    <cellStyle name="Обычный 54 8 2 3 2 2 2" xfId="27123" xr:uid="{00000000-0005-0000-0000-0000336B0000}"/>
    <cellStyle name="Обычный 54 8 2 3 2 3" xfId="27124" xr:uid="{00000000-0005-0000-0000-0000346B0000}"/>
    <cellStyle name="Обычный 54 8 2 3 3" xfId="27125" xr:uid="{00000000-0005-0000-0000-0000356B0000}"/>
    <cellStyle name="Обычный 54 8 2 3 3 2" xfId="27126" xr:uid="{00000000-0005-0000-0000-0000366B0000}"/>
    <cellStyle name="Обычный 54 8 2 3 4" xfId="27127" xr:uid="{00000000-0005-0000-0000-0000376B0000}"/>
    <cellStyle name="Обычный 54 8 2 4" xfId="27128" xr:uid="{00000000-0005-0000-0000-0000386B0000}"/>
    <cellStyle name="Обычный 54 8 2 4 2" xfId="27129" xr:uid="{00000000-0005-0000-0000-0000396B0000}"/>
    <cellStyle name="Обычный 54 8 2 4 2 2" xfId="27130" xr:uid="{00000000-0005-0000-0000-00003A6B0000}"/>
    <cellStyle name="Обычный 54 8 2 4 3" xfId="27131" xr:uid="{00000000-0005-0000-0000-00003B6B0000}"/>
    <cellStyle name="Обычный 54 8 2 5" xfId="27132" xr:uid="{00000000-0005-0000-0000-00003C6B0000}"/>
    <cellStyle name="Обычный 54 8 2 5 2" xfId="27133" xr:uid="{00000000-0005-0000-0000-00003D6B0000}"/>
    <cellStyle name="Обычный 54 8 2 5 2 2" xfId="27134" xr:uid="{00000000-0005-0000-0000-00003E6B0000}"/>
    <cellStyle name="Обычный 54 8 2 5 3" xfId="27135" xr:uid="{00000000-0005-0000-0000-00003F6B0000}"/>
    <cellStyle name="Обычный 54 8 2 6" xfId="27136" xr:uid="{00000000-0005-0000-0000-0000406B0000}"/>
    <cellStyle name="Обычный 54 8 2 6 2" xfId="27137" xr:uid="{00000000-0005-0000-0000-0000416B0000}"/>
    <cellStyle name="Обычный 54 8 2 7" xfId="27138" xr:uid="{00000000-0005-0000-0000-0000426B0000}"/>
    <cellStyle name="Обычный 54 8 3" xfId="27139" xr:uid="{00000000-0005-0000-0000-0000436B0000}"/>
    <cellStyle name="Обычный 54 8 3 2" xfId="27140" xr:uid="{00000000-0005-0000-0000-0000446B0000}"/>
    <cellStyle name="Обычный 54 8 3 2 2" xfId="27141" xr:uid="{00000000-0005-0000-0000-0000456B0000}"/>
    <cellStyle name="Обычный 54 8 3 2 2 2" xfId="27142" xr:uid="{00000000-0005-0000-0000-0000466B0000}"/>
    <cellStyle name="Обычный 54 8 3 2 3" xfId="27143" xr:uid="{00000000-0005-0000-0000-0000476B0000}"/>
    <cellStyle name="Обычный 54 8 3 3" xfId="27144" xr:uid="{00000000-0005-0000-0000-0000486B0000}"/>
    <cellStyle name="Обычный 54 8 3 3 2" xfId="27145" xr:uid="{00000000-0005-0000-0000-0000496B0000}"/>
    <cellStyle name="Обычный 54 8 3 3 2 2" xfId="27146" xr:uid="{00000000-0005-0000-0000-00004A6B0000}"/>
    <cellStyle name="Обычный 54 8 3 3 3" xfId="27147" xr:uid="{00000000-0005-0000-0000-00004B6B0000}"/>
    <cellStyle name="Обычный 54 8 3 4" xfId="27148" xr:uid="{00000000-0005-0000-0000-00004C6B0000}"/>
    <cellStyle name="Обычный 54 8 3 4 2" xfId="27149" xr:uid="{00000000-0005-0000-0000-00004D6B0000}"/>
    <cellStyle name="Обычный 54 8 3 5" xfId="27150" xr:uid="{00000000-0005-0000-0000-00004E6B0000}"/>
    <cellStyle name="Обычный 54 8 4" xfId="27151" xr:uid="{00000000-0005-0000-0000-00004F6B0000}"/>
    <cellStyle name="Обычный 54 8 4 2" xfId="27152" xr:uid="{00000000-0005-0000-0000-0000506B0000}"/>
    <cellStyle name="Обычный 54 8 4 2 2" xfId="27153" xr:uid="{00000000-0005-0000-0000-0000516B0000}"/>
    <cellStyle name="Обычный 54 8 4 2 2 2" xfId="27154" xr:uid="{00000000-0005-0000-0000-0000526B0000}"/>
    <cellStyle name="Обычный 54 8 4 2 3" xfId="27155" xr:uid="{00000000-0005-0000-0000-0000536B0000}"/>
    <cellStyle name="Обычный 54 8 4 3" xfId="27156" xr:uid="{00000000-0005-0000-0000-0000546B0000}"/>
    <cellStyle name="Обычный 54 8 4 3 2" xfId="27157" xr:uid="{00000000-0005-0000-0000-0000556B0000}"/>
    <cellStyle name="Обычный 54 8 4 4" xfId="27158" xr:uid="{00000000-0005-0000-0000-0000566B0000}"/>
    <cellStyle name="Обычный 54 8 5" xfId="27159" xr:uid="{00000000-0005-0000-0000-0000576B0000}"/>
    <cellStyle name="Обычный 54 8 5 2" xfId="27160" xr:uid="{00000000-0005-0000-0000-0000586B0000}"/>
    <cellStyle name="Обычный 54 8 5 2 2" xfId="27161" xr:uid="{00000000-0005-0000-0000-0000596B0000}"/>
    <cellStyle name="Обычный 54 8 5 3" xfId="27162" xr:uid="{00000000-0005-0000-0000-00005A6B0000}"/>
    <cellStyle name="Обычный 54 8 6" xfId="27163" xr:uid="{00000000-0005-0000-0000-00005B6B0000}"/>
    <cellStyle name="Обычный 54 8 6 2" xfId="27164" xr:uid="{00000000-0005-0000-0000-00005C6B0000}"/>
    <cellStyle name="Обычный 54 8 6 2 2" xfId="27165" xr:uid="{00000000-0005-0000-0000-00005D6B0000}"/>
    <cellStyle name="Обычный 54 8 6 3" xfId="27166" xr:uid="{00000000-0005-0000-0000-00005E6B0000}"/>
    <cellStyle name="Обычный 54 8 7" xfId="27167" xr:uid="{00000000-0005-0000-0000-00005F6B0000}"/>
    <cellStyle name="Обычный 54 8 7 2" xfId="27168" xr:uid="{00000000-0005-0000-0000-0000606B0000}"/>
    <cellStyle name="Обычный 54 8 8" xfId="27169" xr:uid="{00000000-0005-0000-0000-0000616B0000}"/>
    <cellStyle name="Обычный 54 9" xfId="27170" xr:uid="{00000000-0005-0000-0000-0000626B0000}"/>
    <cellStyle name="Обычный 54 9 2" xfId="27171" xr:uid="{00000000-0005-0000-0000-0000636B0000}"/>
    <cellStyle name="Обычный 54 9 2 2" xfId="27172" xr:uid="{00000000-0005-0000-0000-0000646B0000}"/>
    <cellStyle name="Обычный 54 9 2 2 2" xfId="27173" xr:uid="{00000000-0005-0000-0000-0000656B0000}"/>
    <cellStyle name="Обычный 54 9 2 2 2 2" xfId="27174" xr:uid="{00000000-0005-0000-0000-0000666B0000}"/>
    <cellStyle name="Обычный 54 9 2 2 2 2 2" xfId="27175" xr:uid="{00000000-0005-0000-0000-0000676B0000}"/>
    <cellStyle name="Обычный 54 9 2 2 2 3" xfId="27176" xr:uid="{00000000-0005-0000-0000-0000686B0000}"/>
    <cellStyle name="Обычный 54 9 2 2 3" xfId="27177" xr:uid="{00000000-0005-0000-0000-0000696B0000}"/>
    <cellStyle name="Обычный 54 9 2 2 3 2" xfId="27178" xr:uid="{00000000-0005-0000-0000-00006A6B0000}"/>
    <cellStyle name="Обычный 54 9 2 2 3 2 2" xfId="27179" xr:uid="{00000000-0005-0000-0000-00006B6B0000}"/>
    <cellStyle name="Обычный 54 9 2 2 3 3" xfId="27180" xr:uid="{00000000-0005-0000-0000-00006C6B0000}"/>
    <cellStyle name="Обычный 54 9 2 2 4" xfId="27181" xr:uid="{00000000-0005-0000-0000-00006D6B0000}"/>
    <cellStyle name="Обычный 54 9 2 2 4 2" xfId="27182" xr:uid="{00000000-0005-0000-0000-00006E6B0000}"/>
    <cellStyle name="Обычный 54 9 2 2 5" xfId="27183" xr:uid="{00000000-0005-0000-0000-00006F6B0000}"/>
    <cellStyle name="Обычный 54 9 2 3" xfId="27184" xr:uid="{00000000-0005-0000-0000-0000706B0000}"/>
    <cellStyle name="Обычный 54 9 2 3 2" xfId="27185" xr:uid="{00000000-0005-0000-0000-0000716B0000}"/>
    <cellStyle name="Обычный 54 9 2 3 2 2" xfId="27186" xr:uid="{00000000-0005-0000-0000-0000726B0000}"/>
    <cellStyle name="Обычный 54 9 2 3 2 2 2" xfId="27187" xr:uid="{00000000-0005-0000-0000-0000736B0000}"/>
    <cellStyle name="Обычный 54 9 2 3 2 3" xfId="27188" xr:uid="{00000000-0005-0000-0000-0000746B0000}"/>
    <cellStyle name="Обычный 54 9 2 3 3" xfId="27189" xr:uid="{00000000-0005-0000-0000-0000756B0000}"/>
    <cellStyle name="Обычный 54 9 2 3 3 2" xfId="27190" xr:uid="{00000000-0005-0000-0000-0000766B0000}"/>
    <cellStyle name="Обычный 54 9 2 3 4" xfId="27191" xr:uid="{00000000-0005-0000-0000-0000776B0000}"/>
    <cellStyle name="Обычный 54 9 2 4" xfId="27192" xr:uid="{00000000-0005-0000-0000-0000786B0000}"/>
    <cellStyle name="Обычный 54 9 2 4 2" xfId="27193" xr:uid="{00000000-0005-0000-0000-0000796B0000}"/>
    <cellStyle name="Обычный 54 9 2 4 2 2" xfId="27194" xr:uid="{00000000-0005-0000-0000-00007A6B0000}"/>
    <cellStyle name="Обычный 54 9 2 4 3" xfId="27195" xr:uid="{00000000-0005-0000-0000-00007B6B0000}"/>
    <cellStyle name="Обычный 54 9 2 5" xfId="27196" xr:uid="{00000000-0005-0000-0000-00007C6B0000}"/>
    <cellStyle name="Обычный 54 9 2 5 2" xfId="27197" xr:uid="{00000000-0005-0000-0000-00007D6B0000}"/>
    <cellStyle name="Обычный 54 9 2 5 2 2" xfId="27198" xr:uid="{00000000-0005-0000-0000-00007E6B0000}"/>
    <cellStyle name="Обычный 54 9 2 5 3" xfId="27199" xr:uid="{00000000-0005-0000-0000-00007F6B0000}"/>
    <cellStyle name="Обычный 54 9 2 6" xfId="27200" xr:uid="{00000000-0005-0000-0000-0000806B0000}"/>
    <cellStyle name="Обычный 54 9 2 6 2" xfId="27201" xr:uid="{00000000-0005-0000-0000-0000816B0000}"/>
    <cellStyle name="Обычный 54 9 2 7" xfId="27202" xr:uid="{00000000-0005-0000-0000-0000826B0000}"/>
    <cellStyle name="Обычный 54 9 3" xfId="27203" xr:uid="{00000000-0005-0000-0000-0000836B0000}"/>
    <cellStyle name="Обычный 54 9 3 2" xfId="27204" xr:uid="{00000000-0005-0000-0000-0000846B0000}"/>
    <cellStyle name="Обычный 54 9 3 2 2" xfId="27205" xr:uid="{00000000-0005-0000-0000-0000856B0000}"/>
    <cellStyle name="Обычный 54 9 3 2 2 2" xfId="27206" xr:uid="{00000000-0005-0000-0000-0000866B0000}"/>
    <cellStyle name="Обычный 54 9 3 2 3" xfId="27207" xr:uid="{00000000-0005-0000-0000-0000876B0000}"/>
    <cellStyle name="Обычный 54 9 3 3" xfId="27208" xr:uid="{00000000-0005-0000-0000-0000886B0000}"/>
    <cellStyle name="Обычный 54 9 3 3 2" xfId="27209" xr:uid="{00000000-0005-0000-0000-0000896B0000}"/>
    <cellStyle name="Обычный 54 9 3 3 2 2" xfId="27210" xr:uid="{00000000-0005-0000-0000-00008A6B0000}"/>
    <cellStyle name="Обычный 54 9 3 3 3" xfId="27211" xr:uid="{00000000-0005-0000-0000-00008B6B0000}"/>
    <cellStyle name="Обычный 54 9 3 4" xfId="27212" xr:uid="{00000000-0005-0000-0000-00008C6B0000}"/>
    <cellStyle name="Обычный 54 9 3 4 2" xfId="27213" xr:uid="{00000000-0005-0000-0000-00008D6B0000}"/>
    <cellStyle name="Обычный 54 9 3 5" xfId="27214" xr:uid="{00000000-0005-0000-0000-00008E6B0000}"/>
    <cellStyle name="Обычный 54 9 4" xfId="27215" xr:uid="{00000000-0005-0000-0000-00008F6B0000}"/>
    <cellStyle name="Обычный 54 9 4 2" xfId="27216" xr:uid="{00000000-0005-0000-0000-0000906B0000}"/>
    <cellStyle name="Обычный 54 9 4 2 2" xfId="27217" xr:uid="{00000000-0005-0000-0000-0000916B0000}"/>
    <cellStyle name="Обычный 54 9 4 2 2 2" xfId="27218" xr:uid="{00000000-0005-0000-0000-0000926B0000}"/>
    <cellStyle name="Обычный 54 9 4 2 3" xfId="27219" xr:uid="{00000000-0005-0000-0000-0000936B0000}"/>
    <cellStyle name="Обычный 54 9 4 3" xfId="27220" xr:uid="{00000000-0005-0000-0000-0000946B0000}"/>
    <cellStyle name="Обычный 54 9 4 3 2" xfId="27221" xr:uid="{00000000-0005-0000-0000-0000956B0000}"/>
    <cellStyle name="Обычный 54 9 4 4" xfId="27222" xr:uid="{00000000-0005-0000-0000-0000966B0000}"/>
    <cellStyle name="Обычный 54 9 5" xfId="27223" xr:uid="{00000000-0005-0000-0000-0000976B0000}"/>
    <cellStyle name="Обычный 54 9 5 2" xfId="27224" xr:uid="{00000000-0005-0000-0000-0000986B0000}"/>
    <cellStyle name="Обычный 54 9 5 2 2" xfId="27225" xr:uid="{00000000-0005-0000-0000-0000996B0000}"/>
    <cellStyle name="Обычный 54 9 5 3" xfId="27226" xr:uid="{00000000-0005-0000-0000-00009A6B0000}"/>
    <cellStyle name="Обычный 54 9 6" xfId="27227" xr:uid="{00000000-0005-0000-0000-00009B6B0000}"/>
    <cellStyle name="Обычный 54 9 6 2" xfId="27228" xr:uid="{00000000-0005-0000-0000-00009C6B0000}"/>
    <cellStyle name="Обычный 54 9 6 2 2" xfId="27229" xr:uid="{00000000-0005-0000-0000-00009D6B0000}"/>
    <cellStyle name="Обычный 54 9 6 3" xfId="27230" xr:uid="{00000000-0005-0000-0000-00009E6B0000}"/>
    <cellStyle name="Обычный 54 9 7" xfId="27231" xr:uid="{00000000-0005-0000-0000-00009F6B0000}"/>
    <cellStyle name="Обычный 54 9 7 2" xfId="27232" xr:uid="{00000000-0005-0000-0000-0000A06B0000}"/>
    <cellStyle name="Обычный 54 9 8" xfId="27233" xr:uid="{00000000-0005-0000-0000-0000A16B0000}"/>
    <cellStyle name="Обычный 55" xfId="27234" xr:uid="{00000000-0005-0000-0000-0000A26B0000}"/>
    <cellStyle name="Обычный 55 2" xfId="27235" xr:uid="{00000000-0005-0000-0000-0000A36B0000}"/>
    <cellStyle name="Обычный 55 3" xfId="27236" xr:uid="{00000000-0005-0000-0000-0000A46B0000}"/>
    <cellStyle name="Обычный 55 4" xfId="32701" xr:uid="{00000000-0005-0000-0000-0000A56B0000}"/>
    <cellStyle name="Обычный 554" xfId="27237" xr:uid="{00000000-0005-0000-0000-0000A66B0000}"/>
    <cellStyle name="Обычный 555" xfId="27238" xr:uid="{00000000-0005-0000-0000-0000A76B0000}"/>
    <cellStyle name="Обычный 556" xfId="27239" xr:uid="{00000000-0005-0000-0000-0000A86B0000}"/>
    <cellStyle name="Обычный 557" xfId="27240" xr:uid="{00000000-0005-0000-0000-0000A96B0000}"/>
    <cellStyle name="Обычный 56" xfId="27241" xr:uid="{00000000-0005-0000-0000-0000AA6B0000}"/>
    <cellStyle name="Обычный 56 10" xfId="27242" xr:uid="{00000000-0005-0000-0000-0000AB6B0000}"/>
    <cellStyle name="Обычный 56 10 2" xfId="27243" xr:uid="{00000000-0005-0000-0000-0000AC6B0000}"/>
    <cellStyle name="Обычный 56 10 2 2" xfId="27244" xr:uid="{00000000-0005-0000-0000-0000AD6B0000}"/>
    <cellStyle name="Обычный 56 10 2 2 2" xfId="27245" xr:uid="{00000000-0005-0000-0000-0000AE6B0000}"/>
    <cellStyle name="Обычный 56 10 2 2 2 2" xfId="27246" xr:uid="{00000000-0005-0000-0000-0000AF6B0000}"/>
    <cellStyle name="Обычный 56 10 2 2 2 2 2" xfId="27247" xr:uid="{00000000-0005-0000-0000-0000B06B0000}"/>
    <cellStyle name="Обычный 56 10 2 2 2 3" xfId="27248" xr:uid="{00000000-0005-0000-0000-0000B16B0000}"/>
    <cellStyle name="Обычный 56 10 2 2 3" xfId="27249" xr:uid="{00000000-0005-0000-0000-0000B26B0000}"/>
    <cellStyle name="Обычный 56 10 2 2 3 2" xfId="27250" xr:uid="{00000000-0005-0000-0000-0000B36B0000}"/>
    <cellStyle name="Обычный 56 10 2 2 3 2 2" xfId="27251" xr:uid="{00000000-0005-0000-0000-0000B46B0000}"/>
    <cellStyle name="Обычный 56 10 2 2 3 3" xfId="27252" xr:uid="{00000000-0005-0000-0000-0000B56B0000}"/>
    <cellStyle name="Обычный 56 10 2 2 4" xfId="27253" xr:uid="{00000000-0005-0000-0000-0000B66B0000}"/>
    <cellStyle name="Обычный 56 10 2 2 4 2" xfId="27254" xr:uid="{00000000-0005-0000-0000-0000B76B0000}"/>
    <cellStyle name="Обычный 56 10 2 2 5" xfId="27255" xr:uid="{00000000-0005-0000-0000-0000B86B0000}"/>
    <cellStyle name="Обычный 56 10 2 3" xfId="27256" xr:uid="{00000000-0005-0000-0000-0000B96B0000}"/>
    <cellStyle name="Обычный 56 10 2 3 2" xfId="27257" xr:uid="{00000000-0005-0000-0000-0000BA6B0000}"/>
    <cellStyle name="Обычный 56 10 2 3 2 2" xfId="27258" xr:uid="{00000000-0005-0000-0000-0000BB6B0000}"/>
    <cellStyle name="Обычный 56 10 2 3 2 2 2" xfId="27259" xr:uid="{00000000-0005-0000-0000-0000BC6B0000}"/>
    <cellStyle name="Обычный 56 10 2 3 2 3" xfId="27260" xr:uid="{00000000-0005-0000-0000-0000BD6B0000}"/>
    <cellStyle name="Обычный 56 10 2 3 3" xfId="27261" xr:uid="{00000000-0005-0000-0000-0000BE6B0000}"/>
    <cellStyle name="Обычный 56 10 2 3 3 2" xfId="27262" xr:uid="{00000000-0005-0000-0000-0000BF6B0000}"/>
    <cellStyle name="Обычный 56 10 2 3 4" xfId="27263" xr:uid="{00000000-0005-0000-0000-0000C06B0000}"/>
    <cellStyle name="Обычный 56 10 2 4" xfId="27264" xr:uid="{00000000-0005-0000-0000-0000C16B0000}"/>
    <cellStyle name="Обычный 56 10 2 4 2" xfId="27265" xr:uid="{00000000-0005-0000-0000-0000C26B0000}"/>
    <cellStyle name="Обычный 56 10 2 4 2 2" xfId="27266" xr:uid="{00000000-0005-0000-0000-0000C36B0000}"/>
    <cellStyle name="Обычный 56 10 2 4 3" xfId="27267" xr:uid="{00000000-0005-0000-0000-0000C46B0000}"/>
    <cellStyle name="Обычный 56 10 2 5" xfId="27268" xr:uid="{00000000-0005-0000-0000-0000C56B0000}"/>
    <cellStyle name="Обычный 56 10 2 5 2" xfId="27269" xr:uid="{00000000-0005-0000-0000-0000C66B0000}"/>
    <cellStyle name="Обычный 56 10 2 5 2 2" xfId="27270" xr:uid="{00000000-0005-0000-0000-0000C76B0000}"/>
    <cellStyle name="Обычный 56 10 2 5 3" xfId="27271" xr:uid="{00000000-0005-0000-0000-0000C86B0000}"/>
    <cellStyle name="Обычный 56 10 2 6" xfId="27272" xr:uid="{00000000-0005-0000-0000-0000C96B0000}"/>
    <cellStyle name="Обычный 56 10 2 6 2" xfId="27273" xr:uid="{00000000-0005-0000-0000-0000CA6B0000}"/>
    <cellStyle name="Обычный 56 10 2 7" xfId="27274" xr:uid="{00000000-0005-0000-0000-0000CB6B0000}"/>
    <cellStyle name="Обычный 56 10 3" xfId="27275" xr:uid="{00000000-0005-0000-0000-0000CC6B0000}"/>
    <cellStyle name="Обычный 56 10 3 2" xfId="27276" xr:uid="{00000000-0005-0000-0000-0000CD6B0000}"/>
    <cellStyle name="Обычный 56 10 3 2 2" xfId="27277" xr:uid="{00000000-0005-0000-0000-0000CE6B0000}"/>
    <cellStyle name="Обычный 56 10 3 2 2 2" xfId="27278" xr:uid="{00000000-0005-0000-0000-0000CF6B0000}"/>
    <cellStyle name="Обычный 56 10 3 2 3" xfId="27279" xr:uid="{00000000-0005-0000-0000-0000D06B0000}"/>
    <cellStyle name="Обычный 56 10 3 3" xfId="27280" xr:uid="{00000000-0005-0000-0000-0000D16B0000}"/>
    <cellStyle name="Обычный 56 10 3 3 2" xfId="27281" xr:uid="{00000000-0005-0000-0000-0000D26B0000}"/>
    <cellStyle name="Обычный 56 10 3 3 2 2" xfId="27282" xr:uid="{00000000-0005-0000-0000-0000D36B0000}"/>
    <cellStyle name="Обычный 56 10 3 3 3" xfId="27283" xr:uid="{00000000-0005-0000-0000-0000D46B0000}"/>
    <cellStyle name="Обычный 56 10 3 4" xfId="27284" xr:uid="{00000000-0005-0000-0000-0000D56B0000}"/>
    <cellStyle name="Обычный 56 10 3 4 2" xfId="27285" xr:uid="{00000000-0005-0000-0000-0000D66B0000}"/>
    <cellStyle name="Обычный 56 10 3 5" xfId="27286" xr:uid="{00000000-0005-0000-0000-0000D76B0000}"/>
    <cellStyle name="Обычный 56 10 4" xfId="27287" xr:uid="{00000000-0005-0000-0000-0000D86B0000}"/>
    <cellStyle name="Обычный 56 10 4 2" xfId="27288" xr:uid="{00000000-0005-0000-0000-0000D96B0000}"/>
    <cellStyle name="Обычный 56 10 4 2 2" xfId="27289" xr:uid="{00000000-0005-0000-0000-0000DA6B0000}"/>
    <cellStyle name="Обычный 56 10 4 2 2 2" xfId="27290" xr:uid="{00000000-0005-0000-0000-0000DB6B0000}"/>
    <cellStyle name="Обычный 56 10 4 2 3" xfId="27291" xr:uid="{00000000-0005-0000-0000-0000DC6B0000}"/>
    <cellStyle name="Обычный 56 10 4 3" xfId="27292" xr:uid="{00000000-0005-0000-0000-0000DD6B0000}"/>
    <cellStyle name="Обычный 56 10 4 3 2" xfId="27293" xr:uid="{00000000-0005-0000-0000-0000DE6B0000}"/>
    <cellStyle name="Обычный 56 10 4 4" xfId="27294" xr:uid="{00000000-0005-0000-0000-0000DF6B0000}"/>
    <cellStyle name="Обычный 56 10 5" xfId="27295" xr:uid="{00000000-0005-0000-0000-0000E06B0000}"/>
    <cellStyle name="Обычный 56 10 5 2" xfId="27296" xr:uid="{00000000-0005-0000-0000-0000E16B0000}"/>
    <cellStyle name="Обычный 56 10 5 2 2" xfId="27297" xr:uid="{00000000-0005-0000-0000-0000E26B0000}"/>
    <cellStyle name="Обычный 56 10 5 3" xfId="27298" xr:uid="{00000000-0005-0000-0000-0000E36B0000}"/>
    <cellStyle name="Обычный 56 10 6" xfId="27299" xr:uid="{00000000-0005-0000-0000-0000E46B0000}"/>
    <cellStyle name="Обычный 56 10 6 2" xfId="27300" xr:uid="{00000000-0005-0000-0000-0000E56B0000}"/>
    <cellStyle name="Обычный 56 10 6 2 2" xfId="27301" xr:uid="{00000000-0005-0000-0000-0000E66B0000}"/>
    <cellStyle name="Обычный 56 10 6 3" xfId="27302" xr:uid="{00000000-0005-0000-0000-0000E76B0000}"/>
    <cellStyle name="Обычный 56 10 7" xfId="27303" xr:uid="{00000000-0005-0000-0000-0000E86B0000}"/>
    <cellStyle name="Обычный 56 10 7 2" xfId="27304" xr:uid="{00000000-0005-0000-0000-0000E96B0000}"/>
    <cellStyle name="Обычный 56 10 8" xfId="27305" xr:uid="{00000000-0005-0000-0000-0000EA6B0000}"/>
    <cellStyle name="Обычный 56 11" xfId="27306" xr:uid="{00000000-0005-0000-0000-0000EB6B0000}"/>
    <cellStyle name="Обычный 56 11 2" xfId="27307" xr:uid="{00000000-0005-0000-0000-0000EC6B0000}"/>
    <cellStyle name="Обычный 56 11 2 2" xfId="27308" xr:uid="{00000000-0005-0000-0000-0000ED6B0000}"/>
    <cellStyle name="Обычный 56 11 2 2 2" xfId="27309" xr:uid="{00000000-0005-0000-0000-0000EE6B0000}"/>
    <cellStyle name="Обычный 56 11 2 2 2 2" xfId="27310" xr:uid="{00000000-0005-0000-0000-0000EF6B0000}"/>
    <cellStyle name="Обычный 56 11 2 2 2 2 2" xfId="27311" xr:uid="{00000000-0005-0000-0000-0000F06B0000}"/>
    <cellStyle name="Обычный 56 11 2 2 2 3" xfId="27312" xr:uid="{00000000-0005-0000-0000-0000F16B0000}"/>
    <cellStyle name="Обычный 56 11 2 2 3" xfId="27313" xr:uid="{00000000-0005-0000-0000-0000F26B0000}"/>
    <cellStyle name="Обычный 56 11 2 2 3 2" xfId="27314" xr:uid="{00000000-0005-0000-0000-0000F36B0000}"/>
    <cellStyle name="Обычный 56 11 2 2 3 2 2" xfId="27315" xr:uid="{00000000-0005-0000-0000-0000F46B0000}"/>
    <cellStyle name="Обычный 56 11 2 2 3 3" xfId="27316" xr:uid="{00000000-0005-0000-0000-0000F56B0000}"/>
    <cellStyle name="Обычный 56 11 2 2 4" xfId="27317" xr:uid="{00000000-0005-0000-0000-0000F66B0000}"/>
    <cellStyle name="Обычный 56 11 2 2 4 2" xfId="27318" xr:uid="{00000000-0005-0000-0000-0000F76B0000}"/>
    <cellStyle name="Обычный 56 11 2 2 5" xfId="27319" xr:uid="{00000000-0005-0000-0000-0000F86B0000}"/>
    <cellStyle name="Обычный 56 11 2 3" xfId="27320" xr:uid="{00000000-0005-0000-0000-0000F96B0000}"/>
    <cellStyle name="Обычный 56 11 2 3 2" xfId="27321" xr:uid="{00000000-0005-0000-0000-0000FA6B0000}"/>
    <cellStyle name="Обычный 56 11 2 3 2 2" xfId="27322" xr:uid="{00000000-0005-0000-0000-0000FB6B0000}"/>
    <cellStyle name="Обычный 56 11 2 3 2 2 2" xfId="27323" xr:uid="{00000000-0005-0000-0000-0000FC6B0000}"/>
    <cellStyle name="Обычный 56 11 2 3 2 3" xfId="27324" xr:uid="{00000000-0005-0000-0000-0000FD6B0000}"/>
    <cellStyle name="Обычный 56 11 2 3 3" xfId="27325" xr:uid="{00000000-0005-0000-0000-0000FE6B0000}"/>
    <cellStyle name="Обычный 56 11 2 3 3 2" xfId="27326" xr:uid="{00000000-0005-0000-0000-0000FF6B0000}"/>
    <cellStyle name="Обычный 56 11 2 3 4" xfId="27327" xr:uid="{00000000-0005-0000-0000-0000006C0000}"/>
    <cellStyle name="Обычный 56 11 2 4" xfId="27328" xr:uid="{00000000-0005-0000-0000-0000016C0000}"/>
    <cellStyle name="Обычный 56 11 2 4 2" xfId="27329" xr:uid="{00000000-0005-0000-0000-0000026C0000}"/>
    <cellStyle name="Обычный 56 11 2 4 2 2" xfId="27330" xr:uid="{00000000-0005-0000-0000-0000036C0000}"/>
    <cellStyle name="Обычный 56 11 2 4 3" xfId="27331" xr:uid="{00000000-0005-0000-0000-0000046C0000}"/>
    <cellStyle name="Обычный 56 11 2 5" xfId="27332" xr:uid="{00000000-0005-0000-0000-0000056C0000}"/>
    <cellStyle name="Обычный 56 11 2 5 2" xfId="27333" xr:uid="{00000000-0005-0000-0000-0000066C0000}"/>
    <cellStyle name="Обычный 56 11 2 5 2 2" xfId="27334" xr:uid="{00000000-0005-0000-0000-0000076C0000}"/>
    <cellStyle name="Обычный 56 11 2 5 3" xfId="27335" xr:uid="{00000000-0005-0000-0000-0000086C0000}"/>
    <cellStyle name="Обычный 56 11 2 6" xfId="27336" xr:uid="{00000000-0005-0000-0000-0000096C0000}"/>
    <cellStyle name="Обычный 56 11 2 6 2" xfId="27337" xr:uid="{00000000-0005-0000-0000-00000A6C0000}"/>
    <cellStyle name="Обычный 56 11 2 7" xfId="27338" xr:uid="{00000000-0005-0000-0000-00000B6C0000}"/>
    <cellStyle name="Обычный 56 11 3" xfId="27339" xr:uid="{00000000-0005-0000-0000-00000C6C0000}"/>
    <cellStyle name="Обычный 56 11 3 2" xfId="27340" xr:uid="{00000000-0005-0000-0000-00000D6C0000}"/>
    <cellStyle name="Обычный 56 11 3 2 2" xfId="27341" xr:uid="{00000000-0005-0000-0000-00000E6C0000}"/>
    <cellStyle name="Обычный 56 11 3 2 2 2" xfId="27342" xr:uid="{00000000-0005-0000-0000-00000F6C0000}"/>
    <cellStyle name="Обычный 56 11 3 2 3" xfId="27343" xr:uid="{00000000-0005-0000-0000-0000106C0000}"/>
    <cellStyle name="Обычный 56 11 3 3" xfId="27344" xr:uid="{00000000-0005-0000-0000-0000116C0000}"/>
    <cellStyle name="Обычный 56 11 3 3 2" xfId="27345" xr:uid="{00000000-0005-0000-0000-0000126C0000}"/>
    <cellStyle name="Обычный 56 11 3 3 2 2" xfId="27346" xr:uid="{00000000-0005-0000-0000-0000136C0000}"/>
    <cellStyle name="Обычный 56 11 3 3 3" xfId="27347" xr:uid="{00000000-0005-0000-0000-0000146C0000}"/>
    <cellStyle name="Обычный 56 11 3 4" xfId="27348" xr:uid="{00000000-0005-0000-0000-0000156C0000}"/>
    <cellStyle name="Обычный 56 11 3 4 2" xfId="27349" xr:uid="{00000000-0005-0000-0000-0000166C0000}"/>
    <cellStyle name="Обычный 56 11 3 5" xfId="27350" xr:uid="{00000000-0005-0000-0000-0000176C0000}"/>
    <cellStyle name="Обычный 56 11 4" xfId="27351" xr:uid="{00000000-0005-0000-0000-0000186C0000}"/>
    <cellStyle name="Обычный 56 11 4 2" xfId="27352" xr:uid="{00000000-0005-0000-0000-0000196C0000}"/>
    <cellStyle name="Обычный 56 11 4 2 2" xfId="27353" xr:uid="{00000000-0005-0000-0000-00001A6C0000}"/>
    <cellStyle name="Обычный 56 11 4 2 2 2" xfId="27354" xr:uid="{00000000-0005-0000-0000-00001B6C0000}"/>
    <cellStyle name="Обычный 56 11 4 2 3" xfId="27355" xr:uid="{00000000-0005-0000-0000-00001C6C0000}"/>
    <cellStyle name="Обычный 56 11 4 3" xfId="27356" xr:uid="{00000000-0005-0000-0000-00001D6C0000}"/>
    <cellStyle name="Обычный 56 11 4 3 2" xfId="27357" xr:uid="{00000000-0005-0000-0000-00001E6C0000}"/>
    <cellStyle name="Обычный 56 11 4 4" xfId="27358" xr:uid="{00000000-0005-0000-0000-00001F6C0000}"/>
    <cellStyle name="Обычный 56 11 5" xfId="27359" xr:uid="{00000000-0005-0000-0000-0000206C0000}"/>
    <cellStyle name="Обычный 56 11 5 2" xfId="27360" xr:uid="{00000000-0005-0000-0000-0000216C0000}"/>
    <cellStyle name="Обычный 56 11 5 2 2" xfId="27361" xr:uid="{00000000-0005-0000-0000-0000226C0000}"/>
    <cellStyle name="Обычный 56 11 5 3" xfId="27362" xr:uid="{00000000-0005-0000-0000-0000236C0000}"/>
    <cellStyle name="Обычный 56 11 6" xfId="27363" xr:uid="{00000000-0005-0000-0000-0000246C0000}"/>
    <cellStyle name="Обычный 56 11 6 2" xfId="27364" xr:uid="{00000000-0005-0000-0000-0000256C0000}"/>
    <cellStyle name="Обычный 56 11 6 2 2" xfId="27365" xr:uid="{00000000-0005-0000-0000-0000266C0000}"/>
    <cellStyle name="Обычный 56 11 6 3" xfId="27366" xr:uid="{00000000-0005-0000-0000-0000276C0000}"/>
    <cellStyle name="Обычный 56 11 7" xfId="27367" xr:uid="{00000000-0005-0000-0000-0000286C0000}"/>
    <cellStyle name="Обычный 56 11 7 2" xfId="27368" xr:uid="{00000000-0005-0000-0000-0000296C0000}"/>
    <cellStyle name="Обычный 56 11 8" xfId="27369" xr:uid="{00000000-0005-0000-0000-00002A6C0000}"/>
    <cellStyle name="Обычный 56 12" xfId="27370" xr:uid="{00000000-0005-0000-0000-00002B6C0000}"/>
    <cellStyle name="Обычный 56 12 2" xfId="27371" xr:uid="{00000000-0005-0000-0000-00002C6C0000}"/>
    <cellStyle name="Обычный 56 12 2 2" xfId="27372" xr:uid="{00000000-0005-0000-0000-00002D6C0000}"/>
    <cellStyle name="Обычный 56 12 2 2 2" xfId="27373" xr:uid="{00000000-0005-0000-0000-00002E6C0000}"/>
    <cellStyle name="Обычный 56 12 2 2 2 2" xfId="27374" xr:uid="{00000000-0005-0000-0000-00002F6C0000}"/>
    <cellStyle name="Обычный 56 12 2 2 2 2 2" xfId="27375" xr:uid="{00000000-0005-0000-0000-0000306C0000}"/>
    <cellStyle name="Обычный 56 12 2 2 2 3" xfId="27376" xr:uid="{00000000-0005-0000-0000-0000316C0000}"/>
    <cellStyle name="Обычный 56 12 2 2 3" xfId="27377" xr:uid="{00000000-0005-0000-0000-0000326C0000}"/>
    <cellStyle name="Обычный 56 12 2 2 3 2" xfId="27378" xr:uid="{00000000-0005-0000-0000-0000336C0000}"/>
    <cellStyle name="Обычный 56 12 2 2 4" xfId="27379" xr:uid="{00000000-0005-0000-0000-0000346C0000}"/>
    <cellStyle name="Обычный 56 12 2 3" xfId="27380" xr:uid="{00000000-0005-0000-0000-0000356C0000}"/>
    <cellStyle name="Обычный 56 12 2 3 2" xfId="27381" xr:uid="{00000000-0005-0000-0000-0000366C0000}"/>
    <cellStyle name="Обычный 56 12 2 3 2 2" xfId="27382" xr:uid="{00000000-0005-0000-0000-0000376C0000}"/>
    <cellStyle name="Обычный 56 12 2 3 3" xfId="27383" xr:uid="{00000000-0005-0000-0000-0000386C0000}"/>
    <cellStyle name="Обычный 56 12 2 4" xfId="27384" xr:uid="{00000000-0005-0000-0000-0000396C0000}"/>
    <cellStyle name="Обычный 56 12 2 4 2" xfId="27385" xr:uid="{00000000-0005-0000-0000-00003A6C0000}"/>
    <cellStyle name="Обычный 56 12 2 4 2 2" xfId="27386" xr:uid="{00000000-0005-0000-0000-00003B6C0000}"/>
    <cellStyle name="Обычный 56 12 2 4 3" xfId="27387" xr:uid="{00000000-0005-0000-0000-00003C6C0000}"/>
    <cellStyle name="Обычный 56 12 2 5" xfId="27388" xr:uid="{00000000-0005-0000-0000-00003D6C0000}"/>
    <cellStyle name="Обычный 56 12 2 5 2" xfId="27389" xr:uid="{00000000-0005-0000-0000-00003E6C0000}"/>
    <cellStyle name="Обычный 56 12 2 6" xfId="27390" xr:uid="{00000000-0005-0000-0000-00003F6C0000}"/>
    <cellStyle name="Обычный 56 12 3" xfId="27391" xr:uid="{00000000-0005-0000-0000-0000406C0000}"/>
    <cellStyle name="Обычный 56 12 3 2" xfId="27392" xr:uid="{00000000-0005-0000-0000-0000416C0000}"/>
    <cellStyle name="Обычный 56 12 3 2 2" xfId="27393" xr:uid="{00000000-0005-0000-0000-0000426C0000}"/>
    <cellStyle name="Обычный 56 12 3 2 2 2" xfId="27394" xr:uid="{00000000-0005-0000-0000-0000436C0000}"/>
    <cellStyle name="Обычный 56 12 3 2 3" xfId="27395" xr:uid="{00000000-0005-0000-0000-0000446C0000}"/>
    <cellStyle name="Обычный 56 12 3 3" xfId="27396" xr:uid="{00000000-0005-0000-0000-0000456C0000}"/>
    <cellStyle name="Обычный 56 12 3 3 2" xfId="27397" xr:uid="{00000000-0005-0000-0000-0000466C0000}"/>
    <cellStyle name="Обычный 56 12 3 4" xfId="27398" xr:uid="{00000000-0005-0000-0000-0000476C0000}"/>
    <cellStyle name="Обычный 56 12 4" xfId="27399" xr:uid="{00000000-0005-0000-0000-0000486C0000}"/>
    <cellStyle name="Обычный 56 12 4 2" xfId="27400" xr:uid="{00000000-0005-0000-0000-0000496C0000}"/>
    <cellStyle name="Обычный 56 12 4 2 2" xfId="27401" xr:uid="{00000000-0005-0000-0000-00004A6C0000}"/>
    <cellStyle name="Обычный 56 12 4 3" xfId="27402" xr:uid="{00000000-0005-0000-0000-00004B6C0000}"/>
    <cellStyle name="Обычный 56 12 5" xfId="27403" xr:uid="{00000000-0005-0000-0000-00004C6C0000}"/>
    <cellStyle name="Обычный 56 12 5 2" xfId="27404" xr:uid="{00000000-0005-0000-0000-00004D6C0000}"/>
    <cellStyle name="Обычный 56 12 5 2 2" xfId="27405" xr:uid="{00000000-0005-0000-0000-00004E6C0000}"/>
    <cellStyle name="Обычный 56 12 5 3" xfId="27406" xr:uid="{00000000-0005-0000-0000-00004F6C0000}"/>
    <cellStyle name="Обычный 56 12 6" xfId="27407" xr:uid="{00000000-0005-0000-0000-0000506C0000}"/>
    <cellStyle name="Обычный 56 12 6 2" xfId="27408" xr:uid="{00000000-0005-0000-0000-0000516C0000}"/>
    <cellStyle name="Обычный 56 12 7" xfId="27409" xr:uid="{00000000-0005-0000-0000-0000526C0000}"/>
    <cellStyle name="Обычный 56 13" xfId="27410" xr:uid="{00000000-0005-0000-0000-0000536C0000}"/>
    <cellStyle name="Обычный 56 13 2" xfId="27411" xr:uid="{00000000-0005-0000-0000-0000546C0000}"/>
    <cellStyle name="Обычный 56 13 2 2" xfId="27412" xr:uid="{00000000-0005-0000-0000-0000556C0000}"/>
    <cellStyle name="Обычный 56 13 2 2 2" xfId="27413" xr:uid="{00000000-0005-0000-0000-0000566C0000}"/>
    <cellStyle name="Обычный 56 13 2 2 2 2" xfId="27414" xr:uid="{00000000-0005-0000-0000-0000576C0000}"/>
    <cellStyle name="Обычный 56 13 2 2 2 2 2" xfId="27415" xr:uid="{00000000-0005-0000-0000-0000586C0000}"/>
    <cellStyle name="Обычный 56 13 2 2 2 3" xfId="27416" xr:uid="{00000000-0005-0000-0000-0000596C0000}"/>
    <cellStyle name="Обычный 56 13 2 2 3" xfId="27417" xr:uid="{00000000-0005-0000-0000-00005A6C0000}"/>
    <cellStyle name="Обычный 56 13 2 2 3 2" xfId="27418" xr:uid="{00000000-0005-0000-0000-00005B6C0000}"/>
    <cellStyle name="Обычный 56 13 2 2 4" xfId="27419" xr:uid="{00000000-0005-0000-0000-00005C6C0000}"/>
    <cellStyle name="Обычный 56 13 2 3" xfId="27420" xr:uid="{00000000-0005-0000-0000-00005D6C0000}"/>
    <cellStyle name="Обычный 56 13 2 3 2" xfId="27421" xr:uid="{00000000-0005-0000-0000-00005E6C0000}"/>
    <cellStyle name="Обычный 56 13 2 3 2 2" xfId="27422" xr:uid="{00000000-0005-0000-0000-00005F6C0000}"/>
    <cellStyle name="Обычный 56 13 2 3 3" xfId="27423" xr:uid="{00000000-0005-0000-0000-0000606C0000}"/>
    <cellStyle name="Обычный 56 13 2 4" xfId="27424" xr:uid="{00000000-0005-0000-0000-0000616C0000}"/>
    <cellStyle name="Обычный 56 13 2 4 2" xfId="27425" xr:uid="{00000000-0005-0000-0000-0000626C0000}"/>
    <cellStyle name="Обычный 56 13 2 4 2 2" xfId="27426" xr:uid="{00000000-0005-0000-0000-0000636C0000}"/>
    <cellStyle name="Обычный 56 13 2 4 3" xfId="27427" xr:uid="{00000000-0005-0000-0000-0000646C0000}"/>
    <cellStyle name="Обычный 56 13 2 5" xfId="27428" xr:uid="{00000000-0005-0000-0000-0000656C0000}"/>
    <cellStyle name="Обычный 56 13 2 5 2" xfId="27429" xr:uid="{00000000-0005-0000-0000-0000666C0000}"/>
    <cellStyle name="Обычный 56 13 2 6" xfId="27430" xr:uid="{00000000-0005-0000-0000-0000676C0000}"/>
    <cellStyle name="Обычный 56 13 3" xfId="27431" xr:uid="{00000000-0005-0000-0000-0000686C0000}"/>
    <cellStyle name="Обычный 56 13 3 2" xfId="27432" xr:uid="{00000000-0005-0000-0000-0000696C0000}"/>
    <cellStyle name="Обычный 56 13 3 2 2" xfId="27433" xr:uid="{00000000-0005-0000-0000-00006A6C0000}"/>
    <cellStyle name="Обычный 56 13 3 2 2 2" xfId="27434" xr:uid="{00000000-0005-0000-0000-00006B6C0000}"/>
    <cellStyle name="Обычный 56 13 3 2 3" xfId="27435" xr:uid="{00000000-0005-0000-0000-00006C6C0000}"/>
    <cellStyle name="Обычный 56 13 3 3" xfId="27436" xr:uid="{00000000-0005-0000-0000-00006D6C0000}"/>
    <cellStyle name="Обычный 56 13 3 3 2" xfId="27437" xr:uid="{00000000-0005-0000-0000-00006E6C0000}"/>
    <cellStyle name="Обычный 56 13 3 4" xfId="27438" xr:uid="{00000000-0005-0000-0000-00006F6C0000}"/>
    <cellStyle name="Обычный 56 13 4" xfId="27439" xr:uid="{00000000-0005-0000-0000-0000706C0000}"/>
    <cellStyle name="Обычный 56 13 4 2" xfId="27440" xr:uid="{00000000-0005-0000-0000-0000716C0000}"/>
    <cellStyle name="Обычный 56 13 4 2 2" xfId="27441" xr:uid="{00000000-0005-0000-0000-0000726C0000}"/>
    <cellStyle name="Обычный 56 13 4 3" xfId="27442" xr:uid="{00000000-0005-0000-0000-0000736C0000}"/>
    <cellStyle name="Обычный 56 13 5" xfId="27443" xr:uid="{00000000-0005-0000-0000-0000746C0000}"/>
    <cellStyle name="Обычный 56 13 5 2" xfId="27444" xr:uid="{00000000-0005-0000-0000-0000756C0000}"/>
    <cellStyle name="Обычный 56 13 5 2 2" xfId="27445" xr:uid="{00000000-0005-0000-0000-0000766C0000}"/>
    <cellStyle name="Обычный 56 13 5 3" xfId="27446" xr:uid="{00000000-0005-0000-0000-0000776C0000}"/>
    <cellStyle name="Обычный 56 13 6" xfId="27447" xr:uid="{00000000-0005-0000-0000-0000786C0000}"/>
    <cellStyle name="Обычный 56 13 6 2" xfId="27448" xr:uid="{00000000-0005-0000-0000-0000796C0000}"/>
    <cellStyle name="Обычный 56 13 7" xfId="27449" xr:uid="{00000000-0005-0000-0000-00007A6C0000}"/>
    <cellStyle name="Обычный 56 14" xfId="27450" xr:uid="{00000000-0005-0000-0000-00007B6C0000}"/>
    <cellStyle name="Обычный 56 14 2" xfId="27451" xr:uid="{00000000-0005-0000-0000-00007C6C0000}"/>
    <cellStyle name="Обычный 56 14 2 2" xfId="27452" xr:uid="{00000000-0005-0000-0000-00007D6C0000}"/>
    <cellStyle name="Обычный 56 14 2 2 2" xfId="27453" xr:uid="{00000000-0005-0000-0000-00007E6C0000}"/>
    <cellStyle name="Обычный 56 14 2 2 2 2" xfId="27454" xr:uid="{00000000-0005-0000-0000-00007F6C0000}"/>
    <cellStyle name="Обычный 56 14 2 2 2 2 2" xfId="27455" xr:uid="{00000000-0005-0000-0000-0000806C0000}"/>
    <cellStyle name="Обычный 56 14 2 2 2 2 2 2" xfId="27456" xr:uid="{00000000-0005-0000-0000-0000816C0000}"/>
    <cellStyle name="Обычный 56 14 2 2 2 2 3" xfId="27457" xr:uid="{00000000-0005-0000-0000-0000826C0000}"/>
    <cellStyle name="Обычный 56 14 2 2 2 3" xfId="27458" xr:uid="{00000000-0005-0000-0000-0000836C0000}"/>
    <cellStyle name="Обычный 56 14 2 2 2 3 2" xfId="27459" xr:uid="{00000000-0005-0000-0000-0000846C0000}"/>
    <cellStyle name="Обычный 56 14 2 2 2 4" xfId="27460" xr:uid="{00000000-0005-0000-0000-0000856C0000}"/>
    <cellStyle name="Обычный 56 14 2 2 3" xfId="27461" xr:uid="{00000000-0005-0000-0000-0000866C0000}"/>
    <cellStyle name="Обычный 56 14 2 2 3 2" xfId="27462" xr:uid="{00000000-0005-0000-0000-0000876C0000}"/>
    <cellStyle name="Обычный 56 14 2 2 3 2 2" xfId="27463" xr:uid="{00000000-0005-0000-0000-0000886C0000}"/>
    <cellStyle name="Обычный 56 14 2 2 3 3" xfId="27464" xr:uid="{00000000-0005-0000-0000-0000896C0000}"/>
    <cellStyle name="Обычный 56 14 2 2 4" xfId="27465" xr:uid="{00000000-0005-0000-0000-00008A6C0000}"/>
    <cellStyle name="Обычный 56 14 2 2 4 2" xfId="27466" xr:uid="{00000000-0005-0000-0000-00008B6C0000}"/>
    <cellStyle name="Обычный 56 14 2 2 4 2 2" xfId="27467" xr:uid="{00000000-0005-0000-0000-00008C6C0000}"/>
    <cellStyle name="Обычный 56 14 2 2 4 3" xfId="27468" xr:uid="{00000000-0005-0000-0000-00008D6C0000}"/>
    <cellStyle name="Обычный 56 14 2 2 5" xfId="27469" xr:uid="{00000000-0005-0000-0000-00008E6C0000}"/>
    <cellStyle name="Обычный 56 14 2 2 5 2" xfId="27470" xr:uid="{00000000-0005-0000-0000-00008F6C0000}"/>
    <cellStyle name="Обычный 56 14 2 2 6" xfId="27471" xr:uid="{00000000-0005-0000-0000-0000906C0000}"/>
    <cellStyle name="Обычный 56 14 2 3" xfId="27472" xr:uid="{00000000-0005-0000-0000-0000916C0000}"/>
    <cellStyle name="Обычный 56 14 2 3 2" xfId="27473" xr:uid="{00000000-0005-0000-0000-0000926C0000}"/>
    <cellStyle name="Обычный 56 14 2 3 2 2" xfId="27474" xr:uid="{00000000-0005-0000-0000-0000936C0000}"/>
    <cellStyle name="Обычный 56 14 2 3 2 2 2" xfId="27475" xr:uid="{00000000-0005-0000-0000-0000946C0000}"/>
    <cellStyle name="Обычный 56 14 2 3 2 3" xfId="27476" xr:uid="{00000000-0005-0000-0000-0000956C0000}"/>
    <cellStyle name="Обычный 56 14 2 3 3" xfId="27477" xr:uid="{00000000-0005-0000-0000-0000966C0000}"/>
    <cellStyle name="Обычный 56 14 2 3 3 2" xfId="27478" xr:uid="{00000000-0005-0000-0000-0000976C0000}"/>
    <cellStyle name="Обычный 56 14 2 3 4" xfId="27479" xr:uid="{00000000-0005-0000-0000-0000986C0000}"/>
    <cellStyle name="Обычный 56 14 2 4" xfId="27480" xr:uid="{00000000-0005-0000-0000-0000996C0000}"/>
    <cellStyle name="Обычный 56 14 2 4 2" xfId="27481" xr:uid="{00000000-0005-0000-0000-00009A6C0000}"/>
    <cellStyle name="Обычный 56 14 2 4 2 2" xfId="27482" xr:uid="{00000000-0005-0000-0000-00009B6C0000}"/>
    <cellStyle name="Обычный 56 14 2 4 3" xfId="27483" xr:uid="{00000000-0005-0000-0000-00009C6C0000}"/>
    <cellStyle name="Обычный 56 14 2 5" xfId="27484" xr:uid="{00000000-0005-0000-0000-00009D6C0000}"/>
    <cellStyle name="Обычный 56 14 2 5 2" xfId="27485" xr:uid="{00000000-0005-0000-0000-00009E6C0000}"/>
    <cellStyle name="Обычный 56 14 2 5 2 2" xfId="27486" xr:uid="{00000000-0005-0000-0000-00009F6C0000}"/>
    <cellStyle name="Обычный 56 14 2 5 3" xfId="27487" xr:uid="{00000000-0005-0000-0000-0000A06C0000}"/>
    <cellStyle name="Обычный 56 14 2 6" xfId="27488" xr:uid="{00000000-0005-0000-0000-0000A16C0000}"/>
    <cellStyle name="Обычный 56 14 2 6 2" xfId="27489" xr:uid="{00000000-0005-0000-0000-0000A26C0000}"/>
    <cellStyle name="Обычный 56 14 2 7" xfId="27490" xr:uid="{00000000-0005-0000-0000-0000A36C0000}"/>
    <cellStyle name="Обычный 56 14 3" xfId="27491" xr:uid="{00000000-0005-0000-0000-0000A46C0000}"/>
    <cellStyle name="Обычный 56 14 3 2" xfId="27492" xr:uid="{00000000-0005-0000-0000-0000A56C0000}"/>
    <cellStyle name="Обычный 56 14 3 2 2" xfId="27493" xr:uid="{00000000-0005-0000-0000-0000A66C0000}"/>
    <cellStyle name="Обычный 56 14 3 2 2 2" xfId="27494" xr:uid="{00000000-0005-0000-0000-0000A76C0000}"/>
    <cellStyle name="Обычный 56 14 3 2 2 2 2" xfId="27495" xr:uid="{00000000-0005-0000-0000-0000A86C0000}"/>
    <cellStyle name="Обычный 56 14 3 2 2 3" xfId="27496" xr:uid="{00000000-0005-0000-0000-0000A96C0000}"/>
    <cellStyle name="Обычный 56 14 3 2 3" xfId="27497" xr:uid="{00000000-0005-0000-0000-0000AA6C0000}"/>
    <cellStyle name="Обычный 56 14 3 2 3 2" xfId="27498" xr:uid="{00000000-0005-0000-0000-0000AB6C0000}"/>
    <cellStyle name="Обычный 56 14 3 2 4" xfId="27499" xr:uid="{00000000-0005-0000-0000-0000AC6C0000}"/>
    <cellStyle name="Обычный 56 14 3 3" xfId="27500" xr:uid="{00000000-0005-0000-0000-0000AD6C0000}"/>
    <cellStyle name="Обычный 56 14 3 3 2" xfId="27501" xr:uid="{00000000-0005-0000-0000-0000AE6C0000}"/>
    <cellStyle name="Обычный 56 14 3 3 2 2" xfId="27502" xr:uid="{00000000-0005-0000-0000-0000AF6C0000}"/>
    <cellStyle name="Обычный 56 14 3 3 3" xfId="27503" xr:uid="{00000000-0005-0000-0000-0000B06C0000}"/>
    <cellStyle name="Обычный 56 14 3 4" xfId="27504" xr:uid="{00000000-0005-0000-0000-0000B16C0000}"/>
    <cellStyle name="Обычный 56 14 3 4 2" xfId="27505" xr:uid="{00000000-0005-0000-0000-0000B26C0000}"/>
    <cellStyle name="Обычный 56 14 3 4 2 2" xfId="27506" xr:uid="{00000000-0005-0000-0000-0000B36C0000}"/>
    <cellStyle name="Обычный 56 14 3 4 3" xfId="27507" xr:uid="{00000000-0005-0000-0000-0000B46C0000}"/>
    <cellStyle name="Обычный 56 14 3 5" xfId="27508" xr:uid="{00000000-0005-0000-0000-0000B56C0000}"/>
    <cellStyle name="Обычный 56 14 3 5 2" xfId="27509" xr:uid="{00000000-0005-0000-0000-0000B66C0000}"/>
    <cellStyle name="Обычный 56 14 3 6" xfId="27510" xr:uid="{00000000-0005-0000-0000-0000B76C0000}"/>
    <cellStyle name="Обычный 56 14 4" xfId="27511" xr:uid="{00000000-0005-0000-0000-0000B86C0000}"/>
    <cellStyle name="Обычный 56 14 4 2" xfId="27512" xr:uid="{00000000-0005-0000-0000-0000B96C0000}"/>
    <cellStyle name="Обычный 56 14 4 2 2" xfId="27513" xr:uid="{00000000-0005-0000-0000-0000BA6C0000}"/>
    <cellStyle name="Обычный 56 14 4 2 2 2" xfId="27514" xr:uid="{00000000-0005-0000-0000-0000BB6C0000}"/>
    <cellStyle name="Обычный 56 14 4 2 3" xfId="27515" xr:uid="{00000000-0005-0000-0000-0000BC6C0000}"/>
    <cellStyle name="Обычный 56 14 4 3" xfId="27516" xr:uid="{00000000-0005-0000-0000-0000BD6C0000}"/>
    <cellStyle name="Обычный 56 14 4 3 2" xfId="27517" xr:uid="{00000000-0005-0000-0000-0000BE6C0000}"/>
    <cellStyle name="Обычный 56 14 4 4" xfId="27518" xr:uid="{00000000-0005-0000-0000-0000BF6C0000}"/>
    <cellStyle name="Обычный 56 14 5" xfId="27519" xr:uid="{00000000-0005-0000-0000-0000C06C0000}"/>
    <cellStyle name="Обычный 56 14 5 2" xfId="27520" xr:uid="{00000000-0005-0000-0000-0000C16C0000}"/>
    <cellStyle name="Обычный 56 14 5 2 2" xfId="27521" xr:uid="{00000000-0005-0000-0000-0000C26C0000}"/>
    <cellStyle name="Обычный 56 14 5 3" xfId="27522" xr:uid="{00000000-0005-0000-0000-0000C36C0000}"/>
    <cellStyle name="Обычный 56 14 6" xfId="27523" xr:uid="{00000000-0005-0000-0000-0000C46C0000}"/>
    <cellStyle name="Обычный 56 14 6 2" xfId="27524" xr:uid="{00000000-0005-0000-0000-0000C56C0000}"/>
    <cellStyle name="Обычный 56 14 6 2 2" xfId="27525" xr:uid="{00000000-0005-0000-0000-0000C66C0000}"/>
    <cellStyle name="Обычный 56 14 6 3" xfId="27526" xr:uid="{00000000-0005-0000-0000-0000C76C0000}"/>
    <cellStyle name="Обычный 56 14 7" xfId="27527" xr:uid="{00000000-0005-0000-0000-0000C86C0000}"/>
    <cellStyle name="Обычный 56 14 7 2" xfId="27528" xr:uid="{00000000-0005-0000-0000-0000C96C0000}"/>
    <cellStyle name="Обычный 56 14 8" xfId="27529" xr:uid="{00000000-0005-0000-0000-0000CA6C0000}"/>
    <cellStyle name="Обычный 56 15" xfId="27530" xr:uid="{00000000-0005-0000-0000-0000CB6C0000}"/>
    <cellStyle name="Обычный 56 15 2" xfId="27531" xr:uid="{00000000-0005-0000-0000-0000CC6C0000}"/>
    <cellStyle name="Обычный 56 15 2 2" xfId="27532" xr:uid="{00000000-0005-0000-0000-0000CD6C0000}"/>
    <cellStyle name="Обычный 56 15 2 2 2" xfId="27533" xr:uid="{00000000-0005-0000-0000-0000CE6C0000}"/>
    <cellStyle name="Обычный 56 15 2 2 2 2" xfId="27534" xr:uid="{00000000-0005-0000-0000-0000CF6C0000}"/>
    <cellStyle name="Обычный 56 15 2 2 2 2 2" xfId="27535" xr:uid="{00000000-0005-0000-0000-0000D06C0000}"/>
    <cellStyle name="Обычный 56 15 2 2 2 3" xfId="27536" xr:uid="{00000000-0005-0000-0000-0000D16C0000}"/>
    <cellStyle name="Обычный 56 15 2 2 3" xfId="27537" xr:uid="{00000000-0005-0000-0000-0000D26C0000}"/>
    <cellStyle name="Обычный 56 15 2 2 3 2" xfId="27538" xr:uid="{00000000-0005-0000-0000-0000D36C0000}"/>
    <cellStyle name="Обычный 56 15 2 2 4" xfId="27539" xr:uid="{00000000-0005-0000-0000-0000D46C0000}"/>
    <cellStyle name="Обычный 56 15 2 3" xfId="27540" xr:uid="{00000000-0005-0000-0000-0000D56C0000}"/>
    <cellStyle name="Обычный 56 15 2 3 2" xfId="27541" xr:uid="{00000000-0005-0000-0000-0000D66C0000}"/>
    <cellStyle name="Обычный 56 15 2 3 2 2" xfId="27542" xr:uid="{00000000-0005-0000-0000-0000D76C0000}"/>
    <cellStyle name="Обычный 56 15 2 3 3" xfId="27543" xr:uid="{00000000-0005-0000-0000-0000D86C0000}"/>
    <cellStyle name="Обычный 56 15 2 4" xfId="27544" xr:uid="{00000000-0005-0000-0000-0000D96C0000}"/>
    <cellStyle name="Обычный 56 15 2 4 2" xfId="27545" xr:uid="{00000000-0005-0000-0000-0000DA6C0000}"/>
    <cellStyle name="Обычный 56 15 2 4 2 2" xfId="27546" xr:uid="{00000000-0005-0000-0000-0000DB6C0000}"/>
    <cellStyle name="Обычный 56 15 2 4 3" xfId="27547" xr:uid="{00000000-0005-0000-0000-0000DC6C0000}"/>
    <cellStyle name="Обычный 56 15 2 5" xfId="27548" xr:uid="{00000000-0005-0000-0000-0000DD6C0000}"/>
    <cellStyle name="Обычный 56 15 2 5 2" xfId="27549" xr:uid="{00000000-0005-0000-0000-0000DE6C0000}"/>
    <cellStyle name="Обычный 56 15 2 6" xfId="27550" xr:uid="{00000000-0005-0000-0000-0000DF6C0000}"/>
    <cellStyle name="Обычный 56 15 3" xfId="27551" xr:uid="{00000000-0005-0000-0000-0000E06C0000}"/>
    <cellStyle name="Обычный 56 15 3 2" xfId="27552" xr:uid="{00000000-0005-0000-0000-0000E16C0000}"/>
    <cellStyle name="Обычный 56 15 3 2 2" xfId="27553" xr:uid="{00000000-0005-0000-0000-0000E26C0000}"/>
    <cellStyle name="Обычный 56 15 3 2 2 2" xfId="27554" xr:uid="{00000000-0005-0000-0000-0000E36C0000}"/>
    <cellStyle name="Обычный 56 15 3 2 3" xfId="27555" xr:uid="{00000000-0005-0000-0000-0000E46C0000}"/>
    <cellStyle name="Обычный 56 15 3 3" xfId="27556" xr:uid="{00000000-0005-0000-0000-0000E56C0000}"/>
    <cellStyle name="Обычный 56 15 3 3 2" xfId="27557" xr:uid="{00000000-0005-0000-0000-0000E66C0000}"/>
    <cellStyle name="Обычный 56 15 3 4" xfId="27558" xr:uid="{00000000-0005-0000-0000-0000E76C0000}"/>
    <cellStyle name="Обычный 56 15 4" xfId="27559" xr:uid="{00000000-0005-0000-0000-0000E86C0000}"/>
    <cellStyle name="Обычный 56 15 4 2" xfId="27560" xr:uid="{00000000-0005-0000-0000-0000E96C0000}"/>
    <cellStyle name="Обычный 56 15 4 2 2" xfId="27561" xr:uid="{00000000-0005-0000-0000-0000EA6C0000}"/>
    <cellStyle name="Обычный 56 15 4 3" xfId="27562" xr:uid="{00000000-0005-0000-0000-0000EB6C0000}"/>
    <cellStyle name="Обычный 56 15 5" xfId="27563" xr:uid="{00000000-0005-0000-0000-0000EC6C0000}"/>
    <cellStyle name="Обычный 56 15 5 2" xfId="27564" xr:uid="{00000000-0005-0000-0000-0000ED6C0000}"/>
    <cellStyle name="Обычный 56 15 5 2 2" xfId="27565" xr:uid="{00000000-0005-0000-0000-0000EE6C0000}"/>
    <cellStyle name="Обычный 56 15 5 3" xfId="27566" xr:uid="{00000000-0005-0000-0000-0000EF6C0000}"/>
    <cellStyle name="Обычный 56 15 6" xfId="27567" xr:uid="{00000000-0005-0000-0000-0000F06C0000}"/>
    <cellStyle name="Обычный 56 15 6 2" xfId="27568" xr:uid="{00000000-0005-0000-0000-0000F16C0000}"/>
    <cellStyle name="Обычный 56 15 7" xfId="27569" xr:uid="{00000000-0005-0000-0000-0000F26C0000}"/>
    <cellStyle name="Обычный 56 16" xfId="27570" xr:uid="{00000000-0005-0000-0000-0000F36C0000}"/>
    <cellStyle name="Обычный 56 16 2" xfId="27571" xr:uid="{00000000-0005-0000-0000-0000F46C0000}"/>
    <cellStyle name="Обычный 56 16 2 2" xfId="27572" xr:uid="{00000000-0005-0000-0000-0000F56C0000}"/>
    <cellStyle name="Обычный 56 16 2 2 2" xfId="27573" xr:uid="{00000000-0005-0000-0000-0000F66C0000}"/>
    <cellStyle name="Обычный 56 16 2 2 2 2" xfId="27574" xr:uid="{00000000-0005-0000-0000-0000F76C0000}"/>
    <cellStyle name="Обычный 56 16 2 2 2 2 2" xfId="27575" xr:uid="{00000000-0005-0000-0000-0000F86C0000}"/>
    <cellStyle name="Обычный 56 16 2 2 2 3" xfId="27576" xr:uid="{00000000-0005-0000-0000-0000F96C0000}"/>
    <cellStyle name="Обычный 56 16 2 2 3" xfId="27577" xr:uid="{00000000-0005-0000-0000-0000FA6C0000}"/>
    <cellStyle name="Обычный 56 16 2 2 3 2" xfId="27578" xr:uid="{00000000-0005-0000-0000-0000FB6C0000}"/>
    <cellStyle name="Обычный 56 16 2 2 4" xfId="27579" xr:uid="{00000000-0005-0000-0000-0000FC6C0000}"/>
    <cellStyle name="Обычный 56 16 2 3" xfId="27580" xr:uid="{00000000-0005-0000-0000-0000FD6C0000}"/>
    <cellStyle name="Обычный 56 16 2 3 2" xfId="27581" xr:uid="{00000000-0005-0000-0000-0000FE6C0000}"/>
    <cellStyle name="Обычный 56 16 2 3 2 2" xfId="27582" xr:uid="{00000000-0005-0000-0000-0000FF6C0000}"/>
    <cellStyle name="Обычный 56 16 2 3 3" xfId="27583" xr:uid="{00000000-0005-0000-0000-0000006D0000}"/>
    <cellStyle name="Обычный 56 16 2 4" xfId="27584" xr:uid="{00000000-0005-0000-0000-0000016D0000}"/>
    <cellStyle name="Обычный 56 16 2 4 2" xfId="27585" xr:uid="{00000000-0005-0000-0000-0000026D0000}"/>
    <cellStyle name="Обычный 56 16 2 4 2 2" xfId="27586" xr:uid="{00000000-0005-0000-0000-0000036D0000}"/>
    <cellStyle name="Обычный 56 16 2 4 3" xfId="27587" xr:uid="{00000000-0005-0000-0000-0000046D0000}"/>
    <cellStyle name="Обычный 56 16 2 5" xfId="27588" xr:uid="{00000000-0005-0000-0000-0000056D0000}"/>
    <cellStyle name="Обычный 56 16 2 5 2" xfId="27589" xr:uid="{00000000-0005-0000-0000-0000066D0000}"/>
    <cellStyle name="Обычный 56 16 2 6" xfId="27590" xr:uid="{00000000-0005-0000-0000-0000076D0000}"/>
    <cellStyle name="Обычный 56 16 3" xfId="27591" xr:uid="{00000000-0005-0000-0000-0000086D0000}"/>
    <cellStyle name="Обычный 56 16 3 2" xfId="27592" xr:uid="{00000000-0005-0000-0000-0000096D0000}"/>
    <cellStyle name="Обычный 56 16 3 2 2" xfId="27593" xr:uid="{00000000-0005-0000-0000-00000A6D0000}"/>
    <cellStyle name="Обычный 56 16 3 2 2 2" xfId="27594" xr:uid="{00000000-0005-0000-0000-00000B6D0000}"/>
    <cellStyle name="Обычный 56 16 3 2 3" xfId="27595" xr:uid="{00000000-0005-0000-0000-00000C6D0000}"/>
    <cellStyle name="Обычный 56 16 3 3" xfId="27596" xr:uid="{00000000-0005-0000-0000-00000D6D0000}"/>
    <cellStyle name="Обычный 56 16 3 3 2" xfId="27597" xr:uid="{00000000-0005-0000-0000-00000E6D0000}"/>
    <cellStyle name="Обычный 56 16 3 4" xfId="27598" xr:uid="{00000000-0005-0000-0000-00000F6D0000}"/>
    <cellStyle name="Обычный 56 16 4" xfId="27599" xr:uid="{00000000-0005-0000-0000-0000106D0000}"/>
    <cellStyle name="Обычный 56 16 4 2" xfId="27600" xr:uid="{00000000-0005-0000-0000-0000116D0000}"/>
    <cellStyle name="Обычный 56 16 4 2 2" xfId="27601" xr:uid="{00000000-0005-0000-0000-0000126D0000}"/>
    <cellStyle name="Обычный 56 16 4 3" xfId="27602" xr:uid="{00000000-0005-0000-0000-0000136D0000}"/>
    <cellStyle name="Обычный 56 16 5" xfId="27603" xr:uid="{00000000-0005-0000-0000-0000146D0000}"/>
    <cellStyle name="Обычный 56 16 5 2" xfId="27604" xr:uid="{00000000-0005-0000-0000-0000156D0000}"/>
    <cellStyle name="Обычный 56 16 5 2 2" xfId="27605" xr:uid="{00000000-0005-0000-0000-0000166D0000}"/>
    <cellStyle name="Обычный 56 16 5 3" xfId="27606" xr:uid="{00000000-0005-0000-0000-0000176D0000}"/>
    <cellStyle name="Обычный 56 16 6" xfId="27607" xr:uid="{00000000-0005-0000-0000-0000186D0000}"/>
    <cellStyle name="Обычный 56 16 6 2" xfId="27608" xr:uid="{00000000-0005-0000-0000-0000196D0000}"/>
    <cellStyle name="Обычный 56 16 7" xfId="27609" xr:uid="{00000000-0005-0000-0000-00001A6D0000}"/>
    <cellStyle name="Обычный 56 17" xfId="27610" xr:uid="{00000000-0005-0000-0000-00001B6D0000}"/>
    <cellStyle name="Обычный 56 17 2" xfId="27611" xr:uid="{00000000-0005-0000-0000-00001C6D0000}"/>
    <cellStyle name="Обычный 56 17 2 2" xfId="27612" xr:uid="{00000000-0005-0000-0000-00001D6D0000}"/>
    <cellStyle name="Обычный 56 17 2 2 2" xfId="27613" xr:uid="{00000000-0005-0000-0000-00001E6D0000}"/>
    <cellStyle name="Обычный 56 17 2 2 2 2" xfId="27614" xr:uid="{00000000-0005-0000-0000-00001F6D0000}"/>
    <cellStyle name="Обычный 56 17 2 2 2 2 2" xfId="27615" xr:uid="{00000000-0005-0000-0000-0000206D0000}"/>
    <cellStyle name="Обычный 56 17 2 2 2 3" xfId="27616" xr:uid="{00000000-0005-0000-0000-0000216D0000}"/>
    <cellStyle name="Обычный 56 17 2 2 3" xfId="27617" xr:uid="{00000000-0005-0000-0000-0000226D0000}"/>
    <cellStyle name="Обычный 56 17 2 2 3 2" xfId="27618" xr:uid="{00000000-0005-0000-0000-0000236D0000}"/>
    <cellStyle name="Обычный 56 17 2 2 4" xfId="27619" xr:uid="{00000000-0005-0000-0000-0000246D0000}"/>
    <cellStyle name="Обычный 56 17 2 3" xfId="27620" xr:uid="{00000000-0005-0000-0000-0000256D0000}"/>
    <cellStyle name="Обычный 56 17 2 3 2" xfId="27621" xr:uid="{00000000-0005-0000-0000-0000266D0000}"/>
    <cellStyle name="Обычный 56 17 2 3 2 2" xfId="27622" xr:uid="{00000000-0005-0000-0000-0000276D0000}"/>
    <cellStyle name="Обычный 56 17 2 3 3" xfId="27623" xr:uid="{00000000-0005-0000-0000-0000286D0000}"/>
    <cellStyle name="Обычный 56 17 2 4" xfId="27624" xr:uid="{00000000-0005-0000-0000-0000296D0000}"/>
    <cellStyle name="Обычный 56 17 2 4 2" xfId="27625" xr:uid="{00000000-0005-0000-0000-00002A6D0000}"/>
    <cellStyle name="Обычный 56 17 2 4 2 2" xfId="27626" xr:uid="{00000000-0005-0000-0000-00002B6D0000}"/>
    <cellStyle name="Обычный 56 17 2 4 3" xfId="27627" xr:uid="{00000000-0005-0000-0000-00002C6D0000}"/>
    <cellStyle name="Обычный 56 17 2 5" xfId="27628" xr:uid="{00000000-0005-0000-0000-00002D6D0000}"/>
    <cellStyle name="Обычный 56 17 2 5 2" xfId="27629" xr:uid="{00000000-0005-0000-0000-00002E6D0000}"/>
    <cellStyle name="Обычный 56 17 2 6" xfId="27630" xr:uid="{00000000-0005-0000-0000-00002F6D0000}"/>
    <cellStyle name="Обычный 56 17 3" xfId="27631" xr:uid="{00000000-0005-0000-0000-0000306D0000}"/>
    <cellStyle name="Обычный 56 17 3 2" xfId="27632" xr:uid="{00000000-0005-0000-0000-0000316D0000}"/>
    <cellStyle name="Обычный 56 17 3 2 2" xfId="27633" xr:uid="{00000000-0005-0000-0000-0000326D0000}"/>
    <cellStyle name="Обычный 56 17 3 2 2 2" xfId="27634" xr:uid="{00000000-0005-0000-0000-0000336D0000}"/>
    <cellStyle name="Обычный 56 17 3 2 3" xfId="27635" xr:uid="{00000000-0005-0000-0000-0000346D0000}"/>
    <cellStyle name="Обычный 56 17 3 3" xfId="27636" xr:uid="{00000000-0005-0000-0000-0000356D0000}"/>
    <cellStyle name="Обычный 56 17 3 3 2" xfId="27637" xr:uid="{00000000-0005-0000-0000-0000366D0000}"/>
    <cellStyle name="Обычный 56 17 3 4" xfId="27638" xr:uid="{00000000-0005-0000-0000-0000376D0000}"/>
    <cellStyle name="Обычный 56 17 4" xfId="27639" xr:uid="{00000000-0005-0000-0000-0000386D0000}"/>
    <cellStyle name="Обычный 56 17 4 2" xfId="27640" xr:uid="{00000000-0005-0000-0000-0000396D0000}"/>
    <cellStyle name="Обычный 56 17 4 2 2" xfId="27641" xr:uid="{00000000-0005-0000-0000-00003A6D0000}"/>
    <cellStyle name="Обычный 56 17 4 3" xfId="27642" xr:uid="{00000000-0005-0000-0000-00003B6D0000}"/>
    <cellStyle name="Обычный 56 17 5" xfId="27643" xr:uid="{00000000-0005-0000-0000-00003C6D0000}"/>
    <cellStyle name="Обычный 56 17 5 2" xfId="27644" xr:uid="{00000000-0005-0000-0000-00003D6D0000}"/>
    <cellStyle name="Обычный 56 17 5 2 2" xfId="27645" xr:uid="{00000000-0005-0000-0000-00003E6D0000}"/>
    <cellStyle name="Обычный 56 17 5 3" xfId="27646" xr:uid="{00000000-0005-0000-0000-00003F6D0000}"/>
    <cellStyle name="Обычный 56 17 6" xfId="27647" xr:uid="{00000000-0005-0000-0000-0000406D0000}"/>
    <cellStyle name="Обычный 56 17 6 2" xfId="27648" xr:uid="{00000000-0005-0000-0000-0000416D0000}"/>
    <cellStyle name="Обычный 56 17 7" xfId="27649" xr:uid="{00000000-0005-0000-0000-0000426D0000}"/>
    <cellStyle name="Обычный 56 18" xfId="27650" xr:uid="{00000000-0005-0000-0000-0000436D0000}"/>
    <cellStyle name="Обычный 56 18 2" xfId="27651" xr:uid="{00000000-0005-0000-0000-0000446D0000}"/>
    <cellStyle name="Обычный 56 18 2 2" xfId="27652" xr:uid="{00000000-0005-0000-0000-0000456D0000}"/>
    <cellStyle name="Обычный 56 18 2 2 2" xfId="27653" xr:uid="{00000000-0005-0000-0000-0000466D0000}"/>
    <cellStyle name="Обычный 56 18 2 2 2 2" xfId="27654" xr:uid="{00000000-0005-0000-0000-0000476D0000}"/>
    <cellStyle name="Обычный 56 18 2 2 2 2 2" xfId="27655" xr:uid="{00000000-0005-0000-0000-0000486D0000}"/>
    <cellStyle name="Обычный 56 18 2 2 2 3" xfId="27656" xr:uid="{00000000-0005-0000-0000-0000496D0000}"/>
    <cellStyle name="Обычный 56 18 2 2 3" xfId="27657" xr:uid="{00000000-0005-0000-0000-00004A6D0000}"/>
    <cellStyle name="Обычный 56 18 2 2 3 2" xfId="27658" xr:uid="{00000000-0005-0000-0000-00004B6D0000}"/>
    <cellStyle name="Обычный 56 18 2 2 4" xfId="27659" xr:uid="{00000000-0005-0000-0000-00004C6D0000}"/>
    <cellStyle name="Обычный 56 18 2 3" xfId="27660" xr:uid="{00000000-0005-0000-0000-00004D6D0000}"/>
    <cellStyle name="Обычный 56 18 2 3 2" xfId="27661" xr:uid="{00000000-0005-0000-0000-00004E6D0000}"/>
    <cellStyle name="Обычный 56 18 2 3 2 2" xfId="27662" xr:uid="{00000000-0005-0000-0000-00004F6D0000}"/>
    <cellStyle name="Обычный 56 18 2 3 3" xfId="27663" xr:uid="{00000000-0005-0000-0000-0000506D0000}"/>
    <cellStyle name="Обычный 56 18 2 4" xfId="27664" xr:uid="{00000000-0005-0000-0000-0000516D0000}"/>
    <cellStyle name="Обычный 56 18 2 4 2" xfId="27665" xr:uid="{00000000-0005-0000-0000-0000526D0000}"/>
    <cellStyle name="Обычный 56 18 2 4 2 2" xfId="27666" xr:uid="{00000000-0005-0000-0000-0000536D0000}"/>
    <cellStyle name="Обычный 56 18 2 4 3" xfId="27667" xr:uid="{00000000-0005-0000-0000-0000546D0000}"/>
    <cellStyle name="Обычный 56 18 2 5" xfId="27668" xr:uid="{00000000-0005-0000-0000-0000556D0000}"/>
    <cellStyle name="Обычный 56 18 2 5 2" xfId="27669" xr:uid="{00000000-0005-0000-0000-0000566D0000}"/>
    <cellStyle name="Обычный 56 18 2 6" xfId="27670" xr:uid="{00000000-0005-0000-0000-0000576D0000}"/>
    <cellStyle name="Обычный 56 18 3" xfId="27671" xr:uid="{00000000-0005-0000-0000-0000586D0000}"/>
    <cellStyle name="Обычный 56 18 3 2" xfId="27672" xr:uid="{00000000-0005-0000-0000-0000596D0000}"/>
    <cellStyle name="Обычный 56 18 3 2 2" xfId="27673" xr:uid="{00000000-0005-0000-0000-00005A6D0000}"/>
    <cellStyle name="Обычный 56 18 3 2 2 2" xfId="27674" xr:uid="{00000000-0005-0000-0000-00005B6D0000}"/>
    <cellStyle name="Обычный 56 18 3 2 3" xfId="27675" xr:uid="{00000000-0005-0000-0000-00005C6D0000}"/>
    <cellStyle name="Обычный 56 18 3 3" xfId="27676" xr:uid="{00000000-0005-0000-0000-00005D6D0000}"/>
    <cellStyle name="Обычный 56 18 3 3 2" xfId="27677" xr:uid="{00000000-0005-0000-0000-00005E6D0000}"/>
    <cellStyle name="Обычный 56 18 3 4" xfId="27678" xr:uid="{00000000-0005-0000-0000-00005F6D0000}"/>
    <cellStyle name="Обычный 56 18 4" xfId="27679" xr:uid="{00000000-0005-0000-0000-0000606D0000}"/>
    <cellStyle name="Обычный 56 18 4 2" xfId="27680" xr:uid="{00000000-0005-0000-0000-0000616D0000}"/>
    <cellStyle name="Обычный 56 18 4 2 2" xfId="27681" xr:uid="{00000000-0005-0000-0000-0000626D0000}"/>
    <cellStyle name="Обычный 56 18 4 3" xfId="27682" xr:uid="{00000000-0005-0000-0000-0000636D0000}"/>
    <cellStyle name="Обычный 56 18 5" xfId="27683" xr:uid="{00000000-0005-0000-0000-0000646D0000}"/>
    <cellStyle name="Обычный 56 18 5 2" xfId="27684" xr:uid="{00000000-0005-0000-0000-0000656D0000}"/>
    <cellStyle name="Обычный 56 18 5 2 2" xfId="27685" xr:uid="{00000000-0005-0000-0000-0000666D0000}"/>
    <cellStyle name="Обычный 56 18 5 3" xfId="27686" xr:uid="{00000000-0005-0000-0000-0000676D0000}"/>
    <cellStyle name="Обычный 56 18 6" xfId="27687" xr:uid="{00000000-0005-0000-0000-0000686D0000}"/>
    <cellStyle name="Обычный 56 18 6 2" xfId="27688" xr:uid="{00000000-0005-0000-0000-0000696D0000}"/>
    <cellStyle name="Обычный 56 18 7" xfId="27689" xr:uid="{00000000-0005-0000-0000-00006A6D0000}"/>
    <cellStyle name="Обычный 56 19" xfId="27690" xr:uid="{00000000-0005-0000-0000-00006B6D0000}"/>
    <cellStyle name="Обычный 56 19 2" xfId="27691" xr:uid="{00000000-0005-0000-0000-00006C6D0000}"/>
    <cellStyle name="Обычный 56 19 2 2" xfId="27692" xr:uid="{00000000-0005-0000-0000-00006D6D0000}"/>
    <cellStyle name="Обычный 56 19 2 2 2" xfId="27693" xr:uid="{00000000-0005-0000-0000-00006E6D0000}"/>
    <cellStyle name="Обычный 56 19 2 2 2 2" xfId="27694" xr:uid="{00000000-0005-0000-0000-00006F6D0000}"/>
    <cellStyle name="Обычный 56 19 2 2 2 2 2" xfId="27695" xr:uid="{00000000-0005-0000-0000-0000706D0000}"/>
    <cellStyle name="Обычный 56 19 2 2 2 3" xfId="27696" xr:uid="{00000000-0005-0000-0000-0000716D0000}"/>
    <cellStyle name="Обычный 56 19 2 2 3" xfId="27697" xr:uid="{00000000-0005-0000-0000-0000726D0000}"/>
    <cellStyle name="Обычный 56 19 2 2 3 2" xfId="27698" xr:uid="{00000000-0005-0000-0000-0000736D0000}"/>
    <cellStyle name="Обычный 56 19 2 2 4" xfId="27699" xr:uid="{00000000-0005-0000-0000-0000746D0000}"/>
    <cellStyle name="Обычный 56 19 2 3" xfId="27700" xr:uid="{00000000-0005-0000-0000-0000756D0000}"/>
    <cellStyle name="Обычный 56 19 2 3 2" xfId="27701" xr:uid="{00000000-0005-0000-0000-0000766D0000}"/>
    <cellStyle name="Обычный 56 19 2 3 2 2" xfId="27702" xr:uid="{00000000-0005-0000-0000-0000776D0000}"/>
    <cellStyle name="Обычный 56 19 2 3 3" xfId="27703" xr:uid="{00000000-0005-0000-0000-0000786D0000}"/>
    <cellStyle name="Обычный 56 19 2 4" xfId="27704" xr:uid="{00000000-0005-0000-0000-0000796D0000}"/>
    <cellStyle name="Обычный 56 19 2 4 2" xfId="27705" xr:uid="{00000000-0005-0000-0000-00007A6D0000}"/>
    <cellStyle name="Обычный 56 19 2 4 2 2" xfId="27706" xr:uid="{00000000-0005-0000-0000-00007B6D0000}"/>
    <cellStyle name="Обычный 56 19 2 4 3" xfId="27707" xr:uid="{00000000-0005-0000-0000-00007C6D0000}"/>
    <cellStyle name="Обычный 56 19 2 5" xfId="27708" xr:uid="{00000000-0005-0000-0000-00007D6D0000}"/>
    <cellStyle name="Обычный 56 19 2 5 2" xfId="27709" xr:uid="{00000000-0005-0000-0000-00007E6D0000}"/>
    <cellStyle name="Обычный 56 19 2 6" xfId="27710" xr:uid="{00000000-0005-0000-0000-00007F6D0000}"/>
    <cellStyle name="Обычный 56 19 3" xfId="27711" xr:uid="{00000000-0005-0000-0000-0000806D0000}"/>
    <cellStyle name="Обычный 56 19 3 2" xfId="27712" xr:uid="{00000000-0005-0000-0000-0000816D0000}"/>
    <cellStyle name="Обычный 56 19 3 2 2" xfId="27713" xr:uid="{00000000-0005-0000-0000-0000826D0000}"/>
    <cellStyle name="Обычный 56 19 3 2 2 2" xfId="27714" xr:uid="{00000000-0005-0000-0000-0000836D0000}"/>
    <cellStyle name="Обычный 56 19 3 2 3" xfId="27715" xr:uid="{00000000-0005-0000-0000-0000846D0000}"/>
    <cellStyle name="Обычный 56 19 3 3" xfId="27716" xr:uid="{00000000-0005-0000-0000-0000856D0000}"/>
    <cellStyle name="Обычный 56 19 3 3 2" xfId="27717" xr:uid="{00000000-0005-0000-0000-0000866D0000}"/>
    <cellStyle name="Обычный 56 19 3 4" xfId="27718" xr:uid="{00000000-0005-0000-0000-0000876D0000}"/>
    <cellStyle name="Обычный 56 19 4" xfId="27719" xr:uid="{00000000-0005-0000-0000-0000886D0000}"/>
    <cellStyle name="Обычный 56 19 4 2" xfId="27720" xr:uid="{00000000-0005-0000-0000-0000896D0000}"/>
    <cellStyle name="Обычный 56 19 4 2 2" xfId="27721" xr:uid="{00000000-0005-0000-0000-00008A6D0000}"/>
    <cellStyle name="Обычный 56 19 4 3" xfId="27722" xr:uid="{00000000-0005-0000-0000-00008B6D0000}"/>
    <cellStyle name="Обычный 56 19 5" xfId="27723" xr:uid="{00000000-0005-0000-0000-00008C6D0000}"/>
    <cellStyle name="Обычный 56 19 5 2" xfId="27724" xr:uid="{00000000-0005-0000-0000-00008D6D0000}"/>
    <cellStyle name="Обычный 56 19 5 2 2" xfId="27725" xr:uid="{00000000-0005-0000-0000-00008E6D0000}"/>
    <cellStyle name="Обычный 56 19 5 3" xfId="27726" xr:uid="{00000000-0005-0000-0000-00008F6D0000}"/>
    <cellStyle name="Обычный 56 19 6" xfId="27727" xr:uid="{00000000-0005-0000-0000-0000906D0000}"/>
    <cellStyle name="Обычный 56 19 6 2" xfId="27728" xr:uid="{00000000-0005-0000-0000-0000916D0000}"/>
    <cellStyle name="Обычный 56 19 7" xfId="27729" xr:uid="{00000000-0005-0000-0000-0000926D0000}"/>
    <cellStyle name="Обычный 56 2" xfId="27730" xr:uid="{00000000-0005-0000-0000-0000936D0000}"/>
    <cellStyle name="Обычный 56 2 10" xfId="27731" xr:uid="{00000000-0005-0000-0000-0000946D0000}"/>
    <cellStyle name="Обычный 56 2 10 2" xfId="27732" xr:uid="{00000000-0005-0000-0000-0000956D0000}"/>
    <cellStyle name="Обычный 56 2 11" xfId="27733" xr:uid="{00000000-0005-0000-0000-0000966D0000}"/>
    <cellStyle name="Обычный 56 2 2" xfId="27734" xr:uid="{00000000-0005-0000-0000-0000976D0000}"/>
    <cellStyle name="Обычный 56 2 2 2" xfId="27735" xr:uid="{00000000-0005-0000-0000-0000986D0000}"/>
    <cellStyle name="Обычный 56 2 2 2 2" xfId="27736" xr:uid="{00000000-0005-0000-0000-0000996D0000}"/>
    <cellStyle name="Обычный 56 2 2 2 2 2" xfId="27737" xr:uid="{00000000-0005-0000-0000-00009A6D0000}"/>
    <cellStyle name="Обычный 56 2 2 2 2 2 2" xfId="27738" xr:uid="{00000000-0005-0000-0000-00009B6D0000}"/>
    <cellStyle name="Обычный 56 2 2 2 2 2 2 2" xfId="27739" xr:uid="{00000000-0005-0000-0000-00009C6D0000}"/>
    <cellStyle name="Обычный 56 2 2 2 2 2 3" xfId="27740" xr:uid="{00000000-0005-0000-0000-00009D6D0000}"/>
    <cellStyle name="Обычный 56 2 2 2 2 3" xfId="27741" xr:uid="{00000000-0005-0000-0000-00009E6D0000}"/>
    <cellStyle name="Обычный 56 2 2 2 2 3 2" xfId="27742" xr:uid="{00000000-0005-0000-0000-00009F6D0000}"/>
    <cellStyle name="Обычный 56 2 2 2 2 3 2 2" xfId="27743" xr:uid="{00000000-0005-0000-0000-0000A06D0000}"/>
    <cellStyle name="Обычный 56 2 2 2 2 3 3" xfId="27744" xr:uid="{00000000-0005-0000-0000-0000A16D0000}"/>
    <cellStyle name="Обычный 56 2 2 2 2 4" xfId="27745" xr:uid="{00000000-0005-0000-0000-0000A26D0000}"/>
    <cellStyle name="Обычный 56 2 2 2 2 4 2" xfId="27746" xr:uid="{00000000-0005-0000-0000-0000A36D0000}"/>
    <cellStyle name="Обычный 56 2 2 2 2 5" xfId="27747" xr:uid="{00000000-0005-0000-0000-0000A46D0000}"/>
    <cellStyle name="Обычный 56 2 2 2 3" xfId="27748" xr:uid="{00000000-0005-0000-0000-0000A56D0000}"/>
    <cellStyle name="Обычный 56 2 2 2 3 2" xfId="27749" xr:uid="{00000000-0005-0000-0000-0000A66D0000}"/>
    <cellStyle name="Обычный 56 2 2 2 3 2 2" xfId="27750" xr:uid="{00000000-0005-0000-0000-0000A76D0000}"/>
    <cellStyle name="Обычный 56 2 2 2 3 2 2 2" xfId="27751" xr:uid="{00000000-0005-0000-0000-0000A86D0000}"/>
    <cellStyle name="Обычный 56 2 2 2 3 2 3" xfId="27752" xr:uid="{00000000-0005-0000-0000-0000A96D0000}"/>
    <cellStyle name="Обычный 56 2 2 2 3 3" xfId="27753" xr:uid="{00000000-0005-0000-0000-0000AA6D0000}"/>
    <cellStyle name="Обычный 56 2 2 2 3 3 2" xfId="27754" xr:uid="{00000000-0005-0000-0000-0000AB6D0000}"/>
    <cellStyle name="Обычный 56 2 2 2 3 4" xfId="27755" xr:uid="{00000000-0005-0000-0000-0000AC6D0000}"/>
    <cellStyle name="Обычный 56 2 2 2 4" xfId="27756" xr:uid="{00000000-0005-0000-0000-0000AD6D0000}"/>
    <cellStyle name="Обычный 56 2 2 2 4 2" xfId="27757" xr:uid="{00000000-0005-0000-0000-0000AE6D0000}"/>
    <cellStyle name="Обычный 56 2 2 2 4 2 2" xfId="27758" xr:uid="{00000000-0005-0000-0000-0000AF6D0000}"/>
    <cellStyle name="Обычный 56 2 2 2 4 3" xfId="27759" xr:uid="{00000000-0005-0000-0000-0000B06D0000}"/>
    <cellStyle name="Обычный 56 2 2 2 5" xfId="27760" xr:uid="{00000000-0005-0000-0000-0000B16D0000}"/>
    <cellStyle name="Обычный 56 2 2 2 5 2" xfId="27761" xr:uid="{00000000-0005-0000-0000-0000B26D0000}"/>
    <cellStyle name="Обычный 56 2 2 2 5 2 2" xfId="27762" xr:uid="{00000000-0005-0000-0000-0000B36D0000}"/>
    <cellStyle name="Обычный 56 2 2 2 5 3" xfId="27763" xr:uid="{00000000-0005-0000-0000-0000B46D0000}"/>
    <cellStyle name="Обычный 56 2 2 2 6" xfId="27764" xr:uid="{00000000-0005-0000-0000-0000B56D0000}"/>
    <cellStyle name="Обычный 56 2 2 2 6 2" xfId="27765" xr:uid="{00000000-0005-0000-0000-0000B66D0000}"/>
    <cellStyle name="Обычный 56 2 2 2 7" xfId="27766" xr:uid="{00000000-0005-0000-0000-0000B76D0000}"/>
    <cellStyle name="Обычный 56 2 2 3" xfId="27767" xr:uid="{00000000-0005-0000-0000-0000B86D0000}"/>
    <cellStyle name="Обычный 56 2 2 3 2" xfId="27768" xr:uid="{00000000-0005-0000-0000-0000B96D0000}"/>
    <cellStyle name="Обычный 56 2 2 3 2 2" xfId="27769" xr:uid="{00000000-0005-0000-0000-0000BA6D0000}"/>
    <cellStyle name="Обычный 56 2 2 3 2 2 2" xfId="27770" xr:uid="{00000000-0005-0000-0000-0000BB6D0000}"/>
    <cellStyle name="Обычный 56 2 2 3 2 3" xfId="27771" xr:uid="{00000000-0005-0000-0000-0000BC6D0000}"/>
    <cellStyle name="Обычный 56 2 2 3 3" xfId="27772" xr:uid="{00000000-0005-0000-0000-0000BD6D0000}"/>
    <cellStyle name="Обычный 56 2 2 3 3 2" xfId="27773" xr:uid="{00000000-0005-0000-0000-0000BE6D0000}"/>
    <cellStyle name="Обычный 56 2 2 3 3 2 2" xfId="27774" xr:uid="{00000000-0005-0000-0000-0000BF6D0000}"/>
    <cellStyle name="Обычный 56 2 2 3 3 3" xfId="27775" xr:uid="{00000000-0005-0000-0000-0000C06D0000}"/>
    <cellStyle name="Обычный 56 2 2 3 4" xfId="27776" xr:uid="{00000000-0005-0000-0000-0000C16D0000}"/>
    <cellStyle name="Обычный 56 2 2 3 4 2" xfId="27777" xr:uid="{00000000-0005-0000-0000-0000C26D0000}"/>
    <cellStyle name="Обычный 56 2 2 3 5" xfId="27778" xr:uid="{00000000-0005-0000-0000-0000C36D0000}"/>
    <cellStyle name="Обычный 56 2 2 4" xfId="27779" xr:uid="{00000000-0005-0000-0000-0000C46D0000}"/>
    <cellStyle name="Обычный 56 2 2 4 2" xfId="27780" xr:uid="{00000000-0005-0000-0000-0000C56D0000}"/>
    <cellStyle name="Обычный 56 2 2 4 2 2" xfId="27781" xr:uid="{00000000-0005-0000-0000-0000C66D0000}"/>
    <cellStyle name="Обычный 56 2 2 4 2 2 2" xfId="27782" xr:uid="{00000000-0005-0000-0000-0000C76D0000}"/>
    <cellStyle name="Обычный 56 2 2 4 2 3" xfId="27783" xr:uid="{00000000-0005-0000-0000-0000C86D0000}"/>
    <cellStyle name="Обычный 56 2 2 4 3" xfId="27784" xr:uid="{00000000-0005-0000-0000-0000C96D0000}"/>
    <cellStyle name="Обычный 56 2 2 4 3 2" xfId="27785" xr:uid="{00000000-0005-0000-0000-0000CA6D0000}"/>
    <cellStyle name="Обычный 56 2 2 4 4" xfId="27786" xr:uid="{00000000-0005-0000-0000-0000CB6D0000}"/>
    <cellStyle name="Обычный 56 2 2 5" xfId="27787" xr:uid="{00000000-0005-0000-0000-0000CC6D0000}"/>
    <cellStyle name="Обычный 56 2 2 5 2" xfId="27788" xr:uid="{00000000-0005-0000-0000-0000CD6D0000}"/>
    <cellStyle name="Обычный 56 2 2 5 2 2" xfId="27789" xr:uid="{00000000-0005-0000-0000-0000CE6D0000}"/>
    <cellStyle name="Обычный 56 2 2 5 3" xfId="27790" xr:uid="{00000000-0005-0000-0000-0000CF6D0000}"/>
    <cellStyle name="Обычный 56 2 2 6" xfId="27791" xr:uid="{00000000-0005-0000-0000-0000D06D0000}"/>
    <cellStyle name="Обычный 56 2 2 6 2" xfId="27792" xr:uid="{00000000-0005-0000-0000-0000D16D0000}"/>
    <cellStyle name="Обычный 56 2 2 6 2 2" xfId="27793" xr:uid="{00000000-0005-0000-0000-0000D26D0000}"/>
    <cellStyle name="Обычный 56 2 2 6 3" xfId="27794" xr:uid="{00000000-0005-0000-0000-0000D36D0000}"/>
    <cellStyle name="Обычный 56 2 2 7" xfId="27795" xr:uid="{00000000-0005-0000-0000-0000D46D0000}"/>
    <cellStyle name="Обычный 56 2 2 7 2" xfId="27796" xr:uid="{00000000-0005-0000-0000-0000D56D0000}"/>
    <cellStyle name="Обычный 56 2 2 8" xfId="27797" xr:uid="{00000000-0005-0000-0000-0000D66D0000}"/>
    <cellStyle name="Обычный 56 2 3" xfId="27798" xr:uid="{00000000-0005-0000-0000-0000D76D0000}"/>
    <cellStyle name="Обычный 56 2 3 2" xfId="27799" xr:uid="{00000000-0005-0000-0000-0000D86D0000}"/>
    <cellStyle name="Обычный 56 2 3 2 2" xfId="27800" xr:uid="{00000000-0005-0000-0000-0000D96D0000}"/>
    <cellStyle name="Обычный 56 2 3 2 2 2" xfId="27801" xr:uid="{00000000-0005-0000-0000-0000DA6D0000}"/>
    <cellStyle name="Обычный 56 2 3 2 2 2 2" xfId="27802" xr:uid="{00000000-0005-0000-0000-0000DB6D0000}"/>
    <cellStyle name="Обычный 56 2 3 2 2 2 2 2" xfId="27803" xr:uid="{00000000-0005-0000-0000-0000DC6D0000}"/>
    <cellStyle name="Обычный 56 2 3 2 2 2 3" xfId="27804" xr:uid="{00000000-0005-0000-0000-0000DD6D0000}"/>
    <cellStyle name="Обычный 56 2 3 2 2 3" xfId="27805" xr:uid="{00000000-0005-0000-0000-0000DE6D0000}"/>
    <cellStyle name="Обычный 56 2 3 2 2 3 2" xfId="27806" xr:uid="{00000000-0005-0000-0000-0000DF6D0000}"/>
    <cellStyle name="Обычный 56 2 3 2 2 3 2 2" xfId="27807" xr:uid="{00000000-0005-0000-0000-0000E06D0000}"/>
    <cellStyle name="Обычный 56 2 3 2 2 3 3" xfId="27808" xr:uid="{00000000-0005-0000-0000-0000E16D0000}"/>
    <cellStyle name="Обычный 56 2 3 2 2 4" xfId="27809" xr:uid="{00000000-0005-0000-0000-0000E26D0000}"/>
    <cellStyle name="Обычный 56 2 3 2 2 4 2" xfId="27810" xr:uid="{00000000-0005-0000-0000-0000E36D0000}"/>
    <cellStyle name="Обычный 56 2 3 2 2 5" xfId="27811" xr:uid="{00000000-0005-0000-0000-0000E46D0000}"/>
    <cellStyle name="Обычный 56 2 3 2 3" xfId="27812" xr:uid="{00000000-0005-0000-0000-0000E56D0000}"/>
    <cellStyle name="Обычный 56 2 3 2 3 2" xfId="27813" xr:uid="{00000000-0005-0000-0000-0000E66D0000}"/>
    <cellStyle name="Обычный 56 2 3 2 3 2 2" xfId="27814" xr:uid="{00000000-0005-0000-0000-0000E76D0000}"/>
    <cellStyle name="Обычный 56 2 3 2 3 2 2 2" xfId="27815" xr:uid="{00000000-0005-0000-0000-0000E86D0000}"/>
    <cellStyle name="Обычный 56 2 3 2 3 2 3" xfId="27816" xr:uid="{00000000-0005-0000-0000-0000E96D0000}"/>
    <cellStyle name="Обычный 56 2 3 2 3 3" xfId="27817" xr:uid="{00000000-0005-0000-0000-0000EA6D0000}"/>
    <cellStyle name="Обычный 56 2 3 2 3 3 2" xfId="27818" xr:uid="{00000000-0005-0000-0000-0000EB6D0000}"/>
    <cellStyle name="Обычный 56 2 3 2 3 4" xfId="27819" xr:uid="{00000000-0005-0000-0000-0000EC6D0000}"/>
    <cellStyle name="Обычный 56 2 3 2 4" xfId="27820" xr:uid="{00000000-0005-0000-0000-0000ED6D0000}"/>
    <cellStyle name="Обычный 56 2 3 2 4 2" xfId="27821" xr:uid="{00000000-0005-0000-0000-0000EE6D0000}"/>
    <cellStyle name="Обычный 56 2 3 2 4 2 2" xfId="27822" xr:uid="{00000000-0005-0000-0000-0000EF6D0000}"/>
    <cellStyle name="Обычный 56 2 3 2 4 3" xfId="27823" xr:uid="{00000000-0005-0000-0000-0000F06D0000}"/>
    <cellStyle name="Обычный 56 2 3 2 5" xfId="27824" xr:uid="{00000000-0005-0000-0000-0000F16D0000}"/>
    <cellStyle name="Обычный 56 2 3 2 5 2" xfId="27825" xr:uid="{00000000-0005-0000-0000-0000F26D0000}"/>
    <cellStyle name="Обычный 56 2 3 2 5 2 2" xfId="27826" xr:uid="{00000000-0005-0000-0000-0000F36D0000}"/>
    <cellStyle name="Обычный 56 2 3 2 5 3" xfId="27827" xr:uid="{00000000-0005-0000-0000-0000F46D0000}"/>
    <cellStyle name="Обычный 56 2 3 2 6" xfId="27828" xr:uid="{00000000-0005-0000-0000-0000F56D0000}"/>
    <cellStyle name="Обычный 56 2 3 2 6 2" xfId="27829" xr:uid="{00000000-0005-0000-0000-0000F66D0000}"/>
    <cellStyle name="Обычный 56 2 3 2 7" xfId="27830" xr:uid="{00000000-0005-0000-0000-0000F76D0000}"/>
    <cellStyle name="Обычный 56 2 3 3" xfId="27831" xr:uid="{00000000-0005-0000-0000-0000F86D0000}"/>
    <cellStyle name="Обычный 56 2 3 3 2" xfId="27832" xr:uid="{00000000-0005-0000-0000-0000F96D0000}"/>
    <cellStyle name="Обычный 56 2 3 3 2 2" xfId="27833" xr:uid="{00000000-0005-0000-0000-0000FA6D0000}"/>
    <cellStyle name="Обычный 56 2 3 3 2 2 2" xfId="27834" xr:uid="{00000000-0005-0000-0000-0000FB6D0000}"/>
    <cellStyle name="Обычный 56 2 3 3 2 3" xfId="27835" xr:uid="{00000000-0005-0000-0000-0000FC6D0000}"/>
    <cellStyle name="Обычный 56 2 3 3 3" xfId="27836" xr:uid="{00000000-0005-0000-0000-0000FD6D0000}"/>
    <cellStyle name="Обычный 56 2 3 3 3 2" xfId="27837" xr:uid="{00000000-0005-0000-0000-0000FE6D0000}"/>
    <cellStyle name="Обычный 56 2 3 3 3 2 2" xfId="27838" xr:uid="{00000000-0005-0000-0000-0000FF6D0000}"/>
    <cellStyle name="Обычный 56 2 3 3 3 3" xfId="27839" xr:uid="{00000000-0005-0000-0000-0000006E0000}"/>
    <cellStyle name="Обычный 56 2 3 3 4" xfId="27840" xr:uid="{00000000-0005-0000-0000-0000016E0000}"/>
    <cellStyle name="Обычный 56 2 3 3 4 2" xfId="27841" xr:uid="{00000000-0005-0000-0000-0000026E0000}"/>
    <cellStyle name="Обычный 56 2 3 3 5" xfId="27842" xr:uid="{00000000-0005-0000-0000-0000036E0000}"/>
    <cellStyle name="Обычный 56 2 3 4" xfId="27843" xr:uid="{00000000-0005-0000-0000-0000046E0000}"/>
    <cellStyle name="Обычный 56 2 3 4 2" xfId="27844" xr:uid="{00000000-0005-0000-0000-0000056E0000}"/>
    <cellStyle name="Обычный 56 2 3 4 2 2" xfId="27845" xr:uid="{00000000-0005-0000-0000-0000066E0000}"/>
    <cellStyle name="Обычный 56 2 3 4 2 2 2" xfId="27846" xr:uid="{00000000-0005-0000-0000-0000076E0000}"/>
    <cellStyle name="Обычный 56 2 3 4 2 3" xfId="27847" xr:uid="{00000000-0005-0000-0000-0000086E0000}"/>
    <cellStyle name="Обычный 56 2 3 4 3" xfId="27848" xr:uid="{00000000-0005-0000-0000-0000096E0000}"/>
    <cellStyle name="Обычный 56 2 3 4 3 2" xfId="27849" xr:uid="{00000000-0005-0000-0000-00000A6E0000}"/>
    <cellStyle name="Обычный 56 2 3 4 4" xfId="27850" xr:uid="{00000000-0005-0000-0000-00000B6E0000}"/>
    <cellStyle name="Обычный 56 2 3 5" xfId="27851" xr:uid="{00000000-0005-0000-0000-00000C6E0000}"/>
    <cellStyle name="Обычный 56 2 3 5 2" xfId="27852" xr:uid="{00000000-0005-0000-0000-00000D6E0000}"/>
    <cellStyle name="Обычный 56 2 3 5 2 2" xfId="27853" xr:uid="{00000000-0005-0000-0000-00000E6E0000}"/>
    <cellStyle name="Обычный 56 2 3 5 3" xfId="27854" xr:uid="{00000000-0005-0000-0000-00000F6E0000}"/>
    <cellStyle name="Обычный 56 2 3 6" xfId="27855" xr:uid="{00000000-0005-0000-0000-0000106E0000}"/>
    <cellStyle name="Обычный 56 2 3 6 2" xfId="27856" xr:uid="{00000000-0005-0000-0000-0000116E0000}"/>
    <cellStyle name="Обычный 56 2 3 6 2 2" xfId="27857" xr:uid="{00000000-0005-0000-0000-0000126E0000}"/>
    <cellStyle name="Обычный 56 2 3 6 3" xfId="27858" xr:uid="{00000000-0005-0000-0000-0000136E0000}"/>
    <cellStyle name="Обычный 56 2 3 7" xfId="27859" xr:uid="{00000000-0005-0000-0000-0000146E0000}"/>
    <cellStyle name="Обычный 56 2 3 7 2" xfId="27860" xr:uid="{00000000-0005-0000-0000-0000156E0000}"/>
    <cellStyle name="Обычный 56 2 3 8" xfId="27861" xr:uid="{00000000-0005-0000-0000-0000166E0000}"/>
    <cellStyle name="Обычный 56 2 4" xfId="27862" xr:uid="{00000000-0005-0000-0000-0000176E0000}"/>
    <cellStyle name="Обычный 56 2 4 2" xfId="27863" xr:uid="{00000000-0005-0000-0000-0000186E0000}"/>
    <cellStyle name="Обычный 56 2 4 2 2" xfId="27864" xr:uid="{00000000-0005-0000-0000-0000196E0000}"/>
    <cellStyle name="Обычный 56 2 4 2 2 2" xfId="27865" xr:uid="{00000000-0005-0000-0000-00001A6E0000}"/>
    <cellStyle name="Обычный 56 2 4 2 2 2 2" xfId="27866" xr:uid="{00000000-0005-0000-0000-00001B6E0000}"/>
    <cellStyle name="Обычный 56 2 4 2 2 2 2 2" xfId="27867" xr:uid="{00000000-0005-0000-0000-00001C6E0000}"/>
    <cellStyle name="Обычный 56 2 4 2 2 2 3" xfId="27868" xr:uid="{00000000-0005-0000-0000-00001D6E0000}"/>
    <cellStyle name="Обычный 56 2 4 2 2 3" xfId="27869" xr:uid="{00000000-0005-0000-0000-00001E6E0000}"/>
    <cellStyle name="Обычный 56 2 4 2 2 3 2" xfId="27870" xr:uid="{00000000-0005-0000-0000-00001F6E0000}"/>
    <cellStyle name="Обычный 56 2 4 2 2 4" xfId="27871" xr:uid="{00000000-0005-0000-0000-0000206E0000}"/>
    <cellStyle name="Обычный 56 2 4 2 3" xfId="27872" xr:uid="{00000000-0005-0000-0000-0000216E0000}"/>
    <cellStyle name="Обычный 56 2 4 2 3 2" xfId="27873" xr:uid="{00000000-0005-0000-0000-0000226E0000}"/>
    <cellStyle name="Обычный 56 2 4 2 3 2 2" xfId="27874" xr:uid="{00000000-0005-0000-0000-0000236E0000}"/>
    <cellStyle name="Обычный 56 2 4 2 3 3" xfId="27875" xr:uid="{00000000-0005-0000-0000-0000246E0000}"/>
    <cellStyle name="Обычный 56 2 4 2 4" xfId="27876" xr:uid="{00000000-0005-0000-0000-0000256E0000}"/>
    <cellStyle name="Обычный 56 2 4 2 4 2" xfId="27877" xr:uid="{00000000-0005-0000-0000-0000266E0000}"/>
    <cellStyle name="Обычный 56 2 4 2 4 2 2" xfId="27878" xr:uid="{00000000-0005-0000-0000-0000276E0000}"/>
    <cellStyle name="Обычный 56 2 4 2 4 3" xfId="27879" xr:uid="{00000000-0005-0000-0000-0000286E0000}"/>
    <cellStyle name="Обычный 56 2 4 2 5" xfId="27880" xr:uid="{00000000-0005-0000-0000-0000296E0000}"/>
    <cellStyle name="Обычный 56 2 4 2 5 2" xfId="27881" xr:uid="{00000000-0005-0000-0000-00002A6E0000}"/>
    <cellStyle name="Обычный 56 2 4 2 6" xfId="27882" xr:uid="{00000000-0005-0000-0000-00002B6E0000}"/>
    <cellStyle name="Обычный 56 2 4 3" xfId="27883" xr:uid="{00000000-0005-0000-0000-00002C6E0000}"/>
    <cellStyle name="Обычный 56 2 4 3 2" xfId="27884" xr:uid="{00000000-0005-0000-0000-00002D6E0000}"/>
    <cellStyle name="Обычный 56 2 4 3 2 2" xfId="27885" xr:uid="{00000000-0005-0000-0000-00002E6E0000}"/>
    <cellStyle name="Обычный 56 2 4 3 2 2 2" xfId="27886" xr:uid="{00000000-0005-0000-0000-00002F6E0000}"/>
    <cellStyle name="Обычный 56 2 4 3 2 3" xfId="27887" xr:uid="{00000000-0005-0000-0000-0000306E0000}"/>
    <cellStyle name="Обычный 56 2 4 3 3" xfId="27888" xr:uid="{00000000-0005-0000-0000-0000316E0000}"/>
    <cellStyle name="Обычный 56 2 4 3 3 2" xfId="27889" xr:uid="{00000000-0005-0000-0000-0000326E0000}"/>
    <cellStyle name="Обычный 56 2 4 3 4" xfId="27890" xr:uid="{00000000-0005-0000-0000-0000336E0000}"/>
    <cellStyle name="Обычный 56 2 4 4" xfId="27891" xr:uid="{00000000-0005-0000-0000-0000346E0000}"/>
    <cellStyle name="Обычный 56 2 4 4 2" xfId="27892" xr:uid="{00000000-0005-0000-0000-0000356E0000}"/>
    <cellStyle name="Обычный 56 2 4 4 2 2" xfId="27893" xr:uid="{00000000-0005-0000-0000-0000366E0000}"/>
    <cellStyle name="Обычный 56 2 4 4 3" xfId="27894" xr:uid="{00000000-0005-0000-0000-0000376E0000}"/>
    <cellStyle name="Обычный 56 2 4 5" xfId="27895" xr:uid="{00000000-0005-0000-0000-0000386E0000}"/>
    <cellStyle name="Обычный 56 2 4 5 2" xfId="27896" xr:uid="{00000000-0005-0000-0000-0000396E0000}"/>
    <cellStyle name="Обычный 56 2 4 5 2 2" xfId="27897" xr:uid="{00000000-0005-0000-0000-00003A6E0000}"/>
    <cellStyle name="Обычный 56 2 4 5 3" xfId="27898" xr:uid="{00000000-0005-0000-0000-00003B6E0000}"/>
    <cellStyle name="Обычный 56 2 4 6" xfId="27899" xr:uid="{00000000-0005-0000-0000-00003C6E0000}"/>
    <cellStyle name="Обычный 56 2 4 6 2" xfId="27900" xr:uid="{00000000-0005-0000-0000-00003D6E0000}"/>
    <cellStyle name="Обычный 56 2 4 7" xfId="27901" xr:uid="{00000000-0005-0000-0000-00003E6E0000}"/>
    <cellStyle name="Обычный 56 2 5" xfId="27902" xr:uid="{00000000-0005-0000-0000-00003F6E0000}"/>
    <cellStyle name="Обычный 56 2 5 2" xfId="27903" xr:uid="{00000000-0005-0000-0000-0000406E0000}"/>
    <cellStyle name="Обычный 56 2 5 2 2" xfId="27904" xr:uid="{00000000-0005-0000-0000-0000416E0000}"/>
    <cellStyle name="Обычный 56 2 5 2 2 2" xfId="27905" xr:uid="{00000000-0005-0000-0000-0000426E0000}"/>
    <cellStyle name="Обычный 56 2 5 2 2 2 2" xfId="27906" xr:uid="{00000000-0005-0000-0000-0000436E0000}"/>
    <cellStyle name="Обычный 56 2 5 2 2 3" xfId="27907" xr:uid="{00000000-0005-0000-0000-0000446E0000}"/>
    <cellStyle name="Обычный 56 2 5 2 3" xfId="27908" xr:uid="{00000000-0005-0000-0000-0000456E0000}"/>
    <cellStyle name="Обычный 56 2 5 2 3 2" xfId="27909" xr:uid="{00000000-0005-0000-0000-0000466E0000}"/>
    <cellStyle name="Обычный 56 2 5 2 3 2 2" xfId="27910" xr:uid="{00000000-0005-0000-0000-0000476E0000}"/>
    <cellStyle name="Обычный 56 2 5 2 3 3" xfId="27911" xr:uid="{00000000-0005-0000-0000-0000486E0000}"/>
    <cellStyle name="Обычный 56 2 5 2 4" xfId="27912" xr:uid="{00000000-0005-0000-0000-0000496E0000}"/>
    <cellStyle name="Обычный 56 2 5 2 4 2" xfId="27913" xr:uid="{00000000-0005-0000-0000-00004A6E0000}"/>
    <cellStyle name="Обычный 56 2 5 2 5" xfId="27914" xr:uid="{00000000-0005-0000-0000-00004B6E0000}"/>
    <cellStyle name="Обычный 56 2 5 3" xfId="27915" xr:uid="{00000000-0005-0000-0000-00004C6E0000}"/>
    <cellStyle name="Обычный 56 2 5 3 2" xfId="27916" xr:uid="{00000000-0005-0000-0000-00004D6E0000}"/>
    <cellStyle name="Обычный 56 2 5 3 2 2" xfId="27917" xr:uid="{00000000-0005-0000-0000-00004E6E0000}"/>
    <cellStyle name="Обычный 56 2 5 3 2 2 2" xfId="27918" xr:uid="{00000000-0005-0000-0000-00004F6E0000}"/>
    <cellStyle name="Обычный 56 2 5 3 2 3" xfId="27919" xr:uid="{00000000-0005-0000-0000-0000506E0000}"/>
    <cellStyle name="Обычный 56 2 5 3 3" xfId="27920" xr:uid="{00000000-0005-0000-0000-0000516E0000}"/>
    <cellStyle name="Обычный 56 2 5 3 3 2" xfId="27921" xr:uid="{00000000-0005-0000-0000-0000526E0000}"/>
    <cellStyle name="Обычный 56 2 5 3 4" xfId="27922" xr:uid="{00000000-0005-0000-0000-0000536E0000}"/>
    <cellStyle name="Обычный 56 2 5 4" xfId="27923" xr:uid="{00000000-0005-0000-0000-0000546E0000}"/>
    <cellStyle name="Обычный 56 2 5 4 2" xfId="27924" xr:uid="{00000000-0005-0000-0000-0000556E0000}"/>
    <cellStyle name="Обычный 56 2 5 4 2 2" xfId="27925" xr:uid="{00000000-0005-0000-0000-0000566E0000}"/>
    <cellStyle name="Обычный 56 2 5 4 3" xfId="27926" xr:uid="{00000000-0005-0000-0000-0000576E0000}"/>
    <cellStyle name="Обычный 56 2 5 5" xfId="27927" xr:uid="{00000000-0005-0000-0000-0000586E0000}"/>
    <cellStyle name="Обычный 56 2 5 5 2" xfId="27928" xr:uid="{00000000-0005-0000-0000-0000596E0000}"/>
    <cellStyle name="Обычный 56 2 5 5 2 2" xfId="27929" xr:uid="{00000000-0005-0000-0000-00005A6E0000}"/>
    <cellStyle name="Обычный 56 2 5 5 3" xfId="27930" xr:uid="{00000000-0005-0000-0000-00005B6E0000}"/>
    <cellStyle name="Обычный 56 2 5 6" xfId="27931" xr:uid="{00000000-0005-0000-0000-00005C6E0000}"/>
    <cellStyle name="Обычный 56 2 5 6 2" xfId="27932" xr:uid="{00000000-0005-0000-0000-00005D6E0000}"/>
    <cellStyle name="Обычный 56 2 5 7" xfId="27933" xr:uid="{00000000-0005-0000-0000-00005E6E0000}"/>
    <cellStyle name="Обычный 56 2 6" xfId="27934" xr:uid="{00000000-0005-0000-0000-00005F6E0000}"/>
    <cellStyle name="Обычный 56 2 6 2" xfId="27935" xr:uid="{00000000-0005-0000-0000-0000606E0000}"/>
    <cellStyle name="Обычный 56 2 6 2 2" xfId="27936" xr:uid="{00000000-0005-0000-0000-0000616E0000}"/>
    <cellStyle name="Обычный 56 2 6 2 2 2" xfId="27937" xr:uid="{00000000-0005-0000-0000-0000626E0000}"/>
    <cellStyle name="Обычный 56 2 6 2 3" xfId="27938" xr:uid="{00000000-0005-0000-0000-0000636E0000}"/>
    <cellStyle name="Обычный 56 2 6 3" xfId="27939" xr:uid="{00000000-0005-0000-0000-0000646E0000}"/>
    <cellStyle name="Обычный 56 2 6 3 2" xfId="27940" xr:uid="{00000000-0005-0000-0000-0000656E0000}"/>
    <cellStyle name="Обычный 56 2 6 3 2 2" xfId="27941" xr:uid="{00000000-0005-0000-0000-0000666E0000}"/>
    <cellStyle name="Обычный 56 2 6 3 3" xfId="27942" xr:uid="{00000000-0005-0000-0000-0000676E0000}"/>
    <cellStyle name="Обычный 56 2 6 4" xfId="27943" xr:uid="{00000000-0005-0000-0000-0000686E0000}"/>
    <cellStyle name="Обычный 56 2 6 4 2" xfId="27944" xr:uid="{00000000-0005-0000-0000-0000696E0000}"/>
    <cellStyle name="Обычный 56 2 6 5" xfId="27945" xr:uid="{00000000-0005-0000-0000-00006A6E0000}"/>
    <cellStyle name="Обычный 56 2 7" xfId="27946" xr:uid="{00000000-0005-0000-0000-00006B6E0000}"/>
    <cellStyle name="Обычный 56 2 7 2" xfId="27947" xr:uid="{00000000-0005-0000-0000-00006C6E0000}"/>
    <cellStyle name="Обычный 56 2 7 2 2" xfId="27948" xr:uid="{00000000-0005-0000-0000-00006D6E0000}"/>
    <cellStyle name="Обычный 56 2 7 2 2 2" xfId="27949" xr:uid="{00000000-0005-0000-0000-00006E6E0000}"/>
    <cellStyle name="Обычный 56 2 7 2 3" xfId="27950" xr:uid="{00000000-0005-0000-0000-00006F6E0000}"/>
    <cellStyle name="Обычный 56 2 7 3" xfId="27951" xr:uid="{00000000-0005-0000-0000-0000706E0000}"/>
    <cellStyle name="Обычный 56 2 7 3 2" xfId="27952" xr:uid="{00000000-0005-0000-0000-0000716E0000}"/>
    <cellStyle name="Обычный 56 2 7 4" xfId="27953" xr:uid="{00000000-0005-0000-0000-0000726E0000}"/>
    <cellStyle name="Обычный 56 2 8" xfId="27954" xr:uid="{00000000-0005-0000-0000-0000736E0000}"/>
    <cellStyle name="Обычный 56 2 8 2" xfId="27955" xr:uid="{00000000-0005-0000-0000-0000746E0000}"/>
    <cellStyle name="Обычный 56 2 8 2 2" xfId="27956" xr:uid="{00000000-0005-0000-0000-0000756E0000}"/>
    <cellStyle name="Обычный 56 2 8 3" xfId="27957" xr:uid="{00000000-0005-0000-0000-0000766E0000}"/>
    <cellStyle name="Обычный 56 2 9" xfId="27958" xr:uid="{00000000-0005-0000-0000-0000776E0000}"/>
    <cellStyle name="Обычный 56 2 9 2" xfId="27959" xr:uid="{00000000-0005-0000-0000-0000786E0000}"/>
    <cellStyle name="Обычный 56 2 9 2 2" xfId="27960" xr:uid="{00000000-0005-0000-0000-0000796E0000}"/>
    <cellStyle name="Обычный 56 2 9 3" xfId="27961" xr:uid="{00000000-0005-0000-0000-00007A6E0000}"/>
    <cellStyle name="Обычный 56 20" xfId="27962" xr:uid="{00000000-0005-0000-0000-00007B6E0000}"/>
    <cellStyle name="Обычный 56 20 2" xfId="27963" xr:uid="{00000000-0005-0000-0000-00007C6E0000}"/>
    <cellStyle name="Обычный 56 20 2 2" xfId="27964" xr:uid="{00000000-0005-0000-0000-00007D6E0000}"/>
    <cellStyle name="Обычный 56 20 2 2 2" xfId="27965" xr:uid="{00000000-0005-0000-0000-00007E6E0000}"/>
    <cellStyle name="Обычный 56 20 2 2 2 2" xfId="27966" xr:uid="{00000000-0005-0000-0000-00007F6E0000}"/>
    <cellStyle name="Обычный 56 20 2 2 3" xfId="27967" xr:uid="{00000000-0005-0000-0000-0000806E0000}"/>
    <cellStyle name="Обычный 56 20 2 3" xfId="27968" xr:uid="{00000000-0005-0000-0000-0000816E0000}"/>
    <cellStyle name="Обычный 56 20 2 3 2" xfId="27969" xr:uid="{00000000-0005-0000-0000-0000826E0000}"/>
    <cellStyle name="Обычный 56 20 2 3 2 2" xfId="27970" xr:uid="{00000000-0005-0000-0000-0000836E0000}"/>
    <cellStyle name="Обычный 56 20 2 3 3" xfId="27971" xr:uid="{00000000-0005-0000-0000-0000846E0000}"/>
    <cellStyle name="Обычный 56 20 2 4" xfId="27972" xr:uid="{00000000-0005-0000-0000-0000856E0000}"/>
    <cellStyle name="Обычный 56 20 2 4 2" xfId="27973" xr:uid="{00000000-0005-0000-0000-0000866E0000}"/>
    <cellStyle name="Обычный 56 20 2 5" xfId="27974" xr:uid="{00000000-0005-0000-0000-0000876E0000}"/>
    <cellStyle name="Обычный 56 20 3" xfId="27975" xr:uid="{00000000-0005-0000-0000-0000886E0000}"/>
    <cellStyle name="Обычный 56 20 3 2" xfId="27976" xr:uid="{00000000-0005-0000-0000-0000896E0000}"/>
    <cellStyle name="Обычный 56 20 3 2 2" xfId="27977" xr:uid="{00000000-0005-0000-0000-00008A6E0000}"/>
    <cellStyle name="Обычный 56 20 3 2 2 2" xfId="27978" xr:uid="{00000000-0005-0000-0000-00008B6E0000}"/>
    <cellStyle name="Обычный 56 20 3 2 3" xfId="27979" xr:uid="{00000000-0005-0000-0000-00008C6E0000}"/>
    <cellStyle name="Обычный 56 20 3 3" xfId="27980" xr:uid="{00000000-0005-0000-0000-00008D6E0000}"/>
    <cellStyle name="Обычный 56 20 3 3 2" xfId="27981" xr:uid="{00000000-0005-0000-0000-00008E6E0000}"/>
    <cellStyle name="Обычный 56 20 3 4" xfId="27982" xr:uid="{00000000-0005-0000-0000-00008F6E0000}"/>
    <cellStyle name="Обычный 56 20 4" xfId="27983" xr:uid="{00000000-0005-0000-0000-0000906E0000}"/>
    <cellStyle name="Обычный 56 20 4 2" xfId="27984" xr:uid="{00000000-0005-0000-0000-0000916E0000}"/>
    <cellStyle name="Обычный 56 20 4 2 2" xfId="27985" xr:uid="{00000000-0005-0000-0000-0000926E0000}"/>
    <cellStyle name="Обычный 56 20 4 3" xfId="27986" xr:uid="{00000000-0005-0000-0000-0000936E0000}"/>
    <cellStyle name="Обычный 56 20 5" xfId="27987" xr:uid="{00000000-0005-0000-0000-0000946E0000}"/>
    <cellStyle name="Обычный 56 20 5 2" xfId="27988" xr:uid="{00000000-0005-0000-0000-0000956E0000}"/>
    <cellStyle name="Обычный 56 20 5 2 2" xfId="27989" xr:uid="{00000000-0005-0000-0000-0000966E0000}"/>
    <cellStyle name="Обычный 56 20 5 3" xfId="27990" xr:uid="{00000000-0005-0000-0000-0000976E0000}"/>
    <cellStyle name="Обычный 56 20 6" xfId="27991" xr:uid="{00000000-0005-0000-0000-0000986E0000}"/>
    <cellStyle name="Обычный 56 20 6 2" xfId="27992" xr:uid="{00000000-0005-0000-0000-0000996E0000}"/>
    <cellStyle name="Обычный 56 20 7" xfId="27993" xr:uid="{00000000-0005-0000-0000-00009A6E0000}"/>
    <cellStyle name="Обычный 56 21" xfId="27994" xr:uid="{00000000-0005-0000-0000-00009B6E0000}"/>
    <cellStyle name="Обычный 56 21 2" xfId="27995" xr:uid="{00000000-0005-0000-0000-00009C6E0000}"/>
    <cellStyle name="Обычный 56 21 2 2" xfId="27996" xr:uid="{00000000-0005-0000-0000-00009D6E0000}"/>
    <cellStyle name="Обычный 56 21 2 2 2" xfId="27997" xr:uid="{00000000-0005-0000-0000-00009E6E0000}"/>
    <cellStyle name="Обычный 56 21 2 2 2 2" xfId="27998" xr:uid="{00000000-0005-0000-0000-00009F6E0000}"/>
    <cellStyle name="Обычный 56 21 2 2 3" xfId="27999" xr:uid="{00000000-0005-0000-0000-0000A06E0000}"/>
    <cellStyle name="Обычный 56 21 2 3" xfId="28000" xr:uid="{00000000-0005-0000-0000-0000A16E0000}"/>
    <cellStyle name="Обычный 56 21 2 3 2" xfId="28001" xr:uid="{00000000-0005-0000-0000-0000A26E0000}"/>
    <cellStyle name="Обычный 56 21 2 4" xfId="28002" xr:uid="{00000000-0005-0000-0000-0000A36E0000}"/>
    <cellStyle name="Обычный 56 21 3" xfId="28003" xr:uid="{00000000-0005-0000-0000-0000A46E0000}"/>
    <cellStyle name="Обычный 56 21 3 2" xfId="28004" xr:uid="{00000000-0005-0000-0000-0000A56E0000}"/>
    <cellStyle name="Обычный 56 21 3 2 2" xfId="28005" xr:uid="{00000000-0005-0000-0000-0000A66E0000}"/>
    <cellStyle name="Обычный 56 21 3 3" xfId="28006" xr:uid="{00000000-0005-0000-0000-0000A76E0000}"/>
    <cellStyle name="Обычный 56 22" xfId="28007" xr:uid="{00000000-0005-0000-0000-0000A86E0000}"/>
    <cellStyle name="Обычный 56 22 2" xfId="28008" xr:uid="{00000000-0005-0000-0000-0000A96E0000}"/>
    <cellStyle name="Обычный 56 22 2 2" xfId="28009" xr:uid="{00000000-0005-0000-0000-0000AA6E0000}"/>
    <cellStyle name="Обычный 56 22 2 2 2" xfId="28010" xr:uid="{00000000-0005-0000-0000-0000AB6E0000}"/>
    <cellStyle name="Обычный 56 22 2 3" xfId="28011" xr:uid="{00000000-0005-0000-0000-0000AC6E0000}"/>
    <cellStyle name="Обычный 56 22 3" xfId="28012" xr:uid="{00000000-0005-0000-0000-0000AD6E0000}"/>
    <cellStyle name="Обычный 56 22 3 2" xfId="28013" xr:uid="{00000000-0005-0000-0000-0000AE6E0000}"/>
    <cellStyle name="Обычный 56 22 4" xfId="28014" xr:uid="{00000000-0005-0000-0000-0000AF6E0000}"/>
    <cellStyle name="Обычный 56 23" xfId="28015" xr:uid="{00000000-0005-0000-0000-0000B06E0000}"/>
    <cellStyle name="Обычный 56 23 2" xfId="28016" xr:uid="{00000000-0005-0000-0000-0000B16E0000}"/>
    <cellStyle name="Обычный 56 23 2 2" xfId="28017" xr:uid="{00000000-0005-0000-0000-0000B26E0000}"/>
    <cellStyle name="Обычный 56 23 3" xfId="28018" xr:uid="{00000000-0005-0000-0000-0000B36E0000}"/>
    <cellStyle name="Обычный 56 24" xfId="28019" xr:uid="{00000000-0005-0000-0000-0000B46E0000}"/>
    <cellStyle name="Обычный 56 24 2" xfId="28020" xr:uid="{00000000-0005-0000-0000-0000B56E0000}"/>
    <cellStyle name="Обычный 56 24 2 2" xfId="28021" xr:uid="{00000000-0005-0000-0000-0000B66E0000}"/>
    <cellStyle name="Обычный 56 24 3" xfId="28022" xr:uid="{00000000-0005-0000-0000-0000B76E0000}"/>
    <cellStyle name="Обычный 56 25" xfId="28023" xr:uid="{00000000-0005-0000-0000-0000B86E0000}"/>
    <cellStyle name="Обычный 56 26" xfId="28024" xr:uid="{00000000-0005-0000-0000-0000B96E0000}"/>
    <cellStyle name="Обычный 56 26 2" xfId="28025" xr:uid="{00000000-0005-0000-0000-0000BA6E0000}"/>
    <cellStyle name="Обычный 56 27" xfId="28026" xr:uid="{00000000-0005-0000-0000-0000BB6E0000}"/>
    <cellStyle name="Обычный 56 3" xfId="28027" xr:uid="{00000000-0005-0000-0000-0000BC6E0000}"/>
    <cellStyle name="Обычный 56 3 2" xfId="28028" xr:uid="{00000000-0005-0000-0000-0000BD6E0000}"/>
    <cellStyle name="Обычный 56 3 2 2" xfId="28029" xr:uid="{00000000-0005-0000-0000-0000BE6E0000}"/>
    <cellStyle name="Обычный 56 3 2 2 2" xfId="28030" xr:uid="{00000000-0005-0000-0000-0000BF6E0000}"/>
    <cellStyle name="Обычный 56 3 2 2 2 2" xfId="28031" xr:uid="{00000000-0005-0000-0000-0000C06E0000}"/>
    <cellStyle name="Обычный 56 3 2 2 2 2 2" xfId="28032" xr:uid="{00000000-0005-0000-0000-0000C16E0000}"/>
    <cellStyle name="Обычный 56 3 2 2 2 3" xfId="28033" xr:uid="{00000000-0005-0000-0000-0000C26E0000}"/>
    <cellStyle name="Обычный 56 3 2 2 3" xfId="28034" xr:uid="{00000000-0005-0000-0000-0000C36E0000}"/>
    <cellStyle name="Обычный 56 3 2 2 3 2" xfId="28035" xr:uid="{00000000-0005-0000-0000-0000C46E0000}"/>
    <cellStyle name="Обычный 56 3 2 2 3 2 2" xfId="28036" xr:uid="{00000000-0005-0000-0000-0000C56E0000}"/>
    <cellStyle name="Обычный 56 3 2 2 3 3" xfId="28037" xr:uid="{00000000-0005-0000-0000-0000C66E0000}"/>
    <cellStyle name="Обычный 56 3 2 2 4" xfId="28038" xr:uid="{00000000-0005-0000-0000-0000C76E0000}"/>
    <cellStyle name="Обычный 56 3 2 2 4 2" xfId="28039" xr:uid="{00000000-0005-0000-0000-0000C86E0000}"/>
    <cellStyle name="Обычный 56 3 2 2 5" xfId="28040" xr:uid="{00000000-0005-0000-0000-0000C96E0000}"/>
    <cellStyle name="Обычный 56 3 2 3" xfId="28041" xr:uid="{00000000-0005-0000-0000-0000CA6E0000}"/>
    <cellStyle name="Обычный 56 3 2 3 2" xfId="28042" xr:uid="{00000000-0005-0000-0000-0000CB6E0000}"/>
    <cellStyle name="Обычный 56 3 2 3 2 2" xfId="28043" xr:uid="{00000000-0005-0000-0000-0000CC6E0000}"/>
    <cellStyle name="Обычный 56 3 2 3 2 2 2" xfId="28044" xr:uid="{00000000-0005-0000-0000-0000CD6E0000}"/>
    <cellStyle name="Обычный 56 3 2 3 2 3" xfId="28045" xr:uid="{00000000-0005-0000-0000-0000CE6E0000}"/>
    <cellStyle name="Обычный 56 3 2 3 3" xfId="28046" xr:uid="{00000000-0005-0000-0000-0000CF6E0000}"/>
    <cellStyle name="Обычный 56 3 2 3 3 2" xfId="28047" xr:uid="{00000000-0005-0000-0000-0000D06E0000}"/>
    <cellStyle name="Обычный 56 3 2 3 4" xfId="28048" xr:uid="{00000000-0005-0000-0000-0000D16E0000}"/>
    <cellStyle name="Обычный 56 3 2 4" xfId="28049" xr:uid="{00000000-0005-0000-0000-0000D26E0000}"/>
    <cellStyle name="Обычный 56 3 2 4 2" xfId="28050" xr:uid="{00000000-0005-0000-0000-0000D36E0000}"/>
    <cellStyle name="Обычный 56 3 2 4 2 2" xfId="28051" xr:uid="{00000000-0005-0000-0000-0000D46E0000}"/>
    <cellStyle name="Обычный 56 3 2 4 3" xfId="28052" xr:uid="{00000000-0005-0000-0000-0000D56E0000}"/>
    <cellStyle name="Обычный 56 3 2 5" xfId="28053" xr:uid="{00000000-0005-0000-0000-0000D66E0000}"/>
    <cellStyle name="Обычный 56 3 2 5 2" xfId="28054" xr:uid="{00000000-0005-0000-0000-0000D76E0000}"/>
    <cellStyle name="Обычный 56 3 2 5 2 2" xfId="28055" xr:uid="{00000000-0005-0000-0000-0000D86E0000}"/>
    <cellStyle name="Обычный 56 3 2 5 3" xfId="28056" xr:uid="{00000000-0005-0000-0000-0000D96E0000}"/>
    <cellStyle name="Обычный 56 3 2 6" xfId="28057" xr:uid="{00000000-0005-0000-0000-0000DA6E0000}"/>
    <cellStyle name="Обычный 56 3 2 6 2" xfId="28058" xr:uid="{00000000-0005-0000-0000-0000DB6E0000}"/>
    <cellStyle name="Обычный 56 3 2 7" xfId="28059" xr:uid="{00000000-0005-0000-0000-0000DC6E0000}"/>
    <cellStyle name="Обычный 56 3 3" xfId="28060" xr:uid="{00000000-0005-0000-0000-0000DD6E0000}"/>
    <cellStyle name="Обычный 56 3 3 2" xfId="28061" xr:uid="{00000000-0005-0000-0000-0000DE6E0000}"/>
    <cellStyle name="Обычный 56 3 3 2 2" xfId="28062" xr:uid="{00000000-0005-0000-0000-0000DF6E0000}"/>
    <cellStyle name="Обычный 56 3 3 2 2 2" xfId="28063" xr:uid="{00000000-0005-0000-0000-0000E06E0000}"/>
    <cellStyle name="Обычный 56 3 3 2 3" xfId="28064" xr:uid="{00000000-0005-0000-0000-0000E16E0000}"/>
    <cellStyle name="Обычный 56 3 3 3" xfId="28065" xr:uid="{00000000-0005-0000-0000-0000E26E0000}"/>
    <cellStyle name="Обычный 56 3 3 3 2" xfId="28066" xr:uid="{00000000-0005-0000-0000-0000E36E0000}"/>
    <cellStyle name="Обычный 56 3 3 3 2 2" xfId="28067" xr:uid="{00000000-0005-0000-0000-0000E46E0000}"/>
    <cellStyle name="Обычный 56 3 3 3 3" xfId="28068" xr:uid="{00000000-0005-0000-0000-0000E56E0000}"/>
    <cellStyle name="Обычный 56 3 3 4" xfId="28069" xr:uid="{00000000-0005-0000-0000-0000E66E0000}"/>
    <cellStyle name="Обычный 56 3 3 4 2" xfId="28070" xr:uid="{00000000-0005-0000-0000-0000E76E0000}"/>
    <cellStyle name="Обычный 56 3 3 5" xfId="28071" xr:uid="{00000000-0005-0000-0000-0000E86E0000}"/>
    <cellStyle name="Обычный 56 3 4" xfId="28072" xr:uid="{00000000-0005-0000-0000-0000E96E0000}"/>
    <cellStyle name="Обычный 56 3 4 2" xfId="28073" xr:uid="{00000000-0005-0000-0000-0000EA6E0000}"/>
    <cellStyle name="Обычный 56 3 4 2 2" xfId="28074" xr:uid="{00000000-0005-0000-0000-0000EB6E0000}"/>
    <cellStyle name="Обычный 56 3 4 2 2 2" xfId="28075" xr:uid="{00000000-0005-0000-0000-0000EC6E0000}"/>
    <cellStyle name="Обычный 56 3 4 2 3" xfId="28076" xr:uid="{00000000-0005-0000-0000-0000ED6E0000}"/>
    <cellStyle name="Обычный 56 3 4 3" xfId="28077" xr:uid="{00000000-0005-0000-0000-0000EE6E0000}"/>
    <cellStyle name="Обычный 56 3 4 3 2" xfId="28078" xr:uid="{00000000-0005-0000-0000-0000EF6E0000}"/>
    <cellStyle name="Обычный 56 3 4 4" xfId="28079" xr:uid="{00000000-0005-0000-0000-0000F06E0000}"/>
    <cellStyle name="Обычный 56 3 5" xfId="28080" xr:uid="{00000000-0005-0000-0000-0000F16E0000}"/>
    <cellStyle name="Обычный 56 3 5 2" xfId="28081" xr:uid="{00000000-0005-0000-0000-0000F26E0000}"/>
    <cellStyle name="Обычный 56 3 5 2 2" xfId="28082" xr:uid="{00000000-0005-0000-0000-0000F36E0000}"/>
    <cellStyle name="Обычный 56 3 5 3" xfId="28083" xr:uid="{00000000-0005-0000-0000-0000F46E0000}"/>
    <cellStyle name="Обычный 56 3 6" xfId="28084" xr:uid="{00000000-0005-0000-0000-0000F56E0000}"/>
    <cellStyle name="Обычный 56 3 6 2" xfId="28085" xr:uid="{00000000-0005-0000-0000-0000F66E0000}"/>
    <cellStyle name="Обычный 56 3 6 2 2" xfId="28086" xr:uid="{00000000-0005-0000-0000-0000F76E0000}"/>
    <cellStyle name="Обычный 56 3 6 3" xfId="28087" xr:uid="{00000000-0005-0000-0000-0000F86E0000}"/>
    <cellStyle name="Обычный 56 3 7" xfId="28088" xr:uid="{00000000-0005-0000-0000-0000F96E0000}"/>
    <cellStyle name="Обычный 56 3 7 2" xfId="28089" xr:uid="{00000000-0005-0000-0000-0000FA6E0000}"/>
    <cellStyle name="Обычный 56 3 8" xfId="28090" xr:uid="{00000000-0005-0000-0000-0000FB6E0000}"/>
    <cellStyle name="Обычный 56 4" xfId="28091" xr:uid="{00000000-0005-0000-0000-0000FC6E0000}"/>
    <cellStyle name="Обычный 56 4 2" xfId="28092" xr:uid="{00000000-0005-0000-0000-0000FD6E0000}"/>
    <cellStyle name="Обычный 56 4 2 2" xfId="28093" xr:uid="{00000000-0005-0000-0000-0000FE6E0000}"/>
    <cellStyle name="Обычный 56 4 2 2 2" xfId="28094" xr:uid="{00000000-0005-0000-0000-0000FF6E0000}"/>
    <cellStyle name="Обычный 56 4 2 2 2 2" xfId="28095" xr:uid="{00000000-0005-0000-0000-0000006F0000}"/>
    <cellStyle name="Обычный 56 4 2 2 2 2 2" xfId="28096" xr:uid="{00000000-0005-0000-0000-0000016F0000}"/>
    <cellStyle name="Обычный 56 4 2 2 2 3" xfId="28097" xr:uid="{00000000-0005-0000-0000-0000026F0000}"/>
    <cellStyle name="Обычный 56 4 2 2 3" xfId="28098" xr:uid="{00000000-0005-0000-0000-0000036F0000}"/>
    <cellStyle name="Обычный 56 4 2 2 3 2" xfId="28099" xr:uid="{00000000-0005-0000-0000-0000046F0000}"/>
    <cellStyle name="Обычный 56 4 2 2 3 2 2" xfId="28100" xr:uid="{00000000-0005-0000-0000-0000056F0000}"/>
    <cellStyle name="Обычный 56 4 2 2 3 3" xfId="28101" xr:uid="{00000000-0005-0000-0000-0000066F0000}"/>
    <cellStyle name="Обычный 56 4 2 2 4" xfId="28102" xr:uid="{00000000-0005-0000-0000-0000076F0000}"/>
    <cellStyle name="Обычный 56 4 2 2 4 2" xfId="28103" xr:uid="{00000000-0005-0000-0000-0000086F0000}"/>
    <cellStyle name="Обычный 56 4 2 2 5" xfId="28104" xr:uid="{00000000-0005-0000-0000-0000096F0000}"/>
    <cellStyle name="Обычный 56 4 2 3" xfId="28105" xr:uid="{00000000-0005-0000-0000-00000A6F0000}"/>
    <cellStyle name="Обычный 56 4 2 3 2" xfId="28106" xr:uid="{00000000-0005-0000-0000-00000B6F0000}"/>
    <cellStyle name="Обычный 56 4 2 3 2 2" xfId="28107" xr:uid="{00000000-0005-0000-0000-00000C6F0000}"/>
    <cellStyle name="Обычный 56 4 2 3 2 2 2" xfId="28108" xr:uid="{00000000-0005-0000-0000-00000D6F0000}"/>
    <cellStyle name="Обычный 56 4 2 3 2 3" xfId="28109" xr:uid="{00000000-0005-0000-0000-00000E6F0000}"/>
    <cellStyle name="Обычный 56 4 2 3 3" xfId="28110" xr:uid="{00000000-0005-0000-0000-00000F6F0000}"/>
    <cellStyle name="Обычный 56 4 2 3 3 2" xfId="28111" xr:uid="{00000000-0005-0000-0000-0000106F0000}"/>
    <cellStyle name="Обычный 56 4 2 3 4" xfId="28112" xr:uid="{00000000-0005-0000-0000-0000116F0000}"/>
    <cellStyle name="Обычный 56 4 2 4" xfId="28113" xr:uid="{00000000-0005-0000-0000-0000126F0000}"/>
    <cellStyle name="Обычный 56 4 2 4 2" xfId="28114" xr:uid="{00000000-0005-0000-0000-0000136F0000}"/>
    <cellStyle name="Обычный 56 4 2 4 2 2" xfId="28115" xr:uid="{00000000-0005-0000-0000-0000146F0000}"/>
    <cellStyle name="Обычный 56 4 2 4 3" xfId="28116" xr:uid="{00000000-0005-0000-0000-0000156F0000}"/>
    <cellStyle name="Обычный 56 4 2 5" xfId="28117" xr:uid="{00000000-0005-0000-0000-0000166F0000}"/>
    <cellStyle name="Обычный 56 4 2 5 2" xfId="28118" xr:uid="{00000000-0005-0000-0000-0000176F0000}"/>
    <cellStyle name="Обычный 56 4 2 5 2 2" xfId="28119" xr:uid="{00000000-0005-0000-0000-0000186F0000}"/>
    <cellStyle name="Обычный 56 4 2 5 3" xfId="28120" xr:uid="{00000000-0005-0000-0000-0000196F0000}"/>
    <cellStyle name="Обычный 56 4 2 6" xfId="28121" xr:uid="{00000000-0005-0000-0000-00001A6F0000}"/>
    <cellStyle name="Обычный 56 4 2 6 2" xfId="28122" xr:uid="{00000000-0005-0000-0000-00001B6F0000}"/>
    <cellStyle name="Обычный 56 4 2 7" xfId="28123" xr:uid="{00000000-0005-0000-0000-00001C6F0000}"/>
    <cellStyle name="Обычный 56 4 3" xfId="28124" xr:uid="{00000000-0005-0000-0000-00001D6F0000}"/>
    <cellStyle name="Обычный 56 4 3 2" xfId="28125" xr:uid="{00000000-0005-0000-0000-00001E6F0000}"/>
    <cellStyle name="Обычный 56 4 3 2 2" xfId="28126" xr:uid="{00000000-0005-0000-0000-00001F6F0000}"/>
    <cellStyle name="Обычный 56 4 3 2 2 2" xfId="28127" xr:uid="{00000000-0005-0000-0000-0000206F0000}"/>
    <cellStyle name="Обычный 56 4 3 2 3" xfId="28128" xr:uid="{00000000-0005-0000-0000-0000216F0000}"/>
    <cellStyle name="Обычный 56 4 3 3" xfId="28129" xr:uid="{00000000-0005-0000-0000-0000226F0000}"/>
    <cellStyle name="Обычный 56 4 3 3 2" xfId="28130" xr:uid="{00000000-0005-0000-0000-0000236F0000}"/>
    <cellStyle name="Обычный 56 4 3 3 2 2" xfId="28131" xr:uid="{00000000-0005-0000-0000-0000246F0000}"/>
    <cellStyle name="Обычный 56 4 3 3 3" xfId="28132" xr:uid="{00000000-0005-0000-0000-0000256F0000}"/>
    <cellStyle name="Обычный 56 4 3 4" xfId="28133" xr:uid="{00000000-0005-0000-0000-0000266F0000}"/>
    <cellStyle name="Обычный 56 4 3 4 2" xfId="28134" xr:uid="{00000000-0005-0000-0000-0000276F0000}"/>
    <cellStyle name="Обычный 56 4 3 5" xfId="28135" xr:uid="{00000000-0005-0000-0000-0000286F0000}"/>
    <cellStyle name="Обычный 56 4 4" xfId="28136" xr:uid="{00000000-0005-0000-0000-0000296F0000}"/>
    <cellStyle name="Обычный 56 4 4 2" xfId="28137" xr:uid="{00000000-0005-0000-0000-00002A6F0000}"/>
    <cellStyle name="Обычный 56 4 4 2 2" xfId="28138" xr:uid="{00000000-0005-0000-0000-00002B6F0000}"/>
    <cellStyle name="Обычный 56 4 4 2 2 2" xfId="28139" xr:uid="{00000000-0005-0000-0000-00002C6F0000}"/>
    <cellStyle name="Обычный 56 4 4 2 3" xfId="28140" xr:uid="{00000000-0005-0000-0000-00002D6F0000}"/>
    <cellStyle name="Обычный 56 4 4 3" xfId="28141" xr:uid="{00000000-0005-0000-0000-00002E6F0000}"/>
    <cellStyle name="Обычный 56 4 4 3 2" xfId="28142" xr:uid="{00000000-0005-0000-0000-00002F6F0000}"/>
    <cellStyle name="Обычный 56 4 4 4" xfId="28143" xr:uid="{00000000-0005-0000-0000-0000306F0000}"/>
    <cellStyle name="Обычный 56 4 5" xfId="28144" xr:uid="{00000000-0005-0000-0000-0000316F0000}"/>
    <cellStyle name="Обычный 56 4 5 2" xfId="28145" xr:uid="{00000000-0005-0000-0000-0000326F0000}"/>
    <cellStyle name="Обычный 56 4 5 2 2" xfId="28146" xr:uid="{00000000-0005-0000-0000-0000336F0000}"/>
    <cellStyle name="Обычный 56 4 5 3" xfId="28147" xr:uid="{00000000-0005-0000-0000-0000346F0000}"/>
    <cellStyle name="Обычный 56 4 6" xfId="28148" xr:uid="{00000000-0005-0000-0000-0000356F0000}"/>
    <cellStyle name="Обычный 56 4 6 2" xfId="28149" xr:uid="{00000000-0005-0000-0000-0000366F0000}"/>
    <cellStyle name="Обычный 56 4 6 2 2" xfId="28150" xr:uid="{00000000-0005-0000-0000-0000376F0000}"/>
    <cellStyle name="Обычный 56 4 6 3" xfId="28151" xr:uid="{00000000-0005-0000-0000-0000386F0000}"/>
    <cellStyle name="Обычный 56 4 7" xfId="28152" xr:uid="{00000000-0005-0000-0000-0000396F0000}"/>
    <cellStyle name="Обычный 56 4 7 2" xfId="28153" xr:uid="{00000000-0005-0000-0000-00003A6F0000}"/>
    <cellStyle name="Обычный 56 4 8" xfId="28154" xr:uid="{00000000-0005-0000-0000-00003B6F0000}"/>
    <cellStyle name="Обычный 56 5" xfId="28155" xr:uid="{00000000-0005-0000-0000-00003C6F0000}"/>
    <cellStyle name="Обычный 56 5 2" xfId="28156" xr:uid="{00000000-0005-0000-0000-00003D6F0000}"/>
    <cellStyle name="Обычный 56 5 2 2" xfId="28157" xr:uid="{00000000-0005-0000-0000-00003E6F0000}"/>
    <cellStyle name="Обычный 56 5 2 2 2" xfId="28158" xr:uid="{00000000-0005-0000-0000-00003F6F0000}"/>
    <cellStyle name="Обычный 56 5 2 2 2 2" xfId="28159" xr:uid="{00000000-0005-0000-0000-0000406F0000}"/>
    <cellStyle name="Обычный 56 5 2 2 2 2 2" xfId="28160" xr:uid="{00000000-0005-0000-0000-0000416F0000}"/>
    <cellStyle name="Обычный 56 5 2 2 2 3" xfId="28161" xr:uid="{00000000-0005-0000-0000-0000426F0000}"/>
    <cellStyle name="Обычный 56 5 2 2 3" xfId="28162" xr:uid="{00000000-0005-0000-0000-0000436F0000}"/>
    <cellStyle name="Обычный 56 5 2 2 3 2" xfId="28163" xr:uid="{00000000-0005-0000-0000-0000446F0000}"/>
    <cellStyle name="Обычный 56 5 2 2 3 2 2" xfId="28164" xr:uid="{00000000-0005-0000-0000-0000456F0000}"/>
    <cellStyle name="Обычный 56 5 2 2 3 3" xfId="28165" xr:uid="{00000000-0005-0000-0000-0000466F0000}"/>
    <cellStyle name="Обычный 56 5 2 2 4" xfId="28166" xr:uid="{00000000-0005-0000-0000-0000476F0000}"/>
    <cellStyle name="Обычный 56 5 2 2 4 2" xfId="28167" xr:uid="{00000000-0005-0000-0000-0000486F0000}"/>
    <cellStyle name="Обычный 56 5 2 2 5" xfId="28168" xr:uid="{00000000-0005-0000-0000-0000496F0000}"/>
    <cellStyle name="Обычный 56 5 2 3" xfId="28169" xr:uid="{00000000-0005-0000-0000-00004A6F0000}"/>
    <cellStyle name="Обычный 56 5 2 3 2" xfId="28170" xr:uid="{00000000-0005-0000-0000-00004B6F0000}"/>
    <cellStyle name="Обычный 56 5 2 3 2 2" xfId="28171" xr:uid="{00000000-0005-0000-0000-00004C6F0000}"/>
    <cellStyle name="Обычный 56 5 2 3 2 2 2" xfId="28172" xr:uid="{00000000-0005-0000-0000-00004D6F0000}"/>
    <cellStyle name="Обычный 56 5 2 3 2 3" xfId="28173" xr:uid="{00000000-0005-0000-0000-00004E6F0000}"/>
    <cellStyle name="Обычный 56 5 2 3 3" xfId="28174" xr:uid="{00000000-0005-0000-0000-00004F6F0000}"/>
    <cellStyle name="Обычный 56 5 2 3 3 2" xfId="28175" xr:uid="{00000000-0005-0000-0000-0000506F0000}"/>
    <cellStyle name="Обычный 56 5 2 3 4" xfId="28176" xr:uid="{00000000-0005-0000-0000-0000516F0000}"/>
    <cellStyle name="Обычный 56 5 2 4" xfId="28177" xr:uid="{00000000-0005-0000-0000-0000526F0000}"/>
    <cellStyle name="Обычный 56 5 2 4 2" xfId="28178" xr:uid="{00000000-0005-0000-0000-0000536F0000}"/>
    <cellStyle name="Обычный 56 5 2 4 2 2" xfId="28179" xr:uid="{00000000-0005-0000-0000-0000546F0000}"/>
    <cellStyle name="Обычный 56 5 2 4 3" xfId="28180" xr:uid="{00000000-0005-0000-0000-0000556F0000}"/>
    <cellStyle name="Обычный 56 5 2 5" xfId="28181" xr:uid="{00000000-0005-0000-0000-0000566F0000}"/>
    <cellStyle name="Обычный 56 5 2 5 2" xfId="28182" xr:uid="{00000000-0005-0000-0000-0000576F0000}"/>
    <cellStyle name="Обычный 56 5 2 5 2 2" xfId="28183" xr:uid="{00000000-0005-0000-0000-0000586F0000}"/>
    <cellStyle name="Обычный 56 5 2 5 3" xfId="28184" xr:uid="{00000000-0005-0000-0000-0000596F0000}"/>
    <cellStyle name="Обычный 56 5 2 6" xfId="28185" xr:uid="{00000000-0005-0000-0000-00005A6F0000}"/>
    <cellStyle name="Обычный 56 5 2 6 2" xfId="28186" xr:uid="{00000000-0005-0000-0000-00005B6F0000}"/>
    <cellStyle name="Обычный 56 5 2 7" xfId="28187" xr:uid="{00000000-0005-0000-0000-00005C6F0000}"/>
    <cellStyle name="Обычный 56 5 3" xfId="28188" xr:uid="{00000000-0005-0000-0000-00005D6F0000}"/>
    <cellStyle name="Обычный 56 5 3 2" xfId="28189" xr:uid="{00000000-0005-0000-0000-00005E6F0000}"/>
    <cellStyle name="Обычный 56 5 3 2 2" xfId="28190" xr:uid="{00000000-0005-0000-0000-00005F6F0000}"/>
    <cellStyle name="Обычный 56 5 3 2 2 2" xfId="28191" xr:uid="{00000000-0005-0000-0000-0000606F0000}"/>
    <cellStyle name="Обычный 56 5 3 2 3" xfId="28192" xr:uid="{00000000-0005-0000-0000-0000616F0000}"/>
    <cellStyle name="Обычный 56 5 3 3" xfId="28193" xr:uid="{00000000-0005-0000-0000-0000626F0000}"/>
    <cellStyle name="Обычный 56 5 3 3 2" xfId="28194" xr:uid="{00000000-0005-0000-0000-0000636F0000}"/>
    <cellStyle name="Обычный 56 5 3 3 2 2" xfId="28195" xr:uid="{00000000-0005-0000-0000-0000646F0000}"/>
    <cellStyle name="Обычный 56 5 3 3 3" xfId="28196" xr:uid="{00000000-0005-0000-0000-0000656F0000}"/>
    <cellStyle name="Обычный 56 5 3 4" xfId="28197" xr:uid="{00000000-0005-0000-0000-0000666F0000}"/>
    <cellStyle name="Обычный 56 5 3 4 2" xfId="28198" xr:uid="{00000000-0005-0000-0000-0000676F0000}"/>
    <cellStyle name="Обычный 56 5 3 5" xfId="28199" xr:uid="{00000000-0005-0000-0000-0000686F0000}"/>
    <cellStyle name="Обычный 56 5 4" xfId="28200" xr:uid="{00000000-0005-0000-0000-0000696F0000}"/>
    <cellStyle name="Обычный 56 5 4 2" xfId="28201" xr:uid="{00000000-0005-0000-0000-00006A6F0000}"/>
    <cellStyle name="Обычный 56 5 4 2 2" xfId="28202" xr:uid="{00000000-0005-0000-0000-00006B6F0000}"/>
    <cellStyle name="Обычный 56 5 4 2 2 2" xfId="28203" xr:uid="{00000000-0005-0000-0000-00006C6F0000}"/>
    <cellStyle name="Обычный 56 5 4 2 3" xfId="28204" xr:uid="{00000000-0005-0000-0000-00006D6F0000}"/>
    <cellStyle name="Обычный 56 5 4 3" xfId="28205" xr:uid="{00000000-0005-0000-0000-00006E6F0000}"/>
    <cellStyle name="Обычный 56 5 4 3 2" xfId="28206" xr:uid="{00000000-0005-0000-0000-00006F6F0000}"/>
    <cellStyle name="Обычный 56 5 4 4" xfId="28207" xr:uid="{00000000-0005-0000-0000-0000706F0000}"/>
    <cellStyle name="Обычный 56 5 5" xfId="28208" xr:uid="{00000000-0005-0000-0000-0000716F0000}"/>
    <cellStyle name="Обычный 56 5 5 2" xfId="28209" xr:uid="{00000000-0005-0000-0000-0000726F0000}"/>
    <cellStyle name="Обычный 56 5 5 2 2" xfId="28210" xr:uid="{00000000-0005-0000-0000-0000736F0000}"/>
    <cellStyle name="Обычный 56 5 5 3" xfId="28211" xr:uid="{00000000-0005-0000-0000-0000746F0000}"/>
    <cellStyle name="Обычный 56 5 6" xfId="28212" xr:uid="{00000000-0005-0000-0000-0000756F0000}"/>
    <cellStyle name="Обычный 56 5 6 2" xfId="28213" xr:uid="{00000000-0005-0000-0000-0000766F0000}"/>
    <cellStyle name="Обычный 56 5 6 2 2" xfId="28214" xr:uid="{00000000-0005-0000-0000-0000776F0000}"/>
    <cellStyle name="Обычный 56 5 6 3" xfId="28215" xr:uid="{00000000-0005-0000-0000-0000786F0000}"/>
    <cellStyle name="Обычный 56 5 7" xfId="28216" xr:uid="{00000000-0005-0000-0000-0000796F0000}"/>
    <cellStyle name="Обычный 56 5 7 2" xfId="28217" xr:uid="{00000000-0005-0000-0000-00007A6F0000}"/>
    <cellStyle name="Обычный 56 5 8" xfId="28218" xr:uid="{00000000-0005-0000-0000-00007B6F0000}"/>
    <cellStyle name="Обычный 56 6" xfId="28219" xr:uid="{00000000-0005-0000-0000-00007C6F0000}"/>
    <cellStyle name="Обычный 56 6 2" xfId="28220" xr:uid="{00000000-0005-0000-0000-00007D6F0000}"/>
    <cellStyle name="Обычный 56 6 2 2" xfId="28221" xr:uid="{00000000-0005-0000-0000-00007E6F0000}"/>
    <cellStyle name="Обычный 56 6 2 2 2" xfId="28222" xr:uid="{00000000-0005-0000-0000-00007F6F0000}"/>
    <cellStyle name="Обычный 56 6 2 2 2 2" xfId="28223" xr:uid="{00000000-0005-0000-0000-0000806F0000}"/>
    <cellStyle name="Обычный 56 6 2 2 2 2 2" xfId="28224" xr:uid="{00000000-0005-0000-0000-0000816F0000}"/>
    <cellStyle name="Обычный 56 6 2 2 2 3" xfId="28225" xr:uid="{00000000-0005-0000-0000-0000826F0000}"/>
    <cellStyle name="Обычный 56 6 2 2 3" xfId="28226" xr:uid="{00000000-0005-0000-0000-0000836F0000}"/>
    <cellStyle name="Обычный 56 6 2 2 3 2" xfId="28227" xr:uid="{00000000-0005-0000-0000-0000846F0000}"/>
    <cellStyle name="Обычный 56 6 2 2 3 2 2" xfId="28228" xr:uid="{00000000-0005-0000-0000-0000856F0000}"/>
    <cellStyle name="Обычный 56 6 2 2 3 3" xfId="28229" xr:uid="{00000000-0005-0000-0000-0000866F0000}"/>
    <cellStyle name="Обычный 56 6 2 2 4" xfId="28230" xr:uid="{00000000-0005-0000-0000-0000876F0000}"/>
    <cellStyle name="Обычный 56 6 2 2 4 2" xfId="28231" xr:uid="{00000000-0005-0000-0000-0000886F0000}"/>
    <cellStyle name="Обычный 56 6 2 2 5" xfId="28232" xr:uid="{00000000-0005-0000-0000-0000896F0000}"/>
    <cellStyle name="Обычный 56 6 2 3" xfId="28233" xr:uid="{00000000-0005-0000-0000-00008A6F0000}"/>
    <cellStyle name="Обычный 56 6 2 3 2" xfId="28234" xr:uid="{00000000-0005-0000-0000-00008B6F0000}"/>
    <cellStyle name="Обычный 56 6 2 3 2 2" xfId="28235" xr:uid="{00000000-0005-0000-0000-00008C6F0000}"/>
    <cellStyle name="Обычный 56 6 2 3 2 2 2" xfId="28236" xr:uid="{00000000-0005-0000-0000-00008D6F0000}"/>
    <cellStyle name="Обычный 56 6 2 3 2 3" xfId="28237" xr:uid="{00000000-0005-0000-0000-00008E6F0000}"/>
    <cellStyle name="Обычный 56 6 2 3 3" xfId="28238" xr:uid="{00000000-0005-0000-0000-00008F6F0000}"/>
    <cellStyle name="Обычный 56 6 2 3 3 2" xfId="28239" xr:uid="{00000000-0005-0000-0000-0000906F0000}"/>
    <cellStyle name="Обычный 56 6 2 3 4" xfId="28240" xr:uid="{00000000-0005-0000-0000-0000916F0000}"/>
    <cellStyle name="Обычный 56 6 2 4" xfId="28241" xr:uid="{00000000-0005-0000-0000-0000926F0000}"/>
    <cellStyle name="Обычный 56 6 2 4 2" xfId="28242" xr:uid="{00000000-0005-0000-0000-0000936F0000}"/>
    <cellStyle name="Обычный 56 6 2 4 2 2" xfId="28243" xr:uid="{00000000-0005-0000-0000-0000946F0000}"/>
    <cellStyle name="Обычный 56 6 2 4 3" xfId="28244" xr:uid="{00000000-0005-0000-0000-0000956F0000}"/>
    <cellStyle name="Обычный 56 6 2 5" xfId="28245" xr:uid="{00000000-0005-0000-0000-0000966F0000}"/>
    <cellStyle name="Обычный 56 6 2 5 2" xfId="28246" xr:uid="{00000000-0005-0000-0000-0000976F0000}"/>
    <cellStyle name="Обычный 56 6 2 5 2 2" xfId="28247" xr:uid="{00000000-0005-0000-0000-0000986F0000}"/>
    <cellStyle name="Обычный 56 6 2 5 3" xfId="28248" xr:uid="{00000000-0005-0000-0000-0000996F0000}"/>
    <cellStyle name="Обычный 56 6 2 6" xfId="28249" xr:uid="{00000000-0005-0000-0000-00009A6F0000}"/>
    <cellStyle name="Обычный 56 6 2 6 2" xfId="28250" xr:uid="{00000000-0005-0000-0000-00009B6F0000}"/>
    <cellStyle name="Обычный 56 6 2 7" xfId="28251" xr:uid="{00000000-0005-0000-0000-00009C6F0000}"/>
    <cellStyle name="Обычный 56 6 3" xfId="28252" xr:uid="{00000000-0005-0000-0000-00009D6F0000}"/>
    <cellStyle name="Обычный 56 6 3 2" xfId="28253" xr:uid="{00000000-0005-0000-0000-00009E6F0000}"/>
    <cellStyle name="Обычный 56 6 3 2 2" xfId="28254" xr:uid="{00000000-0005-0000-0000-00009F6F0000}"/>
    <cellStyle name="Обычный 56 6 3 2 2 2" xfId="28255" xr:uid="{00000000-0005-0000-0000-0000A06F0000}"/>
    <cellStyle name="Обычный 56 6 3 2 3" xfId="28256" xr:uid="{00000000-0005-0000-0000-0000A16F0000}"/>
    <cellStyle name="Обычный 56 6 3 3" xfId="28257" xr:uid="{00000000-0005-0000-0000-0000A26F0000}"/>
    <cellStyle name="Обычный 56 6 3 3 2" xfId="28258" xr:uid="{00000000-0005-0000-0000-0000A36F0000}"/>
    <cellStyle name="Обычный 56 6 3 3 2 2" xfId="28259" xr:uid="{00000000-0005-0000-0000-0000A46F0000}"/>
    <cellStyle name="Обычный 56 6 3 3 3" xfId="28260" xr:uid="{00000000-0005-0000-0000-0000A56F0000}"/>
    <cellStyle name="Обычный 56 6 3 4" xfId="28261" xr:uid="{00000000-0005-0000-0000-0000A66F0000}"/>
    <cellStyle name="Обычный 56 6 3 4 2" xfId="28262" xr:uid="{00000000-0005-0000-0000-0000A76F0000}"/>
    <cellStyle name="Обычный 56 6 3 5" xfId="28263" xr:uid="{00000000-0005-0000-0000-0000A86F0000}"/>
    <cellStyle name="Обычный 56 6 4" xfId="28264" xr:uid="{00000000-0005-0000-0000-0000A96F0000}"/>
    <cellStyle name="Обычный 56 6 4 2" xfId="28265" xr:uid="{00000000-0005-0000-0000-0000AA6F0000}"/>
    <cellStyle name="Обычный 56 6 4 2 2" xfId="28266" xr:uid="{00000000-0005-0000-0000-0000AB6F0000}"/>
    <cellStyle name="Обычный 56 6 4 2 2 2" xfId="28267" xr:uid="{00000000-0005-0000-0000-0000AC6F0000}"/>
    <cellStyle name="Обычный 56 6 4 2 3" xfId="28268" xr:uid="{00000000-0005-0000-0000-0000AD6F0000}"/>
    <cellStyle name="Обычный 56 6 4 3" xfId="28269" xr:uid="{00000000-0005-0000-0000-0000AE6F0000}"/>
    <cellStyle name="Обычный 56 6 4 3 2" xfId="28270" xr:uid="{00000000-0005-0000-0000-0000AF6F0000}"/>
    <cellStyle name="Обычный 56 6 4 4" xfId="28271" xr:uid="{00000000-0005-0000-0000-0000B06F0000}"/>
    <cellStyle name="Обычный 56 6 5" xfId="28272" xr:uid="{00000000-0005-0000-0000-0000B16F0000}"/>
    <cellStyle name="Обычный 56 6 5 2" xfId="28273" xr:uid="{00000000-0005-0000-0000-0000B26F0000}"/>
    <cellStyle name="Обычный 56 6 5 2 2" xfId="28274" xr:uid="{00000000-0005-0000-0000-0000B36F0000}"/>
    <cellStyle name="Обычный 56 6 5 3" xfId="28275" xr:uid="{00000000-0005-0000-0000-0000B46F0000}"/>
    <cellStyle name="Обычный 56 6 6" xfId="28276" xr:uid="{00000000-0005-0000-0000-0000B56F0000}"/>
    <cellStyle name="Обычный 56 6 6 2" xfId="28277" xr:uid="{00000000-0005-0000-0000-0000B66F0000}"/>
    <cellStyle name="Обычный 56 6 6 2 2" xfId="28278" xr:uid="{00000000-0005-0000-0000-0000B76F0000}"/>
    <cellStyle name="Обычный 56 6 6 3" xfId="28279" xr:uid="{00000000-0005-0000-0000-0000B86F0000}"/>
    <cellStyle name="Обычный 56 6 7" xfId="28280" xr:uid="{00000000-0005-0000-0000-0000B96F0000}"/>
    <cellStyle name="Обычный 56 6 7 2" xfId="28281" xr:uid="{00000000-0005-0000-0000-0000BA6F0000}"/>
    <cellStyle name="Обычный 56 6 8" xfId="28282" xr:uid="{00000000-0005-0000-0000-0000BB6F0000}"/>
    <cellStyle name="Обычный 56 7" xfId="28283" xr:uid="{00000000-0005-0000-0000-0000BC6F0000}"/>
    <cellStyle name="Обычный 56 7 2" xfId="28284" xr:uid="{00000000-0005-0000-0000-0000BD6F0000}"/>
    <cellStyle name="Обычный 56 7 2 2" xfId="28285" xr:uid="{00000000-0005-0000-0000-0000BE6F0000}"/>
    <cellStyle name="Обычный 56 7 2 2 2" xfId="28286" xr:uid="{00000000-0005-0000-0000-0000BF6F0000}"/>
    <cellStyle name="Обычный 56 7 2 2 2 2" xfId="28287" xr:uid="{00000000-0005-0000-0000-0000C06F0000}"/>
    <cellStyle name="Обычный 56 7 2 2 2 2 2" xfId="28288" xr:uid="{00000000-0005-0000-0000-0000C16F0000}"/>
    <cellStyle name="Обычный 56 7 2 2 2 3" xfId="28289" xr:uid="{00000000-0005-0000-0000-0000C26F0000}"/>
    <cellStyle name="Обычный 56 7 2 2 3" xfId="28290" xr:uid="{00000000-0005-0000-0000-0000C36F0000}"/>
    <cellStyle name="Обычный 56 7 2 2 3 2" xfId="28291" xr:uid="{00000000-0005-0000-0000-0000C46F0000}"/>
    <cellStyle name="Обычный 56 7 2 2 3 2 2" xfId="28292" xr:uid="{00000000-0005-0000-0000-0000C56F0000}"/>
    <cellStyle name="Обычный 56 7 2 2 3 3" xfId="28293" xr:uid="{00000000-0005-0000-0000-0000C66F0000}"/>
    <cellStyle name="Обычный 56 7 2 2 4" xfId="28294" xr:uid="{00000000-0005-0000-0000-0000C76F0000}"/>
    <cellStyle name="Обычный 56 7 2 2 4 2" xfId="28295" xr:uid="{00000000-0005-0000-0000-0000C86F0000}"/>
    <cellStyle name="Обычный 56 7 2 2 5" xfId="28296" xr:uid="{00000000-0005-0000-0000-0000C96F0000}"/>
    <cellStyle name="Обычный 56 7 2 3" xfId="28297" xr:uid="{00000000-0005-0000-0000-0000CA6F0000}"/>
    <cellStyle name="Обычный 56 7 2 3 2" xfId="28298" xr:uid="{00000000-0005-0000-0000-0000CB6F0000}"/>
    <cellStyle name="Обычный 56 7 2 3 2 2" xfId="28299" xr:uid="{00000000-0005-0000-0000-0000CC6F0000}"/>
    <cellStyle name="Обычный 56 7 2 3 2 2 2" xfId="28300" xr:uid="{00000000-0005-0000-0000-0000CD6F0000}"/>
    <cellStyle name="Обычный 56 7 2 3 2 3" xfId="28301" xr:uid="{00000000-0005-0000-0000-0000CE6F0000}"/>
    <cellStyle name="Обычный 56 7 2 3 3" xfId="28302" xr:uid="{00000000-0005-0000-0000-0000CF6F0000}"/>
    <cellStyle name="Обычный 56 7 2 3 3 2" xfId="28303" xr:uid="{00000000-0005-0000-0000-0000D06F0000}"/>
    <cellStyle name="Обычный 56 7 2 3 4" xfId="28304" xr:uid="{00000000-0005-0000-0000-0000D16F0000}"/>
    <cellStyle name="Обычный 56 7 2 4" xfId="28305" xr:uid="{00000000-0005-0000-0000-0000D26F0000}"/>
    <cellStyle name="Обычный 56 7 2 4 2" xfId="28306" xr:uid="{00000000-0005-0000-0000-0000D36F0000}"/>
    <cellStyle name="Обычный 56 7 2 4 2 2" xfId="28307" xr:uid="{00000000-0005-0000-0000-0000D46F0000}"/>
    <cellStyle name="Обычный 56 7 2 4 3" xfId="28308" xr:uid="{00000000-0005-0000-0000-0000D56F0000}"/>
    <cellStyle name="Обычный 56 7 2 5" xfId="28309" xr:uid="{00000000-0005-0000-0000-0000D66F0000}"/>
    <cellStyle name="Обычный 56 7 2 5 2" xfId="28310" xr:uid="{00000000-0005-0000-0000-0000D76F0000}"/>
    <cellStyle name="Обычный 56 7 2 5 2 2" xfId="28311" xr:uid="{00000000-0005-0000-0000-0000D86F0000}"/>
    <cellStyle name="Обычный 56 7 2 5 3" xfId="28312" xr:uid="{00000000-0005-0000-0000-0000D96F0000}"/>
    <cellStyle name="Обычный 56 7 2 6" xfId="28313" xr:uid="{00000000-0005-0000-0000-0000DA6F0000}"/>
    <cellStyle name="Обычный 56 7 2 6 2" xfId="28314" xr:uid="{00000000-0005-0000-0000-0000DB6F0000}"/>
    <cellStyle name="Обычный 56 7 2 7" xfId="28315" xr:uid="{00000000-0005-0000-0000-0000DC6F0000}"/>
    <cellStyle name="Обычный 56 7 3" xfId="28316" xr:uid="{00000000-0005-0000-0000-0000DD6F0000}"/>
    <cellStyle name="Обычный 56 7 3 2" xfId="28317" xr:uid="{00000000-0005-0000-0000-0000DE6F0000}"/>
    <cellStyle name="Обычный 56 7 3 2 2" xfId="28318" xr:uid="{00000000-0005-0000-0000-0000DF6F0000}"/>
    <cellStyle name="Обычный 56 7 3 2 2 2" xfId="28319" xr:uid="{00000000-0005-0000-0000-0000E06F0000}"/>
    <cellStyle name="Обычный 56 7 3 2 3" xfId="28320" xr:uid="{00000000-0005-0000-0000-0000E16F0000}"/>
    <cellStyle name="Обычный 56 7 3 3" xfId="28321" xr:uid="{00000000-0005-0000-0000-0000E26F0000}"/>
    <cellStyle name="Обычный 56 7 3 3 2" xfId="28322" xr:uid="{00000000-0005-0000-0000-0000E36F0000}"/>
    <cellStyle name="Обычный 56 7 3 3 2 2" xfId="28323" xr:uid="{00000000-0005-0000-0000-0000E46F0000}"/>
    <cellStyle name="Обычный 56 7 3 3 3" xfId="28324" xr:uid="{00000000-0005-0000-0000-0000E56F0000}"/>
    <cellStyle name="Обычный 56 7 3 4" xfId="28325" xr:uid="{00000000-0005-0000-0000-0000E66F0000}"/>
    <cellStyle name="Обычный 56 7 3 4 2" xfId="28326" xr:uid="{00000000-0005-0000-0000-0000E76F0000}"/>
    <cellStyle name="Обычный 56 7 3 5" xfId="28327" xr:uid="{00000000-0005-0000-0000-0000E86F0000}"/>
    <cellStyle name="Обычный 56 7 4" xfId="28328" xr:uid="{00000000-0005-0000-0000-0000E96F0000}"/>
    <cellStyle name="Обычный 56 7 4 2" xfId="28329" xr:uid="{00000000-0005-0000-0000-0000EA6F0000}"/>
    <cellStyle name="Обычный 56 7 4 2 2" xfId="28330" xr:uid="{00000000-0005-0000-0000-0000EB6F0000}"/>
    <cellStyle name="Обычный 56 7 4 2 2 2" xfId="28331" xr:uid="{00000000-0005-0000-0000-0000EC6F0000}"/>
    <cellStyle name="Обычный 56 7 4 2 3" xfId="28332" xr:uid="{00000000-0005-0000-0000-0000ED6F0000}"/>
    <cellStyle name="Обычный 56 7 4 3" xfId="28333" xr:uid="{00000000-0005-0000-0000-0000EE6F0000}"/>
    <cellStyle name="Обычный 56 7 4 3 2" xfId="28334" xr:uid="{00000000-0005-0000-0000-0000EF6F0000}"/>
    <cellStyle name="Обычный 56 7 4 4" xfId="28335" xr:uid="{00000000-0005-0000-0000-0000F06F0000}"/>
    <cellStyle name="Обычный 56 7 5" xfId="28336" xr:uid="{00000000-0005-0000-0000-0000F16F0000}"/>
    <cellStyle name="Обычный 56 7 5 2" xfId="28337" xr:uid="{00000000-0005-0000-0000-0000F26F0000}"/>
    <cellStyle name="Обычный 56 7 5 2 2" xfId="28338" xr:uid="{00000000-0005-0000-0000-0000F36F0000}"/>
    <cellStyle name="Обычный 56 7 5 3" xfId="28339" xr:uid="{00000000-0005-0000-0000-0000F46F0000}"/>
    <cellStyle name="Обычный 56 7 6" xfId="28340" xr:uid="{00000000-0005-0000-0000-0000F56F0000}"/>
    <cellStyle name="Обычный 56 7 6 2" xfId="28341" xr:uid="{00000000-0005-0000-0000-0000F66F0000}"/>
    <cellStyle name="Обычный 56 7 6 2 2" xfId="28342" xr:uid="{00000000-0005-0000-0000-0000F76F0000}"/>
    <cellStyle name="Обычный 56 7 6 3" xfId="28343" xr:uid="{00000000-0005-0000-0000-0000F86F0000}"/>
    <cellStyle name="Обычный 56 7 7" xfId="28344" xr:uid="{00000000-0005-0000-0000-0000F96F0000}"/>
    <cellStyle name="Обычный 56 7 7 2" xfId="28345" xr:uid="{00000000-0005-0000-0000-0000FA6F0000}"/>
    <cellStyle name="Обычный 56 7 8" xfId="28346" xr:uid="{00000000-0005-0000-0000-0000FB6F0000}"/>
    <cellStyle name="Обычный 56 8" xfId="28347" xr:uid="{00000000-0005-0000-0000-0000FC6F0000}"/>
    <cellStyle name="Обычный 56 8 2" xfId="28348" xr:uid="{00000000-0005-0000-0000-0000FD6F0000}"/>
    <cellStyle name="Обычный 56 8 2 2" xfId="28349" xr:uid="{00000000-0005-0000-0000-0000FE6F0000}"/>
    <cellStyle name="Обычный 56 8 2 2 2" xfId="28350" xr:uid="{00000000-0005-0000-0000-0000FF6F0000}"/>
    <cellStyle name="Обычный 56 8 2 2 2 2" xfId="28351" xr:uid="{00000000-0005-0000-0000-000000700000}"/>
    <cellStyle name="Обычный 56 8 2 2 2 2 2" xfId="28352" xr:uid="{00000000-0005-0000-0000-000001700000}"/>
    <cellStyle name="Обычный 56 8 2 2 2 3" xfId="28353" xr:uid="{00000000-0005-0000-0000-000002700000}"/>
    <cellStyle name="Обычный 56 8 2 2 3" xfId="28354" xr:uid="{00000000-0005-0000-0000-000003700000}"/>
    <cellStyle name="Обычный 56 8 2 2 3 2" xfId="28355" xr:uid="{00000000-0005-0000-0000-000004700000}"/>
    <cellStyle name="Обычный 56 8 2 2 3 2 2" xfId="28356" xr:uid="{00000000-0005-0000-0000-000005700000}"/>
    <cellStyle name="Обычный 56 8 2 2 3 3" xfId="28357" xr:uid="{00000000-0005-0000-0000-000006700000}"/>
    <cellStyle name="Обычный 56 8 2 2 4" xfId="28358" xr:uid="{00000000-0005-0000-0000-000007700000}"/>
    <cellStyle name="Обычный 56 8 2 2 4 2" xfId="28359" xr:uid="{00000000-0005-0000-0000-000008700000}"/>
    <cellStyle name="Обычный 56 8 2 2 5" xfId="28360" xr:uid="{00000000-0005-0000-0000-000009700000}"/>
    <cellStyle name="Обычный 56 8 2 3" xfId="28361" xr:uid="{00000000-0005-0000-0000-00000A700000}"/>
    <cellStyle name="Обычный 56 8 2 3 2" xfId="28362" xr:uid="{00000000-0005-0000-0000-00000B700000}"/>
    <cellStyle name="Обычный 56 8 2 3 2 2" xfId="28363" xr:uid="{00000000-0005-0000-0000-00000C700000}"/>
    <cellStyle name="Обычный 56 8 2 3 2 2 2" xfId="28364" xr:uid="{00000000-0005-0000-0000-00000D700000}"/>
    <cellStyle name="Обычный 56 8 2 3 2 3" xfId="28365" xr:uid="{00000000-0005-0000-0000-00000E700000}"/>
    <cellStyle name="Обычный 56 8 2 3 3" xfId="28366" xr:uid="{00000000-0005-0000-0000-00000F700000}"/>
    <cellStyle name="Обычный 56 8 2 3 3 2" xfId="28367" xr:uid="{00000000-0005-0000-0000-000010700000}"/>
    <cellStyle name="Обычный 56 8 2 3 4" xfId="28368" xr:uid="{00000000-0005-0000-0000-000011700000}"/>
    <cellStyle name="Обычный 56 8 2 4" xfId="28369" xr:uid="{00000000-0005-0000-0000-000012700000}"/>
    <cellStyle name="Обычный 56 8 2 4 2" xfId="28370" xr:uid="{00000000-0005-0000-0000-000013700000}"/>
    <cellStyle name="Обычный 56 8 2 4 2 2" xfId="28371" xr:uid="{00000000-0005-0000-0000-000014700000}"/>
    <cellStyle name="Обычный 56 8 2 4 3" xfId="28372" xr:uid="{00000000-0005-0000-0000-000015700000}"/>
    <cellStyle name="Обычный 56 8 2 5" xfId="28373" xr:uid="{00000000-0005-0000-0000-000016700000}"/>
    <cellStyle name="Обычный 56 8 2 5 2" xfId="28374" xr:uid="{00000000-0005-0000-0000-000017700000}"/>
    <cellStyle name="Обычный 56 8 2 5 2 2" xfId="28375" xr:uid="{00000000-0005-0000-0000-000018700000}"/>
    <cellStyle name="Обычный 56 8 2 5 3" xfId="28376" xr:uid="{00000000-0005-0000-0000-000019700000}"/>
    <cellStyle name="Обычный 56 8 2 6" xfId="28377" xr:uid="{00000000-0005-0000-0000-00001A700000}"/>
    <cellStyle name="Обычный 56 8 2 6 2" xfId="28378" xr:uid="{00000000-0005-0000-0000-00001B700000}"/>
    <cellStyle name="Обычный 56 8 2 7" xfId="28379" xr:uid="{00000000-0005-0000-0000-00001C700000}"/>
    <cellStyle name="Обычный 56 8 3" xfId="28380" xr:uid="{00000000-0005-0000-0000-00001D700000}"/>
    <cellStyle name="Обычный 56 8 3 2" xfId="28381" xr:uid="{00000000-0005-0000-0000-00001E700000}"/>
    <cellStyle name="Обычный 56 8 3 2 2" xfId="28382" xr:uid="{00000000-0005-0000-0000-00001F700000}"/>
    <cellStyle name="Обычный 56 8 3 2 2 2" xfId="28383" xr:uid="{00000000-0005-0000-0000-000020700000}"/>
    <cellStyle name="Обычный 56 8 3 2 3" xfId="28384" xr:uid="{00000000-0005-0000-0000-000021700000}"/>
    <cellStyle name="Обычный 56 8 3 3" xfId="28385" xr:uid="{00000000-0005-0000-0000-000022700000}"/>
    <cellStyle name="Обычный 56 8 3 3 2" xfId="28386" xr:uid="{00000000-0005-0000-0000-000023700000}"/>
    <cellStyle name="Обычный 56 8 3 3 2 2" xfId="28387" xr:uid="{00000000-0005-0000-0000-000024700000}"/>
    <cellStyle name="Обычный 56 8 3 3 3" xfId="28388" xr:uid="{00000000-0005-0000-0000-000025700000}"/>
    <cellStyle name="Обычный 56 8 3 4" xfId="28389" xr:uid="{00000000-0005-0000-0000-000026700000}"/>
    <cellStyle name="Обычный 56 8 3 4 2" xfId="28390" xr:uid="{00000000-0005-0000-0000-000027700000}"/>
    <cellStyle name="Обычный 56 8 3 5" xfId="28391" xr:uid="{00000000-0005-0000-0000-000028700000}"/>
    <cellStyle name="Обычный 56 8 4" xfId="28392" xr:uid="{00000000-0005-0000-0000-000029700000}"/>
    <cellStyle name="Обычный 56 8 4 2" xfId="28393" xr:uid="{00000000-0005-0000-0000-00002A700000}"/>
    <cellStyle name="Обычный 56 8 4 2 2" xfId="28394" xr:uid="{00000000-0005-0000-0000-00002B700000}"/>
    <cellStyle name="Обычный 56 8 4 2 2 2" xfId="28395" xr:uid="{00000000-0005-0000-0000-00002C700000}"/>
    <cellStyle name="Обычный 56 8 4 2 3" xfId="28396" xr:uid="{00000000-0005-0000-0000-00002D700000}"/>
    <cellStyle name="Обычный 56 8 4 3" xfId="28397" xr:uid="{00000000-0005-0000-0000-00002E700000}"/>
    <cellStyle name="Обычный 56 8 4 3 2" xfId="28398" xr:uid="{00000000-0005-0000-0000-00002F700000}"/>
    <cellStyle name="Обычный 56 8 4 4" xfId="28399" xr:uid="{00000000-0005-0000-0000-000030700000}"/>
    <cellStyle name="Обычный 56 8 5" xfId="28400" xr:uid="{00000000-0005-0000-0000-000031700000}"/>
    <cellStyle name="Обычный 56 8 5 2" xfId="28401" xr:uid="{00000000-0005-0000-0000-000032700000}"/>
    <cellStyle name="Обычный 56 8 5 2 2" xfId="28402" xr:uid="{00000000-0005-0000-0000-000033700000}"/>
    <cellStyle name="Обычный 56 8 5 3" xfId="28403" xr:uid="{00000000-0005-0000-0000-000034700000}"/>
    <cellStyle name="Обычный 56 8 6" xfId="28404" xr:uid="{00000000-0005-0000-0000-000035700000}"/>
    <cellStyle name="Обычный 56 8 6 2" xfId="28405" xr:uid="{00000000-0005-0000-0000-000036700000}"/>
    <cellStyle name="Обычный 56 8 6 2 2" xfId="28406" xr:uid="{00000000-0005-0000-0000-000037700000}"/>
    <cellStyle name="Обычный 56 8 6 3" xfId="28407" xr:uid="{00000000-0005-0000-0000-000038700000}"/>
    <cellStyle name="Обычный 56 8 7" xfId="28408" xr:uid="{00000000-0005-0000-0000-000039700000}"/>
    <cellStyle name="Обычный 56 8 7 2" xfId="28409" xr:uid="{00000000-0005-0000-0000-00003A700000}"/>
    <cellStyle name="Обычный 56 8 8" xfId="28410" xr:uid="{00000000-0005-0000-0000-00003B700000}"/>
    <cellStyle name="Обычный 56 9" xfId="28411" xr:uid="{00000000-0005-0000-0000-00003C700000}"/>
    <cellStyle name="Обычный 56 9 2" xfId="28412" xr:uid="{00000000-0005-0000-0000-00003D700000}"/>
    <cellStyle name="Обычный 56 9 2 2" xfId="28413" xr:uid="{00000000-0005-0000-0000-00003E700000}"/>
    <cellStyle name="Обычный 56 9 2 2 2" xfId="28414" xr:uid="{00000000-0005-0000-0000-00003F700000}"/>
    <cellStyle name="Обычный 56 9 2 2 2 2" xfId="28415" xr:uid="{00000000-0005-0000-0000-000040700000}"/>
    <cellStyle name="Обычный 56 9 2 2 2 2 2" xfId="28416" xr:uid="{00000000-0005-0000-0000-000041700000}"/>
    <cellStyle name="Обычный 56 9 2 2 2 3" xfId="28417" xr:uid="{00000000-0005-0000-0000-000042700000}"/>
    <cellStyle name="Обычный 56 9 2 2 3" xfId="28418" xr:uid="{00000000-0005-0000-0000-000043700000}"/>
    <cellStyle name="Обычный 56 9 2 2 3 2" xfId="28419" xr:uid="{00000000-0005-0000-0000-000044700000}"/>
    <cellStyle name="Обычный 56 9 2 2 3 2 2" xfId="28420" xr:uid="{00000000-0005-0000-0000-000045700000}"/>
    <cellStyle name="Обычный 56 9 2 2 3 3" xfId="28421" xr:uid="{00000000-0005-0000-0000-000046700000}"/>
    <cellStyle name="Обычный 56 9 2 2 4" xfId="28422" xr:uid="{00000000-0005-0000-0000-000047700000}"/>
    <cellStyle name="Обычный 56 9 2 2 4 2" xfId="28423" xr:uid="{00000000-0005-0000-0000-000048700000}"/>
    <cellStyle name="Обычный 56 9 2 2 5" xfId="28424" xr:uid="{00000000-0005-0000-0000-000049700000}"/>
    <cellStyle name="Обычный 56 9 2 3" xfId="28425" xr:uid="{00000000-0005-0000-0000-00004A700000}"/>
    <cellStyle name="Обычный 56 9 2 3 2" xfId="28426" xr:uid="{00000000-0005-0000-0000-00004B700000}"/>
    <cellStyle name="Обычный 56 9 2 3 2 2" xfId="28427" xr:uid="{00000000-0005-0000-0000-00004C700000}"/>
    <cellStyle name="Обычный 56 9 2 3 2 2 2" xfId="28428" xr:uid="{00000000-0005-0000-0000-00004D700000}"/>
    <cellStyle name="Обычный 56 9 2 3 2 3" xfId="28429" xr:uid="{00000000-0005-0000-0000-00004E700000}"/>
    <cellStyle name="Обычный 56 9 2 3 3" xfId="28430" xr:uid="{00000000-0005-0000-0000-00004F700000}"/>
    <cellStyle name="Обычный 56 9 2 3 3 2" xfId="28431" xr:uid="{00000000-0005-0000-0000-000050700000}"/>
    <cellStyle name="Обычный 56 9 2 3 4" xfId="28432" xr:uid="{00000000-0005-0000-0000-000051700000}"/>
    <cellStyle name="Обычный 56 9 2 4" xfId="28433" xr:uid="{00000000-0005-0000-0000-000052700000}"/>
    <cellStyle name="Обычный 56 9 2 4 2" xfId="28434" xr:uid="{00000000-0005-0000-0000-000053700000}"/>
    <cellStyle name="Обычный 56 9 2 4 2 2" xfId="28435" xr:uid="{00000000-0005-0000-0000-000054700000}"/>
    <cellStyle name="Обычный 56 9 2 4 3" xfId="28436" xr:uid="{00000000-0005-0000-0000-000055700000}"/>
    <cellStyle name="Обычный 56 9 2 5" xfId="28437" xr:uid="{00000000-0005-0000-0000-000056700000}"/>
    <cellStyle name="Обычный 56 9 2 5 2" xfId="28438" xr:uid="{00000000-0005-0000-0000-000057700000}"/>
    <cellStyle name="Обычный 56 9 2 5 2 2" xfId="28439" xr:uid="{00000000-0005-0000-0000-000058700000}"/>
    <cellStyle name="Обычный 56 9 2 5 3" xfId="28440" xr:uid="{00000000-0005-0000-0000-000059700000}"/>
    <cellStyle name="Обычный 56 9 2 6" xfId="28441" xr:uid="{00000000-0005-0000-0000-00005A700000}"/>
    <cellStyle name="Обычный 56 9 2 6 2" xfId="28442" xr:uid="{00000000-0005-0000-0000-00005B700000}"/>
    <cellStyle name="Обычный 56 9 2 7" xfId="28443" xr:uid="{00000000-0005-0000-0000-00005C700000}"/>
    <cellStyle name="Обычный 56 9 3" xfId="28444" xr:uid="{00000000-0005-0000-0000-00005D700000}"/>
    <cellStyle name="Обычный 56 9 3 2" xfId="28445" xr:uid="{00000000-0005-0000-0000-00005E700000}"/>
    <cellStyle name="Обычный 56 9 3 2 2" xfId="28446" xr:uid="{00000000-0005-0000-0000-00005F700000}"/>
    <cellStyle name="Обычный 56 9 3 2 2 2" xfId="28447" xr:uid="{00000000-0005-0000-0000-000060700000}"/>
    <cellStyle name="Обычный 56 9 3 2 3" xfId="28448" xr:uid="{00000000-0005-0000-0000-000061700000}"/>
    <cellStyle name="Обычный 56 9 3 3" xfId="28449" xr:uid="{00000000-0005-0000-0000-000062700000}"/>
    <cellStyle name="Обычный 56 9 3 3 2" xfId="28450" xr:uid="{00000000-0005-0000-0000-000063700000}"/>
    <cellStyle name="Обычный 56 9 3 3 2 2" xfId="28451" xr:uid="{00000000-0005-0000-0000-000064700000}"/>
    <cellStyle name="Обычный 56 9 3 3 3" xfId="28452" xr:uid="{00000000-0005-0000-0000-000065700000}"/>
    <cellStyle name="Обычный 56 9 3 4" xfId="28453" xr:uid="{00000000-0005-0000-0000-000066700000}"/>
    <cellStyle name="Обычный 56 9 3 4 2" xfId="28454" xr:uid="{00000000-0005-0000-0000-000067700000}"/>
    <cellStyle name="Обычный 56 9 3 5" xfId="28455" xr:uid="{00000000-0005-0000-0000-000068700000}"/>
    <cellStyle name="Обычный 56 9 4" xfId="28456" xr:uid="{00000000-0005-0000-0000-000069700000}"/>
    <cellStyle name="Обычный 56 9 4 2" xfId="28457" xr:uid="{00000000-0005-0000-0000-00006A700000}"/>
    <cellStyle name="Обычный 56 9 4 2 2" xfId="28458" xr:uid="{00000000-0005-0000-0000-00006B700000}"/>
    <cellStyle name="Обычный 56 9 4 2 2 2" xfId="28459" xr:uid="{00000000-0005-0000-0000-00006C700000}"/>
    <cellStyle name="Обычный 56 9 4 2 3" xfId="28460" xr:uid="{00000000-0005-0000-0000-00006D700000}"/>
    <cellStyle name="Обычный 56 9 4 3" xfId="28461" xr:uid="{00000000-0005-0000-0000-00006E700000}"/>
    <cellStyle name="Обычный 56 9 4 3 2" xfId="28462" xr:uid="{00000000-0005-0000-0000-00006F700000}"/>
    <cellStyle name="Обычный 56 9 4 4" xfId="28463" xr:uid="{00000000-0005-0000-0000-000070700000}"/>
    <cellStyle name="Обычный 56 9 5" xfId="28464" xr:uid="{00000000-0005-0000-0000-000071700000}"/>
    <cellStyle name="Обычный 56 9 5 2" xfId="28465" xr:uid="{00000000-0005-0000-0000-000072700000}"/>
    <cellStyle name="Обычный 56 9 5 2 2" xfId="28466" xr:uid="{00000000-0005-0000-0000-000073700000}"/>
    <cellStyle name="Обычный 56 9 5 3" xfId="28467" xr:uid="{00000000-0005-0000-0000-000074700000}"/>
    <cellStyle name="Обычный 56 9 6" xfId="28468" xr:uid="{00000000-0005-0000-0000-000075700000}"/>
    <cellStyle name="Обычный 56 9 6 2" xfId="28469" xr:uid="{00000000-0005-0000-0000-000076700000}"/>
    <cellStyle name="Обычный 56 9 6 2 2" xfId="28470" xr:uid="{00000000-0005-0000-0000-000077700000}"/>
    <cellStyle name="Обычный 56 9 6 3" xfId="28471" xr:uid="{00000000-0005-0000-0000-000078700000}"/>
    <cellStyle name="Обычный 56 9 7" xfId="28472" xr:uid="{00000000-0005-0000-0000-000079700000}"/>
    <cellStyle name="Обычный 56 9 7 2" xfId="28473" xr:uid="{00000000-0005-0000-0000-00007A700000}"/>
    <cellStyle name="Обычный 56 9 8" xfId="28474" xr:uid="{00000000-0005-0000-0000-00007B700000}"/>
    <cellStyle name="Обычный 57" xfId="28475" xr:uid="{00000000-0005-0000-0000-00007C700000}"/>
    <cellStyle name="Обычный 57 2" xfId="28476" xr:uid="{00000000-0005-0000-0000-00007D700000}"/>
    <cellStyle name="Обычный 57 3" xfId="28477" xr:uid="{00000000-0005-0000-0000-00007E700000}"/>
    <cellStyle name="Обычный 58" xfId="28478" xr:uid="{00000000-0005-0000-0000-00007F700000}"/>
    <cellStyle name="Обычный 58 10" xfId="28479" xr:uid="{00000000-0005-0000-0000-000080700000}"/>
    <cellStyle name="Обычный 58 10 2" xfId="28480" xr:uid="{00000000-0005-0000-0000-000081700000}"/>
    <cellStyle name="Обычный 58 10 2 2" xfId="28481" xr:uid="{00000000-0005-0000-0000-000082700000}"/>
    <cellStyle name="Обычный 58 10 3" xfId="28482" xr:uid="{00000000-0005-0000-0000-000083700000}"/>
    <cellStyle name="Обычный 58 11" xfId="28483" xr:uid="{00000000-0005-0000-0000-000084700000}"/>
    <cellStyle name="Обычный 58 11 2" xfId="28484" xr:uid="{00000000-0005-0000-0000-000085700000}"/>
    <cellStyle name="Обычный 58 11 2 2" xfId="28485" xr:uid="{00000000-0005-0000-0000-000086700000}"/>
    <cellStyle name="Обычный 58 11 3" xfId="28486" xr:uid="{00000000-0005-0000-0000-000087700000}"/>
    <cellStyle name="Обычный 58 12" xfId="28487" xr:uid="{00000000-0005-0000-0000-000088700000}"/>
    <cellStyle name="Обычный 58 12 2" xfId="28488" xr:uid="{00000000-0005-0000-0000-000089700000}"/>
    <cellStyle name="Обычный 58 12 2 2" xfId="28489" xr:uid="{00000000-0005-0000-0000-00008A700000}"/>
    <cellStyle name="Обычный 58 12 3" xfId="28490" xr:uid="{00000000-0005-0000-0000-00008B700000}"/>
    <cellStyle name="Обычный 58 13" xfId="28491" xr:uid="{00000000-0005-0000-0000-00008C700000}"/>
    <cellStyle name="Обычный 58 13 2" xfId="28492" xr:uid="{00000000-0005-0000-0000-00008D700000}"/>
    <cellStyle name="Обычный 58 13 2 2" xfId="28493" xr:uid="{00000000-0005-0000-0000-00008E700000}"/>
    <cellStyle name="Обычный 58 13 3" xfId="28494" xr:uid="{00000000-0005-0000-0000-00008F700000}"/>
    <cellStyle name="Обычный 58 14" xfId="28495" xr:uid="{00000000-0005-0000-0000-000090700000}"/>
    <cellStyle name="Обычный 58 14 2" xfId="28496" xr:uid="{00000000-0005-0000-0000-000091700000}"/>
    <cellStyle name="Обычный 58 14 2 2" xfId="28497" xr:uid="{00000000-0005-0000-0000-000092700000}"/>
    <cellStyle name="Обычный 58 14 3" xfId="28498" xr:uid="{00000000-0005-0000-0000-000093700000}"/>
    <cellStyle name="Обычный 58 15" xfId="28499" xr:uid="{00000000-0005-0000-0000-000094700000}"/>
    <cellStyle name="Обычный 58 15 2" xfId="28500" xr:uid="{00000000-0005-0000-0000-000095700000}"/>
    <cellStyle name="Обычный 58 15 2 2" xfId="28501" xr:uid="{00000000-0005-0000-0000-000096700000}"/>
    <cellStyle name="Обычный 58 15 3" xfId="28502" xr:uid="{00000000-0005-0000-0000-000097700000}"/>
    <cellStyle name="Обычный 58 16" xfId="28503" xr:uid="{00000000-0005-0000-0000-000098700000}"/>
    <cellStyle name="Обычный 58 16 2" xfId="28504" xr:uid="{00000000-0005-0000-0000-000099700000}"/>
    <cellStyle name="Обычный 58 17" xfId="28505" xr:uid="{00000000-0005-0000-0000-00009A700000}"/>
    <cellStyle name="Обычный 58 2" xfId="28506" xr:uid="{00000000-0005-0000-0000-00009B700000}"/>
    <cellStyle name="Обычный 58 2 2" xfId="28507" xr:uid="{00000000-0005-0000-0000-00009C700000}"/>
    <cellStyle name="Обычный 58 2 2 2" xfId="28508" xr:uid="{00000000-0005-0000-0000-00009D700000}"/>
    <cellStyle name="Обычный 58 2 2 2 2" xfId="28509" xr:uid="{00000000-0005-0000-0000-00009E700000}"/>
    <cellStyle name="Обычный 58 2 2 2 2 2" xfId="28510" xr:uid="{00000000-0005-0000-0000-00009F700000}"/>
    <cellStyle name="Обычный 58 2 2 2 2 2 2" xfId="28511" xr:uid="{00000000-0005-0000-0000-0000A0700000}"/>
    <cellStyle name="Обычный 58 2 2 2 2 3" xfId="28512" xr:uid="{00000000-0005-0000-0000-0000A1700000}"/>
    <cellStyle name="Обычный 58 2 2 2 3" xfId="28513" xr:uid="{00000000-0005-0000-0000-0000A2700000}"/>
    <cellStyle name="Обычный 58 2 2 2 3 2" xfId="28514" xr:uid="{00000000-0005-0000-0000-0000A3700000}"/>
    <cellStyle name="Обычный 58 2 2 2 4" xfId="28515" xr:uid="{00000000-0005-0000-0000-0000A4700000}"/>
    <cellStyle name="Обычный 58 2 2 3" xfId="28516" xr:uid="{00000000-0005-0000-0000-0000A5700000}"/>
    <cellStyle name="Обычный 58 2 2 3 2" xfId="28517" xr:uid="{00000000-0005-0000-0000-0000A6700000}"/>
    <cellStyle name="Обычный 58 2 2 3 2 2" xfId="28518" xr:uid="{00000000-0005-0000-0000-0000A7700000}"/>
    <cellStyle name="Обычный 58 2 2 3 3" xfId="28519" xr:uid="{00000000-0005-0000-0000-0000A8700000}"/>
    <cellStyle name="Обычный 58 2 3" xfId="28520" xr:uid="{00000000-0005-0000-0000-0000A9700000}"/>
    <cellStyle name="Обычный 58 2 3 2" xfId="28521" xr:uid="{00000000-0005-0000-0000-0000AA700000}"/>
    <cellStyle name="Обычный 58 2 3 2 2" xfId="28522" xr:uid="{00000000-0005-0000-0000-0000AB700000}"/>
    <cellStyle name="Обычный 58 2 3 2 2 2" xfId="28523" xr:uid="{00000000-0005-0000-0000-0000AC700000}"/>
    <cellStyle name="Обычный 58 2 3 2 3" xfId="28524" xr:uid="{00000000-0005-0000-0000-0000AD700000}"/>
    <cellStyle name="Обычный 58 2 3 3" xfId="28525" xr:uid="{00000000-0005-0000-0000-0000AE700000}"/>
    <cellStyle name="Обычный 58 2 3 3 2" xfId="28526" xr:uid="{00000000-0005-0000-0000-0000AF700000}"/>
    <cellStyle name="Обычный 58 2 3 4" xfId="28527" xr:uid="{00000000-0005-0000-0000-0000B0700000}"/>
    <cellStyle name="Обычный 58 2 4" xfId="28528" xr:uid="{00000000-0005-0000-0000-0000B1700000}"/>
    <cellStyle name="Обычный 58 2 4 2" xfId="28529" xr:uid="{00000000-0005-0000-0000-0000B2700000}"/>
    <cellStyle name="Обычный 58 2 4 2 2" xfId="28530" xr:uid="{00000000-0005-0000-0000-0000B3700000}"/>
    <cellStyle name="Обычный 58 2 4 3" xfId="28531" xr:uid="{00000000-0005-0000-0000-0000B4700000}"/>
    <cellStyle name="Обычный 58 2 5" xfId="28532" xr:uid="{00000000-0005-0000-0000-0000B5700000}"/>
    <cellStyle name="Обычный 58 2 5 2" xfId="28533" xr:uid="{00000000-0005-0000-0000-0000B6700000}"/>
    <cellStyle name="Обычный 58 2 5 2 2" xfId="28534" xr:uid="{00000000-0005-0000-0000-0000B7700000}"/>
    <cellStyle name="Обычный 58 2 5 3" xfId="28535" xr:uid="{00000000-0005-0000-0000-0000B8700000}"/>
    <cellStyle name="Обычный 58 2 6" xfId="28536" xr:uid="{00000000-0005-0000-0000-0000B9700000}"/>
    <cellStyle name="Обычный 58 2 6 2" xfId="28537" xr:uid="{00000000-0005-0000-0000-0000BA700000}"/>
    <cellStyle name="Обычный 58 2 7" xfId="28538" xr:uid="{00000000-0005-0000-0000-0000BB700000}"/>
    <cellStyle name="Обычный 58 3" xfId="28539" xr:uid="{00000000-0005-0000-0000-0000BC700000}"/>
    <cellStyle name="Обычный 58 3 2" xfId="28540" xr:uid="{00000000-0005-0000-0000-0000BD700000}"/>
    <cellStyle name="Обычный 58 3 2 2" xfId="28541" xr:uid="{00000000-0005-0000-0000-0000BE700000}"/>
    <cellStyle name="Обычный 58 3 2 2 2" xfId="28542" xr:uid="{00000000-0005-0000-0000-0000BF700000}"/>
    <cellStyle name="Обычный 58 3 2 2 2 2" xfId="28543" xr:uid="{00000000-0005-0000-0000-0000C0700000}"/>
    <cellStyle name="Обычный 58 3 2 2 3" xfId="28544" xr:uid="{00000000-0005-0000-0000-0000C1700000}"/>
    <cellStyle name="Обычный 58 3 2 3" xfId="28545" xr:uid="{00000000-0005-0000-0000-0000C2700000}"/>
    <cellStyle name="Обычный 58 3 2 3 2" xfId="28546" xr:uid="{00000000-0005-0000-0000-0000C3700000}"/>
    <cellStyle name="Обычный 58 3 2 4" xfId="28547" xr:uid="{00000000-0005-0000-0000-0000C4700000}"/>
    <cellStyle name="Обычный 58 3 3" xfId="28548" xr:uid="{00000000-0005-0000-0000-0000C5700000}"/>
    <cellStyle name="Обычный 58 3 3 2" xfId="28549" xr:uid="{00000000-0005-0000-0000-0000C6700000}"/>
    <cellStyle name="Обычный 58 3 3 2 2" xfId="28550" xr:uid="{00000000-0005-0000-0000-0000C7700000}"/>
    <cellStyle name="Обычный 58 3 3 3" xfId="28551" xr:uid="{00000000-0005-0000-0000-0000C8700000}"/>
    <cellStyle name="Обычный 58 4" xfId="28552" xr:uid="{00000000-0005-0000-0000-0000C9700000}"/>
    <cellStyle name="Обычный 58 4 2" xfId="28553" xr:uid="{00000000-0005-0000-0000-0000CA700000}"/>
    <cellStyle name="Обычный 58 4 2 2" xfId="28554" xr:uid="{00000000-0005-0000-0000-0000CB700000}"/>
    <cellStyle name="Обычный 58 4 2 2 2" xfId="28555" xr:uid="{00000000-0005-0000-0000-0000CC700000}"/>
    <cellStyle name="Обычный 58 4 2 3" xfId="28556" xr:uid="{00000000-0005-0000-0000-0000CD700000}"/>
    <cellStyle name="Обычный 58 4 3" xfId="28557" xr:uid="{00000000-0005-0000-0000-0000CE700000}"/>
    <cellStyle name="Обычный 58 4 3 2" xfId="28558" xr:uid="{00000000-0005-0000-0000-0000CF700000}"/>
    <cellStyle name="Обычный 58 4 4" xfId="28559" xr:uid="{00000000-0005-0000-0000-0000D0700000}"/>
    <cellStyle name="Обычный 58 5" xfId="28560" xr:uid="{00000000-0005-0000-0000-0000D1700000}"/>
    <cellStyle name="Обычный 58 5 2" xfId="28561" xr:uid="{00000000-0005-0000-0000-0000D2700000}"/>
    <cellStyle name="Обычный 58 5 2 2" xfId="28562" xr:uid="{00000000-0005-0000-0000-0000D3700000}"/>
    <cellStyle name="Обычный 58 5 3" xfId="28563" xr:uid="{00000000-0005-0000-0000-0000D4700000}"/>
    <cellStyle name="Обычный 58 6" xfId="28564" xr:uid="{00000000-0005-0000-0000-0000D5700000}"/>
    <cellStyle name="Обычный 58 6 2" xfId="28565" xr:uid="{00000000-0005-0000-0000-0000D6700000}"/>
    <cellStyle name="Обычный 58 6 2 2" xfId="28566" xr:uid="{00000000-0005-0000-0000-0000D7700000}"/>
    <cellStyle name="Обычный 58 6 3" xfId="28567" xr:uid="{00000000-0005-0000-0000-0000D8700000}"/>
    <cellStyle name="Обычный 58 7" xfId="28568" xr:uid="{00000000-0005-0000-0000-0000D9700000}"/>
    <cellStyle name="Обычный 58 7 2" xfId="28569" xr:uid="{00000000-0005-0000-0000-0000DA700000}"/>
    <cellStyle name="Обычный 58 7 2 2" xfId="28570" xr:uid="{00000000-0005-0000-0000-0000DB700000}"/>
    <cellStyle name="Обычный 58 7 3" xfId="28571" xr:uid="{00000000-0005-0000-0000-0000DC700000}"/>
    <cellStyle name="Обычный 58 8" xfId="28572" xr:uid="{00000000-0005-0000-0000-0000DD700000}"/>
    <cellStyle name="Обычный 58 8 2" xfId="28573" xr:uid="{00000000-0005-0000-0000-0000DE700000}"/>
    <cellStyle name="Обычный 58 8 2 2" xfId="28574" xr:uid="{00000000-0005-0000-0000-0000DF700000}"/>
    <cellStyle name="Обычный 58 8 3" xfId="28575" xr:uid="{00000000-0005-0000-0000-0000E0700000}"/>
    <cellStyle name="Обычный 58 9" xfId="28576" xr:uid="{00000000-0005-0000-0000-0000E1700000}"/>
    <cellStyle name="Обычный 58 9 2" xfId="28577" xr:uid="{00000000-0005-0000-0000-0000E2700000}"/>
    <cellStyle name="Обычный 58 9 2 2" xfId="28578" xr:uid="{00000000-0005-0000-0000-0000E3700000}"/>
    <cellStyle name="Обычный 58 9 3" xfId="28579" xr:uid="{00000000-0005-0000-0000-0000E4700000}"/>
    <cellStyle name="Обычный 59" xfId="28580" xr:uid="{00000000-0005-0000-0000-0000E5700000}"/>
    <cellStyle name="Обычный 59 10" xfId="28581" xr:uid="{00000000-0005-0000-0000-0000E6700000}"/>
    <cellStyle name="Обычный 59 10 2" xfId="28582" xr:uid="{00000000-0005-0000-0000-0000E7700000}"/>
    <cellStyle name="Обычный 59 10 2 2" xfId="28583" xr:uid="{00000000-0005-0000-0000-0000E8700000}"/>
    <cellStyle name="Обычный 59 10 3" xfId="28584" xr:uid="{00000000-0005-0000-0000-0000E9700000}"/>
    <cellStyle name="Обычный 59 11" xfId="28585" xr:uid="{00000000-0005-0000-0000-0000EA700000}"/>
    <cellStyle name="Обычный 59 11 2" xfId="28586" xr:uid="{00000000-0005-0000-0000-0000EB700000}"/>
    <cellStyle name="Обычный 59 11 2 2" xfId="28587" xr:uid="{00000000-0005-0000-0000-0000EC700000}"/>
    <cellStyle name="Обычный 59 11 3" xfId="28588" xr:uid="{00000000-0005-0000-0000-0000ED700000}"/>
    <cellStyle name="Обычный 59 12" xfId="28589" xr:uid="{00000000-0005-0000-0000-0000EE700000}"/>
    <cellStyle name="Обычный 59 12 2" xfId="28590" xr:uid="{00000000-0005-0000-0000-0000EF700000}"/>
    <cellStyle name="Обычный 59 12 2 2" xfId="28591" xr:uid="{00000000-0005-0000-0000-0000F0700000}"/>
    <cellStyle name="Обычный 59 12 3" xfId="28592" xr:uid="{00000000-0005-0000-0000-0000F1700000}"/>
    <cellStyle name="Обычный 59 13" xfId="28593" xr:uid="{00000000-0005-0000-0000-0000F2700000}"/>
    <cellStyle name="Обычный 59 13 2" xfId="28594" xr:uid="{00000000-0005-0000-0000-0000F3700000}"/>
    <cellStyle name="Обычный 59 13 2 2" xfId="28595" xr:uid="{00000000-0005-0000-0000-0000F4700000}"/>
    <cellStyle name="Обычный 59 13 3" xfId="28596" xr:uid="{00000000-0005-0000-0000-0000F5700000}"/>
    <cellStyle name="Обычный 59 14" xfId="28597" xr:uid="{00000000-0005-0000-0000-0000F6700000}"/>
    <cellStyle name="Обычный 59 14 2" xfId="28598" xr:uid="{00000000-0005-0000-0000-0000F7700000}"/>
    <cellStyle name="Обычный 59 14 2 2" xfId="28599" xr:uid="{00000000-0005-0000-0000-0000F8700000}"/>
    <cellStyle name="Обычный 59 14 3" xfId="28600" xr:uid="{00000000-0005-0000-0000-0000F9700000}"/>
    <cellStyle name="Обычный 59 15" xfId="28601" xr:uid="{00000000-0005-0000-0000-0000FA700000}"/>
    <cellStyle name="Обычный 59 15 2" xfId="28602" xr:uid="{00000000-0005-0000-0000-0000FB700000}"/>
    <cellStyle name="Обычный 59 15 2 2" xfId="28603" xr:uid="{00000000-0005-0000-0000-0000FC700000}"/>
    <cellStyle name="Обычный 59 15 3" xfId="28604" xr:uid="{00000000-0005-0000-0000-0000FD700000}"/>
    <cellStyle name="Обычный 59 16" xfId="28605" xr:uid="{00000000-0005-0000-0000-0000FE700000}"/>
    <cellStyle name="Обычный 59 16 2" xfId="28606" xr:uid="{00000000-0005-0000-0000-0000FF700000}"/>
    <cellStyle name="Обычный 59 17" xfId="28607" xr:uid="{00000000-0005-0000-0000-000000710000}"/>
    <cellStyle name="Обычный 59 2" xfId="28608" xr:uid="{00000000-0005-0000-0000-000001710000}"/>
    <cellStyle name="Обычный 59 2 2" xfId="28609" xr:uid="{00000000-0005-0000-0000-000002710000}"/>
    <cellStyle name="Обычный 59 2 2 2" xfId="28610" xr:uid="{00000000-0005-0000-0000-000003710000}"/>
    <cellStyle name="Обычный 59 2 2 2 2" xfId="28611" xr:uid="{00000000-0005-0000-0000-000004710000}"/>
    <cellStyle name="Обычный 59 2 2 2 2 2" xfId="28612" xr:uid="{00000000-0005-0000-0000-000005710000}"/>
    <cellStyle name="Обычный 59 2 2 2 2 2 2" xfId="28613" xr:uid="{00000000-0005-0000-0000-000006710000}"/>
    <cellStyle name="Обычный 59 2 2 2 2 3" xfId="28614" xr:uid="{00000000-0005-0000-0000-000007710000}"/>
    <cellStyle name="Обычный 59 2 2 2 3" xfId="28615" xr:uid="{00000000-0005-0000-0000-000008710000}"/>
    <cellStyle name="Обычный 59 2 2 2 3 2" xfId="28616" xr:uid="{00000000-0005-0000-0000-000009710000}"/>
    <cellStyle name="Обычный 59 2 2 2 4" xfId="28617" xr:uid="{00000000-0005-0000-0000-00000A710000}"/>
    <cellStyle name="Обычный 59 2 2 3" xfId="28618" xr:uid="{00000000-0005-0000-0000-00000B710000}"/>
    <cellStyle name="Обычный 59 2 2 3 2" xfId="28619" xr:uid="{00000000-0005-0000-0000-00000C710000}"/>
    <cellStyle name="Обычный 59 2 2 3 2 2" xfId="28620" xr:uid="{00000000-0005-0000-0000-00000D710000}"/>
    <cellStyle name="Обычный 59 2 2 3 3" xfId="28621" xr:uid="{00000000-0005-0000-0000-00000E710000}"/>
    <cellStyle name="Обычный 59 2 3" xfId="28622" xr:uid="{00000000-0005-0000-0000-00000F710000}"/>
    <cellStyle name="Обычный 59 2 3 2" xfId="28623" xr:uid="{00000000-0005-0000-0000-000010710000}"/>
    <cellStyle name="Обычный 59 2 3 2 2" xfId="28624" xr:uid="{00000000-0005-0000-0000-000011710000}"/>
    <cellStyle name="Обычный 59 2 3 2 2 2" xfId="28625" xr:uid="{00000000-0005-0000-0000-000012710000}"/>
    <cellStyle name="Обычный 59 2 3 2 3" xfId="28626" xr:uid="{00000000-0005-0000-0000-000013710000}"/>
    <cellStyle name="Обычный 59 2 3 3" xfId="28627" xr:uid="{00000000-0005-0000-0000-000014710000}"/>
    <cellStyle name="Обычный 59 2 3 3 2" xfId="28628" xr:uid="{00000000-0005-0000-0000-000015710000}"/>
    <cellStyle name="Обычный 59 2 3 4" xfId="28629" xr:uid="{00000000-0005-0000-0000-000016710000}"/>
    <cellStyle name="Обычный 59 2 4" xfId="28630" xr:uid="{00000000-0005-0000-0000-000017710000}"/>
    <cellStyle name="Обычный 59 2 4 2" xfId="28631" xr:uid="{00000000-0005-0000-0000-000018710000}"/>
    <cellStyle name="Обычный 59 2 4 2 2" xfId="28632" xr:uid="{00000000-0005-0000-0000-000019710000}"/>
    <cellStyle name="Обычный 59 2 4 3" xfId="28633" xr:uid="{00000000-0005-0000-0000-00001A710000}"/>
    <cellStyle name="Обычный 59 2 5" xfId="28634" xr:uid="{00000000-0005-0000-0000-00001B710000}"/>
    <cellStyle name="Обычный 59 2 5 2" xfId="28635" xr:uid="{00000000-0005-0000-0000-00001C710000}"/>
    <cellStyle name="Обычный 59 2 5 2 2" xfId="28636" xr:uid="{00000000-0005-0000-0000-00001D710000}"/>
    <cellStyle name="Обычный 59 2 5 3" xfId="28637" xr:uid="{00000000-0005-0000-0000-00001E710000}"/>
    <cellStyle name="Обычный 59 2 6" xfId="28638" xr:uid="{00000000-0005-0000-0000-00001F710000}"/>
    <cellStyle name="Обычный 59 2 6 2" xfId="28639" xr:uid="{00000000-0005-0000-0000-000020710000}"/>
    <cellStyle name="Обычный 59 2 7" xfId="28640" xr:uid="{00000000-0005-0000-0000-000021710000}"/>
    <cellStyle name="Обычный 59 3" xfId="28641" xr:uid="{00000000-0005-0000-0000-000022710000}"/>
    <cellStyle name="Обычный 59 3 2" xfId="28642" xr:uid="{00000000-0005-0000-0000-000023710000}"/>
    <cellStyle name="Обычный 59 3 2 2" xfId="28643" xr:uid="{00000000-0005-0000-0000-000024710000}"/>
    <cellStyle name="Обычный 59 3 2 2 2" xfId="28644" xr:uid="{00000000-0005-0000-0000-000025710000}"/>
    <cellStyle name="Обычный 59 3 2 2 2 2" xfId="28645" xr:uid="{00000000-0005-0000-0000-000026710000}"/>
    <cellStyle name="Обычный 59 3 2 2 3" xfId="28646" xr:uid="{00000000-0005-0000-0000-000027710000}"/>
    <cellStyle name="Обычный 59 3 2 3" xfId="28647" xr:uid="{00000000-0005-0000-0000-000028710000}"/>
    <cellStyle name="Обычный 59 3 2 3 2" xfId="28648" xr:uid="{00000000-0005-0000-0000-000029710000}"/>
    <cellStyle name="Обычный 59 3 2 4" xfId="28649" xr:uid="{00000000-0005-0000-0000-00002A710000}"/>
    <cellStyle name="Обычный 59 3 3" xfId="28650" xr:uid="{00000000-0005-0000-0000-00002B710000}"/>
    <cellStyle name="Обычный 59 3 3 2" xfId="28651" xr:uid="{00000000-0005-0000-0000-00002C710000}"/>
    <cellStyle name="Обычный 59 3 3 2 2" xfId="28652" xr:uid="{00000000-0005-0000-0000-00002D710000}"/>
    <cellStyle name="Обычный 59 3 3 3" xfId="28653" xr:uid="{00000000-0005-0000-0000-00002E710000}"/>
    <cellStyle name="Обычный 59 4" xfId="28654" xr:uid="{00000000-0005-0000-0000-00002F710000}"/>
    <cellStyle name="Обычный 59 4 2" xfId="28655" xr:uid="{00000000-0005-0000-0000-000030710000}"/>
    <cellStyle name="Обычный 59 4 2 2" xfId="28656" xr:uid="{00000000-0005-0000-0000-000031710000}"/>
    <cellStyle name="Обычный 59 4 2 2 2" xfId="28657" xr:uid="{00000000-0005-0000-0000-000032710000}"/>
    <cellStyle name="Обычный 59 4 2 3" xfId="28658" xr:uid="{00000000-0005-0000-0000-000033710000}"/>
    <cellStyle name="Обычный 59 4 3" xfId="28659" xr:uid="{00000000-0005-0000-0000-000034710000}"/>
    <cellStyle name="Обычный 59 4 3 2" xfId="28660" xr:uid="{00000000-0005-0000-0000-000035710000}"/>
    <cellStyle name="Обычный 59 4 4" xfId="28661" xr:uid="{00000000-0005-0000-0000-000036710000}"/>
    <cellStyle name="Обычный 59 5" xfId="28662" xr:uid="{00000000-0005-0000-0000-000037710000}"/>
    <cellStyle name="Обычный 59 5 2" xfId="28663" xr:uid="{00000000-0005-0000-0000-000038710000}"/>
    <cellStyle name="Обычный 59 5 2 2" xfId="28664" xr:uid="{00000000-0005-0000-0000-000039710000}"/>
    <cellStyle name="Обычный 59 5 3" xfId="28665" xr:uid="{00000000-0005-0000-0000-00003A710000}"/>
    <cellStyle name="Обычный 59 6" xfId="28666" xr:uid="{00000000-0005-0000-0000-00003B710000}"/>
    <cellStyle name="Обычный 59 6 2" xfId="28667" xr:uid="{00000000-0005-0000-0000-00003C710000}"/>
    <cellStyle name="Обычный 59 6 2 2" xfId="28668" xr:uid="{00000000-0005-0000-0000-00003D710000}"/>
    <cellStyle name="Обычный 59 6 3" xfId="28669" xr:uid="{00000000-0005-0000-0000-00003E710000}"/>
    <cellStyle name="Обычный 59 7" xfId="28670" xr:uid="{00000000-0005-0000-0000-00003F710000}"/>
    <cellStyle name="Обычный 59 7 2" xfId="28671" xr:uid="{00000000-0005-0000-0000-000040710000}"/>
    <cellStyle name="Обычный 59 7 2 2" xfId="28672" xr:uid="{00000000-0005-0000-0000-000041710000}"/>
    <cellStyle name="Обычный 59 7 3" xfId="28673" xr:uid="{00000000-0005-0000-0000-000042710000}"/>
    <cellStyle name="Обычный 59 8" xfId="28674" xr:uid="{00000000-0005-0000-0000-000043710000}"/>
    <cellStyle name="Обычный 59 8 2" xfId="28675" xr:uid="{00000000-0005-0000-0000-000044710000}"/>
    <cellStyle name="Обычный 59 8 2 2" xfId="28676" xr:uid="{00000000-0005-0000-0000-000045710000}"/>
    <cellStyle name="Обычный 59 8 3" xfId="28677" xr:uid="{00000000-0005-0000-0000-000046710000}"/>
    <cellStyle name="Обычный 59 9" xfId="28678" xr:uid="{00000000-0005-0000-0000-000047710000}"/>
    <cellStyle name="Обычный 59 9 2" xfId="28679" xr:uid="{00000000-0005-0000-0000-000048710000}"/>
    <cellStyle name="Обычный 59 9 2 2" xfId="28680" xr:uid="{00000000-0005-0000-0000-000049710000}"/>
    <cellStyle name="Обычный 59 9 3" xfId="28681" xr:uid="{00000000-0005-0000-0000-00004A710000}"/>
    <cellStyle name="Обычный 6" xfId="6" xr:uid="{00000000-0005-0000-0000-00004B710000}"/>
    <cellStyle name="Обычный 6 10" xfId="28682" xr:uid="{00000000-0005-0000-0000-00004C710000}"/>
    <cellStyle name="Обычный 6 10 2" xfId="28683" xr:uid="{00000000-0005-0000-0000-00004D710000}"/>
    <cellStyle name="Обычный 6 10 2 2" xfId="28684" xr:uid="{00000000-0005-0000-0000-00004E710000}"/>
    <cellStyle name="Обычный 6 10 2 2 2" xfId="28685" xr:uid="{00000000-0005-0000-0000-00004F710000}"/>
    <cellStyle name="Обычный 6 10 2 3" xfId="28686" xr:uid="{00000000-0005-0000-0000-000050710000}"/>
    <cellStyle name="Обычный 6 10 3" xfId="28687" xr:uid="{00000000-0005-0000-0000-000051710000}"/>
    <cellStyle name="Обычный 6 10 3 2" xfId="28688" xr:uid="{00000000-0005-0000-0000-000052710000}"/>
    <cellStyle name="Обычный 6 10 4" xfId="28689" xr:uid="{00000000-0005-0000-0000-000053710000}"/>
    <cellStyle name="Обычный 6 10 5" xfId="32471" xr:uid="{00000000-0005-0000-0000-000054710000}"/>
    <cellStyle name="Обычный 6 11" xfId="28690" xr:uid="{00000000-0005-0000-0000-000055710000}"/>
    <cellStyle name="Обычный 6 11 2" xfId="28691" xr:uid="{00000000-0005-0000-0000-000056710000}"/>
    <cellStyle name="Обычный 6 11 2 2" xfId="28692" xr:uid="{00000000-0005-0000-0000-000057710000}"/>
    <cellStyle name="Обычный 6 11 3" xfId="28693" xr:uid="{00000000-0005-0000-0000-000058710000}"/>
    <cellStyle name="Обычный 6 11 4" xfId="32477" xr:uid="{00000000-0005-0000-0000-000059710000}"/>
    <cellStyle name="Обычный 6 12" xfId="28694" xr:uid="{00000000-0005-0000-0000-00005A710000}"/>
    <cellStyle name="Обычный 6 12 2" xfId="32483" xr:uid="{00000000-0005-0000-0000-00005B710000}"/>
    <cellStyle name="Обычный 6 13" xfId="28695" xr:uid="{00000000-0005-0000-0000-00005C710000}"/>
    <cellStyle name="Обычный 6 13 2" xfId="28696" xr:uid="{00000000-0005-0000-0000-00005D710000}"/>
    <cellStyle name="Обычный 6 13 2 2" xfId="28697" xr:uid="{00000000-0005-0000-0000-00005E710000}"/>
    <cellStyle name="Обычный 6 13 3" xfId="28698" xr:uid="{00000000-0005-0000-0000-00005F710000}"/>
    <cellStyle name="Обычный 6 13 4" xfId="32489" xr:uid="{00000000-0005-0000-0000-000060710000}"/>
    <cellStyle name="Обычный 6 14" xfId="28699" xr:uid="{00000000-0005-0000-0000-000061710000}"/>
    <cellStyle name="Обычный 6 14 2" xfId="32495" xr:uid="{00000000-0005-0000-0000-000062710000}"/>
    <cellStyle name="Обычный 6 15" xfId="132" xr:uid="{00000000-0005-0000-0000-000063710000}"/>
    <cellStyle name="Обычный 6 15 2" xfId="32501" xr:uid="{00000000-0005-0000-0000-000064710000}"/>
    <cellStyle name="Обычный 6 16" xfId="32321" xr:uid="{00000000-0005-0000-0000-000065710000}"/>
    <cellStyle name="Обычный 6 17" xfId="32393" xr:uid="{00000000-0005-0000-0000-000066710000}"/>
    <cellStyle name="Обычный 6 17 2" xfId="32512" xr:uid="{00000000-0005-0000-0000-000067710000}"/>
    <cellStyle name="Обычный 6 18" xfId="32518" xr:uid="{00000000-0005-0000-0000-000068710000}"/>
    <cellStyle name="Обычный 6 19" xfId="32524" xr:uid="{00000000-0005-0000-0000-000069710000}"/>
    <cellStyle name="Обычный 6 2" xfId="99" xr:uid="{00000000-0005-0000-0000-00006A710000}"/>
    <cellStyle name="Обычный 6 2 2" xfId="28700" xr:uid="{00000000-0005-0000-0000-00006B710000}"/>
    <cellStyle name="Обычный 6 2 3" xfId="28701" xr:uid="{00000000-0005-0000-0000-00006C710000}"/>
    <cellStyle name="Обычный 6 2 4" xfId="28702" xr:uid="{00000000-0005-0000-0000-00006D710000}"/>
    <cellStyle name="Обычный 6 2 4 2" xfId="28703" xr:uid="{00000000-0005-0000-0000-00006E710000}"/>
    <cellStyle name="Обычный 6 2 5" xfId="28704" xr:uid="{00000000-0005-0000-0000-00006F710000}"/>
    <cellStyle name="Обычный 6 2 5 2" xfId="28705" xr:uid="{00000000-0005-0000-0000-000070710000}"/>
    <cellStyle name="Обычный 6 2 6" xfId="28706" xr:uid="{00000000-0005-0000-0000-000071710000}"/>
    <cellStyle name="Обычный 6 2 7" xfId="32395" xr:uid="{00000000-0005-0000-0000-000072710000}"/>
    <cellStyle name="Обычный 6 2 8" xfId="32719" xr:uid="{00000000-0005-0000-0000-000073710000}"/>
    <cellStyle name="Обычный 6 2_Р-52" xfId="28707" xr:uid="{00000000-0005-0000-0000-000074710000}"/>
    <cellStyle name="Обычный 6 20" xfId="32530" xr:uid="{00000000-0005-0000-0000-000075710000}"/>
    <cellStyle name="Обычный 6 21" xfId="32536" xr:uid="{00000000-0005-0000-0000-000076710000}"/>
    <cellStyle name="Обычный 6 22" xfId="32542" xr:uid="{00000000-0005-0000-0000-000077710000}"/>
    <cellStyle name="Обычный 6 23" xfId="32548" xr:uid="{00000000-0005-0000-0000-000078710000}"/>
    <cellStyle name="Обычный 6 24" xfId="32554" xr:uid="{00000000-0005-0000-0000-000079710000}"/>
    <cellStyle name="Обычный 6 25" xfId="32560" xr:uid="{00000000-0005-0000-0000-00007A710000}"/>
    <cellStyle name="Обычный 6 26" xfId="32566" xr:uid="{00000000-0005-0000-0000-00007B710000}"/>
    <cellStyle name="Обычный 6 27" xfId="32572" xr:uid="{00000000-0005-0000-0000-00007C710000}"/>
    <cellStyle name="Обычный 6 28" xfId="32578" xr:uid="{00000000-0005-0000-0000-00007D710000}"/>
    <cellStyle name="Обычный 6 29" xfId="32584" xr:uid="{00000000-0005-0000-0000-00007E710000}"/>
    <cellStyle name="Обычный 6 3" xfId="90" xr:uid="{00000000-0005-0000-0000-00007F710000}"/>
    <cellStyle name="Обычный 6 3 10" xfId="28709" xr:uid="{00000000-0005-0000-0000-000080710000}"/>
    <cellStyle name="Обычный 6 3 10 2" xfId="28710" xr:uid="{00000000-0005-0000-0000-000081710000}"/>
    <cellStyle name="Обычный 6 3 11" xfId="28711" xr:uid="{00000000-0005-0000-0000-000082710000}"/>
    <cellStyle name="Обычный 6 3 12" xfId="28708" xr:uid="{00000000-0005-0000-0000-000083710000}"/>
    <cellStyle name="Обычный 6 3 13" xfId="32431" xr:uid="{00000000-0005-0000-0000-000084710000}"/>
    <cellStyle name="Обычный 6 3 2" xfId="28712" xr:uid="{00000000-0005-0000-0000-000085710000}"/>
    <cellStyle name="Обычный 6 3 2 2" xfId="28713" xr:uid="{00000000-0005-0000-0000-000086710000}"/>
    <cellStyle name="Обычный 6 3 2 2 2" xfId="28714" xr:uid="{00000000-0005-0000-0000-000087710000}"/>
    <cellStyle name="Обычный 6 3 2 2 2 2" xfId="28715" xr:uid="{00000000-0005-0000-0000-000088710000}"/>
    <cellStyle name="Обычный 6 3 2 2 2 2 2" xfId="28716" xr:uid="{00000000-0005-0000-0000-000089710000}"/>
    <cellStyle name="Обычный 6 3 2 2 2 2 2 2" xfId="28717" xr:uid="{00000000-0005-0000-0000-00008A710000}"/>
    <cellStyle name="Обычный 6 3 2 2 2 2 3" xfId="28718" xr:uid="{00000000-0005-0000-0000-00008B710000}"/>
    <cellStyle name="Обычный 6 3 2 2 2 3" xfId="28719" xr:uid="{00000000-0005-0000-0000-00008C710000}"/>
    <cellStyle name="Обычный 6 3 2 2 2 3 2" xfId="28720" xr:uid="{00000000-0005-0000-0000-00008D710000}"/>
    <cellStyle name="Обычный 6 3 2 2 2 3 2 2" xfId="28721" xr:uid="{00000000-0005-0000-0000-00008E710000}"/>
    <cellStyle name="Обычный 6 3 2 2 2 3 3" xfId="28722" xr:uid="{00000000-0005-0000-0000-00008F710000}"/>
    <cellStyle name="Обычный 6 3 2 2 2 4" xfId="28723" xr:uid="{00000000-0005-0000-0000-000090710000}"/>
    <cellStyle name="Обычный 6 3 2 2 2 4 2" xfId="28724" xr:uid="{00000000-0005-0000-0000-000091710000}"/>
    <cellStyle name="Обычный 6 3 2 2 2 5" xfId="28725" xr:uid="{00000000-0005-0000-0000-000092710000}"/>
    <cellStyle name="Обычный 6 3 2 2 3" xfId="28726" xr:uid="{00000000-0005-0000-0000-000093710000}"/>
    <cellStyle name="Обычный 6 3 2 2 3 2" xfId="28727" xr:uid="{00000000-0005-0000-0000-000094710000}"/>
    <cellStyle name="Обычный 6 3 2 2 3 2 2" xfId="28728" xr:uid="{00000000-0005-0000-0000-000095710000}"/>
    <cellStyle name="Обычный 6 3 2 2 3 2 2 2" xfId="28729" xr:uid="{00000000-0005-0000-0000-000096710000}"/>
    <cellStyle name="Обычный 6 3 2 2 3 2 3" xfId="28730" xr:uid="{00000000-0005-0000-0000-000097710000}"/>
    <cellStyle name="Обычный 6 3 2 2 3 3" xfId="28731" xr:uid="{00000000-0005-0000-0000-000098710000}"/>
    <cellStyle name="Обычный 6 3 2 2 3 3 2" xfId="28732" xr:uid="{00000000-0005-0000-0000-000099710000}"/>
    <cellStyle name="Обычный 6 3 2 2 3 4" xfId="28733" xr:uid="{00000000-0005-0000-0000-00009A710000}"/>
    <cellStyle name="Обычный 6 3 2 2 4" xfId="28734" xr:uid="{00000000-0005-0000-0000-00009B710000}"/>
    <cellStyle name="Обычный 6 3 2 2 4 2" xfId="28735" xr:uid="{00000000-0005-0000-0000-00009C710000}"/>
    <cellStyle name="Обычный 6 3 2 2 4 2 2" xfId="28736" xr:uid="{00000000-0005-0000-0000-00009D710000}"/>
    <cellStyle name="Обычный 6 3 2 2 4 3" xfId="28737" xr:uid="{00000000-0005-0000-0000-00009E710000}"/>
    <cellStyle name="Обычный 6 3 2 2 5" xfId="28738" xr:uid="{00000000-0005-0000-0000-00009F710000}"/>
    <cellStyle name="Обычный 6 3 2 2 5 2" xfId="28739" xr:uid="{00000000-0005-0000-0000-0000A0710000}"/>
    <cellStyle name="Обычный 6 3 2 2 5 2 2" xfId="28740" xr:uid="{00000000-0005-0000-0000-0000A1710000}"/>
    <cellStyle name="Обычный 6 3 2 2 5 3" xfId="28741" xr:uid="{00000000-0005-0000-0000-0000A2710000}"/>
    <cellStyle name="Обычный 6 3 2 2 6" xfId="28742" xr:uid="{00000000-0005-0000-0000-0000A3710000}"/>
    <cellStyle name="Обычный 6 3 2 2 6 2" xfId="28743" xr:uid="{00000000-0005-0000-0000-0000A4710000}"/>
    <cellStyle name="Обычный 6 3 2 2 7" xfId="28744" xr:uid="{00000000-0005-0000-0000-0000A5710000}"/>
    <cellStyle name="Обычный 6 3 2 3" xfId="28745" xr:uid="{00000000-0005-0000-0000-0000A6710000}"/>
    <cellStyle name="Обычный 6 3 2 3 2" xfId="28746" xr:uid="{00000000-0005-0000-0000-0000A7710000}"/>
    <cellStyle name="Обычный 6 3 2 3 2 2" xfId="28747" xr:uid="{00000000-0005-0000-0000-0000A8710000}"/>
    <cellStyle name="Обычный 6 3 2 3 2 2 2" xfId="28748" xr:uid="{00000000-0005-0000-0000-0000A9710000}"/>
    <cellStyle name="Обычный 6 3 2 3 2 3" xfId="28749" xr:uid="{00000000-0005-0000-0000-0000AA710000}"/>
    <cellStyle name="Обычный 6 3 2 3 3" xfId="28750" xr:uid="{00000000-0005-0000-0000-0000AB710000}"/>
    <cellStyle name="Обычный 6 3 2 3 3 2" xfId="28751" xr:uid="{00000000-0005-0000-0000-0000AC710000}"/>
    <cellStyle name="Обычный 6 3 2 3 3 2 2" xfId="28752" xr:uid="{00000000-0005-0000-0000-0000AD710000}"/>
    <cellStyle name="Обычный 6 3 2 3 3 3" xfId="28753" xr:uid="{00000000-0005-0000-0000-0000AE710000}"/>
    <cellStyle name="Обычный 6 3 2 3 4" xfId="28754" xr:uid="{00000000-0005-0000-0000-0000AF710000}"/>
    <cellStyle name="Обычный 6 3 2 3 4 2" xfId="28755" xr:uid="{00000000-0005-0000-0000-0000B0710000}"/>
    <cellStyle name="Обычный 6 3 2 3 5" xfId="28756" xr:uid="{00000000-0005-0000-0000-0000B1710000}"/>
    <cellStyle name="Обычный 6 3 2 4" xfId="28757" xr:uid="{00000000-0005-0000-0000-0000B2710000}"/>
    <cellStyle name="Обычный 6 3 2 4 2" xfId="28758" xr:uid="{00000000-0005-0000-0000-0000B3710000}"/>
    <cellStyle name="Обычный 6 3 2 4 2 2" xfId="28759" xr:uid="{00000000-0005-0000-0000-0000B4710000}"/>
    <cellStyle name="Обычный 6 3 2 4 2 2 2" xfId="28760" xr:uid="{00000000-0005-0000-0000-0000B5710000}"/>
    <cellStyle name="Обычный 6 3 2 4 2 3" xfId="28761" xr:uid="{00000000-0005-0000-0000-0000B6710000}"/>
    <cellStyle name="Обычный 6 3 2 4 3" xfId="28762" xr:uid="{00000000-0005-0000-0000-0000B7710000}"/>
    <cellStyle name="Обычный 6 3 2 4 3 2" xfId="28763" xr:uid="{00000000-0005-0000-0000-0000B8710000}"/>
    <cellStyle name="Обычный 6 3 2 4 4" xfId="28764" xr:uid="{00000000-0005-0000-0000-0000B9710000}"/>
    <cellStyle name="Обычный 6 3 2 5" xfId="28765" xr:uid="{00000000-0005-0000-0000-0000BA710000}"/>
    <cellStyle name="Обычный 6 3 2 5 2" xfId="28766" xr:uid="{00000000-0005-0000-0000-0000BB710000}"/>
    <cellStyle name="Обычный 6 3 2 5 2 2" xfId="28767" xr:uid="{00000000-0005-0000-0000-0000BC710000}"/>
    <cellStyle name="Обычный 6 3 2 5 3" xfId="28768" xr:uid="{00000000-0005-0000-0000-0000BD710000}"/>
    <cellStyle name="Обычный 6 3 2 6" xfId="28769" xr:uid="{00000000-0005-0000-0000-0000BE710000}"/>
    <cellStyle name="Обычный 6 3 2 6 2" xfId="28770" xr:uid="{00000000-0005-0000-0000-0000BF710000}"/>
    <cellStyle name="Обычный 6 3 2 6 2 2" xfId="28771" xr:uid="{00000000-0005-0000-0000-0000C0710000}"/>
    <cellStyle name="Обычный 6 3 2 6 3" xfId="28772" xr:uid="{00000000-0005-0000-0000-0000C1710000}"/>
    <cellStyle name="Обычный 6 3 2 7" xfId="28773" xr:uid="{00000000-0005-0000-0000-0000C2710000}"/>
    <cellStyle name="Обычный 6 3 2 7 2" xfId="28774" xr:uid="{00000000-0005-0000-0000-0000C3710000}"/>
    <cellStyle name="Обычный 6 3 2 8" xfId="28775" xr:uid="{00000000-0005-0000-0000-0000C4710000}"/>
    <cellStyle name="Обычный 6 3 3" xfId="28776" xr:uid="{00000000-0005-0000-0000-0000C5710000}"/>
    <cellStyle name="Обычный 6 3 3 2" xfId="28777" xr:uid="{00000000-0005-0000-0000-0000C6710000}"/>
    <cellStyle name="Обычный 6 3 3 2 2" xfId="28778" xr:uid="{00000000-0005-0000-0000-0000C7710000}"/>
    <cellStyle name="Обычный 6 3 3 2 2 2" xfId="28779" xr:uid="{00000000-0005-0000-0000-0000C8710000}"/>
    <cellStyle name="Обычный 6 3 3 2 2 2 2" xfId="28780" xr:uid="{00000000-0005-0000-0000-0000C9710000}"/>
    <cellStyle name="Обычный 6 3 3 2 2 2 2 2" xfId="28781" xr:uid="{00000000-0005-0000-0000-0000CA710000}"/>
    <cellStyle name="Обычный 6 3 3 2 2 2 3" xfId="28782" xr:uid="{00000000-0005-0000-0000-0000CB710000}"/>
    <cellStyle name="Обычный 6 3 3 2 2 3" xfId="28783" xr:uid="{00000000-0005-0000-0000-0000CC710000}"/>
    <cellStyle name="Обычный 6 3 3 2 2 3 2" xfId="28784" xr:uid="{00000000-0005-0000-0000-0000CD710000}"/>
    <cellStyle name="Обычный 6 3 3 2 2 3 2 2" xfId="28785" xr:uid="{00000000-0005-0000-0000-0000CE710000}"/>
    <cellStyle name="Обычный 6 3 3 2 2 3 3" xfId="28786" xr:uid="{00000000-0005-0000-0000-0000CF710000}"/>
    <cellStyle name="Обычный 6 3 3 2 2 4" xfId="28787" xr:uid="{00000000-0005-0000-0000-0000D0710000}"/>
    <cellStyle name="Обычный 6 3 3 2 2 4 2" xfId="28788" xr:uid="{00000000-0005-0000-0000-0000D1710000}"/>
    <cellStyle name="Обычный 6 3 3 2 2 5" xfId="28789" xr:uid="{00000000-0005-0000-0000-0000D2710000}"/>
    <cellStyle name="Обычный 6 3 3 2 3" xfId="28790" xr:uid="{00000000-0005-0000-0000-0000D3710000}"/>
    <cellStyle name="Обычный 6 3 3 2 3 2" xfId="28791" xr:uid="{00000000-0005-0000-0000-0000D4710000}"/>
    <cellStyle name="Обычный 6 3 3 2 3 2 2" xfId="28792" xr:uid="{00000000-0005-0000-0000-0000D5710000}"/>
    <cellStyle name="Обычный 6 3 3 2 3 2 2 2" xfId="28793" xr:uid="{00000000-0005-0000-0000-0000D6710000}"/>
    <cellStyle name="Обычный 6 3 3 2 3 2 3" xfId="28794" xr:uid="{00000000-0005-0000-0000-0000D7710000}"/>
    <cellStyle name="Обычный 6 3 3 2 3 3" xfId="28795" xr:uid="{00000000-0005-0000-0000-0000D8710000}"/>
    <cellStyle name="Обычный 6 3 3 2 3 3 2" xfId="28796" xr:uid="{00000000-0005-0000-0000-0000D9710000}"/>
    <cellStyle name="Обычный 6 3 3 2 3 4" xfId="28797" xr:uid="{00000000-0005-0000-0000-0000DA710000}"/>
    <cellStyle name="Обычный 6 3 3 2 4" xfId="28798" xr:uid="{00000000-0005-0000-0000-0000DB710000}"/>
    <cellStyle name="Обычный 6 3 3 2 4 2" xfId="28799" xr:uid="{00000000-0005-0000-0000-0000DC710000}"/>
    <cellStyle name="Обычный 6 3 3 2 4 2 2" xfId="28800" xr:uid="{00000000-0005-0000-0000-0000DD710000}"/>
    <cellStyle name="Обычный 6 3 3 2 4 3" xfId="28801" xr:uid="{00000000-0005-0000-0000-0000DE710000}"/>
    <cellStyle name="Обычный 6 3 3 2 5" xfId="28802" xr:uid="{00000000-0005-0000-0000-0000DF710000}"/>
    <cellStyle name="Обычный 6 3 3 2 5 2" xfId="28803" xr:uid="{00000000-0005-0000-0000-0000E0710000}"/>
    <cellStyle name="Обычный 6 3 3 2 5 2 2" xfId="28804" xr:uid="{00000000-0005-0000-0000-0000E1710000}"/>
    <cellStyle name="Обычный 6 3 3 2 5 3" xfId="28805" xr:uid="{00000000-0005-0000-0000-0000E2710000}"/>
    <cellStyle name="Обычный 6 3 3 2 6" xfId="28806" xr:uid="{00000000-0005-0000-0000-0000E3710000}"/>
    <cellStyle name="Обычный 6 3 3 2 6 2" xfId="28807" xr:uid="{00000000-0005-0000-0000-0000E4710000}"/>
    <cellStyle name="Обычный 6 3 3 2 7" xfId="28808" xr:uid="{00000000-0005-0000-0000-0000E5710000}"/>
    <cellStyle name="Обычный 6 3 3 3" xfId="28809" xr:uid="{00000000-0005-0000-0000-0000E6710000}"/>
    <cellStyle name="Обычный 6 3 3 3 2" xfId="28810" xr:uid="{00000000-0005-0000-0000-0000E7710000}"/>
    <cellStyle name="Обычный 6 3 3 3 2 2" xfId="28811" xr:uid="{00000000-0005-0000-0000-0000E8710000}"/>
    <cellStyle name="Обычный 6 3 3 3 2 2 2" xfId="28812" xr:uid="{00000000-0005-0000-0000-0000E9710000}"/>
    <cellStyle name="Обычный 6 3 3 3 2 3" xfId="28813" xr:uid="{00000000-0005-0000-0000-0000EA710000}"/>
    <cellStyle name="Обычный 6 3 3 3 3" xfId="28814" xr:uid="{00000000-0005-0000-0000-0000EB710000}"/>
    <cellStyle name="Обычный 6 3 3 3 3 2" xfId="28815" xr:uid="{00000000-0005-0000-0000-0000EC710000}"/>
    <cellStyle name="Обычный 6 3 3 3 3 2 2" xfId="28816" xr:uid="{00000000-0005-0000-0000-0000ED710000}"/>
    <cellStyle name="Обычный 6 3 3 3 3 3" xfId="28817" xr:uid="{00000000-0005-0000-0000-0000EE710000}"/>
    <cellStyle name="Обычный 6 3 3 3 4" xfId="28818" xr:uid="{00000000-0005-0000-0000-0000EF710000}"/>
    <cellStyle name="Обычный 6 3 3 3 4 2" xfId="28819" xr:uid="{00000000-0005-0000-0000-0000F0710000}"/>
    <cellStyle name="Обычный 6 3 3 3 5" xfId="28820" xr:uid="{00000000-0005-0000-0000-0000F1710000}"/>
    <cellStyle name="Обычный 6 3 3 4" xfId="28821" xr:uid="{00000000-0005-0000-0000-0000F2710000}"/>
    <cellStyle name="Обычный 6 3 3 4 2" xfId="28822" xr:uid="{00000000-0005-0000-0000-0000F3710000}"/>
    <cellStyle name="Обычный 6 3 3 4 2 2" xfId="28823" xr:uid="{00000000-0005-0000-0000-0000F4710000}"/>
    <cellStyle name="Обычный 6 3 3 4 2 2 2" xfId="28824" xr:uid="{00000000-0005-0000-0000-0000F5710000}"/>
    <cellStyle name="Обычный 6 3 3 4 2 3" xfId="28825" xr:uid="{00000000-0005-0000-0000-0000F6710000}"/>
    <cellStyle name="Обычный 6 3 3 4 3" xfId="28826" xr:uid="{00000000-0005-0000-0000-0000F7710000}"/>
    <cellStyle name="Обычный 6 3 3 4 3 2" xfId="28827" xr:uid="{00000000-0005-0000-0000-0000F8710000}"/>
    <cellStyle name="Обычный 6 3 3 4 4" xfId="28828" xr:uid="{00000000-0005-0000-0000-0000F9710000}"/>
    <cellStyle name="Обычный 6 3 3 5" xfId="28829" xr:uid="{00000000-0005-0000-0000-0000FA710000}"/>
    <cellStyle name="Обычный 6 3 3 5 2" xfId="28830" xr:uid="{00000000-0005-0000-0000-0000FB710000}"/>
    <cellStyle name="Обычный 6 3 3 5 2 2" xfId="28831" xr:uid="{00000000-0005-0000-0000-0000FC710000}"/>
    <cellStyle name="Обычный 6 3 3 5 3" xfId="28832" xr:uid="{00000000-0005-0000-0000-0000FD710000}"/>
    <cellStyle name="Обычный 6 3 3 6" xfId="28833" xr:uid="{00000000-0005-0000-0000-0000FE710000}"/>
    <cellStyle name="Обычный 6 3 3 6 2" xfId="28834" xr:uid="{00000000-0005-0000-0000-0000FF710000}"/>
    <cellStyle name="Обычный 6 3 3 6 2 2" xfId="28835" xr:uid="{00000000-0005-0000-0000-000000720000}"/>
    <cellStyle name="Обычный 6 3 3 6 3" xfId="28836" xr:uid="{00000000-0005-0000-0000-000001720000}"/>
    <cellStyle name="Обычный 6 3 3 7" xfId="28837" xr:uid="{00000000-0005-0000-0000-000002720000}"/>
    <cellStyle name="Обычный 6 3 3 7 2" xfId="28838" xr:uid="{00000000-0005-0000-0000-000003720000}"/>
    <cellStyle name="Обычный 6 3 3 8" xfId="28839" xr:uid="{00000000-0005-0000-0000-000004720000}"/>
    <cellStyle name="Обычный 6 3 4" xfId="28840" xr:uid="{00000000-0005-0000-0000-000005720000}"/>
    <cellStyle name="Обычный 6 3 4 2" xfId="28841" xr:uid="{00000000-0005-0000-0000-000006720000}"/>
    <cellStyle name="Обычный 6 3 4 2 2" xfId="28842" xr:uid="{00000000-0005-0000-0000-000007720000}"/>
    <cellStyle name="Обычный 6 3 4 2 3" xfId="28843" xr:uid="{00000000-0005-0000-0000-000008720000}"/>
    <cellStyle name="Обычный 6 3 4 2 3 2" xfId="28844" xr:uid="{00000000-0005-0000-0000-000009720000}"/>
    <cellStyle name="Обычный 6 3 4 2 3 2 2" xfId="28845" xr:uid="{00000000-0005-0000-0000-00000A720000}"/>
    <cellStyle name="Обычный 6 3 4 2 3 3" xfId="28846" xr:uid="{00000000-0005-0000-0000-00000B720000}"/>
    <cellStyle name="Обычный 6 3 4 2 4" xfId="28847" xr:uid="{00000000-0005-0000-0000-00000C720000}"/>
    <cellStyle name="Обычный 6 3 4 2 4 2" xfId="28848" xr:uid="{00000000-0005-0000-0000-00000D720000}"/>
    <cellStyle name="Обычный 6 3 4 2 5" xfId="28849" xr:uid="{00000000-0005-0000-0000-00000E720000}"/>
    <cellStyle name="Обычный 6 3 4 3" xfId="28850" xr:uid="{00000000-0005-0000-0000-00000F720000}"/>
    <cellStyle name="Обычный 6 3 4 3 2" xfId="28851" xr:uid="{00000000-0005-0000-0000-000010720000}"/>
    <cellStyle name="Обычный 6 3 4 3 2 2" xfId="28852" xr:uid="{00000000-0005-0000-0000-000011720000}"/>
    <cellStyle name="Обычный 6 3 4 3 2 2 2" xfId="28853" xr:uid="{00000000-0005-0000-0000-000012720000}"/>
    <cellStyle name="Обычный 6 3 4 3 2 3" xfId="28854" xr:uid="{00000000-0005-0000-0000-000013720000}"/>
    <cellStyle name="Обычный 6 3 4 3 3" xfId="28855" xr:uid="{00000000-0005-0000-0000-000014720000}"/>
    <cellStyle name="Обычный 6 3 4 3 3 2" xfId="28856" xr:uid="{00000000-0005-0000-0000-000015720000}"/>
    <cellStyle name="Обычный 6 3 4 3 4" xfId="28857" xr:uid="{00000000-0005-0000-0000-000016720000}"/>
    <cellStyle name="Обычный 6 3 4 4" xfId="28858" xr:uid="{00000000-0005-0000-0000-000017720000}"/>
    <cellStyle name="Обычный 6 3 4 4 2" xfId="28859" xr:uid="{00000000-0005-0000-0000-000018720000}"/>
    <cellStyle name="Обычный 6 3 4 4 2 2" xfId="28860" xr:uid="{00000000-0005-0000-0000-000019720000}"/>
    <cellStyle name="Обычный 6 3 4 4 3" xfId="28861" xr:uid="{00000000-0005-0000-0000-00001A720000}"/>
    <cellStyle name="Обычный 6 3 4 5" xfId="28862" xr:uid="{00000000-0005-0000-0000-00001B720000}"/>
    <cellStyle name="Обычный 6 3 4 5 2" xfId="28863" xr:uid="{00000000-0005-0000-0000-00001C720000}"/>
    <cellStyle name="Обычный 6 3 4 5 2 2" xfId="28864" xr:uid="{00000000-0005-0000-0000-00001D720000}"/>
    <cellStyle name="Обычный 6 3 4 5 3" xfId="28865" xr:uid="{00000000-0005-0000-0000-00001E720000}"/>
    <cellStyle name="Обычный 6 3 4 6" xfId="28866" xr:uid="{00000000-0005-0000-0000-00001F720000}"/>
    <cellStyle name="Обычный 6 3 4 6 2" xfId="28867" xr:uid="{00000000-0005-0000-0000-000020720000}"/>
    <cellStyle name="Обычный 6 3 4 7" xfId="28868" xr:uid="{00000000-0005-0000-0000-000021720000}"/>
    <cellStyle name="Обычный 6 3 5" xfId="28869" xr:uid="{00000000-0005-0000-0000-000022720000}"/>
    <cellStyle name="Обычный 6 3 5 2" xfId="28870" xr:uid="{00000000-0005-0000-0000-000023720000}"/>
    <cellStyle name="Обычный 6 3 5 2 2" xfId="28871" xr:uid="{00000000-0005-0000-0000-000024720000}"/>
    <cellStyle name="Обычный 6 3 5 2 2 2" xfId="28872" xr:uid="{00000000-0005-0000-0000-000025720000}"/>
    <cellStyle name="Обычный 6 3 5 2 2 2 2" xfId="28873" xr:uid="{00000000-0005-0000-0000-000026720000}"/>
    <cellStyle name="Обычный 6 3 5 2 2 3" xfId="28874" xr:uid="{00000000-0005-0000-0000-000027720000}"/>
    <cellStyle name="Обычный 6 3 5 2 3" xfId="28875" xr:uid="{00000000-0005-0000-0000-000028720000}"/>
    <cellStyle name="Обычный 6 3 5 2 3 2" xfId="28876" xr:uid="{00000000-0005-0000-0000-000029720000}"/>
    <cellStyle name="Обычный 6 3 5 2 3 2 2" xfId="28877" xr:uid="{00000000-0005-0000-0000-00002A720000}"/>
    <cellStyle name="Обычный 6 3 5 2 3 3" xfId="28878" xr:uid="{00000000-0005-0000-0000-00002B720000}"/>
    <cellStyle name="Обычный 6 3 5 2 4" xfId="28879" xr:uid="{00000000-0005-0000-0000-00002C720000}"/>
    <cellStyle name="Обычный 6 3 5 2 4 2" xfId="28880" xr:uid="{00000000-0005-0000-0000-00002D720000}"/>
    <cellStyle name="Обычный 6 3 5 2 5" xfId="28881" xr:uid="{00000000-0005-0000-0000-00002E720000}"/>
    <cellStyle name="Обычный 6 3 5 3" xfId="28882" xr:uid="{00000000-0005-0000-0000-00002F720000}"/>
    <cellStyle name="Обычный 6 3 5 3 2" xfId="28883" xr:uid="{00000000-0005-0000-0000-000030720000}"/>
    <cellStyle name="Обычный 6 3 5 3 2 2" xfId="28884" xr:uid="{00000000-0005-0000-0000-000031720000}"/>
    <cellStyle name="Обычный 6 3 5 3 2 2 2" xfId="28885" xr:uid="{00000000-0005-0000-0000-000032720000}"/>
    <cellStyle name="Обычный 6 3 5 3 2 3" xfId="28886" xr:uid="{00000000-0005-0000-0000-000033720000}"/>
    <cellStyle name="Обычный 6 3 5 3 3" xfId="28887" xr:uid="{00000000-0005-0000-0000-000034720000}"/>
    <cellStyle name="Обычный 6 3 5 3 3 2" xfId="28888" xr:uid="{00000000-0005-0000-0000-000035720000}"/>
    <cellStyle name="Обычный 6 3 5 3 4" xfId="28889" xr:uid="{00000000-0005-0000-0000-000036720000}"/>
    <cellStyle name="Обычный 6 3 5 4" xfId="28890" xr:uid="{00000000-0005-0000-0000-000037720000}"/>
    <cellStyle name="Обычный 6 3 5 4 2" xfId="28891" xr:uid="{00000000-0005-0000-0000-000038720000}"/>
    <cellStyle name="Обычный 6 3 5 4 2 2" xfId="28892" xr:uid="{00000000-0005-0000-0000-000039720000}"/>
    <cellStyle name="Обычный 6 3 5 4 3" xfId="28893" xr:uid="{00000000-0005-0000-0000-00003A720000}"/>
    <cellStyle name="Обычный 6 3 5 5" xfId="28894" xr:uid="{00000000-0005-0000-0000-00003B720000}"/>
    <cellStyle name="Обычный 6 3 5 5 2" xfId="28895" xr:uid="{00000000-0005-0000-0000-00003C720000}"/>
    <cellStyle name="Обычный 6 3 5 5 2 2" xfId="28896" xr:uid="{00000000-0005-0000-0000-00003D720000}"/>
    <cellStyle name="Обычный 6 3 5 5 3" xfId="28897" xr:uid="{00000000-0005-0000-0000-00003E720000}"/>
    <cellStyle name="Обычный 6 3 5 6" xfId="28898" xr:uid="{00000000-0005-0000-0000-00003F720000}"/>
    <cellStyle name="Обычный 6 3 5 6 2" xfId="28899" xr:uid="{00000000-0005-0000-0000-000040720000}"/>
    <cellStyle name="Обычный 6 3 5 7" xfId="28900" xr:uid="{00000000-0005-0000-0000-000041720000}"/>
    <cellStyle name="Обычный 6 3 6" xfId="28901" xr:uid="{00000000-0005-0000-0000-000042720000}"/>
    <cellStyle name="Обычный 6 3 6 2" xfId="28902" xr:uid="{00000000-0005-0000-0000-000043720000}"/>
    <cellStyle name="Обычный 6 3 6 2 2" xfId="28903" xr:uid="{00000000-0005-0000-0000-000044720000}"/>
    <cellStyle name="Обычный 6 3 6 2 2 2" xfId="28904" xr:uid="{00000000-0005-0000-0000-000045720000}"/>
    <cellStyle name="Обычный 6 3 6 2 3" xfId="28905" xr:uid="{00000000-0005-0000-0000-000046720000}"/>
    <cellStyle name="Обычный 6 3 6 3" xfId="28906" xr:uid="{00000000-0005-0000-0000-000047720000}"/>
    <cellStyle name="Обычный 6 3 6 3 2" xfId="28907" xr:uid="{00000000-0005-0000-0000-000048720000}"/>
    <cellStyle name="Обычный 6 3 6 3 2 2" xfId="28908" xr:uid="{00000000-0005-0000-0000-000049720000}"/>
    <cellStyle name="Обычный 6 3 6 3 3" xfId="28909" xr:uid="{00000000-0005-0000-0000-00004A720000}"/>
    <cellStyle name="Обычный 6 3 6 4" xfId="28910" xr:uid="{00000000-0005-0000-0000-00004B720000}"/>
    <cellStyle name="Обычный 6 3 6 4 2" xfId="28911" xr:uid="{00000000-0005-0000-0000-00004C720000}"/>
    <cellStyle name="Обычный 6 3 6 5" xfId="28912" xr:uid="{00000000-0005-0000-0000-00004D720000}"/>
    <cellStyle name="Обычный 6 3 7" xfId="28913" xr:uid="{00000000-0005-0000-0000-00004E720000}"/>
    <cellStyle name="Обычный 6 3 7 2" xfId="28914" xr:uid="{00000000-0005-0000-0000-00004F720000}"/>
    <cellStyle name="Обычный 6 3 7 2 2" xfId="28915" xr:uid="{00000000-0005-0000-0000-000050720000}"/>
    <cellStyle name="Обычный 6 3 7 2 2 2" xfId="28916" xr:uid="{00000000-0005-0000-0000-000051720000}"/>
    <cellStyle name="Обычный 6 3 7 2 3" xfId="28917" xr:uid="{00000000-0005-0000-0000-000052720000}"/>
    <cellStyle name="Обычный 6 3 7 3" xfId="28918" xr:uid="{00000000-0005-0000-0000-000053720000}"/>
    <cellStyle name="Обычный 6 3 7 3 2" xfId="28919" xr:uid="{00000000-0005-0000-0000-000054720000}"/>
    <cellStyle name="Обычный 6 3 7 4" xfId="28920" xr:uid="{00000000-0005-0000-0000-000055720000}"/>
    <cellStyle name="Обычный 6 3 8" xfId="28921" xr:uid="{00000000-0005-0000-0000-000056720000}"/>
    <cellStyle name="Обычный 6 3 8 2" xfId="28922" xr:uid="{00000000-0005-0000-0000-000057720000}"/>
    <cellStyle name="Обычный 6 3 8 2 2" xfId="28923" xr:uid="{00000000-0005-0000-0000-000058720000}"/>
    <cellStyle name="Обычный 6 3 8 3" xfId="28924" xr:uid="{00000000-0005-0000-0000-000059720000}"/>
    <cellStyle name="Обычный 6 3 9" xfId="28925" xr:uid="{00000000-0005-0000-0000-00005A720000}"/>
    <cellStyle name="Обычный 6 3 9 2" xfId="28926" xr:uid="{00000000-0005-0000-0000-00005B720000}"/>
    <cellStyle name="Обычный 6 3 9 2 2" xfId="28927" xr:uid="{00000000-0005-0000-0000-00005C720000}"/>
    <cellStyle name="Обычный 6 3 9 3" xfId="28928" xr:uid="{00000000-0005-0000-0000-00005D720000}"/>
    <cellStyle name="Обычный 6 30" xfId="32590" xr:uid="{00000000-0005-0000-0000-00005E720000}"/>
    <cellStyle name="Обычный 6 31" xfId="32596" xr:uid="{00000000-0005-0000-0000-00005F720000}"/>
    <cellStyle name="Обычный 6 32" xfId="32602" xr:uid="{00000000-0005-0000-0000-000060720000}"/>
    <cellStyle name="Обычный 6 33" xfId="32608" xr:uid="{00000000-0005-0000-0000-000061720000}"/>
    <cellStyle name="Обычный 6 34" xfId="32614" xr:uid="{00000000-0005-0000-0000-000062720000}"/>
    <cellStyle name="Обычный 6 35" xfId="32620" xr:uid="{00000000-0005-0000-0000-000063720000}"/>
    <cellStyle name="Обычный 6 36" xfId="32626" xr:uid="{00000000-0005-0000-0000-000064720000}"/>
    <cellStyle name="Обычный 6 37" xfId="32632" xr:uid="{00000000-0005-0000-0000-000065720000}"/>
    <cellStyle name="Обычный 6 38" xfId="32638" xr:uid="{00000000-0005-0000-0000-000066720000}"/>
    <cellStyle name="Обычный 6 39" xfId="32644" xr:uid="{00000000-0005-0000-0000-000067720000}"/>
    <cellStyle name="Обычный 6 4" xfId="28929" xr:uid="{00000000-0005-0000-0000-000068720000}"/>
    <cellStyle name="Обычный 6 4 10" xfId="32437" xr:uid="{00000000-0005-0000-0000-000069720000}"/>
    <cellStyle name="Обычный 6 4 2" xfId="28930" xr:uid="{00000000-0005-0000-0000-00006A720000}"/>
    <cellStyle name="Обычный 6 4 2 2" xfId="28931" xr:uid="{00000000-0005-0000-0000-00006B720000}"/>
    <cellStyle name="Обычный 6 4 2 2 2" xfId="28932" xr:uid="{00000000-0005-0000-0000-00006C720000}"/>
    <cellStyle name="Обычный 6 4 2 2 2 2" xfId="28933" xr:uid="{00000000-0005-0000-0000-00006D720000}"/>
    <cellStyle name="Обычный 6 4 2 2 2 2 2" xfId="28934" xr:uid="{00000000-0005-0000-0000-00006E720000}"/>
    <cellStyle name="Обычный 6 4 2 2 2 3" xfId="28935" xr:uid="{00000000-0005-0000-0000-00006F720000}"/>
    <cellStyle name="Обычный 6 4 2 2 3" xfId="28936" xr:uid="{00000000-0005-0000-0000-000070720000}"/>
    <cellStyle name="Обычный 6 4 2 2 3 2" xfId="28937" xr:uid="{00000000-0005-0000-0000-000071720000}"/>
    <cellStyle name="Обычный 6 4 2 2 3 2 2" xfId="28938" xr:uid="{00000000-0005-0000-0000-000072720000}"/>
    <cellStyle name="Обычный 6 4 2 2 3 3" xfId="28939" xr:uid="{00000000-0005-0000-0000-000073720000}"/>
    <cellStyle name="Обычный 6 4 2 2 4" xfId="28940" xr:uid="{00000000-0005-0000-0000-000074720000}"/>
    <cellStyle name="Обычный 6 4 2 2 4 2" xfId="28941" xr:uid="{00000000-0005-0000-0000-000075720000}"/>
    <cellStyle name="Обычный 6 4 2 2 5" xfId="28942" xr:uid="{00000000-0005-0000-0000-000076720000}"/>
    <cellStyle name="Обычный 6 4 2 3" xfId="28943" xr:uid="{00000000-0005-0000-0000-000077720000}"/>
    <cellStyle name="Обычный 6 4 2 3 2" xfId="28944" xr:uid="{00000000-0005-0000-0000-000078720000}"/>
    <cellStyle name="Обычный 6 4 2 3 2 2" xfId="28945" xr:uid="{00000000-0005-0000-0000-000079720000}"/>
    <cellStyle name="Обычный 6 4 2 3 2 2 2" xfId="28946" xr:uid="{00000000-0005-0000-0000-00007A720000}"/>
    <cellStyle name="Обычный 6 4 2 3 2 3" xfId="28947" xr:uid="{00000000-0005-0000-0000-00007B720000}"/>
    <cellStyle name="Обычный 6 4 2 3 3" xfId="28948" xr:uid="{00000000-0005-0000-0000-00007C720000}"/>
    <cellStyle name="Обычный 6 4 2 3 3 2" xfId="28949" xr:uid="{00000000-0005-0000-0000-00007D720000}"/>
    <cellStyle name="Обычный 6 4 2 3 4" xfId="28950" xr:uid="{00000000-0005-0000-0000-00007E720000}"/>
    <cellStyle name="Обычный 6 4 2 4" xfId="28951" xr:uid="{00000000-0005-0000-0000-00007F720000}"/>
    <cellStyle name="Обычный 6 4 2 4 2" xfId="28952" xr:uid="{00000000-0005-0000-0000-000080720000}"/>
    <cellStyle name="Обычный 6 4 2 4 2 2" xfId="28953" xr:uid="{00000000-0005-0000-0000-000081720000}"/>
    <cellStyle name="Обычный 6 4 2 4 3" xfId="28954" xr:uid="{00000000-0005-0000-0000-000082720000}"/>
    <cellStyle name="Обычный 6 4 2 5" xfId="28955" xr:uid="{00000000-0005-0000-0000-000083720000}"/>
    <cellStyle name="Обычный 6 4 2 5 2" xfId="28956" xr:uid="{00000000-0005-0000-0000-000084720000}"/>
    <cellStyle name="Обычный 6 4 2 5 2 2" xfId="28957" xr:uid="{00000000-0005-0000-0000-000085720000}"/>
    <cellStyle name="Обычный 6 4 2 5 3" xfId="28958" xr:uid="{00000000-0005-0000-0000-000086720000}"/>
    <cellStyle name="Обычный 6 4 2 6" xfId="28959" xr:uid="{00000000-0005-0000-0000-000087720000}"/>
    <cellStyle name="Обычный 6 4 2 6 2" xfId="28960" xr:uid="{00000000-0005-0000-0000-000088720000}"/>
    <cellStyle name="Обычный 6 4 2 7" xfId="28961" xr:uid="{00000000-0005-0000-0000-000089720000}"/>
    <cellStyle name="Обычный 6 4 3" xfId="28962" xr:uid="{00000000-0005-0000-0000-00008A720000}"/>
    <cellStyle name="Обычный 6 4 3 2" xfId="28963" xr:uid="{00000000-0005-0000-0000-00008B720000}"/>
    <cellStyle name="Обычный 6 4 3 2 2" xfId="28964" xr:uid="{00000000-0005-0000-0000-00008C720000}"/>
    <cellStyle name="Обычный 6 4 3 2 2 2" xfId="28965" xr:uid="{00000000-0005-0000-0000-00008D720000}"/>
    <cellStyle name="Обычный 6 4 3 2 3" xfId="28966" xr:uid="{00000000-0005-0000-0000-00008E720000}"/>
    <cellStyle name="Обычный 6 4 3 3" xfId="28967" xr:uid="{00000000-0005-0000-0000-00008F720000}"/>
    <cellStyle name="Обычный 6 4 3 3 2" xfId="28968" xr:uid="{00000000-0005-0000-0000-000090720000}"/>
    <cellStyle name="Обычный 6 4 3 3 2 2" xfId="28969" xr:uid="{00000000-0005-0000-0000-000091720000}"/>
    <cellStyle name="Обычный 6 4 3 3 3" xfId="28970" xr:uid="{00000000-0005-0000-0000-000092720000}"/>
    <cellStyle name="Обычный 6 4 3 4" xfId="28971" xr:uid="{00000000-0005-0000-0000-000093720000}"/>
    <cellStyle name="Обычный 6 4 3 4 2" xfId="28972" xr:uid="{00000000-0005-0000-0000-000094720000}"/>
    <cellStyle name="Обычный 6 4 3 5" xfId="28973" xr:uid="{00000000-0005-0000-0000-000095720000}"/>
    <cellStyle name="Обычный 6 4 4" xfId="28974" xr:uid="{00000000-0005-0000-0000-000096720000}"/>
    <cellStyle name="Обычный 6 4 4 2" xfId="28975" xr:uid="{00000000-0005-0000-0000-000097720000}"/>
    <cellStyle name="Обычный 6 4 4 2 2" xfId="28976" xr:uid="{00000000-0005-0000-0000-000098720000}"/>
    <cellStyle name="Обычный 6 4 4 2 2 2" xfId="28977" xr:uid="{00000000-0005-0000-0000-000099720000}"/>
    <cellStyle name="Обычный 6 4 4 2 3" xfId="28978" xr:uid="{00000000-0005-0000-0000-00009A720000}"/>
    <cellStyle name="Обычный 6 4 4 3" xfId="28979" xr:uid="{00000000-0005-0000-0000-00009B720000}"/>
    <cellStyle name="Обычный 6 4 4 3 2" xfId="28980" xr:uid="{00000000-0005-0000-0000-00009C720000}"/>
    <cellStyle name="Обычный 6 4 4 4" xfId="28981" xr:uid="{00000000-0005-0000-0000-00009D720000}"/>
    <cellStyle name="Обычный 6 4 5" xfId="28982" xr:uid="{00000000-0005-0000-0000-00009E720000}"/>
    <cellStyle name="Обычный 6 4 5 2" xfId="28983" xr:uid="{00000000-0005-0000-0000-00009F720000}"/>
    <cellStyle name="Обычный 6 4 5 2 2" xfId="28984" xr:uid="{00000000-0005-0000-0000-0000A0720000}"/>
    <cellStyle name="Обычный 6 4 5 3" xfId="28985" xr:uid="{00000000-0005-0000-0000-0000A1720000}"/>
    <cellStyle name="Обычный 6 4 6" xfId="28986" xr:uid="{00000000-0005-0000-0000-0000A2720000}"/>
    <cellStyle name="Обычный 6 4 6 2" xfId="28987" xr:uid="{00000000-0005-0000-0000-0000A3720000}"/>
    <cellStyle name="Обычный 6 4 6 2 2" xfId="28988" xr:uid="{00000000-0005-0000-0000-0000A4720000}"/>
    <cellStyle name="Обычный 6 4 6 3" xfId="28989" xr:uid="{00000000-0005-0000-0000-0000A5720000}"/>
    <cellStyle name="Обычный 6 4 7" xfId="28990" xr:uid="{00000000-0005-0000-0000-0000A6720000}"/>
    <cellStyle name="Обычный 6 4 8" xfId="28991" xr:uid="{00000000-0005-0000-0000-0000A7720000}"/>
    <cellStyle name="Обычный 6 4 8 2" xfId="28992" xr:uid="{00000000-0005-0000-0000-0000A8720000}"/>
    <cellStyle name="Обычный 6 4 9" xfId="28993" xr:uid="{00000000-0005-0000-0000-0000A9720000}"/>
    <cellStyle name="Обычный 6 40" xfId="32650" xr:uid="{00000000-0005-0000-0000-0000AA720000}"/>
    <cellStyle name="Обычный 6 41" xfId="32656" xr:uid="{00000000-0005-0000-0000-0000AB720000}"/>
    <cellStyle name="Обычный 6 42" xfId="32662" xr:uid="{00000000-0005-0000-0000-0000AC720000}"/>
    <cellStyle name="Обычный 6 43" xfId="32668" xr:uid="{00000000-0005-0000-0000-0000AD720000}"/>
    <cellStyle name="Обычный 6 44" xfId="32674" xr:uid="{00000000-0005-0000-0000-0000AE720000}"/>
    <cellStyle name="Обычный 6 45" xfId="32680" xr:uid="{00000000-0005-0000-0000-0000AF720000}"/>
    <cellStyle name="Обычный 6 46" xfId="32686" xr:uid="{00000000-0005-0000-0000-0000B0720000}"/>
    <cellStyle name="Обычный 6 47" xfId="32692" xr:uid="{00000000-0005-0000-0000-0000B1720000}"/>
    <cellStyle name="Обычный 6 48" xfId="32698" xr:uid="{00000000-0005-0000-0000-0000B2720000}"/>
    <cellStyle name="Обычный 6 49" xfId="32704" xr:uid="{00000000-0005-0000-0000-0000B3720000}"/>
    <cellStyle name="Обычный 6 5" xfId="28994" xr:uid="{00000000-0005-0000-0000-0000B4720000}"/>
    <cellStyle name="Обычный 6 5 2" xfId="28995" xr:uid="{00000000-0005-0000-0000-0000B5720000}"/>
    <cellStyle name="Обычный 6 5 2 2" xfId="28996" xr:uid="{00000000-0005-0000-0000-0000B6720000}"/>
    <cellStyle name="Обычный 6 5 2 2 2" xfId="28997" xr:uid="{00000000-0005-0000-0000-0000B7720000}"/>
    <cellStyle name="Обычный 6 5 2 2 2 2" xfId="28998" xr:uid="{00000000-0005-0000-0000-0000B8720000}"/>
    <cellStyle name="Обычный 6 5 2 2 2 2 2" xfId="28999" xr:uid="{00000000-0005-0000-0000-0000B9720000}"/>
    <cellStyle name="Обычный 6 5 2 2 2 3" xfId="29000" xr:uid="{00000000-0005-0000-0000-0000BA720000}"/>
    <cellStyle name="Обычный 6 5 2 2 3" xfId="29001" xr:uid="{00000000-0005-0000-0000-0000BB720000}"/>
    <cellStyle name="Обычный 6 5 2 2 3 2" xfId="29002" xr:uid="{00000000-0005-0000-0000-0000BC720000}"/>
    <cellStyle name="Обычный 6 5 2 2 3 2 2" xfId="29003" xr:uid="{00000000-0005-0000-0000-0000BD720000}"/>
    <cellStyle name="Обычный 6 5 2 2 3 3" xfId="29004" xr:uid="{00000000-0005-0000-0000-0000BE720000}"/>
    <cellStyle name="Обычный 6 5 2 2 4" xfId="29005" xr:uid="{00000000-0005-0000-0000-0000BF720000}"/>
    <cellStyle name="Обычный 6 5 2 2 4 2" xfId="29006" xr:uid="{00000000-0005-0000-0000-0000C0720000}"/>
    <cellStyle name="Обычный 6 5 2 2 5" xfId="29007" xr:uid="{00000000-0005-0000-0000-0000C1720000}"/>
    <cellStyle name="Обычный 6 5 2 3" xfId="29008" xr:uid="{00000000-0005-0000-0000-0000C2720000}"/>
    <cellStyle name="Обычный 6 5 2 3 2" xfId="29009" xr:uid="{00000000-0005-0000-0000-0000C3720000}"/>
    <cellStyle name="Обычный 6 5 2 3 2 2" xfId="29010" xr:uid="{00000000-0005-0000-0000-0000C4720000}"/>
    <cellStyle name="Обычный 6 5 2 3 2 2 2" xfId="29011" xr:uid="{00000000-0005-0000-0000-0000C5720000}"/>
    <cellStyle name="Обычный 6 5 2 3 2 3" xfId="29012" xr:uid="{00000000-0005-0000-0000-0000C6720000}"/>
    <cellStyle name="Обычный 6 5 2 3 3" xfId="29013" xr:uid="{00000000-0005-0000-0000-0000C7720000}"/>
    <cellStyle name="Обычный 6 5 2 3 3 2" xfId="29014" xr:uid="{00000000-0005-0000-0000-0000C8720000}"/>
    <cellStyle name="Обычный 6 5 2 3 4" xfId="29015" xr:uid="{00000000-0005-0000-0000-0000C9720000}"/>
    <cellStyle name="Обычный 6 5 2 4" xfId="29016" xr:uid="{00000000-0005-0000-0000-0000CA720000}"/>
    <cellStyle name="Обычный 6 5 2 4 2" xfId="29017" xr:uid="{00000000-0005-0000-0000-0000CB720000}"/>
    <cellStyle name="Обычный 6 5 2 4 2 2" xfId="29018" xr:uid="{00000000-0005-0000-0000-0000CC720000}"/>
    <cellStyle name="Обычный 6 5 2 4 3" xfId="29019" xr:uid="{00000000-0005-0000-0000-0000CD720000}"/>
    <cellStyle name="Обычный 6 5 2 5" xfId="29020" xr:uid="{00000000-0005-0000-0000-0000CE720000}"/>
    <cellStyle name="Обычный 6 5 2 5 2" xfId="29021" xr:uid="{00000000-0005-0000-0000-0000CF720000}"/>
    <cellStyle name="Обычный 6 5 2 5 2 2" xfId="29022" xr:uid="{00000000-0005-0000-0000-0000D0720000}"/>
    <cellStyle name="Обычный 6 5 2 5 3" xfId="29023" xr:uid="{00000000-0005-0000-0000-0000D1720000}"/>
    <cellStyle name="Обычный 6 5 2 6" xfId="29024" xr:uid="{00000000-0005-0000-0000-0000D2720000}"/>
    <cellStyle name="Обычный 6 5 2 6 2" xfId="29025" xr:uid="{00000000-0005-0000-0000-0000D3720000}"/>
    <cellStyle name="Обычный 6 5 2 7" xfId="29026" xr:uid="{00000000-0005-0000-0000-0000D4720000}"/>
    <cellStyle name="Обычный 6 5 3" xfId="29027" xr:uid="{00000000-0005-0000-0000-0000D5720000}"/>
    <cellStyle name="Обычный 6 5 3 2" xfId="29028" xr:uid="{00000000-0005-0000-0000-0000D6720000}"/>
    <cellStyle name="Обычный 6 5 3 2 2" xfId="29029" xr:uid="{00000000-0005-0000-0000-0000D7720000}"/>
    <cellStyle name="Обычный 6 5 3 2 2 2" xfId="29030" xr:uid="{00000000-0005-0000-0000-0000D8720000}"/>
    <cellStyle name="Обычный 6 5 3 2 3" xfId="29031" xr:uid="{00000000-0005-0000-0000-0000D9720000}"/>
    <cellStyle name="Обычный 6 5 3 3" xfId="29032" xr:uid="{00000000-0005-0000-0000-0000DA720000}"/>
    <cellStyle name="Обычный 6 5 3 3 2" xfId="29033" xr:uid="{00000000-0005-0000-0000-0000DB720000}"/>
    <cellStyle name="Обычный 6 5 3 3 2 2" xfId="29034" xr:uid="{00000000-0005-0000-0000-0000DC720000}"/>
    <cellStyle name="Обычный 6 5 3 3 3" xfId="29035" xr:uid="{00000000-0005-0000-0000-0000DD720000}"/>
    <cellStyle name="Обычный 6 5 3 4" xfId="29036" xr:uid="{00000000-0005-0000-0000-0000DE720000}"/>
    <cellStyle name="Обычный 6 5 3 4 2" xfId="29037" xr:uid="{00000000-0005-0000-0000-0000DF720000}"/>
    <cellStyle name="Обычный 6 5 3 5" xfId="29038" xr:uid="{00000000-0005-0000-0000-0000E0720000}"/>
    <cellStyle name="Обычный 6 5 4" xfId="29039" xr:uid="{00000000-0005-0000-0000-0000E1720000}"/>
    <cellStyle name="Обычный 6 5 4 2" xfId="29040" xr:uid="{00000000-0005-0000-0000-0000E2720000}"/>
    <cellStyle name="Обычный 6 5 4 2 2" xfId="29041" xr:uid="{00000000-0005-0000-0000-0000E3720000}"/>
    <cellStyle name="Обычный 6 5 4 2 2 2" xfId="29042" xr:uid="{00000000-0005-0000-0000-0000E4720000}"/>
    <cellStyle name="Обычный 6 5 4 2 3" xfId="29043" xr:uid="{00000000-0005-0000-0000-0000E5720000}"/>
    <cellStyle name="Обычный 6 5 4 3" xfId="29044" xr:uid="{00000000-0005-0000-0000-0000E6720000}"/>
    <cellStyle name="Обычный 6 5 4 3 2" xfId="29045" xr:uid="{00000000-0005-0000-0000-0000E7720000}"/>
    <cellStyle name="Обычный 6 5 4 4" xfId="29046" xr:uid="{00000000-0005-0000-0000-0000E8720000}"/>
    <cellStyle name="Обычный 6 5 5" xfId="29047" xr:uid="{00000000-0005-0000-0000-0000E9720000}"/>
    <cellStyle name="Обычный 6 5 5 2" xfId="29048" xr:uid="{00000000-0005-0000-0000-0000EA720000}"/>
    <cellStyle name="Обычный 6 5 5 2 2" xfId="29049" xr:uid="{00000000-0005-0000-0000-0000EB720000}"/>
    <cellStyle name="Обычный 6 5 5 3" xfId="29050" xr:uid="{00000000-0005-0000-0000-0000EC720000}"/>
    <cellStyle name="Обычный 6 5 6" xfId="29051" xr:uid="{00000000-0005-0000-0000-0000ED720000}"/>
    <cellStyle name="Обычный 6 5 6 2" xfId="29052" xr:uid="{00000000-0005-0000-0000-0000EE720000}"/>
    <cellStyle name="Обычный 6 5 6 2 2" xfId="29053" xr:uid="{00000000-0005-0000-0000-0000EF720000}"/>
    <cellStyle name="Обычный 6 5 6 3" xfId="29054" xr:uid="{00000000-0005-0000-0000-0000F0720000}"/>
    <cellStyle name="Обычный 6 5 7" xfId="29055" xr:uid="{00000000-0005-0000-0000-0000F1720000}"/>
    <cellStyle name="Обычный 6 5 7 2" xfId="29056" xr:uid="{00000000-0005-0000-0000-0000F2720000}"/>
    <cellStyle name="Обычный 6 5 8" xfId="29057" xr:uid="{00000000-0005-0000-0000-0000F3720000}"/>
    <cellStyle name="Обычный 6 5 9" xfId="32443" xr:uid="{00000000-0005-0000-0000-0000F4720000}"/>
    <cellStyle name="Обычный 6 50" xfId="32729" xr:uid="{00000000-0005-0000-0000-0000F5720000}"/>
    <cellStyle name="Обычный 6 6" xfId="29058" xr:uid="{00000000-0005-0000-0000-0000F6720000}"/>
    <cellStyle name="Обычный 6 6 2" xfId="29059" xr:uid="{00000000-0005-0000-0000-0000F7720000}"/>
    <cellStyle name="Обычный 6 6 2 2" xfId="29060" xr:uid="{00000000-0005-0000-0000-0000F8720000}"/>
    <cellStyle name="Обычный 6 6 2 3" xfId="29061" xr:uid="{00000000-0005-0000-0000-0000F9720000}"/>
    <cellStyle name="Обычный 6 6 2 3 2" xfId="29062" xr:uid="{00000000-0005-0000-0000-0000FA720000}"/>
    <cellStyle name="Обычный 6 6 2 3 2 2" xfId="29063" xr:uid="{00000000-0005-0000-0000-0000FB720000}"/>
    <cellStyle name="Обычный 6 6 2 3 3" xfId="29064" xr:uid="{00000000-0005-0000-0000-0000FC720000}"/>
    <cellStyle name="Обычный 6 6 2 4" xfId="29065" xr:uid="{00000000-0005-0000-0000-0000FD720000}"/>
    <cellStyle name="Обычный 6 6 2 4 2" xfId="29066" xr:uid="{00000000-0005-0000-0000-0000FE720000}"/>
    <cellStyle name="Обычный 6 6 2 5" xfId="29067" xr:uid="{00000000-0005-0000-0000-0000FF720000}"/>
    <cellStyle name="Обычный 6 6 3" xfId="29068" xr:uid="{00000000-0005-0000-0000-000000730000}"/>
    <cellStyle name="Обычный 6 6 3 2" xfId="29069" xr:uid="{00000000-0005-0000-0000-000001730000}"/>
    <cellStyle name="Обычный 6 6 3 2 2" xfId="29070" xr:uid="{00000000-0005-0000-0000-000002730000}"/>
    <cellStyle name="Обычный 6 6 3 2 2 2" xfId="29071" xr:uid="{00000000-0005-0000-0000-000003730000}"/>
    <cellStyle name="Обычный 6 6 3 2 3" xfId="29072" xr:uid="{00000000-0005-0000-0000-000004730000}"/>
    <cellStyle name="Обычный 6 6 3 3" xfId="29073" xr:uid="{00000000-0005-0000-0000-000005730000}"/>
    <cellStyle name="Обычный 6 6 3 3 2" xfId="29074" xr:uid="{00000000-0005-0000-0000-000006730000}"/>
    <cellStyle name="Обычный 6 6 3 4" xfId="29075" xr:uid="{00000000-0005-0000-0000-000007730000}"/>
    <cellStyle name="Обычный 6 6 4" xfId="29076" xr:uid="{00000000-0005-0000-0000-000008730000}"/>
    <cellStyle name="Обычный 6 6 4 2" xfId="29077" xr:uid="{00000000-0005-0000-0000-000009730000}"/>
    <cellStyle name="Обычный 6 6 4 2 2" xfId="29078" xr:uid="{00000000-0005-0000-0000-00000A730000}"/>
    <cellStyle name="Обычный 6 6 4 3" xfId="29079" xr:uid="{00000000-0005-0000-0000-00000B730000}"/>
    <cellStyle name="Обычный 6 6 5" xfId="29080" xr:uid="{00000000-0005-0000-0000-00000C730000}"/>
    <cellStyle name="Обычный 6 6 5 2" xfId="29081" xr:uid="{00000000-0005-0000-0000-00000D730000}"/>
    <cellStyle name="Обычный 6 6 5 2 2" xfId="29082" xr:uid="{00000000-0005-0000-0000-00000E730000}"/>
    <cellStyle name="Обычный 6 6 5 3" xfId="29083" xr:uid="{00000000-0005-0000-0000-00000F730000}"/>
    <cellStyle name="Обычный 6 6 6" xfId="29084" xr:uid="{00000000-0005-0000-0000-000010730000}"/>
    <cellStyle name="Обычный 6 6 6 2" xfId="29085" xr:uid="{00000000-0005-0000-0000-000011730000}"/>
    <cellStyle name="Обычный 6 6 7" xfId="29086" xr:uid="{00000000-0005-0000-0000-000012730000}"/>
    <cellStyle name="Обычный 6 6 8" xfId="32448" xr:uid="{00000000-0005-0000-0000-000013730000}"/>
    <cellStyle name="Обычный 6 7" xfId="29087" xr:uid="{00000000-0005-0000-0000-000014730000}"/>
    <cellStyle name="Обычный 6 7 2" xfId="29088" xr:uid="{00000000-0005-0000-0000-000015730000}"/>
    <cellStyle name="Обычный 6 7 2 2" xfId="29089" xr:uid="{00000000-0005-0000-0000-000016730000}"/>
    <cellStyle name="Обычный 6 7 2 2 2" xfId="29090" xr:uid="{00000000-0005-0000-0000-000017730000}"/>
    <cellStyle name="Обычный 6 7 2 3" xfId="29091" xr:uid="{00000000-0005-0000-0000-000018730000}"/>
    <cellStyle name="Обычный 6 7 3" xfId="29092" xr:uid="{00000000-0005-0000-0000-000019730000}"/>
    <cellStyle name="Обычный 6 7 3 2" xfId="29093" xr:uid="{00000000-0005-0000-0000-00001A730000}"/>
    <cellStyle name="Обычный 6 7 3 2 2" xfId="29094" xr:uid="{00000000-0005-0000-0000-00001B730000}"/>
    <cellStyle name="Обычный 6 7 3 3" xfId="29095" xr:uid="{00000000-0005-0000-0000-00001C730000}"/>
    <cellStyle name="Обычный 6 7 4" xfId="29096" xr:uid="{00000000-0005-0000-0000-00001D730000}"/>
    <cellStyle name="Обычный 6 7 4 2" xfId="29097" xr:uid="{00000000-0005-0000-0000-00001E730000}"/>
    <cellStyle name="Обычный 6 7 5" xfId="29098" xr:uid="{00000000-0005-0000-0000-00001F730000}"/>
    <cellStyle name="Обычный 6 7 6" xfId="32454" xr:uid="{00000000-0005-0000-0000-000020730000}"/>
    <cellStyle name="Обычный 6 8" xfId="29099" xr:uid="{00000000-0005-0000-0000-000021730000}"/>
    <cellStyle name="Обычный 6 8 2" xfId="29100" xr:uid="{00000000-0005-0000-0000-000022730000}"/>
    <cellStyle name="Обычный 6 8 2 2" xfId="29101" xr:uid="{00000000-0005-0000-0000-000023730000}"/>
    <cellStyle name="Обычный 6 8 2 2 2" xfId="29102" xr:uid="{00000000-0005-0000-0000-000024730000}"/>
    <cellStyle name="Обычный 6 8 2 3" xfId="29103" xr:uid="{00000000-0005-0000-0000-000025730000}"/>
    <cellStyle name="Обычный 6 8 3" xfId="29104" xr:uid="{00000000-0005-0000-0000-000026730000}"/>
    <cellStyle name="Обычный 6 8 3 2" xfId="29105" xr:uid="{00000000-0005-0000-0000-000027730000}"/>
    <cellStyle name="Обычный 6 8 4" xfId="29106" xr:uid="{00000000-0005-0000-0000-000028730000}"/>
    <cellStyle name="Обычный 6 8 5" xfId="32459" xr:uid="{00000000-0005-0000-0000-000029730000}"/>
    <cellStyle name="Обычный 6 9" xfId="29107" xr:uid="{00000000-0005-0000-0000-00002A730000}"/>
    <cellStyle name="Обычный 6 9 2" xfId="29108" xr:uid="{00000000-0005-0000-0000-00002B730000}"/>
    <cellStyle name="Обычный 6 9 2 2" xfId="29109" xr:uid="{00000000-0005-0000-0000-00002C730000}"/>
    <cellStyle name="Обычный 6 9 2 2 2" xfId="29110" xr:uid="{00000000-0005-0000-0000-00002D730000}"/>
    <cellStyle name="Обычный 6 9 2 3" xfId="29111" xr:uid="{00000000-0005-0000-0000-00002E730000}"/>
    <cellStyle name="Обычный 6 9 3" xfId="29112" xr:uid="{00000000-0005-0000-0000-00002F730000}"/>
    <cellStyle name="Обычный 6 9 3 2" xfId="29113" xr:uid="{00000000-0005-0000-0000-000030730000}"/>
    <cellStyle name="Обычный 6 9 4" xfId="29114" xr:uid="{00000000-0005-0000-0000-000031730000}"/>
    <cellStyle name="Обычный 6 9 5" xfId="32465" xr:uid="{00000000-0005-0000-0000-000032730000}"/>
    <cellStyle name="Обычный 6_2012" xfId="29115" xr:uid="{00000000-0005-0000-0000-000033730000}"/>
    <cellStyle name="Обычный 60" xfId="29116" xr:uid="{00000000-0005-0000-0000-000034730000}"/>
    <cellStyle name="Обычный 60 10" xfId="29117" xr:uid="{00000000-0005-0000-0000-000035730000}"/>
    <cellStyle name="Обычный 60 10 2" xfId="29118" xr:uid="{00000000-0005-0000-0000-000036730000}"/>
    <cellStyle name="Обычный 60 10 2 2" xfId="29119" xr:uid="{00000000-0005-0000-0000-000037730000}"/>
    <cellStyle name="Обычный 60 10 3" xfId="29120" xr:uid="{00000000-0005-0000-0000-000038730000}"/>
    <cellStyle name="Обычный 60 11" xfId="29121" xr:uid="{00000000-0005-0000-0000-000039730000}"/>
    <cellStyle name="Обычный 60 11 2" xfId="29122" xr:uid="{00000000-0005-0000-0000-00003A730000}"/>
    <cellStyle name="Обычный 60 11 2 2" xfId="29123" xr:uid="{00000000-0005-0000-0000-00003B730000}"/>
    <cellStyle name="Обычный 60 11 3" xfId="29124" xr:uid="{00000000-0005-0000-0000-00003C730000}"/>
    <cellStyle name="Обычный 60 12" xfId="29125" xr:uid="{00000000-0005-0000-0000-00003D730000}"/>
    <cellStyle name="Обычный 60 12 2" xfId="29126" xr:uid="{00000000-0005-0000-0000-00003E730000}"/>
    <cellStyle name="Обычный 60 12 2 2" xfId="29127" xr:uid="{00000000-0005-0000-0000-00003F730000}"/>
    <cellStyle name="Обычный 60 12 3" xfId="29128" xr:uid="{00000000-0005-0000-0000-000040730000}"/>
    <cellStyle name="Обычный 60 13" xfId="29129" xr:uid="{00000000-0005-0000-0000-000041730000}"/>
    <cellStyle name="Обычный 60 13 2" xfId="29130" xr:uid="{00000000-0005-0000-0000-000042730000}"/>
    <cellStyle name="Обычный 60 13 2 2" xfId="29131" xr:uid="{00000000-0005-0000-0000-000043730000}"/>
    <cellStyle name="Обычный 60 13 3" xfId="29132" xr:uid="{00000000-0005-0000-0000-000044730000}"/>
    <cellStyle name="Обычный 60 14" xfId="29133" xr:uid="{00000000-0005-0000-0000-000045730000}"/>
    <cellStyle name="Обычный 60 14 2" xfId="29134" xr:uid="{00000000-0005-0000-0000-000046730000}"/>
    <cellStyle name="Обычный 60 14 2 2" xfId="29135" xr:uid="{00000000-0005-0000-0000-000047730000}"/>
    <cellStyle name="Обычный 60 14 3" xfId="29136" xr:uid="{00000000-0005-0000-0000-000048730000}"/>
    <cellStyle name="Обычный 60 15" xfId="29137" xr:uid="{00000000-0005-0000-0000-000049730000}"/>
    <cellStyle name="Обычный 60 15 2" xfId="29138" xr:uid="{00000000-0005-0000-0000-00004A730000}"/>
    <cellStyle name="Обычный 60 15 2 2" xfId="29139" xr:uid="{00000000-0005-0000-0000-00004B730000}"/>
    <cellStyle name="Обычный 60 15 3" xfId="29140" xr:uid="{00000000-0005-0000-0000-00004C730000}"/>
    <cellStyle name="Обычный 60 16" xfId="29141" xr:uid="{00000000-0005-0000-0000-00004D730000}"/>
    <cellStyle name="Обычный 60 16 2" xfId="29142" xr:uid="{00000000-0005-0000-0000-00004E730000}"/>
    <cellStyle name="Обычный 60 17" xfId="29143" xr:uid="{00000000-0005-0000-0000-00004F730000}"/>
    <cellStyle name="Обычный 60 2" xfId="29144" xr:uid="{00000000-0005-0000-0000-000050730000}"/>
    <cellStyle name="Обычный 60 2 2" xfId="29145" xr:uid="{00000000-0005-0000-0000-000051730000}"/>
    <cellStyle name="Обычный 60 2 2 2" xfId="29146" xr:uid="{00000000-0005-0000-0000-000052730000}"/>
    <cellStyle name="Обычный 60 2 2 2 2" xfId="29147" xr:uid="{00000000-0005-0000-0000-000053730000}"/>
    <cellStyle name="Обычный 60 2 2 2 2 2" xfId="29148" xr:uid="{00000000-0005-0000-0000-000054730000}"/>
    <cellStyle name="Обычный 60 2 2 2 3" xfId="29149" xr:uid="{00000000-0005-0000-0000-000055730000}"/>
    <cellStyle name="Обычный 60 2 2 3" xfId="29150" xr:uid="{00000000-0005-0000-0000-000056730000}"/>
    <cellStyle name="Обычный 60 2 2 3 2" xfId="29151" xr:uid="{00000000-0005-0000-0000-000057730000}"/>
    <cellStyle name="Обычный 60 2 2 3 2 2" xfId="29152" xr:uid="{00000000-0005-0000-0000-000058730000}"/>
    <cellStyle name="Обычный 60 2 2 3 3" xfId="29153" xr:uid="{00000000-0005-0000-0000-000059730000}"/>
    <cellStyle name="Обычный 60 2 2 4" xfId="29154" xr:uid="{00000000-0005-0000-0000-00005A730000}"/>
    <cellStyle name="Обычный 60 2 2 4 2" xfId="29155" xr:uid="{00000000-0005-0000-0000-00005B730000}"/>
    <cellStyle name="Обычный 60 2 2 5" xfId="29156" xr:uid="{00000000-0005-0000-0000-00005C730000}"/>
    <cellStyle name="Обычный 60 2 3" xfId="29157" xr:uid="{00000000-0005-0000-0000-00005D730000}"/>
    <cellStyle name="Обычный 60 2 3 2" xfId="29158" xr:uid="{00000000-0005-0000-0000-00005E730000}"/>
    <cellStyle name="Обычный 60 2 3 2 2" xfId="29159" xr:uid="{00000000-0005-0000-0000-00005F730000}"/>
    <cellStyle name="Обычный 60 2 3 2 2 2" xfId="29160" xr:uid="{00000000-0005-0000-0000-000060730000}"/>
    <cellStyle name="Обычный 60 2 3 2 3" xfId="29161" xr:uid="{00000000-0005-0000-0000-000061730000}"/>
    <cellStyle name="Обычный 60 2 3 3" xfId="29162" xr:uid="{00000000-0005-0000-0000-000062730000}"/>
    <cellStyle name="Обычный 60 2 3 3 2" xfId="29163" xr:uid="{00000000-0005-0000-0000-000063730000}"/>
    <cellStyle name="Обычный 60 2 3 4" xfId="29164" xr:uid="{00000000-0005-0000-0000-000064730000}"/>
    <cellStyle name="Обычный 60 2 4" xfId="29165" xr:uid="{00000000-0005-0000-0000-000065730000}"/>
    <cellStyle name="Обычный 60 2 4 2" xfId="29166" xr:uid="{00000000-0005-0000-0000-000066730000}"/>
    <cellStyle name="Обычный 60 2 4 2 2" xfId="29167" xr:uid="{00000000-0005-0000-0000-000067730000}"/>
    <cellStyle name="Обычный 60 2 4 3" xfId="29168" xr:uid="{00000000-0005-0000-0000-000068730000}"/>
    <cellStyle name="Обычный 60 2 5" xfId="29169" xr:uid="{00000000-0005-0000-0000-000069730000}"/>
    <cellStyle name="Обычный 60 2 5 2" xfId="29170" xr:uid="{00000000-0005-0000-0000-00006A730000}"/>
    <cellStyle name="Обычный 60 2 5 2 2" xfId="29171" xr:uid="{00000000-0005-0000-0000-00006B730000}"/>
    <cellStyle name="Обычный 60 2 5 3" xfId="29172" xr:uid="{00000000-0005-0000-0000-00006C730000}"/>
    <cellStyle name="Обычный 60 2 6" xfId="29173" xr:uid="{00000000-0005-0000-0000-00006D730000}"/>
    <cellStyle name="Обычный 60 2 6 2" xfId="29174" xr:uid="{00000000-0005-0000-0000-00006E730000}"/>
    <cellStyle name="Обычный 60 2 7" xfId="29175" xr:uid="{00000000-0005-0000-0000-00006F730000}"/>
    <cellStyle name="Обычный 60 3" xfId="29176" xr:uid="{00000000-0005-0000-0000-000070730000}"/>
    <cellStyle name="Обычный 60 3 2" xfId="29177" xr:uid="{00000000-0005-0000-0000-000071730000}"/>
    <cellStyle name="Обычный 60 3 2 2" xfId="29178" xr:uid="{00000000-0005-0000-0000-000072730000}"/>
    <cellStyle name="Обычный 60 3 2 2 2" xfId="29179" xr:uid="{00000000-0005-0000-0000-000073730000}"/>
    <cellStyle name="Обычный 60 3 2 2 2 2" xfId="29180" xr:uid="{00000000-0005-0000-0000-000074730000}"/>
    <cellStyle name="Обычный 60 3 2 2 3" xfId="29181" xr:uid="{00000000-0005-0000-0000-000075730000}"/>
    <cellStyle name="Обычный 60 3 2 3" xfId="29182" xr:uid="{00000000-0005-0000-0000-000076730000}"/>
    <cellStyle name="Обычный 60 3 2 3 2" xfId="29183" xr:uid="{00000000-0005-0000-0000-000077730000}"/>
    <cellStyle name="Обычный 60 3 2 4" xfId="29184" xr:uid="{00000000-0005-0000-0000-000078730000}"/>
    <cellStyle name="Обычный 60 3 3" xfId="29185" xr:uid="{00000000-0005-0000-0000-000079730000}"/>
    <cellStyle name="Обычный 60 3 3 2" xfId="29186" xr:uid="{00000000-0005-0000-0000-00007A730000}"/>
    <cellStyle name="Обычный 60 3 3 2 2" xfId="29187" xr:uid="{00000000-0005-0000-0000-00007B730000}"/>
    <cellStyle name="Обычный 60 3 3 3" xfId="29188" xr:uid="{00000000-0005-0000-0000-00007C730000}"/>
    <cellStyle name="Обычный 60 4" xfId="29189" xr:uid="{00000000-0005-0000-0000-00007D730000}"/>
    <cellStyle name="Обычный 60 4 2" xfId="29190" xr:uid="{00000000-0005-0000-0000-00007E730000}"/>
    <cellStyle name="Обычный 60 4 2 2" xfId="29191" xr:uid="{00000000-0005-0000-0000-00007F730000}"/>
    <cellStyle name="Обычный 60 4 2 2 2" xfId="29192" xr:uid="{00000000-0005-0000-0000-000080730000}"/>
    <cellStyle name="Обычный 60 4 2 3" xfId="29193" xr:uid="{00000000-0005-0000-0000-000081730000}"/>
    <cellStyle name="Обычный 60 4 3" xfId="29194" xr:uid="{00000000-0005-0000-0000-000082730000}"/>
    <cellStyle name="Обычный 60 4 3 2" xfId="29195" xr:uid="{00000000-0005-0000-0000-000083730000}"/>
    <cellStyle name="Обычный 60 4 4" xfId="29196" xr:uid="{00000000-0005-0000-0000-000084730000}"/>
    <cellStyle name="Обычный 60 5" xfId="29197" xr:uid="{00000000-0005-0000-0000-000085730000}"/>
    <cellStyle name="Обычный 60 5 2" xfId="29198" xr:uid="{00000000-0005-0000-0000-000086730000}"/>
    <cellStyle name="Обычный 60 5 2 2" xfId="29199" xr:uid="{00000000-0005-0000-0000-000087730000}"/>
    <cellStyle name="Обычный 60 5 3" xfId="29200" xr:uid="{00000000-0005-0000-0000-000088730000}"/>
    <cellStyle name="Обычный 60 6" xfId="29201" xr:uid="{00000000-0005-0000-0000-000089730000}"/>
    <cellStyle name="Обычный 60 6 2" xfId="29202" xr:uid="{00000000-0005-0000-0000-00008A730000}"/>
    <cellStyle name="Обычный 60 6 2 2" xfId="29203" xr:uid="{00000000-0005-0000-0000-00008B730000}"/>
    <cellStyle name="Обычный 60 6 3" xfId="29204" xr:uid="{00000000-0005-0000-0000-00008C730000}"/>
    <cellStyle name="Обычный 60 7" xfId="29205" xr:uid="{00000000-0005-0000-0000-00008D730000}"/>
    <cellStyle name="Обычный 60 7 2" xfId="29206" xr:uid="{00000000-0005-0000-0000-00008E730000}"/>
    <cellStyle name="Обычный 60 7 2 2" xfId="29207" xr:uid="{00000000-0005-0000-0000-00008F730000}"/>
    <cellStyle name="Обычный 60 7 3" xfId="29208" xr:uid="{00000000-0005-0000-0000-000090730000}"/>
    <cellStyle name="Обычный 60 8" xfId="29209" xr:uid="{00000000-0005-0000-0000-000091730000}"/>
    <cellStyle name="Обычный 60 8 2" xfId="29210" xr:uid="{00000000-0005-0000-0000-000092730000}"/>
    <cellStyle name="Обычный 60 8 2 2" xfId="29211" xr:uid="{00000000-0005-0000-0000-000093730000}"/>
    <cellStyle name="Обычный 60 8 3" xfId="29212" xr:uid="{00000000-0005-0000-0000-000094730000}"/>
    <cellStyle name="Обычный 60 9" xfId="29213" xr:uid="{00000000-0005-0000-0000-000095730000}"/>
    <cellStyle name="Обычный 60 9 2" xfId="29214" xr:uid="{00000000-0005-0000-0000-000096730000}"/>
    <cellStyle name="Обычный 60 9 2 2" xfId="29215" xr:uid="{00000000-0005-0000-0000-000097730000}"/>
    <cellStyle name="Обычный 60 9 3" xfId="29216" xr:uid="{00000000-0005-0000-0000-000098730000}"/>
    <cellStyle name="Обычный 61" xfId="29217" xr:uid="{00000000-0005-0000-0000-000099730000}"/>
    <cellStyle name="Обычный 61 10" xfId="29218" xr:uid="{00000000-0005-0000-0000-00009A730000}"/>
    <cellStyle name="Обычный 61 10 2" xfId="29219" xr:uid="{00000000-0005-0000-0000-00009B730000}"/>
    <cellStyle name="Обычный 61 10 2 2" xfId="29220" xr:uid="{00000000-0005-0000-0000-00009C730000}"/>
    <cellStyle name="Обычный 61 10 3" xfId="29221" xr:uid="{00000000-0005-0000-0000-00009D730000}"/>
    <cellStyle name="Обычный 61 11" xfId="29222" xr:uid="{00000000-0005-0000-0000-00009E730000}"/>
    <cellStyle name="Обычный 61 11 2" xfId="29223" xr:uid="{00000000-0005-0000-0000-00009F730000}"/>
    <cellStyle name="Обычный 61 11 2 2" xfId="29224" xr:uid="{00000000-0005-0000-0000-0000A0730000}"/>
    <cellStyle name="Обычный 61 11 3" xfId="29225" xr:uid="{00000000-0005-0000-0000-0000A1730000}"/>
    <cellStyle name="Обычный 61 2" xfId="29226" xr:uid="{00000000-0005-0000-0000-0000A2730000}"/>
    <cellStyle name="Обычный 61 3" xfId="29227" xr:uid="{00000000-0005-0000-0000-0000A3730000}"/>
    <cellStyle name="Обычный 61 3 2" xfId="29228" xr:uid="{00000000-0005-0000-0000-0000A4730000}"/>
    <cellStyle name="Обычный 61 3 2 2" xfId="29229" xr:uid="{00000000-0005-0000-0000-0000A5730000}"/>
    <cellStyle name="Обычный 61 3 3" xfId="29230" xr:uid="{00000000-0005-0000-0000-0000A6730000}"/>
    <cellStyle name="Обычный 61 4" xfId="29231" xr:uid="{00000000-0005-0000-0000-0000A7730000}"/>
    <cellStyle name="Обычный 61 4 2" xfId="29232" xr:uid="{00000000-0005-0000-0000-0000A8730000}"/>
    <cellStyle name="Обычный 61 4 2 2" xfId="29233" xr:uid="{00000000-0005-0000-0000-0000A9730000}"/>
    <cellStyle name="Обычный 61 4 3" xfId="29234" xr:uid="{00000000-0005-0000-0000-0000AA730000}"/>
    <cellStyle name="Обычный 61 5" xfId="29235" xr:uid="{00000000-0005-0000-0000-0000AB730000}"/>
    <cellStyle name="Обычный 61 5 2" xfId="29236" xr:uid="{00000000-0005-0000-0000-0000AC730000}"/>
    <cellStyle name="Обычный 61 5 2 2" xfId="29237" xr:uid="{00000000-0005-0000-0000-0000AD730000}"/>
    <cellStyle name="Обычный 61 5 3" xfId="29238" xr:uid="{00000000-0005-0000-0000-0000AE730000}"/>
    <cellStyle name="Обычный 61 6" xfId="29239" xr:uid="{00000000-0005-0000-0000-0000AF730000}"/>
    <cellStyle name="Обычный 61 6 2" xfId="29240" xr:uid="{00000000-0005-0000-0000-0000B0730000}"/>
    <cellStyle name="Обычный 61 6 2 2" xfId="29241" xr:uid="{00000000-0005-0000-0000-0000B1730000}"/>
    <cellStyle name="Обычный 61 6 3" xfId="29242" xr:uid="{00000000-0005-0000-0000-0000B2730000}"/>
    <cellStyle name="Обычный 61 7" xfId="29243" xr:uid="{00000000-0005-0000-0000-0000B3730000}"/>
    <cellStyle name="Обычный 61 7 2" xfId="29244" xr:uid="{00000000-0005-0000-0000-0000B4730000}"/>
    <cellStyle name="Обычный 61 7 2 2" xfId="29245" xr:uid="{00000000-0005-0000-0000-0000B5730000}"/>
    <cellStyle name="Обычный 61 7 3" xfId="29246" xr:uid="{00000000-0005-0000-0000-0000B6730000}"/>
    <cellStyle name="Обычный 61 8" xfId="29247" xr:uid="{00000000-0005-0000-0000-0000B7730000}"/>
    <cellStyle name="Обычный 61 8 2" xfId="29248" xr:uid="{00000000-0005-0000-0000-0000B8730000}"/>
    <cellStyle name="Обычный 61 8 2 2" xfId="29249" xr:uid="{00000000-0005-0000-0000-0000B9730000}"/>
    <cellStyle name="Обычный 61 8 3" xfId="29250" xr:uid="{00000000-0005-0000-0000-0000BA730000}"/>
    <cellStyle name="Обычный 61 9" xfId="29251" xr:uid="{00000000-0005-0000-0000-0000BB730000}"/>
    <cellStyle name="Обычный 61 9 2" xfId="29252" xr:uid="{00000000-0005-0000-0000-0000BC730000}"/>
    <cellStyle name="Обычный 61 9 2 2" xfId="29253" xr:uid="{00000000-0005-0000-0000-0000BD730000}"/>
    <cellStyle name="Обычный 61 9 3" xfId="29254" xr:uid="{00000000-0005-0000-0000-0000BE730000}"/>
    <cellStyle name="Обычный 62" xfId="29255" xr:uid="{00000000-0005-0000-0000-0000BF730000}"/>
    <cellStyle name="Обычный 62 10" xfId="29256" xr:uid="{00000000-0005-0000-0000-0000C0730000}"/>
    <cellStyle name="Обычный 62 10 2" xfId="29257" xr:uid="{00000000-0005-0000-0000-0000C1730000}"/>
    <cellStyle name="Обычный 62 10 2 2" xfId="29258" xr:uid="{00000000-0005-0000-0000-0000C2730000}"/>
    <cellStyle name="Обычный 62 10 3" xfId="29259" xr:uid="{00000000-0005-0000-0000-0000C3730000}"/>
    <cellStyle name="Обычный 62 11" xfId="29260" xr:uid="{00000000-0005-0000-0000-0000C4730000}"/>
    <cellStyle name="Обычный 62 11 2" xfId="29261" xr:uid="{00000000-0005-0000-0000-0000C5730000}"/>
    <cellStyle name="Обычный 62 11 2 2" xfId="29262" xr:uid="{00000000-0005-0000-0000-0000C6730000}"/>
    <cellStyle name="Обычный 62 11 3" xfId="29263" xr:uid="{00000000-0005-0000-0000-0000C7730000}"/>
    <cellStyle name="Обычный 62 12" xfId="29264" xr:uid="{00000000-0005-0000-0000-0000C8730000}"/>
    <cellStyle name="Обычный 62 12 2" xfId="29265" xr:uid="{00000000-0005-0000-0000-0000C9730000}"/>
    <cellStyle name="Обычный 62 12 2 2" xfId="29266" xr:uid="{00000000-0005-0000-0000-0000CA730000}"/>
    <cellStyle name="Обычный 62 12 3" xfId="29267" xr:uid="{00000000-0005-0000-0000-0000CB730000}"/>
    <cellStyle name="Обычный 62 13" xfId="29268" xr:uid="{00000000-0005-0000-0000-0000CC730000}"/>
    <cellStyle name="Обычный 62 13 2" xfId="29269" xr:uid="{00000000-0005-0000-0000-0000CD730000}"/>
    <cellStyle name="Обычный 62 13 2 2" xfId="29270" xr:uid="{00000000-0005-0000-0000-0000CE730000}"/>
    <cellStyle name="Обычный 62 13 3" xfId="29271" xr:uid="{00000000-0005-0000-0000-0000CF730000}"/>
    <cellStyle name="Обычный 62 14" xfId="29272" xr:uid="{00000000-0005-0000-0000-0000D0730000}"/>
    <cellStyle name="Обычный 62 14 2" xfId="29273" xr:uid="{00000000-0005-0000-0000-0000D1730000}"/>
    <cellStyle name="Обычный 62 14 2 2" xfId="29274" xr:uid="{00000000-0005-0000-0000-0000D2730000}"/>
    <cellStyle name="Обычный 62 14 3" xfId="29275" xr:uid="{00000000-0005-0000-0000-0000D3730000}"/>
    <cellStyle name="Обычный 62 15" xfId="29276" xr:uid="{00000000-0005-0000-0000-0000D4730000}"/>
    <cellStyle name="Обычный 62 15 2" xfId="29277" xr:uid="{00000000-0005-0000-0000-0000D5730000}"/>
    <cellStyle name="Обычный 62 15 2 2" xfId="29278" xr:uid="{00000000-0005-0000-0000-0000D6730000}"/>
    <cellStyle name="Обычный 62 15 3" xfId="29279" xr:uid="{00000000-0005-0000-0000-0000D7730000}"/>
    <cellStyle name="Обычный 62 16" xfId="29280" xr:uid="{00000000-0005-0000-0000-0000D8730000}"/>
    <cellStyle name="Обычный 62 16 2" xfId="29281" xr:uid="{00000000-0005-0000-0000-0000D9730000}"/>
    <cellStyle name="Обычный 62 17" xfId="29282" xr:uid="{00000000-0005-0000-0000-0000DA730000}"/>
    <cellStyle name="Обычный 62 2" xfId="29283" xr:uid="{00000000-0005-0000-0000-0000DB730000}"/>
    <cellStyle name="Обычный 62 2 2" xfId="29284" xr:uid="{00000000-0005-0000-0000-0000DC730000}"/>
    <cellStyle name="Обычный 62 2 2 2" xfId="29285" xr:uid="{00000000-0005-0000-0000-0000DD730000}"/>
    <cellStyle name="Обычный 62 2 2 2 2" xfId="29286" xr:uid="{00000000-0005-0000-0000-0000DE730000}"/>
    <cellStyle name="Обычный 62 2 2 2 2 2" xfId="29287" xr:uid="{00000000-0005-0000-0000-0000DF730000}"/>
    <cellStyle name="Обычный 62 2 2 2 3" xfId="29288" xr:uid="{00000000-0005-0000-0000-0000E0730000}"/>
    <cellStyle name="Обычный 62 2 2 3" xfId="29289" xr:uid="{00000000-0005-0000-0000-0000E1730000}"/>
    <cellStyle name="Обычный 62 2 2 3 2" xfId="29290" xr:uid="{00000000-0005-0000-0000-0000E2730000}"/>
    <cellStyle name="Обычный 62 2 2 3 2 2" xfId="29291" xr:uid="{00000000-0005-0000-0000-0000E3730000}"/>
    <cellStyle name="Обычный 62 2 2 3 3" xfId="29292" xr:uid="{00000000-0005-0000-0000-0000E4730000}"/>
    <cellStyle name="Обычный 62 2 2 4" xfId="29293" xr:uid="{00000000-0005-0000-0000-0000E5730000}"/>
    <cellStyle name="Обычный 62 2 2 4 2" xfId="29294" xr:uid="{00000000-0005-0000-0000-0000E6730000}"/>
    <cellStyle name="Обычный 62 2 2 5" xfId="29295" xr:uid="{00000000-0005-0000-0000-0000E7730000}"/>
    <cellStyle name="Обычный 62 2 3" xfId="29296" xr:uid="{00000000-0005-0000-0000-0000E8730000}"/>
    <cellStyle name="Обычный 62 2 3 2" xfId="29297" xr:uid="{00000000-0005-0000-0000-0000E9730000}"/>
    <cellStyle name="Обычный 62 2 3 2 2" xfId="29298" xr:uid="{00000000-0005-0000-0000-0000EA730000}"/>
    <cellStyle name="Обычный 62 2 3 2 2 2" xfId="29299" xr:uid="{00000000-0005-0000-0000-0000EB730000}"/>
    <cellStyle name="Обычный 62 2 3 2 3" xfId="29300" xr:uid="{00000000-0005-0000-0000-0000EC730000}"/>
    <cellStyle name="Обычный 62 2 3 3" xfId="29301" xr:uid="{00000000-0005-0000-0000-0000ED730000}"/>
    <cellStyle name="Обычный 62 2 3 3 2" xfId="29302" xr:uid="{00000000-0005-0000-0000-0000EE730000}"/>
    <cellStyle name="Обычный 62 2 3 4" xfId="29303" xr:uid="{00000000-0005-0000-0000-0000EF730000}"/>
    <cellStyle name="Обычный 62 2 4" xfId="29304" xr:uid="{00000000-0005-0000-0000-0000F0730000}"/>
    <cellStyle name="Обычный 62 2 4 2" xfId="29305" xr:uid="{00000000-0005-0000-0000-0000F1730000}"/>
    <cellStyle name="Обычный 62 2 4 2 2" xfId="29306" xr:uid="{00000000-0005-0000-0000-0000F2730000}"/>
    <cellStyle name="Обычный 62 2 4 3" xfId="29307" xr:uid="{00000000-0005-0000-0000-0000F3730000}"/>
    <cellStyle name="Обычный 62 2 5" xfId="29308" xr:uid="{00000000-0005-0000-0000-0000F4730000}"/>
    <cellStyle name="Обычный 62 2 5 2" xfId="29309" xr:uid="{00000000-0005-0000-0000-0000F5730000}"/>
    <cellStyle name="Обычный 62 2 5 2 2" xfId="29310" xr:uid="{00000000-0005-0000-0000-0000F6730000}"/>
    <cellStyle name="Обычный 62 2 5 3" xfId="29311" xr:uid="{00000000-0005-0000-0000-0000F7730000}"/>
    <cellStyle name="Обычный 62 2 6" xfId="29312" xr:uid="{00000000-0005-0000-0000-0000F8730000}"/>
    <cellStyle name="Обычный 62 2 6 2" xfId="29313" xr:uid="{00000000-0005-0000-0000-0000F9730000}"/>
    <cellStyle name="Обычный 62 2 7" xfId="29314" xr:uid="{00000000-0005-0000-0000-0000FA730000}"/>
    <cellStyle name="Обычный 62 3" xfId="29315" xr:uid="{00000000-0005-0000-0000-0000FB730000}"/>
    <cellStyle name="Обычный 62 3 2" xfId="29316" xr:uid="{00000000-0005-0000-0000-0000FC730000}"/>
    <cellStyle name="Обычный 62 3 2 2" xfId="29317" xr:uid="{00000000-0005-0000-0000-0000FD730000}"/>
    <cellStyle name="Обычный 62 3 2 2 2" xfId="29318" xr:uid="{00000000-0005-0000-0000-0000FE730000}"/>
    <cellStyle name="Обычный 62 3 2 2 2 2" xfId="29319" xr:uid="{00000000-0005-0000-0000-0000FF730000}"/>
    <cellStyle name="Обычный 62 3 2 2 3" xfId="29320" xr:uid="{00000000-0005-0000-0000-000000740000}"/>
    <cellStyle name="Обычный 62 3 2 3" xfId="29321" xr:uid="{00000000-0005-0000-0000-000001740000}"/>
    <cellStyle name="Обычный 62 3 2 3 2" xfId="29322" xr:uid="{00000000-0005-0000-0000-000002740000}"/>
    <cellStyle name="Обычный 62 3 2 4" xfId="29323" xr:uid="{00000000-0005-0000-0000-000003740000}"/>
    <cellStyle name="Обычный 62 3 3" xfId="29324" xr:uid="{00000000-0005-0000-0000-000004740000}"/>
    <cellStyle name="Обычный 62 3 3 2" xfId="29325" xr:uid="{00000000-0005-0000-0000-000005740000}"/>
    <cellStyle name="Обычный 62 3 3 2 2" xfId="29326" xr:uid="{00000000-0005-0000-0000-000006740000}"/>
    <cellStyle name="Обычный 62 3 3 3" xfId="29327" xr:uid="{00000000-0005-0000-0000-000007740000}"/>
    <cellStyle name="Обычный 62 4" xfId="29328" xr:uid="{00000000-0005-0000-0000-000008740000}"/>
    <cellStyle name="Обычный 62 4 2" xfId="29329" xr:uid="{00000000-0005-0000-0000-000009740000}"/>
    <cellStyle name="Обычный 62 4 2 2" xfId="29330" xr:uid="{00000000-0005-0000-0000-00000A740000}"/>
    <cellStyle name="Обычный 62 4 2 2 2" xfId="29331" xr:uid="{00000000-0005-0000-0000-00000B740000}"/>
    <cellStyle name="Обычный 62 4 2 3" xfId="29332" xr:uid="{00000000-0005-0000-0000-00000C740000}"/>
    <cellStyle name="Обычный 62 4 3" xfId="29333" xr:uid="{00000000-0005-0000-0000-00000D740000}"/>
    <cellStyle name="Обычный 62 4 3 2" xfId="29334" xr:uid="{00000000-0005-0000-0000-00000E740000}"/>
    <cellStyle name="Обычный 62 4 4" xfId="29335" xr:uid="{00000000-0005-0000-0000-00000F740000}"/>
    <cellStyle name="Обычный 62 5" xfId="29336" xr:uid="{00000000-0005-0000-0000-000010740000}"/>
    <cellStyle name="Обычный 62 5 2" xfId="29337" xr:uid="{00000000-0005-0000-0000-000011740000}"/>
    <cellStyle name="Обычный 62 5 2 2" xfId="29338" xr:uid="{00000000-0005-0000-0000-000012740000}"/>
    <cellStyle name="Обычный 62 5 3" xfId="29339" xr:uid="{00000000-0005-0000-0000-000013740000}"/>
    <cellStyle name="Обычный 62 6" xfId="29340" xr:uid="{00000000-0005-0000-0000-000014740000}"/>
    <cellStyle name="Обычный 62 6 2" xfId="29341" xr:uid="{00000000-0005-0000-0000-000015740000}"/>
    <cellStyle name="Обычный 62 6 2 2" xfId="29342" xr:uid="{00000000-0005-0000-0000-000016740000}"/>
    <cellStyle name="Обычный 62 6 3" xfId="29343" xr:uid="{00000000-0005-0000-0000-000017740000}"/>
    <cellStyle name="Обычный 62 7" xfId="29344" xr:uid="{00000000-0005-0000-0000-000018740000}"/>
    <cellStyle name="Обычный 62 7 2" xfId="29345" xr:uid="{00000000-0005-0000-0000-000019740000}"/>
    <cellStyle name="Обычный 62 7 2 2" xfId="29346" xr:uid="{00000000-0005-0000-0000-00001A740000}"/>
    <cellStyle name="Обычный 62 7 3" xfId="29347" xr:uid="{00000000-0005-0000-0000-00001B740000}"/>
    <cellStyle name="Обычный 62 8" xfId="29348" xr:uid="{00000000-0005-0000-0000-00001C740000}"/>
    <cellStyle name="Обычный 62 8 2" xfId="29349" xr:uid="{00000000-0005-0000-0000-00001D740000}"/>
    <cellStyle name="Обычный 62 8 2 2" xfId="29350" xr:uid="{00000000-0005-0000-0000-00001E740000}"/>
    <cellStyle name="Обычный 62 8 3" xfId="29351" xr:uid="{00000000-0005-0000-0000-00001F740000}"/>
    <cellStyle name="Обычный 62 9" xfId="29352" xr:uid="{00000000-0005-0000-0000-000020740000}"/>
    <cellStyle name="Обычный 62 9 2" xfId="29353" xr:uid="{00000000-0005-0000-0000-000021740000}"/>
    <cellStyle name="Обычный 62 9 2 2" xfId="29354" xr:uid="{00000000-0005-0000-0000-000022740000}"/>
    <cellStyle name="Обычный 62 9 3" xfId="29355" xr:uid="{00000000-0005-0000-0000-000023740000}"/>
    <cellStyle name="Обычный 63" xfId="29356" xr:uid="{00000000-0005-0000-0000-000024740000}"/>
    <cellStyle name="Обычный 63 10" xfId="29357" xr:uid="{00000000-0005-0000-0000-000025740000}"/>
    <cellStyle name="Обычный 63 10 2" xfId="29358" xr:uid="{00000000-0005-0000-0000-000026740000}"/>
    <cellStyle name="Обычный 63 10 2 2" xfId="29359" xr:uid="{00000000-0005-0000-0000-000027740000}"/>
    <cellStyle name="Обычный 63 10 3" xfId="29360" xr:uid="{00000000-0005-0000-0000-000028740000}"/>
    <cellStyle name="Обычный 63 11" xfId="29361" xr:uid="{00000000-0005-0000-0000-000029740000}"/>
    <cellStyle name="Обычный 63 11 2" xfId="29362" xr:uid="{00000000-0005-0000-0000-00002A740000}"/>
    <cellStyle name="Обычный 63 11 2 2" xfId="29363" xr:uid="{00000000-0005-0000-0000-00002B740000}"/>
    <cellStyle name="Обычный 63 11 3" xfId="29364" xr:uid="{00000000-0005-0000-0000-00002C740000}"/>
    <cellStyle name="Обычный 63 12" xfId="29365" xr:uid="{00000000-0005-0000-0000-00002D740000}"/>
    <cellStyle name="Обычный 63 12 2" xfId="29366" xr:uid="{00000000-0005-0000-0000-00002E740000}"/>
    <cellStyle name="Обычный 63 12 2 2" xfId="29367" xr:uid="{00000000-0005-0000-0000-00002F740000}"/>
    <cellStyle name="Обычный 63 12 3" xfId="29368" xr:uid="{00000000-0005-0000-0000-000030740000}"/>
    <cellStyle name="Обычный 63 13" xfId="29369" xr:uid="{00000000-0005-0000-0000-000031740000}"/>
    <cellStyle name="Обычный 63 13 2" xfId="29370" xr:uid="{00000000-0005-0000-0000-000032740000}"/>
    <cellStyle name="Обычный 63 13 2 2" xfId="29371" xr:uid="{00000000-0005-0000-0000-000033740000}"/>
    <cellStyle name="Обычный 63 13 3" xfId="29372" xr:uid="{00000000-0005-0000-0000-000034740000}"/>
    <cellStyle name="Обычный 63 14" xfId="29373" xr:uid="{00000000-0005-0000-0000-000035740000}"/>
    <cellStyle name="Обычный 63 14 2" xfId="29374" xr:uid="{00000000-0005-0000-0000-000036740000}"/>
    <cellStyle name="Обычный 63 14 2 2" xfId="29375" xr:uid="{00000000-0005-0000-0000-000037740000}"/>
    <cellStyle name="Обычный 63 14 3" xfId="29376" xr:uid="{00000000-0005-0000-0000-000038740000}"/>
    <cellStyle name="Обычный 63 15" xfId="29377" xr:uid="{00000000-0005-0000-0000-000039740000}"/>
    <cellStyle name="Обычный 63 15 2" xfId="29378" xr:uid="{00000000-0005-0000-0000-00003A740000}"/>
    <cellStyle name="Обычный 63 15 2 2" xfId="29379" xr:uid="{00000000-0005-0000-0000-00003B740000}"/>
    <cellStyle name="Обычный 63 15 3" xfId="29380" xr:uid="{00000000-0005-0000-0000-00003C740000}"/>
    <cellStyle name="Обычный 63 16" xfId="29381" xr:uid="{00000000-0005-0000-0000-00003D740000}"/>
    <cellStyle name="Обычный 63 16 2" xfId="29382" xr:uid="{00000000-0005-0000-0000-00003E740000}"/>
    <cellStyle name="Обычный 63 16 2 2" xfId="29383" xr:uid="{00000000-0005-0000-0000-00003F740000}"/>
    <cellStyle name="Обычный 63 16 3" xfId="29384" xr:uid="{00000000-0005-0000-0000-000040740000}"/>
    <cellStyle name="Обычный 63 17" xfId="29385" xr:uid="{00000000-0005-0000-0000-000041740000}"/>
    <cellStyle name="Обычный 63 17 2" xfId="29386" xr:uid="{00000000-0005-0000-0000-000042740000}"/>
    <cellStyle name="Обычный 63 18" xfId="29387" xr:uid="{00000000-0005-0000-0000-000043740000}"/>
    <cellStyle name="Обычный 63 2" xfId="29388" xr:uid="{00000000-0005-0000-0000-000044740000}"/>
    <cellStyle name="Обычный 63 2 2" xfId="29389" xr:uid="{00000000-0005-0000-0000-000045740000}"/>
    <cellStyle name="Обычный 63 2 2 2" xfId="29390" xr:uid="{00000000-0005-0000-0000-000046740000}"/>
    <cellStyle name="Обычный 63 2 2 2 2" xfId="29391" xr:uid="{00000000-0005-0000-0000-000047740000}"/>
    <cellStyle name="Обычный 63 2 2 2 2 2" xfId="29392" xr:uid="{00000000-0005-0000-0000-000048740000}"/>
    <cellStyle name="Обычный 63 2 2 2 3" xfId="29393" xr:uid="{00000000-0005-0000-0000-000049740000}"/>
    <cellStyle name="Обычный 63 2 2 3" xfId="29394" xr:uid="{00000000-0005-0000-0000-00004A740000}"/>
    <cellStyle name="Обычный 63 2 2 3 2" xfId="29395" xr:uid="{00000000-0005-0000-0000-00004B740000}"/>
    <cellStyle name="Обычный 63 2 2 3 2 2" xfId="29396" xr:uid="{00000000-0005-0000-0000-00004C740000}"/>
    <cellStyle name="Обычный 63 2 2 3 3" xfId="29397" xr:uid="{00000000-0005-0000-0000-00004D740000}"/>
    <cellStyle name="Обычный 63 2 2 4" xfId="29398" xr:uid="{00000000-0005-0000-0000-00004E740000}"/>
    <cellStyle name="Обычный 63 2 2 4 2" xfId="29399" xr:uid="{00000000-0005-0000-0000-00004F740000}"/>
    <cellStyle name="Обычный 63 2 2 5" xfId="29400" xr:uid="{00000000-0005-0000-0000-000050740000}"/>
    <cellStyle name="Обычный 63 2 3" xfId="29401" xr:uid="{00000000-0005-0000-0000-000051740000}"/>
    <cellStyle name="Обычный 63 2 3 2" xfId="29402" xr:uid="{00000000-0005-0000-0000-000052740000}"/>
    <cellStyle name="Обычный 63 2 3 2 2" xfId="29403" xr:uid="{00000000-0005-0000-0000-000053740000}"/>
    <cellStyle name="Обычный 63 2 3 2 2 2" xfId="29404" xr:uid="{00000000-0005-0000-0000-000054740000}"/>
    <cellStyle name="Обычный 63 2 3 2 3" xfId="29405" xr:uid="{00000000-0005-0000-0000-000055740000}"/>
    <cellStyle name="Обычный 63 2 3 3" xfId="29406" xr:uid="{00000000-0005-0000-0000-000056740000}"/>
    <cellStyle name="Обычный 63 2 3 3 2" xfId="29407" xr:uid="{00000000-0005-0000-0000-000057740000}"/>
    <cellStyle name="Обычный 63 2 3 4" xfId="29408" xr:uid="{00000000-0005-0000-0000-000058740000}"/>
    <cellStyle name="Обычный 63 2 4" xfId="29409" xr:uid="{00000000-0005-0000-0000-000059740000}"/>
    <cellStyle name="Обычный 63 2 4 2" xfId="29410" xr:uid="{00000000-0005-0000-0000-00005A740000}"/>
    <cellStyle name="Обычный 63 2 4 2 2" xfId="29411" xr:uid="{00000000-0005-0000-0000-00005B740000}"/>
    <cellStyle name="Обычный 63 2 4 3" xfId="29412" xr:uid="{00000000-0005-0000-0000-00005C740000}"/>
    <cellStyle name="Обычный 63 2 5" xfId="29413" xr:uid="{00000000-0005-0000-0000-00005D740000}"/>
    <cellStyle name="Обычный 63 2 5 2" xfId="29414" xr:uid="{00000000-0005-0000-0000-00005E740000}"/>
    <cellStyle name="Обычный 63 2 5 2 2" xfId="29415" xr:uid="{00000000-0005-0000-0000-00005F740000}"/>
    <cellStyle name="Обычный 63 2 5 3" xfId="29416" xr:uid="{00000000-0005-0000-0000-000060740000}"/>
    <cellStyle name="Обычный 63 2 6" xfId="29417" xr:uid="{00000000-0005-0000-0000-000061740000}"/>
    <cellStyle name="Обычный 63 2 6 2" xfId="29418" xr:uid="{00000000-0005-0000-0000-000062740000}"/>
    <cellStyle name="Обычный 63 2 7" xfId="29419" xr:uid="{00000000-0005-0000-0000-000063740000}"/>
    <cellStyle name="Обычный 63 3" xfId="29420" xr:uid="{00000000-0005-0000-0000-000064740000}"/>
    <cellStyle name="Обычный 63 3 2" xfId="29421" xr:uid="{00000000-0005-0000-0000-000065740000}"/>
    <cellStyle name="Обычный 63 3 2 2" xfId="29422" xr:uid="{00000000-0005-0000-0000-000066740000}"/>
    <cellStyle name="Обычный 63 3 2 2 2" xfId="29423" xr:uid="{00000000-0005-0000-0000-000067740000}"/>
    <cellStyle name="Обычный 63 3 2 3" xfId="29424" xr:uid="{00000000-0005-0000-0000-000068740000}"/>
    <cellStyle name="Обычный 63 3 3" xfId="29425" xr:uid="{00000000-0005-0000-0000-000069740000}"/>
    <cellStyle name="Обычный 63 3 3 2" xfId="29426" xr:uid="{00000000-0005-0000-0000-00006A740000}"/>
    <cellStyle name="Обычный 63 3 3 2 2" xfId="29427" xr:uid="{00000000-0005-0000-0000-00006B740000}"/>
    <cellStyle name="Обычный 63 3 3 3" xfId="29428" xr:uid="{00000000-0005-0000-0000-00006C740000}"/>
    <cellStyle name="Обычный 63 3 4" xfId="29429" xr:uid="{00000000-0005-0000-0000-00006D740000}"/>
    <cellStyle name="Обычный 63 3 4 2" xfId="29430" xr:uid="{00000000-0005-0000-0000-00006E740000}"/>
    <cellStyle name="Обычный 63 3 5" xfId="29431" xr:uid="{00000000-0005-0000-0000-00006F740000}"/>
    <cellStyle name="Обычный 63 4" xfId="29432" xr:uid="{00000000-0005-0000-0000-000070740000}"/>
    <cellStyle name="Обычный 63 4 2" xfId="29433" xr:uid="{00000000-0005-0000-0000-000071740000}"/>
    <cellStyle name="Обычный 63 4 2 2" xfId="29434" xr:uid="{00000000-0005-0000-0000-000072740000}"/>
    <cellStyle name="Обычный 63 4 2 2 2" xfId="29435" xr:uid="{00000000-0005-0000-0000-000073740000}"/>
    <cellStyle name="Обычный 63 4 2 3" xfId="29436" xr:uid="{00000000-0005-0000-0000-000074740000}"/>
    <cellStyle name="Обычный 63 4 3" xfId="29437" xr:uid="{00000000-0005-0000-0000-000075740000}"/>
    <cellStyle name="Обычный 63 4 3 2" xfId="29438" xr:uid="{00000000-0005-0000-0000-000076740000}"/>
    <cellStyle name="Обычный 63 4 4" xfId="29439" xr:uid="{00000000-0005-0000-0000-000077740000}"/>
    <cellStyle name="Обычный 63 5" xfId="29440" xr:uid="{00000000-0005-0000-0000-000078740000}"/>
    <cellStyle name="Обычный 63 5 2" xfId="29441" xr:uid="{00000000-0005-0000-0000-000079740000}"/>
    <cellStyle name="Обычный 63 5 2 2" xfId="29442" xr:uid="{00000000-0005-0000-0000-00007A740000}"/>
    <cellStyle name="Обычный 63 5 3" xfId="29443" xr:uid="{00000000-0005-0000-0000-00007B740000}"/>
    <cellStyle name="Обычный 63 6" xfId="29444" xr:uid="{00000000-0005-0000-0000-00007C740000}"/>
    <cellStyle name="Обычный 63 6 2" xfId="29445" xr:uid="{00000000-0005-0000-0000-00007D740000}"/>
    <cellStyle name="Обычный 63 6 2 2" xfId="29446" xr:uid="{00000000-0005-0000-0000-00007E740000}"/>
    <cellStyle name="Обычный 63 6 3" xfId="29447" xr:uid="{00000000-0005-0000-0000-00007F740000}"/>
    <cellStyle name="Обычный 63 7" xfId="29448" xr:uid="{00000000-0005-0000-0000-000080740000}"/>
    <cellStyle name="Обычный 63 7 2" xfId="29449" xr:uid="{00000000-0005-0000-0000-000081740000}"/>
    <cellStyle name="Обычный 63 7 2 2" xfId="29450" xr:uid="{00000000-0005-0000-0000-000082740000}"/>
    <cellStyle name="Обычный 63 7 3" xfId="29451" xr:uid="{00000000-0005-0000-0000-000083740000}"/>
    <cellStyle name="Обычный 63 8" xfId="29452" xr:uid="{00000000-0005-0000-0000-000084740000}"/>
    <cellStyle name="Обычный 63 9" xfId="29453" xr:uid="{00000000-0005-0000-0000-000085740000}"/>
    <cellStyle name="Обычный 63 9 2" xfId="29454" xr:uid="{00000000-0005-0000-0000-000086740000}"/>
    <cellStyle name="Обычный 63 9 2 2" xfId="29455" xr:uid="{00000000-0005-0000-0000-000087740000}"/>
    <cellStyle name="Обычный 63 9 3" xfId="29456" xr:uid="{00000000-0005-0000-0000-000088740000}"/>
    <cellStyle name="Обычный 64" xfId="29457" xr:uid="{00000000-0005-0000-0000-000089740000}"/>
    <cellStyle name="Обычный 64 10" xfId="29458" xr:uid="{00000000-0005-0000-0000-00008A740000}"/>
    <cellStyle name="Обычный 64 10 2" xfId="29459" xr:uid="{00000000-0005-0000-0000-00008B740000}"/>
    <cellStyle name="Обычный 64 10 2 2" xfId="29460" xr:uid="{00000000-0005-0000-0000-00008C740000}"/>
    <cellStyle name="Обычный 64 10 3" xfId="29461" xr:uid="{00000000-0005-0000-0000-00008D740000}"/>
    <cellStyle name="Обычный 64 11" xfId="29462" xr:uid="{00000000-0005-0000-0000-00008E740000}"/>
    <cellStyle name="Обычный 64 11 2" xfId="29463" xr:uid="{00000000-0005-0000-0000-00008F740000}"/>
    <cellStyle name="Обычный 64 11 2 2" xfId="29464" xr:uid="{00000000-0005-0000-0000-000090740000}"/>
    <cellStyle name="Обычный 64 11 3" xfId="29465" xr:uid="{00000000-0005-0000-0000-000091740000}"/>
    <cellStyle name="Обычный 64 12" xfId="29466" xr:uid="{00000000-0005-0000-0000-000092740000}"/>
    <cellStyle name="Обычный 64 12 2" xfId="29467" xr:uid="{00000000-0005-0000-0000-000093740000}"/>
    <cellStyle name="Обычный 64 12 2 2" xfId="29468" xr:uid="{00000000-0005-0000-0000-000094740000}"/>
    <cellStyle name="Обычный 64 12 3" xfId="29469" xr:uid="{00000000-0005-0000-0000-000095740000}"/>
    <cellStyle name="Обычный 64 13" xfId="29470" xr:uid="{00000000-0005-0000-0000-000096740000}"/>
    <cellStyle name="Обычный 64 13 2" xfId="29471" xr:uid="{00000000-0005-0000-0000-000097740000}"/>
    <cellStyle name="Обычный 64 13 2 2" xfId="29472" xr:uid="{00000000-0005-0000-0000-000098740000}"/>
    <cellStyle name="Обычный 64 13 3" xfId="29473" xr:uid="{00000000-0005-0000-0000-000099740000}"/>
    <cellStyle name="Обычный 64 14" xfId="29474" xr:uid="{00000000-0005-0000-0000-00009A740000}"/>
    <cellStyle name="Обычный 64 14 2" xfId="29475" xr:uid="{00000000-0005-0000-0000-00009B740000}"/>
    <cellStyle name="Обычный 64 14 2 2" xfId="29476" xr:uid="{00000000-0005-0000-0000-00009C740000}"/>
    <cellStyle name="Обычный 64 14 3" xfId="29477" xr:uid="{00000000-0005-0000-0000-00009D740000}"/>
    <cellStyle name="Обычный 64 15" xfId="29478" xr:uid="{00000000-0005-0000-0000-00009E740000}"/>
    <cellStyle name="Обычный 64 15 2" xfId="29479" xr:uid="{00000000-0005-0000-0000-00009F740000}"/>
    <cellStyle name="Обычный 64 15 2 2" xfId="29480" xr:uid="{00000000-0005-0000-0000-0000A0740000}"/>
    <cellStyle name="Обычный 64 15 3" xfId="29481" xr:uid="{00000000-0005-0000-0000-0000A1740000}"/>
    <cellStyle name="Обычный 64 16" xfId="29482" xr:uid="{00000000-0005-0000-0000-0000A2740000}"/>
    <cellStyle name="Обычный 64 16 2" xfId="29483" xr:uid="{00000000-0005-0000-0000-0000A3740000}"/>
    <cellStyle name="Обычный 64 17" xfId="29484" xr:uid="{00000000-0005-0000-0000-0000A4740000}"/>
    <cellStyle name="Обычный 64 2" xfId="29485" xr:uid="{00000000-0005-0000-0000-0000A5740000}"/>
    <cellStyle name="Обычный 64 2 2" xfId="29486" xr:uid="{00000000-0005-0000-0000-0000A6740000}"/>
    <cellStyle name="Обычный 64 2 2 2" xfId="29487" xr:uid="{00000000-0005-0000-0000-0000A7740000}"/>
    <cellStyle name="Обычный 64 2 2 2 2" xfId="29488" xr:uid="{00000000-0005-0000-0000-0000A8740000}"/>
    <cellStyle name="Обычный 64 2 2 2 2 2" xfId="29489" xr:uid="{00000000-0005-0000-0000-0000A9740000}"/>
    <cellStyle name="Обычный 64 2 2 2 3" xfId="29490" xr:uid="{00000000-0005-0000-0000-0000AA740000}"/>
    <cellStyle name="Обычный 64 2 2 3" xfId="29491" xr:uid="{00000000-0005-0000-0000-0000AB740000}"/>
    <cellStyle name="Обычный 64 2 2 3 2" xfId="29492" xr:uid="{00000000-0005-0000-0000-0000AC740000}"/>
    <cellStyle name="Обычный 64 2 2 3 2 2" xfId="29493" xr:uid="{00000000-0005-0000-0000-0000AD740000}"/>
    <cellStyle name="Обычный 64 2 2 3 3" xfId="29494" xr:uid="{00000000-0005-0000-0000-0000AE740000}"/>
    <cellStyle name="Обычный 64 2 2 4" xfId="29495" xr:uid="{00000000-0005-0000-0000-0000AF740000}"/>
    <cellStyle name="Обычный 64 2 2 4 2" xfId="29496" xr:uid="{00000000-0005-0000-0000-0000B0740000}"/>
    <cellStyle name="Обычный 64 2 2 5" xfId="29497" xr:uid="{00000000-0005-0000-0000-0000B1740000}"/>
    <cellStyle name="Обычный 64 2 3" xfId="29498" xr:uid="{00000000-0005-0000-0000-0000B2740000}"/>
    <cellStyle name="Обычный 64 2 3 2" xfId="29499" xr:uid="{00000000-0005-0000-0000-0000B3740000}"/>
    <cellStyle name="Обычный 64 2 3 2 2" xfId="29500" xr:uid="{00000000-0005-0000-0000-0000B4740000}"/>
    <cellStyle name="Обычный 64 2 3 2 2 2" xfId="29501" xr:uid="{00000000-0005-0000-0000-0000B5740000}"/>
    <cellStyle name="Обычный 64 2 3 2 3" xfId="29502" xr:uid="{00000000-0005-0000-0000-0000B6740000}"/>
    <cellStyle name="Обычный 64 2 3 3" xfId="29503" xr:uid="{00000000-0005-0000-0000-0000B7740000}"/>
    <cellStyle name="Обычный 64 2 3 3 2" xfId="29504" xr:uid="{00000000-0005-0000-0000-0000B8740000}"/>
    <cellStyle name="Обычный 64 2 3 4" xfId="29505" xr:uid="{00000000-0005-0000-0000-0000B9740000}"/>
    <cellStyle name="Обычный 64 2 4" xfId="29506" xr:uid="{00000000-0005-0000-0000-0000BA740000}"/>
    <cellStyle name="Обычный 64 2 4 2" xfId="29507" xr:uid="{00000000-0005-0000-0000-0000BB740000}"/>
    <cellStyle name="Обычный 64 2 4 2 2" xfId="29508" xr:uid="{00000000-0005-0000-0000-0000BC740000}"/>
    <cellStyle name="Обычный 64 2 4 3" xfId="29509" xr:uid="{00000000-0005-0000-0000-0000BD740000}"/>
    <cellStyle name="Обычный 64 2 5" xfId="29510" xr:uid="{00000000-0005-0000-0000-0000BE740000}"/>
    <cellStyle name="Обычный 64 2 5 2" xfId="29511" xr:uid="{00000000-0005-0000-0000-0000BF740000}"/>
    <cellStyle name="Обычный 64 2 5 2 2" xfId="29512" xr:uid="{00000000-0005-0000-0000-0000C0740000}"/>
    <cellStyle name="Обычный 64 2 5 3" xfId="29513" xr:uid="{00000000-0005-0000-0000-0000C1740000}"/>
    <cellStyle name="Обычный 64 2 6" xfId="29514" xr:uid="{00000000-0005-0000-0000-0000C2740000}"/>
    <cellStyle name="Обычный 64 2 6 2" xfId="29515" xr:uid="{00000000-0005-0000-0000-0000C3740000}"/>
    <cellStyle name="Обычный 64 2 7" xfId="29516" xr:uid="{00000000-0005-0000-0000-0000C4740000}"/>
    <cellStyle name="Обычный 64 3" xfId="29517" xr:uid="{00000000-0005-0000-0000-0000C5740000}"/>
    <cellStyle name="Обычный 64 3 2" xfId="29518" xr:uid="{00000000-0005-0000-0000-0000C6740000}"/>
    <cellStyle name="Обычный 64 3 2 2" xfId="29519" xr:uid="{00000000-0005-0000-0000-0000C7740000}"/>
    <cellStyle name="Обычный 64 3 2 2 2" xfId="29520" xr:uid="{00000000-0005-0000-0000-0000C8740000}"/>
    <cellStyle name="Обычный 64 3 2 3" xfId="29521" xr:uid="{00000000-0005-0000-0000-0000C9740000}"/>
    <cellStyle name="Обычный 64 3 3" xfId="29522" xr:uid="{00000000-0005-0000-0000-0000CA740000}"/>
    <cellStyle name="Обычный 64 3 3 2" xfId="29523" xr:uid="{00000000-0005-0000-0000-0000CB740000}"/>
    <cellStyle name="Обычный 64 3 3 2 2" xfId="29524" xr:uid="{00000000-0005-0000-0000-0000CC740000}"/>
    <cellStyle name="Обычный 64 3 3 3" xfId="29525" xr:uid="{00000000-0005-0000-0000-0000CD740000}"/>
    <cellStyle name="Обычный 64 3 4" xfId="29526" xr:uid="{00000000-0005-0000-0000-0000CE740000}"/>
    <cellStyle name="Обычный 64 3 4 2" xfId="29527" xr:uid="{00000000-0005-0000-0000-0000CF740000}"/>
    <cellStyle name="Обычный 64 3 5" xfId="29528" xr:uid="{00000000-0005-0000-0000-0000D0740000}"/>
    <cellStyle name="Обычный 64 4" xfId="29529" xr:uid="{00000000-0005-0000-0000-0000D1740000}"/>
    <cellStyle name="Обычный 64 4 2" xfId="29530" xr:uid="{00000000-0005-0000-0000-0000D2740000}"/>
    <cellStyle name="Обычный 64 4 2 2" xfId="29531" xr:uid="{00000000-0005-0000-0000-0000D3740000}"/>
    <cellStyle name="Обычный 64 4 2 2 2" xfId="29532" xr:uid="{00000000-0005-0000-0000-0000D4740000}"/>
    <cellStyle name="Обычный 64 4 2 3" xfId="29533" xr:uid="{00000000-0005-0000-0000-0000D5740000}"/>
    <cellStyle name="Обычный 64 4 3" xfId="29534" xr:uid="{00000000-0005-0000-0000-0000D6740000}"/>
    <cellStyle name="Обычный 64 4 3 2" xfId="29535" xr:uid="{00000000-0005-0000-0000-0000D7740000}"/>
    <cellStyle name="Обычный 64 4 4" xfId="29536" xr:uid="{00000000-0005-0000-0000-0000D8740000}"/>
    <cellStyle name="Обычный 64 5" xfId="29537" xr:uid="{00000000-0005-0000-0000-0000D9740000}"/>
    <cellStyle name="Обычный 64 5 2" xfId="29538" xr:uid="{00000000-0005-0000-0000-0000DA740000}"/>
    <cellStyle name="Обычный 64 5 2 2" xfId="29539" xr:uid="{00000000-0005-0000-0000-0000DB740000}"/>
    <cellStyle name="Обычный 64 5 3" xfId="29540" xr:uid="{00000000-0005-0000-0000-0000DC740000}"/>
    <cellStyle name="Обычный 64 6" xfId="29541" xr:uid="{00000000-0005-0000-0000-0000DD740000}"/>
    <cellStyle name="Обычный 64 6 2" xfId="29542" xr:uid="{00000000-0005-0000-0000-0000DE740000}"/>
    <cellStyle name="Обычный 64 6 2 2" xfId="29543" xr:uid="{00000000-0005-0000-0000-0000DF740000}"/>
    <cellStyle name="Обычный 64 6 3" xfId="29544" xr:uid="{00000000-0005-0000-0000-0000E0740000}"/>
    <cellStyle name="Обычный 64 7" xfId="29545" xr:uid="{00000000-0005-0000-0000-0000E1740000}"/>
    <cellStyle name="Обычный 64 7 2" xfId="29546" xr:uid="{00000000-0005-0000-0000-0000E2740000}"/>
    <cellStyle name="Обычный 64 7 2 2" xfId="29547" xr:uid="{00000000-0005-0000-0000-0000E3740000}"/>
    <cellStyle name="Обычный 64 7 3" xfId="29548" xr:uid="{00000000-0005-0000-0000-0000E4740000}"/>
    <cellStyle name="Обычный 64 8" xfId="29549" xr:uid="{00000000-0005-0000-0000-0000E5740000}"/>
    <cellStyle name="Обычный 64 8 2" xfId="29550" xr:uid="{00000000-0005-0000-0000-0000E6740000}"/>
    <cellStyle name="Обычный 64 8 2 2" xfId="29551" xr:uid="{00000000-0005-0000-0000-0000E7740000}"/>
    <cellStyle name="Обычный 64 8 3" xfId="29552" xr:uid="{00000000-0005-0000-0000-0000E8740000}"/>
    <cellStyle name="Обычный 64 9" xfId="29553" xr:uid="{00000000-0005-0000-0000-0000E9740000}"/>
    <cellStyle name="Обычный 64 9 2" xfId="29554" xr:uid="{00000000-0005-0000-0000-0000EA740000}"/>
    <cellStyle name="Обычный 64 9 2 2" xfId="29555" xr:uid="{00000000-0005-0000-0000-0000EB740000}"/>
    <cellStyle name="Обычный 64 9 3" xfId="29556" xr:uid="{00000000-0005-0000-0000-0000EC740000}"/>
    <cellStyle name="Обычный 65" xfId="29557" xr:uid="{00000000-0005-0000-0000-0000ED740000}"/>
    <cellStyle name="Обычный 65 10" xfId="29558" xr:uid="{00000000-0005-0000-0000-0000EE740000}"/>
    <cellStyle name="Обычный 65 10 2" xfId="29559" xr:uid="{00000000-0005-0000-0000-0000EF740000}"/>
    <cellStyle name="Обычный 65 10 2 2" xfId="29560" xr:uid="{00000000-0005-0000-0000-0000F0740000}"/>
    <cellStyle name="Обычный 65 10 3" xfId="29561" xr:uid="{00000000-0005-0000-0000-0000F1740000}"/>
    <cellStyle name="Обычный 65 11" xfId="29562" xr:uid="{00000000-0005-0000-0000-0000F2740000}"/>
    <cellStyle name="Обычный 65 11 2" xfId="29563" xr:uid="{00000000-0005-0000-0000-0000F3740000}"/>
    <cellStyle name="Обычный 65 11 2 2" xfId="29564" xr:uid="{00000000-0005-0000-0000-0000F4740000}"/>
    <cellStyle name="Обычный 65 11 3" xfId="29565" xr:uid="{00000000-0005-0000-0000-0000F5740000}"/>
    <cellStyle name="Обычный 65 2" xfId="29566" xr:uid="{00000000-0005-0000-0000-0000F6740000}"/>
    <cellStyle name="Обычный 65 3" xfId="29567" xr:uid="{00000000-0005-0000-0000-0000F7740000}"/>
    <cellStyle name="Обычный 65 3 2" xfId="29568" xr:uid="{00000000-0005-0000-0000-0000F8740000}"/>
    <cellStyle name="Обычный 65 3 2 2" xfId="29569" xr:uid="{00000000-0005-0000-0000-0000F9740000}"/>
    <cellStyle name="Обычный 65 3 3" xfId="29570" xr:uid="{00000000-0005-0000-0000-0000FA740000}"/>
    <cellStyle name="Обычный 65 4" xfId="29571" xr:uid="{00000000-0005-0000-0000-0000FB740000}"/>
    <cellStyle name="Обычный 65 4 2" xfId="29572" xr:uid="{00000000-0005-0000-0000-0000FC740000}"/>
    <cellStyle name="Обычный 65 4 2 2" xfId="29573" xr:uid="{00000000-0005-0000-0000-0000FD740000}"/>
    <cellStyle name="Обычный 65 4 3" xfId="29574" xr:uid="{00000000-0005-0000-0000-0000FE740000}"/>
    <cellStyle name="Обычный 65 5" xfId="29575" xr:uid="{00000000-0005-0000-0000-0000FF740000}"/>
    <cellStyle name="Обычный 65 5 2" xfId="29576" xr:uid="{00000000-0005-0000-0000-000000750000}"/>
    <cellStyle name="Обычный 65 5 2 2" xfId="29577" xr:uid="{00000000-0005-0000-0000-000001750000}"/>
    <cellStyle name="Обычный 65 5 3" xfId="29578" xr:uid="{00000000-0005-0000-0000-000002750000}"/>
    <cellStyle name="Обычный 65 6" xfId="29579" xr:uid="{00000000-0005-0000-0000-000003750000}"/>
    <cellStyle name="Обычный 65 6 2" xfId="29580" xr:uid="{00000000-0005-0000-0000-000004750000}"/>
    <cellStyle name="Обычный 65 6 2 2" xfId="29581" xr:uid="{00000000-0005-0000-0000-000005750000}"/>
    <cellStyle name="Обычный 65 6 3" xfId="29582" xr:uid="{00000000-0005-0000-0000-000006750000}"/>
    <cellStyle name="Обычный 65 7" xfId="29583" xr:uid="{00000000-0005-0000-0000-000007750000}"/>
    <cellStyle name="Обычный 65 7 2" xfId="29584" xr:uid="{00000000-0005-0000-0000-000008750000}"/>
    <cellStyle name="Обычный 65 7 2 2" xfId="29585" xr:uid="{00000000-0005-0000-0000-000009750000}"/>
    <cellStyle name="Обычный 65 7 3" xfId="29586" xr:uid="{00000000-0005-0000-0000-00000A750000}"/>
    <cellStyle name="Обычный 65 8" xfId="29587" xr:uid="{00000000-0005-0000-0000-00000B750000}"/>
    <cellStyle name="Обычный 65 8 2" xfId="29588" xr:uid="{00000000-0005-0000-0000-00000C750000}"/>
    <cellStyle name="Обычный 65 8 2 2" xfId="29589" xr:uid="{00000000-0005-0000-0000-00000D750000}"/>
    <cellStyle name="Обычный 65 8 3" xfId="29590" xr:uid="{00000000-0005-0000-0000-00000E750000}"/>
    <cellStyle name="Обычный 65 9" xfId="29591" xr:uid="{00000000-0005-0000-0000-00000F750000}"/>
    <cellStyle name="Обычный 65 9 2" xfId="29592" xr:uid="{00000000-0005-0000-0000-000010750000}"/>
    <cellStyle name="Обычный 65 9 2 2" xfId="29593" xr:uid="{00000000-0005-0000-0000-000011750000}"/>
    <cellStyle name="Обычный 65 9 3" xfId="29594" xr:uid="{00000000-0005-0000-0000-000012750000}"/>
    <cellStyle name="Обычный 66" xfId="29595" xr:uid="{00000000-0005-0000-0000-000013750000}"/>
    <cellStyle name="Обычный 66 10" xfId="29596" xr:uid="{00000000-0005-0000-0000-000014750000}"/>
    <cellStyle name="Обычный 66 10 2" xfId="29597" xr:uid="{00000000-0005-0000-0000-000015750000}"/>
    <cellStyle name="Обычный 66 10 2 2" xfId="29598" xr:uid="{00000000-0005-0000-0000-000016750000}"/>
    <cellStyle name="Обычный 66 10 3" xfId="29599" xr:uid="{00000000-0005-0000-0000-000017750000}"/>
    <cellStyle name="Обычный 66 11" xfId="29600" xr:uid="{00000000-0005-0000-0000-000018750000}"/>
    <cellStyle name="Обычный 66 11 2" xfId="29601" xr:uid="{00000000-0005-0000-0000-000019750000}"/>
    <cellStyle name="Обычный 66 11 2 2" xfId="29602" xr:uid="{00000000-0005-0000-0000-00001A750000}"/>
    <cellStyle name="Обычный 66 11 3" xfId="29603" xr:uid="{00000000-0005-0000-0000-00001B750000}"/>
    <cellStyle name="Обычный 66 12" xfId="29604" xr:uid="{00000000-0005-0000-0000-00001C750000}"/>
    <cellStyle name="Обычный 66 12 2" xfId="29605" xr:uid="{00000000-0005-0000-0000-00001D750000}"/>
    <cellStyle name="Обычный 66 12 2 2" xfId="29606" xr:uid="{00000000-0005-0000-0000-00001E750000}"/>
    <cellStyle name="Обычный 66 12 3" xfId="29607" xr:uid="{00000000-0005-0000-0000-00001F750000}"/>
    <cellStyle name="Обычный 66 13" xfId="29608" xr:uid="{00000000-0005-0000-0000-000020750000}"/>
    <cellStyle name="Обычный 66 13 2" xfId="29609" xr:uid="{00000000-0005-0000-0000-000021750000}"/>
    <cellStyle name="Обычный 66 13 2 2" xfId="29610" xr:uid="{00000000-0005-0000-0000-000022750000}"/>
    <cellStyle name="Обычный 66 13 3" xfId="29611" xr:uid="{00000000-0005-0000-0000-000023750000}"/>
    <cellStyle name="Обычный 66 14" xfId="29612" xr:uid="{00000000-0005-0000-0000-000024750000}"/>
    <cellStyle name="Обычный 66 14 2" xfId="29613" xr:uid="{00000000-0005-0000-0000-000025750000}"/>
    <cellStyle name="Обычный 66 14 2 2" xfId="29614" xr:uid="{00000000-0005-0000-0000-000026750000}"/>
    <cellStyle name="Обычный 66 14 3" xfId="29615" xr:uid="{00000000-0005-0000-0000-000027750000}"/>
    <cellStyle name="Обычный 66 15" xfId="29616" xr:uid="{00000000-0005-0000-0000-000028750000}"/>
    <cellStyle name="Обычный 66 15 2" xfId="29617" xr:uid="{00000000-0005-0000-0000-000029750000}"/>
    <cellStyle name="Обычный 66 15 2 2" xfId="29618" xr:uid="{00000000-0005-0000-0000-00002A750000}"/>
    <cellStyle name="Обычный 66 15 3" xfId="29619" xr:uid="{00000000-0005-0000-0000-00002B750000}"/>
    <cellStyle name="Обычный 66 16" xfId="29620" xr:uid="{00000000-0005-0000-0000-00002C750000}"/>
    <cellStyle name="Обычный 66 16 2" xfId="29621" xr:uid="{00000000-0005-0000-0000-00002D750000}"/>
    <cellStyle name="Обычный 66 17" xfId="29622" xr:uid="{00000000-0005-0000-0000-00002E750000}"/>
    <cellStyle name="Обычный 66 2" xfId="29623" xr:uid="{00000000-0005-0000-0000-00002F750000}"/>
    <cellStyle name="Обычный 66 2 2" xfId="29624" xr:uid="{00000000-0005-0000-0000-000030750000}"/>
    <cellStyle name="Обычный 66 2 2 2" xfId="29625" xr:uid="{00000000-0005-0000-0000-000031750000}"/>
    <cellStyle name="Обычный 66 2 2 2 2" xfId="29626" xr:uid="{00000000-0005-0000-0000-000032750000}"/>
    <cellStyle name="Обычный 66 2 2 2 2 2" xfId="29627" xr:uid="{00000000-0005-0000-0000-000033750000}"/>
    <cellStyle name="Обычный 66 2 2 2 3" xfId="29628" xr:uid="{00000000-0005-0000-0000-000034750000}"/>
    <cellStyle name="Обычный 66 2 2 3" xfId="29629" xr:uid="{00000000-0005-0000-0000-000035750000}"/>
    <cellStyle name="Обычный 66 2 2 3 2" xfId="29630" xr:uid="{00000000-0005-0000-0000-000036750000}"/>
    <cellStyle name="Обычный 66 2 2 3 2 2" xfId="29631" xr:uid="{00000000-0005-0000-0000-000037750000}"/>
    <cellStyle name="Обычный 66 2 2 3 3" xfId="29632" xr:uid="{00000000-0005-0000-0000-000038750000}"/>
    <cellStyle name="Обычный 66 2 2 4" xfId="29633" xr:uid="{00000000-0005-0000-0000-000039750000}"/>
    <cellStyle name="Обычный 66 2 2 4 2" xfId="29634" xr:uid="{00000000-0005-0000-0000-00003A750000}"/>
    <cellStyle name="Обычный 66 2 2 5" xfId="29635" xr:uid="{00000000-0005-0000-0000-00003B750000}"/>
    <cellStyle name="Обычный 66 2 3" xfId="29636" xr:uid="{00000000-0005-0000-0000-00003C750000}"/>
    <cellStyle name="Обычный 66 2 3 2" xfId="29637" xr:uid="{00000000-0005-0000-0000-00003D750000}"/>
    <cellStyle name="Обычный 66 2 3 2 2" xfId="29638" xr:uid="{00000000-0005-0000-0000-00003E750000}"/>
    <cellStyle name="Обычный 66 2 3 2 2 2" xfId="29639" xr:uid="{00000000-0005-0000-0000-00003F750000}"/>
    <cellStyle name="Обычный 66 2 3 2 3" xfId="29640" xr:uid="{00000000-0005-0000-0000-000040750000}"/>
    <cellStyle name="Обычный 66 2 3 3" xfId="29641" xr:uid="{00000000-0005-0000-0000-000041750000}"/>
    <cellStyle name="Обычный 66 2 3 3 2" xfId="29642" xr:uid="{00000000-0005-0000-0000-000042750000}"/>
    <cellStyle name="Обычный 66 2 3 4" xfId="29643" xr:uid="{00000000-0005-0000-0000-000043750000}"/>
    <cellStyle name="Обычный 66 2 4" xfId="29644" xr:uid="{00000000-0005-0000-0000-000044750000}"/>
    <cellStyle name="Обычный 66 2 4 2" xfId="29645" xr:uid="{00000000-0005-0000-0000-000045750000}"/>
    <cellStyle name="Обычный 66 2 4 2 2" xfId="29646" xr:uid="{00000000-0005-0000-0000-000046750000}"/>
    <cellStyle name="Обычный 66 2 4 3" xfId="29647" xr:uid="{00000000-0005-0000-0000-000047750000}"/>
    <cellStyle name="Обычный 66 2 5" xfId="29648" xr:uid="{00000000-0005-0000-0000-000048750000}"/>
    <cellStyle name="Обычный 66 2 5 2" xfId="29649" xr:uid="{00000000-0005-0000-0000-000049750000}"/>
    <cellStyle name="Обычный 66 2 5 2 2" xfId="29650" xr:uid="{00000000-0005-0000-0000-00004A750000}"/>
    <cellStyle name="Обычный 66 2 5 3" xfId="29651" xr:uid="{00000000-0005-0000-0000-00004B750000}"/>
    <cellStyle name="Обычный 66 2 6" xfId="29652" xr:uid="{00000000-0005-0000-0000-00004C750000}"/>
    <cellStyle name="Обычный 66 2 6 2" xfId="29653" xr:uid="{00000000-0005-0000-0000-00004D750000}"/>
    <cellStyle name="Обычный 66 2 7" xfId="29654" xr:uid="{00000000-0005-0000-0000-00004E750000}"/>
    <cellStyle name="Обычный 66 3" xfId="29655" xr:uid="{00000000-0005-0000-0000-00004F750000}"/>
    <cellStyle name="Обычный 66 3 2" xfId="29656" xr:uid="{00000000-0005-0000-0000-000050750000}"/>
    <cellStyle name="Обычный 66 3 2 2" xfId="29657" xr:uid="{00000000-0005-0000-0000-000051750000}"/>
    <cellStyle name="Обычный 66 3 2 2 2" xfId="29658" xr:uid="{00000000-0005-0000-0000-000052750000}"/>
    <cellStyle name="Обычный 66 3 2 3" xfId="29659" xr:uid="{00000000-0005-0000-0000-000053750000}"/>
    <cellStyle name="Обычный 66 3 3" xfId="29660" xr:uid="{00000000-0005-0000-0000-000054750000}"/>
    <cellStyle name="Обычный 66 3 3 2" xfId="29661" xr:uid="{00000000-0005-0000-0000-000055750000}"/>
    <cellStyle name="Обычный 66 3 3 2 2" xfId="29662" xr:uid="{00000000-0005-0000-0000-000056750000}"/>
    <cellStyle name="Обычный 66 3 3 3" xfId="29663" xr:uid="{00000000-0005-0000-0000-000057750000}"/>
    <cellStyle name="Обычный 66 3 4" xfId="29664" xr:uid="{00000000-0005-0000-0000-000058750000}"/>
    <cellStyle name="Обычный 66 3 4 2" xfId="29665" xr:uid="{00000000-0005-0000-0000-000059750000}"/>
    <cellStyle name="Обычный 66 3 5" xfId="29666" xr:uid="{00000000-0005-0000-0000-00005A750000}"/>
    <cellStyle name="Обычный 66 4" xfId="29667" xr:uid="{00000000-0005-0000-0000-00005B750000}"/>
    <cellStyle name="Обычный 66 4 2" xfId="29668" xr:uid="{00000000-0005-0000-0000-00005C750000}"/>
    <cellStyle name="Обычный 66 4 2 2" xfId="29669" xr:uid="{00000000-0005-0000-0000-00005D750000}"/>
    <cellStyle name="Обычный 66 4 2 2 2" xfId="29670" xr:uid="{00000000-0005-0000-0000-00005E750000}"/>
    <cellStyle name="Обычный 66 4 2 3" xfId="29671" xr:uid="{00000000-0005-0000-0000-00005F750000}"/>
    <cellStyle name="Обычный 66 4 3" xfId="29672" xr:uid="{00000000-0005-0000-0000-000060750000}"/>
    <cellStyle name="Обычный 66 4 3 2" xfId="29673" xr:uid="{00000000-0005-0000-0000-000061750000}"/>
    <cellStyle name="Обычный 66 4 4" xfId="29674" xr:uid="{00000000-0005-0000-0000-000062750000}"/>
    <cellStyle name="Обычный 66 5" xfId="29675" xr:uid="{00000000-0005-0000-0000-000063750000}"/>
    <cellStyle name="Обычный 66 5 2" xfId="29676" xr:uid="{00000000-0005-0000-0000-000064750000}"/>
    <cellStyle name="Обычный 66 5 2 2" xfId="29677" xr:uid="{00000000-0005-0000-0000-000065750000}"/>
    <cellStyle name="Обычный 66 5 3" xfId="29678" xr:uid="{00000000-0005-0000-0000-000066750000}"/>
    <cellStyle name="Обычный 66 6" xfId="29679" xr:uid="{00000000-0005-0000-0000-000067750000}"/>
    <cellStyle name="Обычный 66 6 2" xfId="29680" xr:uid="{00000000-0005-0000-0000-000068750000}"/>
    <cellStyle name="Обычный 66 6 2 2" xfId="29681" xr:uid="{00000000-0005-0000-0000-000069750000}"/>
    <cellStyle name="Обычный 66 6 3" xfId="29682" xr:uid="{00000000-0005-0000-0000-00006A750000}"/>
    <cellStyle name="Обычный 66 7" xfId="29683" xr:uid="{00000000-0005-0000-0000-00006B750000}"/>
    <cellStyle name="Обычный 66 7 2" xfId="29684" xr:uid="{00000000-0005-0000-0000-00006C750000}"/>
    <cellStyle name="Обычный 66 7 2 2" xfId="29685" xr:uid="{00000000-0005-0000-0000-00006D750000}"/>
    <cellStyle name="Обычный 66 7 3" xfId="29686" xr:uid="{00000000-0005-0000-0000-00006E750000}"/>
    <cellStyle name="Обычный 66 8" xfId="29687" xr:uid="{00000000-0005-0000-0000-00006F750000}"/>
    <cellStyle name="Обычный 66 8 2" xfId="29688" xr:uid="{00000000-0005-0000-0000-000070750000}"/>
    <cellStyle name="Обычный 66 8 2 2" xfId="29689" xr:uid="{00000000-0005-0000-0000-000071750000}"/>
    <cellStyle name="Обычный 66 8 3" xfId="29690" xr:uid="{00000000-0005-0000-0000-000072750000}"/>
    <cellStyle name="Обычный 66 9" xfId="29691" xr:uid="{00000000-0005-0000-0000-000073750000}"/>
    <cellStyle name="Обычный 66 9 2" xfId="29692" xr:uid="{00000000-0005-0000-0000-000074750000}"/>
    <cellStyle name="Обычный 66 9 2 2" xfId="29693" xr:uid="{00000000-0005-0000-0000-000075750000}"/>
    <cellStyle name="Обычный 66 9 3" xfId="29694" xr:uid="{00000000-0005-0000-0000-000076750000}"/>
    <cellStyle name="Обычный 67" xfId="29695" xr:uid="{00000000-0005-0000-0000-000077750000}"/>
    <cellStyle name="Обычный 67 10" xfId="29696" xr:uid="{00000000-0005-0000-0000-000078750000}"/>
    <cellStyle name="Обычный 67 10 2" xfId="29697" xr:uid="{00000000-0005-0000-0000-000079750000}"/>
    <cellStyle name="Обычный 67 10 2 2" xfId="29698" xr:uid="{00000000-0005-0000-0000-00007A750000}"/>
    <cellStyle name="Обычный 67 10 3" xfId="29699" xr:uid="{00000000-0005-0000-0000-00007B750000}"/>
    <cellStyle name="Обычный 67 2" xfId="29700" xr:uid="{00000000-0005-0000-0000-00007C750000}"/>
    <cellStyle name="Обычный 67 2 2" xfId="29701" xr:uid="{00000000-0005-0000-0000-00007D750000}"/>
    <cellStyle name="Обычный 67 2 2 2" xfId="29702" xr:uid="{00000000-0005-0000-0000-00007E750000}"/>
    <cellStyle name="Обычный 67 2 3" xfId="29703" xr:uid="{00000000-0005-0000-0000-00007F750000}"/>
    <cellStyle name="Обычный 67 3" xfId="29704" xr:uid="{00000000-0005-0000-0000-000080750000}"/>
    <cellStyle name="Обычный 67 3 2" xfId="29705" xr:uid="{00000000-0005-0000-0000-000081750000}"/>
    <cellStyle name="Обычный 67 3 2 2" xfId="29706" xr:uid="{00000000-0005-0000-0000-000082750000}"/>
    <cellStyle name="Обычный 67 3 3" xfId="29707" xr:uid="{00000000-0005-0000-0000-000083750000}"/>
    <cellStyle name="Обычный 67 4" xfId="29708" xr:uid="{00000000-0005-0000-0000-000084750000}"/>
    <cellStyle name="Обычный 67 4 2" xfId="29709" xr:uid="{00000000-0005-0000-0000-000085750000}"/>
    <cellStyle name="Обычный 67 4 2 2" xfId="29710" xr:uid="{00000000-0005-0000-0000-000086750000}"/>
    <cellStyle name="Обычный 67 4 3" xfId="29711" xr:uid="{00000000-0005-0000-0000-000087750000}"/>
    <cellStyle name="Обычный 67 5" xfId="29712" xr:uid="{00000000-0005-0000-0000-000088750000}"/>
    <cellStyle name="Обычный 67 5 2" xfId="29713" xr:uid="{00000000-0005-0000-0000-000089750000}"/>
    <cellStyle name="Обычный 67 5 2 2" xfId="29714" xr:uid="{00000000-0005-0000-0000-00008A750000}"/>
    <cellStyle name="Обычный 67 5 3" xfId="29715" xr:uid="{00000000-0005-0000-0000-00008B750000}"/>
    <cellStyle name="Обычный 67 6" xfId="29716" xr:uid="{00000000-0005-0000-0000-00008C750000}"/>
    <cellStyle name="Обычный 67 6 2" xfId="29717" xr:uid="{00000000-0005-0000-0000-00008D750000}"/>
    <cellStyle name="Обычный 67 6 2 2" xfId="29718" xr:uid="{00000000-0005-0000-0000-00008E750000}"/>
    <cellStyle name="Обычный 67 6 3" xfId="29719" xr:uid="{00000000-0005-0000-0000-00008F750000}"/>
    <cellStyle name="Обычный 67 7" xfId="29720" xr:uid="{00000000-0005-0000-0000-000090750000}"/>
    <cellStyle name="Обычный 67 7 2" xfId="29721" xr:uid="{00000000-0005-0000-0000-000091750000}"/>
    <cellStyle name="Обычный 67 7 2 2" xfId="29722" xr:uid="{00000000-0005-0000-0000-000092750000}"/>
    <cellStyle name="Обычный 67 7 3" xfId="29723" xr:uid="{00000000-0005-0000-0000-000093750000}"/>
    <cellStyle name="Обычный 67 8" xfId="29724" xr:uid="{00000000-0005-0000-0000-000094750000}"/>
    <cellStyle name="Обычный 67 8 2" xfId="29725" xr:uid="{00000000-0005-0000-0000-000095750000}"/>
    <cellStyle name="Обычный 67 8 2 2" xfId="29726" xr:uid="{00000000-0005-0000-0000-000096750000}"/>
    <cellStyle name="Обычный 67 8 3" xfId="29727" xr:uid="{00000000-0005-0000-0000-000097750000}"/>
    <cellStyle name="Обычный 67 9" xfId="29728" xr:uid="{00000000-0005-0000-0000-000098750000}"/>
    <cellStyle name="Обычный 67 9 2" xfId="29729" xr:uid="{00000000-0005-0000-0000-000099750000}"/>
    <cellStyle name="Обычный 67 9 2 2" xfId="29730" xr:uid="{00000000-0005-0000-0000-00009A750000}"/>
    <cellStyle name="Обычный 67 9 3" xfId="29731" xr:uid="{00000000-0005-0000-0000-00009B750000}"/>
    <cellStyle name="Обычный 68" xfId="29732" xr:uid="{00000000-0005-0000-0000-00009C750000}"/>
    <cellStyle name="Обычный 68 10" xfId="29733" xr:uid="{00000000-0005-0000-0000-00009D750000}"/>
    <cellStyle name="Обычный 68 10 2" xfId="29734" xr:uid="{00000000-0005-0000-0000-00009E750000}"/>
    <cellStyle name="Обычный 68 10 2 2" xfId="29735" xr:uid="{00000000-0005-0000-0000-00009F750000}"/>
    <cellStyle name="Обычный 68 10 3" xfId="29736" xr:uid="{00000000-0005-0000-0000-0000A0750000}"/>
    <cellStyle name="Обычный 68 11" xfId="29737" xr:uid="{00000000-0005-0000-0000-0000A1750000}"/>
    <cellStyle name="Обычный 68 11 2" xfId="29738" xr:uid="{00000000-0005-0000-0000-0000A2750000}"/>
    <cellStyle name="Обычный 68 11 2 2" xfId="29739" xr:uid="{00000000-0005-0000-0000-0000A3750000}"/>
    <cellStyle name="Обычный 68 11 3" xfId="29740" xr:uid="{00000000-0005-0000-0000-0000A4750000}"/>
    <cellStyle name="Обычный 68 2" xfId="29741" xr:uid="{00000000-0005-0000-0000-0000A5750000}"/>
    <cellStyle name="Обычный 68 3" xfId="29742" xr:uid="{00000000-0005-0000-0000-0000A6750000}"/>
    <cellStyle name="Обычный 68 3 2" xfId="29743" xr:uid="{00000000-0005-0000-0000-0000A7750000}"/>
    <cellStyle name="Обычный 68 3 2 2" xfId="29744" xr:uid="{00000000-0005-0000-0000-0000A8750000}"/>
    <cellStyle name="Обычный 68 3 3" xfId="29745" xr:uid="{00000000-0005-0000-0000-0000A9750000}"/>
    <cellStyle name="Обычный 68 4" xfId="29746" xr:uid="{00000000-0005-0000-0000-0000AA750000}"/>
    <cellStyle name="Обычный 68 4 2" xfId="29747" xr:uid="{00000000-0005-0000-0000-0000AB750000}"/>
    <cellStyle name="Обычный 68 4 2 2" xfId="29748" xr:uid="{00000000-0005-0000-0000-0000AC750000}"/>
    <cellStyle name="Обычный 68 4 3" xfId="29749" xr:uid="{00000000-0005-0000-0000-0000AD750000}"/>
    <cellStyle name="Обычный 68 5" xfId="29750" xr:uid="{00000000-0005-0000-0000-0000AE750000}"/>
    <cellStyle name="Обычный 68 5 2" xfId="29751" xr:uid="{00000000-0005-0000-0000-0000AF750000}"/>
    <cellStyle name="Обычный 68 5 2 2" xfId="29752" xr:uid="{00000000-0005-0000-0000-0000B0750000}"/>
    <cellStyle name="Обычный 68 5 3" xfId="29753" xr:uid="{00000000-0005-0000-0000-0000B1750000}"/>
    <cellStyle name="Обычный 68 6" xfId="29754" xr:uid="{00000000-0005-0000-0000-0000B2750000}"/>
    <cellStyle name="Обычный 68 6 2" xfId="29755" xr:uid="{00000000-0005-0000-0000-0000B3750000}"/>
    <cellStyle name="Обычный 68 6 2 2" xfId="29756" xr:uid="{00000000-0005-0000-0000-0000B4750000}"/>
    <cellStyle name="Обычный 68 6 3" xfId="29757" xr:uid="{00000000-0005-0000-0000-0000B5750000}"/>
    <cellStyle name="Обычный 68 7" xfId="29758" xr:uid="{00000000-0005-0000-0000-0000B6750000}"/>
    <cellStyle name="Обычный 68 7 2" xfId="29759" xr:uid="{00000000-0005-0000-0000-0000B7750000}"/>
    <cellStyle name="Обычный 68 7 2 2" xfId="29760" xr:uid="{00000000-0005-0000-0000-0000B8750000}"/>
    <cellStyle name="Обычный 68 7 3" xfId="29761" xr:uid="{00000000-0005-0000-0000-0000B9750000}"/>
    <cellStyle name="Обычный 68 8" xfId="29762" xr:uid="{00000000-0005-0000-0000-0000BA750000}"/>
    <cellStyle name="Обычный 68 8 2" xfId="29763" xr:uid="{00000000-0005-0000-0000-0000BB750000}"/>
    <cellStyle name="Обычный 68 8 2 2" xfId="29764" xr:uid="{00000000-0005-0000-0000-0000BC750000}"/>
    <cellStyle name="Обычный 68 8 3" xfId="29765" xr:uid="{00000000-0005-0000-0000-0000BD750000}"/>
    <cellStyle name="Обычный 68 9" xfId="29766" xr:uid="{00000000-0005-0000-0000-0000BE750000}"/>
    <cellStyle name="Обычный 68 9 2" xfId="29767" xr:uid="{00000000-0005-0000-0000-0000BF750000}"/>
    <cellStyle name="Обычный 68 9 2 2" xfId="29768" xr:uid="{00000000-0005-0000-0000-0000C0750000}"/>
    <cellStyle name="Обычный 68 9 3" xfId="29769" xr:uid="{00000000-0005-0000-0000-0000C1750000}"/>
    <cellStyle name="Обычный 69" xfId="29770" xr:uid="{00000000-0005-0000-0000-0000C2750000}"/>
    <cellStyle name="Обычный 69 10" xfId="29771" xr:uid="{00000000-0005-0000-0000-0000C3750000}"/>
    <cellStyle name="Обычный 69 10 2" xfId="29772" xr:uid="{00000000-0005-0000-0000-0000C4750000}"/>
    <cellStyle name="Обычный 69 10 2 2" xfId="29773" xr:uid="{00000000-0005-0000-0000-0000C5750000}"/>
    <cellStyle name="Обычный 69 10 3" xfId="29774" xr:uid="{00000000-0005-0000-0000-0000C6750000}"/>
    <cellStyle name="Обычный 69 11" xfId="29775" xr:uid="{00000000-0005-0000-0000-0000C7750000}"/>
    <cellStyle name="Обычный 69 11 2" xfId="29776" xr:uid="{00000000-0005-0000-0000-0000C8750000}"/>
    <cellStyle name="Обычный 69 11 2 2" xfId="29777" xr:uid="{00000000-0005-0000-0000-0000C9750000}"/>
    <cellStyle name="Обычный 69 11 3" xfId="29778" xr:uid="{00000000-0005-0000-0000-0000CA750000}"/>
    <cellStyle name="Обычный 69 12" xfId="29779" xr:uid="{00000000-0005-0000-0000-0000CB750000}"/>
    <cellStyle name="Обычный 69 12 2" xfId="29780" xr:uid="{00000000-0005-0000-0000-0000CC750000}"/>
    <cellStyle name="Обычный 69 12 2 2" xfId="29781" xr:uid="{00000000-0005-0000-0000-0000CD750000}"/>
    <cellStyle name="Обычный 69 12 3" xfId="29782" xr:uid="{00000000-0005-0000-0000-0000CE750000}"/>
    <cellStyle name="Обычный 69 13" xfId="29783" xr:uid="{00000000-0005-0000-0000-0000CF750000}"/>
    <cellStyle name="Обычный 69 13 2" xfId="29784" xr:uid="{00000000-0005-0000-0000-0000D0750000}"/>
    <cellStyle name="Обычный 69 13 2 2" xfId="29785" xr:uid="{00000000-0005-0000-0000-0000D1750000}"/>
    <cellStyle name="Обычный 69 13 3" xfId="29786" xr:uid="{00000000-0005-0000-0000-0000D2750000}"/>
    <cellStyle name="Обычный 69 14" xfId="29787" xr:uid="{00000000-0005-0000-0000-0000D3750000}"/>
    <cellStyle name="Обычный 69 14 2" xfId="29788" xr:uid="{00000000-0005-0000-0000-0000D4750000}"/>
    <cellStyle name="Обычный 69 14 2 2" xfId="29789" xr:uid="{00000000-0005-0000-0000-0000D5750000}"/>
    <cellStyle name="Обычный 69 14 3" xfId="29790" xr:uid="{00000000-0005-0000-0000-0000D6750000}"/>
    <cellStyle name="Обычный 69 15" xfId="29791" xr:uid="{00000000-0005-0000-0000-0000D7750000}"/>
    <cellStyle name="Обычный 69 15 2" xfId="29792" xr:uid="{00000000-0005-0000-0000-0000D8750000}"/>
    <cellStyle name="Обычный 69 15 2 2" xfId="29793" xr:uid="{00000000-0005-0000-0000-0000D9750000}"/>
    <cellStyle name="Обычный 69 15 3" xfId="29794" xr:uid="{00000000-0005-0000-0000-0000DA750000}"/>
    <cellStyle name="Обычный 69 16" xfId="29795" xr:uid="{00000000-0005-0000-0000-0000DB750000}"/>
    <cellStyle name="Обычный 69 16 2" xfId="29796" xr:uid="{00000000-0005-0000-0000-0000DC750000}"/>
    <cellStyle name="Обычный 69 17" xfId="29797" xr:uid="{00000000-0005-0000-0000-0000DD750000}"/>
    <cellStyle name="Обычный 69 2" xfId="29798" xr:uid="{00000000-0005-0000-0000-0000DE750000}"/>
    <cellStyle name="Обычный 69 2 2" xfId="29799" xr:uid="{00000000-0005-0000-0000-0000DF750000}"/>
    <cellStyle name="Обычный 69 2 2 2" xfId="29800" xr:uid="{00000000-0005-0000-0000-0000E0750000}"/>
    <cellStyle name="Обычный 69 2 2 2 2" xfId="29801" xr:uid="{00000000-0005-0000-0000-0000E1750000}"/>
    <cellStyle name="Обычный 69 2 2 2 2 2" xfId="29802" xr:uid="{00000000-0005-0000-0000-0000E2750000}"/>
    <cellStyle name="Обычный 69 2 2 2 3" xfId="29803" xr:uid="{00000000-0005-0000-0000-0000E3750000}"/>
    <cellStyle name="Обычный 69 2 2 3" xfId="29804" xr:uid="{00000000-0005-0000-0000-0000E4750000}"/>
    <cellStyle name="Обычный 69 2 2 3 2" xfId="29805" xr:uid="{00000000-0005-0000-0000-0000E5750000}"/>
    <cellStyle name="Обычный 69 2 2 3 2 2" xfId="29806" xr:uid="{00000000-0005-0000-0000-0000E6750000}"/>
    <cellStyle name="Обычный 69 2 2 3 3" xfId="29807" xr:uid="{00000000-0005-0000-0000-0000E7750000}"/>
    <cellStyle name="Обычный 69 2 2 4" xfId="29808" xr:uid="{00000000-0005-0000-0000-0000E8750000}"/>
    <cellStyle name="Обычный 69 2 2 4 2" xfId="29809" xr:uid="{00000000-0005-0000-0000-0000E9750000}"/>
    <cellStyle name="Обычный 69 2 2 5" xfId="29810" xr:uid="{00000000-0005-0000-0000-0000EA750000}"/>
    <cellStyle name="Обычный 69 2 3" xfId="29811" xr:uid="{00000000-0005-0000-0000-0000EB750000}"/>
    <cellStyle name="Обычный 69 2 3 2" xfId="29812" xr:uid="{00000000-0005-0000-0000-0000EC750000}"/>
    <cellStyle name="Обычный 69 2 3 2 2" xfId="29813" xr:uid="{00000000-0005-0000-0000-0000ED750000}"/>
    <cellStyle name="Обычный 69 2 3 2 2 2" xfId="29814" xr:uid="{00000000-0005-0000-0000-0000EE750000}"/>
    <cellStyle name="Обычный 69 2 3 2 3" xfId="29815" xr:uid="{00000000-0005-0000-0000-0000EF750000}"/>
    <cellStyle name="Обычный 69 2 3 3" xfId="29816" xr:uid="{00000000-0005-0000-0000-0000F0750000}"/>
    <cellStyle name="Обычный 69 2 3 3 2" xfId="29817" xr:uid="{00000000-0005-0000-0000-0000F1750000}"/>
    <cellStyle name="Обычный 69 2 3 4" xfId="29818" xr:uid="{00000000-0005-0000-0000-0000F2750000}"/>
    <cellStyle name="Обычный 69 2 4" xfId="29819" xr:uid="{00000000-0005-0000-0000-0000F3750000}"/>
    <cellStyle name="Обычный 69 2 4 2" xfId="29820" xr:uid="{00000000-0005-0000-0000-0000F4750000}"/>
    <cellStyle name="Обычный 69 2 4 2 2" xfId="29821" xr:uid="{00000000-0005-0000-0000-0000F5750000}"/>
    <cellStyle name="Обычный 69 2 4 3" xfId="29822" xr:uid="{00000000-0005-0000-0000-0000F6750000}"/>
    <cellStyle name="Обычный 69 2 5" xfId="29823" xr:uid="{00000000-0005-0000-0000-0000F7750000}"/>
    <cellStyle name="Обычный 69 2 5 2" xfId="29824" xr:uid="{00000000-0005-0000-0000-0000F8750000}"/>
    <cellStyle name="Обычный 69 2 5 2 2" xfId="29825" xr:uid="{00000000-0005-0000-0000-0000F9750000}"/>
    <cellStyle name="Обычный 69 2 5 3" xfId="29826" xr:uid="{00000000-0005-0000-0000-0000FA750000}"/>
    <cellStyle name="Обычный 69 2 6" xfId="29827" xr:uid="{00000000-0005-0000-0000-0000FB750000}"/>
    <cellStyle name="Обычный 69 2 6 2" xfId="29828" xr:uid="{00000000-0005-0000-0000-0000FC750000}"/>
    <cellStyle name="Обычный 69 2 7" xfId="29829" xr:uid="{00000000-0005-0000-0000-0000FD750000}"/>
    <cellStyle name="Обычный 69 3" xfId="29830" xr:uid="{00000000-0005-0000-0000-0000FE750000}"/>
    <cellStyle name="Обычный 69 3 2" xfId="29831" xr:uid="{00000000-0005-0000-0000-0000FF750000}"/>
    <cellStyle name="Обычный 69 3 2 2" xfId="29832" xr:uid="{00000000-0005-0000-0000-000000760000}"/>
    <cellStyle name="Обычный 69 3 2 2 2" xfId="29833" xr:uid="{00000000-0005-0000-0000-000001760000}"/>
    <cellStyle name="Обычный 69 3 2 3" xfId="29834" xr:uid="{00000000-0005-0000-0000-000002760000}"/>
    <cellStyle name="Обычный 69 3 3" xfId="29835" xr:uid="{00000000-0005-0000-0000-000003760000}"/>
    <cellStyle name="Обычный 69 3 3 2" xfId="29836" xr:uid="{00000000-0005-0000-0000-000004760000}"/>
    <cellStyle name="Обычный 69 3 3 2 2" xfId="29837" xr:uid="{00000000-0005-0000-0000-000005760000}"/>
    <cellStyle name="Обычный 69 3 3 3" xfId="29838" xr:uid="{00000000-0005-0000-0000-000006760000}"/>
    <cellStyle name="Обычный 69 3 4" xfId="29839" xr:uid="{00000000-0005-0000-0000-000007760000}"/>
    <cellStyle name="Обычный 69 3 4 2" xfId="29840" xr:uid="{00000000-0005-0000-0000-000008760000}"/>
    <cellStyle name="Обычный 69 3 5" xfId="29841" xr:uid="{00000000-0005-0000-0000-000009760000}"/>
    <cellStyle name="Обычный 69 4" xfId="29842" xr:uid="{00000000-0005-0000-0000-00000A760000}"/>
    <cellStyle name="Обычный 69 4 2" xfId="29843" xr:uid="{00000000-0005-0000-0000-00000B760000}"/>
    <cellStyle name="Обычный 69 4 2 2" xfId="29844" xr:uid="{00000000-0005-0000-0000-00000C760000}"/>
    <cellStyle name="Обычный 69 4 2 2 2" xfId="29845" xr:uid="{00000000-0005-0000-0000-00000D760000}"/>
    <cellStyle name="Обычный 69 4 2 3" xfId="29846" xr:uid="{00000000-0005-0000-0000-00000E760000}"/>
    <cellStyle name="Обычный 69 4 3" xfId="29847" xr:uid="{00000000-0005-0000-0000-00000F760000}"/>
    <cellStyle name="Обычный 69 4 3 2" xfId="29848" xr:uid="{00000000-0005-0000-0000-000010760000}"/>
    <cellStyle name="Обычный 69 4 4" xfId="29849" xr:uid="{00000000-0005-0000-0000-000011760000}"/>
    <cellStyle name="Обычный 69 5" xfId="29850" xr:uid="{00000000-0005-0000-0000-000012760000}"/>
    <cellStyle name="Обычный 69 5 2" xfId="29851" xr:uid="{00000000-0005-0000-0000-000013760000}"/>
    <cellStyle name="Обычный 69 5 2 2" xfId="29852" xr:uid="{00000000-0005-0000-0000-000014760000}"/>
    <cellStyle name="Обычный 69 5 3" xfId="29853" xr:uid="{00000000-0005-0000-0000-000015760000}"/>
    <cellStyle name="Обычный 69 6" xfId="29854" xr:uid="{00000000-0005-0000-0000-000016760000}"/>
    <cellStyle name="Обычный 69 6 2" xfId="29855" xr:uid="{00000000-0005-0000-0000-000017760000}"/>
    <cellStyle name="Обычный 69 6 2 2" xfId="29856" xr:uid="{00000000-0005-0000-0000-000018760000}"/>
    <cellStyle name="Обычный 69 6 3" xfId="29857" xr:uid="{00000000-0005-0000-0000-000019760000}"/>
    <cellStyle name="Обычный 69 7" xfId="29858" xr:uid="{00000000-0005-0000-0000-00001A760000}"/>
    <cellStyle name="Обычный 69 7 2" xfId="29859" xr:uid="{00000000-0005-0000-0000-00001B760000}"/>
    <cellStyle name="Обычный 69 7 2 2" xfId="29860" xr:uid="{00000000-0005-0000-0000-00001C760000}"/>
    <cellStyle name="Обычный 69 7 3" xfId="29861" xr:uid="{00000000-0005-0000-0000-00001D760000}"/>
    <cellStyle name="Обычный 69 8" xfId="29862" xr:uid="{00000000-0005-0000-0000-00001E760000}"/>
    <cellStyle name="Обычный 69 8 2" xfId="29863" xr:uid="{00000000-0005-0000-0000-00001F760000}"/>
    <cellStyle name="Обычный 69 8 2 2" xfId="29864" xr:uid="{00000000-0005-0000-0000-000020760000}"/>
    <cellStyle name="Обычный 69 8 3" xfId="29865" xr:uid="{00000000-0005-0000-0000-000021760000}"/>
    <cellStyle name="Обычный 69 9" xfId="29866" xr:uid="{00000000-0005-0000-0000-000022760000}"/>
    <cellStyle name="Обычный 69 9 2" xfId="29867" xr:uid="{00000000-0005-0000-0000-000023760000}"/>
    <cellStyle name="Обычный 69 9 2 2" xfId="29868" xr:uid="{00000000-0005-0000-0000-000024760000}"/>
    <cellStyle name="Обычный 69 9 3" xfId="29869" xr:uid="{00000000-0005-0000-0000-000025760000}"/>
    <cellStyle name="Обычный 7" xfId="8" xr:uid="{00000000-0005-0000-0000-000026760000}"/>
    <cellStyle name="Обычный 7 10" xfId="29870" xr:uid="{00000000-0005-0000-0000-000027760000}"/>
    <cellStyle name="Обычный 7 10 2" xfId="29871" xr:uid="{00000000-0005-0000-0000-000028760000}"/>
    <cellStyle name="Обычный 7 10 2 2" xfId="29872" xr:uid="{00000000-0005-0000-0000-000029760000}"/>
    <cellStyle name="Обычный 7 10 2 2 2" xfId="29873" xr:uid="{00000000-0005-0000-0000-00002A760000}"/>
    <cellStyle name="Обычный 7 10 2 3" xfId="29874" xr:uid="{00000000-0005-0000-0000-00002B760000}"/>
    <cellStyle name="Обычный 7 10 3" xfId="29875" xr:uid="{00000000-0005-0000-0000-00002C760000}"/>
    <cellStyle name="Обычный 7 10 3 2" xfId="29876" xr:uid="{00000000-0005-0000-0000-00002D760000}"/>
    <cellStyle name="Обычный 7 10 4" xfId="29877" xr:uid="{00000000-0005-0000-0000-00002E760000}"/>
    <cellStyle name="Обычный 7 11" xfId="29878" xr:uid="{00000000-0005-0000-0000-00002F760000}"/>
    <cellStyle name="Обычный 7 11 2" xfId="29879" xr:uid="{00000000-0005-0000-0000-000030760000}"/>
    <cellStyle name="Обычный 7 11 2 2" xfId="29880" xr:uid="{00000000-0005-0000-0000-000031760000}"/>
    <cellStyle name="Обычный 7 11 3" xfId="29881" xr:uid="{00000000-0005-0000-0000-000032760000}"/>
    <cellStyle name="Обычный 7 12" xfId="29882" xr:uid="{00000000-0005-0000-0000-000033760000}"/>
    <cellStyle name="Обычный 7 12 2" xfId="29883" xr:uid="{00000000-0005-0000-0000-000034760000}"/>
    <cellStyle name="Обычный 7 12 2 2" xfId="29884" xr:uid="{00000000-0005-0000-0000-000035760000}"/>
    <cellStyle name="Обычный 7 12 3" xfId="29885" xr:uid="{00000000-0005-0000-0000-000036760000}"/>
    <cellStyle name="Обычный 7 13" xfId="29886" xr:uid="{00000000-0005-0000-0000-000037760000}"/>
    <cellStyle name="Обычный 7 14" xfId="32384" xr:uid="{00000000-0005-0000-0000-000038760000}"/>
    <cellStyle name="Обычный 7 15" xfId="32396" xr:uid="{00000000-0005-0000-0000-000039760000}"/>
    <cellStyle name="Обычный 7 16" xfId="32722" xr:uid="{00000000-0005-0000-0000-00003A760000}"/>
    <cellStyle name="Обычный 7 2" xfId="100" xr:uid="{00000000-0005-0000-0000-00003B760000}"/>
    <cellStyle name="Обычный 7 2 2" xfId="29887" xr:uid="{00000000-0005-0000-0000-00003C760000}"/>
    <cellStyle name="Обычный 7 2 3" xfId="29888" xr:uid="{00000000-0005-0000-0000-00003D760000}"/>
    <cellStyle name="Обычный 7 2 4" xfId="29889" xr:uid="{00000000-0005-0000-0000-00003E760000}"/>
    <cellStyle name="Обычный 7 2 4 2" xfId="29890" xr:uid="{00000000-0005-0000-0000-00003F760000}"/>
    <cellStyle name="Обычный 7 2 5" xfId="29891" xr:uid="{00000000-0005-0000-0000-000040760000}"/>
    <cellStyle name="Обычный 7 2 5 2" xfId="29892" xr:uid="{00000000-0005-0000-0000-000041760000}"/>
    <cellStyle name="Обычный 7 2 6" xfId="29893" xr:uid="{00000000-0005-0000-0000-000042760000}"/>
    <cellStyle name="Обычный 7 2 7" xfId="32717" xr:uid="{00000000-0005-0000-0000-000043760000}"/>
    <cellStyle name="Обычный 7 2_Р-52" xfId="29894" xr:uid="{00000000-0005-0000-0000-000044760000}"/>
    <cellStyle name="Обычный 7 3" xfId="29895" xr:uid="{00000000-0005-0000-0000-000045760000}"/>
    <cellStyle name="Обычный 7 3 10" xfId="29896" xr:uid="{00000000-0005-0000-0000-000046760000}"/>
    <cellStyle name="Обычный 7 3 10 2" xfId="29897" xr:uid="{00000000-0005-0000-0000-000047760000}"/>
    <cellStyle name="Обычный 7 3 11" xfId="29898" xr:uid="{00000000-0005-0000-0000-000048760000}"/>
    <cellStyle name="Обычный 7 3 2" xfId="29899" xr:uid="{00000000-0005-0000-0000-000049760000}"/>
    <cellStyle name="Обычный 7 3 2 2" xfId="29900" xr:uid="{00000000-0005-0000-0000-00004A760000}"/>
    <cellStyle name="Обычный 7 3 2 2 2" xfId="29901" xr:uid="{00000000-0005-0000-0000-00004B760000}"/>
    <cellStyle name="Обычный 7 3 2 2 2 2" xfId="29902" xr:uid="{00000000-0005-0000-0000-00004C760000}"/>
    <cellStyle name="Обычный 7 3 2 2 2 2 2" xfId="29903" xr:uid="{00000000-0005-0000-0000-00004D760000}"/>
    <cellStyle name="Обычный 7 3 2 2 2 2 2 2" xfId="29904" xr:uid="{00000000-0005-0000-0000-00004E760000}"/>
    <cellStyle name="Обычный 7 3 2 2 2 2 3" xfId="29905" xr:uid="{00000000-0005-0000-0000-00004F760000}"/>
    <cellStyle name="Обычный 7 3 2 2 2 3" xfId="29906" xr:uid="{00000000-0005-0000-0000-000050760000}"/>
    <cellStyle name="Обычный 7 3 2 2 2 3 2" xfId="29907" xr:uid="{00000000-0005-0000-0000-000051760000}"/>
    <cellStyle name="Обычный 7 3 2 2 2 3 2 2" xfId="29908" xr:uid="{00000000-0005-0000-0000-000052760000}"/>
    <cellStyle name="Обычный 7 3 2 2 2 3 3" xfId="29909" xr:uid="{00000000-0005-0000-0000-000053760000}"/>
    <cellStyle name="Обычный 7 3 2 2 2 4" xfId="29910" xr:uid="{00000000-0005-0000-0000-000054760000}"/>
    <cellStyle name="Обычный 7 3 2 2 2 4 2" xfId="29911" xr:uid="{00000000-0005-0000-0000-000055760000}"/>
    <cellStyle name="Обычный 7 3 2 2 2 5" xfId="29912" xr:uid="{00000000-0005-0000-0000-000056760000}"/>
    <cellStyle name="Обычный 7 3 2 2 3" xfId="29913" xr:uid="{00000000-0005-0000-0000-000057760000}"/>
    <cellStyle name="Обычный 7 3 2 2 3 2" xfId="29914" xr:uid="{00000000-0005-0000-0000-000058760000}"/>
    <cellStyle name="Обычный 7 3 2 2 3 2 2" xfId="29915" xr:uid="{00000000-0005-0000-0000-000059760000}"/>
    <cellStyle name="Обычный 7 3 2 2 3 2 2 2" xfId="29916" xr:uid="{00000000-0005-0000-0000-00005A760000}"/>
    <cellStyle name="Обычный 7 3 2 2 3 2 3" xfId="29917" xr:uid="{00000000-0005-0000-0000-00005B760000}"/>
    <cellStyle name="Обычный 7 3 2 2 3 3" xfId="29918" xr:uid="{00000000-0005-0000-0000-00005C760000}"/>
    <cellStyle name="Обычный 7 3 2 2 3 3 2" xfId="29919" xr:uid="{00000000-0005-0000-0000-00005D760000}"/>
    <cellStyle name="Обычный 7 3 2 2 3 4" xfId="29920" xr:uid="{00000000-0005-0000-0000-00005E760000}"/>
    <cellStyle name="Обычный 7 3 2 2 4" xfId="29921" xr:uid="{00000000-0005-0000-0000-00005F760000}"/>
    <cellStyle name="Обычный 7 3 2 2 4 2" xfId="29922" xr:uid="{00000000-0005-0000-0000-000060760000}"/>
    <cellStyle name="Обычный 7 3 2 2 4 2 2" xfId="29923" xr:uid="{00000000-0005-0000-0000-000061760000}"/>
    <cellStyle name="Обычный 7 3 2 2 4 3" xfId="29924" xr:uid="{00000000-0005-0000-0000-000062760000}"/>
    <cellStyle name="Обычный 7 3 2 2 5" xfId="29925" xr:uid="{00000000-0005-0000-0000-000063760000}"/>
    <cellStyle name="Обычный 7 3 2 2 5 2" xfId="29926" xr:uid="{00000000-0005-0000-0000-000064760000}"/>
    <cellStyle name="Обычный 7 3 2 2 5 2 2" xfId="29927" xr:uid="{00000000-0005-0000-0000-000065760000}"/>
    <cellStyle name="Обычный 7 3 2 2 5 3" xfId="29928" xr:uid="{00000000-0005-0000-0000-000066760000}"/>
    <cellStyle name="Обычный 7 3 2 2 6" xfId="29929" xr:uid="{00000000-0005-0000-0000-000067760000}"/>
    <cellStyle name="Обычный 7 3 2 2 6 2" xfId="29930" xr:uid="{00000000-0005-0000-0000-000068760000}"/>
    <cellStyle name="Обычный 7 3 2 2 7" xfId="29931" xr:uid="{00000000-0005-0000-0000-000069760000}"/>
    <cellStyle name="Обычный 7 3 2 3" xfId="29932" xr:uid="{00000000-0005-0000-0000-00006A760000}"/>
    <cellStyle name="Обычный 7 3 2 3 2" xfId="29933" xr:uid="{00000000-0005-0000-0000-00006B760000}"/>
    <cellStyle name="Обычный 7 3 2 3 2 2" xfId="29934" xr:uid="{00000000-0005-0000-0000-00006C760000}"/>
    <cellStyle name="Обычный 7 3 2 3 2 2 2" xfId="29935" xr:uid="{00000000-0005-0000-0000-00006D760000}"/>
    <cellStyle name="Обычный 7 3 2 3 2 3" xfId="29936" xr:uid="{00000000-0005-0000-0000-00006E760000}"/>
    <cellStyle name="Обычный 7 3 2 3 3" xfId="29937" xr:uid="{00000000-0005-0000-0000-00006F760000}"/>
    <cellStyle name="Обычный 7 3 2 3 3 2" xfId="29938" xr:uid="{00000000-0005-0000-0000-000070760000}"/>
    <cellStyle name="Обычный 7 3 2 3 3 2 2" xfId="29939" xr:uid="{00000000-0005-0000-0000-000071760000}"/>
    <cellStyle name="Обычный 7 3 2 3 3 3" xfId="29940" xr:uid="{00000000-0005-0000-0000-000072760000}"/>
    <cellStyle name="Обычный 7 3 2 3 4" xfId="29941" xr:uid="{00000000-0005-0000-0000-000073760000}"/>
    <cellStyle name="Обычный 7 3 2 3 4 2" xfId="29942" xr:uid="{00000000-0005-0000-0000-000074760000}"/>
    <cellStyle name="Обычный 7 3 2 3 5" xfId="29943" xr:uid="{00000000-0005-0000-0000-000075760000}"/>
    <cellStyle name="Обычный 7 3 2 4" xfId="29944" xr:uid="{00000000-0005-0000-0000-000076760000}"/>
    <cellStyle name="Обычный 7 3 2 4 2" xfId="29945" xr:uid="{00000000-0005-0000-0000-000077760000}"/>
    <cellStyle name="Обычный 7 3 2 4 2 2" xfId="29946" xr:uid="{00000000-0005-0000-0000-000078760000}"/>
    <cellStyle name="Обычный 7 3 2 4 2 2 2" xfId="29947" xr:uid="{00000000-0005-0000-0000-000079760000}"/>
    <cellStyle name="Обычный 7 3 2 4 2 3" xfId="29948" xr:uid="{00000000-0005-0000-0000-00007A760000}"/>
    <cellStyle name="Обычный 7 3 2 4 3" xfId="29949" xr:uid="{00000000-0005-0000-0000-00007B760000}"/>
    <cellStyle name="Обычный 7 3 2 4 3 2" xfId="29950" xr:uid="{00000000-0005-0000-0000-00007C760000}"/>
    <cellStyle name="Обычный 7 3 2 4 4" xfId="29951" xr:uid="{00000000-0005-0000-0000-00007D760000}"/>
    <cellStyle name="Обычный 7 3 2 5" xfId="29952" xr:uid="{00000000-0005-0000-0000-00007E760000}"/>
    <cellStyle name="Обычный 7 3 2 5 2" xfId="29953" xr:uid="{00000000-0005-0000-0000-00007F760000}"/>
    <cellStyle name="Обычный 7 3 2 5 2 2" xfId="29954" xr:uid="{00000000-0005-0000-0000-000080760000}"/>
    <cellStyle name="Обычный 7 3 2 5 3" xfId="29955" xr:uid="{00000000-0005-0000-0000-000081760000}"/>
    <cellStyle name="Обычный 7 3 2 6" xfId="29956" xr:uid="{00000000-0005-0000-0000-000082760000}"/>
    <cellStyle name="Обычный 7 3 2 6 2" xfId="29957" xr:uid="{00000000-0005-0000-0000-000083760000}"/>
    <cellStyle name="Обычный 7 3 2 6 2 2" xfId="29958" xr:uid="{00000000-0005-0000-0000-000084760000}"/>
    <cellStyle name="Обычный 7 3 2 6 3" xfId="29959" xr:uid="{00000000-0005-0000-0000-000085760000}"/>
    <cellStyle name="Обычный 7 3 2 7" xfId="29960" xr:uid="{00000000-0005-0000-0000-000086760000}"/>
    <cellStyle name="Обычный 7 3 2 7 2" xfId="29961" xr:uid="{00000000-0005-0000-0000-000087760000}"/>
    <cellStyle name="Обычный 7 3 2 8" xfId="29962" xr:uid="{00000000-0005-0000-0000-000088760000}"/>
    <cellStyle name="Обычный 7 3 3" xfId="29963" xr:uid="{00000000-0005-0000-0000-000089760000}"/>
    <cellStyle name="Обычный 7 3 3 2" xfId="29964" xr:uid="{00000000-0005-0000-0000-00008A760000}"/>
    <cellStyle name="Обычный 7 3 3 2 2" xfId="29965" xr:uid="{00000000-0005-0000-0000-00008B760000}"/>
    <cellStyle name="Обычный 7 3 3 2 2 2" xfId="29966" xr:uid="{00000000-0005-0000-0000-00008C760000}"/>
    <cellStyle name="Обычный 7 3 3 2 2 2 2" xfId="29967" xr:uid="{00000000-0005-0000-0000-00008D760000}"/>
    <cellStyle name="Обычный 7 3 3 2 2 2 2 2" xfId="29968" xr:uid="{00000000-0005-0000-0000-00008E760000}"/>
    <cellStyle name="Обычный 7 3 3 2 2 2 3" xfId="29969" xr:uid="{00000000-0005-0000-0000-00008F760000}"/>
    <cellStyle name="Обычный 7 3 3 2 2 3" xfId="29970" xr:uid="{00000000-0005-0000-0000-000090760000}"/>
    <cellStyle name="Обычный 7 3 3 2 2 3 2" xfId="29971" xr:uid="{00000000-0005-0000-0000-000091760000}"/>
    <cellStyle name="Обычный 7 3 3 2 2 3 2 2" xfId="29972" xr:uid="{00000000-0005-0000-0000-000092760000}"/>
    <cellStyle name="Обычный 7 3 3 2 2 3 3" xfId="29973" xr:uid="{00000000-0005-0000-0000-000093760000}"/>
    <cellStyle name="Обычный 7 3 3 2 2 4" xfId="29974" xr:uid="{00000000-0005-0000-0000-000094760000}"/>
    <cellStyle name="Обычный 7 3 3 2 2 4 2" xfId="29975" xr:uid="{00000000-0005-0000-0000-000095760000}"/>
    <cellStyle name="Обычный 7 3 3 2 2 5" xfId="29976" xr:uid="{00000000-0005-0000-0000-000096760000}"/>
    <cellStyle name="Обычный 7 3 3 2 3" xfId="29977" xr:uid="{00000000-0005-0000-0000-000097760000}"/>
    <cellStyle name="Обычный 7 3 3 2 3 2" xfId="29978" xr:uid="{00000000-0005-0000-0000-000098760000}"/>
    <cellStyle name="Обычный 7 3 3 2 3 2 2" xfId="29979" xr:uid="{00000000-0005-0000-0000-000099760000}"/>
    <cellStyle name="Обычный 7 3 3 2 3 2 2 2" xfId="29980" xr:uid="{00000000-0005-0000-0000-00009A760000}"/>
    <cellStyle name="Обычный 7 3 3 2 3 2 3" xfId="29981" xr:uid="{00000000-0005-0000-0000-00009B760000}"/>
    <cellStyle name="Обычный 7 3 3 2 3 3" xfId="29982" xr:uid="{00000000-0005-0000-0000-00009C760000}"/>
    <cellStyle name="Обычный 7 3 3 2 3 3 2" xfId="29983" xr:uid="{00000000-0005-0000-0000-00009D760000}"/>
    <cellStyle name="Обычный 7 3 3 2 3 4" xfId="29984" xr:uid="{00000000-0005-0000-0000-00009E760000}"/>
    <cellStyle name="Обычный 7 3 3 2 4" xfId="29985" xr:uid="{00000000-0005-0000-0000-00009F760000}"/>
    <cellStyle name="Обычный 7 3 3 2 4 2" xfId="29986" xr:uid="{00000000-0005-0000-0000-0000A0760000}"/>
    <cellStyle name="Обычный 7 3 3 2 4 2 2" xfId="29987" xr:uid="{00000000-0005-0000-0000-0000A1760000}"/>
    <cellStyle name="Обычный 7 3 3 2 4 3" xfId="29988" xr:uid="{00000000-0005-0000-0000-0000A2760000}"/>
    <cellStyle name="Обычный 7 3 3 2 5" xfId="29989" xr:uid="{00000000-0005-0000-0000-0000A3760000}"/>
    <cellStyle name="Обычный 7 3 3 2 5 2" xfId="29990" xr:uid="{00000000-0005-0000-0000-0000A4760000}"/>
    <cellStyle name="Обычный 7 3 3 2 5 2 2" xfId="29991" xr:uid="{00000000-0005-0000-0000-0000A5760000}"/>
    <cellStyle name="Обычный 7 3 3 2 5 3" xfId="29992" xr:uid="{00000000-0005-0000-0000-0000A6760000}"/>
    <cellStyle name="Обычный 7 3 3 2 6" xfId="29993" xr:uid="{00000000-0005-0000-0000-0000A7760000}"/>
    <cellStyle name="Обычный 7 3 3 2 6 2" xfId="29994" xr:uid="{00000000-0005-0000-0000-0000A8760000}"/>
    <cellStyle name="Обычный 7 3 3 2 7" xfId="29995" xr:uid="{00000000-0005-0000-0000-0000A9760000}"/>
    <cellStyle name="Обычный 7 3 3 3" xfId="29996" xr:uid="{00000000-0005-0000-0000-0000AA760000}"/>
    <cellStyle name="Обычный 7 3 3 3 2" xfId="29997" xr:uid="{00000000-0005-0000-0000-0000AB760000}"/>
    <cellStyle name="Обычный 7 3 3 3 2 2" xfId="29998" xr:uid="{00000000-0005-0000-0000-0000AC760000}"/>
    <cellStyle name="Обычный 7 3 3 3 2 2 2" xfId="29999" xr:uid="{00000000-0005-0000-0000-0000AD760000}"/>
    <cellStyle name="Обычный 7 3 3 3 2 3" xfId="30000" xr:uid="{00000000-0005-0000-0000-0000AE760000}"/>
    <cellStyle name="Обычный 7 3 3 3 3" xfId="30001" xr:uid="{00000000-0005-0000-0000-0000AF760000}"/>
    <cellStyle name="Обычный 7 3 3 3 3 2" xfId="30002" xr:uid="{00000000-0005-0000-0000-0000B0760000}"/>
    <cellStyle name="Обычный 7 3 3 3 3 2 2" xfId="30003" xr:uid="{00000000-0005-0000-0000-0000B1760000}"/>
    <cellStyle name="Обычный 7 3 3 3 3 3" xfId="30004" xr:uid="{00000000-0005-0000-0000-0000B2760000}"/>
    <cellStyle name="Обычный 7 3 3 3 4" xfId="30005" xr:uid="{00000000-0005-0000-0000-0000B3760000}"/>
    <cellStyle name="Обычный 7 3 3 3 4 2" xfId="30006" xr:uid="{00000000-0005-0000-0000-0000B4760000}"/>
    <cellStyle name="Обычный 7 3 3 3 5" xfId="30007" xr:uid="{00000000-0005-0000-0000-0000B5760000}"/>
    <cellStyle name="Обычный 7 3 3 4" xfId="30008" xr:uid="{00000000-0005-0000-0000-0000B6760000}"/>
    <cellStyle name="Обычный 7 3 3 4 2" xfId="30009" xr:uid="{00000000-0005-0000-0000-0000B7760000}"/>
    <cellStyle name="Обычный 7 3 3 4 2 2" xfId="30010" xr:uid="{00000000-0005-0000-0000-0000B8760000}"/>
    <cellStyle name="Обычный 7 3 3 4 2 2 2" xfId="30011" xr:uid="{00000000-0005-0000-0000-0000B9760000}"/>
    <cellStyle name="Обычный 7 3 3 4 2 3" xfId="30012" xr:uid="{00000000-0005-0000-0000-0000BA760000}"/>
    <cellStyle name="Обычный 7 3 3 4 3" xfId="30013" xr:uid="{00000000-0005-0000-0000-0000BB760000}"/>
    <cellStyle name="Обычный 7 3 3 4 3 2" xfId="30014" xr:uid="{00000000-0005-0000-0000-0000BC760000}"/>
    <cellStyle name="Обычный 7 3 3 4 4" xfId="30015" xr:uid="{00000000-0005-0000-0000-0000BD760000}"/>
    <cellStyle name="Обычный 7 3 3 5" xfId="30016" xr:uid="{00000000-0005-0000-0000-0000BE760000}"/>
    <cellStyle name="Обычный 7 3 3 5 2" xfId="30017" xr:uid="{00000000-0005-0000-0000-0000BF760000}"/>
    <cellStyle name="Обычный 7 3 3 5 2 2" xfId="30018" xr:uid="{00000000-0005-0000-0000-0000C0760000}"/>
    <cellStyle name="Обычный 7 3 3 5 3" xfId="30019" xr:uid="{00000000-0005-0000-0000-0000C1760000}"/>
    <cellStyle name="Обычный 7 3 3 6" xfId="30020" xr:uid="{00000000-0005-0000-0000-0000C2760000}"/>
    <cellStyle name="Обычный 7 3 3 6 2" xfId="30021" xr:uid="{00000000-0005-0000-0000-0000C3760000}"/>
    <cellStyle name="Обычный 7 3 3 6 2 2" xfId="30022" xr:uid="{00000000-0005-0000-0000-0000C4760000}"/>
    <cellStyle name="Обычный 7 3 3 6 3" xfId="30023" xr:uid="{00000000-0005-0000-0000-0000C5760000}"/>
    <cellStyle name="Обычный 7 3 3 7" xfId="30024" xr:uid="{00000000-0005-0000-0000-0000C6760000}"/>
    <cellStyle name="Обычный 7 3 3 7 2" xfId="30025" xr:uid="{00000000-0005-0000-0000-0000C7760000}"/>
    <cellStyle name="Обычный 7 3 3 8" xfId="30026" xr:uid="{00000000-0005-0000-0000-0000C8760000}"/>
    <cellStyle name="Обычный 7 3 4" xfId="30027" xr:uid="{00000000-0005-0000-0000-0000C9760000}"/>
    <cellStyle name="Обычный 7 3 4 2" xfId="30028" xr:uid="{00000000-0005-0000-0000-0000CA760000}"/>
    <cellStyle name="Обычный 7 3 4 2 2" xfId="30029" xr:uid="{00000000-0005-0000-0000-0000CB760000}"/>
    <cellStyle name="Обычный 7 3 4 2 3" xfId="30030" xr:uid="{00000000-0005-0000-0000-0000CC760000}"/>
    <cellStyle name="Обычный 7 3 4 2 3 2" xfId="30031" xr:uid="{00000000-0005-0000-0000-0000CD760000}"/>
    <cellStyle name="Обычный 7 3 4 2 3 2 2" xfId="30032" xr:uid="{00000000-0005-0000-0000-0000CE760000}"/>
    <cellStyle name="Обычный 7 3 4 2 3 3" xfId="30033" xr:uid="{00000000-0005-0000-0000-0000CF760000}"/>
    <cellStyle name="Обычный 7 3 4 2 4" xfId="30034" xr:uid="{00000000-0005-0000-0000-0000D0760000}"/>
    <cellStyle name="Обычный 7 3 4 2 4 2" xfId="30035" xr:uid="{00000000-0005-0000-0000-0000D1760000}"/>
    <cellStyle name="Обычный 7 3 4 2 5" xfId="30036" xr:uid="{00000000-0005-0000-0000-0000D2760000}"/>
    <cellStyle name="Обычный 7 3 4 3" xfId="30037" xr:uid="{00000000-0005-0000-0000-0000D3760000}"/>
    <cellStyle name="Обычный 7 3 4 3 2" xfId="30038" xr:uid="{00000000-0005-0000-0000-0000D4760000}"/>
    <cellStyle name="Обычный 7 3 4 3 2 2" xfId="30039" xr:uid="{00000000-0005-0000-0000-0000D5760000}"/>
    <cellStyle name="Обычный 7 3 4 3 2 2 2" xfId="30040" xr:uid="{00000000-0005-0000-0000-0000D6760000}"/>
    <cellStyle name="Обычный 7 3 4 3 2 3" xfId="30041" xr:uid="{00000000-0005-0000-0000-0000D7760000}"/>
    <cellStyle name="Обычный 7 3 4 3 3" xfId="30042" xr:uid="{00000000-0005-0000-0000-0000D8760000}"/>
    <cellStyle name="Обычный 7 3 4 3 3 2" xfId="30043" xr:uid="{00000000-0005-0000-0000-0000D9760000}"/>
    <cellStyle name="Обычный 7 3 4 3 4" xfId="30044" xr:uid="{00000000-0005-0000-0000-0000DA760000}"/>
    <cellStyle name="Обычный 7 3 4 4" xfId="30045" xr:uid="{00000000-0005-0000-0000-0000DB760000}"/>
    <cellStyle name="Обычный 7 3 4 4 2" xfId="30046" xr:uid="{00000000-0005-0000-0000-0000DC760000}"/>
    <cellStyle name="Обычный 7 3 4 4 2 2" xfId="30047" xr:uid="{00000000-0005-0000-0000-0000DD760000}"/>
    <cellStyle name="Обычный 7 3 4 4 3" xfId="30048" xr:uid="{00000000-0005-0000-0000-0000DE760000}"/>
    <cellStyle name="Обычный 7 3 4 5" xfId="30049" xr:uid="{00000000-0005-0000-0000-0000DF760000}"/>
    <cellStyle name="Обычный 7 3 4 5 2" xfId="30050" xr:uid="{00000000-0005-0000-0000-0000E0760000}"/>
    <cellStyle name="Обычный 7 3 4 5 2 2" xfId="30051" xr:uid="{00000000-0005-0000-0000-0000E1760000}"/>
    <cellStyle name="Обычный 7 3 4 5 3" xfId="30052" xr:uid="{00000000-0005-0000-0000-0000E2760000}"/>
    <cellStyle name="Обычный 7 3 4 6" xfId="30053" xr:uid="{00000000-0005-0000-0000-0000E3760000}"/>
    <cellStyle name="Обычный 7 3 4 6 2" xfId="30054" xr:uid="{00000000-0005-0000-0000-0000E4760000}"/>
    <cellStyle name="Обычный 7 3 4 7" xfId="30055" xr:uid="{00000000-0005-0000-0000-0000E5760000}"/>
    <cellStyle name="Обычный 7 3 5" xfId="30056" xr:uid="{00000000-0005-0000-0000-0000E6760000}"/>
    <cellStyle name="Обычный 7 3 5 2" xfId="30057" xr:uid="{00000000-0005-0000-0000-0000E7760000}"/>
    <cellStyle name="Обычный 7 3 5 2 2" xfId="30058" xr:uid="{00000000-0005-0000-0000-0000E8760000}"/>
    <cellStyle name="Обычный 7 3 5 2 2 2" xfId="30059" xr:uid="{00000000-0005-0000-0000-0000E9760000}"/>
    <cellStyle name="Обычный 7 3 5 2 2 2 2" xfId="30060" xr:uid="{00000000-0005-0000-0000-0000EA760000}"/>
    <cellStyle name="Обычный 7 3 5 2 2 3" xfId="30061" xr:uid="{00000000-0005-0000-0000-0000EB760000}"/>
    <cellStyle name="Обычный 7 3 5 2 3" xfId="30062" xr:uid="{00000000-0005-0000-0000-0000EC760000}"/>
    <cellStyle name="Обычный 7 3 5 2 3 2" xfId="30063" xr:uid="{00000000-0005-0000-0000-0000ED760000}"/>
    <cellStyle name="Обычный 7 3 5 2 3 2 2" xfId="30064" xr:uid="{00000000-0005-0000-0000-0000EE760000}"/>
    <cellStyle name="Обычный 7 3 5 2 3 3" xfId="30065" xr:uid="{00000000-0005-0000-0000-0000EF760000}"/>
    <cellStyle name="Обычный 7 3 5 2 4" xfId="30066" xr:uid="{00000000-0005-0000-0000-0000F0760000}"/>
    <cellStyle name="Обычный 7 3 5 2 4 2" xfId="30067" xr:uid="{00000000-0005-0000-0000-0000F1760000}"/>
    <cellStyle name="Обычный 7 3 5 2 5" xfId="30068" xr:uid="{00000000-0005-0000-0000-0000F2760000}"/>
    <cellStyle name="Обычный 7 3 5 3" xfId="30069" xr:uid="{00000000-0005-0000-0000-0000F3760000}"/>
    <cellStyle name="Обычный 7 3 5 3 2" xfId="30070" xr:uid="{00000000-0005-0000-0000-0000F4760000}"/>
    <cellStyle name="Обычный 7 3 5 3 2 2" xfId="30071" xr:uid="{00000000-0005-0000-0000-0000F5760000}"/>
    <cellStyle name="Обычный 7 3 5 3 2 2 2" xfId="30072" xr:uid="{00000000-0005-0000-0000-0000F6760000}"/>
    <cellStyle name="Обычный 7 3 5 3 2 3" xfId="30073" xr:uid="{00000000-0005-0000-0000-0000F7760000}"/>
    <cellStyle name="Обычный 7 3 5 3 3" xfId="30074" xr:uid="{00000000-0005-0000-0000-0000F8760000}"/>
    <cellStyle name="Обычный 7 3 5 3 3 2" xfId="30075" xr:uid="{00000000-0005-0000-0000-0000F9760000}"/>
    <cellStyle name="Обычный 7 3 5 3 4" xfId="30076" xr:uid="{00000000-0005-0000-0000-0000FA760000}"/>
    <cellStyle name="Обычный 7 3 5 4" xfId="30077" xr:uid="{00000000-0005-0000-0000-0000FB760000}"/>
    <cellStyle name="Обычный 7 3 5 4 2" xfId="30078" xr:uid="{00000000-0005-0000-0000-0000FC760000}"/>
    <cellStyle name="Обычный 7 3 5 4 2 2" xfId="30079" xr:uid="{00000000-0005-0000-0000-0000FD760000}"/>
    <cellStyle name="Обычный 7 3 5 4 3" xfId="30080" xr:uid="{00000000-0005-0000-0000-0000FE760000}"/>
    <cellStyle name="Обычный 7 3 5 5" xfId="30081" xr:uid="{00000000-0005-0000-0000-0000FF760000}"/>
    <cellStyle name="Обычный 7 3 5 5 2" xfId="30082" xr:uid="{00000000-0005-0000-0000-000000770000}"/>
    <cellStyle name="Обычный 7 3 5 5 2 2" xfId="30083" xr:uid="{00000000-0005-0000-0000-000001770000}"/>
    <cellStyle name="Обычный 7 3 5 5 3" xfId="30084" xr:uid="{00000000-0005-0000-0000-000002770000}"/>
    <cellStyle name="Обычный 7 3 5 6" xfId="30085" xr:uid="{00000000-0005-0000-0000-000003770000}"/>
    <cellStyle name="Обычный 7 3 5 6 2" xfId="30086" xr:uid="{00000000-0005-0000-0000-000004770000}"/>
    <cellStyle name="Обычный 7 3 5 7" xfId="30087" xr:uid="{00000000-0005-0000-0000-000005770000}"/>
    <cellStyle name="Обычный 7 3 6" xfId="30088" xr:uid="{00000000-0005-0000-0000-000006770000}"/>
    <cellStyle name="Обычный 7 3 6 2" xfId="30089" xr:uid="{00000000-0005-0000-0000-000007770000}"/>
    <cellStyle name="Обычный 7 3 6 2 2" xfId="30090" xr:uid="{00000000-0005-0000-0000-000008770000}"/>
    <cellStyle name="Обычный 7 3 6 2 2 2" xfId="30091" xr:uid="{00000000-0005-0000-0000-000009770000}"/>
    <cellStyle name="Обычный 7 3 6 2 3" xfId="30092" xr:uid="{00000000-0005-0000-0000-00000A770000}"/>
    <cellStyle name="Обычный 7 3 6 3" xfId="30093" xr:uid="{00000000-0005-0000-0000-00000B770000}"/>
    <cellStyle name="Обычный 7 3 6 3 2" xfId="30094" xr:uid="{00000000-0005-0000-0000-00000C770000}"/>
    <cellStyle name="Обычный 7 3 6 3 2 2" xfId="30095" xr:uid="{00000000-0005-0000-0000-00000D770000}"/>
    <cellStyle name="Обычный 7 3 6 3 3" xfId="30096" xr:uid="{00000000-0005-0000-0000-00000E770000}"/>
    <cellStyle name="Обычный 7 3 6 4" xfId="30097" xr:uid="{00000000-0005-0000-0000-00000F770000}"/>
    <cellStyle name="Обычный 7 3 6 4 2" xfId="30098" xr:uid="{00000000-0005-0000-0000-000010770000}"/>
    <cellStyle name="Обычный 7 3 6 5" xfId="30099" xr:uid="{00000000-0005-0000-0000-000011770000}"/>
    <cellStyle name="Обычный 7 3 7" xfId="30100" xr:uid="{00000000-0005-0000-0000-000012770000}"/>
    <cellStyle name="Обычный 7 3 7 2" xfId="30101" xr:uid="{00000000-0005-0000-0000-000013770000}"/>
    <cellStyle name="Обычный 7 3 7 2 2" xfId="30102" xr:uid="{00000000-0005-0000-0000-000014770000}"/>
    <cellStyle name="Обычный 7 3 7 2 2 2" xfId="30103" xr:uid="{00000000-0005-0000-0000-000015770000}"/>
    <cellStyle name="Обычный 7 3 7 2 3" xfId="30104" xr:uid="{00000000-0005-0000-0000-000016770000}"/>
    <cellStyle name="Обычный 7 3 7 3" xfId="30105" xr:uid="{00000000-0005-0000-0000-000017770000}"/>
    <cellStyle name="Обычный 7 3 7 3 2" xfId="30106" xr:uid="{00000000-0005-0000-0000-000018770000}"/>
    <cellStyle name="Обычный 7 3 7 4" xfId="30107" xr:uid="{00000000-0005-0000-0000-000019770000}"/>
    <cellStyle name="Обычный 7 3 8" xfId="30108" xr:uid="{00000000-0005-0000-0000-00001A770000}"/>
    <cellStyle name="Обычный 7 3 8 2" xfId="30109" xr:uid="{00000000-0005-0000-0000-00001B770000}"/>
    <cellStyle name="Обычный 7 3 8 2 2" xfId="30110" xr:uid="{00000000-0005-0000-0000-00001C770000}"/>
    <cellStyle name="Обычный 7 3 8 3" xfId="30111" xr:uid="{00000000-0005-0000-0000-00001D770000}"/>
    <cellStyle name="Обычный 7 3 9" xfId="30112" xr:uid="{00000000-0005-0000-0000-00001E770000}"/>
    <cellStyle name="Обычный 7 3 9 2" xfId="30113" xr:uid="{00000000-0005-0000-0000-00001F770000}"/>
    <cellStyle name="Обычный 7 3 9 2 2" xfId="30114" xr:uid="{00000000-0005-0000-0000-000020770000}"/>
    <cellStyle name="Обычный 7 3 9 3" xfId="30115" xr:uid="{00000000-0005-0000-0000-000021770000}"/>
    <cellStyle name="Обычный 7 4" xfId="30116" xr:uid="{00000000-0005-0000-0000-000022770000}"/>
    <cellStyle name="Обычный 7 4 2" xfId="30117" xr:uid="{00000000-0005-0000-0000-000023770000}"/>
    <cellStyle name="Обычный 7 4 2 2" xfId="30118" xr:uid="{00000000-0005-0000-0000-000024770000}"/>
    <cellStyle name="Обычный 7 4 2 2 2" xfId="30119" xr:uid="{00000000-0005-0000-0000-000025770000}"/>
    <cellStyle name="Обычный 7 4 2 2 2 2" xfId="30120" xr:uid="{00000000-0005-0000-0000-000026770000}"/>
    <cellStyle name="Обычный 7 4 2 2 2 2 2" xfId="30121" xr:uid="{00000000-0005-0000-0000-000027770000}"/>
    <cellStyle name="Обычный 7 4 2 2 2 3" xfId="30122" xr:uid="{00000000-0005-0000-0000-000028770000}"/>
    <cellStyle name="Обычный 7 4 2 2 3" xfId="30123" xr:uid="{00000000-0005-0000-0000-000029770000}"/>
    <cellStyle name="Обычный 7 4 2 2 3 2" xfId="30124" xr:uid="{00000000-0005-0000-0000-00002A770000}"/>
    <cellStyle name="Обычный 7 4 2 2 3 2 2" xfId="30125" xr:uid="{00000000-0005-0000-0000-00002B770000}"/>
    <cellStyle name="Обычный 7 4 2 2 3 3" xfId="30126" xr:uid="{00000000-0005-0000-0000-00002C770000}"/>
    <cellStyle name="Обычный 7 4 2 2 4" xfId="30127" xr:uid="{00000000-0005-0000-0000-00002D770000}"/>
    <cellStyle name="Обычный 7 4 2 2 4 2" xfId="30128" xr:uid="{00000000-0005-0000-0000-00002E770000}"/>
    <cellStyle name="Обычный 7 4 2 2 5" xfId="30129" xr:uid="{00000000-0005-0000-0000-00002F770000}"/>
    <cellStyle name="Обычный 7 4 2 3" xfId="30130" xr:uid="{00000000-0005-0000-0000-000030770000}"/>
    <cellStyle name="Обычный 7 4 2 3 2" xfId="30131" xr:uid="{00000000-0005-0000-0000-000031770000}"/>
    <cellStyle name="Обычный 7 4 2 3 2 2" xfId="30132" xr:uid="{00000000-0005-0000-0000-000032770000}"/>
    <cellStyle name="Обычный 7 4 2 3 2 2 2" xfId="30133" xr:uid="{00000000-0005-0000-0000-000033770000}"/>
    <cellStyle name="Обычный 7 4 2 3 2 3" xfId="30134" xr:uid="{00000000-0005-0000-0000-000034770000}"/>
    <cellStyle name="Обычный 7 4 2 3 3" xfId="30135" xr:uid="{00000000-0005-0000-0000-000035770000}"/>
    <cellStyle name="Обычный 7 4 2 3 3 2" xfId="30136" xr:uid="{00000000-0005-0000-0000-000036770000}"/>
    <cellStyle name="Обычный 7 4 2 3 4" xfId="30137" xr:uid="{00000000-0005-0000-0000-000037770000}"/>
    <cellStyle name="Обычный 7 4 2 4" xfId="30138" xr:uid="{00000000-0005-0000-0000-000038770000}"/>
    <cellStyle name="Обычный 7 4 2 4 2" xfId="30139" xr:uid="{00000000-0005-0000-0000-000039770000}"/>
    <cellStyle name="Обычный 7 4 2 4 2 2" xfId="30140" xr:uid="{00000000-0005-0000-0000-00003A770000}"/>
    <cellStyle name="Обычный 7 4 2 4 3" xfId="30141" xr:uid="{00000000-0005-0000-0000-00003B770000}"/>
    <cellStyle name="Обычный 7 4 2 5" xfId="30142" xr:uid="{00000000-0005-0000-0000-00003C770000}"/>
    <cellStyle name="Обычный 7 4 2 5 2" xfId="30143" xr:uid="{00000000-0005-0000-0000-00003D770000}"/>
    <cellStyle name="Обычный 7 4 2 5 2 2" xfId="30144" xr:uid="{00000000-0005-0000-0000-00003E770000}"/>
    <cellStyle name="Обычный 7 4 2 5 3" xfId="30145" xr:uid="{00000000-0005-0000-0000-00003F770000}"/>
    <cellStyle name="Обычный 7 4 2 6" xfId="30146" xr:uid="{00000000-0005-0000-0000-000040770000}"/>
    <cellStyle name="Обычный 7 4 2 6 2" xfId="30147" xr:uid="{00000000-0005-0000-0000-000041770000}"/>
    <cellStyle name="Обычный 7 4 2 7" xfId="30148" xr:uid="{00000000-0005-0000-0000-000042770000}"/>
    <cellStyle name="Обычный 7 4 3" xfId="30149" xr:uid="{00000000-0005-0000-0000-000043770000}"/>
    <cellStyle name="Обычный 7 4 3 2" xfId="30150" xr:uid="{00000000-0005-0000-0000-000044770000}"/>
    <cellStyle name="Обычный 7 4 3 2 2" xfId="30151" xr:uid="{00000000-0005-0000-0000-000045770000}"/>
    <cellStyle name="Обычный 7 4 3 2 2 2" xfId="30152" xr:uid="{00000000-0005-0000-0000-000046770000}"/>
    <cellStyle name="Обычный 7 4 3 2 3" xfId="30153" xr:uid="{00000000-0005-0000-0000-000047770000}"/>
    <cellStyle name="Обычный 7 4 3 3" xfId="30154" xr:uid="{00000000-0005-0000-0000-000048770000}"/>
    <cellStyle name="Обычный 7 4 3 3 2" xfId="30155" xr:uid="{00000000-0005-0000-0000-000049770000}"/>
    <cellStyle name="Обычный 7 4 3 3 2 2" xfId="30156" xr:uid="{00000000-0005-0000-0000-00004A770000}"/>
    <cellStyle name="Обычный 7 4 3 3 3" xfId="30157" xr:uid="{00000000-0005-0000-0000-00004B770000}"/>
    <cellStyle name="Обычный 7 4 3 4" xfId="30158" xr:uid="{00000000-0005-0000-0000-00004C770000}"/>
    <cellStyle name="Обычный 7 4 3 4 2" xfId="30159" xr:uid="{00000000-0005-0000-0000-00004D770000}"/>
    <cellStyle name="Обычный 7 4 3 5" xfId="30160" xr:uid="{00000000-0005-0000-0000-00004E770000}"/>
    <cellStyle name="Обычный 7 4 4" xfId="30161" xr:uid="{00000000-0005-0000-0000-00004F770000}"/>
    <cellStyle name="Обычный 7 4 4 2" xfId="30162" xr:uid="{00000000-0005-0000-0000-000050770000}"/>
    <cellStyle name="Обычный 7 4 4 2 2" xfId="30163" xr:uid="{00000000-0005-0000-0000-000051770000}"/>
    <cellStyle name="Обычный 7 4 4 2 2 2" xfId="30164" xr:uid="{00000000-0005-0000-0000-000052770000}"/>
    <cellStyle name="Обычный 7 4 4 2 3" xfId="30165" xr:uid="{00000000-0005-0000-0000-000053770000}"/>
    <cellStyle name="Обычный 7 4 4 3" xfId="30166" xr:uid="{00000000-0005-0000-0000-000054770000}"/>
    <cellStyle name="Обычный 7 4 4 3 2" xfId="30167" xr:uid="{00000000-0005-0000-0000-000055770000}"/>
    <cellStyle name="Обычный 7 4 4 4" xfId="30168" xr:uid="{00000000-0005-0000-0000-000056770000}"/>
    <cellStyle name="Обычный 7 4 5" xfId="30169" xr:uid="{00000000-0005-0000-0000-000057770000}"/>
    <cellStyle name="Обычный 7 4 5 2" xfId="30170" xr:uid="{00000000-0005-0000-0000-000058770000}"/>
    <cellStyle name="Обычный 7 4 5 2 2" xfId="30171" xr:uid="{00000000-0005-0000-0000-000059770000}"/>
    <cellStyle name="Обычный 7 4 5 3" xfId="30172" xr:uid="{00000000-0005-0000-0000-00005A770000}"/>
    <cellStyle name="Обычный 7 4 6" xfId="30173" xr:uid="{00000000-0005-0000-0000-00005B770000}"/>
    <cellStyle name="Обычный 7 4 6 2" xfId="30174" xr:uid="{00000000-0005-0000-0000-00005C770000}"/>
    <cellStyle name="Обычный 7 4 6 2 2" xfId="30175" xr:uid="{00000000-0005-0000-0000-00005D770000}"/>
    <cellStyle name="Обычный 7 4 6 3" xfId="30176" xr:uid="{00000000-0005-0000-0000-00005E770000}"/>
    <cellStyle name="Обычный 7 4 7" xfId="30177" xr:uid="{00000000-0005-0000-0000-00005F770000}"/>
    <cellStyle name="Обычный 7 4 8" xfId="30178" xr:uid="{00000000-0005-0000-0000-000060770000}"/>
    <cellStyle name="Обычный 7 4 8 2" xfId="30179" xr:uid="{00000000-0005-0000-0000-000061770000}"/>
    <cellStyle name="Обычный 7 4 9" xfId="30180" xr:uid="{00000000-0005-0000-0000-000062770000}"/>
    <cellStyle name="Обычный 7 5" xfId="30181" xr:uid="{00000000-0005-0000-0000-000063770000}"/>
    <cellStyle name="Обычный 7 5 2" xfId="30182" xr:uid="{00000000-0005-0000-0000-000064770000}"/>
    <cellStyle name="Обычный 7 5 2 2" xfId="30183" xr:uid="{00000000-0005-0000-0000-000065770000}"/>
    <cellStyle name="Обычный 7 5 2 2 2" xfId="30184" xr:uid="{00000000-0005-0000-0000-000066770000}"/>
    <cellStyle name="Обычный 7 5 2 2 2 2" xfId="30185" xr:uid="{00000000-0005-0000-0000-000067770000}"/>
    <cellStyle name="Обычный 7 5 2 2 2 2 2" xfId="30186" xr:uid="{00000000-0005-0000-0000-000068770000}"/>
    <cellStyle name="Обычный 7 5 2 2 2 3" xfId="30187" xr:uid="{00000000-0005-0000-0000-000069770000}"/>
    <cellStyle name="Обычный 7 5 2 2 3" xfId="30188" xr:uid="{00000000-0005-0000-0000-00006A770000}"/>
    <cellStyle name="Обычный 7 5 2 2 3 2" xfId="30189" xr:uid="{00000000-0005-0000-0000-00006B770000}"/>
    <cellStyle name="Обычный 7 5 2 2 3 2 2" xfId="30190" xr:uid="{00000000-0005-0000-0000-00006C770000}"/>
    <cellStyle name="Обычный 7 5 2 2 3 3" xfId="30191" xr:uid="{00000000-0005-0000-0000-00006D770000}"/>
    <cellStyle name="Обычный 7 5 2 2 4" xfId="30192" xr:uid="{00000000-0005-0000-0000-00006E770000}"/>
    <cellStyle name="Обычный 7 5 2 2 4 2" xfId="30193" xr:uid="{00000000-0005-0000-0000-00006F770000}"/>
    <cellStyle name="Обычный 7 5 2 2 5" xfId="30194" xr:uid="{00000000-0005-0000-0000-000070770000}"/>
    <cellStyle name="Обычный 7 5 2 3" xfId="30195" xr:uid="{00000000-0005-0000-0000-000071770000}"/>
    <cellStyle name="Обычный 7 5 2 3 2" xfId="30196" xr:uid="{00000000-0005-0000-0000-000072770000}"/>
    <cellStyle name="Обычный 7 5 2 3 2 2" xfId="30197" xr:uid="{00000000-0005-0000-0000-000073770000}"/>
    <cellStyle name="Обычный 7 5 2 3 2 2 2" xfId="30198" xr:uid="{00000000-0005-0000-0000-000074770000}"/>
    <cellStyle name="Обычный 7 5 2 3 2 3" xfId="30199" xr:uid="{00000000-0005-0000-0000-000075770000}"/>
    <cellStyle name="Обычный 7 5 2 3 3" xfId="30200" xr:uid="{00000000-0005-0000-0000-000076770000}"/>
    <cellStyle name="Обычный 7 5 2 3 3 2" xfId="30201" xr:uid="{00000000-0005-0000-0000-000077770000}"/>
    <cellStyle name="Обычный 7 5 2 3 4" xfId="30202" xr:uid="{00000000-0005-0000-0000-000078770000}"/>
    <cellStyle name="Обычный 7 5 2 4" xfId="30203" xr:uid="{00000000-0005-0000-0000-000079770000}"/>
    <cellStyle name="Обычный 7 5 2 4 2" xfId="30204" xr:uid="{00000000-0005-0000-0000-00007A770000}"/>
    <cellStyle name="Обычный 7 5 2 4 2 2" xfId="30205" xr:uid="{00000000-0005-0000-0000-00007B770000}"/>
    <cellStyle name="Обычный 7 5 2 4 3" xfId="30206" xr:uid="{00000000-0005-0000-0000-00007C770000}"/>
    <cellStyle name="Обычный 7 5 2 5" xfId="30207" xr:uid="{00000000-0005-0000-0000-00007D770000}"/>
    <cellStyle name="Обычный 7 5 2 5 2" xfId="30208" xr:uid="{00000000-0005-0000-0000-00007E770000}"/>
    <cellStyle name="Обычный 7 5 2 5 2 2" xfId="30209" xr:uid="{00000000-0005-0000-0000-00007F770000}"/>
    <cellStyle name="Обычный 7 5 2 5 3" xfId="30210" xr:uid="{00000000-0005-0000-0000-000080770000}"/>
    <cellStyle name="Обычный 7 5 2 6" xfId="30211" xr:uid="{00000000-0005-0000-0000-000081770000}"/>
    <cellStyle name="Обычный 7 5 2 6 2" xfId="30212" xr:uid="{00000000-0005-0000-0000-000082770000}"/>
    <cellStyle name="Обычный 7 5 2 7" xfId="30213" xr:uid="{00000000-0005-0000-0000-000083770000}"/>
    <cellStyle name="Обычный 7 5 3" xfId="30214" xr:uid="{00000000-0005-0000-0000-000084770000}"/>
    <cellStyle name="Обычный 7 5 3 2" xfId="30215" xr:uid="{00000000-0005-0000-0000-000085770000}"/>
    <cellStyle name="Обычный 7 5 3 2 2" xfId="30216" xr:uid="{00000000-0005-0000-0000-000086770000}"/>
    <cellStyle name="Обычный 7 5 3 2 2 2" xfId="30217" xr:uid="{00000000-0005-0000-0000-000087770000}"/>
    <cellStyle name="Обычный 7 5 3 2 3" xfId="30218" xr:uid="{00000000-0005-0000-0000-000088770000}"/>
    <cellStyle name="Обычный 7 5 3 3" xfId="30219" xr:uid="{00000000-0005-0000-0000-000089770000}"/>
    <cellStyle name="Обычный 7 5 3 3 2" xfId="30220" xr:uid="{00000000-0005-0000-0000-00008A770000}"/>
    <cellStyle name="Обычный 7 5 3 3 2 2" xfId="30221" xr:uid="{00000000-0005-0000-0000-00008B770000}"/>
    <cellStyle name="Обычный 7 5 3 3 3" xfId="30222" xr:uid="{00000000-0005-0000-0000-00008C770000}"/>
    <cellStyle name="Обычный 7 5 3 4" xfId="30223" xr:uid="{00000000-0005-0000-0000-00008D770000}"/>
    <cellStyle name="Обычный 7 5 3 4 2" xfId="30224" xr:uid="{00000000-0005-0000-0000-00008E770000}"/>
    <cellStyle name="Обычный 7 5 3 5" xfId="30225" xr:uid="{00000000-0005-0000-0000-00008F770000}"/>
    <cellStyle name="Обычный 7 5 4" xfId="30226" xr:uid="{00000000-0005-0000-0000-000090770000}"/>
    <cellStyle name="Обычный 7 5 4 2" xfId="30227" xr:uid="{00000000-0005-0000-0000-000091770000}"/>
    <cellStyle name="Обычный 7 5 4 2 2" xfId="30228" xr:uid="{00000000-0005-0000-0000-000092770000}"/>
    <cellStyle name="Обычный 7 5 4 2 2 2" xfId="30229" xr:uid="{00000000-0005-0000-0000-000093770000}"/>
    <cellStyle name="Обычный 7 5 4 2 3" xfId="30230" xr:uid="{00000000-0005-0000-0000-000094770000}"/>
    <cellStyle name="Обычный 7 5 4 3" xfId="30231" xr:uid="{00000000-0005-0000-0000-000095770000}"/>
    <cellStyle name="Обычный 7 5 4 3 2" xfId="30232" xr:uid="{00000000-0005-0000-0000-000096770000}"/>
    <cellStyle name="Обычный 7 5 4 4" xfId="30233" xr:uid="{00000000-0005-0000-0000-000097770000}"/>
    <cellStyle name="Обычный 7 5 5" xfId="30234" xr:uid="{00000000-0005-0000-0000-000098770000}"/>
    <cellStyle name="Обычный 7 5 5 2" xfId="30235" xr:uid="{00000000-0005-0000-0000-000099770000}"/>
    <cellStyle name="Обычный 7 5 5 2 2" xfId="30236" xr:uid="{00000000-0005-0000-0000-00009A770000}"/>
    <cellStyle name="Обычный 7 5 5 3" xfId="30237" xr:uid="{00000000-0005-0000-0000-00009B770000}"/>
    <cellStyle name="Обычный 7 5 6" xfId="30238" xr:uid="{00000000-0005-0000-0000-00009C770000}"/>
    <cellStyle name="Обычный 7 5 6 2" xfId="30239" xr:uid="{00000000-0005-0000-0000-00009D770000}"/>
    <cellStyle name="Обычный 7 5 6 2 2" xfId="30240" xr:uid="{00000000-0005-0000-0000-00009E770000}"/>
    <cellStyle name="Обычный 7 5 6 3" xfId="30241" xr:uid="{00000000-0005-0000-0000-00009F770000}"/>
    <cellStyle name="Обычный 7 5 7" xfId="30242" xr:uid="{00000000-0005-0000-0000-0000A0770000}"/>
    <cellStyle name="Обычный 7 5 7 2" xfId="30243" xr:uid="{00000000-0005-0000-0000-0000A1770000}"/>
    <cellStyle name="Обычный 7 5 8" xfId="30244" xr:uid="{00000000-0005-0000-0000-0000A2770000}"/>
    <cellStyle name="Обычный 7 6" xfId="30245" xr:uid="{00000000-0005-0000-0000-0000A3770000}"/>
    <cellStyle name="Обычный 7 6 2" xfId="30246" xr:uid="{00000000-0005-0000-0000-0000A4770000}"/>
    <cellStyle name="Обычный 7 6 2 2" xfId="30247" xr:uid="{00000000-0005-0000-0000-0000A5770000}"/>
    <cellStyle name="Обычный 7 6 2 3" xfId="30248" xr:uid="{00000000-0005-0000-0000-0000A6770000}"/>
    <cellStyle name="Обычный 7 6 2 3 2" xfId="30249" xr:uid="{00000000-0005-0000-0000-0000A7770000}"/>
    <cellStyle name="Обычный 7 6 2 3 2 2" xfId="30250" xr:uid="{00000000-0005-0000-0000-0000A8770000}"/>
    <cellStyle name="Обычный 7 6 2 3 3" xfId="30251" xr:uid="{00000000-0005-0000-0000-0000A9770000}"/>
    <cellStyle name="Обычный 7 6 2 4" xfId="30252" xr:uid="{00000000-0005-0000-0000-0000AA770000}"/>
    <cellStyle name="Обычный 7 6 2 4 2" xfId="30253" xr:uid="{00000000-0005-0000-0000-0000AB770000}"/>
    <cellStyle name="Обычный 7 6 2 5" xfId="30254" xr:uid="{00000000-0005-0000-0000-0000AC770000}"/>
    <cellStyle name="Обычный 7 6 3" xfId="30255" xr:uid="{00000000-0005-0000-0000-0000AD770000}"/>
    <cellStyle name="Обычный 7 6 3 2" xfId="30256" xr:uid="{00000000-0005-0000-0000-0000AE770000}"/>
    <cellStyle name="Обычный 7 6 3 2 2" xfId="30257" xr:uid="{00000000-0005-0000-0000-0000AF770000}"/>
    <cellStyle name="Обычный 7 6 3 2 2 2" xfId="30258" xr:uid="{00000000-0005-0000-0000-0000B0770000}"/>
    <cellStyle name="Обычный 7 6 3 2 3" xfId="30259" xr:uid="{00000000-0005-0000-0000-0000B1770000}"/>
    <cellStyle name="Обычный 7 6 3 3" xfId="30260" xr:uid="{00000000-0005-0000-0000-0000B2770000}"/>
    <cellStyle name="Обычный 7 6 3 3 2" xfId="30261" xr:uid="{00000000-0005-0000-0000-0000B3770000}"/>
    <cellStyle name="Обычный 7 6 3 4" xfId="30262" xr:uid="{00000000-0005-0000-0000-0000B4770000}"/>
    <cellStyle name="Обычный 7 6 4" xfId="30263" xr:uid="{00000000-0005-0000-0000-0000B5770000}"/>
    <cellStyle name="Обычный 7 6 4 2" xfId="30264" xr:uid="{00000000-0005-0000-0000-0000B6770000}"/>
    <cellStyle name="Обычный 7 6 4 2 2" xfId="30265" xr:uid="{00000000-0005-0000-0000-0000B7770000}"/>
    <cellStyle name="Обычный 7 6 4 3" xfId="30266" xr:uid="{00000000-0005-0000-0000-0000B8770000}"/>
    <cellStyle name="Обычный 7 6 5" xfId="30267" xr:uid="{00000000-0005-0000-0000-0000B9770000}"/>
    <cellStyle name="Обычный 7 6 5 2" xfId="30268" xr:uid="{00000000-0005-0000-0000-0000BA770000}"/>
    <cellStyle name="Обычный 7 6 5 2 2" xfId="30269" xr:uid="{00000000-0005-0000-0000-0000BB770000}"/>
    <cellStyle name="Обычный 7 6 5 3" xfId="30270" xr:uid="{00000000-0005-0000-0000-0000BC770000}"/>
    <cellStyle name="Обычный 7 6 6" xfId="30271" xr:uid="{00000000-0005-0000-0000-0000BD770000}"/>
    <cellStyle name="Обычный 7 6 6 2" xfId="30272" xr:uid="{00000000-0005-0000-0000-0000BE770000}"/>
    <cellStyle name="Обычный 7 6 7" xfId="30273" xr:uid="{00000000-0005-0000-0000-0000BF770000}"/>
    <cellStyle name="Обычный 7 7" xfId="30274" xr:uid="{00000000-0005-0000-0000-0000C0770000}"/>
    <cellStyle name="Обычный 7 7 2" xfId="30275" xr:uid="{00000000-0005-0000-0000-0000C1770000}"/>
    <cellStyle name="Обычный 7 7 2 2" xfId="30276" xr:uid="{00000000-0005-0000-0000-0000C2770000}"/>
    <cellStyle name="Обычный 7 7 2 2 2" xfId="30277" xr:uid="{00000000-0005-0000-0000-0000C3770000}"/>
    <cellStyle name="Обычный 7 7 2 3" xfId="30278" xr:uid="{00000000-0005-0000-0000-0000C4770000}"/>
    <cellStyle name="Обычный 7 7 3" xfId="30279" xr:uid="{00000000-0005-0000-0000-0000C5770000}"/>
    <cellStyle name="Обычный 7 7 3 2" xfId="30280" xr:uid="{00000000-0005-0000-0000-0000C6770000}"/>
    <cellStyle name="Обычный 7 7 3 2 2" xfId="30281" xr:uid="{00000000-0005-0000-0000-0000C7770000}"/>
    <cellStyle name="Обычный 7 7 3 3" xfId="30282" xr:uid="{00000000-0005-0000-0000-0000C8770000}"/>
    <cellStyle name="Обычный 7 7 4" xfId="30283" xr:uid="{00000000-0005-0000-0000-0000C9770000}"/>
    <cellStyle name="Обычный 7 7 4 2" xfId="30284" xr:uid="{00000000-0005-0000-0000-0000CA770000}"/>
    <cellStyle name="Обычный 7 7 5" xfId="30285" xr:uid="{00000000-0005-0000-0000-0000CB770000}"/>
    <cellStyle name="Обычный 7 8" xfId="30286" xr:uid="{00000000-0005-0000-0000-0000CC770000}"/>
    <cellStyle name="Обычный 7 8 2" xfId="30287" xr:uid="{00000000-0005-0000-0000-0000CD770000}"/>
    <cellStyle name="Обычный 7 8 2 2" xfId="30288" xr:uid="{00000000-0005-0000-0000-0000CE770000}"/>
    <cellStyle name="Обычный 7 8 2 2 2" xfId="30289" xr:uid="{00000000-0005-0000-0000-0000CF770000}"/>
    <cellStyle name="Обычный 7 8 2 3" xfId="30290" xr:uid="{00000000-0005-0000-0000-0000D0770000}"/>
    <cellStyle name="Обычный 7 8 3" xfId="30291" xr:uid="{00000000-0005-0000-0000-0000D1770000}"/>
    <cellStyle name="Обычный 7 8 3 2" xfId="30292" xr:uid="{00000000-0005-0000-0000-0000D2770000}"/>
    <cellStyle name="Обычный 7 8 4" xfId="30293" xr:uid="{00000000-0005-0000-0000-0000D3770000}"/>
    <cellStyle name="Обычный 7 9" xfId="30294" xr:uid="{00000000-0005-0000-0000-0000D4770000}"/>
    <cellStyle name="Обычный 7 9 2" xfId="30295" xr:uid="{00000000-0005-0000-0000-0000D5770000}"/>
    <cellStyle name="Обычный 7 9 2 2" xfId="30296" xr:uid="{00000000-0005-0000-0000-0000D6770000}"/>
    <cellStyle name="Обычный 7 9 2 2 2" xfId="30297" xr:uid="{00000000-0005-0000-0000-0000D7770000}"/>
    <cellStyle name="Обычный 7 9 2 3" xfId="30298" xr:uid="{00000000-0005-0000-0000-0000D8770000}"/>
    <cellStyle name="Обычный 7 9 3" xfId="30299" xr:uid="{00000000-0005-0000-0000-0000D9770000}"/>
    <cellStyle name="Обычный 7 9 3 2" xfId="30300" xr:uid="{00000000-0005-0000-0000-0000DA770000}"/>
    <cellStyle name="Обычный 7 9 4" xfId="30301" xr:uid="{00000000-0005-0000-0000-0000DB770000}"/>
    <cellStyle name="Обычный 7_724" xfId="30302" xr:uid="{00000000-0005-0000-0000-0000DC770000}"/>
    <cellStyle name="Обычный 70" xfId="30303" xr:uid="{00000000-0005-0000-0000-0000DD770000}"/>
    <cellStyle name="Обычный 70 10" xfId="30304" xr:uid="{00000000-0005-0000-0000-0000DE770000}"/>
    <cellStyle name="Обычный 70 10 2" xfId="30305" xr:uid="{00000000-0005-0000-0000-0000DF770000}"/>
    <cellStyle name="Обычный 70 10 2 2" xfId="30306" xr:uid="{00000000-0005-0000-0000-0000E0770000}"/>
    <cellStyle name="Обычный 70 10 3" xfId="30307" xr:uid="{00000000-0005-0000-0000-0000E1770000}"/>
    <cellStyle name="Обычный 70 11" xfId="30308" xr:uid="{00000000-0005-0000-0000-0000E2770000}"/>
    <cellStyle name="Обычный 70 11 2" xfId="30309" xr:uid="{00000000-0005-0000-0000-0000E3770000}"/>
    <cellStyle name="Обычный 70 11 2 2" xfId="30310" xr:uid="{00000000-0005-0000-0000-0000E4770000}"/>
    <cellStyle name="Обычный 70 11 3" xfId="30311" xr:uid="{00000000-0005-0000-0000-0000E5770000}"/>
    <cellStyle name="Обычный 70 12" xfId="30312" xr:uid="{00000000-0005-0000-0000-0000E6770000}"/>
    <cellStyle name="Обычный 70 12 2" xfId="30313" xr:uid="{00000000-0005-0000-0000-0000E7770000}"/>
    <cellStyle name="Обычный 70 12 2 2" xfId="30314" xr:uid="{00000000-0005-0000-0000-0000E8770000}"/>
    <cellStyle name="Обычный 70 12 3" xfId="30315" xr:uid="{00000000-0005-0000-0000-0000E9770000}"/>
    <cellStyle name="Обычный 70 13" xfId="30316" xr:uid="{00000000-0005-0000-0000-0000EA770000}"/>
    <cellStyle name="Обычный 70 13 2" xfId="30317" xr:uid="{00000000-0005-0000-0000-0000EB770000}"/>
    <cellStyle name="Обычный 70 13 2 2" xfId="30318" xr:uid="{00000000-0005-0000-0000-0000EC770000}"/>
    <cellStyle name="Обычный 70 13 3" xfId="30319" xr:uid="{00000000-0005-0000-0000-0000ED770000}"/>
    <cellStyle name="Обычный 70 14" xfId="30320" xr:uid="{00000000-0005-0000-0000-0000EE770000}"/>
    <cellStyle name="Обычный 70 14 2" xfId="30321" xr:uid="{00000000-0005-0000-0000-0000EF770000}"/>
    <cellStyle name="Обычный 70 14 2 2" xfId="30322" xr:uid="{00000000-0005-0000-0000-0000F0770000}"/>
    <cellStyle name="Обычный 70 14 3" xfId="30323" xr:uid="{00000000-0005-0000-0000-0000F1770000}"/>
    <cellStyle name="Обычный 70 15" xfId="30324" xr:uid="{00000000-0005-0000-0000-0000F2770000}"/>
    <cellStyle name="Обычный 70 15 2" xfId="30325" xr:uid="{00000000-0005-0000-0000-0000F3770000}"/>
    <cellStyle name="Обычный 70 15 2 2" xfId="30326" xr:uid="{00000000-0005-0000-0000-0000F4770000}"/>
    <cellStyle name="Обычный 70 15 3" xfId="30327" xr:uid="{00000000-0005-0000-0000-0000F5770000}"/>
    <cellStyle name="Обычный 70 16" xfId="30328" xr:uid="{00000000-0005-0000-0000-0000F6770000}"/>
    <cellStyle name="Обычный 70 16 2" xfId="30329" xr:uid="{00000000-0005-0000-0000-0000F7770000}"/>
    <cellStyle name="Обычный 70 17" xfId="30330" xr:uid="{00000000-0005-0000-0000-0000F8770000}"/>
    <cellStyle name="Обычный 70 2" xfId="30331" xr:uid="{00000000-0005-0000-0000-0000F9770000}"/>
    <cellStyle name="Обычный 70 2 2" xfId="30332" xr:uid="{00000000-0005-0000-0000-0000FA770000}"/>
    <cellStyle name="Обычный 70 2 2 2" xfId="30333" xr:uid="{00000000-0005-0000-0000-0000FB770000}"/>
    <cellStyle name="Обычный 70 2 2 2 2" xfId="30334" xr:uid="{00000000-0005-0000-0000-0000FC770000}"/>
    <cellStyle name="Обычный 70 2 2 2 2 2" xfId="30335" xr:uid="{00000000-0005-0000-0000-0000FD770000}"/>
    <cellStyle name="Обычный 70 2 2 2 3" xfId="30336" xr:uid="{00000000-0005-0000-0000-0000FE770000}"/>
    <cellStyle name="Обычный 70 2 2 3" xfId="30337" xr:uid="{00000000-0005-0000-0000-0000FF770000}"/>
    <cellStyle name="Обычный 70 2 2 3 2" xfId="30338" xr:uid="{00000000-0005-0000-0000-000000780000}"/>
    <cellStyle name="Обычный 70 2 2 3 2 2" xfId="30339" xr:uid="{00000000-0005-0000-0000-000001780000}"/>
    <cellStyle name="Обычный 70 2 2 3 3" xfId="30340" xr:uid="{00000000-0005-0000-0000-000002780000}"/>
    <cellStyle name="Обычный 70 2 2 4" xfId="30341" xr:uid="{00000000-0005-0000-0000-000003780000}"/>
    <cellStyle name="Обычный 70 2 2 4 2" xfId="30342" xr:uid="{00000000-0005-0000-0000-000004780000}"/>
    <cellStyle name="Обычный 70 2 2 5" xfId="30343" xr:uid="{00000000-0005-0000-0000-000005780000}"/>
    <cellStyle name="Обычный 70 2 3" xfId="30344" xr:uid="{00000000-0005-0000-0000-000006780000}"/>
    <cellStyle name="Обычный 70 2 3 2" xfId="30345" xr:uid="{00000000-0005-0000-0000-000007780000}"/>
    <cellStyle name="Обычный 70 2 3 2 2" xfId="30346" xr:uid="{00000000-0005-0000-0000-000008780000}"/>
    <cellStyle name="Обычный 70 2 3 2 2 2" xfId="30347" xr:uid="{00000000-0005-0000-0000-000009780000}"/>
    <cellStyle name="Обычный 70 2 3 2 3" xfId="30348" xr:uid="{00000000-0005-0000-0000-00000A780000}"/>
    <cellStyle name="Обычный 70 2 3 3" xfId="30349" xr:uid="{00000000-0005-0000-0000-00000B780000}"/>
    <cellStyle name="Обычный 70 2 3 3 2" xfId="30350" xr:uid="{00000000-0005-0000-0000-00000C780000}"/>
    <cellStyle name="Обычный 70 2 3 4" xfId="30351" xr:uid="{00000000-0005-0000-0000-00000D780000}"/>
    <cellStyle name="Обычный 70 2 4" xfId="30352" xr:uid="{00000000-0005-0000-0000-00000E780000}"/>
    <cellStyle name="Обычный 70 2 4 2" xfId="30353" xr:uid="{00000000-0005-0000-0000-00000F780000}"/>
    <cellStyle name="Обычный 70 2 4 2 2" xfId="30354" xr:uid="{00000000-0005-0000-0000-000010780000}"/>
    <cellStyle name="Обычный 70 2 4 3" xfId="30355" xr:uid="{00000000-0005-0000-0000-000011780000}"/>
    <cellStyle name="Обычный 70 2 5" xfId="30356" xr:uid="{00000000-0005-0000-0000-000012780000}"/>
    <cellStyle name="Обычный 70 2 5 2" xfId="30357" xr:uid="{00000000-0005-0000-0000-000013780000}"/>
    <cellStyle name="Обычный 70 2 5 2 2" xfId="30358" xr:uid="{00000000-0005-0000-0000-000014780000}"/>
    <cellStyle name="Обычный 70 2 5 3" xfId="30359" xr:uid="{00000000-0005-0000-0000-000015780000}"/>
    <cellStyle name="Обычный 70 2 6" xfId="30360" xr:uid="{00000000-0005-0000-0000-000016780000}"/>
    <cellStyle name="Обычный 70 2 6 2" xfId="30361" xr:uid="{00000000-0005-0000-0000-000017780000}"/>
    <cellStyle name="Обычный 70 2 7" xfId="30362" xr:uid="{00000000-0005-0000-0000-000018780000}"/>
    <cellStyle name="Обычный 70 3" xfId="30363" xr:uid="{00000000-0005-0000-0000-000019780000}"/>
    <cellStyle name="Обычный 70 3 2" xfId="30364" xr:uid="{00000000-0005-0000-0000-00001A780000}"/>
    <cellStyle name="Обычный 70 3 2 2" xfId="30365" xr:uid="{00000000-0005-0000-0000-00001B780000}"/>
    <cellStyle name="Обычный 70 3 2 2 2" xfId="30366" xr:uid="{00000000-0005-0000-0000-00001C780000}"/>
    <cellStyle name="Обычный 70 3 2 3" xfId="30367" xr:uid="{00000000-0005-0000-0000-00001D780000}"/>
    <cellStyle name="Обычный 70 3 3" xfId="30368" xr:uid="{00000000-0005-0000-0000-00001E780000}"/>
    <cellStyle name="Обычный 70 3 3 2" xfId="30369" xr:uid="{00000000-0005-0000-0000-00001F780000}"/>
    <cellStyle name="Обычный 70 3 3 2 2" xfId="30370" xr:uid="{00000000-0005-0000-0000-000020780000}"/>
    <cellStyle name="Обычный 70 3 3 3" xfId="30371" xr:uid="{00000000-0005-0000-0000-000021780000}"/>
    <cellStyle name="Обычный 70 3 4" xfId="30372" xr:uid="{00000000-0005-0000-0000-000022780000}"/>
    <cellStyle name="Обычный 70 3 4 2" xfId="30373" xr:uid="{00000000-0005-0000-0000-000023780000}"/>
    <cellStyle name="Обычный 70 3 5" xfId="30374" xr:uid="{00000000-0005-0000-0000-000024780000}"/>
    <cellStyle name="Обычный 70 4" xfId="30375" xr:uid="{00000000-0005-0000-0000-000025780000}"/>
    <cellStyle name="Обычный 70 4 2" xfId="30376" xr:uid="{00000000-0005-0000-0000-000026780000}"/>
    <cellStyle name="Обычный 70 4 2 2" xfId="30377" xr:uid="{00000000-0005-0000-0000-000027780000}"/>
    <cellStyle name="Обычный 70 4 2 2 2" xfId="30378" xr:uid="{00000000-0005-0000-0000-000028780000}"/>
    <cellStyle name="Обычный 70 4 2 3" xfId="30379" xr:uid="{00000000-0005-0000-0000-000029780000}"/>
    <cellStyle name="Обычный 70 4 3" xfId="30380" xr:uid="{00000000-0005-0000-0000-00002A780000}"/>
    <cellStyle name="Обычный 70 4 3 2" xfId="30381" xr:uid="{00000000-0005-0000-0000-00002B780000}"/>
    <cellStyle name="Обычный 70 4 4" xfId="30382" xr:uid="{00000000-0005-0000-0000-00002C780000}"/>
    <cellStyle name="Обычный 70 5" xfId="30383" xr:uid="{00000000-0005-0000-0000-00002D780000}"/>
    <cellStyle name="Обычный 70 5 2" xfId="30384" xr:uid="{00000000-0005-0000-0000-00002E780000}"/>
    <cellStyle name="Обычный 70 5 2 2" xfId="30385" xr:uid="{00000000-0005-0000-0000-00002F780000}"/>
    <cellStyle name="Обычный 70 5 3" xfId="30386" xr:uid="{00000000-0005-0000-0000-000030780000}"/>
    <cellStyle name="Обычный 70 6" xfId="30387" xr:uid="{00000000-0005-0000-0000-000031780000}"/>
    <cellStyle name="Обычный 70 6 2" xfId="30388" xr:uid="{00000000-0005-0000-0000-000032780000}"/>
    <cellStyle name="Обычный 70 6 2 2" xfId="30389" xr:uid="{00000000-0005-0000-0000-000033780000}"/>
    <cellStyle name="Обычный 70 6 3" xfId="30390" xr:uid="{00000000-0005-0000-0000-000034780000}"/>
    <cellStyle name="Обычный 70 7" xfId="30391" xr:uid="{00000000-0005-0000-0000-000035780000}"/>
    <cellStyle name="Обычный 70 7 2" xfId="30392" xr:uid="{00000000-0005-0000-0000-000036780000}"/>
    <cellStyle name="Обычный 70 7 2 2" xfId="30393" xr:uid="{00000000-0005-0000-0000-000037780000}"/>
    <cellStyle name="Обычный 70 7 3" xfId="30394" xr:uid="{00000000-0005-0000-0000-000038780000}"/>
    <cellStyle name="Обычный 70 8" xfId="30395" xr:uid="{00000000-0005-0000-0000-000039780000}"/>
    <cellStyle name="Обычный 70 8 2" xfId="30396" xr:uid="{00000000-0005-0000-0000-00003A780000}"/>
    <cellStyle name="Обычный 70 8 2 2" xfId="30397" xr:uid="{00000000-0005-0000-0000-00003B780000}"/>
    <cellStyle name="Обычный 70 8 3" xfId="30398" xr:uid="{00000000-0005-0000-0000-00003C780000}"/>
    <cellStyle name="Обычный 70 9" xfId="30399" xr:uid="{00000000-0005-0000-0000-00003D780000}"/>
    <cellStyle name="Обычный 70 9 2" xfId="30400" xr:uid="{00000000-0005-0000-0000-00003E780000}"/>
    <cellStyle name="Обычный 70 9 2 2" xfId="30401" xr:uid="{00000000-0005-0000-0000-00003F780000}"/>
    <cellStyle name="Обычный 70 9 3" xfId="30402" xr:uid="{00000000-0005-0000-0000-000040780000}"/>
    <cellStyle name="Обычный 71" xfId="30403" xr:uid="{00000000-0005-0000-0000-000041780000}"/>
    <cellStyle name="Обычный 71 10" xfId="30404" xr:uid="{00000000-0005-0000-0000-000042780000}"/>
    <cellStyle name="Обычный 71 10 2" xfId="30405" xr:uid="{00000000-0005-0000-0000-000043780000}"/>
    <cellStyle name="Обычный 71 10 2 2" xfId="30406" xr:uid="{00000000-0005-0000-0000-000044780000}"/>
    <cellStyle name="Обычный 71 10 3" xfId="30407" xr:uid="{00000000-0005-0000-0000-000045780000}"/>
    <cellStyle name="Обычный 71 11" xfId="30408" xr:uid="{00000000-0005-0000-0000-000046780000}"/>
    <cellStyle name="Обычный 71 11 2" xfId="30409" xr:uid="{00000000-0005-0000-0000-000047780000}"/>
    <cellStyle name="Обычный 71 11 2 2" xfId="30410" xr:uid="{00000000-0005-0000-0000-000048780000}"/>
    <cellStyle name="Обычный 71 11 3" xfId="30411" xr:uid="{00000000-0005-0000-0000-000049780000}"/>
    <cellStyle name="Обычный 71 12" xfId="30412" xr:uid="{00000000-0005-0000-0000-00004A780000}"/>
    <cellStyle name="Обычный 71 12 2" xfId="30413" xr:uid="{00000000-0005-0000-0000-00004B780000}"/>
    <cellStyle name="Обычный 71 12 2 2" xfId="30414" xr:uid="{00000000-0005-0000-0000-00004C780000}"/>
    <cellStyle name="Обычный 71 12 3" xfId="30415" xr:uid="{00000000-0005-0000-0000-00004D780000}"/>
    <cellStyle name="Обычный 71 13" xfId="30416" xr:uid="{00000000-0005-0000-0000-00004E780000}"/>
    <cellStyle name="Обычный 71 13 2" xfId="30417" xr:uid="{00000000-0005-0000-0000-00004F780000}"/>
    <cellStyle name="Обычный 71 13 2 2" xfId="30418" xr:uid="{00000000-0005-0000-0000-000050780000}"/>
    <cellStyle name="Обычный 71 13 3" xfId="30419" xr:uid="{00000000-0005-0000-0000-000051780000}"/>
    <cellStyle name="Обычный 71 14" xfId="30420" xr:uid="{00000000-0005-0000-0000-000052780000}"/>
    <cellStyle name="Обычный 71 14 2" xfId="30421" xr:uid="{00000000-0005-0000-0000-000053780000}"/>
    <cellStyle name="Обычный 71 14 2 2" xfId="30422" xr:uid="{00000000-0005-0000-0000-000054780000}"/>
    <cellStyle name="Обычный 71 14 3" xfId="30423" xr:uid="{00000000-0005-0000-0000-000055780000}"/>
    <cellStyle name="Обычный 71 15" xfId="30424" xr:uid="{00000000-0005-0000-0000-000056780000}"/>
    <cellStyle name="Обычный 71 15 2" xfId="30425" xr:uid="{00000000-0005-0000-0000-000057780000}"/>
    <cellStyle name="Обычный 71 15 2 2" xfId="30426" xr:uid="{00000000-0005-0000-0000-000058780000}"/>
    <cellStyle name="Обычный 71 15 3" xfId="30427" xr:uid="{00000000-0005-0000-0000-000059780000}"/>
    <cellStyle name="Обычный 71 16" xfId="30428" xr:uid="{00000000-0005-0000-0000-00005A780000}"/>
    <cellStyle name="Обычный 71 16 2" xfId="30429" xr:uid="{00000000-0005-0000-0000-00005B780000}"/>
    <cellStyle name="Обычный 71 17" xfId="30430" xr:uid="{00000000-0005-0000-0000-00005C780000}"/>
    <cellStyle name="Обычный 71 2" xfId="30431" xr:uid="{00000000-0005-0000-0000-00005D780000}"/>
    <cellStyle name="Обычный 71 2 2" xfId="30432" xr:uid="{00000000-0005-0000-0000-00005E780000}"/>
    <cellStyle name="Обычный 71 2 2 2" xfId="30433" xr:uid="{00000000-0005-0000-0000-00005F780000}"/>
    <cellStyle name="Обычный 71 2 2 2 2" xfId="30434" xr:uid="{00000000-0005-0000-0000-000060780000}"/>
    <cellStyle name="Обычный 71 2 2 2 2 2" xfId="30435" xr:uid="{00000000-0005-0000-0000-000061780000}"/>
    <cellStyle name="Обычный 71 2 2 2 3" xfId="30436" xr:uid="{00000000-0005-0000-0000-000062780000}"/>
    <cellStyle name="Обычный 71 2 2 3" xfId="30437" xr:uid="{00000000-0005-0000-0000-000063780000}"/>
    <cellStyle name="Обычный 71 2 2 3 2" xfId="30438" xr:uid="{00000000-0005-0000-0000-000064780000}"/>
    <cellStyle name="Обычный 71 2 2 3 2 2" xfId="30439" xr:uid="{00000000-0005-0000-0000-000065780000}"/>
    <cellStyle name="Обычный 71 2 2 3 3" xfId="30440" xr:uid="{00000000-0005-0000-0000-000066780000}"/>
    <cellStyle name="Обычный 71 2 2 4" xfId="30441" xr:uid="{00000000-0005-0000-0000-000067780000}"/>
    <cellStyle name="Обычный 71 2 2 4 2" xfId="30442" xr:uid="{00000000-0005-0000-0000-000068780000}"/>
    <cellStyle name="Обычный 71 2 2 5" xfId="30443" xr:uid="{00000000-0005-0000-0000-000069780000}"/>
    <cellStyle name="Обычный 71 2 3" xfId="30444" xr:uid="{00000000-0005-0000-0000-00006A780000}"/>
    <cellStyle name="Обычный 71 2 3 2" xfId="30445" xr:uid="{00000000-0005-0000-0000-00006B780000}"/>
    <cellStyle name="Обычный 71 2 3 2 2" xfId="30446" xr:uid="{00000000-0005-0000-0000-00006C780000}"/>
    <cellStyle name="Обычный 71 2 3 2 2 2" xfId="30447" xr:uid="{00000000-0005-0000-0000-00006D780000}"/>
    <cellStyle name="Обычный 71 2 3 2 3" xfId="30448" xr:uid="{00000000-0005-0000-0000-00006E780000}"/>
    <cellStyle name="Обычный 71 2 3 3" xfId="30449" xr:uid="{00000000-0005-0000-0000-00006F780000}"/>
    <cellStyle name="Обычный 71 2 3 3 2" xfId="30450" xr:uid="{00000000-0005-0000-0000-000070780000}"/>
    <cellStyle name="Обычный 71 2 3 4" xfId="30451" xr:uid="{00000000-0005-0000-0000-000071780000}"/>
    <cellStyle name="Обычный 71 2 4" xfId="30452" xr:uid="{00000000-0005-0000-0000-000072780000}"/>
    <cellStyle name="Обычный 71 2 4 2" xfId="30453" xr:uid="{00000000-0005-0000-0000-000073780000}"/>
    <cellStyle name="Обычный 71 2 4 2 2" xfId="30454" xr:uid="{00000000-0005-0000-0000-000074780000}"/>
    <cellStyle name="Обычный 71 2 4 3" xfId="30455" xr:uid="{00000000-0005-0000-0000-000075780000}"/>
    <cellStyle name="Обычный 71 2 5" xfId="30456" xr:uid="{00000000-0005-0000-0000-000076780000}"/>
    <cellStyle name="Обычный 71 2 5 2" xfId="30457" xr:uid="{00000000-0005-0000-0000-000077780000}"/>
    <cellStyle name="Обычный 71 2 5 2 2" xfId="30458" xr:uid="{00000000-0005-0000-0000-000078780000}"/>
    <cellStyle name="Обычный 71 2 5 3" xfId="30459" xr:uid="{00000000-0005-0000-0000-000079780000}"/>
    <cellStyle name="Обычный 71 2 6" xfId="30460" xr:uid="{00000000-0005-0000-0000-00007A780000}"/>
    <cellStyle name="Обычный 71 2 6 2" xfId="30461" xr:uid="{00000000-0005-0000-0000-00007B780000}"/>
    <cellStyle name="Обычный 71 2 7" xfId="30462" xr:uid="{00000000-0005-0000-0000-00007C780000}"/>
    <cellStyle name="Обычный 71 3" xfId="30463" xr:uid="{00000000-0005-0000-0000-00007D780000}"/>
    <cellStyle name="Обычный 71 3 2" xfId="30464" xr:uid="{00000000-0005-0000-0000-00007E780000}"/>
    <cellStyle name="Обычный 71 3 2 2" xfId="30465" xr:uid="{00000000-0005-0000-0000-00007F780000}"/>
    <cellStyle name="Обычный 71 3 2 2 2" xfId="30466" xr:uid="{00000000-0005-0000-0000-000080780000}"/>
    <cellStyle name="Обычный 71 3 2 3" xfId="30467" xr:uid="{00000000-0005-0000-0000-000081780000}"/>
    <cellStyle name="Обычный 71 3 3" xfId="30468" xr:uid="{00000000-0005-0000-0000-000082780000}"/>
    <cellStyle name="Обычный 71 3 3 2" xfId="30469" xr:uid="{00000000-0005-0000-0000-000083780000}"/>
    <cellStyle name="Обычный 71 3 3 2 2" xfId="30470" xr:uid="{00000000-0005-0000-0000-000084780000}"/>
    <cellStyle name="Обычный 71 3 3 3" xfId="30471" xr:uid="{00000000-0005-0000-0000-000085780000}"/>
    <cellStyle name="Обычный 71 3 4" xfId="30472" xr:uid="{00000000-0005-0000-0000-000086780000}"/>
    <cellStyle name="Обычный 71 3 4 2" xfId="30473" xr:uid="{00000000-0005-0000-0000-000087780000}"/>
    <cellStyle name="Обычный 71 3 5" xfId="30474" xr:uid="{00000000-0005-0000-0000-000088780000}"/>
    <cellStyle name="Обычный 71 4" xfId="30475" xr:uid="{00000000-0005-0000-0000-000089780000}"/>
    <cellStyle name="Обычный 71 4 2" xfId="30476" xr:uid="{00000000-0005-0000-0000-00008A780000}"/>
    <cellStyle name="Обычный 71 4 2 2" xfId="30477" xr:uid="{00000000-0005-0000-0000-00008B780000}"/>
    <cellStyle name="Обычный 71 4 2 2 2" xfId="30478" xr:uid="{00000000-0005-0000-0000-00008C780000}"/>
    <cellStyle name="Обычный 71 4 2 3" xfId="30479" xr:uid="{00000000-0005-0000-0000-00008D780000}"/>
    <cellStyle name="Обычный 71 4 3" xfId="30480" xr:uid="{00000000-0005-0000-0000-00008E780000}"/>
    <cellStyle name="Обычный 71 4 3 2" xfId="30481" xr:uid="{00000000-0005-0000-0000-00008F780000}"/>
    <cellStyle name="Обычный 71 4 4" xfId="30482" xr:uid="{00000000-0005-0000-0000-000090780000}"/>
    <cellStyle name="Обычный 71 5" xfId="30483" xr:uid="{00000000-0005-0000-0000-000091780000}"/>
    <cellStyle name="Обычный 71 5 2" xfId="30484" xr:uid="{00000000-0005-0000-0000-000092780000}"/>
    <cellStyle name="Обычный 71 5 2 2" xfId="30485" xr:uid="{00000000-0005-0000-0000-000093780000}"/>
    <cellStyle name="Обычный 71 5 3" xfId="30486" xr:uid="{00000000-0005-0000-0000-000094780000}"/>
    <cellStyle name="Обычный 71 6" xfId="30487" xr:uid="{00000000-0005-0000-0000-000095780000}"/>
    <cellStyle name="Обычный 71 6 2" xfId="30488" xr:uid="{00000000-0005-0000-0000-000096780000}"/>
    <cellStyle name="Обычный 71 6 2 2" xfId="30489" xr:uid="{00000000-0005-0000-0000-000097780000}"/>
    <cellStyle name="Обычный 71 6 3" xfId="30490" xr:uid="{00000000-0005-0000-0000-000098780000}"/>
    <cellStyle name="Обычный 71 7" xfId="30491" xr:uid="{00000000-0005-0000-0000-000099780000}"/>
    <cellStyle name="Обычный 71 7 2" xfId="30492" xr:uid="{00000000-0005-0000-0000-00009A780000}"/>
    <cellStyle name="Обычный 71 7 2 2" xfId="30493" xr:uid="{00000000-0005-0000-0000-00009B780000}"/>
    <cellStyle name="Обычный 71 7 3" xfId="30494" xr:uid="{00000000-0005-0000-0000-00009C780000}"/>
    <cellStyle name="Обычный 71 8" xfId="30495" xr:uid="{00000000-0005-0000-0000-00009D780000}"/>
    <cellStyle name="Обычный 71 8 2" xfId="30496" xr:uid="{00000000-0005-0000-0000-00009E780000}"/>
    <cellStyle name="Обычный 71 8 2 2" xfId="30497" xr:uid="{00000000-0005-0000-0000-00009F780000}"/>
    <cellStyle name="Обычный 71 8 3" xfId="30498" xr:uid="{00000000-0005-0000-0000-0000A0780000}"/>
    <cellStyle name="Обычный 71 9" xfId="30499" xr:uid="{00000000-0005-0000-0000-0000A1780000}"/>
    <cellStyle name="Обычный 71 9 2" xfId="30500" xr:uid="{00000000-0005-0000-0000-0000A2780000}"/>
    <cellStyle name="Обычный 71 9 2 2" xfId="30501" xr:uid="{00000000-0005-0000-0000-0000A3780000}"/>
    <cellStyle name="Обычный 71 9 3" xfId="30502" xr:uid="{00000000-0005-0000-0000-0000A4780000}"/>
    <cellStyle name="Обычный 72" xfId="30503" xr:uid="{00000000-0005-0000-0000-0000A5780000}"/>
    <cellStyle name="Обычный 72 10" xfId="30504" xr:uid="{00000000-0005-0000-0000-0000A6780000}"/>
    <cellStyle name="Обычный 72 10 2" xfId="30505" xr:uid="{00000000-0005-0000-0000-0000A7780000}"/>
    <cellStyle name="Обычный 72 10 2 2" xfId="30506" xr:uid="{00000000-0005-0000-0000-0000A8780000}"/>
    <cellStyle name="Обычный 72 10 3" xfId="30507" xr:uid="{00000000-0005-0000-0000-0000A9780000}"/>
    <cellStyle name="Обычный 72 11" xfId="30508" xr:uid="{00000000-0005-0000-0000-0000AA780000}"/>
    <cellStyle name="Обычный 72 11 2" xfId="30509" xr:uid="{00000000-0005-0000-0000-0000AB780000}"/>
    <cellStyle name="Обычный 72 11 2 2" xfId="30510" xr:uid="{00000000-0005-0000-0000-0000AC780000}"/>
    <cellStyle name="Обычный 72 11 3" xfId="30511" xr:uid="{00000000-0005-0000-0000-0000AD780000}"/>
    <cellStyle name="Обычный 72 12" xfId="30512" xr:uid="{00000000-0005-0000-0000-0000AE780000}"/>
    <cellStyle name="Обычный 72 12 2" xfId="30513" xr:uid="{00000000-0005-0000-0000-0000AF780000}"/>
    <cellStyle name="Обычный 72 12 2 2" xfId="30514" xr:uid="{00000000-0005-0000-0000-0000B0780000}"/>
    <cellStyle name="Обычный 72 12 3" xfId="30515" xr:uid="{00000000-0005-0000-0000-0000B1780000}"/>
    <cellStyle name="Обычный 72 13" xfId="30516" xr:uid="{00000000-0005-0000-0000-0000B2780000}"/>
    <cellStyle name="Обычный 72 13 2" xfId="30517" xr:uid="{00000000-0005-0000-0000-0000B3780000}"/>
    <cellStyle name="Обычный 72 13 2 2" xfId="30518" xr:uid="{00000000-0005-0000-0000-0000B4780000}"/>
    <cellStyle name="Обычный 72 13 3" xfId="30519" xr:uid="{00000000-0005-0000-0000-0000B5780000}"/>
    <cellStyle name="Обычный 72 14" xfId="30520" xr:uid="{00000000-0005-0000-0000-0000B6780000}"/>
    <cellStyle name="Обычный 72 14 2" xfId="30521" xr:uid="{00000000-0005-0000-0000-0000B7780000}"/>
    <cellStyle name="Обычный 72 14 2 2" xfId="30522" xr:uid="{00000000-0005-0000-0000-0000B8780000}"/>
    <cellStyle name="Обычный 72 14 3" xfId="30523" xr:uid="{00000000-0005-0000-0000-0000B9780000}"/>
    <cellStyle name="Обычный 72 15" xfId="30524" xr:uid="{00000000-0005-0000-0000-0000BA780000}"/>
    <cellStyle name="Обычный 72 15 2" xfId="30525" xr:uid="{00000000-0005-0000-0000-0000BB780000}"/>
    <cellStyle name="Обычный 72 15 2 2" xfId="30526" xr:uid="{00000000-0005-0000-0000-0000BC780000}"/>
    <cellStyle name="Обычный 72 15 3" xfId="30527" xr:uid="{00000000-0005-0000-0000-0000BD780000}"/>
    <cellStyle name="Обычный 72 16" xfId="30528" xr:uid="{00000000-0005-0000-0000-0000BE780000}"/>
    <cellStyle name="Обычный 72 16 2" xfId="30529" xr:uid="{00000000-0005-0000-0000-0000BF780000}"/>
    <cellStyle name="Обычный 72 17" xfId="30530" xr:uid="{00000000-0005-0000-0000-0000C0780000}"/>
    <cellStyle name="Обычный 72 2" xfId="30531" xr:uid="{00000000-0005-0000-0000-0000C1780000}"/>
    <cellStyle name="Обычный 72 2 2" xfId="30532" xr:uid="{00000000-0005-0000-0000-0000C2780000}"/>
    <cellStyle name="Обычный 72 2 2 2" xfId="30533" xr:uid="{00000000-0005-0000-0000-0000C3780000}"/>
    <cellStyle name="Обычный 72 2 2 2 2" xfId="30534" xr:uid="{00000000-0005-0000-0000-0000C4780000}"/>
    <cellStyle name="Обычный 72 2 2 2 2 2" xfId="30535" xr:uid="{00000000-0005-0000-0000-0000C5780000}"/>
    <cellStyle name="Обычный 72 2 2 2 3" xfId="30536" xr:uid="{00000000-0005-0000-0000-0000C6780000}"/>
    <cellStyle name="Обычный 72 2 2 3" xfId="30537" xr:uid="{00000000-0005-0000-0000-0000C7780000}"/>
    <cellStyle name="Обычный 72 2 2 3 2" xfId="30538" xr:uid="{00000000-0005-0000-0000-0000C8780000}"/>
    <cellStyle name="Обычный 72 2 2 3 2 2" xfId="30539" xr:uid="{00000000-0005-0000-0000-0000C9780000}"/>
    <cellStyle name="Обычный 72 2 2 3 3" xfId="30540" xr:uid="{00000000-0005-0000-0000-0000CA780000}"/>
    <cellStyle name="Обычный 72 2 2 4" xfId="30541" xr:uid="{00000000-0005-0000-0000-0000CB780000}"/>
    <cellStyle name="Обычный 72 2 2 4 2" xfId="30542" xr:uid="{00000000-0005-0000-0000-0000CC780000}"/>
    <cellStyle name="Обычный 72 2 2 5" xfId="30543" xr:uid="{00000000-0005-0000-0000-0000CD780000}"/>
    <cellStyle name="Обычный 72 2 3" xfId="30544" xr:uid="{00000000-0005-0000-0000-0000CE780000}"/>
    <cellStyle name="Обычный 72 2 3 2" xfId="30545" xr:uid="{00000000-0005-0000-0000-0000CF780000}"/>
    <cellStyle name="Обычный 72 2 3 2 2" xfId="30546" xr:uid="{00000000-0005-0000-0000-0000D0780000}"/>
    <cellStyle name="Обычный 72 2 3 2 2 2" xfId="30547" xr:uid="{00000000-0005-0000-0000-0000D1780000}"/>
    <cellStyle name="Обычный 72 2 3 2 3" xfId="30548" xr:uid="{00000000-0005-0000-0000-0000D2780000}"/>
    <cellStyle name="Обычный 72 2 3 3" xfId="30549" xr:uid="{00000000-0005-0000-0000-0000D3780000}"/>
    <cellStyle name="Обычный 72 2 3 3 2" xfId="30550" xr:uid="{00000000-0005-0000-0000-0000D4780000}"/>
    <cellStyle name="Обычный 72 2 3 4" xfId="30551" xr:uid="{00000000-0005-0000-0000-0000D5780000}"/>
    <cellStyle name="Обычный 72 2 4" xfId="30552" xr:uid="{00000000-0005-0000-0000-0000D6780000}"/>
    <cellStyle name="Обычный 72 2 4 2" xfId="30553" xr:uid="{00000000-0005-0000-0000-0000D7780000}"/>
    <cellStyle name="Обычный 72 2 4 2 2" xfId="30554" xr:uid="{00000000-0005-0000-0000-0000D8780000}"/>
    <cellStyle name="Обычный 72 2 4 3" xfId="30555" xr:uid="{00000000-0005-0000-0000-0000D9780000}"/>
    <cellStyle name="Обычный 72 2 5" xfId="30556" xr:uid="{00000000-0005-0000-0000-0000DA780000}"/>
    <cellStyle name="Обычный 72 2 5 2" xfId="30557" xr:uid="{00000000-0005-0000-0000-0000DB780000}"/>
    <cellStyle name="Обычный 72 2 5 2 2" xfId="30558" xr:uid="{00000000-0005-0000-0000-0000DC780000}"/>
    <cellStyle name="Обычный 72 2 5 3" xfId="30559" xr:uid="{00000000-0005-0000-0000-0000DD780000}"/>
    <cellStyle name="Обычный 72 2 6" xfId="30560" xr:uid="{00000000-0005-0000-0000-0000DE780000}"/>
    <cellStyle name="Обычный 72 2 6 2" xfId="30561" xr:uid="{00000000-0005-0000-0000-0000DF780000}"/>
    <cellStyle name="Обычный 72 2 7" xfId="30562" xr:uid="{00000000-0005-0000-0000-0000E0780000}"/>
    <cellStyle name="Обычный 72 3" xfId="30563" xr:uid="{00000000-0005-0000-0000-0000E1780000}"/>
    <cellStyle name="Обычный 72 3 2" xfId="30564" xr:uid="{00000000-0005-0000-0000-0000E2780000}"/>
    <cellStyle name="Обычный 72 3 2 2" xfId="30565" xr:uid="{00000000-0005-0000-0000-0000E3780000}"/>
    <cellStyle name="Обычный 72 3 2 2 2" xfId="30566" xr:uid="{00000000-0005-0000-0000-0000E4780000}"/>
    <cellStyle name="Обычный 72 3 2 3" xfId="30567" xr:uid="{00000000-0005-0000-0000-0000E5780000}"/>
    <cellStyle name="Обычный 72 3 3" xfId="30568" xr:uid="{00000000-0005-0000-0000-0000E6780000}"/>
    <cellStyle name="Обычный 72 3 3 2" xfId="30569" xr:uid="{00000000-0005-0000-0000-0000E7780000}"/>
    <cellStyle name="Обычный 72 3 3 2 2" xfId="30570" xr:uid="{00000000-0005-0000-0000-0000E8780000}"/>
    <cellStyle name="Обычный 72 3 3 3" xfId="30571" xr:uid="{00000000-0005-0000-0000-0000E9780000}"/>
    <cellStyle name="Обычный 72 3 4" xfId="30572" xr:uid="{00000000-0005-0000-0000-0000EA780000}"/>
    <cellStyle name="Обычный 72 3 4 2" xfId="30573" xr:uid="{00000000-0005-0000-0000-0000EB780000}"/>
    <cellStyle name="Обычный 72 3 5" xfId="30574" xr:uid="{00000000-0005-0000-0000-0000EC780000}"/>
    <cellStyle name="Обычный 72 4" xfId="30575" xr:uid="{00000000-0005-0000-0000-0000ED780000}"/>
    <cellStyle name="Обычный 72 4 2" xfId="30576" xr:uid="{00000000-0005-0000-0000-0000EE780000}"/>
    <cellStyle name="Обычный 72 4 2 2" xfId="30577" xr:uid="{00000000-0005-0000-0000-0000EF780000}"/>
    <cellStyle name="Обычный 72 4 2 2 2" xfId="30578" xr:uid="{00000000-0005-0000-0000-0000F0780000}"/>
    <cellStyle name="Обычный 72 4 2 3" xfId="30579" xr:uid="{00000000-0005-0000-0000-0000F1780000}"/>
    <cellStyle name="Обычный 72 4 3" xfId="30580" xr:uid="{00000000-0005-0000-0000-0000F2780000}"/>
    <cellStyle name="Обычный 72 4 3 2" xfId="30581" xr:uid="{00000000-0005-0000-0000-0000F3780000}"/>
    <cellStyle name="Обычный 72 4 4" xfId="30582" xr:uid="{00000000-0005-0000-0000-0000F4780000}"/>
    <cellStyle name="Обычный 72 5" xfId="30583" xr:uid="{00000000-0005-0000-0000-0000F5780000}"/>
    <cellStyle name="Обычный 72 5 2" xfId="30584" xr:uid="{00000000-0005-0000-0000-0000F6780000}"/>
    <cellStyle name="Обычный 72 5 2 2" xfId="30585" xr:uid="{00000000-0005-0000-0000-0000F7780000}"/>
    <cellStyle name="Обычный 72 5 3" xfId="30586" xr:uid="{00000000-0005-0000-0000-0000F8780000}"/>
    <cellStyle name="Обычный 72 6" xfId="30587" xr:uid="{00000000-0005-0000-0000-0000F9780000}"/>
    <cellStyle name="Обычный 72 6 2" xfId="30588" xr:uid="{00000000-0005-0000-0000-0000FA780000}"/>
    <cellStyle name="Обычный 72 6 2 2" xfId="30589" xr:uid="{00000000-0005-0000-0000-0000FB780000}"/>
    <cellStyle name="Обычный 72 6 3" xfId="30590" xr:uid="{00000000-0005-0000-0000-0000FC780000}"/>
    <cellStyle name="Обычный 72 7" xfId="30591" xr:uid="{00000000-0005-0000-0000-0000FD780000}"/>
    <cellStyle name="Обычный 72 7 2" xfId="30592" xr:uid="{00000000-0005-0000-0000-0000FE780000}"/>
    <cellStyle name="Обычный 72 7 2 2" xfId="30593" xr:uid="{00000000-0005-0000-0000-0000FF780000}"/>
    <cellStyle name="Обычный 72 7 3" xfId="30594" xr:uid="{00000000-0005-0000-0000-000000790000}"/>
    <cellStyle name="Обычный 72 8" xfId="30595" xr:uid="{00000000-0005-0000-0000-000001790000}"/>
    <cellStyle name="Обычный 72 8 2" xfId="30596" xr:uid="{00000000-0005-0000-0000-000002790000}"/>
    <cellStyle name="Обычный 72 8 2 2" xfId="30597" xr:uid="{00000000-0005-0000-0000-000003790000}"/>
    <cellStyle name="Обычный 72 8 3" xfId="30598" xr:uid="{00000000-0005-0000-0000-000004790000}"/>
    <cellStyle name="Обычный 72 9" xfId="30599" xr:uid="{00000000-0005-0000-0000-000005790000}"/>
    <cellStyle name="Обычный 72 9 2" xfId="30600" xr:uid="{00000000-0005-0000-0000-000006790000}"/>
    <cellStyle name="Обычный 72 9 2 2" xfId="30601" xr:uid="{00000000-0005-0000-0000-000007790000}"/>
    <cellStyle name="Обычный 72 9 3" xfId="30602" xr:uid="{00000000-0005-0000-0000-000008790000}"/>
    <cellStyle name="Обычный 73" xfId="30603" xr:uid="{00000000-0005-0000-0000-000009790000}"/>
    <cellStyle name="Обычный 73 10" xfId="30604" xr:uid="{00000000-0005-0000-0000-00000A790000}"/>
    <cellStyle name="Обычный 73 10 2" xfId="30605" xr:uid="{00000000-0005-0000-0000-00000B790000}"/>
    <cellStyle name="Обычный 73 10 2 2" xfId="30606" xr:uid="{00000000-0005-0000-0000-00000C790000}"/>
    <cellStyle name="Обычный 73 10 3" xfId="30607" xr:uid="{00000000-0005-0000-0000-00000D790000}"/>
    <cellStyle name="Обычный 73 11" xfId="30608" xr:uid="{00000000-0005-0000-0000-00000E790000}"/>
    <cellStyle name="Обычный 73 11 2" xfId="30609" xr:uid="{00000000-0005-0000-0000-00000F790000}"/>
    <cellStyle name="Обычный 73 11 2 2" xfId="30610" xr:uid="{00000000-0005-0000-0000-000010790000}"/>
    <cellStyle name="Обычный 73 11 3" xfId="30611" xr:uid="{00000000-0005-0000-0000-000011790000}"/>
    <cellStyle name="Обычный 73 2" xfId="30612" xr:uid="{00000000-0005-0000-0000-000012790000}"/>
    <cellStyle name="Обычный 73 3" xfId="30613" xr:uid="{00000000-0005-0000-0000-000013790000}"/>
    <cellStyle name="Обычный 73 3 2" xfId="30614" xr:uid="{00000000-0005-0000-0000-000014790000}"/>
    <cellStyle name="Обычный 73 3 2 2" xfId="30615" xr:uid="{00000000-0005-0000-0000-000015790000}"/>
    <cellStyle name="Обычный 73 3 3" xfId="30616" xr:uid="{00000000-0005-0000-0000-000016790000}"/>
    <cellStyle name="Обычный 73 4" xfId="30617" xr:uid="{00000000-0005-0000-0000-000017790000}"/>
    <cellStyle name="Обычный 73 4 2" xfId="30618" xr:uid="{00000000-0005-0000-0000-000018790000}"/>
    <cellStyle name="Обычный 73 4 2 2" xfId="30619" xr:uid="{00000000-0005-0000-0000-000019790000}"/>
    <cellStyle name="Обычный 73 4 3" xfId="30620" xr:uid="{00000000-0005-0000-0000-00001A790000}"/>
    <cellStyle name="Обычный 73 5" xfId="30621" xr:uid="{00000000-0005-0000-0000-00001B790000}"/>
    <cellStyle name="Обычный 73 5 2" xfId="30622" xr:uid="{00000000-0005-0000-0000-00001C790000}"/>
    <cellStyle name="Обычный 73 5 2 2" xfId="30623" xr:uid="{00000000-0005-0000-0000-00001D790000}"/>
    <cellStyle name="Обычный 73 5 3" xfId="30624" xr:uid="{00000000-0005-0000-0000-00001E790000}"/>
    <cellStyle name="Обычный 73 6" xfId="30625" xr:uid="{00000000-0005-0000-0000-00001F790000}"/>
    <cellStyle name="Обычный 73 6 2" xfId="30626" xr:uid="{00000000-0005-0000-0000-000020790000}"/>
    <cellStyle name="Обычный 73 6 2 2" xfId="30627" xr:uid="{00000000-0005-0000-0000-000021790000}"/>
    <cellStyle name="Обычный 73 6 3" xfId="30628" xr:uid="{00000000-0005-0000-0000-000022790000}"/>
    <cellStyle name="Обычный 73 7" xfId="30629" xr:uid="{00000000-0005-0000-0000-000023790000}"/>
    <cellStyle name="Обычный 73 7 2" xfId="30630" xr:uid="{00000000-0005-0000-0000-000024790000}"/>
    <cellStyle name="Обычный 73 7 2 2" xfId="30631" xr:uid="{00000000-0005-0000-0000-000025790000}"/>
    <cellStyle name="Обычный 73 7 3" xfId="30632" xr:uid="{00000000-0005-0000-0000-000026790000}"/>
    <cellStyle name="Обычный 73 8" xfId="30633" xr:uid="{00000000-0005-0000-0000-000027790000}"/>
    <cellStyle name="Обычный 73 8 2" xfId="30634" xr:uid="{00000000-0005-0000-0000-000028790000}"/>
    <cellStyle name="Обычный 73 8 2 2" xfId="30635" xr:uid="{00000000-0005-0000-0000-000029790000}"/>
    <cellStyle name="Обычный 73 8 3" xfId="30636" xr:uid="{00000000-0005-0000-0000-00002A790000}"/>
    <cellStyle name="Обычный 73 9" xfId="30637" xr:uid="{00000000-0005-0000-0000-00002B790000}"/>
    <cellStyle name="Обычный 73 9 2" xfId="30638" xr:uid="{00000000-0005-0000-0000-00002C790000}"/>
    <cellStyle name="Обычный 73 9 2 2" xfId="30639" xr:uid="{00000000-0005-0000-0000-00002D790000}"/>
    <cellStyle name="Обычный 73 9 3" xfId="30640" xr:uid="{00000000-0005-0000-0000-00002E790000}"/>
    <cellStyle name="Обычный 74" xfId="30641" xr:uid="{00000000-0005-0000-0000-00002F790000}"/>
    <cellStyle name="Обычный 74 10" xfId="30642" xr:uid="{00000000-0005-0000-0000-000030790000}"/>
    <cellStyle name="Обычный 74 10 2" xfId="30643" xr:uid="{00000000-0005-0000-0000-000031790000}"/>
    <cellStyle name="Обычный 74 10 2 2" xfId="30644" xr:uid="{00000000-0005-0000-0000-000032790000}"/>
    <cellStyle name="Обычный 74 10 3" xfId="30645" xr:uid="{00000000-0005-0000-0000-000033790000}"/>
    <cellStyle name="Обычный 74 11" xfId="30646" xr:uid="{00000000-0005-0000-0000-000034790000}"/>
    <cellStyle name="Обычный 74 11 2" xfId="30647" xr:uid="{00000000-0005-0000-0000-000035790000}"/>
    <cellStyle name="Обычный 74 11 2 2" xfId="30648" xr:uid="{00000000-0005-0000-0000-000036790000}"/>
    <cellStyle name="Обычный 74 11 3" xfId="30649" xr:uid="{00000000-0005-0000-0000-000037790000}"/>
    <cellStyle name="Обычный 74 2" xfId="30650" xr:uid="{00000000-0005-0000-0000-000038790000}"/>
    <cellStyle name="Обычный 74 3" xfId="30651" xr:uid="{00000000-0005-0000-0000-000039790000}"/>
    <cellStyle name="Обычный 74 3 2" xfId="30652" xr:uid="{00000000-0005-0000-0000-00003A790000}"/>
    <cellStyle name="Обычный 74 3 2 2" xfId="30653" xr:uid="{00000000-0005-0000-0000-00003B790000}"/>
    <cellStyle name="Обычный 74 3 3" xfId="30654" xr:uid="{00000000-0005-0000-0000-00003C790000}"/>
    <cellStyle name="Обычный 74 4" xfId="30655" xr:uid="{00000000-0005-0000-0000-00003D790000}"/>
    <cellStyle name="Обычный 74 4 2" xfId="30656" xr:uid="{00000000-0005-0000-0000-00003E790000}"/>
    <cellStyle name="Обычный 74 4 2 2" xfId="30657" xr:uid="{00000000-0005-0000-0000-00003F790000}"/>
    <cellStyle name="Обычный 74 4 3" xfId="30658" xr:uid="{00000000-0005-0000-0000-000040790000}"/>
    <cellStyle name="Обычный 74 5" xfId="30659" xr:uid="{00000000-0005-0000-0000-000041790000}"/>
    <cellStyle name="Обычный 74 5 2" xfId="30660" xr:uid="{00000000-0005-0000-0000-000042790000}"/>
    <cellStyle name="Обычный 74 5 2 2" xfId="30661" xr:uid="{00000000-0005-0000-0000-000043790000}"/>
    <cellStyle name="Обычный 74 5 3" xfId="30662" xr:uid="{00000000-0005-0000-0000-000044790000}"/>
    <cellStyle name="Обычный 74 6" xfId="30663" xr:uid="{00000000-0005-0000-0000-000045790000}"/>
    <cellStyle name="Обычный 74 6 2" xfId="30664" xr:uid="{00000000-0005-0000-0000-000046790000}"/>
    <cellStyle name="Обычный 74 6 2 2" xfId="30665" xr:uid="{00000000-0005-0000-0000-000047790000}"/>
    <cellStyle name="Обычный 74 6 3" xfId="30666" xr:uid="{00000000-0005-0000-0000-000048790000}"/>
    <cellStyle name="Обычный 74 7" xfId="30667" xr:uid="{00000000-0005-0000-0000-000049790000}"/>
    <cellStyle name="Обычный 74 7 2" xfId="30668" xr:uid="{00000000-0005-0000-0000-00004A790000}"/>
    <cellStyle name="Обычный 74 7 2 2" xfId="30669" xr:uid="{00000000-0005-0000-0000-00004B790000}"/>
    <cellStyle name="Обычный 74 7 3" xfId="30670" xr:uid="{00000000-0005-0000-0000-00004C790000}"/>
    <cellStyle name="Обычный 74 8" xfId="30671" xr:uid="{00000000-0005-0000-0000-00004D790000}"/>
    <cellStyle name="Обычный 74 8 2" xfId="30672" xr:uid="{00000000-0005-0000-0000-00004E790000}"/>
    <cellStyle name="Обычный 74 8 2 2" xfId="30673" xr:uid="{00000000-0005-0000-0000-00004F790000}"/>
    <cellStyle name="Обычный 74 8 3" xfId="30674" xr:uid="{00000000-0005-0000-0000-000050790000}"/>
    <cellStyle name="Обычный 74 9" xfId="30675" xr:uid="{00000000-0005-0000-0000-000051790000}"/>
    <cellStyle name="Обычный 74 9 2" xfId="30676" xr:uid="{00000000-0005-0000-0000-000052790000}"/>
    <cellStyle name="Обычный 74 9 2 2" xfId="30677" xr:uid="{00000000-0005-0000-0000-000053790000}"/>
    <cellStyle name="Обычный 74 9 3" xfId="30678" xr:uid="{00000000-0005-0000-0000-000054790000}"/>
    <cellStyle name="Обычный 75" xfId="30679" xr:uid="{00000000-0005-0000-0000-000055790000}"/>
    <cellStyle name="Обычный 75 2" xfId="30680" xr:uid="{00000000-0005-0000-0000-000056790000}"/>
    <cellStyle name="Обычный 75 2 2" xfId="30681" xr:uid="{00000000-0005-0000-0000-000057790000}"/>
    <cellStyle name="Обычный 75 2 2 2" xfId="30682" xr:uid="{00000000-0005-0000-0000-000058790000}"/>
    <cellStyle name="Обычный 75 2 2 2 2" xfId="30683" xr:uid="{00000000-0005-0000-0000-000059790000}"/>
    <cellStyle name="Обычный 75 2 2 2 2 2" xfId="30684" xr:uid="{00000000-0005-0000-0000-00005A790000}"/>
    <cellStyle name="Обычный 75 2 2 2 3" xfId="30685" xr:uid="{00000000-0005-0000-0000-00005B790000}"/>
    <cellStyle name="Обычный 75 2 2 3" xfId="30686" xr:uid="{00000000-0005-0000-0000-00005C790000}"/>
    <cellStyle name="Обычный 75 2 2 3 2" xfId="30687" xr:uid="{00000000-0005-0000-0000-00005D790000}"/>
    <cellStyle name="Обычный 75 2 2 3 2 2" xfId="30688" xr:uid="{00000000-0005-0000-0000-00005E790000}"/>
    <cellStyle name="Обычный 75 2 2 3 3" xfId="30689" xr:uid="{00000000-0005-0000-0000-00005F790000}"/>
    <cellStyle name="Обычный 75 2 2 4" xfId="30690" xr:uid="{00000000-0005-0000-0000-000060790000}"/>
    <cellStyle name="Обычный 75 2 2 4 2" xfId="30691" xr:uid="{00000000-0005-0000-0000-000061790000}"/>
    <cellStyle name="Обычный 75 2 2 5" xfId="30692" xr:uid="{00000000-0005-0000-0000-000062790000}"/>
    <cellStyle name="Обычный 75 2 3" xfId="30693" xr:uid="{00000000-0005-0000-0000-000063790000}"/>
    <cellStyle name="Обычный 75 2 3 2" xfId="30694" xr:uid="{00000000-0005-0000-0000-000064790000}"/>
    <cellStyle name="Обычный 75 2 3 2 2" xfId="30695" xr:uid="{00000000-0005-0000-0000-000065790000}"/>
    <cellStyle name="Обычный 75 2 3 2 2 2" xfId="30696" xr:uid="{00000000-0005-0000-0000-000066790000}"/>
    <cellStyle name="Обычный 75 2 3 2 3" xfId="30697" xr:uid="{00000000-0005-0000-0000-000067790000}"/>
    <cellStyle name="Обычный 75 2 3 3" xfId="30698" xr:uid="{00000000-0005-0000-0000-000068790000}"/>
    <cellStyle name="Обычный 75 2 3 3 2" xfId="30699" xr:uid="{00000000-0005-0000-0000-000069790000}"/>
    <cellStyle name="Обычный 75 2 3 4" xfId="30700" xr:uid="{00000000-0005-0000-0000-00006A790000}"/>
    <cellStyle name="Обычный 75 2 4" xfId="30701" xr:uid="{00000000-0005-0000-0000-00006B790000}"/>
    <cellStyle name="Обычный 75 2 4 2" xfId="30702" xr:uid="{00000000-0005-0000-0000-00006C790000}"/>
    <cellStyle name="Обычный 75 2 4 2 2" xfId="30703" xr:uid="{00000000-0005-0000-0000-00006D790000}"/>
    <cellStyle name="Обычный 75 2 4 3" xfId="30704" xr:uid="{00000000-0005-0000-0000-00006E790000}"/>
    <cellStyle name="Обычный 75 2 5" xfId="30705" xr:uid="{00000000-0005-0000-0000-00006F790000}"/>
    <cellStyle name="Обычный 75 2 5 2" xfId="30706" xr:uid="{00000000-0005-0000-0000-000070790000}"/>
    <cellStyle name="Обычный 75 2 5 2 2" xfId="30707" xr:uid="{00000000-0005-0000-0000-000071790000}"/>
    <cellStyle name="Обычный 75 2 5 3" xfId="30708" xr:uid="{00000000-0005-0000-0000-000072790000}"/>
    <cellStyle name="Обычный 75 2 6" xfId="30709" xr:uid="{00000000-0005-0000-0000-000073790000}"/>
    <cellStyle name="Обычный 75 2 6 2" xfId="30710" xr:uid="{00000000-0005-0000-0000-000074790000}"/>
    <cellStyle name="Обычный 75 2 7" xfId="30711" xr:uid="{00000000-0005-0000-0000-000075790000}"/>
    <cellStyle name="Обычный 75 3" xfId="30712" xr:uid="{00000000-0005-0000-0000-000076790000}"/>
    <cellStyle name="Обычный 75 3 2" xfId="30713" xr:uid="{00000000-0005-0000-0000-000077790000}"/>
    <cellStyle name="Обычный 75 3 2 2" xfId="30714" xr:uid="{00000000-0005-0000-0000-000078790000}"/>
    <cellStyle name="Обычный 75 3 2 2 2" xfId="30715" xr:uid="{00000000-0005-0000-0000-000079790000}"/>
    <cellStyle name="Обычный 75 3 2 3" xfId="30716" xr:uid="{00000000-0005-0000-0000-00007A790000}"/>
    <cellStyle name="Обычный 75 3 3" xfId="30717" xr:uid="{00000000-0005-0000-0000-00007B790000}"/>
    <cellStyle name="Обычный 75 3 3 2" xfId="30718" xr:uid="{00000000-0005-0000-0000-00007C790000}"/>
    <cellStyle name="Обычный 75 3 3 2 2" xfId="30719" xr:uid="{00000000-0005-0000-0000-00007D790000}"/>
    <cellStyle name="Обычный 75 3 3 3" xfId="30720" xr:uid="{00000000-0005-0000-0000-00007E790000}"/>
    <cellStyle name="Обычный 75 3 4" xfId="30721" xr:uid="{00000000-0005-0000-0000-00007F790000}"/>
    <cellStyle name="Обычный 75 3 4 2" xfId="30722" xr:uid="{00000000-0005-0000-0000-000080790000}"/>
    <cellStyle name="Обычный 75 3 5" xfId="30723" xr:uid="{00000000-0005-0000-0000-000081790000}"/>
    <cellStyle name="Обычный 75 4" xfId="30724" xr:uid="{00000000-0005-0000-0000-000082790000}"/>
    <cellStyle name="Обычный 75 4 2" xfId="30725" xr:uid="{00000000-0005-0000-0000-000083790000}"/>
    <cellStyle name="Обычный 75 4 2 2" xfId="30726" xr:uid="{00000000-0005-0000-0000-000084790000}"/>
    <cellStyle name="Обычный 75 4 2 2 2" xfId="30727" xr:uid="{00000000-0005-0000-0000-000085790000}"/>
    <cellStyle name="Обычный 75 4 2 3" xfId="30728" xr:uid="{00000000-0005-0000-0000-000086790000}"/>
    <cellStyle name="Обычный 75 4 3" xfId="30729" xr:uid="{00000000-0005-0000-0000-000087790000}"/>
    <cellStyle name="Обычный 75 4 3 2" xfId="30730" xr:uid="{00000000-0005-0000-0000-000088790000}"/>
    <cellStyle name="Обычный 75 4 4" xfId="30731" xr:uid="{00000000-0005-0000-0000-000089790000}"/>
    <cellStyle name="Обычный 75 5" xfId="30732" xr:uid="{00000000-0005-0000-0000-00008A790000}"/>
    <cellStyle name="Обычный 75 5 2" xfId="30733" xr:uid="{00000000-0005-0000-0000-00008B790000}"/>
    <cellStyle name="Обычный 75 5 2 2" xfId="30734" xr:uid="{00000000-0005-0000-0000-00008C790000}"/>
    <cellStyle name="Обычный 75 5 3" xfId="30735" xr:uid="{00000000-0005-0000-0000-00008D790000}"/>
    <cellStyle name="Обычный 75 6" xfId="30736" xr:uid="{00000000-0005-0000-0000-00008E790000}"/>
    <cellStyle name="Обычный 75 6 2" xfId="30737" xr:uid="{00000000-0005-0000-0000-00008F790000}"/>
    <cellStyle name="Обычный 75 6 2 2" xfId="30738" xr:uid="{00000000-0005-0000-0000-000090790000}"/>
    <cellStyle name="Обычный 75 6 3" xfId="30739" xr:uid="{00000000-0005-0000-0000-000091790000}"/>
    <cellStyle name="Обычный 75 7" xfId="30740" xr:uid="{00000000-0005-0000-0000-000092790000}"/>
    <cellStyle name="Обычный 75 8" xfId="30741" xr:uid="{00000000-0005-0000-0000-000093790000}"/>
    <cellStyle name="Обычный 75 8 2" xfId="30742" xr:uid="{00000000-0005-0000-0000-000094790000}"/>
    <cellStyle name="Обычный 75 9" xfId="30743" xr:uid="{00000000-0005-0000-0000-000095790000}"/>
    <cellStyle name="Обычный 76" xfId="30744" xr:uid="{00000000-0005-0000-0000-000096790000}"/>
    <cellStyle name="Обычный 76 2" xfId="30745" xr:uid="{00000000-0005-0000-0000-000097790000}"/>
    <cellStyle name="Обычный 76 2 2" xfId="30746" xr:uid="{00000000-0005-0000-0000-000098790000}"/>
    <cellStyle name="Обычный 76 2 2 2" xfId="30747" xr:uid="{00000000-0005-0000-0000-000099790000}"/>
    <cellStyle name="Обычный 76 2 2 2 2" xfId="30748" xr:uid="{00000000-0005-0000-0000-00009A790000}"/>
    <cellStyle name="Обычный 76 2 2 2 2 2" xfId="30749" xr:uid="{00000000-0005-0000-0000-00009B790000}"/>
    <cellStyle name="Обычный 76 2 2 2 3" xfId="30750" xr:uid="{00000000-0005-0000-0000-00009C790000}"/>
    <cellStyle name="Обычный 76 2 2 3" xfId="30751" xr:uid="{00000000-0005-0000-0000-00009D790000}"/>
    <cellStyle name="Обычный 76 2 2 3 2" xfId="30752" xr:uid="{00000000-0005-0000-0000-00009E790000}"/>
    <cellStyle name="Обычный 76 2 2 3 2 2" xfId="30753" xr:uid="{00000000-0005-0000-0000-00009F790000}"/>
    <cellStyle name="Обычный 76 2 2 3 3" xfId="30754" xr:uid="{00000000-0005-0000-0000-0000A0790000}"/>
    <cellStyle name="Обычный 76 2 2 4" xfId="30755" xr:uid="{00000000-0005-0000-0000-0000A1790000}"/>
    <cellStyle name="Обычный 76 2 2 4 2" xfId="30756" xr:uid="{00000000-0005-0000-0000-0000A2790000}"/>
    <cellStyle name="Обычный 76 2 2 5" xfId="30757" xr:uid="{00000000-0005-0000-0000-0000A3790000}"/>
    <cellStyle name="Обычный 76 2 3" xfId="30758" xr:uid="{00000000-0005-0000-0000-0000A4790000}"/>
    <cellStyle name="Обычный 76 2 3 2" xfId="30759" xr:uid="{00000000-0005-0000-0000-0000A5790000}"/>
    <cellStyle name="Обычный 76 2 3 2 2" xfId="30760" xr:uid="{00000000-0005-0000-0000-0000A6790000}"/>
    <cellStyle name="Обычный 76 2 3 2 2 2" xfId="30761" xr:uid="{00000000-0005-0000-0000-0000A7790000}"/>
    <cellStyle name="Обычный 76 2 3 2 3" xfId="30762" xr:uid="{00000000-0005-0000-0000-0000A8790000}"/>
    <cellStyle name="Обычный 76 2 3 3" xfId="30763" xr:uid="{00000000-0005-0000-0000-0000A9790000}"/>
    <cellStyle name="Обычный 76 2 3 3 2" xfId="30764" xr:uid="{00000000-0005-0000-0000-0000AA790000}"/>
    <cellStyle name="Обычный 76 2 3 4" xfId="30765" xr:uid="{00000000-0005-0000-0000-0000AB790000}"/>
    <cellStyle name="Обычный 76 2 4" xfId="30766" xr:uid="{00000000-0005-0000-0000-0000AC790000}"/>
    <cellStyle name="Обычный 76 2 4 2" xfId="30767" xr:uid="{00000000-0005-0000-0000-0000AD790000}"/>
    <cellStyle name="Обычный 76 2 4 2 2" xfId="30768" xr:uid="{00000000-0005-0000-0000-0000AE790000}"/>
    <cellStyle name="Обычный 76 2 4 3" xfId="30769" xr:uid="{00000000-0005-0000-0000-0000AF790000}"/>
    <cellStyle name="Обычный 76 2 5" xfId="30770" xr:uid="{00000000-0005-0000-0000-0000B0790000}"/>
    <cellStyle name="Обычный 76 2 5 2" xfId="30771" xr:uid="{00000000-0005-0000-0000-0000B1790000}"/>
    <cellStyle name="Обычный 76 2 5 2 2" xfId="30772" xr:uid="{00000000-0005-0000-0000-0000B2790000}"/>
    <cellStyle name="Обычный 76 2 5 3" xfId="30773" xr:uid="{00000000-0005-0000-0000-0000B3790000}"/>
    <cellStyle name="Обычный 76 2 6" xfId="30774" xr:uid="{00000000-0005-0000-0000-0000B4790000}"/>
    <cellStyle name="Обычный 76 2 6 2" xfId="30775" xr:uid="{00000000-0005-0000-0000-0000B5790000}"/>
    <cellStyle name="Обычный 76 2 7" xfId="30776" xr:uid="{00000000-0005-0000-0000-0000B6790000}"/>
    <cellStyle name="Обычный 76 3" xfId="30777" xr:uid="{00000000-0005-0000-0000-0000B7790000}"/>
    <cellStyle name="Обычный 76 3 2" xfId="30778" xr:uid="{00000000-0005-0000-0000-0000B8790000}"/>
    <cellStyle name="Обычный 76 3 2 2" xfId="30779" xr:uid="{00000000-0005-0000-0000-0000B9790000}"/>
    <cellStyle name="Обычный 76 3 2 2 2" xfId="30780" xr:uid="{00000000-0005-0000-0000-0000BA790000}"/>
    <cellStyle name="Обычный 76 3 2 3" xfId="30781" xr:uid="{00000000-0005-0000-0000-0000BB790000}"/>
    <cellStyle name="Обычный 76 3 3" xfId="30782" xr:uid="{00000000-0005-0000-0000-0000BC790000}"/>
    <cellStyle name="Обычный 76 3 3 2" xfId="30783" xr:uid="{00000000-0005-0000-0000-0000BD790000}"/>
    <cellStyle name="Обычный 76 3 3 2 2" xfId="30784" xr:uid="{00000000-0005-0000-0000-0000BE790000}"/>
    <cellStyle name="Обычный 76 3 3 3" xfId="30785" xr:uid="{00000000-0005-0000-0000-0000BF790000}"/>
    <cellStyle name="Обычный 76 3 4" xfId="30786" xr:uid="{00000000-0005-0000-0000-0000C0790000}"/>
    <cellStyle name="Обычный 76 3 4 2" xfId="30787" xr:uid="{00000000-0005-0000-0000-0000C1790000}"/>
    <cellStyle name="Обычный 76 3 5" xfId="30788" xr:uid="{00000000-0005-0000-0000-0000C2790000}"/>
    <cellStyle name="Обычный 76 4" xfId="30789" xr:uid="{00000000-0005-0000-0000-0000C3790000}"/>
    <cellStyle name="Обычный 76 4 2" xfId="30790" xr:uid="{00000000-0005-0000-0000-0000C4790000}"/>
    <cellStyle name="Обычный 76 4 2 2" xfId="30791" xr:uid="{00000000-0005-0000-0000-0000C5790000}"/>
    <cellStyle name="Обычный 76 4 2 2 2" xfId="30792" xr:uid="{00000000-0005-0000-0000-0000C6790000}"/>
    <cellStyle name="Обычный 76 4 2 3" xfId="30793" xr:uid="{00000000-0005-0000-0000-0000C7790000}"/>
    <cellStyle name="Обычный 76 4 3" xfId="30794" xr:uid="{00000000-0005-0000-0000-0000C8790000}"/>
    <cellStyle name="Обычный 76 4 3 2" xfId="30795" xr:uid="{00000000-0005-0000-0000-0000C9790000}"/>
    <cellStyle name="Обычный 76 4 4" xfId="30796" xr:uid="{00000000-0005-0000-0000-0000CA790000}"/>
    <cellStyle name="Обычный 76 5" xfId="30797" xr:uid="{00000000-0005-0000-0000-0000CB790000}"/>
    <cellStyle name="Обычный 76 5 2" xfId="30798" xr:uid="{00000000-0005-0000-0000-0000CC790000}"/>
    <cellStyle name="Обычный 76 5 2 2" xfId="30799" xr:uid="{00000000-0005-0000-0000-0000CD790000}"/>
    <cellStyle name="Обычный 76 5 3" xfId="30800" xr:uid="{00000000-0005-0000-0000-0000CE790000}"/>
    <cellStyle name="Обычный 76 6" xfId="30801" xr:uid="{00000000-0005-0000-0000-0000CF790000}"/>
    <cellStyle name="Обычный 76 6 2" xfId="30802" xr:uid="{00000000-0005-0000-0000-0000D0790000}"/>
    <cellStyle name="Обычный 76 6 2 2" xfId="30803" xr:uid="{00000000-0005-0000-0000-0000D1790000}"/>
    <cellStyle name="Обычный 76 6 3" xfId="30804" xr:uid="{00000000-0005-0000-0000-0000D2790000}"/>
    <cellStyle name="Обычный 76 7" xfId="30805" xr:uid="{00000000-0005-0000-0000-0000D3790000}"/>
    <cellStyle name="Обычный 76 8" xfId="30806" xr:uid="{00000000-0005-0000-0000-0000D4790000}"/>
    <cellStyle name="Обычный 76 8 2" xfId="30807" xr:uid="{00000000-0005-0000-0000-0000D5790000}"/>
    <cellStyle name="Обычный 76 9" xfId="30808" xr:uid="{00000000-0005-0000-0000-0000D6790000}"/>
    <cellStyle name="Обычный 77" xfId="30809" xr:uid="{00000000-0005-0000-0000-0000D7790000}"/>
    <cellStyle name="Обычный 77 2" xfId="30810" xr:uid="{00000000-0005-0000-0000-0000D8790000}"/>
    <cellStyle name="Обычный 78" xfId="30811" xr:uid="{00000000-0005-0000-0000-0000D9790000}"/>
    <cellStyle name="Обычный 78 2" xfId="30812" xr:uid="{00000000-0005-0000-0000-0000DA790000}"/>
    <cellStyle name="Обычный 78 2 2" xfId="30813" xr:uid="{00000000-0005-0000-0000-0000DB790000}"/>
    <cellStyle name="Обычный 78 2 2 2" xfId="30814" xr:uid="{00000000-0005-0000-0000-0000DC790000}"/>
    <cellStyle name="Обычный 78 2 2 2 2" xfId="30815" xr:uid="{00000000-0005-0000-0000-0000DD790000}"/>
    <cellStyle name="Обычный 78 2 2 2 2 2" xfId="30816" xr:uid="{00000000-0005-0000-0000-0000DE790000}"/>
    <cellStyle name="Обычный 78 2 2 2 3" xfId="30817" xr:uid="{00000000-0005-0000-0000-0000DF790000}"/>
    <cellStyle name="Обычный 78 2 2 3" xfId="30818" xr:uid="{00000000-0005-0000-0000-0000E0790000}"/>
    <cellStyle name="Обычный 78 2 2 3 2" xfId="30819" xr:uid="{00000000-0005-0000-0000-0000E1790000}"/>
    <cellStyle name="Обычный 78 2 2 3 2 2" xfId="30820" xr:uid="{00000000-0005-0000-0000-0000E2790000}"/>
    <cellStyle name="Обычный 78 2 2 3 3" xfId="30821" xr:uid="{00000000-0005-0000-0000-0000E3790000}"/>
    <cellStyle name="Обычный 78 2 2 4" xfId="30822" xr:uid="{00000000-0005-0000-0000-0000E4790000}"/>
    <cellStyle name="Обычный 78 2 2 4 2" xfId="30823" xr:uid="{00000000-0005-0000-0000-0000E5790000}"/>
    <cellStyle name="Обычный 78 2 2 5" xfId="30824" xr:uid="{00000000-0005-0000-0000-0000E6790000}"/>
    <cellStyle name="Обычный 78 2 3" xfId="30825" xr:uid="{00000000-0005-0000-0000-0000E7790000}"/>
    <cellStyle name="Обычный 78 2 3 2" xfId="30826" xr:uid="{00000000-0005-0000-0000-0000E8790000}"/>
    <cellStyle name="Обычный 78 2 3 2 2" xfId="30827" xr:uid="{00000000-0005-0000-0000-0000E9790000}"/>
    <cellStyle name="Обычный 78 2 3 2 2 2" xfId="30828" xr:uid="{00000000-0005-0000-0000-0000EA790000}"/>
    <cellStyle name="Обычный 78 2 3 2 3" xfId="30829" xr:uid="{00000000-0005-0000-0000-0000EB790000}"/>
    <cellStyle name="Обычный 78 2 3 3" xfId="30830" xr:uid="{00000000-0005-0000-0000-0000EC790000}"/>
    <cellStyle name="Обычный 78 2 3 3 2" xfId="30831" xr:uid="{00000000-0005-0000-0000-0000ED790000}"/>
    <cellStyle name="Обычный 78 2 3 4" xfId="30832" xr:uid="{00000000-0005-0000-0000-0000EE790000}"/>
    <cellStyle name="Обычный 78 2 4" xfId="30833" xr:uid="{00000000-0005-0000-0000-0000EF790000}"/>
    <cellStyle name="Обычный 78 2 4 2" xfId="30834" xr:uid="{00000000-0005-0000-0000-0000F0790000}"/>
    <cellStyle name="Обычный 78 2 4 2 2" xfId="30835" xr:uid="{00000000-0005-0000-0000-0000F1790000}"/>
    <cellStyle name="Обычный 78 2 4 3" xfId="30836" xr:uid="{00000000-0005-0000-0000-0000F2790000}"/>
    <cellStyle name="Обычный 78 2 5" xfId="30837" xr:uid="{00000000-0005-0000-0000-0000F3790000}"/>
    <cellStyle name="Обычный 78 2 5 2" xfId="30838" xr:uid="{00000000-0005-0000-0000-0000F4790000}"/>
    <cellStyle name="Обычный 78 2 5 2 2" xfId="30839" xr:uid="{00000000-0005-0000-0000-0000F5790000}"/>
    <cellStyle name="Обычный 78 2 5 3" xfId="30840" xr:uid="{00000000-0005-0000-0000-0000F6790000}"/>
    <cellStyle name="Обычный 78 2 6" xfId="30841" xr:uid="{00000000-0005-0000-0000-0000F7790000}"/>
    <cellStyle name="Обычный 78 2 6 2" xfId="30842" xr:uid="{00000000-0005-0000-0000-0000F8790000}"/>
    <cellStyle name="Обычный 78 2 7" xfId="30843" xr:uid="{00000000-0005-0000-0000-0000F9790000}"/>
    <cellStyle name="Обычный 78 3" xfId="30844" xr:uid="{00000000-0005-0000-0000-0000FA790000}"/>
    <cellStyle name="Обычный 78 3 2" xfId="30845" xr:uid="{00000000-0005-0000-0000-0000FB790000}"/>
    <cellStyle name="Обычный 78 3 2 2" xfId="30846" xr:uid="{00000000-0005-0000-0000-0000FC790000}"/>
    <cellStyle name="Обычный 78 3 2 2 2" xfId="30847" xr:uid="{00000000-0005-0000-0000-0000FD790000}"/>
    <cellStyle name="Обычный 78 3 2 3" xfId="30848" xr:uid="{00000000-0005-0000-0000-0000FE790000}"/>
    <cellStyle name="Обычный 78 3 3" xfId="30849" xr:uid="{00000000-0005-0000-0000-0000FF790000}"/>
    <cellStyle name="Обычный 78 3 3 2" xfId="30850" xr:uid="{00000000-0005-0000-0000-0000007A0000}"/>
    <cellStyle name="Обычный 78 3 3 2 2" xfId="30851" xr:uid="{00000000-0005-0000-0000-0000017A0000}"/>
    <cellStyle name="Обычный 78 3 3 3" xfId="30852" xr:uid="{00000000-0005-0000-0000-0000027A0000}"/>
    <cellStyle name="Обычный 78 3 4" xfId="30853" xr:uid="{00000000-0005-0000-0000-0000037A0000}"/>
    <cellStyle name="Обычный 78 3 4 2" xfId="30854" xr:uid="{00000000-0005-0000-0000-0000047A0000}"/>
    <cellStyle name="Обычный 78 3 5" xfId="30855" xr:uid="{00000000-0005-0000-0000-0000057A0000}"/>
    <cellStyle name="Обычный 78 4" xfId="30856" xr:uid="{00000000-0005-0000-0000-0000067A0000}"/>
    <cellStyle name="Обычный 78 4 2" xfId="30857" xr:uid="{00000000-0005-0000-0000-0000077A0000}"/>
    <cellStyle name="Обычный 78 4 2 2" xfId="30858" xr:uid="{00000000-0005-0000-0000-0000087A0000}"/>
    <cellStyle name="Обычный 78 4 2 2 2" xfId="30859" xr:uid="{00000000-0005-0000-0000-0000097A0000}"/>
    <cellStyle name="Обычный 78 4 2 3" xfId="30860" xr:uid="{00000000-0005-0000-0000-00000A7A0000}"/>
    <cellStyle name="Обычный 78 4 3" xfId="30861" xr:uid="{00000000-0005-0000-0000-00000B7A0000}"/>
    <cellStyle name="Обычный 78 4 3 2" xfId="30862" xr:uid="{00000000-0005-0000-0000-00000C7A0000}"/>
    <cellStyle name="Обычный 78 4 4" xfId="30863" xr:uid="{00000000-0005-0000-0000-00000D7A0000}"/>
    <cellStyle name="Обычный 78 5" xfId="30864" xr:uid="{00000000-0005-0000-0000-00000E7A0000}"/>
    <cellStyle name="Обычный 78 5 2" xfId="30865" xr:uid="{00000000-0005-0000-0000-00000F7A0000}"/>
    <cellStyle name="Обычный 78 5 2 2" xfId="30866" xr:uid="{00000000-0005-0000-0000-0000107A0000}"/>
    <cellStyle name="Обычный 78 5 3" xfId="30867" xr:uid="{00000000-0005-0000-0000-0000117A0000}"/>
    <cellStyle name="Обычный 78 6" xfId="30868" xr:uid="{00000000-0005-0000-0000-0000127A0000}"/>
    <cellStyle name="Обычный 78 6 2" xfId="30869" xr:uid="{00000000-0005-0000-0000-0000137A0000}"/>
    <cellStyle name="Обычный 78 6 2 2" xfId="30870" xr:uid="{00000000-0005-0000-0000-0000147A0000}"/>
    <cellStyle name="Обычный 78 6 3" xfId="30871" xr:uid="{00000000-0005-0000-0000-0000157A0000}"/>
    <cellStyle name="Обычный 78 7" xfId="30872" xr:uid="{00000000-0005-0000-0000-0000167A0000}"/>
    <cellStyle name="Обычный 78 7 2" xfId="30873" xr:uid="{00000000-0005-0000-0000-0000177A0000}"/>
    <cellStyle name="Обычный 78 8" xfId="30874" xr:uid="{00000000-0005-0000-0000-0000187A0000}"/>
    <cellStyle name="Обычный 79" xfId="30875" xr:uid="{00000000-0005-0000-0000-0000197A0000}"/>
    <cellStyle name="Обычный 79 2" xfId="30876" xr:uid="{00000000-0005-0000-0000-00001A7A0000}"/>
    <cellStyle name="Обычный 79 2 2" xfId="30877" xr:uid="{00000000-0005-0000-0000-00001B7A0000}"/>
    <cellStyle name="Обычный 79 2 2 2" xfId="30878" xr:uid="{00000000-0005-0000-0000-00001C7A0000}"/>
    <cellStyle name="Обычный 79 2 2 2 2" xfId="30879" xr:uid="{00000000-0005-0000-0000-00001D7A0000}"/>
    <cellStyle name="Обычный 79 2 2 2 2 2" xfId="30880" xr:uid="{00000000-0005-0000-0000-00001E7A0000}"/>
    <cellStyle name="Обычный 79 2 2 2 3" xfId="30881" xr:uid="{00000000-0005-0000-0000-00001F7A0000}"/>
    <cellStyle name="Обычный 79 2 2 3" xfId="30882" xr:uid="{00000000-0005-0000-0000-0000207A0000}"/>
    <cellStyle name="Обычный 79 2 2 3 2" xfId="30883" xr:uid="{00000000-0005-0000-0000-0000217A0000}"/>
    <cellStyle name="Обычный 79 2 2 3 2 2" xfId="30884" xr:uid="{00000000-0005-0000-0000-0000227A0000}"/>
    <cellStyle name="Обычный 79 2 2 3 3" xfId="30885" xr:uid="{00000000-0005-0000-0000-0000237A0000}"/>
    <cellStyle name="Обычный 79 2 2 4" xfId="30886" xr:uid="{00000000-0005-0000-0000-0000247A0000}"/>
    <cellStyle name="Обычный 79 2 2 4 2" xfId="30887" xr:uid="{00000000-0005-0000-0000-0000257A0000}"/>
    <cellStyle name="Обычный 79 2 2 5" xfId="30888" xr:uid="{00000000-0005-0000-0000-0000267A0000}"/>
    <cellStyle name="Обычный 79 2 3" xfId="30889" xr:uid="{00000000-0005-0000-0000-0000277A0000}"/>
    <cellStyle name="Обычный 79 2 3 2" xfId="30890" xr:uid="{00000000-0005-0000-0000-0000287A0000}"/>
    <cellStyle name="Обычный 79 2 3 2 2" xfId="30891" xr:uid="{00000000-0005-0000-0000-0000297A0000}"/>
    <cellStyle name="Обычный 79 2 3 2 2 2" xfId="30892" xr:uid="{00000000-0005-0000-0000-00002A7A0000}"/>
    <cellStyle name="Обычный 79 2 3 2 3" xfId="30893" xr:uid="{00000000-0005-0000-0000-00002B7A0000}"/>
    <cellStyle name="Обычный 79 2 3 3" xfId="30894" xr:uid="{00000000-0005-0000-0000-00002C7A0000}"/>
    <cellStyle name="Обычный 79 2 3 3 2" xfId="30895" xr:uid="{00000000-0005-0000-0000-00002D7A0000}"/>
    <cellStyle name="Обычный 79 2 3 4" xfId="30896" xr:uid="{00000000-0005-0000-0000-00002E7A0000}"/>
    <cellStyle name="Обычный 79 2 4" xfId="30897" xr:uid="{00000000-0005-0000-0000-00002F7A0000}"/>
    <cellStyle name="Обычный 79 2 4 2" xfId="30898" xr:uid="{00000000-0005-0000-0000-0000307A0000}"/>
    <cellStyle name="Обычный 79 2 4 2 2" xfId="30899" xr:uid="{00000000-0005-0000-0000-0000317A0000}"/>
    <cellStyle name="Обычный 79 2 4 3" xfId="30900" xr:uid="{00000000-0005-0000-0000-0000327A0000}"/>
    <cellStyle name="Обычный 79 2 5" xfId="30901" xr:uid="{00000000-0005-0000-0000-0000337A0000}"/>
    <cellStyle name="Обычный 79 2 5 2" xfId="30902" xr:uid="{00000000-0005-0000-0000-0000347A0000}"/>
    <cellStyle name="Обычный 79 2 5 2 2" xfId="30903" xr:uid="{00000000-0005-0000-0000-0000357A0000}"/>
    <cellStyle name="Обычный 79 2 5 3" xfId="30904" xr:uid="{00000000-0005-0000-0000-0000367A0000}"/>
    <cellStyle name="Обычный 79 2 6" xfId="30905" xr:uid="{00000000-0005-0000-0000-0000377A0000}"/>
    <cellStyle name="Обычный 79 2 6 2" xfId="30906" xr:uid="{00000000-0005-0000-0000-0000387A0000}"/>
    <cellStyle name="Обычный 79 2 7" xfId="30907" xr:uid="{00000000-0005-0000-0000-0000397A0000}"/>
    <cellStyle name="Обычный 79 3" xfId="30908" xr:uid="{00000000-0005-0000-0000-00003A7A0000}"/>
    <cellStyle name="Обычный 79 3 2" xfId="30909" xr:uid="{00000000-0005-0000-0000-00003B7A0000}"/>
    <cellStyle name="Обычный 79 3 2 2" xfId="30910" xr:uid="{00000000-0005-0000-0000-00003C7A0000}"/>
    <cellStyle name="Обычный 79 3 2 2 2" xfId="30911" xr:uid="{00000000-0005-0000-0000-00003D7A0000}"/>
    <cellStyle name="Обычный 79 3 2 3" xfId="30912" xr:uid="{00000000-0005-0000-0000-00003E7A0000}"/>
    <cellStyle name="Обычный 79 3 3" xfId="30913" xr:uid="{00000000-0005-0000-0000-00003F7A0000}"/>
    <cellStyle name="Обычный 79 3 3 2" xfId="30914" xr:uid="{00000000-0005-0000-0000-0000407A0000}"/>
    <cellStyle name="Обычный 79 3 3 2 2" xfId="30915" xr:uid="{00000000-0005-0000-0000-0000417A0000}"/>
    <cellStyle name="Обычный 79 3 3 3" xfId="30916" xr:uid="{00000000-0005-0000-0000-0000427A0000}"/>
    <cellStyle name="Обычный 79 3 4" xfId="30917" xr:uid="{00000000-0005-0000-0000-0000437A0000}"/>
    <cellStyle name="Обычный 79 3 4 2" xfId="30918" xr:uid="{00000000-0005-0000-0000-0000447A0000}"/>
    <cellStyle name="Обычный 79 3 5" xfId="30919" xr:uid="{00000000-0005-0000-0000-0000457A0000}"/>
    <cellStyle name="Обычный 79 4" xfId="30920" xr:uid="{00000000-0005-0000-0000-0000467A0000}"/>
    <cellStyle name="Обычный 79 4 2" xfId="30921" xr:uid="{00000000-0005-0000-0000-0000477A0000}"/>
    <cellStyle name="Обычный 79 4 2 2" xfId="30922" xr:uid="{00000000-0005-0000-0000-0000487A0000}"/>
    <cellStyle name="Обычный 79 4 2 2 2" xfId="30923" xr:uid="{00000000-0005-0000-0000-0000497A0000}"/>
    <cellStyle name="Обычный 79 4 2 3" xfId="30924" xr:uid="{00000000-0005-0000-0000-00004A7A0000}"/>
    <cellStyle name="Обычный 79 4 3" xfId="30925" xr:uid="{00000000-0005-0000-0000-00004B7A0000}"/>
    <cellStyle name="Обычный 79 4 3 2" xfId="30926" xr:uid="{00000000-0005-0000-0000-00004C7A0000}"/>
    <cellStyle name="Обычный 79 4 4" xfId="30927" xr:uid="{00000000-0005-0000-0000-00004D7A0000}"/>
    <cellStyle name="Обычный 79 5" xfId="30928" xr:uid="{00000000-0005-0000-0000-00004E7A0000}"/>
    <cellStyle name="Обычный 79 5 2" xfId="30929" xr:uid="{00000000-0005-0000-0000-00004F7A0000}"/>
    <cellStyle name="Обычный 79 5 2 2" xfId="30930" xr:uid="{00000000-0005-0000-0000-0000507A0000}"/>
    <cellStyle name="Обычный 79 5 3" xfId="30931" xr:uid="{00000000-0005-0000-0000-0000517A0000}"/>
    <cellStyle name="Обычный 79 6" xfId="30932" xr:uid="{00000000-0005-0000-0000-0000527A0000}"/>
    <cellStyle name="Обычный 79 6 2" xfId="30933" xr:uid="{00000000-0005-0000-0000-0000537A0000}"/>
    <cellStyle name="Обычный 79 6 2 2" xfId="30934" xr:uid="{00000000-0005-0000-0000-0000547A0000}"/>
    <cellStyle name="Обычный 79 6 3" xfId="30935" xr:uid="{00000000-0005-0000-0000-0000557A0000}"/>
    <cellStyle name="Обычный 79 7" xfId="30936" xr:uid="{00000000-0005-0000-0000-0000567A0000}"/>
    <cellStyle name="Обычный 79 7 2" xfId="30937" xr:uid="{00000000-0005-0000-0000-0000577A0000}"/>
    <cellStyle name="Обычный 79 8" xfId="30938" xr:uid="{00000000-0005-0000-0000-0000587A0000}"/>
    <cellStyle name="Обычный 8" xfId="5" xr:uid="{00000000-0005-0000-0000-0000597A0000}"/>
    <cellStyle name="Обычный 8 2" xfId="111" xr:uid="{00000000-0005-0000-0000-00005A7A0000}"/>
    <cellStyle name="Обычный 8 2 2" xfId="30940" xr:uid="{00000000-0005-0000-0000-00005B7A0000}"/>
    <cellStyle name="Обычный 8 2 2 2" xfId="30941" xr:uid="{00000000-0005-0000-0000-00005C7A0000}"/>
    <cellStyle name="Обычный 8 2 3" xfId="30942" xr:uid="{00000000-0005-0000-0000-00005D7A0000}"/>
    <cellStyle name="Обычный 8 2 3 2" xfId="30943" xr:uid="{00000000-0005-0000-0000-00005E7A0000}"/>
    <cellStyle name="Обычный 8 2 4" xfId="30944" xr:uid="{00000000-0005-0000-0000-00005F7A0000}"/>
    <cellStyle name="Обычный 8 2 5" xfId="30939" xr:uid="{00000000-0005-0000-0000-0000607A0000}"/>
    <cellStyle name="Обычный 8 2 6" xfId="32715" xr:uid="{00000000-0005-0000-0000-0000617A0000}"/>
    <cellStyle name="Обычный 8 3" xfId="30945" xr:uid="{00000000-0005-0000-0000-0000627A0000}"/>
    <cellStyle name="Обычный 8 4" xfId="30946" xr:uid="{00000000-0005-0000-0000-0000637A0000}"/>
    <cellStyle name="Обычный 8 5" xfId="32303" xr:uid="{00000000-0005-0000-0000-0000647A0000}"/>
    <cellStyle name="Обычный 8 6" xfId="32386" xr:uid="{00000000-0005-0000-0000-0000657A0000}"/>
    <cellStyle name="Обычный 8 7" xfId="32421" xr:uid="{00000000-0005-0000-0000-0000667A0000}"/>
    <cellStyle name="Обычный 8_724" xfId="30947" xr:uid="{00000000-0005-0000-0000-0000677A0000}"/>
    <cellStyle name="Обычный 80" xfId="30948" xr:uid="{00000000-0005-0000-0000-0000687A0000}"/>
    <cellStyle name="Обычный 80 2" xfId="30949" xr:uid="{00000000-0005-0000-0000-0000697A0000}"/>
    <cellStyle name="Обычный 81" xfId="30950" xr:uid="{00000000-0005-0000-0000-00006A7A0000}"/>
    <cellStyle name="Обычный 81 2" xfId="30951" xr:uid="{00000000-0005-0000-0000-00006B7A0000}"/>
    <cellStyle name="Обычный 81 2 2" xfId="30952" xr:uid="{00000000-0005-0000-0000-00006C7A0000}"/>
    <cellStyle name="Обычный 81 2 2 2" xfId="30953" xr:uid="{00000000-0005-0000-0000-00006D7A0000}"/>
    <cellStyle name="Обычный 81 2 2 2 2" xfId="30954" xr:uid="{00000000-0005-0000-0000-00006E7A0000}"/>
    <cellStyle name="Обычный 81 2 2 2 2 2" xfId="30955" xr:uid="{00000000-0005-0000-0000-00006F7A0000}"/>
    <cellStyle name="Обычный 81 2 2 2 3" xfId="30956" xr:uid="{00000000-0005-0000-0000-0000707A0000}"/>
    <cellStyle name="Обычный 81 2 2 3" xfId="30957" xr:uid="{00000000-0005-0000-0000-0000717A0000}"/>
    <cellStyle name="Обычный 81 2 2 3 2" xfId="30958" xr:uid="{00000000-0005-0000-0000-0000727A0000}"/>
    <cellStyle name="Обычный 81 2 2 3 2 2" xfId="30959" xr:uid="{00000000-0005-0000-0000-0000737A0000}"/>
    <cellStyle name="Обычный 81 2 2 3 3" xfId="30960" xr:uid="{00000000-0005-0000-0000-0000747A0000}"/>
    <cellStyle name="Обычный 81 2 2 4" xfId="30961" xr:uid="{00000000-0005-0000-0000-0000757A0000}"/>
    <cellStyle name="Обычный 81 2 2 4 2" xfId="30962" xr:uid="{00000000-0005-0000-0000-0000767A0000}"/>
    <cellStyle name="Обычный 81 2 2 5" xfId="30963" xr:uid="{00000000-0005-0000-0000-0000777A0000}"/>
    <cellStyle name="Обычный 81 2 3" xfId="30964" xr:uid="{00000000-0005-0000-0000-0000787A0000}"/>
    <cellStyle name="Обычный 81 2 3 2" xfId="30965" xr:uid="{00000000-0005-0000-0000-0000797A0000}"/>
    <cellStyle name="Обычный 81 2 3 2 2" xfId="30966" xr:uid="{00000000-0005-0000-0000-00007A7A0000}"/>
    <cellStyle name="Обычный 81 2 3 2 2 2" xfId="30967" xr:uid="{00000000-0005-0000-0000-00007B7A0000}"/>
    <cellStyle name="Обычный 81 2 3 2 3" xfId="30968" xr:uid="{00000000-0005-0000-0000-00007C7A0000}"/>
    <cellStyle name="Обычный 81 2 3 3" xfId="30969" xr:uid="{00000000-0005-0000-0000-00007D7A0000}"/>
    <cellStyle name="Обычный 81 2 3 3 2" xfId="30970" xr:uid="{00000000-0005-0000-0000-00007E7A0000}"/>
    <cellStyle name="Обычный 81 2 3 4" xfId="30971" xr:uid="{00000000-0005-0000-0000-00007F7A0000}"/>
    <cellStyle name="Обычный 81 2 4" xfId="30972" xr:uid="{00000000-0005-0000-0000-0000807A0000}"/>
    <cellStyle name="Обычный 81 2 4 2" xfId="30973" xr:uid="{00000000-0005-0000-0000-0000817A0000}"/>
    <cellStyle name="Обычный 81 2 4 2 2" xfId="30974" xr:uid="{00000000-0005-0000-0000-0000827A0000}"/>
    <cellStyle name="Обычный 81 2 4 3" xfId="30975" xr:uid="{00000000-0005-0000-0000-0000837A0000}"/>
    <cellStyle name="Обычный 81 2 5" xfId="30976" xr:uid="{00000000-0005-0000-0000-0000847A0000}"/>
    <cellStyle name="Обычный 81 2 5 2" xfId="30977" xr:uid="{00000000-0005-0000-0000-0000857A0000}"/>
    <cellStyle name="Обычный 81 2 5 2 2" xfId="30978" xr:uid="{00000000-0005-0000-0000-0000867A0000}"/>
    <cellStyle name="Обычный 81 2 5 3" xfId="30979" xr:uid="{00000000-0005-0000-0000-0000877A0000}"/>
    <cellStyle name="Обычный 81 2 6" xfId="30980" xr:uid="{00000000-0005-0000-0000-0000887A0000}"/>
    <cellStyle name="Обычный 81 2 6 2" xfId="30981" xr:uid="{00000000-0005-0000-0000-0000897A0000}"/>
    <cellStyle name="Обычный 81 2 7" xfId="30982" xr:uid="{00000000-0005-0000-0000-00008A7A0000}"/>
    <cellStyle name="Обычный 81 3" xfId="30983" xr:uid="{00000000-0005-0000-0000-00008B7A0000}"/>
    <cellStyle name="Обычный 81 3 2" xfId="30984" xr:uid="{00000000-0005-0000-0000-00008C7A0000}"/>
    <cellStyle name="Обычный 81 3 2 2" xfId="30985" xr:uid="{00000000-0005-0000-0000-00008D7A0000}"/>
    <cellStyle name="Обычный 81 3 2 2 2" xfId="30986" xr:uid="{00000000-0005-0000-0000-00008E7A0000}"/>
    <cellStyle name="Обычный 81 3 2 3" xfId="30987" xr:uid="{00000000-0005-0000-0000-00008F7A0000}"/>
    <cellStyle name="Обычный 81 3 3" xfId="30988" xr:uid="{00000000-0005-0000-0000-0000907A0000}"/>
    <cellStyle name="Обычный 81 3 3 2" xfId="30989" xr:uid="{00000000-0005-0000-0000-0000917A0000}"/>
    <cellStyle name="Обычный 81 3 3 2 2" xfId="30990" xr:uid="{00000000-0005-0000-0000-0000927A0000}"/>
    <cellStyle name="Обычный 81 3 3 3" xfId="30991" xr:uid="{00000000-0005-0000-0000-0000937A0000}"/>
    <cellStyle name="Обычный 81 3 4" xfId="30992" xr:uid="{00000000-0005-0000-0000-0000947A0000}"/>
    <cellStyle name="Обычный 81 3 4 2" xfId="30993" xr:uid="{00000000-0005-0000-0000-0000957A0000}"/>
    <cellStyle name="Обычный 81 3 5" xfId="30994" xr:uid="{00000000-0005-0000-0000-0000967A0000}"/>
    <cellStyle name="Обычный 81 4" xfId="30995" xr:uid="{00000000-0005-0000-0000-0000977A0000}"/>
    <cellStyle name="Обычный 81 4 2" xfId="30996" xr:uid="{00000000-0005-0000-0000-0000987A0000}"/>
    <cellStyle name="Обычный 81 4 2 2" xfId="30997" xr:uid="{00000000-0005-0000-0000-0000997A0000}"/>
    <cellStyle name="Обычный 81 4 2 2 2" xfId="30998" xr:uid="{00000000-0005-0000-0000-00009A7A0000}"/>
    <cellStyle name="Обычный 81 4 2 3" xfId="30999" xr:uid="{00000000-0005-0000-0000-00009B7A0000}"/>
    <cellStyle name="Обычный 81 4 3" xfId="31000" xr:uid="{00000000-0005-0000-0000-00009C7A0000}"/>
    <cellStyle name="Обычный 81 4 3 2" xfId="31001" xr:uid="{00000000-0005-0000-0000-00009D7A0000}"/>
    <cellStyle name="Обычный 81 4 4" xfId="31002" xr:uid="{00000000-0005-0000-0000-00009E7A0000}"/>
    <cellStyle name="Обычный 81 5" xfId="31003" xr:uid="{00000000-0005-0000-0000-00009F7A0000}"/>
    <cellStyle name="Обычный 81 5 2" xfId="31004" xr:uid="{00000000-0005-0000-0000-0000A07A0000}"/>
    <cellStyle name="Обычный 81 5 2 2" xfId="31005" xr:uid="{00000000-0005-0000-0000-0000A17A0000}"/>
    <cellStyle name="Обычный 81 5 3" xfId="31006" xr:uid="{00000000-0005-0000-0000-0000A27A0000}"/>
    <cellStyle name="Обычный 81 6" xfId="31007" xr:uid="{00000000-0005-0000-0000-0000A37A0000}"/>
    <cellStyle name="Обычный 81 6 2" xfId="31008" xr:uid="{00000000-0005-0000-0000-0000A47A0000}"/>
    <cellStyle name="Обычный 81 6 2 2" xfId="31009" xr:uid="{00000000-0005-0000-0000-0000A57A0000}"/>
    <cellStyle name="Обычный 81 6 3" xfId="31010" xr:uid="{00000000-0005-0000-0000-0000A67A0000}"/>
    <cellStyle name="Обычный 81 7" xfId="31011" xr:uid="{00000000-0005-0000-0000-0000A77A0000}"/>
    <cellStyle name="Обычный 81 7 2" xfId="31012" xr:uid="{00000000-0005-0000-0000-0000A87A0000}"/>
    <cellStyle name="Обычный 81 8" xfId="31013" xr:uid="{00000000-0005-0000-0000-0000A97A0000}"/>
    <cellStyle name="Обычный 82" xfId="31014" xr:uid="{00000000-0005-0000-0000-0000AA7A0000}"/>
    <cellStyle name="Обычный 82 2" xfId="31015" xr:uid="{00000000-0005-0000-0000-0000AB7A0000}"/>
    <cellStyle name="Обычный 83" xfId="31016" xr:uid="{00000000-0005-0000-0000-0000AC7A0000}"/>
    <cellStyle name="Обычный 83 2" xfId="31017" xr:uid="{00000000-0005-0000-0000-0000AD7A0000}"/>
    <cellStyle name="Обычный 84" xfId="31018" xr:uid="{00000000-0005-0000-0000-0000AE7A0000}"/>
    <cellStyle name="Обычный 84 2" xfId="31019" xr:uid="{00000000-0005-0000-0000-0000AF7A0000}"/>
    <cellStyle name="Обычный 84 2 2" xfId="31020" xr:uid="{00000000-0005-0000-0000-0000B07A0000}"/>
    <cellStyle name="Обычный 84 2 2 2" xfId="31021" xr:uid="{00000000-0005-0000-0000-0000B17A0000}"/>
    <cellStyle name="Обычный 84 2 2 2 2" xfId="31022" xr:uid="{00000000-0005-0000-0000-0000B27A0000}"/>
    <cellStyle name="Обычный 84 2 2 2 2 2" xfId="31023" xr:uid="{00000000-0005-0000-0000-0000B37A0000}"/>
    <cellStyle name="Обычный 84 2 2 2 3" xfId="31024" xr:uid="{00000000-0005-0000-0000-0000B47A0000}"/>
    <cellStyle name="Обычный 84 2 2 3" xfId="31025" xr:uid="{00000000-0005-0000-0000-0000B57A0000}"/>
    <cellStyle name="Обычный 84 2 2 3 2" xfId="31026" xr:uid="{00000000-0005-0000-0000-0000B67A0000}"/>
    <cellStyle name="Обычный 84 2 2 3 2 2" xfId="31027" xr:uid="{00000000-0005-0000-0000-0000B77A0000}"/>
    <cellStyle name="Обычный 84 2 2 3 3" xfId="31028" xr:uid="{00000000-0005-0000-0000-0000B87A0000}"/>
    <cellStyle name="Обычный 84 2 2 4" xfId="31029" xr:uid="{00000000-0005-0000-0000-0000B97A0000}"/>
    <cellStyle name="Обычный 84 2 2 4 2" xfId="31030" xr:uid="{00000000-0005-0000-0000-0000BA7A0000}"/>
    <cellStyle name="Обычный 84 2 2 5" xfId="31031" xr:uid="{00000000-0005-0000-0000-0000BB7A0000}"/>
    <cellStyle name="Обычный 84 2 3" xfId="31032" xr:uid="{00000000-0005-0000-0000-0000BC7A0000}"/>
    <cellStyle name="Обычный 84 2 3 2" xfId="31033" xr:uid="{00000000-0005-0000-0000-0000BD7A0000}"/>
    <cellStyle name="Обычный 84 2 3 2 2" xfId="31034" xr:uid="{00000000-0005-0000-0000-0000BE7A0000}"/>
    <cellStyle name="Обычный 84 2 3 2 2 2" xfId="31035" xr:uid="{00000000-0005-0000-0000-0000BF7A0000}"/>
    <cellStyle name="Обычный 84 2 3 2 3" xfId="31036" xr:uid="{00000000-0005-0000-0000-0000C07A0000}"/>
    <cellStyle name="Обычный 84 2 3 3" xfId="31037" xr:uid="{00000000-0005-0000-0000-0000C17A0000}"/>
    <cellStyle name="Обычный 84 2 3 3 2" xfId="31038" xr:uid="{00000000-0005-0000-0000-0000C27A0000}"/>
    <cellStyle name="Обычный 84 2 3 4" xfId="31039" xr:uid="{00000000-0005-0000-0000-0000C37A0000}"/>
    <cellStyle name="Обычный 84 2 4" xfId="31040" xr:uid="{00000000-0005-0000-0000-0000C47A0000}"/>
    <cellStyle name="Обычный 84 2 4 2" xfId="31041" xr:uid="{00000000-0005-0000-0000-0000C57A0000}"/>
    <cellStyle name="Обычный 84 2 4 2 2" xfId="31042" xr:uid="{00000000-0005-0000-0000-0000C67A0000}"/>
    <cellStyle name="Обычный 84 2 4 3" xfId="31043" xr:uid="{00000000-0005-0000-0000-0000C77A0000}"/>
    <cellStyle name="Обычный 84 2 5" xfId="31044" xr:uid="{00000000-0005-0000-0000-0000C87A0000}"/>
    <cellStyle name="Обычный 84 2 5 2" xfId="31045" xr:uid="{00000000-0005-0000-0000-0000C97A0000}"/>
    <cellStyle name="Обычный 84 2 5 2 2" xfId="31046" xr:uid="{00000000-0005-0000-0000-0000CA7A0000}"/>
    <cellStyle name="Обычный 84 2 5 3" xfId="31047" xr:uid="{00000000-0005-0000-0000-0000CB7A0000}"/>
    <cellStyle name="Обычный 84 2 6" xfId="31048" xr:uid="{00000000-0005-0000-0000-0000CC7A0000}"/>
    <cellStyle name="Обычный 84 2 6 2" xfId="31049" xr:uid="{00000000-0005-0000-0000-0000CD7A0000}"/>
    <cellStyle name="Обычный 84 2 7" xfId="31050" xr:uid="{00000000-0005-0000-0000-0000CE7A0000}"/>
    <cellStyle name="Обычный 84 3" xfId="31051" xr:uid="{00000000-0005-0000-0000-0000CF7A0000}"/>
    <cellStyle name="Обычный 84 3 2" xfId="31052" xr:uid="{00000000-0005-0000-0000-0000D07A0000}"/>
    <cellStyle name="Обычный 84 3 2 2" xfId="31053" xr:uid="{00000000-0005-0000-0000-0000D17A0000}"/>
    <cellStyle name="Обычный 84 3 2 2 2" xfId="31054" xr:uid="{00000000-0005-0000-0000-0000D27A0000}"/>
    <cellStyle name="Обычный 84 3 2 3" xfId="31055" xr:uid="{00000000-0005-0000-0000-0000D37A0000}"/>
    <cellStyle name="Обычный 84 3 3" xfId="31056" xr:uid="{00000000-0005-0000-0000-0000D47A0000}"/>
    <cellStyle name="Обычный 84 3 3 2" xfId="31057" xr:uid="{00000000-0005-0000-0000-0000D57A0000}"/>
    <cellStyle name="Обычный 84 3 3 2 2" xfId="31058" xr:uid="{00000000-0005-0000-0000-0000D67A0000}"/>
    <cellStyle name="Обычный 84 3 3 3" xfId="31059" xr:uid="{00000000-0005-0000-0000-0000D77A0000}"/>
    <cellStyle name="Обычный 84 3 4" xfId="31060" xr:uid="{00000000-0005-0000-0000-0000D87A0000}"/>
    <cellStyle name="Обычный 84 3 4 2" xfId="31061" xr:uid="{00000000-0005-0000-0000-0000D97A0000}"/>
    <cellStyle name="Обычный 84 3 5" xfId="31062" xr:uid="{00000000-0005-0000-0000-0000DA7A0000}"/>
    <cellStyle name="Обычный 84 4" xfId="31063" xr:uid="{00000000-0005-0000-0000-0000DB7A0000}"/>
    <cellStyle name="Обычный 84 4 2" xfId="31064" xr:uid="{00000000-0005-0000-0000-0000DC7A0000}"/>
    <cellStyle name="Обычный 84 4 2 2" xfId="31065" xr:uid="{00000000-0005-0000-0000-0000DD7A0000}"/>
    <cellStyle name="Обычный 84 4 2 2 2" xfId="31066" xr:uid="{00000000-0005-0000-0000-0000DE7A0000}"/>
    <cellStyle name="Обычный 84 4 2 3" xfId="31067" xr:uid="{00000000-0005-0000-0000-0000DF7A0000}"/>
    <cellStyle name="Обычный 84 4 3" xfId="31068" xr:uid="{00000000-0005-0000-0000-0000E07A0000}"/>
    <cellStyle name="Обычный 84 4 3 2" xfId="31069" xr:uid="{00000000-0005-0000-0000-0000E17A0000}"/>
    <cellStyle name="Обычный 84 4 4" xfId="31070" xr:uid="{00000000-0005-0000-0000-0000E27A0000}"/>
    <cellStyle name="Обычный 84 5" xfId="31071" xr:uid="{00000000-0005-0000-0000-0000E37A0000}"/>
    <cellStyle name="Обычный 84 5 2" xfId="31072" xr:uid="{00000000-0005-0000-0000-0000E47A0000}"/>
    <cellStyle name="Обычный 84 5 2 2" xfId="31073" xr:uid="{00000000-0005-0000-0000-0000E57A0000}"/>
    <cellStyle name="Обычный 84 5 3" xfId="31074" xr:uid="{00000000-0005-0000-0000-0000E67A0000}"/>
    <cellStyle name="Обычный 84 6" xfId="31075" xr:uid="{00000000-0005-0000-0000-0000E77A0000}"/>
    <cellStyle name="Обычный 84 6 2" xfId="31076" xr:uid="{00000000-0005-0000-0000-0000E87A0000}"/>
    <cellStyle name="Обычный 84 6 2 2" xfId="31077" xr:uid="{00000000-0005-0000-0000-0000E97A0000}"/>
    <cellStyle name="Обычный 84 6 3" xfId="31078" xr:uid="{00000000-0005-0000-0000-0000EA7A0000}"/>
    <cellStyle name="Обычный 84 7" xfId="31079" xr:uid="{00000000-0005-0000-0000-0000EB7A0000}"/>
    <cellStyle name="Обычный 84 7 2" xfId="31080" xr:uid="{00000000-0005-0000-0000-0000EC7A0000}"/>
    <cellStyle name="Обычный 84 8" xfId="31081" xr:uid="{00000000-0005-0000-0000-0000ED7A0000}"/>
    <cellStyle name="Обычный 85" xfId="31082" xr:uid="{00000000-0005-0000-0000-0000EE7A0000}"/>
    <cellStyle name="Обычный 85 2" xfId="31083" xr:uid="{00000000-0005-0000-0000-0000EF7A0000}"/>
    <cellStyle name="Обычный 86" xfId="31084" xr:uid="{00000000-0005-0000-0000-0000F07A0000}"/>
    <cellStyle name="Обычный 86 2" xfId="31085" xr:uid="{00000000-0005-0000-0000-0000F17A0000}"/>
    <cellStyle name="Обычный 86 2 2" xfId="31086" xr:uid="{00000000-0005-0000-0000-0000F27A0000}"/>
    <cellStyle name="Обычный 86 2 2 2" xfId="31087" xr:uid="{00000000-0005-0000-0000-0000F37A0000}"/>
    <cellStyle name="Обычный 86 2 2 2 2" xfId="31088" xr:uid="{00000000-0005-0000-0000-0000F47A0000}"/>
    <cellStyle name="Обычный 86 2 2 2 2 2" xfId="31089" xr:uid="{00000000-0005-0000-0000-0000F57A0000}"/>
    <cellStyle name="Обычный 86 2 2 2 3" xfId="31090" xr:uid="{00000000-0005-0000-0000-0000F67A0000}"/>
    <cellStyle name="Обычный 86 2 2 3" xfId="31091" xr:uid="{00000000-0005-0000-0000-0000F77A0000}"/>
    <cellStyle name="Обычный 86 2 2 3 2" xfId="31092" xr:uid="{00000000-0005-0000-0000-0000F87A0000}"/>
    <cellStyle name="Обычный 86 2 2 3 2 2" xfId="31093" xr:uid="{00000000-0005-0000-0000-0000F97A0000}"/>
    <cellStyle name="Обычный 86 2 2 3 3" xfId="31094" xr:uid="{00000000-0005-0000-0000-0000FA7A0000}"/>
    <cellStyle name="Обычный 86 2 2 4" xfId="31095" xr:uid="{00000000-0005-0000-0000-0000FB7A0000}"/>
    <cellStyle name="Обычный 86 2 2 4 2" xfId="31096" xr:uid="{00000000-0005-0000-0000-0000FC7A0000}"/>
    <cellStyle name="Обычный 86 2 2 5" xfId="31097" xr:uid="{00000000-0005-0000-0000-0000FD7A0000}"/>
    <cellStyle name="Обычный 86 2 3" xfId="31098" xr:uid="{00000000-0005-0000-0000-0000FE7A0000}"/>
    <cellStyle name="Обычный 86 2 3 2" xfId="31099" xr:uid="{00000000-0005-0000-0000-0000FF7A0000}"/>
    <cellStyle name="Обычный 86 2 3 2 2" xfId="31100" xr:uid="{00000000-0005-0000-0000-0000007B0000}"/>
    <cellStyle name="Обычный 86 2 3 2 2 2" xfId="31101" xr:uid="{00000000-0005-0000-0000-0000017B0000}"/>
    <cellStyle name="Обычный 86 2 3 2 3" xfId="31102" xr:uid="{00000000-0005-0000-0000-0000027B0000}"/>
    <cellStyle name="Обычный 86 2 3 3" xfId="31103" xr:uid="{00000000-0005-0000-0000-0000037B0000}"/>
    <cellStyle name="Обычный 86 2 3 3 2" xfId="31104" xr:uid="{00000000-0005-0000-0000-0000047B0000}"/>
    <cellStyle name="Обычный 86 2 3 4" xfId="31105" xr:uid="{00000000-0005-0000-0000-0000057B0000}"/>
    <cellStyle name="Обычный 86 2 4" xfId="31106" xr:uid="{00000000-0005-0000-0000-0000067B0000}"/>
    <cellStyle name="Обычный 86 2 4 2" xfId="31107" xr:uid="{00000000-0005-0000-0000-0000077B0000}"/>
    <cellStyle name="Обычный 86 2 4 2 2" xfId="31108" xr:uid="{00000000-0005-0000-0000-0000087B0000}"/>
    <cellStyle name="Обычный 86 2 4 3" xfId="31109" xr:uid="{00000000-0005-0000-0000-0000097B0000}"/>
    <cellStyle name="Обычный 86 2 5" xfId="31110" xr:uid="{00000000-0005-0000-0000-00000A7B0000}"/>
    <cellStyle name="Обычный 86 2 5 2" xfId="31111" xr:uid="{00000000-0005-0000-0000-00000B7B0000}"/>
    <cellStyle name="Обычный 86 2 5 2 2" xfId="31112" xr:uid="{00000000-0005-0000-0000-00000C7B0000}"/>
    <cellStyle name="Обычный 86 2 5 3" xfId="31113" xr:uid="{00000000-0005-0000-0000-00000D7B0000}"/>
    <cellStyle name="Обычный 86 2 6" xfId="31114" xr:uid="{00000000-0005-0000-0000-00000E7B0000}"/>
    <cellStyle name="Обычный 86 2 6 2" xfId="31115" xr:uid="{00000000-0005-0000-0000-00000F7B0000}"/>
    <cellStyle name="Обычный 86 2 7" xfId="31116" xr:uid="{00000000-0005-0000-0000-0000107B0000}"/>
    <cellStyle name="Обычный 86 3" xfId="31117" xr:uid="{00000000-0005-0000-0000-0000117B0000}"/>
    <cellStyle name="Обычный 86 3 2" xfId="31118" xr:uid="{00000000-0005-0000-0000-0000127B0000}"/>
    <cellStyle name="Обычный 86 3 2 2" xfId="31119" xr:uid="{00000000-0005-0000-0000-0000137B0000}"/>
    <cellStyle name="Обычный 86 3 2 2 2" xfId="31120" xr:uid="{00000000-0005-0000-0000-0000147B0000}"/>
    <cellStyle name="Обычный 86 3 2 3" xfId="31121" xr:uid="{00000000-0005-0000-0000-0000157B0000}"/>
    <cellStyle name="Обычный 86 3 3" xfId="31122" xr:uid="{00000000-0005-0000-0000-0000167B0000}"/>
    <cellStyle name="Обычный 86 3 3 2" xfId="31123" xr:uid="{00000000-0005-0000-0000-0000177B0000}"/>
    <cellStyle name="Обычный 86 3 3 2 2" xfId="31124" xr:uid="{00000000-0005-0000-0000-0000187B0000}"/>
    <cellStyle name="Обычный 86 3 3 3" xfId="31125" xr:uid="{00000000-0005-0000-0000-0000197B0000}"/>
    <cellStyle name="Обычный 86 3 4" xfId="31126" xr:uid="{00000000-0005-0000-0000-00001A7B0000}"/>
    <cellStyle name="Обычный 86 3 4 2" xfId="31127" xr:uid="{00000000-0005-0000-0000-00001B7B0000}"/>
    <cellStyle name="Обычный 86 3 5" xfId="31128" xr:uid="{00000000-0005-0000-0000-00001C7B0000}"/>
    <cellStyle name="Обычный 86 4" xfId="31129" xr:uid="{00000000-0005-0000-0000-00001D7B0000}"/>
    <cellStyle name="Обычный 86 4 2" xfId="31130" xr:uid="{00000000-0005-0000-0000-00001E7B0000}"/>
    <cellStyle name="Обычный 86 4 2 2" xfId="31131" xr:uid="{00000000-0005-0000-0000-00001F7B0000}"/>
    <cellStyle name="Обычный 86 4 2 2 2" xfId="31132" xr:uid="{00000000-0005-0000-0000-0000207B0000}"/>
    <cellStyle name="Обычный 86 4 2 3" xfId="31133" xr:uid="{00000000-0005-0000-0000-0000217B0000}"/>
    <cellStyle name="Обычный 86 4 3" xfId="31134" xr:uid="{00000000-0005-0000-0000-0000227B0000}"/>
    <cellStyle name="Обычный 86 4 3 2" xfId="31135" xr:uid="{00000000-0005-0000-0000-0000237B0000}"/>
    <cellStyle name="Обычный 86 4 4" xfId="31136" xr:uid="{00000000-0005-0000-0000-0000247B0000}"/>
    <cellStyle name="Обычный 86 5" xfId="31137" xr:uid="{00000000-0005-0000-0000-0000257B0000}"/>
    <cellStyle name="Обычный 86 5 2" xfId="31138" xr:uid="{00000000-0005-0000-0000-0000267B0000}"/>
    <cellStyle name="Обычный 86 5 2 2" xfId="31139" xr:uid="{00000000-0005-0000-0000-0000277B0000}"/>
    <cellStyle name="Обычный 86 5 3" xfId="31140" xr:uid="{00000000-0005-0000-0000-0000287B0000}"/>
    <cellStyle name="Обычный 86 6" xfId="31141" xr:uid="{00000000-0005-0000-0000-0000297B0000}"/>
    <cellStyle name="Обычный 86 6 2" xfId="31142" xr:uid="{00000000-0005-0000-0000-00002A7B0000}"/>
    <cellStyle name="Обычный 86 6 2 2" xfId="31143" xr:uid="{00000000-0005-0000-0000-00002B7B0000}"/>
    <cellStyle name="Обычный 86 6 3" xfId="31144" xr:uid="{00000000-0005-0000-0000-00002C7B0000}"/>
    <cellStyle name="Обычный 86 7" xfId="31145" xr:uid="{00000000-0005-0000-0000-00002D7B0000}"/>
    <cellStyle name="Обычный 86 7 2" xfId="31146" xr:uid="{00000000-0005-0000-0000-00002E7B0000}"/>
    <cellStyle name="Обычный 86 8" xfId="31147" xr:uid="{00000000-0005-0000-0000-00002F7B0000}"/>
    <cellStyle name="Обычный 87" xfId="31148" xr:uid="{00000000-0005-0000-0000-0000307B0000}"/>
    <cellStyle name="Обычный 87 2" xfId="31149" xr:uid="{00000000-0005-0000-0000-0000317B0000}"/>
    <cellStyle name="Обычный 88" xfId="31150" xr:uid="{00000000-0005-0000-0000-0000327B0000}"/>
    <cellStyle name="Обычный 88 2" xfId="31151" xr:uid="{00000000-0005-0000-0000-0000337B0000}"/>
    <cellStyle name="Обычный 88 2 2" xfId="31152" xr:uid="{00000000-0005-0000-0000-0000347B0000}"/>
    <cellStyle name="Обычный 88 2 2 2" xfId="31153" xr:uid="{00000000-0005-0000-0000-0000357B0000}"/>
    <cellStyle name="Обычный 88 2 2 2 2" xfId="31154" xr:uid="{00000000-0005-0000-0000-0000367B0000}"/>
    <cellStyle name="Обычный 88 2 2 2 2 2" xfId="31155" xr:uid="{00000000-0005-0000-0000-0000377B0000}"/>
    <cellStyle name="Обычный 88 2 2 2 3" xfId="31156" xr:uid="{00000000-0005-0000-0000-0000387B0000}"/>
    <cellStyle name="Обычный 88 2 2 3" xfId="31157" xr:uid="{00000000-0005-0000-0000-0000397B0000}"/>
    <cellStyle name="Обычный 88 2 2 3 2" xfId="31158" xr:uid="{00000000-0005-0000-0000-00003A7B0000}"/>
    <cellStyle name="Обычный 88 2 2 3 2 2" xfId="31159" xr:uid="{00000000-0005-0000-0000-00003B7B0000}"/>
    <cellStyle name="Обычный 88 2 2 3 3" xfId="31160" xr:uid="{00000000-0005-0000-0000-00003C7B0000}"/>
    <cellStyle name="Обычный 88 2 2 4" xfId="31161" xr:uid="{00000000-0005-0000-0000-00003D7B0000}"/>
    <cellStyle name="Обычный 88 2 2 4 2" xfId="31162" xr:uid="{00000000-0005-0000-0000-00003E7B0000}"/>
    <cellStyle name="Обычный 88 2 2 5" xfId="31163" xr:uid="{00000000-0005-0000-0000-00003F7B0000}"/>
    <cellStyle name="Обычный 88 2 3" xfId="31164" xr:uid="{00000000-0005-0000-0000-0000407B0000}"/>
    <cellStyle name="Обычный 88 2 3 2" xfId="31165" xr:uid="{00000000-0005-0000-0000-0000417B0000}"/>
    <cellStyle name="Обычный 88 2 3 2 2" xfId="31166" xr:uid="{00000000-0005-0000-0000-0000427B0000}"/>
    <cellStyle name="Обычный 88 2 3 2 2 2" xfId="31167" xr:uid="{00000000-0005-0000-0000-0000437B0000}"/>
    <cellStyle name="Обычный 88 2 3 2 3" xfId="31168" xr:uid="{00000000-0005-0000-0000-0000447B0000}"/>
    <cellStyle name="Обычный 88 2 3 3" xfId="31169" xr:uid="{00000000-0005-0000-0000-0000457B0000}"/>
    <cellStyle name="Обычный 88 2 3 3 2" xfId="31170" xr:uid="{00000000-0005-0000-0000-0000467B0000}"/>
    <cellStyle name="Обычный 88 2 3 4" xfId="31171" xr:uid="{00000000-0005-0000-0000-0000477B0000}"/>
    <cellStyle name="Обычный 88 2 4" xfId="31172" xr:uid="{00000000-0005-0000-0000-0000487B0000}"/>
    <cellStyle name="Обычный 88 2 4 2" xfId="31173" xr:uid="{00000000-0005-0000-0000-0000497B0000}"/>
    <cellStyle name="Обычный 88 2 4 2 2" xfId="31174" xr:uid="{00000000-0005-0000-0000-00004A7B0000}"/>
    <cellStyle name="Обычный 88 2 4 3" xfId="31175" xr:uid="{00000000-0005-0000-0000-00004B7B0000}"/>
    <cellStyle name="Обычный 88 2 5" xfId="31176" xr:uid="{00000000-0005-0000-0000-00004C7B0000}"/>
    <cellStyle name="Обычный 88 2 5 2" xfId="31177" xr:uid="{00000000-0005-0000-0000-00004D7B0000}"/>
    <cellStyle name="Обычный 88 2 5 2 2" xfId="31178" xr:uid="{00000000-0005-0000-0000-00004E7B0000}"/>
    <cellStyle name="Обычный 88 2 5 3" xfId="31179" xr:uid="{00000000-0005-0000-0000-00004F7B0000}"/>
    <cellStyle name="Обычный 88 2 6" xfId="31180" xr:uid="{00000000-0005-0000-0000-0000507B0000}"/>
    <cellStyle name="Обычный 88 2 6 2" xfId="31181" xr:uid="{00000000-0005-0000-0000-0000517B0000}"/>
    <cellStyle name="Обычный 88 2 7" xfId="31182" xr:uid="{00000000-0005-0000-0000-0000527B0000}"/>
    <cellStyle name="Обычный 88 3" xfId="31183" xr:uid="{00000000-0005-0000-0000-0000537B0000}"/>
    <cellStyle name="Обычный 88 3 2" xfId="31184" xr:uid="{00000000-0005-0000-0000-0000547B0000}"/>
    <cellStyle name="Обычный 88 3 2 2" xfId="31185" xr:uid="{00000000-0005-0000-0000-0000557B0000}"/>
    <cellStyle name="Обычный 88 3 2 2 2" xfId="31186" xr:uid="{00000000-0005-0000-0000-0000567B0000}"/>
    <cellStyle name="Обычный 88 3 2 3" xfId="31187" xr:uid="{00000000-0005-0000-0000-0000577B0000}"/>
    <cellStyle name="Обычный 88 3 3" xfId="31188" xr:uid="{00000000-0005-0000-0000-0000587B0000}"/>
    <cellStyle name="Обычный 88 3 3 2" xfId="31189" xr:uid="{00000000-0005-0000-0000-0000597B0000}"/>
    <cellStyle name="Обычный 88 3 3 2 2" xfId="31190" xr:uid="{00000000-0005-0000-0000-00005A7B0000}"/>
    <cellStyle name="Обычный 88 3 3 3" xfId="31191" xr:uid="{00000000-0005-0000-0000-00005B7B0000}"/>
    <cellStyle name="Обычный 88 3 4" xfId="31192" xr:uid="{00000000-0005-0000-0000-00005C7B0000}"/>
    <cellStyle name="Обычный 88 3 4 2" xfId="31193" xr:uid="{00000000-0005-0000-0000-00005D7B0000}"/>
    <cellStyle name="Обычный 88 3 5" xfId="31194" xr:uid="{00000000-0005-0000-0000-00005E7B0000}"/>
    <cellStyle name="Обычный 88 4" xfId="31195" xr:uid="{00000000-0005-0000-0000-00005F7B0000}"/>
    <cellStyle name="Обычный 88 4 2" xfId="31196" xr:uid="{00000000-0005-0000-0000-0000607B0000}"/>
    <cellStyle name="Обычный 88 4 2 2" xfId="31197" xr:uid="{00000000-0005-0000-0000-0000617B0000}"/>
    <cellStyle name="Обычный 88 4 2 2 2" xfId="31198" xr:uid="{00000000-0005-0000-0000-0000627B0000}"/>
    <cellStyle name="Обычный 88 4 2 3" xfId="31199" xr:uid="{00000000-0005-0000-0000-0000637B0000}"/>
    <cellStyle name="Обычный 88 4 3" xfId="31200" xr:uid="{00000000-0005-0000-0000-0000647B0000}"/>
    <cellStyle name="Обычный 88 4 3 2" xfId="31201" xr:uid="{00000000-0005-0000-0000-0000657B0000}"/>
    <cellStyle name="Обычный 88 4 4" xfId="31202" xr:uid="{00000000-0005-0000-0000-0000667B0000}"/>
    <cellStyle name="Обычный 88 5" xfId="31203" xr:uid="{00000000-0005-0000-0000-0000677B0000}"/>
    <cellStyle name="Обычный 88 5 2" xfId="31204" xr:uid="{00000000-0005-0000-0000-0000687B0000}"/>
    <cellStyle name="Обычный 88 5 2 2" xfId="31205" xr:uid="{00000000-0005-0000-0000-0000697B0000}"/>
    <cellStyle name="Обычный 88 5 3" xfId="31206" xr:uid="{00000000-0005-0000-0000-00006A7B0000}"/>
    <cellStyle name="Обычный 88 6" xfId="31207" xr:uid="{00000000-0005-0000-0000-00006B7B0000}"/>
    <cellStyle name="Обычный 88 6 2" xfId="31208" xr:uid="{00000000-0005-0000-0000-00006C7B0000}"/>
    <cellStyle name="Обычный 88 6 2 2" xfId="31209" xr:uid="{00000000-0005-0000-0000-00006D7B0000}"/>
    <cellStyle name="Обычный 88 6 3" xfId="31210" xr:uid="{00000000-0005-0000-0000-00006E7B0000}"/>
    <cellStyle name="Обычный 88 7" xfId="31211" xr:uid="{00000000-0005-0000-0000-00006F7B0000}"/>
    <cellStyle name="Обычный 88 7 2" xfId="31212" xr:uid="{00000000-0005-0000-0000-0000707B0000}"/>
    <cellStyle name="Обычный 88 8" xfId="31213" xr:uid="{00000000-0005-0000-0000-0000717B0000}"/>
    <cellStyle name="Обычный 89" xfId="31214" xr:uid="{00000000-0005-0000-0000-0000727B0000}"/>
    <cellStyle name="Обычный 89 2" xfId="31215" xr:uid="{00000000-0005-0000-0000-0000737B0000}"/>
    <cellStyle name="Обычный 9" xfId="14" xr:uid="{00000000-0005-0000-0000-0000747B0000}"/>
    <cellStyle name="Обычный 9 10" xfId="31217" xr:uid="{00000000-0005-0000-0000-0000757B0000}"/>
    <cellStyle name="Обычный 9 10 2" xfId="31218" xr:uid="{00000000-0005-0000-0000-0000767B0000}"/>
    <cellStyle name="Обычный 9 10 2 2" xfId="31219" xr:uid="{00000000-0005-0000-0000-0000777B0000}"/>
    <cellStyle name="Обычный 9 10 3" xfId="31220" xr:uid="{00000000-0005-0000-0000-0000787B0000}"/>
    <cellStyle name="Обычный 9 11" xfId="31221" xr:uid="{00000000-0005-0000-0000-0000797B0000}"/>
    <cellStyle name="Обычный 9 12" xfId="31216" xr:uid="{00000000-0005-0000-0000-00007A7B0000}"/>
    <cellStyle name="Обычный 9 13" xfId="32356" xr:uid="{00000000-0005-0000-0000-00007B7B0000}"/>
    <cellStyle name="Обычный 9 14" xfId="32428" xr:uid="{00000000-0005-0000-0000-00007C7B0000}"/>
    <cellStyle name="Обычный 9 15" xfId="32720" xr:uid="{00000000-0005-0000-0000-00007D7B0000}"/>
    <cellStyle name="Обычный 9 2" xfId="31222" xr:uid="{00000000-0005-0000-0000-00007E7B0000}"/>
    <cellStyle name="Обычный 9 2 2" xfId="31223" xr:uid="{00000000-0005-0000-0000-00007F7B0000}"/>
    <cellStyle name="Обычный 9 2 3" xfId="31224" xr:uid="{00000000-0005-0000-0000-0000807B0000}"/>
    <cellStyle name="Обычный 9 2 4" xfId="32328" xr:uid="{00000000-0005-0000-0000-0000817B0000}"/>
    <cellStyle name="Обычный 9 2 5" xfId="32422" xr:uid="{00000000-0005-0000-0000-0000827B0000}"/>
    <cellStyle name="Обычный 9 3" xfId="31225" xr:uid="{00000000-0005-0000-0000-0000837B0000}"/>
    <cellStyle name="Обычный 9 3 10" xfId="31226" xr:uid="{00000000-0005-0000-0000-0000847B0000}"/>
    <cellStyle name="Обычный 9 3 11" xfId="31227" xr:uid="{00000000-0005-0000-0000-0000857B0000}"/>
    <cellStyle name="Обычный 9 3 11 2" xfId="31228" xr:uid="{00000000-0005-0000-0000-0000867B0000}"/>
    <cellStyle name="Обычный 9 3 12" xfId="31229" xr:uid="{00000000-0005-0000-0000-0000877B0000}"/>
    <cellStyle name="Обычный 9 3 13" xfId="32324" xr:uid="{00000000-0005-0000-0000-0000887B0000}"/>
    <cellStyle name="Обычный 9 3 2" xfId="31230" xr:uid="{00000000-0005-0000-0000-0000897B0000}"/>
    <cellStyle name="Обычный 9 3 2 2" xfId="31231" xr:uid="{00000000-0005-0000-0000-00008A7B0000}"/>
    <cellStyle name="Обычный 9 3 2 2 2" xfId="31232" xr:uid="{00000000-0005-0000-0000-00008B7B0000}"/>
    <cellStyle name="Обычный 9 3 2 2 2 2" xfId="31233" xr:uid="{00000000-0005-0000-0000-00008C7B0000}"/>
    <cellStyle name="Обычный 9 3 2 2 2 2 2" xfId="31234" xr:uid="{00000000-0005-0000-0000-00008D7B0000}"/>
    <cellStyle name="Обычный 9 3 2 2 2 2 2 2" xfId="31235" xr:uid="{00000000-0005-0000-0000-00008E7B0000}"/>
    <cellStyle name="Обычный 9 3 2 2 2 2 3" xfId="31236" xr:uid="{00000000-0005-0000-0000-00008F7B0000}"/>
    <cellStyle name="Обычный 9 3 2 2 2 3" xfId="31237" xr:uid="{00000000-0005-0000-0000-0000907B0000}"/>
    <cellStyle name="Обычный 9 3 2 2 2 3 2" xfId="31238" xr:uid="{00000000-0005-0000-0000-0000917B0000}"/>
    <cellStyle name="Обычный 9 3 2 2 2 3 2 2" xfId="31239" xr:uid="{00000000-0005-0000-0000-0000927B0000}"/>
    <cellStyle name="Обычный 9 3 2 2 2 3 3" xfId="31240" xr:uid="{00000000-0005-0000-0000-0000937B0000}"/>
    <cellStyle name="Обычный 9 3 2 2 2 4" xfId="31241" xr:uid="{00000000-0005-0000-0000-0000947B0000}"/>
    <cellStyle name="Обычный 9 3 2 2 2 4 2" xfId="31242" xr:uid="{00000000-0005-0000-0000-0000957B0000}"/>
    <cellStyle name="Обычный 9 3 2 2 2 5" xfId="31243" xr:uid="{00000000-0005-0000-0000-0000967B0000}"/>
    <cellStyle name="Обычный 9 3 2 2 3" xfId="31244" xr:uid="{00000000-0005-0000-0000-0000977B0000}"/>
    <cellStyle name="Обычный 9 3 2 2 3 2" xfId="31245" xr:uid="{00000000-0005-0000-0000-0000987B0000}"/>
    <cellStyle name="Обычный 9 3 2 2 3 2 2" xfId="31246" xr:uid="{00000000-0005-0000-0000-0000997B0000}"/>
    <cellStyle name="Обычный 9 3 2 2 3 2 2 2" xfId="31247" xr:uid="{00000000-0005-0000-0000-00009A7B0000}"/>
    <cellStyle name="Обычный 9 3 2 2 3 2 3" xfId="31248" xr:uid="{00000000-0005-0000-0000-00009B7B0000}"/>
    <cellStyle name="Обычный 9 3 2 2 3 3" xfId="31249" xr:uid="{00000000-0005-0000-0000-00009C7B0000}"/>
    <cellStyle name="Обычный 9 3 2 2 3 3 2" xfId="31250" xr:uid="{00000000-0005-0000-0000-00009D7B0000}"/>
    <cellStyle name="Обычный 9 3 2 2 3 4" xfId="31251" xr:uid="{00000000-0005-0000-0000-00009E7B0000}"/>
    <cellStyle name="Обычный 9 3 2 2 4" xfId="31252" xr:uid="{00000000-0005-0000-0000-00009F7B0000}"/>
    <cellStyle name="Обычный 9 3 2 2 4 2" xfId="31253" xr:uid="{00000000-0005-0000-0000-0000A07B0000}"/>
    <cellStyle name="Обычный 9 3 2 2 4 2 2" xfId="31254" xr:uid="{00000000-0005-0000-0000-0000A17B0000}"/>
    <cellStyle name="Обычный 9 3 2 2 4 3" xfId="31255" xr:uid="{00000000-0005-0000-0000-0000A27B0000}"/>
    <cellStyle name="Обычный 9 3 2 2 5" xfId="31256" xr:uid="{00000000-0005-0000-0000-0000A37B0000}"/>
    <cellStyle name="Обычный 9 3 2 2 5 2" xfId="31257" xr:uid="{00000000-0005-0000-0000-0000A47B0000}"/>
    <cellStyle name="Обычный 9 3 2 2 5 2 2" xfId="31258" xr:uid="{00000000-0005-0000-0000-0000A57B0000}"/>
    <cellStyle name="Обычный 9 3 2 2 5 3" xfId="31259" xr:uid="{00000000-0005-0000-0000-0000A67B0000}"/>
    <cellStyle name="Обычный 9 3 2 2 6" xfId="31260" xr:uid="{00000000-0005-0000-0000-0000A77B0000}"/>
    <cellStyle name="Обычный 9 3 2 2 6 2" xfId="31261" xr:uid="{00000000-0005-0000-0000-0000A87B0000}"/>
    <cellStyle name="Обычный 9 3 2 2 7" xfId="31262" xr:uid="{00000000-0005-0000-0000-0000A97B0000}"/>
    <cellStyle name="Обычный 9 3 2 3" xfId="31263" xr:uid="{00000000-0005-0000-0000-0000AA7B0000}"/>
    <cellStyle name="Обычный 9 3 2 3 2" xfId="31264" xr:uid="{00000000-0005-0000-0000-0000AB7B0000}"/>
    <cellStyle name="Обычный 9 3 2 3 2 2" xfId="31265" xr:uid="{00000000-0005-0000-0000-0000AC7B0000}"/>
    <cellStyle name="Обычный 9 3 2 3 2 2 2" xfId="31266" xr:uid="{00000000-0005-0000-0000-0000AD7B0000}"/>
    <cellStyle name="Обычный 9 3 2 3 2 3" xfId="31267" xr:uid="{00000000-0005-0000-0000-0000AE7B0000}"/>
    <cellStyle name="Обычный 9 3 2 3 3" xfId="31268" xr:uid="{00000000-0005-0000-0000-0000AF7B0000}"/>
    <cellStyle name="Обычный 9 3 2 3 3 2" xfId="31269" xr:uid="{00000000-0005-0000-0000-0000B07B0000}"/>
    <cellStyle name="Обычный 9 3 2 3 3 2 2" xfId="31270" xr:uid="{00000000-0005-0000-0000-0000B17B0000}"/>
    <cellStyle name="Обычный 9 3 2 3 3 3" xfId="31271" xr:uid="{00000000-0005-0000-0000-0000B27B0000}"/>
    <cellStyle name="Обычный 9 3 2 3 4" xfId="31272" xr:uid="{00000000-0005-0000-0000-0000B37B0000}"/>
    <cellStyle name="Обычный 9 3 2 3 4 2" xfId="31273" xr:uid="{00000000-0005-0000-0000-0000B47B0000}"/>
    <cellStyle name="Обычный 9 3 2 3 5" xfId="31274" xr:uid="{00000000-0005-0000-0000-0000B57B0000}"/>
    <cellStyle name="Обычный 9 3 2 4" xfId="31275" xr:uid="{00000000-0005-0000-0000-0000B67B0000}"/>
    <cellStyle name="Обычный 9 3 2 4 2" xfId="31276" xr:uid="{00000000-0005-0000-0000-0000B77B0000}"/>
    <cellStyle name="Обычный 9 3 2 4 2 2" xfId="31277" xr:uid="{00000000-0005-0000-0000-0000B87B0000}"/>
    <cellStyle name="Обычный 9 3 2 4 2 2 2" xfId="31278" xr:uid="{00000000-0005-0000-0000-0000B97B0000}"/>
    <cellStyle name="Обычный 9 3 2 4 2 3" xfId="31279" xr:uid="{00000000-0005-0000-0000-0000BA7B0000}"/>
    <cellStyle name="Обычный 9 3 2 4 3" xfId="31280" xr:uid="{00000000-0005-0000-0000-0000BB7B0000}"/>
    <cellStyle name="Обычный 9 3 2 4 3 2" xfId="31281" xr:uid="{00000000-0005-0000-0000-0000BC7B0000}"/>
    <cellStyle name="Обычный 9 3 2 4 4" xfId="31282" xr:uid="{00000000-0005-0000-0000-0000BD7B0000}"/>
    <cellStyle name="Обычный 9 3 2 5" xfId="31283" xr:uid="{00000000-0005-0000-0000-0000BE7B0000}"/>
    <cellStyle name="Обычный 9 3 2 5 2" xfId="31284" xr:uid="{00000000-0005-0000-0000-0000BF7B0000}"/>
    <cellStyle name="Обычный 9 3 2 5 2 2" xfId="31285" xr:uid="{00000000-0005-0000-0000-0000C07B0000}"/>
    <cellStyle name="Обычный 9 3 2 5 3" xfId="31286" xr:uid="{00000000-0005-0000-0000-0000C17B0000}"/>
    <cellStyle name="Обычный 9 3 2 6" xfId="31287" xr:uid="{00000000-0005-0000-0000-0000C27B0000}"/>
    <cellStyle name="Обычный 9 3 2 6 2" xfId="31288" xr:uid="{00000000-0005-0000-0000-0000C37B0000}"/>
    <cellStyle name="Обычный 9 3 2 6 2 2" xfId="31289" xr:uid="{00000000-0005-0000-0000-0000C47B0000}"/>
    <cellStyle name="Обычный 9 3 2 6 3" xfId="31290" xr:uid="{00000000-0005-0000-0000-0000C57B0000}"/>
    <cellStyle name="Обычный 9 3 2 7" xfId="31291" xr:uid="{00000000-0005-0000-0000-0000C67B0000}"/>
    <cellStyle name="Обычный 9 3 2 7 2" xfId="31292" xr:uid="{00000000-0005-0000-0000-0000C77B0000}"/>
    <cellStyle name="Обычный 9 3 2 8" xfId="31293" xr:uid="{00000000-0005-0000-0000-0000C87B0000}"/>
    <cellStyle name="Обычный 9 3 3" xfId="31294" xr:uid="{00000000-0005-0000-0000-0000C97B0000}"/>
    <cellStyle name="Обычный 9 3 3 2" xfId="31295" xr:uid="{00000000-0005-0000-0000-0000CA7B0000}"/>
    <cellStyle name="Обычный 9 3 3 2 2" xfId="31296" xr:uid="{00000000-0005-0000-0000-0000CB7B0000}"/>
    <cellStyle name="Обычный 9 3 3 2 2 2" xfId="31297" xr:uid="{00000000-0005-0000-0000-0000CC7B0000}"/>
    <cellStyle name="Обычный 9 3 3 2 2 2 2" xfId="31298" xr:uid="{00000000-0005-0000-0000-0000CD7B0000}"/>
    <cellStyle name="Обычный 9 3 3 2 2 2 2 2" xfId="31299" xr:uid="{00000000-0005-0000-0000-0000CE7B0000}"/>
    <cellStyle name="Обычный 9 3 3 2 2 2 3" xfId="31300" xr:uid="{00000000-0005-0000-0000-0000CF7B0000}"/>
    <cellStyle name="Обычный 9 3 3 2 2 3" xfId="31301" xr:uid="{00000000-0005-0000-0000-0000D07B0000}"/>
    <cellStyle name="Обычный 9 3 3 2 2 3 2" xfId="31302" xr:uid="{00000000-0005-0000-0000-0000D17B0000}"/>
    <cellStyle name="Обычный 9 3 3 2 2 3 2 2" xfId="31303" xr:uid="{00000000-0005-0000-0000-0000D27B0000}"/>
    <cellStyle name="Обычный 9 3 3 2 2 3 3" xfId="31304" xr:uid="{00000000-0005-0000-0000-0000D37B0000}"/>
    <cellStyle name="Обычный 9 3 3 2 2 4" xfId="31305" xr:uid="{00000000-0005-0000-0000-0000D47B0000}"/>
    <cellStyle name="Обычный 9 3 3 2 2 4 2" xfId="31306" xr:uid="{00000000-0005-0000-0000-0000D57B0000}"/>
    <cellStyle name="Обычный 9 3 3 2 2 5" xfId="31307" xr:uid="{00000000-0005-0000-0000-0000D67B0000}"/>
    <cellStyle name="Обычный 9 3 3 2 3" xfId="31308" xr:uid="{00000000-0005-0000-0000-0000D77B0000}"/>
    <cellStyle name="Обычный 9 3 3 2 3 2" xfId="31309" xr:uid="{00000000-0005-0000-0000-0000D87B0000}"/>
    <cellStyle name="Обычный 9 3 3 2 3 2 2" xfId="31310" xr:uid="{00000000-0005-0000-0000-0000D97B0000}"/>
    <cellStyle name="Обычный 9 3 3 2 3 2 2 2" xfId="31311" xr:uid="{00000000-0005-0000-0000-0000DA7B0000}"/>
    <cellStyle name="Обычный 9 3 3 2 3 2 3" xfId="31312" xr:uid="{00000000-0005-0000-0000-0000DB7B0000}"/>
    <cellStyle name="Обычный 9 3 3 2 3 3" xfId="31313" xr:uid="{00000000-0005-0000-0000-0000DC7B0000}"/>
    <cellStyle name="Обычный 9 3 3 2 3 3 2" xfId="31314" xr:uid="{00000000-0005-0000-0000-0000DD7B0000}"/>
    <cellStyle name="Обычный 9 3 3 2 3 4" xfId="31315" xr:uid="{00000000-0005-0000-0000-0000DE7B0000}"/>
    <cellStyle name="Обычный 9 3 3 2 4" xfId="31316" xr:uid="{00000000-0005-0000-0000-0000DF7B0000}"/>
    <cellStyle name="Обычный 9 3 3 2 4 2" xfId="31317" xr:uid="{00000000-0005-0000-0000-0000E07B0000}"/>
    <cellStyle name="Обычный 9 3 3 2 4 2 2" xfId="31318" xr:uid="{00000000-0005-0000-0000-0000E17B0000}"/>
    <cellStyle name="Обычный 9 3 3 2 4 3" xfId="31319" xr:uid="{00000000-0005-0000-0000-0000E27B0000}"/>
    <cellStyle name="Обычный 9 3 3 2 5" xfId="31320" xr:uid="{00000000-0005-0000-0000-0000E37B0000}"/>
    <cellStyle name="Обычный 9 3 3 2 5 2" xfId="31321" xr:uid="{00000000-0005-0000-0000-0000E47B0000}"/>
    <cellStyle name="Обычный 9 3 3 2 5 2 2" xfId="31322" xr:uid="{00000000-0005-0000-0000-0000E57B0000}"/>
    <cellStyle name="Обычный 9 3 3 2 5 3" xfId="31323" xr:uid="{00000000-0005-0000-0000-0000E67B0000}"/>
    <cellStyle name="Обычный 9 3 3 2 6" xfId="31324" xr:uid="{00000000-0005-0000-0000-0000E77B0000}"/>
    <cellStyle name="Обычный 9 3 3 2 6 2" xfId="31325" xr:uid="{00000000-0005-0000-0000-0000E87B0000}"/>
    <cellStyle name="Обычный 9 3 3 2 7" xfId="31326" xr:uid="{00000000-0005-0000-0000-0000E97B0000}"/>
    <cellStyle name="Обычный 9 3 3 3" xfId="31327" xr:uid="{00000000-0005-0000-0000-0000EA7B0000}"/>
    <cellStyle name="Обычный 9 3 3 3 2" xfId="31328" xr:uid="{00000000-0005-0000-0000-0000EB7B0000}"/>
    <cellStyle name="Обычный 9 3 3 3 2 2" xfId="31329" xr:uid="{00000000-0005-0000-0000-0000EC7B0000}"/>
    <cellStyle name="Обычный 9 3 3 3 2 2 2" xfId="31330" xr:uid="{00000000-0005-0000-0000-0000ED7B0000}"/>
    <cellStyle name="Обычный 9 3 3 3 2 3" xfId="31331" xr:uid="{00000000-0005-0000-0000-0000EE7B0000}"/>
    <cellStyle name="Обычный 9 3 3 3 3" xfId="31332" xr:uid="{00000000-0005-0000-0000-0000EF7B0000}"/>
    <cellStyle name="Обычный 9 3 3 3 3 2" xfId="31333" xr:uid="{00000000-0005-0000-0000-0000F07B0000}"/>
    <cellStyle name="Обычный 9 3 3 3 3 2 2" xfId="31334" xr:uid="{00000000-0005-0000-0000-0000F17B0000}"/>
    <cellStyle name="Обычный 9 3 3 3 3 3" xfId="31335" xr:uid="{00000000-0005-0000-0000-0000F27B0000}"/>
    <cellStyle name="Обычный 9 3 3 3 4" xfId="31336" xr:uid="{00000000-0005-0000-0000-0000F37B0000}"/>
    <cellStyle name="Обычный 9 3 3 3 4 2" xfId="31337" xr:uid="{00000000-0005-0000-0000-0000F47B0000}"/>
    <cellStyle name="Обычный 9 3 3 3 5" xfId="31338" xr:uid="{00000000-0005-0000-0000-0000F57B0000}"/>
    <cellStyle name="Обычный 9 3 3 4" xfId="31339" xr:uid="{00000000-0005-0000-0000-0000F67B0000}"/>
    <cellStyle name="Обычный 9 3 3 4 2" xfId="31340" xr:uid="{00000000-0005-0000-0000-0000F77B0000}"/>
    <cellStyle name="Обычный 9 3 3 4 2 2" xfId="31341" xr:uid="{00000000-0005-0000-0000-0000F87B0000}"/>
    <cellStyle name="Обычный 9 3 3 4 2 2 2" xfId="31342" xr:uid="{00000000-0005-0000-0000-0000F97B0000}"/>
    <cellStyle name="Обычный 9 3 3 4 2 3" xfId="31343" xr:uid="{00000000-0005-0000-0000-0000FA7B0000}"/>
    <cellStyle name="Обычный 9 3 3 4 3" xfId="31344" xr:uid="{00000000-0005-0000-0000-0000FB7B0000}"/>
    <cellStyle name="Обычный 9 3 3 4 3 2" xfId="31345" xr:uid="{00000000-0005-0000-0000-0000FC7B0000}"/>
    <cellStyle name="Обычный 9 3 3 4 4" xfId="31346" xr:uid="{00000000-0005-0000-0000-0000FD7B0000}"/>
    <cellStyle name="Обычный 9 3 3 5" xfId="31347" xr:uid="{00000000-0005-0000-0000-0000FE7B0000}"/>
    <cellStyle name="Обычный 9 3 3 5 2" xfId="31348" xr:uid="{00000000-0005-0000-0000-0000FF7B0000}"/>
    <cellStyle name="Обычный 9 3 3 5 2 2" xfId="31349" xr:uid="{00000000-0005-0000-0000-0000007C0000}"/>
    <cellStyle name="Обычный 9 3 3 5 3" xfId="31350" xr:uid="{00000000-0005-0000-0000-0000017C0000}"/>
    <cellStyle name="Обычный 9 3 3 6" xfId="31351" xr:uid="{00000000-0005-0000-0000-0000027C0000}"/>
    <cellStyle name="Обычный 9 3 3 6 2" xfId="31352" xr:uid="{00000000-0005-0000-0000-0000037C0000}"/>
    <cellStyle name="Обычный 9 3 3 6 2 2" xfId="31353" xr:uid="{00000000-0005-0000-0000-0000047C0000}"/>
    <cellStyle name="Обычный 9 3 3 6 3" xfId="31354" xr:uid="{00000000-0005-0000-0000-0000057C0000}"/>
    <cellStyle name="Обычный 9 3 3 7" xfId="31355" xr:uid="{00000000-0005-0000-0000-0000067C0000}"/>
    <cellStyle name="Обычный 9 3 3 7 2" xfId="31356" xr:uid="{00000000-0005-0000-0000-0000077C0000}"/>
    <cellStyle name="Обычный 9 3 3 8" xfId="31357" xr:uid="{00000000-0005-0000-0000-0000087C0000}"/>
    <cellStyle name="Обычный 9 3 4" xfId="31358" xr:uid="{00000000-0005-0000-0000-0000097C0000}"/>
    <cellStyle name="Обычный 9 3 4 2" xfId="31359" xr:uid="{00000000-0005-0000-0000-00000A7C0000}"/>
    <cellStyle name="Обычный 9 3 4 2 2" xfId="31360" xr:uid="{00000000-0005-0000-0000-00000B7C0000}"/>
    <cellStyle name="Обычный 9 3 4 2 2 2" xfId="31361" xr:uid="{00000000-0005-0000-0000-00000C7C0000}"/>
    <cellStyle name="Обычный 9 3 4 2 2 2 2" xfId="31362" xr:uid="{00000000-0005-0000-0000-00000D7C0000}"/>
    <cellStyle name="Обычный 9 3 4 2 2 2 2 2" xfId="31363" xr:uid="{00000000-0005-0000-0000-00000E7C0000}"/>
    <cellStyle name="Обычный 9 3 4 2 2 2 3" xfId="31364" xr:uid="{00000000-0005-0000-0000-00000F7C0000}"/>
    <cellStyle name="Обычный 9 3 4 2 2 3" xfId="31365" xr:uid="{00000000-0005-0000-0000-0000107C0000}"/>
    <cellStyle name="Обычный 9 3 4 2 2 3 2" xfId="31366" xr:uid="{00000000-0005-0000-0000-0000117C0000}"/>
    <cellStyle name="Обычный 9 3 4 2 2 4" xfId="31367" xr:uid="{00000000-0005-0000-0000-0000127C0000}"/>
    <cellStyle name="Обычный 9 3 4 2 3" xfId="31368" xr:uid="{00000000-0005-0000-0000-0000137C0000}"/>
    <cellStyle name="Обычный 9 3 4 2 3 2" xfId="31369" xr:uid="{00000000-0005-0000-0000-0000147C0000}"/>
    <cellStyle name="Обычный 9 3 4 2 3 2 2" xfId="31370" xr:uid="{00000000-0005-0000-0000-0000157C0000}"/>
    <cellStyle name="Обычный 9 3 4 2 3 3" xfId="31371" xr:uid="{00000000-0005-0000-0000-0000167C0000}"/>
    <cellStyle name="Обычный 9 3 4 2 4" xfId="31372" xr:uid="{00000000-0005-0000-0000-0000177C0000}"/>
    <cellStyle name="Обычный 9 3 4 2 4 2" xfId="31373" xr:uid="{00000000-0005-0000-0000-0000187C0000}"/>
    <cellStyle name="Обычный 9 3 4 2 4 2 2" xfId="31374" xr:uid="{00000000-0005-0000-0000-0000197C0000}"/>
    <cellStyle name="Обычный 9 3 4 2 4 3" xfId="31375" xr:uid="{00000000-0005-0000-0000-00001A7C0000}"/>
    <cellStyle name="Обычный 9 3 4 2 5" xfId="31376" xr:uid="{00000000-0005-0000-0000-00001B7C0000}"/>
    <cellStyle name="Обычный 9 3 4 2 5 2" xfId="31377" xr:uid="{00000000-0005-0000-0000-00001C7C0000}"/>
    <cellStyle name="Обычный 9 3 4 2 6" xfId="31378" xr:uid="{00000000-0005-0000-0000-00001D7C0000}"/>
    <cellStyle name="Обычный 9 3 4 3" xfId="31379" xr:uid="{00000000-0005-0000-0000-00001E7C0000}"/>
    <cellStyle name="Обычный 9 3 4 3 2" xfId="31380" xr:uid="{00000000-0005-0000-0000-00001F7C0000}"/>
    <cellStyle name="Обычный 9 3 4 3 2 2" xfId="31381" xr:uid="{00000000-0005-0000-0000-0000207C0000}"/>
    <cellStyle name="Обычный 9 3 4 3 2 2 2" xfId="31382" xr:uid="{00000000-0005-0000-0000-0000217C0000}"/>
    <cellStyle name="Обычный 9 3 4 3 2 3" xfId="31383" xr:uid="{00000000-0005-0000-0000-0000227C0000}"/>
    <cellStyle name="Обычный 9 3 4 3 3" xfId="31384" xr:uid="{00000000-0005-0000-0000-0000237C0000}"/>
    <cellStyle name="Обычный 9 3 4 3 3 2" xfId="31385" xr:uid="{00000000-0005-0000-0000-0000247C0000}"/>
    <cellStyle name="Обычный 9 3 4 3 4" xfId="31386" xr:uid="{00000000-0005-0000-0000-0000257C0000}"/>
    <cellStyle name="Обычный 9 3 4 4" xfId="31387" xr:uid="{00000000-0005-0000-0000-0000267C0000}"/>
    <cellStyle name="Обычный 9 3 4 4 2" xfId="31388" xr:uid="{00000000-0005-0000-0000-0000277C0000}"/>
    <cellStyle name="Обычный 9 3 4 4 2 2" xfId="31389" xr:uid="{00000000-0005-0000-0000-0000287C0000}"/>
    <cellStyle name="Обычный 9 3 4 4 3" xfId="31390" xr:uid="{00000000-0005-0000-0000-0000297C0000}"/>
    <cellStyle name="Обычный 9 3 4 5" xfId="31391" xr:uid="{00000000-0005-0000-0000-00002A7C0000}"/>
    <cellStyle name="Обычный 9 3 4 5 2" xfId="31392" xr:uid="{00000000-0005-0000-0000-00002B7C0000}"/>
    <cellStyle name="Обычный 9 3 4 5 2 2" xfId="31393" xr:uid="{00000000-0005-0000-0000-00002C7C0000}"/>
    <cellStyle name="Обычный 9 3 4 5 3" xfId="31394" xr:uid="{00000000-0005-0000-0000-00002D7C0000}"/>
    <cellStyle name="Обычный 9 3 4 6" xfId="31395" xr:uid="{00000000-0005-0000-0000-00002E7C0000}"/>
    <cellStyle name="Обычный 9 3 4 6 2" xfId="31396" xr:uid="{00000000-0005-0000-0000-00002F7C0000}"/>
    <cellStyle name="Обычный 9 3 4 7" xfId="31397" xr:uid="{00000000-0005-0000-0000-0000307C0000}"/>
    <cellStyle name="Обычный 9 3 5" xfId="31398" xr:uid="{00000000-0005-0000-0000-0000317C0000}"/>
    <cellStyle name="Обычный 9 3 5 2" xfId="31399" xr:uid="{00000000-0005-0000-0000-0000327C0000}"/>
    <cellStyle name="Обычный 9 3 5 2 2" xfId="31400" xr:uid="{00000000-0005-0000-0000-0000337C0000}"/>
    <cellStyle name="Обычный 9 3 5 2 2 2" xfId="31401" xr:uid="{00000000-0005-0000-0000-0000347C0000}"/>
    <cellStyle name="Обычный 9 3 5 2 2 2 2" xfId="31402" xr:uid="{00000000-0005-0000-0000-0000357C0000}"/>
    <cellStyle name="Обычный 9 3 5 2 2 3" xfId="31403" xr:uid="{00000000-0005-0000-0000-0000367C0000}"/>
    <cellStyle name="Обычный 9 3 5 2 3" xfId="31404" xr:uid="{00000000-0005-0000-0000-0000377C0000}"/>
    <cellStyle name="Обычный 9 3 5 2 3 2" xfId="31405" xr:uid="{00000000-0005-0000-0000-0000387C0000}"/>
    <cellStyle name="Обычный 9 3 5 2 3 2 2" xfId="31406" xr:uid="{00000000-0005-0000-0000-0000397C0000}"/>
    <cellStyle name="Обычный 9 3 5 2 3 3" xfId="31407" xr:uid="{00000000-0005-0000-0000-00003A7C0000}"/>
    <cellStyle name="Обычный 9 3 5 2 4" xfId="31408" xr:uid="{00000000-0005-0000-0000-00003B7C0000}"/>
    <cellStyle name="Обычный 9 3 5 2 4 2" xfId="31409" xr:uid="{00000000-0005-0000-0000-00003C7C0000}"/>
    <cellStyle name="Обычный 9 3 5 2 5" xfId="31410" xr:uid="{00000000-0005-0000-0000-00003D7C0000}"/>
    <cellStyle name="Обычный 9 3 5 3" xfId="31411" xr:uid="{00000000-0005-0000-0000-00003E7C0000}"/>
    <cellStyle name="Обычный 9 3 5 3 2" xfId="31412" xr:uid="{00000000-0005-0000-0000-00003F7C0000}"/>
    <cellStyle name="Обычный 9 3 5 3 2 2" xfId="31413" xr:uid="{00000000-0005-0000-0000-0000407C0000}"/>
    <cellStyle name="Обычный 9 3 5 3 2 2 2" xfId="31414" xr:uid="{00000000-0005-0000-0000-0000417C0000}"/>
    <cellStyle name="Обычный 9 3 5 3 2 3" xfId="31415" xr:uid="{00000000-0005-0000-0000-0000427C0000}"/>
    <cellStyle name="Обычный 9 3 5 3 3" xfId="31416" xr:uid="{00000000-0005-0000-0000-0000437C0000}"/>
    <cellStyle name="Обычный 9 3 5 3 3 2" xfId="31417" xr:uid="{00000000-0005-0000-0000-0000447C0000}"/>
    <cellStyle name="Обычный 9 3 5 3 4" xfId="31418" xr:uid="{00000000-0005-0000-0000-0000457C0000}"/>
    <cellStyle name="Обычный 9 3 5 4" xfId="31419" xr:uid="{00000000-0005-0000-0000-0000467C0000}"/>
    <cellStyle name="Обычный 9 3 5 4 2" xfId="31420" xr:uid="{00000000-0005-0000-0000-0000477C0000}"/>
    <cellStyle name="Обычный 9 3 5 4 2 2" xfId="31421" xr:uid="{00000000-0005-0000-0000-0000487C0000}"/>
    <cellStyle name="Обычный 9 3 5 4 3" xfId="31422" xr:uid="{00000000-0005-0000-0000-0000497C0000}"/>
    <cellStyle name="Обычный 9 3 5 5" xfId="31423" xr:uid="{00000000-0005-0000-0000-00004A7C0000}"/>
    <cellStyle name="Обычный 9 3 5 5 2" xfId="31424" xr:uid="{00000000-0005-0000-0000-00004B7C0000}"/>
    <cellStyle name="Обычный 9 3 5 5 2 2" xfId="31425" xr:uid="{00000000-0005-0000-0000-00004C7C0000}"/>
    <cellStyle name="Обычный 9 3 5 5 3" xfId="31426" xr:uid="{00000000-0005-0000-0000-00004D7C0000}"/>
    <cellStyle name="Обычный 9 3 5 6" xfId="31427" xr:uid="{00000000-0005-0000-0000-00004E7C0000}"/>
    <cellStyle name="Обычный 9 3 5 6 2" xfId="31428" xr:uid="{00000000-0005-0000-0000-00004F7C0000}"/>
    <cellStyle name="Обычный 9 3 5 7" xfId="31429" xr:uid="{00000000-0005-0000-0000-0000507C0000}"/>
    <cellStyle name="Обычный 9 3 6" xfId="31430" xr:uid="{00000000-0005-0000-0000-0000517C0000}"/>
    <cellStyle name="Обычный 9 3 6 2" xfId="31431" xr:uid="{00000000-0005-0000-0000-0000527C0000}"/>
    <cellStyle name="Обычный 9 3 6 2 2" xfId="31432" xr:uid="{00000000-0005-0000-0000-0000537C0000}"/>
    <cellStyle name="Обычный 9 3 6 2 2 2" xfId="31433" xr:uid="{00000000-0005-0000-0000-0000547C0000}"/>
    <cellStyle name="Обычный 9 3 6 2 3" xfId="31434" xr:uid="{00000000-0005-0000-0000-0000557C0000}"/>
    <cellStyle name="Обычный 9 3 6 3" xfId="31435" xr:uid="{00000000-0005-0000-0000-0000567C0000}"/>
    <cellStyle name="Обычный 9 3 6 3 2" xfId="31436" xr:uid="{00000000-0005-0000-0000-0000577C0000}"/>
    <cellStyle name="Обычный 9 3 6 3 2 2" xfId="31437" xr:uid="{00000000-0005-0000-0000-0000587C0000}"/>
    <cellStyle name="Обычный 9 3 6 3 3" xfId="31438" xr:uid="{00000000-0005-0000-0000-0000597C0000}"/>
    <cellStyle name="Обычный 9 3 6 4" xfId="31439" xr:uid="{00000000-0005-0000-0000-00005A7C0000}"/>
    <cellStyle name="Обычный 9 3 6 4 2" xfId="31440" xr:uid="{00000000-0005-0000-0000-00005B7C0000}"/>
    <cellStyle name="Обычный 9 3 6 5" xfId="31441" xr:uid="{00000000-0005-0000-0000-00005C7C0000}"/>
    <cellStyle name="Обычный 9 3 7" xfId="31442" xr:uid="{00000000-0005-0000-0000-00005D7C0000}"/>
    <cellStyle name="Обычный 9 3 7 2" xfId="31443" xr:uid="{00000000-0005-0000-0000-00005E7C0000}"/>
    <cellStyle name="Обычный 9 3 7 2 2" xfId="31444" xr:uid="{00000000-0005-0000-0000-00005F7C0000}"/>
    <cellStyle name="Обычный 9 3 7 2 2 2" xfId="31445" xr:uid="{00000000-0005-0000-0000-0000607C0000}"/>
    <cellStyle name="Обычный 9 3 7 2 3" xfId="31446" xr:uid="{00000000-0005-0000-0000-0000617C0000}"/>
    <cellStyle name="Обычный 9 3 7 3" xfId="31447" xr:uid="{00000000-0005-0000-0000-0000627C0000}"/>
    <cellStyle name="Обычный 9 3 7 3 2" xfId="31448" xr:uid="{00000000-0005-0000-0000-0000637C0000}"/>
    <cellStyle name="Обычный 9 3 7 4" xfId="31449" xr:uid="{00000000-0005-0000-0000-0000647C0000}"/>
    <cellStyle name="Обычный 9 3 8" xfId="31450" xr:uid="{00000000-0005-0000-0000-0000657C0000}"/>
    <cellStyle name="Обычный 9 3 8 2" xfId="31451" xr:uid="{00000000-0005-0000-0000-0000667C0000}"/>
    <cellStyle name="Обычный 9 3 8 2 2" xfId="31452" xr:uid="{00000000-0005-0000-0000-0000677C0000}"/>
    <cellStyle name="Обычный 9 3 8 3" xfId="31453" xr:uid="{00000000-0005-0000-0000-0000687C0000}"/>
    <cellStyle name="Обычный 9 3 9" xfId="31454" xr:uid="{00000000-0005-0000-0000-0000697C0000}"/>
    <cellStyle name="Обычный 9 3 9 2" xfId="31455" xr:uid="{00000000-0005-0000-0000-00006A7C0000}"/>
    <cellStyle name="Обычный 9 3 9 2 2" xfId="31456" xr:uid="{00000000-0005-0000-0000-00006B7C0000}"/>
    <cellStyle name="Обычный 9 3 9 3" xfId="31457" xr:uid="{00000000-0005-0000-0000-00006C7C0000}"/>
    <cellStyle name="Обычный 9 4" xfId="31458" xr:uid="{00000000-0005-0000-0000-00006D7C0000}"/>
    <cellStyle name="Обычный 9 4 10" xfId="31459" xr:uid="{00000000-0005-0000-0000-00006E7C0000}"/>
    <cellStyle name="Обычный 9 4 10 2" xfId="31460" xr:uid="{00000000-0005-0000-0000-00006F7C0000}"/>
    <cellStyle name="Обычный 9 4 10 2 2" xfId="31461" xr:uid="{00000000-0005-0000-0000-0000707C0000}"/>
    <cellStyle name="Обычный 9 4 10 3" xfId="31462" xr:uid="{00000000-0005-0000-0000-0000717C0000}"/>
    <cellStyle name="Обычный 9 4 11" xfId="31463" xr:uid="{00000000-0005-0000-0000-0000727C0000}"/>
    <cellStyle name="Обычный 9 4 11 2" xfId="31464" xr:uid="{00000000-0005-0000-0000-0000737C0000}"/>
    <cellStyle name="Обычный 9 4 11 2 2" xfId="31465" xr:uid="{00000000-0005-0000-0000-0000747C0000}"/>
    <cellStyle name="Обычный 9 4 11 3" xfId="31466" xr:uid="{00000000-0005-0000-0000-0000757C0000}"/>
    <cellStyle name="Обычный 9 4 12" xfId="31467" xr:uid="{00000000-0005-0000-0000-0000767C0000}"/>
    <cellStyle name="Обычный 9 4 12 2" xfId="31468" xr:uid="{00000000-0005-0000-0000-0000777C0000}"/>
    <cellStyle name="Обычный 9 4 12 2 2" xfId="31469" xr:uid="{00000000-0005-0000-0000-0000787C0000}"/>
    <cellStyle name="Обычный 9 4 12 3" xfId="31470" xr:uid="{00000000-0005-0000-0000-0000797C0000}"/>
    <cellStyle name="Обычный 9 4 13" xfId="31471" xr:uid="{00000000-0005-0000-0000-00007A7C0000}"/>
    <cellStyle name="Обычный 9 4 13 2" xfId="31472" xr:uid="{00000000-0005-0000-0000-00007B7C0000}"/>
    <cellStyle name="Обычный 9 4 13 2 2" xfId="31473" xr:uid="{00000000-0005-0000-0000-00007C7C0000}"/>
    <cellStyle name="Обычный 9 4 13 3" xfId="31474" xr:uid="{00000000-0005-0000-0000-00007D7C0000}"/>
    <cellStyle name="Обычный 9 4 14" xfId="31475" xr:uid="{00000000-0005-0000-0000-00007E7C0000}"/>
    <cellStyle name="Обычный 9 4 14 2" xfId="31476" xr:uid="{00000000-0005-0000-0000-00007F7C0000}"/>
    <cellStyle name="Обычный 9 4 14 2 2" xfId="31477" xr:uid="{00000000-0005-0000-0000-0000807C0000}"/>
    <cellStyle name="Обычный 9 4 14 3" xfId="31478" xr:uid="{00000000-0005-0000-0000-0000817C0000}"/>
    <cellStyle name="Обычный 9 4 15" xfId="31479" xr:uid="{00000000-0005-0000-0000-0000827C0000}"/>
    <cellStyle name="Обычный 9 4 15 2" xfId="31480" xr:uid="{00000000-0005-0000-0000-0000837C0000}"/>
    <cellStyle name="Обычный 9 4 15 2 2" xfId="31481" xr:uid="{00000000-0005-0000-0000-0000847C0000}"/>
    <cellStyle name="Обычный 9 4 15 3" xfId="31482" xr:uid="{00000000-0005-0000-0000-0000857C0000}"/>
    <cellStyle name="Обычный 9 4 16" xfId="31483" xr:uid="{00000000-0005-0000-0000-0000867C0000}"/>
    <cellStyle name="Обычный 9 4 16 2" xfId="31484" xr:uid="{00000000-0005-0000-0000-0000877C0000}"/>
    <cellStyle name="Обычный 9 4 17" xfId="31485" xr:uid="{00000000-0005-0000-0000-0000887C0000}"/>
    <cellStyle name="Обычный 9 4 2" xfId="31486" xr:uid="{00000000-0005-0000-0000-0000897C0000}"/>
    <cellStyle name="Обычный 9 4 2 2" xfId="31487" xr:uid="{00000000-0005-0000-0000-00008A7C0000}"/>
    <cellStyle name="Обычный 9 4 2 2 2" xfId="31488" xr:uid="{00000000-0005-0000-0000-00008B7C0000}"/>
    <cellStyle name="Обычный 9 4 2 2 2 2" xfId="31489" xr:uid="{00000000-0005-0000-0000-00008C7C0000}"/>
    <cellStyle name="Обычный 9 4 2 2 2 2 2" xfId="31490" xr:uid="{00000000-0005-0000-0000-00008D7C0000}"/>
    <cellStyle name="Обычный 9 4 2 2 2 3" xfId="31491" xr:uid="{00000000-0005-0000-0000-00008E7C0000}"/>
    <cellStyle name="Обычный 9 4 2 2 3" xfId="31492" xr:uid="{00000000-0005-0000-0000-00008F7C0000}"/>
    <cellStyle name="Обычный 9 4 2 2 3 2" xfId="31493" xr:uid="{00000000-0005-0000-0000-0000907C0000}"/>
    <cellStyle name="Обычный 9 4 2 2 3 2 2" xfId="31494" xr:uid="{00000000-0005-0000-0000-0000917C0000}"/>
    <cellStyle name="Обычный 9 4 2 2 3 3" xfId="31495" xr:uid="{00000000-0005-0000-0000-0000927C0000}"/>
    <cellStyle name="Обычный 9 4 2 2 4" xfId="31496" xr:uid="{00000000-0005-0000-0000-0000937C0000}"/>
    <cellStyle name="Обычный 9 4 2 2 4 2" xfId="31497" xr:uid="{00000000-0005-0000-0000-0000947C0000}"/>
    <cellStyle name="Обычный 9 4 2 2 5" xfId="31498" xr:uid="{00000000-0005-0000-0000-0000957C0000}"/>
    <cellStyle name="Обычный 9 4 2 3" xfId="31499" xr:uid="{00000000-0005-0000-0000-0000967C0000}"/>
    <cellStyle name="Обычный 9 4 2 3 2" xfId="31500" xr:uid="{00000000-0005-0000-0000-0000977C0000}"/>
    <cellStyle name="Обычный 9 4 2 3 2 2" xfId="31501" xr:uid="{00000000-0005-0000-0000-0000987C0000}"/>
    <cellStyle name="Обычный 9 4 2 3 2 2 2" xfId="31502" xr:uid="{00000000-0005-0000-0000-0000997C0000}"/>
    <cellStyle name="Обычный 9 4 2 3 2 3" xfId="31503" xr:uid="{00000000-0005-0000-0000-00009A7C0000}"/>
    <cellStyle name="Обычный 9 4 2 3 3" xfId="31504" xr:uid="{00000000-0005-0000-0000-00009B7C0000}"/>
    <cellStyle name="Обычный 9 4 2 3 3 2" xfId="31505" xr:uid="{00000000-0005-0000-0000-00009C7C0000}"/>
    <cellStyle name="Обычный 9 4 2 3 4" xfId="31506" xr:uid="{00000000-0005-0000-0000-00009D7C0000}"/>
    <cellStyle name="Обычный 9 4 2 4" xfId="31507" xr:uid="{00000000-0005-0000-0000-00009E7C0000}"/>
    <cellStyle name="Обычный 9 4 2 4 2" xfId="31508" xr:uid="{00000000-0005-0000-0000-00009F7C0000}"/>
    <cellStyle name="Обычный 9 4 2 4 2 2" xfId="31509" xr:uid="{00000000-0005-0000-0000-0000A07C0000}"/>
    <cellStyle name="Обычный 9 4 2 4 3" xfId="31510" xr:uid="{00000000-0005-0000-0000-0000A17C0000}"/>
    <cellStyle name="Обычный 9 4 2 5" xfId="31511" xr:uid="{00000000-0005-0000-0000-0000A27C0000}"/>
    <cellStyle name="Обычный 9 4 2 5 2" xfId="31512" xr:uid="{00000000-0005-0000-0000-0000A37C0000}"/>
    <cellStyle name="Обычный 9 4 2 5 2 2" xfId="31513" xr:uid="{00000000-0005-0000-0000-0000A47C0000}"/>
    <cellStyle name="Обычный 9 4 2 5 3" xfId="31514" xr:uid="{00000000-0005-0000-0000-0000A57C0000}"/>
    <cellStyle name="Обычный 9 4 2 6" xfId="31515" xr:uid="{00000000-0005-0000-0000-0000A67C0000}"/>
    <cellStyle name="Обычный 9 4 2 6 2" xfId="31516" xr:uid="{00000000-0005-0000-0000-0000A77C0000}"/>
    <cellStyle name="Обычный 9 4 2 7" xfId="31517" xr:uid="{00000000-0005-0000-0000-0000A87C0000}"/>
    <cellStyle name="Обычный 9 4 3" xfId="31518" xr:uid="{00000000-0005-0000-0000-0000A97C0000}"/>
    <cellStyle name="Обычный 9 4 3 2" xfId="31519" xr:uid="{00000000-0005-0000-0000-0000AA7C0000}"/>
    <cellStyle name="Обычный 9 4 3 2 2" xfId="31520" xr:uid="{00000000-0005-0000-0000-0000AB7C0000}"/>
    <cellStyle name="Обычный 9 4 3 2 2 2" xfId="31521" xr:uid="{00000000-0005-0000-0000-0000AC7C0000}"/>
    <cellStyle name="Обычный 9 4 3 2 3" xfId="31522" xr:uid="{00000000-0005-0000-0000-0000AD7C0000}"/>
    <cellStyle name="Обычный 9 4 3 3" xfId="31523" xr:uid="{00000000-0005-0000-0000-0000AE7C0000}"/>
    <cellStyle name="Обычный 9 4 3 3 2" xfId="31524" xr:uid="{00000000-0005-0000-0000-0000AF7C0000}"/>
    <cellStyle name="Обычный 9 4 3 3 2 2" xfId="31525" xr:uid="{00000000-0005-0000-0000-0000B07C0000}"/>
    <cellStyle name="Обычный 9 4 3 3 3" xfId="31526" xr:uid="{00000000-0005-0000-0000-0000B17C0000}"/>
    <cellStyle name="Обычный 9 4 3 4" xfId="31527" xr:uid="{00000000-0005-0000-0000-0000B27C0000}"/>
    <cellStyle name="Обычный 9 4 3 4 2" xfId="31528" xr:uid="{00000000-0005-0000-0000-0000B37C0000}"/>
    <cellStyle name="Обычный 9 4 3 5" xfId="31529" xr:uid="{00000000-0005-0000-0000-0000B47C0000}"/>
    <cellStyle name="Обычный 9 4 4" xfId="31530" xr:uid="{00000000-0005-0000-0000-0000B57C0000}"/>
    <cellStyle name="Обычный 9 4 4 2" xfId="31531" xr:uid="{00000000-0005-0000-0000-0000B67C0000}"/>
    <cellStyle name="Обычный 9 4 4 2 2" xfId="31532" xr:uid="{00000000-0005-0000-0000-0000B77C0000}"/>
    <cellStyle name="Обычный 9 4 4 2 2 2" xfId="31533" xr:uid="{00000000-0005-0000-0000-0000B87C0000}"/>
    <cellStyle name="Обычный 9 4 4 2 3" xfId="31534" xr:uid="{00000000-0005-0000-0000-0000B97C0000}"/>
    <cellStyle name="Обычный 9 4 4 3" xfId="31535" xr:uid="{00000000-0005-0000-0000-0000BA7C0000}"/>
    <cellStyle name="Обычный 9 4 4 3 2" xfId="31536" xr:uid="{00000000-0005-0000-0000-0000BB7C0000}"/>
    <cellStyle name="Обычный 9 4 4 4" xfId="31537" xr:uid="{00000000-0005-0000-0000-0000BC7C0000}"/>
    <cellStyle name="Обычный 9 4 5" xfId="31538" xr:uid="{00000000-0005-0000-0000-0000BD7C0000}"/>
    <cellStyle name="Обычный 9 4 5 2" xfId="31539" xr:uid="{00000000-0005-0000-0000-0000BE7C0000}"/>
    <cellStyle name="Обычный 9 4 5 2 2" xfId="31540" xr:uid="{00000000-0005-0000-0000-0000BF7C0000}"/>
    <cellStyle name="Обычный 9 4 5 3" xfId="31541" xr:uid="{00000000-0005-0000-0000-0000C07C0000}"/>
    <cellStyle name="Обычный 9 4 6" xfId="31542" xr:uid="{00000000-0005-0000-0000-0000C17C0000}"/>
    <cellStyle name="Обычный 9 4 6 2" xfId="31543" xr:uid="{00000000-0005-0000-0000-0000C27C0000}"/>
    <cellStyle name="Обычный 9 4 6 2 2" xfId="31544" xr:uid="{00000000-0005-0000-0000-0000C37C0000}"/>
    <cellStyle name="Обычный 9 4 6 3" xfId="31545" xr:uid="{00000000-0005-0000-0000-0000C47C0000}"/>
    <cellStyle name="Обычный 9 4 7" xfId="31546" xr:uid="{00000000-0005-0000-0000-0000C57C0000}"/>
    <cellStyle name="Обычный 9 4 7 2" xfId="31547" xr:uid="{00000000-0005-0000-0000-0000C67C0000}"/>
    <cellStyle name="Обычный 9 4 7 2 2" xfId="31548" xr:uid="{00000000-0005-0000-0000-0000C77C0000}"/>
    <cellStyle name="Обычный 9 4 7 3" xfId="31549" xr:uid="{00000000-0005-0000-0000-0000C87C0000}"/>
    <cellStyle name="Обычный 9 4 8" xfId="31550" xr:uid="{00000000-0005-0000-0000-0000C97C0000}"/>
    <cellStyle name="Обычный 9 4 8 2" xfId="31551" xr:uid="{00000000-0005-0000-0000-0000CA7C0000}"/>
    <cellStyle name="Обычный 9 4 8 2 2" xfId="31552" xr:uid="{00000000-0005-0000-0000-0000CB7C0000}"/>
    <cellStyle name="Обычный 9 4 8 3" xfId="31553" xr:uid="{00000000-0005-0000-0000-0000CC7C0000}"/>
    <cellStyle name="Обычный 9 4 9" xfId="31554" xr:uid="{00000000-0005-0000-0000-0000CD7C0000}"/>
    <cellStyle name="Обычный 9 4 9 2" xfId="31555" xr:uid="{00000000-0005-0000-0000-0000CE7C0000}"/>
    <cellStyle name="Обычный 9 4 9 2 2" xfId="31556" xr:uid="{00000000-0005-0000-0000-0000CF7C0000}"/>
    <cellStyle name="Обычный 9 4 9 3" xfId="31557" xr:uid="{00000000-0005-0000-0000-0000D07C0000}"/>
    <cellStyle name="Обычный 9 5" xfId="31558" xr:uid="{00000000-0005-0000-0000-0000D17C0000}"/>
    <cellStyle name="Обычный 9 5 2" xfId="31559" xr:uid="{00000000-0005-0000-0000-0000D27C0000}"/>
    <cellStyle name="Обычный 9 5 2 2" xfId="31560" xr:uid="{00000000-0005-0000-0000-0000D37C0000}"/>
    <cellStyle name="Обычный 9 5 2 2 2" xfId="31561" xr:uid="{00000000-0005-0000-0000-0000D47C0000}"/>
    <cellStyle name="Обычный 9 5 2 2 2 2" xfId="31562" xr:uid="{00000000-0005-0000-0000-0000D57C0000}"/>
    <cellStyle name="Обычный 9 5 2 2 2 2 2" xfId="31563" xr:uid="{00000000-0005-0000-0000-0000D67C0000}"/>
    <cellStyle name="Обычный 9 5 2 2 2 3" xfId="31564" xr:uid="{00000000-0005-0000-0000-0000D77C0000}"/>
    <cellStyle name="Обычный 9 5 2 2 3" xfId="31565" xr:uid="{00000000-0005-0000-0000-0000D87C0000}"/>
    <cellStyle name="Обычный 9 5 2 2 3 2" xfId="31566" xr:uid="{00000000-0005-0000-0000-0000D97C0000}"/>
    <cellStyle name="Обычный 9 5 2 2 3 2 2" xfId="31567" xr:uid="{00000000-0005-0000-0000-0000DA7C0000}"/>
    <cellStyle name="Обычный 9 5 2 2 3 3" xfId="31568" xr:uid="{00000000-0005-0000-0000-0000DB7C0000}"/>
    <cellStyle name="Обычный 9 5 2 2 4" xfId="31569" xr:uid="{00000000-0005-0000-0000-0000DC7C0000}"/>
    <cellStyle name="Обычный 9 5 2 2 4 2" xfId="31570" xr:uid="{00000000-0005-0000-0000-0000DD7C0000}"/>
    <cellStyle name="Обычный 9 5 2 2 5" xfId="31571" xr:uid="{00000000-0005-0000-0000-0000DE7C0000}"/>
    <cellStyle name="Обычный 9 5 2 3" xfId="31572" xr:uid="{00000000-0005-0000-0000-0000DF7C0000}"/>
    <cellStyle name="Обычный 9 5 2 3 2" xfId="31573" xr:uid="{00000000-0005-0000-0000-0000E07C0000}"/>
    <cellStyle name="Обычный 9 5 2 3 2 2" xfId="31574" xr:uid="{00000000-0005-0000-0000-0000E17C0000}"/>
    <cellStyle name="Обычный 9 5 2 3 2 2 2" xfId="31575" xr:uid="{00000000-0005-0000-0000-0000E27C0000}"/>
    <cellStyle name="Обычный 9 5 2 3 2 3" xfId="31576" xr:uid="{00000000-0005-0000-0000-0000E37C0000}"/>
    <cellStyle name="Обычный 9 5 2 3 3" xfId="31577" xr:uid="{00000000-0005-0000-0000-0000E47C0000}"/>
    <cellStyle name="Обычный 9 5 2 3 3 2" xfId="31578" xr:uid="{00000000-0005-0000-0000-0000E57C0000}"/>
    <cellStyle name="Обычный 9 5 2 3 4" xfId="31579" xr:uid="{00000000-0005-0000-0000-0000E67C0000}"/>
    <cellStyle name="Обычный 9 5 2 4" xfId="31580" xr:uid="{00000000-0005-0000-0000-0000E77C0000}"/>
    <cellStyle name="Обычный 9 5 2 4 2" xfId="31581" xr:uid="{00000000-0005-0000-0000-0000E87C0000}"/>
    <cellStyle name="Обычный 9 5 2 4 2 2" xfId="31582" xr:uid="{00000000-0005-0000-0000-0000E97C0000}"/>
    <cellStyle name="Обычный 9 5 2 4 3" xfId="31583" xr:uid="{00000000-0005-0000-0000-0000EA7C0000}"/>
    <cellStyle name="Обычный 9 5 2 5" xfId="31584" xr:uid="{00000000-0005-0000-0000-0000EB7C0000}"/>
    <cellStyle name="Обычный 9 5 2 5 2" xfId="31585" xr:uid="{00000000-0005-0000-0000-0000EC7C0000}"/>
    <cellStyle name="Обычный 9 5 2 5 2 2" xfId="31586" xr:uid="{00000000-0005-0000-0000-0000ED7C0000}"/>
    <cellStyle name="Обычный 9 5 2 5 3" xfId="31587" xr:uid="{00000000-0005-0000-0000-0000EE7C0000}"/>
    <cellStyle name="Обычный 9 5 2 6" xfId="31588" xr:uid="{00000000-0005-0000-0000-0000EF7C0000}"/>
    <cellStyle name="Обычный 9 5 2 6 2" xfId="31589" xr:uid="{00000000-0005-0000-0000-0000F07C0000}"/>
    <cellStyle name="Обычный 9 5 2 7" xfId="31590" xr:uid="{00000000-0005-0000-0000-0000F17C0000}"/>
    <cellStyle name="Обычный 9 5 3" xfId="31591" xr:uid="{00000000-0005-0000-0000-0000F27C0000}"/>
    <cellStyle name="Обычный 9 5 3 2" xfId="31592" xr:uid="{00000000-0005-0000-0000-0000F37C0000}"/>
    <cellStyle name="Обычный 9 5 3 2 2" xfId="31593" xr:uid="{00000000-0005-0000-0000-0000F47C0000}"/>
    <cellStyle name="Обычный 9 5 3 2 2 2" xfId="31594" xr:uid="{00000000-0005-0000-0000-0000F57C0000}"/>
    <cellStyle name="Обычный 9 5 3 2 3" xfId="31595" xr:uid="{00000000-0005-0000-0000-0000F67C0000}"/>
    <cellStyle name="Обычный 9 5 3 3" xfId="31596" xr:uid="{00000000-0005-0000-0000-0000F77C0000}"/>
    <cellStyle name="Обычный 9 5 3 3 2" xfId="31597" xr:uid="{00000000-0005-0000-0000-0000F87C0000}"/>
    <cellStyle name="Обычный 9 5 3 3 2 2" xfId="31598" xr:uid="{00000000-0005-0000-0000-0000F97C0000}"/>
    <cellStyle name="Обычный 9 5 3 3 3" xfId="31599" xr:uid="{00000000-0005-0000-0000-0000FA7C0000}"/>
    <cellStyle name="Обычный 9 5 3 4" xfId="31600" xr:uid="{00000000-0005-0000-0000-0000FB7C0000}"/>
    <cellStyle name="Обычный 9 5 3 4 2" xfId="31601" xr:uid="{00000000-0005-0000-0000-0000FC7C0000}"/>
    <cellStyle name="Обычный 9 5 3 5" xfId="31602" xr:uid="{00000000-0005-0000-0000-0000FD7C0000}"/>
    <cellStyle name="Обычный 9 5 4" xfId="31603" xr:uid="{00000000-0005-0000-0000-0000FE7C0000}"/>
    <cellStyle name="Обычный 9 5 4 2" xfId="31604" xr:uid="{00000000-0005-0000-0000-0000FF7C0000}"/>
    <cellStyle name="Обычный 9 5 4 2 2" xfId="31605" xr:uid="{00000000-0005-0000-0000-0000007D0000}"/>
    <cellStyle name="Обычный 9 5 4 2 2 2" xfId="31606" xr:uid="{00000000-0005-0000-0000-0000017D0000}"/>
    <cellStyle name="Обычный 9 5 4 2 3" xfId="31607" xr:uid="{00000000-0005-0000-0000-0000027D0000}"/>
    <cellStyle name="Обычный 9 5 4 3" xfId="31608" xr:uid="{00000000-0005-0000-0000-0000037D0000}"/>
    <cellStyle name="Обычный 9 5 4 3 2" xfId="31609" xr:uid="{00000000-0005-0000-0000-0000047D0000}"/>
    <cellStyle name="Обычный 9 5 4 4" xfId="31610" xr:uid="{00000000-0005-0000-0000-0000057D0000}"/>
    <cellStyle name="Обычный 9 5 5" xfId="31611" xr:uid="{00000000-0005-0000-0000-0000067D0000}"/>
    <cellStyle name="Обычный 9 5 5 2" xfId="31612" xr:uid="{00000000-0005-0000-0000-0000077D0000}"/>
    <cellStyle name="Обычный 9 5 5 2 2" xfId="31613" xr:uid="{00000000-0005-0000-0000-0000087D0000}"/>
    <cellStyle name="Обычный 9 5 5 3" xfId="31614" xr:uid="{00000000-0005-0000-0000-0000097D0000}"/>
    <cellStyle name="Обычный 9 5 6" xfId="31615" xr:uid="{00000000-0005-0000-0000-00000A7D0000}"/>
    <cellStyle name="Обычный 9 5 6 2" xfId="31616" xr:uid="{00000000-0005-0000-0000-00000B7D0000}"/>
    <cellStyle name="Обычный 9 5 6 2 2" xfId="31617" xr:uid="{00000000-0005-0000-0000-00000C7D0000}"/>
    <cellStyle name="Обычный 9 5 6 3" xfId="31618" xr:uid="{00000000-0005-0000-0000-00000D7D0000}"/>
    <cellStyle name="Обычный 9 5 7" xfId="31619" xr:uid="{00000000-0005-0000-0000-00000E7D0000}"/>
    <cellStyle name="Обычный 9 5 7 2" xfId="31620" xr:uid="{00000000-0005-0000-0000-00000F7D0000}"/>
    <cellStyle name="Обычный 9 5 8" xfId="31621" xr:uid="{00000000-0005-0000-0000-0000107D0000}"/>
    <cellStyle name="Обычный 9 6" xfId="31622" xr:uid="{00000000-0005-0000-0000-0000117D0000}"/>
    <cellStyle name="Обычный 9 6 2" xfId="31623" xr:uid="{00000000-0005-0000-0000-0000127D0000}"/>
    <cellStyle name="Обычный 9 6 2 2" xfId="31624" xr:uid="{00000000-0005-0000-0000-0000137D0000}"/>
    <cellStyle name="Обычный 9 6 2 3" xfId="31625" xr:uid="{00000000-0005-0000-0000-0000147D0000}"/>
    <cellStyle name="Обычный 9 6 2 3 2" xfId="31626" xr:uid="{00000000-0005-0000-0000-0000157D0000}"/>
    <cellStyle name="Обычный 9 6 2 3 2 2" xfId="31627" xr:uid="{00000000-0005-0000-0000-0000167D0000}"/>
    <cellStyle name="Обычный 9 6 2 3 3" xfId="31628" xr:uid="{00000000-0005-0000-0000-0000177D0000}"/>
    <cellStyle name="Обычный 9 6 2 4" xfId="31629" xr:uid="{00000000-0005-0000-0000-0000187D0000}"/>
    <cellStyle name="Обычный 9 6 2 4 2" xfId="31630" xr:uid="{00000000-0005-0000-0000-0000197D0000}"/>
    <cellStyle name="Обычный 9 6 2 5" xfId="31631" xr:uid="{00000000-0005-0000-0000-00001A7D0000}"/>
    <cellStyle name="Обычный 9 6 3" xfId="31632" xr:uid="{00000000-0005-0000-0000-00001B7D0000}"/>
    <cellStyle name="Обычный 9 6 3 2" xfId="31633" xr:uid="{00000000-0005-0000-0000-00001C7D0000}"/>
    <cellStyle name="Обычный 9 6 3 2 2" xfId="31634" xr:uid="{00000000-0005-0000-0000-00001D7D0000}"/>
    <cellStyle name="Обычный 9 6 3 2 2 2" xfId="31635" xr:uid="{00000000-0005-0000-0000-00001E7D0000}"/>
    <cellStyle name="Обычный 9 6 3 2 3" xfId="31636" xr:uid="{00000000-0005-0000-0000-00001F7D0000}"/>
    <cellStyle name="Обычный 9 6 3 3" xfId="31637" xr:uid="{00000000-0005-0000-0000-0000207D0000}"/>
    <cellStyle name="Обычный 9 6 3 3 2" xfId="31638" xr:uid="{00000000-0005-0000-0000-0000217D0000}"/>
    <cellStyle name="Обычный 9 6 3 4" xfId="31639" xr:uid="{00000000-0005-0000-0000-0000227D0000}"/>
    <cellStyle name="Обычный 9 6 4" xfId="31640" xr:uid="{00000000-0005-0000-0000-0000237D0000}"/>
    <cellStyle name="Обычный 9 6 4 2" xfId="31641" xr:uid="{00000000-0005-0000-0000-0000247D0000}"/>
    <cellStyle name="Обычный 9 6 4 2 2" xfId="31642" xr:uid="{00000000-0005-0000-0000-0000257D0000}"/>
    <cellStyle name="Обычный 9 6 4 3" xfId="31643" xr:uid="{00000000-0005-0000-0000-0000267D0000}"/>
    <cellStyle name="Обычный 9 6 5" xfId="31644" xr:uid="{00000000-0005-0000-0000-0000277D0000}"/>
    <cellStyle name="Обычный 9 6 5 2" xfId="31645" xr:uid="{00000000-0005-0000-0000-0000287D0000}"/>
    <cellStyle name="Обычный 9 6 5 2 2" xfId="31646" xr:uid="{00000000-0005-0000-0000-0000297D0000}"/>
    <cellStyle name="Обычный 9 6 5 3" xfId="31647" xr:uid="{00000000-0005-0000-0000-00002A7D0000}"/>
    <cellStyle name="Обычный 9 6 6" xfId="31648" xr:uid="{00000000-0005-0000-0000-00002B7D0000}"/>
    <cellStyle name="Обычный 9 6 6 2" xfId="31649" xr:uid="{00000000-0005-0000-0000-00002C7D0000}"/>
    <cellStyle name="Обычный 9 6 7" xfId="31650" xr:uid="{00000000-0005-0000-0000-00002D7D0000}"/>
    <cellStyle name="Обычный 9 7" xfId="31651" xr:uid="{00000000-0005-0000-0000-00002E7D0000}"/>
    <cellStyle name="Обычный 9 7 2" xfId="31652" xr:uid="{00000000-0005-0000-0000-00002F7D0000}"/>
    <cellStyle name="Обычный 9 7 3" xfId="31653" xr:uid="{00000000-0005-0000-0000-0000307D0000}"/>
    <cellStyle name="Обычный 9 7 3 2" xfId="31654" xr:uid="{00000000-0005-0000-0000-0000317D0000}"/>
    <cellStyle name="Обычный 9 7 3 2 2" xfId="31655" xr:uid="{00000000-0005-0000-0000-0000327D0000}"/>
    <cellStyle name="Обычный 9 7 3 3" xfId="31656" xr:uid="{00000000-0005-0000-0000-0000337D0000}"/>
    <cellStyle name="Обычный 9 7 4" xfId="31657" xr:uid="{00000000-0005-0000-0000-0000347D0000}"/>
    <cellStyle name="Обычный 9 7 4 2" xfId="31658" xr:uid="{00000000-0005-0000-0000-0000357D0000}"/>
    <cellStyle name="Обычный 9 7 5" xfId="31659" xr:uid="{00000000-0005-0000-0000-0000367D0000}"/>
    <cellStyle name="Обычный 9 8" xfId="31660" xr:uid="{00000000-0005-0000-0000-0000377D0000}"/>
    <cellStyle name="Обычный 9 8 2" xfId="31661" xr:uid="{00000000-0005-0000-0000-0000387D0000}"/>
    <cellStyle name="Обычный 9 8 2 2" xfId="31662" xr:uid="{00000000-0005-0000-0000-0000397D0000}"/>
    <cellStyle name="Обычный 9 8 2 2 2" xfId="31663" xr:uid="{00000000-0005-0000-0000-00003A7D0000}"/>
    <cellStyle name="Обычный 9 8 2 3" xfId="31664" xr:uid="{00000000-0005-0000-0000-00003B7D0000}"/>
    <cellStyle name="Обычный 9 8 3" xfId="31665" xr:uid="{00000000-0005-0000-0000-00003C7D0000}"/>
    <cellStyle name="Обычный 9 8 3 2" xfId="31666" xr:uid="{00000000-0005-0000-0000-00003D7D0000}"/>
    <cellStyle name="Обычный 9 8 3 2 2" xfId="31667" xr:uid="{00000000-0005-0000-0000-00003E7D0000}"/>
    <cellStyle name="Обычный 9 8 3 3" xfId="31668" xr:uid="{00000000-0005-0000-0000-00003F7D0000}"/>
    <cellStyle name="Обычный 9 8 4" xfId="31669" xr:uid="{00000000-0005-0000-0000-0000407D0000}"/>
    <cellStyle name="Обычный 9 8 4 2" xfId="31670" xr:uid="{00000000-0005-0000-0000-0000417D0000}"/>
    <cellStyle name="Обычный 9 8 5" xfId="31671" xr:uid="{00000000-0005-0000-0000-0000427D0000}"/>
    <cellStyle name="Обычный 9 9" xfId="31672" xr:uid="{00000000-0005-0000-0000-0000437D0000}"/>
    <cellStyle name="Обычный 9 9 2" xfId="31673" xr:uid="{00000000-0005-0000-0000-0000447D0000}"/>
    <cellStyle name="Обычный 9 9 2 2" xfId="31674" xr:uid="{00000000-0005-0000-0000-0000457D0000}"/>
    <cellStyle name="Обычный 9 9 3" xfId="31675" xr:uid="{00000000-0005-0000-0000-0000467D0000}"/>
    <cellStyle name="Обычный 9_724" xfId="31676" xr:uid="{00000000-0005-0000-0000-0000477D0000}"/>
    <cellStyle name="Обычный 90" xfId="31677" xr:uid="{00000000-0005-0000-0000-0000487D0000}"/>
    <cellStyle name="Обычный 90 2" xfId="31678" xr:uid="{00000000-0005-0000-0000-0000497D0000}"/>
    <cellStyle name="Обычный 90 2 2" xfId="31679" xr:uid="{00000000-0005-0000-0000-00004A7D0000}"/>
    <cellStyle name="Обычный 90 2 2 2" xfId="31680" xr:uid="{00000000-0005-0000-0000-00004B7D0000}"/>
    <cellStyle name="Обычный 90 2 2 2 2" xfId="31681" xr:uid="{00000000-0005-0000-0000-00004C7D0000}"/>
    <cellStyle name="Обычный 90 2 2 2 2 2" xfId="31682" xr:uid="{00000000-0005-0000-0000-00004D7D0000}"/>
    <cellStyle name="Обычный 90 2 2 2 3" xfId="31683" xr:uid="{00000000-0005-0000-0000-00004E7D0000}"/>
    <cellStyle name="Обычный 90 2 2 3" xfId="31684" xr:uid="{00000000-0005-0000-0000-00004F7D0000}"/>
    <cellStyle name="Обычный 90 2 2 3 2" xfId="31685" xr:uid="{00000000-0005-0000-0000-0000507D0000}"/>
    <cellStyle name="Обычный 90 2 2 3 2 2" xfId="31686" xr:uid="{00000000-0005-0000-0000-0000517D0000}"/>
    <cellStyle name="Обычный 90 2 2 3 3" xfId="31687" xr:uid="{00000000-0005-0000-0000-0000527D0000}"/>
    <cellStyle name="Обычный 90 2 2 4" xfId="31688" xr:uid="{00000000-0005-0000-0000-0000537D0000}"/>
    <cellStyle name="Обычный 90 2 2 4 2" xfId="31689" xr:uid="{00000000-0005-0000-0000-0000547D0000}"/>
    <cellStyle name="Обычный 90 2 2 5" xfId="31690" xr:uid="{00000000-0005-0000-0000-0000557D0000}"/>
    <cellStyle name="Обычный 90 2 3" xfId="31691" xr:uid="{00000000-0005-0000-0000-0000567D0000}"/>
    <cellStyle name="Обычный 90 2 3 2" xfId="31692" xr:uid="{00000000-0005-0000-0000-0000577D0000}"/>
    <cellStyle name="Обычный 90 2 3 2 2" xfId="31693" xr:uid="{00000000-0005-0000-0000-0000587D0000}"/>
    <cellStyle name="Обычный 90 2 3 2 2 2" xfId="31694" xr:uid="{00000000-0005-0000-0000-0000597D0000}"/>
    <cellStyle name="Обычный 90 2 3 2 3" xfId="31695" xr:uid="{00000000-0005-0000-0000-00005A7D0000}"/>
    <cellStyle name="Обычный 90 2 3 3" xfId="31696" xr:uid="{00000000-0005-0000-0000-00005B7D0000}"/>
    <cellStyle name="Обычный 90 2 3 3 2" xfId="31697" xr:uid="{00000000-0005-0000-0000-00005C7D0000}"/>
    <cellStyle name="Обычный 90 2 3 4" xfId="31698" xr:uid="{00000000-0005-0000-0000-00005D7D0000}"/>
    <cellStyle name="Обычный 90 2 4" xfId="31699" xr:uid="{00000000-0005-0000-0000-00005E7D0000}"/>
    <cellStyle name="Обычный 90 2 4 2" xfId="31700" xr:uid="{00000000-0005-0000-0000-00005F7D0000}"/>
    <cellStyle name="Обычный 90 2 4 2 2" xfId="31701" xr:uid="{00000000-0005-0000-0000-0000607D0000}"/>
    <cellStyle name="Обычный 90 2 4 3" xfId="31702" xr:uid="{00000000-0005-0000-0000-0000617D0000}"/>
    <cellStyle name="Обычный 90 2 5" xfId="31703" xr:uid="{00000000-0005-0000-0000-0000627D0000}"/>
    <cellStyle name="Обычный 90 2 5 2" xfId="31704" xr:uid="{00000000-0005-0000-0000-0000637D0000}"/>
    <cellStyle name="Обычный 90 2 5 2 2" xfId="31705" xr:uid="{00000000-0005-0000-0000-0000647D0000}"/>
    <cellStyle name="Обычный 90 2 5 3" xfId="31706" xr:uid="{00000000-0005-0000-0000-0000657D0000}"/>
    <cellStyle name="Обычный 90 2 6" xfId="31707" xr:uid="{00000000-0005-0000-0000-0000667D0000}"/>
    <cellStyle name="Обычный 90 2 6 2" xfId="31708" xr:uid="{00000000-0005-0000-0000-0000677D0000}"/>
    <cellStyle name="Обычный 90 2 7" xfId="31709" xr:uid="{00000000-0005-0000-0000-0000687D0000}"/>
    <cellStyle name="Обычный 90 3" xfId="31710" xr:uid="{00000000-0005-0000-0000-0000697D0000}"/>
    <cellStyle name="Обычный 90 3 2" xfId="31711" xr:uid="{00000000-0005-0000-0000-00006A7D0000}"/>
    <cellStyle name="Обычный 90 3 2 2" xfId="31712" xr:uid="{00000000-0005-0000-0000-00006B7D0000}"/>
    <cellStyle name="Обычный 90 3 2 2 2" xfId="31713" xr:uid="{00000000-0005-0000-0000-00006C7D0000}"/>
    <cellStyle name="Обычный 90 3 2 3" xfId="31714" xr:uid="{00000000-0005-0000-0000-00006D7D0000}"/>
    <cellStyle name="Обычный 90 3 3" xfId="31715" xr:uid="{00000000-0005-0000-0000-00006E7D0000}"/>
    <cellStyle name="Обычный 90 3 3 2" xfId="31716" xr:uid="{00000000-0005-0000-0000-00006F7D0000}"/>
    <cellStyle name="Обычный 90 3 3 2 2" xfId="31717" xr:uid="{00000000-0005-0000-0000-0000707D0000}"/>
    <cellStyle name="Обычный 90 3 3 3" xfId="31718" xr:uid="{00000000-0005-0000-0000-0000717D0000}"/>
    <cellStyle name="Обычный 90 3 4" xfId="31719" xr:uid="{00000000-0005-0000-0000-0000727D0000}"/>
    <cellStyle name="Обычный 90 3 4 2" xfId="31720" xr:uid="{00000000-0005-0000-0000-0000737D0000}"/>
    <cellStyle name="Обычный 90 3 5" xfId="31721" xr:uid="{00000000-0005-0000-0000-0000747D0000}"/>
    <cellStyle name="Обычный 90 4" xfId="31722" xr:uid="{00000000-0005-0000-0000-0000757D0000}"/>
    <cellStyle name="Обычный 90 4 2" xfId="31723" xr:uid="{00000000-0005-0000-0000-0000767D0000}"/>
    <cellStyle name="Обычный 90 4 2 2" xfId="31724" xr:uid="{00000000-0005-0000-0000-0000777D0000}"/>
    <cellStyle name="Обычный 90 4 2 2 2" xfId="31725" xr:uid="{00000000-0005-0000-0000-0000787D0000}"/>
    <cellStyle name="Обычный 90 4 2 3" xfId="31726" xr:uid="{00000000-0005-0000-0000-0000797D0000}"/>
    <cellStyle name="Обычный 90 4 3" xfId="31727" xr:uid="{00000000-0005-0000-0000-00007A7D0000}"/>
    <cellStyle name="Обычный 90 4 3 2" xfId="31728" xr:uid="{00000000-0005-0000-0000-00007B7D0000}"/>
    <cellStyle name="Обычный 90 4 4" xfId="31729" xr:uid="{00000000-0005-0000-0000-00007C7D0000}"/>
    <cellStyle name="Обычный 90 5" xfId="31730" xr:uid="{00000000-0005-0000-0000-00007D7D0000}"/>
    <cellStyle name="Обычный 90 5 2" xfId="31731" xr:uid="{00000000-0005-0000-0000-00007E7D0000}"/>
    <cellStyle name="Обычный 90 5 2 2" xfId="31732" xr:uid="{00000000-0005-0000-0000-00007F7D0000}"/>
    <cellStyle name="Обычный 90 5 3" xfId="31733" xr:uid="{00000000-0005-0000-0000-0000807D0000}"/>
    <cellStyle name="Обычный 90 6" xfId="31734" xr:uid="{00000000-0005-0000-0000-0000817D0000}"/>
    <cellStyle name="Обычный 90 6 2" xfId="31735" xr:uid="{00000000-0005-0000-0000-0000827D0000}"/>
    <cellStyle name="Обычный 90 6 2 2" xfId="31736" xr:uid="{00000000-0005-0000-0000-0000837D0000}"/>
    <cellStyle name="Обычный 90 6 3" xfId="31737" xr:uid="{00000000-0005-0000-0000-0000847D0000}"/>
    <cellStyle name="Обычный 90 7" xfId="31738" xr:uid="{00000000-0005-0000-0000-0000857D0000}"/>
    <cellStyle name="Обычный 90 7 2" xfId="31739" xr:uid="{00000000-0005-0000-0000-0000867D0000}"/>
    <cellStyle name="Обычный 90 8" xfId="31740" xr:uid="{00000000-0005-0000-0000-0000877D0000}"/>
    <cellStyle name="Обычный 91" xfId="31741" xr:uid="{00000000-0005-0000-0000-0000887D0000}"/>
    <cellStyle name="Обычный 91 2" xfId="31742" xr:uid="{00000000-0005-0000-0000-0000897D0000}"/>
    <cellStyle name="Обычный 91 2 2" xfId="31743" xr:uid="{00000000-0005-0000-0000-00008A7D0000}"/>
    <cellStyle name="Обычный 91 2 2 2" xfId="31744" xr:uid="{00000000-0005-0000-0000-00008B7D0000}"/>
    <cellStyle name="Обычный 91 2 2 2 2" xfId="31745" xr:uid="{00000000-0005-0000-0000-00008C7D0000}"/>
    <cellStyle name="Обычный 91 2 2 2 2 2" xfId="31746" xr:uid="{00000000-0005-0000-0000-00008D7D0000}"/>
    <cellStyle name="Обычный 91 2 2 2 3" xfId="31747" xr:uid="{00000000-0005-0000-0000-00008E7D0000}"/>
    <cellStyle name="Обычный 91 2 2 3" xfId="31748" xr:uid="{00000000-0005-0000-0000-00008F7D0000}"/>
    <cellStyle name="Обычный 91 2 2 3 2" xfId="31749" xr:uid="{00000000-0005-0000-0000-0000907D0000}"/>
    <cellStyle name="Обычный 91 2 2 3 2 2" xfId="31750" xr:uid="{00000000-0005-0000-0000-0000917D0000}"/>
    <cellStyle name="Обычный 91 2 2 3 3" xfId="31751" xr:uid="{00000000-0005-0000-0000-0000927D0000}"/>
    <cellStyle name="Обычный 91 2 2 4" xfId="31752" xr:uid="{00000000-0005-0000-0000-0000937D0000}"/>
    <cellStyle name="Обычный 91 2 2 4 2" xfId="31753" xr:uid="{00000000-0005-0000-0000-0000947D0000}"/>
    <cellStyle name="Обычный 91 2 2 5" xfId="31754" xr:uid="{00000000-0005-0000-0000-0000957D0000}"/>
    <cellStyle name="Обычный 91 2 3" xfId="31755" xr:uid="{00000000-0005-0000-0000-0000967D0000}"/>
    <cellStyle name="Обычный 91 2 3 2" xfId="31756" xr:uid="{00000000-0005-0000-0000-0000977D0000}"/>
    <cellStyle name="Обычный 91 2 3 2 2" xfId="31757" xr:uid="{00000000-0005-0000-0000-0000987D0000}"/>
    <cellStyle name="Обычный 91 2 3 2 2 2" xfId="31758" xr:uid="{00000000-0005-0000-0000-0000997D0000}"/>
    <cellStyle name="Обычный 91 2 3 2 3" xfId="31759" xr:uid="{00000000-0005-0000-0000-00009A7D0000}"/>
    <cellStyle name="Обычный 91 2 3 3" xfId="31760" xr:uid="{00000000-0005-0000-0000-00009B7D0000}"/>
    <cellStyle name="Обычный 91 2 3 3 2" xfId="31761" xr:uid="{00000000-0005-0000-0000-00009C7D0000}"/>
    <cellStyle name="Обычный 91 2 3 4" xfId="31762" xr:uid="{00000000-0005-0000-0000-00009D7D0000}"/>
    <cellStyle name="Обычный 91 2 4" xfId="31763" xr:uid="{00000000-0005-0000-0000-00009E7D0000}"/>
    <cellStyle name="Обычный 91 2 4 2" xfId="31764" xr:uid="{00000000-0005-0000-0000-00009F7D0000}"/>
    <cellStyle name="Обычный 91 2 4 2 2" xfId="31765" xr:uid="{00000000-0005-0000-0000-0000A07D0000}"/>
    <cellStyle name="Обычный 91 2 4 3" xfId="31766" xr:uid="{00000000-0005-0000-0000-0000A17D0000}"/>
    <cellStyle name="Обычный 91 2 5" xfId="31767" xr:uid="{00000000-0005-0000-0000-0000A27D0000}"/>
    <cellStyle name="Обычный 91 2 5 2" xfId="31768" xr:uid="{00000000-0005-0000-0000-0000A37D0000}"/>
    <cellStyle name="Обычный 91 2 5 2 2" xfId="31769" xr:uid="{00000000-0005-0000-0000-0000A47D0000}"/>
    <cellStyle name="Обычный 91 2 5 3" xfId="31770" xr:uid="{00000000-0005-0000-0000-0000A57D0000}"/>
    <cellStyle name="Обычный 91 2 6" xfId="31771" xr:uid="{00000000-0005-0000-0000-0000A67D0000}"/>
    <cellStyle name="Обычный 91 2 6 2" xfId="31772" xr:uid="{00000000-0005-0000-0000-0000A77D0000}"/>
    <cellStyle name="Обычный 91 2 7" xfId="31773" xr:uid="{00000000-0005-0000-0000-0000A87D0000}"/>
    <cellStyle name="Обычный 91 3" xfId="31774" xr:uid="{00000000-0005-0000-0000-0000A97D0000}"/>
    <cellStyle name="Обычный 91 3 2" xfId="31775" xr:uid="{00000000-0005-0000-0000-0000AA7D0000}"/>
    <cellStyle name="Обычный 91 3 2 2" xfId="31776" xr:uid="{00000000-0005-0000-0000-0000AB7D0000}"/>
    <cellStyle name="Обычный 91 3 2 2 2" xfId="31777" xr:uid="{00000000-0005-0000-0000-0000AC7D0000}"/>
    <cellStyle name="Обычный 91 3 2 3" xfId="31778" xr:uid="{00000000-0005-0000-0000-0000AD7D0000}"/>
    <cellStyle name="Обычный 91 3 3" xfId="31779" xr:uid="{00000000-0005-0000-0000-0000AE7D0000}"/>
    <cellStyle name="Обычный 91 3 3 2" xfId="31780" xr:uid="{00000000-0005-0000-0000-0000AF7D0000}"/>
    <cellStyle name="Обычный 91 3 3 2 2" xfId="31781" xr:uid="{00000000-0005-0000-0000-0000B07D0000}"/>
    <cellStyle name="Обычный 91 3 3 3" xfId="31782" xr:uid="{00000000-0005-0000-0000-0000B17D0000}"/>
    <cellStyle name="Обычный 91 3 4" xfId="31783" xr:uid="{00000000-0005-0000-0000-0000B27D0000}"/>
    <cellStyle name="Обычный 91 3 4 2" xfId="31784" xr:uid="{00000000-0005-0000-0000-0000B37D0000}"/>
    <cellStyle name="Обычный 91 3 5" xfId="31785" xr:uid="{00000000-0005-0000-0000-0000B47D0000}"/>
    <cellStyle name="Обычный 91 4" xfId="31786" xr:uid="{00000000-0005-0000-0000-0000B57D0000}"/>
    <cellStyle name="Обычный 91 4 2" xfId="31787" xr:uid="{00000000-0005-0000-0000-0000B67D0000}"/>
    <cellStyle name="Обычный 91 4 2 2" xfId="31788" xr:uid="{00000000-0005-0000-0000-0000B77D0000}"/>
    <cellStyle name="Обычный 91 4 2 2 2" xfId="31789" xr:uid="{00000000-0005-0000-0000-0000B87D0000}"/>
    <cellStyle name="Обычный 91 4 2 3" xfId="31790" xr:uid="{00000000-0005-0000-0000-0000B97D0000}"/>
    <cellStyle name="Обычный 91 4 3" xfId="31791" xr:uid="{00000000-0005-0000-0000-0000BA7D0000}"/>
    <cellStyle name="Обычный 91 4 3 2" xfId="31792" xr:uid="{00000000-0005-0000-0000-0000BB7D0000}"/>
    <cellStyle name="Обычный 91 4 4" xfId="31793" xr:uid="{00000000-0005-0000-0000-0000BC7D0000}"/>
    <cellStyle name="Обычный 91 5" xfId="31794" xr:uid="{00000000-0005-0000-0000-0000BD7D0000}"/>
    <cellStyle name="Обычный 91 5 2" xfId="31795" xr:uid="{00000000-0005-0000-0000-0000BE7D0000}"/>
    <cellStyle name="Обычный 91 5 2 2" xfId="31796" xr:uid="{00000000-0005-0000-0000-0000BF7D0000}"/>
    <cellStyle name="Обычный 91 5 3" xfId="31797" xr:uid="{00000000-0005-0000-0000-0000C07D0000}"/>
    <cellStyle name="Обычный 91 6" xfId="31798" xr:uid="{00000000-0005-0000-0000-0000C17D0000}"/>
    <cellStyle name="Обычный 91 6 2" xfId="31799" xr:uid="{00000000-0005-0000-0000-0000C27D0000}"/>
    <cellStyle name="Обычный 91 6 2 2" xfId="31800" xr:uid="{00000000-0005-0000-0000-0000C37D0000}"/>
    <cellStyle name="Обычный 91 6 3" xfId="31801" xr:uid="{00000000-0005-0000-0000-0000C47D0000}"/>
    <cellStyle name="Обычный 91 7" xfId="31802" xr:uid="{00000000-0005-0000-0000-0000C57D0000}"/>
    <cellStyle name="Обычный 91 7 2" xfId="31803" xr:uid="{00000000-0005-0000-0000-0000C67D0000}"/>
    <cellStyle name="Обычный 91 8" xfId="31804" xr:uid="{00000000-0005-0000-0000-0000C77D0000}"/>
    <cellStyle name="Обычный 92" xfId="31805" xr:uid="{00000000-0005-0000-0000-0000C87D0000}"/>
    <cellStyle name="Обычный 92 2" xfId="31806" xr:uid="{00000000-0005-0000-0000-0000C97D0000}"/>
    <cellStyle name="Обычный 93" xfId="31807" xr:uid="{00000000-0005-0000-0000-0000CA7D0000}"/>
    <cellStyle name="Обычный 93 2" xfId="31808" xr:uid="{00000000-0005-0000-0000-0000CB7D0000}"/>
    <cellStyle name="Обычный 94" xfId="31809" xr:uid="{00000000-0005-0000-0000-0000CC7D0000}"/>
    <cellStyle name="Обычный 95" xfId="31810" xr:uid="{00000000-0005-0000-0000-0000CD7D0000}"/>
    <cellStyle name="Обычный 96" xfId="31811" xr:uid="{00000000-0005-0000-0000-0000CE7D0000}"/>
    <cellStyle name="Обычный 97" xfId="31812" xr:uid="{00000000-0005-0000-0000-0000CF7D0000}"/>
    <cellStyle name="Обычный 98" xfId="31813" xr:uid="{00000000-0005-0000-0000-0000D07D0000}"/>
    <cellStyle name="Обычный 99" xfId="31814" xr:uid="{00000000-0005-0000-0000-0000D17D0000}"/>
    <cellStyle name="Обычный 99 2" xfId="31815" xr:uid="{00000000-0005-0000-0000-0000D27D0000}"/>
    <cellStyle name="Обычный_Вечерний селектор (июнь)" xfId="32746" xr:uid="{00000000-0005-0000-0000-0000D37D0000}"/>
    <cellStyle name="Обычный_Вечерний селектор(май)" xfId="32747" xr:uid="{00000000-0005-0000-0000-0000D47D0000}"/>
    <cellStyle name="Обычный_Копия Ведомость дефектов ВЛ-6кВ ф.223-14 на 2008г РЭС-2" xfId="32304" xr:uid="{00000000-0005-0000-0000-0000D57D0000}"/>
    <cellStyle name="Обычный_Лист1" xfId="32744" xr:uid="{00000000-0005-0000-0000-0000D67D0000}"/>
    <cellStyle name="Обычный_Новый формат Откл ОЭН за 26.04.11г " xfId="12" xr:uid="{00000000-0005-0000-0000-0000D77D0000}"/>
    <cellStyle name="Обычный_ППР 2013 РЭС-1ВЛ" xfId="32305" xr:uid="{00000000-0005-0000-0000-0000D87D0000}"/>
    <cellStyle name="Обычный_Сут рапорт РИТС-2 МН(октябрь)(2)" xfId="32745" xr:uid="{00000000-0005-0000-0000-0000D97D0000}"/>
    <cellStyle name="Обычный_Таблица учета" xfId="32306" xr:uid="{00000000-0005-0000-0000-0000DA7D0000}"/>
    <cellStyle name="Обычный_Шаблон ЭПОТ 3" xfId="32748" xr:uid="{00000000-0005-0000-0000-0000DB7D0000}"/>
    <cellStyle name="Плохой 10" xfId="31816" xr:uid="{00000000-0005-0000-0000-0000DC7D0000}"/>
    <cellStyle name="Плохой 2" xfId="64" xr:uid="{00000000-0005-0000-0000-0000DD7D0000}"/>
    <cellStyle name="Плохой 2 2" xfId="31817" xr:uid="{00000000-0005-0000-0000-0000DE7D0000}"/>
    <cellStyle name="Плохой 2 2 2" xfId="31818" xr:uid="{00000000-0005-0000-0000-0000DF7D0000}"/>
    <cellStyle name="Плохой 2 2 2 2" xfId="31819" xr:uid="{00000000-0005-0000-0000-0000E07D0000}"/>
    <cellStyle name="Плохой 2 2 3" xfId="31820" xr:uid="{00000000-0005-0000-0000-0000E17D0000}"/>
    <cellStyle name="Плохой 2 2 4" xfId="31821" xr:uid="{00000000-0005-0000-0000-0000E27D0000}"/>
    <cellStyle name="Плохой 2 2_замерная" xfId="31822" xr:uid="{00000000-0005-0000-0000-0000E37D0000}"/>
    <cellStyle name="Плохой 2 3" xfId="31823" xr:uid="{00000000-0005-0000-0000-0000E47D0000}"/>
    <cellStyle name="Плохой 2 3 2" xfId="31824" xr:uid="{00000000-0005-0000-0000-0000E57D0000}"/>
    <cellStyle name="Плохой 2 3 2 2" xfId="31825" xr:uid="{00000000-0005-0000-0000-0000E67D0000}"/>
    <cellStyle name="Плохой 2 4" xfId="31826" xr:uid="{00000000-0005-0000-0000-0000E77D0000}"/>
    <cellStyle name="Плохой 2 4 2" xfId="31827" xr:uid="{00000000-0005-0000-0000-0000E87D0000}"/>
    <cellStyle name="Плохой 2 5" xfId="31828" xr:uid="{00000000-0005-0000-0000-0000E97D0000}"/>
    <cellStyle name="Плохой 2 6" xfId="31829" xr:uid="{00000000-0005-0000-0000-0000EA7D0000}"/>
    <cellStyle name="Плохой 2 6 2" xfId="31830" xr:uid="{00000000-0005-0000-0000-0000EB7D0000}"/>
    <cellStyle name="Плохой 2 7" xfId="31831" xr:uid="{00000000-0005-0000-0000-0000EC7D0000}"/>
    <cellStyle name="Плохой 2 8" xfId="31832" xr:uid="{00000000-0005-0000-0000-0000ED7D0000}"/>
    <cellStyle name="Плохой 2 9" xfId="31833" xr:uid="{00000000-0005-0000-0000-0000EE7D0000}"/>
    <cellStyle name="Плохой 2_2012" xfId="31834" xr:uid="{00000000-0005-0000-0000-0000EF7D0000}"/>
    <cellStyle name="Плохой 3" xfId="31835" xr:uid="{00000000-0005-0000-0000-0000F07D0000}"/>
    <cellStyle name="Плохой 3 2" xfId="31836" xr:uid="{00000000-0005-0000-0000-0000F17D0000}"/>
    <cellStyle name="Плохой 3 3" xfId="31837" xr:uid="{00000000-0005-0000-0000-0000F27D0000}"/>
    <cellStyle name="Плохой 3 4" xfId="31838" xr:uid="{00000000-0005-0000-0000-0000F37D0000}"/>
    <cellStyle name="Плохой 3 4 2" xfId="31839" xr:uid="{00000000-0005-0000-0000-0000F47D0000}"/>
    <cellStyle name="Плохой 3 5" xfId="31840" xr:uid="{00000000-0005-0000-0000-0000F57D0000}"/>
    <cellStyle name="Плохой 3_Р-52" xfId="31841" xr:uid="{00000000-0005-0000-0000-0000F67D0000}"/>
    <cellStyle name="Плохой 4" xfId="31842" xr:uid="{00000000-0005-0000-0000-0000F77D0000}"/>
    <cellStyle name="Плохой 4 2" xfId="31843" xr:uid="{00000000-0005-0000-0000-0000F87D0000}"/>
    <cellStyle name="Плохой 4 2 2" xfId="31844" xr:uid="{00000000-0005-0000-0000-0000F97D0000}"/>
    <cellStyle name="Плохой 5" xfId="31845" xr:uid="{00000000-0005-0000-0000-0000FA7D0000}"/>
    <cellStyle name="Плохой 5 2" xfId="31846" xr:uid="{00000000-0005-0000-0000-0000FB7D0000}"/>
    <cellStyle name="Плохой 5 2 2" xfId="31847" xr:uid="{00000000-0005-0000-0000-0000FC7D0000}"/>
    <cellStyle name="Плохой 6" xfId="31848" xr:uid="{00000000-0005-0000-0000-0000FD7D0000}"/>
    <cellStyle name="Плохой 6 2" xfId="31849" xr:uid="{00000000-0005-0000-0000-0000FE7D0000}"/>
    <cellStyle name="Плохой 7" xfId="31850" xr:uid="{00000000-0005-0000-0000-0000FF7D0000}"/>
    <cellStyle name="Плохой 7 2" xfId="31851" xr:uid="{00000000-0005-0000-0000-0000007E0000}"/>
    <cellStyle name="Плохой 8" xfId="31852" xr:uid="{00000000-0005-0000-0000-0000017E0000}"/>
    <cellStyle name="Плохой 8 2" xfId="31853" xr:uid="{00000000-0005-0000-0000-0000027E0000}"/>
    <cellStyle name="Плохой 9" xfId="31854" xr:uid="{00000000-0005-0000-0000-0000037E0000}"/>
    <cellStyle name="Пояснение 10" xfId="31855" xr:uid="{00000000-0005-0000-0000-0000047E0000}"/>
    <cellStyle name="Пояснение 2" xfId="65" xr:uid="{00000000-0005-0000-0000-0000057E0000}"/>
    <cellStyle name="Пояснение 2 2" xfId="31856" xr:uid="{00000000-0005-0000-0000-0000067E0000}"/>
    <cellStyle name="Пояснение 2 2 2" xfId="31857" xr:uid="{00000000-0005-0000-0000-0000077E0000}"/>
    <cellStyle name="Пояснение 2 2 2 2" xfId="31858" xr:uid="{00000000-0005-0000-0000-0000087E0000}"/>
    <cellStyle name="Пояснение 2 2 3" xfId="31859" xr:uid="{00000000-0005-0000-0000-0000097E0000}"/>
    <cellStyle name="Пояснение 2 2 4" xfId="31860" xr:uid="{00000000-0005-0000-0000-00000A7E0000}"/>
    <cellStyle name="Пояснение 2 2_замерная" xfId="31861" xr:uid="{00000000-0005-0000-0000-00000B7E0000}"/>
    <cellStyle name="Пояснение 2 3" xfId="31862" xr:uid="{00000000-0005-0000-0000-00000C7E0000}"/>
    <cellStyle name="Пояснение 2 3 2" xfId="31863" xr:uid="{00000000-0005-0000-0000-00000D7E0000}"/>
    <cellStyle name="Пояснение 2 3 2 2" xfId="31864" xr:uid="{00000000-0005-0000-0000-00000E7E0000}"/>
    <cellStyle name="Пояснение 2 4" xfId="31865" xr:uid="{00000000-0005-0000-0000-00000F7E0000}"/>
    <cellStyle name="Пояснение 2 4 2" xfId="31866" xr:uid="{00000000-0005-0000-0000-0000107E0000}"/>
    <cellStyle name="Пояснение 2 5" xfId="31867" xr:uid="{00000000-0005-0000-0000-0000117E0000}"/>
    <cellStyle name="Пояснение 2 6" xfId="31868" xr:uid="{00000000-0005-0000-0000-0000127E0000}"/>
    <cellStyle name="Пояснение 2 6 2" xfId="31869" xr:uid="{00000000-0005-0000-0000-0000137E0000}"/>
    <cellStyle name="Пояснение 2 7" xfId="31870" xr:uid="{00000000-0005-0000-0000-0000147E0000}"/>
    <cellStyle name="Пояснение 2 8" xfId="31871" xr:uid="{00000000-0005-0000-0000-0000157E0000}"/>
    <cellStyle name="Пояснение 2 9" xfId="31872" xr:uid="{00000000-0005-0000-0000-0000167E0000}"/>
    <cellStyle name="Пояснение 2_2012" xfId="31873" xr:uid="{00000000-0005-0000-0000-0000177E0000}"/>
    <cellStyle name="Пояснение 3" xfId="31874" xr:uid="{00000000-0005-0000-0000-0000187E0000}"/>
    <cellStyle name="Пояснение 3 2" xfId="31875" xr:uid="{00000000-0005-0000-0000-0000197E0000}"/>
    <cellStyle name="Пояснение 3 3" xfId="31876" xr:uid="{00000000-0005-0000-0000-00001A7E0000}"/>
    <cellStyle name="Пояснение 3 4" xfId="31877" xr:uid="{00000000-0005-0000-0000-00001B7E0000}"/>
    <cellStyle name="Пояснение 4" xfId="31878" xr:uid="{00000000-0005-0000-0000-00001C7E0000}"/>
    <cellStyle name="Пояснение 5" xfId="31879" xr:uid="{00000000-0005-0000-0000-00001D7E0000}"/>
    <cellStyle name="Пояснение 6" xfId="31880" xr:uid="{00000000-0005-0000-0000-00001E7E0000}"/>
    <cellStyle name="Пояснение 7" xfId="31881" xr:uid="{00000000-0005-0000-0000-00001F7E0000}"/>
    <cellStyle name="Пояснение 8" xfId="31882" xr:uid="{00000000-0005-0000-0000-0000207E0000}"/>
    <cellStyle name="Пояснение 9" xfId="31883" xr:uid="{00000000-0005-0000-0000-0000217E0000}"/>
    <cellStyle name="Примечание 10" xfId="31884" xr:uid="{00000000-0005-0000-0000-0000227E0000}"/>
    <cellStyle name="Примечание 10 2" xfId="31885" xr:uid="{00000000-0005-0000-0000-0000237E0000}"/>
    <cellStyle name="Примечание 10 2 2" xfId="31886" xr:uid="{00000000-0005-0000-0000-0000247E0000}"/>
    <cellStyle name="Примечание 10 3" xfId="31887" xr:uid="{00000000-0005-0000-0000-0000257E0000}"/>
    <cellStyle name="Примечание 11" xfId="31888" xr:uid="{00000000-0005-0000-0000-0000267E0000}"/>
    <cellStyle name="Примечание 11 2" xfId="31889" xr:uid="{00000000-0005-0000-0000-0000277E0000}"/>
    <cellStyle name="Примечание 11 2 2" xfId="31890" xr:uid="{00000000-0005-0000-0000-0000287E0000}"/>
    <cellStyle name="Примечание 11 2 2 2" xfId="31891" xr:uid="{00000000-0005-0000-0000-0000297E0000}"/>
    <cellStyle name="Примечание 11 2 3" xfId="31892" xr:uid="{00000000-0005-0000-0000-00002A7E0000}"/>
    <cellStyle name="Примечание 11 3" xfId="31893" xr:uid="{00000000-0005-0000-0000-00002B7E0000}"/>
    <cellStyle name="Примечание 11 3 2" xfId="31894" xr:uid="{00000000-0005-0000-0000-00002C7E0000}"/>
    <cellStyle name="Примечание 11 4" xfId="31895" xr:uid="{00000000-0005-0000-0000-00002D7E0000}"/>
    <cellStyle name="Примечание 2" xfId="66" xr:uid="{00000000-0005-0000-0000-00002E7E0000}"/>
    <cellStyle name="Примечание 2 10" xfId="31896" xr:uid="{00000000-0005-0000-0000-00002F7E0000}"/>
    <cellStyle name="Примечание 2 11" xfId="32293" xr:uid="{00000000-0005-0000-0000-0000307E0000}"/>
    <cellStyle name="Примечание 2 12" xfId="32291" xr:uid="{00000000-0005-0000-0000-0000317E0000}"/>
    <cellStyle name="Примечание 2 13" xfId="129" xr:uid="{00000000-0005-0000-0000-0000327E0000}"/>
    <cellStyle name="Примечание 2 14" xfId="32312" xr:uid="{00000000-0005-0000-0000-0000337E0000}"/>
    <cellStyle name="Примечание 2 15" xfId="32709" xr:uid="{00000000-0005-0000-0000-0000347E0000}"/>
    <cellStyle name="Примечание 2 2" xfId="101" xr:uid="{00000000-0005-0000-0000-0000357E0000}"/>
    <cellStyle name="Примечание 2 2 10" xfId="134" xr:uid="{00000000-0005-0000-0000-0000367E0000}"/>
    <cellStyle name="Примечание 2 2 11" xfId="32730" xr:uid="{00000000-0005-0000-0000-0000377E0000}"/>
    <cellStyle name="Примечание 2 2 2" xfId="31897" xr:uid="{00000000-0005-0000-0000-0000387E0000}"/>
    <cellStyle name="Примечание 2 2 2 2" xfId="31898" xr:uid="{00000000-0005-0000-0000-0000397E0000}"/>
    <cellStyle name="Примечание 2 2 2 2 2" xfId="31899" xr:uid="{00000000-0005-0000-0000-00003A7E0000}"/>
    <cellStyle name="Примечание 2 2 2 2 2 2" xfId="31900" xr:uid="{00000000-0005-0000-0000-00003B7E0000}"/>
    <cellStyle name="Примечание 2 2 2 2 3" xfId="31901" xr:uid="{00000000-0005-0000-0000-00003C7E0000}"/>
    <cellStyle name="Примечание 2 2 2 2 4" xfId="31902" xr:uid="{00000000-0005-0000-0000-00003D7E0000}"/>
    <cellStyle name="Примечание 2 2 2 3" xfId="31903" xr:uid="{00000000-0005-0000-0000-00003E7E0000}"/>
    <cellStyle name="Примечание 2 2 2 3 2" xfId="31904" xr:uid="{00000000-0005-0000-0000-00003F7E0000}"/>
    <cellStyle name="Примечание 2 2 2 3 2 2" xfId="31905" xr:uid="{00000000-0005-0000-0000-0000407E0000}"/>
    <cellStyle name="Примечание 2 2 2 3 3" xfId="31906" xr:uid="{00000000-0005-0000-0000-0000417E0000}"/>
    <cellStyle name="Примечание 2 2 2 3 4" xfId="31907" xr:uid="{00000000-0005-0000-0000-0000427E0000}"/>
    <cellStyle name="Примечание 2 2 2 4" xfId="31908" xr:uid="{00000000-0005-0000-0000-0000437E0000}"/>
    <cellStyle name="Примечание 2 2 2 4 2" xfId="31909" xr:uid="{00000000-0005-0000-0000-0000447E0000}"/>
    <cellStyle name="Примечание 2 2 2 4 3" xfId="31910" xr:uid="{00000000-0005-0000-0000-0000457E0000}"/>
    <cellStyle name="Примечание 2 2 2 4 4" xfId="31911" xr:uid="{00000000-0005-0000-0000-0000467E0000}"/>
    <cellStyle name="Примечание 2 2 2 5" xfId="31912" xr:uid="{00000000-0005-0000-0000-0000477E0000}"/>
    <cellStyle name="Примечание 2 2 2 5 2" xfId="31913" xr:uid="{00000000-0005-0000-0000-0000487E0000}"/>
    <cellStyle name="Примечание 2 2 2 6" xfId="31914" xr:uid="{00000000-0005-0000-0000-0000497E0000}"/>
    <cellStyle name="Примечание 2 2 3" xfId="31915" xr:uid="{00000000-0005-0000-0000-00004A7E0000}"/>
    <cellStyle name="Примечание 2 2 3 2" xfId="31916" xr:uid="{00000000-0005-0000-0000-00004B7E0000}"/>
    <cellStyle name="Примечание 2 2 3 2 2" xfId="31917" xr:uid="{00000000-0005-0000-0000-00004C7E0000}"/>
    <cellStyle name="Примечание 2 2 3 3" xfId="31918" xr:uid="{00000000-0005-0000-0000-00004D7E0000}"/>
    <cellStyle name="Примечание 2 2 3 4" xfId="31919" xr:uid="{00000000-0005-0000-0000-00004E7E0000}"/>
    <cellStyle name="Примечание 2 2 3 5" xfId="31920" xr:uid="{00000000-0005-0000-0000-00004F7E0000}"/>
    <cellStyle name="Примечание 2 2 4" xfId="31921" xr:uid="{00000000-0005-0000-0000-0000507E0000}"/>
    <cellStyle name="Примечание 2 2 4 2" xfId="31922" xr:uid="{00000000-0005-0000-0000-0000517E0000}"/>
    <cellStyle name="Примечание 2 2 4 2 2" xfId="31923" xr:uid="{00000000-0005-0000-0000-0000527E0000}"/>
    <cellStyle name="Примечание 2 2 4 3" xfId="31924" xr:uid="{00000000-0005-0000-0000-0000537E0000}"/>
    <cellStyle name="Примечание 2 2 4 4" xfId="31925" xr:uid="{00000000-0005-0000-0000-0000547E0000}"/>
    <cellStyle name="Примечание 2 2 4 5" xfId="31926" xr:uid="{00000000-0005-0000-0000-0000557E0000}"/>
    <cellStyle name="Примечание 2 2 4 6" xfId="31927" xr:uid="{00000000-0005-0000-0000-0000567E0000}"/>
    <cellStyle name="Примечание 2 2 5" xfId="31928" xr:uid="{00000000-0005-0000-0000-0000577E0000}"/>
    <cellStyle name="Примечание 2 2 5 2" xfId="31929" xr:uid="{00000000-0005-0000-0000-0000587E0000}"/>
    <cellStyle name="Примечание 2 2 5 3" xfId="31930" xr:uid="{00000000-0005-0000-0000-0000597E0000}"/>
    <cellStyle name="Примечание 2 2 6" xfId="31931" xr:uid="{00000000-0005-0000-0000-00005A7E0000}"/>
    <cellStyle name="Примечание 2 2 6 2" xfId="31932" xr:uid="{00000000-0005-0000-0000-00005B7E0000}"/>
    <cellStyle name="Примечание 2 2 6 3" xfId="31933" xr:uid="{00000000-0005-0000-0000-00005C7E0000}"/>
    <cellStyle name="Примечание 2 2 6 4" xfId="31934" xr:uid="{00000000-0005-0000-0000-00005D7E0000}"/>
    <cellStyle name="Примечание 2 2 7" xfId="31935" xr:uid="{00000000-0005-0000-0000-00005E7E0000}"/>
    <cellStyle name="Примечание 2 2 7 2" xfId="31936" xr:uid="{00000000-0005-0000-0000-00005F7E0000}"/>
    <cellStyle name="Примечание 2 2 8" xfId="31937" xr:uid="{00000000-0005-0000-0000-0000607E0000}"/>
    <cellStyle name="Примечание 2 2 9" xfId="32294" xr:uid="{00000000-0005-0000-0000-0000617E0000}"/>
    <cellStyle name="Примечание 2 2_сводка по работе" xfId="31938" xr:uid="{00000000-0005-0000-0000-0000627E0000}"/>
    <cellStyle name="Примечание 2 3" xfId="31939" xr:uid="{00000000-0005-0000-0000-0000637E0000}"/>
    <cellStyle name="Примечание 2 3 10" xfId="32736" xr:uid="{00000000-0005-0000-0000-0000647E0000}"/>
    <cellStyle name="Примечание 2 3 2" xfId="31940" xr:uid="{00000000-0005-0000-0000-0000657E0000}"/>
    <cellStyle name="Примечание 2 3 2 2" xfId="31941" xr:uid="{00000000-0005-0000-0000-0000667E0000}"/>
    <cellStyle name="Примечание 2 3 2 2 2" xfId="31942" xr:uid="{00000000-0005-0000-0000-0000677E0000}"/>
    <cellStyle name="Примечание 2 3 2 3" xfId="31943" xr:uid="{00000000-0005-0000-0000-0000687E0000}"/>
    <cellStyle name="Примечание 2 3 2 4" xfId="31944" xr:uid="{00000000-0005-0000-0000-0000697E0000}"/>
    <cellStyle name="Примечание 2 3 2 5" xfId="31945" xr:uid="{00000000-0005-0000-0000-00006A7E0000}"/>
    <cellStyle name="Примечание 2 3 2 6" xfId="31946" xr:uid="{00000000-0005-0000-0000-00006B7E0000}"/>
    <cellStyle name="Примечание 2 3 3" xfId="31947" xr:uid="{00000000-0005-0000-0000-00006C7E0000}"/>
    <cellStyle name="Примечание 2 3 3 2" xfId="31948" xr:uid="{00000000-0005-0000-0000-00006D7E0000}"/>
    <cellStyle name="Примечание 2 3 3 2 2" xfId="31949" xr:uid="{00000000-0005-0000-0000-00006E7E0000}"/>
    <cellStyle name="Примечание 2 3 3 3" xfId="31950" xr:uid="{00000000-0005-0000-0000-00006F7E0000}"/>
    <cellStyle name="Примечание 2 3 3 4" xfId="31951" xr:uid="{00000000-0005-0000-0000-0000707E0000}"/>
    <cellStyle name="Примечание 2 3 4" xfId="31952" xr:uid="{00000000-0005-0000-0000-0000717E0000}"/>
    <cellStyle name="Примечание 2 3 4 2" xfId="31953" xr:uid="{00000000-0005-0000-0000-0000727E0000}"/>
    <cellStyle name="Примечание 2 3 4 3" xfId="31954" xr:uid="{00000000-0005-0000-0000-0000737E0000}"/>
    <cellStyle name="Примечание 2 3 5" xfId="31955" xr:uid="{00000000-0005-0000-0000-0000747E0000}"/>
    <cellStyle name="Примечание 2 3 5 2" xfId="31956" xr:uid="{00000000-0005-0000-0000-0000757E0000}"/>
    <cellStyle name="Примечание 2 3 6" xfId="31957" xr:uid="{00000000-0005-0000-0000-0000767E0000}"/>
    <cellStyle name="Примечание 2 3 6 2" xfId="31958" xr:uid="{00000000-0005-0000-0000-0000777E0000}"/>
    <cellStyle name="Примечание 2 3 7" xfId="31959" xr:uid="{00000000-0005-0000-0000-0000787E0000}"/>
    <cellStyle name="Примечание 2 3 8" xfId="31960" xr:uid="{00000000-0005-0000-0000-0000797E0000}"/>
    <cellStyle name="Примечание 2 3 9" xfId="31961" xr:uid="{00000000-0005-0000-0000-00007A7E0000}"/>
    <cellStyle name="Примечание 2 4" xfId="31962" xr:uid="{00000000-0005-0000-0000-00007B7E0000}"/>
    <cellStyle name="Примечание 2 4 2" xfId="31963" xr:uid="{00000000-0005-0000-0000-00007C7E0000}"/>
    <cellStyle name="Примечание 2 4 2 2" xfId="31964" xr:uid="{00000000-0005-0000-0000-00007D7E0000}"/>
    <cellStyle name="Примечание 2 4 2 3" xfId="31965" xr:uid="{00000000-0005-0000-0000-00007E7E0000}"/>
    <cellStyle name="Примечание 2 4 3" xfId="31966" xr:uid="{00000000-0005-0000-0000-00007F7E0000}"/>
    <cellStyle name="Примечание 2 4 3 2" xfId="31967" xr:uid="{00000000-0005-0000-0000-0000807E0000}"/>
    <cellStyle name="Примечание 2 4 3 3" xfId="31968" xr:uid="{00000000-0005-0000-0000-0000817E0000}"/>
    <cellStyle name="Примечание 2 4 4" xfId="31969" xr:uid="{00000000-0005-0000-0000-0000827E0000}"/>
    <cellStyle name="Примечание 2 4 4 2" xfId="31970" xr:uid="{00000000-0005-0000-0000-0000837E0000}"/>
    <cellStyle name="Примечание 2 4 4 3" xfId="31971" xr:uid="{00000000-0005-0000-0000-0000847E0000}"/>
    <cellStyle name="Примечание 2 4 5" xfId="31972" xr:uid="{00000000-0005-0000-0000-0000857E0000}"/>
    <cellStyle name="Примечание 2 4 5 2" xfId="31973" xr:uid="{00000000-0005-0000-0000-0000867E0000}"/>
    <cellStyle name="Примечание 2 4 6" xfId="31974" xr:uid="{00000000-0005-0000-0000-0000877E0000}"/>
    <cellStyle name="Примечание 2 5" xfId="31975" xr:uid="{00000000-0005-0000-0000-0000887E0000}"/>
    <cellStyle name="Примечание 2 5 2" xfId="31976" xr:uid="{00000000-0005-0000-0000-0000897E0000}"/>
    <cellStyle name="Примечание 2 5 2 2" xfId="31977" xr:uid="{00000000-0005-0000-0000-00008A7E0000}"/>
    <cellStyle name="Примечание 2 5 2 3" xfId="31978" xr:uid="{00000000-0005-0000-0000-00008B7E0000}"/>
    <cellStyle name="Примечание 2 5 3" xfId="31979" xr:uid="{00000000-0005-0000-0000-00008C7E0000}"/>
    <cellStyle name="Примечание 2 5 3 2" xfId="31980" xr:uid="{00000000-0005-0000-0000-00008D7E0000}"/>
    <cellStyle name="Примечание 2 5 3 3" xfId="31981" xr:uid="{00000000-0005-0000-0000-00008E7E0000}"/>
    <cellStyle name="Примечание 2 5 4" xfId="31982" xr:uid="{00000000-0005-0000-0000-00008F7E0000}"/>
    <cellStyle name="Примечание 2 5 4 2" xfId="31983" xr:uid="{00000000-0005-0000-0000-0000907E0000}"/>
    <cellStyle name="Примечание 2 5 5" xfId="31984" xr:uid="{00000000-0005-0000-0000-0000917E0000}"/>
    <cellStyle name="Примечание 2 6" xfId="31985" xr:uid="{00000000-0005-0000-0000-0000927E0000}"/>
    <cellStyle name="Примечание 2 6 2" xfId="31986" xr:uid="{00000000-0005-0000-0000-0000937E0000}"/>
    <cellStyle name="Примечание 2 6 2 2" xfId="31987" xr:uid="{00000000-0005-0000-0000-0000947E0000}"/>
    <cellStyle name="Примечание 2 6 2 3" xfId="31988" xr:uid="{00000000-0005-0000-0000-0000957E0000}"/>
    <cellStyle name="Примечание 2 6 3" xfId="31989" xr:uid="{00000000-0005-0000-0000-0000967E0000}"/>
    <cellStyle name="Примечание 2 6 3 2" xfId="31990" xr:uid="{00000000-0005-0000-0000-0000977E0000}"/>
    <cellStyle name="Примечание 2 6 4" xfId="31991" xr:uid="{00000000-0005-0000-0000-0000987E0000}"/>
    <cellStyle name="Примечание 2 6 5" xfId="31992" xr:uid="{00000000-0005-0000-0000-0000997E0000}"/>
    <cellStyle name="Примечание 2 7" xfId="31993" xr:uid="{00000000-0005-0000-0000-00009A7E0000}"/>
    <cellStyle name="Примечание 2 7 2" xfId="31994" xr:uid="{00000000-0005-0000-0000-00009B7E0000}"/>
    <cellStyle name="Примечание 2 7 3" xfId="31995" xr:uid="{00000000-0005-0000-0000-00009C7E0000}"/>
    <cellStyle name="Примечание 2 8" xfId="31996" xr:uid="{00000000-0005-0000-0000-00009D7E0000}"/>
    <cellStyle name="Примечание 2 8 2" xfId="31997" xr:uid="{00000000-0005-0000-0000-00009E7E0000}"/>
    <cellStyle name="Примечание 2 9" xfId="31998" xr:uid="{00000000-0005-0000-0000-00009F7E0000}"/>
    <cellStyle name="Примечание 2_2012" xfId="31999" xr:uid="{00000000-0005-0000-0000-0000A07E0000}"/>
    <cellStyle name="Примечание 3" xfId="102" xr:uid="{00000000-0005-0000-0000-0000A17E0000}"/>
    <cellStyle name="Примечание 3 10" xfId="32295" xr:uid="{00000000-0005-0000-0000-0000A27E0000}"/>
    <cellStyle name="Примечание 3 11" xfId="135" xr:uid="{00000000-0005-0000-0000-0000A37E0000}"/>
    <cellStyle name="Примечание 3 12" xfId="32741" xr:uid="{00000000-0005-0000-0000-0000A47E0000}"/>
    <cellStyle name="Примечание 3 2" xfId="32000" xr:uid="{00000000-0005-0000-0000-0000A57E0000}"/>
    <cellStyle name="Примечание 3 2 2" xfId="32001" xr:uid="{00000000-0005-0000-0000-0000A67E0000}"/>
    <cellStyle name="Примечание 3 2 2 2" xfId="32002" xr:uid="{00000000-0005-0000-0000-0000A77E0000}"/>
    <cellStyle name="Примечание 3 2 2 2 2" xfId="32003" xr:uid="{00000000-0005-0000-0000-0000A87E0000}"/>
    <cellStyle name="Примечание 3 2 2 3" xfId="32004" xr:uid="{00000000-0005-0000-0000-0000A97E0000}"/>
    <cellStyle name="Примечание 3 2 2 4" xfId="32005" xr:uid="{00000000-0005-0000-0000-0000AA7E0000}"/>
    <cellStyle name="Примечание 3 2 2 5" xfId="32006" xr:uid="{00000000-0005-0000-0000-0000AB7E0000}"/>
    <cellStyle name="Примечание 3 2 2 6" xfId="32007" xr:uid="{00000000-0005-0000-0000-0000AC7E0000}"/>
    <cellStyle name="Примечание 3 2 3" xfId="32008" xr:uid="{00000000-0005-0000-0000-0000AD7E0000}"/>
    <cellStyle name="Примечание 3 2 3 2" xfId="32009" xr:uid="{00000000-0005-0000-0000-0000AE7E0000}"/>
    <cellStyle name="Примечание 3 2 3 2 2" xfId="32010" xr:uid="{00000000-0005-0000-0000-0000AF7E0000}"/>
    <cellStyle name="Примечание 3 2 3 3" xfId="32011" xr:uid="{00000000-0005-0000-0000-0000B07E0000}"/>
    <cellStyle name="Примечание 3 2 3 4" xfId="32012" xr:uid="{00000000-0005-0000-0000-0000B17E0000}"/>
    <cellStyle name="Примечание 3 2 3 5" xfId="32013" xr:uid="{00000000-0005-0000-0000-0000B27E0000}"/>
    <cellStyle name="Примечание 3 2 4" xfId="32014" xr:uid="{00000000-0005-0000-0000-0000B37E0000}"/>
    <cellStyle name="Примечание 3 2 4 2" xfId="32015" xr:uid="{00000000-0005-0000-0000-0000B47E0000}"/>
    <cellStyle name="Примечание 3 2 4 3" xfId="32016" xr:uid="{00000000-0005-0000-0000-0000B57E0000}"/>
    <cellStyle name="Примечание 3 2 5" xfId="32017" xr:uid="{00000000-0005-0000-0000-0000B67E0000}"/>
    <cellStyle name="Примечание 3 2 5 2" xfId="32018" xr:uid="{00000000-0005-0000-0000-0000B77E0000}"/>
    <cellStyle name="Примечание 3 2 6" xfId="32019" xr:uid="{00000000-0005-0000-0000-0000B87E0000}"/>
    <cellStyle name="Примечание 3 2 6 2" xfId="32020" xr:uid="{00000000-0005-0000-0000-0000B97E0000}"/>
    <cellStyle name="Примечание 3 2 7" xfId="32021" xr:uid="{00000000-0005-0000-0000-0000BA7E0000}"/>
    <cellStyle name="Примечание 3 2 8" xfId="32022" xr:uid="{00000000-0005-0000-0000-0000BB7E0000}"/>
    <cellStyle name="Примечание 3 2 9" xfId="32723" xr:uid="{00000000-0005-0000-0000-0000BC7E0000}"/>
    <cellStyle name="Примечание 3 3" xfId="32023" xr:uid="{00000000-0005-0000-0000-0000BD7E0000}"/>
    <cellStyle name="Примечание 3 3 2" xfId="32024" xr:uid="{00000000-0005-0000-0000-0000BE7E0000}"/>
    <cellStyle name="Примечание 3 3 2 2" xfId="32025" xr:uid="{00000000-0005-0000-0000-0000BF7E0000}"/>
    <cellStyle name="Примечание 3 3 2 3" xfId="32026" xr:uid="{00000000-0005-0000-0000-0000C07E0000}"/>
    <cellStyle name="Примечание 3 3 3" xfId="32027" xr:uid="{00000000-0005-0000-0000-0000C17E0000}"/>
    <cellStyle name="Примечание 3 3 4" xfId="32028" xr:uid="{00000000-0005-0000-0000-0000C27E0000}"/>
    <cellStyle name="Примечание 3 3 5" xfId="32029" xr:uid="{00000000-0005-0000-0000-0000C37E0000}"/>
    <cellStyle name="Примечание 3 3 6" xfId="32732" xr:uid="{00000000-0005-0000-0000-0000C47E0000}"/>
    <cellStyle name="Примечание 3 4" xfId="32030" xr:uid="{00000000-0005-0000-0000-0000C57E0000}"/>
    <cellStyle name="Примечание 3 4 2" xfId="32031" xr:uid="{00000000-0005-0000-0000-0000C67E0000}"/>
    <cellStyle name="Примечание 3 4 2 2" xfId="32032" xr:uid="{00000000-0005-0000-0000-0000C77E0000}"/>
    <cellStyle name="Примечание 3 4 2 3" xfId="32033" xr:uid="{00000000-0005-0000-0000-0000C87E0000}"/>
    <cellStyle name="Примечание 3 4 3" xfId="32034" xr:uid="{00000000-0005-0000-0000-0000C97E0000}"/>
    <cellStyle name="Примечание 3 4 3 2" xfId="32035" xr:uid="{00000000-0005-0000-0000-0000CA7E0000}"/>
    <cellStyle name="Примечание 3 4 4" xfId="32036" xr:uid="{00000000-0005-0000-0000-0000CB7E0000}"/>
    <cellStyle name="Примечание 3 4 5" xfId="32037" xr:uid="{00000000-0005-0000-0000-0000CC7E0000}"/>
    <cellStyle name="Примечание 3 5" xfId="32038" xr:uid="{00000000-0005-0000-0000-0000CD7E0000}"/>
    <cellStyle name="Примечание 3 5 2" xfId="32039" xr:uid="{00000000-0005-0000-0000-0000CE7E0000}"/>
    <cellStyle name="Примечание 3 5 3" xfId="32040" xr:uid="{00000000-0005-0000-0000-0000CF7E0000}"/>
    <cellStyle name="Примечание 3 6" xfId="32041" xr:uid="{00000000-0005-0000-0000-0000D07E0000}"/>
    <cellStyle name="Примечание 3 6 2" xfId="32042" xr:uid="{00000000-0005-0000-0000-0000D17E0000}"/>
    <cellStyle name="Примечание 3 6 3" xfId="32043" xr:uid="{00000000-0005-0000-0000-0000D27E0000}"/>
    <cellStyle name="Примечание 3 7" xfId="32044" xr:uid="{00000000-0005-0000-0000-0000D37E0000}"/>
    <cellStyle name="Примечание 3 7 2" xfId="32045" xr:uid="{00000000-0005-0000-0000-0000D47E0000}"/>
    <cellStyle name="Примечание 3 8" xfId="32046" xr:uid="{00000000-0005-0000-0000-0000D57E0000}"/>
    <cellStyle name="Примечание 3 9" xfId="32047" xr:uid="{00000000-0005-0000-0000-0000D67E0000}"/>
    <cellStyle name="Примечание 3_Параметры" xfId="32048" xr:uid="{00000000-0005-0000-0000-0000D77E0000}"/>
    <cellStyle name="Примечание 4" xfId="103" xr:uid="{00000000-0005-0000-0000-0000D87E0000}"/>
    <cellStyle name="Примечание 4 10" xfId="136" xr:uid="{00000000-0005-0000-0000-0000D97E0000}"/>
    <cellStyle name="Примечание 4 11" xfId="32727" xr:uid="{00000000-0005-0000-0000-0000DA7E0000}"/>
    <cellStyle name="Примечание 4 2" xfId="32049" xr:uid="{00000000-0005-0000-0000-0000DB7E0000}"/>
    <cellStyle name="Примечание 4 2 2" xfId="32050" xr:uid="{00000000-0005-0000-0000-0000DC7E0000}"/>
    <cellStyle name="Примечание 4 2 3" xfId="32051" xr:uid="{00000000-0005-0000-0000-0000DD7E0000}"/>
    <cellStyle name="Примечание 4 2 4" xfId="32052" xr:uid="{00000000-0005-0000-0000-0000DE7E0000}"/>
    <cellStyle name="Примечание 4 2 5" xfId="32053" xr:uid="{00000000-0005-0000-0000-0000DF7E0000}"/>
    <cellStyle name="Примечание 4 2 6" xfId="32054" xr:uid="{00000000-0005-0000-0000-0000E07E0000}"/>
    <cellStyle name="Примечание 4 2 7" xfId="32718" xr:uid="{00000000-0005-0000-0000-0000E17E0000}"/>
    <cellStyle name="Примечание 4 3" xfId="32055" xr:uid="{00000000-0005-0000-0000-0000E27E0000}"/>
    <cellStyle name="Примечание 4 3 2" xfId="32056" xr:uid="{00000000-0005-0000-0000-0000E37E0000}"/>
    <cellStyle name="Примечание 4 3 3" xfId="32057" xr:uid="{00000000-0005-0000-0000-0000E47E0000}"/>
    <cellStyle name="Примечание 4 4" xfId="32058" xr:uid="{00000000-0005-0000-0000-0000E57E0000}"/>
    <cellStyle name="Примечание 4 4 2" xfId="32059" xr:uid="{00000000-0005-0000-0000-0000E67E0000}"/>
    <cellStyle name="Примечание 4 4 3" xfId="32060" xr:uid="{00000000-0005-0000-0000-0000E77E0000}"/>
    <cellStyle name="Примечание 4 5" xfId="32061" xr:uid="{00000000-0005-0000-0000-0000E87E0000}"/>
    <cellStyle name="Примечание 4 5 2" xfId="32062" xr:uid="{00000000-0005-0000-0000-0000E97E0000}"/>
    <cellStyle name="Примечание 4 5 3" xfId="32063" xr:uid="{00000000-0005-0000-0000-0000EA7E0000}"/>
    <cellStyle name="Примечание 4 6" xfId="32064" xr:uid="{00000000-0005-0000-0000-0000EB7E0000}"/>
    <cellStyle name="Примечание 4 7" xfId="32065" xr:uid="{00000000-0005-0000-0000-0000EC7E0000}"/>
    <cellStyle name="Примечание 4 8" xfId="32066" xr:uid="{00000000-0005-0000-0000-0000ED7E0000}"/>
    <cellStyle name="Примечание 4 9" xfId="32297" xr:uid="{00000000-0005-0000-0000-0000EE7E0000}"/>
    <cellStyle name="Примечание 5" xfId="115" xr:uid="{00000000-0005-0000-0000-0000EF7E0000}"/>
    <cellStyle name="Примечание 5 2" xfId="32067" xr:uid="{00000000-0005-0000-0000-0000F07E0000}"/>
    <cellStyle name="Примечание 5 2 2" xfId="32068" xr:uid="{00000000-0005-0000-0000-0000F17E0000}"/>
    <cellStyle name="Примечание 5 3" xfId="32069" xr:uid="{00000000-0005-0000-0000-0000F27E0000}"/>
    <cellStyle name="Примечание 5 3 2" xfId="32070" xr:uid="{00000000-0005-0000-0000-0000F37E0000}"/>
    <cellStyle name="Примечание 5 4" xfId="32071" xr:uid="{00000000-0005-0000-0000-0000F47E0000}"/>
    <cellStyle name="Примечание 5 4 2" xfId="32072" xr:uid="{00000000-0005-0000-0000-0000F57E0000}"/>
    <cellStyle name="Примечание 5 5" xfId="32073" xr:uid="{00000000-0005-0000-0000-0000F67E0000}"/>
    <cellStyle name="Примечание 5 6" xfId="32074" xr:uid="{00000000-0005-0000-0000-0000F77E0000}"/>
    <cellStyle name="Примечание 5 7" xfId="139" xr:uid="{00000000-0005-0000-0000-0000F87E0000}"/>
    <cellStyle name="Примечание 5 8" xfId="32714" xr:uid="{00000000-0005-0000-0000-0000F97E0000}"/>
    <cellStyle name="Примечание 6" xfId="32075" xr:uid="{00000000-0005-0000-0000-0000FA7E0000}"/>
    <cellStyle name="Примечание 6 2" xfId="32076" xr:uid="{00000000-0005-0000-0000-0000FB7E0000}"/>
    <cellStyle name="Примечание 6 2 2" xfId="32077" xr:uid="{00000000-0005-0000-0000-0000FC7E0000}"/>
    <cellStyle name="Примечание 6 2 3" xfId="32424" xr:uid="{00000000-0005-0000-0000-0000FD7E0000}"/>
    <cellStyle name="Примечание 6 3" xfId="32078" xr:uid="{00000000-0005-0000-0000-0000FE7E0000}"/>
    <cellStyle name="Примечание 6 3 2" xfId="32079" xr:uid="{00000000-0005-0000-0000-0000FF7E0000}"/>
    <cellStyle name="Примечание 6 4" xfId="32080" xr:uid="{00000000-0005-0000-0000-0000007F0000}"/>
    <cellStyle name="Примечание 6 4 2" xfId="32081" xr:uid="{00000000-0005-0000-0000-0000017F0000}"/>
    <cellStyle name="Примечание 6 5" xfId="32082" xr:uid="{00000000-0005-0000-0000-0000027F0000}"/>
    <cellStyle name="Примечание 6 6" xfId="32083" xr:uid="{00000000-0005-0000-0000-0000037F0000}"/>
    <cellStyle name="Примечание 6 7" xfId="32712" xr:uid="{00000000-0005-0000-0000-0000047F0000}"/>
    <cellStyle name="Примечание 7" xfId="32084" xr:uid="{00000000-0005-0000-0000-0000057F0000}"/>
    <cellStyle name="Примечание 7 2" xfId="32085" xr:uid="{00000000-0005-0000-0000-0000067F0000}"/>
    <cellStyle name="Примечание 7 2 2" xfId="32086" xr:uid="{00000000-0005-0000-0000-0000077F0000}"/>
    <cellStyle name="Примечание 7 2 3" xfId="32087" xr:uid="{00000000-0005-0000-0000-0000087F0000}"/>
    <cellStyle name="Примечание 7 3" xfId="32088" xr:uid="{00000000-0005-0000-0000-0000097F0000}"/>
    <cellStyle name="Примечание 7 3 2" xfId="32089" xr:uid="{00000000-0005-0000-0000-00000A7F0000}"/>
    <cellStyle name="Примечание 7 4" xfId="32090" xr:uid="{00000000-0005-0000-0000-00000B7F0000}"/>
    <cellStyle name="Примечание 7 5" xfId="32711" xr:uid="{00000000-0005-0000-0000-00000C7F0000}"/>
    <cellStyle name="Примечание 8" xfId="32091" xr:uid="{00000000-0005-0000-0000-00000D7F0000}"/>
    <cellStyle name="Примечание 8 2" xfId="32092" xr:uid="{00000000-0005-0000-0000-00000E7F0000}"/>
    <cellStyle name="Примечание 8 2 2" xfId="32093" xr:uid="{00000000-0005-0000-0000-00000F7F0000}"/>
    <cellStyle name="Примечание 8 3" xfId="32094" xr:uid="{00000000-0005-0000-0000-0000107F0000}"/>
    <cellStyle name="Примечание 8 3 2" xfId="32095" xr:uid="{00000000-0005-0000-0000-0000117F0000}"/>
    <cellStyle name="Примечание 8 4" xfId="32096" xr:uid="{00000000-0005-0000-0000-0000127F0000}"/>
    <cellStyle name="Примечание 8 5" xfId="32737" xr:uid="{00000000-0005-0000-0000-0000137F0000}"/>
    <cellStyle name="Примечание 9" xfId="32097" xr:uid="{00000000-0005-0000-0000-0000147F0000}"/>
    <cellStyle name="Примечание 9 2" xfId="32098" xr:uid="{00000000-0005-0000-0000-0000157F0000}"/>
    <cellStyle name="Примечание 9 2 2" xfId="32099" xr:uid="{00000000-0005-0000-0000-0000167F0000}"/>
    <cellStyle name="Примечание 9 3" xfId="32100" xr:uid="{00000000-0005-0000-0000-0000177F0000}"/>
    <cellStyle name="Процентный 2" xfId="67" xr:uid="{00000000-0005-0000-0000-0000187F0000}"/>
    <cellStyle name="Процентный 2 2" xfId="68" xr:uid="{00000000-0005-0000-0000-0000197F0000}"/>
    <cellStyle name="Процентный 2 2 2" xfId="69" xr:uid="{00000000-0005-0000-0000-00001A7F0000}"/>
    <cellStyle name="Процентный 2 2 2 2" xfId="32101" xr:uid="{00000000-0005-0000-0000-00001B7F0000}"/>
    <cellStyle name="Процентный 2 2 2 3" xfId="32102" xr:uid="{00000000-0005-0000-0000-00001C7F0000}"/>
    <cellStyle name="Процентный 2 2 3" xfId="32103" xr:uid="{00000000-0005-0000-0000-00001D7F0000}"/>
    <cellStyle name="Процентный 2 3" xfId="70" xr:uid="{00000000-0005-0000-0000-00001E7F0000}"/>
    <cellStyle name="Процентный 2 3 2" xfId="32104" xr:uid="{00000000-0005-0000-0000-00001F7F0000}"/>
    <cellStyle name="Процентный 2 4" xfId="32105" xr:uid="{00000000-0005-0000-0000-0000207F0000}"/>
    <cellStyle name="Процентный 2 5" xfId="32106" xr:uid="{00000000-0005-0000-0000-0000217F0000}"/>
    <cellStyle name="Процентный 2 6" xfId="32107" xr:uid="{00000000-0005-0000-0000-0000227F0000}"/>
    <cellStyle name="Процентный 2 7" xfId="32309" xr:uid="{00000000-0005-0000-0000-0000237F0000}"/>
    <cellStyle name="Процентный 3" xfId="71" xr:uid="{00000000-0005-0000-0000-0000247F0000}"/>
    <cellStyle name="Процентный 3 2" xfId="72" xr:uid="{00000000-0005-0000-0000-0000257F0000}"/>
    <cellStyle name="Процентный 3 2 2" xfId="73" xr:uid="{00000000-0005-0000-0000-0000267F0000}"/>
    <cellStyle name="Процентный 3 2 3" xfId="32108" xr:uid="{00000000-0005-0000-0000-0000277F0000}"/>
    <cellStyle name="Процентный 3 3" xfId="74" xr:uid="{00000000-0005-0000-0000-0000287F0000}"/>
    <cellStyle name="Процентный 3 3 2" xfId="32109" xr:uid="{00000000-0005-0000-0000-0000297F0000}"/>
    <cellStyle name="Процентный 3 4" xfId="32110" xr:uid="{00000000-0005-0000-0000-00002A7F0000}"/>
    <cellStyle name="Процентный 3 5" xfId="32111" xr:uid="{00000000-0005-0000-0000-00002B7F0000}"/>
    <cellStyle name="Процентный 3 6" xfId="32112" xr:uid="{00000000-0005-0000-0000-00002C7F0000}"/>
    <cellStyle name="Процентный 4" xfId="75" xr:uid="{00000000-0005-0000-0000-00002D7F0000}"/>
    <cellStyle name="Процентный 4 2" xfId="76" xr:uid="{00000000-0005-0000-0000-00002E7F0000}"/>
    <cellStyle name="Процентный 4 2 2" xfId="32113" xr:uid="{00000000-0005-0000-0000-00002F7F0000}"/>
    <cellStyle name="Процентный 4 3" xfId="32114" xr:uid="{00000000-0005-0000-0000-0000307F0000}"/>
    <cellStyle name="Процентный 5" xfId="87" xr:uid="{00000000-0005-0000-0000-0000317F0000}"/>
    <cellStyle name="Процентный 5 2" xfId="32116" xr:uid="{00000000-0005-0000-0000-0000327F0000}"/>
    <cellStyle name="Процентный 5 3" xfId="32115" xr:uid="{00000000-0005-0000-0000-0000337F0000}"/>
    <cellStyle name="Процентный 6" xfId="32117" xr:uid="{00000000-0005-0000-0000-0000347F0000}"/>
    <cellStyle name="Процентный 7" xfId="130" xr:uid="{00000000-0005-0000-0000-0000357F0000}"/>
    <cellStyle name="Связанная ячейка 10" xfId="32118" xr:uid="{00000000-0005-0000-0000-0000367F0000}"/>
    <cellStyle name="Связанная ячейка 2" xfId="77" xr:uid="{00000000-0005-0000-0000-0000377F0000}"/>
    <cellStyle name="Связанная ячейка 2 2" xfId="32119" xr:uid="{00000000-0005-0000-0000-0000387F0000}"/>
    <cellStyle name="Связанная ячейка 2 2 2" xfId="32120" xr:uid="{00000000-0005-0000-0000-0000397F0000}"/>
    <cellStyle name="Связанная ячейка 2 2 2 2" xfId="32121" xr:uid="{00000000-0005-0000-0000-00003A7F0000}"/>
    <cellStyle name="Связанная ячейка 2 2 3" xfId="32122" xr:uid="{00000000-0005-0000-0000-00003B7F0000}"/>
    <cellStyle name="Связанная ячейка 2 2 4" xfId="32123" xr:uid="{00000000-0005-0000-0000-00003C7F0000}"/>
    <cellStyle name="Связанная ячейка 2 2_замерная" xfId="32124" xr:uid="{00000000-0005-0000-0000-00003D7F0000}"/>
    <cellStyle name="Связанная ячейка 2 3" xfId="32125" xr:uid="{00000000-0005-0000-0000-00003E7F0000}"/>
    <cellStyle name="Связанная ячейка 2 3 2" xfId="32126" xr:uid="{00000000-0005-0000-0000-00003F7F0000}"/>
    <cellStyle name="Связанная ячейка 2 3 2 2" xfId="32127" xr:uid="{00000000-0005-0000-0000-0000407F0000}"/>
    <cellStyle name="Связанная ячейка 2 4" xfId="32128" xr:uid="{00000000-0005-0000-0000-0000417F0000}"/>
    <cellStyle name="Связанная ячейка 2 4 2" xfId="32129" xr:uid="{00000000-0005-0000-0000-0000427F0000}"/>
    <cellStyle name="Связанная ячейка 2 5" xfId="32130" xr:uid="{00000000-0005-0000-0000-0000437F0000}"/>
    <cellStyle name="Связанная ячейка 2 6" xfId="32131" xr:uid="{00000000-0005-0000-0000-0000447F0000}"/>
    <cellStyle name="Связанная ячейка 2 6 2" xfId="32132" xr:uid="{00000000-0005-0000-0000-0000457F0000}"/>
    <cellStyle name="Связанная ячейка 2 7" xfId="32133" xr:uid="{00000000-0005-0000-0000-0000467F0000}"/>
    <cellStyle name="Связанная ячейка 2 8" xfId="32134" xr:uid="{00000000-0005-0000-0000-0000477F0000}"/>
    <cellStyle name="Связанная ячейка 2 9" xfId="32135" xr:uid="{00000000-0005-0000-0000-0000487F0000}"/>
    <cellStyle name="Связанная ячейка 2_2012" xfId="32136" xr:uid="{00000000-0005-0000-0000-0000497F0000}"/>
    <cellStyle name="Связанная ячейка 3" xfId="32137" xr:uid="{00000000-0005-0000-0000-00004A7F0000}"/>
    <cellStyle name="Связанная ячейка 3 2" xfId="32138" xr:uid="{00000000-0005-0000-0000-00004B7F0000}"/>
    <cellStyle name="Связанная ячейка 3 3" xfId="32139" xr:uid="{00000000-0005-0000-0000-00004C7F0000}"/>
    <cellStyle name="Связанная ячейка 4" xfId="32140" xr:uid="{00000000-0005-0000-0000-00004D7F0000}"/>
    <cellStyle name="Связанная ячейка 5" xfId="32141" xr:uid="{00000000-0005-0000-0000-00004E7F0000}"/>
    <cellStyle name="Связанная ячейка 6" xfId="32142" xr:uid="{00000000-0005-0000-0000-00004F7F0000}"/>
    <cellStyle name="Связанная ячейка 7" xfId="32143" xr:uid="{00000000-0005-0000-0000-0000507F0000}"/>
    <cellStyle name="Связанная ячейка 8" xfId="32144" xr:uid="{00000000-0005-0000-0000-0000517F0000}"/>
    <cellStyle name="Связанная ячейка 9" xfId="32145" xr:uid="{00000000-0005-0000-0000-0000527F0000}"/>
    <cellStyle name="Стиль 1" xfId="2" xr:uid="{00000000-0005-0000-0000-0000537F0000}"/>
    <cellStyle name="Стиль 1 10" xfId="32146" xr:uid="{00000000-0005-0000-0000-0000547F0000}"/>
    <cellStyle name="Стиль 1 11" xfId="32707" xr:uid="{00000000-0005-0000-0000-0000557F0000}"/>
    <cellStyle name="Стиль 1 2" xfId="79" xr:uid="{00000000-0005-0000-0000-0000567F0000}"/>
    <cellStyle name="Стиль 1 2 2" xfId="116" xr:uid="{00000000-0005-0000-0000-0000577F0000}"/>
    <cellStyle name="Стиль 1 2 2 2" xfId="32147" xr:uid="{00000000-0005-0000-0000-0000587F0000}"/>
    <cellStyle name="Стиль 1 2 2 3" xfId="32148" xr:uid="{00000000-0005-0000-0000-0000597F0000}"/>
    <cellStyle name="Стиль 1 2 2_724" xfId="32149" xr:uid="{00000000-0005-0000-0000-00005A7F0000}"/>
    <cellStyle name="Стиль 1 2 3" xfId="32150" xr:uid="{00000000-0005-0000-0000-00005B7F0000}"/>
    <cellStyle name="Стиль 1 2 4" xfId="32151" xr:uid="{00000000-0005-0000-0000-00005C7F0000}"/>
    <cellStyle name="Стиль 1 2_724" xfId="32152" xr:uid="{00000000-0005-0000-0000-00005D7F0000}"/>
    <cellStyle name="Стиль 1 3" xfId="84" xr:uid="{00000000-0005-0000-0000-00005E7F0000}"/>
    <cellStyle name="Стиль 1 3 2" xfId="32412" xr:uid="{00000000-0005-0000-0000-00005F7F0000}"/>
    <cellStyle name="Стиль 1 3 3" xfId="32411" xr:uid="{00000000-0005-0000-0000-0000607F0000}"/>
    <cellStyle name="Стиль 1 4" xfId="10" xr:uid="{00000000-0005-0000-0000-0000617F0000}"/>
    <cellStyle name="Стиль 1 4 2" xfId="32153" xr:uid="{00000000-0005-0000-0000-0000627F0000}"/>
    <cellStyle name="Стиль 1 4 2 2" xfId="32154" xr:uid="{00000000-0005-0000-0000-0000637F0000}"/>
    <cellStyle name="Стиль 1 4 2_724" xfId="32155" xr:uid="{00000000-0005-0000-0000-0000647F0000}"/>
    <cellStyle name="Стиль 1 4 3" xfId="32156" xr:uid="{00000000-0005-0000-0000-0000657F0000}"/>
    <cellStyle name="Стиль 1 4 4" xfId="32157" xr:uid="{00000000-0005-0000-0000-0000667F0000}"/>
    <cellStyle name="Стиль 1 4_724" xfId="32158" xr:uid="{00000000-0005-0000-0000-0000677F0000}"/>
    <cellStyle name="Стиль 1 5" xfId="78" xr:uid="{00000000-0005-0000-0000-0000687F0000}"/>
    <cellStyle name="Стиль 1 5 2" xfId="32159" xr:uid="{00000000-0005-0000-0000-0000697F0000}"/>
    <cellStyle name="Стиль 1 6" xfId="32160" xr:uid="{00000000-0005-0000-0000-00006A7F0000}"/>
    <cellStyle name="Стиль 1 7" xfId="32161" xr:uid="{00000000-0005-0000-0000-00006B7F0000}"/>
    <cellStyle name="Стиль 1 8" xfId="32162" xr:uid="{00000000-0005-0000-0000-00006C7F0000}"/>
    <cellStyle name="Стиль 1 8 2" xfId="32163" xr:uid="{00000000-0005-0000-0000-00006D7F0000}"/>
    <cellStyle name="Стиль 1 9" xfId="32164" xr:uid="{00000000-0005-0000-0000-00006E7F0000}"/>
    <cellStyle name="Стиль 1_1001 " xfId="32165" xr:uid="{00000000-0005-0000-0000-00006F7F0000}"/>
    <cellStyle name="Текст предупреждения 10" xfId="32166" xr:uid="{00000000-0005-0000-0000-0000707F0000}"/>
    <cellStyle name="Текст предупреждения 2" xfId="80" xr:uid="{00000000-0005-0000-0000-0000717F0000}"/>
    <cellStyle name="Текст предупреждения 2 2" xfId="32167" xr:uid="{00000000-0005-0000-0000-0000727F0000}"/>
    <cellStyle name="Текст предупреждения 2 2 2" xfId="32168" xr:uid="{00000000-0005-0000-0000-0000737F0000}"/>
    <cellStyle name="Текст предупреждения 2 2 2 2" xfId="32169" xr:uid="{00000000-0005-0000-0000-0000747F0000}"/>
    <cellStyle name="Текст предупреждения 2 2 3" xfId="32170" xr:uid="{00000000-0005-0000-0000-0000757F0000}"/>
    <cellStyle name="Текст предупреждения 2 2 4" xfId="32171" xr:uid="{00000000-0005-0000-0000-0000767F0000}"/>
    <cellStyle name="Текст предупреждения 2 2_замерная" xfId="32172" xr:uid="{00000000-0005-0000-0000-0000777F0000}"/>
    <cellStyle name="Текст предупреждения 2 3" xfId="32173" xr:uid="{00000000-0005-0000-0000-0000787F0000}"/>
    <cellStyle name="Текст предупреждения 2 3 2" xfId="32174" xr:uid="{00000000-0005-0000-0000-0000797F0000}"/>
    <cellStyle name="Текст предупреждения 2 3 2 2" xfId="32175" xr:uid="{00000000-0005-0000-0000-00007A7F0000}"/>
    <cellStyle name="Текст предупреждения 2 4" xfId="32176" xr:uid="{00000000-0005-0000-0000-00007B7F0000}"/>
    <cellStyle name="Текст предупреждения 2 4 2" xfId="32177" xr:uid="{00000000-0005-0000-0000-00007C7F0000}"/>
    <cellStyle name="Текст предупреждения 2 5" xfId="32178" xr:uid="{00000000-0005-0000-0000-00007D7F0000}"/>
    <cellStyle name="Текст предупреждения 2 6" xfId="32179" xr:uid="{00000000-0005-0000-0000-00007E7F0000}"/>
    <cellStyle name="Текст предупреждения 2 6 2" xfId="32180" xr:uid="{00000000-0005-0000-0000-00007F7F0000}"/>
    <cellStyle name="Текст предупреждения 2 7" xfId="32181" xr:uid="{00000000-0005-0000-0000-0000807F0000}"/>
    <cellStyle name="Текст предупреждения 2 8" xfId="32182" xr:uid="{00000000-0005-0000-0000-0000817F0000}"/>
    <cellStyle name="Текст предупреждения 2 9" xfId="32183" xr:uid="{00000000-0005-0000-0000-0000827F0000}"/>
    <cellStyle name="Текст предупреждения 2_2012" xfId="32184" xr:uid="{00000000-0005-0000-0000-0000837F0000}"/>
    <cellStyle name="Текст предупреждения 3" xfId="32185" xr:uid="{00000000-0005-0000-0000-0000847F0000}"/>
    <cellStyle name="Текст предупреждения 3 2" xfId="32186" xr:uid="{00000000-0005-0000-0000-0000857F0000}"/>
    <cellStyle name="Текст предупреждения 3 3" xfId="32187" xr:uid="{00000000-0005-0000-0000-0000867F0000}"/>
    <cellStyle name="Текст предупреждения 3 4" xfId="32188" xr:uid="{00000000-0005-0000-0000-0000877F0000}"/>
    <cellStyle name="Текст предупреждения 4" xfId="32189" xr:uid="{00000000-0005-0000-0000-0000887F0000}"/>
    <cellStyle name="Текст предупреждения 5" xfId="32190" xr:uid="{00000000-0005-0000-0000-0000897F0000}"/>
    <cellStyle name="Текст предупреждения 6" xfId="32191" xr:uid="{00000000-0005-0000-0000-00008A7F0000}"/>
    <cellStyle name="Текст предупреждения 7" xfId="32192" xr:uid="{00000000-0005-0000-0000-00008B7F0000}"/>
    <cellStyle name="Текст предупреждения 8" xfId="32193" xr:uid="{00000000-0005-0000-0000-00008C7F0000}"/>
    <cellStyle name="Текст предупреждения 9" xfId="32194" xr:uid="{00000000-0005-0000-0000-00008D7F0000}"/>
    <cellStyle name="Тысячи [0]_laroux" xfId="32195" xr:uid="{00000000-0005-0000-0000-00008E7F0000}"/>
    <cellStyle name="Тысячи [а]" xfId="32196" xr:uid="{00000000-0005-0000-0000-00008F7F0000}"/>
    <cellStyle name="Тысячи_laroux" xfId="32197" xr:uid="{00000000-0005-0000-0000-0000907F0000}"/>
    <cellStyle name="Финансовый 10" xfId="32198" xr:uid="{00000000-0005-0000-0000-0000917F0000}"/>
    <cellStyle name="Финансовый 10 2" xfId="32199" xr:uid="{00000000-0005-0000-0000-0000927F0000}"/>
    <cellStyle name="Финансовый 11" xfId="32200" xr:uid="{00000000-0005-0000-0000-0000937F0000}"/>
    <cellStyle name="Финансовый 11 2" xfId="32201" xr:uid="{00000000-0005-0000-0000-0000947F0000}"/>
    <cellStyle name="Финансовый 11 3" xfId="32202" xr:uid="{00000000-0005-0000-0000-0000957F0000}"/>
    <cellStyle name="Финансовый 12" xfId="32203" xr:uid="{00000000-0005-0000-0000-0000967F0000}"/>
    <cellStyle name="Финансовый 12 2" xfId="32204" xr:uid="{00000000-0005-0000-0000-0000977F0000}"/>
    <cellStyle name="Финансовый 12 3" xfId="32205" xr:uid="{00000000-0005-0000-0000-0000987F0000}"/>
    <cellStyle name="Финансовый 13" xfId="32206" xr:uid="{00000000-0005-0000-0000-0000997F0000}"/>
    <cellStyle name="Финансовый 13 2" xfId="32207" xr:uid="{00000000-0005-0000-0000-00009A7F0000}"/>
    <cellStyle name="Финансовый 14" xfId="32208" xr:uid="{00000000-0005-0000-0000-00009B7F0000}"/>
    <cellStyle name="Финансовый 14 2" xfId="32209" xr:uid="{00000000-0005-0000-0000-00009C7F0000}"/>
    <cellStyle name="Финансовый 15" xfId="32210" xr:uid="{00000000-0005-0000-0000-00009D7F0000}"/>
    <cellStyle name="Финансовый 16" xfId="32211" xr:uid="{00000000-0005-0000-0000-00009E7F0000}"/>
    <cellStyle name="Финансовый 17" xfId="32212" xr:uid="{00000000-0005-0000-0000-00009F7F0000}"/>
    <cellStyle name="Финансовый 18" xfId="32213" xr:uid="{00000000-0005-0000-0000-0000A07F0000}"/>
    <cellStyle name="Финансовый 19" xfId="32214" xr:uid="{00000000-0005-0000-0000-0000A17F0000}"/>
    <cellStyle name="Финансовый 2" xfId="82" xr:uid="{00000000-0005-0000-0000-0000A27F0000}"/>
    <cellStyle name="Финансовый 2 2" xfId="104" xr:uid="{00000000-0005-0000-0000-0000A37F0000}"/>
    <cellStyle name="Финансовый 2 2 2" xfId="117" xr:uid="{00000000-0005-0000-0000-0000A47F0000}"/>
    <cellStyle name="Финансовый 2 2 2 2" xfId="32215" xr:uid="{00000000-0005-0000-0000-0000A57F0000}"/>
    <cellStyle name="Финансовый 2 3" xfId="13" xr:uid="{00000000-0005-0000-0000-0000A67F0000}"/>
    <cellStyle name="Финансовый 2 3 2" xfId="32216" xr:uid="{00000000-0005-0000-0000-0000A77F0000}"/>
    <cellStyle name="Финансовый 2_сводка" xfId="32217" xr:uid="{00000000-0005-0000-0000-0000A87F0000}"/>
    <cellStyle name="Финансовый 20" xfId="32218" xr:uid="{00000000-0005-0000-0000-0000A97F0000}"/>
    <cellStyle name="Финансовый 21" xfId="32219" xr:uid="{00000000-0005-0000-0000-0000AA7F0000}"/>
    <cellStyle name="Финансовый 22" xfId="32220" xr:uid="{00000000-0005-0000-0000-0000AB7F0000}"/>
    <cellStyle name="Финансовый 23" xfId="32221" xr:uid="{00000000-0005-0000-0000-0000AC7F0000}"/>
    <cellStyle name="Финансовый 23 2" xfId="32222" xr:uid="{00000000-0005-0000-0000-0000AD7F0000}"/>
    <cellStyle name="Финансовый 24" xfId="32223" xr:uid="{00000000-0005-0000-0000-0000AE7F0000}"/>
    <cellStyle name="Финансовый 24 2" xfId="32224" xr:uid="{00000000-0005-0000-0000-0000AF7F0000}"/>
    <cellStyle name="Финансовый 25" xfId="32225" xr:uid="{00000000-0005-0000-0000-0000B07F0000}"/>
    <cellStyle name="Финансовый 25 2" xfId="32226" xr:uid="{00000000-0005-0000-0000-0000B17F0000}"/>
    <cellStyle name="Финансовый 26" xfId="32227" xr:uid="{00000000-0005-0000-0000-0000B27F0000}"/>
    <cellStyle name="Финансовый 3" xfId="105" xr:uid="{00000000-0005-0000-0000-0000B37F0000}"/>
    <cellStyle name="Финансовый 3 2" xfId="32228" xr:uid="{00000000-0005-0000-0000-0000B47F0000}"/>
    <cellStyle name="Финансовый 3 2 2" xfId="32229" xr:uid="{00000000-0005-0000-0000-0000B57F0000}"/>
    <cellStyle name="Финансовый 3 3" xfId="32230" xr:uid="{00000000-0005-0000-0000-0000B67F0000}"/>
    <cellStyle name="Финансовый 3 4" xfId="32231" xr:uid="{00000000-0005-0000-0000-0000B77F0000}"/>
    <cellStyle name="Финансовый 4" xfId="32232" xr:uid="{00000000-0005-0000-0000-0000B87F0000}"/>
    <cellStyle name="Финансовый 4 2" xfId="32233" xr:uid="{00000000-0005-0000-0000-0000B97F0000}"/>
    <cellStyle name="Финансовый 4 2 2" xfId="32234" xr:uid="{00000000-0005-0000-0000-0000BA7F0000}"/>
    <cellStyle name="Финансовый 4 3" xfId="32235" xr:uid="{00000000-0005-0000-0000-0000BB7F0000}"/>
    <cellStyle name="Финансовый 4_1011" xfId="32236" xr:uid="{00000000-0005-0000-0000-0000BC7F0000}"/>
    <cellStyle name="Финансовый 5" xfId="32237" xr:uid="{00000000-0005-0000-0000-0000BD7F0000}"/>
    <cellStyle name="Финансовый 5 2" xfId="32238" xr:uid="{00000000-0005-0000-0000-0000BE7F0000}"/>
    <cellStyle name="Финансовый 5_1011" xfId="32239" xr:uid="{00000000-0005-0000-0000-0000BF7F0000}"/>
    <cellStyle name="Финансовый 6" xfId="32240" xr:uid="{00000000-0005-0000-0000-0000C07F0000}"/>
    <cellStyle name="Финансовый 6 2" xfId="32241" xr:uid="{00000000-0005-0000-0000-0000C17F0000}"/>
    <cellStyle name="Финансовый 6 3" xfId="32242" xr:uid="{00000000-0005-0000-0000-0000C27F0000}"/>
    <cellStyle name="Финансовый 6_1011" xfId="32243" xr:uid="{00000000-0005-0000-0000-0000C37F0000}"/>
    <cellStyle name="Финансовый 7" xfId="32244" xr:uid="{00000000-0005-0000-0000-0000C47F0000}"/>
    <cellStyle name="Финансовый 7 2" xfId="32245" xr:uid="{00000000-0005-0000-0000-0000C57F0000}"/>
    <cellStyle name="Финансовый 7 3" xfId="32246" xr:uid="{00000000-0005-0000-0000-0000C67F0000}"/>
    <cellStyle name="Финансовый 8" xfId="32247" xr:uid="{00000000-0005-0000-0000-0000C77F0000}"/>
    <cellStyle name="Финансовый 8 2" xfId="32248" xr:uid="{00000000-0005-0000-0000-0000C87F0000}"/>
    <cellStyle name="Финансовый 9" xfId="32249" xr:uid="{00000000-0005-0000-0000-0000C97F0000}"/>
    <cellStyle name="Финансовый 9 2" xfId="32250" xr:uid="{00000000-0005-0000-0000-0000CA7F0000}"/>
    <cellStyle name="Хороший 10" xfId="32251" xr:uid="{00000000-0005-0000-0000-0000CB7F0000}"/>
    <cellStyle name="Хороший 2" xfId="81" xr:uid="{00000000-0005-0000-0000-0000CC7F0000}"/>
    <cellStyle name="Хороший 2 2" xfId="32252" xr:uid="{00000000-0005-0000-0000-0000CD7F0000}"/>
    <cellStyle name="Хороший 2 2 2" xfId="32253" xr:uid="{00000000-0005-0000-0000-0000CE7F0000}"/>
    <cellStyle name="Хороший 2 2 2 2" xfId="32254" xr:uid="{00000000-0005-0000-0000-0000CF7F0000}"/>
    <cellStyle name="Хороший 2 2 3" xfId="32255" xr:uid="{00000000-0005-0000-0000-0000D07F0000}"/>
    <cellStyle name="Хороший 2 2 4" xfId="32256" xr:uid="{00000000-0005-0000-0000-0000D17F0000}"/>
    <cellStyle name="Хороший 2 2_замерная" xfId="32257" xr:uid="{00000000-0005-0000-0000-0000D27F0000}"/>
    <cellStyle name="Хороший 2 3" xfId="32258" xr:uid="{00000000-0005-0000-0000-0000D37F0000}"/>
    <cellStyle name="Хороший 2 3 2" xfId="32259" xr:uid="{00000000-0005-0000-0000-0000D47F0000}"/>
    <cellStyle name="Хороший 2 3 2 2" xfId="32260" xr:uid="{00000000-0005-0000-0000-0000D57F0000}"/>
    <cellStyle name="Хороший 2 4" xfId="32261" xr:uid="{00000000-0005-0000-0000-0000D67F0000}"/>
    <cellStyle name="Хороший 2 4 2" xfId="32262" xr:uid="{00000000-0005-0000-0000-0000D77F0000}"/>
    <cellStyle name="Хороший 2 5" xfId="32263" xr:uid="{00000000-0005-0000-0000-0000D87F0000}"/>
    <cellStyle name="Хороший 2 6" xfId="32264" xr:uid="{00000000-0005-0000-0000-0000D97F0000}"/>
    <cellStyle name="Хороший 2 6 2" xfId="32265" xr:uid="{00000000-0005-0000-0000-0000DA7F0000}"/>
    <cellStyle name="Хороший 2 7" xfId="32266" xr:uid="{00000000-0005-0000-0000-0000DB7F0000}"/>
    <cellStyle name="Хороший 2 8" xfId="32267" xr:uid="{00000000-0005-0000-0000-0000DC7F0000}"/>
    <cellStyle name="Хороший 2 9" xfId="32268" xr:uid="{00000000-0005-0000-0000-0000DD7F0000}"/>
    <cellStyle name="Хороший 2_2012" xfId="32269" xr:uid="{00000000-0005-0000-0000-0000DE7F0000}"/>
    <cellStyle name="Хороший 3" xfId="32270" xr:uid="{00000000-0005-0000-0000-0000DF7F0000}"/>
    <cellStyle name="Хороший 3 2" xfId="32271" xr:uid="{00000000-0005-0000-0000-0000E07F0000}"/>
    <cellStyle name="Хороший 3 3" xfId="32272" xr:uid="{00000000-0005-0000-0000-0000E17F0000}"/>
    <cellStyle name="Хороший 3 4" xfId="32273" xr:uid="{00000000-0005-0000-0000-0000E27F0000}"/>
    <cellStyle name="Хороший 3 4 2" xfId="32274" xr:uid="{00000000-0005-0000-0000-0000E37F0000}"/>
    <cellStyle name="Хороший 3 5" xfId="32275" xr:uid="{00000000-0005-0000-0000-0000E47F0000}"/>
    <cellStyle name="Хороший 3_Р-52" xfId="32276" xr:uid="{00000000-0005-0000-0000-0000E57F0000}"/>
    <cellStyle name="Хороший 4" xfId="32277" xr:uid="{00000000-0005-0000-0000-0000E67F0000}"/>
    <cellStyle name="Хороший 4 2" xfId="32278" xr:uid="{00000000-0005-0000-0000-0000E77F0000}"/>
    <cellStyle name="Хороший 4 2 2" xfId="32279" xr:uid="{00000000-0005-0000-0000-0000E87F0000}"/>
    <cellStyle name="Хороший 5" xfId="32280" xr:uid="{00000000-0005-0000-0000-0000E97F0000}"/>
    <cellStyle name="Хороший 5 2" xfId="32281" xr:uid="{00000000-0005-0000-0000-0000EA7F0000}"/>
    <cellStyle name="Хороший 5 2 2" xfId="32282" xr:uid="{00000000-0005-0000-0000-0000EB7F0000}"/>
    <cellStyle name="Хороший 6" xfId="32283" xr:uid="{00000000-0005-0000-0000-0000EC7F0000}"/>
    <cellStyle name="Хороший 6 2" xfId="32284" xr:uid="{00000000-0005-0000-0000-0000ED7F0000}"/>
    <cellStyle name="Хороший 7" xfId="32285" xr:uid="{00000000-0005-0000-0000-0000EE7F0000}"/>
    <cellStyle name="Хороший 7 2" xfId="32286" xr:uid="{00000000-0005-0000-0000-0000EF7F0000}"/>
    <cellStyle name="Хороший 8" xfId="32287" xr:uid="{00000000-0005-0000-0000-0000F07F0000}"/>
    <cellStyle name="Хороший 8 2" xfId="32288" xr:uid="{00000000-0005-0000-0000-0000F17F0000}"/>
    <cellStyle name="Хороший 9" xfId="32289" xr:uid="{00000000-0005-0000-0000-0000F27F0000}"/>
  </cellStyles>
  <dxfs count="95">
    <dxf>
      <fill>
        <patternFill>
          <bgColor rgb="FFFF0000"/>
        </patternFill>
      </fill>
    </dxf>
    <dxf>
      <fill>
        <patternFill>
          <bgColor rgb="FFFF0000"/>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ont>
        <color theme="5" tint="-0.24994659260841701"/>
      </font>
      <fill>
        <patternFill>
          <bgColor theme="5" tint="0.79998168889431442"/>
        </patternFill>
      </fill>
    </dxf>
    <dxf>
      <font>
        <b/>
        <i val="0"/>
        <color theme="0"/>
      </font>
      <fill>
        <patternFill>
          <bgColor rgb="FFFF0000"/>
        </patternFill>
      </fill>
    </dxf>
    <dxf>
      <font>
        <b/>
        <i val="0"/>
        <color theme="0"/>
      </font>
      <fill>
        <patternFill>
          <bgColor rgb="FFFF0000"/>
        </patternFill>
      </fill>
    </dxf>
    <dxf>
      <font>
        <color theme="5" tint="-0.24994659260841701"/>
      </font>
      <fill>
        <patternFill>
          <bgColor theme="5" tint="0.79998168889431442"/>
        </patternFill>
      </fill>
    </dxf>
    <dxf>
      <font>
        <b/>
        <i val="0"/>
        <color theme="0"/>
      </font>
      <fill>
        <patternFill>
          <bgColor rgb="FFFF0000"/>
        </patternFill>
      </fill>
    </dxf>
    <dxf>
      <font>
        <color theme="5" tint="-0.24994659260841701"/>
      </font>
      <fill>
        <patternFill>
          <bgColor theme="5" tint="0.7999816888943144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ont>
        <color auto="1"/>
      </font>
      <fill>
        <patternFill>
          <bgColor rgb="FFFFFF00"/>
        </patternFill>
      </fill>
    </dxf>
    <dxf>
      <font>
        <color auto="1"/>
      </font>
      <fill>
        <patternFill>
          <bgColor rgb="FFFFFF00"/>
        </patternFill>
      </fill>
    </dxf>
    <dxf>
      <font>
        <color auto="1"/>
      </font>
      <fill>
        <patternFill>
          <bgColor rgb="FFFFFF00"/>
        </patternFill>
      </fill>
    </dxf>
    <dxf>
      <font>
        <color auto="1"/>
      </font>
      <fill>
        <patternFill>
          <bgColor rgb="FFFFFF00"/>
        </patternFill>
      </fill>
    </dxf>
    <dxf>
      <font>
        <color auto="1"/>
      </font>
      <fill>
        <patternFill>
          <bgColor rgb="FFFFFF00"/>
        </patternFill>
      </fill>
    </dxf>
    <dxf>
      <font>
        <color auto="1"/>
      </font>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9" tint="0.79998168889431442"/>
        </patternFill>
      </fill>
    </dxf>
    <dxf>
      <fill>
        <patternFill>
          <bgColor theme="9"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45"/>
        </patternFill>
      </fill>
    </dxf>
    <dxf>
      <numFmt numFmtId="26" formatCode="h:mm:ss"/>
    </dxf>
    <dxf>
      <numFmt numFmtId="27" formatCode="dd/mm/yyyy\ h:mm"/>
    </dxf>
    <dxf>
      <numFmt numFmtId="19" formatCode="dd/mm/yyyy"/>
    </dxf>
    <dxf>
      <numFmt numFmtId="27" formatCode="dd/mm/yyyy\ h:mm"/>
    </dxf>
    <dxf>
      <numFmt numFmtId="19" formatCode="dd/mm/yyyy"/>
    </dxf>
    <dxf>
      <numFmt numFmtId="26" formatCode="h:mm:ss"/>
    </dxf>
    <dxf>
      <numFmt numFmtId="26" formatCode="h:mm:ss"/>
    </dxf>
    <dxf>
      <numFmt numFmtId="19" formatCode="dd/mm/yyyy"/>
    </dxf>
    <dxf>
      <numFmt numFmtId="26" formatCode="h:mm:ss"/>
    </dxf>
    <dxf>
      <numFmt numFmtId="19" formatCode="dd/mm/yyyy"/>
    </dxf>
    <dxf>
      <numFmt numFmtId="26" formatCode="h:mm:ss"/>
    </dxf>
    <dxf>
      <numFmt numFmtId="26" formatCode="h:mm:ss"/>
    </dxf>
    <dxf>
      <numFmt numFmtId="19" formatCode="dd/mm/yyyy"/>
    </dxf>
    <dxf>
      <numFmt numFmtId="26" formatCode="h:mm:ss"/>
    </dxf>
    <dxf>
      <numFmt numFmtId="19" formatCode="dd/mm/yyyy"/>
    </dxf>
    <dxf>
      <numFmt numFmtId="19" formatCode="dd/mm/yyyy"/>
    </dxf>
    <dxf>
      <numFmt numFmtId="26" formatCode="h:mm:ss"/>
    </dxf>
    <dxf>
      <numFmt numFmtId="26" formatCode="h:mm:ss"/>
    </dxf>
    <dxf>
      <numFmt numFmtId="19" formatCode="dd/mm/yyyy"/>
    </dxf>
    <dxf>
      <numFmt numFmtId="26" formatCode="h:mm:ss"/>
    </dxf>
    <dxf>
      <numFmt numFmtId="19" formatCode="dd/mm/yyyy"/>
    </dxf>
    <dxf>
      <numFmt numFmtId="19" formatCode="dd/mm/yyyy"/>
    </dxf>
    <dxf>
      <numFmt numFmtId="19" formatCode="dd/mm/yyyy"/>
    </dxf>
    <dxf>
      <numFmt numFmtId="19" formatCode="dd/mm/yyyy"/>
    </dxf>
    <dxf>
      <numFmt numFmtId="26" formatCode="h:mm:ss"/>
    </dxf>
    <dxf>
      <numFmt numFmtId="26" formatCode="h:mm:ss"/>
    </dxf>
    <dxf>
      <numFmt numFmtId="19" formatCode="dd/mm/yyyy"/>
    </dxf>
    <dxf>
      <numFmt numFmtId="26" formatCode="h:mm:ss"/>
    </dxf>
    <dxf>
      <numFmt numFmtId="19" formatCode="dd/mm/yyyy"/>
    </dxf>
    <dxf>
      <numFmt numFmtId="26" formatCode="h:mm:ss"/>
    </dxf>
    <dxf>
      <numFmt numFmtId="26" formatCode="h:mm:ss"/>
    </dxf>
    <dxf>
      <numFmt numFmtId="19" formatCode="dd/mm/yyyy"/>
    </dxf>
    <dxf>
      <numFmt numFmtId="26" formatCode="h:mm:ss"/>
    </dxf>
    <dxf>
      <numFmt numFmtId="19" formatCode="dd/mm/yyyy"/>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1041;&#1083;&#1086;&#1082;%20&#1059;&#1043;&#1040;%20&#1080;%20&#1059;&#1057;&#1040;/5-&#1040;&#1053;&#1040;&#1051;&#1048;&#1047;%20&#1040;&#1042;&#1040;&#1056;&#1048;&#1049;&#1053;&#1054;&#1057;&#1058;&#1048;/2015%201%20&#1082;&#1074;&#1072;&#1088;&#1090;&#1072;&#1083;/5_&#1054;&#1088;&#1077;&#1085;&#1073;&#1091;&#1088;&#1075;&#1085;&#1077;&#1092;&#1090;&#1100;/&#1057;&#1074;&#1086;&#1076;&#1082;&#1072;%20&#1085;&#1072;&#1088;&#1091;&#1096;&#1077;&#1085;&#1080;&#1103;%20&#1101;&#1083;&#1077;&#1082;&#1090;&#1088;&#1086;&#1089;&#1085;&#1072;&#1073;&#1078;&#1077;&#1085;&#1080;&#1103;%20&#1079;&#1072;%201&#1082;&#1074;.%202015&#107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1040;&#1053;&#1040;&#1051;&#1048;&#1047;%20&#1040;&#1042;&#1040;&#1056;&#1048;&#1049;&#1053;&#1054;&#1057;&#1058;&#1048;/&#1040;&#1053;&#1040;&#1051;&#1048;&#1047;%202014%202%20&#1082;&#1074;/&#1054;&#1088;&#1077;&#1085;&#1073;&#1091;&#1088;&#1075;&#1085;&#1077;&#1092;&#1090;&#1100;/4%20&#1054;&#1090;&#1095;&#1077;&#1090;&#1072;%20&#1086;%20&#1085;&#1072;&#1088;&#1091;&#1096;&#1077;&#1085;&#1080;&#1103;&#1093;%20&#1101;&#1083;&#1077;&#1082;&#1090;&#1088;&#1086;&#1089;&#1085;&#1072;&#1073;&#1078;&#1077;&#1085;&#1080;&#1103;%20&#1079;&#1072;%202&#1082;&#1074;%202014%20(10.07.1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evbereberdin/AppData/Local/Microsoft/Windows/Temporary%20Internet%20Files/Content.Outlook/07F2M1X3/&#1057;&#1074;&#1086;&#1076;&#1082;&#1072;%20&#1085;&#1072;&#1088;&#1091;&#1096;&#1077;&#1085;&#1080;&#1081;%20&#1101;&#1083;&#1077;&#1082;&#1090;&#1088;&#1086;&#1089;&#1085;&#1072;&#1073;&#1078;&#1077;&#1085;&#1080;&#1103;%20&#1087;&#1086;%20&#1055;&#1040;&#1054;%20&#1054;&#1088;&#1077;&#1085;&#1073;&#1091;&#1088;&#1075;&#1085;&#1077;&#1092;&#1090;&#1100;%20&#1079;&#1072;%209%20&#1084;&#1077;&#1089;&#1103;&#1094;&#1077;&#1074;%202015&#1075;%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Аварийные отключения"/>
    </sheetNames>
    <sheetDataSet>
      <sheetData sheetId="0">
        <row r="3">
          <cell r="C3" t="str">
            <v>Оренбургнефть</v>
          </cell>
          <cell r="K3" t="str">
            <v>АПВУ</v>
          </cell>
          <cell r="L3" t="str">
            <v>Внешние сети</v>
          </cell>
          <cell r="M3" t="str">
            <v>110/10кВ "Абдулино-тяговая" (КбшЖД)</v>
          </cell>
          <cell r="N3">
            <v>0.4</v>
          </cell>
          <cell r="O3" t="str">
            <v>ПС</v>
          </cell>
          <cell r="AE3" t="str">
            <v>ПУ1</v>
          </cell>
        </row>
        <row r="4">
          <cell r="C4" t="str">
            <v xml:space="preserve">МЭС Урала </v>
          </cell>
          <cell r="K4" t="str">
            <v>АПВН, РПВУ</v>
          </cell>
          <cell r="L4" t="str">
            <v>Собств. сети без внешн. возд.</v>
          </cell>
          <cell r="M4" t="str">
            <v>110/10кВ "Заглядино-тяга" (КбшЖД)</v>
          </cell>
          <cell r="N4" t="str">
            <v>6(10)</v>
          </cell>
          <cell r="O4" t="str">
            <v>КТП</v>
          </cell>
          <cell r="AE4" t="str">
            <v>ПУ2</v>
          </cell>
        </row>
        <row r="5">
          <cell r="C5" t="str">
            <v>МРСК ЦЭС</v>
          </cell>
          <cell r="K5" t="str">
            <v>АПВН, РПВН</v>
          </cell>
          <cell r="L5" t="str">
            <v>Атм., прир. и техн.</v>
          </cell>
          <cell r="M5" t="str">
            <v>110/10кВ "Полевая" (СЭС)</v>
          </cell>
          <cell r="N5">
            <v>20</v>
          </cell>
          <cell r="O5" t="str">
            <v>РП</v>
          </cell>
          <cell r="AE5" t="str">
            <v>ПУ3</v>
          </cell>
        </row>
        <row r="6">
          <cell r="C6" t="str">
            <v>МРСК ЗЭС</v>
          </cell>
          <cell r="K6" t="str">
            <v>РПВУ (АПВ-нет)</v>
          </cell>
          <cell r="L6" t="str">
            <v>Технология</v>
          </cell>
          <cell r="M6" t="str">
            <v>110/10кВ "Сарай-Гир-тяга" (КбшЖД)</v>
          </cell>
          <cell r="N6">
            <v>35</v>
          </cell>
          <cell r="O6" t="str">
            <v>ВЛ</v>
          </cell>
          <cell r="AE6" t="str">
            <v>ПУ4</v>
          </cell>
        </row>
        <row r="7">
          <cell r="C7" t="str">
            <v>МРСК СЭС</v>
          </cell>
          <cell r="K7" t="str">
            <v>РПВН (АПВ-нет)</v>
          </cell>
          <cell r="L7" t="str">
            <v>Компания "Энергия"</v>
          </cell>
          <cell r="M7" t="str">
            <v>110/10кВ "Тирис-тяга" (КбшЖД)</v>
          </cell>
          <cell r="N7">
            <v>110</v>
          </cell>
          <cell r="O7" t="str">
            <v>КЛ</v>
          </cell>
          <cell r="AE7" t="str">
            <v>ПУ5</v>
          </cell>
        </row>
        <row r="8">
          <cell r="L8" t="str">
            <v>Сторонние</v>
          </cell>
          <cell r="M8" t="str">
            <v>110/35/10/6кВ "Ленинская"</v>
          </cell>
          <cell r="N8">
            <v>220</v>
          </cell>
          <cell r="O8" t="str">
            <v>ГТЭС</v>
          </cell>
          <cell r="AE8" t="str">
            <v>ПУ6</v>
          </cell>
        </row>
        <row r="9">
          <cell r="C9" t="str">
            <v xml:space="preserve">МЭС Волги </v>
          </cell>
          <cell r="M9" t="str">
            <v>110/35/10кВ "Александровская" (ЗЭС)</v>
          </cell>
          <cell r="N9">
            <v>500</v>
          </cell>
          <cell r="O9" t="str">
            <v>ГПЭС</v>
          </cell>
          <cell r="AE9" t="str">
            <v>ПУ7</v>
          </cell>
        </row>
        <row r="10">
          <cell r="C10" t="str">
            <v>МРСК ВЭС</v>
          </cell>
          <cell r="M10" t="str">
            <v>110/35/10кВ "Алексеевская" (ВЭС)</v>
          </cell>
          <cell r="O10" t="str">
            <v>ТЭЦ</v>
          </cell>
          <cell r="AE10" t="str">
            <v>ПУ8</v>
          </cell>
        </row>
        <row r="11">
          <cell r="C11" t="str">
            <v>МРСК ЧЭС</v>
          </cell>
          <cell r="M11" t="str">
            <v>110/35/10кВ "Асекеево-тяга" (КбшЖД)</v>
          </cell>
          <cell r="O11" t="str">
            <v>ДЭС</v>
          </cell>
          <cell r="AE11" t="str">
            <v>ПУ9</v>
          </cell>
        </row>
        <row r="12">
          <cell r="C12" t="str">
            <v>КбшЖД</v>
          </cell>
          <cell r="M12" t="str">
            <v>110/35/10кВ "Емонтаево" (СЭС)</v>
          </cell>
          <cell r="O12" t="str">
            <v>ПО</v>
          </cell>
        </row>
        <row r="13">
          <cell r="C13" t="str">
            <v>БашЭнерго</v>
          </cell>
          <cell r="M13" t="str">
            <v>110/35/10кВ "Каликино" (ЦЭС)</v>
          </cell>
        </row>
        <row r="14">
          <cell r="M14" t="str">
            <v>110/35/10кВ "Курманаевская" (ЗЭС)</v>
          </cell>
        </row>
        <row r="15">
          <cell r="M15" t="str">
            <v>110/35/10кВ "Мансуровская" (ЗЭС)</v>
          </cell>
        </row>
        <row r="16">
          <cell r="M16" t="str">
            <v>110/35/10кВ "Ново-Сергиевская" (ЗЭС)</v>
          </cell>
        </row>
        <row r="17">
          <cell r="M17" t="str">
            <v>110/35/10кВ "Ново-Тепловская" (ЗЭС)</v>
          </cell>
        </row>
        <row r="18">
          <cell r="M18" t="str">
            <v>110/35/10кВ "НПС" (СЭС)</v>
          </cell>
        </row>
        <row r="19">
          <cell r="M19" t="str">
            <v>110/35/10кВ "Первомайская" (ЗЭС)</v>
          </cell>
        </row>
        <row r="20">
          <cell r="M20" t="str">
            <v>110/35/10кВ "Переволоцкая" (ЦЭС)</v>
          </cell>
        </row>
        <row r="21">
          <cell r="M21" t="str">
            <v>110/35/10кВ "Платовская" (ЗЭС)</v>
          </cell>
        </row>
        <row r="22">
          <cell r="M22" t="str">
            <v>110/35/10кВ "Погроминская" (ЗЭС)</v>
          </cell>
        </row>
        <row r="23">
          <cell r="M23" t="str">
            <v>110/35/10кВ "Пономаревка" (СЭС)</v>
          </cell>
        </row>
        <row r="24">
          <cell r="M24" t="str">
            <v>110/35/10кВ "Сакмарская" (ЦЭС)</v>
          </cell>
        </row>
        <row r="25">
          <cell r="M25" t="str">
            <v>110/35/10кВ "Твердиловская" (ЗЭС)</v>
          </cell>
        </row>
        <row r="26">
          <cell r="M26" t="str">
            <v>110/35/6кВ "7а микрорайон"</v>
          </cell>
        </row>
        <row r="27">
          <cell r="M27" t="str">
            <v>110/35/6кВ "Андреевская" (ЗЭС)</v>
          </cell>
        </row>
        <row r="28">
          <cell r="M28" t="str">
            <v>110/35/6кВ "Вахитовка"</v>
          </cell>
        </row>
        <row r="29">
          <cell r="M29" t="str">
            <v>110/35/6кВ "Гаршинская-1"</v>
          </cell>
        </row>
        <row r="30">
          <cell r="M30" t="str">
            <v>110/35/6кВ "Герасимовская"</v>
          </cell>
        </row>
        <row r="31">
          <cell r="M31" t="str">
            <v>110/35/6кВ "Нефтегорская-1" (ВЭС)</v>
          </cell>
        </row>
        <row r="32">
          <cell r="M32" t="str">
            <v>110/35/6кВ "Нефтегорская-2" (ВЭС)</v>
          </cell>
        </row>
        <row r="33">
          <cell r="M33" t="str">
            <v>110/35/6кВ "Никольская"</v>
          </cell>
        </row>
        <row r="34">
          <cell r="M34" t="str">
            <v>110/35/6кВ "Ново-Медведкинская"</v>
          </cell>
        </row>
        <row r="35">
          <cell r="M35" t="str">
            <v>110/35/6кВ "Промысловая"</v>
          </cell>
        </row>
        <row r="36">
          <cell r="M36" t="str">
            <v>110/35/6кВ "Родинская"</v>
          </cell>
        </row>
        <row r="37">
          <cell r="M37" t="str">
            <v>110/35/6кВ "Росташинская"</v>
          </cell>
        </row>
        <row r="38">
          <cell r="M38" t="str">
            <v>110/35/6кВ "Савельевская"</v>
          </cell>
        </row>
        <row r="39">
          <cell r="M39" t="str">
            <v>110/6кВ "Вахитовская" ММПС</v>
          </cell>
        </row>
        <row r="40">
          <cell r="M40" t="str">
            <v>110/6кВ "Гаршинская УПСВ"</v>
          </cell>
        </row>
        <row r="41">
          <cell r="M41" t="str">
            <v>110/6кВ "Гаршинская-2"</v>
          </cell>
        </row>
        <row r="42">
          <cell r="M42" t="str">
            <v>110/6кВ "Донецко-Сыртовская"</v>
          </cell>
        </row>
        <row r="43">
          <cell r="M43" t="str">
            <v>110/6кВ "Ново-Елшанская"</v>
          </cell>
        </row>
        <row r="44">
          <cell r="M44" t="str">
            <v>110/6кВ "Толкаевская"</v>
          </cell>
        </row>
        <row r="45">
          <cell r="M45" t="str">
            <v>110/6кВ "Широкодольская"</v>
          </cell>
        </row>
        <row r="46">
          <cell r="M46" t="str">
            <v>20/6кВ "Сырт-2"</v>
          </cell>
        </row>
        <row r="47">
          <cell r="M47" t="str">
            <v>220/110/35/10/6кВ "Бузулукская" (МЭС)</v>
          </cell>
        </row>
        <row r="48">
          <cell r="M48" t="str">
            <v>220/110/35/10кВ "Каргалинская" (МЭС)</v>
          </cell>
        </row>
        <row r="49">
          <cell r="M49" t="str">
            <v>220/110/35/10кВ "Михайловская" (МЭС)</v>
          </cell>
        </row>
        <row r="50">
          <cell r="M50" t="str">
            <v>220/110/35/10кВ "Сорочинская" (МЭС)</v>
          </cell>
        </row>
        <row r="51">
          <cell r="M51" t="str">
            <v>220/35/10кВ "Северная" (МЭС)</v>
          </cell>
        </row>
        <row r="52">
          <cell r="M52" t="str">
            <v xml:space="preserve">35/10кВ "Азаматово" РП-10кВ "Жедрино" (СЭС) </v>
          </cell>
        </row>
        <row r="53">
          <cell r="M53" t="str">
            <v>35/10кВ "Беседино" (СЭС)</v>
          </cell>
        </row>
        <row r="54">
          <cell r="M54" t="str">
            <v>35/10кВ "Большедорожная"</v>
          </cell>
        </row>
        <row r="55">
          <cell r="M55" t="str">
            <v>35/10кВ "Воздвиженская" (СЭС)</v>
          </cell>
        </row>
        <row r="56">
          <cell r="M56" t="str">
            <v>35/10кВ "Ефремо-Зыково" (СЭС)</v>
          </cell>
        </row>
        <row r="57">
          <cell r="M57" t="str">
            <v>35/10кВ "Жилинская" (ЗЭС)</v>
          </cell>
        </row>
        <row r="58">
          <cell r="M58" t="str">
            <v>35/10кВ "Загорская" (ЗАО Терминал)</v>
          </cell>
        </row>
        <row r="59">
          <cell r="M59" t="str">
            <v>35/10кВ "Кзыл-Мечеть" (ЗЭС)</v>
          </cell>
        </row>
        <row r="60">
          <cell r="M60" t="str">
            <v>35/10кВ "Кичкас" (ЦЭС)</v>
          </cell>
        </row>
        <row r="61">
          <cell r="M61" t="str">
            <v>35/10кВ "Ключевская" (ЦЭС)</v>
          </cell>
        </row>
        <row r="62">
          <cell r="M62" t="str">
            <v>35/10кВ "Лабазинская" (ЗЭС)</v>
          </cell>
        </row>
        <row r="63">
          <cell r="M63" t="str">
            <v>35/10кВ "Мало-Зайкинская" (ЗЭС)</v>
          </cell>
        </row>
        <row r="64">
          <cell r="M64" t="str">
            <v>35/10кВ "Матвеевка" (СЭС)</v>
          </cell>
        </row>
        <row r="65">
          <cell r="M65" t="str">
            <v>35/10кВ "Мирошкинская" (ЗЭС)</v>
          </cell>
        </row>
        <row r="66">
          <cell r="M66" t="str">
            <v>35/10кВ "Покровская" (ЦЭС)</v>
          </cell>
        </row>
        <row r="67">
          <cell r="M67" t="str">
            <v>35/10кВ "Промбаза"</v>
          </cell>
        </row>
        <row r="68">
          <cell r="M68" t="str">
            <v>35/10кВ "Рязановка" (СЭС)</v>
          </cell>
        </row>
        <row r="69">
          <cell r="M69" t="str">
            <v>35/10кВ "Свердлова" (ЗЭС)</v>
          </cell>
        </row>
        <row r="70">
          <cell r="M70" t="str">
            <v>35/10кВ "Совхозная" (СЭС)</v>
          </cell>
        </row>
        <row r="71">
          <cell r="M71" t="str">
            <v>35/10кВ "Сыртинская" (ЦЭС)</v>
          </cell>
        </row>
        <row r="72">
          <cell r="M72" t="str">
            <v xml:space="preserve">35/10кВ "Чкаловская" (СЭС) </v>
          </cell>
        </row>
        <row r="73">
          <cell r="M73" t="str">
            <v>35/10кВ "Яшкинская" (ЗЭС)</v>
          </cell>
        </row>
        <row r="74">
          <cell r="M74" t="str">
            <v>35/6кВ "№5 Яшкинская"</v>
          </cell>
        </row>
        <row r="75">
          <cell r="M75" t="str">
            <v>35/6кВ "Аксютино"</v>
          </cell>
        </row>
        <row r="76">
          <cell r="M76" t="str">
            <v>35/6кВ "Березовка"</v>
          </cell>
        </row>
        <row r="77">
          <cell r="M77" t="str">
            <v>35/6кВ "БКНС"</v>
          </cell>
        </row>
        <row r="78">
          <cell r="M78" t="str">
            <v>35/6кВ "Боголюбовская"</v>
          </cell>
        </row>
        <row r="79">
          <cell r="M79" t="str">
            <v>35/6кВ "Варшава-2"</v>
          </cell>
        </row>
        <row r="80">
          <cell r="M80" t="str">
            <v>35/6кВ "Варшава-3"</v>
          </cell>
        </row>
        <row r="81">
          <cell r="M81" t="str">
            <v>35/6кВ "Вахитовская"</v>
          </cell>
        </row>
        <row r="82">
          <cell r="M82" t="str">
            <v>35/6кВ "Восточная Покровка"</v>
          </cell>
        </row>
        <row r="83">
          <cell r="M83" t="str">
            <v>35/6кВ "Врезовка"</v>
          </cell>
        </row>
        <row r="84">
          <cell r="M84" t="str">
            <v>35/6кВ "Гаршинская"</v>
          </cell>
        </row>
        <row r="85">
          <cell r="M85" t="str">
            <v>35/6кВ "Городская" (СЭС)</v>
          </cell>
        </row>
        <row r="86">
          <cell r="M86" t="str">
            <v>35/6кВ "Графская"</v>
          </cell>
        </row>
        <row r="87">
          <cell r="M87" t="str">
            <v>35/6кВ "Грачевская"</v>
          </cell>
        </row>
        <row r="88">
          <cell r="M88" t="str">
            <v>35/6кВ "ГТЭС Загорская"</v>
          </cell>
        </row>
        <row r="89">
          <cell r="M89" t="str">
            <v>35/6кВ "Давыдовская"</v>
          </cell>
        </row>
        <row r="90">
          <cell r="M90" t="str">
            <v>35/6кВ "Долговская"</v>
          </cell>
        </row>
        <row r="91">
          <cell r="M91" t="str">
            <v>35/6кВ "Елатомка" (СЭС)</v>
          </cell>
        </row>
        <row r="92">
          <cell r="M92" t="str">
            <v>35/6кВ "Завьяловская"</v>
          </cell>
        </row>
        <row r="93">
          <cell r="M93" t="str">
            <v xml:space="preserve">35/6кВ "Заглядино" </v>
          </cell>
        </row>
        <row r="94">
          <cell r="M94" t="str">
            <v>35/6кВ "Зайкинская"</v>
          </cell>
        </row>
        <row r="95">
          <cell r="M95" t="str">
            <v>35/6кВ "Западно-Степановская"</v>
          </cell>
        </row>
        <row r="96">
          <cell r="M96" t="str">
            <v>35/6кВ "Ибряевка-1"</v>
          </cell>
        </row>
        <row r="97">
          <cell r="M97" t="str">
            <v>35/6кВ "Ибряевка-2"</v>
          </cell>
        </row>
        <row r="98">
          <cell r="M98" t="str">
            <v>35/6кВ "Ишуевская"</v>
          </cell>
        </row>
        <row r="99">
          <cell r="M99" t="str">
            <v>35/6кВ "КНС"</v>
          </cell>
        </row>
        <row r="100">
          <cell r="M100" t="str">
            <v>35/6кВ "КНС-1"</v>
          </cell>
        </row>
        <row r="101">
          <cell r="M101" t="str">
            <v>35/6кВ "КНС-2" (БугПЭС)</v>
          </cell>
        </row>
        <row r="102">
          <cell r="M102" t="str">
            <v>35/6кВ "КНС-2" (БузПЭС)</v>
          </cell>
        </row>
        <row r="103">
          <cell r="M103" t="str">
            <v>35/6кВ "КНС-3"</v>
          </cell>
        </row>
        <row r="104">
          <cell r="M104" t="str">
            <v>35/6кВ "КНС-6"</v>
          </cell>
        </row>
        <row r="105">
          <cell r="M105" t="str">
            <v>35/6кВ "Кодяковская"</v>
          </cell>
        </row>
        <row r="106">
          <cell r="M106" t="str">
            <v>35/6кВ "Конновская"</v>
          </cell>
        </row>
        <row r="107">
          <cell r="M107" t="str">
            <v>35/6кВ "Краснояровская"</v>
          </cell>
        </row>
        <row r="108">
          <cell r="M108" t="str">
            <v>35/6кВ "Курманаевская"</v>
          </cell>
        </row>
        <row r="109">
          <cell r="M109" t="str">
            <v>35/6кВ "Ленинградская"</v>
          </cell>
        </row>
        <row r="110">
          <cell r="M110" t="str">
            <v>35/6кВ "Львовская"</v>
          </cell>
        </row>
        <row r="111">
          <cell r="M111" t="str">
            <v>35/6кВ "Майский купол"</v>
          </cell>
        </row>
        <row r="112">
          <cell r="M112" t="str">
            <v>35/6кВ "Моргуновская"</v>
          </cell>
        </row>
        <row r="113">
          <cell r="M113" t="str">
            <v>35/6кВ "Ново-Кудринская"</v>
          </cell>
        </row>
        <row r="114">
          <cell r="M114" t="str">
            <v>35/6кВ "Ново-Львовская"</v>
          </cell>
        </row>
        <row r="115">
          <cell r="M115" t="str">
            <v>35/6кВ "Ново-Медведкинская"</v>
          </cell>
        </row>
        <row r="116">
          <cell r="M116" t="str">
            <v>35/6кВ "НПС"</v>
          </cell>
        </row>
        <row r="117">
          <cell r="M117" t="str">
            <v>35/6кВ "Ольховская"</v>
          </cell>
        </row>
        <row r="118">
          <cell r="M118" t="str">
            <v>35/6кВ "Первомайская"</v>
          </cell>
        </row>
        <row r="119">
          <cell r="M119" t="str">
            <v>35/6кВ "Подгорная"</v>
          </cell>
        </row>
        <row r="120">
          <cell r="M120" t="str">
            <v>35/6кВ "Подольская"</v>
          </cell>
        </row>
        <row r="121">
          <cell r="M121" t="str">
            <v>35/6кВ "Промбаза"</v>
          </cell>
        </row>
        <row r="122">
          <cell r="M122" t="str">
            <v>35/6кВ "Промысловая" (ВЭС)</v>
          </cell>
        </row>
        <row r="123">
          <cell r="M123" t="str">
            <v>35/6кВ "Пронькинская"</v>
          </cell>
        </row>
        <row r="124">
          <cell r="M124" t="str">
            <v>35/6кВ "Проскуринская"</v>
          </cell>
        </row>
        <row r="125">
          <cell r="M125" t="str">
            <v>35/6кВ "Родниковская"</v>
          </cell>
        </row>
        <row r="126">
          <cell r="M126" t="str">
            <v>35/6кВ "Савельевский купол" (новая)</v>
          </cell>
        </row>
        <row r="127">
          <cell r="M127" t="str">
            <v>35/6кВ "Савельевский купол" (старая)</v>
          </cell>
        </row>
        <row r="128">
          <cell r="M128" t="str">
            <v>35/6кВ "Самодуровская"</v>
          </cell>
        </row>
        <row r="129">
          <cell r="M129" t="str">
            <v>35/6кВ "Северо-Максимовка" (Эн.Самара)</v>
          </cell>
        </row>
        <row r="130">
          <cell r="M130" t="str">
            <v>35/6кВ "Скворцовская"</v>
          </cell>
        </row>
        <row r="131">
          <cell r="M131" t="str">
            <v>35/6кВ "Субботинская" (Эн.Самара)</v>
          </cell>
        </row>
        <row r="132">
          <cell r="M132" t="str">
            <v>35/6кВ "Султангуловская"</v>
          </cell>
        </row>
        <row r="133">
          <cell r="M133" t="str">
            <v>35/6кВ "Тананыкская"</v>
          </cell>
        </row>
        <row r="134">
          <cell r="M134" t="str">
            <v>35/6кВ "Тарханы"</v>
          </cell>
        </row>
        <row r="135">
          <cell r="M135" t="str">
            <v>35/6кВ "Токская"</v>
          </cell>
        </row>
        <row r="136">
          <cell r="M136" t="str">
            <v>35/6кВ "Тоцкий водозабор"</v>
          </cell>
        </row>
        <row r="137">
          <cell r="M137" t="str">
            <v>35/6кВ "УПСВ Самодуровская "</v>
          </cell>
        </row>
        <row r="138">
          <cell r="M138" t="str">
            <v>35/6кВ "Школьная"</v>
          </cell>
        </row>
        <row r="139">
          <cell r="M139" t="str">
            <v xml:space="preserve">35/6кВ "Шулаевская" </v>
          </cell>
        </row>
        <row r="140">
          <cell r="M140" t="str">
            <v>35/6кВ "Юлия" (ВЭС)</v>
          </cell>
        </row>
        <row r="141">
          <cell r="M141" t="str">
            <v>6/20кВ "Сырт-1"</v>
          </cell>
        </row>
        <row r="142">
          <cell r="M142" t="str">
            <v>ГТЭС-1 "Вахитовская"</v>
          </cell>
        </row>
        <row r="143">
          <cell r="M143" t="str">
            <v>ГТЭС-1 "Родниковская"</v>
          </cell>
        </row>
        <row r="144">
          <cell r="M144" t="str">
            <v>ГТЭС-2 "Вахитовская"</v>
          </cell>
        </row>
        <row r="145">
          <cell r="M145" t="str">
            <v>ГТЭС-3 "Вахитовская"</v>
          </cell>
        </row>
        <row r="146">
          <cell r="M146" t="str">
            <v>ГТЭС-3 "Родниковская"</v>
          </cell>
        </row>
        <row r="147">
          <cell r="M147" t="str">
            <v>ГТЭС-4 "Вахитовская"</v>
          </cell>
        </row>
        <row r="148">
          <cell r="M148" t="str">
            <v>ГТЭС-5 "Вахитовская"</v>
          </cell>
        </row>
        <row r="149">
          <cell r="M149" t="str">
            <v>ГТЭС-6 "Вахитовская"</v>
          </cell>
        </row>
        <row r="150">
          <cell r="M150" t="str">
            <v>З5/10кВ "Фрунзе" (СЭС)</v>
          </cell>
        </row>
        <row r="151">
          <cell r="M151" t="str">
            <v>ЗРУ 6кВ НПС "Шкапово" (БашЭнерго)</v>
          </cell>
        </row>
        <row r="152">
          <cell r="M152" t="str">
            <v>ПАЭС-6кВ "Вахитовская"</v>
          </cell>
        </row>
        <row r="153">
          <cell r="M153" t="str">
            <v>ПАЭС-6кВ "Загорская"</v>
          </cell>
        </row>
        <row r="154">
          <cell r="M154" t="str">
            <v>РУ-6кВ "РП-1" (ЗАО НПП Энергоаудит)</v>
          </cell>
        </row>
        <row r="155">
          <cell r="M155" t="str">
            <v>ДЭС</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Аварийные отключения"/>
    </sheetNames>
    <sheetDataSet>
      <sheetData sheetId="0">
        <row r="3">
          <cell r="AC3" t="str">
            <v>В</v>
          </cell>
          <cell r="AL3" t="str">
            <v>КП1</v>
          </cell>
        </row>
        <row r="4">
          <cell r="AC4" t="str">
            <v>Р</v>
          </cell>
          <cell r="AL4" t="str">
            <v>КП2</v>
          </cell>
        </row>
        <row r="5">
          <cell r="AC5" t="str">
            <v>ТЧ</v>
          </cell>
          <cell r="AL5" t="str">
            <v>КП3</v>
          </cell>
        </row>
        <row r="6">
          <cell r="AC6" t="str">
            <v>КС</v>
          </cell>
          <cell r="AL6" t="str">
            <v>КП4</v>
          </cell>
        </row>
        <row r="7">
          <cell r="AC7" t="str">
            <v>ЗА</v>
          </cell>
          <cell r="AL7" t="str">
            <v>КП5</v>
          </cell>
        </row>
        <row r="8">
          <cell r="AC8" t="str">
            <v>РЗА</v>
          </cell>
          <cell r="AL8" t="str">
            <v>КП6</v>
          </cell>
        </row>
        <row r="9">
          <cell r="AC9" t="str">
            <v>КУ</v>
          </cell>
          <cell r="AL9" t="str">
            <v>КП7</v>
          </cell>
        </row>
        <row r="10">
          <cell r="AC10" t="str">
            <v>РТ</v>
          </cell>
          <cell r="AL10" t="str">
            <v>КП8</v>
          </cell>
        </row>
        <row r="11">
          <cell r="AC11" t="str">
            <v>ИЭ</v>
          </cell>
          <cell r="AL11" t="str">
            <v>КП9</v>
          </cell>
        </row>
        <row r="12">
          <cell r="AC12" t="str">
            <v>СК</v>
          </cell>
          <cell r="AL12" t="str">
            <v>КП10</v>
          </cell>
        </row>
        <row r="13">
          <cell r="AC13" t="str">
            <v>КМ</v>
          </cell>
          <cell r="AL13" t="str">
            <v>КП11</v>
          </cell>
        </row>
        <row r="14">
          <cell r="AC14" t="str">
            <v>И</v>
          </cell>
          <cell r="AL14" t="str">
            <v>КП12</v>
          </cell>
        </row>
        <row r="15">
          <cell r="AC15" t="str">
            <v>Г</v>
          </cell>
          <cell r="AL15" t="str">
            <v>КП13</v>
          </cell>
        </row>
        <row r="16">
          <cell r="AC16" t="str">
            <v>ПЭ</v>
          </cell>
          <cell r="AL16" t="str">
            <v>КП14</v>
          </cell>
        </row>
        <row r="17">
          <cell r="AC17" t="str">
            <v>Т</v>
          </cell>
          <cell r="AL17" t="str">
            <v>КП15</v>
          </cell>
        </row>
        <row r="18">
          <cell r="AC18" t="str">
            <v>ДУ</v>
          </cell>
          <cell r="AL18" t="str">
            <v>КП16</v>
          </cell>
        </row>
        <row r="19">
          <cell r="AC19" t="str">
            <v>ГТУ</v>
          </cell>
          <cell r="AL19" t="str">
            <v>КП17</v>
          </cell>
        </row>
        <row r="20">
          <cell r="AC20" t="str">
            <v>ГПУ</v>
          </cell>
          <cell r="AL20" t="str">
            <v>КП18</v>
          </cell>
        </row>
        <row r="21">
          <cell r="AC21" t="str">
            <v>КО</v>
          </cell>
          <cell r="AL21" t="str">
            <v>КП19</v>
          </cell>
        </row>
        <row r="22">
          <cell r="AC22" t="str">
            <v>ВО</v>
          </cell>
          <cell r="AL22" t="str">
            <v>КП20</v>
          </cell>
        </row>
        <row r="23">
          <cell r="AC23" t="str">
            <v>ТСН</v>
          </cell>
          <cell r="AL23" t="str">
            <v>КП21</v>
          </cell>
        </row>
        <row r="24">
          <cell r="AC24">
            <v>0</v>
          </cell>
          <cell r="AL24" t="str">
            <v>КП22</v>
          </cell>
        </row>
        <row r="25">
          <cell r="AL25" t="str">
            <v>КП23</v>
          </cell>
        </row>
        <row r="26">
          <cell r="AL26" t="str">
            <v>КП24</v>
          </cell>
        </row>
        <row r="27">
          <cell r="AL27" t="str">
            <v>КП25</v>
          </cell>
        </row>
        <row r="28">
          <cell r="AL28">
            <v>0</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Аварийные отключения"/>
    </sheetNames>
    <sheetDataSet>
      <sheetData sheetId="0">
        <row r="3">
          <cell r="B3" t="str">
            <v>Юганскнефтегаз</v>
          </cell>
        </row>
        <row r="4">
          <cell r="B4" t="str">
            <v>Оренбургнефть</v>
          </cell>
        </row>
        <row r="5">
          <cell r="B5" t="str">
            <v>Самаранефтегаз</v>
          </cell>
        </row>
        <row r="6">
          <cell r="B6" t="str">
            <v>Сахалинморнефтегаз</v>
          </cell>
        </row>
        <row r="7">
          <cell r="B7" t="str">
            <v>Самотлорнефтегаз</v>
          </cell>
        </row>
        <row r="8">
          <cell r="B8" t="str">
            <v>ТНК-Нижневартовск</v>
          </cell>
        </row>
        <row r="9">
          <cell r="B9" t="str">
            <v>ТНК-Нягань</v>
          </cell>
        </row>
        <row r="10">
          <cell r="B10" t="str">
            <v>Варьеганнефтегаз</v>
          </cell>
        </row>
        <row r="11">
          <cell r="B11" t="str">
            <v>Пурнефтегаз</v>
          </cell>
        </row>
        <row r="12">
          <cell r="B12" t="str">
            <v>Удмуртнефть</v>
          </cell>
        </row>
        <row r="13">
          <cell r="B13" t="str">
            <v>Ванкорнефть</v>
          </cell>
        </row>
        <row r="14">
          <cell r="B14" t="str">
            <v>Северная нефть</v>
          </cell>
        </row>
        <row r="15">
          <cell r="B15" t="str">
            <v>Томскнефть</v>
          </cell>
        </row>
        <row r="16">
          <cell r="B16" t="str">
            <v>Ставропольнефтегаз</v>
          </cell>
        </row>
        <row r="17">
          <cell r="B17" t="str">
            <v>Краснодарнефтегаз</v>
          </cell>
        </row>
        <row r="18">
          <cell r="B18" t="str">
            <v>ТНК-Уват</v>
          </cell>
        </row>
        <row r="19">
          <cell r="B19" t="str">
            <v>ВЧНГ</v>
          </cell>
        </row>
        <row r="20">
          <cell r="B20" t="str">
            <v>РОСПАН</v>
          </cell>
        </row>
        <row r="21">
          <cell r="B21" t="str">
            <v>ВСНК</v>
          </cell>
        </row>
        <row r="22">
          <cell r="B22" t="str">
            <v>Дагнефть</v>
          </cell>
        </row>
        <row r="23">
          <cell r="B23" t="str">
            <v>Дагнефтегаз</v>
          </cell>
        </row>
        <row r="24">
          <cell r="B24" t="str">
            <v>Грознефтегаз</v>
          </cell>
        </row>
        <row r="25">
          <cell r="B25" t="str">
            <v>Ингушнефть</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Таблица1" displayName="Таблица1" ref="A1:AI46" totalsRowShown="0">
  <autoFilter ref="A1:AI46" xr:uid="{00000000-0009-0000-0100-000001000000}"/>
  <tableColumns count="35">
    <tableColumn id="1" xr3:uid="{00000000-0010-0000-0000-000001000000}" name="№ п.п."/>
    <tableColumn id="2" xr3:uid="{00000000-0010-0000-0000-000002000000}" name="Общество Группы"/>
    <tableColumn id="3" xr3:uid="{00000000-0010-0000-0000-000003000000}" name="Сервисная (обслуживающая) организация"/>
    <tableColumn id="4" xr3:uid="{00000000-0010-0000-0000-000004000000}" name="Дата откл." dataDxfId="94"/>
    <tableColumn id="5" xr3:uid="{00000000-0010-0000-0000-000005000000}" name="Время откл., час:мин" dataDxfId="93"/>
    <tableColumn id="6" xr3:uid="{00000000-0010-0000-0000-000006000000}" name="Дата подачи напр." dataDxfId="92"/>
    <tableColumn id="7" xr3:uid="{00000000-0010-0000-0000-000007000000}" name="Время подачи напр., час:мин" dataDxfId="91"/>
    <tableColumn id="8" xr3:uid="{00000000-0010-0000-0000-000008000000}" name="Время простоя, час:мин" dataDxfId="90"/>
    <tableColumn id="9" xr3:uid="{00000000-0010-0000-0000-000009000000}" name="Кол-во отключенных скважин, шт"/>
    <tableColumn id="10" xr3:uid="{00000000-0010-0000-0000-00000A000000}" name="Состав работавших устройств РЗ и ПА"/>
    <tableColumn id="11" xr3:uid="{00000000-0010-0000-0000-00000B000000}" name="Информация о повторном включении ВЛ"/>
    <tableColumn id="12" xr3:uid="{00000000-0010-0000-0000-00000C000000}" name="Первопричина нарушения"/>
    <tableColumn id="13" xr3:uid="{00000000-0010-0000-0000-00000D000000}" name="Диспетчерское наименование оборудования"/>
    <tableColumn id="14" xr3:uid="{00000000-0010-0000-0000-00000E000000}" name="Класс напряжения оборудования, кВ"/>
    <tableColumn id="15" xr3:uid="{00000000-0010-0000-0000-00000F000000}" name="Вид оборудования"/>
    <tableColumn id="16" xr3:uid="{00000000-0010-0000-0000-000010000000}" name="Основное отключенное оборудование (диспетчерские наименования оборудования)"/>
    <tableColumn id="17" xr3:uid="{00000000-0010-0000-0000-000011000000}" name="Предварительная информация о нарушении, сведения о ликвидации"/>
    <tableColumn id="18" xr3:uid="{00000000-0010-0000-0000-000012000000}" name="Прямые"/>
    <tableColumn id="19" xr3:uid="{00000000-0010-0000-0000-000013000000}" name="Косв."/>
    <tableColumn id="20" xr3:uid="{00000000-0010-0000-0000-000014000000}" name="Всего"/>
    <tableColumn id="21" xr3:uid="{00000000-0010-0000-0000-000015000000}" name="Элемент (узел) оборудования"/>
    <tableColumn id="22" xr3:uid="{00000000-0010-0000-0000-000016000000}" name="Год ввода в эксплуатацию элемента (узла) оборудования (21)"/>
    <tableColumn id="23" xr3:uid="{00000000-0010-0000-0000-000017000000}" name="Тип (марка) элемента (узла) оборудования (21)"/>
    <tableColumn id="24" xr3:uid="{00000000-0010-0000-0000-000018000000}" name="Производитель элемента (узла) оборудования (21)"/>
    <tableColumn id="25" xr3:uid="{00000000-0010-0000-0000-000019000000}" name="Дата проведения последнего ТОиР на оборудовании (21)"/>
    <tableColumn id="26" xr3:uid="{00000000-0010-0000-0000-00001A000000}" name="Доля предоставленного времени (от заявки) при проведении последнего ТОиР (25), %"/>
    <tableColumn id="27" xr3:uid="{00000000-0010-0000-0000-00001B000000}" name="Дата следующего после (24) запланированного ремонта после ТОиР - следующая заявка а ТОиР"/>
    <tableColumn id="28" xr3:uid="{00000000-0010-0000-0000-00001C000000}" name="Количество непредоставленных отключений для ТОиР после (25)"/>
    <tableColumn id="29" xr3:uid="{00000000-0010-0000-0000-00001D000000}" name="Дата проведения последней диагностики элемента (узла) оборудования (21)"/>
    <tableColumn id="30" xr3:uid="{00000000-0010-0000-0000-00001E000000}" name="Коренная причина  нарушения"/>
    <tableColumn id="31" xr3:uid="{00000000-0010-0000-0000-00001F000000}" name="Причины увеличения масштабов  нарушения №1"/>
    <tableColumn id="32" xr3:uid="{00000000-0010-0000-0000-000020000000}" name="Причины увеличения масштабов  нарушения №2"/>
    <tableColumn id="33" xr3:uid="{00000000-0010-0000-0000-000021000000}" name="Примечание "/>
    <tableColumn id="34" xr3:uid="{00000000-0010-0000-0000-000022000000}" name="Резерв 1"/>
    <tableColumn id="35" xr3:uid="{00000000-0010-0000-0000-000023000000}" name="Резерв2"/>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Таблица2" displayName="Таблица2" ref="A1:AI58" totalsRowShown="0">
  <autoFilter ref="A1:AI58" xr:uid="{00000000-0009-0000-0100-000002000000}"/>
  <tableColumns count="35">
    <tableColumn id="1" xr3:uid="{00000000-0010-0000-0100-000001000000}" name="№ п.п."/>
    <tableColumn id="2" xr3:uid="{00000000-0010-0000-0100-000002000000}" name="Общество Группы"/>
    <tableColumn id="3" xr3:uid="{00000000-0010-0000-0100-000003000000}" name="Сервисная (обслуживающая) организация"/>
    <tableColumn id="4" xr3:uid="{00000000-0010-0000-0100-000004000000}" name="Дата откл." dataDxfId="89"/>
    <tableColumn id="5" xr3:uid="{00000000-0010-0000-0100-000005000000}" name="Время откл., час:мин" dataDxfId="88"/>
    <tableColumn id="6" xr3:uid="{00000000-0010-0000-0100-000006000000}" name="Дата подачи напр." dataDxfId="87"/>
    <tableColumn id="7" xr3:uid="{00000000-0010-0000-0100-000007000000}" name="Время подачи напр., час:мин" dataDxfId="86"/>
    <tableColumn id="8" xr3:uid="{00000000-0010-0000-0100-000008000000}" name="Время простоя, час:мин" dataDxfId="85"/>
    <tableColumn id="9" xr3:uid="{00000000-0010-0000-0100-000009000000}" name="Кол-во отключенных скважин, шт"/>
    <tableColumn id="10" xr3:uid="{00000000-0010-0000-0100-00000A000000}" name="Состав работавших устройств РЗ и ПА"/>
    <tableColumn id="11" xr3:uid="{00000000-0010-0000-0100-00000B000000}" name="Информация о повторном включении ВЛ"/>
    <tableColumn id="12" xr3:uid="{00000000-0010-0000-0100-00000C000000}" name="Первопричина нарушения"/>
    <tableColumn id="13" xr3:uid="{00000000-0010-0000-0100-00000D000000}" name="Диспетчерское наименование оборудования"/>
    <tableColumn id="14" xr3:uid="{00000000-0010-0000-0100-00000E000000}" name="Класс напряжения оборудования, кВ"/>
    <tableColumn id="15" xr3:uid="{00000000-0010-0000-0100-00000F000000}" name="Вид оборудования"/>
    <tableColumn id="16" xr3:uid="{00000000-0010-0000-0100-000010000000}" name="Основное отключенное оборудование (диспетчерские наименования оборудования)"/>
    <tableColumn id="17" xr3:uid="{00000000-0010-0000-0100-000011000000}" name="Предварительная информация о нарушении, сведения о ликвидации"/>
    <tableColumn id="18" xr3:uid="{00000000-0010-0000-0100-000012000000}" name="Прямые"/>
    <tableColumn id="19" xr3:uid="{00000000-0010-0000-0100-000013000000}" name="Косв."/>
    <tableColumn id="20" xr3:uid="{00000000-0010-0000-0100-000014000000}" name="Всего"/>
    <tableColumn id="21" xr3:uid="{00000000-0010-0000-0100-000015000000}" name="Элемент (узел) оборудования"/>
    <tableColumn id="22" xr3:uid="{00000000-0010-0000-0100-000016000000}" name="Год ввода в эксплуатацию элемента (узла) оборудования (21)"/>
    <tableColumn id="23" xr3:uid="{00000000-0010-0000-0100-000017000000}" name="Тип (марка) элемента (узла) оборудования (21)"/>
    <tableColumn id="24" xr3:uid="{00000000-0010-0000-0100-000018000000}" name="Производитель элемента (узла) оборудования (21)"/>
    <tableColumn id="25" xr3:uid="{00000000-0010-0000-0100-000019000000}" name="Дата проведения последнего ТОиР на оборудовании (21)" dataDxfId="84"/>
    <tableColumn id="26" xr3:uid="{00000000-0010-0000-0100-00001A000000}" name="Доля предоставленного времени (от заявки) при проведении последнего ТОиР (25), %"/>
    <tableColumn id="27" xr3:uid="{00000000-0010-0000-0100-00001B000000}" name="Дата следующего после (24) запланированного ремонта после ТОиР - следующая заявка а ТОиР" dataDxfId="83"/>
    <tableColumn id="28" xr3:uid="{00000000-0010-0000-0100-00001C000000}" name="Количество непредоставленных отключений для ТОиР после (25)"/>
    <tableColumn id="29" xr3:uid="{00000000-0010-0000-0100-00001D000000}" name="Дата проведения последней диагностики элемента (узла) оборудования (21)" dataDxfId="82"/>
    <tableColumn id="30" xr3:uid="{00000000-0010-0000-0100-00001E000000}" name="Коренная причина  нарушения"/>
    <tableColumn id="31" xr3:uid="{00000000-0010-0000-0100-00001F000000}" name="Причины увеличения масштабов  нарушения №1"/>
    <tableColumn id="32" xr3:uid="{00000000-0010-0000-0100-000020000000}" name="Причины увеличения масштабов  нарушения №2"/>
    <tableColumn id="33" xr3:uid="{00000000-0010-0000-0100-000021000000}" name="Примечание "/>
    <tableColumn id="34" xr3:uid="{00000000-0010-0000-0100-000022000000}" name="Резерв 1"/>
    <tableColumn id="35" xr3:uid="{00000000-0010-0000-0100-000023000000}" name="Резерв2"/>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Таблица3" displayName="Таблица3" ref="A1:AI14" totalsRowShown="0">
  <autoFilter ref="A1:AI14" xr:uid="{00000000-0009-0000-0100-000003000000}"/>
  <tableColumns count="35">
    <tableColumn id="1" xr3:uid="{00000000-0010-0000-0200-000001000000}" name="№ п.п."/>
    <tableColumn id="2" xr3:uid="{00000000-0010-0000-0200-000002000000}" name="Общество Группы"/>
    <tableColumn id="3" xr3:uid="{00000000-0010-0000-0200-000003000000}" name="Сервисная (обслуживающая) организация"/>
    <tableColumn id="4" xr3:uid="{00000000-0010-0000-0200-000004000000}" name="Дата откл." dataDxfId="81"/>
    <tableColumn id="5" xr3:uid="{00000000-0010-0000-0200-000005000000}" name="Время откл., час:мин" dataDxfId="80"/>
    <tableColumn id="6" xr3:uid="{00000000-0010-0000-0200-000006000000}" name="Дата подачи напр." dataDxfId="79"/>
    <tableColumn id="7" xr3:uid="{00000000-0010-0000-0200-000007000000}" name="Время подачи напр., час:мин" dataDxfId="78"/>
    <tableColumn id="8" xr3:uid="{00000000-0010-0000-0200-000008000000}" name="Время простоя, час:мин" dataDxfId="77"/>
    <tableColumn id="9" xr3:uid="{00000000-0010-0000-0200-000009000000}" name="Кол-во отключенных скважин, шт"/>
    <tableColumn id="10" xr3:uid="{00000000-0010-0000-0200-00000A000000}" name="Состав работавших устройств РЗ и ПА"/>
    <tableColumn id="11" xr3:uid="{00000000-0010-0000-0200-00000B000000}" name="Информация о повторном включении ВЛ"/>
    <tableColumn id="12" xr3:uid="{00000000-0010-0000-0200-00000C000000}" name="Первопричина нарушения"/>
    <tableColumn id="13" xr3:uid="{00000000-0010-0000-0200-00000D000000}" name="Диспетчерское наименование оборудования"/>
    <tableColumn id="14" xr3:uid="{00000000-0010-0000-0200-00000E000000}" name="Класс напряжения оборудования, кВ"/>
    <tableColumn id="15" xr3:uid="{00000000-0010-0000-0200-00000F000000}" name="Вид оборудования"/>
    <tableColumn id="16" xr3:uid="{00000000-0010-0000-0200-000010000000}" name="Основное отключенное оборудование (диспетчерские наименования оборудования)"/>
    <tableColumn id="17" xr3:uid="{00000000-0010-0000-0200-000011000000}" name="Предварительная информация о нарушении, сведения о ликвидации"/>
    <tableColumn id="18" xr3:uid="{00000000-0010-0000-0200-000012000000}" name="Прямые"/>
    <tableColumn id="19" xr3:uid="{00000000-0010-0000-0200-000013000000}" name="Косв."/>
    <tableColumn id="20" xr3:uid="{00000000-0010-0000-0200-000014000000}" name="Всего"/>
    <tableColumn id="21" xr3:uid="{00000000-0010-0000-0200-000015000000}" name="Элемент (узел) оборудования"/>
    <tableColumn id="22" xr3:uid="{00000000-0010-0000-0200-000016000000}" name="Год ввода в эксплуатацию элемента (узла) оборудования (21)"/>
    <tableColumn id="23" xr3:uid="{00000000-0010-0000-0200-000017000000}" name="Тип (марка) элемента (узла) оборудования (21)"/>
    <tableColumn id="24" xr3:uid="{00000000-0010-0000-0200-000018000000}" name="Производитель элемента (узла) оборудования (21)"/>
    <tableColumn id="25" xr3:uid="{00000000-0010-0000-0200-000019000000}" name="Дата проведения последнего ТОиР на оборудовании (21)" dataDxfId="76"/>
    <tableColumn id="26" xr3:uid="{00000000-0010-0000-0200-00001A000000}" name="Доля предоставленного времени (от заявки) при проведении последнего ТОиР (25), %"/>
    <tableColumn id="27" xr3:uid="{00000000-0010-0000-0200-00001B000000}" name="Дата следующего после (24) запланированного ремонта после ТОиР - следующая заявка а ТОиР"/>
    <tableColumn id="28" xr3:uid="{00000000-0010-0000-0200-00001C000000}" name="Количество непредоставленных отключений для ТОиР после (25)"/>
    <tableColumn id="29" xr3:uid="{00000000-0010-0000-0200-00001D000000}" name="Дата проведения последней диагностики элемента (узла) оборудования (21)"/>
    <tableColumn id="30" xr3:uid="{00000000-0010-0000-0200-00001E000000}" name="Коренная причина  нарушения"/>
    <tableColumn id="31" xr3:uid="{00000000-0010-0000-0200-00001F000000}" name="Причины увеличения масштабов  нарушения №1"/>
    <tableColumn id="32" xr3:uid="{00000000-0010-0000-0200-000020000000}" name="Причины увеличения масштабов  нарушения №2"/>
    <tableColumn id="33" xr3:uid="{00000000-0010-0000-0200-000021000000}" name="Примечание "/>
    <tableColumn id="34" xr3:uid="{00000000-0010-0000-0200-000022000000}" name="Резерв 1"/>
    <tableColumn id="35" xr3:uid="{00000000-0010-0000-0200-000023000000}" name="Резерв2"/>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Таблица4" displayName="Таблица4" ref="A1:AI109" totalsRowShown="0">
  <autoFilter ref="A1:AI109" xr:uid="{00000000-0009-0000-0100-000004000000}"/>
  <tableColumns count="35">
    <tableColumn id="1" xr3:uid="{00000000-0010-0000-0300-000001000000}" name="№ п.п."/>
    <tableColumn id="2" xr3:uid="{00000000-0010-0000-0300-000002000000}" name="Общество Группы"/>
    <tableColumn id="3" xr3:uid="{00000000-0010-0000-0300-000003000000}" name="Сервисная (обслуживающая) организация"/>
    <tableColumn id="4" xr3:uid="{00000000-0010-0000-0300-000004000000}" name="Дата откл." dataDxfId="75"/>
    <tableColumn id="5" xr3:uid="{00000000-0010-0000-0300-000005000000}" name="Время откл., час:мин" dataDxfId="74"/>
    <tableColumn id="6" xr3:uid="{00000000-0010-0000-0300-000006000000}" name="Дата подачи напр." dataDxfId="73"/>
    <tableColumn id="7" xr3:uid="{00000000-0010-0000-0300-000007000000}" name="Время подачи напр., час:мин" dataDxfId="72"/>
    <tableColumn id="8" xr3:uid="{00000000-0010-0000-0300-000008000000}" name="Время простоя, час:мин" dataDxfId="71"/>
    <tableColumn id="9" xr3:uid="{00000000-0010-0000-0300-000009000000}" name="Кол-во отключенных скважин, шт"/>
    <tableColumn id="10" xr3:uid="{00000000-0010-0000-0300-00000A000000}" name="Состав работавших устройств РЗ и ПА"/>
    <tableColumn id="11" xr3:uid="{00000000-0010-0000-0300-00000B000000}" name="Информация о повторном включении ВЛ"/>
    <tableColumn id="12" xr3:uid="{00000000-0010-0000-0300-00000C000000}" name="Первопричина нарушения"/>
    <tableColumn id="13" xr3:uid="{00000000-0010-0000-0300-00000D000000}" name="Диспетчерское наименование оборудования"/>
    <tableColumn id="14" xr3:uid="{00000000-0010-0000-0300-00000E000000}" name="Класс напряжения оборудования, кВ"/>
    <tableColumn id="15" xr3:uid="{00000000-0010-0000-0300-00000F000000}" name="Вид оборудования"/>
    <tableColumn id="16" xr3:uid="{00000000-0010-0000-0300-000010000000}" name="Основное отключенное оборудование (диспетчерские наименования оборудования)"/>
    <tableColumn id="17" xr3:uid="{00000000-0010-0000-0300-000011000000}" name="Предварительная информация о нарушении, сведения о ликвидации"/>
    <tableColumn id="18" xr3:uid="{00000000-0010-0000-0300-000012000000}" name="Прямые"/>
    <tableColumn id="19" xr3:uid="{00000000-0010-0000-0300-000013000000}" name="Косв."/>
    <tableColumn id="20" xr3:uid="{00000000-0010-0000-0300-000014000000}" name="Всего"/>
    <tableColumn id="21" xr3:uid="{00000000-0010-0000-0300-000015000000}" name="Элемент (узел) оборудования"/>
    <tableColumn id="22" xr3:uid="{00000000-0010-0000-0300-000016000000}" name="Год ввода в эксплуатацию элемента (узла) оборудования (21)"/>
    <tableColumn id="23" xr3:uid="{00000000-0010-0000-0300-000017000000}" name="Тип (марка) элемента (узла) оборудования (21)"/>
    <tableColumn id="24" xr3:uid="{00000000-0010-0000-0300-000018000000}" name="Производитель элемента (узла) оборудования (21)"/>
    <tableColumn id="25" xr3:uid="{00000000-0010-0000-0300-000019000000}" name="Дата проведения последнего ТОиР на оборудовании (21)"/>
    <tableColumn id="26" xr3:uid="{00000000-0010-0000-0300-00001A000000}" name="Доля предоставленного времени (от заявки) при проведении последнего ТОиР (25), %"/>
    <tableColumn id="27" xr3:uid="{00000000-0010-0000-0300-00001B000000}" name="Дата следующего после (24) запланированного ремонта после ТОиР - следующая заявка а ТОиР"/>
    <tableColumn id="28" xr3:uid="{00000000-0010-0000-0300-00001C000000}" name="Количество непредоставленных отключений для ТОиР после (25)"/>
    <tableColumn id="29" xr3:uid="{00000000-0010-0000-0300-00001D000000}" name="Дата проведения последней диагностики элемента (узла) оборудования (21)"/>
    <tableColumn id="30" xr3:uid="{00000000-0010-0000-0300-00001E000000}" name="Коренная причина  нарушения"/>
    <tableColumn id="31" xr3:uid="{00000000-0010-0000-0300-00001F000000}" name="Причины увеличения масштабов  нарушения №1"/>
    <tableColumn id="32" xr3:uid="{00000000-0010-0000-0300-000020000000}" name="Причины увеличения масштабов  нарушения №2"/>
    <tableColumn id="33" xr3:uid="{00000000-0010-0000-0300-000021000000}" name="Примечание "/>
    <tableColumn id="34" xr3:uid="{00000000-0010-0000-0300-000022000000}" name="Резерв 1"/>
    <tableColumn id="35" xr3:uid="{00000000-0010-0000-0300-000023000000}" name="Резерв2"/>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Таблица5" displayName="Таблица5" ref="A1:AI110" totalsRowShown="0">
  <autoFilter ref="A1:AI110" xr:uid="{00000000-0009-0000-0100-000005000000}"/>
  <tableColumns count="35">
    <tableColumn id="1" xr3:uid="{00000000-0010-0000-0400-000001000000}" name="№ п.п."/>
    <tableColumn id="2" xr3:uid="{00000000-0010-0000-0400-000002000000}" name="Общество Группы"/>
    <tableColumn id="3" xr3:uid="{00000000-0010-0000-0400-000003000000}" name="Сервисная (обслуживающая) организация"/>
    <tableColumn id="4" xr3:uid="{00000000-0010-0000-0400-000004000000}" name="Дата откл." dataDxfId="70"/>
    <tableColumn id="5" xr3:uid="{00000000-0010-0000-0400-000005000000}" name="Время откл., час:мин" dataDxfId="69"/>
    <tableColumn id="6" xr3:uid="{00000000-0010-0000-0400-000006000000}" name="Дата подачи напр." dataDxfId="68"/>
    <tableColumn id="7" xr3:uid="{00000000-0010-0000-0400-000007000000}" name="Время подачи напр., час:мин" dataDxfId="67"/>
    <tableColumn id="8" xr3:uid="{00000000-0010-0000-0400-000008000000}" name="Время простоя, час:мин" dataDxfId="66"/>
    <tableColumn id="9" xr3:uid="{00000000-0010-0000-0400-000009000000}" name="Кол-во отключенных скважин, шт"/>
    <tableColumn id="10" xr3:uid="{00000000-0010-0000-0400-00000A000000}" name="Состав работавших устройств РЗ и ПА"/>
    <tableColumn id="11" xr3:uid="{00000000-0010-0000-0400-00000B000000}" name="Информация о повторном включении ВЛ"/>
    <tableColumn id="12" xr3:uid="{00000000-0010-0000-0400-00000C000000}" name="Первопричина нарушения"/>
    <tableColumn id="13" xr3:uid="{00000000-0010-0000-0400-00000D000000}" name="Диспетчерское наименование оборудования"/>
    <tableColumn id="14" xr3:uid="{00000000-0010-0000-0400-00000E000000}" name="Класс напряжения оборудования, кВ"/>
    <tableColumn id="15" xr3:uid="{00000000-0010-0000-0400-00000F000000}" name="Вид оборудования"/>
    <tableColumn id="16" xr3:uid="{00000000-0010-0000-0400-000010000000}" name="Основное отключенное оборудование (диспетчерские наименования оборудования)"/>
    <tableColumn id="17" xr3:uid="{00000000-0010-0000-0400-000011000000}" name="Предварительная информация о нарушении, сведения о ликвидации"/>
    <tableColumn id="18" xr3:uid="{00000000-0010-0000-0400-000012000000}" name="Прямые"/>
    <tableColumn id="19" xr3:uid="{00000000-0010-0000-0400-000013000000}" name="Косв."/>
    <tableColumn id="20" xr3:uid="{00000000-0010-0000-0400-000014000000}" name="Всего"/>
    <tableColumn id="21" xr3:uid="{00000000-0010-0000-0400-000015000000}" name="Элемент (узел) оборудования"/>
    <tableColumn id="22" xr3:uid="{00000000-0010-0000-0400-000016000000}" name="Год ввода в эксплуатацию элемента (узла) оборудования (21)"/>
    <tableColumn id="23" xr3:uid="{00000000-0010-0000-0400-000017000000}" name="Тип (марка) элемента (узла) оборудования (21)"/>
    <tableColumn id="24" xr3:uid="{00000000-0010-0000-0400-000018000000}" name="Производитель элемента (узла) оборудования (21)"/>
    <tableColumn id="25" xr3:uid="{00000000-0010-0000-0400-000019000000}" name="Дата проведения последнего ТОиР на оборудовании (21)"/>
    <tableColumn id="26" xr3:uid="{00000000-0010-0000-0400-00001A000000}" name="Доля предоставленного времени (от заявки) при проведении последнего ТОиР (25), %"/>
    <tableColumn id="27" xr3:uid="{00000000-0010-0000-0400-00001B000000}" name="Дата следующего после (24) запланированного ремонта после ТОиР - следующая заявка а ТОиР"/>
    <tableColumn id="28" xr3:uid="{00000000-0010-0000-0400-00001C000000}" name="Количество непредоставленных отключений для ТОиР после (25)"/>
    <tableColumn id="29" xr3:uid="{00000000-0010-0000-0400-00001D000000}" name="Дата проведения последней диагностики элемента (узла) оборудования (21)"/>
    <tableColumn id="30" xr3:uid="{00000000-0010-0000-0400-00001E000000}" name="Коренная причина  нарушения"/>
    <tableColumn id="31" xr3:uid="{00000000-0010-0000-0400-00001F000000}" name="Причины увеличения масштабов  нарушения №1"/>
    <tableColumn id="32" xr3:uid="{00000000-0010-0000-0400-000020000000}" name="Причины увеличения масштабов  нарушения №2"/>
    <tableColumn id="33" xr3:uid="{00000000-0010-0000-0400-000021000000}" name="Примечание "/>
    <tableColumn id="34" xr3:uid="{00000000-0010-0000-0400-000022000000}" name="Резерв 1"/>
    <tableColumn id="35" xr3:uid="{00000000-0010-0000-0400-000023000000}" name="Резерв2"/>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Таблица6" displayName="Таблица6" ref="A1:AI5" totalsRowShown="0">
  <autoFilter ref="A1:AI5" xr:uid="{00000000-0009-0000-0100-000006000000}"/>
  <tableColumns count="35">
    <tableColumn id="1" xr3:uid="{00000000-0010-0000-0500-000001000000}" name="№ п.п."/>
    <tableColumn id="2" xr3:uid="{00000000-0010-0000-0500-000002000000}" name="Общество Группы"/>
    <tableColumn id="3" xr3:uid="{00000000-0010-0000-0500-000003000000}" name="Сервисная (обслуживающая) организация"/>
    <tableColumn id="4" xr3:uid="{00000000-0010-0000-0500-000004000000}" name="Дата откл." dataDxfId="65"/>
    <tableColumn id="5" xr3:uid="{00000000-0010-0000-0500-000005000000}" name="Время откл., час:мин" dataDxfId="64"/>
    <tableColumn id="6" xr3:uid="{00000000-0010-0000-0500-000006000000}" name="Дата подачи напр." dataDxfId="63"/>
    <tableColumn id="7" xr3:uid="{00000000-0010-0000-0500-000007000000}" name="Время подачи напр., час:мин" dataDxfId="62"/>
    <tableColumn id="8" xr3:uid="{00000000-0010-0000-0500-000008000000}" name="Время простоя, час:мин" dataDxfId="61"/>
    <tableColumn id="9" xr3:uid="{00000000-0010-0000-0500-000009000000}" name="Кол-во отключенных скважин, шт"/>
    <tableColumn id="10" xr3:uid="{00000000-0010-0000-0500-00000A000000}" name="Состав работавших устройств РЗ и ПА"/>
    <tableColumn id="11" xr3:uid="{00000000-0010-0000-0500-00000B000000}" name="Информация о повторном включении ВЛ"/>
    <tableColumn id="12" xr3:uid="{00000000-0010-0000-0500-00000C000000}" name="Первопричина нарушения"/>
    <tableColumn id="13" xr3:uid="{00000000-0010-0000-0500-00000D000000}" name="Диспетчерское наименование оборудования"/>
    <tableColumn id="14" xr3:uid="{00000000-0010-0000-0500-00000E000000}" name="Класс напряжения оборудования, кВ"/>
    <tableColumn id="15" xr3:uid="{00000000-0010-0000-0500-00000F000000}" name="Вид оборудования"/>
    <tableColumn id="16" xr3:uid="{00000000-0010-0000-0500-000010000000}" name="Основное отключенное оборудование (диспетчерские наименования оборудования)"/>
    <tableColumn id="17" xr3:uid="{00000000-0010-0000-0500-000011000000}" name="Предварительная информация о нарушении, сведения о ликвидации"/>
    <tableColumn id="18" xr3:uid="{00000000-0010-0000-0500-000012000000}" name="Прямые"/>
    <tableColumn id="19" xr3:uid="{00000000-0010-0000-0500-000013000000}" name="Косв."/>
    <tableColumn id="20" xr3:uid="{00000000-0010-0000-0500-000014000000}" name="Всего"/>
    <tableColumn id="21" xr3:uid="{00000000-0010-0000-0500-000015000000}" name="Элемент (узел) оборудования"/>
    <tableColumn id="22" xr3:uid="{00000000-0010-0000-0500-000016000000}" name="Год ввода в эксплуатацию элемента (узла) оборудования (21)"/>
    <tableColumn id="23" xr3:uid="{00000000-0010-0000-0500-000017000000}" name="Тип (марка) элемента (узла) оборудования (21)"/>
    <tableColumn id="24" xr3:uid="{00000000-0010-0000-0500-000018000000}" name="Производитель элемента (узла) оборудования (21)"/>
    <tableColumn id="25" xr3:uid="{00000000-0010-0000-0500-000019000000}" name="Дата проведения последнего ТОиР на оборудовании (21)"/>
    <tableColumn id="26" xr3:uid="{00000000-0010-0000-0500-00001A000000}" name="Доля предоставленного времени (от заявки) при проведении последнего ТОиР (25), %"/>
    <tableColumn id="27" xr3:uid="{00000000-0010-0000-0500-00001B000000}" name="Дата следующего после (24) запланированного ремонта после ТОиР - следующая заявка а ТОиР"/>
    <tableColumn id="28" xr3:uid="{00000000-0010-0000-0500-00001C000000}" name="Количество непредоставленных отключений для ТОиР после (25)"/>
    <tableColumn id="29" xr3:uid="{00000000-0010-0000-0500-00001D000000}" name="Дата проведения последней диагностики элемента (узла) оборудования (21)"/>
    <tableColumn id="30" xr3:uid="{00000000-0010-0000-0500-00001E000000}" name="Коренная причина  нарушения"/>
    <tableColumn id="31" xr3:uid="{00000000-0010-0000-0500-00001F000000}" name="Причины увеличения масштабов  нарушения №1"/>
    <tableColumn id="32" xr3:uid="{00000000-0010-0000-0500-000020000000}" name="Причины увеличения масштабов  нарушения №2"/>
    <tableColumn id="33" xr3:uid="{00000000-0010-0000-0500-000021000000}" name="Примечание "/>
    <tableColumn id="34" xr3:uid="{00000000-0010-0000-0500-000022000000}" name="Резерв 1"/>
    <tableColumn id="35" xr3:uid="{00000000-0010-0000-0500-000023000000}" name="Резерв2"/>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Лист1"/>
  <dimension ref="A1:AI46"/>
  <sheetViews>
    <sheetView workbookViewId="0">
      <selection activeCell="A10" sqref="A10:AI10"/>
    </sheetView>
  </sheetViews>
  <sheetFormatPr defaultRowHeight="12.75"/>
  <cols>
    <col min="2" max="2" width="18.85546875" customWidth="1"/>
    <col min="3" max="3" width="39.7109375" customWidth="1"/>
    <col min="4" max="4" width="11.85546875" customWidth="1"/>
    <col min="5" max="5" width="21.42578125" customWidth="1"/>
    <col min="6" max="6" width="19" customWidth="1"/>
    <col min="7" max="7" width="28.5703125" customWidth="1"/>
    <col min="8" max="8" width="24" customWidth="1"/>
    <col min="9" max="9" width="31.85546875" customWidth="1"/>
    <col min="10" max="10" width="36.7109375" customWidth="1"/>
    <col min="11" max="11" width="38.140625" customWidth="1"/>
    <col min="12" max="12" width="25.5703125" customWidth="1"/>
    <col min="13" max="13" width="41.5703125" customWidth="1"/>
    <col min="14" max="14" width="35.140625" customWidth="1"/>
    <col min="15" max="15" width="19.28515625" customWidth="1"/>
    <col min="16" max="16" width="73.42578125" customWidth="1"/>
    <col min="17" max="17" width="62.5703125" customWidth="1"/>
    <col min="18" max="18" width="10" customWidth="1"/>
    <col min="21" max="21" width="28.7109375" customWidth="1"/>
    <col min="22" max="22" width="56.7109375" customWidth="1"/>
    <col min="23" max="23" width="43.5703125" customWidth="1"/>
    <col min="24" max="24" width="46.7109375" customWidth="1"/>
    <col min="25" max="25" width="52.5703125" customWidth="1"/>
    <col min="26" max="27" width="73.42578125" customWidth="1"/>
    <col min="28" max="28" width="59.5703125" customWidth="1"/>
    <col min="29" max="29" width="69.140625" customWidth="1"/>
    <col min="30" max="30" width="29.5703125" customWidth="1"/>
    <col min="31" max="32" width="45.7109375" customWidth="1"/>
    <col min="33" max="33" width="14.28515625" customWidth="1"/>
    <col min="34" max="34" width="10.85546875" customWidth="1"/>
    <col min="35" max="35" width="10.28515625" customWidth="1"/>
  </cols>
  <sheetData>
    <row r="1" spans="1:35">
      <c r="A1" t="s">
        <v>125</v>
      </c>
      <c r="B1" t="s">
        <v>124</v>
      </c>
      <c r="C1" t="s">
        <v>123</v>
      </c>
      <c r="D1" t="s">
        <v>122</v>
      </c>
      <c r="E1" t="s">
        <v>121</v>
      </c>
      <c r="F1" t="s">
        <v>120</v>
      </c>
      <c r="G1" t="s">
        <v>119</v>
      </c>
      <c r="H1" t="s">
        <v>118</v>
      </c>
      <c r="I1" t="s">
        <v>117</v>
      </c>
      <c r="J1" t="s">
        <v>116</v>
      </c>
      <c r="K1" t="s">
        <v>115</v>
      </c>
      <c r="L1" t="s">
        <v>114</v>
      </c>
      <c r="M1" t="s">
        <v>113</v>
      </c>
      <c r="N1" t="s">
        <v>112</v>
      </c>
      <c r="O1" t="s">
        <v>111</v>
      </c>
      <c r="P1" t="s">
        <v>110</v>
      </c>
      <c r="Q1" t="s">
        <v>109</v>
      </c>
      <c r="R1" t="s">
        <v>108</v>
      </c>
      <c r="S1" t="s">
        <v>107</v>
      </c>
      <c r="T1" t="s">
        <v>106</v>
      </c>
      <c r="U1" t="s">
        <v>105</v>
      </c>
      <c r="V1" t="s">
        <v>104</v>
      </c>
      <c r="W1" t="s">
        <v>103</v>
      </c>
      <c r="X1" t="s">
        <v>102</v>
      </c>
      <c r="Y1" t="s">
        <v>101</v>
      </c>
      <c r="Z1" t="s">
        <v>100</v>
      </c>
      <c r="AA1" t="s">
        <v>99</v>
      </c>
      <c r="AB1" t="s">
        <v>98</v>
      </c>
      <c r="AC1" t="s">
        <v>97</v>
      </c>
      <c r="AD1" t="s">
        <v>96</v>
      </c>
      <c r="AE1" t="s">
        <v>95</v>
      </c>
      <c r="AF1" t="s">
        <v>94</v>
      </c>
      <c r="AG1" t="s">
        <v>93</v>
      </c>
      <c r="AH1" t="s">
        <v>142</v>
      </c>
      <c r="AI1" t="s">
        <v>143</v>
      </c>
    </row>
    <row r="2" spans="1:35">
      <c r="A2" t="s">
        <v>6868</v>
      </c>
      <c r="B2" t="s">
        <v>87</v>
      </c>
      <c r="C2" t="s">
        <v>4727</v>
      </c>
      <c r="D2" s="1146">
        <v>42608</v>
      </c>
      <c r="E2" s="1147">
        <v>0.91388888888888886</v>
      </c>
      <c r="F2" s="1146">
        <v>42608</v>
      </c>
      <c r="G2" s="1147">
        <v>0.91388888888888886</v>
      </c>
      <c r="H2" s="1147">
        <v>0</v>
      </c>
      <c r="I2">
        <v>159</v>
      </c>
      <c r="J2" t="s">
        <v>318</v>
      </c>
      <c r="K2" t="s">
        <v>9</v>
      </c>
      <c r="L2" t="s">
        <v>17</v>
      </c>
      <c r="M2" t="s">
        <v>7578</v>
      </c>
      <c r="N2">
        <v>110</v>
      </c>
      <c r="O2" t="s">
        <v>8</v>
      </c>
      <c r="P2" t="s">
        <v>7578</v>
      </c>
      <c r="Q2" t="s">
        <v>9577</v>
      </c>
      <c r="R2">
        <v>1.3</v>
      </c>
      <c r="S2">
        <v>22</v>
      </c>
      <c r="T2">
        <v>23.3</v>
      </c>
      <c r="AD2" t="s">
        <v>38</v>
      </c>
    </row>
    <row r="3" spans="1:35">
      <c r="A3" t="s">
        <v>6868</v>
      </c>
      <c r="B3" t="s">
        <v>87</v>
      </c>
      <c r="C3" t="s">
        <v>321</v>
      </c>
      <c r="D3" s="1146">
        <v>42608</v>
      </c>
      <c r="E3" s="1147">
        <v>0.90069444444444446</v>
      </c>
      <c r="F3" s="1146">
        <v>42608</v>
      </c>
      <c r="G3" s="1147">
        <v>0.90069444444444446</v>
      </c>
      <c r="H3" s="1147">
        <v>0</v>
      </c>
      <c r="I3">
        <v>151</v>
      </c>
      <c r="J3" t="s">
        <v>303</v>
      </c>
      <c r="K3" t="s">
        <v>9</v>
      </c>
      <c r="L3" t="s">
        <v>10</v>
      </c>
      <c r="M3" t="s">
        <v>7864</v>
      </c>
      <c r="N3">
        <v>35</v>
      </c>
      <c r="O3" t="s">
        <v>8</v>
      </c>
      <c r="P3" t="s">
        <v>7864</v>
      </c>
      <c r="Q3" t="s">
        <v>9575</v>
      </c>
      <c r="R3">
        <v>0.6</v>
      </c>
      <c r="S3">
        <v>49.9</v>
      </c>
      <c r="T3">
        <v>50.5</v>
      </c>
      <c r="U3" t="s">
        <v>7</v>
      </c>
      <c r="V3">
        <v>1986</v>
      </c>
      <c r="W3" t="s">
        <v>9466</v>
      </c>
      <c r="X3" t="s">
        <v>2718</v>
      </c>
      <c r="Y3" t="s">
        <v>9576</v>
      </c>
      <c r="Z3">
        <v>100</v>
      </c>
      <c r="AA3" s="1146">
        <v>42795</v>
      </c>
      <c r="AB3">
        <v>0</v>
      </c>
      <c r="AD3" t="s">
        <v>43</v>
      </c>
    </row>
    <row r="4" spans="1:35">
      <c r="A4" t="s">
        <v>6868</v>
      </c>
      <c r="B4" t="s">
        <v>87</v>
      </c>
      <c r="C4" t="s">
        <v>321</v>
      </c>
      <c r="D4" s="1146">
        <v>42608</v>
      </c>
      <c r="E4" s="1147">
        <v>0.89513888888888893</v>
      </c>
      <c r="F4" s="1146">
        <v>42608</v>
      </c>
      <c r="G4" s="1147">
        <v>0.89513888888888893</v>
      </c>
      <c r="H4" s="1147">
        <v>0</v>
      </c>
      <c r="I4">
        <v>4</v>
      </c>
      <c r="J4" t="s">
        <v>303</v>
      </c>
      <c r="K4" t="s">
        <v>9</v>
      </c>
      <c r="L4" t="s">
        <v>10</v>
      </c>
      <c r="M4" t="s">
        <v>7863</v>
      </c>
      <c r="N4" t="s">
        <v>3</v>
      </c>
      <c r="O4" t="s">
        <v>8</v>
      </c>
      <c r="P4" t="s">
        <v>7863</v>
      </c>
      <c r="Q4" t="s">
        <v>9574</v>
      </c>
      <c r="S4">
        <v>0.1</v>
      </c>
      <c r="T4">
        <v>0.1</v>
      </c>
      <c r="U4" t="s">
        <v>7</v>
      </c>
      <c r="V4">
        <v>1998</v>
      </c>
      <c r="W4" t="s">
        <v>9534</v>
      </c>
      <c r="X4" t="s">
        <v>2718</v>
      </c>
      <c r="Y4" s="1146">
        <v>42405</v>
      </c>
      <c r="Z4">
        <v>100</v>
      </c>
      <c r="AA4" s="1146">
        <v>43136</v>
      </c>
      <c r="AB4">
        <v>0</v>
      </c>
      <c r="AC4" s="1146">
        <v>42405</v>
      </c>
      <c r="AD4" t="s">
        <v>43</v>
      </c>
    </row>
    <row r="5" spans="1:35">
      <c r="A5" t="s">
        <v>6868</v>
      </c>
      <c r="B5" t="s">
        <v>87</v>
      </c>
      <c r="C5" t="s">
        <v>3457</v>
      </c>
      <c r="D5" s="1146">
        <v>42608</v>
      </c>
      <c r="E5" s="1147">
        <v>0.84375</v>
      </c>
      <c r="F5" s="1146">
        <v>42608</v>
      </c>
      <c r="G5" s="1147">
        <v>0.84375</v>
      </c>
      <c r="H5" s="1147">
        <v>0</v>
      </c>
      <c r="I5">
        <v>52</v>
      </c>
      <c r="K5" t="s">
        <v>9</v>
      </c>
      <c r="L5" t="s">
        <v>17</v>
      </c>
      <c r="M5" t="s">
        <v>7844</v>
      </c>
      <c r="N5">
        <v>220</v>
      </c>
      <c r="O5" t="s">
        <v>8</v>
      </c>
      <c r="P5" t="s">
        <v>7844</v>
      </c>
      <c r="Q5" t="s">
        <v>8049</v>
      </c>
      <c r="S5">
        <v>7.3</v>
      </c>
      <c r="T5">
        <v>7.3</v>
      </c>
      <c r="AD5" t="s">
        <v>38</v>
      </c>
    </row>
    <row r="6" spans="1:35">
      <c r="A6" t="s">
        <v>6868</v>
      </c>
      <c r="B6" t="s">
        <v>87</v>
      </c>
      <c r="C6" t="s">
        <v>4727</v>
      </c>
      <c r="D6" s="1146">
        <v>42608</v>
      </c>
      <c r="E6" s="1147">
        <v>0.80763888888888891</v>
      </c>
      <c r="F6" s="1146">
        <v>42608</v>
      </c>
      <c r="G6" s="1147">
        <v>0.80763888888888891</v>
      </c>
      <c r="H6" s="1147">
        <v>0</v>
      </c>
      <c r="I6">
        <v>390</v>
      </c>
      <c r="J6" t="s">
        <v>7843</v>
      </c>
      <c r="K6" t="s">
        <v>9</v>
      </c>
      <c r="L6" t="s">
        <v>17</v>
      </c>
      <c r="M6" t="s">
        <v>5175</v>
      </c>
      <c r="N6">
        <v>110</v>
      </c>
      <c r="O6" t="s">
        <v>8</v>
      </c>
      <c r="P6" t="s">
        <v>5175</v>
      </c>
      <c r="Q6" t="s">
        <v>9573</v>
      </c>
      <c r="S6">
        <v>119.1</v>
      </c>
      <c r="T6">
        <v>119.1</v>
      </c>
      <c r="AD6" t="s">
        <v>38</v>
      </c>
    </row>
    <row r="7" spans="1:35">
      <c r="A7" t="s">
        <v>6868</v>
      </c>
      <c r="B7" t="s">
        <v>87</v>
      </c>
      <c r="C7" t="s">
        <v>321</v>
      </c>
      <c r="D7" s="1146">
        <v>42608</v>
      </c>
      <c r="E7" s="1147">
        <v>0.76944444444444438</v>
      </c>
      <c r="F7" s="1146">
        <v>42608</v>
      </c>
      <c r="G7" s="1147">
        <v>0.79305555555555562</v>
      </c>
      <c r="H7" s="1147">
        <v>2.361111111111111E-2</v>
      </c>
      <c r="I7">
        <v>100</v>
      </c>
      <c r="J7" t="s">
        <v>303</v>
      </c>
      <c r="K7" t="s">
        <v>146</v>
      </c>
      <c r="L7" t="s">
        <v>10</v>
      </c>
      <c r="M7" t="s">
        <v>7862</v>
      </c>
      <c r="N7">
        <v>35</v>
      </c>
      <c r="O7" t="s">
        <v>8</v>
      </c>
      <c r="P7" t="s">
        <v>7862</v>
      </c>
      <c r="Q7" t="s">
        <v>9572</v>
      </c>
      <c r="R7">
        <v>14.7</v>
      </c>
      <c r="S7">
        <v>19.399999999999999</v>
      </c>
      <c r="T7">
        <v>34.1</v>
      </c>
      <c r="U7" t="s">
        <v>46</v>
      </c>
      <c r="V7">
        <v>1987</v>
      </c>
      <c r="W7" t="s">
        <v>2718</v>
      </c>
      <c r="X7" t="s">
        <v>2718</v>
      </c>
      <c r="Y7" s="1146">
        <v>42524</v>
      </c>
      <c r="Z7" s="1146">
        <v>42148</v>
      </c>
      <c r="AA7" s="1146">
        <v>43609</v>
      </c>
      <c r="AB7">
        <v>0</v>
      </c>
      <c r="AC7" s="1146">
        <v>42434</v>
      </c>
      <c r="AD7" t="s">
        <v>43</v>
      </c>
    </row>
    <row r="8" spans="1:35">
      <c r="A8" t="s">
        <v>6868</v>
      </c>
      <c r="B8" t="s">
        <v>87</v>
      </c>
      <c r="C8" t="s">
        <v>3457</v>
      </c>
      <c r="D8" s="1146">
        <v>42608</v>
      </c>
      <c r="E8" s="1147">
        <v>0.74652777777777779</v>
      </c>
      <c r="F8" s="1146">
        <v>42608</v>
      </c>
      <c r="G8" s="1147">
        <v>0.74652777777777779</v>
      </c>
      <c r="H8" s="1147">
        <v>0</v>
      </c>
      <c r="I8">
        <v>9</v>
      </c>
      <c r="K8" t="s">
        <v>9</v>
      </c>
      <c r="L8" t="s">
        <v>17</v>
      </c>
      <c r="M8" t="s">
        <v>7842</v>
      </c>
      <c r="N8">
        <v>220</v>
      </c>
      <c r="O8" t="s">
        <v>8</v>
      </c>
      <c r="P8" t="s">
        <v>7842</v>
      </c>
      <c r="Q8" t="s">
        <v>8048</v>
      </c>
      <c r="S8">
        <v>1</v>
      </c>
      <c r="T8">
        <v>1</v>
      </c>
      <c r="AD8" t="s">
        <v>38</v>
      </c>
    </row>
    <row r="9" spans="1:35">
      <c r="A9" t="s">
        <v>6868</v>
      </c>
      <c r="B9" t="s">
        <v>87</v>
      </c>
      <c r="C9" t="s">
        <v>321</v>
      </c>
      <c r="D9" s="1146">
        <v>42607</v>
      </c>
      <c r="E9" s="1147">
        <v>0.96805555555555556</v>
      </c>
      <c r="F9" s="1146">
        <v>42607</v>
      </c>
      <c r="G9" s="1147">
        <v>0.99375000000000002</v>
      </c>
      <c r="H9" s="1147">
        <v>2.5694444444444447E-2</v>
      </c>
      <c r="I9">
        <v>47</v>
      </c>
      <c r="J9" t="s">
        <v>144</v>
      </c>
      <c r="K9" t="s">
        <v>146</v>
      </c>
      <c r="L9" t="s">
        <v>12</v>
      </c>
      <c r="M9" t="s">
        <v>8046</v>
      </c>
      <c r="N9" t="s">
        <v>3</v>
      </c>
      <c r="O9" t="s">
        <v>2</v>
      </c>
      <c r="P9" t="s">
        <v>7590</v>
      </c>
      <c r="Q9" t="s">
        <v>8047</v>
      </c>
      <c r="R9">
        <v>10.5</v>
      </c>
      <c r="S9">
        <v>3.9</v>
      </c>
      <c r="T9">
        <v>14.4</v>
      </c>
      <c r="U9" t="s">
        <v>37</v>
      </c>
      <c r="V9">
        <v>1989</v>
      </c>
      <c r="W9" t="s">
        <v>9571</v>
      </c>
      <c r="X9" t="s">
        <v>2718</v>
      </c>
      <c r="Y9" s="1146">
        <v>42475</v>
      </c>
      <c r="Z9">
        <v>100</v>
      </c>
      <c r="AA9" s="1146">
        <v>42840</v>
      </c>
      <c r="AB9">
        <v>0</v>
      </c>
      <c r="AC9" s="1146">
        <v>42415</v>
      </c>
      <c r="AD9" t="s">
        <v>23</v>
      </c>
    </row>
    <row r="10" spans="1:35">
      <c r="A10" t="s">
        <v>6868</v>
      </c>
      <c r="B10" t="s">
        <v>87</v>
      </c>
      <c r="C10" t="s">
        <v>321</v>
      </c>
      <c r="D10" s="1146">
        <v>42600</v>
      </c>
      <c r="E10" s="1147">
        <v>0.12013888888888889</v>
      </c>
      <c r="F10" s="1146">
        <v>42600</v>
      </c>
      <c r="G10" s="1147">
        <v>0.12013888888888889</v>
      </c>
      <c r="H10" s="1147">
        <v>0</v>
      </c>
      <c r="I10">
        <v>14</v>
      </c>
      <c r="K10" t="s">
        <v>9</v>
      </c>
      <c r="L10" t="s">
        <v>4</v>
      </c>
      <c r="M10" t="s">
        <v>7712</v>
      </c>
      <c r="N10" t="s">
        <v>3</v>
      </c>
      <c r="O10" t="s">
        <v>8</v>
      </c>
      <c r="P10" t="s">
        <v>7712</v>
      </c>
      <c r="Q10" t="s">
        <v>8045</v>
      </c>
      <c r="S10">
        <v>3.3</v>
      </c>
      <c r="T10">
        <v>3.3</v>
      </c>
      <c r="U10" t="s">
        <v>37</v>
      </c>
      <c r="V10">
        <v>2010</v>
      </c>
      <c r="W10" t="s">
        <v>9569</v>
      </c>
      <c r="X10" t="s">
        <v>9570</v>
      </c>
      <c r="Y10" s="1146">
        <v>42571</v>
      </c>
      <c r="Z10">
        <v>100</v>
      </c>
      <c r="AA10" s="1146">
        <v>43179</v>
      </c>
      <c r="AB10">
        <v>0</v>
      </c>
      <c r="AC10" s="1146">
        <v>42490</v>
      </c>
      <c r="AD10" t="s">
        <v>0</v>
      </c>
    </row>
    <row r="11" spans="1:35" ht="25.5">
      <c r="A11" t="s">
        <v>6868</v>
      </c>
      <c r="B11" t="s">
        <v>87</v>
      </c>
      <c r="C11" t="s">
        <v>321</v>
      </c>
      <c r="D11" s="1146">
        <v>42599</v>
      </c>
      <c r="E11" s="1147">
        <v>0.90277777777777779</v>
      </c>
      <c r="F11" s="1146">
        <v>42599</v>
      </c>
      <c r="G11" s="1147">
        <v>0.90277777777777779</v>
      </c>
      <c r="H11" s="1147">
        <v>0</v>
      </c>
      <c r="I11">
        <v>19</v>
      </c>
      <c r="K11" t="s">
        <v>9</v>
      </c>
      <c r="L11" t="s">
        <v>10</v>
      </c>
      <c r="M11" s="1148" t="s">
        <v>7685</v>
      </c>
      <c r="N11" t="s">
        <v>3</v>
      </c>
      <c r="O11" t="s">
        <v>8</v>
      </c>
      <c r="P11" s="1148" t="s">
        <v>7685</v>
      </c>
      <c r="Q11" t="s">
        <v>8044</v>
      </c>
      <c r="S11">
        <v>2.2999999999999998</v>
      </c>
      <c r="T11">
        <v>2.2999999999999998</v>
      </c>
      <c r="U11" t="s">
        <v>7</v>
      </c>
      <c r="V11" s="1148" t="s">
        <v>9553</v>
      </c>
      <c r="W11" t="s">
        <v>9534</v>
      </c>
      <c r="X11" t="s">
        <v>2718</v>
      </c>
      <c r="Y11" t="s">
        <v>9564</v>
      </c>
      <c r="Z11" t="s">
        <v>9565</v>
      </c>
      <c r="AA11" t="s">
        <v>9566</v>
      </c>
      <c r="AB11" t="s">
        <v>9567</v>
      </c>
      <c r="AC11" t="s">
        <v>9568</v>
      </c>
      <c r="AD11" t="s">
        <v>43</v>
      </c>
    </row>
    <row r="12" spans="1:35">
      <c r="A12" t="s">
        <v>6868</v>
      </c>
      <c r="B12" t="s">
        <v>87</v>
      </c>
      <c r="C12" t="s">
        <v>321</v>
      </c>
      <c r="D12" s="1146">
        <v>42599</v>
      </c>
      <c r="E12" s="1147">
        <v>0.90138888888888891</v>
      </c>
      <c r="F12" s="1146">
        <v>42599</v>
      </c>
      <c r="G12" s="1147">
        <v>0.95694444444444438</v>
      </c>
      <c r="H12" s="1147">
        <v>5.5555555555555552E-2</v>
      </c>
      <c r="I12">
        <v>3</v>
      </c>
      <c r="L12" t="s">
        <v>10</v>
      </c>
      <c r="M12" t="s">
        <v>7683</v>
      </c>
      <c r="N12" t="s">
        <v>3</v>
      </c>
      <c r="O12" t="s">
        <v>8</v>
      </c>
      <c r="P12" t="s">
        <v>7683</v>
      </c>
      <c r="Q12" t="s">
        <v>7684</v>
      </c>
      <c r="R12">
        <v>0.9</v>
      </c>
      <c r="T12">
        <v>0.9</v>
      </c>
      <c r="U12" t="s">
        <v>7</v>
      </c>
      <c r="V12">
        <v>1992</v>
      </c>
      <c r="W12" t="s">
        <v>2718</v>
      </c>
      <c r="X12" t="s">
        <v>2718</v>
      </c>
      <c r="Y12" s="1146">
        <v>42517</v>
      </c>
      <c r="Z12">
        <v>100</v>
      </c>
      <c r="AA12" s="1146">
        <v>43247</v>
      </c>
      <c r="AB12">
        <v>0</v>
      </c>
      <c r="AC12" s="1146">
        <v>42532</v>
      </c>
      <c r="AD12" t="s">
        <v>43</v>
      </c>
    </row>
    <row r="13" spans="1:35">
      <c r="A13" t="s">
        <v>6868</v>
      </c>
      <c r="B13" t="s">
        <v>87</v>
      </c>
      <c r="C13" t="s">
        <v>4727</v>
      </c>
      <c r="D13" s="1146">
        <v>42599</v>
      </c>
      <c r="E13" s="1147">
        <v>0.86875000000000002</v>
      </c>
      <c r="F13" s="1146">
        <v>42599</v>
      </c>
      <c r="G13" s="1147">
        <v>0.86875000000000002</v>
      </c>
      <c r="H13" s="1147">
        <v>0</v>
      </c>
      <c r="I13">
        <v>156</v>
      </c>
      <c r="K13" t="s">
        <v>9</v>
      </c>
      <c r="L13" t="s">
        <v>17</v>
      </c>
      <c r="M13" t="s">
        <v>7680</v>
      </c>
      <c r="N13">
        <v>110</v>
      </c>
      <c r="O13" t="s">
        <v>2</v>
      </c>
      <c r="P13" t="s">
        <v>7680</v>
      </c>
      <c r="Q13" t="s">
        <v>9563</v>
      </c>
      <c r="S13">
        <v>29.5</v>
      </c>
      <c r="T13">
        <v>29.5</v>
      </c>
      <c r="AD13" t="s">
        <v>38</v>
      </c>
      <c r="AG13" t="s">
        <v>609</v>
      </c>
    </row>
    <row r="14" spans="1:35">
      <c r="A14" t="s">
        <v>6868</v>
      </c>
      <c r="B14" t="s">
        <v>87</v>
      </c>
      <c r="C14" t="s">
        <v>4727</v>
      </c>
      <c r="D14" s="1146">
        <v>42599</v>
      </c>
      <c r="E14" s="1147">
        <v>0.83611111111111114</v>
      </c>
      <c r="F14" s="1146">
        <v>42599</v>
      </c>
      <c r="G14" s="1147">
        <v>0.83611111111111114</v>
      </c>
      <c r="H14" s="1147">
        <v>0</v>
      </c>
      <c r="I14">
        <v>3</v>
      </c>
      <c r="K14" t="s">
        <v>9</v>
      </c>
      <c r="L14" t="s">
        <v>17</v>
      </c>
      <c r="M14" t="s">
        <v>7679</v>
      </c>
      <c r="N14">
        <v>110</v>
      </c>
      <c r="O14" t="s">
        <v>8</v>
      </c>
      <c r="P14" t="s">
        <v>7679</v>
      </c>
      <c r="Q14" t="s">
        <v>9562</v>
      </c>
      <c r="S14">
        <v>1.5</v>
      </c>
      <c r="T14">
        <v>1.5</v>
      </c>
      <c r="AD14" t="s">
        <v>38</v>
      </c>
      <c r="AG14" t="s">
        <v>609</v>
      </c>
    </row>
    <row r="15" spans="1:35">
      <c r="A15" t="s">
        <v>6868</v>
      </c>
      <c r="B15" t="s">
        <v>87</v>
      </c>
      <c r="C15" t="s">
        <v>321</v>
      </c>
      <c r="D15" s="1146">
        <v>42599</v>
      </c>
      <c r="E15" s="1147">
        <v>0.6694444444444444</v>
      </c>
      <c r="F15" s="1146">
        <v>42596</v>
      </c>
      <c r="G15" s="1147">
        <v>0.67083333333333339</v>
      </c>
      <c r="H15" s="1147">
        <v>1.3888888888888889E-3</v>
      </c>
      <c r="I15">
        <v>8</v>
      </c>
      <c r="K15" t="s">
        <v>9</v>
      </c>
      <c r="L15" t="s">
        <v>4</v>
      </c>
      <c r="M15" t="s">
        <v>7682</v>
      </c>
      <c r="N15">
        <v>35</v>
      </c>
      <c r="O15" t="s">
        <v>14</v>
      </c>
      <c r="P15" t="s">
        <v>7682</v>
      </c>
      <c r="Q15" t="s">
        <v>9560</v>
      </c>
      <c r="R15">
        <v>1.1000000000000001</v>
      </c>
      <c r="T15">
        <v>1.1000000000000001</v>
      </c>
      <c r="U15" t="s">
        <v>37</v>
      </c>
      <c r="V15">
        <v>1988</v>
      </c>
      <c r="W15" t="s">
        <v>9561</v>
      </c>
      <c r="X15" t="s">
        <v>2722</v>
      </c>
      <c r="Y15" s="1146">
        <v>42580</v>
      </c>
      <c r="Z15">
        <v>100</v>
      </c>
      <c r="AA15" s="1146">
        <v>43310</v>
      </c>
      <c r="AB15">
        <v>0</v>
      </c>
      <c r="AC15" s="1146">
        <v>42580</v>
      </c>
      <c r="AD15" t="s">
        <v>23</v>
      </c>
      <c r="AG15" t="s">
        <v>609</v>
      </c>
    </row>
    <row r="16" spans="1:35">
      <c r="A16" t="s">
        <v>6868</v>
      </c>
      <c r="B16" t="s">
        <v>87</v>
      </c>
      <c r="C16" t="s">
        <v>3990</v>
      </c>
      <c r="D16" s="1146">
        <v>42597</v>
      </c>
      <c r="E16" s="1147">
        <v>0.68125000000000002</v>
      </c>
      <c r="F16" s="1146">
        <v>42597</v>
      </c>
      <c r="G16" s="1147">
        <v>0.68125000000000002</v>
      </c>
      <c r="H16" s="1147">
        <v>0</v>
      </c>
      <c r="I16">
        <v>3</v>
      </c>
      <c r="L16" t="s">
        <v>17</v>
      </c>
      <c r="M16" t="s">
        <v>7603</v>
      </c>
      <c r="N16" t="s">
        <v>3</v>
      </c>
      <c r="O16" t="s">
        <v>8</v>
      </c>
      <c r="P16" t="s">
        <v>7604</v>
      </c>
      <c r="Q16" t="s">
        <v>7605</v>
      </c>
      <c r="S16">
        <v>2.8</v>
      </c>
      <c r="T16">
        <v>2.8</v>
      </c>
      <c r="AD16" t="s">
        <v>38</v>
      </c>
    </row>
    <row r="17" spans="1:33">
      <c r="A17" t="s">
        <v>6868</v>
      </c>
      <c r="B17" t="s">
        <v>87</v>
      </c>
      <c r="C17" t="s">
        <v>3457</v>
      </c>
      <c r="D17" s="1146">
        <v>42597</v>
      </c>
      <c r="E17" s="1147">
        <v>0.37638888888888888</v>
      </c>
      <c r="F17" s="1146">
        <v>42597</v>
      </c>
      <c r="G17" s="1147">
        <v>0.37638888888888888</v>
      </c>
      <c r="H17" s="1147">
        <v>0</v>
      </c>
      <c r="I17">
        <v>1</v>
      </c>
      <c r="K17" t="s">
        <v>9</v>
      </c>
      <c r="L17" t="s">
        <v>17</v>
      </c>
      <c r="M17" t="s">
        <v>7601</v>
      </c>
      <c r="N17">
        <v>220</v>
      </c>
      <c r="O17" t="s">
        <v>8</v>
      </c>
      <c r="P17" t="s">
        <v>7601</v>
      </c>
      <c r="Q17" t="s">
        <v>7602</v>
      </c>
      <c r="S17">
        <v>0.1</v>
      </c>
      <c r="T17">
        <v>0.1</v>
      </c>
      <c r="AD17" t="s">
        <v>38</v>
      </c>
    </row>
    <row r="18" spans="1:33">
      <c r="A18" t="s">
        <v>6868</v>
      </c>
      <c r="B18" t="s">
        <v>87</v>
      </c>
      <c r="C18" t="s">
        <v>4727</v>
      </c>
      <c r="D18" s="1146">
        <v>42596</v>
      </c>
      <c r="E18" s="1147">
        <v>0.67986111111111114</v>
      </c>
      <c r="F18" s="1146">
        <v>42596</v>
      </c>
      <c r="G18" s="1147">
        <v>0.68680555555555556</v>
      </c>
      <c r="H18" s="1147">
        <v>0</v>
      </c>
      <c r="I18">
        <v>180</v>
      </c>
      <c r="J18" t="s">
        <v>318</v>
      </c>
      <c r="K18" t="s">
        <v>9</v>
      </c>
      <c r="L18" t="s">
        <v>17</v>
      </c>
      <c r="M18" t="s">
        <v>7578</v>
      </c>
      <c r="N18">
        <v>110</v>
      </c>
      <c r="O18" t="s">
        <v>8</v>
      </c>
      <c r="P18" t="s">
        <v>7578</v>
      </c>
      <c r="Q18" t="s">
        <v>9559</v>
      </c>
      <c r="S18">
        <v>58.7</v>
      </c>
      <c r="T18">
        <v>58.7</v>
      </c>
      <c r="AD18" t="s">
        <v>38</v>
      </c>
      <c r="AG18" t="s">
        <v>609</v>
      </c>
    </row>
    <row r="19" spans="1:33" ht="25.5">
      <c r="A19" t="s">
        <v>6868</v>
      </c>
      <c r="B19" t="s">
        <v>87</v>
      </c>
      <c r="C19" t="s">
        <v>321</v>
      </c>
      <c r="D19" s="1146">
        <v>42596</v>
      </c>
      <c r="E19" s="1147">
        <v>0.65763888888888888</v>
      </c>
      <c r="F19" s="1146">
        <v>42596</v>
      </c>
      <c r="G19" s="1147">
        <v>0.67638888888888893</v>
      </c>
      <c r="H19" s="1147">
        <v>1.8749999999999999E-2</v>
      </c>
      <c r="I19">
        <v>57</v>
      </c>
      <c r="J19" t="s">
        <v>303</v>
      </c>
      <c r="K19" t="s">
        <v>146</v>
      </c>
      <c r="L19" t="s">
        <v>10</v>
      </c>
      <c r="M19" s="1148" t="s">
        <v>7593</v>
      </c>
      <c r="N19">
        <v>35</v>
      </c>
      <c r="O19" t="s">
        <v>8</v>
      </c>
      <c r="P19" s="1148" t="s">
        <v>7594</v>
      </c>
      <c r="Q19" t="s">
        <v>9552</v>
      </c>
      <c r="S19">
        <v>38.1</v>
      </c>
      <c r="T19">
        <v>38.1</v>
      </c>
      <c r="U19" t="s">
        <v>7</v>
      </c>
      <c r="V19" s="1148" t="s">
        <v>9553</v>
      </c>
      <c r="W19" t="s">
        <v>9300</v>
      </c>
      <c r="X19" t="s">
        <v>2718</v>
      </c>
      <c r="Y19" t="s">
        <v>9554</v>
      </c>
      <c r="Z19" t="s">
        <v>9555</v>
      </c>
      <c r="AA19" t="s">
        <v>9556</v>
      </c>
      <c r="AB19" t="s">
        <v>9557</v>
      </c>
      <c r="AC19" t="s">
        <v>9558</v>
      </c>
      <c r="AD19" t="s">
        <v>43</v>
      </c>
    </row>
    <row r="20" spans="1:33">
      <c r="A20" t="s">
        <v>6868</v>
      </c>
      <c r="B20" t="s">
        <v>87</v>
      </c>
      <c r="C20" t="s">
        <v>321</v>
      </c>
      <c r="D20" s="1146">
        <v>42596</v>
      </c>
      <c r="E20" s="1147">
        <v>0.65069444444444446</v>
      </c>
      <c r="F20" s="1146">
        <v>42596</v>
      </c>
      <c r="G20" s="1147">
        <v>0.65069444444444446</v>
      </c>
      <c r="H20" s="1147">
        <v>0</v>
      </c>
      <c r="I20">
        <v>39</v>
      </c>
      <c r="J20" t="s">
        <v>303</v>
      </c>
      <c r="K20" t="s">
        <v>9</v>
      </c>
      <c r="L20" t="s">
        <v>10</v>
      </c>
      <c r="M20" t="s">
        <v>5695</v>
      </c>
      <c r="N20">
        <v>35</v>
      </c>
      <c r="O20" t="s">
        <v>8</v>
      </c>
      <c r="P20" t="s">
        <v>5695</v>
      </c>
      <c r="Q20" t="s">
        <v>9551</v>
      </c>
      <c r="S20">
        <v>33.9</v>
      </c>
      <c r="T20">
        <v>33.9</v>
      </c>
      <c r="U20" t="s">
        <v>7</v>
      </c>
      <c r="V20">
        <v>2009</v>
      </c>
      <c r="W20" t="s">
        <v>9466</v>
      </c>
      <c r="X20" t="s">
        <v>2718</v>
      </c>
      <c r="Y20" s="1146">
        <v>42552</v>
      </c>
      <c r="Z20">
        <v>100</v>
      </c>
      <c r="AA20" s="1146">
        <v>44019</v>
      </c>
      <c r="AB20">
        <v>1</v>
      </c>
      <c r="AC20" s="1146">
        <v>42421</v>
      </c>
      <c r="AD20" t="s">
        <v>43</v>
      </c>
    </row>
    <row r="21" spans="1:33">
      <c r="A21" t="s">
        <v>6868</v>
      </c>
      <c r="B21" t="s">
        <v>87</v>
      </c>
      <c r="C21" t="s">
        <v>321</v>
      </c>
      <c r="D21" s="1146">
        <v>42596</v>
      </c>
      <c r="E21" s="1147">
        <v>0.64513888888888882</v>
      </c>
      <c r="F21" s="1146">
        <v>42596</v>
      </c>
      <c r="G21" s="1147">
        <v>0.66805555555555562</v>
      </c>
      <c r="H21" s="1147">
        <v>2.2916666666666669E-2</v>
      </c>
      <c r="I21">
        <v>4</v>
      </c>
      <c r="J21" t="s">
        <v>303</v>
      </c>
      <c r="K21" t="s">
        <v>21</v>
      </c>
      <c r="L21" t="s">
        <v>10</v>
      </c>
      <c r="M21" t="s">
        <v>7592</v>
      </c>
      <c r="N21" t="s">
        <v>3</v>
      </c>
      <c r="O21" t="s">
        <v>8</v>
      </c>
      <c r="P21" t="s">
        <v>7592</v>
      </c>
      <c r="Q21" t="s">
        <v>8043</v>
      </c>
      <c r="S21">
        <v>0.1</v>
      </c>
      <c r="T21">
        <v>0.1</v>
      </c>
      <c r="U21" t="s">
        <v>7</v>
      </c>
      <c r="V21">
        <v>2001</v>
      </c>
      <c r="W21" t="s">
        <v>9534</v>
      </c>
      <c r="X21" t="s">
        <v>2718</v>
      </c>
      <c r="Y21" s="1146">
        <v>42174</v>
      </c>
      <c r="Z21">
        <v>100</v>
      </c>
      <c r="AA21" t="s">
        <v>9550</v>
      </c>
      <c r="AB21">
        <v>0</v>
      </c>
      <c r="AC21" s="1146">
        <v>42524</v>
      </c>
      <c r="AD21" t="s">
        <v>43</v>
      </c>
    </row>
    <row r="22" spans="1:33">
      <c r="A22" t="s">
        <v>6868</v>
      </c>
      <c r="B22" t="s">
        <v>87</v>
      </c>
      <c r="C22" t="s">
        <v>321</v>
      </c>
      <c r="D22" s="1146">
        <v>42596</v>
      </c>
      <c r="E22" s="1147">
        <v>0.61805555555555558</v>
      </c>
      <c r="F22" s="1146">
        <v>42596</v>
      </c>
      <c r="G22" s="1147">
        <v>0.63124999999999998</v>
      </c>
      <c r="H22" s="1147">
        <v>1.3194444444444444E-2</v>
      </c>
      <c r="I22">
        <v>44</v>
      </c>
      <c r="L22" t="s">
        <v>10</v>
      </c>
      <c r="M22" t="s">
        <v>7590</v>
      </c>
      <c r="N22" t="s">
        <v>3</v>
      </c>
      <c r="O22" t="s">
        <v>8</v>
      </c>
      <c r="P22" t="s">
        <v>7590</v>
      </c>
      <c r="Q22" t="s">
        <v>7591</v>
      </c>
      <c r="S22">
        <v>16.100000000000001</v>
      </c>
      <c r="T22">
        <v>16.100000000000001</v>
      </c>
      <c r="AD22" t="s">
        <v>43</v>
      </c>
    </row>
    <row r="23" spans="1:33">
      <c r="A23" t="s">
        <v>6868</v>
      </c>
      <c r="B23" t="s">
        <v>87</v>
      </c>
      <c r="C23" t="s">
        <v>4727</v>
      </c>
      <c r="D23" s="1146">
        <v>42596</v>
      </c>
      <c r="E23" s="1147">
        <v>0.59375</v>
      </c>
      <c r="F23" s="1146">
        <v>42596</v>
      </c>
      <c r="G23" s="1147">
        <v>0.59375</v>
      </c>
      <c r="H23" s="1147">
        <v>0</v>
      </c>
      <c r="I23">
        <v>102</v>
      </c>
      <c r="K23" t="s">
        <v>9</v>
      </c>
      <c r="L23" t="s">
        <v>17</v>
      </c>
      <c r="M23" t="s">
        <v>7577</v>
      </c>
      <c r="N23">
        <v>110</v>
      </c>
      <c r="O23" t="s">
        <v>8</v>
      </c>
      <c r="P23" t="s">
        <v>7577</v>
      </c>
      <c r="Q23" t="s">
        <v>9549</v>
      </c>
      <c r="S23">
        <v>19.399999999999999</v>
      </c>
      <c r="T23">
        <v>19.399999999999999</v>
      </c>
      <c r="AD23" t="s">
        <v>38</v>
      </c>
      <c r="AG23" t="s">
        <v>609</v>
      </c>
    </row>
    <row r="24" spans="1:33">
      <c r="A24" t="s">
        <v>6868</v>
      </c>
      <c r="B24" t="s">
        <v>87</v>
      </c>
      <c r="C24" t="s">
        <v>8041</v>
      </c>
      <c r="D24" s="1146">
        <v>42596</v>
      </c>
      <c r="E24" s="1147">
        <v>0.58819444444444446</v>
      </c>
      <c r="F24" s="1146">
        <v>42596</v>
      </c>
      <c r="G24" s="1147">
        <v>0.58819444444444446</v>
      </c>
      <c r="H24" s="1147">
        <v>0</v>
      </c>
      <c r="I24">
        <v>57</v>
      </c>
      <c r="J24" t="s">
        <v>303</v>
      </c>
      <c r="K24" t="s">
        <v>9</v>
      </c>
      <c r="L24" t="s">
        <v>17</v>
      </c>
      <c r="M24" t="s">
        <v>7589</v>
      </c>
      <c r="N24">
        <v>35</v>
      </c>
      <c r="O24" t="s">
        <v>8</v>
      </c>
      <c r="P24" t="s">
        <v>7589</v>
      </c>
      <c r="Q24" t="s">
        <v>8042</v>
      </c>
      <c r="S24">
        <v>63</v>
      </c>
      <c r="T24">
        <v>63</v>
      </c>
      <c r="AD24" t="s">
        <v>38</v>
      </c>
    </row>
    <row r="25" spans="1:33">
      <c r="A25" t="s">
        <v>6868</v>
      </c>
      <c r="B25" t="s">
        <v>87</v>
      </c>
      <c r="C25" t="s">
        <v>321</v>
      </c>
      <c r="D25" s="1146">
        <v>42596</v>
      </c>
      <c r="E25" s="1147">
        <v>0.56666666666666665</v>
      </c>
      <c r="F25" s="1146">
        <v>42596</v>
      </c>
      <c r="G25" s="1147">
        <v>0.60972222222222217</v>
      </c>
      <c r="H25" s="1147">
        <v>4.3055555555555562E-2</v>
      </c>
      <c r="I25">
        <v>67</v>
      </c>
      <c r="J25" t="s">
        <v>303</v>
      </c>
      <c r="K25" t="s">
        <v>21</v>
      </c>
      <c r="L25" t="s">
        <v>10</v>
      </c>
      <c r="M25" t="s">
        <v>7588</v>
      </c>
      <c r="N25">
        <v>35</v>
      </c>
      <c r="O25" t="s">
        <v>8</v>
      </c>
      <c r="P25" t="s">
        <v>7588</v>
      </c>
      <c r="Q25" t="s">
        <v>9548</v>
      </c>
      <c r="S25">
        <v>53.9</v>
      </c>
      <c r="T25">
        <v>53.9</v>
      </c>
      <c r="U25" t="s">
        <v>29</v>
      </c>
      <c r="V25">
        <v>1989</v>
      </c>
      <c r="W25" t="s">
        <v>2717</v>
      </c>
      <c r="X25" t="s">
        <v>2718</v>
      </c>
      <c r="Y25" s="1146">
        <v>42515</v>
      </c>
      <c r="Z25">
        <v>100</v>
      </c>
      <c r="AA25" s="1146">
        <v>43976</v>
      </c>
      <c r="AB25">
        <v>0</v>
      </c>
      <c r="AC25" s="1146">
        <v>42390</v>
      </c>
      <c r="AD25" t="s">
        <v>43</v>
      </c>
    </row>
    <row r="26" spans="1:33">
      <c r="A26" t="s">
        <v>6868</v>
      </c>
      <c r="B26" t="s">
        <v>87</v>
      </c>
      <c r="C26" t="s">
        <v>321</v>
      </c>
      <c r="D26" s="1146">
        <v>42594</v>
      </c>
      <c r="E26" s="1147">
        <v>0.20694444444444446</v>
      </c>
      <c r="F26" s="1146">
        <v>42594</v>
      </c>
      <c r="G26" s="1147">
        <v>0.23541666666666669</v>
      </c>
      <c r="H26" s="1147">
        <v>2.8472222222222222E-2</v>
      </c>
      <c r="I26">
        <v>49</v>
      </c>
      <c r="J26" t="s">
        <v>576</v>
      </c>
      <c r="L26" t="s">
        <v>10</v>
      </c>
      <c r="M26" t="s">
        <v>7544</v>
      </c>
      <c r="N26">
        <v>35</v>
      </c>
      <c r="O26" t="s">
        <v>14</v>
      </c>
      <c r="P26" t="s">
        <v>7545</v>
      </c>
      <c r="Q26" t="s">
        <v>8040</v>
      </c>
      <c r="R26">
        <v>2.1</v>
      </c>
      <c r="S26">
        <v>4.5999999999999996</v>
      </c>
      <c r="T26">
        <v>6.7</v>
      </c>
      <c r="U26" t="s">
        <v>34</v>
      </c>
      <c r="V26">
        <v>1989</v>
      </c>
      <c r="W26" t="s">
        <v>9547</v>
      </c>
      <c r="X26" t="s">
        <v>2722</v>
      </c>
      <c r="Y26" s="1146">
        <v>42207</v>
      </c>
      <c r="Z26">
        <v>100</v>
      </c>
      <c r="AB26">
        <v>0</v>
      </c>
      <c r="AD26" t="s">
        <v>31</v>
      </c>
    </row>
    <row r="27" spans="1:33">
      <c r="A27" t="s">
        <v>6868</v>
      </c>
      <c r="B27" t="s">
        <v>87</v>
      </c>
      <c r="C27" t="s">
        <v>321</v>
      </c>
      <c r="D27" s="1146">
        <v>42593</v>
      </c>
      <c r="E27" s="1147">
        <v>0.55555555555555558</v>
      </c>
      <c r="F27" s="1146">
        <v>42593</v>
      </c>
      <c r="G27" s="1147">
        <v>0.55694444444444446</v>
      </c>
      <c r="H27" s="1147">
        <v>1.3888888888888889E-3</v>
      </c>
      <c r="I27">
        <v>25</v>
      </c>
      <c r="L27" t="s">
        <v>4</v>
      </c>
      <c r="M27" t="s">
        <v>8037</v>
      </c>
      <c r="N27">
        <v>35</v>
      </c>
      <c r="O27" t="s">
        <v>14</v>
      </c>
      <c r="P27" t="s">
        <v>8038</v>
      </c>
      <c r="Q27" t="s">
        <v>8039</v>
      </c>
      <c r="S27">
        <v>2.5</v>
      </c>
      <c r="T27">
        <v>2.5</v>
      </c>
      <c r="U27" t="s">
        <v>45</v>
      </c>
      <c r="V27">
        <v>1990</v>
      </c>
      <c r="W27" t="s">
        <v>9546</v>
      </c>
      <c r="X27" t="s">
        <v>2722</v>
      </c>
      <c r="Y27" s="1146">
        <v>42513</v>
      </c>
      <c r="Z27">
        <v>100</v>
      </c>
      <c r="AA27" s="1146">
        <v>43311</v>
      </c>
      <c r="AB27">
        <v>0</v>
      </c>
      <c r="AC27" s="1146">
        <v>42513</v>
      </c>
      <c r="AD27" t="s">
        <v>0</v>
      </c>
    </row>
    <row r="28" spans="1:33" ht="63.75">
      <c r="A28" t="s">
        <v>6868</v>
      </c>
      <c r="B28" t="s">
        <v>87</v>
      </c>
      <c r="C28" t="s">
        <v>321</v>
      </c>
      <c r="D28" s="1146">
        <v>42587</v>
      </c>
      <c r="E28" s="1147">
        <v>0.87291666666666667</v>
      </c>
      <c r="F28" s="1146">
        <v>42587</v>
      </c>
      <c r="G28" s="1147">
        <v>0.87291666666666667</v>
      </c>
      <c r="H28" s="1147">
        <v>0</v>
      </c>
      <c r="I28">
        <v>23</v>
      </c>
      <c r="J28" t="s">
        <v>303</v>
      </c>
      <c r="K28" t="s">
        <v>9</v>
      </c>
      <c r="L28" t="s">
        <v>10</v>
      </c>
      <c r="M28" t="s">
        <v>7018</v>
      </c>
      <c r="N28" t="s">
        <v>3</v>
      </c>
      <c r="O28" t="s">
        <v>8</v>
      </c>
      <c r="P28" t="s">
        <v>7018</v>
      </c>
      <c r="Q28" t="s">
        <v>8036</v>
      </c>
      <c r="R28">
        <v>2.4</v>
      </c>
      <c r="S28">
        <v>15.7</v>
      </c>
      <c r="T28">
        <v>18.100000000000001</v>
      </c>
      <c r="U28" t="s">
        <v>7</v>
      </c>
      <c r="V28">
        <v>1990</v>
      </c>
      <c r="W28" s="1148" t="s">
        <v>9542</v>
      </c>
      <c r="X28" t="s">
        <v>2718</v>
      </c>
      <c r="Y28" s="1148" t="s">
        <v>9543</v>
      </c>
      <c r="AA28" s="1148" t="s">
        <v>9544</v>
      </c>
      <c r="AC28" s="1148" t="s">
        <v>9545</v>
      </c>
      <c r="AD28" t="s">
        <v>43</v>
      </c>
    </row>
    <row r="29" spans="1:33">
      <c r="A29" t="s">
        <v>6868</v>
      </c>
      <c r="B29" t="s">
        <v>87</v>
      </c>
      <c r="C29" t="s">
        <v>321</v>
      </c>
      <c r="D29" s="1146">
        <v>42587</v>
      </c>
      <c r="E29" s="1147">
        <v>0.82708333333333339</v>
      </c>
      <c r="F29" s="1146">
        <v>42587</v>
      </c>
      <c r="G29" s="1147">
        <v>0.82708333333333339</v>
      </c>
      <c r="H29" s="1147">
        <v>0</v>
      </c>
      <c r="I29">
        <v>10</v>
      </c>
      <c r="J29" t="s">
        <v>303</v>
      </c>
      <c r="K29" t="s">
        <v>9</v>
      </c>
      <c r="L29" t="s">
        <v>10</v>
      </c>
      <c r="M29" t="s">
        <v>5201</v>
      </c>
      <c r="N29" t="s">
        <v>3</v>
      </c>
      <c r="O29" t="s">
        <v>8</v>
      </c>
      <c r="P29" t="s">
        <v>5201</v>
      </c>
      <c r="Q29" t="s">
        <v>8035</v>
      </c>
      <c r="S29">
        <v>6.8</v>
      </c>
      <c r="T29">
        <v>6.8</v>
      </c>
      <c r="U29" t="s">
        <v>7</v>
      </c>
      <c r="V29">
        <v>1991</v>
      </c>
      <c r="W29" t="s">
        <v>9474</v>
      </c>
      <c r="X29" t="s">
        <v>2718</v>
      </c>
      <c r="Y29" s="1146">
        <v>41417</v>
      </c>
      <c r="Z29">
        <v>100</v>
      </c>
      <c r="AA29" s="1146">
        <v>42165</v>
      </c>
      <c r="AB29">
        <v>0</v>
      </c>
      <c r="AC29" s="1146">
        <v>42485</v>
      </c>
      <c r="AD29" t="s">
        <v>43</v>
      </c>
    </row>
    <row r="30" spans="1:33">
      <c r="A30" t="s">
        <v>6868</v>
      </c>
      <c r="B30" t="s">
        <v>87</v>
      </c>
      <c r="C30" t="s">
        <v>321</v>
      </c>
      <c r="D30" s="1146">
        <v>42587</v>
      </c>
      <c r="E30" s="1147">
        <v>0.82361111111111107</v>
      </c>
      <c r="F30" s="1146">
        <v>42587</v>
      </c>
      <c r="G30" s="1147">
        <v>0.88055555555555554</v>
      </c>
      <c r="H30" s="1147">
        <v>2.7083333333333334E-2</v>
      </c>
      <c r="I30">
        <v>17</v>
      </c>
      <c r="J30" t="s">
        <v>303</v>
      </c>
      <c r="K30" t="s">
        <v>21</v>
      </c>
      <c r="L30" t="s">
        <v>10</v>
      </c>
      <c r="M30" t="s">
        <v>7017</v>
      </c>
      <c r="N30" t="s">
        <v>3</v>
      </c>
      <c r="O30" t="s">
        <v>8</v>
      </c>
      <c r="P30" t="s">
        <v>7017</v>
      </c>
      <c r="Q30" t="s">
        <v>8034</v>
      </c>
      <c r="R30">
        <v>4.8</v>
      </c>
      <c r="T30">
        <v>4.8</v>
      </c>
      <c r="U30" t="s">
        <v>7</v>
      </c>
      <c r="V30">
        <v>2013</v>
      </c>
      <c r="W30" t="s">
        <v>9474</v>
      </c>
      <c r="X30" t="s">
        <v>2718</v>
      </c>
      <c r="Y30" s="1146">
        <v>42253</v>
      </c>
      <c r="Z30" t="s">
        <v>9538</v>
      </c>
      <c r="AA30" t="s">
        <v>9539</v>
      </c>
      <c r="AB30" t="s">
        <v>9540</v>
      </c>
      <c r="AC30" t="s">
        <v>9541</v>
      </c>
      <c r="AD30" t="s">
        <v>43</v>
      </c>
    </row>
    <row r="31" spans="1:33">
      <c r="A31" t="s">
        <v>6868</v>
      </c>
      <c r="B31" t="s">
        <v>87</v>
      </c>
      <c r="C31" t="s">
        <v>376</v>
      </c>
      <c r="D31" s="1146">
        <v>42587</v>
      </c>
      <c r="E31" s="1147">
        <v>0.81527777777777777</v>
      </c>
      <c r="F31" s="1146">
        <v>42587</v>
      </c>
      <c r="G31" s="1147">
        <v>0.81527777777777777</v>
      </c>
      <c r="H31" s="1147">
        <v>0</v>
      </c>
      <c r="I31">
        <v>241</v>
      </c>
      <c r="J31" t="s">
        <v>609</v>
      </c>
      <c r="K31" t="s">
        <v>609</v>
      </c>
      <c r="L31" t="s">
        <v>17</v>
      </c>
      <c r="M31" t="s">
        <v>7000</v>
      </c>
      <c r="N31">
        <v>110</v>
      </c>
      <c r="O31" t="s">
        <v>8</v>
      </c>
      <c r="P31" t="s">
        <v>2215</v>
      </c>
      <c r="Q31" t="s">
        <v>7001</v>
      </c>
      <c r="S31">
        <v>89</v>
      </c>
      <c r="T31">
        <v>89</v>
      </c>
      <c r="AD31" t="s">
        <v>38</v>
      </c>
    </row>
    <row r="32" spans="1:33">
      <c r="A32" t="s">
        <v>6868</v>
      </c>
      <c r="B32" t="s">
        <v>87</v>
      </c>
      <c r="C32" t="s">
        <v>321</v>
      </c>
      <c r="D32" s="1146">
        <v>42587</v>
      </c>
      <c r="E32" s="1147">
        <v>0.81180555555555556</v>
      </c>
      <c r="F32" s="1146">
        <v>42587</v>
      </c>
      <c r="G32" s="1147">
        <v>0.88055555555555554</v>
      </c>
      <c r="H32" s="1147">
        <v>6.8749999999999992E-2</v>
      </c>
      <c r="I32">
        <v>9</v>
      </c>
      <c r="J32" t="s">
        <v>303</v>
      </c>
      <c r="K32" t="s">
        <v>21</v>
      </c>
      <c r="L32" t="s">
        <v>10</v>
      </c>
      <c r="M32" t="s">
        <v>5017</v>
      </c>
      <c r="N32" t="s">
        <v>3</v>
      </c>
      <c r="O32" t="s">
        <v>8</v>
      </c>
      <c r="P32" t="s">
        <v>5017</v>
      </c>
      <c r="Q32" t="s">
        <v>8033</v>
      </c>
      <c r="R32">
        <v>2.8</v>
      </c>
      <c r="T32">
        <v>2.8</v>
      </c>
      <c r="U32" t="s">
        <v>7</v>
      </c>
      <c r="V32">
        <v>1990</v>
      </c>
      <c r="W32" t="s">
        <v>9534</v>
      </c>
      <c r="X32" t="s">
        <v>2718</v>
      </c>
      <c r="Y32" s="1146">
        <v>42561</v>
      </c>
      <c r="Z32">
        <v>100</v>
      </c>
      <c r="AA32" s="1146">
        <v>43230</v>
      </c>
      <c r="AB32">
        <v>0</v>
      </c>
      <c r="AC32" s="1146">
        <v>42463</v>
      </c>
      <c r="AD32" t="s">
        <v>43</v>
      </c>
    </row>
    <row r="33" spans="1:33">
      <c r="A33" t="s">
        <v>6868</v>
      </c>
      <c r="B33" t="s">
        <v>87</v>
      </c>
      <c r="C33" t="s">
        <v>321</v>
      </c>
      <c r="D33" s="1146">
        <v>42587</v>
      </c>
      <c r="E33" s="1147">
        <v>0.81111111111111101</v>
      </c>
      <c r="F33" s="1146">
        <v>42587</v>
      </c>
      <c r="G33" s="1147">
        <v>0.81111111111111101</v>
      </c>
      <c r="H33" s="1147">
        <v>0</v>
      </c>
      <c r="I33">
        <v>77</v>
      </c>
      <c r="J33" t="s">
        <v>303</v>
      </c>
      <c r="K33" t="s">
        <v>9</v>
      </c>
      <c r="L33" t="s">
        <v>10</v>
      </c>
      <c r="M33" t="s">
        <v>7016</v>
      </c>
      <c r="N33">
        <v>35</v>
      </c>
      <c r="O33" t="s">
        <v>8</v>
      </c>
      <c r="P33" t="s">
        <v>7016</v>
      </c>
      <c r="Q33" t="s">
        <v>8032</v>
      </c>
      <c r="S33">
        <v>24.1</v>
      </c>
      <c r="T33">
        <v>24.1</v>
      </c>
      <c r="U33" t="s">
        <v>7</v>
      </c>
      <c r="V33" t="s">
        <v>9465</v>
      </c>
      <c r="W33" t="s">
        <v>9466</v>
      </c>
      <c r="X33" t="s">
        <v>9503</v>
      </c>
      <c r="Y33" s="1146">
        <v>42495</v>
      </c>
      <c r="Z33">
        <v>100</v>
      </c>
      <c r="AA33" t="s">
        <v>9537</v>
      </c>
      <c r="AB33">
        <v>0</v>
      </c>
      <c r="AC33" s="1146">
        <v>42551</v>
      </c>
      <c r="AD33" t="s">
        <v>43</v>
      </c>
    </row>
    <row r="34" spans="1:33">
      <c r="A34" t="s">
        <v>6868</v>
      </c>
      <c r="B34" t="s">
        <v>87</v>
      </c>
      <c r="C34" t="s">
        <v>321</v>
      </c>
      <c r="D34" s="1146">
        <v>42587</v>
      </c>
      <c r="E34" s="1147">
        <v>0.7729166666666667</v>
      </c>
      <c r="F34" s="1146">
        <v>42587</v>
      </c>
      <c r="G34" s="1147">
        <v>0.7729166666666667</v>
      </c>
      <c r="H34" s="1147">
        <v>0</v>
      </c>
      <c r="I34">
        <v>110</v>
      </c>
      <c r="J34" t="s">
        <v>303</v>
      </c>
      <c r="K34" t="s">
        <v>9</v>
      </c>
      <c r="L34" t="s">
        <v>10</v>
      </c>
      <c r="M34" t="s">
        <v>7015</v>
      </c>
      <c r="N34">
        <v>35</v>
      </c>
      <c r="O34" t="s">
        <v>8</v>
      </c>
      <c r="P34" t="s">
        <v>7015</v>
      </c>
      <c r="Q34" t="s">
        <v>8031</v>
      </c>
      <c r="S34">
        <v>37.9</v>
      </c>
      <c r="T34">
        <v>37.9</v>
      </c>
      <c r="U34" t="s">
        <v>29</v>
      </c>
      <c r="V34">
        <v>1989</v>
      </c>
      <c r="W34" t="s">
        <v>2717</v>
      </c>
      <c r="X34" t="s">
        <v>2718</v>
      </c>
      <c r="Y34" s="1146">
        <v>42508</v>
      </c>
      <c r="Z34">
        <v>100</v>
      </c>
      <c r="AA34" t="s">
        <v>9536</v>
      </c>
      <c r="AB34">
        <v>0</v>
      </c>
      <c r="AC34" t="s">
        <v>2805</v>
      </c>
      <c r="AD34" t="s">
        <v>43</v>
      </c>
    </row>
    <row r="35" spans="1:33">
      <c r="A35" t="s">
        <v>6868</v>
      </c>
      <c r="B35" t="s">
        <v>87</v>
      </c>
      <c r="C35" t="s">
        <v>321</v>
      </c>
      <c r="D35" s="1146">
        <v>42587</v>
      </c>
      <c r="E35" s="1147">
        <v>0.64374999999999993</v>
      </c>
      <c r="F35" s="1146">
        <v>42587</v>
      </c>
      <c r="G35" s="1147">
        <v>0.64374999999999993</v>
      </c>
      <c r="H35" s="1147">
        <v>0</v>
      </c>
      <c r="I35">
        <v>14</v>
      </c>
      <c r="J35" t="s">
        <v>303</v>
      </c>
      <c r="K35" t="s">
        <v>9</v>
      </c>
      <c r="L35" t="s">
        <v>10</v>
      </c>
      <c r="M35" t="s">
        <v>7014</v>
      </c>
      <c r="N35" t="s">
        <v>3</v>
      </c>
      <c r="O35" t="s">
        <v>8</v>
      </c>
      <c r="P35" t="s">
        <v>7014</v>
      </c>
      <c r="Q35" t="s">
        <v>8030</v>
      </c>
      <c r="S35">
        <v>3.1</v>
      </c>
      <c r="T35">
        <v>3.1</v>
      </c>
      <c r="U35" t="s">
        <v>7</v>
      </c>
      <c r="V35">
        <v>1993</v>
      </c>
      <c r="W35" t="s">
        <v>9534</v>
      </c>
      <c r="X35" t="s">
        <v>2718</v>
      </c>
      <c r="Y35" s="1146">
        <v>42345</v>
      </c>
      <c r="Z35">
        <v>100</v>
      </c>
      <c r="AA35" s="1146">
        <v>43003</v>
      </c>
      <c r="AB35">
        <v>0</v>
      </c>
      <c r="AC35" s="1146">
        <v>42427</v>
      </c>
      <c r="AD35" t="s">
        <v>43</v>
      </c>
    </row>
    <row r="36" spans="1:33">
      <c r="A36" t="s">
        <v>6868</v>
      </c>
      <c r="B36" t="s">
        <v>87</v>
      </c>
      <c r="C36" t="s">
        <v>4727</v>
      </c>
      <c r="D36" s="1146">
        <v>42587</v>
      </c>
      <c r="E36" s="1147">
        <v>0.64027777777777783</v>
      </c>
      <c r="F36" s="1146">
        <v>42587</v>
      </c>
      <c r="G36" s="1147">
        <v>0.64027777777777783</v>
      </c>
      <c r="H36" s="1147">
        <v>0</v>
      </c>
      <c r="I36">
        <v>11</v>
      </c>
      <c r="K36" t="s">
        <v>9</v>
      </c>
      <c r="L36" t="s">
        <v>17</v>
      </c>
      <c r="M36" t="s">
        <v>6999</v>
      </c>
      <c r="N36">
        <v>110</v>
      </c>
      <c r="O36" t="s">
        <v>8</v>
      </c>
      <c r="P36" t="s">
        <v>6999</v>
      </c>
      <c r="Q36" t="s">
        <v>9535</v>
      </c>
      <c r="S36">
        <v>2.1</v>
      </c>
      <c r="T36">
        <v>2.1</v>
      </c>
      <c r="U36" t="s">
        <v>29</v>
      </c>
      <c r="AD36" t="s">
        <v>38</v>
      </c>
      <c r="AG36" t="s">
        <v>609</v>
      </c>
    </row>
    <row r="37" spans="1:33">
      <c r="A37" t="s">
        <v>6868</v>
      </c>
      <c r="B37" t="s">
        <v>87</v>
      </c>
      <c r="C37" t="s">
        <v>321</v>
      </c>
      <c r="D37" s="1146">
        <v>42587</v>
      </c>
      <c r="E37" s="1147">
        <v>0.63194444444444442</v>
      </c>
      <c r="F37" s="1146">
        <v>42587</v>
      </c>
      <c r="G37" s="1147">
        <v>0.65833333333333333</v>
      </c>
      <c r="H37" s="1147">
        <v>2.6388888888888889E-2</v>
      </c>
      <c r="I37">
        <v>36</v>
      </c>
      <c r="J37" t="s">
        <v>303</v>
      </c>
      <c r="K37" t="s">
        <v>21</v>
      </c>
      <c r="L37" t="s">
        <v>10</v>
      </c>
      <c r="M37" t="s">
        <v>7013</v>
      </c>
      <c r="N37" t="s">
        <v>3</v>
      </c>
      <c r="O37" t="s">
        <v>8</v>
      </c>
      <c r="P37" t="s">
        <v>7013</v>
      </c>
      <c r="Q37" t="s">
        <v>8029</v>
      </c>
      <c r="R37">
        <v>9.5</v>
      </c>
      <c r="S37">
        <v>8.6999999999999993</v>
      </c>
      <c r="T37">
        <v>18.2</v>
      </c>
      <c r="U37" t="s">
        <v>7</v>
      </c>
      <c r="V37">
        <v>2002</v>
      </c>
      <c r="W37" t="s">
        <v>9534</v>
      </c>
      <c r="X37" t="s">
        <v>2718</v>
      </c>
      <c r="Y37" s="1146">
        <v>42555</v>
      </c>
      <c r="Z37">
        <v>100</v>
      </c>
      <c r="AB37">
        <v>0</v>
      </c>
      <c r="AD37" t="s">
        <v>43</v>
      </c>
      <c r="AG37" t="s">
        <v>609</v>
      </c>
    </row>
    <row r="38" spans="1:33">
      <c r="A38" t="s">
        <v>6868</v>
      </c>
      <c r="B38" t="s">
        <v>87</v>
      </c>
      <c r="C38" t="s">
        <v>321</v>
      </c>
      <c r="D38" s="1146">
        <v>42587</v>
      </c>
      <c r="E38" s="1147">
        <v>0.63194444444444442</v>
      </c>
      <c r="F38" s="1146">
        <v>42587</v>
      </c>
      <c r="G38" s="1147">
        <v>0.63194444444444442</v>
      </c>
      <c r="H38" s="1147">
        <v>0</v>
      </c>
      <c r="I38">
        <v>80</v>
      </c>
      <c r="J38" t="s">
        <v>303</v>
      </c>
      <c r="K38" t="s">
        <v>9</v>
      </c>
      <c r="L38" t="s">
        <v>10</v>
      </c>
      <c r="M38" t="s">
        <v>4962</v>
      </c>
      <c r="N38">
        <v>35</v>
      </c>
      <c r="O38" t="s">
        <v>8</v>
      </c>
      <c r="P38" t="s">
        <v>4962</v>
      </c>
      <c r="Q38" t="s">
        <v>8028</v>
      </c>
      <c r="S38">
        <v>23.6</v>
      </c>
      <c r="T38">
        <v>23.6</v>
      </c>
      <c r="U38" t="s">
        <v>29</v>
      </c>
      <c r="V38">
        <v>1989</v>
      </c>
      <c r="W38" t="s">
        <v>2717</v>
      </c>
      <c r="X38" t="s">
        <v>2718</v>
      </c>
      <c r="Y38" s="1146">
        <v>42515</v>
      </c>
      <c r="Z38">
        <v>100</v>
      </c>
      <c r="AA38" s="1146">
        <v>42491</v>
      </c>
      <c r="AB38">
        <v>0</v>
      </c>
      <c r="AC38" s="1146">
        <v>42512</v>
      </c>
      <c r="AD38" t="s">
        <v>43</v>
      </c>
      <c r="AG38" t="s">
        <v>609</v>
      </c>
    </row>
    <row r="39" spans="1:33">
      <c r="A39" t="s">
        <v>6868</v>
      </c>
      <c r="B39" t="s">
        <v>87</v>
      </c>
      <c r="C39" t="s">
        <v>4727</v>
      </c>
      <c r="D39" s="1146">
        <v>42587</v>
      </c>
      <c r="E39" s="1147">
        <v>0.17708333333333334</v>
      </c>
      <c r="F39" s="1146">
        <v>42587</v>
      </c>
      <c r="G39" s="1147">
        <v>0.17708333333333334</v>
      </c>
      <c r="H39" s="1147">
        <v>0</v>
      </c>
      <c r="I39">
        <v>148</v>
      </c>
      <c r="J39" t="s">
        <v>8027</v>
      </c>
      <c r="K39" t="s">
        <v>9</v>
      </c>
      <c r="L39" t="s">
        <v>17</v>
      </c>
      <c r="M39" t="s">
        <v>4073</v>
      </c>
      <c r="N39">
        <v>110</v>
      </c>
      <c r="O39" t="s">
        <v>8</v>
      </c>
      <c r="P39" t="s">
        <v>4073</v>
      </c>
      <c r="Q39" t="s">
        <v>9533</v>
      </c>
      <c r="S39">
        <v>70.5</v>
      </c>
      <c r="T39">
        <v>70.5</v>
      </c>
      <c r="AD39" t="s">
        <v>38</v>
      </c>
      <c r="AG39" t="s">
        <v>609</v>
      </c>
    </row>
    <row r="40" spans="1:33">
      <c r="A40" t="s">
        <v>6868</v>
      </c>
      <c r="B40" t="s">
        <v>87</v>
      </c>
      <c r="C40" t="s">
        <v>4727</v>
      </c>
      <c r="D40" s="1146">
        <v>42587</v>
      </c>
      <c r="E40" s="1147">
        <v>0.1423611111111111</v>
      </c>
      <c r="F40" s="1146">
        <v>42587</v>
      </c>
      <c r="G40" s="1147">
        <v>0.1423611111111111</v>
      </c>
      <c r="H40" s="1147">
        <v>0</v>
      </c>
      <c r="I40">
        <v>183</v>
      </c>
      <c r="J40" t="s">
        <v>8027</v>
      </c>
      <c r="K40" t="s">
        <v>9</v>
      </c>
      <c r="L40" t="s">
        <v>17</v>
      </c>
      <c r="M40" t="s">
        <v>4073</v>
      </c>
      <c r="N40">
        <v>110</v>
      </c>
      <c r="O40" t="s">
        <v>8</v>
      </c>
      <c r="P40" t="s">
        <v>4073</v>
      </c>
      <c r="Q40" t="s">
        <v>9533</v>
      </c>
      <c r="S40">
        <v>87.4</v>
      </c>
      <c r="T40">
        <v>87.4</v>
      </c>
      <c r="U40" t="s">
        <v>7</v>
      </c>
      <c r="W40" t="s">
        <v>9300</v>
      </c>
      <c r="X40" t="s">
        <v>2718</v>
      </c>
      <c r="AD40" t="s">
        <v>38</v>
      </c>
      <c r="AG40" t="s">
        <v>609</v>
      </c>
    </row>
    <row r="41" spans="1:33">
      <c r="A41" t="s">
        <v>6868</v>
      </c>
      <c r="B41" t="s">
        <v>87</v>
      </c>
      <c r="C41" t="s">
        <v>321</v>
      </c>
      <c r="D41" s="1146">
        <v>42587</v>
      </c>
      <c r="E41" s="1147">
        <v>0.10277777777777779</v>
      </c>
      <c r="F41" s="1146">
        <v>42587</v>
      </c>
      <c r="G41" s="1147">
        <v>0.18888888888888888</v>
      </c>
      <c r="H41" s="1147">
        <v>8.6111111111111124E-2</v>
      </c>
      <c r="I41">
        <v>10</v>
      </c>
      <c r="J41" t="s">
        <v>7011</v>
      </c>
      <c r="K41" t="s">
        <v>9</v>
      </c>
      <c r="L41" t="s">
        <v>10</v>
      </c>
      <c r="M41" t="s">
        <v>7012</v>
      </c>
      <c r="N41" t="s">
        <v>3</v>
      </c>
      <c r="O41" t="s">
        <v>8</v>
      </c>
      <c r="P41" t="s">
        <v>7012</v>
      </c>
      <c r="Q41" t="s">
        <v>8026</v>
      </c>
      <c r="R41">
        <v>3</v>
      </c>
      <c r="T41">
        <v>3</v>
      </c>
      <c r="U41" t="s">
        <v>29</v>
      </c>
      <c r="V41">
        <v>1990</v>
      </c>
      <c r="W41" t="s">
        <v>2737</v>
      </c>
      <c r="X41" t="s">
        <v>2718</v>
      </c>
      <c r="Y41" s="1146">
        <v>42516</v>
      </c>
      <c r="Z41">
        <v>100</v>
      </c>
      <c r="AA41" t="s">
        <v>9532</v>
      </c>
      <c r="AB41">
        <v>2</v>
      </c>
      <c r="AC41" s="1146">
        <v>42571</v>
      </c>
      <c r="AD41" t="s">
        <v>43</v>
      </c>
      <c r="AG41" t="s">
        <v>609</v>
      </c>
    </row>
    <row r="42" spans="1:33">
      <c r="A42" t="s">
        <v>6868</v>
      </c>
      <c r="B42" t="s">
        <v>87</v>
      </c>
      <c r="C42" t="s">
        <v>4727</v>
      </c>
      <c r="D42" s="1146">
        <v>42587</v>
      </c>
      <c r="E42" s="1147">
        <v>3.0555555555555555E-2</v>
      </c>
      <c r="F42" s="1146">
        <v>42587</v>
      </c>
      <c r="G42" s="1147">
        <v>3.0555555555555555E-2</v>
      </c>
      <c r="H42" s="1147">
        <v>0</v>
      </c>
      <c r="I42">
        <v>478</v>
      </c>
      <c r="J42" t="s">
        <v>8025</v>
      </c>
      <c r="K42" t="s">
        <v>9</v>
      </c>
      <c r="L42" t="s">
        <v>17</v>
      </c>
      <c r="M42" t="s">
        <v>6998</v>
      </c>
      <c r="N42">
        <v>110</v>
      </c>
      <c r="O42" t="s">
        <v>8</v>
      </c>
      <c r="P42" t="s">
        <v>6998</v>
      </c>
      <c r="Q42" t="s">
        <v>9529</v>
      </c>
      <c r="S42">
        <v>88.7</v>
      </c>
      <c r="T42">
        <v>88.7</v>
      </c>
      <c r="U42" t="s">
        <v>9530</v>
      </c>
      <c r="W42" t="s">
        <v>9531</v>
      </c>
      <c r="X42" t="s">
        <v>2718</v>
      </c>
      <c r="AD42" t="s">
        <v>38</v>
      </c>
      <c r="AG42" t="s">
        <v>609</v>
      </c>
    </row>
    <row r="43" spans="1:33" ht="25.5">
      <c r="A43" t="s">
        <v>6868</v>
      </c>
      <c r="B43" t="s">
        <v>87</v>
      </c>
      <c r="C43" t="s">
        <v>321</v>
      </c>
      <c r="D43" s="1146">
        <v>42586</v>
      </c>
      <c r="E43" s="1147">
        <v>0.63194444444444442</v>
      </c>
      <c r="F43" s="1146">
        <v>42586</v>
      </c>
      <c r="G43" s="1147">
        <v>0.63194444444444442</v>
      </c>
      <c r="H43" s="1147">
        <v>0</v>
      </c>
      <c r="I43">
        <v>8</v>
      </c>
      <c r="J43" t="s">
        <v>303</v>
      </c>
      <c r="K43" t="s">
        <v>9</v>
      </c>
      <c r="L43" t="s">
        <v>10</v>
      </c>
      <c r="M43" s="1148" t="s">
        <v>6979</v>
      </c>
      <c r="N43" t="s">
        <v>3</v>
      </c>
      <c r="O43" t="s">
        <v>8</v>
      </c>
      <c r="P43" s="1148" t="s">
        <v>6979</v>
      </c>
      <c r="Q43" t="s">
        <v>8024</v>
      </c>
      <c r="S43">
        <v>7.9</v>
      </c>
      <c r="T43">
        <v>7.9</v>
      </c>
      <c r="U43" t="s">
        <v>7</v>
      </c>
      <c r="V43">
        <v>1999</v>
      </c>
      <c r="W43" t="s">
        <v>3170</v>
      </c>
      <c r="X43" t="s">
        <v>2718</v>
      </c>
      <c r="Y43" s="1146">
        <v>42586</v>
      </c>
      <c r="Z43">
        <v>100</v>
      </c>
      <c r="AA43" s="1146">
        <v>42707</v>
      </c>
      <c r="AB43">
        <v>0</v>
      </c>
      <c r="AC43" s="1146">
        <v>42524</v>
      </c>
      <c r="AD43" t="s">
        <v>43</v>
      </c>
      <c r="AG43" t="s">
        <v>609</v>
      </c>
    </row>
    <row r="44" spans="1:33">
      <c r="A44" t="s">
        <v>6868</v>
      </c>
      <c r="B44" t="s">
        <v>87</v>
      </c>
      <c r="C44" t="s">
        <v>4727</v>
      </c>
      <c r="D44" s="1146">
        <v>42586</v>
      </c>
      <c r="E44" s="1147">
        <v>0.45902777777777781</v>
      </c>
      <c r="F44" s="1146">
        <v>42586</v>
      </c>
      <c r="G44" s="1147">
        <v>0.45902777777777781</v>
      </c>
      <c r="H44" s="1147">
        <v>0</v>
      </c>
      <c r="I44">
        <v>38</v>
      </c>
      <c r="K44" t="s">
        <v>9</v>
      </c>
      <c r="L44" t="s">
        <v>17</v>
      </c>
      <c r="M44" t="s">
        <v>6960</v>
      </c>
      <c r="N44">
        <v>110</v>
      </c>
      <c r="O44" t="s">
        <v>8</v>
      </c>
      <c r="P44" t="s">
        <v>6960</v>
      </c>
      <c r="Q44" t="s">
        <v>9528</v>
      </c>
      <c r="S44">
        <v>9.6999999999999993</v>
      </c>
      <c r="T44">
        <v>9.6999999999999993</v>
      </c>
      <c r="AD44" t="s">
        <v>38</v>
      </c>
      <c r="AG44" t="s">
        <v>609</v>
      </c>
    </row>
    <row r="45" spans="1:33">
      <c r="A45" t="s">
        <v>6868</v>
      </c>
      <c r="B45" t="s">
        <v>87</v>
      </c>
      <c r="C45" t="s">
        <v>321</v>
      </c>
      <c r="D45" s="1146">
        <v>42584</v>
      </c>
      <c r="E45" s="1147">
        <v>0.63194444444444442</v>
      </c>
      <c r="F45" s="1146">
        <v>42584</v>
      </c>
      <c r="G45" s="1147">
        <v>0.70416666666666661</v>
      </c>
      <c r="H45" s="1147">
        <v>7.2222222222222229E-2</v>
      </c>
      <c r="I45">
        <v>3</v>
      </c>
      <c r="J45" t="s">
        <v>303</v>
      </c>
      <c r="K45" t="s">
        <v>21</v>
      </c>
      <c r="L45" t="s">
        <v>10</v>
      </c>
      <c r="M45" t="s">
        <v>6923</v>
      </c>
      <c r="N45" t="s">
        <v>3</v>
      </c>
      <c r="O45" t="s">
        <v>8</v>
      </c>
      <c r="P45" t="s">
        <v>6923</v>
      </c>
      <c r="Q45" t="s">
        <v>8023</v>
      </c>
      <c r="R45">
        <v>5.7</v>
      </c>
      <c r="T45">
        <v>5.7</v>
      </c>
      <c r="U45" t="s">
        <v>37</v>
      </c>
      <c r="V45">
        <v>2012</v>
      </c>
      <c r="W45" t="s">
        <v>9527</v>
      </c>
      <c r="Y45" s="1146">
        <v>42521</v>
      </c>
      <c r="Z45">
        <v>100</v>
      </c>
      <c r="AA45" s="1146">
        <v>42856</v>
      </c>
      <c r="AB45">
        <v>0</v>
      </c>
      <c r="AC45" s="1146">
        <v>42489</v>
      </c>
      <c r="AD45" t="s">
        <v>43</v>
      </c>
    </row>
    <row r="46" spans="1:33" ht="25.5">
      <c r="A46" t="s">
        <v>6868</v>
      </c>
      <c r="B46" t="s">
        <v>87</v>
      </c>
      <c r="C46" t="s">
        <v>4727</v>
      </c>
      <c r="D46" s="1146">
        <v>42584</v>
      </c>
      <c r="E46" s="1147">
        <v>0.26041666666666669</v>
      </c>
      <c r="F46" s="1146">
        <v>42584</v>
      </c>
      <c r="G46" s="1147">
        <v>0.26041666666666669</v>
      </c>
      <c r="H46" s="1147">
        <v>0</v>
      </c>
      <c r="I46">
        <v>66</v>
      </c>
      <c r="K46" t="s">
        <v>9</v>
      </c>
      <c r="L46" t="s">
        <v>17</v>
      </c>
      <c r="M46" s="1148" t="s">
        <v>6770</v>
      </c>
      <c r="N46">
        <v>110</v>
      </c>
      <c r="O46" t="s">
        <v>8</v>
      </c>
      <c r="P46" s="1148" t="s">
        <v>6770</v>
      </c>
      <c r="Q46" t="s">
        <v>9526</v>
      </c>
      <c r="S46">
        <v>20.8</v>
      </c>
      <c r="T46">
        <v>20.8</v>
      </c>
      <c r="AD46" t="s">
        <v>38</v>
      </c>
      <c r="AG46" t="s">
        <v>609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Лист2"/>
  <dimension ref="A1:AI58"/>
  <sheetViews>
    <sheetView topLeftCell="A22" workbookViewId="0">
      <selection activeCell="J22" sqref="J22"/>
    </sheetView>
  </sheetViews>
  <sheetFormatPr defaultRowHeight="12.75"/>
  <cols>
    <col min="2" max="2" width="18.85546875" customWidth="1"/>
    <col min="3" max="3" width="39.7109375" customWidth="1"/>
    <col min="4" max="4" width="11.85546875" customWidth="1"/>
    <col min="5" max="5" width="21.42578125" customWidth="1"/>
    <col min="6" max="6" width="19" customWidth="1"/>
    <col min="7" max="7" width="28.5703125" customWidth="1"/>
    <col min="8" max="8" width="24" customWidth="1"/>
    <col min="9" max="9" width="31.85546875" customWidth="1"/>
    <col min="10" max="10" width="36.7109375" customWidth="1"/>
    <col min="11" max="11" width="38.140625" customWidth="1"/>
    <col min="12" max="12" width="25.5703125" customWidth="1"/>
    <col min="13" max="13" width="41.5703125" customWidth="1"/>
    <col min="14" max="14" width="35.140625" customWidth="1"/>
    <col min="15" max="15" width="19.28515625" customWidth="1"/>
    <col min="16" max="16" width="73.42578125" customWidth="1"/>
    <col min="17" max="17" width="62.5703125" customWidth="1"/>
    <col min="18" max="18" width="10" customWidth="1"/>
    <col min="21" max="21" width="28.7109375" customWidth="1"/>
    <col min="22" max="22" width="56.7109375" customWidth="1"/>
    <col min="23" max="23" width="43.5703125" customWidth="1"/>
    <col min="24" max="24" width="46.7109375" customWidth="1"/>
    <col min="25" max="25" width="52.5703125" customWidth="1"/>
    <col min="26" max="27" width="73.42578125" customWidth="1"/>
    <col min="28" max="28" width="59.5703125" customWidth="1"/>
    <col min="29" max="29" width="69.140625" customWidth="1"/>
    <col min="30" max="30" width="29.5703125" customWidth="1"/>
    <col min="31" max="32" width="45.7109375" customWidth="1"/>
    <col min="33" max="33" width="14.28515625" customWidth="1"/>
    <col min="34" max="34" width="10.85546875" customWidth="1"/>
    <col min="35" max="35" width="10.28515625" customWidth="1"/>
  </cols>
  <sheetData>
    <row r="1" spans="1:35">
      <c r="A1" t="s">
        <v>125</v>
      </c>
      <c r="B1" t="s">
        <v>124</v>
      </c>
      <c r="C1" t="s">
        <v>123</v>
      </c>
      <c r="D1" t="s">
        <v>122</v>
      </c>
      <c r="E1" t="s">
        <v>121</v>
      </c>
      <c r="F1" t="s">
        <v>120</v>
      </c>
      <c r="G1" t="s">
        <v>119</v>
      </c>
      <c r="H1" t="s">
        <v>118</v>
      </c>
      <c r="I1" t="s">
        <v>117</v>
      </c>
      <c r="J1" t="s">
        <v>116</v>
      </c>
      <c r="K1" t="s">
        <v>115</v>
      </c>
      <c r="L1" t="s">
        <v>114</v>
      </c>
      <c r="M1" t="s">
        <v>113</v>
      </c>
      <c r="N1" t="s">
        <v>112</v>
      </c>
      <c r="O1" t="s">
        <v>111</v>
      </c>
      <c r="P1" t="s">
        <v>110</v>
      </c>
      <c r="Q1" t="s">
        <v>109</v>
      </c>
      <c r="R1" t="s">
        <v>108</v>
      </c>
      <c r="S1" t="s">
        <v>107</v>
      </c>
      <c r="T1" t="s">
        <v>106</v>
      </c>
      <c r="U1" t="s">
        <v>105</v>
      </c>
      <c r="V1" t="s">
        <v>104</v>
      </c>
      <c r="W1" t="s">
        <v>103</v>
      </c>
      <c r="X1" t="s">
        <v>102</v>
      </c>
      <c r="Y1" t="s">
        <v>101</v>
      </c>
      <c r="Z1" t="s">
        <v>100</v>
      </c>
      <c r="AA1" t="s">
        <v>99</v>
      </c>
      <c r="AB1" t="s">
        <v>98</v>
      </c>
      <c r="AC1" t="s">
        <v>97</v>
      </c>
      <c r="AD1" t="s">
        <v>96</v>
      </c>
      <c r="AE1" t="s">
        <v>95</v>
      </c>
      <c r="AF1" t="s">
        <v>94</v>
      </c>
      <c r="AG1" t="s">
        <v>93</v>
      </c>
      <c r="AH1" t="s">
        <v>142</v>
      </c>
      <c r="AI1" t="s">
        <v>143</v>
      </c>
    </row>
    <row r="2" spans="1:35">
      <c r="A2" t="s">
        <v>1052</v>
      </c>
      <c r="B2" t="s">
        <v>87</v>
      </c>
      <c r="C2" t="s">
        <v>87</v>
      </c>
      <c r="D2" s="1146">
        <v>42460</v>
      </c>
      <c r="E2" s="1147">
        <v>0.50416666666666665</v>
      </c>
      <c r="F2" s="1146">
        <v>42460</v>
      </c>
      <c r="G2" s="1147">
        <v>0.50416666666666665</v>
      </c>
      <c r="H2" s="1147">
        <v>0</v>
      </c>
      <c r="I2">
        <v>20</v>
      </c>
      <c r="J2" t="s">
        <v>303</v>
      </c>
      <c r="K2" t="s">
        <v>9</v>
      </c>
      <c r="L2" t="s">
        <v>4</v>
      </c>
      <c r="M2" t="s">
        <v>1995</v>
      </c>
      <c r="N2" t="s">
        <v>3</v>
      </c>
      <c r="O2" t="s">
        <v>8</v>
      </c>
      <c r="P2" t="s">
        <v>1995</v>
      </c>
      <c r="Q2" t="s">
        <v>2773</v>
      </c>
      <c r="S2">
        <v>4.9000000000000004</v>
      </c>
      <c r="T2">
        <v>4.9000000000000004</v>
      </c>
      <c r="U2" t="s">
        <v>36</v>
      </c>
      <c r="V2">
        <v>2004</v>
      </c>
      <c r="W2" t="s">
        <v>2756</v>
      </c>
      <c r="X2" t="s">
        <v>2736</v>
      </c>
      <c r="Y2" t="s">
        <v>2757</v>
      </c>
      <c r="Z2">
        <v>100</v>
      </c>
      <c r="AA2">
        <v>42583</v>
      </c>
      <c r="AB2">
        <v>0</v>
      </c>
      <c r="AC2" t="s">
        <v>2757</v>
      </c>
      <c r="AD2" t="s">
        <v>65</v>
      </c>
    </row>
    <row r="3" spans="1:35">
      <c r="A3" t="s">
        <v>1052</v>
      </c>
      <c r="B3" t="s">
        <v>87</v>
      </c>
      <c r="C3" t="s">
        <v>2062</v>
      </c>
      <c r="D3" s="1146">
        <v>42460</v>
      </c>
      <c r="E3" s="1147">
        <v>0.36736111111111108</v>
      </c>
      <c r="F3" s="1146">
        <v>42460</v>
      </c>
      <c r="G3" s="1147">
        <v>0.36736111111111108</v>
      </c>
      <c r="H3" s="1147">
        <v>0</v>
      </c>
      <c r="I3">
        <v>28</v>
      </c>
      <c r="J3" t="s">
        <v>303</v>
      </c>
      <c r="K3" t="s">
        <v>9</v>
      </c>
      <c r="L3" t="s">
        <v>17</v>
      </c>
      <c r="M3" t="s">
        <v>2063</v>
      </c>
      <c r="N3" t="s">
        <v>3</v>
      </c>
      <c r="O3" t="s">
        <v>8</v>
      </c>
      <c r="P3" t="s">
        <v>2063</v>
      </c>
      <c r="Q3" t="s">
        <v>2064</v>
      </c>
      <c r="S3">
        <v>18.600000000000001</v>
      </c>
      <c r="T3">
        <v>18.600000000000001</v>
      </c>
      <c r="U3" t="s">
        <v>36</v>
      </c>
      <c r="V3">
        <v>2004</v>
      </c>
      <c r="W3" t="s">
        <v>2756</v>
      </c>
      <c r="X3" t="s">
        <v>2736</v>
      </c>
      <c r="Y3" t="s">
        <v>2757</v>
      </c>
      <c r="Z3">
        <v>100</v>
      </c>
      <c r="AA3" s="1146">
        <v>42583</v>
      </c>
      <c r="AB3">
        <v>0</v>
      </c>
      <c r="AC3" t="s">
        <v>2757</v>
      </c>
      <c r="AD3" t="s">
        <v>38</v>
      </c>
    </row>
    <row r="4" spans="1:35">
      <c r="A4" t="s">
        <v>1052</v>
      </c>
      <c r="B4" t="s">
        <v>87</v>
      </c>
      <c r="C4" t="s">
        <v>2002</v>
      </c>
      <c r="D4" s="1146">
        <v>42459</v>
      </c>
      <c r="E4" s="1147">
        <v>0.21249999999999999</v>
      </c>
      <c r="F4" s="1146">
        <v>42459</v>
      </c>
      <c r="G4" s="1147">
        <v>0.21249999999999999</v>
      </c>
      <c r="H4" s="1147">
        <v>0</v>
      </c>
      <c r="I4">
        <v>9</v>
      </c>
      <c r="J4" t="s">
        <v>303</v>
      </c>
      <c r="K4" t="s">
        <v>9</v>
      </c>
      <c r="L4" t="s">
        <v>17</v>
      </c>
      <c r="M4" t="s">
        <v>1929</v>
      </c>
      <c r="N4" t="s">
        <v>3</v>
      </c>
      <c r="O4" t="s">
        <v>8</v>
      </c>
      <c r="P4" t="s">
        <v>1929</v>
      </c>
      <c r="Q4" t="s">
        <v>1958</v>
      </c>
      <c r="S4">
        <v>1.3</v>
      </c>
      <c r="T4">
        <v>1.3</v>
      </c>
      <c r="U4" t="s">
        <v>37</v>
      </c>
      <c r="W4" t="s">
        <v>2755</v>
      </c>
      <c r="X4" t="s">
        <v>2718</v>
      </c>
      <c r="AD4" t="s">
        <v>38</v>
      </c>
    </row>
    <row r="5" spans="1:35">
      <c r="A5" t="s">
        <v>1052</v>
      </c>
      <c r="B5" t="s">
        <v>87</v>
      </c>
      <c r="C5" t="s">
        <v>87</v>
      </c>
      <c r="D5" s="1146">
        <v>42456</v>
      </c>
      <c r="E5" s="1147">
        <v>0.96111111111111114</v>
      </c>
      <c r="F5" s="1146">
        <v>42456</v>
      </c>
      <c r="G5" s="1147">
        <v>0.96111111111111114</v>
      </c>
      <c r="H5" s="1147">
        <v>0</v>
      </c>
      <c r="I5">
        <v>10</v>
      </c>
      <c r="J5" t="s">
        <v>303</v>
      </c>
      <c r="K5" t="s">
        <v>9</v>
      </c>
      <c r="L5" t="s">
        <v>4</v>
      </c>
      <c r="M5" t="s">
        <v>1929</v>
      </c>
      <c r="N5" t="s">
        <v>3</v>
      </c>
      <c r="O5" t="s">
        <v>8</v>
      </c>
      <c r="P5" t="s">
        <v>1929</v>
      </c>
      <c r="Q5" t="s">
        <v>1930</v>
      </c>
      <c r="S5">
        <v>0.8</v>
      </c>
      <c r="T5">
        <v>0.8</v>
      </c>
      <c r="U5" t="s">
        <v>48</v>
      </c>
      <c r="W5" t="s">
        <v>2754</v>
      </c>
      <c r="AD5" t="s">
        <v>32</v>
      </c>
    </row>
    <row r="6" spans="1:35">
      <c r="A6" t="s">
        <v>1052</v>
      </c>
      <c r="B6" t="s">
        <v>87</v>
      </c>
      <c r="C6" t="s">
        <v>87</v>
      </c>
      <c r="D6" s="1146">
        <v>42454</v>
      </c>
      <c r="E6" s="1147">
        <v>0.36458333333333331</v>
      </c>
      <c r="F6" s="1146">
        <v>42454</v>
      </c>
      <c r="G6" s="1147">
        <v>0.36458333333333331</v>
      </c>
      <c r="H6" s="1147">
        <v>0</v>
      </c>
      <c r="I6">
        <v>8</v>
      </c>
      <c r="J6" t="s">
        <v>144</v>
      </c>
      <c r="L6" t="s">
        <v>4</v>
      </c>
      <c r="M6" t="s">
        <v>1919</v>
      </c>
      <c r="N6">
        <v>35</v>
      </c>
      <c r="O6" t="s">
        <v>14</v>
      </c>
      <c r="P6" t="s">
        <v>1919</v>
      </c>
      <c r="Q6" t="s">
        <v>2775</v>
      </c>
      <c r="S6">
        <v>2.8</v>
      </c>
      <c r="T6">
        <v>2.8</v>
      </c>
      <c r="U6" t="s">
        <v>37</v>
      </c>
      <c r="V6">
        <v>1991</v>
      </c>
      <c r="W6" t="s">
        <v>2752</v>
      </c>
      <c r="X6" t="s">
        <v>2753</v>
      </c>
      <c r="Y6" s="1146">
        <v>42160</v>
      </c>
      <c r="Z6">
        <v>100</v>
      </c>
      <c r="AB6">
        <v>0</v>
      </c>
      <c r="AC6" s="1146">
        <v>42160</v>
      </c>
      <c r="AD6" t="s">
        <v>23</v>
      </c>
    </row>
    <row r="7" spans="1:35" ht="25.5">
      <c r="A7" t="s">
        <v>1052</v>
      </c>
      <c r="B7" t="s">
        <v>87</v>
      </c>
      <c r="C7" t="s">
        <v>321</v>
      </c>
      <c r="D7" s="1146">
        <v>42452</v>
      </c>
      <c r="E7" s="1147">
        <v>0.96875</v>
      </c>
      <c r="F7" s="1146">
        <v>42453</v>
      </c>
      <c r="G7" s="1147">
        <v>1.3888888888888888E-2</v>
      </c>
      <c r="H7" s="1147">
        <v>2.4305555555555556E-2</v>
      </c>
      <c r="I7">
        <v>2</v>
      </c>
      <c r="L7" t="s">
        <v>4</v>
      </c>
      <c r="M7" s="1148" t="s">
        <v>1680</v>
      </c>
      <c r="N7" t="s">
        <v>3</v>
      </c>
      <c r="O7" t="s">
        <v>26</v>
      </c>
      <c r="P7" s="1148" t="s">
        <v>1680</v>
      </c>
      <c r="Q7" t="s">
        <v>1681</v>
      </c>
      <c r="R7">
        <v>1.3</v>
      </c>
      <c r="T7">
        <v>1.3</v>
      </c>
      <c r="U7" t="s">
        <v>46</v>
      </c>
      <c r="V7">
        <v>1988</v>
      </c>
      <c r="W7" t="s">
        <v>2751</v>
      </c>
      <c r="X7" t="s">
        <v>2722</v>
      </c>
      <c r="Y7" s="1146">
        <v>42310</v>
      </c>
      <c r="Z7">
        <v>100</v>
      </c>
      <c r="AB7">
        <v>0</v>
      </c>
      <c r="AC7" s="1146">
        <v>42310</v>
      </c>
      <c r="AD7" t="s">
        <v>0</v>
      </c>
    </row>
    <row r="8" spans="1:35">
      <c r="A8" t="s">
        <v>1052</v>
      </c>
      <c r="B8" t="s">
        <v>87</v>
      </c>
      <c r="C8" t="s">
        <v>376</v>
      </c>
      <c r="D8" s="1146">
        <v>42451</v>
      </c>
      <c r="E8" s="1147">
        <v>0.84722222222222221</v>
      </c>
      <c r="F8" s="1146">
        <v>42451</v>
      </c>
      <c r="G8" s="1147">
        <v>0.84722222222222221</v>
      </c>
      <c r="H8" s="1147">
        <v>0</v>
      </c>
      <c r="I8">
        <v>22</v>
      </c>
      <c r="J8" t="s">
        <v>303</v>
      </c>
      <c r="K8" t="s">
        <v>9</v>
      </c>
      <c r="L8" t="s">
        <v>17</v>
      </c>
      <c r="M8" t="s">
        <v>1669</v>
      </c>
      <c r="N8">
        <v>110</v>
      </c>
      <c r="O8" t="s">
        <v>8</v>
      </c>
      <c r="P8" t="s">
        <v>1669</v>
      </c>
      <c r="Q8" t="s">
        <v>1670</v>
      </c>
      <c r="S8">
        <v>7.9</v>
      </c>
      <c r="T8">
        <v>7.9</v>
      </c>
      <c r="U8" t="s">
        <v>29</v>
      </c>
      <c r="AD8" t="s">
        <v>38</v>
      </c>
    </row>
    <row r="9" spans="1:35">
      <c r="A9" t="s">
        <v>1052</v>
      </c>
      <c r="B9" t="s">
        <v>87</v>
      </c>
      <c r="C9" t="s">
        <v>376</v>
      </c>
      <c r="D9" s="1146">
        <v>42451</v>
      </c>
      <c r="E9" s="1147">
        <v>0.58124999999999993</v>
      </c>
      <c r="F9" s="1146">
        <v>42451</v>
      </c>
      <c r="G9" s="1147">
        <v>0.58124999999999993</v>
      </c>
      <c r="H9" s="1147">
        <v>0</v>
      </c>
      <c r="I9">
        <v>4</v>
      </c>
      <c r="J9" t="s">
        <v>303</v>
      </c>
      <c r="K9" t="s">
        <v>9</v>
      </c>
      <c r="L9" t="s">
        <v>17</v>
      </c>
      <c r="M9" t="s">
        <v>1635</v>
      </c>
      <c r="N9">
        <v>110</v>
      </c>
      <c r="O9" t="s">
        <v>8</v>
      </c>
      <c r="P9" t="s">
        <v>1635</v>
      </c>
      <c r="Q9" t="s">
        <v>1636</v>
      </c>
      <c r="S9">
        <v>2.6</v>
      </c>
      <c r="T9">
        <v>2.6</v>
      </c>
      <c r="U9" t="s">
        <v>29</v>
      </c>
      <c r="AD9" t="s">
        <v>38</v>
      </c>
    </row>
    <row r="10" spans="1:35">
      <c r="A10" t="s">
        <v>1052</v>
      </c>
      <c r="B10" t="s">
        <v>87</v>
      </c>
      <c r="C10" t="s">
        <v>1999</v>
      </c>
      <c r="D10" s="1146">
        <v>42451</v>
      </c>
      <c r="E10" s="1147">
        <v>0.36736111111111108</v>
      </c>
      <c r="F10" s="1146">
        <v>42451</v>
      </c>
      <c r="G10" s="1147">
        <v>0.36736111111111108</v>
      </c>
      <c r="H10" s="1147">
        <v>0</v>
      </c>
      <c r="I10">
        <v>3</v>
      </c>
      <c r="L10" t="s">
        <v>17</v>
      </c>
      <c r="M10" t="s">
        <v>1623</v>
      </c>
      <c r="N10">
        <v>500</v>
      </c>
      <c r="O10" t="s">
        <v>8</v>
      </c>
      <c r="P10" t="s">
        <v>1623</v>
      </c>
      <c r="Q10" t="s">
        <v>1624</v>
      </c>
      <c r="S10">
        <v>1.7</v>
      </c>
      <c r="T10">
        <v>1.7</v>
      </c>
      <c r="AD10" t="s">
        <v>38</v>
      </c>
    </row>
    <row r="11" spans="1:35">
      <c r="A11" t="s">
        <v>1052</v>
      </c>
      <c r="B11" t="s">
        <v>87</v>
      </c>
      <c r="C11" t="s">
        <v>321</v>
      </c>
      <c r="D11" s="1146">
        <v>42451</v>
      </c>
      <c r="E11" s="1147">
        <v>0.94166666666666676</v>
      </c>
      <c r="F11" s="1146">
        <v>42451</v>
      </c>
      <c r="G11" s="1147">
        <v>0.9506944444444444</v>
      </c>
      <c r="H11" s="1147">
        <v>2.0833333333333333E-3</v>
      </c>
      <c r="I11">
        <v>7</v>
      </c>
      <c r="J11" t="s">
        <v>303</v>
      </c>
      <c r="K11" t="s">
        <v>21</v>
      </c>
      <c r="L11" t="s">
        <v>4</v>
      </c>
      <c r="M11" t="s">
        <v>1678</v>
      </c>
      <c r="N11" t="s">
        <v>3</v>
      </c>
      <c r="O11" t="s">
        <v>8</v>
      </c>
      <c r="P11" t="s">
        <v>1678</v>
      </c>
      <c r="Q11" t="s">
        <v>1679</v>
      </c>
      <c r="R11">
        <v>0.3</v>
      </c>
      <c r="S11">
        <v>0.1</v>
      </c>
      <c r="T11">
        <v>0.4</v>
      </c>
      <c r="U11" t="s">
        <v>29</v>
      </c>
      <c r="V11" t="s">
        <v>2750</v>
      </c>
      <c r="W11" t="s">
        <v>2746</v>
      </c>
      <c r="X11" t="s">
        <v>2718</v>
      </c>
      <c r="Z11">
        <v>100</v>
      </c>
      <c r="AB11">
        <v>0</v>
      </c>
      <c r="AD11" t="s">
        <v>32</v>
      </c>
    </row>
    <row r="12" spans="1:35">
      <c r="A12" t="s">
        <v>1052</v>
      </c>
      <c r="B12" t="s">
        <v>87</v>
      </c>
      <c r="C12" t="s">
        <v>321</v>
      </c>
      <c r="D12" s="1146">
        <v>42451</v>
      </c>
      <c r="E12" s="1147">
        <v>0.97013888888888899</v>
      </c>
      <c r="F12" s="1146">
        <v>42451</v>
      </c>
      <c r="G12" s="1147">
        <v>0.97013888888888899</v>
      </c>
      <c r="H12" s="1147">
        <v>0</v>
      </c>
      <c r="I12">
        <v>6</v>
      </c>
      <c r="J12" t="s">
        <v>303</v>
      </c>
      <c r="K12" t="s">
        <v>9</v>
      </c>
      <c r="L12" t="s">
        <v>10</v>
      </c>
      <c r="M12" t="s">
        <v>1676</v>
      </c>
      <c r="N12" t="s">
        <v>3</v>
      </c>
      <c r="O12" t="s">
        <v>8</v>
      </c>
      <c r="P12" t="s">
        <v>1676</v>
      </c>
      <c r="Q12" t="s">
        <v>1677</v>
      </c>
      <c r="S12">
        <v>1.1000000000000001</v>
      </c>
      <c r="T12">
        <v>1.1000000000000001</v>
      </c>
      <c r="U12" t="s">
        <v>29</v>
      </c>
      <c r="V12">
        <v>1989</v>
      </c>
      <c r="W12" t="s">
        <v>2725</v>
      </c>
      <c r="X12" t="s">
        <v>2718</v>
      </c>
      <c r="Y12" s="1146">
        <v>42268</v>
      </c>
      <c r="Z12">
        <v>100</v>
      </c>
      <c r="AB12">
        <v>0</v>
      </c>
      <c r="AC12" s="1146">
        <v>42268</v>
      </c>
      <c r="AD12" t="s">
        <v>32</v>
      </c>
    </row>
    <row r="13" spans="1:35">
      <c r="A13" t="s">
        <v>1052</v>
      </c>
      <c r="B13" t="s">
        <v>87</v>
      </c>
      <c r="C13" t="s">
        <v>321</v>
      </c>
      <c r="D13" s="1146">
        <v>42451</v>
      </c>
      <c r="E13" s="1147">
        <v>0.90972222222222221</v>
      </c>
      <c r="F13" s="1146">
        <v>42451</v>
      </c>
      <c r="G13" s="1147">
        <v>0.12152777777777778</v>
      </c>
      <c r="H13" s="1147">
        <v>0</v>
      </c>
      <c r="I13">
        <v>5</v>
      </c>
      <c r="J13" t="s">
        <v>303</v>
      </c>
      <c r="K13" t="s">
        <v>9</v>
      </c>
      <c r="L13" t="s">
        <v>10</v>
      </c>
      <c r="M13" t="s">
        <v>1674</v>
      </c>
      <c r="N13" t="s">
        <v>3</v>
      </c>
      <c r="O13" t="s">
        <v>8</v>
      </c>
      <c r="P13" t="s">
        <v>1674</v>
      </c>
      <c r="Q13" t="s">
        <v>1675</v>
      </c>
      <c r="R13">
        <v>5.8</v>
      </c>
      <c r="T13">
        <v>5.8</v>
      </c>
      <c r="AD13" t="s">
        <v>32</v>
      </c>
      <c r="AG13" t="s">
        <v>2747</v>
      </c>
    </row>
    <row r="14" spans="1:35">
      <c r="A14" t="s">
        <v>1052</v>
      </c>
      <c r="B14" t="s">
        <v>87</v>
      </c>
      <c r="C14" t="s">
        <v>321</v>
      </c>
      <c r="D14" s="1146">
        <v>42451</v>
      </c>
      <c r="E14" s="1147">
        <v>0.90972222222222221</v>
      </c>
      <c r="F14" s="1146">
        <v>42452</v>
      </c>
      <c r="G14" s="1147">
        <v>0.12152777777777778</v>
      </c>
      <c r="H14" s="1147">
        <v>0</v>
      </c>
      <c r="I14">
        <v>5</v>
      </c>
      <c r="J14" t="s">
        <v>303</v>
      </c>
      <c r="K14" t="s">
        <v>9</v>
      </c>
      <c r="L14" t="s">
        <v>10</v>
      </c>
      <c r="M14" t="s">
        <v>1674</v>
      </c>
      <c r="N14" t="s">
        <v>3</v>
      </c>
      <c r="O14" t="s">
        <v>8</v>
      </c>
      <c r="P14" t="s">
        <v>1674</v>
      </c>
      <c r="Q14" t="s">
        <v>1675</v>
      </c>
      <c r="R14">
        <v>24.2</v>
      </c>
      <c r="T14">
        <v>24.2</v>
      </c>
      <c r="U14" t="s">
        <v>7</v>
      </c>
      <c r="V14">
        <v>2015</v>
      </c>
      <c r="W14" t="s">
        <v>2748</v>
      </c>
      <c r="X14" t="s">
        <v>2718</v>
      </c>
      <c r="Y14" s="1146">
        <v>42400</v>
      </c>
      <c r="Z14">
        <v>100</v>
      </c>
      <c r="AA14" s="1146">
        <v>42582</v>
      </c>
      <c r="AB14">
        <v>0</v>
      </c>
      <c r="AC14" s="1146">
        <v>42400</v>
      </c>
      <c r="AD14" t="s">
        <v>32</v>
      </c>
    </row>
    <row r="15" spans="1:35">
      <c r="A15" t="s">
        <v>1052</v>
      </c>
      <c r="B15" t="s">
        <v>87</v>
      </c>
      <c r="C15" t="s">
        <v>321</v>
      </c>
      <c r="D15" s="1146">
        <v>42451</v>
      </c>
      <c r="E15" s="1147">
        <v>0.88194444444444453</v>
      </c>
      <c r="F15" s="1146">
        <v>42451</v>
      </c>
      <c r="G15" s="1147">
        <v>0.93263888888888891</v>
      </c>
      <c r="H15" s="1147">
        <v>0</v>
      </c>
      <c r="I15">
        <v>15</v>
      </c>
      <c r="J15" t="s">
        <v>303</v>
      </c>
      <c r="K15" t="s">
        <v>9</v>
      </c>
      <c r="L15" t="s">
        <v>10</v>
      </c>
      <c r="M15" t="s">
        <v>1649</v>
      </c>
      <c r="N15" t="s">
        <v>3</v>
      </c>
      <c r="O15" t="s">
        <v>8</v>
      </c>
      <c r="P15" t="s">
        <v>1649</v>
      </c>
      <c r="Q15" t="s">
        <v>1673</v>
      </c>
      <c r="R15">
        <v>12.2</v>
      </c>
      <c r="T15">
        <v>12.2</v>
      </c>
      <c r="AD15" t="s">
        <v>32</v>
      </c>
    </row>
    <row r="16" spans="1:35">
      <c r="A16" t="s">
        <v>1052</v>
      </c>
      <c r="B16" t="s">
        <v>87</v>
      </c>
      <c r="C16" t="s">
        <v>321</v>
      </c>
      <c r="D16" s="1146">
        <v>42451</v>
      </c>
      <c r="E16" s="1147">
        <v>0.875</v>
      </c>
      <c r="F16" s="1146">
        <v>42451</v>
      </c>
      <c r="G16" s="1147">
        <v>0.875</v>
      </c>
      <c r="H16" s="1147">
        <v>0</v>
      </c>
      <c r="I16">
        <v>5</v>
      </c>
      <c r="J16" t="s">
        <v>303</v>
      </c>
      <c r="K16" t="s">
        <v>9</v>
      </c>
      <c r="L16" t="s">
        <v>10</v>
      </c>
      <c r="M16" t="s">
        <v>1671</v>
      </c>
      <c r="N16" t="s">
        <v>3</v>
      </c>
      <c r="O16" t="s">
        <v>8</v>
      </c>
      <c r="P16" t="s">
        <v>1671</v>
      </c>
      <c r="Q16" t="s">
        <v>1672</v>
      </c>
      <c r="R16">
        <v>2.4</v>
      </c>
      <c r="T16">
        <v>2.4</v>
      </c>
      <c r="U16" t="s">
        <v>29</v>
      </c>
      <c r="V16">
        <v>1991</v>
      </c>
      <c r="W16" t="s">
        <v>2749</v>
      </c>
      <c r="X16" t="s">
        <v>2718</v>
      </c>
      <c r="Y16" s="1146">
        <v>42428</v>
      </c>
      <c r="Z16">
        <v>100</v>
      </c>
      <c r="AA16" s="1146">
        <v>42607</v>
      </c>
      <c r="AB16">
        <v>0</v>
      </c>
      <c r="AC16" s="1146">
        <v>42428</v>
      </c>
      <c r="AD16" t="s">
        <v>32</v>
      </c>
    </row>
    <row r="17" spans="1:33">
      <c r="A17" t="s">
        <v>1052</v>
      </c>
      <c r="B17" t="s">
        <v>87</v>
      </c>
      <c r="C17" t="s">
        <v>321</v>
      </c>
      <c r="D17" s="1146">
        <v>42451</v>
      </c>
      <c r="E17" s="1147">
        <v>0.84027777777777779</v>
      </c>
      <c r="F17" s="1146">
        <v>42451</v>
      </c>
      <c r="G17" s="1147">
        <v>0.84027777777777779</v>
      </c>
      <c r="H17" s="1147">
        <v>0</v>
      </c>
      <c r="I17">
        <v>11</v>
      </c>
      <c r="J17" t="s">
        <v>303</v>
      </c>
      <c r="K17" t="s">
        <v>9</v>
      </c>
      <c r="L17" t="s">
        <v>10</v>
      </c>
      <c r="M17" t="s">
        <v>1667</v>
      </c>
      <c r="N17" t="s">
        <v>3</v>
      </c>
      <c r="O17" t="s">
        <v>8</v>
      </c>
      <c r="P17" t="s">
        <v>1667</v>
      </c>
      <c r="Q17" t="s">
        <v>1668</v>
      </c>
      <c r="S17">
        <v>11</v>
      </c>
      <c r="T17">
        <v>11</v>
      </c>
      <c r="U17" t="s">
        <v>29</v>
      </c>
      <c r="V17">
        <v>1989</v>
      </c>
      <c r="W17" t="s">
        <v>2737</v>
      </c>
      <c r="X17" t="s">
        <v>2718</v>
      </c>
      <c r="Y17" s="1146">
        <v>42417</v>
      </c>
      <c r="Z17">
        <v>100</v>
      </c>
      <c r="AA17" s="1146">
        <v>42599</v>
      </c>
      <c r="AB17">
        <v>0</v>
      </c>
      <c r="AC17" s="1146">
        <v>42417</v>
      </c>
      <c r="AD17" t="s">
        <v>32</v>
      </c>
    </row>
    <row r="18" spans="1:33">
      <c r="A18" t="s">
        <v>1052</v>
      </c>
      <c r="B18" t="s">
        <v>87</v>
      </c>
      <c r="C18" t="s">
        <v>321</v>
      </c>
      <c r="D18" s="1146">
        <v>42451</v>
      </c>
      <c r="E18" s="1147">
        <v>0.82916666666666661</v>
      </c>
      <c r="F18" s="1146">
        <v>42451</v>
      </c>
      <c r="G18" s="1147">
        <v>0.8534722222222223</v>
      </c>
      <c r="H18" s="1147">
        <v>2.4305555555555556E-2</v>
      </c>
      <c r="I18">
        <v>6</v>
      </c>
      <c r="J18" t="s">
        <v>303</v>
      </c>
      <c r="K18" t="s">
        <v>21</v>
      </c>
      <c r="L18" t="s">
        <v>10</v>
      </c>
      <c r="M18" t="s">
        <v>1665</v>
      </c>
      <c r="N18" t="s">
        <v>3</v>
      </c>
      <c r="O18" t="s">
        <v>8</v>
      </c>
      <c r="P18" t="s">
        <v>1665</v>
      </c>
      <c r="Q18" t="s">
        <v>1666</v>
      </c>
      <c r="S18">
        <v>3.3</v>
      </c>
      <c r="T18">
        <v>3.3</v>
      </c>
      <c r="U18" t="s">
        <v>7</v>
      </c>
      <c r="V18">
        <v>1992</v>
      </c>
      <c r="W18" t="s">
        <v>2748</v>
      </c>
      <c r="X18" t="s">
        <v>2718</v>
      </c>
      <c r="Y18" s="1146">
        <v>42440</v>
      </c>
      <c r="Z18">
        <v>100</v>
      </c>
      <c r="AA18" s="1146">
        <v>42624</v>
      </c>
      <c r="AB18">
        <v>0</v>
      </c>
      <c r="AC18" s="1146">
        <v>42451</v>
      </c>
      <c r="AD18" t="s">
        <v>32</v>
      </c>
    </row>
    <row r="19" spans="1:33">
      <c r="A19" t="s">
        <v>1052</v>
      </c>
      <c r="B19" t="s">
        <v>87</v>
      </c>
      <c r="C19" t="s">
        <v>321</v>
      </c>
      <c r="D19" s="1146">
        <v>42451</v>
      </c>
      <c r="E19" s="1147">
        <v>0.8305555555555556</v>
      </c>
      <c r="F19" s="1146">
        <v>42451</v>
      </c>
      <c r="G19" s="1147">
        <v>0.8305555555555556</v>
      </c>
      <c r="H19" s="1147">
        <v>0</v>
      </c>
      <c r="I19">
        <v>34</v>
      </c>
      <c r="J19" t="s">
        <v>303</v>
      </c>
      <c r="K19" t="s">
        <v>9</v>
      </c>
      <c r="L19" t="s">
        <v>10</v>
      </c>
      <c r="M19" t="s">
        <v>1663</v>
      </c>
      <c r="N19" t="s">
        <v>3</v>
      </c>
      <c r="O19" t="s">
        <v>8</v>
      </c>
      <c r="P19" t="s">
        <v>1663</v>
      </c>
      <c r="Q19" t="s">
        <v>1664</v>
      </c>
      <c r="S19">
        <v>21.7</v>
      </c>
      <c r="T19">
        <v>21.7</v>
      </c>
      <c r="U19" t="s">
        <v>7</v>
      </c>
      <c r="V19">
        <v>1989</v>
      </c>
      <c r="W19" t="s">
        <v>2744</v>
      </c>
      <c r="X19" t="s">
        <v>2718</v>
      </c>
      <c r="Y19" s="1146">
        <v>42325</v>
      </c>
      <c r="Z19">
        <v>100</v>
      </c>
      <c r="AA19" s="1146">
        <v>42465</v>
      </c>
      <c r="AB19">
        <v>0</v>
      </c>
      <c r="AC19" s="1146">
        <v>42509</v>
      </c>
      <c r="AD19" t="s">
        <v>32</v>
      </c>
    </row>
    <row r="20" spans="1:33">
      <c r="A20" t="s">
        <v>1052</v>
      </c>
      <c r="B20" t="s">
        <v>87</v>
      </c>
      <c r="C20" t="s">
        <v>321</v>
      </c>
      <c r="D20" s="1146">
        <v>42451</v>
      </c>
      <c r="E20" s="1147">
        <v>0.82777777777777783</v>
      </c>
      <c r="F20" s="1146">
        <v>42451</v>
      </c>
      <c r="G20" s="1147">
        <v>0.82777777777777783</v>
      </c>
      <c r="H20" s="1147">
        <v>0</v>
      </c>
      <c r="I20">
        <v>12</v>
      </c>
      <c r="J20" t="s">
        <v>303</v>
      </c>
      <c r="K20" t="s">
        <v>9</v>
      </c>
      <c r="L20" t="s">
        <v>10</v>
      </c>
      <c r="M20" t="s">
        <v>1661</v>
      </c>
      <c r="N20" t="s">
        <v>3</v>
      </c>
      <c r="O20" t="s">
        <v>8</v>
      </c>
      <c r="P20" t="s">
        <v>1661</v>
      </c>
      <c r="Q20" t="s">
        <v>1662</v>
      </c>
      <c r="S20">
        <v>1.6</v>
      </c>
      <c r="T20">
        <v>1.6</v>
      </c>
      <c r="U20" t="s">
        <v>29</v>
      </c>
      <c r="V20">
        <v>1989</v>
      </c>
      <c r="W20" t="s">
        <v>2725</v>
      </c>
      <c r="X20" t="s">
        <v>2718</v>
      </c>
      <c r="Y20" s="1146">
        <v>42419</v>
      </c>
      <c r="Z20">
        <v>100</v>
      </c>
      <c r="AB20">
        <v>0</v>
      </c>
      <c r="AC20" s="1146">
        <v>42419</v>
      </c>
      <c r="AD20" t="s">
        <v>32</v>
      </c>
    </row>
    <row r="21" spans="1:33">
      <c r="A21" t="s">
        <v>1052</v>
      </c>
      <c r="B21" t="s">
        <v>87</v>
      </c>
      <c r="C21" t="s">
        <v>321</v>
      </c>
      <c r="D21" s="1146">
        <v>42451</v>
      </c>
      <c r="E21" s="1147">
        <v>0.82430555555555562</v>
      </c>
      <c r="F21" s="1146">
        <v>42451</v>
      </c>
      <c r="G21" s="1147">
        <v>0.82430555555555562</v>
      </c>
      <c r="H21" s="1147">
        <v>0</v>
      </c>
      <c r="I21">
        <v>6</v>
      </c>
      <c r="J21" t="s">
        <v>303</v>
      </c>
      <c r="K21" t="s">
        <v>9</v>
      </c>
      <c r="L21" t="s">
        <v>10</v>
      </c>
      <c r="M21" t="s">
        <v>1659</v>
      </c>
      <c r="N21" t="s">
        <v>3</v>
      </c>
      <c r="O21" t="s">
        <v>8</v>
      </c>
      <c r="P21" t="s">
        <v>1659</v>
      </c>
      <c r="Q21" t="s">
        <v>1660</v>
      </c>
      <c r="S21">
        <v>15.5</v>
      </c>
      <c r="T21">
        <v>15.5</v>
      </c>
      <c r="U21" t="s">
        <v>29</v>
      </c>
      <c r="V21">
        <v>1991</v>
      </c>
      <c r="W21" t="s">
        <v>2746</v>
      </c>
      <c r="X21" t="s">
        <v>2718</v>
      </c>
      <c r="Y21" s="1146">
        <v>42452</v>
      </c>
      <c r="Z21">
        <v>100</v>
      </c>
      <c r="AB21">
        <v>0</v>
      </c>
      <c r="AC21" s="1146">
        <v>42452</v>
      </c>
      <c r="AD21" t="s">
        <v>32</v>
      </c>
    </row>
    <row r="22" spans="1:33">
      <c r="A22" t="s">
        <v>1052</v>
      </c>
      <c r="B22" t="s">
        <v>87</v>
      </c>
      <c r="C22" t="s">
        <v>321</v>
      </c>
      <c r="D22" s="1146">
        <v>42451</v>
      </c>
      <c r="E22" s="1147">
        <v>0.81180555555555556</v>
      </c>
      <c r="F22" s="1146">
        <v>42451</v>
      </c>
      <c r="G22" s="1147">
        <v>0.81180555555555556</v>
      </c>
      <c r="H22" s="1147">
        <v>0</v>
      </c>
      <c r="I22">
        <v>3</v>
      </c>
      <c r="J22" t="s">
        <v>303</v>
      </c>
      <c r="K22" t="s">
        <v>9</v>
      </c>
      <c r="L22" t="s">
        <v>10</v>
      </c>
      <c r="M22" t="s">
        <v>1657</v>
      </c>
      <c r="N22" t="s">
        <v>3</v>
      </c>
      <c r="O22" t="s">
        <v>8</v>
      </c>
      <c r="P22" t="s">
        <v>1657</v>
      </c>
      <c r="Q22" t="s">
        <v>1658</v>
      </c>
      <c r="S22">
        <v>2.4</v>
      </c>
      <c r="T22">
        <v>2.4</v>
      </c>
      <c r="U22" t="s">
        <v>29</v>
      </c>
      <c r="V22">
        <v>1989</v>
      </c>
      <c r="W22" t="s">
        <v>2725</v>
      </c>
      <c r="X22" t="s">
        <v>2718</v>
      </c>
      <c r="Y22" s="1146">
        <v>42253</v>
      </c>
      <c r="Z22">
        <v>100</v>
      </c>
      <c r="AB22">
        <v>0</v>
      </c>
      <c r="AC22" s="1146">
        <v>42253</v>
      </c>
      <c r="AD22" t="s">
        <v>32</v>
      </c>
    </row>
    <row r="23" spans="1:33">
      <c r="A23" t="s">
        <v>1052</v>
      </c>
      <c r="B23" t="s">
        <v>87</v>
      </c>
      <c r="C23" t="s">
        <v>321</v>
      </c>
      <c r="D23" s="1146">
        <v>42451</v>
      </c>
      <c r="E23" s="1147">
        <v>0.80763888888888891</v>
      </c>
      <c r="F23" s="1146">
        <v>42451</v>
      </c>
      <c r="G23" s="1147">
        <v>0.80763888888888891</v>
      </c>
      <c r="H23" s="1147">
        <v>0</v>
      </c>
      <c r="I23">
        <v>4</v>
      </c>
      <c r="J23" t="s">
        <v>303</v>
      </c>
      <c r="K23" t="s">
        <v>9</v>
      </c>
      <c r="L23" t="s">
        <v>10</v>
      </c>
      <c r="M23" t="s">
        <v>1655</v>
      </c>
      <c r="N23" t="s">
        <v>3</v>
      </c>
      <c r="O23" t="s">
        <v>8</v>
      </c>
      <c r="P23" t="s">
        <v>1655</v>
      </c>
      <c r="Q23" t="s">
        <v>1656</v>
      </c>
      <c r="R23">
        <v>0.2</v>
      </c>
      <c r="T23">
        <v>0.2</v>
      </c>
      <c r="U23" t="s">
        <v>29</v>
      </c>
      <c r="V23">
        <v>1988</v>
      </c>
      <c r="W23" t="s">
        <v>2737</v>
      </c>
      <c r="X23" t="s">
        <v>2718</v>
      </c>
      <c r="Y23" s="1146">
        <v>42490</v>
      </c>
      <c r="Z23">
        <v>100</v>
      </c>
      <c r="AA23" s="1146">
        <v>42602</v>
      </c>
      <c r="AB23">
        <v>0</v>
      </c>
      <c r="AC23" s="1146">
        <v>42418</v>
      </c>
      <c r="AD23" t="s">
        <v>32</v>
      </c>
      <c r="AG23" t="s">
        <v>2747</v>
      </c>
    </row>
    <row r="24" spans="1:33">
      <c r="A24" t="s">
        <v>1052</v>
      </c>
      <c r="B24" t="s">
        <v>87</v>
      </c>
      <c r="C24" t="s">
        <v>321</v>
      </c>
      <c r="D24" s="1146">
        <v>42451</v>
      </c>
      <c r="E24" s="1147">
        <v>0.80763888888888891</v>
      </c>
      <c r="F24" s="1146">
        <v>42451</v>
      </c>
      <c r="G24" s="1147">
        <v>0.80763888888888891</v>
      </c>
      <c r="H24" s="1147">
        <v>0</v>
      </c>
      <c r="I24">
        <v>4</v>
      </c>
      <c r="J24" t="s">
        <v>303</v>
      </c>
      <c r="K24" t="s">
        <v>9</v>
      </c>
      <c r="L24" t="s">
        <v>10</v>
      </c>
      <c r="M24" t="s">
        <v>1655</v>
      </c>
      <c r="N24" t="s">
        <v>3</v>
      </c>
      <c r="O24" t="s">
        <v>8</v>
      </c>
      <c r="P24" t="s">
        <v>1655</v>
      </c>
      <c r="Q24" t="s">
        <v>1656</v>
      </c>
      <c r="R24">
        <v>0.9</v>
      </c>
      <c r="S24">
        <v>0.8</v>
      </c>
      <c r="T24">
        <v>1.7</v>
      </c>
      <c r="U24" t="s">
        <v>29</v>
      </c>
      <c r="V24">
        <v>1988</v>
      </c>
      <c r="W24" t="s">
        <v>2737</v>
      </c>
      <c r="X24" t="s">
        <v>2718</v>
      </c>
      <c r="Y24" s="1146">
        <v>42490</v>
      </c>
      <c r="Z24">
        <v>100</v>
      </c>
      <c r="AA24" s="1146">
        <v>42602</v>
      </c>
      <c r="AB24">
        <v>0</v>
      </c>
      <c r="AC24" s="1146">
        <v>42418</v>
      </c>
      <c r="AD24" t="s">
        <v>32</v>
      </c>
    </row>
    <row r="25" spans="1:33">
      <c r="A25" t="s">
        <v>1052</v>
      </c>
      <c r="B25" t="s">
        <v>87</v>
      </c>
      <c r="C25" t="s">
        <v>321</v>
      </c>
      <c r="D25" s="1146">
        <v>42451</v>
      </c>
      <c r="E25" s="1147">
        <v>0.8027777777777777</v>
      </c>
      <c r="F25" s="1146">
        <v>42451</v>
      </c>
      <c r="G25" s="1147">
        <v>0.8027777777777777</v>
      </c>
      <c r="H25" s="1147">
        <v>0</v>
      </c>
      <c r="I25">
        <v>7</v>
      </c>
      <c r="J25" t="s">
        <v>303</v>
      </c>
      <c r="K25" t="s">
        <v>9</v>
      </c>
      <c r="L25" t="s">
        <v>10</v>
      </c>
      <c r="M25" t="s">
        <v>1653</v>
      </c>
      <c r="N25" t="s">
        <v>3</v>
      </c>
      <c r="O25" t="s">
        <v>8</v>
      </c>
      <c r="P25" t="s">
        <v>1653</v>
      </c>
      <c r="Q25" t="s">
        <v>1654</v>
      </c>
      <c r="S25">
        <v>6.8</v>
      </c>
      <c r="T25">
        <v>6.8</v>
      </c>
      <c r="U25" t="s">
        <v>29</v>
      </c>
      <c r="V25">
        <v>1987</v>
      </c>
      <c r="W25" t="s">
        <v>2725</v>
      </c>
      <c r="X25" t="s">
        <v>2718</v>
      </c>
      <c r="Y25" s="1146">
        <v>42037</v>
      </c>
      <c r="Z25">
        <v>100</v>
      </c>
      <c r="AB25">
        <v>0</v>
      </c>
      <c r="AC25" s="1146">
        <v>42037</v>
      </c>
      <c r="AD25" t="s">
        <v>32</v>
      </c>
    </row>
    <row r="26" spans="1:33">
      <c r="A26" t="s">
        <v>1052</v>
      </c>
      <c r="B26" t="s">
        <v>87</v>
      </c>
      <c r="C26" t="s">
        <v>321</v>
      </c>
      <c r="D26" s="1146">
        <v>42451</v>
      </c>
      <c r="E26" s="1147">
        <v>0.79305555555555562</v>
      </c>
      <c r="F26" s="1146">
        <v>42451</v>
      </c>
      <c r="G26" s="1147">
        <v>0.82291666666666663</v>
      </c>
      <c r="H26" s="1147">
        <v>2.9861111111111113E-2</v>
      </c>
      <c r="I26">
        <v>29</v>
      </c>
      <c r="J26" t="s">
        <v>303</v>
      </c>
      <c r="K26" t="s">
        <v>21</v>
      </c>
      <c r="L26" t="s">
        <v>10</v>
      </c>
      <c r="M26" t="s">
        <v>1651</v>
      </c>
      <c r="N26" t="s">
        <v>3</v>
      </c>
      <c r="O26" t="s">
        <v>8</v>
      </c>
      <c r="P26" t="s">
        <v>1651</v>
      </c>
      <c r="Q26" t="s">
        <v>1652</v>
      </c>
      <c r="S26">
        <v>13.1</v>
      </c>
      <c r="T26">
        <v>13.1</v>
      </c>
      <c r="AD26" t="s">
        <v>32</v>
      </c>
    </row>
    <row r="27" spans="1:33">
      <c r="A27" t="s">
        <v>1052</v>
      </c>
      <c r="B27" t="s">
        <v>87</v>
      </c>
      <c r="C27" t="s">
        <v>321</v>
      </c>
      <c r="D27" s="1146">
        <v>42451</v>
      </c>
      <c r="E27" s="1147">
        <v>0.78611111111111109</v>
      </c>
      <c r="F27" s="1146">
        <v>42451</v>
      </c>
      <c r="G27" s="1147">
        <v>0.78611111111111109</v>
      </c>
      <c r="H27" s="1147">
        <v>0</v>
      </c>
      <c r="I27">
        <v>8</v>
      </c>
      <c r="J27" t="s">
        <v>303</v>
      </c>
      <c r="K27" t="s">
        <v>9</v>
      </c>
      <c r="L27" t="s">
        <v>10</v>
      </c>
      <c r="M27" t="s">
        <v>1649</v>
      </c>
      <c r="N27" t="s">
        <v>3</v>
      </c>
      <c r="O27" t="s">
        <v>8</v>
      </c>
      <c r="P27" t="s">
        <v>1649</v>
      </c>
      <c r="Q27" t="s">
        <v>1650</v>
      </c>
      <c r="S27">
        <v>9.4</v>
      </c>
      <c r="T27">
        <v>9.4</v>
      </c>
      <c r="AD27" t="s">
        <v>32</v>
      </c>
    </row>
    <row r="28" spans="1:33">
      <c r="A28" t="s">
        <v>1052</v>
      </c>
      <c r="B28" t="s">
        <v>87</v>
      </c>
      <c r="C28" t="s">
        <v>321</v>
      </c>
      <c r="D28" s="1146">
        <v>42451</v>
      </c>
      <c r="E28" s="1147">
        <v>0.78541666666666676</v>
      </c>
      <c r="F28" s="1146">
        <v>42452</v>
      </c>
      <c r="G28" s="1147">
        <v>0.10277777777777779</v>
      </c>
      <c r="H28" s="1147">
        <v>0.31736111111111115</v>
      </c>
      <c r="I28">
        <v>15</v>
      </c>
      <c r="J28" t="s">
        <v>303</v>
      </c>
      <c r="K28" t="s">
        <v>21</v>
      </c>
      <c r="L28" t="s">
        <v>10</v>
      </c>
      <c r="M28" t="s">
        <v>1647</v>
      </c>
      <c r="N28" t="s">
        <v>3</v>
      </c>
      <c r="O28" t="s">
        <v>8</v>
      </c>
      <c r="P28" t="s">
        <v>1647</v>
      </c>
      <c r="Q28" t="s">
        <v>1648</v>
      </c>
      <c r="R28">
        <v>4.9000000000000004</v>
      </c>
      <c r="T28">
        <v>4.9000000000000004</v>
      </c>
      <c r="U28" t="s">
        <v>29</v>
      </c>
      <c r="V28">
        <v>2006</v>
      </c>
      <c r="W28" t="s">
        <v>2725</v>
      </c>
      <c r="X28" t="s">
        <v>2718</v>
      </c>
      <c r="Y28" s="1146">
        <v>42356</v>
      </c>
      <c r="Z28">
        <v>100</v>
      </c>
      <c r="AB28">
        <v>0</v>
      </c>
      <c r="AC28" s="1146">
        <v>42356</v>
      </c>
      <c r="AD28" t="s">
        <v>32</v>
      </c>
      <c r="AG28" t="s">
        <v>2747</v>
      </c>
    </row>
    <row r="29" spans="1:33">
      <c r="A29" t="s">
        <v>1052</v>
      </c>
      <c r="B29" t="s">
        <v>87</v>
      </c>
      <c r="C29" t="s">
        <v>321</v>
      </c>
      <c r="D29" s="1146">
        <v>42451</v>
      </c>
      <c r="E29" s="1147">
        <v>0.78541666666666676</v>
      </c>
      <c r="F29" s="1146">
        <v>42452</v>
      </c>
      <c r="G29" s="1147">
        <v>0.10277777777777779</v>
      </c>
      <c r="H29" s="1147">
        <v>0.31736111111111115</v>
      </c>
      <c r="I29">
        <v>15</v>
      </c>
      <c r="J29" t="s">
        <v>303</v>
      </c>
      <c r="K29" t="s">
        <v>21</v>
      </c>
      <c r="L29" t="s">
        <v>10</v>
      </c>
      <c r="M29" t="s">
        <v>1647</v>
      </c>
      <c r="N29" t="s">
        <v>3</v>
      </c>
      <c r="O29" t="s">
        <v>8</v>
      </c>
      <c r="P29" t="s">
        <v>1647</v>
      </c>
      <c r="Q29" t="s">
        <v>1648</v>
      </c>
      <c r="R29">
        <v>54.1</v>
      </c>
      <c r="T29">
        <v>54.1</v>
      </c>
      <c r="U29" t="s">
        <v>29</v>
      </c>
      <c r="V29">
        <v>2006</v>
      </c>
      <c r="W29" t="s">
        <v>2725</v>
      </c>
      <c r="X29" t="s">
        <v>2718</v>
      </c>
      <c r="Y29" s="1146">
        <v>42356</v>
      </c>
      <c r="Z29">
        <v>100</v>
      </c>
      <c r="AB29">
        <v>0</v>
      </c>
      <c r="AC29" s="1146">
        <v>42356</v>
      </c>
      <c r="AD29" t="s">
        <v>32</v>
      </c>
    </row>
    <row r="30" spans="1:33">
      <c r="A30" t="s">
        <v>1052</v>
      </c>
      <c r="B30" t="s">
        <v>87</v>
      </c>
      <c r="C30" t="s">
        <v>321</v>
      </c>
      <c r="D30" s="1146">
        <v>42451</v>
      </c>
      <c r="E30" s="1147">
        <v>0.78194444444444444</v>
      </c>
      <c r="F30" s="1146">
        <v>42451</v>
      </c>
      <c r="G30" s="1147">
        <v>0.97777777777777775</v>
      </c>
      <c r="H30" s="1147">
        <v>0</v>
      </c>
      <c r="I30">
        <v>17</v>
      </c>
      <c r="J30" t="s">
        <v>303</v>
      </c>
      <c r="K30" t="s">
        <v>9</v>
      </c>
      <c r="L30" t="s">
        <v>10</v>
      </c>
      <c r="M30" t="s">
        <v>1348</v>
      </c>
      <c r="N30" t="s">
        <v>3</v>
      </c>
      <c r="O30" t="s">
        <v>8</v>
      </c>
      <c r="P30" t="s">
        <v>1348</v>
      </c>
      <c r="Q30" t="s">
        <v>1646</v>
      </c>
      <c r="R30">
        <v>1.4</v>
      </c>
      <c r="T30">
        <v>1.4</v>
      </c>
      <c r="U30" t="s">
        <v>29</v>
      </c>
      <c r="V30">
        <v>1996</v>
      </c>
      <c r="W30" t="s">
        <v>2725</v>
      </c>
      <c r="X30" t="s">
        <v>2718</v>
      </c>
      <c r="Y30" s="1146">
        <v>42297</v>
      </c>
      <c r="Z30">
        <v>100</v>
      </c>
      <c r="AB30">
        <v>0</v>
      </c>
      <c r="AC30" s="1146">
        <v>42297</v>
      </c>
      <c r="AD30" t="s">
        <v>32</v>
      </c>
      <c r="AG30" t="s">
        <v>2747</v>
      </c>
    </row>
    <row r="31" spans="1:33">
      <c r="A31" t="s">
        <v>1052</v>
      </c>
      <c r="B31" t="s">
        <v>87</v>
      </c>
      <c r="C31" t="s">
        <v>321</v>
      </c>
      <c r="D31" s="1146">
        <v>42451</v>
      </c>
      <c r="E31" s="1147">
        <v>0.78194444444444444</v>
      </c>
      <c r="F31" s="1146">
        <v>42451</v>
      </c>
      <c r="G31" s="1147">
        <v>0.97777777777777775</v>
      </c>
      <c r="H31" s="1147">
        <v>0.19583333333333333</v>
      </c>
      <c r="I31">
        <v>17</v>
      </c>
      <c r="J31" t="s">
        <v>303</v>
      </c>
      <c r="K31" t="s">
        <v>21</v>
      </c>
      <c r="L31" t="s">
        <v>10</v>
      </c>
      <c r="M31" t="s">
        <v>1348</v>
      </c>
      <c r="N31" t="s">
        <v>3</v>
      </c>
      <c r="O31" t="s">
        <v>8</v>
      </c>
      <c r="P31" t="s">
        <v>1348</v>
      </c>
      <c r="Q31" t="s">
        <v>1646</v>
      </c>
      <c r="R31">
        <v>35.299999999999997</v>
      </c>
      <c r="T31">
        <v>35.299999999999997</v>
      </c>
      <c r="U31" t="s">
        <v>29</v>
      </c>
      <c r="V31">
        <v>1996</v>
      </c>
      <c r="W31" t="s">
        <v>2725</v>
      </c>
      <c r="X31" t="s">
        <v>2718</v>
      </c>
      <c r="Y31" s="1146">
        <v>42297</v>
      </c>
      <c r="Z31">
        <v>100</v>
      </c>
      <c r="AB31">
        <v>0</v>
      </c>
      <c r="AC31" s="1146">
        <v>42297</v>
      </c>
      <c r="AD31" t="s">
        <v>32</v>
      </c>
    </row>
    <row r="32" spans="1:33">
      <c r="A32" t="s">
        <v>1052</v>
      </c>
      <c r="B32" t="s">
        <v>87</v>
      </c>
      <c r="C32" t="s">
        <v>321</v>
      </c>
      <c r="D32" s="1146">
        <v>42451</v>
      </c>
      <c r="E32" s="1147">
        <v>0.75902777777777775</v>
      </c>
      <c r="F32" s="1146">
        <v>42452</v>
      </c>
      <c r="G32" s="1147">
        <v>0.24791666666666667</v>
      </c>
      <c r="H32" s="1147">
        <v>0.48819444444444443</v>
      </c>
      <c r="I32">
        <v>9</v>
      </c>
      <c r="J32" t="s">
        <v>303</v>
      </c>
      <c r="K32" t="s">
        <v>21</v>
      </c>
      <c r="L32" t="s">
        <v>10</v>
      </c>
      <c r="M32" t="s">
        <v>1644</v>
      </c>
      <c r="N32" t="s">
        <v>3</v>
      </c>
      <c r="O32" t="s">
        <v>8</v>
      </c>
      <c r="P32" t="s">
        <v>1644</v>
      </c>
      <c r="Q32" t="s">
        <v>1645</v>
      </c>
      <c r="R32">
        <v>21.9</v>
      </c>
      <c r="T32">
        <v>21.9</v>
      </c>
      <c r="U32" t="s">
        <v>29</v>
      </c>
      <c r="V32">
        <v>1989</v>
      </c>
      <c r="W32" t="s">
        <v>2725</v>
      </c>
      <c r="X32" t="s">
        <v>2718</v>
      </c>
      <c r="Y32" s="1146">
        <v>41929</v>
      </c>
      <c r="Z32">
        <v>100</v>
      </c>
      <c r="AB32">
        <v>0</v>
      </c>
      <c r="AC32" s="1146">
        <v>41929</v>
      </c>
      <c r="AD32" t="s">
        <v>32</v>
      </c>
    </row>
    <row r="33" spans="1:30">
      <c r="A33" t="s">
        <v>1052</v>
      </c>
      <c r="B33" t="s">
        <v>87</v>
      </c>
      <c r="C33" t="s">
        <v>321</v>
      </c>
      <c r="D33" s="1146">
        <v>42451</v>
      </c>
      <c r="E33" s="1147">
        <v>0.75763888888888886</v>
      </c>
      <c r="F33" s="1146">
        <v>42451</v>
      </c>
      <c r="G33" s="1147">
        <v>0.75763888888888886</v>
      </c>
      <c r="H33" s="1147">
        <v>0</v>
      </c>
      <c r="I33">
        <v>9</v>
      </c>
      <c r="J33" t="s">
        <v>303</v>
      </c>
      <c r="K33" t="s">
        <v>9</v>
      </c>
      <c r="L33" t="s">
        <v>10</v>
      </c>
      <c r="M33" t="s">
        <v>1642</v>
      </c>
      <c r="N33" t="s">
        <v>3</v>
      </c>
      <c r="O33" t="s">
        <v>8</v>
      </c>
      <c r="P33" t="s">
        <v>1642</v>
      </c>
      <c r="Q33" t="s">
        <v>1643</v>
      </c>
      <c r="S33">
        <v>16.2</v>
      </c>
      <c r="T33">
        <v>16.2</v>
      </c>
      <c r="U33" t="s">
        <v>29</v>
      </c>
      <c r="V33">
        <v>2003</v>
      </c>
      <c r="W33" t="s">
        <v>2725</v>
      </c>
      <c r="X33" t="s">
        <v>2718</v>
      </c>
      <c r="Y33" s="1146">
        <v>42370</v>
      </c>
      <c r="Z33">
        <v>100</v>
      </c>
      <c r="AB33">
        <v>0</v>
      </c>
      <c r="AC33" s="1146">
        <v>42370</v>
      </c>
      <c r="AD33" t="s">
        <v>32</v>
      </c>
    </row>
    <row r="34" spans="1:30">
      <c r="A34" t="s">
        <v>1052</v>
      </c>
      <c r="B34" t="s">
        <v>87</v>
      </c>
      <c r="C34" t="s">
        <v>321</v>
      </c>
      <c r="D34" s="1146">
        <v>42451</v>
      </c>
      <c r="E34" s="1147">
        <v>0.78680555555555554</v>
      </c>
      <c r="F34" s="1146">
        <v>42452</v>
      </c>
      <c r="G34" s="1147">
        <v>8.2638888888888887E-2</v>
      </c>
      <c r="H34" s="1147">
        <v>0.29583333333333334</v>
      </c>
      <c r="I34">
        <v>7</v>
      </c>
      <c r="J34" t="s">
        <v>303</v>
      </c>
      <c r="K34" t="s">
        <v>9</v>
      </c>
      <c r="L34" t="s">
        <v>10</v>
      </c>
      <c r="M34" t="s">
        <v>1350</v>
      </c>
      <c r="N34" t="s">
        <v>3</v>
      </c>
      <c r="O34" t="s">
        <v>8</v>
      </c>
      <c r="P34" t="s">
        <v>1350</v>
      </c>
      <c r="Q34" t="s">
        <v>1641</v>
      </c>
      <c r="R34">
        <v>1</v>
      </c>
      <c r="S34">
        <v>0.6</v>
      </c>
      <c r="T34">
        <v>1.6</v>
      </c>
      <c r="U34" t="s">
        <v>29</v>
      </c>
      <c r="V34">
        <v>1996</v>
      </c>
      <c r="W34" t="s">
        <v>2725</v>
      </c>
      <c r="X34" t="s">
        <v>2718</v>
      </c>
      <c r="Y34" s="1146">
        <v>42436</v>
      </c>
      <c r="Z34">
        <v>100</v>
      </c>
      <c r="AB34">
        <v>0</v>
      </c>
      <c r="AC34" s="1146">
        <v>42436</v>
      </c>
      <c r="AD34" t="s">
        <v>32</v>
      </c>
    </row>
    <row r="35" spans="1:30">
      <c r="A35" t="s">
        <v>1052</v>
      </c>
      <c r="B35" t="s">
        <v>87</v>
      </c>
      <c r="C35" t="s">
        <v>321</v>
      </c>
      <c r="D35" s="1146">
        <v>42451</v>
      </c>
      <c r="E35" s="1147">
        <v>0.72361111111111109</v>
      </c>
      <c r="F35" s="1146">
        <v>42451</v>
      </c>
      <c r="G35" s="1147">
        <v>0.79999999999999993</v>
      </c>
      <c r="H35" s="1147">
        <v>7.6388888888888895E-2</v>
      </c>
      <c r="I35">
        <v>2</v>
      </c>
      <c r="J35" t="s">
        <v>303</v>
      </c>
      <c r="K35" t="s">
        <v>21</v>
      </c>
      <c r="L35" t="s">
        <v>10</v>
      </c>
      <c r="M35" t="s">
        <v>1639</v>
      </c>
      <c r="N35" t="s">
        <v>3</v>
      </c>
      <c r="O35" t="s">
        <v>8</v>
      </c>
      <c r="P35" t="s">
        <v>1639</v>
      </c>
      <c r="Q35" t="s">
        <v>1640</v>
      </c>
      <c r="R35">
        <v>2.7</v>
      </c>
      <c r="T35">
        <v>2.7</v>
      </c>
      <c r="U35" t="s">
        <v>29</v>
      </c>
      <c r="V35">
        <v>2004</v>
      </c>
      <c r="W35" t="s">
        <v>2725</v>
      </c>
      <c r="X35" t="s">
        <v>2718</v>
      </c>
      <c r="Y35" s="1146">
        <v>42313</v>
      </c>
      <c r="Z35">
        <v>100</v>
      </c>
      <c r="AA35" s="1146">
        <v>42500</v>
      </c>
      <c r="AB35">
        <v>0</v>
      </c>
      <c r="AC35" s="1146">
        <v>42313</v>
      </c>
      <c r="AD35" t="s">
        <v>32</v>
      </c>
    </row>
    <row r="36" spans="1:30">
      <c r="A36" t="s">
        <v>1052</v>
      </c>
      <c r="B36" t="s">
        <v>87</v>
      </c>
      <c r="C36" t="s">
        <v>321</v>
      </c>
      <c r="D36" s="1146">
        <v>42451</v>
      </c>
      <c r="E36" s="1147">
        <v>0.66875000000000007</v>
      </c>
      <c r="F36" s="1146">
        <v>42451</v>
      </c>
      <c r="G36" s="1147">
        <v>0.66875000000000007</v>
      </c>
      <c r="H36" s="1147">
        <v>0</v>
      </c>
      <c r="I36">
        <v>54</v>
      </c>
      <c r="J36" t="s">
        <v>303</v>
      </c>
      <c r="K36" t="s">
        <v>9</v>
      </c>
      <c r="L36" t="s">
        <v>10</v>
      </c>
      <c r="M36" t="s">
        <v>1637</v>
      </c>
      <c r="N36" t="s">
        <v>3</v>
      </c>
      <c r="O36" t="s">
        <v>8</v>
      </c>
      <c r="P36" t="s">
        <v>1637</v>
      </c>
      <c r="Q36" t="s">
        <v>1638</v>
      </c>
      <c r="R36">
        <v>1.1000000000000001</v>
      </c>
      <c r="S36">
        <v>35.9</v>
      </c>
      <c r="T36">
        <v>37</v>
      </c>
      <c r="U36" t="s">
        <v>29</v>
      </c>
      <c r="V36">
        <v>1990</v>
      </c>
      <c r="W36" t="s">
        <v>2745</v>
      </c>
      <c r="X36" t="s">
        <v>2718</v>
      </c>
      <c r="Y36" s="1146">
        <v>42393</v>
      </c>
      <c r="Z36">
        <v>100</v>
      </c>
      <c r="AA36" s="1146">
        <v>42571</v>
      </c>
      <c r="AB36">
        <v>0</v>
      </c>
      <c r="AC36" s="1146">
        <v>42393</v>
      </c>
      <c r="AD36" t="s">
        <v>32</v>
      </c>
    </row>
    <row r="37" spans="1:30">
      <c r="A37" t="s">
        <v>1052</v>
      </c>
      <c r="B37" t="s">
        <v>87</v>
      </c>
      <c r="C37" t="s">
        <v>321</v>
      </c>
      <c r="D37" s="1146">
        <v>42451</v>
      </c>
      <c r="E37" s="1147">
        <v>0.64513888888888882</v>
      </c>
      <c r="F37" s="1146">
        <v>42451</v>
      </c>
      <c r="G37" s="1147">
        <v>0.64513888888888882</v>
      </c>
      <c r="H37" s="1147">
        <v>0</v>
      </c>
      <c r="I37">
        <v>3</v>
      </c>
      <c r="J37" t="s">
        <v>303</v>
      </c>
      <c r="K37" t="s">
        <v>9</v>
      </c>
      <c r="L37" t="s">
        <v>10</v>
      </c>
      <c r="M37" t="s">
        <v>1630</v>
      </c>
      <c r="N37" t="s">
        <v>3</v>
      </c>
      <c r="O37" t="s">
        <v>8</v>
      </c>
      <c r="P37" t="s">
        <v>1630</v>
      </c>
      <c r="Q37" t="s">
        <v>1631</v>
      </c>
      <c r="S37">
        <v>9.1999999999999993</v>
      </c>
      <c r="T37">
        <v>9.1999999999999993</v>
      </c>
      <c r="U37" t="s">
        <v>29</v>
      </c>
      <c r="V37">
        <v>1992</v>
      </c>
      <c r="W37" t="s">
        <v>2746</v>
      </c>
      <c r="X37" t="s">
        <v>2718</v>
      </c>
      <c r="Z37">
        <v>100</v>
      </c>
      <c r="AB37">
        <v>0</v>
      </c>
      <c r="AD37" t="s">
        <v>32</v>
      </c>
    </row>
    <row r="38" spans="1:30">
      <c r="A38" t="s">
        <v>1052</v>
      </c>
      <c r="B38" t="s">
        <v>87</v>
      </c>
      <c r="C38" t="s">
        <v>321</v>
      </c>
      <c r="D38" s="1146">
        <v>42451</v>
      </c>
      <c r="E38" s="1147">
        <v>0.57013888888888886</v>
      </c>
      <c r="F38" s="1146">
        <v>42451</v>
      </c>
      <c r="G38" s="1147">
        <v>0.57013888888888886</v>
      </c>
      <c r="H38" s="1147">
        <v>0</v>
      </c>
      <c r="I38">
        <v>5</v>
      </c>
      <c r="J38" t="s">
        <v>303</v>
      </c>
      <c r="K38" t="s">
        <v>9</v>
      </c>
      <c r="L38" t="s">
        <v>10</v>
      </c>
      <c r="M38" t="s">
        <v>1633</v>
      </c>
      <c r="N38" t="s">
        <v>3</v>
      </c>
      <c r="O38" t="s">
        <v>8</v>
      </c>
      <c r="P38" t="s">
        <v>1633</v>
      </c>
      <c r="Q38" t="s">
        <v>1634</v>
      </c>
      <c r="S38">
        <v>0.6</v>
      </c>
      <c r="T38">
        <v>0.6</v>
      </c>
      <c r="AD38" t="s">
        <v>32</v>
      </c>
    </row>
    <row r="39" spans="1:30">
      <c r="A39" t="s">
        <v>1052</v>
      </c>
      <c r="B39" t="s">
        <v>87</v>
      </c>
      <c r="C39" t="s">
        <v>321</v>
      </c>
      <c r="D39" s="1146">
        <v>42451</v>
      </c>
      <c r="E39" s="1147">
        <v>0.57013888888888886</v>
      </c>
      <c r="F39" s="1146">
        <v>42451</v>
      </c>
      <c r="G39" s="1147">
        <v>0.57013888888888886</v>
      </c>
      <c r="H39" s="1147">
        <v>0</v>
      </c>
      <c r="I39">
        <v>17</v>
      </c>
      <c r="J39" t="s">
        <v>303</v>
      </c>
      <c r="K39" t="s">
        <v>9</v>
      </c>
      <c r="L39" t="s">
        <v>10</v>
      </c>
      <c r="M39" t="s">
        <v>1348</v>
      </c>
      <c r="N39" t="s">
        <v>3</v>
      </c>
      <c r="O39" t="s">
        <v>8</v>
      </c>
      <c r="P39" t="s">
        <v>1348</v>
      </c>
      <c r="Q39" t="s">
        <v>1632</v>
      </c>
      <c r="S39">
        <v>4.0999999999999996</v>
      </c>
      <c r="T39">
        <v>4.0999999999999996</v>
      </c>
      <c r="U39" t="s">
        <v>29</v>
      </c>
      <c r="V39">
        <v>1996</v>
      </c>
      <c r="W39" t="s">
        <v>2725</v>
      </c>
      <c r="X39" t="s">
        <v>2718</v>
      </c>
      <c r="Y39" s="1146">
        <v>42297</v>
      </c>
      <c r="Z39">
        <v>100</v>
      </c>
      <c r="AB39">
        <v>0</v>
      </c>
      <c r="AC39" s="1146">
        <v>42297</v>
      </c>
      <c r="AD39" t="s">
        <v>32</v>
      </c>
    </row>
    <row r="40" spans="1:30">
      <c r="A40" t="s">
        <v>1052</v>
      </c>
      <c r="B40" t="s">
        <v>87</v>
      </c>
      <c r="C40" t="s">
        <v>321</v>
      </c>
      <c r="D40" s="1146">
        <v>42451</v>
      </c>
      <c r="E40" s="1147">
        <v>0.57013888888888886</v>
      </c>
      <c r="F40" s="1146">
        <v>42451</v>
      </c>
      <c r="G40" s="1147">
        <v>0.57013888888888886</v>
      </c>
      <c r="H40" s="1147">
        <v>0</v>
      </c>
      <c r="I40">
        <v>3</v>
      </c>
      <c r="J40" t="s">
        <v>303</v>
      </c>
      <c r="K40" t="s">
        <v>9</v>
      </c>
      <c r="L40" t="s">
        <v>10</v>
      </c>
      <c r="M40" t="s">
        <v>1630</v>
      </c>
      <c r="N40" t="s">
        <v>3</v>
      </c>
      <c r="O40" t="s">
        <v>8</v>
      </c>
      <c r="P40" t="s">
        <v>1630</v>
      </c>
      <c r="Q40" t="s">
        <v>1631</v>
      </c>
      <c r="S40">
        <v>8.8000000000000007</v>
      </c>
      <c r="T40">
        <v>8.8000000000000007</v>
      </c>
      <c r="U40" t="s">
        <v>29</v>
      </c>
      <c r="V40">
        <v>1992</v>
      </c>
      <c r="W40" t="s">
        <v>2746</v>
      </c>
      <c r="X40" t="s">
        <v>2718</v>
      </c>
      <c r="Z40">
        <v>100</v>
      </c>
      <c r="AB40">
        <v>0</v>
      </c>
      <c r="AD40" t="s">
        <v>32</v>
      </c>
    </row>
    <row r="41" spans="1:30">
      <c r="A41" t="s">
        <v>1052</v>
      </c>
      <c r="B41" t="s">
        <v>87</v>
      </c>
      <c r="C41" t="s">
        <v>321</v>
      </c>
      <c r="D41" s="1146">
        <v>42451</v>
      </c>
      <c r="E41" s="1147">
        <v>0.57222222222222219</v>
      </c>
      <c r="F41" s="1146">
        <v>42451</v>
      </c>
      <c r="G41" s="1147">
        <v>0.58124999999999993</v>
      </c>
      <c r="H41" s="1147">
        <v>9.0277777777777787E-3</v>
      </c>
      <c r="I41">
        <v>8</v>
      </c>
      <c r="J41" t="s">
        <v>303</v>
      </c>
      <c r="K41" t="s">
        <v>21</v>
      </c>
      <c r="L41" t="s">
        <v>10</v>
      </c>
      <c r="M41" t="s">
        <v>1628</v>
      </c>
      <c r="N41" t="s">
        <v>3</v>
      </c>
      <c r="O41" t="s">
        <v>8</v>
      </c>
      <c r="P41" t="s">
        <v>1628</v>
      </c>
      <c r="Q41" t="s">
        <v>1629</v>
      </c>
      <c r="R41">
        <v>17.3</v>
      </c>
      <c r="T41">
        <v>17.3</v>
      </c>
      <c r="U41" t="s">
        <v>29</v>
      </c>
      <c r="V41">
        <v>1991</v>
      </c>
      <c r="W41" t="s">
        <v>2737</v>
      </c>
      <c r="X41" t="s">
        <v>2718</v>
      </c>
      <c r="Y41" s="1146">
        <v>42418</v>
      </c>
      <c r="Z41">
        <v>100</v>
      </c>
      <c r="AA41" s="1146">
        <v>42599</v>
      </c>
      <c r="AB41">
        <v>0</v>
      </c>
      <c r="AC41" s="1146">
        <v>42418</v>
      </c>
      <c r="AD41" t="s">
        <v>64</v>
      </c>
    </row>
    <row r="42" spans="1:30">
      <c r="A42" t="s">
        <v>1052</v>
      </c>
      <c r="B42" t="s">
        <v>87</v>
      </c>
      <c r="C42" t="s">
        <v>321</v>
      </c>
      <c r="D42" s="1146">
        <v>42451</v>
      </c>
      <c r="E42" s="1147">
        <v>0.47083333333333338</v>
      </c>
      <c r="F42" s="1146">
        <v>42449</v>
      </c>
      <c r="G42" s="1147">
        <v>0.71250000000000002</v>
      </c>
      <c r="H42" s="1147">
        <v>0.24166666666666667</v>
      </c>
      <c r="I42">
        <v>42</v>
      </c>
      <c r="J42" t="s">
        <v>303</v>
      </c>
      <c r="K42" t="s">
        <v>15</v>
      </c>
      <c r="L42" t="s">
        <v>10</v>
      </c>
      <c r="M42" t="s">
        <v>1347</v>
      </c>
      <c r="N42" t="s">
        <v>3</v>
      </c>
      <c r="O42" t="s">
        <v>8</v>
      </c>
      <c r="P42" t="s">
        <v>1347</v>
      </c>
      <c r="Q42" t="s">
        <v>1627</v>
      </c>
      <c r="R42">
        <v>78.2</v>
      </c>
      <c r="S42">
        <v>23.9</v>
      </c>
      <c r="T42">
        <v>102.1</v>
      </c>
      <c r="U42" t="s">
        <v>29</v>
      </c>
      <c r="W42" t="s">
        <v>2725</v>
      </c>
      <c r="AD42" t="s">
        <v>32</v>
      </c>
    </row>
    <row r="43" spans="1:30">
      <c r="A43" t="s">
        <v>1052</v>
      </c>
      <c r="B43" t="s">
        <v>87</v>
      </c>
      <c r="C43" t="s">
        <v>321</v>
      </c>
      <c r="D43" s="1146">
        <v>42451</v>
      </c>
      <c r="E43" s="1147">
        <v>0.47083333333333338</v>
      </c>
      <c r="F43" s="1146">
        <v>42451</v>
      </c>
      <c r="G43" s="1147">
        <v>0.47083333333333338</v>
      </c>
      <c r="H43" s="1147">
        <v>0</v>
      </c>
      <c r="I43">
        <v>4</v>
      </c>
      <c r="J43" t="s">
        <v>303</v>
      </c>
      <c r="K43" t="s">
        <v>9</v>
      </c>
      <c r="L43" t="s">
        <v>10</v>
      </c>
      <c r="M43" t="s">
        <v>1625</v>
      </c>
      <c r="N43" t="s">
        <v>3</v>
      </c>
      <c r="O43" t="s">
        <v>8</v>
      </c>
      <c r="P43" t="s">
        <v>1625</v>
      </c>
      <c r="Q43" t="s">
        <v>1626</v>
      </c>
      <c r="R43">
        <v>5.0999999999999996</v>
      </c>
      <c r="T43">
        <v>5.0999999999999996</v>
      </c>
      <c r="U43" t="s">
        <v>29</v>
      </c>
      <c r="V43">
        <v>1987</v>
      </c>
      <c r="W43" t="s">
        <v>2745</v>
      </c>
      <c r="X43" t="s">
        <v>2718</v>
      </c>
      <c r="Y43" s="1146">
        <v>42456</v>
      </c>
      <c r="Z43">
        <v>100</v>
      </c>
      <c r="AA43" s="1146">
        <v>42638</v>
      </c>
      <c r="AB43">
        <v>0</v>
      </c>
      <c r="AC43" s="1146">
        <v>42456</v>
      </c>
      <c r="AD43" t="s">
        <v>32</v>
      </c>
    </row>
    <row r="44" spans="1:30">
      <c r="A44" t="s">
        <v>1052</v>
      </c>
      <c r="B44" t="s">
        <v>87</v>
      </c>
      <c r="C44" t="s">
        <v>376</v>
      </c>
      <c r="D44" s="1146">
        <v>42450</v>
      </c>
      <c r="E44" s="1147">
        <v>3.125E-2</v>
      </c>
      <c r="F44" s="1146">
        <v>42450</v>
      </c>
      <c r="G44" s="1147">
        <v>3.125E-2</v>
      </c>
      <c r="H44" s="1147">
        <v>0</v>
      </c>
      <c r="I44">
        <v>16</v>
      </c>
      <c r="J44" t="s">
        <v>303</v>
      </c>
      <c r="K44" t="s">
        <v>9</v>
      </c>
      <c r="L44" t="s">
        <v>17</v>
      </c>
      <c r="M44" t="s">
        <v>1315</v>
      </c>
      <c r="N44">
        <v>110</v>
      </c>
      <c r="O44" t="s">
        <v>8</v>
      </c>
      <c r="P44" t="s">
        <v>1315</v>
      </c>
      <c r="Q44" t="s">
        <v>1316</v>
      </c>
      <c r="S44">
        <v>6.3</v>
      </c>
      <c r="T44">
        <v>6.3</v>
      </c>
      <c r="AD44" t="s">
        <v>38</v>
      </c>
    </row>
    <row r="45" spans="1:30">
      <c r="A45" t="s">
        <v>1052</v>
      </c>
      <c r="B45" t="s">
        <v>87</v>
      </c>
      <c r="C45" t="s">
        <v>376</v>
      </c>
      <c r="D45" s="1146">
        <v>42449</v>
      </c>
      <c r="E45" s="1147">
        <v>0.92222222222222217</v>
      </c>
      <c r="F45" s="1146">
        <v>42449</v>
      </c>
      <c r="G45" s="1147">
        <v>0.92499999999999993</v>
      </c>
      <c r="H45" s="1147">
        <v>2.7777777777777779E-3</v>
      </c>
      <c r="I45">
        <v>243</v>
      </c>
      <c r="J45" t="s">
        <v>303</v>
      </c>
      <c r="K45" t="s">
        <v>21</v>
      </c>
      <c r="L45" t="s">
        <v>17</v>
      </c>
      <c r="M45" t="s">
        <v>1313</v>
      </c>
      <c r="N45">
        <v>110</v>
      </c>
      <c r="O45" t="s">
        <v>8</v>
      </c>
      <c r="P45" t="s">
        <v>1313</v>
      </c>
      <c r="Q45" t="s">
        <v>1314</v>
      </c>
      <c r="S45">
        <v>106.6</v>
      </c>
      <c r="T45">
        <v>106.6</v>
      </c>
      <c r="U45" t="s">
        <v>29</v>
      </c>
      <c r="AD45" t="s">
        <v>38</v>
      </c>
    </row>
    <row r="46" spans="1:30">
      <c r="A46" t="s">
        <v>1052</v>
      </c>
      <c r="B46" t="s">
        <v>87</v>
      </c>
      <c r="C46" t="s">
        <v>376</v>
      </c>
      <c r="D46" s="1146">
        <v>42449</v>
      </c>
      <c r="E46" s="1147">
        <v>0.87916666666666676</v>
      </c>
      <c r="F46" s="1146">
        <v>42449</v>
      </c>
      <c r="G46" s="1147">
        <v>0.87916666666666676</v>
      </c>
      <c r="H46" s="1147">
        <v>0</v>
      </c>
      <c r="I46">
        <v>8</v>
      </c>
      <c r="K46" t="s">
        <v>9</v>
      </c>
      <c r="L46" t="s">
        <v>17</v>
      </c>
      <c r="M46" t="s">
        <v>1906</v>
      </c>
      <c r="N46">
        <v>110</v>
      </c>
      <c r="O46" t="s">
        <v>8</v>
      </c>
      <c r="P46" t="s">
        <v>1906</v>
      </c>
      <c r="Q46" t="s">
        <v>1907</v>
      </c>
      <c r="S46">
        <v>4.4000000000000004</v>
      </c>
      <c r="T46">
        <v>4.4000000000000004</v>
      </c>
      <c r="U46" t="s">
        <v>29</v>
      </c>
      <c r="AD46" t="s">
        <v>38</v>
      </c>
    </row>
    <row r="47" spans="1:30">
      <c r="A47" t="s">
        <v>1052</v>
      </c>
      <c r="B47" t="s">
        <v>87</v>
      </c>
      <c r="C47" t="s">
        <v>376</v>
      </c>
      <c r="D47" s="1146">
        <v>42449</v>
      </c>
      <c r="E47" s="1147">
        <v>0.79652777777777783</v>
      </c>
      <c r="F47" s="1146">
        <v>42449</v>
      </c>
      <c r="G47" s="1147">
        <v>0.79652777777777783</v>
      </c>
      <c r="H47" s="1147">
        <v>0</v>
      </c>
      <c r="I47">
        <v>4</v>
      </c>
      <c r="J47" t="s">
        <v>303</v>
      </c>
      <c r="K47" t="s">
        <v>9</v>
      </c>
      <c r="L47" t="s">
        <v>17</v>
      </c>
      <c r="M47" t="s">
        <v>1311</v>
      </c>
      <c r="N47">
        <v>110</v>
      </c>
      <c r="O47" t="s">
        <v>8</v>
      </c>
      <c r="P47" t="s">
        <v>1311</v>
      </c>
      <c r="Q47" t="s">
        <v>1312</v>
      </c>
      <c r="S47">
        <v>4.2</v>
      </c>
      <c r="T47">
        <v>4.2</v>
      </c>
      <c r="U47" t="s">
        <v>47</v>
      </c>
      <c r="W47" t="s">
        <v>2737</v>
      </c>
      <c r="AD47" t="s">
        <v>38</v>
      </c>
    </row>
    <row r="48" spans="1:30">
      <c r="A48" t="s">
        <v>1052</v>
      </c>
      <c r="B48" t="s">
        <v>87</v>
      </c>
      <c r="C48" t="s">
        <v>376</v>
      </c>
      <c r="D48" s="1146">
        <v>42449</v>
      </c>
      <c r="E48" s="1147">
        <v>0.76527777777777783</v>
      </c>
      <c r="F48" s="1146">
        <v>42449</v>
      </c>
      <c r="G48" s="1147">
        <v>0.76527777777777783</v>
      </c>
      <c r="H48" s="1147">
        <v>0</v>
      </c>
      <c r="I48">
        <v>35</v>
      </c>
      <c r="J48" t="s">
        <v>303</v>
      </c>
      <c r="K48" t="s">
        <v>9</v>
      </c>
      <c r="L48" t="s">
        <v>17</v>
      </c>
      <c r="M48" t="s">
        <v>1311</v>
      </c>
      <c r="N48">
        <v>110</v>
      </c>
      <c r="O48" t="s">
        <v>8</v>
      </c>
      <c r="P48" t="s">
        <v>1311</v>
      </c>
      <c r="Q48" t="s">
        <v>1312</v>
      </c>
      <c r="S48">
        <v>24.1</v>
      </c>
      <c r="T48">
        <v>24.1</v>
      </c>
      <c r="U48" t="s">
        <v>47</v>
      </c>
      <c r="W48" t="s">
        <v>2737</v>
      </c>
      <c r="AD48" t="s">
        <v>38</v>
      </c>
    </row>
    <row r="49" spans="1:30">
      <c r="A49" t="s">
        <v>1052</v>
      </c>
      <c r="B49" t="s">
        <v>87</v>
      </c>
      <c r="C49" t="s">
        <v>376</v>
      </c>
      <c r="D49" s="1146">
        <v>42449</v>
      </c>
      <c r="E49" s="1147">
        <v>0.62916666666666665</v>
      </c>
      <c r="F49" s="1146">
        <v>42449</v>
      </c>
      <c r="G49" s="1147">
        <v>0.62916666666666665</v>
      </c>
      <c r="H49" s="1147">
        <v>0</v>
      </c>
      <c r="I49">
        <v>8</v>
      </c>
      <c r="K49" t="s">
        <v>9</v>
      </c>
      <c r="L49" t="s">
        <v>17</v>
      </c>
      <c r="M49" t="s">
        <v>1311</v>
      </c>
      <c r="N49">
        <v>110</v>
      </c>
      <c r="O49" t="s">
        <v>8</v>
      </c>
      <c r="P49" t="s">
        <v>1311</v>
      </c>
      <c r="Q49" t="s">
        <v>1312</v>
      </c>
      <c r="S49">
        <v>1.1000000000000001</v>
      </c>
      <c r="T49">
        <v>1.1000000000000001</v>
      </c>
      <c r="U49" t="s">
        <v>47</v>
      </c>
      <c r="W49" t="s">
        <v>2737</v>
      </c>
      <c r="AD49" t="s">
        <v>38</v>
      </c>
    </row>
    <row r="50" spans="1:30" ht="25.5">
      <c r="A50" t="s">
        <v>1052</v>
      </c>
      <c r="B50" t="s">
        <v>87</v>
      </c>
      <c r="C50" t="s">
        <v>376</v>
      </c>
      <c r="D50" s="1146">
        <v>42449</v>
      </c>
      <c r="E50" s="1147">
        <v>0.59444444444444444</v>
      </c>
      <c r="F50" s="1146">
        <v>42449</v>
      </c>
      <c r="G50" s="1147">
        <v>0.59444444444444444</v>
      </c>
      <c r="H50" s="1147">
        <v>0</v>
      </c>
      <c r="I50">
        <v>14</v>
      </c>
      <c r="K50" t="s">
        <v>9</v>
      </c>
      <c r="L50" t="s">
        <v>17</v>
      </c>
      <c r="M50" s="1148" t="s">
        <v>1310</v>
      </c>
      <c r="N50">
        <v>110</v>
      </c>
      <c r="O50" t="s">
        <v>8</v>
      </c>
      <c r="P50" s="1148" t="s">
        <v>1310</v>
      </c>
      <c r="Q50" t="s">
        <v>1905</v>
      </c>
      <c r="S50">
        <v>6.4</v>
      </c>
      <c r="T50">
        <v>6.4</v>
      </c>
      <c r="U50" t="s">
        <v>47</v>
      </c>
      <c r="W50" t="s">
        <v>2737</v>
      </c>
      <c r="AD50" t="s">
        <v>38</v>
      </c>
    </row>
    <row r="51" spans="1:30">
      <c r="A51" t="s">
        <v>1052</v>
      </c>
      <c r="B51" t="s">
        <v>87</v>
      </c>
      <c r="C51" t="s">
        <v>321</v>
      </c>
      <c r="D51" s="1146">
        <v>42449</v>
      </c>
      <c r="E51" s="1147">
        <v>0.95972222222222225</v>
      </c>
      <c r="F51" s="1146">
        <v>42449</v>
      </c>
      <c r="G51" s="1147">
        <v>0.95972222222222225</v>
      </c>
      <c r="H51" s="1147">
        <v>3.8194444444444441E-2</v>
      </c>
      <c r="I51">
        <v>9</v>
      </c>
      <c r="J51" t="s">
        <v>303</v>
      </c>
      <c r="K51" t="s">
        <v>9</v>
      </c>
      <c r="L51" t="s">
        <v>10</v>
      </c>
      <c r="M51" t="s">
        <v>1352</v>
      </c>
      <c r="N51" t="s">
        <v>3</v>
      </c>
      <c r="O51" t="s">
        <v>8</v>
      </c>
      <c r="P51" t="s">
        <v>1352</v>
      </c>
      <c r="Q51" t="s">
        <v>1354</v>
      </c>
      <c r="S51">
        <v>2.2000000000000002</v>
      </c>
      <c r="T51">
        <v>2.2000000000000002</v>
      </c>
      <c r="U51" t="s">
        <v>7</v>
      </c>
      <c r="V51">
        <v>1989</v>
      </c>
      <c r="W51" t="s">
        <v>2744</v>
      </c>
      <c r="X51" t="s">
        <v>2718</v>
      </c>
      <c r="Y51" s="1146">
        <v>42325</v>
      </c>
      <c r="Z51">
        <v>100</v>
      </c>
      <c r="AA51" s="1146">
        <v>42465</v>
      </c>
      <c r="AB51">
        <v>0</v>
      </c>
      <c r="AC51" s="1146">
        <v>42325</v>
      </c>
      <c r="AD51" t="s">
        <v>32</v>
      </c>
    </row>
    <row r="52" spans="1:30">
      <c r="A52" t="s">
        <v>1052</v>
      </c>
      <c r="B52" t="s">
        <v>87</v>
      </c>
      <c r="C52" t="s">
        <v>321</v>
      </c>
      <c r="D52" s="1146">
        <v>42449</v>
      </c>
      <c r="E52" s="1147">
        <v>0.84930555555555554</v>
      </c>
      <c r="F52" s="1146">
        <v>42449</v>
      </c>
      <c r="G52" s="1147">
        <v>0.88750000000000007</v>
      </c>
      <c r="H52" s="1147">
        <v>3.8194444444444441E-2</v>
      </c>
      <c r="I52">
        <v>11</v>
      </c>
      <c r="J52" t="s">
        <v>303</v>
      </c>
      <c r="K52" t="s">
        <v>21</v>
      </c>
      <c r="L52" t="s">
        <v>10</v>
      </c>
      <c r="M52" t="s">
        <v>1352</v>
      </c>
      <c r="N52" t="s">
        <v>3</v>
      </c>
      <c r="O52" t="s">
        <v>8</v>
      </c>
      <c r="P52" t="s">
        <v>1352</v>
      </c>
      <c r="Q52" t="s">
        <v>1353</v>
      </c>
      <c r="R52">
        <v>5.4</v>
      </c>
      <c r="S52">
        <v>0.7</v>
      </c>
      <c r="T52">
        <v>6.1</v>
      </c>
      <c r="U52" t="s">
        <v>7</v>
      </c>
      <c r="V52">
        <v>1989</v>
      </c>
      <c r="W52" t="s">
        <v>2744</v>
      </c>
      <c r="X52" t="s">
        <v>2718</v>
      </c>
      <c r="Y52" s="1146">
        <v>42325</v>
      </c>
      <c r="Z52">
        <v>100</v>
      </c>
      <c r="AA52" s="1146">
        <v>42509</v>
      </c>
      <c r="AB52">
        <v>0</v>
      </c>
      <c r="AC52" s="1146">
        <v>42325</v>
      </c>
      <c r="AD52" t="s">
        <v>32</v>
      </c>
    </row>
    <row r="53" spans="1:30">
      <c r="A53" t="s">
        <v>1052</v>
      </c>
      <c r="B53" t="s">
        <v>87</v>
      </c>
      <c r="C53" t="s">
        <v>321</v>
      </c>
      <c r="D53" s="1146">
        <v>42449</v>
      </c>
      <c r="E53" s="1147">
        <v>0.72222222222222221</v>
      </c>
      <c r="F53" s="1146">
        <v>42449</v>
      </c>
      <c r="G53" s="1147">
        <v>0.72222222222222221</v>
      </c>
      <c r="H53" s="1147">
        <v>0</v>
      </c>
      <c r="I53">
        <v>1</v>
      </c>
      <c r="J53" t="s">
        <v>303</v>
      </c>
      <c r="K53" t="s">
        <v>9</v>
      </c>
      <c r="L53" t="s">
        <v>10</v>
      </c>
      <c r="M53" t="s">
        <v>1350</v>
      </c>
      <c r="N53" t="s">
        <v>3</v>
      </c>
      <c r="O53" t="s">
        <v>8</v>
      </c>
      <c r="P53" t="s">
        <v>1350</v>
      </c>
      <c r="Q53" t="s">
        <v>1351</v>
      </c>
      <c r="S53">
        <v>0.1</v>
      </c>
      <c r="T53">
        <v>0.1</v>
      </c>
      <c r="U53" t="s">
        <v>29</v>
      </c>
      <c r="V53">
        <v>1996</v>
      </c>
      <c r="W53" t="s">
        <v>2725</v>
      </c>
      <c r="X53" t="s">
        <v>2718</v>
      </c>
      <c r="Y53" s="1146">
        <v>42436</v>
      </c>
      <c r="Z53">
        <v>100</v>
      </c>
      <c r="AA53" s="1146">
        <v>42620</v>
      </c>
      <c r="AB53">
        <v>0</v>
      </c>
      <c r="AC53" s="1146">
        <v>42436</v>
      </c>
      <c r="AD53" t="s">
        <v>32</v>
      </c>
    </row>
    <row r="54" spans="1:30">
      <c r="A54" t="s">
        <v>1052</v>
      </c>
      <c r="B54" t="s">
        <v>87</v>
      </c>
      <c r="C54" t="s">
        <v>321</v>
      </c>
      <c r="D54" s="1146">
        <v>42449</v>
      </c>
      <c r="E54" s="1147">
        <v>0.62013888888888891</v>
      </c>
      <c r="F54" s="1146">
        <v>42449</v>
      </c>
      <c r="G54" s="1147">
        <v>0.62013888888888891</v>
      </c>
      <c r="H54" s="1147">
        <v>0</v>
      </c>
      <c r="I54">
        <v>16</v>
      </c>
      <c r="J54" t="s">
        <v>303</v>
      </c>
      <c r="K54" t="s">
        <v>9</v>
      </c>
      <c r="L54" t="s">
        <v>10</v>
      </c>
      <c r="M54" t="s">
        <v>1348</v>
      </c>
      <c r="N54" t="s">
        <v>3</v>
      </c>
      <c r="O54" t="s">
        <v>8</v>
      </c>
      <c r="P54" t="s">
        <v>1348</v>
      </c>
      <c r="Q54" t="s">
        <v>1349</v>
      </c>
      <c r="S54">
        <v>2.5</v>
      </c>
      <c r="T54">
        <v>2.5</v>
      </c>
      <c r="U54" t="s">
        <v>29</v>
      </c>
      <c r="V54">
        <v>1996</v>
      </c>
      <c r="W54" t="s">
        <v>2725</v>
      </c>
      <c r="X54" t="s">
        <v>2718</v>
      </c>
      <c r="Y54" s="1146">
        <v>42297</v>
      </c>
      <c r="Z54">
        <v>100</v>
      </c>
      <c r="AB54">
        <v>0</v>
      </c>
      <c r="AC54" s="1146">
        <v>42297</v>
      </c>
      <c r="AD54" t="s">
        <v>32</v>
      </c>
    </row>
    <row r="55" spans="1:30">
      <c r="A55" t="s">
        <v>1052</v>
      </c>
      <c r="B55" t="s">
        <v>87</v>
      </c>
      <c r="C55" t="s">
        <v>321</v>
      </c>
      <c r="D55" s="1146">
        <v>42449</v>
      </c>
      <c r="E55" s="1147">
        <v>0.4993055555555555</v>
      </c>
      <c r="F55" s="1146">
        <v>42449</v>
      </c>
      <c r="G55" s="1147">
        <v>0.74583333333333324</v>
      </c>
      <c r="H55" s="1147">
        <v>0.24652777777777779</v>
      </c>
      <c r="I55">
        <v>16</v>
      </c>
      <c r="J55" t="s">
        <v>303</v>
      </c>
      <c r="K55" t="s">
        <v>15</v>
      </c>
      <c r="L55" t="s">
        <v>10</v>
      </c>
      <c r="M55" t="s">
        <v>1347</v>
      </c>
      <c r="N55" t="s">
        <v>3</v>
      </c>
      <c r="O55" t="s">
        <v>8</v>
      </c>
      <c r="P55" t="s">
        <v>1347</v>
      </c>
      <c r="Q55" t="s">
        <v>1904</v>
      </c>
      <c r="R55">
        <v>61.3</v>
      </c>
      <c r="T55">
        <v>61.3</v>
      </c>
      <c r="U55" t="s">
        <v>29</v>
      </c>
      <c r="V55">
        <v>2002</v>
      </c>
      <c r="W55" t="s">
        <v>2725</v>
      </c>
      <c r="X55" t="s">
        <v>2718</v>
      </c>
      <c r="Y55" s="1146">
        <v>42137</v>
      </c>
      <c r="Z55">
        <v>100</v>
      </c>
      <c r="AA55" s="1146">
        <v>42602</v>
      </c>
      <c r="AB55">
        <v>0</v>
      </c>
      <c r="AC55" s="1146">
        <v>42137</v>
      </c>
      <c r="AD55" t="s">
        <v>64</v>
      </c>
    </row>
    <row r="56" spans="1:30" ht="25.5">
      <c r="A56" t="s">
        <v>1052</v>
      </c>
      <c r="B56" t="s">
        <v>87</v>
      </c>
      <c r="C56" t="s">
        <v>87</v>
      </c>
      <c r="D56" s="1146">
        <v>42447</v>
      </c>
      <c r="E56" s="1147">
        <v>0.20277777777777781</v>
      </c>
      <c r="F56" s="1146">
        <v>42447</v>
      </c>
      <c r="G56" s="1147">
        <v>0.20277777777777781</v>
      </c>
      <c r="H56" s="1147">
        <v>0</v>
      </c>
      <c r="I56">
        <v>12</v>
      </c>
      <c r="L56" t="s">
        <v>4</v>
      </c>
      <c r="M56" t="s">
        <v>1283</v>
      </c>
      <c r="N56" t="s">
        <v>3</v>
      </c>
      <c r="O56" t="s">
        <v>26</v>
      </c>
      <c r="P56" s="1148" t="s">
        <v>1284</v>
      </c>
      <c r="Q56" t="s">
        <v>1285</v>
      </c>
      <c r="R56">
        <v>9.6999999999999993</v>
      </c>
      <c r="S56">
        <v>1.3</v>
      </c>
      <c r="T56">
        <v>11</v>
      </c>
      <c r="U56" t="s">
        <v>34</v>
      </c>
      <c r="V56">
        <v>2007</v>
      </c>
      <c r="W56" t="s">
        <v>2742</v>
      </c>
      <c r="X56" t="s">
        <v>2743</v>
      </c>
      <c r="Y56" s="1146">
        <v>36903</v>
      </c>
      <c r="Z56">
        <v>100</v>
      </c>
      <c r="AA56" s="1146">
        <v>42447</v>
      </c>
      <c r="AB56">
        <v>0</v>
      </c>
      <c r="AC56" s="1146">
        <v>36903</v>
      </c>
      <c r="AD56" t="s">
        <v>42</v>
      </c>
    </row>
    <row r="57" spans="1:30" ht="38.25">
      <c r="A57" t="s">
        <v>1052</v>
      </c>
      <c r="B57" t="s">
        <v>87</v>
      </c>
      <c r="C57" t="s">
        <v>87</v>
      </c>
      <c r="D57" s="1146">
        <v>42440</v>
      </c>
      <c r="E57" s="1147">
        <v>0.9916666666666667</v>
      </c>
      <c r="F57" s="1146">
        <v>42441</v>
      </c>
      <c r="G57" s="1147">
        <v>7.8472222222222221E-2</v>
      </c>
      <c r="H57" s="1147">
        <v>8.6805555555555566E-2</v>
      </c>
      <c r="I57">
        <v>5</v>
      </c>
      <c r="J57" t="s">
        <v>303</v>
      </c>
      <c r="K57" t="s">
        <v>15</v>
      </c>
      <c r="L57" t="s">
        <v>30</v>
      </c>
      <c r="M57" t="s">
        <v>1172</v>
      </c>
      <c r="N57" t="s">
        <v>3</v>
      </c>
      <c r="O57" t="s">
        <v>8</v>
      </c>
      <c r="P57" t="s">
        <v>1172</v>
      </c>
      <c r="Q57" s="1148" t="s">
        <v>1173</v>
      </c>
      <c r="R57">
        <v>1.4</v>
      </c>
      <c r="T57">
        <v>1.4</v>
      </c>
      <c r="U57" t="s">
        <v>29</v>
      </c>
      <c r="V57">
        <v>1990</v>
      </c>
      <c r="W57" t="s">
        <v>2725</v>
      </c>
      <c r="X57" t="s">
        <v>2718</v>
      </c>
      <c r="Y57" s="1146">
        <v>42292</v>
      </c>
      <c r="Z57" s="1146">
        <v>100</v>
      </c>
      <c r="AA57" s="1146">
        <v>42404</v>
      </c>
      <c r="AB57">
        <v>0</v>
      </c>
      <c r="AC57" s="1146">
        <v>42292</v>
      </c>
      <c r="AD57" t="s">
        <v>61</v>
      </c>
    </row>
    <row r="58" spans="1:30" ht="25.5">
      <c r="A58" t="s">
        <v>1052</v>
      </c>
      <c r="B58" t="s">
        <v>87</v>
      </c>
      <c r="C58" t="s">
        <v>87</v>
      </c>
      <c r="D58" s="1146">
        <v>42438</v>
      </c>
      <c r="E58" s="1147">
        <v>0.625</v>
      </c>
      <c r="F58" s="1146">
        <v>42438</v>
      </c>
      <c r="G58" s="1147">
        <v>0.62916666666666665</v>
      </c>
      <c r="H58" s="1147">
        <v>4.1666666666666666E-3</v>
      </c>
      <c r="I58">
        <v>16</v>
      </c>
      <c r="J58" t="s">
        <v>576</v>
      </c>
      <c r="L58" t="s">
        <v>4</v>
      </c>
      <c r="M58" s="1148" t="s">
        <v>1160</v>
      </c>
      <c r="N58">
        <v>110</v>
      </c>
      <c r="O58" t="s">
        <v>14</v>
      </c>
      <c r="P58" t="s">
        <v>1161</v>
      </c>
      <c r="Q58" t="s">
        <v>1162</v>
      </c>
      <c r="R58">
        <v>1.2</v>
      </c>
      <c r="S58">
        <v>5.2</v>
      </c>
      <c r="T58">
        <v>6.4</v>
      </c>
      <c r="U58" t="s">
        <v>39</v>
      </c>
      <c r="V58">
        <v>2007</v>
      </c>
      <c r="W58" t="s">
        <v>2740</v>
      </c>
      <c r="X58" t="s">
        <v>2741</v>
      </c>
      <c r="Y58" s="1146">
        <v>42248</v>
      </c>
      <c r="Z58">
        <v>100</v>
      </c>
      <c r="AB58">
        <v>0</v>
      </c>
      <c r="AC58" s="1146">
        <v>42248</v>
      </c>
      <c r="AD58" t="s">
        <v>42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Лист3"/>
  <dimension ref="A1:AI14"/>
  <sheetViews>
    <sheetView workbookViewId="0">
      <selection activeCell="P8" sqref="A8:XFD8"/>
    </sheetView>
  </sheetViews>
  <sheetFormatPr defaultRowHeight="12.75"/>
  <cols>
    <col min="2" max="2" width="18.85546875" customWidth="1"/>
    <col min="3" max="3" width="39.7109375" customWidth="1"/>
    <col min="4" max="4" width="11.85546875" customWidth="1"/>
    <col min="5" max="5" width="21.42578125" customWidth="1"/>
    <col min="6" max="6" width="19" customWidth="1"/>
    <col min="7" max="7" width="28.5703125" customWidth="1"/>
    <col min="8" max="8" width="24" customWidth="1"/>
    <col min="9" max="9" width="31.85546875" customWidth="1"/>
    <col min="10" max="10" width="36.7109375" customWidth="1"/>
    <col min="11" max="11" width="38.140625" customWidth="1"/>
    <col min="12" max="12" width="25.5703125" customWidth="1"/>
    <col min="13" max="13" width="41.5703125" customWidth="1"/>
    <col min="14" max="14" width="35.140625" customWidth="1"/>
    <col min="15" max="15" width="19.28515625" customWidth="1"/>
    <col min="16" max="16" width="73.42578125" customWidth="1"/>
    <col min="17" max="17" width="62.5703125" customWidth="1"/>
    <col min="18" max="18" width="10" customWidth="1"/>
    <col min="21" max="21" width="28.7109375" customWidth="1"/>
    <col min="22" max="22" width="56.7109375" customWidth="1"/>
    <col min="23" max="23" width="43.5703125" customWidth="1"/>
    <col min="24" max="24" width="46.7109375" customWidth="1"/>
    <col min="25" max="25" width="52.5703125" customWidth="1"/>
    <col min="26" max="27" width="73.42578125" customWidth="1"/>
    <col min="28" max="28" width="59.5703125" customWidth="1"/>
    <col min="29" max="29" width="69.140625" customWidth="1"/>
    <col min="30" max="30" width="29.5703125" customWidth="1"/>
    <col min="31" max="32" width="45.7109375" customWidth="1"/>
    <col min="33" max="33" width="14.28515625" customWidth="1"/>
    <col min="34" max="34" width="10.85546875" customWidth="1"/>
    <col min="35" max="35" width="10.28515625" customWidth="1"/>
  </cols>
  <sheetData>
    <row r="1" spans="1:35">
      <c r="A1" t="s">
        <v>125</v>
      </c>
      <c r="B1" t="s">
        <v>124</v>
      </c>
      <c r="C1" t="s">
        <v>123</v>
      </c>
      <c r="D1" t="s">
        <v>122</v>
      </c>
      <c r="E1" t="s">
        <v>121</v>
      </c>
      <c r="F1" t="s">
        <v>120</v>
      </c>
      <c r="G1" t="s">
        <v>119</v>
      </c>
      <c r="H1" t="s">
        <v>118</v>
      </c>
      <c r="I1" t="s">
        <v>117</v>
      </c>
      <c r="J1" t="s">
        <v>116</v>
      </c>
      <c r="K1" t="s">
        <v>115</v>
      </c>
      <c r="L1" t="s">
        <v>114</v>
      </c>
      <c r="M1" t="s">
        <v>113</v>
      </c>
      <c r="N1" t="s">
        <v>112</v>
      </c>
      <c r="O1" t="s">
        <v>111</v>
      </c>
      <c r="P1" t="s">
        <v>110</v>
      </c>
      <c r="Q1" t="s">
        <v>109</v>
      </c>
      <c r="R1" t="s">
        <v>108</v>
      </c>
      <c r="S1" t="s">
        <v>107</v>
      </c>
      <c r="T1" t="s">
        <v>106</v>
      </c>
      <c r="U1" t="s">
        <v>105</v>
      </c>
      <c r="V1" t="s">
        <v>104</v>
      </c>
      <c r="W1" t="s">
        <v>103</v>
      </c>
      <c r="X1" t="s">
        <v>102</v>
      </c>
      <c r="Y1" t="s">
        <v>101</v>
      </c>
      <c r="Z1" t="s">
        <v>100</v>
      </c>
      <c r="AA1" t="s">
        <v>99</v>
      </c>
      <c r="AB1" t="s">
        <v>98</v>
      </c>
      <c r="AC1" t="s">
        <v>97</v>
      </c>
      <c r="AD1" t="s">
        <v>96</v>
      </c>
      <c r="AE1" t="s">
        <v>95</v>
      </c>
      <c r="AF1" t="s">
        <v>94</v>
      </c>
      <c r="AG1" t="s">
        <v>93</v>
      </c>
      <c r="AH1" t="s">
        <v>142</v>
      </c>
      <c r="AI1" t="s">
        <v>143</v>
      </c>
    </row>
    <row r="2" spans="1:35" ht="25.5">
      <c r="A2" t="s">
        <v>1052</v>
      </c>
      <c r="B2" t="s">
        <v>308</v>
      </c>
      <c r="C2" t="s">
        <v>308</v>
      </c>
      <c r="D2" s="1146">
        <v>42454</v>
      </c>
      <c r="E2" s="1147">
        <v>0.15</v>
      </c>
      <c r="F2" s="1146">
        <v>42454</v>
      </c>
      <c r="G2" s="1147">
        <v>0.15</v>
      </c>
      <c r="H2" s="1147">
        <v>0</v>
      </c>
      <c r="I2">
        <v>126</v>
      </c>
      <c r="J2" t="s">
        <v>425</v>
      </c>
      <c r="K2" t="s">
        <v>9</v>
      </c>
      <c r="L2" t="s">
        <v>4</v>
      </c>
      <c r="M2" s="1148" t="s">
        <v>1921</v>
      </c>
      <c r="N2">
        <v>35</v>
      </c>
      <c r="O2" t="s">
        <v>8</v>
      </c>
      <c r="P2" s="1148" t="s">
        <v>1921</v>
      </c>
      <c r="Q2" t="s">
        <v>1922</v>
      </c>
      <c r="R2">
        <v>54.53</v>
      </c>
      <c r="T2">
        <v>54.53</v>
      </c>
      <c r="U2" t="s">
        <v>29</v>
      </c>
      <c r="V2">
        <v>2008</v>
      </c>
      <c r="W2" t="s">
        <v>8</v>
      </c>
      <c r="Y2" s="1146">
        <v>42144</v>
      </c>
      <c r="Z2">
        <v>100</v>
      </c>
      <c r="AA2">
        <v>2016</v>
      </c>
      <c r="AB2">
        <v>0</v>
      </c>
      <c r="AC2" s="1146">
        <v>42368</v>
      </c>
      <c r="AD2" t="s">
        <v>23</v>
      </c>
    </row>
    <row r="3" spans="1:35">
      <c r="A3" t="s">
        <v>1052</v>
      </c>
      <c r="B3" t="s">
        <v>308</v>
      </c>
      <c r="C3" t="s">
        <v>5</v>
      </c>
      <c r="D3" s="1146">
        <v>42450</v>
      </c>
      <c r="E3" s="1147">
        <v>0.33333333333333331</v>
      </c>
      <c r="F3" s="1146">
        <v>42450</v>
      </c>
      <c r="G3" s="1147">
        <v>0.44861111111111113</v>
      </c>
      <c r="H3" s="1147">
        <v>0.11527777777777777</v>
      </c>
      <c r="I3">
        <v>10</v>
      </c>
      <c r="J3" t="s">
        <v>425</v>
      </c>
      <c r="K3" t="s">
        <v>15</v>
      </c>
      <c r="L3" t="s">
        <v>10</v>
      </c>
      <c r="M3" t="s">
        <v>1498</v>
      </c>
      <c r="N3" t="s">
        <v>3</v>
      </c>
      <c r="O3" t="s">
        <v>8</v>
      </c>
      <c r="P3" t="s">
        <v>1499</v>
      </c>
      <c r="Q3" t="s">
        <v>1500</v>
      </c>
      <c r="R3">
        <v>6.71</v>
      </c>
      <c r="T3">
        <v>6.71</v>
      </c>
      <c r="U3" t="s">
        <v>7</v>
      </c>
      <c r="V3">
        <v>1990</v>
      </c>
      <c r="W3" t="s">
        <v>8</v>
      </c>
      <c r="Y3" s="1146">
        <v>42116</v>
      </c>
      <c r="Z3">
        <v>100</v>
      </c>
      <c r="AA3">
        <v>2016</v>
      </c>
      <c r="AB3">
        <v>0</v>
      </c>
      <c r="AC3" s="1146">
        <v>42307</v>
      </c>
      <c r="AD3" t="s">
        <v>32</v>
      </c>
    </row>
    <row r="4" spans="1:35">
      <c r="A4" t="s">
        <v>1052</v>
      </c>
      <c r="B4" t="s">
        <v>308</v>
      </c>
      <c r="C4" t="s">
        <v>5</v>
      </c>
      <c r="D4" s="1146">
        <v>42449</v>
      </c>
      <c r="E4" s="1147">
        <v>0.3125</v>
      </c>
      <c r="F4" s="1146">
        <v>42449</v>
      </c>
      <c r="G4" s="1147">
        <v>0.91666666666666663</v>
      </c>
      <c r="I4">
        <v>325</v>
      </c>
      <c r="J4" t="s">
        <v>425</v>
      </c>
      <c r="L4" t="s">
        <v>10</v>
      </c>
      <c r="M4" t="s">
        <v>1197</v>
      </c>
      <c r="N4" t="s">
        <v>3</v>
      </c>
      <c r="O4" t="s">
        <v>8</v>
      </c>
      <c r="P4" t="s">
        <v>1496</v>
      </c>
      <c r="Q4" t="s">
        <v>1497</v>
      </c>
      <c r="R4">
        <v>426.53399999999999</v>
      </c>
      <c r="S4">
        <v>35.651000000000003</v>
      </c>
      <c r="T4">
        <v>462.185</v>
      </c>
      <c r="AD4" t="s">
        <v>32</v>
      </c>
    </row>
    <row r="5" spans="1:35">
      <c r="A5" t="s">
        <v>1052</v>
      </c>
      <c r="B5" t="s">
        <v>308</v>
      </c>
      <c r="C5" t="s">
        <v>5</v>
      </c>
      <c r="D5" s="1146">
        <v>42449</v>
      </c>
      <c r="E5" s="1147">
        <v>0.53125</v>
      </c>
      <c r="F5" s="1146">
        <v>42449</v>
      </c>
      <c r="G5" s="1147">
        <v>0.73263888888888884</v>
      </c>
      <c r="H5" s="1147">
        <v>0.20138888888888887</v>
      </c>
      <c r="I5">
        <v>70</v>
      </c>
      <c r="J5" t="s">
        <v>508</v>
      </c>
      <c r="K5" t="s">
        <v>15</v>
      </c>
      <c r="L5" t="s">
        <v>10</v>
      </c>
      <c r="M5" t="s">
        <v>1340</v>
      </c>
      <c r="N5" t="s">
        <v>3</v>
      </c>
      <c r="O5" t="s">
        <v>8</v>
      </c>
      <c r="P5" t="s">
        <v>1341</v>
      </c>
      <c r="Q5" t="s">
        <v>1342</v>
      </c>
      <c r="R5">
        <v>56.49</v>
      </c>
      <c r="T5">
        <v>56.49</v>
      </c>
      <c r="U5" t="s">
        <v>7</v>
      </c>
      <c r="V5">
        <v>2005</v>
      </c>
      <c r="W5" t="s">
        <v>8</v>
      </c>
      <c r="Y5" s="1146">
        <v>42407</v>
      </c>
      <c r="Z5">
        <v>100</v>
      </c>
      <c r="AA5">
        <v>2017</v>
      </c>
      <c r="AB5">
        <v>0</v>
      </c>
      <c r="AC5" s="1146">
        <v>42407</v>
      </c>
      <c r="AD5" t="s">
        <v>32</v>
      </c>
    </row>
    <row r="6" spans="1:35">
      <c r="A6" t="s">
        <v>1052</v>
      </c>
      <c r="B6" t="s">
        <v>308</v>
      </c>
      <c r="C6" t="s">
        <v>5</v>
      </c>
      <c r="D6" s="1146">
        <v>42449</v>
      </c>
      <c r="E6" s="1147">
        <v>0.34722222222222227</v>
      </c>
      <c r="F6" s="1146">
        <v>42449</v>
      </c>
      <c r="G6" s="1147">
        <v>0.39930555555555558</v>
      </c>
      <c r="H6" s="1147">
        <v>5.2083333333333336E-2</v>
      </c>
      <c r="I6">
        <v>149</v>
      </c>
      <c r="J6" t="s">
        <v>1337</v>
      </c>
      <c r="K6" t="s">
        <v>15</v>
      </c>
      <c r="L6" t="s">
        <v>10</v>
      </c>
      <c r="M6" t="s">
        <v>1338</v>
      </c>
      <c r="N6" t="s">
        <v>3</v>
      </c>
      <c r="O6" t="s">
        <v>8</v>
      </c>
      <c r="P6" t="s">
        <v>1339</v>
      </c>
      <c r="Q6" t="s">
        <v>1495</v>
      </c>
      <c r="R6">
        <v>92.97</v>
      </c>
      <c r="S6">
        <v>2.2999999999999998</v>
      </c>
      <c r="T6">
        <v>95.27</v>
      </c>
      <c r="U6" t="s">
        <v>7</v>
      </c>
      <c r="V6">
        <v>1993</v>
      </c>
      <c r="W6" t="s">
        <v>8</v>
      </c>
      <c r="Y6" s="1146">
        <v>42079</v>
      </c>
      <c r="Z6">
        <v>100</v>
      </c>
      <c r="AA6">
        <v>2016</v>
      </c>
      <c r="AB6">
        <v>0</v>
      </c>
      <c r="AD6" t="s">
        <v>32</v>
      </c>
    </row>
    <row r="7" spans="1:35">
      <c r="A7" t="s">
        <v>1052</v>
      </c>
      <c r="B7" t="s">
        <v>308</v>
      </c>
      <c r="C7" t="s">
        <v>5</v>
      </c>
      <c r="D7" s="1146">
        <v>42449</v>
      </c>
      <c r="E7" s="1147">
        <v>0.36944444444444446</v>
      </c>
      <c r="F7" s="1146">
        <v>42449</v>
      </c>
      <c r="G7" s="1147">
        <v>0.90625</v>
      </c>
      <c r="H7" s="1147">
        <v>0.52430555555555558</v>
      </c>
      <c r="I7">
        <v>81</v>
      </c>
      <c r="J7" t="s">
        <v>508</v>
      </c>
      <c r="K7" t="s">
        <v>15</v>
      </c>
      <c r="L7" t="s">
        <v>10</v>
      </c>
      <c r="M7" t="s">
        <v>1492</v>
      </c>
      <c r="N7" t="s">
        <v>3</v>
      </c>
      <c r="O7" t="s">
        <v>26</v>
      </c>
      <c r="P7" t="s">
        <v>1493</v>
      </c>
      <c r="Q7" t="s">
        <v>1494</v>
      </c>
      <c r="R7">
        <v>89.304000000000002</v>
      </c>
      <c r="T7">
        <v>89.304000000000002</v>
      </c>
      <c r="U7" t="s">
        <v>29</v>
      </c>
      <c r="V7">
        <v>1986</v>
      </c>
      <c r="W7" t="s">
        <v>26</v>
      </c>
      <c r="Y7" s="1146">
        <v>42368</v>
      </c>
      <c r="Z7">
        <v>100</v>
      </c>
      <c r="AB7">
        <v>0</v>
      </c>
      <c r="AC7" s="1146">
        <v>42368</v>
      </c>
      <c r="AD7" t="s">
        <v>32</v>
      </c>
    </row>
    <row r="8" spans="1:35">
      <c r="A8" t="s">
        <v>1052</v>
      </c>
      <c r="B8" t="s">
        <v>308</v>
      </c>
      <c r="C8" t="s">
        <v>376</v>
      </c>
      <c r="D8" s="1146">
        <v>42449</v>
      </c>
      <c r="E8" s="1147">
        <v>0.42083333333333334</v>
      </c>
      <c r="F8" s="1146">
        <v>42449</v>
      </c>
      <c r="G8" s="1147">
        <v>0.6645833333333333</v>
      </c>
      <c r="H8" s="1147">
        <v>0.24374999999999999</v>
      </c>
      <c r="I8">
        <v>583</v>
      </c>
      <c r="J8" t="s">
        <v>508</v>
      </c>
      <c r="K8" t="s">
        <v>15</v>
      </c>
      <c r="L8" t="s">
        <v>17</v>
      </c>
      <c r="M8" t="s">
        <v>1307</v>
      </c>
      <c r="N8">
        <v>35</v>
      </c>
      <c r="O8" t="s">
        <v>8</v>
      </c>
      <c r="P8" t="s">
        <v>1308</v>
      </c>
      <c r="Q8" t="s">
        <v>1309</v>
      </c>
      <c r="R8">
        <v>1158.6859999999999</v>
      </c>
      <c r="S8">
        <v>105.43</v>
      </c>
      <c r="T8">
        <v>1264.116</v>
      </c>
      <c r="V8">
        <v>1992</v>
      </c>
      <c r="W8" t="s">
        <v>8</v>
      </c>
      <c r="Y8" s="1146">
        <v>41624</v>
      </c>
      <c r="Z8">
        <v>100</v>
      </c>
      <c r="AA8">
        <v>2016</v>
      </c>
      <c r="AB8">
        <v>0</v>
      </c>
      <c r="AC8" s="1146">
        <v>42081</v>
      </c>
      <c r="AD8" t="s">
        <v>38</v>
      </c>
    </row>
    <row r="9" spans="1:35">
      <c r="A9" t="s">
        <v>1052</v>
      </c>
      <c r="B9" t="s">
        <v>308</v>
      </c>
      <c r="C9" t="s">
        <v>376</v>
      </c>
      <c r="D9" s="1146">
        <v>42449</v>
      </c>
      <c r="E9" s="1147">
        <v>0.36944444444444446</v>
      </c>
      <c r="F9" s="1146">
        <v>42449</v>
      </c>
      <c r="G9" s="1147">
        <v>0.90972222222222221</v>
      </c>
      <c r="H9" s="1147">
        <v>0.53333333333333333</v>
      </c>
      <c r="I9">
        <v>103</v>
      </c>
      <c r="J9" t="s">
        <v>1488</v>
      </c>
      <c r="K9" t="s">
        <v>15</v>
      </c>
      <c r="L9" t="s">
        <v>17</v>
      </c>
      <c r="M9" t="s">
        <v>1489</v>
      </c>
      <c r="N9">
        <v>35</v>
      </c>
      <c r="O9" t="s">
        <v>14</v>
      </c>
      <c r="P9" t="s">
        <v>1490</v>
      </c>
      <c r="Q9" t="s">
        <v>1491</v>
      </c>
      <c r="R9">
        <v>63.307000000000002</v>
      </c>
      <c r="T9">
        <v>63.307000000000002</v>
      </c>
      <c r="U9" t="s">
        <v>29</v>
      </c>
      <c r="V9">
        <v>1990</v>
      </c>
      <c r="W9" t="s">
        <v>8</v>
      </c>
      <c r="Y9" s="1146">
        <v>42215</v>
      </c>
      <c r="Z9">
        <v>100</v>
      </c>
      <c r="AB9">
        <v>0</v>
      </c>
      <c r="AD9" t="s">
        <v>38</v>
      </c>
    </row>
    <row r="10" spans="1:35">
      <c r="A10" t="s">
        <v>1052</v>
      </c>
      <c r="B10" t="s">
        <v>308</v>
      </c>
      <c r="C10" t="s">
        <v>5</v>
      </c>
      <c r="D10" s="1146">
        <v>42432</v>
      </c>
      <c r="E10" s="1147">
        <v>0.79513888888888884</v>
      </c>
      <c r="F10" s="1146">
        <v>42432</v>
      </c>
      <c r="G10" s="1147">
        <v>0.79513888888888884</v>
      </c>
      <c r="H10">
        <v>0</v>
      </c>
      <c r="I10">
        <v>15</v>
      </c>
      <c r="J10" t="s">
        <v>425</v>
      </c>
      <c r="K10" t="s">
        <v>9</v>
      </c>
      <c r="L10" t="s">
        <v>4</v>
      </c>
      <c r="M10" t="s">
        <v>1050</v>
      </c>
      <c r="N10">
        <v>35</v>
      </c>
      <c r="O10" t="s">
        <v>14</v>
      </c>
      <c r="P10" t="s">
        <v>1051</v>
      </c>
      <c r="Q10" t="s">
        <v>2624</v>
      </c>
      <c r="R10">
        <v>0.23400000000000001</v>
      </c>
      <c r="S10">
        <v>1.06</v>
      </c>
      <c r="T10">
        <v>1.294</v>
      </c>
      <c r="U10" t="s">
        <v>7</v>
      </c>
      <c r="V10">
        <v>1982</v>
      </c>
      <c r="W10" t="s">
        <v>8</v>
      </c>
      <c r="X10" t="s">
        <v>2622</v>
      </c>
      <c r="Y10" s="1146">
        <v>42170</v>
      </c>
      <c r="Z10">
        <v>100</v>
      </c>
      <c r="AA10">
        <v>2016</v>
      </c>
      <c r="AB10">
        <v>0</v>
      </c>
      <c r="AD10" t="s">
        <v>0</v>
      </c>
    </row>
    <row r="11" spans="1:35">
      <c r="A11" t="s">
        <v>1052</v>
      </c>
      <c r="B11" t="s">
        <v>308</v>
      </c>
      <c r="C11" t="s">
        <v>5</v>
      </c>
      <c r="D11" s="1146">
        <v>42433</v>
      </c>
      <c r="E11" s="1147">
        <v>0.63680555555555551</v>
      </c>
      <c r="F11" s="1146">
        <v>42433</v>
      </c>
      <c r="G11" s="1147">
        <v>0.63680555555555551</v>
      </c>
      <c r="H11" s="1147">
        <v>0</v>
      </c>
      <c r="I11">
        <v>14</v>
      </c>
      <c r="J11" t="s">
        <v>425</v>
      </c>
      <c r="K11" t="s">
        <v>21</v>
      </c>
      <c r="L11" t="s">
        <v>4</v>
      </c>
      <c r="M11" t="s">
        <v>1050</v>
      </c>
      <c r="N11">
        <v>35</v>
      </c>
      <c r="O11" t="s">
        <v>14</v>
      </c>
      <c r="P11" t="s">
        <v>1051</v>
      </c>
      <c r="Q11" t="s">
        <v>2624</v>
      </c>
      <c r="R11">
        <v>1.0309999999999999</v>
      </c>
      <c r="S11">
        <v>0.42399999999999999</v>
      </c>
      <c r="T11">
        <v>1.4550000000000001</v>
      </c>
      <c r="U11" t="s">
        <v>7</v>
      </c>
      <c r="V11">
        <v>1982</v>
      </c>
      <c r="W11" t="s">
        <v>8</v>
      </c>
      <c r="X11" t="s">
        <v>2622</v>
      </c>
      <c r="Y11" s="1146">
        <v>42170</v>
      </c>
      <c r="Z11">
        <v>100</v>
      </c>
      <c r="AA11">
        <v>2016</v>
      </c>
      <c r="AB11">
        <v>0</v>
      </c>
      <c r="AD11" t="s">
        <v>0</v>
      </c>
    </row>
    <row r="12" spans="1:35">
      <c r="A12" t="s">
        <v>1052</v>
      </c>
      <c r="B12" t="s">
        <v>308</v>
      </c>
      <c r="C12" t="s">
        <v>308</v>
      </c>
      <c r="D12" s="1146">
        <v>42439</v>
      </c>
      <c r="E12" s="1147">
        <v>0.83124999999999993</v>
      </c>
      <c r="F12" s="1146">
        <v>42439</v>
      </c>
      <c r="G12" s="1147">
        <v>0.88888888888888884</v>
      </c>
      <c r="H12" s="1147">
        <v>5.7638888888888885E-2</v>
      </c>
      <c r="I12">
        <v>4</v>
      </c>
      <c r="L12" t="s">
        <v>4</v>
      </c>
      <c r="M12" t="s">
        <v>1170</v>
      </c>
      <c r="N12" t="s">
        <v>3</v>
      </c>
      <c r="O12" t="s">
        <v>26</v>
      </c>
      <c r="P12" t="s">
        <v>494</v>
      </c>
      <c r="Q12" t="s">
        <v>1171</v>
      </c>
      <c r="R12">
        <v>0.71</v>
      </c>
      <c r="T12">
        <v>0.71</v>
      </c>
      <c r="U12" t="s">
        <v>46</v>
      </c>
      <c r="V12">
        <v>1989</v>
      </c>
      <c r="W12" t="s">
        <v>26</v>
      </c>
      <c r="X12" t="s">
        <v>2623</v>
      </c>
      <c r="Y12" s="1146">
        <v>42017</v>
      </c>
      <c r="AA12">
        <v>2016</v>
      </c>
      <c r="AB12">
        <v>1</v>
      </c>
      <c r="AC12" s="1146">
        <v>42137</v>
      </c>
      <c r="AD12" t="s">
        <v>23</v>
      </c>
    </row>
    <row r="13" spans="1:35">
      <c r="A13" t="s">
        <v>1052</v>
      </c>
      <c r="B13" t="s">
        <v>308</v>
      </c>
      <c r="C13" t="s">
        <v>5</v>
      </c>
      <c r="D13" s="1146">
        <v>42443</v>
      </c>
      <c r="E13" s="1147">
        <v>0.57638888888888895</v>
      </c>
      <c r="F13" s="1146">
        <v>42443</v>
      </c>
      <c r="G13">
        <v>15.37</v>
      </c>
      <c r="H13" s="1147">
        <v>7.4305555555555555E-2</v>
      </c>
      <c r="I13">
        <v>6</v>
      </c>
      <c r="J13" t="s">
        <v>1196</v>
      </c>
      <c r="K13" t="s">
        <v>15</v>
      </c>
      <c r="L13" t="s">
        <v>4</v>
      </c>
      <c r="M13" t="s">
        <v>1197</v>
      </c>
      <c r="N13" t="s">
        <v>3</v>
      </c>
      <c r="O13" t="s">
        <v>8</v>
      </c>
      <c r="P13" t="s">
        <v>1198</v>
      </c>
      <c r="Q13" t="s">
        <v>1199</v>
      </c>
      <c r="R13">
        <v>0.99399999999999999</v>
      </c>
      <c r="T13">
        <v>0.99399999999999999</v>
      </c>
      <c r="U13" t="s">
        <v>7</v>
      </c>
      <c r="V13">
        <v>1987</v>
      </c>
      <c r="W13" t="s">
        <v>8</v>
      </c>
      <c r="Y13" s="1146">
        <v>42136</v>
      </c>
      <c r="Z13">
        <v>100</v>
      </c>
      <c r="AA13">
        <v>2016</v>
      </c>
      <c r="AB13">
        <v>0</v>
      </c>
      <c r="AC13" s="1146">
        <v>42329</v>
      </c>
      <c r="AD13" t="s">
        <v>31</v>
      </c>
    </row>
    <row r="14" spans="1:35">
      <c r="A14" t="s">
        <v>1052</v>
      </c>
      <c r="B14" t="s">
        <v>308</v>
      </c>
      <c r="C14" t="s">
        <v>308</v>
      </c>
      <c r="D14" s="1146">
        <v>42447</v>
      </c>
      <c r="E14" s="1147">
        <v>0.41597222222222219</v>
      </c>
      <c r="F14" s="1146">
        <v>42447</v>
      </c>
      <c r="G14" s="1147">
        <v>0.51388888888888895</v>
      </c>
      <c r="H14" s="1146">
        <v>42447</v>
      </c>
      <c r="I14">
        <v>15</v>
      </c>
      <c r="J14" t="s">
        <v>1280</v>
      </c>
      <c r="K14" t="s">
        <v>15</v>
      </c>
      <c r="L14" t="s">
        <v>4</v>
      </c>
      <c r="M14" t="s">
        <v>1197</v>
      </c>
      <c r="N14" t="s">
        <v>3</v>
      </c>
      <c r="O14" t="s">
        <v>8</v>
      </c>
      <c r="P14" t="s">
        <v>1281</v>
      </c>
      <c r="Q14" t="s">
        <v>1282</v>
      </c>
      <c r="R14">
        <v>4.49</v>
      </c>
      <c r="S14">
        <v>0.44700000000000001</v>
      </c>
      <c r="T14">
        <v>4.9370000000000003</v>
      </c>
      <c r="U14" t="s">
        <v>7</v>
      </c>
      <c r="V14">
        <v>1987</v>
      </c>
      <c r="W14" t="s">
        <v>8</v>
      </c>
      <c r="Y14" s="1146">
        <v>42446</v>
      </c>
      <c r="Z14">
        <v>100</v>
      </c>
      <c r="AB14">
        <v>0</v>
      </c>
      <c r="AD14" t="s">
        <v>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Лист4"/>
  <dimension ref="A1:AI109"/>
  <sheetViews>
    <sheetView workbookViewId="0">
      <selection activeCell="C17" sqref="C17"/>
    </sheetView>
  </sheetViews>
  <sheetFormatPr defaultRowHeight="12.75"/>
  <cols>
    <col min="2" max="2" width="18.85546875" customWidth="1"/>
    <col min="3" max="3" width="39.7109375" customWidth="1"/>
    <col min="4" max="4" width="11.85546875" customWidth="1"/>
    <col min="5" max="5" width="21.42578125" customWidth="1"/>
    <col min="6" max="6" width="19" customWidth="1"/>
    <col min="7" max="7" width="28.5703125" customWidth="1"/>
    <col min="8" max="8" width="24" customWidth="1"/>
    <col min="9" max="9" width="31.85546875" customWidth="1"/>
    <col min="10" max="10" width="36.7109375" customWidth="1"/>
    <col min="11" max="11" width="38.140625" customWidth="1"/>
    <col min="12" max="12" width="25.5703125" customWidth="1"/>
    <col min="13" max="13" width="41.5703125" customWidth="1"/>
    <col min="14" max="14" width="35.140625" customWidth="1"/>
    <col min="15" max="15" width="19.28515625" customWidth="1"/>
    <col min="16" max="16" width="73.42578125" customWidth="1"/>
    <col min="17" max="17" width="62.5703125" customWidth="1"/>
    <col min="18" max="18" width="10" customWidth="1"/>
    <col min="21" max="21" width="28.7109375" customWidth="1"/>
    <col min="22" max="22" width="56.7109375" customWidth="1"/>
    <col min="23" max="23" width="43.5703125" customWidth="1"/>
    <col min="24" max="24" width="46.7109375" customWidth="1"/>
    <col min="25" max="25" width="52.5703125" customWidth="1"/>
    <col min="26" max="27" width="73.42578125" customWidth="1"/>
    <col min="28" max="28" width="59.5703125" customWidth="1"/>
    <col min="29" max="29" width="69.140625" customWidth="1"/>
    <col min="30" max="30" width="29.5703125" customWidth="1"/>
    <col min="31" max="32" width="45.7109375" customWidth="1"/>
    <col min="33" max="33" width="14.28515625" customWidth="1"/>
    <col min="34" max="34" width="10.85546875" customWidth="1"/>
    <col min="35" max="35" width="10.28515625" customWidth="1"/>
  </cols>
  <sheetData>
    <row r="1" spans="1:35">
      <c r="A1" t="s">
        <v>125</v>
      </c>
      <c r="B1" t="s">
        <v>124</v>
      </c>
      <c r="C1" t="s">
        <v>123</v>
      </c>
      <c r="D1" t="s">
        <v>122</v>
      </c>
      <c r="E1" t="s">
        <v>121</v>
      </c>
      <c r="F1" t="s">
        <v>120</v>
      </c>
      <c r="G1" t="s">
        <v>119</v>
      </c>
      <c r="H1" t="s">
        <v>118</v>
      </c>
      <c r="I1" t="s">
        <v>117</v>
      </c>
      <c r="J1" t="s">
        <v>116</v>
      </c>
      <c r="K1" t="s">
        <v>115</v>
      </c>
      <c r="L1" t="s">
        <v>114</v>
      </c>
      <c r="M1" t="s">
        <v>113</v>
      </c>
      <c r="N1" t="s">
        <v>112</v>
      </c>
      <c r="O1" t="s">
        <v>111</v>
      </c>
      <c r="P1" t="s">
        <v>110</v>
      </c>
      <c r="Q1" t="s">
        <v>109</v>
      </c>
      <c r="R1" t="s">
        <v>108</v>
      </c>
      <c r="S1" t="s">
        <v>107</v>
      </c>
      <c r="T1" t="s">
        <v>106</v>
      </c>
      <c r="U1" t="s">
        <v>105</v>
      </c>
      <c r="V1" t="s">
        <v>104</v>
      </c>
      <c r="W1" t="s">
        <v>103</v>
      </c>
      <c r="X1" t="s">
        <v>102</v>
      </c>
      <c r="Y1" t="s">
        <v>101</v>
      </c>
      <c r="Z1" t="s">
        <v>100</v>
      </c>
      <c r="AA1" t="s">
        <v>99</v>
      </c>
      <c r="AB1" t="s">
        <v>98</v>
      </c>
      <c r="AC1" t="s">
        <v>97</v>
      </c>
      <c r="AD1" t="s">
        <v>96</v>
      </c>
      <c r="AE1" t="s">
        <v>95</v>
      </c>
      <c r="AF1" t="s">
        <v>94</v>
      </c>
      <c r="AG1" t="s">
        <v>93</v>
      </c>
      <c r="AH1" t="s">
        <v>142</v>
      </c>
      <c r="AI1" t="s">
        <v>143</v>
      </c>
    </row>
    <row r="2" spans="1:35">
      <c r="A2" t="s">
        <v>1052</v>
      </c>
      <c r="B2" t="s">
        <v>6</v>
      </c>
      <c r="C2" t="s">
        <v>1868</v>
      </c>
      <c r="D2" s="1146">
        <v>42458</v>
      </c>
      <c r="E2" s="1147">
        <v>0.72222222222222221</v>
      </c>
      <c r="F2" s="1146">
        <v>42458</v>
      </c>
      <c r="G2" s="1147">
        <v>0.73402777777777783</v>
      </c>
      <c r="H2" s="1147">
        <v>1.1805555555555555E-2</v>
      </c>
      <c r="I2">
        <v>7</v>
      </c>
      <c r="J2" t="s">
        <v>303</v>
      </c>
      <c r="K2" t="s">
        <v>21</v>
      </c>
      <c r="L2" t="s">
        <v>30</v>
      </c>
      <c r="M2" t="s">
        <v>1980</v>
      </c>
      <c r="N2" t="s">
        <v>3</v>
      </c>
      <c r="O2" t="s">
        <v>8</v>
      </c>
      <c r="P2" t="s">
        <v>3928</v>
      </c>
      <c r="Q2" t="s">
        <v>3929</v>
      </c>
      <c r="S2">
        <v>1.8</v>
      </c>
      <c r="T2">
        <v>1.8</v>
      </c>
      <c r="U2" t="s">
        <v>29</v>
      </c>
      <c r="V2">
        <v>1987</v>
      </c>
      <c r="W2" t="s">
        <v>3930</v>
      </c>
      <c r="X2" t="s">
        <v>3931</v>
      </c>
      <c r="Y2" t="s">
        <v>3932</v>
      </c>
      <c r="Z2">
        <v>0.5</v>
      </c>
      <c r="AA2" t="s">
        <v>3933</v>
      </c>
      <c r="AB2" t="s">
        <v>3934</v>
      </c>
      <c r="AC2" t="s">
        <v>2215</v>
      </c>
      <c r="AD2" t="s">
        <v>28</v>
      </c>
    </row>
    <row r="3" spans="1:35">
      <c r="A3" t="s">
        <v>1052</v>
      </c>
      <c r="B3" t="s">
        <v>6</v>
      </c>
      <c r="C3" t="s">
        <v>1131</v>
      </c>
      <c r="D3" s="1146">
        <v>42458</v>
      </c>
      <c r="E3" s="1147">
        <v>0.68541666666666667</v>
      </c>
      <c r="F3" s="1146">
        <v>42458</v>
      </c>
      <c r="G3" s="1147">
        <v>0.70486111111111116</v>
      </c>
      <c r="H3" s="1147">
        <v>1.9444444444444445E-2</v>
      </c>
      <c r="I3">
        <v>52</v>
      </c>
      <c r="J3" t="s">
        <v>1977</v>
      </c>
      <c r="L3" t="s">
        <v>12</v>
      </c>
      <c r="M3" t="s">
        <v>1978</v>
      </c>
      <c r="N3">
        <v>35</v>
      </c>
      <c r="O3" t="s">
        <v>14</v>
      </c>
      <c r="P3" t="s">
        <v>1979</v>
      </c>
      <c r="Q3" t="s">
        <v>3927</v>
      </c>
      <c r="S3">
        <v>38.799999999999997</v>
      </c>
      <c r="T3">
        <v>38.799999999999997</v>
      </c>
      <c r="U3" t="s">
        <v>1</v>
      </c>
      <c r="AD3" t="s">
        <v>23</v>
      </c>
    </row>
    <row r="4" spans="1:35">
      <c r="A4" t="s">
        <v>1052</v>
      </c>
      <c r="B4" t="s">
        <v>6</v>
      </c>
      <c r="C4" t="s">
        <v>1131</v>
      </c>
      <c r="D4" s="1146">
        <v>42456</v>
      </c>
      <c r="E4" s="1147">
        <v>0.92638888888888893</v>
      </c>
      <c r="F4" s="1146">
        <v>42457</v>
      </c>
      <c r="G4" s="1147">
        <v>3.4722222222222224E-2</v>
      </c>
      <c r="H4" s="1147">
        <v>0.10833333333333334</v>
      </c>
      <c r="I4">
        <v>11</v>
      </c>
      <c r="J4" t="s">
        <v>144</v>
      </c>
      <c r="K4" t="s">
        <v>9</v>
      </c>
      <c r="L4" t="s">
        <v>10</v>
      </c>
      <c r="M4" t="s">
        <v>1975</v>
      </c>
      <c r="N4" t="s">
        <v>3</v>
      </c>
      <c r="O4" t="s">
        <v>8</v>
      </c>
      <c r="P4" t="s">
        <v>1976</v>
      </c>
      <c r="Q4" t="s">
        <v>3923</v>
      </c>
      <c r="R4">
        <v>30</v>
      </c>
      <c r="T4">
        <v>30</v>
      </c>
      <c r="U4" t="s">
        <v>7</v>
      </c>
      <c r="V4">
        <v>1980</v>
      </c>
      <c r="W4" t="s">
        <v>3924</v>
      </c>
      <c r="X4" t="s">
        <v>2736</v>
      </c>
      <c r="Y4" t="s">
        <v>3925</v>
      </c>
      <c r="Z4">
        <v>90</v>
      </c>
      <c r="AA4" t="s">
        <v>3926</v>
      </c>
      <c r="AB4" s="1146">
        <v>42208</v>
      </c>
      <c r="AD4" t="s">
        <v>0</v>
      </c>
    </row>
    <row r="5" spans="1:35">
      <c r="A5" t="s">
        <v>1052</v>
      </c>
      <c r="B5" t="s">
        <v>6</v>
      </c>
      <c r="C5" t="s">
        <v>1863</v>
      </c>
      <c r="D5" s="1146">
        <v>42455</v>
      </c>
      <c r="E5" s="1147">
        <v>0.7319444444444444</v>
      </c>
      <c r="F5" s="1146">
        <v>42455</v>
      </c>
      <c r="G5" s="1147">
        <v>0.75138888888888899</v>
      </c>
      <c r="H5" s="1147">
        <v>1.9444444444444445E-2</v>
      </c>
      <c r="I5">
        <v>8</v>
      </c>
      <c r="J5" t="s">
        <v>477</v>
      </c>
      <c r="K5" t="s">
        <v>21</v>
      </c>
      <c r="L5" t="s">
        <v>12</v>
      </c>
      <c r="M5" t="s">
        <v>3921</v>
      </c>
      <c r="N5">
        <v>0.4</v>
      </c>
      <c r="O5" t="s">
        <v>2</v>
      </c>
      <c r="P5" t="s">
        <v>3922</v>
      </c>
      <c r="Q5" t="s">
        <v>1923</v>
      </c>
      <c r="S5">
        <v>3</v>
      </c>
      <c r="T5">
        <v>3</v>
      </c>
      <c r="U5" t="s">
        <v>1</v>
      </c>
      <c r="AD5" t="s">
        <v>23</v>
      </c>
    </row>
    <row r="6" spans="1:35" ht="25.5">
      <c r="A6" t="s">
        <v>1052</v>
      </c>
      <c r="B6" t="s">
        <v>6</v>
      </c>
      <c r="C6" t="s">
        <v>1876</v>
      </c>
      <c r="D6" s="1146">
        <v>42454</v>
      </c>
      <c r="E6" s="1147">
        <v>0.57777777777777783</v>
      </c>
      <c r="F6" s="1146">
        <v>42454</v>
      </c>
      <c r="G6" s="1147">
        <v>0.69513888888888886</v>
      </c>
      <c r="H6" s="1147">
        <v>0.1173611111111111</v>
      </c>
      <c r="I6">
        <v>152</v>
      </c>
      <c r="J6" t="s">
        <v>1920</v>
      </c>
      <c r="L6" t="s">
        <v>4</v>
      </c>
      <c r="M6" s="1148" t="s">
        <v>1974</v>
      </c>
      <c r="N6">
        <v>35</v>
      </c>
      <c r="O6" t="s">
        <v>14</v>
      </c>
      <c r="P6" t="s">
        <v>3918</v>
      </c>
      <c r="Q6" t="s">
        <v>3919</v>
      </c>
      <c r="R6">
        <v>173.4</v>
      </c>
      <c r="T6">
        <v>173.4</v>
      </c>
      <c r="U6" t="s">
        <v>37</v>
      </c>
      <c r="V6">
        <v>2001</v>
      </c>
      <c r="W6" t="s">
        <v>3920</v>
      </c>
      <c r="Y6" s="1146">
        <v>41883</v>
      </c>
      <c r="Z6">
        <v>100</v>
      </c>
      <c r="AB6">
        <v>0</v>
      </c>
      <c r="AD6" t="s">
        <v>0</v>
      </c>
    </row>
    <row r="7" spans="1:35">
      <c r="A7" t="s">
        <v>1052</v>
      </c>
      <c r="B7" t="s">
        <v>6</v>
      </c>
      <c r="C7" t="s">
        <v>1876</v>
      </c>
      <c r="D7" s="1146">
        <v>42453</v>
      </c>
      <c r="E7" s="1147">
        <v>0.50694444444444442</v>
      </c>
      <c r="F7" s="1146">
        <v>42453</v>
      </c>
      <c r="G7" s="1147">
        <v>0.74930555555555556</v>
      </c>
      <c r="H7" s="1147">
        <v>0.24236111111111111</v>
      </c>
      <c r="I7">
        <v>9</v>
      </c>
      <c r="J7" t="s">
        <v>144</v>
      </c>
      <c r="K7" t="s">
        <v>52</v>
      </c>
      <c r="L7" t="s">
        <v>30</v>
      </c>
      <c r="M7" t="s">
        <v>3914</v>
      </c>
      <c r="N7" t="s">
        <v>3</v>
      </c>
      <c r="O7" t="s">
        <v>8</v>
      </c>
      <c r="P7" t="s">
        <v>1911</v>
      </c>
      <c r="Q7" t="s">
        <v>3915</v>
      </c>
      <c r="R7">
        <v>1.2</v>
      </c>
      <c r="T7">
        <v>1.2</v>
      </c>
      <c r="U7" t="s">
        <v>29</v>
      </c>
      <c r="V7">
        <v>2015</v>
      </c>
      <c r="W7" t="s">
        <v>2725</v>
      </c>
      <c r="Y7" t="s">
        <v>141</v>
      </c>
      <c r="Z7" t="s">
        <v>141</v>
      </c>
      <c r="AB7">
        <v>0</v>
      </c>
      <c r="AD7" t="s">
        <v>28</v>
      </c>
    </row>
    <row r="8" spans="1:35">
      <c r="A8" t="s">
        <v>1052</v>
      </c>
      <c r="B8" t="s">
        <v>6</v>
      </c>
      <c r="C8" t="s">
        <v>1863</v>
      </c>
      <c r="D8" s="1146">
        <v>42453</v>
      </c>
      <c r="E8" s="1147">
        <v>0.52777777777777779</v>
      </c>
      <c r="F8" s="1146">
        <v>42453</v>
      </c>
      <c r="G8" s="1147">
        <v>0.71944444444444444</v>
      </c>
      <c r="H8" s="1147">
        <v>0.18472222222222223</v>
      </c>
      <c r="I8">
        <v>15</v>
      </c>
      <c r="J8" t="s">
        <v>144</v>
      </c>
      <c r="K8" t="s">
        <v>15</v>
      </c>
      <c r="L8" t="s">
        <v>30</v>
      </c>
      <c r="M8" t="s">
        <v>1912</v>
      </c>
      <c r="N8" t="s">
        <v>3</v>
      </c>
      <c r="O8" t="s">
        <v>8</v>
      </c>
      <c r="P8" t="s">
        <v>1913</v>
      </c>
      <c r="Q8" t="s">
        <v>1914</v>
      </c>
      <c r="R8">
        <v>41.3</v>
      </c>
      <c r="T8">
        <v>41.3</v>
      </c>
      <c r="U8" t="s">
        <v>29</v>
      </c>
      <c r="V8">
        <v>1982</v>
      </c>
      <c r="W8" t="s">
        <v>2725</v>
      </c>
      <c r="X8" t="s">
        <v>3377</v>
      </c>
      <c r="Y8" t="s">
        <v>3916</v>
      </c>
      <c r="AA8" t="s">
        <v>3917</v>
      </c>
      <c r="AD8" t="s">
        <v>61</v>
      </c>
    </row>
    <row r="9" spans="1:35">
      <c r="A9" t="s">
        <v>1052</v>
      </c>
      <c r="B9" t="s">
        <v>6</v>
      </c>
      <c r="C9" t="s">
        <v>1873</v>
      </c>
      <c r="D9" s="1146">
        <v>42452</v>
      </c>
      <c r="E9" s="1147">
        <v>0.16180555555555556</v>
      </c>
      <c r="F9" s="1146">
        <v>42452</v>
      </c>
      <c r="G9" s="1147">
        <v>0.20416666666666669</v>
      </c>
      <c r="H9" s="1147">
        <v>4.2361111111111106E-2</v>
      </c>
      <c r="I9">
        <v>10</v>
      </c>
      <c r="J9" t="s">
        <v>144</v>
      </c>
      <c r="K9" t="s">
        <v>21</v>
      </c>
      <c r="L9" t="s">
        <v>10</v>
      </c>
      <c r="M9" t="s">
        <v>1908</v>
      </c>
      <c r="N9" t="s">
        <v>3</v>
      </c>
      <c r="O9" t="s">
        <v>8</v>
      </c>
      <c r="P9" t="s">
        <v>1909</v>
      </c>
      <c r="Q9" t="s">
        <v>1910</v>
      </c>
      <c r="R9">
        <v>11.5</v>
      </c>
      <c r="T9">
        <v>11.5</v>
      </c>
      <c r="U9" t="s">
        <v>29</v>
      </c>
      <c r="V9">
        <v>2016</v>
      </c>
      <c r="W9" t="s">
        <v>3624</v>
      </c>
      <c r="X9" t="s">
        <v>2959</v>
      </c>
      <c r="AD9" t="s">
        <v>32</v>
      </c>
    </row>
    <row r="10" spans="1:35" ht="51">
      <c r="A10" t="s">
        <v>1052</v>
      </c>
      <c r="B10" t="s">
        <v>6</v>
      </c>
      <c r="C10" t="s">
        <v>3457</v>
      </c>
      <c r="D10" s="1146">
        <v>42451</v>
      </c>
      <c r="E10" s="1147">
        <v>0.36736111111111108</v>
      </c>
      <c r="F10" s="1146">
        <v>42451</v>
      </c>
      <c r="G10" s="1147">
        <v>0.3756944444444445</v>
      </c>
      <c r="H10" s="1147">
        <v>8.3333333333333332E-3</v>
      </c>
      <c r="I10">
        <v>96</v>
      </c>
      <c r="J10" t="s">
        <v>1299</v>
      </c>
      <c r="K10" t="s">
        <v>21</v>
      </c>
      <c r="L10" t="s">
        <v>17</v>
      </c>
      <c r="M10" t="s">
        <v>1879</v>
      </c>
      <c r="N10">
        <v>500</v>
      </c>
      <c r="O10" t="s">
        <v>8</v>
      </c>
      <c r="P10" t="s">
        <v>1879</v>
      </c>
      <c r="Q10" s="1148" t="s">
        <v>3846</v>
      </c>
      <c r="S10">
        <v>467.3</v>
      </c>
      <c r="T10">
        <v>467.3</v>
      </c>
      <c r="U10" t="s">
        <v>1</v>
      </c>
      <c r="AD10" t="s">
        <v>38</v>
      </c>
    </row>
    <row r="11" spans="1:35">
      <c r="A11" t="s">
        <v>1052</v>
      </c>
      <c r="B11" t="s">
        <v>6</v>
      </c>
      <c r="C11" t="s">
        <v>3447</v>
      </c>
      <c r="D11" s="1146">
        <v>42451</v>
      </c>
      <c r="E11" s="1147">
        <v>0.42222222222222222</v>
      </c>
      <c r="F11" s="1146">
        <v>42451</v>
      </c>
      <c r="G11" s="1147">
        <v>0.42222222222222222</v>
      </c>
      <c r="H11" s="1147">
        <v>0</v>
      </c>
      <c r="I11">
        <v>113</v>
      </c>
      <c r="J11" t="s">
        <v>1298</v>
      </c>
      <c r="K11" t="s">
        <v>9</v>
      </c>
      <c r="L11" t="s">
        <v>17</v>
      </c>
      <c r="M11" t="s">
        <v>1883</v>
      </c>
      <c r="N11">
        <v>110</v>
      </c>
      <c r="O11" t="s">
        <v>8</v>
      </c>
      <c r="P11" t="s">
        <v>1883</v>
      </c>
      <c r="Q11" t="s">
        <v>3853</v>
      </c>
      <c r="S11">
        <v>83.6</v>
      </c>
      <c r="T11">
        <v>83.6</v>
      </c>
      <c r="AD11" t="s">
        <v>38</v>
      </c>
    </row>
    <row r="12" spans="1:35">
      <c r="A12" t="s">
        <v>1052</v>
      </c>
      <c r="B12" t="s">
        <v>6</v>
      </c>
      <c r="C12" t="s">
        <v>1868</v>
      </c>
      <c r="D12" s="1146">
        <v>42451</v>
      </c>
      <c r="E12" s="1147">
        <v>0.22083333333333333</v>
      </c>
      <c r="F12" s="1146">
        <v>42451</v>
      </c>
      <c r="G12" s="1147">
        <v>0.3520833333333333</v>
      </c>
      <c r="H12" s="1147">
        <v>0.13125000000000001</v>
      </c>
      <c r="I12">
        <v>4</v>
      </c>
      <c r="J12" t="s">
        <v>144</v>
      </c>
      <c r="L12" t="s">
        <v>12</v>
      </c>
      <c r="M12" t="s">
        <v>1869</v>
      </c>
      <c r="N12" t="s">
        <v>3</v>
      </c>
      <c r="O12" t="s">
        <v>26</v>
      </c>
      <c r="P12" t="s">
        <v>1870</v>
      </c>
      <c r="Q12" t="s">
        <v>3829</v>
      </c>
      <c r="R12">
        <v>8</v>
      </c>
      <c r="T12">
        <v>8</v>
      </c>
      <c r="U12" t="s">
        <v>29</v>
      </c>
      <c r="V12" t="s">
        <v>3830</v>
      </c>
      <c r="W12" t="s">
        <v>3831</v>
      </c>
      <c r="X12" t="s">
        <v>3832</v>
      </c>
      <c r="Y12" t="s">
        <v>3833</v>
      </c>
      <c r="Z12" t="s">
        <v>3834</v>
      </c>
      <c r="AA12" t="s">
        <v>3835</v>
      </c>
      <c r="AB12" t="s">
        <v>3836</v>
      </c>
      <c r="AC12" t="s">
        <v>3837</v>
      </c>
      <c r="AD12" t="s">
        <v>23</v>
      </c>
    </row>
    <row r="13" spans="1:35" ht="38.25">
      <c r="A13" t="s">
        <v>1052</v>
      </c>
      <c r="B13" t="s">
        <v>6</v>
      </c>
      <c r="C13" t="s">
        <v>1863</v>
      </c>
      <c r="D13" s="1146">
        <v>42451</v>
      </c>
      <c r="E13" s="1147">
        <v>0.39097222222222222</v>
      </c>
      <c r="F13" s="1146">
        <v>42451</v>
      </c>
      <c r="I13">
        <v>29</v>
      </c>
      <c r="L13" t="s">
        <v>12</v>
      </c>
      <c r="M13" t="s">
        <v>3847</v>
      </c>
      <c r="N13">
        <v>0.4</v>
      </c>
      <c r="O13" t="s">
        <v>2</v>
      </c>
      <c r="P13" t="s">
        <v>3848</v>
      </c>
      <c r="Q13" s="1148" t="s">
        <v>3849</v>
      </c>
      <c r="S13">
        <v>58.8</v>
      </c>
      <c r="T13">
        <v>58.8</v>
      </c>
      <c r="U13" t="s">
        <v>1</v>
      </c>
      <c r="AD13" t="s">
        <v>23</v>
      </c>
    </row>
    <row r="14" spans="1:35">
      <c r="A14" t="s">
        <v>1052</v>
      </c>
      <c r="B14" t="s">
        <v>6</v>
      </c>
      <c r="C14" t="s">
        <v>1865</v>
      </c>
      <c r="D14" s="1146">
        <v>42451</v>
      </c>
      <c r="E14" s="1147">
        <v>0.23472222222222219</v>
      </c>
      <c r="F14" s="1146">
        <v>42451</v>
      </c>
      <c r="G14" s="1147">
        <v>0.23472222222222219</v>
      </c>
      <c r="H14" s="1147">
        <v>0</v>
      </c>
      <c r="I14">
        <v>17</v>
      </c>
      <c r="J14" t="s">
        <v>303</v>
      </c>
      <c r="K14" t="s">
        <v>9</v>
      </c>
      <c r="L14" t="s">
        <v>10</v>
      </c>
      <c r="M14" t="s">
        <v>1871</v>
      </c>
      <c r="N14" t="s">
        <v>3</v>
      </c>
      <c r="O14" t="s">
        <v>8</v>
      </c>
      <c r="P14" t="s">
        <v>1872</v>
      </c>
      <c r="Q14" t="s">
        <v>3838</v>
      </c>
      <c r="S14">
        <v>3.2</v>
      </c>
      <c r="T14">
        <v>3.2</v>
      </c>
      <c r="U14" t="s">
        <v>29</v>
      </c>
      <c r="V14">
        <v>1992</v>
      </c>
      <c r="W14" t="s">
        <v>3398</v>
      </c>
      <c r="X14" t="s">
        <v>2736</v>
      </c>
      <c r="Y14" t="s">
        <v>3839</v>
      </c>
      <c r="Z14">
        <v>100</v>
      </c>
      <c r="AA14" t="s">
        <v>3748</v>
      </c>
      <c r="AB14">
        <v>0</v>
      </c>
      <c r="AC14" t="s">
        <v>3840</v>
      </c>
      <c r="AD14" t="s">
        <v>32</v>
      </c>
    </row>
    <row r="15" spans="1:35">
      <c r="A15" t="s">
        <v>1052</v>
      </c>
      <c r="B15" t="s">
        <v>6</v>
      </c>
      <c r="C15" t="s">
        <v>1876</v>
      </c>
      <c r="D15" s="1146">
        <v>42451</v>
      </c>
      <c r="E15" s="1147">
        <v>0.32569444444444445</v>
      </c>
      <c r="F15" s="1146">
        <v>42451</v>
      </c>
      <c r="G15" s="1147">
        <v>0.40972222222222227</v>
      </c>
      <c r="H15" s="1147">
        <v>8.4027777777777771E-2</v>
      </c>
      <c r="I15">
        <v>14</v>
      </c>
      <c r="J15" t="s">
        <v>658</v>
      </c>
      <c r="L15" t="s">
        <v>10</v>
      </c>
      <c r="M15" t="s">
        <v>1877</v>
      </c>
      <c r="N15" t="s">
        <v>3</v>
      </c>
      <c r="O15" t="s">
        <v>8</v>
      </c>
      <c r="P15" t="s">
        <v>1878</v>
      </c>
      <c r="Q15" t="s">
        <v>3845</v>
      </c>
      <c r="R15">
        <v>20.6</v>
      </c>
      <c r="T15">
        <v>20.6</v>
      </c>
      <c r="U15" t="s">
        <v>29</v>
      </c>
      <c r="V15">
        <v>2012</v>
      </c>
      <c r="W15" t="s">
        <v>3521</v>
      </c>
      <c r="Y15" s="1146">
        <v>41883</v>
      </c>
      <c r="Z15">
        <v>100</v>
      </c>
      <c r="AB15">
        <v>0</v>
      </c>
      <c r="AD15" t="s">
        <v>32</v>
      </c>
    </row>
    <row r="16" spans="1:35" ht="25.5">
      <c r="A16" t="s">
        <v>1052</v>
      </c>
      <c r="B16" t="s">
        <v>6</v>
      </c>
      <c r="C16" t="s">
        <v>1868</v>
      </c>
      <c r="D16" s="1146">
        <v>42451</v>
      </c>
      <c r="E16" s="1147">
        <v>0.42777777777777781</v>
      </c>
      <c r="F16" s="1146">
        <v>42451</v>
      </c>
      <c r="G16" s="1147">
        <v>0.42777777777777781</v>
      </c>
      <c r="H16" s="1147">
        <v>0</v>
      </c>
      <c r="I16">
        <v>7</v>
      </c>
      <c r="J16" t="s">
        <v>303</v>
      </c>
      <c r="K16" t="s">
        <v>9</v>
      </c>
      <c r="L16" t="s">
        <v>10</v>
      </c>
      <c r="M16" t="s">
        <v>1884</v>
      </c>
      <c r="N16" t="s">
        <v>3</v>
      </c>
      <c r="O16" t="s">
        <v>8</v>
      </c>
      <c r="P16" t="s">
        <v>1885</v>
      </c>
      <c r="Q16" t="s">
        <v>3854</v>
      </c>
      <c r="S16">
        <v>2</v>
      </c>
      <c r="T16">
        <v>2</v>
      </c>
      <c r="U16" t="s">
        <v>29</v>
      </c>
      <c r="V16">
        <v>2001</v>
      </c>
      <c r="W16" t="s">
        <v>2746</v>
      </c>
      <c r="X16" t="s">
        <v>2959</v>
      </c>
      <c r="Y16" s="1148" t="s">
        <v>3855</v>
      </c>
      <c r="Z16">
        <v>0.25</v>
      </c>
      <c r="AA16" s="1148" t="s">
        <v>3856</v>
      </c>
      <c r="AB16">
        <v>3</v>
      </c>
      <c r="AC16" s="1146">
        <v>41764</v>
      </c>
      <c r="AD16" t="s">
        <v>41</v>
      </c>
    </row>
    <row r="17" spans="1:30">
      <c r="A17" t="s">
        <v>1052</v>
      </c>
      <c r="B17" t="s">
        <v>6</v>
      </c>
      <c r="C17" t="s">
        <v>1131</v>
      </c>
      <c r="D17" s="1146">
        <v>42451</v>
      </c>
      <c r="E17" s="1147">
        <v>0.71944444444444444</v>
      </c>
      <c r="F17" s="1146">
        <v>42451</v>
      </c>
      <c r="G17" s="1147">
        <v>0.85416666666666663</v>
      </c>
      <c r="H17" s="1147">
        <v>0.13472222222222222</v>
      </c>
      <c r="I17">
        <v>18</v>
      </c>
      <c r="J17" t="s">
        <v>144</v>
      </c>
      <c r="K17" t="s">
        <v>15</v>
      </c>
      <c r="L17" t="s">
        <v>4</v>
      </c>
      <c r="M17" t="s">
        <v>1903</v>
      </c>
      <c r="N17" t="s">
        <v>3</v>
      </c>
      <c r="O17" t="s">
        <v>49</v>
      </c>
      <c r="P17" t="s">
        <v>3909</v>
      </c>
      <c r="Q17" t="s">
        <v>3910</v>
      </c>
      <c r="S17">
        <v>17.2</v>
      </c>
      <c r="T17">
        <v>17.2</v>
      </c>
      <c r="U17" t="s">
        <v>48</v>
      </c>
      <c r="V17">
        <v>1985</v>
      </c>
      <c r="W17" t="s">
        <v>3911</v>
      </c>
      <c r="X17" t="s">
        <v>2736</v>
      </c>
      <c r="Y17" t="s">
        <v>3850</v>
      </c>
      <c r="Z17">
        <v>1</v>
      </c>
      <c r="AA17" t="s">
        <v>3851</v>
      </c>
      <c r="AB17" t="s">
        <v>3852</v>
      </c>
      <c r="AD17" t="s">
        <v>0</v>
      </c>
    </row>
    <row r="18" spans="1:30">
      <c r="A18" t="s">
        <v>1052</v>
      </c>
      <c r="B18" t="s">
        <v>6</v>
      </c>
      <c r="C18" t="s">
        <v>1131</v>
      </c>
      <c r="D18" s="1146">
        <v>42451</v>
      </c>
      <c r="E18" s="1147">
        <v>0.7055555555555556</v>
      </c>
      <c r="F18" s="1146">
        <v>42451</v>
      </c>
      <c r="G18" s="1147">
        <v>0.73958333333333337</v>
      </c>
      <c r="H18" s="1147">
        <v>3.4027777777777775E-2</v>
      </c>
      <c r="I18">
        <v>2</v>
      </c>
      <c r="J18" t="s">
        <v>1888</v>
      </c>
      <c r="K18" t="s">
        <v>21</v>
      </c>
      <c r="L18" t="s">
        <v>10</v>
      </c>
      <c r="M18" t="s">
        <v>1901</v>
      </c>
      <c r="N18" t="s">
        <v>3</v>
      </c>
      <c r="O18" t="s">
        <v>8</v>
      </c>
      <c r="P18" t="s">
        <v>1902</v>
      </c>
      <c r="Q18" t="s">
        <v>3905</v>
      </c>
      <c r="R18">
        <v>0.4</v>
      </c>
      <c r="T18">
        <v>0.4</v>
      </c>
      <c r="U18" t="s">
        <v>29</v>
      </c>
      <c r="V18">
        <v>1993</v>
      </c>
      <c r="X18" t="s">
        <v>2736</v>
      </c>
      <c r="Y18" t="s">
        <v>3906</v>
      </c>
      <c r="Z18">
        <v>50</v>
      </c>
      <c r="AA18" t="s">
        <v>3907</v>
      </c>
      <c r="AB18" t="s">
        <v>3908</v>
      </c>
      <c r="AD18" t="s">
        <v>32</v>
      </c>
    </row>
    <row r="19" spans="1:30" ht="25.5">
      <c r="A19" t="s">
        <v>1052</v>
      </c>
      <c r="B19" t="s">
        <v>6</v>
      </c>
      <c r="C19" t="s">
        <v>1131</v>
      </c>
      <c r="D19" s="1146">
        <v>42451</v>
      </c>
      <c r="E19" s="1147">
        <v>0.63055555555555554</v>
      </c>
      <c r="F19" s="1146">
        <v>42451</v>
      </c>
      <c r="G19" s="1147">
        <v>0.63055555555555554</v>
      </c>
      <c r="H19" s="1147">
        <v>0</v>
      </c>
      <c r="I19">
        <v>7</v>
      </c>
      <c r="J19" t="s">
        <v>1888</v>
      </c>
      <c r="K19" t="s">
        <v>9</v>
      </c>
      <c r="L19" t="s">
        <v>10</v>
      </c>
      <c r="M19" t="s">
        <v>1897</v>
      </c>
      <c r="N19" t="s">
        <v>3</v>
      </c>
      <c r="O19" t="s">
        <v>8</v>
      </c>
      <c r="P19" t="s">
        <v>1898</v>
      </c>
      <c r="Q19" t="s">
        <v>3896</v>
      </c>
      <c r="S19">
        <v>3.3</v>
      </c>
      <c r="T19">
        <v>3.3</v>
      </c>
      <c r="U19" t="s">
        <v>29</v>
      </c>
      <c r="V19">
        <v>1986</v>
      </c>
      <c r="W19" t="s">
        <v>2746</v>
      </c>
      <c r="X19" t="s">
        <v>2932</v>
      </c>
      <c r="Y19" s="1148" t="s">
        <v>3897</v>
      </c>
      <c r="Z19">
        <v>1</v>
      </c>
      <c r="AA19" s="1148" t="s">
        <v>3898</v>
      </c>
      <c r="AB19" t="s">
        <v>3899</v>
      </c>
      <c r="AD19" t="s">
        <v>32</v>
      </c>
    </row>
    <row r="20" spans="1:30" ht="25.5">
      <c r="A20" t="s">
        <v>1052</v>
      </c>
      <c r="B20" t="s">
        <v>6</v>
      </c>
      <c r="C20" t="s">
        <v>1131</v>
      </c>
      <c r="D20" s="1146">
        <v>42451</v>
      </c>
      <c r="E20" s="1147">
        <v>0.59166666666666667</v>
      </c>
      <c r="F20" s="1146">
        <v>42451</v>
      </c>
      <c r="G20" s="1147">
        <v>0.59166666666666667</v>
      </c>
      <c r="H20" s="1147">
        <v>0</v>
      </c>
      <c r="I20">
        <v>9</v>
      </c>
      <c r="J20" t="s">
        <v>1888</v>
      </c>
      <c r="K20" t="s">
        <v>9</v>
      </c>
      <c r="L20" t="s">
        <v>10</v>
      </c>
      <c r="M20" t="s">
        <v>1886</v>
      </c>
      <c r="N20" t="s">
        <v>3</v>
      </c>
      <c r="O20" t="s">
        <v>8</v>
      </c>
      <c r="P20" t="s">
        <v>1887</v>
      </c>
      <c r="Q20" t="s">
        <v>3895</v>
      </c>
      <c r="S20">
        <v>6.6</v>
      </c>
      <c r="T20">
        <v>6.6</v>
      </c>
      <c r="U20" t="s">
        <v>29</v>
      </c>
      <c r="V20">
        <v>1981</v>
      </c>
      <c r="W20" t="s">
        <v>2725</v>
      </c>
      <c r="X20" t="s">
        <v>2932</v>
      </c>
      <c r="Y20" s="1148" t="s">
        <v>3858</v>
      </c>
      <c r="Z20">
        <v>1</v>
      </c>
      <c r="AA20" s="1148" t="s">
        <v>3859</v>
      </c>
      <c r="AB20" t="s">
        <v>3860</v>
      </c>
      <c r="AD20" t="s">
        <v>32</v>
      </c>
    </row>
    <row r="21" spans="1:30" ht="25.5">
      <c r="A21" t="s">
        <v>1052</v>
      </c>
      <c r="B21" t="s">
        <v>6</v>
      </c>
      <c r="C21" t="s">
        <v>1131</v>
      </c>
      <c r="D21" s="1146">
        <v>42451</v>
      </c>
      <c r="E21" s="1147">
        <v>0.55694444444444446</v>
      </c>
      <c r="F21" s="1146">
        <v>42451</v>
      </c>
      <c r="G21" s="1147">
        <v>0.55694444444444446</v>
      </c>
      <c r="H21" s="1147">
        <v>0</v>
      </c>
      <c r="I21">
        <v>4</v>
      </c>
      <c r="J21" t="s">
        <v>144</v>
      </c>
      <c r="K21" t="s">
        <v>9</v>
      </c>
      <c r="L21" t="s">
        <v>10</v>
      </c>
      <c r="M21" t="s">
        <v>3890</v>
      </c>
      <c r="N21" t="s">
        <v>3</v>
      </c>
      <c r="O21" t="s">
        <v>8</v>
      </c>
      <c r="P21" t="s">
        <v>3891</v>
      </c>
      <c r="Q21" t="s">
        <v>3892</v>
      </c>
      <c r="S21">
        <v>1.2</v>
      </c>
      <c r="T21">
        <v>1.2</v>
      </c>
      <c r="U21" t="s">
        <v>29</v>
      </c>
      <c r="V21">
        <v>1988</v>
      </c>
      <c r="W21" t="s">
        <v>2725</v>
      </c>
      <c r="X21" t="s">
        <v>2932</v>
      </c>
      <c r="Y21" s="1148" t="s">
        <v>3893</v>
      </c>
      <c r="Z21">
        <v>1</v>
      </c>
      <c r="AA21" s="1148" t="s">
        <v>3506</v>
      </c>
      <c r="AB21" t="s">
        <v>3894</v>
      </c>
      <c r="AD21" t="s">
        <v>32</v>
      </c>
    </row>
    <row r="22" spans="1:30">
      <c r="A22" t="s">
        <v>1052</v>
      </c>
      <c r="B22" t="s">
        <v>6</v>
      </c>
      <c r="C22" t="s">
        <v>1131</v>
      </c>
      <c r="D22" s="1146">
        <v>42451</v>
      </c>
      <c r="E22" s="1147">
        <v>0.51666666666666672</v>
      </c>
      <c r="F22" s="1146">
        <v>42451</v>
      </c>
      <c r="G22" s="1147">
        <v>0.51666666666666672</v>
      </c>
      <c r="H22" s="1147">
        <v>0</v>
      </c>
      <c r="I22">
        <v>19</v>
      </c>
      <c r="J22" t="s">
        <v>498</v>
      </c>
      <c r="K22" t="s">
        <v>9</v>
      </c>
      <c r="L22" t="s">
        <v>10</v>
      </c>
      <c r="M22" t="s">
        <v>3885</v>
      </c>
      <c r="N22">
        <v>35</v>
      </c>
      <c r="O22" t="s">
        <v>8</v>
      </c>
      <c r="P22" t="s">
        <v>3886</v>
      </c>
      <c r="Q22" t="s">
        <v>3887</v>
      </c>
      <c r="S22">
        <v>11.7</v>
      </c>
      <c r="T22">
        <v>11.7</v>
      </c>
      <c r="U22" t="s">
        <v>29</v>
      </c>
      <c r="V22">
        <v>1986</v>
      </c>
      <c r="W22" t="s">
        <v>2717</v>
      </c>
      <c r="X22" t="s">
        <v>2932</v>
      </c>
      <c r="Y22" t="s">
        <v>3888</v>
      </c>
      <c r="Z22">
        <v>1</v>
      </c>
      <c r="AA22" t="s">
        <v>3889</v>
      </c>
      <c r="AD22" t="s">
        <v>32</v>
      </c>
    </row>
    <row r="23" spans="1:30" ht="63.75">
      <c r="A23" t="s">
        <v>1052</v>
      </c>
      <c r="B23" t="s">
        <v>6</v>
      </c>
      <c r="C23" t="s">
        <v>1131</v>
      </c>
      <c r="D23" s="1146">
        <v>42451</v>
      </c>
      <c r="E23" s="1147">
        <v>0.50416666666666665</v>
      </c>
      <c r="F23" s="1146">
        <v>42451</v>
      </c>
      <c r="G23" s="1147">
        <v>0.50416666666666665</v>
      </c>
      <c r="H23" s="1147">
        <v>0</v>
      </c>
      <c r="I23">
        <v>9</v>
      </c>
      <c r="J23" t="s">
        <v>144</v>
      </c>
      <c r="K23" t="s">
        <v>9</v>
      </c>
      <c r="L23" t="s">
        <v>10</v>
      </c>
      <c r="M23" s="1148" t="s">
        <v>3880</v>
      </c>
      <c r="N23" t="s">
        <v>3</v>
      </c>
      <c r="O23" t="s">
        <v>8</v>
      </c>
      <c r="P23" t="s">
        <v>3881</v>
      </c>
      <c r="Q23" s="1148" t="s">
        <v>3882</v>
      </c>
      <c r="S23">
        <v>4.9000000000000004</v>
      </c>
      <c r="T23">
        <v>4.9000000000000004</v>
      </c>
      <c r="U23" t="s">
        <v>7</v>
      </c>
      <c r="V23">
        <v>1990</v>
      </c>
      <c r="W23" s="1148" t="s">
        <v>3883</v>
      </c>
      <c r="X23" t="s">
        <v>2932</v>
      </c>
      <c r="Y23" s="1148" t="s">
        <v>3884</v>
      </c>
      <c r="AD23" t="s">
        <v>32</v>
      </c>
    </row>
    <row r="24" spans="1:30" ht="25.5">
      <c r="A24" t="s">
        <v>1052</v>
      </c>
      <c r="B24" t="s">
        <v>6</v>
      </c>
      <c r="C24" t="s">
        <v>1131</v>
      </c>
      <c r="D24" s="1146">
        <v>42451</v>
      </c>
      <c r="E24" s="1147">
        <v>0.4548611111111111</v>
      </c>
      <c r="F24" s="1146">
        <v>42451</v>
      </c>
      <c r="G24" s="1147">
        <v>0.7680555555555556</v>
      </c>
      <c r="H24" s="1147">
        <v>0.31319444444444444</v>
      </c>
      <c r="I24">
        <v>2</v>
      </c>
      <c r="J24" t="s">
        <v>144</v>
      </c>
      <c r="K24" t="s">
        <v>15</v>
      </c>
      <c r="L24" t="s">
        <v>10</v>
      </c>
      <c r="M24" t="s">
        <v>1891</v>
      </c>
      <c r="N24" t="s">
        <v>3</v>
      </c>
      <c r="O24" t="s">
        <v>8</v>
      </c>
      <c r="P24" t="s">
        <v>1892</v>
      </c>
      <c r="Q24" t="s">
        <v>1893</v>
      </c>
      <c r="R24">
        <v>8</v>
      </c>
      <c r="T24">
        <v>8</v>
      </c>
      <c r="U24" t="s">
        <v>7</v>
      </c>
      <c r="V24">
        <v>1991</v>
      </c>
      <c r="W24" s="1148" t="s">
        <v>3862</v>
      </c>
      <c r="X24" t="s">
        <v>2932</v>
      </c>
      <c r="Y24" s="1148" t="s">
        <v>3863</v>
      </c>
      <c r="Z24">
        <v>1</v>
      </c>
      <c r="AA24" s="1148" t="s">
        <v>3859</v>
      </c>
      <c r="AB24" t="s">
        <v>3864</v>
      </c>
      <c r="AD24" t="s">
        <v>32</v>
      </c>
    </row>
    <row r="25" spans="1:30">
      <c r="A25" t="s">
        <v>1052</v>
      </c>
      <c r="B25" t="s">
        <v>6</v>
      </c>
      <c r="C25" t="s">
        <v>1131</v>
      </c>
      <c r="D25" s="1146">
        <v>42451</v>
      </c>
      <c r="E25" s="1147">
        <v>0.44236111111111115</v>
      </c>
      <c r="F25" s="1146">
        <v>42451</v>
      </c>
      <c r="G25" s="1147">
        <v>0.52777777777777779</v>
      </c>
      <c r="H25" s="1147">
        <v>8.5416666666666655E-2</v>
      </c>
      <c r="I25">
        <v>11</v>
      </c>
      <c r="J25" t="s">
        <v>1888</v>
      </c>
      <c r="K25" t="s">
        <v>21</v>
      </c>
      <c r="L25" t="s">
        <v>10</v>
      </c>
      <c r="M25" t="s">
        <v>1889</v>
      </c>
      <c r="N25" t="s">
        <v>3</v>
      </c>
      <c r="O25" t="s">
        <v>8</v>
      </c>
      <c r="P25" t="s">
        <v>1890</v>
      </c>
      <c r="Q25" t="s">
        <v>3861</v>
      </c>
      <c r="S25">
        <v>40.700000000000003</v>
      </c>
      <c r="T25">
        <v>40.700000000000003</v>
      </c>
      <c r="U25" t="s">
        <v>29</v>
      </c>
      <c r="V25">
        <v>1986</v>
      </c>
      <c r="W25" t="s">
        <v>2725</v>
      </c>
      <c r="X25" t="s">
        <v>2736</v>
      </c>
      <c r="Y25" t="s">
        <v>3595</v>
      </c>
      <c r="Z25">
        <v>50</v>
      </c>
      <c r="AA25" t="s">
        <v>3596</v>
      </c>
      <c r="AB25" t="s">
        <v>3597</v>
      </c>
      <c r="AD25" t="s">
        <v>32</v>
      </c>
    </row>
    <row r="26" spans="1:30" ht="25.5">
      <c r="A26" t="s">
        <v>1052</v>
      </c>
      <c r="B26" t="s">
        <v>6</v>
      </c>
      <c r="C26" t="s">
        <v>1131</v>
      </c>
      <c r="D26" s="1146">
        <v>42451</v>
      </c>
      <c r="E26" s="1147">
        <v>0.43958333333333338</v>
      </c>
      <c r="F26" s="1146">
        <v>42451</v>
      </c>
      <c r="G26" s="1147">
        <v>0.45624999999999999</v>
      </c>
      <c r="H26" s="1147">
        <v>1.6666666666666666E-2</v>
      </c>
      <c r="I26">
        <v>11</v>
      </c>
      <c r="J26" t="s">
        <v>144</v>
      </c>
      <c r="K26" t="s">
        <v>21</v>
      </c>
      <c r="L26" t="s">
        <v>10</v>
      </c>
      <c r="M26" t="s">
        <v>1886</v>
      </c>
      <c r="N26" t="s">
        <v>3</v>
      </c>
      <c r="O26" t="s">
        <v>8</v>
      </c>
      <c r="P26" t="s">
        <v>1887</v>
      </c>
      <c r="Q26" t="s">
        <v>3857</v>
      </c>
      <c r="S26">
        <v>10.6</v>
      </c>
      <c r="T26">
        <v>10.6</v>
      </c>
      <c r="U26" t="s">
        <v>29</v>
      </c>
      <c r="V26">
        <v>1981</v>
      </c>
      <c r="W26" t="s">
        <v>2725</v>
      </c>
      <c r="X26" t="s">
        <v>2932</v>
      </c>
      <c r="Y26" s="1148" t="s">
        <v>3858</v>
      </c>
      <c r="Z26">
        <v>1</v>
      </c>
      <c r="AA26" s="1148" t="s">
        <v>3859</v>
      </c>
      <c r="AB26" t="s">
        <v>3860</v>
      </c>
      <c r="AD26" t="s">
        <v>32</v>
      </c>
    </row>
    <row r="27" spans="1:30">
      <c r="A27" t="s">
        <v>1052</v>
      </c>
      <c r="B27" t="s">
        <v>6</v>
      </c>
      <c r="C27" t="s">
        <v>1131</v>
      </c>
      <c r="D27" s="1146">
        <v>42451</v>
      </c>
      <c r="E27" s="1147">
        <v>0.41250000000000003</v>
      </c>
      <c r="F27" s="1146">
        <v>42451</v>
      </c>
      <c r="G27" s="1147">
        <v>0.41250000000000003</v>
      </c>
      <c r="H27" s="1147">
        <v>0</v>
      </c>
      <c r="I27">
        <v>9</v>
      </c>
      <c r="J27" t="s">
        <v>144</v>
      </c>
      <c r="K27" t="s">
        <v>9</v>
      </c>
      <c r="L27" t="s">
        <v>10</v>
      </c>
      <c r="M27" t="s">
        <v>1880</v>
      </c>
      <c r="N27" t="s">
        <v>3</v>
      </c>
      <c r="O27" t="s">
        <v>8</v>
      </c>
      <c r="P27" t="s">
        <v>1881</v>
      </c>
      <c r="Q27" t="s">
        <v>1882</v>
      </c>
      <c r="S27">
        <v>25.5</v>
      </c>
      <c r="T27">
        <v>25.5</v>
      </c>
      <c r="U27" t="s">
        <v>29</v>
      </c>
      <c r="V27">
        <v>1985</v>
      </c>
      <c r="W27" t="s">
        <v>3398</v>
      </c>
      <c r="X27" t="s">
        <v>2932</v>
      </c>
      <c r="Y27" t="s">
        <v>3850</v>
      </c>
      <c r="Z27">
        <v>1</v>
      </c>
      <c r="AA27" t="s">
        <v>3851</v>
      </c>
      <c r="AB27" t="s">
        <v>3852</v>
      </c>
      <c r="AD27" t="s">
        <v>32</v>
      </c>
    </row>
    <row r="28" spans="1:30" ht="38.25">
      <c r="A28" t="s">
        <v>1052</v>
      </c>
      <c r="B28" t="s">
        <v>6</v>
      </c>
      <c r="C28" t="s">
        <v>1131</v>
      </c>
      <c r="D28" s="1146">
        <v>42451</v>
      </c>
      <c r="E28" s="1147">
        <v>2.013888888888889E-2</v>
      </c>
      <c r="F28" s="1146">
        <v>42451</v>
      </c>
      <c r="G28" s="1147">
        <v>2.013888888888889E-2</v>
      </c>
      <c r="H28" s="1147">
        <v>0</v>
      </c>
      <c r="I28">
        <v>9</v>
      </c>
      <c r="L28" t="s">
        <v>10</v>
      </c>
      <c r="M28" t="s">
        <v>1867</v>
      </c>
      <c r="N28" t="s">
        <v>3</v>
      </c>
      <c r="O28" t="s">
        <v>8</v>
      </c>
      <c r="P28" t="s">
        <v>3825</v>
      </c>
      <c r="Q28" t="s">
        <v>3826</v>
      </c>
      <c r="S28">
        <v>0.9</v>
      </c>
      <c r="T28">
        <v>0.9</v>
      </c>
      <c r="U28" t="s">
        <v>29</v>
      </c>
      <c r="V28">
        <v>1978</v>
      </c>
      <c r="Y28" s="1148" t="s">
        <v>3827</v>
      </c>
      <c r="Z28">
        <v>1</v>
      </c>
      <c r="AA28" s="1148" t="s">
        <v>3828</v>
      </c>
      <c r="AB28" t="s">
        <v>2215</v>
      </c>
      <c r="AD28" t="s">
        <v>31</v>
      </c>
    </row>
    <row r="29" spans="1:30">
      <c r="A29" t="s">
        <v>1052</v>
      </c>
      <c r="B29" t="s">
        <v>6</v>
      </c>
      <c r="C29" t="s">
        <v>1873</v>
      </c>
      <c r="D29" s="1146">
        <v>42451</v>
      </c>
      <c r="E29" s="1147">
        <v>0.63124999999999998</v>
      </c>
      <c r="F29" s="1146">
        <v>42451</v>
      </c>
      <c r="G29" s="1147">
        <v>0.68055555555555547</v>
      </c>
      <c r="H29" s="1147">
        <v>0</v>
      </c>
      <c r="I29">
        <v>18</v>
      </c>
      <c r="J29" t="s">
        <v>303</v>
      </c>
      <c r="K29" t="s">
        <v>21</v>
      </c>
      <c r="L29" t="s">
        <v>10</v>
      </c>
      <c r="M29" t="s">
        <v>1899</v>
      </c>
      <c r="N29" t="s">
        <v>3</v>
      </c>
      <c r="O29" t="s">
        <v>8</v>
      </c>
      <c r="P29" t="s">
        <v>1900</v>
      </c>
      <c r="Q29" t="s">
        <v>3900</v>
      </c>
      <c r="S29">
        <v>16.100000000000001</v>
      </c>
      <c r="T29">
        <v>16.100000000000001</v>
      </c>
      <c r="U29" t="s">
        <v>29</v>
      </c>
      <c r="V29" t="s">
        <v>3901</v>
      </c>
      <c r="W29" t="s">
        <v>3902</v>
      </c>
      <c r="X29" t="s">
        <v>2959</v>
      </c>
      <c r="Y29" t="s">
        <v>3903</v>
      </c>
      <c r="Z29">
        <v>100</v>
      </c>
      <c r="AA29" s="1146">
        <v>42552</v>
      </c>
      <c r="AB29" t="s">
        <v>3904</v>
      </c>
      <c r="AD29" t="s">
        <v>32</v>
      </c>
    </row>
    <row r="30" spans="1:30">
      <c r="A30" t="s">
        <v>1052</v>
      </c>
      <c r="B30" t="s">
        <v>6</v>
      </c>
      <c r="C30" t="s">
        <v>1873</v>
      </c>
      <c r="D30" s="1146">
        <v>42451</v>
      </c>
      <c r="E30" s="1147">
        <v>0.28472222222222221</v>
      </c>
      <c r="F30" s="1146">
        <v>42451</v>
      </c>
      <c r="G30" s="1147">
        <v>0.3125</v>
      </c>
      <c r="H30" s="1147">
        <v>2.7777777777777776E-2</v>
      </c>
      <c r="I30">
        <v>12</v>
      </c>
      <c r="J30" t="s">
        <v>303</v>
      </c>
      <c r="K30" t="s">
        <v>21</v>
      </c>
      <c r="L30" t="s">
        <v>10</v>
      </c>
      <c r="M30" t="s">
        <v>1874</v>
      </c>
      <c r="N30" t="s">
        <v>3</v>
      </c>
      <c r="O30" t="s">
        <v>8</v>
      </c>
      <c r="P30" t="s">
        <v>1875</v>
      </c>
      <c r="Q30" t="s">
        <v>3841</v>
      </c>
      <c r="S30">
        <v>48.2</v>
      </c>
      <c r="T30">
        <v>48.2</v>
      </c>
      <c r="U30" t="s">
        <v>29</v>
      </c>
      <c r="V30" t="s">
        <v>3842</v>
      </c>
      <c r="W30" t="s">
        <v>3843</v>
      </c>
      <c r="X30" t="s">
        <v>2959</v>
      </c>
      <c r="Y30" t="s">
        <v>3844</v>
      </c>
      <c r="Z30">
        <v>100</v>
      </c>
      <c r="AA30" s="1149">
        <v>7.2015972222222224</v>
      </c>
      <c r="AD30" t="s">
        <v>32</v>
      </c>
    </row>
    <row r="31" spans="1:30" ht="51">
      <c r="A31" t="s">
        <v>1052</v>
      </c>
      <c r="B31" t="s">
        <v>6</v>
      </c>
      <c r="C31" t="s">
        <v>1863</v>
      </c>
      <c r="D31" s="1146">
        <v>42451</v>
      </c>
      <c r="E31" s="1147">
        <v>0.46319444444444446</v>
      </c>
      <c r="F31" s="1146">
        <v>42451</v>
      </c>
      <c r="G31" s="1147">
        <v>0.46319444444444446</v>
      </c>
      <c r="H31" s="1147">
        <v>0</v>
      </c>
      <c r="I31">
        <v>3</v>
      </c>
      <c r="L31" t="s">
        <v>10</v>
      </c>
      <c r="M31" t="s">
        <v>3912</v>
      </c>
      <c r="N31">
        <v>0.4</v>
      </c>
      <c r="O31" t="s">
        <v>2</v>
      </c>
      <c r="P31" t="s">
        <v>473</v>
      </c>
      <c r="Q31" s="1148" t="s">
        <v>3913</v>
      </c>
      <c r="R31">
        <v>3.2</v>
      </c>
      <c r="T31">
        <v>3.2</v>
      </c>
      <c r="U31" t="s">
        <v>1</v>
      </c>
      <c r="AD31" t="s">
        <v>23</v>
      </c>
    </row>
    <row r="32" spans="1:30" ht="63.75">
      <c r="A32" t="s">
        <v>1052</v>
      </c>
      <c r="B32" t="s">
        <v>6</v>
      </c>
      <c r="C32" t="s">
        <v>1863</v>
      </c>
      <c r="D32" s="1146">
        <v>42451</v>
      </c>
      <c r="E32" s="1147">
        <v>0.50277777777777777</v>
      </c>
      <c r="F32" s="1146">
        <v>42451</v>
      </c>
      <c r="G32" s="1147">
        <v>0.79513888888888884</v>
      </c>
      <c r="H32" s="1147">
        <v>0.29236111111111113</v>
      </c>
      <c r="I32">
        <v>28</v>
      </c>
      <c r="J32" t="s">
        <v>303</v>
      </c>
      <c r="K32" t="s">
        <v>15</v>
      </c>
      <c r="L32" t="s">
        <v>10</v>
      </c>
      <c r="M32" t="s">
        <v>3873</v>
      </c>
      <c r="N32" t="s">
        <v>3</v>
      </c>
      <c r="O32" t="s">
        <v>8</v>
      </c>
      <c r="P32" t="s">
        <v>3874</v>
      </c>
      <c r="Q32" s="1148" t="s">
        <v>3875</v>
      </c>
      <c r="R32">
        <v>78</v>
      </c>
      <c r="T32">
        <v>78</v>
      </c>
      <c r="U32" t="s">
        <v>29</v>
      </c>
      <c r="V32" t="s">
        <v>3876</v>
      </c>
      <c r="W32" t="s">
        <v>3877</v>
      </c>
      <c r="X32" t="s">
        <v>3377</v>
      </c>
      <c r="Y32" s="1148" t="s">
        <v>3878</v>
      </c>
      <c r="AA32" t="s">
        <v>3879</v>
      </c>
      <c r="AD32" t="s">
        <v>32</v>
      </c>
    </row>
    <row r="33" spans="1:30" ht="76.5">
      <c r="A33" t="s">
        <v>1052</v>
      </c>
      <c r="B33" t="s">
        <v>6</v>
      </c>
      <c r="C33" t="s">
        <v>1863</v>
      </c>
      <c r="D33" s="1146">
        <v>42451</v>
      </c>
      <c r="E33" s="1147">
        <v>0.4513888888888889</v>
      </c>
      <c r="F33" s="1146">
        <v>42451</v>
      </c>
      <c r="G33" s="1147">
        <v>0.72291666666666676</v>
      </c>
      <c r="H33" s="1147">
        <v>0.27152777777777776</v>
      </c>
      <c r="I33">
        <v>7</v>
      </c>
      <c r="J33" t="s">
        <v>303</v>
      </c>
      <c r="K33" t="s">
        <v>15</v>
      </c>
      <c r="L33" t="s">
        <v>10</v>
      </c>
      <c r="M33" t="s">
        <v>3868</v>
      </c>
      <c r="N33" t="s">
        <v>3</v>
      </c>
      <c r="O33" t="s">
        <v>8</v>
      </c>
      <c r="P33" t="s">
        <v>1896</v>
      </c>
      <c r="Q33" s="1148" t="s">
        <v>3869</v>
      </c>
      <c r="R33">
        <v>15.1</v>
      </c>
      <c r="T33">
        <v>15.1</v>
      </c>
      <c r="U33" t="s">
        <v>29</v>
      </c>
      <c r="V33">
        <v>1977</v>
      </c>
      <c r="W33" t="s">
        <v>2725</v>
      </c>
      <c r="X33" t="s">
        <v>3377</v>
      </c>
      <c r="Y33" s="1148" t="s">
        <v>3870</v>
      </c>
      <c r="AA33" t="s">
        <v>3871</v>
      </c>
      <c r="AB33" t="s">
        <v>3872</v>
      </c>
      <c r="AD33" t="s">
        <v>32</v>
      </c>
    </row>
    <row r="34" spans="1:30" ht="89.25">
      <c r="A34" t="s">
        <v>1052</v>
      </c>
      <c r="B34" t="s">
        <v>6</v>
      </c>
      <c r="C34" t="s">
        <v>1863</v>
      </c>
      <c r="D34" s="1146">
        <v>42451</v>
      </c>
      <c r="E34" s="1147">
        <v>0.4465277777777778</v>
      </c>
      <c r="F34" s="1146">
        <v>42451</v>
      </c>
      <c r="G34" s="1147">
        <v>0.46875</v>
      </c>
      <c r="H34" s="1147">
        <v>2.2222222222222223E-2</v>
      </c>
      <c r="I34">
        <v>35</v>
      </c>
      <c r="J34" t="s">
        <v>1029</v>
      </c>
      <c r="K34" t="s">
        <v>21</v>
      </c>
      <c r="L34" t="s">
        <v>10</v>
      </c>
      <c r="M34" t="s">
        <v>1894</v>
      </c>
      <c r="N34">
        <v>35</v>
      </c>
      <c r="O34" t="s">
        <v>8</v>
      </c>
      <c r="P34" t="s">
        <v>1895</v>
      </c>
      <c r="Q34" s="1148" t="s">
        <v>3865</v>
      </c>
      <c r="S34">
        <v>62.6</v>
      </c>
      <c r="T34">
        <v>62.6</v>
      </c>
      <c r="U34" t="s">
        <v>29</v>
      </c>
      <c r="V34" t="s">
        <v>3483</v>
      </c>
      <c r="W34" t="s">
        <v>3521</v>
      </c>
      <c r="X34" t="s">
        <v>3377</v>
      </c>
      <c r="Y34" s="1148" t="s">
        <v>3866</v>
      </c>
      <c r="AA34" t="s">
        <v>3867</v>
      </c>
      <c r="AD34" t="s">
        <v>32</v>
      </c>
    </row>
    <row r="35" spans="1:30">
      <c r="A35" t="s">
        <v>1052</v>
      </c>
      <c r="B35" t="s">
        <v>6</v>
      </c>
      <c r="C35" t="s">
        <v>1865</v>
      </c>
      <c r="D35" s="1146">
        <v>42450</v>
      </c>
      <c r="E35" s="1147">
        <v>0.2722222222222222</v>
      </c>
      <c r="F35" s="1146">
        <v>42450</v>
      </c>
      <c r="G35" s="1147">
        <v>0.4152777777777778</v>
      </c>
      <c r="H35" s="1147">
        <v>0.14305555555555557</v>
      </c>
      <c r="I35">
        <v>30</v>
      </c>
      <c r="L35" t="s">
        <v>10</v>
      </c>
      <c r="M35" t="s">
        <v>3820</v>
      </c>
      <c r="N35" t="s">
        <v>3</v>
      </c>
      <c r="O35" t="s">
        <v>8</v>
      </c>
      <c r="P35" t="s">
        <v>1866</v>
      </c>
      <c r="Q35" t="s">
        <v>3821</v>
      </c>
      <c r="R35">
        <v>91.2</v>
      </c>
      <c r="T35">
        <v>91.2</v>
      </c>
      <c r="U35" t="s">
        <v>29</v>
      </c>
      <c r="V35">
        <v>1992</v>
      </c>
      <c r="W35" t="s">
        <v>3398</v>
      </c>
      <c r="X35" t="s">
        <v>2736</v>
      </c>
      <c r="Y35" t="s">
        <v>3822</v>
      </c>
      <c r="Z35">
        <v>100</v>
      </c>
      <c r="AA35" t="s">
        <v>3823</v>
      </c>
      <c r="AB35">
        <v>0</v>
      </c>
      <c r="AC35" t="s">
        <v>3824</v>
      </c>
      <c r="AD35" t="s">
        <v>32</v>
      </c>
    </row>
    <row r="36" spans="1:30" ht="38.25">
      <c r="A36" t="s">
        <v>1052</v>
      </c>
      <c r="B36" t="s">
        <v>6</v>
      </c>
      <c r="C36" t="s">
        <v>1131</v>
      </c>
      <c r="D36" s="1146">
        <v>42450</v>
      </c>
      <c r="E36" s="1147">
        <v>8.3333333333333329E-2</v>
      </c>
      <c r="F36" s="1146">
        <v>42450</v>
      </c>
      <c r="G36" s="1147">
        <v>0.15416666666666667</v>
      </c>
      <c r="H36" s="1147">
        <v>0</v>
      </c>
      <c r="I36">
        <v>1</v>
      </c>
      <c r="J36" t="s">
        <v>1862</v>
      </c>
      <c r="L36" t="s">
        <v>10</v>
      </c>
      <c r="M36" t="s">
        <v>3807</v>
      </c>
      <c r="N36" t="s">
        <v>3</v>
      </c>
      <c r="O36" t="s">
        <v>8</v>
      </c>
      <c r="P36" t="s">
        <v>3808</v>
      </c>
      <c r="Q36" t="s">
        <v>3809</v>
      </c>
      <c r="S36">
        <v>1.1000000000000001</v>
      </c>
      <c r="T36">
        <v>1.1000000000000001</v>
      </c>
      <c r="U36" t="s">
        <v>7</v>
      </c>
      <c r="V36">
        <v>1986</v>
      </c>
      <c r="W36" t="s">
        <v>3170</v>
      </c>
      <c r="X36" t="s">
        <v>2736</v>
      </c>
      <c r="Y36" s="1148" t="s">
        <v>3810</v>
      </c>
      <c r="Z36" s="1148" t="s">
        <v>3811</v>
      </c>
      <c r="AA36" s="1148" t="s">
        <v>3812</v>
      </c>
      <c r="AB36" t="s">
        <v>3813</v>
      </c>
      <c r="AD36" t="s">
        <v>32</v>
      </c>
    </row>
    <row r="37" spans="1:30" ht="25.5">
      <c r="A37" t="s">
        <v>1052</v>
      </c>
      <c r="B37" t="s">
        <v>6</v>
      </c>
      <c r="C37" t="s">
        <v>1863</v>
      </c>
      <c r="D37" s="1146">
        <v>42450</v>
      </c>
      <c r="E37" s="1147">
        <v>0.17916666666666667</v>
      </c>
      <c r="F37" s="1146">
        <v>42450</v>
      </c>
      <c r="G37" s="1147">
        <v>0.22638888888888889</v>
      </c>
      <c r="H37" s="1147">
        <v>4.7222222222222221E-2</v>
      </c>
      <c r="I37">
        <v>3</v>
      </c>
      <c r="J37" t="s">
        <v>3479</v>
      </c>
      <c r="L37" t="s">
        <v>10</v>
      </c>
      <c r="M37" t="s">
        <v>3814</v>
      </c>
      <c r="N37" t="s">
        <v>3</v>
      </c>
      <c r="O37" t="s">
        <v>26</v>
      </c>
      <c r="P37" t="s">
        <v>3815</v>
      </c>
      <c r="Q37" t="s">
        <v>1864</v>
      </c>
      <c r="R37">
        <v>3.3</v>
      </c>
      <c r="T37">
        <v>3.3</v>
      </c>
      <c r="U37" t="s">
        <v>45</v>
      </c>
      <c r="V37" s="1146">
        <v>42368</v>
      </c>
      <c r="W37" t="s">
        <v>3816</v>
      </c>
      <c r="X37" t="s">
        <v>3377</v>
      </c>
      <c r="Y37" s="1148" t="s">
        <v>3817</v>
      </c>
      <c r="AA37" t="s">
        <v>3818</v>
      </c>
      <c r="AB37" t="s">
        <v>3819</v>
      </c>
      <c r="AD37" t="s">
        <v>32</v>
      </c>
    </row>
    <row r="38" spans="1:30">
      <c r="A38" t="s">
        <v>1052</v>
      </c>
      <c r="B38" t="s">
        <v>6</v>
      </c>
      <c r="C38" t="s">
        <v>3457</v>
      </c>
      <c r="D38" s="1146">
        <v>42449</v>
      </c>
      <c r="E38" s="1147">
        <v>0.4604166666666667</v>
      </c>
      <c r="F38" s="1146">
        <v>42449</v>
      </c>
      <c r="G38" s="1147">
        <v>0.4604166666666667</v>
      </c>
      <c r="H38" s="1147">
        <v>0</v>
      </c>
      <c r="I38">
        <v>111</v>
      </c>
      <c r="J38" t="s">
        <v>3630</v>
      </c>
      <c r="K38" t="s">
        <v>9</v>
      </c>
      <c r="L38" t="s">
        <v>17</v>
      </c>
      <c r="M38" t="s">
        <v>1301</v>
      </c>
      <c r="N38">
        <v>220</v>
      </c>
      <c r="O38" t="s">
        <v>8</v>
      </c>
      <c r="P38" t="s">
        <v>1301</v>
      </c>
      <c r="Q38" t="s">
        <v>3631</v>
      </c>
      <c r="S38">
        <v>191.2</v>
      </c>
      <c r="T38">
        <v>191.2</v>
      </c>
      <c r="AD38" t="s">
        <v>38</v>
      </c>
    </row>
    <row r="39" spans="1:30">
      <c r="A39" t="s">
        <v>1052</v>
      </c>
      <c r="B39" t="s">
        <v>6</v>
      </c>
      <c r="C39" t="s">
        <v>1972</v>
      </c>
      <c r="D39" s="1146">
        <v>42449</v>
      </c>
      <c r="E39" s="1147">
        <v>0.55833333333333335</v>
      </c>
      <c r="F39" s="1146">
        <v>42449</v>
      </c>
      <c r="G39" s="1147">
        <v>0.55833333333333335</v>
      </c>
      <c r="H39" s="1147">
        <v>0</v>
      </c>
      <c r="I39">
        <v>11</v>
      </c>
      <c r="J39" t="s">
        <v>303</v>
      </c>
      <c r="K39" t="s">
        <v>9</v>
      </c>
      <c r="L39" t="s">
        <v>17</v>
      </c>
      <c r="M39" t="s">
        <v>3619</v>
      </c>
      <c r="N39" t="s">
        <v>3</v>
      </c>
      <c r="O39" t="s">
        <v>8</v>
      </c>
      <c r="P39" t="s">
        <v>3620</v>
      </c>
      <c r="Q39" t="s">
        <v>3621</v>
      </c>
      <c r="S39">
        <v>13.5</v>
      </c>
      <c r="T39">
        <v>13.5</v>
      </c>
      <c r="U39" t="s">
        <v>1</v>
      </c>
      <c r="AD39" t="s">
        <v>38</v>
      </c>
    </row>
    <row r="40" spans="1:30" ht="63.75">
      <c r="A40" t="s">
        <v>1052</v>
      </c>
      <c r="B40" t="s">
        <v>6</v>
      </c>
      <c r="C40" t="s">
        <v>3447</v>
      </c>
      <c r="D40" s="1146">
        <v>42449</v>
      </c>
      <c r="E40" s="1147">
        <v>0.4597222222222222</v>
      </c>
      <c r="F40" s="1146">
        <v>42449</v>
      </c>
      <c r="G40" s="1147">
        <v>0.4597222222222222</v>
      </c>
      <c r="H40" s="1147">
        <v>0</v>
      </c>
      <c r="I40">
        <v>138</v>
      </c>
      <c r="K40" t="s">
        <v>9</v>
      </c>
      <c r="L40" t="s">
        <v>17</v>
      </c>
      <c r="M40" s="1148" t="s">
        <v>3671</v>
      </c>
      <c r="N40">
        <v>110</v>
      </c>
      <c r="O40" t="s">
        <v>8</v>
      </c>
      <c r="P40" s="1148" t="s">
        <v>3671</v>
      </c>
      <c r="Q40" s="1148" t="s">
        <v>1973</v>
      </c>
      <c r="S40">
        <v>129.30000000000001</v>
      </c>
      <c r="T40">
        <v>129.30000000000001</v>
      </c>
      <c r="U40" t="s">
        <v>29</v>
      </c>
      <c r="AD40" t="s">
        <v>38</v>
      </c>
    </row>
    <row r="41" spans="1:30">
      <c r="A41" t="s">
        <v>1052</v>
      </c>
      <c r="B41" t="s">
        <v>6</v>
      </c>
      <c r="C41" t="s">
        <v>3447</v>
      </c>
      <c r="D41" s="1146">
        <v>42449</v>
      </c>
      <c r="E41" s="1147">
        <v>0.58333333333333337</v>
      </c>
      <c r="F41" s="1146">
        <v>42449</v>
      </c>
      <c r="G41" s="1147">
        <v>0.58333333333333337</v>
      </c>
      <c r="H41" s="1147">
        <v>0</v>
      </c>
      <c r="I41">
        <v>390</v>
      </c>
      <c r="J41" t="s">
        <v>1299</v>
      </c>
      <c r="K41" t="s">
        <v>9</v>
      </c>
      <c r="L41" t="s">
        <v>17</v>
      </c>
      <c r="M41" t="s">
        <v>1304</v>
      </c>
      <c r="N41">
        <v>110</v>
      </c>
      <c r="O41" t="s">
        <v>8</v>
      </c>
      <c r="P41" t="s">
        <v>1304</v>
      </c>
      <c r="Q41" t="s">
        <v>1300</v>
      </c>
      <c r="S41">
        <v>1078.8</v>
      </c>
      <c r="T41">
        <v>1078.8</v>
      </c>
      <c r="AD41" t="s">
        <v>38</v>
      </c>
    </row>
    <row r="42" spans="1:30">
      <c r="A42" t="s">
        <v>1052</v>
      </c>
      <c r="B42" t="s">
        <v>6</v>
      </c>
      <c r="C42" t="s">
        <v>3447</v>
      </c>
      <c r="D42" s="1146">
        <v>42449</v>
      </c>
      <c r="E42" s="1147">
        <v>0.58333333333333337</v>
      </c>
      <c r="F42" s="1146">
        <v>42449</v>
      </c>
      <c r="G42" s="1147">
        <v>0.58333333333333337</v>
      </c>
      <c r="H42" s="1147">
        <v>0</v>
      </c>
      <c r="I42">
        <v>62</v>
      </c>
      <c r="J42" t="s">
        <v>1213</v>
      </c>
      <c r="L42" t="s">
        <v>17</v>
      </c>
      <c r="M42" t="s">
        <v>1302</v>
      </c>
      <c r="N42">
        <v>35</v>
      </c>
      <c r="O42" t="s">
        <v>14</v>
      </c>
      <c r="P42" t="s">
        <v>1302</v>
      </c>
      <c r="Q42" t="s">
        <v>1303</v>
      </c>
      <c r="S42">
        <v>66.3</v>
      </c>
      <c r="T42">
        <v>66.3</v>
      </c>
      <c r="AD42" t="s">
        <v>38</v>
      </c>
    </row>
    <row r="43" spans="1:30">
      <c r="A43" t="s">
        <v>1052</v>
      </c>
      <c r="B43" t="s">
        <v>6</v>
      </c>
      <c r="C43" t="s">
        <v>1868</v>
      </c>
      <c r="D43" s="1146">
        <v>42449</v>
      </c>
      <c r="E43" s="1147">
        <v>0.56527777777777777</v>
      </c>
      <c r="F43" s="1146">
        <v>42449</v>
      </c>
      <c r="G43" s="1147">
        <v>0.56527777777777777</v>
      </c>
      <c r="H43" s="1147">
        <v>0</v>
      </c>
      <c r="I43">
        <v>33</v>
      </c>
      <c r="L43" t="s">
        <v>12</v>
      </c>
      <c r="M43" t="s">
        <v>3680</v>
      </c>
      <c r="N43">
        <v>0.4</v>
      </c>
      <c r="O43" t="s">
        <v>2</v>
      </c>
      <c r="P43" t="s">
        <v>473</v>
      </c>
      <c r="Q43" t="s">
        <v>3681</v>
      </c>
      <c r="S43">
        <v>10.3</v>
      </c>
      <c r="T43">
        <v>10.3</v>
      </c>
      <c r="AD43" t="s">
        <v>23</v>
      </c>
    </row>
    <row r="44" spans="1:30">
      <c r="A44" t="s">
        <v>1052</v>
      </c>
      <c r="B44" t="s">
        <v>6</v>
      </c>
      <c r="C44" t="s">
        <v>1868</v>
      </c>
      <c r="D44" s="1146">
        <v>42449</v>
      </c>
      <c r="E44" s="1147">
        <v>0.55833333333333335</v>
      </c>
      <c r="F44" s="1146">
        <v>42449</v>
      </c>
      <c r="G44" s="1147">
        <v>0.55833333333333335</v>
      </c>
      <c r="H44" s="1147">
        <v>0</v>
      </c>
      <c r="I44">
        <v>57</v>
      </c>
      <c r="L44" t="s">
        <v>12</v>
      </c>
      <c r="M44" t="s">
        <v>3678</v>
      </c>
      <c r="N44">
        <v>0.4</v>
      </c>
      <c r="O44" t="s">
        <v>2</v>
      </c>
      <c r="P44" t="s">
        <v>473</v>
      </c>
      <c r="Q44" t="s">
        <v>3679</v>
      </c>
      <c r="S44">
        <v>23</v>
      </c>
      <c r="T44">
        <v>23</v>
      </c>
      <c r="AD44" t="s">
        <v>23</v>
      </c>
    </row>
    <row r="45" spans="1:30" ht="25.5">
      <c r="A45" t="s">
        <v>1052</v>
      </c>
      <c r="B45" t="s">
        <v>6</v>
      </c>
      <c r="C45" t="s">
        <v>4013</v>
      </c>
      <c r="D45" s="1146">
        <v>42449</v>
      </c>
      <c r="E45" s="1147">
        <v>0.61736111111111114</v>
      </c>
      <c r="F45" s="1146">
        <v>42449</v>
      </c>
      <c r="L45" t="s">
        <v>4</v>
      </c>
      <c r="M45" s="1148" t="s">
        <v>4069</v>
      </c>
      <c r="N45" t="s">
        <v>3</v>
      </c>
      <c r="O45" t="s">
        <v>33</v>
      </c>
      <c r="P45" s="1148" t="s">
        <v>4070</v>
      </c>
      <c r="Q45" t="s">
        <v>4071</v>
      </c>
      <c r="AD45" t="s">
        <v>23</v>
      </c>
    </row>
    <row r="46" spans="1:30">
      <c r="A46" t="s">
        <v>1052</v>
      </c>
      <c r="B46" t="s">
        <v>6</v>
      </c>
      <c r="C46" t="s">
        <v>1865</v>
      </c>
      <c r="D46" s="1146">
        <v>42449</v>
      </c>
      <c r="E46" s="1147">
        <v>0.65277777777777779</v>
      </c>
      <c r="F46" s="1146">
        <v>42449</v>
      </c>
      <c r="G46" s="1147">
        <v>0.65277777777777779</v>
      </c>
      <c r="H46" s="1147">
        <v>0</v>
      </c>
      <c r="I46">
        <v>35</v>
      </c>
      <c r="J46" t="s">
        <v>1305</v>
      </c>
      <c r="K46" t="s">
        <v>15</v>
      </c>
      <c r="L46" t="s">
        <v>10</v>
      </c>
      <c r="M46" t="s">
        <v>1336</v>
      </c>
      <c r="N46">
        <v>110</v>
      </c>
      <c r="O46" t="s">
        <v>8</v>
      </c>
      <c r="P46" t="s">
        <v>1336</v>
      </c>
      <c r="Q46" t="s">
        <v>3803</v>
      </c>
      <c r="S46">
        <v>65.599999999999994</v>
      </c>
      <c r="T46">
        <v>65.599999999999994</v>
      </c>
      <c r="U46" t="s">
        <v>29</v>
      </c>
      <c r="V46">
        <v>1998</v>
      </c>
      <c r="W46" t="s">
        <v>3768</v>
      </c>
      <c r="X46" t="s">
        <v>2736</v>
      </c>
      <c r="Y46" t="s">
        <v>3804</v>
      </c>
      <c r="Z46">
        <v>100</v>
      </c>
      <c r="AA46" t="s">
        <v>3805</v>
      </c>
      <c r="AB46">
        <v>0</v>
      </c>
      <c r="AC46" t="s">
        <v>3806</v>
      </c>
      <c r="AD46" t="s">
        <v>32</v>
      </c>
    </row>
    <row r="47" spans="1:30">
      <c r="A47" t="s">
        <v>1052</v>
      </c>
      <c r="B47" t="s">
        <v>6</v>
      </c>
      <c r="C47" t="s">
        <v>1865</v>
      </c>
      <c r="D47" s="1146">
        <v>42449</v>
      </c>
      <c r="E47" s="1147">
        <v>0.60555555555555551</v>
      </c>
      <c r="F47" s="1146">
        <v>42449</v>
      </c>
      <c r="G47" s="1147">
        <v>0.60555555555555551</v>
      </c>
      <c r="H47" s="1147">
        <v>0</v>
      </c>
      <c r="I47">
        <v>74</v>
      </c>
      <c r="J47" t="s">
        <v>303</v>
      </c>
      <c r="K47" t="s">
        <v>21</v>
      </c>
      <c r="L47" t="s">
        <v>10</v>
      </c>
      <c r="M47" t="s">
        <v>3798</v>
      </c>
      <c r="N47">
        <v>35</v>
      </c>
      <c r="O47" t="s">
        <v>8</v>
      </c>
      <c r="P47" t="s">
        <v>3799</v>
      </c>
      <c r="Q47" t="s">
        <v>3800</v>
      </c>
      <c r="S47">
        <v>83.5</v>
      </c>
      <c r="T47">
        <v>83.5</v>
      </c>
      <c r="U47" t="s">
        <v>29</v>
      </c>
      <c r="V47">
        <v>2006</v>
      </c>
      <c r="W47" t="s">
        <v>3784</v>
      </c>
      <c r="X47" t="s">
        <v>2736</v>
      </c>
      <c r="Y47" t="s">
        <v>3801</v>
      </c>
      <c r="Z47">
        <v>100</v>
      </c>
      <c r="AA47" t="s">
        <v>3748</v>
      </c>
      <c r="AB47">
        <v>0</v>
      </c>
      <c r="AC47" t="s">
        <v>3802</v>
      </c>
      <c r="AD47" t="s">
        <v>32</v>
      </c>
    </row>
    <row r="48" spans="1:30">
      <c r="A48" t="s">
        <v>1052</v>
      </c>
      <c r="B48" t="s">
        <v>6</v>
      </c>
      <c r="C48" t="s">
        <v>1865</v>
      </c>
      <c r="D48" s="1146">
        <v>42449</v>
      </c>
      <c r="E48" s="1147">
        <v>0.60555555555555551</v>
      </c>
      <c r="F48" s="1146">
        <v>42449</v>
      </c>
      <c r="G48" s="1147">
        <v>0.60555555555555551</v>
      </c>
      <c r="H48" s="1147">
        <v>0</v>
      </c>
      <c r="I48">
        <v>75</v>
      </c>
      <c r="J48" t="s">
        <v>303</v>
      </c>
      <c r="K48" t="s">
        <v>15</v>
      </c>
      <c r="L48" t="s">
        <v>10</v>
      </c>
      <c r="M48" t="s">
        <v>3793</v>
      </c>
      <c r="N48">
        <v>35</v>
      </c>
      <c r="O48" t="s">
        <v>8</v>
      </c>
      <c r="P48" t="s">
        <v>3794</v>
      </c>
      <c r="Q48" t="s">
        <v>3795</v>
      </c>
      <c r="S48">
        <v>82.6</v>
      </c>
      <c r="T48">
        <v>82.6</v>
      </c>
      <c r="U48" t="s">
        <v>29</v>
      </c>
      <c r="V48">
        <v>2006</v>
      </c>
      <c r="W48" t="s">
        <v>3784</v>
      </c>
      <c r="X48" t="s">
        <v>2736</v>
      </c>
      <c r="Y48" t="s">
        <v>3796</v>
      </c>
      <c r="Z48">
        <v>100</v>
      </c>
      <c r="AA48" t="s">
        <v>3754</v>
      </c>
      <c r="AB48">
        <v>0</v>
      </c>
      <c r="AC48" t="s">
        <v>3797</v>
      </c>
      <c r="AD48" t="s">
        <v>32</v>
      </c>
    </row>
    <row r="49" spans="1:30">
      <c r="A49" t="s">
        <v>1052</v>
      </c>
      <c r="B49" t="s">
        <v>6</v>
      </c>
      <c r="C49" t="s">
        <v>1865</v>
      </c>
      <c r="D49" s="1146">
        <v>42449</v>
      </c>
      <c r="E49" s="1147">
        <v>0.58263888888888882</v>
      </c>
      <c r="F49" s="1146">
        <v>42449</v>
      </c>
      <c r="G49" s="1147">
        <v>0.58263888888888882</v>
      </c>
      <c r="H49" s="1147">
        <v>0</v>
      </c>
      <c r="I49">
        <v>85</v>
      </c>
      <c r="J49" t="s">
        <v>303</v>
      </c>
      <c r="K49" t="s">
        <v>15</v>
      </c>
      <c r="L49" t="s">
        <v>10</v>
      </c>
      <c r="M49" t="s">
        <v>3788</v>
      </c>
      <c r="N49">
        <v>35</v>
      </c>
      <c r="O49" t="s">
        <v>8</v>
      </c>
      <c r="P49" t="s">
        <v>3789</v>
      </c>
      <c r="Q49" t="s">
        <v>3790</v>
      </c>
      <c r="S49">
        <v>83.5</v>
      </c>
      <c r="T49">
        <v>83.5</v>
      </c>
      <c r="U49" t="s">
        <v>29</v>
      </c>
      <c r="V49">
        <v>2006</v>
      </c>
      <c r="W49" t="s">
        <v>3784</v>
      </c>
      <c r="X49" t="s">
        <v>2736</v>
      </c>
      <c r="Y49" t="s">
        <v>3791</v>
      </c>
      <c r="Z49">
        <v>100</v>
      </c>
      <c r="AA49" t="s">
        <v>3760</v>
      </c>
      <c r="AB49">
        <v>0</v>
      </c>
      <c r="AC49" t="s">
        <v>3792</v>
      </c>
      <c r="AD49" t="s">
        <v>32</v>
      </c>
    </row>
    <row r="50" spans="1:30">
      <c r="A50" t="s">
        <v>1052</v>
      </c>
      <c r="B50" t="s">
        <v>6</v>
      </c>
      <c r="C50" t="s">
        <v>1865</v>
      </c>
      <c r="D50" s="1146">
        <v>42449</v>
      </c>
      <c r="E50" s="1147">
        <v>0.57500000000000007</v>
      </c>
      <c r="F50" s="1146">
        <v>42449</v>
      </c>
      <c r="G50" s="1147">
        <v>0.57500000000000007</v>
      </c>
      <c r="H50" s="1147">
        <v>0</v>
      </c>
      <c r="I50">
        <v>90</v>
      </c>
      <c r="J50" t="s">
        <v>303</v>
      </c>
      <c r="K50" t="s">
        <v>9</v>
      </c>
      <c r="L50" t="s">
        <v>10</v>
      </c>
      <c r="M50" t="s">
        <v>3781</v>
      </c>
      <c r="N50">
        <v>35</v>
      </c>
      <c r="O50" t="s">
        <v>8</v>
      </c>
      <c r="P50" t="s">
        <v>3782</v>
      </c>
      <c r="Q50" t="s">
        <v>3783</v>
      </c>
      <c r="S50">
        <v>94.1</v>
      </c>
      <c r="T50">
        <v>94.1</v>
      </c>
      <c r="U50" t="s">
        <v>29</v>
      </c>
      <c r="V50">
        <v>2005</v>
      </c>
      <c r="W50" t="s">
        <v>3784</v>
      </c>
      <c r="X50" t="s">
        <v>2736</v>
      </c>
      <c r="Y50" t="s">
        <v>3785</v>
      </c>
      <c r="Z50">
        <v>100</v>
      </c>
      <c r="AA50" t="s">
        <v>3786</v>
      </c>
      <c r="AB50">
        <v>0</v>
      </c>
      <c r="AC50" t="s">
        <v>3787</v>
      </c>
      <c r="AD50" t="s">
        <v>32</v>
      </c>
    </row>
    <row r="51" spans="1:30">
      <c r="A51" t="s">
        <v>1052</v>
      </c>
      <c r="B51" t="s">
        <v>6</v>
      </c>
      <c r="C51" t="s">
        <v>1865</v>
      </c>
      <c r="D51" s="1146">
        <v>42449</v>
      </c>
      <c r="E51" s="1147">
        <v>0.57500000000000007</v>
      </c>
      <c r="F51" s="1146">
        <v>42449</v>
      </c>
      <c r="G51" s="1147">
        <v>0.57500000000000007</v>
      </c>
      <c r="H51" s="1147">
        <v>0</v>
      </c>
      <c r="I51">
        <v>24</v>
      </c>
      <c r="J51" t="s">
        <v>303</v>
      </c>
      <c r="K51" t="s">
        <v>9</v>
      </c>
      <c r="L51" t="s">
        <v>10</v>
      </c>
      <c r="M51" t="s">
        <v>3776</v>
      </c>
      <c r="N51">
        <v>35</v>
      </c>
      <c r="O51" t="s">
        <v>8</v>
      </c>
      <c r="P51" t="s">
        <v>3777</v>
      </c>
      <c r="Q51" t="s">
        <v>3778</v>
      </c>
      <c r="S51">
        <v>70.2</v>
      </c>
      <c r="T51">
        <v>70.2</v>
      </c>
      <c r="U51" t="s">
        <v>29</v>
      </c>
      <c r="V51">
        <v>2009</v>
      </c>
      <c r="W51" t="s">
        <v>3768</v>
      </c>
      <c r="X51" t="s">
        <v>2736</v>
      </c>
      <c r="Y51" t="s">
        <v>3779</v>
      </c>
      <c r="Z51">
        <v>100</v>
      </c>
      <c r="AA51" t="s">
        <v>3780</v>
      </c>
      <c r="AB51">
        <v>0</v>
      </c>
      <c r="AC51" t="s">
        <v>3775</v>
      </c>
      <c r="AD51" t="s">
        <v>32</v>
      </c>
    </row>
    <row r="52" spans="1:30" ht="51">
      <c r="A52" t="s">
        <v>1052</v>
      </c>
      <c r="B52" t="s">
        <v>6</v>
      </c>
      <c r="C52" t="s">
        <v>1865</v>
      </c>
      <c r="D52" s="1146">
        <v>42449</v>
      </c>
      <c r="E52" s="1147">
        <v>0.4145833333333333</v>
      </c>
      <c r="F52" s="1146">
        <v>42449</v>
      </c>
      <c r="G52" s="1147">
        <v>0.4145833333333333</v>
      </c>
      <c r="H52" s="1147">
        <v>0</v>
      </c>
      <c r="I52">
        <v>24</v>
      </c>
      <c r="J52" t="s">
        <v>303</v>
      </c>
      <c r="K52" t="s">
        <v>15</v>
      </c>
      <c r="L52" t="s">
        <v>10</v>
      </c>
      <c r="M52" t="s">
        <v>3772</v>
      </c>
      <c r="N52">
        <v>35</v>
      </c>
      <c r="O52" t="s">
        <v>8</v>
      </c>
      <c r="P52" t="s">
        <v>1335</v>
      </c>
      <c r="Q52" s="1148" t="s">
        <v>3773</v>
      </c>
      <c r="S52">
        <v>71.7</v>
      </c>
      <c r="T52">
        <v>71.7</v>
      </c>
      <c r="U52" t="s">
        <v>29</v>
      </c>
      <c r="V52">
        <v>2009</v>
      </c>
      <c r="W52" t="s">
        <v>3768</v>
      </c>
      <c r="X52" t="s">
        <v>2736</v>
      </c>
      <c r="Y52" t="s">
        <v>3774</v>
      </c>
      <c r="Z52">
        <v>100</v>
      </c>
      <c r="AA52" t="s">
        <v>3754</v>
      </c>
      <c r="AB52">
        <v>0</v>
      </c>
      <c r="AC52" t="s">
        <v>3775</v>
      </c>
      <c r="AD52" t="s">
        <v>32</v>
      </c>
    </row>
    <row r="53" spans="1:30">
      <c r="A53" t="s">
        <v>1052</v>
      </c>
      <c r="B53" t="s">
        <v>6</v>
      </c>
      <c r="C53" t="s">
        <v>1865</v>
      </c>
      <c r="D53" s="1146">
        <v>42449</v>
      </c>
      <c r="E53" s="1147">
        <v>0.53333333333333333</v>
      </c>
      <c r="F53" s="1146">
        <v>42449</v>
      </c>
      <c r="G53" s="1147">
        <v>0.53333333333333333</v>
      </c>
      <c r="H53" s="1147">
        <v>0</v>
      </c>
      <c r="I53">
        <v>0</v>
      </c>
      <c r="J53" t="s">
        <v>1334</v>
      </c>
      <c r="K53" t="s">
        <v>15</v>
      </c>
      <c r="L53" t="s">
        <v>10</v>
      </c>
      <c r="M53" t="s">
        <v>3766</v>
      </c>
      <c r="N53">
        <v>110</v>
      </c>
      <c r="O53" t="s">
        <v>8</v>
      </c>
      <c r="P53" t="s">
        <v>3766</v>
      </c>
      <c r="Q53" t="s">
        <v>3767</v>
      </c>
      <c r="U53" t="s">
        <v>29</v>
      </c>
      <c r="V53">
        <v>2009</v>
      </c>
      <c r="W53" t="s">
        <v>3768</v>
      </c>
      <c r="X53" t="s">
        <v>2736</v>
      </c>
      <c r="Y53" t="s">
        <v>3769</v>
      </c>
      <c r="Z53">
        <v>100</v>
      </c>
      <c r="AA53" t="s">
        <v>3770</v>
      </c>
      <c r="AB53">
        <v>0</v>
      </c>
      <c r="AC53" t="s">
        <v>3771</v>
      </c>
      <c r="AD53" t="s">
        <v>32</v>
      </c>
    </row>
    <row r="54" spans="1:30">
      <c r="A54" t="s">
        <v>1052</v>
      </c>
      <c r="B54" t="s">
        <v>6</v>
      </c>
      <c r="C54" t="s">
        <v>1865</v>
      </c>
      <c r="D54" s="1146">
        <v>42449</v>
      </c>
      <c r="E54" s="1147">
        <v>0.45763888888888887</v>
      </c>
      <c r="F54" s="1146">
        <v>42449</v>
      </c>
      <c r="G54" s="1147">
        <v>0.45763888888888887</v>
      </c>
      <c r="H54" s="1147">
        <v>0</v>
      </c>
      <c r="I54">
        <v>0</v>
      </c>
      <c r="J54" t="s">
        <v>1305</v>
      </c>
      <c r="K54" t="s">
        <v>9</v>
      </c>
      <c r="L54" t="s">
        <v>10</v>
      </c>
      <c r="M54" t="s">
        <v>1306</v>
      </c>
      <c r="N54">
        <v>220</v>
      </c>
      <c r="O54" t="s">
        <v>8</v>
      </c>
      <c r="P54" t="s">
        <v>1306</v>
      </c>
      <c r="Q54" t="s">
        <v>3765</v>
      </c>
      <c r="AD54" t="s">
        <v>32</v>
      </c>
    </row>
    <row r="55" spans="1:30">
      <c r="A55" t="s">
        <v>1052</v>
      </c>
      <c r="B55" t="s">
        <v>6</v>
      </c>
      <c r="C55" t="s">
        <v>1865</v>
      </c>
      <c r="D55" s="1146">
        <v>42449</v>
      </c>
      <c r="E55" s="1147">
        <v>0.61805555555555558</v>
      </c>
      <c r="F55" s="1146">
        <v>42449</v>
      </c>
      <c r="G55" s="1147">
        <v>0.68194444444444446</v>
      </c>
      <c r="H55" s="1147">
        <v>6.3888888888888884E-2</v>
      </c>
      <c r="J55" t="s">
        <v>1920</v>
      </c>
      <c r="L55" t="s">
        <v>10</v>
      </c>
      <c r="M55" t="s">
        <v>3762</v>
      </c>
      <c r="N55">
        <v>110</v>
      </c>
      <c r="O55" t="s">
        <v>14</v>
      </c>
      <c r="P55" t="s">
        <v>657</v>
      </c>
      <c r="Q55" t="s">
        <v>1333</v>
      </c>
      <c r="U55" t="s">
        <v>37</v>
      </c>
      <c r="V55">
        <v>2002</v>
      </c>
      <c r="W55" t="s">
        <v>3758</v>
      </c>
      <c r="X55" t="s">
        <v>2736</v>
      </c>
      <c r="Y55" t="s">
        <v>3763</v>
      </c>
      <c r="Z55">
        <v>100</v>
      </c>
      <c r="AA55" t="s">
        <v>3760</v>
      </c>
      <c r="AB55">
        <v>0</v>
      </c>
      <c r="AC55" t="s">
        <v>3764</v>
      </c>
      <c r="AD55" t="s">
        <v>32</v>
      </c>
    </row>
    <row r="56" spans="1:30">
      <c r="A56" t="s">
        <v>1052</v>
      </c>
      <c r="B56" t="s">
        <v>6</v>
      </c>
      <c r="C56" t="s">
        <v>1865</v>
      </c>
      <c r="D56" s="1146">
        <v>42449</v>
      </c>
      <c r="E56" s="1147">
        <v>0.61736111111111114</v>
      </c>
      <c r="F56" s="1146">
        <v>42449</v>
      </c>
      <c r="G56" s="1147">
        <v>0.66527777777777775</v>
      </c>
      <c r="H56" s="1147">
        <v>4.7916666666666663E-2</v>
      </c>
      <c r="I56">
        <v>378</v>
      </c>
      <c r="J56" t="s">
        <v>1920</v>
      </c>
      <c r="L56" t="s">
        <v>10</v>
      </c>
      <c r="M56" t="s">
        <v>3756</v>
      </c>
      <c r="N56">
        <v>110</v>
      </c>
      <c r="O56" t="s">
        <v>14</v>
      </c>
      <c r="P56" t="s">
        <v>3757</v>
      </c>
      <c r="Q56" t="s">
        <v>1332</v>
      </c>
      <c r="R56">
        <v>338.9</v>
      </c>
      <c r="S56">
        <v>1533.3</v>
      </c>
      <c r="T56">
        <v>1872.2</v>
      </c>
      <c r="U56" t="s">
        <v>37</v>
      </c>
      <c r="V56">
        <v>2002</v>
      </c>
      <c r="W56" t="s">
        <v>3758</v>
      </c>
      <c r="X56" t="s">
        <v>2736</v>
      </c>
      <c r="Y56" t="s">
        <v>3759</v>
      </c>
      <c r="Z56">
        <v>100</v>
      </c>
      <c r="AA56" t="s">
        <v>3760</v>
      </c>
      <c r="AB56">
        <v>0</v>
      </c>
      <c r="AC56" t="s">
        <v>3761</v>
      </c>
      <c r="AD56" t="s">
        <v>32</v>
      </c>
    </row>
    <row r="57" spans="1:30">
      <c r="A57" t="s">
        <v>1052</v>
      </c>
      <c r="B57" t="s">
        <v>6</v>
      </c>
      <c r="C57" t="s">
        <v>1865</v>
      </c>
      <c r="D57" s="1146">
        <v>42449</v>
      </c>
      <c r="E57" s="1147">
        <v>0.58333333333333337</v>
      </c>
      <c r="F57" s="1146">
        <v>42449</v>
      </c>
      <c r="G57" s="1147">
        <v>0.60277777777777775</v>
      </c>
      <c r="H57" s="1147">
        <v>1.9444444444444445E-2</v>
      </c>
      <c r="I57">
        <v>14</v>
      </c>
      <c r="J57" t="s">
        <v>144</v>
      </c>
      <c r="K57" t="s">
        <v>15</v>
      </c>
      <c r="L57" t="s">
        <v>10</v>
      </c>
      <c r="M57" t="s">
        <v>3750</v>
      </c>
      <c r="N57" t="s">
        <v>3</v>
      </c>
      <c r="O57" t="s">
        <v>8</v>
      </c>
      <c r="P57" t="s">
        <v>3751</v>
      </c>
      <c r="Q57" t="s">
        <v>3752</v>
      </c>
      <c r="R57">
        <v>42.7</v>
      </c>
      <c r="T57">
        <v>42.7</v>
      </c>
      <c r="U57" t="s">
        <v>29</v>
      </c>
      <c r="V57">
        <v>1992</v>
      </c>
      <c r="W57" t="s">
        <v>3398</v>
      </c>
      <c r="X57" t="s">
        <v>2736</v>
      </c>
      <c r="Y57" t="s">
        <v>3753</v>
      </c>
      <c r="Z57">
        <v>100</v>
      </c>
      <c r="AA57" t="s">
        <v>3754</v>
      </c>
      <c r="AB57">
        <v>0</v>
      </c>
      <c r="AC57" t="s">
        <v>3755</v>
      </c>
      <c r="AD57" t="s">
        <v>32</v>
      </c>
    </row>
    <row r="58" spans="1:30" ht="102">
      <c r="A58" t="s">
        <v>1052</v>
      </c>
      <c r="B58" t="s">
        <v>6</v>
      </c>
      <c r="C58" t="s">
        <v>1865</v>
      </c>
      <c r="D58" s="1146">
        <v>42449</v>
      </c>
      <c r="E58" s="1147">
        <v>0.58333333333333337</v>
      </c>
      <c r="F58" s="1146">
        <v>42449</v>
      </c>
      <c r="G58" s="1147">
        <v>0.60277777777777775</v>
      </c>
      <c r="H58" s="1147">
        <v>1.9444444444444445E-2</v>
      </c>
      <c r="I58">
        <v>22</v>
      </c>
      <c r="J58" t="s">
        <v>144</v>
      </c>
      <c r="K58" t="s">
        <v>15</v>
      </c>
      <c r="L58" t="s">
        <v>10</v>
      </c>
      <c r="M58" t="s">
        <v>3744</v>
      </c>
      <c r="N58" t="s">
        <v>3</v>
      </c>
      <c r="O58" t="s">
        <v>8</v>
      </c>
      <c r="P58" t="s">
        <v>3745</v>
      </c>
      <c r="Q58" s="1148" t="s">
        <v>3746</v>
      </c>
      <c r="R58">
        <v>38.700000000000003</v>
      </c>
      <c r="T58">
        <v>38.700000000000003</v>
      </c>
      <c r="U58" t="s">
        <v>29</v>
      </c>
      <c r="V58">
        <v>1992</v>
      </c>
      <c r="W58" t="s">
        <v>3398</v>
      </c>
      <c r="X58" t="s">
        <v>2736</v>
      </c>
      <c r="Y58" t="s">
        <v>3747</v>
      </c>
      <c r="Z58">
        <v>100</v>
      </c>
      <c r="AA58" t="s">
        <v>3748</v>
      </c>
      <c r="AB58">
        <v>0</v>
      </c>
      <c r="AC58" t="s">
        <v>3749</v>
      </c>
      <c r="AD58" t="s">
        <v>32</v>
      </c>
    </row>
    <row r="59" spans="1:30">
      <c r="A59" t="s">
        <v>1052</v>
      </c>
      <c r="B59" t="s">
        <v>6</v>
      </c>
      <c r="C59" t="s">
        <v>1865</v>
      </c>
      <c r="D59" s="1146">
        <v>42449</v>
      </c>
      <c r="E59" s="1147">
        <v>0.53194444444444444</v>
      </c>
      <c r="F59" s="1146">
        <v>42449</v>
      </c>
      <c r="G59" s="1147">
        <v>0.44791666666666669</v>
      </c>
      <c r="H59" s="1147">
        <v>2.9861111111111113E-2</v>
      </c>
      <c r="I59">
        <v>16</v>
      </c>
      <c r="J59" t="s">
        <v>303</v>
      </c>
      <c r="K59" t="s">
        <v>21</v>
      </c>
      <c r="L59" t="s">
        <v>10</v>
      </c>
      <c r="M59" t="s">
        <v>3740</v>
      </c>
      <c r="N59" t="s">
        <v>3</v>
      </c>
      <c r="O59" t="s">
        <v>8</v>
      </c>
      <c r="P59" t="s">
        <v>3741</v>
      </c>
      <c r="Q59" t="s">
        <v>3742</v>
      </c>
      <c r="R59">
        <v>44.5</v>
      </c>
      <c r="T59">
        <v>44.5</v>
      </c>
      <c r="U59" t="s">
        <v>29</v>
      </c>
      <c r="V59">
        <v>1993</v>
      </c>
      <c r="W59" t="s">
        <v>3398</v>
      </c>
      <c r="X59" t="s">
        <v>2736</v>
      </c>
      <c r="Y59" t="s">
        <v>3743</v>
      </c>
      <c r="Z59">
        <v>100</v>
      </c>
      <c r="AA59" t="s">
        <v>3738</v>
      </c>
      <c r="AB59">
        <v>0</v>
      </c>
      <c r="AC59" t="s">
        <v>3739</v>
      </c>
      <c r="AD59" t="s">
        <v>32</v>
      </c>
    </row>
    <row r="60" spans="1:30">
      <c r="A60" t="s">
        <v>1052</v>
      </c>
      <c r="B60" t="s">
        <v>6</v>
      </c>
      <c r="C60" t="s">
        <v>1865</v>
      </c>
      <c r="D60" s="1146">
        <v>42449</v>
      </c>
      <c r="E60" s="1147">
        <v>0.41805555555555557</v>
      </c>
      <c r="F60" s="1146">
        <v>42449</v>
      </c>
      <c r="G60" s="1147">
        <v>0.58472222222222225</v>
      </c>
      <c r="H60" s="1147">
        <v>0.16666666666666666</v>
      </c>
      <c r="I60">
        <v>29</v>
      </c>
      <c r="J60" t="s">
        <v>144</v>
      </c>
      <c r="K60" t="s">
        <v>15</v>
      </c>
      <c r="L60" t="s">
        <v>10</v>
      </c>
      <c r="M60" t="s">
        <v>3734</v>
      </c>
      <c r="N60" t="s">
        <v>3</v>
      </c>
      <c r="O60" t="s">
        <v>8</v>
      </c>
      <c r="P60" t="s">
        <v>3735</v>
      </c>
      <c r="Q60" t="s">
        <v>3736</v>
      </c>
      <c r="R60">
        <v>64.099999999999994</v>
      </c>
      <c r="T60">
        <v>64.099999999999994</v>
      </c>
      <c r="U60" t="s">
        <v>29</v>
      </c>
      <c r="V60">
        <v>1991</v>
      </c>
      <c r="W60" t="s">
        <v>3398</v>
      </c>
      <c r="X60" t="s">
        <v>2736</v>
      </c>
      <c r="Y60" t="s">
        <v>3737</v>
      </c>
      <c r="Z60">
        <v>100</v>
      </c>
      <c r="AA60" t="s">
        <v>3738</v>
      </c>
      <c r="AB60">
        <v>0</v>
      </c>
      <c r="AC60" t="s">
        <v>3739</v>
      </c>
      <c r="AD60" t="s">
        <v>31</v>
      </c>
    </row>
    <row r="61" spans="1:30">
      <c r="A61" t="s">
        <v>1052</v>
      </c>
      <c r="B61" t="s">
        <v>6</v>
      </c>
      <c r="C61" t="s">
        <v>1876</v>
      </c>
      <c r="D61" s="1146">
        <v>42449</v>
      </c>
      <c r="E61" s="1147">
        <v>0.67361111111111116</v>
      </c>
      <c r="F61" s="1146">
        <v>42449</v>
      </c>
      <c r="G61" s="1147">
        <v>0.67361111111111116</v>
      </c>
      <c r="H61" s="1147">
        <v>0</v>
      </c>
      <c r="I61">
        <v>38</v>
      </c>
      <c r="J61" t="s">
        <v>303</v>
      </c>
      <c r="K61" t="s">
        <v>9</v>
      </c>
      <c r="L61" t="s">
        <v>10</v>
      </c>
      <c r="M61" t="s">
        <v>3731</v>
      </c>
      <c r="N61">
        <v>35</v>
      </c>
      <c r="O61" t="s">
        <v>8</v>
      </c>
      <c r="P61" t="s">
        <v>3732</v>
      </c>
      <c r="Q61" t="s">
        <v>3733</v>
      </c>
      <c r="S61">
        <v>97.89</v>
      </c>
      <c r="T61">
        <v>97.89</v>
      </c>
      <c r="U61" t="s">
        <v>29</v>
      </c>
      <c r="V61">
        <v>2011</v>
      </c>
      <c r="W61" t="s">
        <v>3616</v>
      </c>
      <c r="X61" t="s">
        <v>2736</v>
      </c>
      <c r="Y61" s="1146">
        <v>42278</v>
      </c>
      <c r="Z61">
        <v>100</v>
      </c>
      <c r="AB61">
        <v>0</v>
      </c>
      <c r="AD61" t="s">
        <v>32</v>
      </c>
    </row>
    <row r="62" spans="1:30" ht="76.5">
      <c r="A62" t="s">
        <v>1052</v>
      </c>
      <c r="B62" t="s">
        <v>6</v>
      </c>
      <c r="C62" t="s">
        <v>1876</v>
      </c>
      <c r="D62" s="1146">
        <v>42449</v>
      </c>
      <c r="E62" s="1147">
        <v>0.61875000000000002</v>
      </c>
      <c r="F62" s="1146">
        <v>42449</v>
      </c>
      <c r="G62" s="1147">
        <v>0.61944444444444446</v>
      </c>
      <c r="H62" s="1147">
        <v>6.9444444444444447E-4</v>
      </c>
      <c r="I62">
        <v>49</v>
      </c>
      <c r="J62" t="s">
        <v>303</v>
      </c>
      <c r="K62" t="s">
        <v>21</v>
      </c>
      <c r="L62" t="s">
        <v>10</v>
      </c>
      <c r="M62" t="s">
        <v>3728</v>
      </c>
      <c r="N62">
        <v>35</v>
      </c>
      <c r="O62" t="s">
        <v>8</v>
      </c>
      <c r="P62" t="s">
        <v>3729</v>
      </c>
      <c r="Q62" s="1148" t="s">
        <v>3730</v>
      </c>
      <c r="S62">
        <v>88.11</v>
      </c>
      <c r="T62">
        <v>88.11</v>
      </c>
      <c r="U62" t="s">
        <v>29</v>
      </c>
      <c r="V62">
        <v>2015</v>
      </c>
      <c r="W62" t="s">
        <v>3616</v>
      </c>
      <c r="X62" t="s">
        <v>2736</v>
      </c>
      <c r="Y62" t="s">
        <v>141</v>
      </c>
      <c r="Z62" t="s">
        <v>141</v>
      </c>
      <c r="AB62">
        <v>0</v>
      </c>
      <c r="AD62" t="s">
        <v>32</v>
      </c>
    </row>
    <row r="63" spans="1:30" ht="63.75">
      <c r="A63" t="s">
        <v>1052</v>
      </c>
      <c r="B63" t="s">
        <v>6</v>
      </c>
      <c r="C63" t="s">
        <v>1876</v>
      </c>
      <c r="D63" s="1146">
        <v>42449</v>
      </c>
      <c r="E63" s="1147">
        <v>0.61458333333333337</v>
      </c>
      <c r="F63" s="1146">
        <v>42450</v>
      </c>
      <c r="G63" s="1147">
        <v>0.63124999999999998</v>
      </c>
      <c r="H63" s="1147">
        <v>1.6666666666666666E-2</v>
      </c>
      <c r="I63">
        <v>38</v>
      </c>
      <c r="J63" t="s">
        <v>303</v>
      </c>
      <c r="K63" t="s">
        <v>15</v>
      </c>
      <c r="L63" t="s">
        <v>10</v>
      </c>
      <c r="M63" t="s">
        <v>3725</v>
      </c>
      <c r="N63">
        <v>35</v>
      </c>
      <c r="O63" t="s">
        <v>8</v>
      </c>
      <c r="P63" t="s">
        <v>3726</v>
      </c>
      <c r="Q63" s="1148" t="s">
        <v>3727</v>
      </c>
      <c r="S63">
        <v>97.89</v>
      </c>
      <c r="T63">
        <v>97.89</v>
      </c>
      <c r="U63" t="s">
        <v>29</v>
      </c>
      <c r="V63">
        <v>2012</v>
      </c>
      <c r="W63" t="s">
        <v>3616</v>
      </c>
      <c r="X63" t="s">
        <v>2736</v>
      </c>
      <c r="Y63" s="1146">
        <v>42401</v>
      </c>
      <c r="Z63">
        <v>100</v>
      </c>
      <c r="AB63">
        <v>0</v>
      </c>
      <c r="AD63" t="s">
        <v>32</v>
      </c>
    </row>
    <row r="64" spans="1:30" ht="76.5">
      <c r="A64" t="s">
        <v>1052</v>
      </c>
      <c r="B64" t="s">
        <v>6</v>
      </c>
      <c r="C64" t="s">
        <v>1876</v>
      </c>
      <c r="D64" s="1146">
        <v>42449</v>
      </c>
      <c r="E64" s="1147">
        <v>0.60763888888888895</v>
      </c>
      <c r="F64" s="1146">
        <v>42449</v>
      </c>
      <c r="G64" s="1147">
        <v>0.65138888888888891</v>
      </c>
      <c r="H64" s="1147">
        <v>4.3750000000000004E-2</v>
      </c>
      <c r="I64">
        <v>53</v>
      </c>
      <c r="J64" t="s">
        <v>303</v>
      </c>
      <c r="K64" t="s">
        <v>21</v>
      </c>
      <c r="L64" t="s">
        <v>10</v>
      </c>
      <c r="M64" t="s">
        <v>3722</v>
      </c>
      <c r="N64">
        <v>35</v>
      </c>
      <c r="O64" t="s">
        <v>8</v>
      </c>
      <c r="P64" t="s">
        <v>3723</v>
      </c>
      <c r="Q64" s="1148" t="s">
        <v>3724</v>
      </c>
      <c r="S64">
        <v>96.67</v>
      </c>
      <c r="T64">
        <v>96.67</v>
      </c>
      <c r="U64" t="s">
        <v>29</v>
      </c>
      <c r="V64">
        <v>2015</v>
      </c>
      <c r="W64" t="s">
        <v>3616</v>
      </c>
      <c r="X64" t="s">
        <v>2736</v>
      </c>
      <c r="Y64" t="s">
        <v>141</v>
      </c>
      <c r="Z64" t="s">
        <v>141</v>
      </c>
      <c r="AB64">
        <v>0</v>
      </c>
      <c r="AD64" t="s">
        <v>32</v>
      </c>
    </row>
    <row r="65" spans="1:30">
      <c r="A65" t="s">
        <v>1052</v>
      </c>
      <c r="B65" t="s">
        <v>6</v>
      </c>
      <c r="C65" t="s">
        <v>1876</v>
      </c>
      <c r="D65" s="1146">
        <v>42449</v>
      </c>
      <c r="E65" s="1147">
        <v>0.60347222222222219</v>
      </c>
      <c r="F65" s="1146">
        <v>42449</v>
      </c>
      <c r="G65" s="1147">
        <v>0.60347222222222219</v>
      </c>
      <c r="H65" s="1147">
        <v>0</v>
      </c>
      <c r="I65">
        <v>55</v>
      </c>
      <c r="J65" t="s">
        <v>3718</v>
      </c>
      <c r="K65" t="s">
        <v>9</v>
      </c>
      <c r="L65" t="s">
        <v>10</v>
      </c>
      <c r="M65" t="s">
        <v>3719</v>
      </c>
      <c r="N65">
        <v>110</v>
      </c>
      <c r="O65" t="s">
        <v>8</v>
      </c>
      <c r="P65" t="s">
        <v>3720</v>
      </c>
      <c r="Q65" t="s">
        <v>3721</v>
      </c>
      <c r="S65">
        <v>89.29</v>
      </c>
      <c r="T65">
        <v>89.29</v>
      </c>
      <c r="U65" t="s">
        <v>29</v>
      </c>
      <c r="V65">
        <v>2011</v>
      </c>
      <c r="W65" t="s">
        <v>3616</v>
      </c>
      <c r="X65" t="s">
        <v>2736</v>
      </c>
      <c r="Y65" s="1146">
        <v>42156</v>
      </c>
      <c r="Z65">
        <v>100</v>
      </c>
      <c r="AB65">
        <v>0</v>
      </c>
      <c r="AD65" t="s">
        <v>32</v>
      </c>
    </row>
    <row r="66" spans="1:30" ht="76.5">
      <c r="A66" t="s">
        <v>1052</v>
      </c>
      <c r="B66" t="s">
        <v>6</v>
      </c>
      <c r="C66" t="s">
        <v>1876</v>
      </c>
      <c r="D66" s="1146">
        <v>42449</v>
      </c>
      <c r="E66" s="1147">
        <v>0.58333333333333337</v>
      </c>
      <c r="F66" s="1146">
        <v>42449</v>
      </c>
      <c r="G66" s="1147">
        <v>0.58472222222222225</v>
      </c>
      <c r="H66" s="1147">
        <v>1.3888888888888889E-3</v>
      </c>
      <c r="I66">
        <v>28</v>
      </c>
      <c r="J66" t="s">
        <v>144</v>
      </c>
      <c r="K66" t="s">
        <v>21</v>
      </c>
      <c r="L66" t="s">
        <v>10</v>
      </c>
      <c r="M66" t="s">
        <v>3715</v>
      </c>
      <c r="N66">
        <v>35</v>
      </c>
      <c r="O66" t="s">
        <v>8</v>
      </c>
      <c r="P66" t="s">
        <v>3716</v>
      </c>
      <c r="Q66" s="1148" t="s">
        <v>3717</v>
      </c>
      <c r="S66">
        <v>87.67</v>
      </c>
      <c r="T66">
        <v>87.67</v>
      </c>
      <c r="U66" t="s">
        <v>29</v>
      </c>
      <c r="V66">
        <v>2008</v>
      </c>
      <c r="W66" t="s">
        <v>3521</v>
      </c>
      <c r="X66" t="s">
        <v>2736</v>
      </c>
      <c r="Y66" s="1146">
        <v>42186</v>
      </c>
      <c r="Z66">
        <v>100</v>
      </c>
      <c r="AB66">
        <v>0</v>
      </c>
      <c r="AD66" t="s">
        <v>32</v>
      </c>
    </row>
    <row r="67" spans="1:30" ht="76.5">
      <c r="A67" t="s">
        <v>1052</v>
      </c>
      <c r="B67" t="s">
        <v>6</v>
      </c>
      <c r="C67" t="s">
        <v>1876</v>
      </c>
      <c r="D67" s="1146">
        <v>42449</v>
      </c>
      <c r="E67" s="1147">
        <v>0.57916666666666672</v>
      </c>
      <c r="F67" s="1146">
        <v>42449</v>
      </c>
      <c r="G67" s="1147">
        <v>0.57916666666666672</v>
      </c>
      <c r="H67" s="1147">
        <v>0</v>
      </c>
      <c r="I67">
        <v>51</v>
      </c>
      <c r="J67" t="s">
        <v>303</v>
      </c>
      <c r="K67" t="s">
        <v>15</v>
      </c>
      <c r="L67" t="s">
        <v>10</v>
      </c>
      <c r="M67" t="s">
        <v>3712</v>
      </c>
      <c r="N67">
        <v>35</v>
      </c>
      <c r="O67" t="s">
        <v>8</v>
      </c>
      <c r="P67" t="s">
        <v>3713</v>
      </c>
      <c r="Q67" s="1148" t="s">
        <v>3714</v>
      </c>
      <c r="S67">
        <v>98.39</v>
      </c>
      <c r="T67">
        <v>98.39</v>
      </c>
      <c r="U67" t="s">
        <v>29</v>
      </c>
      <c r="V67">
        <v>2011</v>
      </c>
      <c r="W67" t="s">
        <v>3521</v>
      </c>
      <c r="X67" t="s">
        <v>2736</v>
      </c>
      <c r="Y67" s="1146">
        <v>41791</v>
      </c>
      <c r="Z67">
        <v>100</v>
      </c>
      <c r="AB67">
        <v>0</v>
      </c>
      <c r="AD67" t="s">
        <v>32</v>
      </c>
    </row>
    <row r="68" spans="1:30">
      <c r="A68" t="s">
        <v>1052</v>
      </c>
      <c r="B68" t="s">
        <v>6</v>
      </c>
      <c r="C68" t="s">
        <v>1876</v>
      </c>
      <c r="D68" s="1146">
        <v>42449</v>
      </c>
      <c r="E68" s="1147">
        <v>0.57291666666666663</v>
      </c>
      <c r="F68" s="1146">
        <v>42449</v>
      </c>
      <c r="G68" s="1147">
        <v>0.59305555555555556</v>
      </c>
      <c r="H68" s="1147">
        <v>2.013888888888889E-2</v>
      </c>
      <c r="I68">
        <v>15</v>
      </c>
      <c r="J68" t="s">
        <v>303</v>
      </c>
      <c r="K68" t="s">
        <v>15</v>
      </c>
      <c r="L68" t="s">
        <v>10</v>
      </c>
      <c r="M68" t="s">
        <v>3709</v>
      </c>
      <c r="N68">
        <v>35</v>
      </c>
      <c r="O68" t="s">
        <v>8</v>
      </c>
      <c r="P68" t="s">
        <v>3710</v>
      </c>
      <c r="Q68" t="s">
        <v>3711</v>
      </c>
      <c r="R68">
        <v>38.5</v>
      </c>
      <c r="T68">
        <v>38.5</v>
      </c>
      <c r="U68" t="s">
        <v>29</v>
      </c>
      <c r="V68">
        <v>2008</v>
      </c>
      <c r="W68" t="s">
        <v>3521</v>
      </c>
      <c r="X68" t="s">
        <v>2736</v>
      </c>
      <c r="Y68" s="1146">
        <v>42186</v>
      </c>
      <c r="Z68">
        <v>100</v>
      </c>
      <c r="AB68">
        <v>0</v>
      </c>
      <c r="AD68" t="s">
        <v>32</v>
      </c>
    </row>
    <row r="69" spans="1:30">
      <c r="A69" t="s">
        <v>1052</v>
      </c>
      <c r="B69" t="s">
        <v>6</v>
      </c>
      <c r="C69" t="s">
        <v>1876</v>
      </c>
      <c r="D69" s="1146">
        <v>42449</v>
      </c>
      <c r="E69" s="1147">
        <v>0.55694444444444446</v>
      </c>
      <c r="F69" s="1146">
        <v>42449</v>
      </c>
      <c r="G69" s="1147">
        <v>0.55694444444444446</v>
      </c>
      <c r="H69" s="1147">
        <v>0</v>
      </c>
      <c r="I69">
        <v>68</v>
      </c>
      <c r="J69" t="s">
        <v>303</v>
      </c>
      <c r="K69" t="s">
        <v>9</v>
      </c>
      <c r="L69" t="s">
        <v>10</v>
      </c>
      <c r="M69" t="s">
        <v>3706</v>
      </c>
      <c r="N69">
        <v>35</v>
      </c>
      <c r="O69" t="s">
        <v>8</v>
      </c>
      <c r="P69" t="s">
        <v>3707</v>
      </c>
      <c r="Q69" t="s">
        <v>3708</v>
      </c>
      <c r="S69">
        <v>95.26</v>
      </c>
      <c r="T69">
        <v>95.26</v>
      </c>
      <c r="U69" t="s">
        <v>29</v>
      </c>
      <c r="V69">
        <v>2007</v>
      </c>
      <c r="W69" t="s">
        <v>3521</v>
      </c>
      <c r="X69" t="s">
        <v>2736</v>
      </c>
      <c r="Y69" s="1146">
        <v>41821</v>
      </c>
      <c r="Z69">
        <v>100</v>
      </c>
      <c r="AB69">
        <v>0</v>
      </c>
      <c r="AD69" t="s">
        <v>32</v>
      </c>
    </row>
    <row r="70" spans="1:30">
      <c r="A70" t="s">
        <v>1052</v>
      </c>
      <c r="B70" t="s">
        <v>6</v>
      </c>
      <c r="C70" t="s">
        <v>1876</v>
      </c>
      <c r="D70" s="1146">
        <v>42449</v>
      </c>
      <c r="E70" s="1147">
        <v>0.48194444444444445</v>
      </c>
      <c r="F70" s="1146">
        <v>42450</v>
      </c>
      <c r="G70" s="1147">
        <v>0.48194444444444445</v>
      </c>
      <c r="H70" s="1147">
        <v>0</v>
      </c>
      <c r="I70">
        <v>82</v>
      </c>
      <c r="J70" t="s">
        <v>303</v>
      </c>
      <c r="K70" t="s">
        <v>9</v>
      </c>
      <c r="L70" t="s">
        <v>10</v>
      </c>
      <c r="M70" t="s">
        <v>1330</v>
      </c>
      <c r="N70">
        <v>35</v>
      </c>
      <c r="O70" t="s">
        <v>8</v>
      </c>
      <c r="P70" t="s">
        <v>1331</v>
      </c>
      <c r="Q70" t="s">
        <v>3705</v>
      </c>
      <c r="S70">
        <v>97.13</v>
      </c>
      <c r="T70">
        <v>97.13</v>
      </c>
      <c r="U70" t="s">
        <v>29</v>
      </c>
      <c r="V70">
        <v>2014</v>
      </c>
      <c r="W70" t="s">
        <v>3521</v>
      </c>
      <c r="X70" t="s">
        <v>2736</v>
      </c>
      <c r="Y70" s="1146">
        <v>42401</v>
      </c>
      <c r="Z70">
        <v>100</v>
      </c>
      <c r="AB70">
        <v>0</v>
      </c>
      <c r="AD70" t="s">
        <v>32</v>
      </c>
    </row>
    <row r="71" spans="1:30">
      <c r="A71" t="s">
        <v>1052</v>
      </c>
      <c r="B71" t="s">
        <v>6</v>
      </c>
      <c r="C71" t="s">
        <v>1876</v>
      </c>
      <c r="D71" s="1146">
        <v>42449</v>
      </c>
      <c r="E71" s="1147">
        <v>0.43194444444444446</v>
      </c>
      <c r="F71" s="1146">
        <v>42449</v>
      </c>
      <c r="G71" s="1147">
        <v>0.43194444444444446</v>
      </c>
      <c r="H71" s="1147">
        <v>0</v>
      </c>
      <c r="I71">
        <v>42</v>
      </c>
      <c r="J71" t="s">
        <v>1299</v>
      </c>
      <c r="K71" t="s">
        <v>9</v>
      </c>
      <c r="L71" t="s">
        <v>10</v>
      </c>
      <c r="M71" t="s">
        <v>1328</v>
      </c>
      <c r="N71">
        <v>220</v>
      </c>
      <c r="O71" t="s">
        <v>8</v>
      </c>
      <c r="P71" t="s">
        <v>1329</v>
      </c>
      <c r="Q71" t="s">
        <v>3703</v>
      </c>
      <c r="S71">
        <v>95.15</v>
      </c>
      <c r="T71">
        <v>95.15</v>
      </c>
      <c r="U71" t="s">
        <v>29</v>
      </c>
      <c r="V71">
        <v>2006</v>
      </c>
      <c r="W71" t="s">
        <v>3704</v>
      </c>
      <c r="X71" t="s">
        <v>2736</v>
      </c>
      <c r="Y71" s="1146">
        <v>42064</v>
      </c>
      <c r="Z71">
        <v>100</v>
      </c>
      <c r="AB71">
        <v>0</v>
      </c>
      <c r="AD71" t="s">
        <v>32</v>
      </c>
    </row>
    <row r="72" spans="1:30">
      <c r="A72" t="s">
        <v>1052</v>
      </c>
      <c r="B72" t="s">
        <v>6</v>
      </c>
      <c r="C72" t="s">
        <v>1868</v>
      </c>
      <c r="D72" s="1146">
        <v>42449</v>
      </c>
      <c r="E72" s="1147">
        <v>0.6791666666666667</v>
      </c>
      <c r="F72" s="1146">
        <v>42449</v>
      </c>
      <c r="G72" s="1147">
        <v>0.6791666666666667</v>
      </c>
      <c r="H72" s="1147">
        <v>0</v>
      </c>
      <c r="I72">
        <v>35</v>
      </c>
      <c r="J72" t="s">
        <v>144</v>
      </c>
      <c r="K72" t="s">
        <v>9</v>
      </c>
      <c r="L72" t="s">
        <v>10</v>
      </c>
      <c r="M72" t="s">
        <v>3698</v>
      </c>
      <c r="N72">
        <v>35</v>
      </c>
      <c r="O72" t="s">
        <v>8</v>
      </c>
      <c r="P72" t="s">
        <v>1327</v>
      </c>
      <c r="Q72" t="s">
        <v>3699</v>
      </c>
      <c r="S72">
        <v>10.7</v>
      </c>
      <c r="T72">
        <v>10.7</v>
      </c>
      <c r="U72" t="s">
        <v>29</v>
      </c>
      <c r="V72">
        <v>1989</v>
      </c>
      <c r="W72" t="s">
        <v>3700</v>
      </c>
      <c r="X72" t="s">
        <v>2932</v>
      </c>
      <c r="Y72" t="s">
        <v>3701</v>
      </c>
      <c r="Z72">
        <v>0.8</v>
      </c>
      <c r="AA72" t="s">
        <v>3702</v>
      </c>
      <c r="AB72" t="s">
        <v>2215</v>
      </c>
      <c r="AC72" s="1146">
        <v>42159</v>
      </c>
      <c r="AD72" t="s">
        <v>32</v>
      </c>
    </row>
    <row r="73" spans="1:30">
      <c r="A73" t="s">
        <v>1052</v>
      </c>
      <c r="B73" t="s">
        <v>6</v>
      </c>
      <c r="C73" t="s">
        <v>1868</v>
      </c>
      <c r="D73" s="1146">
        <v>42449</v>
      </c>
      <c r="E73" s="1147">
        <v>0.65486111111111112</v>
      </c>
      <c r="F73" s="1146">
        <v>42449</v>
      </c>
      <c r="G73" s="1147">
        <v>0.65486111111111112</v>
      </c>
      <c r="H73" s="1147">
        <v>0</v>
      </c>
      <c r="I73">
        <v>55</v>
      </c>
      <c r="J73" t="s">
        <v>303</v>
      </c>
      <c r="K73" t="s">
        <v>9</v>
      </c>
      <c r="L73" t="s">
        <v>10</v>
      </c>
      <c r="M73" t="s">
        <v>3694</v>
      </c>
      <c r="N73" t="s">
        <v>3</v>
      </c>
      <c r="O73" t="s">
        <v>8</v>
      </c>
      <c r="P73" t="s">
        <v>3695</v>
      </c>
      <c r="Q73" t="s">
        <v>3696</v>
      </c>
      <c r="S73">
        <v>16.600000000000001</v>
      </c>
      <c r="T73">
        <v>16.600000000000001</v>
      </c>
      <c r="U73" t="s">
        <v>29</v>
      </c>
      <c r="V73">
        <v>1991</v>
      </c>
      <c r="W73" t="s">
        <v>3398</v>
      </c>
      <c r="X73" t="s">
        <v>2736</v>
      </c>
      <c r="Y73" t="s">
        <v>3432</v>
      </c>
      <c r="Z73">
        <v>0.35</v>
      </c>
      <c r="AA73" t="s">
        <v>3697</v>
      </c>
      <c r="AB73" t="s">
        <v>3434</v>
      </c>
      <c r="AC73" s="1146">
        <v>41656</v>
      </c>
      <c r="AD73" t="s">
        <v>32</v>
      </c>
    </row>
    <row r="74" spans="1:30">
      <c r="A74" t="s">
        <v>1052</v>
      </c>
      <c r="B74" t="s">
        <v>6</v>
      </c>
      <c r="C74" t="s">
        <v>1868</v>
      </c>
      <c r="D74" s="1146">
        <v>42449</v>
      </c>
      <c r="E74" s="1147">
        <v>0.62847222222222221</v>
      </c>
      <c r="F74" s="1146">
        <v>42449</v>
      </c>
      <c r="G74" s="1147">
        <v>0.62847222222222221</v>
      </c>
      <c r="H74" s="1147">
        <v>0</v>
      </c>
      <c r="I74">
        <v>11</v>
      </c>
      <c r="J74" t="s">
        <v>303</v>
      </c>
      <c r="K74" t="s">
        <v>9</v>
      </c>
      <c r="L74" t="s">
        <v>10</v>
      </c>
      <c r="M74" t="s">
        <v>3687</v>
      </c>
      <c r="N74" t="s">
        <v>3</v>
      </c>
      <c r="O74" t="s">
        <v>8</v>
      </c>
      <c r="P74" t="s">
        <v>3688</v>
      </c>
      <c r="Q74" t="s">
        <v>3689</v>
      </c>
      <c r="S74">
        <v>4.7</v>
      </c>
      <c r="T74">
        <v>4.7</v>
      </c>
      <c r="U74" t="s">
        <v>29</v>
      </c>
      <c r="V74">
        <v>2010</v>
      </c>
      <c r="W74" t="s">
        <v>3690</v>
      </c>
      <c r="X74" t="s">
        <v>2736</v>
      </c>
      <c r="Y74" t="s">
        <v>3691</v>
      </c>
      <c r="Z74" t="s">
        <v>3692</v>
      </c>
      <c r="AA74" t="s">
        <v>3693</v>
      </c>
      <c r="AB74" t="s">
        <v>2215</v>
      </c>
      <c r="AD74" t="s">
        <v>41</v>
      </c>
    </row>
    <row r="75" spans="1:30">
      <c r="A75" t="s">
        <v>1052</v>
      </c>
      <c r="B75" t="s">
        <v>6</v>
      </c>
      <c r="C75" t="s">
        <v>1868</v>
      </c>
      <c r="D75" s="1146">
        <v>42449</v>
      </c>
      <c r="E75" s="1147">
        <v>0.59166666666666667</v>
      </c>
      <c r="F75" s="1146">
        <v>42449</v>
      </c>
      <c r="G75" s="1147">
        <v>0.60555555555555551</v>
      </c>
      <c r="H75" s="1147">
        <v>1.3888888888888888E-2</v>
      </c>
      <c r="I75">
        <v>100</v>
      </c>
      <c r="J75" t="s">
        <v>144</v>
      </c>
      <c r="K75" t="s">
        <v>21</v>
      </c>
      <c r="L75" t="s">
        <v>10</v>
      </c>
      <c r="M75" t="s">
        <v>3682</v>
      </c>
      <c r="N75">
        <v>35</v>
      </c>
      <c r="O75" t="s">
        <v>8</v>
      </c>
      <c r="P75" t="s">
        <v>1326</v>
      </c>
      <c r="Q75" t="s">
        <v>3683</v>
      </c>
      <c r="S75">
        <v>92.8</v>
      </c>
      <c r="T75">
        <v>92.8</v>
      </c>
      <c r="U75" t="s">
        <v>29</v>
      </c>
      <c r="V75">
        <v>2012</v>
      </c>
      <c r="W75" t="s">
        <v>3684</v>
      </c>
      <c r="X75" t="s">
        <v>2736</v>
      </c>
      <c r="Y75" t="s">
        <v>3685</v>
      </c>
      <c r="Z75" t="s">
        <v>3677</v>
      </c>
      <c r="AA75" t="s">
        <v>3686</v>
      </c>
      <c r="AB75" t="s">
        <v>2215</v>
      </c>
      <c r="AD75" t="s">
        <v>32</v>
      </c>
    </row>
    <row r="76" spans="1:30">
      <c r="A76" t="s">
        <v>1052</v>
      </c>
      <c r="B76" t="s">
        <v>6</v>
      </c>
      <c r="C76" t="s">
        <v>1868</v>
      </c>
      <c r="D76" s="1146">
        <v>42449</v>
      </c>
      <c r="E76" s="1147">
        <v>0.4826388888888889</v>
      </c>
      <c r="F76" s="1146">
        <v>42449</v>
      </c>
      <c r="G76" s="1147">
        <v>0.55902777777777779</v>
      </c>
      <c r="H76" s="1147">
        <v>7.6388888888888895E-2</v>
      </c>
      <c r="I76">
        <v>13</v>
      </c>
      <c r="J76" t="s">
        <v>303</v>
      </c>
      <c r="K76" t="s">
        <v>15</v>
      </c>
      <c r="L76" t="s">
        <v>4</v>
      </c>
      <c r="M76" t="s">
        <v>3673</v>
      </c>
      <c r="N76" t="s">
        <v>3</v>
      </c>
      <c r="O76" t="s">
        <v>8</v>
      </c>
      <c r="P76" t="s">
        <v>3674</v>
      </c>
      <c r="Q76" t="s">
        <v>3675</v>
      </c>
      <c r="S76">
        <v>9.8000000000000007</v>
      </c>
      <c r="T76">
        <v>9.8000000000000007</v>
      </c>
      <c r="U76" t="s">
        <v>29</v>
      </c>
      <c r="V76">
        <v>1987</v>
      </c>
      <c r="W76" t="s">
        <v>3398</v>
      </c>
      <c r="X76" t="s">
        <v>2736</v>
      </c>
      <c r="Y76" t="s">
        <v>3676</v>
      </c>
      <c r="Z76" t="s">
        <v>3677</v>
      </c>
      <c r="AA76">
        <v>5.2016999999999998</v>
      </c>
      <c r="AB76">
        <v>4</v>
      </c>
      <c r="AD76" t="s">
        <v>0</v>
      </c>
    </row>
    <row r="77" spans="1:30">
      <c r="A77" t="s">
        <v>1052</v>
      </c>
      <c r="B77" t="s">
        <v>6</v>
      </c>
      <c r="C77" t="s">
        <v>1131</v>
      </c>
      <c r="D77" s="1146">
        <v>42449</v>
      </c>
      <c r="E77" s="1147">
        <v>0.61111111111111105</v>
      </c>
      <c r="F77" s="1146">
        <v>42449</v>
      </c>
      <c r="G77" s="1147">
        <v>0.8208333333333333</v>
      </c>
      <c r="H77" s="1147">
        <v>0.20972222222222223</v>
      </c>
      <c r="I77">
        <v>15</v>
      </c>
      <c r="J77" t="s">
        <v>144</v>
      </c>
      <c r="K77" t="s">
        <v>15</v>
      </c>
      <c r="L77" t="s">
        <v>10</v>
      </c>
      <c r="M77" t="s">
        <v>3593</v>
      </c>
      <c r="N77" t="s">
        <v>3</v>
      </c>
      <c r="O77" t="s">
        <v>8</v>
      </c>
      <c r="P77" t="s">
        <v>1890</v>
      </c>
      <c r="Q77" t="s">
        <v>3672</v>
      </c>
      <c r="S77">
        <v>11.7</v>
      </c>
      <c r="T77">
        <v>11.7</v>
      </c>
      <c r="U77" t="s">
        <v>29</v>
      </c>
      <c r="V77">
        <v>1986</v>
      </c>
      <c r="W77" t="s">
        <v>3398</v>
      </c>
      <c r="X77" t="s">
        <v>2736</v>
      </c>
      <c r="Y77" t="s">
        <v>3595</v>
      </c>
      <c r="Z77">
        <v>50</v>
      </c>
      <c r="AA77" t="s">
        <v>3596</v>
      </c>
      <c r="AB77" t="s">
        <v>3597</v>
      </c>
      <c r="AD77" t="s">
        <v>31</v>
      </c>
    </row>
    <row r="78" spans="1:30">
      <c r="A78" t="s">
        <v>1052</v>
      </c>
      <c r="B78" t="s">
        <v>6</v>
      </c>
      <c r="C78" t="s">
        <v>1131</v>
      </c>
      <c r="D78" s="1146">
        <v>42449</v>
      </c>
      <c r="E78" s="1147">
        <v>0.63611111111111118</v>
      </c>
      <c r="F78" s="1146">
        <v>42449</v>
      </c>
      <c r="G78" s="1147">
        <v>0.87916666666666676</v>
      </c>
      <c r="H78" s="1147">
        <v>0.24305555555555555</v>
      </c>
      <c r="I78">
        <v>17</v>
      </c>
      <c r="J78" t="s">
        <v>144</v>
      </c>
      <c r="K78" t="s">
        <v>21</v>
      </c>
      <c r="L78" t="s">
        <v>10</v>
      </c>
      <c r="M78" t="s">
        <v>3666</v>
      </c>
      <c r="N78" t="s">
        <v>3</v>
      </c>
      <c r="O78" t="s">
        <v>8</v>
      </c>
      <c r="P78" t="s">
        <v>3667</v>
      </c>
      <c r="Q78" t="s">
        <v>3668</v>
      </c>
      <c r="S78">
        <v>16.399999999999999</v>
      </c>
      <c r="T78">
        <v>16.399999999999999</v>
      </c>
      <c r="U78" t="s">
        <v>29</v>
      </c>
      <c r="V78">
        <v>1985</v>
      </c>
      <c r="W78" t="s">
        <v>3398</v>
      </c>
      <c r="X78" t="s">
        <v>2736</v>
      </c>
      <c r="Y78" t="s">
        <v>3669</v>
      </c>
      <c r="Z78">
        <v>1</v>
      </c>
      <c r="AA78" t="s">
        <v>3670</v>
      </c>
      <c r="AD78" t="s">
        <v>32</v>
      </c>
    </row>
    <row r="79" spans="1:30">
      <c r="A79" t="s">
        <v>1052</v>
      </c>
      <c r="B79" t="s">
        <v>6</v>
      </c>
      <c r="C79" t="s">
        <v>1131</v>
      </c>
      <c r="D79" s="1146">
        <v>42449</v>
      </c>
      <c r="E79" s="1147">
        <v>0.39027777777777778</v>
      </c>
      <c r="F79" s="1146">
        <v>42449</v>
      </c>
      <c r="G79" s="1147">
        <v>0.39027777777777778</v>
      </c>
      <c r="H79" s="1147">
        <v>0</v>
      </c>
      <c r="I79">
        <v>7</v>
      </c>
      <c r="J79" t="s">
        <v>144</v>
      </c>
      <c r="K79" t="s">
        <v>9</v>
      </c>
      <c r="L79" t="s">
        <v>10</v>
      </c>
      <c r="M79" t="s">
        <v>3661</v>
      </c>
      <c r="N79" t="s">
        <v>3</v>
      </c>
      <c r="O79" t="s">
        <v>8</v>
      </c>
      <c r="P79" t="s">
        <v>3662</v>
      </c>
      <c r="Q79" t="s">
        <v>3663</v>
      </c>
      <c r="S79">
        <v>1</v>
      </c>
      <c r="T79">
        <v>1</v>
      </c>
      <c r="U79" t="s">
        <v>29</v>
      </c>
      <c r="V79">
        <v>1980</v>
      </c>
      <c r="W79" t="s">
        <v>3398</v>
      </c>
      <c r="X79" t="s">
        <v>2736</v>
      </c>
      <c r="Y79" t="s">
        <v>3664</v>
      </c>
      <c r="Z79">
        <v>50</v>
      </c>
      <c r="AA79" t="s">
        <v>3665</v>
      </c>
      <c r="AB79" s="1146">
        <v>41899</v>
      </c>
      <c r="AD79" t="s">
        <v>32</v>
      </c>
    </row>
    <row r="80" spans="1:30" ht="25.5">
      <c r="A80" t="s">
        <v>1052</v>
      </c>
      <c r="B80" t="s">
        <v>6</v>
      </c>
      <c r="C80" t="s">
        <v>1131</v>
      </c>
      <c r="D80" s="1146">
        <v>42449</v>
      </c>
      <c r="E80" s="1147">
        <v>0.43611111111111112</v>
      </c>
      <c r="F80" s="1146">
        <v>42449</v>
      </c>
      <c r="G80" s="1147">
        <v>0.58472222222222225</v>
      </c>
      <c r="H80" s="1147">
        <v>0.14861111111111111</v>
      </c>
      <c r="I80">
        <v>9</v>
      </c>
      <c r="J80" t="s">
        <v>303</v>
      </c>
      <c r="K80" t="s">
        <v>9</v>
      </c>
      <c r="L80" t="s">
        <v>10</v>
      </c>
      <c r="M80" t="s">
        <v>3655</v>
      </c>
      <c r="N80" t="s">
        <v>3</v>
      </c>
      <c r="O80" t="s">
        <v>8</v>
      </c>
      <c r="P80" t="s">
        <v>3656</v>
      </c>
      <c r="Q80" t="s">
        <v>3657</v>
      </c>
      <c r="S80">
        <v>18.7</v>
      </c>
      <c r="T80">
        <v>18.7</v>
      </c>
      <c r="U80" t="s">
        <v>7</v>
      </c>
      <c r="V80" t="s">
        <v>3289</v>
      </c>
      <c r="W80" t="s">
        <v>3170</v>
      </c>
      <c r="X80" t="s">
        <v>2932</v>
      </c>
      <c r="Y80" s="1148" t="s">
        <v>3658</v>
      </c>
      <c r="Z80">
        <v>1</v>
      </c>
      <c r="AA80" s="1148" t="s">
        <v>3659</v>
      </c>
      <c r="AB80" t="s">
        <v>3660</v>
      </c>
      <c r="AD80" t="s">
        <v>32</v>
      </c>
    </row>
    <row r="81" spans="1:30" ht="38.25">
      <c r="A81" t="s">
        <v>1052</v>
      </c>
      <c r="B81" t="s">
        <v>6</v>
      </c>
      <c r="C81" t="s">
        <v>1131</v>
      </c>
      <c r="D81" s="1146">
        <v>42449</v>
      </c>
      <c r="E81" s="1147">
        <v>0.3666666666666667</v>
      </c>
      <c r="F81" s="1146">
        <v>42449</v>
      </c>
      <c r="G81" s="1147">
        <v>0.48125000000000001</v>
      </c>
      <c r="H81" s="1147">
        <v>0.11458333333333333</v>
      </c>
      <c r="I81">
        <v>7</v>
      </c>
      <c r="J81" t="s">
        <v>1325</v>
      </c>
      <c r="K81" t="s">
        <v>15</v>
      </c>
      <c r="L81" t="s">
        <v>10</v>
      </c>
      <c r="M81" t="s">
        <v>1324</v>
      </c>
      <c r="N81">
        <v>35</v>
      </c>
      <c r="O81" t="s">
        <v>8</v>
      </c>
      <c r="P81" t="s">
        <v>3649</v>
      </c>
      <c r="Q81" t="s">
        <v>3654</v>
      </c>
      <c r="S81">
        <v>10.4</v>
      </c>
      <c r="T81">
        <v>10.4</v>
      </c>
      <c r="U81" t="s">
        <v>46</v>
      </c>
      <c r="V81">
        <v>1974</v>
      </c>
      <c r="W81" t="s">
        <v>3651</v>
      </c>
      <c r="X81" t="s">
        <v>2932</v>
      </c>
      <c r="Y81" s="1148" t="s">
        <v>3652</v>
      </c>
      <c r="Z81">
        <v>1</v>
      </c>
      <c r="AA81" s="1148" t="s">
        <v>3653</v>
      </c>
      <c r="AB81" t="s">
        <v>2215</v>
      </c>
      <c r="AD81" t="s">
        <v>32</v>
      </c>
    </row>
    <row r="82" spans="1:30" ht="38.25">
      <c r="A82" t="s">
        <v>1052</v>
      </c>
      <c r="B82" t="s">
        <v>6</v>
      </c>
      <c r="C82" t="s">
        <v>1131</v>
      </c>
      <c r="D82" s="1146">
        <v>42449</v>
      </c>
      <c r="E82" s="1147">
        <v>0.33333333333333331</v>
      </c>
      <c r="F82" s="1146">
        <v>42449</v>
      </c>
      <c r="G82" s="1147">
        <v>0.33333333333333331</v>
      </c>
      <c r="H82" s="1147">
        <v>0</v>
      </c>
      <c r="I82">
        <v>45</v>
      </c>
      <c r="J82" t="s">
        <v>144</v>
      </c>
      <c r="K82" t="s">
        <v>9</v>
      </c>
      <c r="L82" t="s">
        <v>10</v>
      </c>
      <c r="M82" t="s">
        <v>1324</v>
      </c>
      <c r="N82">
        <v>35</v>
      </c>
      <c r="O82" t="s">
        <v>8</v>
      </c>
      <c r="P82" t="s">
        <v>3649</v>
      </c>
      <c r="Q82" t="s">
        <v>3650</v>
      </c>
      <c r="S82">
        <v>92.5</v>
      </c>
      <c r="T82">
        <v>92.5</v>
      </c>
      <c r="U82" t="s">
        <v>46</v>
      </c>
      <c r="V82">
        <v>1974</v>
      </c>
      <c r="W82" t="s">
        <v>3651</v>
      </c>
      <c r="X82" t="s">
        <v>2932</v>
      </c>
      <c r="Y82" s="1148" t="s">
        <v>3652</v>
      </c>
      <c r="Z82">
        <v>1</v>
      </c>
      <c r="AA82" s="1148" t="s">
        <v>3653</v>
      </c>
      <c r="AB82" t="s">
        <v>2215</v>
      </c>
      <c r="AD82" t="s">
        <v>32</v>
      </c>
    </row>
    <row r="83" spans="1:30">
      <c r="A83" t="s">
        <v>1052</v>
      </c>
      <c r="B83" t="s">
        <v>6</v>
      </c>
      <c r="C83" t="s">
        <v>1873</v>
      </c>
      <c r="D83" s="1146">
        <v>42449</v>
      </c>
      <c r="E83" s="1147">
        <v>0.8652777777777777</v>
      </c>
      <c r="F83" s="1146">
        <v>42450</v>
      </c>
      <c r="G83" s="1147">
        <v>0.45277777777777778</v>
      </c>
      <c r="H83" s="1147">
        <v>0.58750000000000002</v>
      </c>
      <c r="I83">
        <v>5</v>
      </c>
      <c r="J83" t="s">
        <v>303</v>
      </c>
      <c r="K83" t="s">
        <v>15</v>
      </c>
      <c r="L83" t="s">
        <v>10</v>
      </c>
      <c r="M83" t="s">
        <v>1323</v>
      </c>
      <c r="N83" t="s">
        <v>3</v>
      </c>
      <c r="O83" t="s">
        <v>8</v>
      </c>
      <c r="P83" t="s">
        <v>3645</v>
      </c>
      <c r="Q83" t="s">
        <v>3646</v>
      </c>
      <c r="R83">
        <v>74.599999999999994</v>
      </c>
      <c r="T83">
        <v>74.599999999999994</v>
      </c>
      <c r="U83" t="s">
        <v>7</v>
      </c>
      <c r="V83">
        <v>1986</v>
      </c>
      <c r="W83" t="s">
        <v>3170</v>
      </c>
      <c r="X83" t="s">
        <v>2736</v>
      </c>
      <c r="Y83" t="s">
        <v>3647</v>
      </c>
      <c r="Z83">
        <v>100</v>
      </c>
      <c r="AA83" t="s">
        <v>3648</v>
      </c>
      <c r="AB83">
        <v>0</v>
      </c>
      <c r="AD83" t="s">
        <v>32</v>
      </c>
    </row>
    <row r="84" spans="1:30">
      <c r="A84" t="s">
        <v>1052</v>
      </c>
      <c r="B84" t="s">
        <v>6</v>
      </c>
      <c r="C84" t="s">
        <v>1873</v>
      </c>
      <c r="D84" s="1146">
        <v>42449</v>
      </c>
      <c r="E84" s="1147">
        <v>0.73611111111111116</v>
      </c>
      <c r="F84" s="1146">
        <v>42450</v>
      </c>
      <c r="G84" s="1147">
        <v>0.5</v>
      </c>
      <c r="H84" s="1147">
        <v>0.76388888888888884</v>
      </c>
      <c r="I84">
        <v>4</v>
      </c>
      <c r="J84" t="s">
        <v>303</v>
      </c>
      <c r="K84" t="s">
        <v>9</v>
      </c>
      <c r="L84" t="s">
        <v>10</v>
      </c>
      <c r="M84" t="s">
        <v>1322</v>
      </c>
      <c r="N84" t="s">
        <v>3</v>
      </c>
      <c r="O84" t="s">
        <v>8</v>
      </c>
      <c r="P84" t="s">
        <v>3640</v>
      </c>
      <c r="Q84" t="s">
        <v>3641</v>
      </c>
      <c r="R84">
        <v>47.5</v>
      </c>
      <c r="T84">
        <v>47.5</v>
      </c>
      <c r="U84" t="s">
        <v>29</v>
      </c>
      <c r="V84">
        <v>1986</v>
      </c>
      <c r="W84" t="s">
        <v>2730</v>
      </c>
      <c r="X84" t="s">
        <v>2959</v>
      </c>
      <c r="Y84" t="s">
        <v>3642</v>
      </c>
      <c r="Z84">
        <v>100</v>
      </c>
      <c r="AA84" t="s">
        <v>3643</v>
      </c>
      <c r="AB84" t="s">
        <v>3644</v>
      </c>
      <c r="AC84" s="1146">
        <v>41779</v>
      </c>
      <c r="AD84" t="s">
        <v>31</v>
      </c>
    </row>
    <row r="85" spans="1:30">
      <c r="A85" t="s">
        <v>1052</v>
      </c>
      <c r="B85" t="s">
        <v>6</v>
      </c>
      <c r="C85" t="s">
        <v>1873</v>
      </c>
      <c r="D85" s="1146">
        <v>42449</v>
      </c>
      <c r="E85" s="1147">
        <v>0.53472222222222221</v>
      </c>
      <c r="F85" s="1146">
        <v>42449</v>
      </c>
      <c r="G85" s="1147">
        <v>0.53472222222222221</v>
      </c>
      <c r="H85" s="1147">
        <v>0</v>
      </c>
      <c r="I85">
        <v>23</v>
      </c>
      <c r="J85" t="s">
        <v>144</v>
      </c>
      <c r="K85" t="s">
        <v>9</v>
      </c>
      <c r="L85" t="s">
        <v>10</v>
      </c>
      <c r="M85" t="s">
        <v>1321</v>
      </c>
      <c r="N85" t="s">
        <v>3</v>
      </c>
      <c r="O85" t="s">
        <v>8</v>
      </c>
      <c r="P85" t="s">
        <v>3636</v>
      </c>
      <c r="Q85" t="s">
        <v>3637</v>
      </c>
      <c r="S85">
        <v>29.3</v>
      </c>
      <c r="T85">
        <v>29.3</v>
      </c>
      <c r="U85" t="s">
        <v>7</v>
      </c>
      <c r="V85">
        <v>1989</v>
      </c>
      <c r="W85" t="s">
        <v>3170</v>
      </c>
      <c r="X85" t="s">
        <v>2736</v>
      </c>
      <c r="Y85" t="s">
        <v>3638</v>
      </c>
      <c r="Z85">
        <v>100</v>
      </c>
      <c r="AA85" t="s">
        <v>3639</v>
      </c>
      <c r="AB85">
        <v>0</v>
      </c>
      <c r="AD85" t="s">
        <v>32</v>
      </c>
    </row>
    <row r="86" spans="1:30">
      <c r="A86" t="s">
        <v>1052</v>
      </c>
      <c r="B86" t="s">
        <v>6</v>
      </c>
      <c r="C86" t="s">
        <v>1873</v>
      </c>
      <c r="D86" s="1146">
        <v>42449</v>
      </c>
      <c r="E86" s="1147">
        <v>0.53472222222222221</v>
      </c>
      <c r="F86" s="1146">
        <v>42449</v>
      </c>
      <c r="G86" s="1147">
        <v>0.53472222222222221</v>
      </c>
      <c r="H86" s="1147">
        <v>0</v>
      </c>
      <c r="I86">
        <v>20</v>
      </c>
      <c r="J86" t="s">
        <v>303</v>
      </c>
      <c r="K86" t="s">
        <v>9</v>
      </c>
      <c r="L86" t="s">
        <v>10</v>
      </c>
      <c r="M86" t="s">
        <v>1320</v>
      </c>
      <c r="N86" t="s">
        <v>3</v>
      </c>
      <c r="O86" t="s">
        <v>8</v>
      </c>
      <c r="P86" t="s">
        <v>3632</v>
      </c>
      <c r="Q86" t="s">
        <v>3633</v>
      </c>
      <c r="S86">
        <v>22.2</v>
      </c>
      <c r="T86">
        <v>22.2</v>
      </c>
      <c r="U86" t="s">
        <v>7</v>
      </c>
      <c r="V86">
        <v>1992</v>
      </c>
      <c r="W86" t="s">
        <v>3170</v>
      </c>
      <c r="X86" t="s">
        <v>2736</v>
      </c>
      <c r="Y86" t="s">
        <v>3634</v>
      </c>
      <c r="Z86">
        <v>100</v>
      </c>
      <c r="AA86" t="s">
        <v>3635</v>
      </c>
      <c r="AB86">
        <v>0</v>
      </c>
      <c r="AD86" t="s">
        <v>32</v>
      </c>
    </row>
    <row r="87" spans="1:30">
      <c r="A87" t="s">
        <v>1052</v>
      </c>
      <c r="B87" t="s">
        <v>6</v>
      </c>
      <c r="C87" t="s">
        <v>1873</v>
      </c>
      <c r="D87" s="1146">
        <v>42449</v>
      </c>
      <c r="E87" s="1147">
        <v>0.43333333333333335</v>
      </c>
      <c r="F87" s="1146">
        <v>42449</v>
      </c>
      <c r="G87" s="1147">
        <v>0.43333333333333335</v>
      </c>
      <c r="H87" s="1147">
        <v>0</v>
      </c>
      <c r="I87">
        <v>10</v>
      </c>
      <c r="J87" t="s">
        <v>303</v>
      </c>
      <c r="K87" t="s">
        <v>9</v>
      </c>
      <c r="L87" t="s">
        <v>10</v>
      </c>
      <c r="M87" t="s">
        <v>3626</v>
      </c>
      <c r="N87" t="s">
        <v>3</v>
      </c>
      <c r="O87" t="s">
        <v>8</v>
      </c>
      <c r="P87" t="s">
        <v>3627</v>
      </c>
      <c r="Q87" t="s">
        <v>3623</v>
      </c>
      <c r="S87">
        <v>6.7</v>
      </c>
      <c r="T87">
        <v>6.7</v>
      </c>
      <c r="U87" t="s">
        <v>29</v>
      </c>
      <c r="V87">
        <v>1991</v>
      </c>
      <c r="X87" t="s">
        <v>2736</v>
      </c>
      <c r="Y87" t="s">
        <v>3628</v>
      </c>
      <c r="AA87" t="s">
        <v>3629</v>
      </c>
      <c r="AD87" t="s">
        <v>32</v>
      </c>
    </row>
    <row r="88" spans="1:30">
      <c r="A88" t="s">
        <v>1052</v>
      </c>
      <c r="B88" t="s">
        <v>6</v>
      </c>
      <c r="C88" t="s">
        <v>1873</v>
      </c>
      <c r="D88" s="1146">
        <v>42449</v>
      </c>
      <c r="E88" s="1147">
        <v>0.42152777777777778</v>
      </c>
      <c r="F88" s="1146">
        <v>42449</v>
      </c>
      <c r="G88" s="1147">
        <v>0.42152777777777778</v>
      </c>
      <c r="H88" s="1147">
        <v>0</v>
      </c>
      <c r="I88">
        <v>11</v>
      </c>
      <c r="J88" t="s">
        <v>303</v>
      </c>
      <c r="K88" t="s">
        <v>9</v>
      </c>
      <c r="L88" t="s">
        <v>10</v>
      </c>
      <c r="M88" t="s">
        <v>1319</v>
      </c>
      <c r="N88" t="s">
        <v>3</v>
      </c>
      <c r="O88" t="s">
        <v>8</v>
      </c>
      <c r="P88" t="s">
        <v>3622</v>
      </c>
      <c r="Q88" t="s">
        <v>3623</v>
      </c>
      <c r="S88">
        <v>13.6</v>
      </c>
      <c r="T88">
        <v>13.6</v>
      </c>
      <c r="U88" t="s">
        <v>29</v>
      </c>
      <c r="V88">
        <v>2013</v>
      </c>
      <c r="W88" t="s">
        <v>3624</v>
      </c>
      <c r="Y88" t="s">
        <v>3625</v>
      </c>
      <c r="AA88" s="1146">
        <v>42939</v>
      </c>
      <c r="AD88" t="s">
        <v>32</v>
      </c>
    </row>
    <row r="89" spans="1:30" ht="89.25">
      <c r="A89" t="s">
        <v>1052</v>
      </c>
      <c r="B89" t="s">
        <v>6</v>
      </c>
      <c r="C89" t="s">
        <v>1863</v>
      </c>
      <c r="D89" s="1146">
        <v>42449</v>
      </c>
      <c r="E89" s="1147">
        <v>0.49305555555555558</v>
      </c>
      <c r="F89" s="1146">
        <v>42449</v>
      </c>
      <c r="G89" s="1147">
        <v>0.49305555555555558</v>
      </c>
      <c r="H89" s="1147">
        <v>0</v>
      </c>
      <c r="I89">
        <v>11</v>
      </c>
      <c r="J89" t="s">
        <v>1298</v>
      </c>
      <c r="K89" t="s">
        <v>21</v>
      </c>
      <c r="L89" t="s">
        <v>10</v>
      </c>
      <c r="M89" t="s">
        <v>3614</v>
      </c>
      <c r="N89">
        <v>110</v>
      </c>
      <c r="O89" t="s">
        <v>8</v>
      </c>
      <c r="P89" t="s">
        <v>3614</v>
      </c>
      <c r="Q89" s="1148" t="s">
        <v>3615</v>
      </c>
      <c r="S89">
        <v>276</v>
      </c>
      <c r="T89">
        <v>276</v>
      </c>
      <c r="U89" t="s">
        <v>29</v>
      </c>
      <c r="V89">
        <v>2013</v>
      </c>
      <c r="W89" t="s">
        <v>3616</v>
      </c>
      <c r="X89" t="s">
        <v>2736</v>
      </c>
      <c r="Y89" t="s">
        <v>3617</v>
      </c>
      <c r="AA89" s="1148" t="s">
        <v>3618</v>
      </c>
      <c r="AD89" t="s">
        <v>32</v>
      </c>
    </row>
    <row r="90" spans="1:30">
      <c r="A90" t="s">
        <v>1052</v>
      </c>
      <c r="B90" t="s">
        <v>6</v>
      </c>
      <c r="C90" t="s">
        <v>1868</v>
      </c>
      <c r="D90" s="1146">
        <v>42448</v>
      </c>
      <c r="E90" s="1147">
        <v>0.3840277777777778</v>
      </c>
      <c r="F90" s="1146">
        <v>42448</v>
      </c>
      <c r="G90" s="1147">
        <v>0.53749999999999998</v>
      </c>
      <c r="H90" s="1147">
        <v>0.15347222222222223</v>
      </c>
      <c r="I90">
        <v>28</v>
      </c>
      <c r="J90" t="s">
        <v>303</v>
      </c>
      <c r="K90" t="s">
        <v>9</v>
      </c>
      <c r="L90" t="s">
        <v>12</v>
      </c>
      <c r="M90" t="s">
        <v>1290</v>
      </c>
      <c r="N90" t="s">
        <v>3</v>
      </c>
      <c r="O90" t="s">
        <v>2</v>
      </c>
      <c r="P90" t="s">
        <v>1291</v>
      </c>
      <c r="Q90" t="s">
        <v>1971</v>
      </c>
      <c r="S90">
        <v>14.5</v>
      </c>
      <c r="T90">
        <v>14.5</v>
      </c>
      <c r="U90" t="s">
        <v>46</v>
      </c>
      <c r="V90">
        <v>1995</v>
      </c>
      <c r="W90" t="s">
        <v>3610</v>
      </c>
      <c r="X90" t="s">
        <v>2798</v>
      </c>
      <c r="Y90" t="s">
        <v>3611</v>
      </c>
      <c r="Z90">
        <v>30</v>
      </c>
      <c r="AA90" t="s">
        <v>3612</v>
      </c>
      <c r="AB90" t="s">
        <v>3613</v>
      </c>
      <c r="AD90" t="s">
        <v>23</v>
      </c>
    </row>
    <row r="91" spans="1:30">
      <c r="A91" t="s">
        <v>1052</v>
      </c>
      <c r="B91" t="s">
        <v>6</v>
      </c>
      <c r="C91" t="s">
        <v>1865</v>
      </c>
      <c r="D91" s="1146">
        <v>42446</v>
      </c>
      <c r="E91" s="1147">
        <v>8.3333333333333332E-3</v>
      </c>
      <c r="F91" s="1146">
        <v>42446</v>
      </c>
      <c r="G91" s="1147">
        <v>1.0416666666666666E-2</v>
      </c>
      <c r="H91" s="1147">
        <v>2.0833333333333333E-3</v>
      </c>
      <c r="I91">
        <v>4</v>
      </c>
      <c r="J91" t="s">
        <v>144</v>
      </c>
      <c r="K91" t="s">
        <v>21</v>
      </c>
      <c r="L91" t="s">
        <v>4</v>
      </c>
      <c r="M91" t="s">
        <v>3606</v>
      </c>
      <c r="N91" t="s">
        <v>3</v>
      </c>
      <c r="O91" t="s">
        <v>26</v>
      </c>
      <c r="P91" t="s">
        <v>3607</v>
      </c>
      <c r="Q91" t="s">
        <v>3608</v>
      </c>
      <c r="R91">
        <v>3.8</v>
      </c>
      <c r="T91">
        <v>3.8</v>
      </c>
      <c r="U91" t="s">
        <v>48</v>
      </c>
      <c r="V91" s="1146">
        <v>39428</v>
      </c>
      <c r="W91" t="s">
        <v>3609</v>
      </c>
      <c r="X91" t="s">
        <v>2959</v>
      </c>
      <c r="Y91" s="1146">
        <v>39282</v>
      </c>
      <c r="AA91" s="1146">
        <v>42736</v>
      </c>
      <c r="AB91">
        <v>5</v>
      </c>
      <c r="AC91" s="1146">
        <v>39282</v>
      </c>
      <c r="AD91" t="s">
        <v>65</v>
      </c>
    </row>
    <row r="92" spans="1:30">
      <c r="A92" t="s">
        <v>1052</v>
      </c>
      <c r="B92" t="s">
        <v>6</v>
      </c>
      <c r="C92" t="s">
        <v>1131</v>
      </c>
      <c r="D92" s="1146">
        <v>42445</v>
      </c>
      <c r="E92" s="1147">
        <v>0.69097222222222221</v>
      </c>
      <c r="F92" s="1146">
        <v>42445</v>
      </c>
      <c r="G92" s="1147">
        <v>0.69097222222222221</v>
      </c>
      <c r="H92" s="1147">
        <v>0</v>
      </c>
      <c r="I92">
        <v>12</v>
      </c>
      <c r="J92" t="s">
        <v>144</v>
      </c>
      <c r="K92" t="s">
        <v>9</v>
      </c>
      <c r="L92" t="s">
        <v>4</v>
      </c>
      <c r="M92" t="s">
        <v>3593</v>
      </c>
      <c r="N92" t="s">
        <v>3</v>
      </c>
      <c r="O92" t="s">
        <v>8</v>
      </c>
      <c r="P92" t="s">
        <v>1265</v>
      </c>
      <c r="Q92" t="s">
        <v>3594</v>
      </c>
      <c r="S92">
        <v>2.1</v>
      </c>
      <c r="T92">
        <v>2.1</v>
      </c>
      <c r="U92" t="s">
        <v>7</v>
      </c>
      <c r="V92">
        <v>1986</v>
      </c>
      <c r="W92" t="s">
        <v>3170</v>
      </c>
      <c r="X92" t="s">
        <v>2736</v>
      </c>
      <c r="Y92" t="s">
        <v>3595</v>
      </c>
      <c r="Z92">
        <v>50</v>
      </c>
      <c r="AA92" t="s">
        <v>3596</v>
      </c>
      <c r="AB92" t="s">
        <v>3597</v>
      </c>
      <c r="AD92" t="s">
        <v>0</v>
      </c>
    </row>
    <row r="93" spans="1:30" ht="89.25">
      <c r="A93" t="s">
        <v>1052</v>
      </c>
      <c r="B93" t="s">
        <v>6</v>
      </c>
      <c r="C93" t="s">
        <v>1863</v>
      </c>
      <c r="D93" s="1146">
        <v>42445</v>
      </c>
      <c r="E93" s="1147">
        <v>0.7729166666666667</v>
      </c>
      <c r="F93" s="1146">
        <v>42445</v>
      </c>
      <c r="G93" s="1147">
        <v>0.7729166666666667</v>
      </c>
      <c r="H93" s="1147">
        <v>0</v>
      </c>
      <c r="I93">
        <v>46</v>
      </c>
      <c r="J93" t="s">
        <v>300</v>
      </c>
      <c r="K93" t="s">
        <v>9</v>
      </c>
      <c r="L93" t="s">
        <v>4</v>
      </c>
      <c r="M93" t="s">
        <v>3598</v>
      </c>
      <c r="N93">
        <v>35</v>
      </c>
      <c r="O93" t="s">
        <v>14</v>
      </c>
      <c r="P93" t="s">
        <v>3599</v>
      </c>
      <c r="Q93" s="1148" t="s">
        <v>3600</v>
      </c>
      <c r="S93">
        <v>25.2</v>
      </c>
      <c r="T93">
        <v>25.2</v>
      </c>
      <c r="U93" t="s">
        <v>34</v>
      </c>
      <c r="V93" t="s">
        <v>3601</v>
      </c>
      <c r="W93" t="s">
        <v>3602</v>
      </c>
      <c r="X93" t="s">
        <v>3603</v>
      </c>
      <c r="Y93" s="1148" t="s">
        <v>3604</v>
      </c>
      <c r="AA93" t="s">
        <v>3605</v>
      </c>
      <c r="AD93" t="s">
        <v>23</v>
      </c>
    </row>
    <row r="94" spans="1:30" ht="25.5">
      <c r="A94" t="s">
        <v>1052</v>
      </c>
      <c r="B94" t="s">
        <v>6</v>
      </c>
      <c r="C94" t="s">
        <v>1863</v>
      </c>
      <c r="D94" s="1146">
        <v>42445</v>
      </c>
      <c r="E94" s="1147">
        <v>0.55347222222222225</v>
      </c>
      <c r="F94" s="1146">
        <v>42445</v>
      </c>
      <c r="G94" s="1147">
        <v>0.59375</v>
      </c>
      <c r="H94" s="1147">
        <v>4.027777777777778E-2</v>
      </c>
      <c r="I94">
        <v>6</v>
      </c>
      <c r="J94" t="s">
        <v>658</v>
      </c>
      <c r="L94" t="s">
        <v>10</v>
      </c>
      <c r="M94" t="s">
        <v>3587</v>
      </c>
      <c r="N94" t="s">
        <v>3</v>
      </c>
      <c r="O94" t="s">
        <v>8</v>
      </c>
      <c r="P94" t="s">
        <v>1264</v>
      </c>
      <c r="Q94" t="s">
        <v>3588</v>
      </c>
      <c r="S94">
        <v>5.6</v>
      </c>
      <c r="T94">
        <v>5.6</v>
      </c>
      <c r="U94" t="s">
        <v>7</v>
      </c>
      <c r="V94" t="s">
        <v>3589</v>
      </c>
      <c r="W94" t="s">
        <v>2748</v>
      </c>
      <c r="X94" t="s">
        <v>3377</v>
      </c>
      <c r="Y94" s="1148" t="s">
        <v>3590</v>
      </c>
      <c r="AA94" t="s">
        <v>3591</v>
      </c>
      <c r="AB94" t="s">
        <v>3592</v>
      </c>
      <c r="AD94" t="s">
        <v>41</v>
      </c>
    </row>
    <row r="95" spans="1:30">
      <c r="A95" t="s">
        <v>1052</v>
      </c>
      <c r="B95" t="s">
        <v>6</v>
      </c>
      <c r="C95" t="s">
        <v>1873</v>
      </c>
      <c r="D95" s="1146">
        <v>42444</v>
      </c>
      <c r="E95" s="1147">
        <v>0.12847222222222224</v>
      </c>
      <c r="F95" s="1146">
        <v>42444</v>
      </c>
      <c r="G95" s="1147">
        <v>0.23611111111111113</v>
      </c>
      <c r="H95" s="1147">
        <v>0.1076388888888889</v>
      </c>
      <c r="I95">
        <v>3</v>
      </c>
      <c r="L95" t="s">
        <v>4</v>
      </c>
      <c r="M95" t="s">
        <v>1261</v>
      </c>
      <c r="N95" t="s">
        <v>3</v>
      </c>
      <c r="O95" t="s">
        <v>26</v>
      </c>
      <c r="P95" t="s">
        <v>1262</v>
      </c>
      <c r="Q95" t="s">
        <v>1263</v>
      </c>
      <c r="R95">
        <v>28.2</v>
      </c>
      <c r="T95">
        <v>28.2</v>
      </c>
      <c r="U95" t="s">
        <v>7</v>
      </c>
      <c r="V95">
        <v>2014</v>
      </c>
      <c r="W95" t="s">
        <v>3586</v>
      </c>
      <c r="X95" t="s">
        <v>2736</v>
      </c>
      <c r="AD95" t="s">
        <v>23</v>
      </c>
    </row>
    <row r="96" spans="1:30">
      <c r="A96" t="s">
        <v>1052</v>
      </c>
      <c r="B96" t="s">
        <v>6</v>
      </c>
      <c r="C96" t="s">
        <v>1873</v>
      </c>
      <c r="D96" s="1146">
        <v>42443</v>
      </c>
      <c r="E96" s="1147">
        <v>0.44444444444444442</v>
      </c>
      <c r="F96" s="1146">
        <v>42443</v>
      </c>
      <c r="G96" s="1147">
        <v>0.46388888888888885</v>
      </c>
      <c r="H96" s="1147">
        <v>1.9444444444444445E-2</v>
      </c>
      <c r="I96">
        <v>1</v>
      </c>
      <c r="J96" t="s">
        <v>303</v>
      </c>
      <c r="K96" t="s">
        <v>146</v>
      </c>
      <c r="L96" t="s">
        <v>30</v>
      </c>
      <c r="M96" t="s">
        <v>1258</v>
      </c>
      <c r="N96" t="s">
        <v>3</v>
      </c>
      <c r="O96" t="s">
        <v>8</v>
      </c>
      <c r="P96" t="s">
        <v>1259</v>
      </c>
      <c r="Q96" t="s">
        <v>3570</v>
      </c>
      <c r="R96">
        <v>0.3</v>
      </c>
      <c r="T96">
        <v>0.3</v>
      </c>
      <c r="U96" t="s">
        <v>29</v>
      </c>
      <c r="V96" t="s">
        <v>3571</v>
      </c>
      <c r="W96" t="s">
        <v>2725</v>
      </c>
      <c r="X96" t="s">
        <v>2736</v>
      </c>
      <c r="Y96" t="s">
        <v>3572</v>
      </c>
      <c r="Z96">
        <v>100</v>
      </c>
      <c r="AB96">
        <v>0</v>
      </c>
      <c r="AD96" t="s">
        <v>28</v>
      </c>
    </row>
    <row r="97" spans="1:30" ht="63.75">
      <c r="A97" t="s">
        <v>1052</v>
      </c>
      <c r="B97" t="s">
        <v>6</v>
      </c>
      <c r="C97" t="s">
        <v>1863</v>
      </c>
      <c r="D97" s="1146">
        <v>42443</v>
      </c>
      <c r="E97" s="1147">
        <v>0.63402777777777775</v>
      </c>
      <c r="F97" s="1146">
        <v>42443</v>
      </c>
      <c r="G97" s="1147">
        <v>0.65138888888888891</v>
      </c>
      <c r="H97" s="1147">
        <v>0</v>
      </c>
      <c r="I97">
        <v>18</v>
      </c>
      <c r="J97" t="s">
        <v>144</v>
      </c>
      <c r="K97" t="s">
        <v>21</v>
      </c>
      <c r="L97" t="s">
        <v>4</v>
      </c>
      <c r="M97" t="s">
        <v>3580</v>
      </c>
      <c r="N97">
        <v>35</v>
      </c>
      <c r="O97" t="s">
        <v>8</v>
      </c>
      <c r="P97" t="s">
        <v>1260</v>
      </c>
      <c r="Q97" s="1148" t="s">
        <v>3581</v>
      </c>
      <c r="S97">
        <v>31.6</v>
      </c>
      <c r="T97">
        <v>31.6</v>
      </c>
      <c r="U97" t="s">
        <v>34</v>
      </c>
      <c r="V97" t="s">
        <v>3582</v>
      </c>
      <c r="W97" t="s">
        <v>3583</v>
      </c>
      <c r="X97" t="s">
        <v>3377</v>
      </c>
      <c r="Y97" t="s">
        <v>3584</v>
      </c>
      <c r="AA97" t="s">
        <v>3585</v>
      </c>
      <c r="AD97" t="s">
        <v>0</v>
      </c>
    </row>
    <row r="98" spans="1:30" ht="89.25">
      <c r="A98" t="s">
        <v>1052</v>
      </c>
      <c r="B98" t="s">
        <v>6</v>
      </c>
      <c r="C98" t="s">
        <v>1863</v>
      </c>
      <c r="D98" s="1146">
        <v>42443</v>
      </c>
      <c r="E98" s="1147">
        <v>0.4861111111111111</v>
      </c>
      <c r="F98" s="1146">
        <v>42443</v>
      </c>
      <c r="G98" s="1147">
        <v>0.4861111111111111</v>
      </c>
      <c r="H98" s="1147">
        <v>0</v>
      </c>
      <c r="I98">
        <v>3</v>
      </c>
      <c r="L98" t="s">
        <v>4</v>
      </c>
      <c r="M98" t="s">
        <v>3573</v>
      </c>
      <c r="N98" t="s">
        <v>3</v>
      </c>
      <c r="O98" t="s">
        <v>8</v>
      </c>
      <c r="P98" t="s">
        <v>3574</v>
      </c>
      <c r="Q98" s="1148" t="s">
        <v>3575</v>
      </c>
      <c r="S98">
        <v>0.8</v>
      </c>
      <c r="T98">
        <v>0.8</v>
      </c>
      <c r="U98" t="s">
        <v>7</v>
      </c>
      <c r="V98" t="s">
        <v>3576</v>
      </c>
      <c r="W98" t="s">
        <v>3170</v>
      </c>
      <c r="X98" t="s">
        <v>3377</v>
      </c>
      <c r="Y98" s="1148" t="s">
        <v>3577</v>
      </c>
      <c r="AA98" t="s">
        <v>3578</v>
      </c>
      <c r="AB98" t="s">
        <v>3579</v>
      </c>
      <c r="AD98" t="s">
        <v>0</v>
      </c>
    </row>
    <row r="99" spans="1:30">
      <c r="A99" t="s">
        <v>1052</v>
      </c>
      <c r="B99" t="s">
        <v>6</v>
      </c>
      <c r="C99" t="s">
        <v>1868</v>
      </c>
      <c r="D99" s="1146">
        <v>42442</v>
      </c>
      <c r="E99" s="1147">
        <v>0.41180555555555554</v>
      </c>
      <c r="F99" s="1146">
        <v>42442</v>
      </c>
      <c r="G99" s="1147">
        <v>0.41180555555555554</v>
      </c>
      <c r="H99" s="1147">
        <v>0</v>
      </c>
      <c r="I99">
        <v>27</v>
      </c>
      <c r="J99" t="s">
        <v>303</v>
      </c>
      <c r="K99" t="s">
        <v>15</v>
      </c>
      <c r="L99" t="s">
        <v>30</v>
      </c>
      <c r="M99" t="s">
        <v>1184</v>
      </c>
      <c r="N99">
        <v>35</v>
      </c>
      <c r="O99" t="s">
        <v>8</v>
      </c>
      <c r="P99" t="s">
        <v>1185</v>
      </c>
      <c r="Q99" t="s">
        <v>3552</v>
      </c>
      <c r="S99">
        <v>7.5</v>
      </c>
      <c r="T99">
        <v>7.5</v>
      </c>
      <c r="U99" t="s">
        <v>29</v>
      </c>
      <c r="V99">
        <v>1980</v>
      </c>
      <c r="W99" t="s">
        <v>3553</v>
      </c>
      <c r="X99" t="s">
        <v>2932</v>
      </c>
      <c r="Y99" t="s">
        <v>3554</v>
      </c>
      <c r="Z99">
        <v>0.5</v>
      </c>
      <c r="AA99" t="s">
        <v>3555</v>
      </c>
      <c r="AB99" t="s">
        <v>3556</v>
      </c>
      <c r="AC99" t="s">
        <v>2215</v>
      </c>
      <c r="AD99" t="s">
        <v>28</v>
      </c>
    </row>
    <row r="100" spans="1:30" ht="38.25">
      <c r="A100" t="s">
        <v>1052</v>
      </c>
      <c r="B100" t="s">
        <v>6</v>
      </c>
      <c r="C100" t="s">
        <v>1131</v>
      </c>
      <c r="D100" s="1146">
        <v>42442</v>
      </c>
      <c r="E100" s="1147">
        <v>0.83680555555555547</v>
      </c>
      <c r="F100" s="1146">
        <v>42443</v>
      </c>
      <c r="G100" s="1147">
        <v>0.48402777777777778</v>
      </c>
      <c r="H100" s="1147">
        <v>0.49444444444444446</v>
      </c>
      <c r="I100">
        <v>2</v>
      </c>
      <c r="J100" t="s">
        <v>303</v>
      </c>
      <c r="K100" t="s">
        <v>15</v>
      </c>
      <c r="L100" t="s">
        <v>12</v>
      </c>
      <c r="M100" t="s">
        <v>3559</v>
      </c>
      <c r="N100" t="s">
        <v>3</v>
      </c>
      <c r="O100" t="s">
        <v>26</v>
      </c>
      <c r="P100" t="s">
        <v>1257</v>
      </c>
      <c r="Q100" t="s">
        <v>1970</v>
      </c>
      <c r="R100">
        <v>6.5</v>
      </c>
      <c r="S100">
        <v>8.8000000000000007</v>
      </c>
      <c r="T100">
        <v>15.3</v>
      </c>
      <c r="U100" t="s">
        <v>34</v>
      </c>
      <c r="V100" t="s">
        <v>3560</v>
      </c>
      <c r="W100" t="s">
        <v>3561</v>
      </c>
      <c r="X100" t="s">
        <v>3199</v>
      </c>
      <c r="Y100" s="1148" t="s">
        <v>3562</v>
      </c>
      <c r="Z100">
        <v>1</v>
      </c>
      <c r="AA100" s="1148" t="s">
        <v>3563</v>
      </c>
      <c r="AD100" t="s">
        <v>23</v>
      </c>
    </row>
    <row r="101" spans="1:30">
      <c r="A101" t="s">
        <v>1052</v>
      </c>
      <c r="B101" t="s">
        <v>6</v>
      </c>
      <c r="C101" t="s">
        <v>1865</v>
      </c>
      <c r="D101" s="1146">
        <v>42442</v>
      </c>
      <c r="E101" s="1147">
        <v>0.23124999999999998</v>
      </c>
      <c r="F101" s="1146">
        <v>42442</v>
      </c>
      <c r="G101" s="1147">
        <v>0.23124999999999998</v>
      </c>
      <c r="H101" s="1147">
        <v>0</v>
      </c>
      <c r="I101">
        <v>14</v>
      </c>
      <c r="J101" t="s">
        <v>144</v>
      </c>
      <c r="K101" t="s">
        <v>9</v>
      </c>
      <c r="L101" t="s">
        <v>4</v>
      </c>
      <c r="M101" t="s">
        <v>1183</v>
      </c>
      <c r="N101" t="s">
        <v>3</v>
      </c>
      <c r="O101" t="s">
        <v>8</v>
      </c>
      <c r="P101" t="s">
        <v>1183</v>
      </c>
      <c r="Q101" t="s">
        <v>3547</v>
      </c>
      <c r="S101">
        <v>11.5</v>
      </c>
      <c r="T101">
        <v>11.5</v>
      </c>
      <c r="U101" t="s">
        <v>29</v>
      </c>
      <c r="V101" t="s">
        <v>3548</v>
      </c>
      <c r="X101" t="s">
        <v>3549</v>
      </c>
      <c r="Y101" t="s">
        <v>3550</v>
      </c>
      <c r="AA101" t="s">
        <v>3551</v>
      </c>
      <c r="AB101">
        <v>2</v>
      </c>
      <c r="AC101" s="1146">
        <v>42226</v>
      </c>
      <c r="AD101" t="s">
        <v>65</v>
      </c>
    </row>
    <row r="102" spans="1:30">
      <c r="A102" t="s">
        <v>1052</v>
      </c>
      <c r="B102" t="s">
        <v>6</v>
      </c>
      <c r="C102" t="s">
        <v>1873</v>
      </c>
      <c r="D102" s="1146">
        <v>42442</v>
      </c>
      <c r="E102" s="1147">
        <v>0.54513888888888895</v>
      </c>
      <c r="F102" s="1146">
        <v>42442</v>
      </c>
      <c r="G102" s="1147">
        <v>0.66805555555555562</v>
      </c>
      <c r="H102" s="1147">
        <v>0.12291666666666667</v>
      </c>
      <c r="I102">
        <v>9</v>
      </c>
      <c r="J102" t="s">
        <v>144</v>
      </c>
      <c r="K102" t="s">
        <v>15</v>
      </c>
      <c r="L102" t="s">
        <v>4</v>
      </c>
      <c r="M102" t="s">
        <v>1186</v>
      </c>
      <c r="N102" t="s">
        <v>3</v>
      </c>
      <c r="O102" t="s">
        <v>8</v>
      </c>
      <c r="P102" t="s">
        <v>1187</v>
      </c>
      <c r="Q102" t="s">
        <v>3557</v>
      </c>
      <c r="R102">
        <v>18.899999999999999</v>
      </c>
      <c r="T102">
        <v>18.899999999999999</v>
      </c>
      <c r="U102" t="s">
        <v>7</v>
      </c>
      <c r="V102">
        <v>1988</v>
      </c>
      <c r="W102" t="s">
        <v>3170</v>
      </c>
      <c r="X102" t="s">
        <v>2736</v>
      </c>
      <c r="Y102" t="s">
        <v>3558</v>
      </c>
      <c r="Z102">
        <v>100</v>
      </c>
      <c r="AB102">
        <v>0</v>
      </c>
      <c r="AD102" t="s">
        <v>0</v>
      </c>
    </row>
    <row r="103" spans="1:30" ht="63.75">
      <c r="A103" t="s">
        <v>1052</v>
      </c>
      <c r="B103" t="s">
        <v>6</v>
      </c>
      <c r="C103" t="s">
        <v>1863</v>
      </c>
      <c r="D103" s="1146">
        <v>42442</v>
      </c>
      <c r="E103" s="1147">
        <v>0.81944444444444453</v>
      </c>
      <c r="F103" s="1146">
        <v>42442</v>
      </c>
      <c r="G103" s="1147">
        <v>8.3333333333333329E-2</v>
      </c>
      <c r="H103" s="1147">
        <v>0.2638888888888889</v>
      </c>
      <c r="I103">
        <v>12</v>
      </c>
      <c r="K103" t="s">
        <v>15</v>
      </c>
      <c r="L103" t="s">
        <v>10</v>
      </c>
      <c r="M103" t="s">
        <v>3564</v>
      </c>
      <c r="N103" t="s">
        <v>3</v>
      </c>
      <c r="O103" t="s">
        <v>8</v>
      </c>
      <c r="P103" t="s">
        <v>3565</v>
      </c>
      <c r="Q103" s="1148" t="s">
        <v>3566</v>
      </c>
      <c r="R103">
        <v>11.4</v>
      </c>
      <c r="S103">
        <v>4.4000000000000004</v>
      </c>
      <c r="T103">
        <v>15.8</v>
      </c>
      <c r="U103" t="s">
        <v>29</v>
      </c>
      <c r="V103" t="s">
        <v>3567</v>
      </c>
      <c r="W103" t="s">
        <v>2725</v>
      </c>
      <c r="X103" t="s">
        <v>3377</v>
      </c>
      <c r="Y103" t="s">
        <v>3568</v>
      </c>
      <c r="AA103" s="1146">
        <v>42552</v>
      </c>
      <c r="AB103" t="s">
        <v>3569</v>
      </c>
      <c r="AD103" t="s">
        <v>32</v>
      </c>
    </row>
    <row r="104" spans="1:30">
      <c r="A104" t="s">
        <v>1052</v>
      </c>
      <c r="B104" t="s">
        <v>6</v>
      </c>
      <c r="C104" t="s">
        <v>1868</v>
      </c>
      <c r="D104" s="1146">
        <v>42440</v>
      </c>
      <c r="E104" s="1147">
        <v>0.10972222222222222</v>
      </c>
      <c r="F104" s="1146">
        <v>42440</v>
      </c>
      <c r="G104" s="1147">
        <v>0.13194444444444445</v>
      </c>
      <c r="H104" s="1147">
        <v>2.5694444444444447E-2</v>
      </c>
      <c r="I104">
        <v>10</v>
      </c>
      <c r="K104" t="s">
        <v>21</v>
      </c>
      <c r="L104" t="s">
        <v>30</v>
      </c>
      <c r="M104" t="s">
        <v>3540</v>
      </c>
      <c r="N104" t="s">
        <v>3</v>
      </c>
      <c r="O104" t="s">
        <v>8</v>
      </c>
      <c r="P104" t="s">
        <v>3541</v>
      </c>
      <c r="Q104" t="s">
        <v>3542</v>
      </c>
      <c r="S104">
        <v>1.5</v>
      </c>
      <c r="T104">
        <v>1.5</v>
      </c>
      <c r="U104" t="s">
        <v>29</v>
      </c>
      <c r="W104" t="s">
        <v>3543</v>
      </c>
      <c r="X104" t="s">
        <v>2932</v>
      </c>
      <c r="Y104" t="s">
        <v>3544</v>
      </c>
      <c r="Z104">
        <v>0.5</v>
      </c>
      <c r="AA104" t="s">
        <v>3545</v>
      </c>
      <c r="AB104" t="s">
        <v>3546</v>
      </c>
      <c r="AC104" t="s">
        <v>2215</v>
      </c>
      <c r="AD104" t="s">
        <v>28</v>
      </c>
    </row>
    <row r="105" spans="1:30">
      <c r="A105" t="s">
        <v>1052</v>
      </c>
      <c r="B105" t="s">
        <v>6</v>
      </c>
      <c r="C105" t="s">
        <v>1863</v>
      </c>
      <c r="D105" s="1146">
        <v>42440</v>
      </c>
      <c r="E105" s="1147">
        <v>0.50694444444444442</v>
      </c>
      <c r="F105" s="1146">
        <v>42440</v>
      </c>
      <c r="G105" s="1147">
        <v>0.64236111111111105</v>
      </c>
      <c r="H105" s="1147">
        <v>0.13541666666666666</v>
      </c>
      <c r="I105">
        <v>6</v>
      </c>
      <c r="L105" t="s">
        <v>12</v>
      </c>
      <c r="M105" t="s">
        <v>1968</v>
      </c>
      <c r="N105">
        <v>0.4</v>
      </c>
      <c r="O105" t="s">
        <v>57</v>
      </c>
      <c r="P105" t="s">
        <v>1968</v>
      </c>
      <c r="Q105" t="s">
        <v>1969</v>
      </c>
      <c r="R105">
        <v>71.3</v>
      </c>
      <c r="T105">
        <v>71.3</v>
      </c>
      <c r="U105" t="s">
        <v>62</v>
      </c>
      <c r="AD105" t="s">
        <v>23</v>
      </c>
    </row>
    <row r="106" spans="1:30">
      <c r="A106" t="s">
        <v>1052</v>
      </c>
      <c r="B106" t="s">
        <v>6</v>
      </c>
      <c r="C106" t="s">
        <v>1863</v>
      </c>
      <c r="D106" s="1146">
        <v>42440</v>
      </c>
      <c r="E106" s="1147">
        <v>0.22569444444444445</v>
      </c>
      <c r="F106" s="1146">
        <v>42440</v>
      </c>
      <c r="G106" s="1147">
        <v>0.25347222222222221</v>
      </c>
      <c r="H106" s="1147">
        <v>2.7777777777777776E-2</v>
      </c>
      <c r="I106">
        <v>6</v>
      </c>
      <c r="L106" t="s">
        <v>12</v>
      </c>
      <c r="M106" t="s">
        <v>1968</v>
      </c>
      <c r="N106">
        <v>0.4</v>
      </c>
      <c r="O106" t="s">
        <v>57</v>
      </c>
      <c r="P106" t="s">
        <v>1968</v>
      </c>
      <c r="Q106" t="s">
        <v>1969</v>
      </c>
      <c r="R106">
        <v>7.8</v>
      </c>
      <c r="T106">
        <v>7.8</v>
      </c>
      <c r="U106" t="s">
        <v>62</v>
      </c>
      <c r="AD106" t="s">
        <v>23</v>
      </c>
    </row>
    <row r="107" spans="1:30" ht="38.25">
      <c r="A107" t="s">
        <v>1052</v>
      </c>
      <c r="B107" t="s">
        <v>6</v>
      </c>
      <c r="C107" t="s">
        <v>1131</v>
      </c>
      <c r="D107" s="1146">
        <v>42433</v>
      </c>
      <c r="E107" s="1147">
        <v>0.84791666666666676</v>
      </c>
      <c r="F107" s="1146">
        <v>42433</v>
      </c>
      <c r="G107" s="1147">
        <v>0.84791666666666676</v>
      </c>
      <c r="H107" s="1147">
        <v>0</v>
      </c>
      <c r="I107">
        <v>5</v>
      </c>
      <c r="J107" t="s">
        <v>1132</v>
      </c>
      <c r="L107" t="s">
        <v>4</v>
      </c>
      <c r="M107" t="s">
        <v>1133</v>
      </c>
      <c r="N107">
        <v>35</v>
      </c>
      <c r="O107" t="s">
        <v>14</v>
      </c>
      <c r="P107" t="s">
        <v>1134</v>
      </c>
      <c r="Q107" t="s">
        <v>3539</v>
      </c>
      <c r="S107">
        <v>0.3</v>
      </c>
      <c r="T107">
        <v>0.3</v>
      </c>
      <c r="U107" t="s">
        <v>34</v>
      </c>
      <c r="V107" s="1146">
        <v>38533</v>
      </c>
      <c r="W107" t="s">
        <v>3464</v>
      </c>
      <c r="X107" t="s">
        <v>3465</v>
      </c>
      <c r="Y107" s="1148" t="s">
        <v>3466</v>
      </c>
      <c r="Z107">
        <v>1</v>
      </c>
      <c r="AA107" s="1148" t="s">
        <v>3467</v>
      </c>
      <c r="AB107" t="s">
        <v>2215</v>
      </c>
      <c r="AD107" t="s">
        <v>0</v>
      </c>
    </row>
    <row r="108" spans="1:30" ht="127.5">
      <c r="A108" t="s">
        <v>1052</v>
      </c>
      <c r="B108" t="s">
        <v>6</v>
      </c>
      <c r="C108" t="s">
        <v>1868</v>
      </c>
      <c r="D108" s="1146">
        <v>42432</v>
      </c>
      <c r="E108" s="1147">
        <v>0.875</v>
      </c>
      <c r="F108" s="1146">
        <v>42432</v>
      </c>
      <c r="G108" s="1147">
        <v>3.6111111111111115E-2</v>
      </c>
      <c r="H108" s="1147">
        <v>0.16111111111111112</v>
      </c>
      <c r="I108">
        <v>19</v>
      </c>
      <c r="L108" t="s">
        <v>10</v>
      </c>
      <c r="M108" t="s">
        <v>3532</v>
      </c>
      <c r="N108" t="s">
        <v>3</v>
      </c>
      <c r="O108" t="s">
        <v>8</v>
      </c>
      <c r="P108" t="s">
        <v>3533</v>
      </c>
      <c r="Q108" s="1148" t="s">
        <v>3534</v>
      </c>
      <c r="R108">
        <v>59.7</v>
      </c>
      <c r="T108">
        <v>59.7</v>
      </c>
      <c r="U108" t="s">
        <v>29</v>
      </c>
      <c r="V108" s="1146">
        <v>33057</v>
      </c>
      <c r="W108" t="s">
        <v>2725</v>
      </c>
      <c r="X108" t="s">
        <v>2932</v>
      </c>
      <c r="Y108" t="s">
        <v>3535</v>
      </c>
      <c r="Z108" t="s">
        <v>3536</v>
      </c>
      <c r="AA108" t="s">
        <v>3537</v>
      </c>
      <c r="AB108" t="s">
        <v>3538</v>
      </c>
      <c r="AD108" t="s">
        <v>41</v>
      </c>
    </row>
    <row r="109" spans="1:30" ht="76.5">
      <c r="A109" t="s">
        <v>1052</v>
      </c>
      <c r="B109" t="s">
        <v>6</v>
      </c>
      <c r="C109" t="s">
        <v>1863</v>
      </c>
      <c r="D109" s="1146">
        <v>42431</v>
      </c>
      <c r="E109" s="1147">
        <v>0.90138888888888891</v>
      </c>
      <c r="F109" s="1146">
        <v>42432</v>
      </c>
      <c r="G109" s="1147">
        <v>0.16319444444444445</v>
      </c>
      <c r="H109" s="1147">
        <v>0.26180555555555557</v>
      </c>
      <c r="I109">
        <v>3</v>
      </c>
      <c r="J109" t="s">
        <v>303</v>
      </c>
      <c r="K109" t="s">
        <v>15</v>
      </c>
      <c r="L109" t="s">
        <v>30</v>
      </c>
      <c r="M109" t="s">
        <v>3528</v>
      </c>
      <c r="N109" t="s">
        <v>3</v>
      </c>
      <c r="O109" t="s">
        <v>8</v>
      </c>
      <c r="P109" t="s">
        <v>1967</v>
      </c>
      <c r="Q109" s="1148" t="s">
        <v>3529</v>
      </c>
      <c r="R109">
        <v>2.8</v>
      </c>
      <c r="S109">
        <v>0.3</v>
      </c>
      <c r="T109">
        <v>3.0999999999999996</v>
      </c>
      <c r="U109" t="s">
        <v>29</v>
      </c>
      <c r="V109">
        <v>1988</v>
      </c>
      <c r="W109" t="s">
        <v>2725</v>
      </c>
      <c r="X109" t="s">
        <v>3377</v>
      </c>
      <c r="Y109" s="1148" t="s">
        <v>3530</v>
      </c>
      <c r="AA109" t="s">
        <v>3531</v>
      </c>
      <c r="AD109" t="s">
        <v>28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Лист5"/>
  <dimension ref="A1:AI110"/>
  <sheetViews>
    <sheetView topLeftCell="A97" workbookViewId="0">
      <selection activeCell="Q38" sqref="Q38"/>
    </sheetView>
  </sheetViews>
  <sheetFormatPr defaultRowHeight="12.75"/>
  <cols>
    <col min="2" max="2" width="18.85546875" customWidth="1"/>
    <col min="3" max="3" width="39.7109375" customWidth="1"/>
    <col min="4" max="4" width="11.85546875" customWidth="1"/>
    <col min="5" max="5" width="21.42578125" customWidth="1"/>
    <col min="6" max="6" width="19" customWidth="1"/>
    <col min="7" max="7" width="28.5703125" customWidth="1"/>
    <col min="8" max="8" width="24" customWidth="1"/>
    <col min="9" max="9" width="31.85546875" customWidth="1"/>
    <col min="10" max="10" width="36.7109375" customWidth="1"/>
    <col min="11" max="11" width="38.140625" customWidth="1"/>
    <col min="12" max="12" width="25.5703125" customWidth="1"/>
    <col min="13" max="13" width="41.5703125" customWidth="1"/>
    <col min="14" max="14" width="35.140625" customWidth="1"/>
    <col min="15" max="15" width="19.28515625" customWidth="1"/>
    <col min="16" max="16" width="73.42578125" customWidth="1"/>
    <col min="17" max="17" width="62.5703125" customWidth="1"/>
    <col min="18" max="18" width="10" customWidth="1"/>
    <col min="21" max="21" width="28.7109375" customWidth="1"/>
    <col min="22" max="22" width="56.7109375" customWidth="1"/>
    <col min="23" max="23" width="43.5703125" customWidth="1"/>
    <col min="24" max="24" width="46.7109375" customWidth="1"/>
    <col min="25" max="25" width="52.5703125" customWidth="1"/>
    <col min="26" max="27" width="73.42578125" customWidth="1"/>
    <col min="28" max="28" width="59.5703125" customWidth="1"/>
    <col min="29" max="29" width="69.140625" customWidth="1"/>
    <col min="30" max="30" width="29.5703125" customWidth="1"/>
    <col min="31" max="32" width="45.7109375" customWidth="1"/>
    <col min="33" max="33" width="14.28515625" customWidth="1"/>
    <col min="34" max="34" width="10.85546875" customWidth="1"/>
    <col min="35" max="35" width="10.28515625" customWidth="1"/>
  </cols>
  <sheetData>
    <row r="1" spans="1:35">
      <c r="A1" t="s">
        <v>125</v>
      </c>
      <c r="B1" t="s">
        <v>124</v>
      </c>
      <c r="C1" t="s">
        <v>123</v>
      </c>
      <c r="D1" t="s">
        <v>122</v>
      </c>
      <c r="E1" t="s">
        <v>121</v>
      </c>
      <c r="F1" t="s">
        <v>120</v>
      </c>
      <c r="G1" t="s">
        <v>119</v>
      </c>
      <c r="H1" t="s">
        <v>118</v>
      </c>
      <c r="I1" t="s">
        <v>117</v>
      </c>
      <c r="J1" t="s">
        <v>116</v>
      </c>
      <c r="K1" t="s">
        <v>115</v>
      </c>
      <c r="L1" t="s">
        <v>114</v>
      </c>
      <c r="M1" t="s">
        <v>113</v>
      </c>
      <c r="N1" t="s">
        <v>112</v>
      </c>
      <c r="O1" t="s">
        <v>111</v>
      </c>
      <c r="P1" t="s">
        <v>110</v>
      </c>
      <c r="Q1" t="s">
        <v>109</v>
      </c>
      <c r="R1" t="s">
        <v>108</v>
      </c>
      <c r="S1" t="s">
        <v>107</v>
      </c>
      <c r="T1" t="s">
        <v>106</v>
      </c>
      <c r="U1" t="s">
        <v>105</v>
      </c>
      <c r="V1" t="s">
        <v>104</v>
      </c>
      <c r="W1" t="s">
        <v>103</v>
      </c>
      <c r="X1" t="s">
        <v>102</v>
      </c>
      <c r="Y1" t="s">
        <v>101</v>
      </c>
      <c r="Z1" t="s">
        <v>100</v>
      </c>
      <c r="AA1" t="s">
        <v>99</v>
      </c>
      <c r="AB1" t="s">
        <v>98</v>
      </c>
      <c r="AC1" t="s">
        <v>97</v>
      </c>
      <c r="AD1" t="s">
        <v>96</v>
      </c>
      <c r="AE1" t="s">
        <v>95</v>
      </c>
      <c r="AF1" t="s">
        <v>94</v>
      </c>
      <c r="AG1" t="s">
        <v>93</v>
      </c>
      <c r="AH1" t="s">
        <v>142</v>
      </c>
      <c r="AI1" t="s">
        <v>143</v>
      </c>
    </row>
    <row r="2" spans="1:35">
      <c r="A2" t="s">
        <v>5349</v>
      </c>
      <c r="B2" t="s">
        <v>13</v>
      </c>
      <c r="C2" t="s">
        <v>140</v>
      </c>
      <c r="D2" s="1146">
        <v>42582</v>
      </c>
      <c r="E2" s="1147">
        <v>0.16805555555555554</v>
      </c>
      <c r="F2" s="1146">
        <v>42582</v>
      </c>
      <c r="G2" s="1147">
        <v>0.23124999999999998</v>
      </c>
      <c r="H2" s="1147">
        <v>6.3194444444444442E-2</v>
      </c>
      <c r="I2">
        <v>1</v>
      </c>
      <c r="J2" t="s">
        <v>141</v>
      </c>
      <c r="K2" t="s">
        <v>141</v>
      </c>
      <c r="L2" t="s">
        <v>12</v>
      </c>
      <c r="M2" t="s">
        <v>6934</v>
      </c>
      <c r="N2">
        <v>0.4</v>
      </c>
      <c r="O2" t="s">
        <v>2</v>
      </c>
      <c r="P2" t="s">
        <v>6863</v>
      </c>
      <c r="Q2" t="s">
        <v>7347</v>
      </c>
      <c r="R2">
        <v>1</v>
      </c>
      <c r="S2">
        <v>0.8</v>
      </c>
      <c r="T2">
        <v>1.8</v>
      </c>
      <c r="U2" t="s">
        <v>1</v>
      </c>
      <c r="V2" t="s">
        <v>141</v>
      </c>
      <c r="W2" t="s">
        <v>141</v>
      </c>
      <c r="X2" t="s">
        <v>141</v>
      </c>
      <c r="Y2" t="s">
        <v>141</v>
      </c>
      <c r="Z2" t="s">
        <v>141</v>
      </c>
      <c r="AA2" t="s">
        <v>141</v>
      </c>
      <c r="AB2" t="s">
        <v>141</v>
      </c>
      <c r="AC2" t="s">
        <v>141</v>
      </c>
      <c r="AD2" t="s">
        <v>23</v>
      </c>
      <c r="AE2" t="s">
        <v>141</v>
      </c>
      <c r="AF2" t="s">
        <v>141</v>
      </c>
      <c r="AG2" t="s">
        <v>3129</v>
      </c>
    </row>
    <row r="3" spans="1:35">
      <c r="A3" t="s">
        <v>5349</v>
      </c>
      <c r="B3" t="s">
        <v>13</v>
      </c>
      <c r="C3" t="s">
        <v>147</v>
      </c>
      <c r="D3" s="1146">
        <v>42581</v>
      </c>
      <c r="E3" s="1147">
        <v>0.87847222222222221</v>
      </c>
      <c r="F3" s="1146">
        <v>42581</v>
      </c>
      <c r="G3" s="1147">
        <v>0.87847222222222221</v>
      </c>
      <c r="H3" s="1147">
        <v>0</v>
      </c>
      <c r="I3">
        <v>10</v>
      </c>
      <c r="J3" t="s">
        <v>141</v>
      </c>
      <c r="K3" t="s">
        <v>141</v>
      </c>
      <c r="L3" t="s">
        <v>12</v>
      </c>
      <c r="M3" t="s">
        <v>347</v>
      </c>
      <c r="N3" t="s">
        <v>3</v>
      </c>
      <c r="O3" t="s">
        <v>24</v>
      </c>
      <c r="P3" t="s">
        <v>63</v>
      </c>
      <c r="Q3" t="s">
        <v>10766</v>
      </c>
      <c r="R3">
        <v>0.8</v>
      </c>
      <c r="S3">
        <v>1.3</v>
      </c>
      <c r="T3">
        <v>2.1</v>
      </c>
      <c r="U3" t="s">
        <v>63</v>
      </c>
      <c r="V3" t="s">
        <v>141</v>
      </c>
      <c r="W3" t="s">
        <v>141</v>
      </c>
      <c r="X3" t="s">
        <v>141</v>
      </c>
      <c r="Y3" t="s">
        <v>141</v>
      </c>
      <c r="Z3" t="s">
        <v>141</v>
      </c>
      <c r="AA3" t="s">
        <v>141</v>
      </c>
      <c r="AB3" t="s">
        <v>141</v>
      </c>
      <c r="AC3" t="s">
        <v>141</v>
      </c>
      <c r="AD3" t="s">
        <v>23</v>
      </c>
      <c r="AE3" t="s">
        <v>141</v>
      </c>
      <c r="AF3" t="s">
        <v>141</v>
      </c>
      <c r="AG3" t="s">
        <v>141</v>
      </c>
    </row>
    <row r="4" spans="1:35">
      <c r="A4" t="s">
        <v>5349</v>
      </c>
      <c r="B4" t="s">
        <v>13</v>
      </c>
      <c r="C4" t="s">
        <v>147</v>
      </c>
      <c r="D4" s="1146">
        <v>42581</v>
      </c>
      <c r="E4" s="1147">
        <v>0.80763888888888891</v>
      </c>
      <c r="F4" s="1146">
        <v>42581</v>
      </c>
      <c r="G4" s="1147">
        <v>0.83333333333333337</v>
      </c>
      <c r="H4" s="1147">
        <v>2.5694444444444447E-2</v>
      </c>
      <c r="I4">
        <v>8</v>
      </c>
      <c r="J4" t="s">
        <v>141</v>
      </c>
      <c r="K4" t="s">
        <v>141</v>
      </c>
      <c r="L4" t="s">
        <v>12</v>
      </c>
      <c r="M4" t="s">
        <v>7073</v>
      </c>
      <c r="N4">
        <v>0.4</v>
      </c>
      <c r="O4" t="s">
        <v>57</v>
      </c>
      <c r="P4" t="s">
        <v>57</v>
      </c>
      <c r="Q4" t="s">
        <v>10765</v>
      </c>
      <c r="R4">
        <v>10.4</v>
      </c>
      <c r="S4">
        <v>6.5</v>
      </c>
      <c r="T4">
        <v>16.899999999999999</v>
      </c>
      <c r="U4" t="s">
        <v>62</v>
      </c>
      <c r="V4" t="s">
        <v>141</v>
      </c>
      <c r="W4" t="s">
        <v>141</v>
      </c>
      <c r="X4" t="s">
        <v>141</v>
      </c>
      <c r="Y4" t="s">
        <v>141</v>
      </c>
      <c r="Z4" t="s">
        <v>141</v>
      </c>
      <c r="AA4" t="s">
        <v>141</v>
      </c>
      <c r="AB4" t="s">
        <v>141</v>
      </c>
      <c r="AC4" t="s">
        <v>141</v>
      </c>
      <c r="AD4" t="s">
        <v>23</v>
      </c>
      <c r="AE4" t="s">
        <v>141</v>
      </c>
      <c r="AF4" t="s">
        <v>141</v>
      </c>
      <c r="AG4" t="s">
        <v>141</v>
      </c>
    </row>
    <row r="5" spans="1:35">
      <c r="A5" t="s">
        <v>5349</v>
      </c>
      <c r="B5" t="s">
        <v>13</v>
      </c>
      <c r="C5" t="s">
        <v>147</v>
      </c>
      <c r="D5" s="1146">
        <v>42581</v>
      </c>
      <c r="E5" s="1147">
        <v>0.70486111111111116</v>
      </c>
      <c r="F5" s="1146">
        <v>42581</v>
      </c>
      <c r="G5" s="1147">
        <v>0.70624999999999993</v>
      </c>
      <c r="H5" s="1147">
        <v>1.3888888888888889E-3</v>
      </c>
      <c r="I5">
        <v>2</v>
      </c>
      <c r="J5" t="s">
        <v>141</v>
      </c>
      <c r="K5" t="s">
        <v>141</v>
      </c>
      <c r="L5" t="s">
        <v>12</v>
      </c>
      <c r="M5" t="s">
        <v>7724</v>
      </c>
      <c r="N5">
        <v>0.4</v>
      </c>
      <c r="O5" t="s">
        <v>57</v>
      </c>
      <c r="P5" t="s">
        <v>57</v>
      </c>
      <c r="Q5" t="s">
        <v>10764</v>
      </c>
      <c r="R5">
        <v>0.3</v>
      </c>
      <c r="S5">
        <v>0.5</v>
      </c>
      <c r="T5">
        <v>0.8</v>
      </c>
      <c r="U5" t="s">
        <v>62</v>
      </c>
      <c r="V5" t="s">
        <v>141</v>
      </c>
      <c r="W5" t="s">
        <v>141</v>
      </c>
      <c r="X5" t="s">
        <v>141</v>
      </c>
      <c r="Y5" t="s">
        <v>141</v>
      </c>
      <c r="Z5" t="s">
        <v>141</v>
      </c>
      <c r="AA5" t="s">
        <v>141</v>
      </c>
      <c r="AB5" t="s">
        <v>141</v>
      </c>
      <c r="AC5" t="s">
        <v>141</v>
      </c>
      <c r="AD5" t="s">
        <v>23</v>
      </c>
      <c r="AE5" t="s">
        <v>141</v>
      </c>
      <c r="AF5" t="s">
        <v>141</v>
      </c>
      <c r="AG5" t="s">
        <v>141</v>
      </c>
    </row>
    <row r="6" spans="1:35">
      <c r="A6" t="s">
        <v>5349</v>
      </c>
      <c r="B6" t="s">
        <v>13</v>
      </c>
      <c r="C6" t="s">
        <v>147</v>
      </c>
      <c r="D6" s="1146">
        <v>42581</v>
      </c>
      <c r="E6" s="1147">
        <v>0.38541666666666669</v>
      </c>
      <c r="F6" s="1146">
        <v>42581</v>
      </c>
      <c r="G6" s="1147">
        <v>0.39930555555555558</v>
      </c>
      <c r="H6" s="1147">
        <v>1.3888888888888888E-2</v>
      </c>
      <c r="I6">
        <v>1</v>
      </c>
      <c r="J6" t="s">
        <v>141</v>
      </c>
      <c r="K6" t="s">
        <v>141</v>
      </c>
      <c r="L6" t="s">
        <v>12</v>
      </c>
      <c r="M6" t="s">
        <v>10762</v>
      </c>
      <c r="N6">
        <v>0.4</v>
      </c>
      <c r="O6" t="s">
        <v>57</v>
      </c>
      <c r="P6" t="s">
        <v>57</v>
      </c>
      <c r="Q6" t="s">
        <v>10763</v>
      </c>
      <c r="S6">
        <v>6.9</v>
      </c>
      <c r="T6">
        <v>6.9</v>
      </c>
      <c r="U6" t="s">
        <v>62</v>
      </c>
      <c r="V6" t="s">
        <v>141</v>
      </c>
      <c r="W6" t="s">
        <v>141</v>
      </c>
      <c r="X6" t="s">
        <v>141</v>
      </c>
      <c r="Y6" t="s">
        <v>141</v>
      </c>
      <c r="Z6" t="s">
        <v>141</v>
      </c>
      <c r="AA6" t="s">
        <v>141</v>
      </c>
      <c r="AB6" t="s">
        <v>141</v>
      </c>
      <c r="AC6" t="s">
        <v>141</v>
      </c>
      <c r="AD6" t="s">
        <v>23</v>
      </c>
      <c r="AE6" t="s">
        <v>141</v>
      </c>
      <c r="AF6" t="s">
        <v>141</v>
      </c>
      <c r="AG6" t="s">
        <v>141</v>
      </c>
    </row>
    <row r="7" spans="1:35">
      <c r="A7" t="s">
        <v>5349</v>
      </c>
      <c r="B7" t="s">
        <v>13</v>
      </c>
      <c r="C7" t="s">
        <v>140</v>
      </c>
      <c r="D7" s="1146">
        <v>42580</v>
      </c>
      <c r="E7" s="1147">
        <v>0.92708333333333337</v>
      </c>
      <c r="F7" s="1146">
        <v>42580</v>
      </c>
      <c r="G7" s="1147">
        <v>0.94513888888888886</v>
      </c>
      <c r="H7" s="1147">
        <v>1.8055555555555557E-2</v>
      </c>
      <c r="I7">
        <v>17</v>
      </c>
      <c r="J7" t="s">
        <v>1813</v>
      </c>
      <c r="K7" t="s">
        <v>21</v>
      </c>
      <c r="L7" t="s">
        <v>4</v>
      </c>
      <c r="M7" t="s">
        <v>7346</v>
      </c>
      <c r="N7" t="s">
        <v>3</v>
      </c>
      <c r="O7" t="s">
        <v>8</v>
      </c>
      <c r="P7" t="s">
        <v>6842</v>
      </c>
      <c r="Q7" t="s">
        <v>15374</v>
      </c>
      <c r="R7">
        <v>1.1000000000000001</v>
      </c>
      <c r="S7">
        <v>1.6</v>
      </c>
      <c r="T7">
        <v>2.7</v>
      </c>
      <c r="U7" t="s">
        <v>7</v>
      </c>
      <c r="V7" t="s">
        <v>10758</v>
      </c>
      <c r="W7" t="s">
        <v>3170</v>
      </c>
      <c r="X7" t="s">
        <v>141</v>
      </c>
      <c r="Y7" t="s">
        <v>10759</v>
      </c>
      <c r="Z7" t="s">
        <v>141</v>
      </c>
      <c r="AA7" t="s">
        <v>10760</v>
      </c>
      <c r="AB7">
        <v>5</v>
      </c>
      <c r="AC7" t="s">
        <v>141</v>
      </c>
      <c r="AD7" t="s">
        <v>0</v>
      </c>
      <c r="AE7" t="s">
        <v>141</v>
      </c>
      <c r="AF7" t="s">
        <v>141</v>
      </c>
      <c r="AG7" t="s">
        <v>10761</v>
      </c>
    </row>
    <row r="8" spans="1:35">
      <c r="A8" t="s">
        <v>5349</v>
      </c>
      <c r="B8" t="s">
        <v>13</v>
      </c>
      <c r="C8" t="s">
        <v>147</v>
      </c>
      <c r="D8" s="1146">
        <v>42580</v>
      </c>
      <c r="E8" s="1147">
        <v>0.86111111111111116</v>
      </c>
      <c r="F8" s="1146">
        <v>42580</v>
      </c>
      <c r="G8" s="1147">
        <v>0.8652777777777777</v>
      </c>
      <c r="H8" s="1147">
        <v>4.1666666666666666E-3</v>
      </c>
      <c r="I8">
        <v>1</v>
      </c>
      <c r="J8" t="s">
        <v>141</v>
      </c>
      <c r="K8" t="s">
        <v>141</v>
      </c>
      <c r="L8" t="s">
        <v>12</v>
      </c>
      <c r="M8" t="s">
        <v>10658</v>
      </c>
      <c r="N8">
        <v>0.4</v>
      </c>
      <c r="O8" t="s">
        <v>57</v>
      </c>
      <c r="P8" t="s">
        <v>57</v>
      </c>
      <c r="Q8" t="s">
        <v>10738</v>
      </c>
      <c r="S8">
        <v>0.6</v>
      </c>
      <c r="T8">
        <v>0.6</v>
      </c>
      <c r="U8" t="s">
        <v>62</v>
      </c>
      <c r="V8" t="s">
        <v>141</v>
      </c>
      <c r="W8" t="s">
        <v>141</v>
      </c>
      <c r="X8" t="s">
        <v>141</v>
      </c>
      <c r="Y8" t="s">
        <v>141</v>
      </c>
      <c r="Z8" t="s">
        <v>141</v>
      </c>
      <c r="AA8" t="s">
        <v>141</v>
      </c>
      <c r="AB8" t="s">
        <v>141</v>
      </c>
      <c r="AC8" t="s">
        <v>141</v>
      </c>
      <c r="AD8" t="s">
        <v>23</v>
      </c>
      <c r="AE8" t="s">
        <v>141</v>
      </c>
      <c r="AF8" t="s">
        <v>141</v>
      </c>
      <c r="AG8" t="s">
        <v>141</v>
      </c>
    </row>
    <row r="9" spans="1:35">
      <c r="A9" t="s">
        <v>5349</v>
      </c>
      <c r="B9" t="s">
        <v>13</v>
      </c>
      <c r="C9" t="s">
        <v>140</v>
      </c>
      <c r="D9" s="1146">
        <v>42580</v>
      </c>
      <c r="E9" s="1147">
        <v>0.65208333333333335</v>
      </c>
      <c r="F9" s="1146">
        <v>42580</v>
      </c>
      <c r="G9" s="1147">
        <v>0.80972222222222223</v>
      </c>
      <c r="H9" s="1147">
        <v>0.15763888888888888</v>
      </c>
      <c r="I9">
        <v>5</v>
      </c>
      <c r="J9" t="s">
        <v>1813</v>
      </c>
      <c r="K9" t="s">
        <v>9</v>
      </c>
      <c r="L9" t="s">
        <v>4</v>
      </c>
      <c r="M9" t="s">
        <v>7343</v>
      </c>
      <c r="N9" t="s">
        <v>3</v>
      </c>
      <c r="O9" t="s">
        <v>8</v>
      </c>
      <c r="P9" t="s">
        <v>7344</v>
      </c>
      <c r="Q9" t="s">
        <v>15375</v>
      </c>
      <c r="R9">
        <v>0.2</v>
      </c>
      <c r="S9">
        <v>9.6</v>
      </c>
      <c r="T9">
        <v>9.7999999999999989</v>
      </c>
      <c r="U9" t="s">
        <v>29</v>
      </c>
      <c r="V9" t="s">
        <v>3261</v>
      </c>
      <c r="W9" t="s">
        <v>2737</v>
      </c>
      <c r="X9" t="s">
        <v>141</v>
      </c>
      <c r="Y9" t="s">
        <v>3262</v>
      </c>
      <c r="Z9" t="s">
        <v>141</v>
      </c>
      <c r="AA9" t="s">
        <v>10428</v>
      </c>
      <c r="AB9">
        <v>2</v>
      </c>
      <c r="AC9" t="s">
        <v>141</v>
      </c>
      <c r="AD9" t="s">
        <v>31</v>
      </c>
      <c r="AE9" t="s">
        <v>141</v>
      </c>
      <c r="AF9" t="s">
        <v>141</v>
      </c>
      <c r="AG9" t="s">
        <v>10756</v>
      </c>
    </row>
    <row r="10" spans="1:35">
      <c r="A10" t="s">
        <v>5349</v>
      </c>
      <c r="B10" t="s">
        <v>13</v>
      </c>
      <c r="C10" t="s">
        <v>140</v>
      </c>
      <c r="D10" s="1146">
        <v>42578</v>
      </c>
      <c r="E10" s="1147">
        <v>0.40069444444444446</v>
      </c>
      <c r="F10" s="1146">
        <v>42578</v>
      </c>
      <c r="G10" s="1147">
        <v>0.40069444444444446</v>
      </c>
      <c r="H10" s="1147">
        <v>0</v>
      </c>
      <c r="I10">
        <v>55</v>
      </c>
      <c r="J10" t="s">
        <v>6778</v>
      </c>
      <c r="K10" t="s">
        <v>9</v>
      </c>
      <c r="L10" t="s">
        <v>4</v>
      </c>
      <c r="M10" t="s">
        <v>7340</v>
      </c>
      <c r="N10">
        <v>35</v>
      </c>
      <c r="O10" t="s">
        <v>8</v>
      </c>
      <c r="P10" t="s">
        <v>7341</v>
      </c>
      <c r="Q10" t="s">
        <v>15376</v>
      </c>
      <c r="R10">
        <v>0.8</v>
      </c>
      <c r="S10">
        <v>1.1000000000000001</v>
      </c>
      <c r="T10">
        <v>1.9000000000000001</v>
      </c>
      <c r="U10" t="s">
        <v>10191</v>
      </c>
      <c r="V10" t="s">
        <v>3239</v>
      </c>
      <c r="W10" t="s">
        <v>10191</v>
      </c>
      <c r="X10" t="s">
        <v>10191</v>
      </c>
      <c r="Y10" t="s">
        <v>10753</v>
      </c>
      <c r="Z10" t="s">
        <v>141</v>
      </c>
      <c r="AA10" t="s">
        <v>10754</v>
      </c>
      <c r="AB10" t="s">
        <v>141</v>
      </c>
      <c r="AC10" t="s">
        <v>141</v>
      </c>
      <c r="AD10" t="s">
        <v>25</v>
      </c>
      <c r="AG10" t="s">
        <v>10755</v>
      </c>
    </row>
    <row r="11" spans="1:35">
      <c r="A11" t="s">
        <v>5349</v>
      </c>
      <c r="B11" t="s">
        <v>13</v>
      </c>
      <c r="C11" t="s">
        <v>140</v>
      </c>
      <c r="D11" s="1146">
        <v>42578</v>
      </c>
      <c r="E11" s="1147">
        <v>0.93541666666666667</v>
      </c>
      <c r="F11" s="1146">
        <v>42578</v>
      </c>
      <c r="G11" s="1147">
        <v>0.93819444444444444</v>
      </c>
      <c r="H11" s="1147">
        <v>2.7777777777777779E-3</v>
      </c>
      <c r="I11">
        <v>13</v>
      </c>
      <c r="J11" t="s">
        <v>303</v>
      </c>
      <c r="K11" t="s">
        <v>2310</v>
      </c>
      <c r="L11" t="s">
        <v>4</v>
      </c>
      <c r="M11" t="s">
        <v>6776</v>
      </c>
      <c r="N11" t="s">
        <v>3</v>
      </c>
      <c r="O11" t="s">
        <v>8</v>
      </c>
      <c r="P11" t="s">
        <v>6777</v>
      </c>
      <c r="Q11" t="s">
        <v>15377</v>
      </c>
      <c r="R11">
        <v>0.2</v>
      </c>
      <c r="S11">
        <v>0.9</v>
      </c>
      <c r="T11">
        <v>1.1000000000000001</v>
      </c>
      <c r="U11" t="s">
        <v>10191</v>
      </c>
      <c r="V11" t="s">
        <v>3265</v>
      </c>
      <c r="W11" t="s">
        <v>10191</v>
      </c>
      <c r="X11" t="s">
        <v>10191</v>
      </c>
      <c r="Y11" t="s">
        <v>10750</v>
      </c>
      <c r="Z11">
        <v>100</v>
      </c>
      <c r="AA11" t="s">
        <v>10751</v>
      </c>
      <c r="AB11">
        <v>3</v>
      </c>
      <c r="AC11" t="s">
        <v>141</v>
      </c>
      <c r="AD11" t="s">
        <v>25</v>
      </c>
      <c r="AE11" t="s">
        <v>141</v>
      </c>
      <c r="AF11" t="s">
        <v>141</v>
      </c>
      <c r="AG11" t="s">
        <v>10752</v>
      </c>
    </row>
    <row r="12" spans="1:35">
      <c r="A12" t="s">
        <v>5349</v>
      </c>
      <c r="B12" t="s">
        <v>13</v>
      </c>
      <c r="C12" t="s">
        <v>147</v>
      </c>
      <c r="D12" s="1146">
        <v>42578</v>
      </c>
      <c r="E12" s="1147">
        <v>0.54236111111111118</v>
      </c>
      <c r="F12" s="1146">
        <v>42578</v>
      </c>
      <c r="G12" s="1147">
        <v>0.55625000000000002</v>
      </c>
      <c r="H12" s="1147">
        <v>1.3888888888888888E-2</v>
      </c>
      <c r="I12">
        <v>1</v>
      </c>
      <c r="J12" t="s">
        <v>141</v>
      </c>
      <c r="K12" t="s">
        <v>141</v>
      </c>
      <c r="L12" t="s">
        <v>12</v>
      </c>
      <c r="M12" t="s">
        <v>10658</v>
      </c>
      <c r="N12">
        <v>0.4</v>
      </c>
      <c r="O12" t="s">
        <v>57</v>
      </c>
      <c r="P12" t="s">
        <v>57</v>
      </c>
      <c r="Q12" t="s">
        <v>10748</v>
      </c>
      <c r="S12">
        <v>2.1</v>
      </c>
      <c r="T12">
        <v>2.1</v>
      </c>
      <c r="U12" t="s">
        <v>62</v>
      </c>
      <c r="V12" t="s">
        <v>141</v>
      </c>
      <c r="W12" t="s">
        <v>141</v>
      </c>
      <c r="X12" t="s">
        <v>141</v>
      </c>
      <c r="Y12" t="s">
        <v>141</v>
      </c>
      <c r="Z12" t="s">
        <v>141</v>
      </c>
      <c r="AA12" t="s">
        <v>141</v>
      </c>
      <c r="AB12" t="s">
        <v>141</v>
      </c>
      <c r="AC12" t="s">
        <v>141</v>
      </c>
      <c r="AD12" t="s">
        <v>23</v>
      </c>
      <c r="AE12" t="s">
        <v>141</v>
      </c>
      <c r="AF12" t="s">
        <v>141</v>
      </c>
      <c r="AG12" t="s">
        <v>141</v>
      </c>
    </row>
    <row r="13" spans="1:35">
      <c r="A13" t="s">
        <v>5349</v>
      </c>
      <c r="B13" t="s">
        <v>13</v>
      </c>
      <c r="C13" t="s">
        <v>147</v>
      </c>
      <c r="D13" s="1146">
        <v>42578</v>
      </c>
      <c r="E13" s="1147">
        <v>0.68958333333333333</v>
      </c>
      <c r="F13" s="1146">
        <v>42578</v>
      </c>
      <c r="G13" s="1147">
        <v>0.69236111111111109</v>
      </c>
      <c r="H13" s="1147">
        <v>2.7777777777777779E-3</v>
      </c>
      <c r="I13">
        <v>2</v>
      </c>
      <c r="J13" t="s">
        <v>141</v>
      </c>
      <c r="K13" t="s">
        <v>141</v>
      </c>
      <c r="L13" t="s">
        <v>12</v>
      </c>
      <c r="M13" t="s">
        <v>854</v>
      </c>
      <c r="N13">
        <v>0.4</v>
      </c>
      <c r="O13" t="s">
        <v>57</v>
      </c>
      <c r="P13" t="s">
        <v>57</v>
      </c>
      <c r="Q13" t="s">
        <v>1117</v>
      </c>
      <c r="R13">
        <v>0.7</v>
      </c>
      <c r="S13">
        <v>0.9</v>
      </c>
      <c r="T13">
        <v>1.6</v>
      </c>
      <c r="U13" t="s">
        <v>62</v>
      </c>
      <c r="V13" t="s">
        <v>141</v>
      </c>
      <c r="W13" t="s">
        <v>141</v>
      </c>
      <c r="X13" t="s">
        <v>141</v>
      </c>
      <c r="Y13" t="s">
        <v>141</v>
      </c>
      <c r="Z13" t="s">
        <v>141</v>
      </c>
      <c r="AA13" t="s">
        <v>141</v>
      </c>
      <c r="AB13" t="s">
        <v>141</v>
      </c>
      <c r="AC13" t="s">
        <v>141</v>
      </c>
      <c r="AD13" t="s">
        <v>23</v>
      </c>
      <c r="AE13" t="s">
        <v>141</v>
      </c>
      <c r="AF13" t="s">
        <v>141</v>
      </c>
      <c r="AG13" t="s">
        <v>141</v>
      </c>
    </row>
    <row r="14" spans="1:35">
      <c r="A14" t="s">
        <v>5349</v>
      </c>
      <c r="B14" t="s">
        <v>13</v>
      </c>
      <c r="C14" t="s">
        <v>140</v>
      </c>
      <c r="D14" s="1146">
        <v>42577</v>
      </c>
      <c r="E14" s="1147">
        <v>0.31944444444444448</v>
      </c>
      <c r="F14" s="1146">
        <v>42577</v>
      </c>
      <c r="G14" s="1147">
        <v>0.4236111111111111</v>
      </c>
      <c r="H14" s="1147">
        <v>0.10416666666666667</v>
      </c>
      <c r="I14">
        <v>1</v>
      </c>
      <c r="J14" t="s">
        <v>144</v>
      </c>
      <c r="K14" t="s">
        <v>2310</v>
      </c>
      <c r="L14" t="s">
        <v>4</v>
      </c>
      <c r="M14" t="s">
        <v>6767</v>
      </c>
      <c r="N14" t="s">
        <v>3</v>
      </c>
      <c r="O14" t="s">
        <v>8</v>
      </c>
      <c r="P14" t="s">
        <v>6767</v>
      </c>
      <c r="Q14" t="s">
        <v>15378</v>
      </c>
      <c r="R14">
        <v>1.5</v>
      </c>
      <c r="S14">
        <v>0.6</v>
      </c>
      <c r="T14">
        <v>2.1</v>
      </c>
      <c r="U14" t="s">
        <v>29</v>
      </c>
      <c r="V14" t="s">
        <v>3208</v>
      </c>
      <c r="W14" t="s">
        <v>2746</v>
      </c>
      <c r="X14" t="s">
        <v>141</v>
      </c>
      <c r="Y14" t="s">
        <v>10745</v>
      </c>
      <c r="Z14" t="s">
        <v>141</v>
      </c>
      <c r="AA14" t="s">
        <v>10746</v>
      </c>
      <c r="AB14" t="s">
        <v>141</v>
      </c>
      <c r="AC14" t="s">
        <v>141</v>
      </c>
      <c r="AD14" t="s">
        <v>31</v>
      </c>
      <c r="AE14" t="s">
        <v>141</v>
      </c>
      <c r="AF14" t="s">
        <v>141</v>
      </c>
      <c r="AG14" t="s">
        <v>10747</v>
      </c>
    </row>
    <row r="15" spans="1:35">
      <c r="A15" t="s">
        <v>5349</v>
      </c>
      <c r="B15" t="s">
        <v>13</v>
      </c>
      <c r="C15" t="s">
        <v>147</v>
      </c>
      <c r="D15" s="1146">
        <v>42576</v>
      </c>
      <c r="E15" s="1147">
        <v>0.3972222222222222</v>
      </c>
      <c r="F15" s="1146">
        <v>42576</v>
      </c>
      <c r="G15" s="1147">
        <v>0.49652777777777773</v>
      </c>
      <c r="H15" s="1147">
        <v>9.930555555555555E-2</v>
      </c>
      <c r="I15">
        <v>1</v>
      </c>
      <c r="J15" t="s">
        <v>141</v>
      </c>
      <c r="K15" t="s">
        <v>141</v>
      </c>
      <c r="L15" t="s">
        <v>12</v>
      </c>
      <c r="M15" t="s">
        <v>10658</v>
      </c>
      <c r="N15">
        <v>0.4</v>
      </c>
      <c r="O15" t="s">
        <v>57</v>
      </c>
      <c r="P15" t="s">
        <v>57</v>
      </c>
      <c r="Q15" t="s">
        <v>10738</v>
      </c>
      <c r="S15">
        <v>9.4</v>
      </c>
      <c r="T15">
        <v>9.4</v>
      </c>
      <c r="U15" t="s">
        <v>62</v>
      </c>
      <c r="V15" t="s">
        <v>141</v>
      </c>
      <c r="W15" t="s">
        <v>141</v>
      </c>
      <c r="X15" t="s">
        <v>141</v>
      </c>
      <c r="Y15" t="s">
        <v>141</v>
      </c>
      <c r="Z15" t="s">
        <v>141</v>
      </c>
      <c r="AA15" t="s">
        <v>141</v>
      </c>
      <c r="AB15" t="s">
        <v>141</v>
      </c>
      <c r="AC15" t="s">
        <v>141</v>
      </c>
      <c r="AD15" t="s">
        <v>23</v>
      </c>
      <c r="AE15" t="s">
        <v>141</v>
      </c>
      <c r="AF15" t="s">
        <v>141</v>
      </c>
      <c r="AG15" t="s">
        <v>141</v>
      </c>
    </row>
    <row r="16" spans="1:35">
      <c r="A16" t="s">
        <v>5349</v>
      </c>
      <c r="B16" t="s">
        <v>13</v>
      </c>
      <c r="C16" t="s">
        <v>140</v>
      </c>
      <c r="D16" s="1146">
        <v>42575</v>
      </c>
      <c r="E16" s="1147">
        <v>0.25277777777777777</v>
      </c>
      <c r="F16" s="1146">
        <v>42575</v>
      </c>
      <c r="G16" s="1147">
        <v>0.40972222222222227</v>
      </c>
      <c r="H16" s="1147">
        <v>0.15694444444444444</v>
      </c>
      <c r="I16">
        <v>31</v>
      </c>
      <c r="J16" t="s">
        <v>6745</v>
      </c>
      <c r="K16" t="s">
        <v>15</v>
      </c>
      <c r="L16" t="s">
        <v>4</v>
      </c>
      <c r="M16" t="s">
        <v>7336</v>
      </c>
      <c r="N16">
        <v>35</v>
      </c>
      <c r="O16" t="s">
        <v>14</v>
      </c>
      <c r="P16" t="s">
        <v>7337</v>
      </c>
      <c r="Q16" t="s">
        <v>15379</v>
      </c>
      <c r="R16">
        <v>25.8</v>
      </c>
      <c r="S16">
        <v>13.9</v>
      </c>
      <c r="T16">
        <v>39.700000000000003</v>
      </c>
      <c r="U16" t="s">
        <v>44</v>
      </c>
      <c r="V16" t="s">
        <v>10582</v>
      </c>
      <c r="W16" t="s">
        <v>10371</v>
      </c>
      <c r="X16" t="s">
        <v>141</v>
      </c>
      <c r="Y16" t="s">
        <v>10741</v>
      </c>
      <c r="Z16" t="s">
        <v>141</v>
      </c>
      <c r="AA16" t="s">
        <v>10742</v>
      </c>
      <c r="AB16" t="s">
        <v>141</v>
      </c>
      <c r="AC16" t="s">
        <v>10743</v>
      </c>
      <c r="AD16" t="s">
        <v>0</v>
      </c>
      <c r="AE16" t="s">
        <v>141</v>
      </c>
      <c r="AF16" t="s">
        <v>141</v>
      </c>
      <c r="AG16" t="s">
        <v>10744</v>
      </c>
    </row>
    <row r="17" spans="1:33">
      <c r="A17" t="s">
        <v>5349</v>
      </c>
      <c r="B17" t="s">
        <v>13</v>
      </c>
      <c r="C17" t="s">
        <v>140</v>
      </c>
      <c r="D17" s="1146">
        <v>42574</v>
      </c>
      <c r="E17" s="1147">
        <v>0.1673611111111111</v>
      </c>
      <c r="F17" s="1146">
        <v>42574</v>
      </c>
      <c r="G17" s="1147">
        <v>0.68263888888888891</v>
      </c>
      <c r="H17" s="1147">
        <v>0.51527777777777783</v>
      </c>
      <c r="I17">
        <v>1</v>
      </c>
      <c r="J17" t="s">
        <v>141</v>
      </c>
      <c r="K17" t="s">
        <v>141</v>
      </c>
      <c r="L17" t="s">
        <v>12</v>
      </c>
      <c r="M17" t="s">
        <v>6702</v>
      </c>
      <c r="N17">
        <v>0.4</v>
      </c>
      <c r="O17" t="s">
        <v>2</v>
      </c>
      <c r="P17" t="s">
        <v>6703</v>
      </c>
      <c r="Q17" t="s">
        <v>5182</v>
      </c>
      <c r="S17">
        <v>0.3</v>
      </c>
      <c r="T17">
        <v>0.3</v>
      </c>
      <c r="U17" t="s">
        <v>1</v>
      </c>
      <c r="V17" t="s">
        <v>141</v>
      </c>
      <c r="W17" t="s">
        <v>141</v>
      </c>
      <c r="X17" t="s">
        <v>141</v>
      </c>
      <c r="Y17" t="s">
        <v>141</v>
      </c>
      <c r="Z17" t="s">
        <v>141</v>
      </c>
      <c r="AA17" t="s">
        <v>141</v>
      </c>
      <c r="AB17" t="s">
        <v>141</v>
      </c>
      <c r="AC17" t="s">
        <v>141</v>
      </c>
      <c r="AD17" t="s">
        <v>0</v>
      </c>
      <c r="AE17" t="s">
        <v>141</v>
      </c>
      <c r="AF17" t="s">
        <v>141</v>
      </c>
      <c r="AG17" t="s">
        <v>3129</v>
      </c>
    </row>
    <row r="18" spans="1:33">
      <c r="A18" t="s">
        <v>5349</v>
      </c>
      <c r="B18" t="s">
        <v>13</v>
      </c>
      <c r="C18" t="s">
        <v>147</v>
      </c>
      <c r="D18" s="1146">
        <v>42573</v>
      </c>
      <c r="E18" s="1147">
        <v>0.60972222222222217</v>
      </c>
      <c r="F18" s="1146">
        <v>42573</v>
      </c>
      <c r="G18" s="1147">
        <v>0.61319444444444449</v>
      </c>
      <c r="H18" s="1147">
        <v>3.472222222222222E-3</v>
      </c>
      <c r="I18">
        <v>1</v>
      </c>
      <c r="J18" t="s">
        <v>141</v>
      </c>
      <c r="K18" t="s">
        <v>141</v>
      </c>
      <c r="L18" t="s">
        <v>12</v>
      </c>
      <c r="M18" t="s">
        <v>10658</v>
      </c>
      <c r="N18">
        <v>0.4</v>
      </c>
      <c r="O18" t="s">
        <v>57</v>
      </c>
      <c r="P18" t="s">
        <v>57</v>
      </c>
      <c r="Q18" t="s">
        <v>10740</v>
      </c>
      <c r="R18">
        <v>0.4</v>
      </c>
      <c r="S18">
        <v>0.1</v>
      </c>
      <c r="T18">
        <v>0.5</v>
      </c>
      <c r="U18" t="s">
        <v>62</v>
      </c>
      <c r="V18" t="s">
        <v>141</v>
      </c>
      <c r="W18" t="s">
        <v>141</v>
      </c>
      <c r="X18" t="s">
        <v>141</v>
      </c>
      <c r="Y18" t="s">
        <v>141</v>
      </c>
      <c r="Z18" t="s">
        <v>141</v>
      </c>
      <c r="AA18" t="s">
        <v>141</v>
      </c>
      <c r="AB18" t="s">
        <v>141</v>
      </c>
      <c r="AC18" t="s">
        <v>141</v>
      </c>
      <c r="AD18" t="s">
        <v>23</v>
      </c>
      <c r="AE18" t="s">
        <v>141</v>
      </c>
      <c r="AF18" t="s">
        <v>141</v>
      </c>
      <c r="AG18" t="s">
        <v>141</v>
      </c>
    </row>
    <row r="19" spans="1:33">
      <c r="A19" t="s">
        <v>5349</v>
      </c>
      <c r="B19" t="s">
        <v>13</v>
      </c>
      <c r="C19" t="s">
        <v>147</v>
      </c>
      <c r="D19" s="1146">
        <v>42573</v>
      </c>
      <c r="E19" s="1147">
        <v>0.49861111111111112</v>
      </c>
      <c r="F19" s="1146">
        <v>42573</v>
      </c>
      <c r="G19" s="1147">
        <v>0.5395833333333333</v>
      </c>
      <c r="H19" s="1147">
        <v>4.0972222222222222E-2</v>
      </c>
      <c r="I19">
        <v>1</v>
      </c>
      <c r="J19" t="s">
        <v>141</v>
      </c>
      <c r="K19" t="s">
        <v>141</v>
      </c>
      <c r="L19" t="s">
        <v>12</v>
      </c>
      <c r="M19" t="s">
        <v>7743</v>
      </c>
      <c r="N19">
        <v>0.4</v>
      </c>
      <c r="O19" t="s">
        <v>57</v>
      </c>
      <c r="P19" t="s">
        <v>57</v>
      </c>
      <c r="Q19" t="s">
        <v>10739</v>
      </c>
      <c r="R19">
        <v>0.8</v>
      </c>
      <c r="S19">
        <v>0.3</v>
      </c>
      <c r="T19">
        <v>1.1000000000000001</v>
      </c>
      <c r="U19" t="s">
        <v>62</v>
      </c>
      <c r="V19" t="s">
        <v>141</v>
      </c>
      <c r="W19" t="s">
        <v>141</v>
      </c>
      <c r="X19" t="s">
        <v>141</v>
      </c>
      <c r="Y19" t="s">
        <v>141</v>
      </c>
      <c r="Z19" t="s">
        <v>141</v>
      </c>
      <c r="AA19" t="s">
        <v>141</v>
      </c>
      <c r="AB19" t="s">
        <v>141</v>
      </c>
      <c r="AC19" t="s">
        <v>141</v>
      </c>
      <c r="AD19" t="s">
        <v>23</v>
      </c>
      <c r="AE19" t="s">
        <v>141</v>
      </c>
      <c r="AF19" t="s">
        <v>141</v>
      </c>
      <c r="AG19" t="s">
        <v>141</v>
      </c>
    </row>
    <row r="20" spans="1:33">
      <c r="A20" t="s">
        <v>5349</v>
      </c>
      <c r="B20" t="s">
        <v>13</v>
      </c>
      <c r="C20" t="s">
        <v>147</v>
      </c>
      <c r="D20" s="1146">
        <v>42573</v>
      </c>
      <c r="E20" s="1147">
        <v>0.29652777777777778</v>
      </c>
      <c r="F20" s="1146">
        <v>42573</v>
      </c>
      <c r="G20" s="1147">
        <v>0.3</v>
      </c>
      <c r="H20" s="1147">
        <v>3.472222222222222E-3</v>
      </c>
      <c r="I20">
        <v>1</v>
      </c>
      <c r="J20" t="s">
        <v>141</v>
      </c>
      <c r="K20" t="s">
        <v>141</v>
      </c>
      <c r="L20" t="s">
        <v>12</v>
      </c>
      <c r="M20" t="s">
        <v>10658</v>
      </c>
      <c r="N20">
        <v>0.4</v>
      </c>
      <c r="O20" t="s">
        <v>57</v>
      </c>
      <c r="P20" t="s">
        <v>57</v>
      </c>
      <c r="Q20" t="s">
        <v>10738</v>
      </c>
      <c r="S20">
        <v>0.5</v>
      </c>
      <c r="T20">
        <v>0.5</v>
      </c>
      <c r="U20" t="s">
        <v>62</v>
      </c>
      <c r="V20" t="s">
        <v>141</v>
      </c>
      <c r="W20" t="s">
        <v>141</v>
      </c>
      <c r="X20" t="s">
        <v>141</v>
      </c>
      <c r="Y20" t="s">
        <v>141</v>
      </c>
      <c r="Z20" t="s">
        <v>141</v>
      </c>
      <c r="AA20" t="s">
        <v>141</v>
      </c>
      <c r="AB20" t="s">
        <v>141</v>
      </c>
      <c r="AC20" t="s">
        <v>141</v>
      </c>
      <c r="AD20" t="s">
        <v>23</v>
      </c>
      <c r="AE20" t="s">
        <v>141</v>
      </c>
      <c r="AF20" t="s">
        <v>141</v>
      </c>
      <c r="AG20" t="s">
        <v>141</v>
      </c>
    </row>
    <row r="21" spans="1:33">
      <c r="A21" t="s">
        <v>5349</v>
      </c>
      <c r="B21" t="s">
        <v>13</v>
      </c>
      <c r="C21" t="s">
        <v>147</v>
      </c>
      <c r="D21" s="1146">
        <v>42573</v>
      </c>
      <c r="E21" s="1147">
        <v>0.79166666666666663</v>
      </c>
      <c r="F21" s="1146">
        <v>42573</v>
      </c>
      <c r="G21" s="1147">
        <v>0.80208333333333337</v>
      </c>
      <c r="H21" s="1147">
        <v>1.0416666666666666E-2</v>
      </c>
      <c r="I21">
        <v>1</v>
      </c>
      <c r="J21" t="s">
        <v>141</v>
      </c>
      <c r="K21" t="s">
        <v>141</v>
      </c>
      <c r="L21" t="s">
        <v>12</v>
      </c>
      <c r="M21" t="s">
        <v>7335</v>
      </c>
      <c r="N21">
        <v>0.4</v>
      </c>
      <c r="O21" t="s">
        <v>57</v>
      </c>
      <c r="P21" t="s">
        <v>57</v>
      </c>
      <c r="Q21" t="s">
        <v>10737</v>
      </c>
      <c r="R21">
        <v>0.2</v>
      </c>
      <c r="S21">
        <v>0.2</v>
      </c>
      <c r="T21">
        <v>0.4</v>
      </c>
      <c r="U21" t="s">
        <v>62</v>
      </c>
      <c r="V21" t="s">
        <v>141</v>
      </c>
      <c r="W21" t="s">
        <v>141</v>
      </c>
      <c r="X21" t="s">
        <v>141</v>
      </c>
      <c r="Y21" t="s">
        <v>141</v>
      </c>
      <c r="Z21" t="s">
        <v>141</v>
      </c>
      <c r="AA21" t="s">
        <v>141</v>
      </c>
      <c r="AB21" t="s">
        <v>141</v>
      </c>
      <c r="AC21" t="s">
        <v>141</v>
      </c>
      <c r="AD21" t="s">
        <v>23</v>
      </c>
      <c r="AE21" t="s">
        <v>141</v>
      </c>
      <c r="AF21" t="s">
        <v>141</v>
      </c>
      <c r="AG21" t="s">
        <v>141</v>
      </c>
    </row>
    <row r="22" spans="1:33">
      <c r="A22" t="s">
        <v>5349</v>
      </c>
      <c r="B22" t="s">
        <v>13</v>
      </c>
      <c r="C22" t="s">
        <v>147</v>
      </c>
      <c r="D22" s="1146">
        <v>42573</v>
      </c>
      <c r="E22" s="1147">
        <v>0.4458333333333333</v>
      </c>
      <c r="F22" s="1146">
        <v>42573</v>
      </c>
      <c r="G22" s="1147">
        <v>0.47569444444444442</v>
      </c>
      <c r="H22" s="1147">
        <v>2.9861111111111113E-2</v>
      </c>
      <c r="I22">
        <v>1</v>
      </c>
      <c r="J22" t="s">
        <v>141</v>
      </c>
      <c r="K22" t="s">
        <v>141</v>
      </c>
      <c r="L22" t="s">
        <v>12</v>
      </c>
      <c r="M22" t="s">
        <v>854</v>
      </c>
      <c r="N22">
        <v>0.4</v>
      </c>
      <c r="O22" t="s">
        <v>57</v>
      </c>
      <c r="P22" t="s">
        <v>57</v>
      </c>
      <c r="Q22" t="s">
        <v>10736</v>
      </c>
      <c r="R22">
        <v>1.3</v>
      </c>
      <c r="S22">
        <v>0.4</v>
      </c>
      <c r="T22">
        <v>1.7000000000000002</v>
      </c>
      <c r="U22" t="s">
        <v>62</v>
      </c>
      <c r="V22" t="s">
        <v>141</v>
      </c>
      <c r="W22" t="s">
        <v>141</v>
      </c>
      <c r="X22" t="s">
        <v>141</v>
      </c>
      <c r="Y22" t="s">
        <v>141</v>
      </c>
      <c r="Z22" t="s">
        <v>141</v>
      </c>
      <c r="AA22" t="s">
        <v>141</v>
      </c>
      <c r="AB22" t="s">
        <v>141</v>
      </c>
      <c r="AC22" t="s">
        <v>141</v>
      </c>
      <c r="AD22" t="s">
        <v>23</v>
      </c>
      <c r="AE22" t="s">
        <v>141</v>
      </c>
      <c r="AF22" t="s">
        <v>141</v>
      </c>
      <c r="AG22" t="s">
        <v>141</v>
      </c>
    </row>
    <row r="23" spans="1:33">
      <c r="A23" t="s">
        <v>5349</v>
      </c>
      <c r="B23" t="s">
        <v>13</v>
      </c>
      <c r="C23" t="s">
        <v>147</v>
      </c>
      <c r="D23" s="1146">
        <v>42573</v>
      </c>
      <c r="E23" s="1147">
        <v>0.21249999999999999</v>
      </c>
      <c r="F23" s="1146">
        <v>42573</v>
      </c>
      <c r="G23" s="1147">
        <v>0.23958333333333334</v>
      </c>
      <c r="H23" s="1147">
        <v>2.7083333333333334E-2</v>
      </c>
      <c r="I23">
        <v>2</v>
      </c>
      <c r="J23" t="s">
        <v>141</v>
      </c>
      <c r="K23" t="s">
        <v>141</v>
      </c>
      <c r="L23" t="s">
        <v>12</v>
      </c>
      <c r="M23" t="s">
        <v>149</v>
      </c>
      <c r="N23">
        <v>0.4</v>
      </c>
      <c r="O23" t="s">
        <v>57</v>
      </c>
      <c r="P23" t="s">
        <v>57</v>
      </c>
      <c r="Q23" t="s">
        <v>10735</v>
      </c>
      <c r="R23">
        <v>2</v>
      </c>
      <c r="S23">
        <v>0.9</v>
      </c>
      <c r="T23">
        <v>2.9</v>
      </c>
      <c r="U23" t="s">
        <v>62</v>
      </c>
      <c r="V23" t="s">
        <v>141</v>
      </c>
      <c r="W23" t="s">
        <v>141</v>
      </c>
      <c r="X23" t="s">
        <v>141</v>
      </c>
      <c r="Y23" t="s">
        <v>141</v>
      </c>
      <c r="Z23" t="s">
        <v>141</v>
      </c>
      <c r="AA23" t="s">
        <v>141</v>
      </c>
      <c r="AB23" t="s">
        <v>141</v>
      </c>
      <c r="AC23" t="s">
        <v>141</v>
      </c>
      <c r="AD23" t="s">
        <v>23</v>
      </c>
      <c r="AE23" t="s">
        <v>141</v>
      </c>
      <c r="AF23" t="s">
        <v>141</v>
      </c>
      <c r="AG23" t="s">
        <v>141</v>
      </c>
    </row>
    <row r="24" spans="1:33" ht="25.5">
      <c r="A24" t="s">
        <v>5349</v>
      </c>
      <c r="B24" t="s">
        <v>13</v>
      </c>
      <c r="C24" t="s">
        <v>140</v>
      </c>
      <c r="D24" s="1146">
        <v>42572</v>
      </c>
      <c r="E24" s="1147">
        <v>6.458333333333334E-2</v>
      </c>
      <c r="F24" s="1146">
        <v>42572</v>
      </c>
      <c r="G24" s="1147">
        <v>0.1076388888888889</v>
      </c>
      <c r="H24" s="1147">
        <v>4.3055555555555562E-2</v>
      </c>
      <c r="I24">
        <v>11</v>
      </c>
      <c r="J24" s="1148" t="s">
        <v>4752</v>
      </c>
      <c r="K24" t="s">
        <v>21</v>
      </c>
      <c r="L24" t="s">
        <v>30</v>
      </c>
      <c r="M24" t="s">
        <v>6641</v>
      </c>
      <c r="N24" t="s">
        <v>3</v>
      </c>
      <c r="O24" t="s">
        <v>8</v>
      </c>
      <c r="P24" t="s">
        <v>5719</v>
      </c>
      <c r="Q24" t="s">
        <v>15380</v>
      </c>
      <c r="R24">
        <v>3.8</v>
      </c>
      <c r="S24">
        <v>1.6</v>
      </c>
      <c r="T24">
        <v>5.4</v>
      </c>
      <c r="U24" t="s">
        <v>29</v>
      </c>
      <c r="V24" t="s">
        <v>10732</v>
      </c>
      <c r="W24" t="s">
        <v>2717</v>
      </c>
      <c r="X24" t="s">
        <v>141</v>
      </c>
      <c r="Y24" t="s">
        <v>10733</v>
      </c>
      <c r="Z24">
        <v>100</v>
      </c>
      <c r="AA24" t="s">
        <v>10591</v>
      </c>
      <c r="AB24" t="s">
        <v>141</v>
      </c>
      <c r="AC24" t="s">
        <v>141</v>
      </c>
      <c r="AD24" t="s">
        <v>28</v>
      </c>
      <c r="AE24" t="s">
        <v>141</v>
      </c>
      <c r="AF24" t="s">
        <v>141</v>
      </c>
      <c r="AG24" t="s">
        <v>10734</v>
      </c>
    </row>
    <row r="25" spans="1:33">
      <c r="A25" t="s">
        <v>5349</v>
      </c>
      <c r="B25" t="s">
        <v>13</v>
      </c>
      <c r="C25" t="s">
        <v>1798</v>
      </c>
      <c r="D25" s="1146">
        <v>42571</v>
      </c>
      <c r="E25" s="1147">
        <v>0.25694444444444448</v>
      </c>
      <c r="F25" s="1146">
        <v>42571</v>
      </c>
      <c r="G25" s="1147">
        <v>0.25694444444444448</v>
      </c>
      <c r="H25" s="1147">
        <v>0</v>
      </c>
      <c r="I25">
        <v>15</v>
      </c>
      <c r="J25" t="s">
        <v>141</v>
      </c>
      <c r="K25" t="s">
        <v>141</v>
      </c>
      <c r="L25" t="s">
        <v>17</v>
      </c>
      <c r="M25" t="s">
        <v>6640</v>
      </c>
      <c r="N25">
        <v>110</v>
      </c>
      <c r="O25" t="s">
        <v>14</v>
      </c>
      <c r="P25" t="s">
        <v>346</v>
      </c>
      <c r="Q25" t="s">
        <v>15381</v>
      </c>
      <c r="R25">
        <v>0.6</v>
      </c>
      <c r="S25">
        <v>0.7</v>
      </c>
      <c r="T25">
        <v>1.2999999999999998</v>
      </c>
      <c r="U25" t="s">
        <v>39</v>
      </c>
      <c r="V25" t="s">
        <v>141</v>
      </c>
      <c r="W25" t="s">
        <v>141</v>
      </c>
      <c r="X25" t="s">
        <v>141</v>
      </c>
      <c r="Y25" t="s">
        <v>141</v>
      </c>
      <c r="Z25" t="s">
        <v>141</v>
      </c>
      <c r="AA25" t="s">
        <v>141</v>
      </c>
      <c r="AB25" t="s">
        <v>141</v>
      </c>
      <c r="AC25" t="s">
        <v>141</v>
      </c>
      <c r="AD25" t="s">
        <v>38</v>
      </c>
      <c r="AE25" t="s">
        <v>141</v>
      </c>
      <c r="AF25" t="s">
        <v>141</v>
      </c>
      <c r="AG25" t="s">
        <v>141</v>
      </c>
    </row>
    <row r="26" spans="1:33" ht="25.5">
      <c r="A26" t="s">
        <v>5349</v>
      </c>
      <c r="B26" t="s">
        <v>13</v>
      </c>
      <c r="C26" t="s">
        <v>140</v>
      </c>
      <c r="D26" s="1146">
        <v>42570</v>
      </c>
      <c r="E26" s="1147">
        <v>0.35138888888888892</v>
      </c>
      <c r="F26" s="1146">
        <v>42570</v>
      </c>
      <c r="G26" s="1147">
        <v>0.35138888888888892</v>
      </c>
      <c r="H26" s="1147">
        <v>0</v>
      </c>
      <c r="I26">
        <v>4</v>
      </c>
      <c r="J26" s="1148" t="s">
        <v>4752</v>
      </c>
      <c r="K26" t="s">
        <v>9</v>
      </c>
      <c r="L26" t="s">
        <v>4</v>
      </c>
      <c r="M26" t="s">
        <v>6639</v>
      </c>
      <c r="N26" t="s">
        <v>3</v>
      </c>
      <c r="O26" t="s">
        <v>8</v>
      </c>
      <c r="P26" t="s">
        <v>1845</v>
      </c>
      <c r="Q26" t="s">
        <v>15382</v>
      </c>
      <c r="U26" t="s">
        <v>29</v>
      </c>
      <c r="V26" t="s">
        <v>3323</v>
      </c>
      <c r="W26" t="s">
        <v>2725</v>
      </c>
      <c r="X26" t="s">
        <v>141</v>
      </c>
      <c r="Y26" t="s">
        <v>10729</v>
      </c>
      <c r="Z26">
        <v>100</v>
      </c>
      <c r="AA26" t="s">
        <v>10730</v>
      </c>
      <c r="AB26">
        <v>4</v>
      </c>
      <c r="AC26" t="s">
        <v>141</v>
      </c>
      <c r="AD26" t="s">
        <v>31</v>
      </c>
      <c r="AE26" t="s">
        <v>141</v>
      </c>
      <c r="AF26" t="s">
        <v>141</v>
      </c>
      <c r="AG26" t="s">
        <v>10731</v>
      </c>
    </row>
    <row r="27" spans="1:33" ht="25.5">
      <c r="A27" t="s">
        <v>5349</v>
      </c>
      <c r="B27" t="s">
        <v>13</v>
      </c>
      <c r="C27" t="s">
        <v>140</v>
      </c>
      <c r="D27" s="1146">
        <v>42567</v>
      </c>
      <c r="E27" s="1147">
        <v>0.12361111111111112</v>
      </c>
      <c r="F27" s="1146">
        <v>42567</v>
      </c>
      <c r="G27" s="1147">
        <v>0.12361111111111112</v>
      </c>
      <c r="H27" s="1147">
        <v>0</v>
      </c>
      <c r="I27">
        <v>12</v>
      </c>
      <c r="J27" s="1148" t="s">
        <v>5146</v>
      </c>
      <c r="K27" t="s">
        <v>9</v>
      </c>
      <c r="L27" t="s">
        <v>10</v>
      </c>
      <c r="M27" t="s">
        <v>7323</v>
      </c>
      <c r="N27" t="s">
        <v>3</v>
      </c>
      <c r="O27" t="s">
        <v>8</v>
      </c>
      <c r="P27" t="s">
        <v>6308</v>
      </c>
      <c r="Q27" t="s">
        <v>15383</v>
      </c>
      <c r="R27">
        <v>2.2999999999999998</v>
      </c>
      <c r="S27">
        <v>0.8</v>
      </c>
      <c r="T27">
        <v>3.0999999999999996</v>
      </c>
      <c r="U27" t="s">
        <v>7</v>
      </c>
      <c r="V27" t="s">
        <v>10300</v>
      </c>
      <c r="W27" t="s">
        <v>3170</v>
      </c>
      <c r="X27" t="s">
        <v>141</v>
      </c>
      <c r="Y27" t="s">
        <v>10479</v>
      </c>
      <c r="Z27">
        <v>100</v>
      </c>
      <c r="AA27" t="s">
        <v>10480</v>
      </c>
      <c r="AB27" t="s">
        <v>141</v>
      </c>
      <c r="AC27" t="s">
        <v>141</v>
      </c>
      <c r="AD27" t="s">
        <v>43</v>
      </c>
      <c r="AE27" t="s">
        <v>141</v>
      </c>
      <c r="AF27" t="s">
        <v>141</v>
      </c>
      <c r="AG27" t="s">
        <v>10728</v>
      </c>
    </row>
    <row r="28" spans="1:33">
      <c r="A28" t="s">
        <v>5349</v>
      </c>
      <c r="B28" t="s">
        <v>13</v>
      </c>
      <c r="C28" t="s">
        <v>140</v>
      </c>
      <c r="D28" s="1146">
        <v>42567</v>
      </c>
      <c r="E28" s="1147">
        <v>6.0416666666666667E-2</v>
      </c>
      <c r="F28" s="1146">
        <v>42567</v>
      </c>
      <c r="G28" s="1147">
        <v>0.11388888888888889</v>
      </c>
      <c r="H28" s="1147">
        <v>5.347222222222222E-2</v>
      </c>
      <c r="I28">
        <v>1</v>
      </c>
      <c r="J28" t="s">
        <v>141</v>
      </c>
      <c r="K28" t="s">
        <v>141</v>
      </c>
      <c r="L28" t="s">
        <v>12</v>
      </c>
      <c r="M28" t="s">
        <v>6342</v>
      </c>
      <c r="N28">
        <v>0.4</v>
      </c>
      <c r="O28" t="s">
        <v>2</v>
      </c>
      <c r="P28" t="s">
        <v>6343</v>
      </c>
      <c r="Q28" t="s">
        <v>7331</v>
      </c>
      <c r="S28">
        <v>0.1</v>
      </c>
      <c r="T28">
        <v>0.1</v>
      </c>
      <c r="U28" t="s">
        <v>1</v>
      </c>
      <c r="V28" t="s">
        <v>141</v>
      </c>
      <c r="W28" t="s">
        <v>141</v>
      </c>
      <c r="X28" t="s">
        <v>141</v>
      </c>
      <c r="Y28" t="s">
        <v>141</v>
      </c>
      <c r="Z28" t="s">
        <v>141</v>
      </c>
      <c r="AA28" t="s">
        <v>141</v>
      </c>
      <c r="AB28" t="s">
        <v>141</v>
      </c>
      <c r="AC28" t="s">
        <v>141</v>
      </c>
      <c r="AD28" t="s">
        <v>23</v>
      </c>
      <c r="AE28" t="s">
        <v>141</v>
      </c>
      <c r="AF28" t="s">
        <v>141</v>
      </c>
      <c r="AG28" t="s">
        <v>3129</v>
      </c>
    </row>
    <row r="29" spans="1:33">
      <c r="A29" t="s">
        <v>5349</v>
      </c>
      <c r="B29" t="s">
        <v>13</v>
      </c>
      <c r="C29" t="s">
        <v>147</v>
      </c>
      <c r="D29" s="1146">
        <v>42566</v>
      </c>
      <c r="E29" s="1147">
        <v>0.61111111111111105</v>
      </c>
      <c r="F29" s="1146">
        <v>42566</v>
      </c>
      <c r="G29" s="1147">
        <v>0.61458333333333337</v>
      </c>
      <c r="H29" s="1147">
        <v>3.472222222222222E-3</v>
      </c>
      <c r="I29">
        <v>1</v>
      </c>
      <c r="J29" t="s">
        <v>141</v>
      </c>
      <c r="K29" t="s">
        <v>141</v>
      </c>
      <c r="L29" t="s">
        <v>12</v>
      </c>
      <c r="M29" t="s">
        <v>10658</v>
      </c>
      <c r="N29">
        <v>0.4</v>
      </c>
      <c r="O29" t="s">
        <v>57</v>
      </c>
      <c r="P29" t="s">
        <v>57</v>
      </c>
      <c r="Q29" t="s">
        <v>10726</v>
      </c>
      <c r="R29">
        <v>0.4</v>
      </c>
      <c r="S29">
        <v>0.1</v>
      </c>
      <c r="T29">
        <v>0.5</v>
      </c>
      <c r="U29" t="s">
        <v>62</v>
      </c>
      <c r="V29" t="s">
        <v>141</v>
      </c>
      <c r="W29" t="s">
        <v>141</v>
      </c>
      <c r="X29" t="s">
        <v>141</v>
      </c>
      <c r="Y29" t="s">
        <v>141</v>
      </c>
      <c r="Z29" t="s">
        <v>141</v>
      </c>
      <c r="AA29" t="s">
        <v>141</v>
      </c>
      <c r="AB29" t="s">
        <v>141</v>
      </c>
      <c r="AC29" t="s">
        <v>141</v>
      </c>
      <c r="AD29" t="s">
        <v>23</v>
      </c>
      <c r="AE29" t="s">
        <v>141</v>
      </c>
      <c r="AF29" t="s">
        <v>141</v>
      </c>
      <c r="AG29" t="s">
        <v>141</v>
      </c>
    </row>
    <row r="30" spans="1:33">
      <c r="A30" t="s">
        <v>5349</v>
      </c>
      <c r="B30" t="s">
        <v>13</v>
      </c>
      <c r="C30" t="s">
        <v>140</v>
      </c>
      <c r="D30" s="1146">
        <v>42565</v>
      </c>
      <c r="E30" s="1147">
        <v>0.61875000000000002</v>
      </c>
      <c r="F30" s="1146">
        <v>42565</v>
      </c>
      <c r="G30" s="1147">
        <v>0.61875000000000002</v>
      </c>
      <c r="H30" s="1147">
        <v>0</v>
      </c>
      <c r="I30">
        <v>27</v>
      </c>
      <c r="J30" t="s">
        <v>1299</v>
      </c>
      <c r="K30" t="s">
        <v>9</v>
      </c>
      <c r="L30" t="s">
        <v>10</v>
      </c>
      <c r="M30" t="s">
        <v>6312</v>
      </c>
      <c r="N30">
        <v>110</v>
      </c>
      <c r="O30" t="s">
        <v>8</v>
      </c>
      <c r="P30" t="s">
        <v>6312</v>
      </c>
      <c r="Q30" t="s">
        <v>15384</v>
      </c>
      <c r="R30">
        <v>5.6</v>
      </c>
      <c r="S30">
        <v>9.1999999999999993</v>
      </c>
      <c r="T30">
        <v>14.799999999999999</v>
      </c>
      <c r="U30" t="s">
        <v>46</v>
      </c>
      <c r="V30" t="s">
        <v>3339</v>
      </c>
      <c r="W30" t="s">
        <v>10689</v>
      </c>
      <c r="X30" t="s">
        <v>141</v>
      </c>
      <c r="Y30" t="s">
        <v>10690</v>
      </c>
      <c r="Z30" t="s">
        <v>141</v>
      </c>
      <c r="AA30" t="s">
        <v>10691</v>
      </c>
      <c r="AB30" t="s">
        <v>141</v>
      </c>
      <c r="AC30" t="s">
        <v>10692</v>
      </c>
      <c r="AD30" t="s">
        <v>43</v>
      </c>
      <c r="AE30" t="s">
        <v>141</v>
      </c>
      <c r="AF30" t="s">
        <v>141</v>
      </c>
      <c r="AG30" t="s">
        <v>10693</v>
      </c>
    </row>
    <row r="31" spans="1:33">
      <c r="A31" t="s">
        <v>5349</v>
      </c>
      <c r="B31" t="s">
        <v>13</v>
      </c>
      <c r="C31" t="s">
        <v>140</v>
      </c>
      <c r="D31" s="1146">
        <v>42565</v>
      </c>
      <c r="E31" s="1147">
        <v>0.59513888888888888</v>
      </c>
      <c r="F31" s="1146">
        <v>42565</v>
      </c>
      <c r="G31" s="1147">
        <v>0.59513888888888888</v>
      </c>
      <c r="H31" s="1147">
        <v>0</v>
      </c>
      <c r="I31">
        <v>21</v>
      </c>
      <c r="J31" t="s">
        <v>1299</v>
      </c>
      <c r="K31" t="s">
        <v>9</v>
      </c>
      <c r="L31" t="s">
        <v>10</v>
      </c>
      <c r="M31" t="s">
        <v>2249</v>
      </c>
      <c r="N31">
        <v>110</v>
      </c>
      <c r="O31" t="s">
        <v>8</v>
      </c>
      <c r="P31" t="s">
        <v>2249</v>
      </c>
      <c r="Q31" t="s">
        <v>15385</v>
      </c>
      <c r="R31">
        <v>9.4</v>
      </c>
      <c r="S31">
        <v>11.7</v>
      </c>
      <c r="T31">
        <v>21.1</v>
      </c>
      <c r="U31" t="s">
        <v>46</v>
      </c>
      <c r="V31" t="s">
        <v>3339</v>
      </c>
      <c r="W31" t="s">
        <v>10689</v>
      </c>
      <c r="X31" t="s">
        <v>141</v>
      </c>
      <c r="Y31" t="s">
        <v>10690</v>
      </c>
      <c r="Z31" t="s">
        <v>141</v>
      </c>
      <c r="AA31" t="s">
        <v>10691</v>
      </c>
      <c r="AB31" t="s">
        <v>141</v>
      </c>
      <c r="AC31" t="s">
        <v>10692</v>
      </c>
      <c r="AD31" t="s">
        <v>43</v>
      </c>
      <c r="AE31" t="s">
        <v>141</v>
      </c>
      <c r="AF31" t="s">
        <v>141</v>
      </c>
      <c r="AG31" t="s">
        <v>10693</v>
      </c>
    </row>
    <row r="32" spans="1:33" ht="25.5">
      <c r="A32" t="s">
        <v>5349</v>
      </c>
      <c r="B32" t="s">
        <v>13</v>
      </c>
      <c r="C32" t="s">
        <v>140</v>
      </c>
      <c r="D32" s="1146">
        <v>42565</v>
      </c>
      <c r="E32" s="1147">
        <v>0.73888888888888893</v>
      </c>
      <c r="F32" s="1146">
        <v>42565</v>
      </c>
      <c r="G32" s="1147">
        <v>0.73888888888888893</v>
      </c>
      <c r="H32" s="1147">
        <v>0</v>
      </c>
      <c r="I32">
        <v>7</v>
      </c>
      <c r="J32" s="1148" t="s">
        <v>2440</v>
      </c>
      <c r="K32" t="s">
        <v>9</v>
      </c>
      <c r="L32" t="s">
        <v>10</v>
      </c>
      <c r="M32" t="s">
        <v>6641</v>
      </c>
      <c r="N32" t="s">
        <v>3</v>
      </c>
      <c r="O32" t="s">
        <v>8</v>
      </c>
      <c r="P32" t="s">
        <v>5719</v>
      </c>
      <c r="Q32" t="s">
        <v>15386</v>
      </c>
      <c r="R32">
        <v>1.5</v>
      </c>
      <c r="S32">
        <v>0.2</v>
      </c>
      <c r="T32">
        <v>1.7</v>
      </c>
      <c r="U32" t="s">
        <v>10191</v>
      </c>
      <c r="V32" t="s">
        <v>10722</v>
      </c>
      <c r="W32" t="s">
        <v>10191</v>
      </c>
      <c r="X32" t="s">
        <v>141</v>
      </c>
      <c r="Y32" t="s">
        <v>10723</v>
      </c>
      <c r="Z32" t="s">
        <v>141</v>
      </c>
      <c r="AA32" t="s">
        <v>10724</v>
      </c>
      <c r="AB32" t="s">
        <v>141</v>
      </c>
      <c r="AC32" t="s">
        <v>141</v>
      </c>
      <c r="AD32" t="s">
        <v>43</v>
      </c>
      <c r="AE32" t="s">
        <v>141</v>
      </c>
      <c r="AF32" t="s">
        <v>141</v>
      </c>
      <c r="AG32" t="s">
        <v>10725</v>
      </c>
    </row>
    <row r="33" spans="1:33" ht="25.5">
      <c r="A33" t="s">
        <v>5349</v>
      </c>
      <c r="B33" t="s">
        <v>13</v>
      </c>
      <c r="C33" t="s">
        <v>140</v>
      </c>
      <c r="D33" s="1146">
        <v>42565</v>
      </c>
      <c r="E33" s="1147">
        <v>0.54861111111111105</v>
      </c>
      <c r="F33" s="1146">
        <v>42565</v>
      </c>
      <c r="G33" s="1147">
        <v>0.54861111111111105</v>
      </c>
      <c r="H33" s="1147">
        <v>0</v>
      </c>
      <c r="I33">
        <v>2</v>
      </c>
      <c r="J33" s="1148" t="s">
        <v>2444</v>
      </c>
      <c r="K33" t="s">
        <v>9</v>
      </c>
      <c r="L33" t="s">
        <v>10</v>
      </c>
      <c r="M33" t="s">
        <v>10290</v>
      </c>
      <c r="N33" t="s">
        <v>3</v>
      </c>
      <c r="O33" t="s">
        <v>8</v>
      </c>
      <c r="P33" t="s">
        <v>4559</v>
      </c>
      <c r="Q33" t="s">
        <v>15387</v>
      </c>
      <c r="R33">
        <v>0.1</v>
      </c>
      <c r="T33">
        <v>0.1</v>
      </c>
      <c r="U33" t="s">
        <v>10191</v>
      </c>
      <c r="V33" t="s">
        <v>3222</v>
      </c>
      <c r="W33" t="s">
        <v>10191</v>
      </c>
      <c r="X33" t="s">
        <v>141</v>
      </c>
      <c r="Y33" t="s">
        <v>10291</v>
      </c>
      <c r="Z33" t="s">
        <v>141</v>
      </c>
      <c r="AA33" t="s">
        <v>10292</v>
      </c>
      <c r="AB33" t="s">
        <v>141</v>
      </c>
      <c r="AC33" t="s">
        <v>141</v>
      </c>
      <c r="AD33" t="s">
        <v>43</v>
      </c>
      <c r="AG33" t="s">
        <v>10721</v>
      </c>
    </row>
    <row r="34" spans="1:33" ht="25.5">
      <c r="A34" t="s">
        <v>5349</v>
      </c>
      <c r="B34" t="s">
        <v>13</v>
      </c>
      <c r="C34" t="s">
        <v>140</v>
      </c>
      <c r="D34" s="1146">
        <v>42565</v>
      </c>
      <c r="E34" s="1147">
        <v>0.54375000000000007</v>
      </c>
      <c r="F34" s="1146">
        <v>42565</v>
      </c>
      <c r="G34" s="1147">
        <v>0.54375000000000007</v>
      </c>
      <c r="H34" s="1147">
        <v>0</v>
      </c>
      <c r="I34">
        <v>4</v>
      </c>
      <c r="J34" s="1148" t="s">
        <v>2440</v>
      </c>
      <c r="K34" t="s">
        <v>9</v>
      </c>
      <c r="L34" t="s">
        <v>10</v>
      </c>
      <c r="M34" t="s">
        <v>5293</v>
      </c>
      <c r="N34" t="s">
        <v>3</v>
      </c>
      <c r="O34" t="s">
        <v>8</v>
      </c>
      <c r="P34" t="s">
        <v>6311</v>
      </c>
      <c r="Q34" t="s">
        <v>15388</v>
      </c>
      <c r="R34">
        <v>1.8</v>
      </c>
      <c r="T34">
        <v>1.8</v>
      </c>
      <c r="U34" t="s">
        <v>10191</v>
      </c>
      <c r="V34" t="s">
        <v>10491</v>
      </c>
      <c r="W34" t="s">
        <v>10191</v>
      </c>
      <c r="X34" t="s">
        <v>141</v>
      </c>
      <c r="Y34" t="s">
        <v>10492</v>
      </c>
      <c r="AA34" t="s">
        <v>10493</v>
      </c>
      <c r="AB34" t="s">
        <v>141</v>
      </c>
      <c r="AC34" t="s">
        <v>141</v>
      </c>
      <c r="AD34" t="s">
        <v>43</v>
      </c>
      <c r="AG34" t="s">
        <v>10719</v>
      </c>
    </row>
    <row r="35" spans="1:33" ht="25.5">
      <c r="A35" t="s">
        <v>5349</v>
      </c>
      <c r="B35" t="s">
        <v>13</v>
      </c>
      <c r="C35" t="s">
        <v>140</v>
      </c>
      <c r="D35" s="1146">
        <v>42565</v>
      </c>
      <c r="E35" s="1147">
        <v>0.5</v>
      </c>
      <c r="F35" s="1146">
        <v>42565</v>
      </c>
      <c r="G35" s="1147">
        <v>0.5</v>
      </c>
      <c r="H35" s="1147">
        <v>0</v>
      </c>
      <c r="I35">
        <v>5</v>
      </c>
      <c r="J35" s="1148" t="s">
        <v>2440</v>
      </c>
      <c r="K35" t="s">
        <v>9</v>
      </c>
      <c r="L35" t="s">
        <v>10</v>
      </c>
      <c r="M35" t="s">
        <v>10714</v>
      </c>
      <c r="N35" t="s">
        <v>3</v>
      </c>
      <c r="O35" t="s">
        <v>8</v>
      </c>
      <c r="P35" t="s">
        <v>6310</v>
      </c>
      <c r="Q35" t="s">
        <v>15389</v>
      </c>
      <c r="R35">
        <v>4.0999999999999996</v>
      </c>
      <c r="S35">
        <v>4.9000000000000004</v>
      </c>
      <c r="T35">
        <v>9</v>
      </c>
      <c r="U35" t="s">
        <v>10191</v>
      </c>
      <c r="V35" t="s">
        <v>8900</v>
      </c>
      <c r="W35" t="s">
        <v>10191</v>
      </c>
      <c r="X35" t="s">
        <v>141</v>
      </c>
      <c r="Y35" t="s">
        <v>10716</v>
      </c>
      <c r="Z35">
        <v>100</v>
      </c>
      <c r="AA35" t="s">
        <v>10497</v>
      </c>
      <c r="AB35" t="s">
        <v>141</v>
      </c>
      <c r="AC35" t="s">
        <v>141</v>
      </c>
      <c r="AD35" t="s">
        <v>43</v>
      </c>
      <c r="AG35" t="s">
        <v>10717</v>
      </c>
    </row>
    <row r="36" spans="1:33" ht="25.5">
      <c r="A36" t="s">
        <v>5349</v>
      </c>
      <c r="B36" t="s">
        <v>13</v>
      </c>
      <c r="C36" t="s">
        <v>140</v>
      </c>
      <c r="D36" s="1146">
        <v>42565</v>
      </c>
      <c r="E36" s="1147">
        <v>0.5</v>
      </c>
      <c r="F36" s="1146">
        <v>42565</v>
      </c>
      <c r="G36" s="1147">
        <v>0.5</v>
      </c>
      <c r="H36" s="1147">
        <v>0</v>
      </c>
      <c r="I36">
        <v>8</v>
      </c>
      <c r="J36" s="1148" t="s">
        <v>2440</v>
      </c>
      <c r="K36" t="s">
        <v>9</v>
      </c>
      <c r="L36" t="s">
        <v>10</v>
      </c>
      <c r="M36" t="s">
        <v>7584</v>
      </c>
      <c r="N36" t="s">
        <v>3</v>
      </c>
      <c r="O36" t="s">
        <v>8</v>
      </c>
      <c r="P36" t="s">
        <v>6309</v>
      </c>
      <c r="Q36" t="s">
        <v>15390</v>
      </c>
      <c r="R36">
        <v>9.8000000000000007</v>
      </c>
      <c r="S36">
        <v>11.6</v>
      </c>
      <c r="T36">
        <v>21.4</v>
      </c>
      <c r="U36" t="s">
        <v>7</v>
      </c>
      <c r="V36" t="s">
        <v>8900</v>
      </c>
      <c r="W36" t="s">
        <v>10443</v>
      </c>
      <c r="X36" t="s">
        <v>141</v>
      </c>
      <c r="Y36" t="s">
        <v>10713</v>
      </c>
      <c r="Z36" t="s">
        <v>141</v>
      </c>
      <c r="AA36" t="s">
        <v>10711</v>
      </c>
      <c r="AB36" t="s">
        <v>141</v>
      </c>
      <c r="AC36" t="s">
        <v>141</v>
      </c>
      <c r="AD36" t="s">
        <v>43</v>
      </c>
      <c r="AE36" t="s">
        <v>141</v>
      </c>
      <c r="AF36" t="s">
        <v>141</v>
      </c>
      <c r="AG36" t="s">
        <v>10712</v>
      </c>
    </row>
    <row r="37" spans="1:33" ht="25.5">
      <c r="A37" t="s">
        <v>5349</v>
      </c>
      <c r="B37" t="s">
        <v>13</v>
      </c>
      <c r="C37" t="s">
        <v>140</v>
      </c>
      <c r="D37" s="1146">
        <v>42565</v>
      </c>
      <c r="E37" s="1147">
        <v>0.5</v>
      </c>
      <c r="F37" s="1146">
        <v>42565</v>
      </c>
      <c r="G37" s="1147">
        <v>0.51527777777777783</v>
      </c>
      <c r="H37" s="1147">
        <v>1.5277777777777777E-2</v>
      </c>
      <c r="I37">
        <v>26</v>
      </c>
      <c r="J37" s="1148" t="s">
        <v>2440</v>
      </c>
      <c r="K37" t="s">
        <v>21</v>
      </c>
      <c r="L37" t="s">
        <v>10</v>
      </c>
      <c r="M37" t="s">
        <v>7324</v>
      </c>
      <c r="N37" t="s">
        <v>3</v>
      </c>
      <c r="O37" t="s">
        <v>8</v>
      </c>
      <c r="P37" t="s">
        <v>7325</v>
      </c>
      <c r="Q37" t="s">
        <v>15391</v>
      </c>
      <c r="R37">
        <v>18.3</v>
      </c>
      <c r="S37">
        <v>15.7</v>
      </c>
      <c r="T37">
        <v>34</v>
      </c>
      <c r="U37" t="s">
        <v>7</v>
      </c>
      <c r="V37" t="s">
        <v>10164</v>
      </c>
      <c r="W37" t="s">
        <v>10443</v>
      </c>
      <c r="X37" t="s">
        <v>141</v>
      </c>
      <c r="Y37" t="s">
        <v>10710</v>
      </c>
      <c r="Z37" t="s">
        <v>141</v>
      </c>
      <c r="AA37" t="s">
        <v>10711</v>
      </c>
      <c r="AB37" t="s">
        <v>141</v>
      </c>
      <c r="AC37" t="s">
        <v>141</v>
      </c>
      <c r="AD37" t="s">
        <v>43</v>
      </c>
      <c r="AE37" t="s">
        <v>141</v>
      </c>
      <c r="AF37" t="s">
        <v>141</v>
      </c>
      <c r="AG37" t="s">
        <v>10712</v>
      </c>
    </row>
    <row r="38" spans="1:33" ht="25.5">
      <c r="A38" t="s">
        <v>5349</v>
      </c>
      <c r="B38" t="s">
        <v>13</v>
      </c>
      <c r="C38" t="s">
        <v>6260</v>
      </c>
      <c r="D38" s="1146">
        <v>42565</v>
      </c>
      <c r="E38" s="1147">
        <v>0.63402777777777775</v>
      </c>
      <c r="F38" s="1146">
        <v>42565</v>
      </c>
      <c r="G38" s="1147">
        <v>0.65972222222222221</v>
      </c>
      <c r="H38" s="1147">
        <v>2.5694444444444447E-2</v>
      </c>
      <c r="I38">
        <v>2</v>
      </c>
      <c r="J38" s="1148" t="s">
        <v>2440</v>
      </c>
      <c r="K38" t="s">
        <v>21</v>
      </c>
      <c r="L38" t="s">
        <v>30</v>
      </c>
      <c r="M38" t="s">
        <v>10707</v>
      </c>
      <c r="N38" t="s">
        <v>3</v>
      </c>
      <c r="O38" t="s">
        <v>8</v>
      </c>
      <c r="P38" t="s">
        <v>6261</v>
      </c>
      <c r="Q38" t="s">
        <v>15392</v>
      </c>
      <c r="R38">
        <v>0.3</v>
      </c>
      <c r="S38">
        <v>0.2</v>
      </c>
      <c r="T38">
        <v>0.5</v>
      </c>
      <c r="U38" t="s">
        <v>7</v>
      </c>
      <c r="V38" t="s">
        <v>141</v>
      </c>
      <c r="W38" t="s">
        <v>141</v>
      </c>
      <c r="X38" t="s">
        <v>141</v>
      </c>
      <c r="Y38" t="s">
        <v>141</v>
      </c>
      <c r="Z38" t="s">
        <v>141</v>
      </c>
      <c r="AA38" t="s">
        <v>141</v>
      </c>
      <c r="AB38" t="s">
        <v>141</v>
      </c>
      <c r="AC38" t="s">
        <v>141</v>
      </c>
      <c r="AD38" t="s">
        <v>23</v>
      </c>
      <c r="AG38" t="s">
        <v>10709</v>
      </c>
    </row>
    <row r="39" spans="1:33" ht="25.5">
      <c r="A39" t="s">
        <v>5349</v>
      </c>
      <c r="B39" t="s">
        <v>13</v>
      </c>
      <c r="C39" t="s">
        <v>140</v>
      </c>
      <c r="D39" s="1146">
        <v>42565</v>
      </c>
      <c r="E39" s="1147">
        <v>0.63402777777777775</v>
      </c>
      <c r="F39" s="1146">
        <v>42565</v>
      </c>
      <c r="G39" s="1147">
        <v>0.63402777777777775</v>
      </c>
      <c r="H39" s="1147">
        <v>0</v>
      </c>
      <c r="I39">
        <v>1</v>
      </c>
      <c r="J39" s="1148" t="s">
        <v>2440</v>
      </c>
      <c r="K39" t="s">
        <v>9</v>
      </c>
      <c r="L39" t="s">
        <v>10</v>
      </c>
      <c r="M39" t="s">
        <v>4445</v>
      </c>
      <c r="N39" t="s">
        <v>3</v>
      </c>
      <c r="O39" t="s">
        <v>8</v>
      </c>
      <c r="P39" t="s">
        <v>4446</v>
      </c>
      <c r="Q39" t="s">
        <v>15393</v>
      </c>
      <c r="R39">
        <v>0.4</v>
      </c>
      <c r="S39">
        <v>0.2</v>
      </c>
      <c r="T39">
        <v>0.60000000000000009</v>
      </c>
      <c r="U39" t="s">
        <v>29</v>
      </c>
      <c r="V39" t="s">
        <v>3192</v>
      </c>
      <c r="W39" t="s">
        <v>2717</v>
      </c>
      <c r="X39" t="s">
        <v>3193</v>
      </c>
      <c r="Y39" t="s">
        <v>10475</v>
      </c>
      <c r="Z39">
        <v>100</v>
      </c>
      <c r="AA39" t="s">
        <v>10476</v>
      </c>
      <c r="AB39" t="s">
        <v>141</v>
      </c>
      <c r="AC39" t="s">
        <v>141</v>
      </c>
      <c r="AD39" t="s">
        <v>43</v>
      </c>
      <c r="AE39" t="s">
        <v>141</v>
      </c>
      <c r="AF39" t="s">
        <v>141</v>
      </c>
      <c r="AG39" t="s">
        <v>10706</v>
      </c>
    </row>
    <row r="40" spans="1:33" ht="25.5">
      <c r="A40" t="s">
        <v>5349</v>
      </c>
      <c r="B40" t="s">
        <v>13</v>
      </c>
      <c r="C40" t="s">
        <v>140</v>
      </c>
      <c r="D40" s="1146">
        <v>42565</v>
      </c>
      <c r="E40" s="1147">
        <v>0.63402777777777775</v>
      </c>
      <c r="F40" s="1146">
        <v>42565</v>
      </c>
      <c r="G40" s="1147">
        <v>0.71527777777777779</v>
      </c>
      <c r="H40" s="1147">
        <v>8.1250000000000003E-2</v>
      </c>
      <c r="I40">
        <v>5</v>
      </c>
      <c r="J40" s="1148" t="s">
        <v>2440</v>
      </c>
      <c r="K40" t="s">
        <v>21</v>
      </c>
      <c r="L40" t="s">
        <v>10</v>
      </c>
      <c r="M40" t="s">
        <v>7323</v>
      </c>
      <c r="N40" t="s">
        <v>3</v>
      </c>
      <c r="O40" t="s">
        <v>8</v>
      </c>
      <c r="P40" t="s">
        <v>6308</v>
      </c>
      <c r="Q40" t="s">
        <v>15394</v>
      </c>
      <c r="R40">
        <v>11.2</v>
      </c>
      <c r="S40">
        <v>4</v>
      </c>
      <c r="T40">
        <v>15.2</v>
      </c>
      <c r="U40" t="s">
        <v>3186</v>
      </c>
      <c r="V40" t="s">
        <v>10236</v>
      </c>
      <c r="W40" t="s">
        <v>3188</v>
      </c>
      <c r="X40" t="s">
        <v>141</v>
      </c>
      <c r="Y40" t="s">
        <v>10479</v>
      </c>
      <c r="Z40">
        <v>100</v>
      </c>
      <c r="AA40" t="s">
        <v>10480</v>
      </c>
      <c r="AB40" t="s">
        <v>141</v>
      </c>
      <c r="AC40" t="s">
        <v>141</v>
      </c>
      <c r="AD40" t="s">
        <v>43</v>
      </c>
      <c r="AE40" t="s">
        <v>141</v>
      </c>
      <c r="AF40" t="s">
        <v>141</v>
      </c>
      <c r="AG40" t="s">
        <v>10704</v>
      </c>
    </row>
    <row r="41" spans="1:33" ht="25.5">
      <c r="A41" t="s">
        <v>5349</v>
      </c>
      <c r="B41" t="s">
        <v>13</v>
      </c>
      <c r="C41" t="s">
        <v>140</v>
      </c>
      <c r="D41" s="1146">
        <v>42565</v>
      </c>
      <c r="E41" s="1147">
        <v>0.63402777777777775</v>
      </c>
      <c r="F41" s="1146">
        <v>42565</v>
      </c>
      <c r="G41" s="1147">
        <v>0.63402777777777775</v>
      </c>
      <c r="H41" s="1147">
        <v>0</v>
      </c>
      <c r="I41">
        <v>4</v>
      </c>
      <c r="J41" s="1148" t="s">
        <v>2440</v>
      </c>
      <c r="K41" t="s">
        <v>9</v>
      </c>
      <c r="L41" t="s">
        <v>10</v>
      </c>
      <c r="M41" t="s">
        <v>7322</v>
      </c>
      <c r="N41" t="s">
        <v>3</v>
      </c>
      <c r="O41" t="s">
        <v>8</v>
      </c>
      <c r="P41" t="s">
        <v>6307</v>
      </c>
      <c r="Q41" t="s">
        <v>15395</v>
      </c>
      <c r="R41">
        <v>0.7</v>
      </c>
      <c r="S41">
        <v>0.4</v>
      </c>
      <c r="T41">
        <v>1.1000000000000001</v>
      </c>
      <c r="U41" t="s">
        <v>7</v>
      </c>
      <c r="V41" t="s">
        <v>8903</v>
      </c>
      <c r="W41" t="s">
        <v>3170</v>
      </c>
      <c r="X41" t="s">
        <v>141</v>
      </c>
      <c r="Y41" t="s">
        <v>3123</v>
      </c>
      <c r="Z41" t="s">
        <v>141</v>
      </c>
      <c r="AA41" t="s">
        <v>10701</v>
      </c>
      <c r="AB41" t="s">
        <v>141</v>
      </c>
      <c r="AC41" t="s">
        <v>141</v>
      </c>
      <c r="AD41" t="s">
        <v>43</v>
      </c>
      <c r="AG41" t="s">
        <v>10702</v>
      </c>
    </row>
    <row r="42" spans="1:33">
      <c r="A42" t="s">
        <v>5349</v>
      </c>
      <c r="B42" t="s">
        <v>13</v>
      </c>
      <c r="C42" t="s">
        <v>1798</v>
      </c>
      <c r="D42" s="1146">
        <v>42565</v>
      </c>
      <c r="E42" s="1147">
        <v>0.55972222222222223</v>
      </c>
      <c r="F42" s="1146">
        <v>42565</v>
      </c>
      <c r="G42" s="1147">
        <v>0.63194444444444442</v>
      </c>
      <c r="H42" s="1147">
        <v>7.2222222222222229E-2</v>
      </c>
      <c r="I42">
        <v>145</v>
      </c>
      <c r="J42" t="s">
        <v>144</v>
      </c>
      <c r="K42" t="s">
        <v>4083</v>
      </c>
      <c r="L42" t="s">
        <v>17</v>
      </c>
      <c r="M42" t="s">
        <v>6259</v>
      </c>
      <c r="N42">
        <v>110</v>
      </c>
      <c r="O42" t="s">
        <v>14</v>
      </c>
      <c r="P42" t="s">
        <v>593</v>
      </c>
      <c r="Q42" t="s">
        <v>15396</v>
      </c>
      <c r="R42">
        <v>70.2</v>
      </c>
      <c r="S42">
        <v>98.4</v>
      </c>
      <c r="T42">
        <v>168.60000000000002</v>
      </c>
      <c r="U42" t="s">
        <v>39</v>
      </c>
      <c r="V42" t="s">
        <v>141</v>
      </c>
      <c r="W42" t="s">
        <v>141</v>
      </c>
      <c r="X42" t="s">
        <v>141</v>
      </c>
      <c r="Y42" t="s">
        <v>141</v>
      </c>
      <c r="Z42" t="s">
        <v>141</v>
      </c>
      <c r="AA42" t="s">
        <v>141</v>
      </c>
      <c r="AB42" t="s">
        <v>141</v>
      </c>
      <c r="AC42" t="s">
        <v>141</v>
      </c>
      <c r="AD42" t="s">
        <v>38</v>
      </c>
      <c r="AE42" t="s">
        <v>141</v>
      </c>
      <c r="AF42" t="s">
        <v>141</v>
      </c>
    </row>
    <row r="43" spans="1:33">
      <c r="A43" t="s">
        <v>5349</v>
      </c>
      <c r="B43" t="s">
        <v>13</v>
      </c>
      <c r="C43" t="s">
        <v>6637</v>
      </c>
      <c r="D43" s="1146">
        <v>42565</v>
      </c>
      <c r="E43" s="1147">
        <v>0.72430555555555554</v>
      </c>
      <c r="F43" s="1146">
        <v>42565</v>
      </c>
      <c r="G43" s="1147">
        <v>0.72430555555555554</v>
      </c>
      <c r="H43" s="1147">
        <v>0</v>
      </c>
      <c r="I43">
        <v>21</v>
      </c>
      <c r="J43" t="s">
        <v>484</v>
      </c>
      <c r="K43" t="s">
        <v>9</v>
      </c>
      <c r="L43" t="s">
        <v>30</v>
      </c>
      <c r="M43" t="s">
        <v>7319</v>
      </c>
      <c r="N43" t="s">
        <v>3</v>
      </c>
      <c r="O43" t="s">
        <v>8</v>
      </c>
      <c r="P43" t="s">
        <v>6638</v>
      </c>
      <c r="Q43" t="s">
        <v>15397</v>
      </c>
      <c r="R43">
        <v>1.2</v>
      </c>
      <c r="S43">
        <v>3.8</v>
      </c>
      <c r="T43">
        <v>5</v>
      </c>
      <c r="U43" t="s">
        <v>7</v>
      </c>
      <c r="V43" t="s">
        <v>141</v>
      </c>
      <c r="W43" t="s">
        <v>141</v>
      </c>
      <c r="X43" t="s">
        <v>141</v>
      </c>
      <c r="Y43" t="s">
        <v>141</v>
      </c>
      <c r="Z43" t="s">
        <v>141</v>
      </c>
      <c r="AA43" t="s">
        <v>141</v>
      </c>
      <c r="AB43" t="s">
        <v>141</v>
      </c>
      <c r="AC43" t="s">
        <v>141</v>
      </c>
      <c r="AD43" t="s">
        <v>23</v>
      </c>
      <c r="AE43" t="s">
        <v>141</v>
      </c>
      <c r="AF43" t="s">
        <v>141</v>
      </c>
    </row>
    <row r="44" spans="1:33">
      <c r="A44" t="s">
        <v>5349</v>
      </c>
      <c r="B44" t="s">
        <v>13</v>
      </c>
      <c r="C44" t="s">
        <v>140</v>
      </c>
      <c r="D44" s="1146">
        <v>42564</v>
      </c>
      <c r="E44" s="1147">
        <v>0.69930555555555562</v>
      </c>
      <c r="F44" s="1146">
        <v>42564</v>
      </c>
      <c r="G44" s="1147">
        <v>0.78472222222222221</v>
      </c>
      <c r="H44" s="1147">
        <v>8.5416666666666655E-2</v>
      </c>
      <c r="I44">
        <v>1</v>
      </c>
      <c r="J44" t="s">
        <v>141</v>
      </c>
      <c r="K44" t="s">
        <v>141</v>
      </c>
      <c r="L44" t="s">
        <v>12</v>
      </c>
      <c r="M44" t="s">
        <v>6246</v>
      </c>
      <c r="N44">
        <v>0.4</v>
      </c>
      <c r="O44" t="s">
        <v>2</v>
      </c>
      <c r="P44" t="s">
        <v>6247</v>
      </c>
      <c r="Q44" t="s">
        <v>6248</v>
      </c>
      <c r="S44">
        <v>0.1</v>
      </c>
      <c r="T44">
        <v>0.1</v>
      </c>
      <c r="U44" t="s">
        <v>1</v>
      </c>
      <c r="V44" t="s">
        <v>141</v>
      </c>
      <c r="W44" t="s">
        <v>141</v>
      </c>
      <c r="X44" t="s">
        <v>141</v>
      </c>
      <c r="Y44" t="s">
        <v>141</v>
      </c>
      <c r="Z44" t="s">
        <v>141</v>
      </c>
      <c r="AA44" t="s">
        <v>141</v>
      </c>
      <c r="AB44" t="s">
        <v>141</v>
      </c>
      <c r="AC44" t="s">
        <v>141</v>
      </c>
      <c r="AD44" t="s">
        <v>0</v>
      </c>
      <c r="AE44" t="s">
        <v>141</v>
      </c>
      <c r="AF44" t="s">
        <v>141</v>
      </c>
      <c r="AG44" t="s">
        <v>3129</v>
      </c>
    </row>
    <row r="45" spans="1:33">
      <c r="A45" t="s">
        <v>5349</v>
      </c>
      <c r="B45" t="s">
        <v>13</v>
      </c>
      <c r="C45" t="s">
        <v>2104</v>
      </c>
      <c r="D45" s="1146">
        <v>42564</v>
      </c>
      <c r="E45" s="1147">
        <v>0.4284722222222222</v>
      </c>
      <c r="F45" s="1146">
        <v>42564</v>
      </c>
      <c r="G45" s="1147">
        <v>0.4284722222222222</v>
      </c>
      <c r="H45" s="1147">
        <v>0</v>
      </c>
      <c r="I45">
        <v>111</v>
      </c>
      <c r="J45" t="s">
        <v>1831</v>
      </c>
      <c r="K45" t="s">
        <v>9</v>
      </c>
      <c r="L45" t="s">
        <v>17</v>
      </c>
      <c r="M45" t="s">
        <v>7317</v>
      </c>
      <c r="N45">
        <v>220</v>
      </c>
      <c r="O45" t="s">
        <v>14</v>
      </c>
      <c r="P45" t="s">
        <v>6236</v>
      </c>
      <c r="Q45" t="s">
        <v>15398</v>
      </c>
      <c r="R45">
        <v>27.8</v>
      </c>
      <c r="S45">
        <v>40.4</v>
      </c>
      <c r="T45">
        <v>68.2</v>
      </c>
      <c r="U45" t="s">
        <v>29</v>
      </c>
      <c r="V45" t="s">
        <v>141</v>
      </c>
      <c r="W45" t="s">
        <v>141</v>
      </c>
      <c r="X45" t="s">
        <v>141</v>
      </c>
      <c r="Y45" t="s">
        <v>141</v>
      </c>
      <c r="Z45" t="s">
        <v>141</v>
      </c>
      <c r="AA45" t="s">
        <v>141</v>
      </c>
      <c r="AB45" t="s">
        <v>141</v>
      </c>
      <c r="AC45" t="s">
        <v>141</v>
      </c>
      <c r="AD45" t="s">
        <v>38</v>
      </c>
      <c r="AE45" t="s">
        <v>141</v>
      </c>
      <c r="AF45" t="s">
        <v>141</v>
      </c>
      <c r="AG45" t="s">
        <v>141</v>
      </c>
    </row>
    <row r="46" spans="1:33">
      <c r="A46" t="s">
        <v>5349</v>
      </c>
      <c r="B46" t="s">
        <v>13</v>
      </c>
      <c r="C46" t="s">
        <v>147</v>
      </c>
      <c r="D46" s="1146">
        <v>42563</v>
      </c>
      <c r="E46" s="1147">
        <v>0.48125000000000001</v>
      </c>
      <c r="F46" s="1146">
        <v>42563</v>
      </c>
      <c r="G46" s="1147">
        <v>0.4826388888888889</v>
      </c>
      <c r="H46" s="1147">
        <v>1.3888888888888889E-3</v>
      </c>
      <c r="I46">
        <v>9</v>
      </c>
      <c r="J46" t="s">
        <v>141</v>
      </c>
      <c r="K46" t="s">
        <v>141</v>
      </c>
      <c r="L46" t="s">
        <v>12</v>
      </c>
      <c r="M46" t="s">
        <v>347</v>
      </c>
      <c r="N46" t="s">
        <v>3</v>
      </c>
      <c r="O46" t="s">
        <v>24</v>
      </c>
      <c r="P46" t="s">
        <v>63</v>
      </c>
      <c r="Q46" t="s">
        <v>10699</v>
      </c>
      <c r="R46">
        <v>0.78</v>
      </c>
      <c r="S46">
        <v>1.3</v>
      </c>
      <c r="T46">
        <v>2.08</v>
      </c>
      <c r="U46" t="s">
        <v>63</v>
      </c>
      <c r="V46" t="s">
        <v>141</v>
      </c>
      <c r="W46" t="s">
        <v>141</v>
      </c>
      <c r="X46" t="s">
        <v>141</v>
      </c>
      <c r="Y46" t="s">
        <v>141</v>
      </c>
      <c r="Z46" t="s">
        <v>141</v>
      </c>
      <c r="AA46" t="s">
        <v>141</v>
      </c>
      <c r="AB46" t="s">
        <v>141</v>
      </c>
      <c r="AC46" t="s">
        <v>141</v>
      </c>
      <c r="AD46" t="s">
        <v>23</v>
      </c>
      <c r="AE46" t="s">
        <v>141</v>
      </c>
      <c r="AF46" t="s">
        <v>141</v>
      </c>
      <c r="AG46" t="s">
        <v>141</v>
      </c>
    </row>
    <row r="47" spans="1:33">
      <c r="A47" t="s">
        <v>5349</v>
      </c>
      <c r="B47" t="s">
        <v>13</v>
      </c>
      <c r="C47" t="s">
        <v>140</v>
      </c>
      <c r="D47" s="1146">
        <v>42563</v>
      </c>
      <c r="E47" s="1147">
        <v>0.7055555555555556</v>
      </c>
      <c r="F47" s="1146">
        <v>42563</v>
      </c>
      <c r="G47" s="1147">
        <v>0.7270833333333333</v>
      </c>
      <c r="H47" s="1147">
        <v>2.1527777777777781E-2</v>
      </c>
      <c r="I47">
        <v>3</v>
      </c>
      <c r="J47" t="s">
        <v>484</v>
      </c>
      <c r="K47" t="s">
        <v>21</v>
      </c>
      <c r="L47" t="s">
        <v>10</v>
      </c>
      <c r="M47" t="s">
        <v>7316</v>
      </c>
      <c r="N47" t="s">
        <v>3</v>
      </c>
      <c r="O47" t="s">
        <v>8</v>
      </c>
      <c r="P47" t="s">
        <v>6636</v>
      </c>
      <c r="Q47" t="s">
        <v>15399</v>
      </c>
      <c r="R47">
        <v>0.45</v>
      </c>
      <c r="S47">
        <v>0.1</v>
      </c>
      <c r="T47">
        <v>0.55000000000000004</v>
      </c>
      <c r="U47" t="s">
        <v>10695</v>
      </c>
      <c r="V47" t="s">
        <v>3217</v>
      </c>
      <c r="W47" t="s">
        <v>10696</v>
      </c>
      <c r="X47" t="s">
        <v>141</v>
      </c>
      <c r="Y47" t="s">
        <v>10697</v>
      </c>
      <c r="Z47" t="s">
        <v>141</v>
      </c>
      <c r="AA47" t="s">
        <v>10428</v>
      </c>
      <c r="AB47">
        <v>5</v>
      </c>
      <c r="AC47" t="s">
        <v>141</v>
      </c>
      <c r="AD47" t="s">
        <v>43</v>
      </c>
      <c r="AG47" t="s">
        <v>10698</v>
      </c>
    </row>
    <row r="48" spans="1:33">
      <c r="A48" t="s">
        <v>5349</v>
      </c>
      <c r="B48" t="s">
        <v>13</v>
      </c>
      <c r="C48" t="s">
        <v>140</v>
      </c>
      <c r="D48" s="1146">
        <v>42563</v>
      </c>
      <c r="E48" s="1147">
        <v>0.59166666666666667</v>
      </c>
      <c r="F48" s="1146">
        <v>42563</v>
      </c>
      <c r="G48" s="1147">
        <v>0.60625000000000007</v>
      </c>
      <c r="H48" s="1147">
        <v>1.4583333333333332E-2</v>
      </c>
      <c r="I48">
        <v>0</v>
      </c>
      <c r="J48" t="s">
        <v>1299</v>
      </c>
      <c r="K48" t="s">
        <v>6635</v>
      </c>
      <c r="L48" t="s">
        <v>10</v>
      </c>
      <c r="M48" t="s">
        <v>2249</v>
      </c>
      <c r="N48">
        <v>110</v>
      </c>
      <c r="O48" t="s">
        <v>8</v>
      </c>
      <c r="P48" t="s">
        <v>2249</v>
      </c>
      <c r="Q48" t="s">
        <v>15400</v>
      </c>
      <c r="U48" t="s">
        <v>46</v>
      </c>
      <c r="V48" t="s">
        <v>3339</v>
      </c>
      <c r="W48" t="s">
        <v>10689</v>
      </c>
      <c r="X48" t="s">
        <v>141</v>
      </c>
      <c r="Y48" t="s">
        <v>10690</v>
      </c>
      <c r="Z48" t="s">
        <v>141</v>
      </c>
      <c r="AA48" t="s">
        <v>10691</v>
      </c>
      <c r="AB48" t="s">
        <v>141</v>
      </c>
      <c r="AC48" t="s">
        <v>10692</v>
      </c>
      <c r="AD48" t="s">
        <v>43</v>
      </c>
      <c r="AE48" t="s">
        <v>141</v>
      </c>
      <c r="AF48" t="s">
        <v>141</v>
      </c>
      <c r="AG48" t="s">
        <v>10693</v>
      </c>
    </row>
    <row r="49" spans="1:33">
      <c r="A49" t="s">
        <v>5349</v>
      </c>
      <c r="B49" t="s">
        <v>13</v>
      </c>
      <c r="C49" t="s">
        <v>140</v>
      </c>
      <c r="D49" s="1146">
        <v>42563</v>
      </c>
      <c r="E49" s="1147">
        <v>0.59166666666666667</v>
      </c>
      <c r="F49" s="1146">
        <v>42563</v>
      </c>
      <c r="G49" s="1147">
        <v>0.59166666666666667</v>
      </c>
      <c r="H49" s="1147">
        <v>0</v>
      </c>
      <c r="I49">
        <v>0</v>
      </c>
      <c r="J49" t="s">
        <v>245</v>
      </c>
      <c r="K49" t="s">
        <v>9</v>
      </c>
      <c r="L49" t="s">
        <v>10</v>
      </c>
      <c r="M49" t="s">
        <v>6634</v>
      </c>
      <c r="N49">
        <v>110</v>
      </c>
      <c r="O49" t="s">
        <v>8</v>
      </c>
      <c r="P49" t="s">
        <v>6634</v>
      </c>
      <c r="Q49" t="s">
        <v>15401</v>
      </c>
      <c r="U49" t="s">
        <v>46</v>
      </c>
      <c r="V49" t="s">
        <v>3339</v>
      </c>
      <c r="W49" t="s">
        <v>10689</v>
      </c>
      <c r="X49" t="s">
        <v>141</v>
      </c>
      <c r="Y49" t="s">
        <v>10690</v>
      </c>
      <c r="Z49" t="s">
        <v>141</v>
      </c>
      <c r="AA49" t="s">
        <v>10691</v>
      </c>
      <c r="AB49" t="s">
        <v>141</v>
      </c>
      <c r="AC49" t="s">
        <v>10692</v>
      </c>
      <c r="AD49" t="s">
        <v>43</v>
      </c>
      <c r="AE49" t="s">
        <v>141</v>
      </c>
      <c r="AF49" t="s">
        <v>141</v>
      </c>
      <c r="AG49" t="s">
        <v>10693</v>
      </c>
    </row>
    <row r="50" spans="1:33">
      <c r="A50" t="s">
        <v>5349</v>
      </c>
      <c r="B50" t="s">
        <v>13</v>
      </c>
      <c r="C50" t="s">
        <v>140</v>
      </c>
      <c r="D50" s="1146">
        <v>42562</v>
      </c>
      <c r="E50" s="1147">
        <v>0.73819444444444438</v>
      </c>
      <c r="F50" s="1146">
        <v>42562</v>
      </c>
      <c r="G50" s="1147">
        <v>0.78611111111111109</v>
      </c>
      <c r="H50" s="1147">
        <v>4.7916666666666663E-2</v>
      </c>
      <c r="I50">
        <v>0</v>
      </c>
      <c r="J50" t="s">
        <v>245</v>
      </c>
      <c r="K50" t="s">
        <v>21</v>
      </c>
      <c r="L50" t="s">
        <v>10</v>
      </c>
      <c r="M50" t="s">
        <v>2249</v>
      </c>
      <c r="N50">
        <v>110</v>
      </c>
      <c r="O50" t="s">
        <v>8</v>
      </c>
      <c r="P50" t="s">
        <v>2249</v>
      </c>
      <c r="Q50" t="s">
        <v>15402</v>
      </c>
      <c r="U50" t="s">
        <v>46</v>
      </c>
      <c r="V50" t="s">
        <v>3339</v>
      </c>
      <c r="W50" t="s">
        <v>10689</v>
      </c>
      <c r="X50" t="s">
        <v>141</v>
      </c>
      <c r="Y50" t="s">
        <v>10690</v>
      </c>
      <c r="Z50" t="s">
        <v>141</v>
      </c>
      <c r="AA50" t="s">
        <v>10691</v>
      </c>
      <c r="AB50" t="s">
        <v>141</v>
      </c>
      <c r="AC50" t="s">
        <v>10692</v>
      </c>
      <c r="AD50" t="s">
        <v>43</v>
      </c>
      <c r="AE50" t="s">
        <v>141</v>
      </c>
      <c r="AF50" t="s">
        <v>141</v>
      </c>
      <c r="AG50" t="s">
        <v>10693</v>
      </c>
    </row>
    <row r="51" spans="1:33" ht="25.5">
      <c r="A51" t="s">
        <v>5349</v>
      </c>
      <c r="B51" t="s">
        <v>13</v>
      </c>
      <c r="C51" t="s">
        <v>140</v>
      </c>
      <c r="D51" s="1146">
        <v>42562</v>
      </c>
      <c r="E51" s="1147">
        <v>0.23263888888888887</v>
      </c>
      <c r="F51" s="1146">
        <v>42562</v>
      </c>
      <c r="G51" s="1147">
        <v>0.23263888888888887</v>
      </c>
      <c r="H51" s="1147">
        <v>0</v>
      </c>
      <c r="I51">
        <v>5</v>
      </c>
      <c r="J51" t="s">
        <v>407</v>
      </c>
      <c r="K51" t="s">
        <v>9</v>
      </c>
      <c r="L51" t="s">
        <v>10</v>
      </c>
      <c r="M51" t="s">
        <v>10414</v>
      </c>
      <c r="N51" t="s">
        <v>3</v>
      </c>
      <c r="O51" t="s">
        <v>8</v>
      </c>
      <c r="P51" t="s">
        <v>6633</v>
      </c>
      <c r="Q51" t="s">
        <v>15403</v>
      </c>
      <c r="R51">
        <v>0.4</v>
      </c>
      <c r="S51">
        <v>0.5</v>
      </c>
      <c r="T51">
        <v>0.9</v>
      </c>
      <c r="U51" t="s">
        <v>10416</v>
      </c>
      <c r="V51" t="s">
        <v>10152</v>
      </c>
      <c r="W51" t="s">
        <v>10417</v>
      </c>
      <c r="X51" t="s">
        <v>141</v>
      </c>
      <c r="Y51" s="1148" t="s">
        <v>10153</v>
      </c>
      <c r="Z51">
        <v>100</v>
      </c>
      <c r="AA51" t="s">
        <v>10154</v>
      </c>
      <c r="AB51" t="s">
        <v>141</v>
      </c>
      <c r="AC51" t="s">
        <v>141</v>
      </c>
      <c r="AD51" t="s">
        <v>43</v>
      </c>
      <c r="AE51" t="s">
        <v>141</v>
      </c>
      <c r="AF51" t="s">
        <v>141</v>
      </c>
      <c r="AG51" t="s">
        <v>10670</v>
      </c>
    </row>
    <row r="52" spans="1:33">
      <c r="A52" t="s">
        <v>5349</v>
      </c>
      <c r="B52" t="s">
        <v>13</v>
      </c>
      <c r="C52" t="s">
        <v>140</v>
      </c>
      <c r="D52" s="1146">
        <v>42562</v>
      </c>
      <c r="E52" s="1147">
        <v>0.84027777777777779</v>
      </c>
      <c r="F52" s="1146">
        <v>42562</v>
      </c>
      <c r="G52" s="1147">
        <v>0.84027777777777779</v>
      </c>
      <c r="H52" s="1147">
        <v>0</v>
      </c>
      <c r="I52">
        <v>8</v>
      </c>
      <c r="J52" t="s">
        <v>141</v>
      </c>
      <c r="K52" t="s">
        <v>141</v>
      </c>
      <c r="L52" t="s">
        <v>12</v>
      </c>
      <c r="M52" t="s">
        <v>6208</v>
      </c>
      <c r="N52">
        <v>0.4</v>
      </c>
      <c r="O52" t="s">
        <v>2</v>
      </c>
      <c r="P52" t="s">
        <v>346</v>
      </c>
      <c r="Q52" t="s">
        <v>10687</v>
      </c>
      <c r="R52">
        <v>0.1</v>
      </c>
      <c r="S52">
        <v>0.8</v>
      </c>
      <c r="T52">
        <v>0.9</v>
      </c>
      <c r="U52" t="s">
        <v>141</v>
      </c>
      <c r="V52" t="s">
        <v>141</v>
      </c>
      <c r="W52" t="s">
        <v>141</v>
      </c>
      <c r="X52" t="s">
        <v>141</v>
      </c>
      <c r="Y52" t="s">
        <v>141</v>
      </c>
      <c r="Z52" t="s">
        <v>141</v>
      </c>
      <c r="AA52" t="s">
        <v>141</v>
      </c>
      <c r="AB52" t="s">
        <v>141</v>
      </c>
      <c r="AC52" t="s">
        <v>141</v>
      </c>
      <c r="AD52" t="s">
        <v>23</v>
      </c>
      <c r="AE52" t="s">
        <v>141</v>
      </c>
      <c r="AF52" t="s">
        <v>141</v>
      </c>
      <c r="AG52" t="s">
        <v>3129</v>
      </c>
    </row>
    <row r="53" spans="1:33">
      <c r="A53" t="s">
        <v>5349</v>
      </c>
      <c r="B53" t="s">
        <v>13</v>
      </c>
      <c r="C53" t="s">
        <v>140</v>
      </c>
      <c r="D53" s="1146">
        <v>42561</v>
      </c>
      <c r="E53" s="1147">
        <v>0.4826388888888889</v>
      </c>
      <c r="F53" s="1146">
        <v>42561</v>
      </c>
      <c r="G53" s="1147">
        <v>0.4826388888888889</v>
      </c>
      <c r="H53" s="1147">
        <v>0</v>
      </c>
      <c r="I53">
        <v>116</v>
      </c>
      <c r="J53" t="s">
        <v>407</v>
      </c>
      <c r="K53" t="s">
        <v>9</v>
      </c>
      <c r="L53" t="s">
        <v>10</v>
      </c>
      <c r="M53" t="s">
        <v>7312</v>
      </c>
      <c r="N53">
        <v>35</v>
      </c>
      <c r="O53" t="s">
        <v>8</v>
      </c>
      <c r="P53" t="s">
        <v>5720</v>
      </c>
      <c r="Q53" t="s">
        <v>15404</v>
      </c>
      <c r="R53">
        <v>16.600000000000001</v>
      </c>
      <c r="S53">
        <v>24.8</v>
      </c>
      <c r="T53">
        <v>41.400000000000006</v>
      </c>
      <c r="U53" t="s">
        <v>10191</v>
      </c>
      <c r="V53" t="s">
        <v>10370</v>
      </c>
      <c r="W53" t="s">
        <v>10191</v>
      </c>
      <c r="X53" t="s">
        <v>141</v>
      </c>
      <c r="Y53" t="s">
        <v>10682</v>
      </c>
      <c r="Z53" t="s">
        <v>141</v>
      </c>
      <c r="AA53" t="s">
        <v>10683</v>
      </c>
      <c r="AB53" t="s">
        <v>141</v>
      </c>
      <c r="AC53" t="s">
        <v>141</v>
      </c>
      <c r="AD53" t="s">
        <v>43</v>
      </c>
      <c r="AG53" t="s">
        <v>10686</v>
      </c>
    </row>
    <row r="54" spans="1:33">
      <c r="A54" t="s">
        <v>5349</v>
      </c>
      <c r="B54" t="s">
        <v>13</v>
      </c>
      <c r="C54" t="s">
        <v>140</v>
      </c>
      <c r="D54" s="1146">
        <v>42561</v>
      </c>
      <c r="E54" s="1147">
        <v>0.4826388888888889</v>
      </c>
      <c r="F54" s="1146">
        <v>42561</v>
      </c>
      <c r="G54" s="1147">
        <v>0.4826388888888889</v>
      </c>
      <c r="H54" s="1147">
        <v>0</v>
      </c>
      <c r="I54">
        <v>82</v>
      </c>
      <c r="J54" t="s">
        <v>407</v>
      </c>
      <c r="K54" t="s">
        <v>9</v>
      </c>
      <c r="L54" t="s">
        <v>10</v>
      </c>
      <c r="M54" t="s">
        <v>7311</v>
      </c>
      <c r="N54">
        <v>35</v>
      </c>
      <c r="O54" t="s">
        <v>8</v>
      </c>
      <c r="P54" t="s">
        <v>6632</v>
      </c>
      <c r="Q54" t="s">
        <v>15405</v>
      </c>
      <c r="R54">
        <v>19.899999999999999</v>
      </c>
      <c r="S54">
        <v>24.3</v>
      </c>
      <c r="T54">
        <v>44.2</v>
      </c>
      <c r="U54" t="s">
        <v>10191</v>
      </c>
      <c r="V54" t="s">
        <v>10370</v>
      </c>
      <c r="W54" t="s">
        <v>10191</v>
      </c>
      <c r="X54" t="s">
        <v>141</v>
      </c>
      <c r="Y54" t="s">
        <v>10682</v>
      </c>
      <c r="Z54" t="s">
        <v>141</v>
      </c>
      <c r="AA54" t="s">
        <v>10683</v>
      </c>
      <c r="AB54" t="s">
        <v>141</v>
      </c>
      <c r="AC54" t="s">
        <v>141</v>
      </c>
      <c r="AD54" t="s">
        <v>43</v>
      </c>
      <c r="AG54" t="s">
        <v>10684</v>
      </c>
    </row>
    <row r="55" spans="1:33">
      <c r="A55" t="s">
        <v>5349</v>
      </c>
      <c r="B55" t="s">
        <v>13</v>
      </c>
      <c r="C55" t="s">
        <v>140</v>
      </c>
      <c r="D55" s="1146">
        <v>42561</v>
      </c>
      <c r="E55" s="1147">
        <v>0.64861111111111114</v>
      </c>
      <c r="F55" s="1146">
        <v>42561</v>
      </c>
      <c r="G55" s="1147">
        <v>0.64861111111111114</v>
      </c>
      <c r="H55" s="1147">
        <v>0</v>
      </c>
      <c r="I55">
        <v>9</v>
      </c>
      <c r="J55" t="s">
        <v>407</v>
      </c>
      <c r="K55" t="s">
        <v>9</v>
      </c>
      <c r="L55" t="s">
        <v>10</v>
      </c>
      <c r="M55" t="s">
        <v>7783</v>
      </c>
      <c r="N55" t="s">
        <v>3</v>
      </c>
      <c r="O55" t="s">
        <v>8</v>
      </c>
      <c r="P55" t="s">
        <v>5719</v>
      </c>
      <c r="Q55" t="s">
        <v>15406</v>
      </c>
      <c r="R55">
        <v>1.5</v>
      </c>
      <c r="S55">
        <v>5.7</v>
      </c>
      <c r="T55">
        <v>7.2</v>
      </c>
      <c r="U55" t="s">
        <v>29</v>
      </c>
      <c r="V55" t="s">
        <v>3208</v>
      </c>
      <c r="W55" t="s">
        <v>2737</v>
      </c>
      <c r="X55" t="s">
        <v>141</v>
      </c>
      <c r="Y55" t="s">
        <v>10678</v>
      </c>
      <c r="Z55">
        <v>100</v>
      </c>
      <c r="AA55" t="s">
        <v>10679</v>
      </c>
      <c r="AB55" t="s">
        <v>141</v>
      </c>
      <c r="AC55" t="s">
        <v>141</v>
      </c>
      <c r="AD55" t="s">
        <v>43</v>
      </c>
      <c r="AE55" t="s">
        <v>141</v>
      </c>
      <c r="AF55" t="s">
        <v>141</v>
      </c>
      <c r="AG55" t="s">
        <v>10680</v>
      </c>
    </row>
    <row r="56" spans="1:33">
      <c r="A56" t="s">
        <v>5349</v>
      </c>
      <c r="B56" t="s">
        <v>13</v>
      </c>
      <c r="C56" t="s">
        <v>140</v>
      </c>
      <c r="D56" s="1146">
        <v>42561</v>
      </c>
      <c r="E56" s="1147">
        <v>0.64583333333333337</v>
      </c>
      <c r="F56" s="1146">
        <v>42561</v>
      </c>
      <c r="G56" s="1147">
        <v>0.64583333333333337</v>
      </c>
      <c r="H56" s="1147">
        <v>0</v>
      </c>
      <c r="I56">
        <v>2</v>
      </c>
      <c r="J56" t="s">
        <v>407</v>
      </c>
      <c r="K56" t="s">
        <v>9</v>
      </c>
      <c r="L56" t="s">
        <v>10</v>
      </c>
      <c r="M56" t="s">
        <v>7308</v>
      </c>
      <c r="N56" t="s">
        <v>3</v>
      </c>
      <c r="O56" t="s">
        <v>8</v>
      </c>
      <c r="P56" t="s">
        <v>5718</v>
      </c>
      <c r="Q56" t="s">
        <v>15407</v>
      </c>
      <c r="R56">
        <v>0.1</v>
      </c>
      <c r="S56">
        <v>0.1</v>
      </c>
      <c r="T56">
        <v>0.2</v>
      </c>
      <c r="U56" t="s">
        <v>29</v>
      </c>
      <c r="V56" t="s">
        <v>3208</v>
      </c>
      <c r="W56" t="s">
        <v>2717</v>
      </c>
      <c r="X56" t="s">
        <v>141</v>
      </c>
      <c r="Y56" t="s">
        <v>10675</v>
      </c>
      <c r="Z56">
        <v>100</v>
      </c>
      <c r="AA56" t="s">
        <v>10676</v>
      </c>
      <c r="AB56" t="s">
        <v>141</v>
      </c>
      <c r="AC56" t="s">
        <v>141</v>
      </c>
      <c r="AD56" t="s">
        <v>43</v>
      </c>
      <c r="AE56" t="s">
        <v>141</v>
      </c>
      <c r="AF56" t="s">
        <v>141</v>
      </c>
      <c r="AG56" t="s">
        <v>10677</v>
      </c>
    </row>
    <row r="57" spans="1:33">
      <c r="A57" t="s">
        <v>5349</v>
      </c>
      <c r="B57" t="s">
        <v>13</v>
      </c>
      <c r="C57" t="s">
        <v>140</v>
      </c>
      <c r="D57" s="1146">
        <v>42561</v>
      </c>
      <c r="E57" s="1147">
        <v>0.54097222222222219</v>
      </c>
      <c r="F57" s="1146">
        <v>42561</v>
      </c>
      <c r="G57" s="1147">
        <v>0.54097222222222219</v>
      </c>
      <c r="H57" s="1147">
        <v>0</v>
      </c>
      <c r="I57">
        <v>9</v>
      </c>
      <c r="J57" t="s">
        <v>484</v>
      </c>
      <c r="K57" t="s">
        <v>9</v>
      </c>
      <c r="L57" t="s">
        <v>10</v>
      </c>
      <c r="M57" t="s">
        <v>10340</v>
      </c>
      <c r="N57" t="s">
        <v>3</v>
      </c>
      <c r="O57" t="s">
        <v>8</v>
      </c>
      <c r="P57" t="s">
        <v>5717</v>
      </c>
      <c r="Q57" t="s">
        <v>15408</v>
      </c>
      <c r="R57">
        <v>0.2</v>
      </c>
      <c r="S57">
        <v>0.2</v>
      </c>
      <c r="T57">
        <v>0.4</v>
      </c>
      <c r="U57" t="s">
        <v>10191</v>
      </c>
      <c r="V57" t="s">
        <v>3232</v>
      </c>
      <c r="W57" t="s">
        <v>10191</v>
      </c>
      <c r="X57" t="s">
        <v>141</v>
      </c>
      <c r="Y57" t="s">
        <v>10672</v>
      </c>
      <c r="Z57">
        <v>100</v>
      </c>
      <c r="AA57" t="s">
        <v>10673</v>
      </c>
      <c r="AB57">
        <v>5</v>
      </c>
      <c r="AC57" t="s">
        <v>141</v>
      </c>
      <c r="AD57" t="s">
        <v>43</v>
      </c>
      <c r="AG57" t="s">
        <v>10674</v>
      </c>
    </row>
    <row r="58" spans="1:33">
      <c r="A58" t="s">
        <v>5349</v>
      </c>
      <c r="B58" t="s">
        <v>13</v>
      </c>
      <c r="C58" t="s">
        <v>147</v>
      </c>
      <c r="D58" s="1146">
        <v>42561</v>
      </c>
      <c r="E58" s="1147">
        <v>0.4826388888888889</v>
      </c>
      <c r="F58" s="1146">
        <v>42561</v>
      </c>
      <c r="G58" s="1147">
        <v>0.4826388888888889</v>
      </c>
      <c r="H58" s="1147">
        <v>0</v>
      </c>
      <c r="I58">
        <v>8</v>
      </c>
      <c r="J58" t="s">
        <v>141</v>
      </c>
      <c r="K58" t="s">
        <v>141</v>
      </c>
      <c r="L58" t="s">
        <v>12</v>
      </c>
      <c r="M58" t="s">
        <v>5716</v>
      </c>
      <c r="N58">
        <v>0.4</v>
      </c>
      <c r="O58" t="s">
        <v>57</v>
      </c>
      <c r="P58" t="s">
        <v>57</v>
      </c>
      <c r="Q58" t="s">
        <v>1117</v>
      </c>
      <c r="R58">
        <v>0.9</v>
      </c>
      <c r="S58">
        <v>5.3</v>
      </c>
      <c r="T58">
        <v>6.2</v>
      </c>
      <c r="U58" t="s">
        <v>62</v>
      </c>
      <c r="V58" t="s">
        <v>141</v>
      </c>
      <c r="W58" t="s">
        <v>141</v>
      </c>
      <c r="X58" t="s">
        <v>141</v>
      </c>
      <c r="Y58" t="s">
        <v>141</v>
      </c>
      <c r="Z58" t="s">
        <v>141</v>
      </c>
      <c r="AA58" t="s">
        <v>141</v>
      </c>
      <c r="AB58" t="s">
        <v>141</v>
      </c>
      <c r="AC58" t="s">
        <v>141</v>
      </c>
      <c r="AD58" t="s">
        <v>23</v>
      </c>
      <c r="AE58" t="s">
        <v>141</v>
      </c>
      <c r="AF58" t="s">
        <v>141</v>
      </c>
      <c r="AG58" t="s">
        <v>141</v>
      </c>
    </row>
    <row r="59" spans="1:33">
      <c r="A59" t="s">
        <v>5349</v>
      </c>
      <c r="B59" t="s">
        <v>13</v>
      </c>
      <c r="C59" t="s">
        <v>147</v>
      </c>
      <c r="D59" s="1146">
        <v>42561</v>
      </c>
      <c r="E59" s="1147">
        <v>0.4826388888888889</v>
      </c>
      <c r="F59" s="1146">
        <v>42561</v>
      </c>
      <c r="G59" s="1147">
        <v>0.4826388888888889</v>
      </c>
      <c r="H59" s="1147">
        <v>0</v>
      </c>
      <c r="I59">
        <v>7</v>
      </c>
      <c r="J59" t="s">
        <v>141</v>
      </c>
      <c r="K59" t="s">
        <v>141</v>
      </c>
      <c r="L59" t="s">
        <v>12</v>
      </c>
      <c r="M59" t="s">
        <v>5715</v>
      </c>
      <c r="N59">
        <v>0.4</v>
      </c>
      <c r="O59" t="s">
        <v>57</v>
      </c>
      <c r="P59" t="s">
        <v>57</v>
      </c>
      <c r="Q59" t="s">
        <v>1117</v>
      </c>
      <c r="R59">
        <v>0.4</v>
      </c>
      <c r="S59">
        <v>2.2000000000000002</v>
      </c>
      <c r="T59">
        <v>2.6</v>
      </c>
      <c r="U59" t="s">
        <v>62</v>
      </c>
      <c r="V59" t="s">
        <v>141</v>
      </c>
      <c r="W59" t="s">
        <v>141</v>
      </c>
      <c r="X59" t="s">
        <v>141</v>
      </c>
      <c r="Y59" t="s">
        <v>141</v>
      </c>
      <c r="Z59" t="s">
        <v>141</v>
      </c>
      <c r="AA59" t="s">
        <v>141</v>
      </c>
      <c r="AB59" t="s">
        <v>141</v>
      </c>
      <c r="AC59" t="s">
        <v>141</v>
      </c>
      <c r="AD59" t="s">
        <v>23</v>
      </c>
      <c r="AE59" t="s">
        <v>141</v>
      </c>
      <c r="AF59" t="s">
        <v>141</v>
      </c>
      <c r="AG59" t="s">
        <v>141</v>
      </c>
    </row>
    <row r="60" spans="1:33" ht="25.5">
      <c r="A60" t="s">
        <v>5349</v>
      </c>
      <c r="B60" t="s">
        <v>13</v>
      </c>
      <c r="C60" t="s">
        <v>140</v>
      </c>
      <c r="D60" s="1146">
        <v>42561</v>
      </c>
      <c r="E60" s="1147">
        <v>0.1125</v>
      </c>
      <c r="F60" s="1146">
        <v>42561</v>
      </c>
      <c r="G60" s="1147">
        <v>0.1125</v>
      </c>
      <c r="H60" s="1147">
        <v>0</v>
      </c>
      <c r="I60">
        <v>7</v>
      </c>
      <c r="J60" t="s">
        <v>407</v>
      </c>
      <c r="K60" t="s">
        <v>9</v>
      </c>
      <c r="L60" t="s">
        <v>10</v>
      </c>
      <c r="M60" t="s">
        <v>10414</v>
      </c>
      <c r="N60" t="s">
        <v>3</v>
      </c>
      <c r="O60" t="s">
        <v>8</v>
      </c>
      <c r="P60" t="s">
        <v>5714</v>
      </c>
      <c r="Q60" t="s">
        <v>15409</v>
      </c>
      <c r="R60">
        <v>0.3</v>
      </c>
      <c r="S60">
        <v>1.6</v>
      </c>
      <c r="T60">
        <v>1.9000000000000001</v>
      </c>
      <c r="U60" t="s">
        <v>10416</v>
      </c>
      <c r="V60" t="s">
        <v>10152</v>
      </c>
      <c r="W60" t="s">
        <v>10417</v>
      </c>
      <c r="X60" t="s">
        <v>141</v>
      </c>
      <c r="Y60" s="1148" t="s">
        <v>10153</v>
      </c>
      <c r="Z60">
        <v>100</v>
      </c>
      <c r="AA60" t="s">
        <v>10154</v>
      </c>
      <c r="AB60" t="s">
        <v>141</v>
      </c>
      <c r="AC60" t="s">
        <v>141</v>
      </c>
      <c r="AD60" t="s">
        <v>43</v>
      </c>
      <c r="AE60" t="s">
        <v>141</v>
      </c>
      <c r="AF60" t="s">
        <v>141</v>
      </c>
      <c r="AG60" t="s">
        <v>10670</v>
      </c>
    </row>
    <row r="61" spans="1:33">
      <c r="A61" t="s">
        <v>5349</v>
      </c>
      <c r="B61" t="s">
        <v>13</v>
      </c>
      <c r="C61" t="s">
        <v>1798</v>
      </c>
      <c r="D61" s="1146">
        <v>42560</v>
      </c>
      <c r="E61" s="1147">
        <v>0.64513888888888882</v>
      </c>
      <c r="F61" s="1146">
        <v>42560</v>
      </c>
      <c r="G61" s="1147">
        <v>0.64513888888888882</v>
      </c>
      <c r="H61" s="1147">
        <v>0</v>
      </c>
      <c r="I61">
        <v>42</v>
      </c>
      <c r="J61" t="s">
        <v>1920</v>
      </c>
      <c r="K61" t="s">
        <v>9</v>
      </c>
      <c r="L61" t="s">
        <v>17</v>
      </c>
      <c r="M61" t="s">
        <v>5680</v>
      </c>
      <c r="N61">
        <v>110</v>
      </c>
      <c r="O61" t="s">
        <v>14</v>
      </c>
      <c r="P61" t="s">
        <v>7306</v>
      </c>
      <c r="Q61" t="s">
        <v>15410</v>
      </c>
      <c r="R61">
        <v>3.3</v>
      </c>
      <c r="S61">
        <v>8.1</v>
      </c>
      <c r="T61">
        <v>11.399999999999999</v>
      </c>
      <c r="U61" t="s">
        <v>39</v>
      </c>
      <c r="V61" t="s">
        <v>141</v>
      </c>
      <c r="W61" t="s">
        <v>141</v>
      </c>
      <c r="X61" t="s">
        <v>141</v>
      </c>
      <c r="Y61" t="s">
        <v>141</v>
      </c>
      <c r="Z61" t="s">
        <v>141</v>
      </c>
      <c r="AA61" t="s">
        <v>141</v>
      </c>
      <c r="AB61" t="s">
        <v>141</v>
      </c>
      <c r="AC61" t="s">
        <v>141</v>
      </c>
      <c r="AD61" t="s">
        <v>38</v>
      </c>
      <c r="AE61" t="s">
        <v>141</v>
      </c>
      <c r="AF61" t="s">
        <v>141</v>
      </c>
      <c r="AG61" t="s">
        <v>141</v>
      </c>
    </row>
    <row r="62" spans="1:33">
      <c r="A62" t="s">
        <v>5349</v>
      </c>
      <c r="B62" t="s">
        <v>13</v>
      </c>
      <c r="C62" t="s">
        <v>140</v>
      </c>
      <c r="D62" s="1146">
        <v>42560</v>
      </c>
      <c r="E62" s="1147">
        <v>0.58680555555555558</v>
      </c>
      <c r="F62" s="1146">
        <v>42560</v>
      </c>
      <c r="G62" s="1147">
        <v>0.65972222222222221</v>
      </c>
      <c r="H62" s="1147">
        <v>7.2916666666666671E-2</v>
      </c>
      <c r="I62">
        <v>1</v>
      </c>
      <c r="J62" t="s">
        <v>141</v>
      </c>
      <c r="K62" t="s">
        <v>141</v>
      </c>
      <c r="L62" t="s">
        <v>12</v>
      </c>
      <c r="M62" t="s">
        <v>6630</v>
      </c>
      <c r="N62">
        <v>0.4</v>
      </c>
      <c r="O62" t="s">
        <v>2</v>
      </c>
      <c r="P62" t="s">
        <v>6631</v>
      </c>
      <c r="Q62" t="s">
        <v>5059</v>
      </c>
      <c r="R62">
        <v>0.2</v>
      </c>
      <c r="T62">
        <v>0.2</v>
      </c>
      <c r="U62" t="s">
        <v>1</v>
      </c>
      <c r="V62" t="s">
        <v>141</v>
      </c>
      <c r="W62" t="s">
        <v>141</v>
      </c>
      <c r="X62" t="s">
        <v>141</v>
      </c>
      <c r="Y62" t="s">
        <v>141</v>
      </c>
      <c r="Z62" t="s">
        <v>141</v>
      </c>
      <c r="AA62" t="s">
        <v>141</v>
      </c>
      <c r="AB62" t="s">
        <v>141</v>
      </c>
      <c r="AC62" t="s">
        <v>141</v>
      </c>
      <c r="AD62" t="s">
        <v>0</v>
      </c>
      <c r="AE62" t="s">
        <v>141</v>
      </c>
      <c r="AF62" t="s">
        <v>141</v>
      </c>
      <c r="AG62" t="s">
        <v>3129</v>
      </c>
    </row>
    <row r="63" spans="1:33">
      <c r="A63" t="s">
        <v>5349</v>
      </c>
      <c r="B63" t="s">
        <v>13</v>
      </c>
      <c r="C63" t="s">
        <v>2104</v>
      </c>
      <c r="D63" s="1146">
        <v>42559</v>
      </c>
      <c r="E63" s="1147">
        <v>0.81736111111111109</v>
      </c>
      <c r="F63" s="1146">
        <v>42559</v>
      </c>
      <c r="G63" s="1147">
        <v>0.81736111111111109</v>
      </c>
      <c r="H63" s="1147">
        <v>0</v>
      </c>
      <c r="I63">
        <v>117</v>
      </c>
      <c r="J63" t="s">
        <v>141</v>
      </c>
      <c r="K63" t="s">
        <v>141</v>
      </c>
      <c r="L63" t="s">
        <v>17</v>
      </c>
      <c r="M63" t="s">
        <v>10667</v>
      </c>
      <c r="N63">
        <v>35</v>
      </c>
      <c r="O63" t="s">
        <v>14</v>
      </c>
      <c r="P63" t="s">
        <v>10668</v>
      </c>
      <c r="Q63" t="s">
        <v>7305</v>
      </c>
      <c r="R63">
        <v>3.5</v>
      </c>
      <c r="S63">
        <v>9.3000000000000007</v>
      </c>
      <c r="T63">
        <v>12.8</v>
      </c>
      <c r="U63" t="s">
        <v>37</v>
      </c>
      <c r="V63" t="s">
        <v>141</v>
      </c>
      <c r="W63" t="s">
        <v>141</v>
      </c>
      <c r="X63" t="s">
        <v>141</v>
      </c>
      <c r="Y63" t="s">
        <v>141</v>
      </c>
      <c r="Z63" t="s">
        <v>141</v>
      </c>
      <c r="AA63" t="s">
        <v>141</v>
      </c>
      <c r="AB63" t="s">
        <v>141</v>
      </c>
      <c r="AC63" t="s">
        <v>141</v>
      </c>
      <c r="AD63" t="s">
        <v>38</v>
      </c>
      <c r="AE63" t="s">
        <v>141</v>
      </c>
      <c r="AF63" t="s">
        <v>141</v>
      </c>
      <c r="AG63" t="s">
        <v>141</v>
      </c>
    </row>
    <row r="64" spans="1:33">
      <c r="A64" t="s">
        <v>5349</v>
      </c>
      <c r="B64" t="s">
        <v>13</v>
      </c>
      <c r="C64" t="s">
        <v>147</v>
      </c>
      <c r="D64" s="1146">
        <v>42559</v>
      </c>
      <c r="E64" s="1147">
        <v>0.78194444444444444</v>
      </c>
      <c r="F64" s="1146">
        <v>42559</v>
      </c>
      <c r="G64" s="1147">
        <v>0.80555555555555547</v>
      </c>
      <c r="H64" s="1147">
        <v>2.361111111111111E-2</v>
      </c>
      <c r="I64">
        <v>17</v>
      </c>
      <c r="J64" t="s">
        <v>141</v>
      </c>
      <c r="K64" t="s">
        <v>141</v>
      </c>
      <c r="L64" t="s">
        <v>12</v>
      </c>
      <c r="M64" t="s">
        <v>347</v>
      </c>
      <c r="N64" t="s">
        <v>3</v>
      </c>
      <c r="O64" t="s">
        <v>8</v>
      </c>
      <c r="P64" t="s">
        <v>63</v>
      </c>
      <c r="Q64" t="s">
        <v>5668</v>
      </c>
      <c r="R64">
        <v>1.2</v>
      </c>
      <c r="S64">
        <v>4.7</v>
      </c>
      <c r="T64">
        <v>5.9</v>
      </c>
      <c r="U64" t="s">
        <v>63</v>
      </c>
      <c r="V64" t="s">
        <v>141</v>
      </c>
      <c r="W64" t="s">
        <v>141</v>
      </c>
      <c r="X64" t="s">
        <v>141</v>
      </c>
      <c r="Y64" t="s">
        <v>141</v>
      </c>
      <c r="Z64" t="s">
        <v>141</v>
      </c>
      <c r="AA64" t="s">
        <v>141</v>
      </c>
      <c r="AB64" t="s">
        <v>141</v>
      </c>
      <c r="AC64" t="s">
        <v>141</v>
      </c>
      <c r="AD64" t="s">
        <v>23</v>
      </c>
      <c r="AE64" t="s">
        <v>141</v>
      </c>
      <c r="AF64" t="s">
        <v>141</v>
      </c>
      <c r="AG64" t="s">
        <v>141</v>
      </c>
    </row>
    <row r="65" spans="1:33">
      <c r="A65" t="s">
        <v>5349</v>
      </c>
      <c r="B65" t="s">
        <v>13</v>
      </c>
      <c r="C65" t="s">
        <v>140</v>
      </c>
      <c r="D65" s="1146">
        <v>42559</v>
      </c>
      <c r="E65" s="1147">
        <v>0.77013888888888893</v>
      </c>
      <c r="F65" s="1146">
        <v>42559</v>
      </c>
      <c r="G65" s="1147">
        <v>0.80555555555555547</v>
      </c>
      <c r="H65" s="1147">
        <v>3.5416666666666666E-2</v>
      </c>
      <c r="I65">
        <v>17</v>
      </c>
      <c r="J65" t="s">
        <v>144</v>
      </c>
      <c r="K65" t="s">
        <v>2310</v>
      </c>
      <c r="L65" t="s">
        <v>10</v>
      </c>
      <c r="M65" t="s">
        <v>7303</v>
      </c>
      <c r="N65" t="s">
        <v>3</v>
      </c>
      <c r="O65" t="s">
        <v>8</v>
      </c>
      <c r="P65" t="s">
        <v>5667</v>
      </c>
      <c r="Q65" t="s">
        <v>15411</v>
      </c>
      <c r="R65">
        <v>4</v>
      </c>
      <c r="S65">
        <v>7.7</v>
      </c>
      <c r="T65">
        <v>11.7</v>
      </c>
      <c r="U65" t="s">
        <v>10191</v>
      </c>
      <c r="V65" t="s">
        <v>3339</v>
      </c>
      <c r="W65" t="s">
        <v>10191</v>
      </c>
      <c r="X65" t="s">
        <v>141</v>
      </c>
      <c r="Y65" t="s">
        <v>10664</v>
      </c>
      <c r="Z65">
        <v>100</v>
      </c>
      <c r="AA65" t="s">
        <v>10665</v>
      </c>
      <c r="AB65" t="s">
        <v>141</v>
      </c>
      <c r="AC65" t="s">
        <v>141</v>
      </c>
      <c r="AD65" t="s">
        <v>43</v>
      </c>
      <c r="AG65" t="s">
        <v>10666</v>
      </c>
    </row>
    <row r="66" spans="1:33">
      <c r="A66" t="s">
        <v>5349</v>
      </c>
      <c r="B66" t="s">
        <v>13</v>
      </c>
      <c r="C66" t="s">
        <v>140</v>
      </c>
      <c r="D66" s="1146">
        <v>42559</v>
      </c>
      <c r="E66" s="1147">
        <v>0.7583333333333333</v>
      </c>
      <c r="F66" s="1146">
        <v>42559</v>
      </c>
      <c r="G66" s="1147">
        <v>0.80069444444444438</v>
      </c>
      <c r="H66" s="1147">
        <v>4.2361111111111106E-2</v>
      </c>
      <c r="I66">
        <v>4</v>
      </c>
      <c r="J66" t="s">
        <v>141</v>
      </c>
      <c r="K66" t="s">
        <v>141</v>
      </c>
      <c r="L66" t="s">
        <v>12</v>
      </c>
      <c r="M66" t="s">
        <v>7302</v>
      </c>
      <c r="N66">
        <v>0.4</v>
      </c>
      <c r="O66" t="s">
        <v>2</v>
      </c>
      <c r="P66" t="s">
        <v>5665</v>
      </c>
      <c r="Q66" t="s">
        <v>5666</v>
      </c>
      <c r="R66">
        <v>0.3</v>
      </c>
      <c r="S66">
        <v>1.2</v>
      </c>
      <c r="T66">
        <v>1.5</v>
      </c>
      <c r="U66" t="s">
        <v>1</v>
      </c>
      <c r="V66" t="s">
        <v>141</v>
      </c>
      <c r="W66" t="s">
        <v>141</v>
      </c>
      <c r="X66" t="s">
        <v>141</v>
      </c>
      <c r="Y66" t="s">
        <v>141</v>
      </c>
      <c r="Z66" t="s">
        <v>141</v>
      </c>
      <c r="AA66" t="s">
        <v>141</v>
      </c>
      <c r="AB66" t="s">
        <v>141</v>
      </c>
      <c r="AC66" t="s">
        <v>141</v>
      </c>
      <c r="AD66" t="s">
        <v>23</v>
      </c>
      <c r="AE66" t="s">
        <v>141</v>
      </c>
      <c r="AF66" t="s">
        <v>141</v>
      </c>
      <c r="AG66" t="s">
        <v>3129</v>
      </c>
    </row>
    <row r="67" spans="1:33">
      <c r="A67" t="s">
        <v>5349</v>
      </c>
      <c r="B67" t="s">
        <v>13</v>
      </c>
      <c r="C67" t="s">
        <v>140</v>
      </c>
      <c r="D67" s="1146">
        <v>42559</v>
      </c>
      <c r="E67" s="1147">
        <v>0.74722222222222223</v>
      </c>
      <c r="F67" s="1146">
        <v>42559</v>
      </c>
      <c r="G67" s="1147">
        <v>0.74722222222222223</v>
      </c>
      <c r="H67" s="1147">
        <v>0</v>
      </c>
      <c r="I67">
        <v>12</v>
      </c>
      <c r="J67" t="s">
        <v>407</v>
      </c>
      <c r="K67" t="s">
        <v>9</v>
      </c>
      <c r="L67" t="s">
        <v>10</v>
      </c>
      <c r="M67" t="s">
        <v>7301</v>
      </c>
      <c r="N67" t="s">
        <v>3</v>
      </c>
      <c r="O67" t="s">
        <v>8</v>
      </c>
      <c r="P67" t="s">
        <v>5664</v>
      </c>
      <c r="Q67" t="s">
        <v>15412</v>
      </c>
      <c r="R67">
        <v>0.1</v>
      </c>
      <c r="S67">
        <v>2.6</v>
      </c>
      <c r="T67">
        <v>2.7</v>
      </c>
      <c r="U67" t="s">
        <v>47</v>
      </c>
      <c r="V67" t="s">
        <v>3227</v>
      </c>
      <c r="W67" t="s">
        <v>10173</v>
      </c>
      <c r="X67" t="s">
        <v>141</v>
      </c>
      <c r="Y67" t="s">
        <v>10535</v>
      </c>
      <c r="Z67" t="s">
        <v>141</v>
      </c>
      <c r="AA67" t="s">
        <v>10526</v>
      </c>
      <c r="AB67">
        <v>5</v>
      </c>
      <c r="AC67" t="s">
        <v>141</v>
      </c>
      <c r="AD67" t="s">
        <v>43</v>
      </c>
      <c r="AG67" t="s">
        <v>10663</v>
      </c>
    </row>
    <row r="68" spans="1:33">
      <c r="A68" t="s">
        <v>5349</v>
      </c>
      <c r="B68" t="s">
        <v>13</v>
      </c>
      <c r="C68" t="s">
        <v>2104</v>
      </c>
      <c r="D68" s="1146">
        <v>42559</v>
      </c>
      <c r="E68" s="1147">
        <v>0.25833333333333336</v>
      </c>
      <c r="F68" s="1146">
        <v>42559</v>
      </c>
      <c r="G68" s="1147">
        <v>0.25833333333333336</v>
      </c>
      <c r="H68" s="1147">
        <v>0</v>
      </c>
      <c r="I68">
        <v>2</v>
      </c>
      <c r="J68" t="s">
        <v>5396</v>
      </c>
      <c r="K68" t="s">
        <v>9</v>
      </c>
      <c r="L68" t="s">
        <v>17</v>
      </c>
      <c r="M68" t="s">
        <v>10661</v>
      </c>
      <c r="N68">
        <v>220</v>
      </c>
      <c r="O68" t="s">
        <v>8</v>
      </c>
      <c r="P68" t="s">
        <v>1832</v>
      </c>
      <c r="Q68" t="s">
        <v>7300</v>
      </c>
      <c r="R68">
        <v>0.1</v>
      </c>
      <c r="T68">
        <v>0.1</v>
      </c>
      <c r="U68" t="s">
        <v>7</v>
      </c>
      <c r="V68" t="s">
        <v>141</v>
      </c>
      <c r="W68" t="s">
        <v>141</v>
      </c>
      <c r="X68" t="s">
        <v>141</v>
      </c>
      <c r="Y68" t="s">
        <v>141</v>
      </c>
      <c r="Z68" t="s">
        <v>141</v>
      </c>
      <c r="AA68" t="s">
        <v>141</v>
      </c>
      <c r="AB68" t="s">
        <v>141</v>
      </c>
      <c r="AC68" t="s">
        <v>141</v>
      </c>
      <c r="AD68" t="s">
        <v>38</v>
      </c>
      <c r="AE68" t="s">
        <v>141</v>
      </c>
      <c r="AF68" t="s">
        <v>141</v>
      </c>
      <c r="AG68" t="s">
        <v>141</v>
      </c>
    </row>
    <row r="69" spans="1:33">
      <c r="A69" t="s">
        <v>5349</v>
      </c>
      <c r="B69" t="s">
        <v>13</v>
      </c>
      <c r="C69" t="s">
        <v>147</v>
      </c>
      <c r="D69" s="1146">
        <v>42559</v>
      </c>
      <c r="E69" s="1147">
        <v>7.6388888888888895E-2</v>
      </c>
      <c r="F69" s="1146">
        <v>42559</v>
      </c>
      <c r="G69" s="1147">
        <v>8.6805555555555566E-2</v>
      </c>
      <c r="H69" s="1147">
        <v>1.0416666666666666E-2</v>
      </c>
      <c r="I69">
        <v>1</v>
      </c>
      <c r="J69" t="s">
        <v>141</v>
      </c>
      <c r="K69" t="s">
        <v>141</v>
      </c>
      <c r="L69" t="s">
        <v>12</v>
      </c>
      <c r="M69" t="s">
        <v>10658</v>
      </c>
      <c r="N69">
        <v>0.4</v>
      </c>
      <c r="O69" t="s">
        <v>57</v>
      </c>
      <c r="P69" t="s">
        <v>57</v>
      </c>
      <c r="Q69" t="s">
        <v>10660</v>
      </c>
      <c r="R69">
        <v>1</v>
      </c>
      <c r="S69">
        <v>9.3000000000000007</v>
      </c>
      <c r="T69">
        <v>10.3</v>
      </c>
      <c r="U69" t="s">
        <v>62</v>
      </c>
      <c r="V69" t="s">
        <v>141</v>
      </c>
      <c r="W69" t="s">
        <v>141</v>
      </c>
      <c r="X69" t="s">
        <v>141</v>
      </c>
      <c r="Y69" t="s">
        <v>141</v>
      </c>
      <c r="Z69" t="s">
        <v>141</v>
      </c>
      <c r="AA69" t="s">
        <v>141</v>
      </c>
      <c r="AB69" t="s">
        <v>141</v>
      </c>
      <c r="AC69" t="s">
        <v>141</v>
      </c>
      <c r="AD69" t="s">
        <v>23</v>
      </c>
      <c r="AE69" t="s">
        <v>141</v>
      </c>
      <c r="AF69" t="s">
        <v>141</v>
      </c>
      <c r="AG69" t="s">
        <v>141</v>
      </c>
    </row>
    <row r="70" spans="1:33">
      <c r="A70" t="s">
        <v>5349</v>
      </c>
      <c r="B70" t="s">
        <v>13</v>
      </c>
      <c r="C70" t="s">
        <v>147</v>
      </c>
      <c r="D70" s="1146">
        <v>42558</v>
      </c>
      <c r="E70" s="1147">
        <v>0.3298611111111111</v>
      </c>
      <c r="F70" s="1146">
        <v>42558</v>
      </c>
      <c r="G70" s="1147">
        <v>0.38263888888888892</v>
      </c>
      <c r="H70" s="1147">
        <v>5.2777777777777778E-2</v>
      </c>
      <c r="I70">
        <v>1</v>
      </c>
      <c r="J70" t="s">
        <v>141</v>
      </c>
      <c r="K70" t="s">
        <v>141</v>
      </c>
      <c r="L70" t="s">
        <v>12</v>
      </c>
      <c r="M70" t="s">
        <v>10658</v>
      </c>
      <c r="N70">
        <v>0.4</v>
      </c>
      <c r="O70" t="s">
        <v>57</v>
      </c>
      <c r="P70" t="s">
        <v>57</v>
      </c>
      <c r="Q70" t="s">
        <v>10659</v>
      </c>
      <c r="R70">
        <v>5</v>
      </c>
      <c r="S70">
        <v>1.2</v>
      </c>
      <c r="T70">
        <v>6.2</v>
      </c>
      <c r="U70" t="s">
        <v>62</v>
      </c>
      <c r="V70" t="s">
        <v>141</v>
      </c>
      <c r="W70" t="s">
        <v>141</v>
      </c>
      <c r="X70" t="s">
        <v>141</v>
      </c>
      <c r="Y70" t="s">
        <v>141</v>
      </c>
      <c r="Z70" t="s">
        <v>141</v>
      </c>
      <c r="AA70" t="s">
        <v>141</v>
      </c>
      <c r="AB70" t="s">
        <v>141</v>
      </c>
      <c r="AC70" t="s">
        <v>141</v>
      </c>
      <c r="AD70" t="s">
        <v>23</v>
      </c>
      <c r="AE70" t="s">
        <v>141</v>
      </c>
      <c r="AF70" t="s">
        <v>141</v>
      </c>
      <c r="AG70" t="s">
        <v>141</v>
      </c>
    </row>
    <row r="71" spans="1:33" ht="25.5">
      <c r="A71" t="s">
        <v>5349</v>
      </c>
      <c r="B71" t="s">
        <v>13</v>
      </c>
      <c r="C71" t="s">
        <v>140</v>
      </c>
      <c r="D71" s="1146">
        <v>42558</v>
      </c>
      <c r="E71" s="1147">
        <v>0.71180555555555547</v>
      </c>
      <c r="F71" s="1146">
        <v>42558</v>
      </c>
      <c r="G71" s="1147">
        <v>0.71180555555555547</v>
      </c>
      <c r="H71" s="1147">
        <v>0</v>
      </c>
      <c r="I71">
        <v>147</v>
      </c>
      <c r="J71" s="1148" t="s">
        <v>4752</v>
      </c>
      <c r="K71" t="s">
        <v>9</v>
      </c>
      <c r="L71" t="s">
        <v>10</v>
      </c>
      <c r="M71" t="s">
        <v>7298</v>
      </c>
      <c r="N71">
        <v>35</v>
      </c>
      <c r="O71" t="s">
        <v>8</v>
      </c>
      <c r="P71" t="s">
        <v>5582</v>
      </c>
      <c r="Q71" t="s">
        <v>15413</v>
      </c>
      <c r="R71">
        <v>3.4</v>
      </c>
      <c r="S71">
        <v>14.8</v>
      </c>
      <c r="T71">
        <v>18.2</v>
      </c>
      <c r="U71" t="s">
        <v>7</v>
      </c>
      <c r="V71" t="s">
        <v>3279</v>
      </c>
      <c r="W71" t="s">
        <v>9466</v>
      </c>
      <c r="X71" t="s">
        <v>141</v>
      </c>
      <c r="Y71" t="s">
        <v>10655</v>
      </c>
      <c r="Z71" t="s">
        <v>141</v>
      </c>
      <c r="AA71" t="s">
        <v>10656</v>
      </c>
      <c r="AB71" t="s">
        <v>141</v>
      </c>
      <c r="AC71" t="s">
        <v>141</v>
      </c>
      <c r="AD71" t="s">
        <v>43</v>
      </c>
      <c r="AG71" t="s">
        <v>10657</v>
      </c>
    </row>
    <row r="72" spans="1:33">
      <c r="A72" t="s">
        <v>5349</v>
      </c>
      <c r="B72" t="s">
        <v>13</v>
      </c>
      <c r="C72" t="s">
        <v>140</v>
      </c>
      <c r="D72" s="1146">
        <v>42558</v>
      </c>
      <c r="E72" s="1147">
        <v>0.67083333333333339</v>
      </c>
      <c r="F72" s="1146">
        <v>42558</v>
      </c>
      <c r="G72" s="1147">
        <v>0.67083333333333339</v>
      </c>
      <c r="H72" s="1147">
        <v>0</v>
      </c>
      <c r="I72">
        <v>39</v>
      </c>
      <c r="J72" t="s">
        <v>141</v>
      </c>
      <c r="K72" t="s">
        <v>141</v>
      </c>
      <c r="L72" t="s">
        <v>12</v>
      </c>
      <c r="M72" t="s">
        <v>5548</v>
      </c>
      <c r="N72">
        <v>0.4</v>
      </c>
      <c r="O72" t="s">
        <v>2</v>
      </c>
      <c r="P72" t="s">
        <v>346</v>
      </c>
      <c r="Q72" t="s">
        <v>6629</v>
      </c>
      <c r="R72">
        <v>0.9</v>
      </c>
      <c r="S72">
        <v>4.9000000000000004</v>
      </c>
      <c r="T72">
        <v>5.8000000000000007</v>
      </c>
      <c r="U72" t="s">
        <v>141</v>
      </c>
      <c r="V72" t="s">
        <v>141</v>
      </c>
      <c r="W72" t="s">
        <v>141</v>
      </c>
      <c r="X72" t="s">
        <v>141</v>
      </c>
      <c r="Y72" t="s">
        <v>141</v>
      </c>
      <c r="Z72" t="s">
        <v>141</v>
      </c>
      <c r="AA72" t="s">
        <v>141</v>
      </c>
      <c r="AB72" t="s">
        <v>141</v>
      </c>
      <c r="AC72" t="s">
        <v>141</v>
      </c>
      <c r="AD72" t="s">
        <v>23</v>
      </c>
      <c r="AE72" t="s">
        <v>141</v>
      </c>
      <c r="AF72" t="s">
        <v>141</v>
      </c>
      <c r="AG72" t="s">
        <v>3129</v>
      </c>
    </row>
    <row r="73" spans="1:33">
      <c r="A73" t="s">
        <v>5349</v>
      </c>
      <c r="B73" t="s">
        <v>13</v>
      </c>
      <c r="C73" t="s">
        <v>140</v>
      </c>
      <c r="D73" s="1146">
        <v>42558</v>
      </c>
      <c r="E73" s="1147">
        <v>0.72291666666666676</v>
      </c>
      <c r="F73" s="1146">
        <v>42558</v>
      </c>
      <c r="G73" s="1147">
        <v>0.72291666666666676</v>
      </c>
      <c r="H73" s="1147">
        <v>0</v>
      </c>
      <c r="I73">
        <v>4</v>
      </c>
      <c r="J73" t="s">
        <v>484</v>
      </c>
      <c r="K73" t="s">
        <v>9</v>
      </c>
      <c r="L73" t="s">
        <v>10</v>
      </c>
      <c r="M73" t="s">
        <v>7296</v>
      </c>
      <c r="N73" t="s">
        <v>3</v>
      </c>
      <c r="O73" t="s">
        <v>8</v>
      </c>
      <c r="P73" t="s">
        <v>7297</v>
      </c>
      <c r="Q73" t="s">
        <v>15414</v>
      </c>
      <c r="R73">
        <v>0.1</v>
      </c>
      <c r="S73">
        <v>0.6</v>
      </c>
      <c r="T73">
        <v>0.7</v>
      </c>
      <c r="U73" t="s">
        <v>10191</v>
      </c>
      <c r="V73" t="s">
        <v>3232</v>
      </c>
      <c r="W73" t="s">
        <v>10191</v>
      </c>
      <c r="X73" t="s">
        <v>141</v>
      </c>
      <c r="Y73" t="s">
        <v>3234</v>
      </c>
      <c r="Z73">
        <v>100</v>
      </c>
      <c r="AA73" t="s">
        <v>3235</v>
      </c>
      <c r="AB73" t="s">
        <v>141</v>
      </c>
      <c r="AC73" t="s">
        <v>141</v>
      </c>
      <c r="AD73" t="s">
        <v>43</v>
      </c>
      <c r="AG73" t="s">
        <v>10654</v>
      </c>
    </row>
    <row r="74" spans="1:33">
      <c r="A74" t="s">
        <v>5349</v>
      </c>
      <c r="B74" t="s">
        <v>13</v>
      </c>
      <c r="C74" t="s">
        <v>140</v>
      </c>
      <c r="D74" s="1146">
        <v>42558</v>
      </c>
      <c r="E74" s="1147">
        <v>0.67569444444444438</v>
      </c>
      <c r="F74" s="1146">
        <v>42558</v>
      </c>
      <c r="G74" s="1147">
        <v>0.67569444444444438</v>
      </c>
      <c r="H74" s="1147">
        <v>0</v>
      </c>
      <c r="I74">
        <v>3</v>
      </c>
      <c r="J74" t="s">
        <v>407</v>
      </c>
      <c r="K74" t="s">
        <v>9</v>
      </c>
      <c r="L74" t="s">
        <v>10</v>
      </c>
      <c r="M74" t="s">
        <v>4290</v>
      </c>
      <c r="N74" t="s">
        <v>3</v>
      </c>
      <c r="O74" t="s">
        <v>8</v>
      </c>
      <c r="P74" t="s">
        <v>4291</v>
      </c>
      <c r="Q74" t="s">
        <v>15415</v>
      </c>
      <c r="R74">
        <v>0.1</v>
      </c>
      <c r="S74">
        <v>2</v>
      </c>
      <c r="T74">
        <v>2.1</v>
      </c>
      <c r="U74" t="s">
        <v>10191</v>
      </c>
      <c r="V74" t="s">
        <v>10236</v>
      </c>
      <c r="W74" t="s">
        <v>10191</v>
      </c>
      <c r="X74" t="s">
        <v>141</v>
      </c>
      <c r="Y74" t="s">
        <v>10237</v>
      </c>
      <c r="Z74" t="s">
        <v>141</v>
      </c>
      <c r="AA74" t="s">
        <v>10238</v>
      </c>
      <c r="AB74" t="s">
        <v>141</v>
      </c>
      <c r="AC74" t="s">
        <v>141</v>
      </c>
      <c r="AD74" t="s">
        <v>43</v>
      </c>
      <c r="AE74" t="s">
        <v>141</v>
      </c>
      <c r="AF74" t="s">
        <v>141</v>
      </c>
      <c r="AG74" t="s">
        <v>10652</v>
      </c>
    </row>
    <row r="75" spans="1:33">
      <c r="A75" t="s">
        <v>5349</v>
      </c>
      <c r="B75" t="s">
        <v>13</v>
      </c>
      <c r="C75" t="s">
        <v>140</v>
      </c>
      <c r="D75" s="1146">
        <v>42558</v>
      </c>
      <c r="E75" s="1147">
        <v>0.67569444444444438</v>
      </c>
      <c r="F75" s="1146">
        <v>42558</v>
      </c>
      <c r="G75" s="1147">
        <v>0.67569444444444438</v>
      </c>
      <c r="H75" s="1147">
        <v>0</v>
      </c>
      <c r="I75">
        <v>2</v>
      </c>
      <c r="J75" t="s">
        <v>484</v>
      </c>
      <c r="K75" t="s">
        <v>9</v>
      </c>
      <c r="L75" t="s">
        <v>10</v>
      </c>
      <c r="M75" t="s">
        <v>7293</v>
      </c>
      <c r="N75" t="s">
        <v>3</v>
      </c>
      <c r="O75" t="s">
        <v>8</v>
      </c>
      <c r="P75" t="s">
        <v>5581</v>
      </c>
      <c r="Q75" t="s">
        <v>15416</v>
      </c>
      <c r="R75">
        <v>0.2</v>
      </c>
      <c r="S75">
        <v>4.4000000000000004</v>
      </c>
      <c r="T75">
        <v>4.6000000000000005</v>
      </c>
      <c r="U75" t="s">
        <v>7</v>
      </c>
      <c r="V75" t="s">
        <v>10236</v>
      </c>
      <c r="W75" t="s">
        <v>3170</v>
      </c>
      <c r="X75" t="s">
        <v>141</v>
      </c>
      <c r="Y75" t="s">
        <v>10649</v>
      </c>
      <c r="Z75">
        <v>100</v>
      </c>
      <c r="AA75" t="s">
        <v>10650</v>
      </c>
      <c r="AB75">
        <v>1</v>
      </c>
      <c r="AC75" t="s">
        <v>141</v>
      </c>
      <c r="AD75" t="s">
        <v>43</v>
      </c>
      <c r="AG75" t="s">
        <v>10651</v>
      </c>
    </row>
    <row r="76" spans="1:33">
      <c r="A76" t="s">
        <v>5349</v>
      </c>
      <c r="B76" t="s">
        <v>13</v>
      </c>
      <c r="C76" t="s">
        <v>140</v>
      </c>
      <c r="D76" s="1146">
        <v>42558</v>
      </c>
      <c r="E76" s="1147">
        <v>0.62847222222222221</v>
      </c>
      <c r="F76" s="1146">
        <v>42558</v>
      </c>
      <c r="G76" s="1147">
        <v>0.64097222222222217</v>
      </c>
      <c r="H76" s="1147">
        <v>1.2499999999999999E-2</v>
      </c>
      <c r="I76">
        <v>4</v>
      </c>
      <c r="J76" t="s">
        <v>407</v>
      </c>
      <c r="K76" t="s">
        <v>21</v>
      </c>
      <c r="L76" t="s">
        <v>10</v>
      </c>
      <c r="M76" t="s">
        <v>7292</v>
      </c>
      <c r="N76" t="s">
        <v>3</v>
      </c>
      <c r="O76" t="s">
        <v>8</v>
      </c>
      <c r="P76" t="s">
        <v>5580</v>
      </c>
      <c r="Q76" t="s">
        <v>15417</v>
      </c>
      <c r="R76">
        <v>0.2</v>
      </c>
      <c r="S76">
        <v>0.9</v>
      </c>
      <c r="T76">
        <v>1.1000000000000001</v>
      </c>
      <c r="U76" t="s">
        <v>10191</v>
      </c>
      <c r="V76" t="s">
        <v>3279</v>
      </c>
      <c r="W76" t="s">
        <v>10191</v>
      </c>
      <c r="X76" t="s">
        <v>141</v>
      </c>
      <c r="Y76" t="s">
        <v>10646</v>
      </c>
      <c r="Z76">
        <v>100</v>
      </c>
      <c r="AA76" t="s">
        <v>10647</v>
      </c>
      <c r="AB76">
        <v>1</v>
      </c>
      <c r="AC76" t="s">
        <v>141</v>
      </c>
      <c r="AD76" t="s">
        <v>43</v>
      </c>
      <c r="AG76" t="s">
        <v>10648</v>
      </c>
    </row>
    <row r="77" spans="1:33">
      <c r="A77" t="s">
        <v>5349</v>
      </c>
      <c r="B77" t="s">
        <v>13</v>
      </c>
      <c r="C77" t="s">
        <v>140</v>
      </c>
      <c r="D77" s="1146">
        <v>42557</v>
      </c>
      <c r="E77" s="1147">
        <v>0.68263888888888891</v>
      </c>
      <c r="F77" s="1146">
        <v>42557</v>
      </c>
      <c r="G77" s="1147">
        <v>0.68263888888888891</v>
      </c>
      <c r="H77" s="1147">
        <v>0</v>
      </c>
      <c r="I77">
        <v>7</v>
      </c>
      <c r="J77" t="s">
        <v>5555</v>
      </c>
      <c r="K77" t="s">
        <v>21</v>
      </c>
      <c r="L77" t="s">
        <v>10</v>
      </c>
      <c r="M77" t="s">
        <v>1843</v>
      </c>
      <c r="N77" t="s">
        <v>3</v>
      </c>
      <c r="O77" t="s">
        <v>8</v>
      </c>
      <c r="P77" t="s">
        <v>5556</v>
      </c>
      <c r="Q77" t="s">
        <v>15418</v>
      </c>
      <c r="R77">
        <v>0.1</v>
      </c>
      <c r="S77">
        <v>0.9</v>
      </c>
      <c r="T77">
        <v>1</v>
      </c>
      <c r="U77" t="s">
        <v>7</v>
      </c>
      <c r="V77" t="s">
        <v>3284</v>
      </c>
      <c r="W77" t="s">
        <v>2737</v>
      </c>
      <c r="X77" t="s">
        <v>141</v>
      </c>
      <c r="Y77" t="s">
        <v>3285</v>
      </c>
      <c r="Z77">
        <v>100</v>
      </c>
      <c r="AA77" t="s">
        <v>3286</v>
      </c>
      <c r="AB77" t="s">
        <v>141</v>
      </c>
      <c r="AC77" t="s">
        <v>141</v>
      </c>
      <c r="AD77" t="s">
        <v>43</v>
      </c>
      <c r="AG77" t="s">
        <v>10644</v>
      </c>
    </row>
    <row r="78" spans="1:33">
      <c r="A78" t="s">
        <v>5349</v>
      </c>
      <c r="B78" t="s">
        <v>13</v>
      </c>
      <c r="C78" t="s">
        <v>140</v>
      </c>
      <c r="D78" s="1146">
        <v>42557</v>
      </c>
      <c r="E78" s="1147">
        <v>0.62708333333333333</v>
      </c>
      <c r="F78" s="1146">
        <v>42557</v>
      </c>
      <c r="G78" s="1147">
        <v>0.62708333333333333</v>
      </c>
      <c r="H78" s="1147">
        <v>0</v>
      </c>
      <c r="I78">
        <v>3</v>
      </c>
      <c r="J78" t="s">
        <v>5551</v>
      </c>
      <c r="K78" t="s">
        <v>5552</v>
      </c>
      <c r="L78" t="s">
        <v>10</v>
      </c>
      <c r="M78" t="s">
        <v>5553</v>
      </c>
      <c r="N78">
        <v>35</v>
      </c>
      <c r="O78" t="s">
        <v>14</v>
      </c>
      <c r="P78" t="s">
        <v>5554</v>
      </c>
      <c r="Q78" t="s">
        <v>15419</v>
      </c>
      <c r="S78">
        <v>0.1</v>
      </c>
      <c r="T78">
        <v>0.1</v>
      </c>
      <c r="U78" t="s">
        <v>34</v>
      </c>
      <c r="V78" t="s">
        <v>3279</v>
      </c>
      <c r="W78" t="s">
        <v>10639</v>
      </c>
      <c r="X78" t="s">
        <v>2722</v>
      </c>
      <c r="Y78" t="s">
        <v>10640</v>
      </c>
      <c r="Z78" t="s">
        <v>141</v>
      </c>
      <c r="AA78" t="s">
        <v>10641</v>
      </c>
      <c r="AB78" t="s">
        <v>141</v>
      </c>
      <c r="AC78" t="s">
        <v>10642</v>
      </c>
      <c r="AD78" t="s">
        <v>43</v>
      </c>
      <c r="AG78" t="s">
        <v>10643</v>
      </c>
    </row>
    <row r="79" spans="1:33">
      <c r="A79" t="s">
        <v>5349</v>
      </c>
      <c r="B79" t="s">
        <v>13</v>
      </c>
      <c r="C79" t="s">
        <v>140</v>
      </c>
      <c r="D79" s="1146">
        <v>42557</v>
      </c>
      <c r="E79" s="1147">
        <v>0.69444444444444453</v>
      </c>
      <c r="F79" s="1146">
        <v>42557</v>
      </c>
      <c r="G79" s="1147">
        <v>0.69444444444444453</v>
      </c>
      <c r="H79" s="1147">
        <v>0</v>
      </c>
      <c r="I79">
        <v>4</v>
      </c>
      <c r="J79" t="s">
        <v>141</v>
      </c>
      <c r="K79" t="s">
        <v>141</v>
      </c>
      <c r="L79" t="s">
        <v>12</v>
      </c>
      <c r="M79" t="s">
        <v>5550</v>
      </c>
      <c r="N79">
        <v>0.4</v>
      </c>
      <c r="O79" t="s">
        <v>2</v>
      </c>
      <c r="P79" t="s">
        <v>346</v>
      </c>
      <c r="Q79" t="s">
        <v>10638</v>
      </c>
      <c r="R79">
        <v>0.2</v>
      </c>
      <c r="S79">
        <v>0.1</v>
      </c>
      <c r="T79">
        <v>0.30000000000000004</v>
      </c>
      <c r="U79" t="s">
        <v>141</v>
      </c>
      <c r="V79" t="s">
        <v>141</v>
      </c>
      <c r="W79" t="s">
        <v>141</v>
      </c>
      <c r="X79" t="s">
        <v>141</v>
      </c>
      <c r="Y79" t="s">
        <v>141</v>
      </c>
      <c r="Z79" t="s">
        <v>141</v>
      </c>
      <c r="AA79" t="s">
        <v>141</v>
      </c>
      <c r="AB79" t="s">
        <v>141</v>
      </c>
      <c r="AC79" t="s">
        <v>141</v>
      </c>
      <c r="AD79" t="s">
        <v>23</v>
      </c>
      <c r="AE79" t="s">
        <v>141</v>
      </c>
      <c r="AF79" t="s">
        <v>141</v>
      </c>
      <c r="AG79" t="s">
        <v>3129</v>
      </c>
    </row>
    <row r="80" spans="1:33">
      <c r="A80" t="s">
        <v>5349</v>
      </c>
      <c r="B80" t="s">
        <v>13</v>
      </c>
      <c r="C80" t="s">
        <v>140</v>
      </c>
      <c r="D80" s="1146">
        <v>42557</v>
      </c>
      <c r="E80" s="1147">
        <v>0.62708333333333333</v>
      </c>
      <c r="F80" s="1146">
        <v>42557</v>
      </c>
      <c r="G80" s="1147">
        <v>0.62708333333333333</v>
      </c>
      <c r="H80" s="1147">
        <v>0</v>
      </c>
      <c r="I80">
        <v>114</v>
      </c>
      <c r="J80" t="s">
        <v>10632</v>
      </c>
      <c r="K80" t="s">
        <v>9</v>
      </c>
      <c r="L80" t="s">
        <v>10</v>
      </c>
      <c r="M80" t="s">
        <v>10633</v>
      </c>
      <c r="N80">
        <v>110</v>
      </c>
      <c r="O80" t="s">
        <v>8</v>
      </c>
      <c r="P80" t="s">
        <v>5549</v>
      </c>
      <c r="Q80" t="s">
        <v>15420</v>
      </c>
      <c r="R80">
        <v>11.5</v>
      </c>
      <c r="S80">
        <v>7.7</v>
      </c>
      <c r="T80">
        <v>19.2</v>
      </c>
      <c r="U80" t="s">
        <v>7</v>
      </c>
      <c r="V80" t="s">
        <v>10351</v>
      </c>
      <c r="W80" t="s">
        <v>9300</v>
      </c>
      <c r="X80" t="s">
        <v>141</v>
      </c>
      <c r="Y80" t="s">
        <v>10635</v>
      </c>
      <c r="Z80" t="s">
        <v>141</v>
      </c>
      <c r="AA80" t="s">
        <v>10636</v>
      </c>
      <c r="AB80" t="s">
        <v>141</v>
      </c>
      <c r="AC80" t="s">
        <v>141</v>
      </c>
      <c r="AD80" t="s">
        <v>43</v>
      </c>
      <c r="AE80" t="s">
        <v>141</v>
      </c>
      <c r="AF80" t="s">
        <v>141</v>
      </c>
      <c r="AG80" t="s">
        <v>10637</v>
      </c>
    </row>
    <row r="81" spans="1:33">
      <c r="A81" t="s">
        <v>5349</v>
      </c>
      <c r="B81" t="s">
        <v>13</v>
      </c>
      <c r="C81" t="s">
        <v>140</v>
      </c>
      <c r="D81" s="1146">
        <v>42557</v>
      </c>
      <c r="E81" s="1147">
        <v>0.69513888888888886</v>
      </c>
      <c r="F81" s="1146">
        <v>42557</v>
      </c>
      <c r="G81" s="1147">
        <v>0.7006944444444444</v>
      </c>
      <c r="H81" s="1147">
        <v>5.5555555555555558E-3</v>
      </c>
      <c r="I81">
        <v>26</v>
      </c>
      <c r="J81" t="s">
        <v>141</v>
      </c>
      <c r="K81" t="s">
        <v>141</v>
      </c>
      <c r="L81" t="s">
        <v>12</v>
      </c>
      <c r="M81" t="s">
        <v>5548</v>
      </c>
      <c r="N81">
        <v>0.4</v>
      </c>
      <c r="O81" t="s">
        <v>2</v>
      </c>
      <c r="P81" t="s">
        <v>346</v>
      </c>
      <c r="Q81" t="s">
        <v>10631</v>
      </c>
      <c r="R81">
        <v>0.5</v>
      </c>
      <c r="S81">
        <v>1.8</v>
      </c>
      <c r="T81">
        <v>2.2999999999999998</v>
      </c>
      <c r="U81" t="s">
        <v>141</v>
      </c>
      <c r="V81" t="s">
        <v>141</v>
      </c>
      <c r="W81" t="s">
        <v>141</v>
      </c>
      <c r="X81" t="s">
        <v>141</v>
      </c>
      <c r="Y81" t="s">
        <v>141</v>
      </c>
      <c r="Z81" t="s">
        <v>141</v>
      </c>
      <c r="AA81" t="s">
        <v>141</v>
      </c>
      <c r="AB81" t="s">
        <v>141</v>
      </c>
      <c r="AC81" t="s">
        <v>141</v>
      </c>
      <c r="AD81" t="s">
        <v>23</v>
      </c>
      <c r="AE81" t="s">
        <v>141</v>
      </c>
      <c r="AF81" t="s">
        <v>141</v>
      </c>
      <c r="AG81" t="s">
        <v>3129</v>
      </c>
    </row>
    <row r="82" spans="1:33">
      <c r="A82" t="s">
        <v>5349</v>
      </c>
      <c r="B82" t="s">
        <v>13</v>
      </c>
      <c r="C82" t="s">
        <v>140</v>
      </c>
      <c r="D82" s="1146">
        <v>42557</v>
      </c>
      <c r="E82" s="1147">
        <v>0.43194444444444446</v>
      </c>
      <c r="F82" s="1146">
        <v>42557</v>
      </c>
      <c r="G82" s="1147">
        <v>0.49861111111111112</v>
      </c>
      <c r="H82" s="1147">
        <v>6.6666666666666666E-2</v>
      </c>
      <c r="I82">
        <v>5</v>
      </c>
      <c r="J82" t="s">
        <v>484</v>
      </c>
      <c r="K82" t="s">
        <v>7288</v>
      </c>
      <c r="L82" t="s">
        <v>10</v>
      </c>
      <c r="M82" t="s">
        <v>7282</v>
      </c>
      <c r="N82" t="s">
        <v>3</v>
      </c>
      <c r="O82" t="s">
        <v>8</v>
      </c>
      <c r="P82" t="s">
        <v>5482</v>
      </c>
      <c r="Q82" t="s">
        <v>15421</v>
      </c>
      <c r="R82">
        <v>0.2</v>
      </c>
      <c r="S82">
        <v>4.7</v>
      </c>
      <c r="T82">
        <v>4.9000000000000004</v>
      </c>
      <c r="U82" t="s">
        <v>7</v>
      </c>
      <c r="V82" t="s">
        <v>3222</v>
      </c>
      <c r="W82" t="s">
        <v>10443</v>
      </c>
      <c r="X82" t="s">
        <v>10609</v>
      </c>
      <c r="Y82" t="s">
        <v>10610</v>
      </c>
      <c r="Z82">
        <v>100</v>
      </c>
      <c r="AA82" t="s">
        <v>10611</v>
      </c>
      <c r="AB82" t="s">
        <v>141</v>
      </c>
      <c r="AC82" t="s">
        <v>141</v>
      </c>
      <c r="AD82" t="s">
        <v>43</v>
      </c>
      <c r="AG82" t="s">
        <v>10630</v>
      </c>
    </row>
    <row r="83" spans="1:33">
      <c r="A83" t="s">
        <v>5349</v>
      </c>
      <c r="B83" t="s">
        <v>13</v>
      </c>
      <c r="C83" t="s">
        <v>140</v>
      </c>
      <c r="D83" s="1146">
        <v>42557</v>
      </c>
      <c r="E83" s="1147">
        <v>0.63194444444444442</v>
      </c>
      <c r="F83" s="1146">
        <v>42557</v>
      </c>
      <c r="G83" s="1147">
        <v>0.6645833333333333</v>
      </c>
      <c r="H83" s="1147">
        <v>3.2638888888888891E-2</v>
      </c>
      <c r="I83">
        <v>24</v>
      </c>
      <c r="J83" t="s">
        <v>5547</v>
      </c>
      <c r="K83" t="s">
        <v>5296</v>
      </c>
      <c r="L83" t="s">
        <v>4</v>
      </c>
      <c r="M83" t="s">
        <v>10624</v>
      </c>
      <c r="N83" t="s">
        <v>3</v>
      </c>
      <c r="O83" t="s">
        <v>40</v>
      </c>
      <c r="P83" t="s">
        <v>593</v>
      </c>
      <c r="Q83" t="s">
        <v>15422</v>
      </c>
      <c r="R83">
        <v>2</v>
      </c>
      <c r="S83">
        <v>6.9</v>
      </c>
      <c r="T83">
        <v>8.9</v>
      </c>
      <c r="U83" t="s">
        <v>44</v>
      </c>
      <c r="V83" t="s">
        <v>10510</v>
      </c>
      <c r="W83" t="s">
        <v>10625</v>
      </c>
      <c r="X83" t="s">
        <v>141</v>
      </c>
      <c r="Y83" t="s">
        <v>10626</v>
      </c>
      <c r="AA83" t="s">
        <v>10627</v>
      </c>
      <c r="AC83" t="s">
        <v>10628</v>
      </c>
      <c r="AD83" t="s">
        <v>0</v>
      </c>
      <c r="AG83" t="s">
        <v>10629</v>
      </c>
    </row>
    <row r="84" spans="1:33">
      <c r="A84" t="s">
        <v>5349</v>
      </c>
      <c r="B84" t="s">
        <v>13</v>
      </c>
      <c r="C84" t="s">
        <v>140</v>
      </c>
      <c r="D84" s="1146">
        <v>42557</v>
      </c>
      <c r="E84" s="1147">
        <v>0.62916666666666665</v>
      </c>
      <c r="F84" s="1146">
        <v>42557</v>
      </c>
      <c r="G84" s="1147">
        <v>0.62916666666666665</v>
      </c>
      <c r="H84" s="1147">
        <v>0</v>
      </c>
      <c r="I84">
        <v>311</v>
      </c>
      <c r="J84" t="s">
        <v>484</v>
      </c>
      <c r="K84" t="s">
        <v>9</v>
      </c>
      <c r="L84" t="s">
        <v>10</v>
      </c>
      <c r="M84" t="s">
        <v>10377</v>
      </c>
      <c r="N84">
        <v>35</v>
      </c>
      <c r="O84" t="s">
        <v>8</v>
      </c>
      <c r="P84" t="s">
        <v>5546</v>
      </c>
      <c r="Q84" t="s">
        <v>15423</v>
      </c>
      <c r="R84">
        <v>4.8</v>
      </c>
      <c r="S84">
        <v>39.4</v>
      </c>
      <c r="T84">
        <v>44.199999999999996</v>
      </c>
      <c r="U84" t="s">
        <v>7</v>
      </c>
      <c r="V84" t="s">
        <v>3227</v>
      </c>
      <c r="W84" t="s">
        <v>10379</v>
      </c>
      <c r="X84" t="s">
        <v>141</v>
      </c>
      <c r="Y84" t="s">
        <v>10621</v>
      </c>
      <c r="Z84" t="s">
        <v>141</v>
      </c>
      <c r="AA84" t="s">
        <v>10622</v>
      </c>
      <c r="AB84" t="s">
        <v>141</v>
      </c>
      <c r="AC84" t="s">
        <v>141</v>
      </c>
      <c r="AD84" t="s">
        <v>43</v>
      </c>
      <c r="AG84" t="s">
        <v>10623</v>
      </c>
    </row>
    <row r="85" spans="1:33">
      <c r="A85" t="s">
        <v>5349</v>
      </c>
      <c r="B85" t="s">
        <v>13</v>
      </c>
      <c r="C85" t="s">
        <v>140</v>
      </c>
      <c r="D85" s="1146">
        <v>42556</v>
      </c>
      <c r="E85" s="1147">
        <v>0.60277777777777775</v>
      </c>
      <c r="F85" s="1146">
        <v>42556</v>
      </c>
      <c r="G85" s="1147">
        <v>0.60277777777777775</v>
      </c>
      <c r="H85" s="1147">
        <v>0</v>
      </c>
      <c r="I85">
        <v>10</v>
      </c>
      <c r="J85" t="s">
        <v>484</v>
      </c>
      <c r="K85" t="s">
        <v>5296</v>
      </c>
      <c r="L85" t="s">
        <v>10</v>
      </c>
      <c r="M85" t="s">
        <v>5484</v>
      </c>
      <c r="N85" t="s">
        <v>3</v>
      </c>
      <c r="O85" t="s">
        <v>40</v>
      </c>
      <c r="P85" t="s">
        <v>10617</v>
      </c>
      <c r="Q85" t="s">
        <v>15424</v>
      </c>
      <c r="R85">
        <v>0.2</v>
      </c>
      <c r="T85">
        <v>0.2</v>
      </c>
      <c r="U85" t="s">
        <v>7</v>
      </c>
      <c r="V85" t="s">
        <v>3265</v>
      </c>
      <c r="W85" t="s">
        <v>3170</v>
      </c>
      <c r="X85" t="s">
        <v>141</v>
      </c>
      <c r="Y85" t="s">
        <v>10618</v>
      </c>
      <c r="Z85">
        <v>100</v>
      </c>
      <c r="AA85" t="s">
        <v>10193</v>
      </c>
      <c r="AB85">
        <v>1</v>
      </c>
      <c r="AC85" t="s">
        <v>141</v>
      </c>
      <c r="AD85" t="s">
        <v>43</v>
      </c>
      <c r="AG85" t="s">
        <v>10619</v>
      </c>
    </row>
    <row r="86" spans="1:33">
      <c r="A86" t="s">
        <v>5349</v>
      </c>
      <c r="B86" t="s">
        <v>13</v>
      </c>
      <c r="C86" t="s">
        <v>140</v>
      </c>
      <c r="D86" s="1146">
        <v>42556</v>
      </c>
      <c r="E86" s="1147">
        <v>0.32013888888888892</v>
      </c>
      <c r="F86" s="1146">
        <v>42556</v>
      </c>
      <c r="G86" s="1147">
        <v>0.32013888888888892</v>
      </c>
      <c r="H86" s="1147">
        <v>0</v>
      </c>
      <c r="I86">
        <v>27</v>
      </c>
      <c r="J86" t="s">
        <v>484</v>
      </c>
      <c r="K86" t="s">
        <v>9</v>
      </c>
      <c r="L86" t="s">
        <v>10</v>
      </c>
      <c r="M86" t="s">
        <v>7285</v>
      </c>
      <c r="N86" t="s">
        <v>3</v>
      </c>
      <c r="O86" t="s">
        <v>8</v>
      </c>
      <c r="P86" t="s">
        <v>5483</v>
      </c>
      <c r="Q86" t="s">
        <v>15425</v>
      </c>
      <c r="R86">
        <v>0.9</v>
      </c>
      <c r="S86">
        <v>3.5</v>
      </c>
      <c r="T86">
        <v>4.4000000000000004</v>
      </c>
      <c r="U86" t="s">
        <v>7</v>
      </c>
      <c r="V86" t="s">
        <v>8903</v>
      </c>
      <c r="W86" t="s">
        <v>3170</v>
      </c>
      <c r="X86" t="s">
        <v>141</v>
      </c>
      <c r="Y86" t="s">
        <v>10615</v>
      </c>
      <c r="Z86">
        <v>100</v>
      </c>
      <c r="AA86" t="s">
        <v>10616</v>
      </c>
      <c r="AB86" t="s">
        <v>141</v>
      </c>
      <c r="AC86" t="s">
        <v>141</v>
      </c>
      <c r="AD86" t="s">
        <v>43</v>
      </c>
      <c r="AG86" t="s">
        <v>10612</v>
      </c>
    </row>
    <row r="87" spans="1:33">
      <c r="A87" t="s">
        <v>5349</v>
      </c>
      <c r="B87" t="s">
        <v>13</v>
      </c>
      <c r="C87" t="s">
        <v>140</v>
      </c>
      <c r="D87" s="1146">
        <v>42556</v>
      </c>
      <c r="E87" s="1147">
        <v>0.31458333333333333</v>
      </c>
      <c r="F87" s="1146">
        <v>42556</v>
      </c>
      <c r="G87" s="1147">
        <v>0.31458333333333333</v>
      </c>
      <c r="H87" s="1147">
        <v>0</v>
      </c>
      <c r="I87">
        <v>3</v>
      </c>
      <c r="J87" t="s">
        <v>484</v>
      </c>
      <c r="K87" t="s">
        <v>9</v>
      </c>
      <c r="L87" t="s">
        <v>10</v>
      </c>
      <c r="M87" t="s">
        <v>5276</v>
      </c>
      <c r="N87" t="s">
        <v>3</v>
      </c>
      <c r="O87" t="s">
        <v>8</v>
      </c>
      <c r="P87" t="s">
        <v>5277</v>
      </c>
      <c r="Q87" t="s">
        <v>15426</v>
      </c>
      <c r="R87">
        <v>0.1</v>
      </c>
      <c r="S87">
        <v>1.1000000000000001</v>
      </c>
      <c r="T87">
        <v>1.2000000000000002</v>
      </c>
      <c r="U87" t="s">
        <v>10191</v>
      </c>
      <c r="V87" t="s">
        <v>3222</v>
      </c>
      <c r="W87" t="s">
        <v>10191</v>
      </c>
      <c r="X87" t="s">
        <v>141</v>
      </c>
      <c r="Y87" t="s">
        <v>10613</v>
      </c>
      <c r="Z87">
        <v>100</v>
      </c>
      <c r="AA87" t="s">
        <v>10614</v>
      </c>
      <c r="AB87" t="s">
        <v>141</v>
      </c>
      <c r="AC87" t="s">
        <v>141</v>
      </c>
      <c r="AD87" t="s">
        <v>43</v>
      </c>
      <c r="AG87" t="s">
        <v>10612</v>
      </c>
    </row>
    <row r="88" spans="1:33">
      <c r="A88" t="s">
        <v>5349</v>
      </c>
      <c r="B88" t="s">
        <v>13</v>
      </c>
      <c r="C88" t="s">
        <v>140</v>
      </c>
      <c r="D88" s="1146">
        <v>42556</v>
      </c>
      <c r="E88" s="1147">
        <v>0.31458333333333333</v>
      </c>
      <c r="F88" s="1146">
        <v>42556</v>
      </c>
      <c r="G88" s="1147">
        <v>0.31458333333333333</v>
      </c>
      <c r="H88" s="1147">
        <v>0</v>
      </c>
      <c r="I88">
        <v>5</v>
      </c>
      <c r="J88" t="s">
        <v>484</v>
      </c>
      <c r="K88" t="s">
        <v>9</v>
      </c>
      <c r="L88" t="s">
        <v>10</v>
      </c>
      <c r="M88" t="s">
        <v>7282</v>
      </c>
      <c r="N88" t="s">
        <v>3</v>
      </c>
      <c r="O88" t="s">
        <v>8</v>
      </c>
      <c r="P88" t="s">
        <v>5482</v>
      </c>
      <c r="Q88" t="s">
        <v>15427</v>
      </c>
      <c r="R88">
        <v>0.1</v>
      </c>
      <c r="S88">
        <v>0.8</v>
      </c>
      <c r="T88">
        <v>0.9</v>
      </c>
      <c r="U88" t="s">
        <v>7</v>
      </c>
      <c r="V88" t="s">
        <v>3222</v>
      </c>
      <c r="W88" t="s">
        <v>10608</v>
      </c>
      <c r="X88" t="s">
        <v>10609</v>
      </c>
      <c r="Y88" t="s">
        <v>10610</v>
      </c>
      <c r="Z88">
        <v>100</v>
      </c>
      <c r="AA88" t="s">
        <v>10611</v>
      </c>
      <c r="AB88" t="s">
        <v>141</v>
      </c>
      <c r="AC88" t="s">
        <v>141</v>
      </c>
      <c r="AD88" t="s">
        <v>43</v>
      </c>
      <c r="AG88" t="s">
        <v>10612</v>
      </c>
    </row>
    <row r="89" spans="1:33">
      <c r="A89" t="s">
        <v>5349</v>
      </c>
      <c r="B89" t="s">
        <v>13</v>
      </c>
      <c r="C89" t="s">
        <v>140</v>
      </c>
      <c r="D89" s="1146">
        <v>42555</v>
      </c>
      <c r="E89" s="1147">
        <v>0.9375</v>
      </c>
      <c r="F89" s="1146">
        <v>42555</v>
      </c>
      <c r="G89" s="1149">
        <v>1.0104166666666667</v>
      </c>
      <c r="H89" s="1147">
        <v>7.2916666666666671E-2</v>
      </c>
      <c r="I89">
        <v>3</v>
      </c>
      <c r="J89" t="s">
        <v>144</v>
      </c>
      <c r="K89" t="s">
        <v>2310</v>
      </c>
      <c r="L89" t="s">
        <v>12</v>
      </c>
      <c r="M89" t="s">
        <v>7280</v>
      </c>
      <c r="N89" t="s">
        <v>3</v>
      </c>
      <c r="O89" t="s">
        <v>40</v>
      </c>
      <c r="P89" t="s">
        <v>7281</v>
      </c>
      <c r="Q89" t="s">
        <v>5417</v>
      </c>
      <c r="R89">
        <v>4.2</v>
      </c>
      <c r="S89">
        <v>0.1</v>
      </c>
      <c r="T89">
        <v>4.3</v>
      </c>
      <c r="U89" t="s">
        <v>141</v>
      </c>
      <c r="V89" t="s">
        <v>141</v>
      </c>
      <c r="W89" t="s">
        <v>141</v>
      </c>
      <c r="X89" t="s">
        <v>141</v>
      </c>
      <c r="Y89" t="s">
        <v>141</v>
      </c>
      <c r="Z89" t="s">
        <v>141</v>
      </c>
      <c r="AA89" t="s">
        <v>141</v>
      </c>
      <c r="AB89" t="s">
        <v>141</v>
      </c>
      <c r="AC89" t="s">
        <v>141</v>
      </c>
      <c r="AD89" t="s">
        <v>23</v>
      </c>
      <c r="AE89" t="s">
        <v>141</v>
      </c>
      <c r="AF89" t="s">
        <v>141</v>
      </c>
      <c r="AG89" t="s">
        <v>3129</v>
      </c>
    </row>
    <row r="90" spans="1:33">
      <c r="A90" t="s">
        <v>5349</v>
      </c>
      <c r="B90" t="s">
        <v>13</v>
      </c>
      <c r="C90" t="s">
        <v>140</v>
      </c>
      <c r="D90" s="1146">
        <v>42555</v>
      </c>
      <c r="E90" s="1147">
        <v>0.84930555555555554</v>
      </c>
      <c r="F90" s="1146">
        <v>42555</v>
      </c>
      <c r="G90" s="1147">
        <v>0.84930555555555554</v>
      </c>
      <c r="H90" s="1147">
        <v>0</v>
      </c>
      <c r="I90">
        <v>18</v>
      </c>
      <c r="J90" t="s">
        <v>407</v>
      </c>
      <c r="K90" t="s">
        <v>9</v>
      </c>
      <c r="L90" t="s">
        <v>10</v>
      </c>
      <c r="M90" t="s">
        <v>7279</v>
      </c>
      <c r="N90" t="s">
        <v>3</v>
      </c>
      <c r="O90" t="s">
        <v>8</v>
      </c>
      <c r="P90" t="s">
        <v>3337</v>
      </c>
      <c r="Q90" t="s">
        <v>15428</v>
      </c>
      <c r="R90">
        <v>0.2</v>
      </c>
      <c r="S90">
        <v>2.4</v>
      </c>
      <c r="T90">
        <v>2.6</v>
      </c>
      <c r="U90" t="s">
        <v>29</v>
      </c>
      <c r="V90" t="s">
        <v>3247</v>
      </c>
      <c r="W90" t="s">
        <v>2737</v>
      </c>
      <c r="X90" t="s">
        <v>141</v>
      </c>
      <c r="Y90" t="s">
        <v>10605</v>
      </c>
      <c r="Z90">
        <v>100</v>
      </c>
      <c r="AA90" t="s">
        <v>10606</v>
      </c>
      <c r="AB90" t="s">
        <v>141</v>
      </c>
      <c r="AC90" t="s">
        <v>141</v>
      </c>
      <c r="AD90" t="s">
        <v>43</v>
      </c>
      <c r="AG90" t="s">
        <v>10607</v>
      </c>
    </row>
    <row r="91" spans="1:33">
      <c r="A91" t="s">
        <v>5349</v>
      </c>
      <c r="B91" t="s">
        <v>13</v>
      </c>
      <c r="C91" t="s">
        <v>140</v>
      </c>
      <c r="D91" s="1146">
        <v>42555</v>
      </c>
      <c r="E91" s="1147">
        <v>0.84791666666666676</v>
      </c>
      <c r="F91" s="1146">
        <v>42555</v>
      </c>
      <c r="G91" s="1147">
        <v>0.84791666666666676</v>
      </c>
      <c r="H91" s="1147">
        <v>0</v>
      </c>
      <c r="I91">
        <v>10</v>
      </c>
      <c r="J91" t="s">
        <v>407</v>
      </c>
      <c r="K91" t="s">
        <v>9</v>
      </c>
      <c r="L91" t="s">
        <v>10</v>
      </c>
      <c r="M91" t="s">
        <v>10326</v>
      </c>
      <c r="N91" t="s">
        <v>3</v>
      </c>
      <c r="O91" t="s">
        <v>8</v>
      </c>
      <c r="P91" t="s">
        <v>5416</v>
      </c>
      <c r="Q91" t="s">
        <v>15429</v>
      </c>
      <c r="R91">
        <v>0.3</v>
      </c>
      <c r="S91">
        <v>0.8</v>
      </c>
      <c r="T91">
        <v>1.1000000000000001</v>
      </c>
      <c r="U91" t="s">
        <v>10191</v>
      </c>
      <c r="V91" t="s">
        <v>10236</v>
      </c>
      <c r="W91" t="s">
        <v>10191</v>
      </c>
      <c r="X91" t="s">
        <v>10191</v>
      </c>
      <c r="Y91" t="s">
        <v>10328</v>
      </c>
      <c r="Z91">
        <v>100</v>
      </c>
      <c r="AA91" t="s">
        <v>10329</v>
      </c>
      <c r="AB91" t="s">
        <v>141</v>
      </c>
      <c r="AC91" t="s">
        <v>141</v>
      </c>
      <c r="AD91" t="s">
        <v>43</v>
      </c>
      <c r="AG91" t="s">
        <v>10603</v>
      </c>
    </row>
    <row r="92" spans="1:33">
      <c r="A92" t="s">
        <v>5349</v>
      </c>
      <c r="B92" t="s">
        <v>13</v>
      </c>
      <c r="C92" t="s">
        <v>140</v>
      </c>
      <c r="D92" s="1146">
        <v>42555</v>
      </c>
      <c r="E92" s="1147">
        <v>0.80763888888888891</v>
      </c>
      <c r="F92" s="1146">
        <v>42555</v>
      </c>
      <c r="G92" s="1147">
        <v>0.80763888888888891</v>
      </c>
      <c r="H92" s="1147">
        <v>0</v>
      </c>
      <c r="I92">
        <v>4</v>
      </c>
      <c r="J92" t="s">
        <v>407</v>
      </c>
      <c r="K92" t="s">
        <v>9</v>
      </c>
      <c r="L92" t="s">
        <v>10</v>
      </c>
      <c r="M92" t="s">
        <v>7258</v>
      </c>
      <c r="N92" t="s">
        <v>3</v>
      </c>
      <c r="O92" t="s">
        <v>8</v>
      </c>
      <c r="P92" t="s">
        <v>5384</v>
      </c>
      <c r="Q92" t="s">
        <v>15430</v>
      </c>
      <c r="S92">
        <v>0.1</v>
      </c>
      <c r="T92">
        <v>0.1</v>
      </c>
      <c r="U92" t="s">
        <v>10191</v>
      </c>
      <c r="V92" t="s">
        <v>10156</v>
      </c>
      <c r="W92" t="s">
        <v>10191</v>
      </c>
      <c r="X92" t="s">
        <v>10191</v>
      </c>
      <c r="Y92" t="s">
        <v>10556</v>
      </c>
      <c r="Z92">
        <v>100</v>
      </c>
      <c r="AA92" t="s">
        <v>10557</v>
      </c>
      <c r="AB92" t="s">
        <v>141</v>
      </c>
      <c r="AC92" t="s">
        <v>141</v>
      </c>
      <c r="AD92" t="s">
        <v>43</v>
      </c>
      <c r="AE92" t="s">
        <v>141</v>
      </c>
      <c r="AF92" t="s">
        <v>141</v>
      </c>
      <c r="AG92" t="s">
        <v>10602</v>
      </c>
    </row>
    <row r="93" spans="1:33" ht="25.5">
      <c r="A93" t="s">
        <v>5349</v>
      </c>
      <c r="B93" t="s">
        <v>13</v>
      </c>
      <c r="C93" t="s">
        <v>140</v>
      </c>
      <c r="D93" s="1146">
        <v>42555</v>
      </c>
      <c r="E93" s="1147">
        <v>0.70763888888888893</v>
      </c>
      <c r="F93" s="1146">
        <v>42555</v>
      </c>
      <c r="G93" s="1147">
        <v>0.70763888888888893</v>
      </c>
      <c r="H93" s="1147">
        <v>0</v>
      </c>
      <c r="I93">
        <v>20</v>
      </c>
      <c r="J93" s="1148" t="s">
        <v>2440</v>
      </c>
      <c r="K93" t="s">
        <v>9</v>
      </c>
      <c r="L93" t="s">
        <v>10</v>
      </c>
      <c r="M93" t="s">
        <v>7275</v>
      </c>
      <c r="N93">
        <v>35</v>
      </c>
      <c r="O93" t="s">
        <v>8</v>
      </c>
      <c r="P93" t="s">
        <v>5418</v>
      </c>
      <c r="Q93" t="s">
        <v>15431</v>
      </c>
      <c r="R93">
        <v>6.6</v>
      </c>
      <c r="S93">
        <v>12.6</v>
      </c>
      <c r="T93">
        <v>19.2</v>
      </c>
      <c r="U93" t="s">
        <v>29</v>
      </c>
      <c r="V93" t="s">
        <v>10491</v>
      </c>
      <c r="W93" t="s">
        <v>2737</v>
      </c>
      <c r="X93" t="s">
        <v>141</v>
      </c>
      <c r="Y93" t="s">
        <v>10577</v>
      </c>
      <c r="Z93" t="s">
        <v>141</v>
      </c>
      <c r="AA93" t="s">
        <v>10578</v>
      </c>
      <c r="AB93" t="s">
        <v>141</v>
      </c>
      <c r="AC93" t="s">
        <v>141</v>
      </c>
      <c r="AD93" t="s">
        <v>43</v>
      </c>
      <c r="AG93" t="s">
        <v>10601</v>
      </c>
    </row>
    <row r="94" spans="1:33" ht="25.5">
      <c r="A94" t="s">
        <v>5349</v>
      </c>
      <c r="B94" t="s">
        <v>13</v>
      </c>
      <c r="C94" t="s">
        <v>140</v>
      </c>
      <c r="D94" s="1146">
        <v>42554</v>
      </c>
      <c r="E94" s="1147">
        <v>0.81388888888888899</v>
      </c>
      <c r="F94" s="1146">
        <v>42554</v>
      </c>
      <c r="G94" s="1147">
        <v>0.88402777777777775</v>
      </c>
      <c r="H94" s="1147">
        <v>7.013888888888889E-2</v>
      </c>
      <c r="I94">
        <v>15</v>
      </c>
      <c r="J94" s="1148" t="s">
        <v>2440</v>
      </c>
      <c r="K94" t="s">
        <v>9</v>
      </c>
      <c r="L94" t="s">
        <v>10</v>
      </c>
      <c r="M94" t="s">
        <v>7274</v>
      </c>
      <c r="N94" t="s">
        <v>3</v>
      </c>
      <c r="O94" t="s">
        <v>8</v>
      </c>
      <c r="P94" t="s">
        <v>5408</v>
      </c>
      <c r="Q94" t="s">
        <v>15432</v>
      </c>
      <c r="R94">
        <v>12.6</v>
      </c>
      <c r="S94">
        <v>14.4</v>
      </c>
      <c r="T94">
        <v>27</v>
      </c>
      <c r="U94" t="s">
        <v>7</v>
      </c>
      <c r="V94" t="s">
        <v>10595</v>
      </c>
      <c r="W94" t="s">
        <v>10596</v>
      </c>
      <c r="X94" t="s">
        <v>10597</v>
      </c>
      <c r="Y94" t="s">
        <v>10598</v>
      </c>
      <c r="Z94">
        <v>100</v>
      </c>
      <c r="AA94" t="s">
        <v>10599</v>
      </c>
      <c r="AB94" t="s">
        <v>141</v>
      </c>
      <c r="AC94" t="s">
        <v>141</v>
      </c>
      <c r="AD94" t="s">
        <v>43</v>
      </c>
      <c r="AG94" t="s">
        <v>10600</v>
      </c>
    </row>
    <row r="95" spans="1:33" ht="25.5">
      <c r="A95" t="s">
        <v>5349</v>
      </c>
      <c r="B95" t="s">
        <v>13</v>
      </c>
      <c r="C95" t="s">
        <v>140</v>
      </c>
      <c r="D95" s="1146">
        <v>42554</v>
      </c>
      <c r="E95" s="1147">
        <v>0.79652777777777783</v>
      </c>
      <c r="F95" s="1146">
        <v>42554</v>
      </c>
      <c r="G95" s="1147">
        <v>0.79652777777777783</v>
      </c>
      <c r="H95" s="1147">
        <v>0</v>
      </c>
      <c r="I95">
        <v>2</v>
      </c>
      <c r="J95" s="1148" t="s">
        <v>2440</v>
      </c>
      <c r="K95" t="s">
        <v>9</v>
      </c>
      <c r="L95" t="s">
        <v>10</v>
      </c>
      <c r="M95" t="s">
        <v>7273</v>
      </c>
      <c r="N95" t="s">
        <v>3</v>
      </c>
      <c r="O95" t="s">
        <v>8</v>
      </c>
      <c r="P95" t="s">
        <v>5407</v>
      </c>
      <c r="Q95" t="s">
        <v>15433</v>
      </c>
      <c r="R95">
        <v>0.1</v>
      </c>
      <c r="S95">
        <v>0.1</v>
      </c>
      <c r="T95">
        <v>0.2</v>
      </c>
      <c r="U95" t="s">
        <v>7</v>
      </c>
      <c r="V95" t="s">
        <v>10152</v>
      </c>
      <c r="W95" t="s">
        <v>3170</v>
      </c>
      <c r="X95" t="s">
        <v>141</v>
      </c>
      <c r="Y95" t="s">
        <v>10475</v>
      </c>
      <c r="Z95">
        <v>100</v>
      </c>
      <c r="AA95" t="s">
        <v>10476</v>
      </c>
      <c r="AB95" t="s">
        <v>141</v>
      </c>
      <c r="AC95" t="s">
        <v>141</v>
      </c>
      <c r="AD95" t="s">
        <v>43</v>
      </c>
      <c r="AE95" t="s">
        <v>59</v>
      </c>
      <c r="AF95" t="s">
        <v>141</v>
      </c>
      <c r="AG95" t="s">
        <v>10594</v>
      </c>
    </row>
    <row r="96" spans="1:33" ht="25.5">
      <c r="A96" t="s">
        <v>5349</v>
      </c>
      <c r="B96" t="s">
        <v>13</v>
      </c>
      <c r="C96" t="s">
        <v>140</v>
      </c>
      <c r="D96" s="1146">
        <v>42554</v>
      </c>
      <c r="E96" s="1147">
        <v>0.32291666666666669</v>
      </c>
      <c r="F96" s="1146">
        <v>42554</v>
      </c>
      <c r="G96" s="1147">
        <v>0.32291666666666669</v>
      </c>
      <c r="H96" s="1147">
        <v>0</v>
      </c>
      <c r="I96">
        <v>7</v>
      </c>
      <c r="J96" s="1148" t="s">
        <v>2440</v>
      </c>
      <c r="K96" t="s">
        <v>9</v>
      </c>
      <c r="L96" t="s">
        <v>10</v>
      </c>
      <c r="M96" t="s">
        <v>7272</v>
      </c>
      <c r="N96" t="s">
        <v>3</v>
      </c>
      <c r="O96" t="s">
        <v>40</v>
      </c>
      <c r="P96" t="s">
        <v>5406</v>
      </c>
      <c r="Q96" t="s">
        <v>15434</v>
      </c>
      <c r="R96">
        <v>0.6</v>
      </c>
      <c r="S96">
        <v>1.2</v>
      </c>
      <c r="T96">
        <v>1.7999999999999998</v>
      </c>
      <c r="U96" t="s">
        <v>7</v>
      </c>
      <c r="V96" t="s">
        <v>3192</v>
      </c>
      <c r="W96" t="s">
        <v>10588</v>
      </c>
      <c r="X96" t="s">
        <v>10589</v>
      </c>
      <c r="Y96" t="s">
        <v>10590</v>
      </c>
      <c r="Z96">
        <v>100</v>
      </c>
      <c r="AA96" t="s">
        <v>10591</v>
      </c>
      <c r="AB96" t="s">
        <v>141</v>
      </c>
      <c r="AC96" t="s">
        <v>141</v>
      </c>
      <c r="AD96" t="s">
        <v>43</v>
      </c>
      <c r="AG96" t="s">
        <v>10592</v>
      </c>
    </row>
    <row r="97" spans="1:33" ht="38.25">
      <c r="A97" t="s">
        <v>5349</v>
      </c>
      <c r="B97" t="s">
        <v>13</v>
      </c>
      <c r="C97" t="s">
        <v>140</v>
      </c>
      <c r="D97" s="1146">
        <v>42554</v>
      </c>
      <c r="E97" s="1147">
        <v>0.68680555555555556</v>
      </c>
      <c r="F97" s="1146">
        <v>42554</v>
      </c>
      <c r="G97" s="1147">
        <v>0.68680555555555556</v>
      </c>
      <c r="H97" s="1147">
        <v>0</v>
      </c>
      <c r="I97">
        <v>29</v>
      </c>
      <c r="J97" s="1148" t="s">
        <v>5387</v>
      </c>
      <c r="K97" t="s">
        <v>9</v>
      </c>
      <c r="L97" t="s">
        <v>10</v>
      </c>
      <c r="M97" t="s">
        <v>7264</v>
      </c>
      <c r="N97" t="s">
        <v>3</v>
      </c>
      <c r="O97" t="s">
        <v>8</v>
      </c>
      <c r="P97" t="s">
        <v>5388</v>
      </c>
      <c r="Q97" t="s">
        <v>15435</v>
      </c>
      <c r="R97">
        <v>35.200000000000003</v>
      </c>
      <c r="S97">
        <v>43.5</v>
      </c>
      <c r="T97">
        <v>78.7</v>
      </c>
      <c r="U97" t="s">
        <v>7</v>
      </c>
      <c r="V97" t="s">
        <v>10565</v>
      </c>
      <c r="W97" t="s">
        <v>3170</v>
      </c>
      <c r="X97" t="s">
        <v>141</v>
      </c>
      <c r="Y97" s="1148" t="s">
        <v>10586</v>
      </c>
      <c r="Z97">
        <v>100</v>
      </c>
      <c r="AA97" s="1148" t="s">
        <v>10587</v>
      </c>
      <c r="AB97" t="s">
        <v>141</v>
      </c>
      <c r="AC97" t="s">
        <v>141</v>
      </c>
      <c r="AD97" t="s">
        <v>43</v>
      </c>
      <c r="AE97" t="s">
        <v>141</v>
      </c>
      <c r="AF97" t="s">
        <v>141</v>
      </c>
      <c r="AG97" t="s">
        <v>10568</v>
      </c>
    </row>
    <row r="98" spans="1:33" ht="38.25">
      <c r="A98" t="s">
        <v>5349</v>
      </c>
      <c r="B98" t="s">
        <v>13</v>
      </c>
      <c r="C98" t="s">
        <v>140</v>
      </c>
      <c r="D98" s="1146">
        <v>42554</v>
      </c>
      <c r="E98" s="1147">
        <v>0.77083333333333337</v>
      </c>
      <c r="F98" s="1146">
        <v>42554</v>
      </c>
      <c r="G98" s="1147">
        <v>0.77083333333333337</v>
      </c>
      <c r="H98" s="1147">
        <v>0</v>
      </c>
      <c r="I98">
        <v>40</v>
      </c>
      <c r="J98" s="1148" t="s">
        <v>5405</v>
      </c>
      <c r="K98" t="s">
        <v>9</v>
      </c>
      <c r="L98" t="s">
        <v>10</v>
      </c>
      <c r="M98" t="s">
        <v>10580</v>
      </c>
      <c r="N98" t="s">
        <v>3</v>
      </c>
      <c r="O98" t="s">
        <v>8</v>
      </c>
      <c r="P98" t="s">
        <v>6625</v>
      </c>
      <c r="Q98" t="s">
        <v>15436</v>
      </c>
      <c r="R98">
        <v>22.8</v>
      </c>
      <c r="S98">
        <v>16.3</v>
      </c>
      <c r="T98">
        <v>39.1</v>
      </c>
      <c r="U98" t="s">
        <v>7</v>
      </c>
      <c r="V98" t="s">
        <v>10582</v>
      </c>
      <c r="W98" t="s">
        <v>3170</v>
      </c>
      <c r="X98" t="s">
        <v>141</v>
      </c>
      <c r="Y98" t="s">
        <v>10583</v>
      </c>
      <c r="Z98" t="s">
        <v>141</v>
      </c>
      <c r="AA98" t="s">
        <v>10584</v>
      </c>
      <c r="AB98" t="s">
        <v>141</v>
      </c>
      <c r="AC98" t="s">
        <v>141</v>
      </c>
      <c r="AD98" t="s">
        <v>43</v>
      </c>
      <c r="AG98" t="s">
        <v>10585</v>
      </c>
    </row>
    <row r="99" spans="1:33">
      <c r="A99" t="s">
        <v>5349</v>
      </c>
      <c r="B99" t="s">
        <v>13</v>
      </c>
      <c r="C99" t="s">
        <v>1798</v>
      </c>
      <c r="D99" s="1146">
        <v>42554</v>
      </c>
      <c r="E99" s="1147">
        <v>0.62361111111111112</v>
      </c>
      <c r="F99" s="1146">
        <v>42554</v>
      </c>
      <c r="G99" s="1147">
        <v>0.62361111111111112</v>
      </c>
      <c r="H99" s="1147">
        <v>0</v>
      </c>
      <c r="I99">
        <v>14</v>
      </c>
      <c r="J99" t="s">
        <v>5396</v>
      </c>
      <c r="K99" t="s">
        <v>9</v>
      </c>
      <c r="L99" t="s">
        <v>17</v>
      </c>
      <c r="M99" t="s">
        <v>5397</v>
      </c>
      <c r="N99">
        <v>110</v>
      </c>
      <c r="O99" t="s">
        <v>8</v>
      </c>
      <c r="P99" t="s">
        <v>5397</v>
      </c>
      <c r="Q99" t="s">
        <v>7270</v>
      </c>
      <c r="R99">
        <v>3.5</v>
      </c>
      <c r="S99">
        <v>6</v>
      </c>
      <c r="T99">
        <v>9.5</v>
      </c>
      <c r="U99" t="s">
        <v>141</v>
      </c>
      <c r="V99" t="s">
        <v>141</v>
      </c>
      <c r="W99" t="s">
        <v>141</v>
      </c>
      <c r="X99" t="s">
        <v>141</v>
      </c>
      <c r="Y99" t="s">
        <v>141</v>
      </c>
      <c r="Z99" t="s">
        <v>141</v>
      </c>
      <c r="AA99" t="s">
        <v>141</v>
      </c>
      <c r="AB99" t="s">
        <v>141</v>
      </c>
      <c r="AC99" t="s">
        <v>141</v>
      </c>
      <c r="AD99" t="s">
        <v>38</v>
      </c>
      <c r="AE99" t="s">
        <v>141</v>
      </c>
      <c r="AF99" t="s">
        <v>141</v>
      </c>
      <c r="AG99" t="s">
        <v>141</v>
      </c>
    </row>
    <row r="100" spans="1:33" ht="38.25">
      <c r="A100" t="s">
        <v>5349</v>
      </c>
      <c r="B100" t="s">
        <v>13</v>
      </c>
      <c r="C100" t="s">
        <v>140</v>
      </c>
      <c r="D100" s="1146">
        <v>42553</v>
      </c>
      <c r="E100" s="1147">
        <v>0.72361111111111109</v>
      </c>
      <c r="F100" s="1146">
        <v>42553</v>
      </c>
      <c r="G100" s="1147">
        <v>0.75694444444444453</v>
      </c>
      <c r="H100" s="1147">
        <v>3.3333333333333333E-2</v>
      </c>
      <c r="I100">
        <v>36</v>
      </c>
      <c r="J100" s="1148" t="s">
        <v>5387</v>
      </c>
      <c r="K100" t="s">
        <v>9</v>
      </c>
      <c r="L100" t="s">
        <v>10</v>
      </c>
      <c r="M100" t="s">
        <v>7267</v>
      </c>
      <c r="N100">
        <v>35</v>
      </c>
      <c r="O100" t="s">
        <v>8</v>
      </c>
      <c r="P100" t="s">
        <v>7268</v>
      </c>
      <c r="Q100" t="s">
        <v>15437</v>
      </c>
      <c r="R100">
        <v>9.3000000000000007</v>
      </c>
      <c r="S100">
        <v>7.2</v>
      </c>
      <c r="T100">
        <v>16.5</v>
      </c>
      <c r="U100" t="s">
        <v>29</v>
      </c>
      <c r="V100" t="s">
        <v>10491</v>
      </c>
      <c r="W100" t="s">
        <v>2737</v>
      </c>
      <c r="X100" t="s">
        <v>141</v>
      </c>
      <c r="Y100" t="s">
        <v>10577</v>
      </c>
      <c r="Z100" t="s">
        <v>141</v>
      </c>
      <c r="AA100" t="s">
        <v>10578</v>
      </c>
      <c r="AB100" t="s">
        <v>141</v>
      </c>
      <c r="AC100" t="s">
        <v>141</v>
      </c>
      <c r="AD100" t="s">
        <v>43</v>
      </c>
      <c r="AG100" t="s">
        <v>10579</v>
      </c>
    </row>
    <row r="101" spans="1:33" ht="25.5">
      <c r="A101" t="s">
        <v>5349</v>
      </c>
      <c r="B101" t="s">
        <v>13</v>
      </c>
      <c r="C101" t="s">
        <v>140</v>
      </c>
      <c r="D101" s="1146">
        <v>42553</v>
      </c>
      <c r="E101" s="1147">
        <v>0.70763888888888893</v>
      </c>
      <c r="F101" s="1146">
        <v>42553</v>
      </c>
      <c r="G101" s="1147">
        <v>0.70763888888888893</v>
      </c>
      <c r="H101" s="1147">
        <v>0</v>
      </c>
      <c r="I101">
        <v>73</v>
      </c>
      <c r="J101" s="1148" t="s">
        <v>2440</v>
      </c>
      <c r="K101" t="s">
        <v>9</v>
      </c>
      <c r="L101" t="s">
        <v>10</v>
      </c>
      <c r="M101" t="s">
        <v>7266</v>
      </c>
      <c r="N101">
        <v>35</v>
      </c>
      <c r="O101" t="s">
        <v>8</v>
      </c>
      <c r="P101" t="s">
        <v>6624</v>
      </c>
      <c r="Q101" t="s">
        <v>15438</v>
      </c>
      <c r="R101">
        <v>18.399999999999999</v>
      </c>
      <c r="S101">
        <v>25.8</v>
      </c>
      <c r="T101">
        <v>44.2</v>
      </c>
      <c r="U101" t="s">
        <v>10191</v>
      </c>
      <c r="V101" t="s">
        <v>10164</v>
      </c>
      <c r="W101" t="s">
        <v>10191</v>
      </c>
      <c r="X101" t="s">
        <v>141</v>
      </c>
      <c r="Y101" t="s">
        <v>10574</v>
      </c>
      <c r="Z101" t="s">
        <v>141</v>
      </c>
      <c r="AA101" t="s">
        <v>10575</v>
      </c>
      <c r="AB101" t="s">
        <v>141</v>
      </c>
      <c r="AC101" t="s">
        <v>141</v>
      </c>
      <c r="AD101" t="s">
        <v>43</v>
      </c>
      <c r="AG101" t="s">
        <v>10576</v>
      </c>
    </row>
    <row r="102" spans="1:33">
      <c r="A102" t="s">
        <v>5349</v>
      </c>
      <c r="B102" t="s">
        <v>13</v>
      </c>
      <c r="C102" t="s">
        <v>140</v>
      </c>
      <c r="D102" s="1146">
        <v>42553</v>
      </c>
      <c r="E102" s="1147">
        <v>0.72361111111111109</v>
      </c>
      <c r="F102" s="1146">
        <v>42553</v>
      </c>
      <c r="G102" s="1147">
        <v>0.72361111111111109</v>
      </c>
      <c r="H102" s="1147">
        <v>0</v>
      </c>
      <c r="I102">
        <v>55</v>
      </c>
      <c r="J102" t="s">
        <v>6623</v>
      </c>
      <c r="K102" t="s">
        <v>2310</v>
      </c>
      <c r="L102" t="s">
        <v>10</v>
      </c>
      <c r="M102" t="s">
        <v>5389</v>
      </c>
      <c r="N102">
        <v>35</v>
      </c>
      <c r="O102" t="s">
        <v>14</v>
      </c>
      <c r="P102" t="s">
        <v>5390</v>
      </c>
      <c r="Q102" t="s">
        <v>15439</v>
      </c>
      <c r="R102">
        <v>7.1</v>
      </c>
      <c r="S102">
        <v>8.9</v>
      </c>
      <c r="T102">
        <v>16</v>
      </c>
      <c r="U102" t="s">
        <v>39</v>
      </c>
      <c r="V102" t="s">
        <v>3339</v>
      </c>
      <c r="W102" t="s">
        <v>141</v>
      </c>
      <c r="X102" t="s">
        <v>141</v>
      </c>
      <c r="Y102" t="s">
        <v>10570</v>
      </c>
      <c r="Z102" t="s">
        <v>141</v>
      </c>
      <c r="AA102" t="s">
        <v>10571</v>
      </c>
      <c r="AB102" t="s">
        <v>141</v>
      </c>
      <c r="AC102" t="s">
        <v>141</v>
      </c>
      <c r="AD102" t="s">
        <v>43</v>
      </c>
      <c r="AE102" t="s">
        <v>141</v>
      </c>
      <c r="AF102" t="s">
        <v>141</v>
      </c>
      <c r="AG102" t="s">
        <v>10572</v>
      </c>
    </row>
    <row r="103" spans="1:33" ht="38.25">
      <c r="A103" t="s">
        <v>5349</v>
      </c>
      <c r="B103" t="s">
        <v>13</v>
      </c>
      <c r="C103" t="s">
        <v>140</v>
      </c>
      <c r="D103" s="1146">
        <v>42553</v>
      </c>
      <c r="E103" s="1147">
        <v>0.53819444444444442</v>
      </c>
      <c r="F103" s="1146">
        <v>42553</v>
      </c>
      <c r="G103" s="1147">
        <v>0.53819444444444442</v>
      </c>
      <c r="H103" s="1147">
        <v>0</v>
      </c>
      <c r="I103">
        <v>19</v>
      </c>
      <c r="J103" s="1148" t="s">
        <v>5387</v>
      </c>
      <c r="K103" t="s">
        <v>9</v>
      </c>
      <c r="L103" t="s">
        <v>10</v>
      </c>
      <c r="M103" t="s">
        <v>7264</v>
      </c>
      <c r="N103" t="s">
        <v>3</v>
      </c>
      <c r="O103" t="s">
        <v>8</v>
      </c>
      <c r="P103" t="s">
        <v>5388</v>
      </c>
      <c r="Q103" t="s">
        <v>15440</v>
      </c>
      <c r="R103">
        <v>2.5</v>
      </c>
      <c r="S103">
        <v>3</v>
      </c>
      <c r="T103">
        <v>5.5</v>
      </c>
      <c r="U103" t="s">
        <v>10191</v>
      </c>
      <c r="V103" t="s">
        <v>10565</v>
      </c>
      <c r="W103" t="s">
        <v>10191</v>
      </c>
      <c r="X103" t="s">
        <v>141</v>
      </c>
      <c r="Y103" s="1148" t="s">
        <v>10566</v>
      </c>
      <c r="Z103">
        <v>100</v>
      </c>
      <c r="AA103" s="1148" t="s">
        <v>10567</v>
      </c>
      <c r="AB103" t="s">
        <v>141</v>
      </c>
      <c r="AC103" t="s">
        <v>141</v>
      </c>
      <c r="AD103" t="s">
        <v>43</v>
      </c>
      <c r="AE103" t="s">
        <v>59</v>
      </c>
      <c r="AF103" t="s">
        <v>141</v>
      </c>
      <c r="AG103" t="s">
        <v>10568</v>
      </c>
    </row>
    <row r="104" spans="1:33" ht="25.5">
      <c r="A104" t="s">
        <v>5349</v>
      </c>
      <c r="B104" t="s">
        <v>13</v>
      </c>
      <c r="C104" t="s">
        <v>140</v>
      </c>
      <c r="D104" s="1146">
        <v>42553</v>
      </c>
      <c r="E104" s="1147">
        <v>0.60069444444444442</v>
      </c>
      <c r="F104" s="1146">
        <v>42553</v>
      </c>
      <c r="G104" s="1147">
        <v>0.60069444444444442</v>
      </c>
      <c r="H104" s="1147">
        <v>0</v>
      </c>
      <c r="I104">
        <v>11</v>
      </c>
      <c r="J104" s="1148" t="s">
        <v>2440</v>
      </c>
      <c r="K104" t="s">
        <v>9</v>
      </c>
      <c r="L104" t="s">
        <v>10</v>
      </c>
      <c r="M104" t="s">
        <v>7262</v>
      </c>
      <c r="N104" t="s">
        <v>3</v>
      </c>
      <c r="O104" t="s">
        <v>8</v>
      </c>
      <c r="P104" t="s">
        <v>5386</v>
      </c>
      <c r="Q104" t="s">
        <v>15441</v>
      </c>
      <c r="R104">
        <v>0.6</v>
      </c>
      <c r="S104">
        <v>1.3</v>
      </c>
      <c r="T104">
        <v>1.9</v>
      </c>
      <c r="U104" t="s">
        <v>29</v>
      </c>
      <c r="V104" t="s">
        <v>10561</v>
      </c>
      <c r="W104" t="s">
        <v>2725</v>
      </c>
      <c r="X104" t="s">
        <v>141</v>
      </c>
      <c r="Y104" t="s">
        <v>10562</v>
      </c>
      <c r="Z104">
        <v>100</v>
      </c>
      <c r="AA104" t="s">
        <v>10563</v>
      </c>
      <c r="AB104" t="s">
        <v>141</v>
      </c>
      <c r="AC104" t="s">
        <v>141</v>
      </c>
      <c r="AD104" t="s">
        <v>43</v>
      </c>
      <c r="AE104" t="s">
        <v>141</v>
      </c>
      <c r="AF104" t="s">
        <v>141</v>
      </c>
      <c r="AG104" t="s">
        <v>10564</v>
      </c>
    </row>
    <row r="105" spans="1:33">
      <c r="A105" t="s">
        <v>5349</v>
      </c>
      <c r="B105" t="s">
        <v>13</v>
      </c>
      <c r="C105" t="s">
        <v>1798</v>
      </c>
      <c r="D105" s="1146">
        <v>42553</v>
      </c>
      <c r="E105" s="1147">
        <v>0.9159722222222223</v>
      </c>
      <c r="F105" s="1146">
        <v>42553</v>
      </c>
      <c r="G105" s="1147">
        <v>0.9159722222222223</v>
      </c>
      <c r="H105" s="1147">
        <v>0</v>
      </c>
      <c r="I105">
        <v>28</v>
      </c>
      <c r="J105" t="s">
        <v>5378</v>
      </c>
      <c r="K105" t="s">
        <v>9</v>
      </c>
      <c r="L105" t="s">
        <v>17</v>
      </c>
      <c r="M105" t="s">
        <v>5379</v>
      </c>
      <c r="N105">
        <v>110</v>
      </c>
      <c r="O105" t="s">
        <v>8</v>
      </c>
      <c r="P105" t="s">
        <v>5379</v>
      </c>
      <c r="Q105" t="s">
        <v>15442</v>
      </c>
      <c r="R105">
        <v>1</v>
      </c>
      <c r="S105">
        <v>4.4000000000000004</v>
      </c>
      <c r="T105">
        <v>5.4</v>
      </c>
      <c r="U105" t="s">
        <v>141</v>
      </c>
      <c r="V105" t="s">
        <v>141</v>
      </c>
      <c r="W105" t="s">
        <v>141</v>
      </c>
      <c r="X105" t="s">
        <v>141</v>
      </c>
      <c r="Y105" t="s">
        <v>141</v>
      </c>
      <c r="Z105" t="s">
        <v>141</v>
      </c>
      <c r="AA105" t="s">
        <v>141</v>
      </c>
      <c r="AB105" t="s">
        <v>141</v>
      </c>
      <c r="AC105" t="s">
        <v>141</v>
      </c>
      <c r="AD105" t="s">
        <v>38</v>
      </c>
      <c r="AE105" t="s">
        <v>141</v>
      </c>
      <c r="AF105" t="s">
        <v>141</v>
      </c>
      <c r="AG105" t="s">
        <v>141</v>
      </c>
    </row>
    <row r="106" spans="1:33">
      <c r="A106" t="s">
        <v>5349</v>
      </c>
      <c r="B106" t="s">
        <v>13</v>
      </c>
      <c r="C106" t="s">
        <v>140</v>
      </c>
      <c r="D106" s="1146">
        <v>42553</v>
      </c>
      <c r="E106" s="1147">
        <v>0.8965277777777777</v>
      </c>
      <c r="F106" s="1146">
        <v>42553</v>
      </c>
      <c r="G106" s="1147">
        <v>0.9458333333333333</v>
      </c>
      <c r="H106" s="1147">
        <v>4.9305555555555554E-2</v>
      </c>
      <c r="I106">
        <v>17</v>
      </c>
      <c r="J106" t="s">
        <v>484</v>
      </c>
      <c r="K106" t="s">
        <v>21</v>
      </c>
      <c r="L106" t="s">
        <v>10</v>
      </c>
      <c r="M106" t="s">
        <v>7260</v>
      </c>
      <c r="N106" t="s">
        <v>3</v>
      </c>
      <c r="O106" t="s">
        <v>8</v>
      </c>
      <c r="P106" t="s">
        <v>5385</v>
      </c>
      <c r="Q106" t="s">
        <v>15443</v>
      </c>
      <c r="R106">
        <v>2.2000000000000002</v>
      </c>
      <c r="S106">
        <v>38.200000000000003</v>
      </c>
      <c r="T106">
        <v>40.400000000000006</v>
      </c>
      <c r="U106" t="s">
        <v>7</v>
      </c>
      <c r="V106" t="s">
        <v>3192</v>
      </c>
      <c r="W106" t="s">
        <v>3170</v>
      </c>
      <c r="X106" t="s">
        <v>141</v>
      </c>
      <c r="Y106" t="s">
        <v>10247</v>
      </c>
      <c r="Z106" t="s">
        <v>141</v>
      </c>
      <c r="AA106" t="s">
        <v>10248</v>
      </c>
      <c r="AB106" t="s">
        <v>141</v>
      </c>
      <c r="AC106" t="s">
        <v>141</v>
      </c>
      <c r="AD106" t="s">
        <v>43</v>
      </c>
      <c r="AE106" t="s">
        <v>141</v>
      </c>
      <c r="AF106" t="s">
        <v>141</v>
      </c>
      <c r="AG106" t="s">
        <v>10559</v>
      </c>
    </row>
    <row r="107" spans="1:33">
      <c r="A107" t="s">
        <v>5349</v>
      </c>
      <c r="B107" t="s">
        <v>13</v>
      </c>
      <c r="C107" t="s">
        <v>140</v>
      </c>
      <c r="D107" s="1146">
        <v>42553</v>
      </c>
      <c r="E107" s="1147">
        <v>0.83194444444444438</v>
      </c>
      <c r="F107" s="1146">
        <v>42553</v>
      </c>
      <c r="G107" s="1147">
        <v>0.83194444444444438</v>
      </c>
      <c r="H107" s="1147">
        <v>0</v>
      </c>
      <c r="I107">
        <v>4</v>
      </c>
      <c r="J107" t="s">
        <v>1813</v>
      </c>
      <c r="K107" t="s">
        <v>9</v>
      </c>
      <c r="L107" t="s">
        <v>10</v>
      </c>
      <c r="M107" t="s">
        <v>7258</v>
      </c>
      <c r="N107" t="s">
        <v>3</v>
      </c>
      <c r="O107" t="s">
        <v>8</v>
      </c>
      <c r="P107" t="s">
        <v>5384</v>
      </c>
      <c r="Q107" t="s">
        <v>15444</v>
      </c>
      <c r="R107">
        <v>0.1</v>
      </c>
      <c r="S107">
        <v>0.7</v>
      </c>
      <c r="T107">
        <v>0.79999999999999993</v>
      </c>
      <c r="U107" t="s">
        <v>10191</v>
      </c>
      <c r="V107" t="s">
        <v>10156</v>
      </c>
      <c r="W107" t="s">
        <v>10191</v>
      </c>
      <c r="X107" t="s">
        <v>10191</v>
      </c>
      <c r="Y107" t="s">
        <v>10556</v>
      </c>
      <c r="Z107">
        <v>100</v>
      </c>
      <c r="AA107" t="s">
        <v>10557</v>
      </c>
      <c r="AB107" t="s">
        <v>141</v>
      </c>
      <c r="AC107" t="s">
        <v>141</v>
      </c>
      <c r="AD107" t="s">
        <v>43</v>
      </c>
      <c r="AE107" t="s">
        <v>141</v>
      </c>
      <c r="AF107" t="s">
        <v>141</v>
      </c>
      <c r="AG107" t="s">
        <v>10558</v>
      </c>
    </row>
    <row r="108" spans="1:33">
      <c r="A108" t="s">
        <v>5349</v>
      </c>
      <c r="B108" t="s">
        <v>13</v>
      </c>
      <c r="C108" t="s">
        <v>140</v>
      </c>
      <c r="D108" s="1146">
        <v>42553</v>
      </c>
      <c r="E108" s="1147">
        <v>0.97569444444444453</v>
      </c>
      <c r="F108" s="1146">
        <v>42553</v>
      </c>
      <c r="G108" s="1147">
        <v>0.97569444444444453</v>
      </c>
      <c r="H108" s="1147">
        <v>0</v>
      </c>
      <c r="I108">
        <v>81</v>
      </c>
      <c r="J108" t="s">
        <v>5219</v>
      </c>
      <c r="K108" t="s">
        <v>9</v>
      </c>
      <c r="L108" t="s">
        <v>10</v>
      </c>
      <c r="M108" t="s">
        <v>7256</v>
      </c>
      <c r="N108">
        <v>110</v>
      </c>
      <c r="O108" t="s">
        <v>8</v>
      </c>
      <c r="P108" t="s">
        <v>7256</v>
      </c>
      <c r="Q108" t="s">
        <v>15445</v>
      </c>
      <c r="R108">
        <v>8.1</v>
      </c>
      <c r="S108">
        <v>24.1</v>
      </c>
      <c r="T108">
        <v>32.200000000000003</v>
      </c>
      <c r="U108" t="s">
        <v>46</v>
      </c>
      <c r="V108" t="s">
        <v>3247</v>
      </c>
      <c r="W108" t="s">
        <v>2853</v>
      </c>
      <c r="X108" t="s">
        <v>141</v>
      </c>
      <c r="Y108" t="s">
        <v>10548</v>
      </c>
      <c r="Z108" t="s">
        <v>141</v>
      </c>
      <c r="AA108" t="s">
        <v>10549</v>
      </c>
      <c r="AB108" t="s">
        <v>141</v>
      </c>
      <c r="AC108" t="s">
        <v>141</v>
      </c>
      <c r="AD108" t="s">
        <v>43</v>
      </c>
      <c r="AE108" t="s">
        <v>141</v>
      </c>
      <c r="AF108" t="s">
        <v>141</v>
      </c>
      <c r="AG108" t="s">
        <v>10550</v>
      </c>
    </row>
    <row r="109" spans="1:33">
      <c r="A109" t="s">
        <v>5349</v>
      </c>
      <c r="B109" t="s">
        <v>13</v>
      </c>
      <c r="C109" t="s">
        <v>7254</v>
      </c>
      <c r="D109" s="1146">
        <v>42553</v>
      </c>
      <c r="E109" s="1147">
        <v>0.9159722222222223</v>
      </c>
      <c r="F109" s="1146">
        <v>42553</v>
      </c>
      <c r="G109" s="1147">
        <v>0.9159722222222223</v>
      </c>
      <c r="H109" s="1147">
        <v>0</v>
      </c>
      <c r="I109">
        <v>5</v>
      </c>
      <c r="J109" t="s">
        <v>141</v>
      </c>
      <c r="K109" t="s">
        <v>141</v>
      </c>
      <c r="L109" t="s">
        <v>30</v>
      </c>
      <c r="M109" t="s">
        <v>5380</v>
      </c>
      <c r="N109">
        <v>0.4</v>
      </c>
      <c r="O109" t="s">
        <v>2</v>
      </c>
      <c r="P109" t="s">
        <v>346</v>
      </c>
      <c r="Q109" t="s">
        <v>15446</v>
      </c>
      <c r="R109">
        <v>0.2</v>
      </c>
      <c r="S109">
        <v>0.1</v>
      </c>
      <c r="T109">
        <v>0.30000000000000004</v>
      </c>
      <c r="U109" t="s">
        <v>141</v>
      </c>
      <c r="V109" t="s">
        <v>141</v>
      </c>
      <c r="W109" t="s">
        <v>141</v>
      </c>
      <c r="X109" t="s">
        <v>141</v>
      </c>
      <c r="Y109" t="s">
        <v>141</v>
      </c>
      <c r="Z109" t="s">
        <v>141</v>
      </c>
      <c r="AA109" t="s">
        <v>141</v>
      </c>
      <c r="AB109" t="s">
        <v>141</v>
      </c>
      <c r="AC109" t="s">
        <v>141</v>
      </c>
      <c r="AD109" t="s">
        <v>23</v>
      </c>
      <c r="AE109" t="s">
        <v>141</v>
      </c>
      <c r="AF109" t="s">
        <v>141</v>
      </c>
      <c r="AG109" t="s">
        <v>141</v>
      </c>
    </row>
    <row r="110" spans="1:33" ht="25.5">
      <c r="A110" t="s">
        <v>5349</v>
      </c>
      <c r="B110" t="s">
        <v>13</v>
      </c>
      <c r="C110" t="s">
        <v>140</v>
      </c>
      <c r="D110" s="1146">
        <v>42552</v>
      </c>
      <c r="E110" s="1147">
        <v>0.77222222222222225</v>
      </c>
      <c r="F110" s="1146">
        <v>42552</v>
      </c>
      <c r="G110" s="1147">
        <v>0.77222222222222225</v>
      </c>
      <c r="H110" s="1147">
        <v>0</v>
      </c>
      <c r="I110">
        <v>15</v>
      </c>
      <c r="J110" s="1148" t="s">
        <v>2440</v>
      </c>
      <c r="K110" t="s">
        <v>9</v>
      </c>
      <c r="L110" t="s">
        <v>10</v>
      </c>
      <c r="M110" t="s">
        <v>10552</v>
      </c>
      <c r="N110" t="s">
        <v>3</v>
      </c>
      <c r="O110" t="s">
        <v>8</v>
      </c>
      <c r="P110" t="s">
        <v>7252</v>
      </c>
      <c r="Q110" t="s">
        <v>15447</v>
      </c>
      <c r="R110">
        <v>0.8</v>
      </c>
      <c r="S110">
        <v>2.4</v>
      </c>
      <c r="T110">
        <v>3.2</v>
      </c>
      <c r="U110" t="s">
        <v>7</v>
      </c>
      <c r="V110" t="s">
        <v>10164</v>
      </c>
      <c r="W110" t="s">
        <v>3170</v>
      </c>
      <c r="X110" t="s">
        <v>141</v>
      </c>
      <c r="Y110" t="s">
        <v>10553</v>
      </c>
      <c r="Z110">
        <v>100</v>
      </c>
      <c r="AA110" t="s">
        <v>10554</v>
      </c>
      <c r="AB110" t="s">
        <v>141</v>
      </c>
      <c r="AC110" t="s">
        <v>141</v>
      </c>
      <c r="AD110" t="s">
        <v>43</v>
      </c>
      <c r="AE110" t="s">
        <v>141</v>
      </c>
      <c r="AF110" t="s">
        <v>141</v>
      </c>
      <c r="AG110" t="s">
        <v>10555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I5"/>
  <sheetViews>
    <sheetView workbookViewId="0">
      <selection activeCell="C29" sqref="C29"/>
    </sheetView>
  </sheetViews>
  <sheetFormatPr defaultRowHeight="12.75"/>
  <cols>
    <col min="2" max="2" width="18.85546875" customWidth="1"/>
    <col min="3" max="3" width="39.7109375" customWidth="1"/>
    <col min="4" max="4" width="11.85546875" customWidth="1"/>
    <col min="5" max="5" width="21.42578125" customWidth="1"/>
    <col min="6" max="6" width="19" customWidth="1"/>
    <col min="7" max="7" width="28.5703125" customWidth="1"/>
    <col min="8" max="8" width="24" customWidth="1"/>
    <col min="9" max="9" width="31.85546875" customWidth="1"/>
    <col min="10" max="10" width="36.7109375" customWidth="1"/>
    <col min="11" max="11" width="38.140625" customWidth="1"/>
    <col min="12" max="12" width="25.5703125" customWidth="1"/>
    <col min="13" max="13" width="41.5703125" customWidth="1"/>
    <col min="14" max="14" width="35.140625" customWidth="1"/>
    <col min="15" max="15" width="19.28515625" customWidth="1"/>
    <col min="16" max="16" width="73.42578125" customWidth="1"/>
    <col min="17" max="17" width="62.5703125" customWidth="1"/>
    <col min="18" max="18" width="10" customWidth="1"/>
    <col min="21" max="21" width="28.7109375" customWidth="1"/>
    <col min="22" max="22" width="56.7109375" customWidth="1"/>
    <col min="23" max="23" width="43.5703125" customWidth="1"/>
    <col min="24" max="24" width="46.7109375" customWidth="1"/>
    <col min="25" max="25" width="52.5703125" customWidth="1"/>
    <col min="26" max="27" width="73.42578125" customWidth="1"/>
    <col min="28" max="28" width="59.5703125" customWidth="1"/>
    <col min="29" max="29" width="69.140625" customWidth="1"/>
    <col min="30" max="30" width="29.5703125" customWidth="1"/>
    <col min="31" max="32" width="45.7109375" customWidth="1"/>
    <col min="33" max="33" width="14.28515625" customWidth="1"/>
    <col min="34" max="34" width="10.85546875" customWidth="1"/>
    <col min="35" max="35" width="10.28515625" customWidth="1"/>
  </cols>
  <sheetData>
    <row r="1" spans="1:35">
      <c r="A1" t="s">
        <v>125</v>
      </c>
      <c r="B1" t="s">
        <v>124</v>
      </c>
      <c r="C1" t="s">
        <v>123</v>
      </c>
      <c r="D1" t="s">
        <v>122</v>
      </c>
      <c r="E1" t="s">
        <v>121</v>
      </c>
      <c r="F1" t="s">
        <v>120</v>
      </c>
      <c r="G1" t="s">
        <v>119</v>
      </c>
      <c r="H1" t="s">
        <v>118</v>
      </c>
      <c r="I1" t="s">
        <v>117</v>
      </c>
      <c r="J1" t="s">
        <v>116</v>
      </c>
      <c r="K1" t="s">
        <v>115</v>
      </c>
      <c r="L1" t="s">
        <v>114</v>
      </c>
      <c r="M1" t="s">
        <v>113</v>
      </c>
      <c r="N1" t="s">
        <v>112</v>
      </c>
      <c r="O1" t="s">
        <v>111</v>
      </c>
      <c r="P1" t="s">
        <v>110</v>
      </c>
      <c r="Q1" t="s">
        <v>109</v>
      </c>
      <c r="R1" t="s">
        <v>108</v>
      </c>
      <c r="S1" t="s">
        <v>107</v>
      </c>
      <c r="T1" t="s">
        <v>106</v>
      </c>
      <c r="U1" t="s">
        <v>105</v>
      </c>
      <c r="V1" t="s">
        <v>104</v>
      </c>
      <c r="W1" t="s">
        <v>103</v>
      </c>
      <c r="X1" t="s">
        <v>102</v>
      </c>
      <c r="Y1" t="s">
        <v>101</v>
      </c>
      <c r="Z1" t="s">
        <v>100</v>
      </c>
      <c r="AA1" t="s">
        <v>99</v>
      </c>
      <c r="AB1" t="s">
        <v>98</v>
      </c>
      <c r="AC1" t="s">
        <v>97</v>
      </c>
      <c r="AD1" t="s">
        <v>96</v>
      </c>
      <c r="AE1" t="s">
        <v>95</v>
      </c>
      <c r="AF1" t="s">
        <v>94</v>
      </c>
      <c r="AG1" t="s">
        <v>93</v>
      </c>
      <c r="AH1" t="s">
        <v>142</v>
      </c>
      <c r="AI1" t="s">
        <v>143</v>
      </c>
    </row>
    <row r="2" spans="1:35">
      <c r="A2" t="s">
        <v>8405</v>
      </c>
      <c r="B2" t="s">
        <v>19</v>
      </c>
      <c r="D2" s="1146">
        <v>42627</v>
      </c>
      <c r="E2" s="1149">
        <v>42627.282638888886</v>
      </c>
      <c r="F2" s="1146">
        <v>42627</v>
      </c>
      <c r="G2" s="1149">
        <v>42627.663194444445</v>
      </c>
      <c r="H2" s="1147">
        <v>0.38055555555555554</v>
      </c>
      <c r="I2">
        <v>10</v>
      </c>
      <c r="L2" t="s">
        <v>4</v>
      </c>
      <c r="M2" t="s">
        <v>12267</v>
      </c>
      <c r="N2">
        <v>35</v>
      </c>
      <c r="O2" t="s">
        <v>75</v>
      </c>
      <c r="P2" t="s">
        <v>6558</v>
      </c>
      <c r="Q2" t="s">
        <v>15448</v>
      </c>
      <c r="S2">
        <v>149.5</v>
      </c>
      <c r="T2">
        <v>149.5</v>
      </c>
      <c r="AD2" t="s">
        <v>25</v>
      </c>
    </row>
    <row r="3" spans="1:35" ht="102">
      <c r="A3" t="s">
        <v>5349</v>
      </c>
      <c r="B3" t="s">
        <v>19</v>
      </c>
      <c r="C3" t="s">
        <v>3094</v>
      </c>
      <c r="D3" s="1146">
        <v>42556</v>
      </c>
      <c r="E3" s="1147">
        <v>0.55972222222222223</v>
      </c>
      <c r="F3" s="1146">
        <v>42556</v>
      </c>
      <c r="G3" s="1147">
        <v>0.57500000000000007</v>
      </c>
      <c r="H3" s="1147">
        <v>1.5277777777777777E-2</v>
      </c>
      <c r="I3">
        <v>601</v>
      </c>
      <c r="L3" t="s">
        <v>4</v>
      </c>
      <c r="M3" s="1148" t="s">
        <v>12331</v>
      </c>
      <c r="N3">
        <v>110</v>
      </c>
      <c r="O3" t="s">
        <v>75</v>
      </c>
      <c r="P3" s="1148" t="s">
        <v>12332</v>
      </c>
      <c r="Q3" s="1148" t="s">
        <v>12333</v>
      </c>
      <c r="R3">
        <v>298</v>
      </c>
      <c r="T3">
        <v>298</v>
      </c>
      <c r="AD3" t="s">
        <v>23</v>
      </c>
    </row>
    <row r="4" spans="1:35">
      <c r="A4" t="s">
        <v>4411</v>
      </c>
      <c r="B4" t="s">
        <v>19</v>
      </c>
      <c r="C4" t="s">
        <v>19</v>
      </c>
      <c r="D4" s="1146">
        <v>42551</v>
      </c>
      <c r="E4" s="1149">
        <v>42551.440972222219</v>
      </c>
      <c r="F4" s="1146">
        <v>42551</v>
      </c>
      <c r="G4" s="1149">
        <v>42551.452777777777</v>
      </c>
      <c r="H4" s="1147">
        <v>1.1805555555555555E-2</v>
      </c>
      <c r="I4">
        <v>207</v>
      </c>
      <c r="L4" t="s">
        <v>4</v>
      </c>
      <c r="M4" t="s">
        <v>6042</v>
      </c>
      <c r="N4">
        <v>35</v>
      </c>
      <c r="O4" t="s">
        <v>75</v>
      </c>
      <c r="P4" t="s">
        <v>6043</v>
      </c>
      <c r="Q4" t="s">
        <v>6044</v>
      </c>
      <c r="S4">
        <v>1.903</v>
      </c>
      <c r="T4">
        <v>1.903</v>
      </c>
      <c r="AD4" t="s">
        <v>23</v>
      </c>
    </row>
    <row r="5" spans="1:35">
      <c r="A5" t="s">
        <v>1052</v>
      </c>
      <c r="B5" t="s">
        <v>19</v>
      </c>
      <c r="C5" t="s">
        <v>19</v>
      </c>
      <c r="D5" s="1146">
        <v>42431</v>
      </c>
      <c r="E5" s="1149">
        <v>42431.451388888891</v>
      </c>
      <c r="F5" s="1146">
        <v>42432</v>
      </c>
      <c r="G5" s="1149">
        <v>42432.272916666669</v>
      </c>
      <c r="H5" s="1147">
        <v>0.82152777777777775</v>
      </c>
      <c r="I5">
        <v>605</v>
      </c>
      <c r="L5" t="s">
        <v>4</v>
      </c>
      <c r="M5" t="s">
        <v>3094</v>
      </c>
      <c r="N5">
        <v>35</v>
      </c>
      <c r="O5" t="s">
        <v>75</v>
      </c>
      <c r="P5" t="s">
        <v>3094</v>
      </c>
      <c r="Q5" t="s">
        <v>3095</v>
      </c>
      <c r="R5">
        <v>1446.8040000000001</v>
      </c>
      <c r="S5">
        <v>205.98400000000001</v>
      </c>
      <c r="T5">
        <v>1652.788</v>
      </c>
      <c r="AD5" t="s">
        <v>0</v>
      </c>
      <c r="AH5" t="s">
        <v>12489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Лист7">
    <tabColor indexed="11"/>
    <pageSetUpPr fitToPage="1"/>
  </sheetPr>
  <dimension ref="A1:XFD1048481"/>
  <sheetViews>
    <sheetView topLeftCell="K29" zoomScale="70" zoomScaleNormal="70" workbookViewId="0">
      <pane ySplit="1" topLeftCell="A30" activePane="bottomLeft" state="frozen"/>
      <selection activeCell="A29" sqref="A29"/>
      <selection pane="bottomLeft" activeCell="Q36" sqref="Q36"/>
    </sheetView>
  </sheetViews>
  <sheetFormatPr defaultColWidth="9.140625" defaultRowHeight="15.75" outlineLevelRow="1"/>
  <cols>
    <col min="1" max="1" width="14.42578125" style="2" customWidth="1"/>
    <col min="2" max="2" width="30.42578125" style="1" customWidth="1"/>
    <col min="3" max="3" width="28.28515625" style="2" customWidth="1"/>
    <col min="4" max="4" width="19.5703125" style="1" bestFit="1" customWidth="1"/>
    <col min="5" max="5" width="13" style="1" customWidth="1"/>
    <col min="6" max="6" width="17.42578125" style="1" customWidth="1"/>
    <col min="7" max="7" width="13" style="1" customWidth="1"/>
    <col min="8" max="8" width="21.140625" style="1" customWidth="1"/>
    <col min="9" max="9" width="16" style="2" customWidth="1"/>
    <col min="10" max="10" width="19.85546875" style="2" customWidth="1"/>
    <col min="11" max="11" width="14.85546875" style="2" customWidth="1"/>
    <col min="12" max="12" width="21.5703125" style="2" customWidth="1"/>
    <col min="13" max="13" width="22.42578125" style="1" customWidth="1"/>
    <col min="14" max="14" width="18.28515625" style="1" customWidth="1"/>
    <col min="15" max="15" width="16" style="1" customWidth="1"/>
    <col min="16" max="16" width="21.85546875" style="1" customWidth="1"/>
    <col min="17" max="17" width="54" style="2" customWidth="1"/>
    <col min="18" max="19" width="12.28515625" style="2" customWidth="1"/>
    <col min="20" max="20" width="15.28515625" style="2" customWidth="1"/>
    <col min="21" max="24" width="17" style="2" customWidth="1"/>
    <col min="25" max="25" width="21.7109375" style="2" customWidth="1"/>
    <col min="26" max="26" width="24.5703125" style="2" customWidth="1"/>
    <col min="27" max="27" width="23.28515625" style="2" customWidth="1"/>
    <col min="28" max="28" width="20.7109375" style="2" customWidth="1"/>
    <col min="29" max="29" width="18.28515625" style="2" customWidth="1"/>
    <col min="30" max="30" width="15.28515625" style="2" customWidth="1"/>
    <col min="31" max="32" width="17" style="2" customWidth="1"/>
    <col min="33" max="33" width="33.5703125" style="1" customWidth="1"/>
    <col min="34" max="38" width="9.140625" style="1" customWidth="1"/>
    <col min="39" max="16384" width="9.140625" style="1"/>
  </cols>
  <sheetData>
    <row r="1" spans="2:33" outlineLevel="1">
      <c r="D1" s="2"/>
      <c r="E1" s="2"/>
      <c r="F1" s="2"/>
      <c r="G1" s="2"/>
      <c r="H1" s="2"/>
      <c r="M1" s="2"/>
      <c r="N1" s="2"/>
      <c r="O1" s="2"/>
    </row>
    <row r="2" spans="2:33" ht="67.5" customHeight="1">
      <c r="B2" s="14" t="s">
        <v>124</v>
      </c>
      <c r="C2" s="54" t="s">
        <v>123</v>
      </c>
      <c r="D2" s="11"/>
      <c r="E2" s="11"/>
      <c r="F2" s="11"/>
      <c r="G2" s="11"/>
      <c r="H2" s="11"/>
      <c r="K2" s="15" t="s">
        <v>115</v>
      </c>
      <c r="L2" s="53" t="s">
        <v>114</v>
      </c>
      <c r="M2" s="11"/>
      <c r="N2" s="14" t="s">
        <v>138</v>
      </c>
      <c r="O2" s="14" t="s">
        <v>111</v>
      </c>
      <c r="P2" s="11"/>
      <c r="Q2" s="11"/>
      <c r="R2" s="11"/>
      <c r="S2" s="11"/>
      <c r="T2" s="11"/>
      <c r="U2" s="13" t="s">
        <v>105</v>
      </c>
      <c r="V2" s="10"/>
      <c r="W2" s="10"/>
      <c r="X2" s="10"/>
      <c r="Y2" s="10"/>
      <c r="Z2" s="10"/>
      <c r="AA2" s="10"/>
      <c r="AB2" s="10"/>
      <c r="AC2" s="10"/>
      <c r="AD2" s="13" t="s">
        <v>96</v>
      </c>
      <c r="AE2" s="13" t="s">
        <v>126</v>
      </c>
      <c r="AF2" s="13" t="s">
        <v>126</v>
      </c>
      <c r="AG2" s="12"/>
    </row>
    <row r="3" spans="2:33">
      <c r="B3" s="7" t="s">
        <v>6</v>
      </c>
      <c r="C3" s="55" t="s">
        <v>5</v>
      </c>
      <c r="D3" s="11"/>
      <c r="E3" s="11"/>
      <c r="F3" s="11"/>
      <c r="G3" s="11"/>
      <c r="H3" s="11"/>
      <c r="K3" s="15" t="s">
        <v>9</v>
      </c>
      <c r="L3" s="15" t="s">
        <v>17</v>
      </c>
      <c r="M3" s="11"/>
      <c r="N3" s="7">
        <v>0.4</v>
      </c>
      <c r="O3" s="7" t="s">
        <v>14</v>
      </c>
      <c r="P3" s="11"/>
      <c r="Q3" s="11"/>
      <c r="R3" s="11"/>
      <c r="S3" s="11"/>
      <c r="T3" s="11"/>
      <c r="U3" s="4" t="s">
        <v>37</v>
      </c>
      <c r="V3" s="10"/>
      <c r="W3" s="10"/>
      <c r="X3" s="10"/>
      <c r="Y3" s="10"/>
      <c r="Z3" s="10"/>
      <c r="AA3" s="10"/>
      <c r="AB3" s="10"/>
      <c r="AC3" s="10"/>
      <c r="AD3" s="6" t="s">
        <v>76</v>
      </c>
      <c r="AE3" s="6" t="s">
        <v>83</v>
      </c>
      <c r="AF3" s="6" t="s">
        <v>83</v>
      </c>
      <c r="AG3" s="9"/>
    </row>
    <row r="4" spans="2:33">
      <c r="B4" s="3" t="s">
        <v>20</v>
      </c>
      <c r="C4" s="55" t="s">
        <v>79</v>
      </c>
      <c r="D4" s="8"/>
      <c r="E4" s="8"/>
      <c r="F4" s="8"/>
      <c r="G4" s="8"/>
      <c r="H4" s="8"/>
      <c r="I4" s="22"/>
      <c r="J4" s="22"/>
      <c r="K4" s="15" t="s">
        <v>21</v>
      </c>
      <c r="L4" s="15" t="s">
        <v>12</v>
      </c>
      <c r="M4" s="8"/>
      <c r="N4" s="7" t="s">
        <v>3</v>
      </c>
      <c r="O4" s="3" t="s">
        <v>26</v>
      </c>
      <c r="U4" s="4" t="s">
        <v>45</v>
      </c>
      <c r="AD4" s="4" t="s">
        <v>64</v>
      </c>
      <c r="AE4" s="4" t="s">
        <v>82</v>
      </c>
      <c r="AF4" s="4" t="s">
        <v>82</v>
      </c>
      <c r="AG4" s="5"/>
    </row>
    <row r="5" spans="2:33">
      <c r="B5" s="3" t="s">
        <v>16</v>
      </c>
      <c r="C5" s="55" t="s">
        <v>89</v>
      </c>
      <c r="D5" s="8"/>
      <c r="E5" s="8"/>
      <c r="F5" s="8"/>
      <c r="G5" s="8"/>
      <c r="H5" s="8"/>
      <c r="I5" s="22"/>
      <c r="J5" s="22"/>
      <c r="K5" s="15" t="s">
        <v>15</v>
      </c>
      <c r="L5" s="15" t="s">
        <v>30</v>
      </c>
      <c r="M5" s="8"/>
      <c r="N5" s="7">
        <v>35</v>
      </c>
      <c r="O5" s="3" t="s">
        <v>40</v>
      </c>
      <c r="U5" s="4" t="s">
        <v>29</v>
      </c>
      <c r="AD5" s="4" t="s">
        <v>18</v>
      </c>
      <c r="AE5" s="4" t="s">
        <v>81</v>
      </c>
      <c r="AF5" s="4" t="s">
        <v>81</v>
      </c>
      <c r="AG5" s="5"/>
    </row>
    <row r="6" spans="2:33" ht="31.5">
      <c r="B6" s="3" t="s">
        <v>19</v>
      </c>
      <c r="C6" s="55" t="s">
        <v>137</v>
      </c>
      <c r="K6" s="15" t="s">
        <v>51</v>
      </c>
      <c r="L6" s="15" t="s">
        <v>10</v>
      </c>
      <c r="N6" s="7">
        <v>110</v>
      </c>
      <c r="O6" s="3" t="s">
        <v>8</v>
      </c>
      <c r="U6" s="4" t="s">
        <v>48</v>
      </c>
      <c r="AD6" s="4" t="s">
        <v>65</v>
      </c>
      <c r="AE6" s="4" t="s">
        <v>80</v>
      </c>
      <c r="AF6" s="4" t="s">
        <v>80</v>
      </c>
      <c r="AG6" s="5"/>
    </row>
    <row r="7" spans="2:33" ht="31.5">
      <c r="B7" s="3" t="s">
        <v>11</v>
      </c>
      <c r="C7" s="55" t="s">
        <v>27</v>
      </c>
      <c r="K7" s="15" t="s">
        <v>52</v>
      </c>
      <c r="L7" s="15" t="s">
        <v>4</v>
      </c>
      <c r="N7" s="7">
        <v>220</v>
      </c>
      <c r="O7" s="3" t="s">
        <v>49</v>
      </c>
      <c r="U7" s="4" t="s">
        <v>46</v>
      </c>
      <c r="AD7" s="4" t="s">
        <v>69</v>
      </c>
      <c r="AE7" s="4" t="s">
        <v>54</v>
      </c>
      <c r="AF7" s="4" t="s">
        <v>54</v>
      </c>
      <c r="AG7" s="5"/>
    </row>
    <row r="8" spans="2:33">
      <c r="B8" s="3" t="s">
        <v>136</v>
      </c>
      <c r="N8" s="7">
        <v>500</v>
      </c>
      <c r="O8" s="3" t="s">
        <v>33</v>
      </c>
      <c r="U8" s="4" t="s">
        <v>39</v>
      </c>
      <c r="AD8" s="4" t="s">
        <v>70</v>
      </c>
      <c r="AE8" s="4" t="s">
        <v>67</v>
      </c>
      <c r="AF8" s="4" t="s">
        <v>67</v>
      </c>
      <c r="AG8" s="5"/>
    </row>
    <row r="9" spans="2:33">
      <c r="B9" s="3" t="s">
        <v>135</v>
      </c>
      <c r="O9" s="3" t="s">
        <v>24</v>
      </c>
      <c r="U9" s="4" t="s">
        <v>35</v>
      </c>
      <c r="AD9" s="4" t="s">
        <v>88</v>
      </c>
      <c r="AE9" s="4" t="s">
        <v>72</v>
      </c>
      <c r="AF9" s="4" t="s">
        <v>72</v>
      </c>
      <c r="AG9" s="5"/>
    </row>
    <row r="10" spans="2:33">
      <c r="B10" s="3" t="s">
        <v>91</v>
      </c>
      <c r="O10" s="3" t="s">
        <v>75</v>
      </c>
      <c r="U10" s="4" t="s">
        <v>77</v>
      </c>
      <c r="AD10" s="4" t="s">
        <v>78</v>
      </c>
      <c r="AE10" s="4" t="s">
        <v>59</v>
      </c>
      <c r="AF10" s="4" t="s">
        <v>59</v>
      </c>
      <c r="AG10" s="5"/>
    </row>
    <row r="11" spans="2:33">
      <c r="B11" s="3" t="s">
        <v>87</v>
      </c>
      <c r="O11" s="3" t="s">
        <v>57</v>
      </c>
      <c r="U11" s="4" t="s">
        <v>44</v>
      </c>
      <c r="AD11" s="4" t="s">
        <v>42</v>
      </c>
      <c r="AE11" s="4" t="s">
        <v>55</v>
      </c>
      <c r="AF11" s="4" t="s">
        <v>55</v>
      </c>
      <c r="AG11" s="5"/>
    </row>
    <row r="12" spans="2:33">
      <c r="B12" s="3" t="s">
        <v>60</v>
      </c>
      <c r="O12" s="3" t="s">
        <v>2</v>
      </c>
      <c r="U12" s="4" t="s">
        <v>47</v>
      </c>
      <c r="AD12" s="4" t="s">
        <v>58</v>
      </c>
    </row>
    <row r="13" spans="2:33">
      <c r="B13" s="3" t="s">
        <v>92</v>
      </c>
      <c r="U13" s="4" t="s">
        <v>36</v>
      </c>
      <c r="AD13" s="4" t="s">
        <v>43</v>
      </c>
    </row>
    <row r="14" spans="2:33">
      <c r="B14" s="3" t="s">
        <v>73</v>
      </c>
      <c r="U14" s="4" t="s">
        <v>7</v>
      </c>
      <c r="AD14" s="4" t="s">
        <v>32</v>
      </c>
    </row>
    <row r="15" spans="2:33">
      <c r="B15" s="3" t="s">
        <v>13</v>
      </c>
      <c r="U15" s="4" t="s">
        <v>84</v>
      </c>
      <c r="AD15" s="4" t="s">
        <v>68</v>
      </c>
    </row>
    <row r="16" spans="2:33">
      <c r="B16" s="3" t="s">
        <v>71</v>
      </c>
      <c r="U16" s="4" t="s">
        <v>1</v>
      </c>
      <c r="AD16" s="4" t="s">
        <v>74</v>
      </c>
    </row>
    <row r="17" spans="1:37">
      <c r="B17" s="3" t="s">
        <v>22</v>
      </c>
      <c r="U17" s="4" t="s">
        <v>34</v>
      </c>
      <c r="AD17" s="4" t="s">
        <v>56</v>
      </c>
    </row>
    <row r="18" spans="1:37">
      <c r="B18" s="3" t="s">
        <v>134</v>
      </c>
      <c r="U18" s="4" t="s">
        <v>62</v>
      </c>
      <c r="AD18" s="4" t="s">
        <v>66</v>
      </c>
    </row>
    <row r="19" spans="1:37">
      <c r="B19" s="3" t="s">
        <v>90</v>
      </c>
      <c r="U19" s="4" t="s">
        <v>85</v>
      </c>
      <c r="AD19" s="4" t="s">
        <v>41</v>
      </c>
    </row>
    <row r="20" spans="1:37">
      <c r="B20" s="3" t="s">
        <v>133</v>
      </c>
      <c r="U20" s="4" t="s">
        <v>63</v>
      </c>
      <c r="AD20" s="4" t="s">
        <v>38</v>
      </c>
    </row>
    <row r="21" spans="1:37">
      <c r="B21" s="3" t="s">
        <v>132</v>
      </c>
      <c r="U21" s="4" t="s">
        <v>131</v>
      </c>
      <c r="AD21" s="4" t="s">
        <v>31</v>
      </c>
    </row>
    <row r="22" spans="1:37">
      <c r="B22" s="3" t="s">
        <v>130</v>
      </c>
      <c r="U22" s="4" t="s">
        <v>86</v>
      </c>
      <c r="AD22" s="4" t="s">
        <v>31</v>
      </c>
    </row>
    <row r="23" spans="1:37">
      <c r="B23" s="3" t="s">
        <v>129</v>
      </c>
      <c r="U23" s="4" t="s">
        <v>50</v>
      </c>
      <c r="AD23" s="4" t="s">
        <v>28</v>
      </c>
    </row>
    <row r="24" spans="1:37">
      <c r="B24" s="3" t="s">
        <v>128</v>
      </c>
      <c r="AD24" s="4" t="s">
        <v>53</v>
      </c>
    </row>
    <row r="25" spans="1:37">
      <c r="B25" s="3" t="s">
        <v>127</v>
      </c>
      <c r="AD25" s="4" t="s">
        <v>61</v>
      </c>
    </row>
    <row r="26" spans="1:37">
      <c r="AD26" s="4" t="s">
        <v>0</v>
      </c>
    </row>
    <row r="27" spans="1:37">
      <c r="AD27" s="4" t="s">
        <v>23</v>
      </c>
    </row>
    <row r="28" spans="1:37">
      <c r="AD28" s="4" t="s">
        <v>25</v>
      </c>
    </row>
    <row r="29" spans="1:37" ht="99.75" customHeight="1">
      <c r="A29" s="17" t="s">
        <v>125</v>
      </c>
      <c r="B29" s="17" t="s">
        <v>124</v>
      </c>
      <c r="C29" s="17" t="s">
        <v>123</v>
      </c>
      <c r="D29" s="17" t="s">
        <v>122</v>
      </c>
      <c r="E29" s="17" t="s">
        <v>121</v>
      </c>
      <c r="F29" s="17" t="s">
        <v>120</v>
      </c>
      <c r="G29" s="17" t="s">
        <v>119</v>
      </c>
      <c r="H29" s="17" t="s">
        <v>118</v>
      </c>
      <c r="I29" s="17" t="s">
        <v>117</v>
      </c>
      <c r="J29" s="17" t="s">
        <v>116</v>
      </c>
      <c r="K29" s="17" t="s">
        <v>115</v>
      </c>
      <c r="L29" s="17" t="s">
        <v>114</v>
      </c>
      <c r="M29" s="18" t="s">
        <v>113</v>
      </c>
      <c r="N29" s="17" t="s">
        <v>112</v>
      </c>
      <c r="O29" s="17" t="s">
        <v>111</v>
      </c>
      <c r="P29" s="17" t="s">
        <v>110</v>
      </c>
      <c r="Q29" s="17" t="s">
        <v>109</v>
      </c>
      <c r="R29" s="17" t="s">
        <v>108</v>
      </c>
      <c r="S29" s="17" t="s">
        <v>107</v>
      </c>
      <c r="T29" s="17" t="s">
        <v>106</v>
      </c>
      <c r="U29" s="19" t="s">
        <v>105</v>
      </c>
      <c r="V29" s="19" t="s">
        <v>104</v>
      </c>
      <c r="W29" s="19" t="s">
        <v>103</v>
      </c>
      <c r="X29" s="19" t="s">
        <v>102</v>
      </c>
      <c r="Y29" s="19" t="s">
        <v>101</v>
      </c>
      <c r="Z29" s="19" t="s">
        <v>100</v>
      </c>
      <c r="AA29" s="19" t="s">
        <v>99</v>
      </c>
      <c r="AB29" s="19" t="s">
        <v>98</v>
      </c>
      <c r="AC29" s="19" t="s">
        <v>97</v>
      </c>
      <c r="AD29" s="20" t="s">
        <v>96</v>
      </c>
      <c r="AE29" s="19" t="s">
        <v>95</v>
      </c>
      <c r="AF29" s="19" t="s">
        <v>94</v>
      </c>
      <c r="AG29" s="17" t="s">
        <v>93</v>
      </c>
      <c r="AH29" s="17" t="s">
        <v>142</v>
      </c>
      <c r="AI29" s="17" t="s">
        <v>143</v>
      </c>
    </row>
    <row r="30" spans="1:37" ht="157.5">
      <c r="A30" s="179" t="s">
        <v>5349</v>
      </c>
      <c r="B30" s="57" t="s">
        <v>90</v>
      </c>
      <c r="C30" s="57" t="s">
        <v>90</v>
      </c>
      <c r="D30" s="58">
        <v>42578</v>
      </c>
      <c r="E30" s="59">
        <v>0.64236111111111105</v>
      </c>
      <c r="F30" s="58">
        <v>42578</v>
      </c>
      <c r="G30" s="59">
        <v>0.89374999999999993</v>
      </c>
      <c r="H30" s="59">
        <v>0.25138888888888888</v>
      </c>
      <c r="I30" s="60">
        <v>294</v>
      </c>
      <c r="J30" s="57"/>
      <c r="K30" s="57"/>
      <c r="L30" s="57" t="s">
        <v>4</v>
      </c>
      <c r="M30" s="57" t="s">
        <v>6782</v>
      </c>
      <c r="N30" s="57" t="s">
        <v>3</v>
      </c>
      <c r="O30" s="57" t="s">
        <v>33</v>
      </c>
      <c r="P30" s="57" t="s">
        <v>6783</v>
      </c>
      <c r="Q30" s="57" t="s">
        <v>6784</v>
      </c>
      <c r="R30" s="57">
        <v>17072.099999999999</v>
      </c>
      <c r="S30" s="57"/>
      <c r="T30" s="57">
        <v>17072.099999999999</v>
      </c>
      <c r="U30" s="208" t="s">
        <v>8861</v>
      </c>
      <c r="V30" s="208" t="s">
        <v>8862</v>
      </c>
      <c r="W30" s="208" t="s">
        <v>2782</v>
      </c>
      <c r="X30" s="79" t="s">
        <v>8863</v>
      </c>
      <c r="Y30" s="208">
        <v>100</v>
      </c>
      <c r="Z30" s="79" t="s">
        <v>8864</v>
      </c>
      <c r="AA30" s="208" t="s">
        <v>2215</v>
      </c>
      <c r="AB30" s="79" t="s">
        <v>8864</v>
      </c>
      <c r="AC30" s="179" t="s">
        <v>23</v>
      </c>
      <c r="AD30" s="179" t="s">
        <v>23</v>
      </c>
      <c r="AE30" s="179"/>
      <c r="AF30" s="179" t="s">
        <v>8865</v>
      </c>
      <c r="AG30" s="115"/>
      <c r="AJ30" s="1">
        <f t="shared" ref="AJ30:AJ62" si="0">T30-S30-R30</f>
        <v>0</v>
      </c>
      <c r="AK30" s="1">
        <f>AJ30-T30</f>
        <v>-17072.099999999999</v>
      </c>
    </row>
    <row r="31" spans="1:37" ht="37.5">
      <c r="A31" s="179" t="s">
        <v>139</v>
      </c>
      <c r="B31" s="60" t="s">
        <v>308</v>
      </c>
      <c r="C31" s="57" t="s">
        <v>308</v>
      </c>
      <c r="D31" s="58">
        <v>42378</v>
      </c>
      <c r="E31" s="59">
        <v>0.89444444444444438</v>
      </c>
      <c r="F31" s="58">
        <v>42378</v>
      </c>
      <c r="G31" s="59">
        <v>0.89930555555555547</v>
      </c>
      <c r="H31" s="59">
        <v>4.8611111111111112E-3</v>
      </c>
      <c r="I31" s="60">
        <v>40</v>
      </c>
      <c r="J31" s="60" t="s">
        <v>313</v>
      </c>
      <c r="K31" s="60" t="s">
        <v>21</v>
      </c>
      <c r="L31" s="60" t="s">
        <v>10</v>
      </c>
      <c r="M31" s="60" t="s">
        <v>314</v>
      </c>
      <c r="N31" s="60">
        <v>35</v>
      </c>
      <c r="O31" s="57" t="s">
        <v>8</v>
      </c>
      <c r="P31" s="60" t="s">
        <v>315</v>
      </c>
      <c r="Q31" s="57" t="s">
        <v>378</v>
      </c>
      <c r="R31" s="167">
        <v>1.321</v>
      </c>
      <c r="S31" s="167">
        <v>3.6989999999999998</v>
      </c>
      <c r="T31" s="167">
        <v>5.0199999999999996</v>
      </c>
      <c r="U31" s="179" t="s">
        <v>29</v>
      </c>
      <c r="V31" s="179">
        <v>1990</v>
      </c>
      <c r="W31" s="179" t="s">
        <v>8</v>
      </c>
      <c r="X31" s="179"/>
      <c r="Y31" s="79">
        <v>42204</v>
      </c>
      <c r="Z31" s="179">
        <v>100</v>
      </c>
      <c r="AA31" s="179">
        <v>2016</v>
      </c>
      <c r="AB31" s="179">
        <v>0</v>
      </c>
      <c r="AC31" s="116">
        <v>42186</v>
      </c>
      <c r="AD31" s="179" t="s">
        <v>32</v>
      </c>
      <c r="AE31" s="179"/>
      <c r="AF31" s="179"/>
      <c r="AG31" s="115"/>
      <c r="AJ31" s="1">
        <f t="shared" si="0"/>
        <v>0</v>
      </c>
    </row>
    <row r="32" spans="1:37" ht="37.5">
      <c r="A32" s="179" t="s">
        <v>139</v>
      </c>
      <c r="B32" s="60" t="s">
        <v>308</v>
      </c>
      <c r="C32" s="57" t="s">
        <v>308</v>
      </c>
      <c r="D32" s="58">
        <v>42378</v>
      </c>
      <c r="E32" s="59">
        <v>0.95624999999999993</v>
      </c>
      <c r="F32" s="58">
        <v>42378</v>
      </c>
      <c r="G32" s="59">
        <v>0.95624999999999993</v>
      </c>
      <c r="H32" s="59">
        <v>0</v>
      </c>
      <c r="I32" s="60">
        <v>16</v>
      </c>
      <c r="J32" s="60" t="s">
        <v>313</v>
      </c>
      <c r="K32" s="60" t="s">
        <v>9</v>
      </c>
      <c r="L32" s="60" t="s">
        <v>10</v>
      </c>
      <c r="M32" s="60" t="s">
        <v>316</v>
      </c>
      <c r="N32" s="60" t="s">
        <v>3</v>
      </c>
      <c r="O32" s="57" t="s">
        <v>8</v>
      </c>
      <c r="P32" s="60" t="s">
        <v>317</v>
      </c>
      <c r="Q32" s="57" t="s">
        <v>379</v>
      </c>
      <c r="R32" s="167">
        <v>0.14000000000000001</v>
      </c>
      <c r="S32" s="167"/>
      <c r="T32" s="167">
        <v>0.14000000000000001</v>
      </c>
      <c r="U32" s="179" t="s">
        <v>29</v>
      </c>
      <c r="V32" s="179">
        <v>1989</v>
      </c>
      <c r="W32" s="179" t="s">
        <v>8</v>
      </c>
      <c r="X32" s="179"/>
      <c r="Y32" s="79">
        <v>42173</v>
      </c>
      <c r="Z32" s="179">
        <v>100</v>
      </c>
      <c r="AA32" s="179">
        <v>2016</v>
      </c>
      <c r="AB32" s="179">
        <v>0</v>
      </c>
      <c r="AC32" s="116">
        <v>42248</v>
      </c>
      <c r="AD32" s="179" t="s">
        <v>32</v>
      </c>
      <c r="AE32" s="179"/>
      <c r="AF32" s="179"/>
      <c r="AG32" s="115"/>
      <c r="AJ32" s="1">
        <f t="shared" si="0"/>
        <v>0</v>
      </c>
    </row>
    <row r="33" spans="1:40" ht="37.5">
      <c r="A33" s="179" t="s">
        <v>139</v>
      </c>
      <c r="B33" s="179" t="s">
        <v>308</v>
      </c>
      <c r="C33" s="57" t="s">
        <v>308</v>
      </c>
      <c r="D33" s="79">
        <v>42381</v>
      </c>
      <c r="E33" s="68">
        <v>0.46527777777777773</v>
      </c>
      <c r="F33" s="79">
        <v>42381</v>
      </c>
      <c r="G33" s="68">
        <v>0.46527777777777773</v>
      </c>
      <c r="H33" s="179">
        <v>0</v>
      </c>
      <c r="I33" s="179">
        <v>44</v>
      </c>
      <c r="J33" s="179" t="s">
        <v>508</v>
      </c>
      <c r="K33" s="179" t="s">
        <v>9</v>
      </c>
      <c r="L33" s="179" t="s">
        <v>10</v>
      </c>
      <c r="M33" s="179" t="s">
        <v>772</v>
      </c>
      <c r="N33" s="179">
        <v>35</v>
      </c>
      <c r="O33" s="179" t="s">
        <v>8</v>
      </c>
      <c r="P33" s="179" t="s">
        <v>773</v>
      </c>
      <c r="Q33" s="179" t="s">
        <v>774</v>
      </c>
      <c r="R33" s="80">
        <v>0.8</v>
      </c>
      <c r="S33" s="80">
        <v>2.6</v>
      </c>
      <c r="T33" s="80">
        <v>3.4</v>
      </c>
      <c r="U33" s="179" t="s">
        <v>29</v>
      </c>
      <c r="V33" s="179">
        <v>1987</v>
      </c>
      <c r="W33" s="179" t="s">
        <v>8</v>
      </c>
      <c r="X33" s="179"/>
      <c r="Y33" s="79">
        <v>41828</v>
      </c>
      <c r="Z33" s="179">
        <v>100</v>
      </c>
      <c r="AA33" s="179">
        <v>2016</v>
      </c>
      <c r="AB33" s="179">
        <v>0</v>
      </c>
      <c r="AC33" s="116">
        <v>42005</v>
      </c>
      <c r="AD33" s="179" t="s">
        <v>32</v>
      </c>
      <c r="AE33" s="179"/>
      <c r="AF33" s="179"/>
      <c r="AG33" s="115"/>
      <c r="AJ33" s="1">
        <f t="shared" si="0"/>
        <v>0</v>
      </c>
    </row>
    <row r="34" spans="1:40" ht="37.5">
      <c r="A34" s="179" t="s">
        <v>139</v>
      </c>
      <c r="B34" s="179" t="s">
        <v>308</v>
      </c>
      <c r="C34" s="57" t="s">
        <v>308</v>
      </c>
      <c r="D34" s="79">
        <v>42381</v>
      </c>
      <c r="E34" s="68">
        <v>0.5541666666666667</v>
      </c>
      <c r="F34" s="79">
        <v>42381</v>
      </c>
      <c r="G34" s="68">
        <v>0.5541666666666667</v>
      </c>
      <c r="H34" s="179">
        <v>0</v>
      </c>
      <c r="I34" s="179">
        <v>50</v>
      </c>
      <c r="J34" s="179" t="s">
        <v>508</v>
      </c>
      <c r="K34" s="179" t="s">
        <v>9</v>
      </c>
      <c r="L34" s="179" t="s">
        <v>10</v>
      </c>
      <c r="M34" s="179" t="s">
        <v>772</v>
      </c>
      <c r="N34" s="179">
        <v>35</v>
      </c>
      <c r="O34" s="179" t="s">
        <v>8</v>
      </c>
      <c r="P34" s="179" t="s">
        <v>775</v>
      </c>
      <c r="Q34" s="179" t="s">
        <v>774</v>
      </c>
      <c r="R34" s="80">
        <v>1.1000000000000001</v>
      </c>
      <c r="S34" s="80">
        <v>7.7</v>
      </c>
      <c r="T34" s="80">
        <v>8.8000000000000007</v>
      </c>
      <c r="U34" s="179" t="s">
        <v>29</v>
      </c>
      <c r="V34" s="179">
        <v>1987</v>
      </c>
      <c r="W34" s="179" t="s">
        <v>8</v>
      </c>
      <c r="X34" s="179"/>
      <c r="Y34" s="79">
        <v>41828</v>
      </c>
      <c r="Z34" s="179">
        <v>100</v>
      </c>
      <c r="AA34" s="179">
        <v>2016</v>
      </c>
      <c r="AB34" s="179">
        <v>0</v>
      </c>
      <c r="AC34" s="116">
        <v>42005</v>
      </c>
      <c r="AD34" s="179" t="s">
        <v>32</v>
      </c>
      <c r="AE34" s="179"/>
      <c r="AF34" s="179"/>
      <c r="AG34" s="115"/>
      <c r="AJ34" s="1">
        <f t="shared" si="0"/>
        <v>0</v>
      </c>
    </row>
    <row r="35" spans="1:40" s="16" customFormat="1" ht="54">
      <c r="A35" s="179" t="s">
        <v>139</v>
      </c>
      <c r="B35" s="179" t="s">
        <v>308</v>
      </c>
      <c r="C35" s="179" t="s">
        <v>507</v>
      </c>
      <c r="D35" s="79">
        <v>42382</v>
      </c>
      <c r="E35" s="68">
        <v>0.68333333333333324</v>
      </c>
      <c r="F35" s="79">
        <v>42382</v>
      </c>
      <c r="G35" s="68">
        <v>0.73263888888888884</v>
      </c>
      <c r="H35" s="68">
        <v>4.9305555555555554E-2</v>
      </c>
      <c r="I35" s="179">
        <v>67</v>
      </c>
      <c r="J35" s="179" t="s">
        <v>508</v>
      </c>
      <c r="K35" s="179" t="s">
        <v>21</v>
      </c>
      <c r="L35" s="179" t="s">
        <v>30</v>
      </c>
      <c r="M35" s="179" t="s">
        <v>509</v>
      </c>
      <c r="N35" s="179" t="s">
        <v>3</v>
      </c>
      <c r="O35" s="179" t="s">
        <v>8</v>
      </c>
      <c r="P35" s="179" t="s">
        <v>510</v>
      </c>
      <c r="Q35" s="77" t="s">
        <v>511</v>
      </c>
      <c r="R35" s="80">
        <v>20.9</v>
      </c>
      <c r="S35" s="80"/>
      <c r="T35" s="80">
        <v>20.9</v>
      </c>
      <c r="U35" s="179" t="s">
        <v>29</v>
      </c>
      <c r="V35" s="179">
        <v>1992</v>
      </c>
      <c r="W35" s="179" t="s">
        <v>8</v>
      </c>
      <c r="X35" s="179"/>
      <c r="Y35" s="79">
        <v>42304</v>
      </c>
      <c r="Z35" s="179">
        <v>100</v>
      </c>
      <c r="AA35" s="179">
        <v>2016</v>
      </c>
      <c r="AB35" s="179">
        <v>0</v>
      </c>
      <c r="AC35" s="79">
        <v>42304</v>
      </c>
      <c r="AD35" s="179" t="s">
        <v>28</v>
      </c>
      <c r="AE35" s="179"/>
      <c r="AF35" s="179"/>
      <c r="AG35" s="115"/>
      <c r="AH35" s="737"/>
      <c r="AI35" s="737"/>
      <c r="AJ35" s="1">
        <f t="shared" si="0"/>
        <v>0</v>
      </c>
      <c r="AM35" s="21"/>
      <c r="AN35" s="21"/>
    </row>
    <row r="36" spans="1:40" ht="173.25">
      <c r="A36" s="179" t="s">
        <v>139</v>
      </c>
      <c r="B36" s="63" t="s">
        <v>92</v>
      </c>
      <c r="C36" s="63" t="s">
        <v>92</v>
      </c>
      <c r="D36" s="67">
        <v>42378</v>
      </c>
      <c r="E36" s="63" t="s">
        <v>373</v>
      </c>
      <c r="F36" s="67">
        <v>42378</v>
      </c>
      <c r="G36" s="117">
        <v>7.4305555555555555E-2</v>
      </c>
      <c r="H36" s="117">
        <v>2.8472222222222222E-2</v>
      </c>
      <c r="I36" s="63">
        <v>54</v>
      </c>
      <c r="J36" s="63" t="s">
        <v>386</v>
      </c>
      <c r="K36" s="63"/>
      <c r="L36" s="104" t="s">
        <v>10</v>
      </c>
      <c r="M36" s="63" t="s">
        <v>387</v>
      </c>
      <c r="N36" s="63" t="s">
        <v>3</v>
      </c>
      <c r="O36" s="115" t="s">
        <v>33</v>
      </c>
      <c r="P36" s="63" t="s">
        <v>388</v>
      </c>
      <c r="Q36" s="63" t="s">
        <v>389</v>
      </c>
      <c r="R36" s="63">
        <v>2488.5</v>
      </c>
      <c r="S36" s="63">
        <v>155.19399999999999</v>
      </c>
      <c r="T36" s="63">
        <v>2643.694</v>
      </c>
      <c r="U36" s="179"/>
      <c r="V36" s="179"/>
      <c r="W36" s="179"/>
      <c r="X36" s="179"/>
      <c r="Y36" s="179"/>
      <c r="Z36" s="179"/>
      <c r="AA36" s="179"/>
      <c r="AB36" s="179"/>
      <c r="AC36" s="179"/>
      <c r="AD36" s="179" t="s">
        <v>23</v>
      </c>
      <c r="AE36" s="179"/>
      <c r="AF36" s="179"/>
      <c r="AG36" s="115"/>
      <c r="AH36" s="737" t="s">
        <v>33</v>
      </c>
      <c r="AI36" s="737"/>
      <c r="AJ36" s="1">
        <f t="shared" si="0"/>
        <v>0</v>
      </c>
    </row>
    <row r="37" spans="1:40" ht="31.5">
      <c r="A37" s="76" t="s">
        <v>672</v>
      </c>
      <c r="B37" s="76" t="s">
        <v>308</v>
      </c>
      <c r="C37" s="76" t="s">
        <v>5</v>
      </c>
      <c r="D37" s="217">
        <v>42417</v>
      </c>
      <c r="E37" s="106">
        <v>0.52013888888888882</v>
      </c>
      <c r="F37" s="217">
        <v>42417</v>
      </c>
      <c r="G37" s="106">
        <v>0.75694444444444453</v>
      </c>
      <c r="H37" s="106">
        <f>G37-E37</f>
        <v>0.23680555555555571</v>
      </c>
      <c r="I37" s="76">
        <v>2</v>
      </c>
      <c r="J37" s="76" t="s">
        <v>902</v>
      </c>
      <c r="K37" s="76"/>
      <c r="L37" s="76" t="s">
        <v>4</v>
      </c>
      <c r="M37" s="76" t="s">
        <v>903</v>
      </c>
      <c r="N37" s="76" t="s">
        <v>3</v>
      </c>
      <c r="O37" s="76" t="s">
        <v>8</v>
      </c>
      <c r="P37" s="76" t="s">
        <v>904</v>
      </c>
      <c r="Q37" s="76" t="s">
        <v>905</v>
      </c>
      <c r="R37" s="656">
        <v>4.5449999999999999</v>
      </c>
      <c r="S37" s="656"/>
      <c r="T37" s="656">
        <v>4.5449999999999999</v>
      </c>
      <c r="U37" s="179" t="s">
        <v>7</v>
      </c>
      <c r="V37" s="179">
        <v>1989</v>
      </c>
      <c r="W37" s="179" t="s">
        <v>8</v>
      </c>
      <c r="X37" s="179"/>
      <c r="Y37" s="79">
        <v>42326</v>
      </c>
      <c r="Z37" s="179">
        <v>100</v>
      </c>
      <c r="AA37" s="179">
        <v>2016</v>
      </c>
      <c r="AB37" s="179">
        <v>0</v>
      </c>
      <c r="AC37" s="79">
        <v>42326</v>
      </c>
      <c r="AD37" s="179" t="s">
        <v>0</v>
      </c>
      <c r="AE37" s="179"/>
      <c r="AF37" s="179"/>
      <c r="AG37" s="115"/>
      <c r="AJ37" s="1">
        <f t="shared" si="0"/>
        <v>0</v>
      </c>
    </row>
    <row r="38" spans="1:40" ht="47.25">
      <c r="A38" s="179" t="s">
        <v>1052</v>
      </c>
      <c r="B38" s="179" t="s">
        <v>308</v>
      </c>
      <c r="C38" s="179" t="s">
        <v>5</v>
      </c>
      <c r="D38" s="79">
        <v>42432</v>
      </c>
      <c r="E38" s="68">
        <v>0.79513888888888884</v>
      </c>
      <c r="F38" s="79">
        <v>42432</v>
      </c>
      <c r="G38" s="68">
        <v>0.79513888888888884</v>
      </c>
      <c r="H38" s="179">
        <v>0</v>
      </c>
      <c r="I38" s="179">
        <v>15</v>
      </c>
      <c r="J38" s="179" t="s">
        <v>425</v>
      </c>
      <c r="K38" s="179" t="s">
        <v>9</v>
      </c>
      <c r="L38" s="179" t="s">
        <v>4</v>
      </c>
      <c r="M38" s="179" t="s">
        <v>1050</v>
      </c>
      <c r="N38" s="179">
        <v>35</v>
      </c>
      <c r="O38" s="179" t="s">
        <v>14</v>
      </c>
      <c r="P38" s="179" t="s">
        <v>1051</v>
      </c>
      <c r="Q38" s="179" t="s">
        <v>2624</v>
      </c>
      <c r="R38" s="80">
        <v>0.23400000000000001</v>
      </c>
      <c r="S38" s="80">
        <v>1.06</v>
      </c>
      <c r="T38" s="80">
        <v>1.294</v>
      </c>
      <c r="U38" s="179" t="s">
        <v>7</v>
      </c>
      <c r="V38" s="179">
        <v>1982</v>
      </c>
      <c r="W38" s="179" t="s">
        <v>8</v>
      </c>
      <c r="X38" s="179" t="s">
        <v>2622</v>
      </c>
      <c r="Y38" s="79">
        <v>42170</v>
      </c>
      <c r="Z38" s="179">
        <v>100</v>
      </c>
      <c r="AA38" s="179">
        <v>2016</v>
      </c>
      <c r="AB38" s="179">
        <v>0</v>
      </c>
      <c r="AC38" s="179"/>
      <c r="AD38" s="179" t="s">
        <v>0</v>
      </c>
      <c r="AE38" s="179"/>
      <c r="AF38" s="179"/>
      <c r="AG38" s="115"/>
      <c r="AI38" s="66"/>
      <c r="AJ38" s="1">
        <f t="shared" si="0"/>
        <v>0</v>
      </c>
      <c r="AK38" s="739"/>
      <c r="AL38" s="740"/>
    </row>
    <row r="39" spans="1:40" ht="56.25">
      <c r="A39" s="94" t="s">
        <v>1052</v>
      </c>
      <c r="B39" s="57" t="s">
        <v>308</v>
      </c>
      <c r="C39" s="57" t="s">
        <v>5</v>
      </c>
      <c r="D39" s="58">
        <v>42433</v>
      </c>
      <c r="E39" s="59">
        <v>0.63680555555555551</v>
      </c>
      <c r="F39" s="58">
        <v>42433</v>
      </c>
      <c r="G39" s="59">
        <v>0.63680555555555551</v>
      </c>
      <c r="H39" s="59">
        <v>0</v>
      </c>
      <c r="I39" s="60">
        <v>14</v>
      </c>
      <c r="J39" s="60" t="s">
        <v>425</v>
      </c>
      <c r="K39" s="60" t="s">
        <v>21</v>
      </c>
      <c r="L39" s="71" t="s">
        <v>4</v>
      </c>
      <c r="M39" s="72" t="s">
        <v>1050</v>
      </c>
      <c r="N39" s="60">
        <v>35</v>
      </c>
      <c r="O39" s="71" t="s">
        <v>14</v>
      </c>
      <c r="P39" s="72" t="s">
        <v>1051</v>
      </c>
      <c r="Q39" s="71" t="s">
        <v>2624</v>
      </c>
      <c r="R39" s="167">
        <v>1.0309999999999999</v>
      </c>
      <c r="S39" s="167">
        <v>0.42399999999999999</v>
      </c>
      <c r="T39" s="167">
        <v>1.4550000000000001</v>
      </c>
      <c r="U39" s="179" t="s">
        <v>7</v>
      </c>
      <c r="V39" s="179">
        <v>1982</v>
      </c>
      <c r="W39" s="179" t="s">
        <v>8</v>
      </c>
      <c r="X39" s="179" t="s">
        <v>2622</v>
      </c>
      <c r="Y39" s="79">
        <v>42170</v>
      </c>
      <c r="Z39" s="179">
        <v>100</v>
      </c>
      <c r="AA39" s="179">
        <v>2016</v>
      </c>
      <c r="AB39" s="179">
        <v>0</v>
      </c>
      <c r="AC39" s="179"/>
      <c r="AD39" s="179" t="s">
        <v>0</v>
      </c>
      <c r="AE39" s="179"/>
      <c r="AF39" s="179"/>
      <c r="AG39" s="115"/>
      <c r="AI39" s="66"/>
      <c r="AJ39" s="1">
        <f t="shared" si="0"/>
        <v>0</v>
      </c>
      <c r="AK39" s="739"/>
      <c r="AL39" s="740"/>
    </row>
    <row r="40" spans="1:40" ht="157.5">
      <c r="A40" s="179" t="s">
        <v>2467</v>
      </c>
      <c r="B40" s="63" t="s">
        <v>92</v>
      </c>
      <c r="C40" s="63" t="s">
        <v>92</v>
      </c>
      <c r="D40" s="67">
        <v>42507</v>
      </c>
      <c r="E40" s="117">
        <v>0.36805555555555558</v>
      </c>
      <c r="F40" s="67">
        <v>42507</v>
      </c>
      <c r="G40" s="117">
        <v>0.38750000000000001</v>
      </c>
      <c r="H40" s="117">
        <v>1.9444444444444445E-2</v>
      </c>
      <c r="I40" s="63">
        <v>35</v>
      </c>
      <c r="J40" s="63" t="s">
        <v>2625</v>
      </c>
      <c r="K40" s="63"/>
      <c r="L40" s="63" t="s">
        <v>4</v>
      </c>
      <c r="M40" s="63" t="s">
        <v>2626</v>
      </c>
      <c r="N40" s="63">
        <v>35</v>
      </c>
      <c r="O40" s="63" t="s">
        <v>8</v>
      </c>
      <c r="P40" s="63" t="s">
        <v>2627</v>
      </c>
      <c r="Q40" s="63" t="s">
        <v>2628</v>
      </c>
      <c r="R40" s="63">
        <v>211.178</v>
      </c>
      <c r="S40" s="63">
        <v>252.24799999999999</v>
      </c>
      <c r="T40" s="63">
        <f>R40+S40</f>
        <v>463.42599999999999</v>
      </c>
      <c r="U40" s="179"/>
      <c r="V40" s="179"/>
      <c r="W40" s="179"/>
      <c r="X40" s="179"/>
      <c r="Y40" s="179"/>
      <c r="Z40" s="179"/>
      <c r="AA40" s="179"/>
      <c r="AB40" s="179"/>
      <c r="AC40" s="179"/>
      <c r="AD40" s="179" t="s">
        <v>23</v>
      </c>
      <c r="AE40" s="179"/>
      <c r="AF40" s="179"/>
      <c r="AG40" s="115"/>
      <c r="AI40" s="66"/>
      <c r="AJ40" s="1">
        <f t="shared" si="0"/>
        <v>0</v>
      </c>
      <c r="AK40" s="115">
        <f>AJ40-T40</f>
        <v>-463.42599999999999</v>
      </c>
      <c r="AL40" s="66"/>
    </row>
    <row r="41" spans="1:40" ht="31.5">
      <c r="A41" s="94" t="s">
        <v>1052</v>
      </c>
      <c r="B41" s="179" t="s">
        <v>308</v>
      </c>
      <c r="C41" s="179" t="s">
        <v>5</v>
      </c>
      <c r="D41" s="79">
        <v>42443</v>
      </c>
      <c r="E41" s="68">
        <v>0.57638888888888895</v>
      </c>
      <c r="F41" s="79">
        <v>42443</v>
      </c>
      <c r="G41" s="179">
        <v>15.37</v>
      </c>
      <c r="H41" s="68">
        <v>7.4305555555555555E-2</v>
      </c>
      <c r="I41" s="179">
        <v>6</v>
      </c>
      <c r="J41" s="179" t="s">
        <v>1196</v>
      </c>
      <c r="K41" s="179" t="s">
        <v>15</v>
      </c>
      <c r="L41" s="179" t="s">
        <v>4</v>
      </c>
      <c r="M41" s="179" t="s">
        <v>1197</v>
      </c>
      <c r="N41" s="179" t="s">
        <v>3</v>
      </c>
      <c r="O41" s="179" t="s">
        <v>8</v>
      </c>
      <c r="P41" s="179" t="s">
        <v>1198</v>
      </c>
      <c r="Q41" s="179" t="s">
        <v>1199</v>
      </c>
      <c r="R41" s="80">
        <v>0.99399999999999999</v>
      </c>
      <c r="S41" s="80"/>
      <c r="T41" s="80">
        <v>0.99399999999999999</v>
      </c>
      <c r="U41" s="179" t="s">
        <v>7</v>
      </c>
      <c r="V41" s="179">
        <v>1987</v>
      </c>
      <c r="W41" s="179" t="s">
        <v>8</v>
      </c>
      <c r="X41" s="179"/>
      <c r="Y41" s="79">
        <v>42136</v>
      </c>
      <c r="Z41" s="179">
        <v>100</v>
      </c>
      <c r="AA41" s="179">
        <v>2016</v>
      </c>
      <c r="AB41" s="179">
        <v>0</v>
      </c>
      <c r="AC41" s="79">
        <v>42329</v>
      </c>
      <c r="AD41" s="179" t="s">
        <v>31</v>
      </c>
      <c r="AE41" s="179"/>
      <c r="AF41" s="179"/>
      <c r="AG41" s="115"/>
      <c r="AI41" s="66"/>
      <c r="AJ41" s="1">
        <f t="shared" si="0"/>
        <v>0</v>
      </c>
      <c r="AK41" s="739"/>
      <c r="AL41" s="740"/>
    </row>
    <row r="42" spans="1:40" ht="56.25">
      <c r="A42" s="179" t="s">
        <v>1052</v>
      </c>
      <c r="B42" s="57" t="s">
        <v>308</v>
      </c>
      <c r="C42" s="57" t="s">
        <v>308</v>
      </c>
      <c r="D42" s="58">
        <v>42447</v>
      </c>
      <c r="E42" s="59">
        <v>0.41597222222222219</v>
      </c>
      <c r="F42" s="58">
        <v>42447</v>
      </c>
      <c r="G42" s="59">
        <v>0.51388888888888895</v>
      </c>
      <c r="H42" s="59">
        <v>42447</v>
      </c>
      <c r="I42" s="60">
        <v>15</v>
      </c>
      <c r="J42" s="60" t="s">
        <v>1280</v>
      </c>
      <c r="K42" s="60" t="s">
        <v>15</v>
      </c>
      <c r="L42" s="71" t="s">
        <v>4</v>
      </c>
      <c r="M42" s="72" t="s">
        <v>1197</v>
      </c>
      <c r="N42" s="60" t="s">
        <v>3</v>
      </c>
      <c r="O42" s="71" t="s">
        <v>8</v>
      </c>
      <c r="P42" s="72" t="s">
        <v>1281</v>
      </c>
      <c r="Q42" s="71" t="s">
        <v>1282</v>
      </c>
      <c r="R42" s="167">
        <v>4.49</v>
      </c>
      <c r="S42" s="167">
        <v>0.44700000000000001</v>
      </c>
      <c r="T42" s="167">
        <v>4.9370000000000003</v>
      </c>
      <c r="U42" s="179" t="s">
        <v>7</v>
      </c>
      <c r="V42" s="179">
        <v>1987</v>
      </c>
      <c r="W42" s="179" t="s">
        <v>8</v>
      </c>
      <c r="X42" s="179"/>
      <c r="Y42" s="79">
        <v>42446</v>
      </c>
      <c r="Z42" s="179">
        <v>100</v>
      </c>
      <c r="AA42" s="179"/>
      <c r="AB42" s="179">
        <v>0</v>
      </c>
      <c r="AC42" s="179"/>
      <c r="AD42" s="179" t="s">
        <v>0</v>
      </c>
      <c r="AE42" s="179"/>
      <c r="AF42" s="179"/>
      <c r="AG42" s="115"/>
      <c r="AI42" s="66"/>
      <c r="AJ42" s="1">
        <f t="shared" si="0"/>
        <v>0</v>
      </c>
      <c r="AK42" s="739"/>
      <c r="AL42" s="740"/>
    </row>
    <row r="43" spans="1:40" ht="31.5">
      <c r="A43" s="179" t="s">
        <v>1052</v>
      </c>
      <c r="B43" s="179" t="s">
        <v>308</v>
      </c>
      <c r="C43" s="179" t="s">
        <v>376</v>
      </c>
      <c r="D43" s="79">
        <v>42449</v>
      </c>
      <c r="E43" s="68">
        <v>0.36944444444444446</v>
      </c>
      <c r="F43" s="79">
        <v>42449</v>
      </c>
      <c r="G43" s="68">
        <v>0.90972222222222221</v>
      </c>
      <c r="H43" s="68">
        <v>0.53333333333333333</v>
      </c>
      <c r="I43" s="179">
        <v>103</v>
      </c>
      <c r="J43" s="179" t="s">
        <v>1488</v>
      </c>
      <c r="K43" s="179" t="s">
        <v>15</v>
      </c>
      <c r="L43" s="179" t="s">
        <v>17</v>
      </c>
      <c r="M43" s="179" t="s">
        <v>1489</v>
      </c>
      <c r="N43" s="179">
        <v>35</v>
      </c>
      <c r="O43" s="179" t="s">
        <v>14</v>
      </c>
      <c r="P43" s="179" t="s">
        <v>1490</v>
      </c>
      <c r="Q43" s="179" t="s">
        <v>1491</v>
      </c>
      <c r="R43" s="80">
        <v>63.307000000000002</v>
      </c>
      <c r="S43" s="80"/>
      <c r="T43" s="80">
        <v>63.307000000000002</v>
      </c>
      <c r="U43" s="179" t="s">
        <v>29</v>
      </c>
      <c r="V43" s="179">
        <v>1990</v>
      </c>
      <c r="W43" s="179" t="s">
        <v>8</v>
      </c>
      <c r="X43" s="179"/>
      <c r="Y43" s="79">
        <v>42215</v>
      </c>
      <c r="Z43" s="179">
        <v>100</v>
      </c>
      <c r="AA43" s="179"/>
      <c r="AB43" s="179">
        <v>0</v>
      </c>
      <c r="AC43" s="179"/>
      <c r="AD43" s="179" t="s">
        <v>38</v>
      </c>
      <c r="AE43" s="179"/>
      <c r="AF43" s="179"/>
      <c r="AG43" s="115"/>
      <c r="AJ43" s="1">
        <f t="shared" si="0"/>
        <v>0</v>
      </c>
    </row>
    <row r="44" spans="1:40" ht="31.5">
      <c r="A44" s="179" t="s">
        <v>1052</v>
      </c>
      <c r="B44" s="179" t="s">
        <v>308</v>
      </c>
      <c r="C44" s="179" t="s">
        <v>376</v>
      </c>
      <c r="D44" s="79">
        <v>42449</v>
      </c>
      <c r="E44" s="68">
        <v>0.42083333333333334</v>
      </c>
      <c r="F44" s="79">
        <v>42449</v>
      </c>
      <c r="G44" s="68">
        <v>0.6645833333333333</v>
      </c>
      <c r="H44" s="68">
        <v>0.24374999999999999</v>
      </c>
      <c r="I44" s="179">
        <v>583</v>
      </c>
      <c r="J44" s="179" t="s">
        <v>508</v>
      </c>
      <c r="K44" s="179" t="s">
        <v>15</v>
      </c>
      <c r="L44" s="179" t="s">
        <v>17</v>
      </c>
      <c r="M44" s="179" t="s">
        <v>1307</v>
      </c>
      <c r="N44" s="179">
        <v>35</v>
      </c>
      <c r="O44" s="179" t="s">
        <v>8</v>
      </c>
      <c r="P44" s="179" t="s">
        <v>1308</v>
      </c>
      <c r="Q44" s="179" t="s">
        <v>1309</v>
      </c>
      <c r="R44" s="80">
        <v>1158.6859999999999</v>
      </c>
      <c r="S44" s="80">
        <v>105.43</v>
      </c>
      <c r="T44" s="80">
        <v>1264.116</v>
      </c>
      <c r="U44" s="179"/>
      <c r="V44" s="179">
        <v>1992</v>
      </c>
      <c r="W44" s="179" t="s">
        <v>8</v>
      </c>
      <c r="X44" s="179"/>
      <c r="Y44" s="79">
        <v>41624</v>
      </c>
      <c r="Z44" s="179">
        <v>100</v>
      </c>
      <c r="AA44" s="179">
        <v>2016</v>
      </c>
      <c r="AB44" s="179">
        <v>0</v>
      </c>
      <c r="AC44" s="79">
        <v>42081</v>
      </c>
      <c r="AD44" s="179" t="s">
        <v>38</v>
      </c>
      <c r="AE44" s="179"/>
      <c r="AF44" s="179"/>
      <c r="AG44" s="115"/>
      <c r="AJ44" s="1">
        <f t="shared" si="0"/>
        <v>0</v>
      </c>
    </row>
    <row r="45" spans="1:40" ht="18.75">
      <c r="A45" s="179" t="s">
        <v>1052</v>
      </c>
      <c r="B45" s="179" t="s">
        <v>308</v>
      </c>
      <c r="C45" s="179" t="s">
        <v>5</v>
      </c>
      <c r="D45" s="79">
        <v>42449</v>
      </c>
      <c r="E45" s="68">
        <v>0.36944444444444446</v>
      </c>
      <c r="F45" s="79">
        <v>42449</v>
      </c>
      <c r="G45" s="68">
        <v>0.90625</v>
      </c>
      <c r="H45" s="68">
        <v>0.52430555555555558</v>
      </c>
      <c r="I45" s="179">
        <v>81</v>
      </c>
      <c r="J45" s="179" t="s">
        <v>508</v>
      </c>
      <c r="K45" s="179" t="s">
        <v>15</v>
      </c>
      <c r="L45" s="179" t="s">
        <v>10</v>
      </c>
      <c r="M45" s="179" t="s">
        <v>1492</v>
      </c>
      <c r="N45" s="60" t="s">
        <v>3</v>
      </c>
      <c r="O45" s="179" t="s">
        <v>26</v>
      </c>
      <c r="P45" s="179" t="s">
        <v>1493</v>
      </c>
      <c r="Q45" s="179" t="s">
        <v>1494</v>
      </c>
      <c r="R45" s="80">
        <v>89.304000000000002</v>
      </c>
      <c r="S45" s="80"/>
      <c r="T45" s="80">
        <v>89.304000000000002</v>
      </c>
      <c r="U45" s="179" t="s">
        <v>29</v>
      </c>
      <c r="V45" s="179">
        <v>1986</v>
      </c>
      <c r="W45" s="179" t="s">
        <v>26</v>
      </c>
      <c r="X45" s="179"/>
      <c r="Y45" s="79">
        <v>42368</v>
      </c>
      <c r="Z45" s="179">
        <v>100</v>
      </c>
      <c r="AA45" s="179"/>
      <c r="AB45" s="179">
        <v>0</v>
      </c>
      <c r="AC45" s="79">
        <v>42368</v>
      </c>
      <c r="AD45" s="179" t="s">
        <v>32</v>
      </c>
      <c r="AE45" s="179"/>
      <c r="AF45" s="179"/>
      <c r="AG45" s="115"/>
      <c r="AJ45" s="1">
        <f t="shared" si="0"/>
        <v>0</v>
      </c>
    </row>
    <row r="46" spans="1:40" ht="31.5">
      <c r="A46" s="179" t="s">
        <v>1052</v>
      </c>
      <c r="B46" s="179" t="s">
        <v>308</v>
      </c>
      <c r="C46" s="179" t="s">
        <v>5</v>
      </c>
      <c r="D46" s="79">
        <v>42449</v>
      </c>
      <c r="E46" s="68">
        <v>0.34722222222222227</v>
      </c>
      <c r="F46" s="79">
        <v>42449</v>
      </c>
      <c r="G46" s="68">
        <v>0.39930555555555558</v>
      </c>
      <c r="H46" s="68">
        <v>5.2083333333333336E-2</v>
      </c>
      <c r="I46" s="179">
        <v>149</v>
      </c>
      <c r="J46" s="179" t="s">
        <v>1337</v>
      </c>
      <c r="K46" s="179" t="s">
        <v>15</v>
      </c>
      <c r="L46" s="179" t="s">
        <v>10</v>
      </c>
      <c r="M46" s="179" t="s">
        <v>1338</v>
      </c>
      <c r="N46" s="179" t="s">
        <v>3</v>
      </c>
      <c r="O46" s="179" t="s">
        <v>8</v>
      </c>
      <c r="P46" s="179" t="s">
        <v>1339</v>
      </c>
      <c r="Q46" s="179" t="s">
        <v>1495</v>
      </c>
      <c r="R46" s="80">
        <v>92.97</v>
      </c>
      <c r="S46" s="80">
        <v>2.2999999999999998</v>
      </c>
      <c r="T46" s="80">
        <v>95.27</v>
      </c>
      <c r="U46" s="179" t="s">
        <v>7</v>
      </c>
      <c r="V46" s="179">
        <v>1993</v>
      </c>
      <c r="W46" s="179" t="s">
        <v>8</v>
      </c>
      <c r="X46" s="179"/>
      <c r="Y46" s="79">
        <v>42079</v>
      </c>
      <c r="Z46" s="179">
        <v>100</v>
      </c>
      <c r="AA46" s="179">
        <v>2016</v>
      </c>
      <c r="AB46" s="179">
        <v>0</v>
      </c>
      <c r="AC46" s="179"/>
      <c r="AD46" s="179" t="s">
        <v>32</v>
      </c>
      <c r="AE46" s="179"/>
      <c r="AF46" s="179"/>
      <c r="AG46" s="115"/>
      <c r="AJ46" s="1">
        <f t="shared" si="0"/>
        <v>0</v>
      </c>
    </row>
    <row r="47" spans="1:40">
      <c r="A47" s="179" t="s">
        <v>1052</v>
      </c>
      <c r="B47" s="179" t="s">
        <v>308</v>
      </c>
      <c r="C47" s="179" t="s">
        <v>5</v>
      </c>
      <c r="D47" s="79">
        <v>42449</v>
      </c>
      <c r="E47" s="68">
        <v>0.53125</v>
      </c>
      <c r="F47" s="79">
        <v>42449</v>
      </c>
      <c r="G47" s="68">
        <v>0.73263888888888884</v>
      </c>
      <c r="H47" s="68">
        <v>0.20138888888888887</v>
      </c>
      <c r="I47" s="179">
        <v>70</v>
      </c>
      <c r="J47" s="179" t="s">
        <v>508</v>
      </c>
      <c r="K47" s="179" t="s">
        <v>15</v>
      </c>
      <c r="L47" s="179" t="s">
        <v>10</v>
      </c>
      <c r="M47" s="179" t="s">
        <v>1340</v>
      </c>
      <c r="N47" s="179" t="s">
        <v>3</v>
      </c>
      <c r="O47" s="179" t="s">
        <v>8</v>
      </c>
      <c r="P47" s="179" t="s">
        <v>1341</v>
      </c>
      <c r="Q47" s="179" t="s">
        <v>1342</v>
      </c>
      <c r="R47" s="80">
        <v>56.49</v>
      </c>
      <c r="S47" s="80"/>
      <c r="T47" s="80">
        <v>56.49</v>
      </c>
      <c r="U47" s="179" t="s">
        <v>7</v>
      </c>
      <c r="V47" s="179">
        <v>2005</v>
      </c>
      <c r="W47" s="179" t="s">
        <v>8</v>
      </c>
      <c r="X47" s="179"/>
      <c r="Y47" s="79">
        <v>42407</v>
      </c>
      <c r="Z47" s="179">
        <v>100</v>
      </c>
      <c r="AA47" s="179">
        <v>2017</v>
      </c>
      <c r="AB47" s="179">
        <v>0</v>
      </c>
      <c r="AC47" s="79">
        <v>42407</v>
      </c>
      <c r="AD47" s="179" t="s">
        <v>32</v>
      </c>
      <c r="AE47" s="179"/>
      <c r="AF47" s="179"/>
      <c r="AG47" s="115"/>
      <c r="AJ47" s="1">
        <f t="shared" si="0"/>
        <v>0</v>
      </c>
    </row>
    <row r="48" spans="1:40" ht="31.5">
      <c r="A48" s="179" t="s">
        <v>1052</v>
      </c>
      <c r="B48" s="179" t="s">
        <v>308</v>
      </c>
      <c r="C48" s="179" t="s">
        <v>5</v>
      </c>
      <c r="D48" s="79">
        <v>42449</v>
      </c>
      <c r="E48" s="68">
        <v>0.3125</v>
      </c>
      <c r="F48" s="79">
        <v>42449</v>
      </c>
      <c r="G48" s="68">
        <v>0.91666666666666663</v>
      </c>
      <c r="H48" s="179"/>
      <c r="I48" s="179">
        <v>325</v>
      </c>
      <c r="J48" s="179" t="s">
        <v>425</v>
      </c>
      <c r="K48" s="179"/>
      <c r="L48" s="179" t="s">
        <v>10</v>
      </c>
      <c r="M48" s="179" t="s">
        <v>1197</v>
      </c>
      <c r="N48" s="179" t="s">
        <v>3</v>
      </c>
      <c r="O48" s="179" t="s">
        <v>8</v>
      </c>
      <c r="P48" s="179" t="s">
        <v>1496</v>
      </c>
      <c r="Q48" s="179" t="s">
        <v>1497</v>
      </c>
      <c r="R48" s="80">
        <v>426.53399999999999</v>
      </c>
      <c r="S48" s="80">
        <v>35.651000000000003</v>
      </c>
      <c r="T48" s="80">
        <v>462.185</v>
      </c>
      <c r="U48" s="179"/>
      <c r="V48" s="179"/>
      <c r="W48" s="179"/>
      <c r="X48" s="179"/>
      <c r="Y48" s="179"/>
      <c r="Z48" s="179"/>
      <c r="AA48" s="179"/>
      <c r="AB48" s="179"/>
      <c r="AC48" s="179"/>
      <c r="AD48" s="179" t="s">
        <v>32</v>
      </c>
      <c r="AE48" s="179"/>
      <c r="AF48" s="179"/>
      <c r="AG48" s="115"/>
      <c r="AJ48" s="1">
        <f t="shared" si="0"/>
        <v>0</v>
      </c>
    </row>
    <row r="49" spans="1:37">
      <c r="A49" s="179" t="s">
        <v>1052</v>
      </c>
      <c r="B49" s="179" t="s">
        <v>308</v>
      </c>
      <c r="C49" s="179" t="s">
        <v>5</v>
      </c>
      <c r="D49" s="79">
        <v>42450</v>
      </c>
      <c r="E49" s="68">
        <v>0.33333333333333331</v>
      </c>
      <c r="F49" s="79">
        <v>42450</v>
      </c>
      <c r="G49" s="68">
        <v>0.44861111111111113</v>
      </c>
      <c r="H49" s="68">
        <v>0.11527777777777777</v>
      </c>
      <c r="I49" s="179">
        <v>10</v>
      </c>
      <c r="J49" s="179" t="s">
        <v>425</v>
      </c>
      <c r="K49" s="179" t="s">
        <v>15</v>
      </c>
      <c r="L49" s="179" t="s">
        <v>10</v>
      </c>
      <c r="M49" s="179" t="s">
        <v>1498</v>
      </c>
      <c r="N49" s="179" t="s">
        <v>3</v>
      </c>
      <c r="O49" s="179" t="s">
        <v>8</v>
      </c>
      <c r="P49" s="179" t="s">
        <v>1499</v>
      </c>
      <c r="Q49" s="179" t="s">
        <v>1500</v>
      </c>
      <c r="R49" s="80">
        <v>6.71</v>
      </c>
      <c r="S49" s="80"/>
      <c r="T49" s="80">
        <v>6.71</v>
      </c>
      <c r="U49" s="179" t="s">
        <v>7</v>
      </c>
      <c r="V49" s="179">
        <v>1990</v>
      </c>
      <c r="W49" s="179" t="s">
        <v>8</v>
      </c>
      <c r="X49" s="179"/>
      <c r="Y49" s="79">
        <v>42116</v>
      </c>
      <c r="Z49" s="179">
        <v>100</v>
      </c>
      <c r="AA49" s="179">
        <v>2016</v>
      </c>
      <c r="AB49" s="179">
        <v>0</v>
      </c>
      <c r="AC49" s="79">
        <v>42307</v>
      </c>
      <c r="AD49" s="179" t="s">
        <v>32</v>
      </c>
      <c r="AE49" s="179"/>
      <c r="AF49" s="179"/>
      <c r="AG49" s="115"/>
      <c r="AJ49" s="1">
        <f t="shared" si="0"/>
        <v>0</v>
      </c>
    </row>
    <row r="50" spans="1:37" ht="126">
      <c r="A50" s="94" t="s">
        <v>13179</v>
      </c>
      <c r="B50" s="63" t="s">
        <v>92</v>
      </c>
      <c r="C50" s="63" t="s">
        <v>7908</v>
      </c>
      <c r="D50" s="67">
        <v>42712</v>
      </c>
      <c r="E50" s="62">
        <v>0.21527777777777779</v>
      </c>
      <c r="F50" s="67">
        <v>42712</v>
      </c>
      <c r="G50" s="62">
        <v>0.29305555555555557</v>
      </c>
      <c r="H50" s="62">
        <v>7.7777777777777779E-2</v>
      </c>
      <c r="I50" s="63">
        <v>8</v>
      </c>
      <c r="J50" s="63" t="s">
        <v>13895</v>
      </c>
      <c r="K50" s="208" t="s">
        <v>146</v>
      </c>
      <c r="L50" s="63" t="s">
        <v>4</v>
      </c>
      <c r="M50" s="63" t="s">
        <v>13896</v>
      </c>
      <c r="N50" s="63">
        <v>35</v>
      </c>
      <c r="O50" s="63" t="s">
        <v>14</v>
      </c>
      <c r="P50" s="63" t="s">
        <v>13322</v>
      </c>
      <c r="Q50" s="63" t="s">
        <v>13897</v>
      </c>
      <c r="R50" s="63">
        <v>457.53199999999998</v>
      </c>
      <c r="S50" s="63"/>
      <c r="T50" s="63">
        <v>457.53199999999998</v>
      </c>
      <c r="U50" s="179"/>
      <c r="V50" s="179"/>
      <c r="W50" s="179"/>
      <c r="X50" s="179"/>
      <c r="Y50" s="179"/>
      <c r="Z50" s="179"/>
      <c r="AA50" s="179"/>
      <c r="AB50" s="179"/>
      <c r="AC50" s="179"/>
      <c r="AD50" s="179" t="s">
        <v>23</v>
      </c>
      <c r="AE50" s="179"/>
      <c r="AF50" s="179"/>
      <c r="AG50" s="115"/>
      <c r="AJ50" s="1">
        <f t="shared" si="0"/>
        <v>0</v>
      </c>
    </row>
    <row r="51" spans="1:37" ht="63">
      <c r="A51" s="179" t="s">
        <v>2039</v>
      </c>
      <c r="B51" s="115" t="s">
        <v>308</v>
      </c>
      <c r="C51" s="179" t="s">
        <v>5</v>
      </c>
      <c r="D51" s="169">
        <v>42465</v>
      </c>
      <c r="E51" s="176">
        <v>0.64513888888888882</v>
      </c>
      <c r="F51" s="169">
        <v>42465</v>
      </c>
      <c r="G51" s="176">
        <v>17.03</v>
      </c>
      <c r="H51" s="176">
        <v>7.0833333333333331E-2</v>
      </c>
      <c r="I51" s="179">
        <v>7</v>
      </c>
      <c r="J51" s="179" t="s">
        <v>144</v>
      </c>
      <c r="K51" s="179" t="s">
        <v>15</v>
      </c>
      <c r="L51" s="179" t="s">
        <v>30</v>
      </c>
      <c r="M51" s="179" t="s">
        <v>2040</v>
      </c>
      <c r="N51" s="179" t="s">
        <v>3</v>
      </c>
      <c r="O51" s="179" t="s">
        <v>8</v>
      </c>
      <c r="P51" s="179" t="s">
        <v>2041</v>
      </c>
      <c r="Q51" s="61" t="s">
        <v>2042</v>
      </c>
      <c r="R51" s="179">
        <v>1.0349999999999999</v>
      </c>
      <c r="S51" s="179"/>
      <c r="T51" s="179">
        <v>1.0349999999999999</v>
      </c>
      <c r="U51" s="179" t="s">
        <v>29</v>
      </c>
      <c r="V51" s="179">
        <v>1991</v>
      </c>
      <c r="W51" s="179" t="s">
        <v>8</v>
      </c>
      <c r="X51" s="179"/>
      <c r="Y51" s="79">
        <v>42384</v>
      </c>
      <c r="Z51" s="179">
        <v>100</v>
      </c>
      <c r="AA51" s="179">
        <v>2016</v>
      </c>
      <c r="AB51" s="179">
        <v>0</v>
      </c>
      <c r="AC51" s="79">
        <v>42384</v>
      </c>
      <c r="AD51" s="179" t="s">
        <v>28</v>
      </c>
      <c r="AE51" s="179"/>
      <c r="AF51" s="179"/>
      <c r="AG51" s="115"/>
      <c r="AJ51" s="1">
        <f t="shared" si="0"/>
        <v>0</v>
      </c>
    </row>
    <row r="52" spans="1:37" ht="31.5">
      <c r="A52" s="179" t="s">
        <v>2039</v>
      </c>
      <c r="B52" s="66" t="s">
        <v>308</v>
      </c>
      <c r="C52" s="179" t="s">
        <v>5</v>
      </c>
      <c r="D52" s="169">
        <v>42467</v>
      </c>
      <c r="E52" s="176">
        <v>4.5833333333333337E-2</v>
      </c>
      <c r="F52" s="169">
        <v>42467</v>
      </c>
      <c r="G52" s="176">
        <v>0.15625</v>
      </c>
      <c r="H52" s="176">
        <v>0.11041666666666666</v>
      </c>
      <c r="I52" s="179">
        <v>12</v>
      </c>
      <c r="J52" s="179" t="s">
        <v>144</v>
      </c>
      <c r="K52" s="179" t="s">
        <v>15</v>
      </c>
      <c r="L52" s="179" t="s">
        <v>10</v>
      </c>
      <c r="M52" s="179" t="s">
        <v>2043</v>
      </c>
      <c r="N52" s="179" t="s">
        <v>3</v>
      </c>
      <c r="O52" s="179" t="s">
        <v>8</v>
      </c>
      <c r="P52" s="179" t="s">
        <v>2044</v>
      </c>
      <c r="Q52" s="61" t="s">
        <v>2045</v>
      </c>
      <c r="R52" s="179">
        <v>5.556</v>
      </c>
      <c r="S52" s="179"/>
      <c r="T52" s="179">
        <v>5.556</v>
      </c>
      <c r="U52" s="179" t="s">
        <v>29</v>
      </c>
      <c r="V52" s="179">
        <v>1987</v>
      </c>
      <c r="W52" s="179" t="s">
        <v>8</v>
      </c>
      <c r="X52" s="179"/>
      <c r="Y52" s="79">
        <v>42110</v>
      </c>
      <c r="Z52" s="179">
        <v>100</v>
      </c>
      <c r="AA52" s="179">
        <v>2017</v>
      </c>
      <c r="AB52" s="179">
        <v>0</v>
      </c>
      <c r="AC52" s="179"/>
      <c r="AD52" s="179" t="s">
        <v>31</v>
      </c>
      <c r="AE52" s="179"/>
      <c r="AF52" s="179"/>
      <c r="AG52" s="115"/>
      <c r="AJ52" s="1">
        <f t="shared" si="0"/>
        <v>0</v>
      </c>
    </row>
    <row r="53" spans="1:37" ht="75">
      <c r="A53" s="179" t="s">
        <v>2039</v>
      </c>
      <c r="B53" s="75" t="s">
        <v>308</v>
      </c>
      <c r="C53" s="57" t="s">
        <v>308</v>
      </c>
      <c r="D53" s="58">
        <v>42482</v>
      </c>
      <c r="E53" s="59">
        <v>0.48541666666666666</v>
      </c>
      <c r="F53" s="58">
        <v>42482</v>
      </c>
      <c r="G53" s="59">
        <v>0.4993055555555555</v>
      </c>
      <c r="H53" s="59">
        <v>1.3888888888888888E-2</v>
      </c>
      <c r="I53" s="60">
        <v>14</v>
      </c>
      <c r="J53" s="60" t="s">
        <v>425</v>
      </c>
      <c r="K53" s="60" t="s">
        <v>21</v>
      </c>
      <c r="L53" s="71" t="s">
        <v>4</v>
      </c>
      <c r="M53" s="72" t="s">
        <v>2284</v>
      </c>
      <c r="N53" s="60" t="s">
        <v>3</v>
      </c>
      <c r="O53" s="71" t="s">
        <v>8</v>
      </c>
      <c r="P53" s="72" t="s">
        <v>2284</v>
      </c>
      <c r="Q53" s="71" t="s">
        <v>2285</v>
      </c>
      <c r="R53" s="167">
        <v>0.53900000000000003</v>
      </c>
      <c r="S53" s="167"/>
      <c r="T53" s="167">
        <v>0.53900000000000003</v>
      </c>
      <c r="U53" s="179" t="s">
        <v>29</v>
      </c>
      <c r="V53" s="179">
        <v>1987</v>
      </c>
      <c r="W53" s="179" t="s">
        <v>8</v>
      </c>
      <c r="X53" s="179"/>
      <c r="Y53" s="79">
        <v>42307</v>
      </c>
      <c r="Z53" s="179">
        <v>100</v>
      </c>
      <c r="AA53" s="179">
        <v>2016</v>
      </c>
      <c r="AB53" s="179">
        <v>0</v>
      </c>
      <c r="AC53" s="79">
        <v>42307</v>
      </c>
      <c r="AD53" s="179" t="s">
        <v>31</v>
      </c>
      <c r="AE53" s="179"/>
      <c r="AF53" s="179"/>
      <c r="AG53" s="115"/>
      <c r="AJ53" s="1">
        <f t="shared" si="0"/>
        <v>0</v>
      </c>
    </row>
    <row r="54" spans="1:37" ht="47.25">
      <c r="A54" s="179" t="s">
        <v>2039</v>
      </c>
      <c r="B54" s="66" t="s">
        <v>308</v>
      </c>
      <c r="C54" s="76" t="s">
        <v>5</v>
      </c>
      <c r="D54" s="169">
        <v>42485</v>
      </c>
      <c r="E54" s="176">
        <v>0.59027777777777779</v>
      </c>
      <c r="F54" s="169">
        <v>42485</v>
      </c>
      <c r="G54" s="176">
        <v>0.83333333333333337</v>
      </c>
      <c r="H54" s="176">
        <v>0.24305555555555555</v>
      </c>
      <c r="I54" s="179">
        <v>6</v>
      </c>
      <c r="J54" s="179" t="s">
        <v>425</v>
      </c>
      <c r="K54" s="179" t="s">
        <v>15</v>
      </c>
      <c r="L54" s="179" t="s">
        <v>10</v>
      </c>
      <c r="M54" s="179" t="s">
        <v>2370</v>
      </c>
      <c r="N54" s="179" t="s">
        <v>3</v>
      </c>
      <c r="O54" s="179" t="s">
        <v>8</v>
      </c>
      <c r="P54" s="179" t="s">
        <v>2371</v>
      </c>
      <c r="Q54" s="61" t="s">
        <v>2372</v>
      </c>
      <c r="R54" s="179">
        <v>4.4160000000000004</v>
      </c>
      <c r="S54" s="179"/>
      <c r="T54" s="179">
        <v>4.4160000000000004</v>
      </c>
      <c r="U54" s="179" t="s">
        <v>29</v>
      </c>
      <c r="V54" s="179">
        <v>1988</v>
      </c>
      <c r="W54" s="179" t="s">
        <v>8</v>
      </c>
      <c r="X54" s="179"/>
      <c r="Y54" s="79">
        <v>42261</v>
      </c>
      <c r="Z54" s="179">
        <v>100</v>
      </c>
      <c r="AA54" s="179">
        <v>2016</v>
      </c>
      <c r="AB54" s="179">
        <v>0</v>
      </c>
      <c r="AC54" s="79">
        <v>42435</v>
      </c>
      <c r="AD54" s="179" t="s">
        <v>32</v>
      </c>
      <c r="AE54" s="179"/>
      <c r="AF54" s="179"/>
      <c r="AG54" s="115"/>
      <c r="AJ54" s="1">
        <f t="shared" si="0"/>
        <v>0</v>
      </c>
    </row>
    <row r="55" spans="1:37" ht="31.5">
      <c r="A55" s="179" t="s">
        <v>2039</v>
      </c>
      <c r="B55" s="115" t="s">
        <v>308</v>
      </c>
      <c r="C55" s="179" t="s">
        <v>5</v>
      </c>
      <c r="D55" s="169">
        <v>42486</v>
      </c>
      <c r="E55" s="176">
        <v>0.3527777777777778</v>
      </c>
      <c r="F55" s="169">
        <v>42486</v>
      </c>
      <c r="G55" s="176">
        <v>0.3527777777777778</v>
      </c>
      <c r="H55" s="176">
        <v>0</v>
      </c>
      <c r="I55" s="179">
        <v>6</v>
      </c>
      <c r="J55" s="179" t="s">
        <v>303</v>
      </c>
      <c r="K55" s="179" t="s">
        <v>9</v>
      </c>
      <c r="L55" s="179" t="s">
        <v>10</v>
      </c>
      <c r="M55" s="179" t="s">
        <v>2373</v>
      </c>
      <c r="N55" s="179" t="s">
        <v>3</v>
      </c>
      <c r="O55" s="179" t="s">
        <v>8</v>
      </c>
      <c r="P55" s="179" t="s">
        <v>2374</v>
      </c>
      <c r="Q55" s="61" t="s">
        <v>2375</v>
      </c>
      <c r="R55" s="179">
        <v>0.13</v>
      </c>
      <c r="S55" s="179"/>
      <c r="T55" s="179">
        <v>0.13</v>
      </c>
      <c r="U55" s="179" t="s">
        <v>29</v>
      </c>
      <c r="V55" s="179">
        <v>1986</v>
      </c>
      <c r="W55" s="179" t="s">
        <v>8</v>
      </c>
      <c r="X55" s="179"/>
      <c r="Y55" s="79">
        <v>42143</v>
      </c>
      <c r="Z55" s="179">
        <v>100</v>
      </c>
      <c r="AA55" s="179">
        <v>2016</v>
      </c>
      <c r="AB55" s="179">
        <v>0</v>
      </c>
      <c r="AC55" s="79">
        <v>42338</v>
      </c>
      <c r="AD55" s="179" t="s">
        <v>68</v>
      </c>
      <c r="AE55" s="179"/>
      <c r="AF55" s="179"/>
      <c r="AG55" s="115"/>
      <c r="AJ55" s="1">
        <f t="shared" si="0"/>
        <v>0</v>
      </c>
    </row>
    <row r="56" spans="1:37" ht="31.5">
      <c r="A56" s="179" t="s">
        <v>2039</v>
      </c>
      <c r="B56" s="115" t="s">
        <v>308</v>
      </c>
      <c r="C56" s="179" t="s">
        <v>5</v>
      </c>
      <c r="D56" s="169">
        <v>42486</v>
      </c>
      <c r="E56" s="176">
        <v>0.49236111111111108</v>
      </c>
      <c r="F56" s="169">
        <v>42486</v>
      </c>
      <c r="G56" s="176">
        <v>0.65277777777777779</v>
      </c>
      <c r="H56" s="176">
        <v>0.16041666666666668</v>
      </c>
      <c r="I56" s="179">
        <v>8</v>
      </c>
      <c r="J56" s="179" t="s">
        <v>2376</v>
      </c>
      <c r="K56" s="179"/>
      <c r="L56" s="179" t="s">
        <v>10</v>
      </c>
      <c r="M56" s="179" t="s">
        <v>2377</v>
      </c>
      <c r="N56" s="179" t="s">
        <v>3</v>
      </c>
      <c r="O56" s="179" t="s">
        <v>8</v>
      </c>
      <c r="P56" s="179" t="s">
        <v>2378</v>
      </c>
      <c r="Q56" s="61" t="s">
        <v>2379</v>
      </c>
      <c r="R56" s="179">
        <v>4.7130000000000001</v>
      </c>
      <c r="S56" s="179"/>
      <c r="T56" s="179">
        <v>4.7130000000000001</v>
      </c>
      <c r="U56" s="179" t="s">
        <v>29</v>
      </c>
      <c r="V56" s="179">
        <v>1988</v>
      </c>
      <c r="W56" s="179" t="s">
        <v>8</v>
      </c>
      <c r="X56" s="179"/>
      <c r="Y56" s="79">
        <v>42424</v>
      </c>
      <c r="Z56" s="179">
        <v>100</v>
      </c>
      <c r="AA56" s="179">
        <v>2017</v>
      </c>
      <c r="AB56" s="179">
        <v>0</v>
      </c>
      <c r="AC56" s="79">
        <v>42424</v>
      </c>
      <c r="AD56" s="179" t="s">
        <v>68</v>
      </c>
      <c r="AE56" s="179"/>
      <c r="AF56" s="179"/>
      <c r="AG56" s="115"/>
      <c r="AJ56" s="1">
        <f t="shared" si="0"/>
        <v>0</v>
      </c>
    </row>
    <row r="57" spans="1:37" ht="31.5">
      <c r="A57" s="179" t="s">
        <v>2039</v>
      </c>
      <c r="B57" s="115" t="s">
        <v>308</v>
      </c>
      <c r="C57" s="179" t="s">
        <v>376</v>
      </c>
      <c r="D57" s="169">
        <v>42487</v>
      </c>
      <c r="E57" s="176">
        <v>0.21805555555555556</v>
      </c>
      <c r="F57" s="169">
        <v>42487</v>
      </c>
      <c r="G57" s="176">
        <v>0.24305555555555555</v>
      </c>
      <c r="H57" s="176">
        <v>2.4999999999999998E-2</v>
      </c>
      <c r="I57" s="179">
        <v>8</v>
      </c>
      <c r="J57" s="179" t="s">
        <v>2376</v>
      </c>
      <c r="K57" s="179"/>
      <c r="L57" s="179" t="s">
        <v>17</v>
      </c>
      <c r="M57" s="179" t="s">
        <v>1307</v>
      </c>
      <c r="N57" s="179">
        <v>35</v>
      </c>
      <c r="O57" s="179" t="s">
        <v>14</v>
      </c>
      <c r="P57" s="179" t="s">
        <v>2380</v>
      </c>
      <c r="Q57" s="61" t="s">
        <v>2381</v>
      </c>
      <c r="R57" s="179">
        <v>2.4649999999999999</v>
      </c>
      <c r="S57" s="179"/>
      <c r="T57" s="179">
        <v>2.4649999999999999</v>
      </c>
      <c r="U57" s="179"/>
      <c r="V57" s="179"/>
      <c r="W57" s="179"/>
      <c r="X57" s="179"/>
      <c r="Y57" s="179"/>
      <c r="Z57" s="179"/>
      <c r="AA57" s="179"/>
      <c r="AB57" s="179"/>
      <c r="AC57" s="179"/>
      <c r="AD57" s="179" t="s">
        <v>38</v>
      </c>
      <c r="AE57" s="179"/>
      <c r="AF57" s="179"/>
      <c r="AG57" s="115"/>
      <c r="AJ57" s="1">
        <f t="shared" si="0"/>
        <v>0</v>
      </c>
    </row>
    <row r="58" spans="1:37" ht="31.5">
      <c r="A58" s="76" t="s">
        <v>2467</v>
      </c>
      <c r="B58" s="179" t="s">
        <v>308</v>
      </c>
      <c r="C58" s="179" t="s">
        <v>308</v>
      </c>
      <c r="D58" s="79">
        <v>42492</v>
      </c>
      <c r="E58" s="68">
        <v>0.79166666666666663</v>
      </c>
      <c r="F58" s="79">
        <v>42492</v>
      </c>
      <c r="G58" s="68">
        <v>0.84236111111111101</v>
      </c>
      <c r="H58" s="68">
        <v>5.0694444444444452E-2</v>
      </c>
      <c r="I58" s="179">
        <v>15</v>
      </c>
      <c r="J58" s="179" t="s">
        <v>425</v>
      </c>
      <c r="K58" s="179" t="s">
        <v>21</v>
      </c>
      <c r="L58" s="179" t="s">
        <v>4</v>
      </c>
      <c r="M58" s="179" t="s">
        <v>1498</v>
      </c>
      <c r="N58" s="179" t="s">
        <v>3</v>
      </c>
      <c r="O58" s="179" t="s">
        <v>8</v>
      </c>
      <c r="P58" s="179" t="s">
        <v>4121</v>
      </c>
      <c r="Q58" s="179" t="s">
        <v>4122</v>
      </c>
      <c r="R58" s="323">
        <v>4.6399999999999997</v>
      </c>
      <c r="S58" s="323"/>
      <c r="T58" s="323">
        <v>4.6399999999999997</v>
      </c>
      <c r="U58" s="179" t="s">
        <v>29</v>
      </c>
      <c r="V58" s="179">
        <v>1990</v>
      </c>
      <c r="W58" s="179" t="s">
        <v>8</v>
      </c>
      <c r="X58" s="179"/>
      <c r="Y58" s="79">
        <v>42142</v>
      </c>
      <c r="Z58" s="179">
        <v>100</v>
      </c>
      <c r="AA58" s="179">
        <v>2016</v>
      </c>
      <c r="AB58" s="179">
        <v>0</v>
      </c>
      <c r="AC58" s="79">
        <v>42338</v>
      </c>
      <c r="AD58" s="179" t="s">
        <v>31</v>
      </c>
      <c r="AE58" s="179"/>
      <c r="AF58" s="179"/>
      <c r="AG58" s="115"/>
      <c r="AJ58" s="1">
        <f t="shared" si="0"/>
        <v>0</v>
      </c>
      <c r="AK58" s="1">
        <f>AJ58-T58</f>
        <v>-4.6399999999999997</v>
      </c>
    </row>
    <row r="59" spans="1:37" ht="47.25">
      <c r="A59" s="179" t="s">
        <v>139</v>
      </c>
      <c r="B59" s="179" t="s">
        <v>308</v>
      </c>
      <c r="C59" s="57" t="s">
        <v>308</v>
      </c>
      <c r="D59" s="79">
        <v>42370</v>
      </c>
      <c r="E59" s="68">
        <v>0.22222222222222221</v>
      </c>
      <c r="F59" s="79">
        <v>42370</v>
      </c>
      <c r="G59" s="68">
        <v>0.59722222222222221</v>
      </c>
      <c r="H59" s="68">
        <v>0.375</v>
      </c>
      <c r="I59" s="179">
        <v>130</v>
      </c>
      <c r="J59" s="179" t="s">
        <v>309</v>
      </c>
      <c r="K59" s="179"/>
      <c r="L59" s="179" t="s">
        <v>4</v>
      </c>
      <c r="M59" s="179" t="s">
        <v>310</v>
      </c>
      <c r="N59" s="179" t="s">
        <v>3</v>
      </c>
      <c r="O59" s="179" t="s">
        <v>26</v>
      </c>
      <c r="P59" s="179" t="s">
        <v>311</v>
      </c>
      <c r="Q59" s="179" t="s">
        <v>312</v>
      </c>
      <c r="R59" s="80">
        <v>382.77100000000002</v>
      </c>
      <c r="S59" s="80"/>
      <c r="T59" s="80">
        <v>382.77100000000002</v>
      </c>
      <c r="U59" s="179" t="s">
        <v>46</v>
      </c>
      <c r="V59" s="179">
        <v>1987</v>
      </c>
      <c r="W59" s="179" t="s">
        <v>26</v>
      </c>
      <c r="X59" s="179"/>
      <c r="Y59" s="79">
        <v>75088</v>
      </c>
      <c r="Z59" s="179">
        <v>100</v>
      </c>
      <c r="AA59" s="179">
        <v>2016</v>
      </c>
      <c r="AB59" s="179">
        <v>0</v>
      </c>
      <c r="AC59" s="179"/>
      <c r="AD59" s="179" t="s">
        <v>23</v>
      </c>
      <c r="AE59" s="179"/>
      <c r="AF59" s="179"/>
      <c r="AG59" s="115"/>
      <c r="AJ59" s="1">
        <f t="shared" si="0"/>
        <v>0</v>
      </c>
    </row>
    <row r="60" spans="1:37" ht="47.25">
      <c r="A60" s="179" t="s">
        <v>2467</v>
      </c>
      <c r="B60" s="208" t="s">
        <v>6</v>
      </c>
      <c r="C60" s="208" t="s">
        <v>1131</v>
      </c>
      <c r="D60" s="161">
        <v>42497</v>
      </c>
      <c r="E60" s="182">
        <v>0.69444444444444453</v>
      </c>
      <c r="F60" s="161">
        <v>42497</v>
      </c>
      <c r="G60" s="182">
        <v>0.69444444444444453</v>
      </c>
      <c r="H60" s="182">
        <v>0</v>
      </c>
      <c r="I60" s="208">
        <v>23</v>
      </c>
      <c r="J60" s="208" t="s">
        <v>144</v>
      </c>
      <c r="K60" s="208" t="s">
        <v>9</v>
      </c>
      <c r="L60" s="208" t="s">
        <v>4</v>
      </c>
      <c r="M60" s="208" t="s">
        <v>4038</v>
      </c>
      <c r="N60" s="208" t="s">
        <v>3</v>
      </c>
      <c r="O60" s="208" t="s">
        <v>8</v>
      </c>
      <c r="P60" s="208" t="s">
        <v>4039</v>
      </c>
      <c r="Q60" s="208" t="s">
        <v>2578</v>
      </c>
      <c r="R60" s="208"/>
      <c r="S60" s="208">
        <v>324.39999999999998</v>
      </c>
      <c r="T60" s="208">
        <f>SUM(R60:S60)</f>
        <v>324.39999999999998</v>
      </c>
      <c r="U60" s="208" t="s">
        <v>46</v>
      </c>
      <c r="V60" s="208">
        <v>2014</v>
      </c>
      <c r="W60" s="208" t="s">
        <v>11059</v>
      </c>
      <c r="X60" s="208" t="s">
        <v>2736</v>
      </c>
      <c r="Y60" s="293" t="s">
        <v>11060</v>
      </c>
      <c r="Z60" s="208">
        <v>100</v>
      </c>
      <c r="AA60" s="293" t="s">
        <v>11061</v>
      </c>
      <c r="AB60" s="208">
        <v>0</v>
      </c>
      <c r="AC60" s="293"/>
      <c r="AD60" s="115" t="s">
        <v>23</v>
      </c>
      <c r="AE60" s="208"/>
      <c r="AF60" s="208"/>
      <c r="AG60" s="208"/>
      <c r="AJ60" s="1">
        <f t="shared" si="0"/>
        <v>0</v>
      </c>
      <c r="AK60" s="1">
        <f>AJ60-T60</f>
        <v>-324.39999999999998</v>
      </c>
    </row>
    <row r="61" spans="1:37" ht="206.25">
      <c r="A61" s="179" t="s">
        <v>5349</v>
      </c>
      <c r="B61" s="57" t="s">
        <v>19</v>
      </c>
      <c r="C61" s="57" t="s">
        <v>3094</v>
      </c>
      <c r="D61" s="444">
        <v>42556</v>
      </c>
      <c r="E61" s="95">
        <v>0.55972222222222223</v>
      </c>
      <c r="F61" s="444">
        <v>42556</v>
      </c>
      <c r="G61" s="95">
        <v>0.57500000000000007</v>
      </c>
      <c r="H61" s="95">
        <f>G61-E61</f>
        <v>1.5277777777777835E-2</v>
      </c>
      <c r="I61" s="57">
        <v>601</v>
      </c>
      <c r="J61" s="57"/>
      <c r="K61" s="57"/>
      <c r="L61" s="71" t="s">
        <v>4</v>
      </c>
      <c r="M61" s="57" t="s">
        <v>12331</v>
      </c>
      <c r="N61" s="57">
        <v>110</v>
      </c>
      <c r="O61" s="57" t="s">
        <v>75</v>
      </c>
      <c r="P61" s="57" t="s">
        <v>12332</v>
      </c>
      <c r="Q61" s="57" t="s">
        <v>12333</v>
      </c>
      <c r="R61" s="57">
        <v>298</v>
      </c>
      <c r="S61" s="57"/>
      <c r="T61" s="57">
        <v>298</v>
      </c>
      <c r="U61" s="115"/>
      <c r="V61" s="179"/>
      <c r="W61" s="179"/>
      <c r="X61" s="115"/>
      <c r="Y61" s="179"/>
      <c r="Z61" s="179"/>
      <c r="AA61" s="179"/>
      <c r="AB61" s="115"/>
      <c r="AC61" s="115"/>
      <c r="AD61" s="60" t="s">
        <v>23</v>
      </c>
      <c r="AE61" s="115"/>
      <c r="AF61" s="115"/>
      <c r="AG61" s="115"/>
      <c r="AJ61" s="1">
        <f t="shared" si="0"/>
        <v>0</v>
      </c>
      <c r="AK61" s="1">
        <f>AJ61-T61</f>
        <v>-298</v>
      </c>
    </row>
    <row r="62" spans="1:37" ht="110.25" customHeight="1">
      <c r="A62" s="179" t="s">
        <v>2039</v>
      </c>
      <c r="B62" s="57" t="s">
        <v>258</v>
      </c>
      <c r="C62" s="57" t="s">
        <v>258</v>
      </c>
      <c r="D62" s="278">
        <v>42482</v>
      </c>
      <c r="E62" s="59">
        <v>0.52777777777777779</v>
      </c>
      <c r="F62" s="278">
        <v>42482</v>
      </c>
      <c r="G62" s="59">
        <v>0.74652777777777779</v>
      </c>
      <c r="H62" s="59">
        <v>0.21875</v>
      </c>
      <c r="I62" s="60">
        <v>46</v>
      </c>
      <c r="J62" s="60" t="s">
        <v>633</v>
      </c>
      <c r="K62" s="60"/>
      <c r="L62" s="71" t="s">
        <v>4</v>
      </c>
      <c r="M62" s="72" t="s">
        <v>2291</v>
      </c>
      <c r="N62" s="60" t="s">
        <v>3</v>
      </c>
      <c r="O62" s="71" t="s">
        <v>33</v>
      </c>
      <c r="P62" s="72" t="s">
        <v>2292</v>
      </c>
      <c r="Q62" s="71" t="s">
        <v>2293</v>
      </c>
      <c r="R62" s="167">
        <v>278</v>
      </c>
      <c r="S62" s="167"/>
      <c r="T62" s="167">
        <v>278</v>
      </c>
      <c r="U62" s="108"/>
      <c r="V62" s="108"/>
      <c r="W62" s="108"/>
      <c r="X62" s="108"/>
      <c r="Y62" s="108"/>
      <c r="Z62" s="108"/>
      <c r="AA62" s="108"/>
      <c r="AB62" s="108"/>
      <c r="AC62" s="108"/>
      <c r="AD62" s="57" t="s">
        <v>23</v>
      </c>
      <c r="AE62" s="108"/>
      <c r="AF62" s="108"/>
      <c r="AG62" s="108"/>
      <c r="AJ62" s="1">
        <f t="shared" si="0"/>
        <v>0</v>
      </c>
    </row>
    <row r="63" spans="1:37" ht="31.5">
      <c r="A63" s="179" t="s">
        <v>2467</v>
      </c>
      <c r="B63" s="208" t="s">
        <v>308</v>
      </c>
      <c r="C63" s="208" t="s">
        <v>308</v>
      </c>
      <c r="D63" s="79">
        <v>42517</v>
      </c>
      <c r="E63" s="68">
        <v>0.625</v>
      </c>
      <c r="F63" s="79">
        <v>42517</v>
      </c>
      <c r="G63" s="68">
        <v>0.625</v>
      </c>
      <c r="H63" s="176">
        <f>G63-E63</f>
        <v>0</v>
      </c>
      <c r="I63" s="179">
        <v>7</v>
      </c>
      <c r="J63" s="179" t="s">
        <v>1298</v>
      </c>
      <c r="K63" s="179" t="s">
        <v>9</v>
      </c>
      <c r="L63" s="179" t="s">
        <v>10</v>
      </c>
      <c r="M63" s="179" t="s">
        <v>4308</v>
      </c>
      <c r="N63" s="179">
        <v>35</v>
      </c>
      <c r="O63" s="179" t="s">
        <v>14</v>
      </c>
      <c r="P63" s="179" t="s">
        <v>8984</v>
      </c>
      <c r="Q63" s="179" t="s">
        <v>4309</v>
      </c>
      <c r="R63" s="80">
        <v>0.18</v>
      </c>
      <c r="S63" s="80">
        <v>4.79</v>
      </c>
      <c r="T63" s="216">
        <v>4.97</v>
      </c>
      <c r="U63" s="179" t="s">
        <v>29</v>
      </c>
      <c r="V63" s="179">
        <v>2013</v>
      </c>
      <c r="W63" s="179" t="s">
        <v>8</v>
      </c>
      <c r="X63" s="179"/>
      <c r="Y63" s="179"/>
      <c r="Z63" s="179"/>
      <c r="AA63" s="179"/>
      <c r="AB63" s="179"/>
      <c r="AC63" s="179"/>
      <c r="AD63" s="179" t="s">
        <v>43</v>
      </c>
      <c r="AE63" s="179"/>
      <c r="AF63" s="179"/>
      <c r="AG63" s="179"/>
      <c r="AK63" s="1">
        <f t="shared" ref="AK63:AK84" si="1">AJ63-T63</f>
        <v>-4.97</v>
      </c>
    </row>
    <row r="64" spans="1:37" ht="31.5">
      <c r="A64" s="179" t="s">
        <v>2467</v>
      </c>
      <c r="B64" s="208" t="s">
        <v>308</v>
      </c>
      <c r="C64" s="208" t="s">
        <v>308</v>
      </c>
      <c r="D64" s="79">
        <v>42519</v>
      </c>
      <c r="E64" s="68">
        <v>0.52569444444444446</v>
      </c>
      <c r="F64" s="79">
        <v>42519</v>
      </c>
      <c r="G64" s="68">
        <v>0.58888888888888891</v>
      </c>
      <c r="H64" s="176">
        <f>G64-E64</f>
        <v>6.3194444444444442E-2</v>
      </c>
      <c r="I64" s="179">
        <v>17</v>
      </c>
      <c r="J64" s="179" t="s">
        <v>425</v>
      </c>
      <c r="K64" s="179" t="s">
        <v>21</v>
      </c>
      <c r="L64" s="179" t="s">
        <v>10</v>
      </c>
      <c r="M64" s="179" t="s">
        <v>4387</v>
      </c>
      <c r="N64" s="179" t="s">
        <v>3</v>
      </c>
      <c r="O64" s="179" t="s">
        <v>8</v>
      </c>
      <c r="P64" s="179" t="s">
        <v>4388</v>
      </c>
      <c r="Q64" s="179" t="s">
        <v>4389</v>
      </c>
      <c r="R64" s="80">
        <v>2.6</v>
      </c>
      <c r="S64" s="80"/>
      <c r="T64" s="216">
        <v>2.6</v>
      </c>
      <c r="U64" s="179" t="s">
        <v>29</v>
      </c>
      <c r="V64" s="179">
        <v>1988</v>
      </c>
      <c r="W64" s="179" t="s">
        <v>8</v>
      </c>
      <c r="X64" s="179"/>
      <c r="Y64" s="79">
        <v>42424</v>
      </c>
      <c r="Z64" s="179">
        <v>100</v>
      </c>
      <c r="AA64" s="179">
        <v>2017</v>
      </c>
      <c r="AB64" s="179">
        <v>0</v>
      </c>
      <c r="AC64" s="79">
        <v>42424</v>
      </c>
      <c r="AD64" s="179" t="s">
        <v>32</v>
      </c>
      <c r="AE64" s="179"/>
      <c r="AF64" s="179"/>
      <c r="AG64" s="115"/>
      <c r="AJ64" s="1">
        <f t="shared" ref="AJ64:AJ127" si="2">T64-S64-R64</f>
        <v>0</v>
      </c>
      <c r="AK64" s="1">
        <f t="shared" si="1"/>
        <v>-2.6</v>
      </c>
    </row>
    <row r="65" spans="1:37" ht="31.5">
      <c r="A65" s="179" t="s">
        <v>2467</v>
      </c>
      <c r="B65" s="208" t="s">
        <v>308</v>
      </c>
      <c r="C65" s="208" t="s">
        <v>308</v>
      </c>
      <c r="D65" s="79">
        <v>42519</v>
      </c>
      <c r="E65" s="68">
        <v>0.58124999999999993</v>
      </c>
      <c r="F65" s="79">
        <v>42519</v>
      </c>
      <c r="G65" s="68">
        <v>0.58124999999999993</v>
      </c>
      <c r="H65" s="176">
        <f>G65-E65</f>
        <v>0</v>
      </c>
      <c r="I65" s="179">
        <v>69</v>
      </c>
      <c r="J65" s="179" t="s">
        <v>144</v>
      </c>
      <c r="K65" s="179" t="s">
        <v>9</v>
      </c>
      <c r="L65" s="179" t="s">
        <v>10</v>
      </c>
      <c r="M65" s="179" t="s">
        <v>772</v>
      </c>
      <c r="N65" s="179">
        <v>35</v>
      </c>
      <c r="O65" s="179" t="s">
        <v>8</v>
      </c>
      <c r="P65" s="179" t="s">
        <v>775</v>
      </c>
      <c r="Q65" s="179" t="s">
        <v>8985</v>
      </c>
      <c r="R65" s="80">
        <v>2.3650000000000002</v>
      </c>
      <c r="S65" s="80"/>
      <c r="T65" s="216">
        <v>2.3650000000000002</v>
      </c>
      <c r="U65" s="179" t="s">
        <v>29</v>
      </c>
      <c r="V65" s="179">
        <v>1987</v>
      </c>
      <c r="W65" s="179" t="s">
        <v>8</v>
      </c>
      <c r="X65" s="179"/>
      <c r="Y65" s="79">
        <v>42488</v>
      </c>
      <c r="Z65" s="179">
        <v>100</v>
      </c>
      <c r="AA65" s="179">
        <v>2017</v>
      </c>
      <c r="AB65" s="179">
        <v>0</v>
      </c>
      <c r="AC65" s="79">
        <v>42488</v>
      </c>
      <c r="AD65" s="179" t="s">
        <v>32</v>
      </c>
      <c r="AE65" s="179"/>
      <c r="AF65" s="179"/>
      <c r="AG65" s="115"/>
      <c r="AJ65" s="1">
        <f t="shared" si="2"/>
        <v>0</v>
      </c>
      <c r="AK65" s="1">
        <f t="shared" si="1"/>
        <v>-2.3650000000000002</v>
      </c>
    </row>
    <row r="66" spans="1:37">
      <c r="A66" s="179" t="s">
        <v>2467</v>
      </c>
      <c r="B66" s="208" t="s">
        <v>308</v>
      </c>
      <c r="C66" s="208" t="s">
        <v>308</v>
      </c>
      <c r="D66" s="79">
        <v>42519</v>
      </c>
      <c r="E66" s="68">
        <v>0.75</v>
      </c>
      <c r="F66" s="79">
        <v>42519</v>
      </c>
      <c r="G66" s="68">
        <v>0.77361111111111114</v>
      </c>
      <c r="H66" s="176">
        <f>G66-E66</f>
        <v>2.3611111111111138E-2</v>
      </c>
      <c r="I66" s="179">
        <v>15</v>
      </c>
      <c r="J66" s="179" t="s">
        <v>144</v>
      </c>
      <c r="K66" s="179" t="s">
        <v>21</v>
      </c>
      <c r="L66" s="179" t="s">
        <v>10</v>
      </c>
      <c r="M66" s="179" t="s">
        <v>4390</v>
      </c>
      <c r="N66" s="179" t="s">
        <v>3</v>
      </c>
      <c r="O66" s="179" t="s">
        <v>8</v>
      </c>
      <c r="P66" s="179" t="s">
        <v>4391</v>
      </c>
      <c r="Q66" s="179" t="s">
        <v>4392</v>
      </c>
      <c r="R66" s="221">
        <v>1</v>
      </c>
      <c r="S66" s="221"/>
      <c r="T66" s="222">
        <v>1</v>
      </c>
      <c r="U66" s="179" t="s">
        <v>29</v>
      </c>
      <c r="V66" s="179">
        <v>1988</v>
      </c>
      <c r="W66" s="179" t="s">
        <v>8</v>
      </c>
      <c r="X66" s="179"/>
      <c r="Y66" s="79">
        <v>42501</v>
      </c>
      <c r="Z66" s="179">
        <v>100</v>
      </c>
      <c r="AA66" s="179">
        <v>2017</v>
      </c>
      <c r="AB66" s="179">
        <v>0</v>
      </c>
      <c r="AC66" s="79">
        <v>42501</v>
      </c>
      <c r="AD66" s="179" t="s">
        <v>32</v>
      </c>
      <c r="AE66" s="179"/>
      <c r="AF66" s="179"/>
      <c r="AG66" s="115"/>
      <c r="AJ66" s="1">
        <f t="shared" si="2"/>
        <v>0</v>
      </c>
      <c r="AK66" s="1">
        <f t="shared" si="1"/>
        <v>-1</v>
      </c>
    </row>
    <row r="67" spans="1:37" ht="31.5">
      <c r="A67" s="179" t="s">
        <v>2467</v>
      </c>
      <c r="B67" s="208" t="s">
        <v>308</v>
      </c>
      <c r="C67" s="208" t="s">
        <v>308</v>
      </c>
      <c r="D67" s="79">
        <v>42519</v>
      </c>
      <c r="E67" s="68">
        <v>0.8125</v>
      </c>
      <c r="F67" s="79">
        <v>42519</v>
      </c>
      <c r="G67" s="68">
        <v>0.89444444444444438</v>
      </c>
      <c r="H67" s="176">
        <f>G67-E67</f>
        <v>8.1944444444444375E-2</v>
      </c>
      <c r="I67" s="179">
        <v>17</v>
      </c>
      <c r="J67" s="179" t="s">
        <v>303</v>
      </c>
      <c r="K67" s="179" t="s">
        <v>15</v>
      </c>
      <c r="L67" s="179" t="s">
        <v>10</v>
      </c>
      <c r="M67" s="179" t="s">
        <v>4387</v>
      </c>
      <c r="N67" s="179" t="s">
        <v>3</v>
      </c>
      <c r="O67" s="179" t="s">
        <v>8</v>
      </c>
      <c r="P67" s="179" t="s">
        <v>4388</v>
      </c>
      <c r="Q67" s="179" t="s">
        <v>8986</v>
      </c>
      <c r="R67" s="221">
        <v>3.1280000000000001</v>
      </c>
      <c r="S67" s="221"/>
      <c r="T67" s="222">
        <v>3.1280000000000001</v>
      </c>
      <c r="U67" s="179" t="s">
        <v>29</v>
      </c>
      <c r="V67" s="179">
        <v>1988</v>
      </c>
      <c r="W67" s="179" t="s">
        <v>8</v>
      </c>
      <c r="X67" s="179"/>
      <c r="Y67" s="79">
        <v>42424</v>
      </c>
      <c r="Z67" s="179">
        <v>100</v>
      </c>
      <c r="AA67" s="179">
        <v>2017</v>
      </c>
      <c r="AB67" s="179">
        <v>0</v>
      </c>
      <c r="AC67" s="79">
        <v>42424</v>
      </c>
      <c r="AD67" s="179" t="s">
        <v>32</v>
      </c>
      <c r="AE67" s="179"/>
      <c r="AF67" s="179"/>
      <c r="AG67" s="115"/>
      <c r="AJ67" s="1">
        <f t="shared" si="2"/>
        <v>0</v>
      </c>
      <c r="AK67" s="1">
        <f t="shared" si="1"/>
        <v>-3.1280000000000001</v>
      </c>
    </row>
    <row r="68" spans="1:37">
      <c r="A68" s="179" t="s">
        <v>2467</v>
      </c>
      <c r="B68" s="208" t="s">
        <v>308</v>
      </c>
      <c r="C68" s="208" t="s">
        <v>308</v>
      </c>
      <c r="D68" s="79">
        <v>42519</v>
      </c>
      <c r="E68" s="68">
        <v>0.97291666666666676</v>
      </c>
      <c r="F68" s="79">
        <v>42519</v>
      </c>
      <c r="G68" s="68">
        <v>2.5694444444444447E-2</v>
      </c>
      <c r="H68" s="68">
        <v>4.6527777777777779E-2</v>
      </c>
      <c r="I68" s="179">
        <v>11</v>
      </c>
      <c r="J68" s="179" t="s">
        <v>144</v>
      </c>
      <c r="K68" s="179" t="s">
        <v>21</v>
      </c>
      <c r="L68" s="179" t="s">
        <v>10</v>
      </c>
      <c r="M68" s="179" t="s">
        <v>4393</v>
      </c>
      <c r="N68" s="179" t="s">
        <v>3</v>
      </c>
      <c r="O68" s="179" t="s">
        <v>8</v>
      </c>
      <c r="P68" s="179" t="s">
        <v>4394</v>
      </c>
      <c r="Q68" s="179" t="s">
        <v>8987</v>
      </c>
      <c r="R68" s="221">
        <v>3.85</v>
      </c>
      <c r="S68" s="221"/>
      <c r="T68" s="222">
        <v>3.85</v>
      </c>
      <c r="U68" s="179" t="s">
        <v>29</v>
      </c>
      <c r="V68" s="179">
        <v>1999</v>
      </c>
      <c r="W68" s="179" t="s">
        <v>8</v>
      </c>
      <c r="X68" s="179"/>
      <c r="Y68" s="79">
        <v>42039</v>
      </c>
      <c r="Z68" s="179"/>
      <c r="AA68" s="179">
        <v>2016</v>
      </c>
      <c r="AB68" s="179">
        <v>1</v>
      </c>
      <c r="AC68" s="179"/>
      <c r="AD68" s="179" t="s">
        <v>32</v>
      </c>
      <c r="AE68" s="179"/>
      <c r="AF68" s="179"/>
      <c r="AG68" s="115"/>
      <c r="AJ68" s="1">
        <f t="shared" si="2"/>
        <v>0</v>
      </c>
      <c r="AK68" s="1">
        <f t="shared" si="1"/>
        <v>-3.85</v>
      </c>
    </row>
    <row r="69" spans="1:37">
      <c r="A69" s="179" t="s">
        <v>2467</v>
      </c>
      <c r="B69" s="208" t="s">
        <v>308</v>
      </c>
      <c r="C69" s="208" t="s">
        <v>308</v>
      </c>
      <c r="D69" s="79">
        <v>42520</v>
      </c>
      <c r="E69" s="68">
        <v>0.41180555555555554</v>
      </c>
      <c r="F69" s="79">
        <v>42520</v>
      </c>
      <c r="G69" s="68">
        <v>0.41180555555555554</v>
      </c>
      <c r="H69" s="176">
        <f t="shared" ref="H69:H84" si="3">G69-E69</f>
        <v>0</v>
      </c>
      <c r="I69" s="179">
        <v>11</v>
      </c>
      <c r="J69" s="179" t="s">
        <v>303</v>
      </c>
      <c r="K69" s="179" t="s">
        <v>9</v>
      </c>
      <c r="L69" s="179" t="s">
        <v>10</v>
      </c>
      <c r="M69" s="179" t="s">
        <v>4393</v>
      </c>
      <c r="N69" s="179" t="s">
        <v>3</v>
      </c>
      <c r="O69" s="179" t="s">
        <v>8</v>
      </c>
      <c r="P69" s="179" t="s">
        <v>4394</v>
      </c>
      <c r="Q69" s="179" t="s">
        <v>4490</v>
      </c>
      <c r="R69" s="165">
        <v>0.35299999999999998</v>
      </c>
      <c r="S69" s="165"/>
      <c r="T69" s="168">
        <v>0.35299999999999998</v>
      </c>
      <c r="U69" s="179" t="s">
        <v>29</v>
      </c>
      <c r="V69" s="179">
        <v>1999</v>
      </c>
      <c r="W69" s="179" t="s">
        <v>8</v>
      </c>
      <c r="X69" s="179"/>
      <c r="Y69" s="79">
        <v>42039</v>
      </c>
      <c r="Z69" s="179"/>
      <c r="AA69" s="179">
        <v>2016</v>
      </c>
      <c r="AB69" s="179">
        <v>1</v>
      </c>
      <c r="AC69" s="179"/>
      <c r="AD69" s="179" t="s">
        <v>32</v>
      </c>
      <c r="AE69" s="179"/>
      <c r="AF69" s="179"/>
      <c r="AG69" s="115"/>
      <c r="AJ69" s="1">
        <f t="shared" si="2"/>
        <v>0</v>
      </c>
      <c r="AK69" s="1">
        <f t="shared" si="1"/>
        <v>-0.35299999999999998</v>
      </c>
    </row>
    <row r="70" spans="1:37" ht="31.5">
      <c r="A70" s="179" t="s">
        <v>2467</v>
      </c>
      <c r="B70" s="208" t="s">
        <v>308</v>
      </c>
      <c r="C70" s="208" t="s">
        <v>308</v>
      </c>
      <c r="D70" s="79">
        <v>42520</v>
      </c>
      <c r="E70" s="68">
        <v>0.44791666666666669</v>
      </c>
      <c r="F70" s="79">
        <v>42520</v>
      </c>
      <c r="G70" s="68">
        <v>0.54722222222222217</v>
      </c>
      <c r="H70" s="176">
        <f t="shared" si="3"/>
        <v>9.930555555555548E-2</v>
      </c>
      <c r="I70" s="179">
        <v>11</v>
      </c>
      <c r="J70" s="179" t="s">
        <v>303</v>
      </c>
      <c r="K70" s="179" t="s">
        <v>21</v>
      </c>
      <c r="L70" s="179" t="s">
        <v>10</v>
      </c>
      <c r="M70" s="179" t="s">
        <v>4393</v>
      </c>
      <c r="N70" s="179" t="s">
        <v>3</v>
      </c>
      <c r="O70" s="179" t="s">
        <v>8</v>
      </c>
      <c r="P70" s="179" t="s">
        <v>4394</v>
      </c>
      <c r="Q70" s="179" t="s">
        <v>4491</v>
      </c>
      <c r="R70" s="165">
        <v>7.59</v>
      </c>
      <c r="S70" s="165"/>
      <c r="T70" s="168">
        <v>7.59</v>
      </c>
      <c r="U70" s="179" t="s">
        <v>29</v>
      </c>
      <c r="V70" s="179">
        <v>1999</v>
      </c>
      <c r="W70" s="179" t="s">
        <v>8</v>
      </c>
      <c r="X70" s="179"/>
      <c r="Y70" s="79">
        <v>42039</v>
      </c>
      <c r="Z70" s="179"/>
      <c r="AA70" s="179">
        <v>2016</v>
      </c>
      <c r="AB70" s="179">
        <v>1</v>
      </c>
      <c r="AC70" s="179"/>
      <c r="AD70" s="179" t="s">
        <v>32</v>
      </c>
      <c r="AE70" s="179"/>
      <c r="AF70" s="179"/>
      <c r="AG70" s="115"/>
      <c r="AJ70" s="1">
        <f t="shared" si="2"/>
        <v>0</v>
      </c>
      <c r="AK70" s="1">
        <f t="shared" si="1"/>
        <v>-7.59</v>
      </c>
    </row>
    <row r="71" spans="1:37" ht="31.5">
      <c r="A71" s="179" t="s">
        <v>2467</v>
      </c>
      <c r="B71" s="208" t="s">
        <v>308</v>
      </c>
      <c r="C71" s="208" t="s">
        <v>308</v>
      </c>
      <c r="D71" s="79">
        <v>42520</v>
      </c>
      <c r="E71" s="68">
        <v>0.49861111111111112</v>
      </c>
      <c r="F71" s="79">
        <v>42520</v>
      </c>
      <c r="G71" s="68">
        <v>0.49861111111111112</v>
      </c>
      <c r="H71" s="176">
        <f t="shared" si="3"/>
        <v>0</v>
      </c>
      <c r="I71" s="179">
        <v>10</v>
      </c>
      <c r="J71" s="179" t="s">
        <v>303</v>
      </c>
      <c r="K71" s="179" t="s">
        <v>9</v>
      </c>
      <c r="L71" s="179" t="s">
        <v>10</v>
      </c>
      <c r="M71" s="179" t="s">
        <v>4492</v>
      </c>
      <c r="N71" s="179" t="s">
        <v>3</v>
      </c>
      <c r="O71" s="179" t="s">
        <v>8</v>
      </c>
      <c r="P71" s="179" t="s">
        <v>4493</v>
      </c>
      <c r="Q71" s="179" t="s">
        <v>4494</v>
      </c>
      <c r="R71" s="165">
        <v>0.23499999999999999</v>
      </c>
      <c r="S71" s="165">
        <v>0.77</v>
      </c>
      <c r="T71" s="168">
        <v>1.0049999999999999</v>
      </c>
      <c r="U71" s="179" t="s">
        <v>29</v>
      </c>
      <c r="V71" s="179">
        <v>1991</v>
      </c>
      <c r="W71" s="179" t="s">
        <v>8</v>
      </c>
      <c r="X71" s="179"/>
      <c r="Y71" s="79">
        <v>42307</v>
      </c>
      <c r="Z71" s="179">
        <v>100</v>
      </c>
      <c r="AA71" s="179">
        <v>2016</v>
      </c>
      <c r="AB71" s="179">
        <v>0</v>
      </c>
      <c r="AC71" s="79">
        <v>42485</v>
      </c>
      <c r="AD71" s="179" t="s">
        <v>32</v>
      </c>
      <c r="AE71" s="179"/>
      <c r="AF71" s="179"/>
      <c r="AG71" s="115"/>
      <c r="AJ71" s="1">
        <f t="shared" si="2"/>
        <v>0</v>
      </c>
      <c r="AK71" s="1">
        <f t="shared" si="1"/>
        <v>-1.0049999999999999</v>
      </c>
    </row>
    <row r="72" spans="1:37" ht="31.5">
      <c r="A72" s="179" t="s">
        <v>2467</v>
      </c>
      <c r="B72" s="208" t="s">
        <v>308</v>
      </c>
      <c r="C72" s="208" t="s">
        <v>308</v>
      </c>
      <c r="D72" s="79">
        <v>42520</v>
      </c>
      <c r="E72" s="68">
        <v>0.55347222222222225</v>
      </c>
      <c r="F72" s="79">
        <v>42520</v>
      </c>
      <c r="G72" s="68">
        <v>0.55347222222222225</v>
      </c>
      <c r="H72" s="176">
        <f t="shared" si="3"/>
        <v>0</v>
      </c>
      <c r="I72" s="179">
        <v>10</v>
      </c>
      <c r="J72" s="179" t="s">
        <v>303</v>
      </c>
      <c r="K72" s="179" t="s">
        <v>9</v>
      </c>
      <c r="L72" s="179" t="s">
        <v>10</v>
      </c>
      <c r="M72" s="179" t="s">
        <v>4492</v>
      </c>
      <c r="N72" s="179" t="s">
        <v>3</v>
      </c>
      <c r="O72" s="179" t="s">
        <v>8</v>
      </c>
      <c r="P72" s="179" t="s">
        <v>4493</v>
      </c>
      <c r="Q72" s="179" t="s">
        <v>4494</v>
      </c>
      <c r="R72" s="165">
        <v>0.22500000000000001</v>
      </c>
      <c r="S72" s="165"/>
      <c r="T72" s="168">
        <v>0.22500000000000001</v>
      </c>
      <c r="U72" s="179" t="s">
        <v>29</v>
      </c>
      <c r="V72" s="179">
        <v>1991</v>
      </c>
      <c r="W72" s="179" t="s">
        <v>8</v>
      </c>
      <c r="X72" s="179"/>
      <c r="Y72" s="79">
        <v>42307</v>
      </c>
      <c r="Z72" s="179">
        <v>100</v>
      </c>
      <c r="AA72" s="179">
        <v>2016</v>
      </c>
      <c r="AB72" s="179">
        <v>0</v>
      </c>
      <c r="AC72" s="79">
        <v>42485</v>
      </c>
      <c r="AD72" s="179" t="s">
        <v>32</v>
      </c>
      <c r="AE72" s="179"/>
      <c r="AF72" s="179"/>
      <c r="AG72" s="115"/>
      <c r="AJ72" s="1">
        <f t="shared" si="2"/>
        <v>0</v>
      </c>
      <c r="AK72" s="1">
        <f t="shared" si="1"/>
        <v>-0.22500000000000001</v>
      </c>
    </row>
    <row r="73" spans="1:37" ht="31.5">
      <c r="A73" s="208" t="s">
        <v>4411</v>
      </c>
      <c r="B73" s="208" t="s">
        <v>308</v>
      </c>
      <c r="C73" s="208" t="s">
        <v>308</v>
      </c>
      <c r="D73" s="79">
        <v>42525</v>
      </c>
      <c r="E73" s="68">
        <v>0.69652777777777775</v>
      </c>
      <c r="F73" s="79">
        <v>42525</v>
      </c>
      <c r="G73" s="68">
        <v>0.73263888888888884</v>
      </c>
      <c r="H73" s="176">
        <f t="shared" si="3"/>
        <v>3.6111111111111094E-2</v>
      </c>
      <c r="I73" s="179">
        <v>13</v>
      </c>
      <c r="J73" s="179" t="s">
        <v>303</v>
      </c>
      <c r="K73" s="179" t="s">
        <v>21</v>
      </c>
      <c r="L73" s="179" t="s">
        <v>10</v>
      </c>
      <c r="M73" s="179" t="s">
        <v>4650</v>
      </c>
      <c r="N73" s="179" t="s">
        <v>3</v>
      </c>
      <c r="O73" s="179" t="s">
        <v>8</v>
      </c>
      <c r="P73" s="179" t="s">
        <v>4651</v>
      </c>
      <c r="Q73" s="179" t="s">
        <v>4652</v>
      </c>
      <c r="R73" s="165">
        <v>1.181</v>
      </c>
      <c r="S73" s="165"/>
      <c r="T73" s="168">
        <v>1.181</v>
      </c>
      <c r="U73" s="179" t="s">
        <v>7</v>
      </c>
      <c r="V73" s="179">
        <v>1987</v>
      </c>
      <c r="W73" s="179" t="s">
        <v>8</v>
      </c>
      <c r="X73" s="179"/>
      <c r="Y73" s="79">
        <v>42464</v>
      </c>
      <c r="Z73" s="179">
        <v>100</v>
      </c>
      <c r="AA73" s="179">
        <v>2017</v>
      </c>
      <c r="AB73" s="179">
        <v>0</v>
      </c>
      <c r="AC73" s="79">
        <v>42464</v>
      </c>
      <c r="AD73" s="179" t="s">
        <v>43</v>
      </c>
      <c r="AE73" s="179"/>
      <c r="AF73" s="179"/>
      <c r="AG73" s="115"/>
      <c r="AJ73" s="1">
        <f t="shared" si="2"/>
        <v>0</v>
      </c>
      <c r="AK73" s="1">
        <f t="shared" si="1"/>
        <v>-1.181</v>
      </c>
    </row>
    <row r="74" spans="1:37" ht="47.25">
      <c r="A74" s="208" t="s">
        <v>4411</v>
      </c>
      <c r="B74" s="208" t="s">
        <v>308</v>
      </c>
      <c r="C74" s="208" t="s">
        <v>376</v>
      </c>
      <c r="D74" s="79">
        <v>42525</v>
      </c>
      <c r="E74" s="68">
        <v>0.78263888888888899</v>
      </c>
      <c r="F74" s="79">
        <v>42525</v>
      </c>
      <c r="G74" s="68">
        <v>0.78263888888888899</v>
      </c>
      <c r="H74" s="176">
        <f t="shared" si="3"/>
        <v>0</v>
      </c>
      <c r="I74" s="179">
        <v>407</v>
      </c>
      <c r="J74" s="179" t="s">
        <v>4653</v>
      </c>
      <c r="K74" s="179" t="s">
        <v>9</v>
      </c>
      <c r="L74" s="179" t="s">
        <v>17</v>
      </c>
      <c r="M74" s="179" t="s">
        <v>1307</v>
      </c>
      <c r="N74" s="179">
        <v>110</v>
      </c>
      <c r="O74" s="179" t="s">
        <v>8</v>
      </c>
      <c r="P74" s="179" t="s">
        <v>4654</v>
      </c>
      <c r="Q74" s="179" t="s">
        <v>4655</v>
      </c>
      <c r="R74" s="165">
        <v>24.4</v>
      </c>
      <c r="S74" s="165">
        <v>73.709999999999994</v>
      </c>
      <c r="T74" s="168">
        <v>98.11</v>
      </c>
      <c r="U74" s="179"/>
      <c r="V74" s="179"/>
      <c r="W74" s="179" t="s">
        <v>8</v>
      </c>
      <c r="X74" s="179"/>
      <c r="Y74" s="179"/>
      <c r="Z74" s="179"/>
      <c r="AA74" s="179"/>
      <c r="AB74" s="179"/>
      <c r="AC74" s="179"/>
      <c r="AD74" s="179" t="s">
        <v>38</v>
      </c>
      <c r="AE74" s="179"/>
      <c r="AF74" s="179"/>
      <c r="AG74" s="115"/>
      <c r="AJ74" s="1">
        <f t="shared" si="2"/>
        <v>0</v>
      </c>
      <c r="AK74" s="1">
        <f t="shared" si="1"/>
        <v>-98.11</v>
      </c>
    </row>
    <row r="75" spans="1:37" ht="31.5">
      <c r="A75" s="208" t="s">
        <v>4411</v>
      </c>
      <c r="B75" s="208" t="s">
        <v>308</v>
      </c>
      <c r="C75" s="208" t="s">
        <v>308</v>
      </c>
      <c r="D75" s="79">
        <v>42526</v>
      </c>
      <c r="E75" s="68">
        <v>0.57222222222222219</v>
      </c>
      <c r="F75" s="79">
        <v>42526</v>
      </c>
      <c r="G75" s="68">
        <v>0.57222222222222219</v>
      </c>
      <c r="H75" s="176">
        <f t="shared" si="3"/>
        <v>0</v>
      </c>
      <c r="I75" s="179">
        <v>29</v>
      </c>
      <c r="J75" s="179" t="s">
        <v>303</v>
      </c>
      <c r="K75" s="179" t="s">
        <v>9</v>
      </c>
      <c r="L75" s="179" t="s">
        <v>10</v>
      </c>
      <c r="M75" s="179" t="s">
        <v>4656</v>
      </c>
      <c r="N75" s="179" t="s">
        <v>3</v>
      </c>
      <c r="O75" s="179" t="s">
        <v>8</v>
      </c>
      <c r="P75" s="179" t="s">
        <v>4657</v>
      </c>
      <c r="Q75" s="179" t="s">
        <v>4658</v>
      </c>
      <c r="R75" s="165">
        <v>3.1320000000000001</v>
      </c>
      <c r="S75" s="165"/>
      <c r="T75" s="168">
        <v>3.1320000000000001</v>
      </c>
      <c r="U75" s="179" t="s">
        <v>29</v>
      </c>
      <c r="V75" s="179">
        <v>1992</v>
      </c>
      <c r="W75" s="179" t="s">
        <v>8</v>
      </c>
      <c r="X75" s="179"/>
      <c r="Y75" s="79">
        <v>42229</v>
      </c>
      <c r="Z75" s="179">
        <v>100</v>
      </c>
      <c r="AA75" s="179">
        <v>2016</v>
      </c>
      <c r="AB75" s="179">
        <v>0</v>
      </c>
      <c r="AC75" s="179"/>
      <c r="AD75" s="179" t="s">
        <v>32</v>
      </c>
      <c r="AE75" s="179"/>
      <c r="AF75" s="179"/>
      <c r="AG75" s="115"/>
      <c r="AJ75" s="1">
        <f t="shared" si="2"/>
        <v>0</v>
      </c>
      <c r="AK75" s="1">
        <f t="shared" si="1"/>
        <v>-3.1320000000000001</v>
      </c>
    </row>
    <row r="76" spans="1:37">
      <c r="A76" s="208" t="s">
        <v>4411</v>
      </c>
      <c r="B76" s="208" t="s">
        <v>308</v>
      </c>
      <c r="C76" s="208" t="s">
        <v>308</v>
      </c>
      <c r="D76" s="79">
        <v>42527</v>
      </c>
      <c r="E76" s="68">
        <v>0.76944444444444438</v>
      </c>
      <c r="F76" s="79">
        <v>42527</v>
      </c>
      <c r="G76" s="68">
        <v>0.76944444444444438</v>
      </c>
      <c r="H76" s="176">
        <f t="shared" si="3"/>
        <v>0</v>
      </c>
      <c r="I76" s="179">
        <v>16</v>
      </c>
      <c r="J76" s="179" t="s">
        <v>4659</v>
      </c>
      <c r="K76" s="179" t="s">
        <v>9</v>
      </c>
      <c r="L76" s="179" t="s">
        <v>10</v>
      </c>
      <c r="M76" s="179" t="s">
        <v>4660</v>
      </c>
      <c r="N76" s="179" t="s">
        <v>3</v>
      </c>
      <c r="O76" s="179" t="s">
        <v>8</v>
      </c>
      <c r="P76" s="179" t="s">
        <v>4661</v>
      </c>
      <c r="Q76" s="179" t="s">
        <v>8988</v>
      </c>
      <c r="R76" s="165">
        <v>0.251</v>
      </c>
      <c r="S76" s="165">
        <v>4.5999999999999996</v>
      </c>
      <c r="T76" s="168">
        <v>4.851</v>
      </c>
      <c r="U76" s="179" t="s">
        <v>29</v>
      </c>
      <c r="V76" s="179">
        <v>1989</v>
      </c>
      <c r="W76" s="179" t="s">
        <v>8</v>
      </c>
      <c r="X76" s="179"/>
      <c r="Y76" s="79">
        <v>42335</v>
      </c>
      <c r="Z76" s="179">
        <v>100</v>
      </c>
      <c r="AA76" s="179">
        <v>2016</v>
      </c>
      <c r="AB76" s="179">
        <v>0</v>
      </c>
      <c r="AC76" s="179"/>
      <c r="AD76" s="179" t="s">
        <v>43</v>
      </c>
      <c r="AE76" s="179"/>
      <c r="AF76" s="179"/>
      <c r="AG76" s="115"/>
      <c r="AJ76" s="1">
        <f t="shared" si="2"/>
        <v>0</v>
      </c>
      <c r="AK76" s="1">
        <f t="shared" si="1"/>
        <v>-4.851</v>
      </c>
    </row>
    <row r="77" spans="1:37" ht="31.5">
      <c r="A77" s="208" t="s">
        <v>4411</v>
      </c>
      <c r="B77" s="208" t="s">
        <v>308</v>
      </c>
      <c r="C77" s="208" t="s">
        <v>308</v>
      </c>
      <c r="D77" s="79">
        <v>42527</v>
      </c>
      <c r="E77" s="68">
        <v>0.82291666666666663</v>
      </c>
      <c r="F77" s="79">
        <v>42527</v>
      </c>
      <c r="G77" s="68">
        <v>0.82291666666666663</v>
      </c>
      <c r="H77" s="176">
        <f t="shared" si="3"/>
        <v>0</v>
      </c>
      <c r="I77" s="179">
        <v>15</v>
      </c>
      <c r="J77" s="179" t="s">
        <v>2376</v>
      </c>
      <c r="K77" s="179"/>
      <c r="L77" s="179" t="s">
        <v>10</v>
      </c>
      <c r="M77" s="179" t="s">
        <v>4662</v>
      </c>
      <c r="N77" s="179" t="s">
        <v>3</v>
      </c>
      <c r="O77" s="179" t="s">
        <v>14</v>
      </c>
      <c r="P77" s="179" t="s">
        <v>4663</v>
      </c>
      <c r="Q77" s="179" t="s">
        <v>4664</v>
      </c>
      <c r="R77" s="165">
        <v>0.81599999999999995</v>
      </c>
      <c r="S77" s="165"/>
      <c r="T77" s="168">
        <v>0.81599999999999995</v>
      </c>
      <c r="U77" s="179" t="s">
        <v>29</v>
      </c>
      <c r="V77" s="179">
        <v>2013</v>
      </c>
      <c r="W77" s="179" t="s">
        <v>14</v>
      </c>
      <c r="X77" s="179"/>
      <c r="Y77" s="79">
        <v>42521</v>
      </c>
      <c r="Z77" s="179">
        <v>100</v>
      </c>
      <c r="AA77" s="179">
        <v>2017</v>
      </c>
      <c r="AB77" s="179">
        <v>0</v>
      </c>
      <c r="AC77" s="79">
        <v>42521</v>
      </c>
      <c r="AD77" s="179" t="s">
        <v>43</v>
      </c>
      <c r="AE77" s="179"/>
      <c r="AF77" s="179"/>
      <c r="AG77" s="115"/>
      <c r="AJ77" s="1">
        <f t="shared" si="2"/>
        <v>0</v>
      </c>
      <c r="AK77" s="1">
        <f t="shared" si="1"/>
        <v>-0.81599999999999995</v>
      </c>
    </row>
    <row r="78" spans="1:37" ht="31.5">
      <c r="A78" s="208" t="s">
        <v>4411</v>
      </c>
      <c r="B78" s="208" t="s">
        <v>308</v>
      </c>
      <c r="C78" s="208" t="s">
        <v>308</v>
      </c>
      <c r="D78" s="79">
        <v>42527</v>
      </c>
      <c r="E78" s="68">
        <v>0.82291666666666663</v>
      </c>
      <c r="F78" s="79">
        <v>42527</v>
      </c>
      <c r="G78" s="68">
        <v>0.82291666666666663</v>
      </c>
      <c r="H78" s="176">
        <f t="shared" si="3"/>
        <v>0</v>
      </c>
      <c r="I78" s="179">
        <v>223</v>
      </c>
      <c r="J78" s="179" t="s">
        <v>2376</v>
      </c>
      <c r="K78" s="179"/>
      <c r="L78" s="179" t="s">
        <v>10</v>
      </c>
      <c r="M78" s="179" t="s">
        <v>4665</v>
      </c>
      <c r="N78" s="179">
        <v>35</v>
      </c>
      <c r="O78" s="179" t="s">
        <v>8</v>
      </c>
      <c r="P78" s="179" t="s">
        <v>4663</v>
      </c>
      <c r="Q78" s="179" t="s">
        <v>4664</v>
      </c>
      <c r="R78" s="165">
        <v>35.33</v>
      </c>
      <c r="S78" s="165">
        <v>16.026</v>
      </c>
      <c r="T78" s="168">
        <v>51.356000000000002</v>
      </c>
      <c r="U78" s="179" t="s">
        <v>29</v>
      </c>
      <c r="V78" s="179">
        <v>1990</v>
      </c>
      <c r="W78" s="179" t="s">
        <v>8</v>
      </c>
      <c r="X78" s="179"/>
      <c r="Y78" s="79">
        <v>42379</v>
      </c>
      <c r="Z78" s="179">
        <v>100</v>
      </c>
      <c r="AA78" s="116">
        <v>42552</v>
      </c>
      <c r="AB78" s="179">
        <v>0</v>
      </c>
      <c r="AC78" s="179"/>
      <c r="AD78" s="179" t="s">
        <v>43</v>
      </c>
      <c r="AE78" s="179"/>
      <c r="AF78" s="179"/>
      <c r="AG78" s="115"/>
      <c r="AJ78" s="1">
        <f t="shared" si="2"/>
        <v>0</v>
      </c>
      <c r="AK78" s="1">
        <f t="shared" si="1"/>
        <v>-51.356000000000002</v>
      </c>
    </row>
    <row r="79" spans="1:37">
      <c r="A79" s="208" t="s">
        <v>4411</v>
      </c>
      <c r="B79" s="208" t="s">
        <v>308</v>
      </c>
      <c r="C79" s="208" t="s">
        <v>308</v>
      </c>
      <c r="D79" s="79">
        <v>42527</v>
      </c>
      <c r="E79" s="68">
        <v>0.83611111111111114</v>
      </c>
      <c r="F79" s="79">
        <v>42527</v>
      </c>
      <c r="G79" s="68">
        <v>0.98749999999999993</v>
      </c>
      <c r="H79" s="176">
        <f t="shared" si="3"/>
        <v>0.1513888888888888</v>
      </c>
      <c r="I79" s="179">
        <v>8</v>
      </c>
      <c r="J79" s="179" t="s">
        <v>4659</v>
      </c>
      <c r="K79" s="179" t="s">
        <v>15</v>
      </c>
      <c r="L79" s="179" t="s">
        <v>10</v>
      </c>
      <c r="M79" s="179" t="s">
        <v>4666</v>
      </c>
      <c r="N79" s="179" t="s">
        <v>3</v>
      </c>
      <c r="O79" s="179" t="s">
        <v>8</v>
      </c>
      <c r="P79" s="179" t="s">
        <v>4667</v>
      </c>
      <c r="Q79" s="179" t="s">
        <v>4668</v>
      </c>
      <c r="R79" s="165">
        <v>10.198</v>
      </c>
      <c r="S79" s="165"/>
      <c r="T79" s="168">
        <v>10.198</v>
      </c>
      <c r="U79" s="179" t="s">
        <v>7</v>
      </c>
      <c r="V79" s="179">
        <v>2013</v>
      </c>
      <c r="W79" s="179" t="s">
        <v>8</v>
      </c>
      <c r="X79" s="179"/>
      <c r="Y79" s="79">
        <v>42019</v>
      </c>
      <c r="Z79" s="179"/>
      <c r="AA79" s="179"/>
      <c r="AB79" s="179"/>
      <c r="AC79" s="179"/>
      <c r="AD79" s="179" t="s">
        <v>43</v>
      </c>
      <c r="AE79" s="179"/>
      <c r="AF79" s="179"/>
      <c r="AG79" s="115"/>
      <c r="AJ79" s="1">
        <f t="shared" si="2"/>
        <v>0</v>
      </c>
      <c r="AK79" s="1">
        <f t="shared" si="1"/>
        <v>-10.198</v>
      </c>
    </row>
    <row r="80" spans="1:37" ht="31.5">
      <c r="A80" s="208" t="s">
        <v>4411</v>
      </c>
      <c r="B80" s="208" t="s">
        <v>308</v>
      </c>
      <c r="C80" s="208" t="s">
        <v>308</v>
      </c>
      <c r="D80" s="79">
        <v>42528</v>
      </c>
      <c r="E80" s="68">
        <v>0.97569444444444453</v>
      </c>
      <c r="F80" s="79">
        <v>42528</v>
      </c>
      <c r="G80" s="68">
        <v>0.97569444444444453</v>
      </c>
      <c r="H80" s="176">
        <f t="shared" si="3"/>
        <v>0</v>
      </c>
      <c r="I80" s="179">
        <v>155</v>
      </c>
      <c r="J80" s="179" t="s">
        <v>144</v>
      </c>
      <c r="K80" s="179" t="s">
        <v>9</v>
      </c>
      <c r="L80" s="179" t="s">
        <v>10</v>
      </c>
      <c r="M80" s="179" t="s">
        <v>4669</v>
      </c>
      <c r="N80" s="179">
        <v>35</v>
      </c>
      <c r="O80" s="179" t="s">
        <v>8</v>
      </c>
      <c r="P80" s="179" t="s">
        <v>4670</v>
      </c>
      <c r="Q80" s="179" t="s">
        <v>4671</v>
      </c>
      <c r="R80" s="165">
        <v>3.0470000000000002</v>
      </c>
      <c r="S80" s="165">
        <v>17.436</v>
      </c>
      <c r="T80" s="168">
        <v>20.483000000000001</v>
      </c>
      <c r="U80" s="179" t="s">
        <v>29</v>
      </c>
      <c r="V80" s="179">
        <v>1988</v>
      </c>
      <c r="W80" s="179" t="s">
        <v>8</v>
      </c>
      <c r="X80" s="179"/>
      <c r="Y80" s="79">
        <v>42425</v>
      </c>
      <c r="Z80" s="179">
        <v>100</v>
      </c>
      <c r="AA80" s="116">
        <v>42583</v>
      </c>
      <c r="AB80" s="179">
        <v>0</v>
      </c>
      <c r="AC80" s="79">
        <v>42425</v>
      </c>
      <c r="AD80" s="179" t="s">
        <v>43</v>
      </c>
      <c r="AE80" s="179"/>
      <c r="AF80" s="179"/>
      <c r="AG80" s="115"/>
      <c r="AJ80" s="1">
        <f t="shared" si="2"/>
        <v>0</v>
      </c>
      <c r="AK80" s="1">
        <f t="shared" si="1"/>
        <v>-20.483000000000001</v>
      </c>
    </row>
    <row r="81" spans="1:37" ht="47.25">
      <c r="A81" s="208" t="s">
        <v>4411</v>
      </c>
      <c r="B81" s="208" t="s">
        <v>308</v>
      </c>
      <c r="C81" s="208" t="s">
        <v>308</v>
      </c>
      <c r="D81" s="79">
        <v>42528</v>
      </c>
      <c r="E81" s="68">
        <v>0.99861111111111101</v>
      </c>
      <c r="F81" s="79">
        <v>42528</v>
      </c>
      <c r="G81" s="68">
        <v>0.99861111111111101</v>
      </c>
      <c r="H81" s="176">
        <f t="shared" si="3"/>
        <v>0</v>
      </c>
      <c r="I81" s="179">
        <v>57</v>
      </c>
      <c r="J81" s="179" t="s">
        <v>303</v>
      </c>
      <c r="K81" s="179" t="s">
        <v>9</v>
      </c>
      <c r="L81" s="179" t="s">
        <v>10</v>
      </c>
      <c r="M81" s="179" t="s">
        <v>4672</v>
      </c>
      <c r="N81" s="179" t="s">
        <v>3</v>
      </c>
      <c r="O81" s="179" t="s">
        <v>8</v>
      </c>
      <c r="P81" s="179" t="s">
        <v>4673</v>
      </c>
      <c r="Q81" s="179" t="s">
        <v>4674</v>
      </c>
      <c r="R81" s="165">
        <v>2.7429999999999999</v>
      </c>
      <c r="S81" s="165">
        <v>1.157</v>
      </c>
      <c r="T81" s="168">
        <v>3.9</v>
      </c>
      <c r="U81" s="179" t="s">
        <v>7</v>
      </c>
      <c r="V81" s="179">
        <v>2006</v>
      </c>
      <c r="W81" s="179" t="s">
        <v>8</v>
      </c>
      <c r="X81" s="179"/>
      <c r="Y81" s="79" t="s">
        <v>8989</v>
      </c>
      <c r="Z81" s="179">
        <v>100</v>
      </c>
      <c r="AA81" s="179" t="s">
        <v>8990</v>
      </c>
      <c r="AB81" s="179">
        <v>1</v>
      </c>
      <c r="AC81" s="179"/>
      <c r="AD81" s="179" t="s">
        <v>43</v>
      </c>
      <c r="AE81" s="179"/>
      <c r="AF81" s="179"/>
      <c r="AG81" s="115"/>
      <c r="AJ81" s="1">
        <f t="shared" si="2"/>
        <v>0</v>
      </c>
      <c r="AK81" s="1">
        <f t="shared" si="1"/>
        <v>-3.9</v>
      </c>
    </row>
    <row r="82" spans="1:37" ht="31.5">
      <c r="A82" s="208" t="s">
        <v>4411</v>
      </c>
      <c r="B82" s="208" t="s">
        <v>308</v>
      </c>
      <c r="C82" s="208" t="s">
        <v>308</v>
      </c>
      <c r="D82" s="79">
        <v>42529</v>
      </c>
      <c r="E82" s="68">
        <v>0.41319444444444442</v>
      </c>
      <c r="F82" s="79">
        <v>42529</v>
      </c>
      <c r="G82" s="68">
        <v>0.43472222222222223</v>
      </c>
      <c r="H82" s="176">
        <f t="shared" si="3"/>
        <v>2.1527777777777812E-2</v>
      </c>
      <c r="I82" s="179">
        <v>5</v>
      </c>
      <c r="J82" s="179" t="s">
        <v>303</v>
      </c>
      <c r="K82" s="179" t="s">
        <v>21</v>
      </c>
      <c r="L82" s="179" t="s">
        <v>4</v>
      </c>
      <c r="M82" s="179" t="s">
        <v>4675</v>
      </c>
      <c r="N82" s="179" t="s">
        <v>3</v>
      </c>
      <c r="O82" s="179" t="s">
        <v>8</v>
      </c>
      <c r="P82" s="179" t="s">
        <v>4676</v>
      </c>
      <c r="Q82" s="179" t="s">
        <v>4677</v>
      </c>
      <c r="R82" s="165">
        <v>0.59199999999999997</v>
      </c>
      <c r="S82" s="165">
        <v>0.23899999999999999</v>
      </c>
      <c r="T82" s="168">
        <f>SUM(R82:S82)</f>
        <v>0.83099999999999996</v>
      </c>
      <c r="U82" s="179" t="s">
        <v>29</v>
      </c>
      <c r="V82" s="179">
        <v>1987</v>
      </c>
      <c r="W82" s="179" t="s">
        <v>8</v>
      </c>
      <c r="X82" s="179"/>
      <c r="Y82" s="79">
        <v>42480</v>
      </c>
      <c r="Z82" s="179">
        <v>100</v>
      </c>
      <c r="AA82" s="116">
        <v>42644</v>
      </c>
      <c r="AB82" s="179">
        <v>0</v>
      </c>
      <c r="AC82" s="79">
        <v>42480</v>
      </c>
      <c r="AD82" s="179" t="s">
        <v>31</v>
      </c>
      <c r="AE82" s="179"/>
      <c r="AF82" s="179"/>
      <c r="AG82" s="115"/>
      <c r="AJ82" s="1">
        <f t="shared" si="2"/>
        <v>0</v>
      </c>
      <c r="AK82" s="1">
        <f t="shared" si="1"/>
        <v>-0.83099999999999996</v>
      </c>
    </row>
    <row r="83" spans="1:37" ht="47.25">
      <c r="A83" s="208" t="s">
        <v>4411</v>
      </c>
      <c r="B83" s="208" t="s">
        <v>308</v>
      </c>
      <c r="C83" s="208" t="s">
        <v>308</v>
      </c>
      <c r="D83" s="79">
        <v>42529</v>
      </c>
      <c r="E83" s="68">
        <v>0.76597222222222217</v>
      </c>
      <c r="F83" s="79">
        <v>42529</v>
      </c>
      <c r="G83" s="68">
        <v>0.76597222222222217</v>
      </c>
      <c r="H83" s="176">
        <f t="shared" si="3"/>
        <v>0</v>
      </c>
      <c r="I83" s="179">
        <v>23</v>
      </c>
      <c r="J83" s="179" t="s">
        <v>303</v>
      </c>
      <c r="K83" s="179" t="s">
        <v>9</v>
      </c>
      <c r="L83" s="179" t="s">
        <v>10</v>
      </c>
      <c r="M83" s="179" t="s">
        <v>4672</v>
      </c>
      <c r="N83" s="179" t="s">
        <v>3</v>
      </c>
      <c r="O83" s="179" t="s">
        <v>8</v>
      </c>
      <c r="P83" s="179" t="s">
        <v>4678</v>
      </c>
      <c r="Q83" s="179" t="s">
        <v>4679</v>
      </c>
      <c r="R83" s="165">
        <v>1.0629999999999999</v>
      </c>
      <c r="S83" s="165">
        <v>4.024</v>
      </c>
      <c r="T83" s="168">
        <f>SUM(R83:S83)</f>
        <v>5.0869999999999997</v>
      </c>
      <c r="U83" s="179" t="s">
        <v>7</v>
      </c>
      <c r="V83" s="179">
        <v>2006</v>
      </c>
      <c r="W83" s="179" t="s">
        <v>8</v>
      </c>
      <c r="X83" s="179"/>
      <c r="Y83" s="179"/>
      <c r="Z83" s="179"/>
      <c r="AA83" s="179"/>
      <c r="AB83" s="179"/>
      <c r="AC83" s="179"/>
      <c r="AD83" s="179" t="s">
        <v>43</v>
      </c>
      <c r="AE83" s="179"/>
      <c r="AF83" s="179"/>
      <c r="AG83" s="115"/>
      <c r="AJ83" s="1">
        <f t="shared" si="2"/>
        <v>0</v>
      </c>
      <c r="AK83" s="1">
        <f t="shared" si="1"/>
        <v>-5.0869999999999997</v>
      </c>
    </row>
    <row r="84" spans="1:37" ht="31.5">
      <c r="A84" s="208" t="s">
        <v>4411</v>
      </c>
      <c r="B84" s="208" t="s">
        <v>308</v>
      </c>
      <c r="C84" s="208" t="s">
        <v>308</v>
      </c>
      <c r="D84" s="79">
        <v>42534</v>
      </c>
      <c r="E84" s="68">
        <v>0.48749999999999999</v>
      </c>
      <c r="F84" s="79">
        <v>42534</v>
      </c>
      <c r="G84" s="336" t="s">
        <v>8991</v>
      </c>
      <c r="H84" s="176">
        <f t="shared" si="3"/>
        <v>8.1944444444444431E-2</v>
      </c>
      <c r="I84" s="179">
        <v>5</v>
      </c>
      <c r="J84" s="179" t="s">
        <v>4775</v>
      </c>
      <c r="K84" s="179" t="s">
        <v>15</v>
      </c>
      <c r="L84" s="179" t="s">
        <v>10</v>
      </c>
      <c r="M84" s="179" t="s">
        <v>4776</v>
      </c>
      <c r="N84" s="179" t="s">
        <v>3</v>
      </c>
      <c r="O84" s="179" t="s">
        <v>8</v>
      </c>
      <c r="P84" s="179" t="s">
        <v>4777</v>
      </c>
      <c r="Q84" s="179" t="s">
        <v>8992</v>
      </c>
      <c r="R84" s="168">
        <v>0.43</v>
      </c>
      <c r="S84" s="168"/>
      <c r="T84" s="168">
        <v>0.43</v>
      </c>
      <c r="U84" s="179" t="s">
        <v>29</v>
      </c>
      <c r="V84" s="179">
        <v>1989</v>
      </c>
      <c r="W84" s="179" t="s">
        <v>8</v>
      </c>
      <c r="X84" s="179"/>
      <c r="Y84" s="79">
        <v>42465</v>
      </c>
      <c r="Z84" s="179">
        <v>100</v>
      </c>
      <c r="AA84" s="116">
        <v>42644</v>
      </c>
      <c r="AB84" s="179">
        <v>0</v>
      </c>
      <c r="AC84" s="79">
        <v>42465</v>
      </c>
      <c r="AD84" s="179" t="s">
        <v>32</v>
      </c>
      <c r="AE84" s="179"/>
      <c r="AF84" s="179"/>
      <c r="AG84" s="115"/>
      <c r="AJ84" s="1">
        <f t="shared" si="2"/>
        <v>0</v>
      </c>
      <c r="AK84" s="1">
        <f t="shared" si="1"/>
        <v>-0.43</v>
      </c>
    </row>
    <row r="85" spans="1:37" ht="189">
      <c r="A85" s="94" t="s">
        <v>12777</v>
      </c>
      <c r="B85" s="63" t="s">
        <v>92</v>
      </c>
      <c r="C85" s="63" t="s">
        <v>7908</v>
      </c>
      <c r="D85" s="67">
        <v>42687</v>
      </c>
      <c r="E85" s="62">
        <v>0.8222222222222223</v>
      </c>
      <c r="F85" s="67">
        <v>42688</v>
      </c>
      <c r="G85" s="62">
        <v>4.8611111111111112E-2</v>
      </c>
      <c r="H85" s="62">
        <v>0.22638888888888889</v>
      </c>
      <c r="I85" s="63">
        <v>3</v>
      </c>
      <c r="J85" s="63" t="s">
        <v>12795</v>
      </c>
      <c r="K85" s="63" t="s">
        <v>52</v>
      </c>
      <c r="L85" s="63" t="s">
        <v>4</v>
      </c>
      <c r="M85" s="63" t="s">
        <v>12871</v>
      </c>
      <c r="N85" s="63" t="s">
        <v>3</v>
      </c>
      <c r="O85" s="63" t="s">
        <v>49</v>
      </c>
      <c r="P85" s="63" t="s">
        <v>12872</v>
      </c>
      <c r="Q85" s="63" t="s">
        <v>13346</v>
      </c>
      <c r="R85" s="63">
        <v>176</v>
      </c>
      <c r="S85" s="63">
        <v>84</v>
      </c>
      <c r="T85" s="63">
        <v>260</v>
      </c>
      <c r="U85" s="179"/>
      <c r="V85" s="179"/>
      <c r="W85" s="179"/>
      <c r="X85" s="179"/>
      <c r="Y85" s="179"/>
      <c r="Z85" s="179"/>
      <c r="AA85" s="179"/>
      <c r="AB85" s="179"/>
      <c r="AC85" s="179"/>
      <c r="AD85" s="179" t="s">
        <v>23</v>
      </c>
      <c r="AE85" s="179"/>
      <c r="AF85" s="179"/>
      <c r="AG85" s="115"/>
      <c r="AJ85" s="1">
        <f t="shared" si="2"/>
        <v>0</v>
      </c>
    </row>
    <row r="86" spans="1:37" ht="31.5">
      <c r="A86" s="208" t="s">
        <v>4411</v>
      </c>
      <c r="B86" s="208" t="s">
        <v>308</v>
      </c>
      <c r="C86" s="208" t="s">
        <v>308</v>
      </c>
      <c r="D86" s="79">
        <v>42534</v>
      </c>
      <c r="E86" s="68">
        <v>0.78819444444444453</v>
      </c>
      <c r="F86" s="79">
        <v>42534</v>
      </c>
      <c r="G86" s="336" t="s">
        <v>8994</v>
      </c>
      <c r="H86" s="176">
        <f t="shared" ref="H86:H94" si="4">G86-E86</f>
        <v>2.9861111111111005E-2</v>
      </c>
      <c r="I86" s="179">
        <v>8</v>
      </c>
      <c r="J86" s="179" t="s">
        <v>425</v>
      </c>
      <c r="K86" s="179"/>
      <c r="L86" s="179" t="s">
        <v>10</v>
      </c>
      <c r="M86" s="179" t="s">
        <v>4780</v>
      </c>
      <c r="N86" s="179" t="s">
        <v>3</v>
      </c>
      <c r="O86" s="179" t="s">
        <v>8</v>
      </c>
      <c r="P86" s="179" t="s">
        <v>4781</v>
      </c>
      <c r="Q86" s="179" t="s">
        <v>8995</v>
      </c>
      <c r="R86" s="168">
        <v>0.51</v>
      </c>
      <c r="S86" s="168"/>
      <c r="T86" s="168">
        <v>0.51</v>
      </c>
      <c r="U86" s="179" t="s">
        <v>29</v>
      </c>
      <c r="V86" s="179">
        <v>1989</v>
      </c>
      <c r="W86" s="179" t="s">
        <v>8</v>
      </c>
      <c r="X86" s="179"/>
      <c r="Y86" s="79">
        <v>42394</v>
      </c>
      <c r="Z86" s="179">
        <v>100</v>
      </c>
      <c r="AA86" s="179"/>
      <c r="AB86" s="179">
        <v>0</v>
      </c>
      <c r="AC86" s="179"/>
      <c r="AD86" s="179" t="s">
        <v>32</v>
      </c>
      <c r="AE86" s="179"/>
      <c r="AF86" s="179"/>
      <c r="AG86" s="115"/>
      <c r="AJ86" s="1">
        <f t="shared" si="2"/>
        <v>0</v>
      </c>
      <c r="AK86" s="1">
        <f t="shared" ref="AK86:AK105" si="5">AJ86-T86</f>
        <v>-0.51</v>
      </c>
    </row>
    <row r="87" spans="1:37" ht="31.5">
      <c r="A87" s="208" t="s">
        <v>4411</v>
      </c>
      <c r="B87" s="208" t="s">
        <v>308</v>
      </c>
      <c r="C87" s="208" t="s">
        <v>308</v>
      </c>
      <c r="D87" s="79">
        <v>42534</v>
      </c>
      <c r="E87" s="68">
        <v>0.80208333333333337</v>
      </c>
      <c r="F87" s="79">
        <v>42534</v>
      </c>
      <c r="G87" s="68">
        <v>0.8305555555555556</v>
      </c>
      <c r="H87" s="176">
        <f t="shared" si="4"/>
        <v>2.8472222222222232E-2</v>
      </c>
      <c r="I87" s="179">
        <v>26</v>
      </c>
      <c r="J87" s="179" t="s">
        <v>4775</v>
      </c>
      <c r="K87" s="179" t="s">
        <v>21</v>
      </c>
      <c r="L87" s="179" t="s">
        <v>10</v>
      </c>
      <c r="M87" s="179" t="s">
        <v>4782</v>
      </c>
      <c r="N87" s="179" t="s">
        <v>3</v>
      </c>
      <c r="O87" s="179" t="s">
        <v>8</v>
      </c>
      <c r="P87" s="179" t="s">
        <v>4783</v>
      </c>
      <c r="Q87" s="179" t="s">
        <v>8996</v>
      </c>
      <c r="R87" s="168">
        <v>8.5</v>
      </c>
      <c r="S87" s="168"/>
      <c r="T87" s="168">
        <v>8.5</v>
      </c>
      <c r="U87" s="179" t="s">
        <v>29</v>
      </c>
      <c r="V87" s="179">
        <v>1992</v>
      </c>
      <c r="W87" s="179" t="s">
        <v>8</v>
      </c>
      <c r="X87" s="179"/>
      <c r="Y87" s="79">
        <v>42229</v>
      </c>
      <c r="Z87" s="179"/>
      <c r="AA87" s="179"/>
      <c r="AB87" s="179">
        <v>0</v>
      </c>
      <c r="AC87" s="179"/>
      <c r="AD87" s="179" t="s">
        <v>32</v>
      </c>
      <c r="AE87" s="179"/>
      <c r="AF87" s="179"/>
      <c r="AG87" s="115"/>
      <c r="AJ87" s="1">
        <f t="shared" si="2"/>
        <v>0</v>
      </c>
      <c r="AK87" s="1">
        <f t="shared" si="5"/>
        <v>-8.5</v>
      </c>
    </row>
    <row r="88" spans="1:37">
      <c r="A88" s="208" t="s">
        <v>4411</v>
      </c>
      <c r="B88" s="208" t="s">
        <v>308</v>
      </c>
      <c r="C88" s="208" t="s">
        <v>308</v>
      </c>
      <c r="D88" s="79">
        <v>42535</v>
      </c>
      <c r="E88" s="336" t="s">
        <v>4863</v>
      </c>
      <c r="F88" s="79">
        <v>42535</v>
      </c>
      <c r="G88" s="68">
        <v>0.64583333333333337</v>
      </c>
      <c r="H88" s="176">
        <f t="shared" si="4"/>
        <v>2.083333333333337E-2</v>
      </c>
      <c r="I88" s="179">
        <v>11</v>
      </c>
      <c r="J88" s="179" t="s">
        <v>4864</v>
      </c>
      <c r="K88" s="179" t="s">
        <v>21</v>
      </c>
      <c r="L88" s="179" t="s">
        <v>10</v>
      </c>
      <c r="M88" s="179" t="s">
        <v>4865</v>
      </c>
      <c r="N88" s="179" t="s">
        <v>3</v>
      </c>
      <c r="O88" s="179" t="s">
        <v>8</v>
      </c>
      <c r="P88" s="179" t="s">
        <v>4866</v>
      </c>
      <c r="Q88" s="179" t="s">
        <v>8997</v>
      </c>
      <c r="R88" s="653">
        <v>0.57999999999999996</v>
      </c>
      <c r="S88" s="670"/>
      <c r="T88" s="653">
        <v>0.57999999999999996</v>
      </c>
      <c r="U88" s="179" t="s">
        <v>29</v>
      </c>
      <c r="V88" s="179">
        <v>1989</v>
      </c>
      <c r="W88" s="179" t="s">
        <v>8</v>
      </c>
      <c r="X88" s="179"/>
      <c r="Y88" s="79">
        <v>42438</v>
      </c>
      <c r="Z88" s="179">
        <v>100</v>
      </c>
      <c r="AA88" s="116">
        <v>42614</v>
      </c>
      <c r="AB88" s="179">
        <v>0</v>
      </c>
      <c r="AC88" s="179"/>
      <c r="AD88" s="179" t="s">
        <v>43</v>
      </c>
      <c r="AE88" s="179"/>
      <c r="AF88" s="179"/>
      <c r="AG88" s="115"/>
      <c r="AJ88" s="1">
        <f t="shared" si="2"/>
        <v>0</v>
      </c>
      <c r="AK88" s="1">
        <f t="shared" si="5"/>
        <v>-0.57999999999999996</v>
      </c>
    </row>
    <row r="89" spans="1:37">
      <c r="A89" s="208" t="s">
        <v>4411</v>
      </c>
      <c r="B89" s="208" t="s">
        <v>308</v>
      </c>
      <c r="C89" s="208" t="s">
        <v>308</v>
      </c>
      <c r="D89" s="79">
        <v>42535</v>
      </c>
      <c r="E89" s="68">
        <v>0.65972222222222221</v>
      </c>
      <c r="F89" s="79">
        <v>42535</v>
      </c>
      <c r="G89" s="68">
        <v>0.67013888888888884</v>
      </c>
      <c r="H89" s="176">
        <f t="shared" si="4"/>
        <v>1.041666666666663E-2</v>
      </c>
      <c r="I89" s="179">
        <v>52</v>
      </c>
      <c r="J89" s="179" t="s">
        <v>4867</v>
      </c>
      <c r="K89" s="179" t="s">
        <v>9</v>
      </c>
      <c r="L89" s="179" t="s">
        <v>10</v>
      </c>
      <c r="M89" s="179" t="s">
        <v>4868</v>
      </c>
      <c r="N89" s="179" t="s">
        <v>3</v>
      </c>
      <c r="O89" s="179" t="s">
        <v>8</v>
      </c>
      <c r="P89" s="179" t="s">
        <v>4869</v>
      </c>
      <c r="Q89" s="179" t="s">
        <v>8998</v>
      </c>
      <c r="R89" s="165">
        <v>6.7</v>
      </c>
      <c r="S89" s="165">
        <v>2.8</v>
      </c>
      <c r="T89" s="168">
        <v>9.5</v>
      </c>
      <c r="U89" s="179" t="s">
        <v>7</v>
      </c>
      <c r="V89" s="179">
        <v>2005</v>
      </c>
      <c r="W89" s="179" t="s">
        <v>8</v>
      </c>
      <c r="X89" s="179"/>
      <c r="Y89" s="179"/>
      <c r="Z89" s="179"/>
      <c r="AA89" s="179"/>
      <c r="AB89" s="179"/>
      <c r="AC89" s="179"/>
      <c r="AD89" s="179" t="s">
        <v>43</v>
      </c>
      <c r="AE89" s="179"/>
      <c r="AF89" s="179"/>
      <c r="AG89" s="115"/>
      <c r="AJ89" s="1">
        <f t="shared" si="2"/>
        <v>0</v>
      </c>
      <c r="AK89" s="1">
        <f t="shared" si="5"/>
        <v>-9.5</v>
      </c>
    </row>
    <row r="90" spans="1:37" ht="31.5">
      <c r="A90" s="208" t="s">
        <v>4411</v>
      </c>
      <c r="B90" s="208" t="s">
        <v>308</v>
      </c>
      <c r="C90" s="208" t="s">
        <v>308</v>
      </c>
      <c r="D90" s="79">
        <v>42535</v>
      </c>
      <c r="E90" s="336" t="s">
        <v>4870</v>
      </c>
      <c r="F90" s="79">
        <v>42535</v>
      </c>
      <c r="G90" s="336" t="s">
        <v>4870</v>
      </c>
      <c r="H90" s="176">
        <f t="shared" si="4"/>
        <v>0</v>
      </c>
      <c r="I90" s="208">
        <v>157</v>
      </c>
      <c r="J90" s="179" t="s">
        <v>4871</v>
      </c>
      <c r="K90" s="179" t="s">
        <v>9</v>
      </c>
      <c r="L90" s="179" t="s">
        <v>10</v>
      </c>
      <c r="M90" s="179" t="s">
        <v>4872</v>
      </c>
      <c r="N90" s="179">
        <v>35</v>
      </c>
      <c r="O90" s="179" t="s">
        <v>8</v>
      </c>
      <c r="P90" s="179" t="s">
        <v>4873</v>
      </c>
      <c r="Q90" s="179" t="s">
        <v>8997</v>
      </c>
      <c r="R90" s="168">
        <v>3.3</v>
      </c>
      <c r="S90" s="168">
        <v>10.56</v>
      </c>
      <c r="T90" s="168">
        <v>13.86</v>
      </c>
      <c r="U90" s="179" t="s">
        <v>29</v>
      </c>
      <c r="V90" s="179">
        <v>1988</v>
      </c>
      <c r="W90" s="179" t="s">
        <v>8</v>
      </c>
      <c r="X90" s="179"/>
      <c r="Y90" s="79">
        <v>42425</v>
      </c>
      <c r="Z90" s="179">
        <v>100</v>
      </c>
      <c r="AA90" s="179"/>
      <c r="AB90" s="179">
        <v>0</v>
      </c>
      <c r="AC90" s="179"/>
      <c r="AD90" s="179" t="s">
        <v>43</v>
      </c>
      <c r="AE90" s="179"/>
      <c r="AF90" s="179"/>
      <c r="AG90" s="115"/>
      <c r="AJ90" s="1">
        <f t="shared" si="2"/>
        <v>0</v>
      </c>
      <c r="AK90" s="1">
        <f t="shared" si="5"/>
        <v>-13.86</v>
      </c>
    </row>
    <row r="91" spans="1:37">
      <c r="A91" s="208" t="s">
        <v>4411</v>
      </c>
      <c r="B91" s="208" t="s">
        <v>308</v>
      </c>
      <c r="C91" s="208" t="s">
        <v>308</v>
      </c>
      <c r="D91" s="79">
        <v>42535</v>
      </c>
      <c r="E91" s="336" t="s">
        <v>4870</v>
      </c>
      <c r="F91" s="79">
        <v>42535</v>
      </c>
      <c r="G91" s="68">
        <v>0.87638888888888899</v>
      </c>
      <c r="H91" s="176">
        <f t="shared" si="4"/>
        <v>0.1611111111111112</v>
      </c>
      <c r="I91" s="208">
        <v>6</v>
      </c>
      <c r="J91" s="179" t="s">
        <v>4874</v>
      </c>
      <c r="K91" s="179"/>
      <c r="L91" s="179" t="s">
        <v>10</v>
      </c>
      <c r="M91" s="179" t="s">
        <v>4875</v>
      </c>
      <c r="N91" s="179">
        <v>35</v>
      </c>
      <c r="O91" s="179" t="s">
        <v>14</v>
      </c>
      <c r="P91" s="179" t="s">
        <v>4876</v>
      </c>
      <c r="Q91" s="179" t="s">
        <v>8999</v>
      </c>
      <c r="R91" s="168">
        <v>4.38</v>
      </c>
      <c r="S91" s="168"/>
      <c r="T91" s="168">
        <v>4.38</v>
      </c>
      <c r="U91" s="179" t="s">
        <v>29</v>
      </c>
      <c r="V91" s="179">
        <v>1990</v>
      </c>
      <c r="W91" s="179" t="s">
        <v>14</v>
      </c>
      <c r="X91" s="179"/>
      <c r="Y91" s="179"/>
      <c r="Z91" s="179"/>
      <c r="AA91" s="179"/>
      <c r="AB91" s="179"/>
      <c r="AC91" s="179"/>
      <c r="AD91" s="179" t="s">
        <v>43</v>
      </c>
      <c r="AE91" s="179"/>
      <c r="AF91" s="179"/>
      <c r="AG91" s="115"/>
      <c r="AJ91" s="1">
        <f t="shared" si="2"/>
        <v>0</v>
      </c>
      <c r="AK91" s="1">
        <f t="shared" si="5"/>
        <v>-4.38</v>
      </c>
    </row>
    <row r="92" spans="1:37" ht="63" customHeight="1">
      <c r="A92" s="208" t="s">
        <v>4411</v>
      </c>
      <c r="B92" s="208" t="s">
        <v>308</v>
      </c>
      <c r="C92" s="208" t="s">
        <v>308</v>
      </c>
      <c r="D92" s="79">
        <v>42537</v>
      </c>
      <c r="E92" s="336" t="s">
        <v>4973</v>
      </c>
      <c r="F92" s="79">
        <v>42537</v>
      </c>
      <c r="G92" s="68">
        <v>0.50208333333333333</v>
      </c>
      <c r="H92" s="176">
        <f t="shared" si="4"/>
        <v>6.7361111111111094E-2</v>
      </c>
      <c r="I92" s="208">
        <v>7</v>
      </c>
      <c r="J92" s="179" t="s">
        <v>141</v>
      </c>
      <c r="K92" s="179"/>
      <c r="L92" s="179" t="s">
        <v>4</v>
      </c>
      <c r="M92" s="179" t="s">
        <v>4974</v>
      </c>
      <c r="N92" s="179">
        <v>0.4</v>
      </c>
      <c r="O92" s="179" t="s">
        <v>26</v>
      </c>
      <c r="P92" s="179" t="s">
        <v>494</v>
      </c>
      <c r="Q92" s="179" t="s">
        <v>9000</v>
      </c>
      <c r="R92" s="168">
        <v>4.266</v>
      </c>
      <c r="S92" s="168"/>
      <c r="T92" s="168">
        <v>4.266</v>
      </c>
      <c r="U92" s="179" t="s">
        <v>29</v>
      </c>
      <c r="V92" s="179">
        <v>1986</v>
      </c>
      <c r="W92" s="179" t="s">
        <v>26</v>
      </c>
      <c r="X92" s="179"/>
      <c r="Y92" s="79">
        <v>42475</v>
      </c>
      <c r="Z92" s="179">
        <v>100</v>
      </c>
      <c r="AA92" s="179">
        <v>2017</v>
      </c>
      <c r="AB92" s="179"/>
      <c r="AC92" s="79">
        <v>42475</v>
      </c>
      <c r="AD92" s="179" t="s">
        <v>18</v>
      </c>
      <c r="AE92" s="179"/>
      <c r="AF92" s="179"/>
      <c r="AG92" s="115"/>
      <c r="AJ92" s="1">
        <f t="shared" si="2"/>
        <v>0</v>
      </c>
      <c r="AK92" s="1">
        <f t="shared" si="5"/>
        <v>-4.266</v>
      </c>
    </row>
    <row r="93" spans="1:37" ht="31.5" customHeight="1">
      <c r="A93" s="179" t="s">
        <v>4411</v>
      </c>
      <c r="B93" s="208" t="s">
        <v>308</v>
      </c>
      <c r="C93" s="208" t="s">
        <v>308</v>
      </c>
      <c r="D93" s="79">
        <v>42539</v>
      </c>
      <c r="E93" s="68">
        <v>1.0416666666666666E-2</v>
      </c>
      <c r="F93" s="79">
        <v>42539</v>
      </c>
      <c r="G93" s="68">
        <v>1.0416666666666666E-2</v>
      </c>
      <c r="H93" s="176">
        <f t="shared" si="4"/>
        <v>0</v>
      </c>
      <c r="I93" s="179">
        <v>15</v>
      </c>
      <c r="J93" s="115" t="s">
        <v>508</v>
      </c>
      <c r="K93" s="179" t="s">
        <v>9</v>
      </c>
      <c r="L93" s="179" t="s">
        <v>4</v>
      </c>
      <c r="M93" s="179" t="s">
        <v>5024</v>
      </c>
      <c r="N93" s="179" t="s">
        <v>3</v>
      </c>
      <c r="O93" s="179" t="s">
        <v>8</v>
      </c>
      <c r="P93" s="179" t="s">
        <v>5025</v>
      </c>
      <c r="Q93" s="179" t="s">
        <v>9001</v>
      </c>
      <c r="R93" s="165">
        <v>0.21299999999999999</v>
      </c>
      <c r="S93" s="165"/>
      <c r="T93" s="168">
        <v>0.21299999999999999</v>
      </c>
      <c r="U93" s="179" t="s">
        <v>29</v>
      </c>
      <c r="V93" s="179">
        <v>1987</v>
      </c>
      <c r="W93" s="179" t="s">
        <v>8</v>
      </c>
      <c r="X93" s="179"/>
      <c r="Y93" s="79">
        <v>42479</v>
      </c>
      <c r="Z93" s="179">
        <v>100</v>
      </c>
      <c r="AA93" s="179">
        <v>2017</v>
      </c>
      <c r="AB93" s="179">
        <v>0</v>
      </c>
      <c r="AC93" s="79">
        <v>42479</v>
      </c>
      <c r="AD93" s="179" t="s">
        <v>31</v>
      </c>
      <c r="AE93" s="179"/>
      <c r="AF93" s="179"/>
      <c r="AG93" s="115"/>
      <c r="AJ93" s="1">
        <f t="shared" si="2"/>
        <v>0</v>
      </c>
      <c r="AK93" s="1">
        <f t="shared" si="5"/>
        <v>-0.21299999999999999</v>
      </c>
    </row>
    <row r="94" spans="1:37" ht="31.5">
      <c r="A94" s="179" t="s">
        <v>4411</v>
      </c>
      <c r="B94" s="208" t="s">
        <v>308</v>
      </c>
      <c r="C94" s="208" t="s">
        <v>308</v>
      </c>
      <c r="D94" s="79">
        <v>42542</v>
      </c>
      <c r="E94" s="68">
        <v>0.78819444444444453</v>
      </c>
      <c r="F94" s="79">
        <v>42542</v>
      </c>
      <c r="G94" s="68">
        <v>0.78819444444444453</v>
      </c>
      <c r="H94" s="176">
        <f t="shared" si="4"/>
        <v>0</v>
      </c>
      <c r="I94" s="179">
        <v>16</v>
      </c>
      <c r="J94" s="179" t="s">
        <v>2376</v>
      </c>
      <c r="K94" s="179"/>
      <c r="L94" s="179" t="s">
        <v>10</v>
      </c>
      <c r="M94" s="179" t="s">
        <v>5115</v>
      </c>
      <c r="N94" s="179" t="s">
        <v>3</v>
      </c>
      <c r="O94" s="179" t="s">
        <v>8</v>
      </c>
      <c r="P94" s="179" t="s">
        <v>4663</v>
      </c>
      <c r="Q94" s="179" t="s">
        <v>5116</v>
      </c>
      <c r="R94" s="221">
        <v>0.3</v>
      </c>
      <c r="S94" s="221">
        <v>3.8</v>
      </c>
      <c r="T94" s="222">
        <v>4.0999999999999996</v>
      </c>
      <c r="U94" s="179" t="s">
        <v>29</v>
      </c>
      <c r="V94" s="179">
        <v>2008</v>
      </c>
      <c r="W94" s="179" t="s">
        <v>14</v>
      </c>
      <c r="X94" s="179"/>
      <c r="Y94" s="79">
        <v>42426</v>
      </c>
      <c r="Z94" s="179">
        <v>100</v>
      </c>
      <c r="AA94" s="179">
        <v>2018</v>
      </c>
      <c r="AB94" s="179">
        <v>0</v>
      </c>
      <c r="AC94" s="79">
        <v>42426</v>
      </c>
      <c r="AD94" s="179" t="s">
        <v>43</v>
      </c>
      <c r="AE94" s="179"/>
      <c r="AF94" s="179"/>
      <c r="AG94" s="179"/>
      <c r="AH94" s="16"/>
      <c r="AI94" s="16"/>
      <c r="AJ94" s="1">
        <f t="shared" si="2"/>
        <v>0</v>
      </c>
      <c r="AK94" s="1">
        <f t="shared" si="5"/>
        <v>-4.0999999999999996</v>
      </c>
    </row>
    <row r="95" spans="1:37" ht="31.5">
      <c r="A95" s="179" t="s">
        <v>4411</v>
      </c>
      <c r="B95" s="208" t="s">
        <v>308</v>
      </c>
      <c r="C95" s="208" t="s">
        <v>308</v>
      </c>
      <c r="D95" s="79">
        <v>42542</v>
      </c>
      <c r="E95" s="68">
        <v>0.99305555555555547</v>
      </c>
      <c r="F95" s="79">
        <v>42543</v>
      </c>
      <c r="G95" s="68">
        <v>6.9444444444444441E-3</v>
      </c>
      <c r="H95" s="176">
        <v>1.3888888888888888E-2</v>
      </c>
      <c r="I95" s="208">
        <v>196</v>
      </c>
      <c r="J95" s="179" t="s">
        <v>902</v>
      </c>
      <c r="K95" s="179"/>
      <c r="L95" s="179" t="s">
        <v>4</v>
      </c>
      <c r="M95" s="179" t="s">
        <v>5117</v>
      </c>
      <c r="N95" s="179">
        <v>35</v>
      </c>
      <c r="O95" s="179" t="s">
        <v>8</v>
      </c>
      <c r="P95" s="179" t="s">
        <v>5118</v>
      </c>
      <c r="Q95" s="179" t="s">
        <v>9002</v>
      </c>
      <c r="R95" s="168">
        <v>65.53</v>
      </c>
      <c r="S95" s="168"/>
      <c r="T95" s="168">
        <v>65.53</v>
      </c>
      <c r="U95" s="179" t="s">
        <v>7</v>
      </c>
      <c r="V95" s="179">
        <v>2009</v>
      </c>
      <c r="W95" s="179" t="s">
        <v>8</v>
      </c>
      <c r="X95" s="179"/>
      <c r="Y95" s="79">
        <v>42397</v>
      </c>
      <c r="Z95" s="179">
        <v>100</v>
      </c>
      <c r="AA95" s="179">
        <v>2019</v>
      </c>
      <c r="AB95" s="179">
        <v>0</v>
      </c>
      <c r="AC95" s="79">
        <v>42397</v>
      </c>
      <c r="AD95" s="179" t="s">
        <v>0</v>
      </c>
      <c r="AE95" s="179"/>
      <c r="AF95" s="179"/>
      <c r="AG95" s="179"/>
      <c r="AH95" s="16"/>
      <c r="AI95" s="16"/>
      <c r="AJ95" s="1">
        <f t="shared" si="2"/>
        <v>0</v>
      </c>
      <c r="AK95" s="1">
        <f t="shared" si="5"/>
        <v>-65.53</v>
      </c>
    </row>
    <row r="96" spans="1:37" ht="47.25" customHeight="1">
      <c r="A96" s="179" t="s">
        <v>6868</v>
      </c>
      <c r="B96" s="208" t="s">
        <v>6</v>
      </c>
      <c r="C96" s="208" t="s">
        <v>1863</v>
      </c>
      <c r="D96" s="161">
        <v>42601</v>
      </c>
      <c r="E96" s="182">
        <v>0.67291666666666661</v>
      </c>
      <c r="F96" s="161">
        <v>42601</v>
      </c>
      <c r="G96" s="182">
        <v>0.6791666666666667</v>
      </c>
      <c r="H96" s="182">
        <v>6.2500000000000888E-3</v>
      </c>
      <c r="I96" s="208">
        <v>86</v>
      </c>
      <c r="J96" s="208" t="s">
        <v>576</v>
      </c>
      <c r="K96" s="208"/>
      <c r="L96" s="208" t="s">
        <v>4</v>
      </c>
      <c r="M96" s="208" t="s">
        <v>8387</v>
      </c>
      <c r="N96" s="208">
        <v>110</v>
      </c>
      <c r="O96" s="208" t="s">
        <v>14</v>
      </c>
      <c r="P96" s="208" t="s">
        <v>5554</v>
      </c>
      <c r="Q96" s="208" t="s">
        <v>8388</v>
      </c>
      <c r="R96" s="254">
        <v>132.9</v>
      </c>
      <c r="S96" s="254">
        <v>87.4</v>
      </c>
      <c r="T96" s="254">
        <v>220.3</v>
      </c>
      <c r="U96" s="208" t="s">
        <v>46</v>
      </c>
      <c r="V96" s="351" t="s">
        <v>11578</v>
      </c>
      <c r="W96" s="208" t="s">
        <v>11919</v>
      </c>
      <c r="X96" s="208" t="s">
        <v>2736</v>
      </c>
      <c r="Y96" s="208" t="s">
        <v>11920</v>
      </c>
      <c r="Z96" s="208"/>
      <c r="AA96" s="208" t="s">
        <v>11921</v>
      </c>
      <c r="AB96" s="208"/>
      <c r="AC96" s="293"/>
      <c r="AD96" s="115" t="s">
        <v>23</v>
      </c>
      <c r="AE96" s="208"/>
      <c r="AF96" s="208"/>
      <c r="AG96" s="172"/>
      <c r="AJ96" s="1">
        <f t="shared" si="2"/>
        <v>0</v>
      </c>
      <c r="AK96" s="1">
        <f t="shared" si="5"/>
        <v>-220.3</v>
      </c>
    </row>
    <row r="97" spans="1:37" ht="235.5" customHeight="1">
      <c r="A97" s="179" t="s">
        <v>4411</v>
      </c>
      <c r="B97" s="208" t="s">
        <v>308</v>
      </c>
      <c r="C97" s="208" t="s">
        <v>308</v>
      </c>
      <c r="D97" s="79">
        <v>42545</v>
      </c>
      <c r="E97" s="336" t="s">
        <v>5170</v>
      </c>
      <c r="F97" s="79">
        <v>42545</v>
      </c>
      <c r="G97" s="68">
        <v>0.75416666666666676</v>
      </c>
      <c r="H97" s="176">
        <f t="shared" ref="H97:H105" si="6">G97-E97</f>
        <v>0</v>
      </c>
      <c r="I97" s="208">
        <v>239</v>
      </c>
      <c r="J97" s="179" t="s">
        <v>4867</v>
      </c>
      <c r="K97" s="179" t="s">
        <v>9</v>
      </c>
      <c r="L97" s="179" t="s">
        <v>10</v>
      </c>
      <c r="M97" s="179" t="s">
        <v>5117</v>
      </c>
      <c r="N97" s="179">
        <v>35</v>
      </c>
      <c r="O97" s="179" t="s">
        <v>8</v>
      </c>
      <c r="P97" s="179" t="s">
        <v>5171</v>
      </c>
      <c r="Q97" s="179" t="s">
        <v>8997</v>
      </c>
      <c r="R97" s="168">
        <v>13.356</v>
      </c>
      <c r="S97" s="168">
        <v>21.907</v>
      </c>
      <c r="T97" s="168">
        <v>35.262999999999998</v>
      </c>
      <c r="U97" s="179" t="s">
        <v>29</v>
      </c>
      <c r="V97" s="179">
        <v>2009</v>
      </c>
      <c r="W97" s="179" t="s">
        <v>8</v>
      </c>
      <c r="X97" s="179"/>
      <c r="Y97" s="79">
        <v>42397</v>
      </c>
      <c r="Z97" s="179">
        <v>100</v>
      </c>
      <c r="AA97" s="179">
        <v>2019</v>
      </c>
      <c r="AB97" s="179">
        <v>0</v>
      </c>
      <c r="AC97" s="79">
        <v>42397</v>
      </c>
      <c r="AD97" s="179" t="s">
        <v>43</v>
      </c>
      <c r="AE97" s="179"/>
      <c r="AF97" s="179"/>
      <c r="AG97" s="115"/>
      <c r="AJ97" s="1">
        <f t="shared" si="2"/>
        <v>0</v>
      </c>
      <c r="AK97" s="1">
        <f t="shared" si="5"/>
        <v>-35.262999999999998</v>
      </c>
    </row>
    <row r="98" spans="1:37" ht="54.75" customHeight="1">
      <c r="A98" s="179" t="s">
        <v>5349</v>
      </c>
      <c r="B98" s="208" t="s">
        <v>308</v>
      </c>
      <c r="C98" s="208" t="s">
        <v>376</v>
      </c>
      <c r="D98" s="79">
        <v>42556</v>
      </c>
      <c r="E98" s="68">
        <v>0.88958333333333339</v>
      </c>
      <c r="F98" s="79">
        <v>42556</v>
      </c>
      <c r="G98" s="68">
        <v>0.88958333333333339</v>
      </c>
      <c r="H98" s="176">
        <f t="shared" si="6"/>
        <v>0</v>
      </c>
      <c r="I98" s="179">
        <v>56</v>
      </c>
      <c r="J98" s="179" t="s">
        <v>1299</v>
      </c>
      <c r="K98" s="179" t="s">
        <v>9</v>
      </c>
      <c r="L98" s="179" t="s">
        <v>17</v>
      </c>
      <c r="M98" s="179" t="s">
        <v>1307</v>
      </c>
      <c r="N98" s="179">
        <v>110</v>
      </c>
      <c r="O98" s="179" t="s">
        <v>8</v>
      </c>
      <c r="P98" s="179" t="s">
        <v>5436</v>
      </c>
      <c r="Q98" s="179" t="s">
        <v>5437</v>
      </c>
      <c r="R98" s="165">
        <v>2.8519999999999999</v>
      </c>
      <c r="S98" s="165">
        <v>3.056</v>
      </c>
      <c r="T98" s="168">
        <v>5.9080000000000004</v>
      </c>
      <c r="U98" s="179" t="s">
        <v>29</v>
      </c>
      <c r="V98" s="179">
        <v>1988</v>
      </c>
      <c r="W98" s="179" t="s">
        <v>8</v>
      </c>
      <c r="X98" s="179"/>
      <c r="Y98" s="179"/>
      <c r="Z98" s="179"/>
      <c r="AA98" s="179"/>
      <c r="AB98" s="179"/>
      <c r="AC98" s="179"/>
      <c r="AD98" s="179" t="s">
        <v>38</v>
      </c>
      <c r="AE98" s="179"/>
      <c r="AF98" s="179"/>
      <c r="AG98" s="179"/>
      <c r="AJ98" s="1">
        <f t="shared" si="2"/>
        <v>0</v>
      </c>
      <c r="AK98" s="1">
        <f t="shared" si="5"/>
        <v>-5.9080000000000004</v>
      </c>
    </row>
    <row r="99" spans="1:37" ht="31.5">
      <c r="A99" s="179" t="s">
        <v>5349</v>
      </c>
      <c r="B99" s="208" t="s">
        <v>308</v>
      </c>
      <c r="C99" s="208" t="s">
        <v>376</v>
      </c>
      <c r="D99" s="79">
        <v>42559</v>
      </c>
      <c r="E99" s="68">
        <v>5.5555555555555558E-3</v>
      </c>
      <c r="F99" s="79">
        <v>42559</v>
      </c>
      <c r="G99" s="68">
        <v>5.5555555555555558E-3</v>
      </c>
      <c r="H99" s="176">
        <f t="shared" si="6"/>
        <v>0</v>
      </c>
      <c r="I99" s="179">
        <v>176</v>
      </c>
      <c r="J99" s="179"/>
      <c r="K99" s="179" t="s">
        <v>9</v>
      </c>
      <c r="L99" s="179" t="s">
        <v>17</v>
      </c>
      <c r="M99" s="179" t="s">
        <v>1307</v>
      </c>
      <c r="N99" s="179">
        <v>110</v>
      </c>
      <c r="O99" s="179" t="s">
        <v>8</v>
      </c>
      <c r="P99" s="179" t="s">
        <v>7103</v>
      </c>
      <c r="Q99" s="179" t="s">
        <v>7104</v>
      </c>
      <c r="R99" s="221">
        <v>4.5</v>
      </c>
      <c r="S99" s="221">
        <v>1.8</v>
      </c>
      <c r="T99" s="222">
        <v>6.3</v>
      </c>
      <c r="U99" s="179" t="s">
        <v>29</v>
      </c>
      <c r="V99" s="179">
        <v>0</v>
      </c>
      <c r="W99" s="179" t="s">
        <v>8</v>
      </c>
      <c r="X99" s="179"/>
      <c r="Y99" s="179"/>
      <c r="Z99" s="179"/>
      <c r="AA99" s="179"/>
      <c r="AB99" s="179"/>
      <c r="AC99" s="179"/>
      <c r="AD99" s="179" t="s">
        <v>38</v>
      </c>
      <c r="AE99" s="179"/>
      <c r="AF99" s="179"/>
      <c r="AG99" s="179"/>
      <c r="AJ99" s="1">
        <f t="shared" si="2"/>
        <v>0</v>
      </c>
      <c r="AK99" s="1">
        <f t="shared" si="5"/>
        <v>-6.3</v>
      </c>
    </row>
    <row r="100" spans="1:37">
      <c r="A100" s="179" t="s">
        <v>5349</v>
      </c>
      <c r="B100" s="208" t="s">
        <v>308</v>
      </c>
      <c r="C100" s="208" t="s">
        <v>308</v>
      </c>
      <c r="D100" s="79">
        <v>42562</v>
      </c>
      <c r="E100" s="68">
        <v>0.5756944444444444</v>
      </c>
      <c r="F100" s="79">
        <v>42562</v>
      </c>
      <c r="G100" s="68">
        <v>0.5756944444444444</v>
      </c>
      <c r="H100" s="176">
        <f t="shared" si="6"/>
        <v>0</v>
      </c>
      <c r="I100" s="179">
        <v>15</v>
      </c>
      <c r="J100" s="179" t="s">
        <v>6188</v>
      </c>
      <c r="K100" s="179" t="s">
        <v>9</v>
      </c>
      <c r="L100" s="179" t="s">
        <v>10</v>
      </c>
      <c r="M100" s="179" t="s">
        <v>6189</v>
      </c>
      <c r="N100" s="179" t="s">
        <v>3</v>
      </c>
      <c r="O100" s="179" t="s">
        <v>8</v>
      </c>
      <c r="P100" s="179" t="s">
        <v>6190</v>
      </c>
      <c r="Q100" s="179" t="s">
        <v>9003</v>
      </c>
      <c r="R100" s="223">
        <v>1</v>
      </c>
      <c r="S100" s="221">
        <v>1.7</v>
      </c>
      <c r="T100" s="222">
        <v>2.7</v>
      </c>
      <c r="U100" s="179" t="s">
        <v>29</v>
      </c>
      <c r="V100" s="179">
        <v>1992</v>
      </c>
      <c r="W100" s="179" t="s">
        <v>8</v>
      </c>
      <c r="X100" s="79"/>
      <c r="Y100" s="79">
        <v>42400</v>
      </c>
      <c r="Z100" s="179">
        <v>100</v>
      </c>
      <c r="AA100" s="179">
        <v>2017</v>
      </c>
      <c r="AB100" s="179">
        <v>0</v>
      </c>
      <c r="AC100" s="79">
        <v>42400</v>
      </c>
      <c r="AD100" s="179" t="s">
        <v>43</v>
      </c>
      <c r="AE100" s="179"/>
      <c r="AF100" s="179"/>
      <c r="AG100" s="179"/>
      <c r="AJ100" s="1">
        <f t="shared" si="2"/>
        <v>0</v>
      </c>
      <c r="AK100" s="1">
        <f t="shared" si="5"/>
        <v>-2.7</v>
      </c>
    </row>
    <row r="101" spans="1:37" ht="31.5">
      <c r="A101" s="179" t="s">
        <v>5349</v>
      </c>
      <c r="B101" s="208" t="s">
        <v>308</v>
      </c>
      <c r="C101" s="208" t="s">
        <v>308</v>
      </c>
      <c r="D101" s="79">
        <v>42562</v>
      </c>
      <c r="E101" s="68">
        <v>0.58819444444444446</v>
      </c>
      <c r="F101" s="79">
        <v>42562</v>
      </c>
      <c r="G101" s="68">
        <v>0.58819444444444446</v>
      </c>
      <c r="H101" s="176">
        <f t="shared" si="6"/>
        <v>0</v>
      </c>
      <c r="I101" s="179">
        <v>42</v>
      </c>
      <c r="J101" s="179" t="s">
        <v>6191</v>
      </c>
      <c r="K101" s="179" t="s">
        <v>9</v>
      </c>
      <c r="L101" s="179" t="s">
        <v>10</v>
      </c>
      <c r="M101" s="179" t="s">
        <v>6192</v>
      </c>
      <c r="N101" s="179">
        <v>35</v>
      </c>
      <c r="O101" s="179" t="s">
        <v>8</v>
      </c>
      <c r="P101" s="179" t="s">
        <v>6193</v>
      </c>
      <c r="Q101" s="179" t="s">
        <v>9004</v>
      </c>
      <c r="R101" s="221">
        <v>12.5</v>
      </c>
      <c r="S101" s="221">
        <v>1.4</v>
      </c>
      <c r="T101" s="222">
        <v>13.9</v>
      </c>
      <c r="U101" s="179" t="s">
        <v>29</v>
      </c>
      <c r="V101" s="179">
        <v>1994</v>
      </c>
      <c r="W101" s="179" t="s">
        <v>8</v>
      </c>
      <c r="X101" s="179"/>
      <c r="Y101" s="79">
        <v>42180</v>
      </c>
      <c r="Z101" s="179">
        <v>100</v>
      </c>
      <c r="AA101" s="179">
        <v>2017</v>
      </c>
      <c r="AB101" s="179">
        <v>0</v>
      </c>
      <c r="AC101" s="79">
        <v>42180</v>
      </c>
      <c r="AD101" s="179" t="s">
        <v>43</v>
      </c>
      <c r="AE101" s="179"/>
      <c r="AF101" s="179"/>
      <c r="AG101" s="179"/>
      <c r="AJ101" s="1">
        <f t="shared" si="2"/>
        <v>0</v>
      </c>
      <c r="AK101" s="1">
        <f t="shared" si="5"/>
        <v>-13.9</v>
      </c>
    </row>
    <row r="102" spans="1:37" ht="31.5">
      <c r="A102" s="179" t="s">
        <v>5349</v>
      </c>
      <c r="B102" s="208" t="s">
        <v>308</v>
      </c>
      <c r="C102" s="208" t="s">
        <v>308</v>
      </c>
      <c r="D102" s="79">
        <v>42562</v>
      </c>
      <c r="E102" s="68">
        <v>0.5805555555555556</v>
      </c>
      <c r="F102" s="79">
        <v>42562</v>
      </c>
      <c r="G102" s="68">
        <v>0.61736111111111114</v>
      </c>
      <c r="H102" s="176">
        <f t="shared" si="6"/>
        <v>3.6805555555555536E-2</v>
      </c>
      <c r="I102" s="179">
        <v>16</v>
      </c>
      <c r="J102" s="179" t="s">
        <v>6194</v>
      </c>
      <c r="K102" s="179" t="s">
        <v>21</v>
      </c>
      <c r="L102" s="179" t="s">
        <v>10</v>
      </c>
      <c r="M102" s="179" t="s">
        <v>6195</v>
      </c>
      <c r="N102" s="179" t="s">
        <v>3</v>
      </c>
      <c r="O102" s="179" t="s">
        <v>8</v>
      </c>
      <c r="P102" s="179" t="s">
        <v>6196</v>
      </c>
      <c r="Q102" s="179" t="s">
        <v>9005</v>
      </c>
      <c r="R102" s="221">
        <v>1.4</v>
      </c>
      <c r="S102" s="221">
        <v>1</v>
      </c>
      <c r="T102" s="222">
        <v>2.4</v>
      </c>
      <c r="U102" s="179" t="s">
        <v>29</v>
      </c>
      <c r="V102" s="179">
        <v>1987</v>
      </c>
      <c r="W102" s="179" t="s">
        <v>8</v>
      </c>
      <c r="X102" s="79"/>
      <c r="Y102" s="79">
        <v>42425</v>
      </c>
      <c r="Z102" s="179">
        <v>100</v>
      </c>
      <c r="AA102" s="179">
        <v>2017</v>
      </c>
      <c r="AB102" s="179">
        <v>0</v>
      </c>
      <c r="AC102" s="79">
        <v>42425</v>
      </c>
      <c r="AD102" s="179" t="s">
        <v>43</v>
      </c>
      <c r="AE102" s="179"/>
      <c r="AF102" s="179"/>
      <c r="AG102" s="179"/>
      <c r="AJ102" s="1">
        <f t="shared" si="2"/>
        <v>0</v>
      </c>
      <c r="AK102" s="1">
        <f t="shared" si="5"/>
        <v>-2.4</v>
      </c>
    </row>
    <row r="103" spans="1:37">
      <c r="A103" s="179" t="s">
        <v>5349</v>
      </c>
      <c r="B103" s="208" t="s">
        <v>308</v>
      </c>
      <c r="C103" s="208" t="s">
        <v>308</v>
      </c>
      <c r="D103" s="79">
        <v>42562</v>
      </c>
      <c r="E103" s="68">
        <v>0.63194444444444442</v>
      </c>
      <c r="F103" s="79">
        <v>42562</v>
      </c>
      <c r="G103" s="68">
        <v>0.63194444444444442</v>
      </c>
      <c r="H103" s="176">
        <f t="shared" si="6"/>
        <v>0</v>
      </c>
      <c r="I103" s="208">
        <v>24</v>
      </c>
      <c r="J103" s="179" t="s">
        <v>6197</v>
      </c>
      <c r="K103" s="179" t="s">
        <v>9</v>
      </c>
      <c r="L103" s="179" t="s">
        <v>10</v>
      </c>
      <c r="M103" s="179" t="s">
        <v>6198</v>
      </c>
      <c r="N103" s="179" t="s">
        <v>3</v>
      </c>
      <c r="O103" s="179" t="s">
        <v>8</v>
      </c>
      <c r="P103" s="179" t="s">
        <v>6199</v>
      </c>
      <c r="Q103" s="179" t="s">
        <v>9006</v>
      </c>
      <c r="R103" s="221">
        <v>1.9</v>
      </c>
      <c r="S103" s="221"/>
      <c r="T103" s="222">
        <v>1.9</v>
      </c>
      <c r="U103" s="179" t="s">
        <v>29</v>
      </c>
      <c r="V103" s="179">
        <v>1993</v>
      </c>
      <c r="W103" s="179" t="s">
        <v>8</v>
      </c>
      <c r="X103" s="179"/>
      <c r="Y103" s="79">
        <v>42537</v>
      </c>
      <c r="Z103" s="179">
        <v>100</v>
      </c>
      <c r="AA103" s="179">
        <v>2017</v>
      </c>
      <c r="AB103" s="179">
        <v>0</v>
      </c>
      <c r="AC103" s="79">
        <v>42531</v>
      </c>
      <c r="AD103" s="179" t="s">
        <v>43</v>
      </c>
      <c r="AE103" s="179"/>
      <c r="AF103" s="179"/>
      <c r="AG103" s="179"/>
      <c r="AJ103" s="1">
        <f t="shared" si="2"/>
        <v>0</v>
      </c>
      <c r="AK103" s="1">
        <f t="shared" si="5"/>
        <v>-1.9</v>
      </c>
    </row>
    <row r="104" spans="1:37" ht="63">
      <c r="A104" s="179" t="s">
        <v>5349</v>
      </c>
      <c r="B104" s="208" t="s">
        <v>308</v>
      </c>
      <c r="C104" s="208" t="s">
        <v>308</v>
      </c>
      <c r="D104" s="79">
        <v>42562</v>
      </c>
      <c r="E104" s="68">
        <v>0.69791666666666663</v>
      </c>
      <c r="F104" s="79">
        <v>42562</v>
      </c>
      <c r="G104" s="68">
        <v>0.7944444444444444</v>
      </c>
      <c r="H104" s="176">
        <f t="shared" si="6"/>
        <v>9.6527777777777768E-2</v>
      </c>
      <c r="I104" s="208">
        <v>33</v>
      </c>
      <c r="J104" s="179" t="s">
        <v>6200</v>
      </c>
      <c r="K104" s="179" t="s">
        <v>7105</v>
      </c>
      <c r="L104" s="179" t="s">
        <v>10</v>
      </c>
      <c r="M104" s="179" t="s">
        <v>6201</v>
      </c>
      <c r="N104" s="179" t="s">
        <v>3</v>
      </c>
      <c r="O104" s="179" t="s">
        <v>8</v>
      </c>
      <c r="P104" s="179" t="s">
        <v>7106</v>
      </c>
      <c r="Q104" s="179" t="s">
        <v>9007</v>
      </c>
      <c r="R104" s="190">
        <v>28.7</v>
      </c>
      <c r="S104" s="190">
        <v>1.6</v>
      </c>
      <c r="T104" s="162">
        <v>30.3</v>
      </c>
      <c r="U104" s="179" t="s">
        <v>29</v>
      </c>
      <c r="V104" s="179">
        <v>2005</v>
      </c>
      <c r="W104" s="179" t="s">
        <v>8</v>
      </c>
      <c r="X104" s="79"/>
      <c r="Y104" s="79">
        <v>42527</v>
      </c>
      <c r="Z104" s="179">
        <v>100</v>
      </c>
      <c r="AA104" s="179">
        <v>2017</v>
      </c>
      <c r="AB104" s="179">
        <v>0</v>
      </c>
      <c r="AC104" s="79">
        <v>42527</v>
      </c>
      <c r="AD104" s="179" t="s">
        <v>43</v>
      </c>
      <c r="AE104" s="179"/>
      <c r="AF104" s="179"/>
      <c r="AG104" s="179"/>
      <c r="AJ104" s="1">
        <f t="shared" si="2"/>
        <v>0</v>
      </c>
      <c r="AK104" s="1">
        <f t="shared" si="5"/>
        <v>-30.3</v>
      </c>
    </row>
    <row r="105" spans="1:37">
      <c r="A105" s="179" t="s">
        <v>5349</v>
      </c>
      <c r="B105" s="208" t="s">
        <v>308</v>
      </c>
      <c r="C105" s="208" t="s">
        <v>308</v>
      </c>
      <c r="D105" s="79">
        <v>42562</v>
      </c>
      <c r="E105" s="68">
        <v>0.69791666666666663</v>
      </c>
      <c r="F105" s="79">
        <v>42562</v>
      </c>
      <c r="G105" s="185">
        <v>0.7104166666666667</v>
      </c>
      <c r="H105" s="176">
        <f t="shared" si="6"/>
        <v>1.2500000000000067E-2</v>
      </c>
      <c r="I105" s="208">
        <v>17</v>
      </c>
      <c r="J105" s="179" t="s">
        <v>6197</v>
      </c>
      <c r="K105" s="179" t="s">
        <v>21</v>
      </c>
      <c r="L105" s="179" t="s">
        <v>10</v>
      </c>
      <c r="M105" s="179" t="s">
        <v>6201</v>
      </c>
      <c r="N105" s="179" t="s">
        <v>3</v>
      </c>
      <c r="O105" s="179" t="s">
        <v>8</v>
      </c>
      <c r="P105" s="179" t="s">
        <v>7107</v>
      </c>
      <c r="Q105" s="179" t="s">
        <v>9007</v>
      </c>
      <c r="R105" s="221">
        <v>2.9</v>
      </c>
      <c r="S105" s="221"/>
      <c r="T105" s="222">
        <v>2.9</v>
      </c>
      <c r="U105" s="179" t="s">
        <v>29</v>
      </c>
      <c r="V105" s="179">
        <v>2005</v>
      </c>
      <c r="W105" s="179" t="s">
        <v>8</v>
      </c>
      <c r="X105" s="79"/>
      <c r="Y105" s="79">
        <v>42407</v>
      </c>
      <c r="Z105" s="179">
        <v>100</v>
      </c>
      <c r="AA105" s="179">
        <v>2017</v>
      </c>
      <c r="AB105" s="179">
        <v>0</v>
      </c>
      <c r="AC105" s="79">
        <v>42407</v>
      </c>
      <c r="AD105" s="179" t="s">
        <v>43</v>
      </c>
      <c r="AE105" s="179"/>
      <c r="AF105" s="179"/>
      <c r="AG105" s="179"/>
      <c r="AJ105" s="1">
        <f t="shared" si="2"/>
        <v>0</v>
      </c>
      <c r="AK105" s="1">
        <f t="shared" si="5"/>
        <v>-2.9</v>
      </c>
    </row>
    <row r="106" spans="1:37" ht="131.25">
      <c r="A106" s="94" t="s">
        <v>13179</v>
      </c>
      <c r="B106" s="57" t="s">
        <v>91</v>
      </c>
      <c r="C106" s="57" t="s">
        <v>13585</v>
      </c>
      <c r="D106" s="58">
        <v>42724</v>
      </c>
      <c r="E106" s="59">
        <v>0.75347222222222221</v>
      </c>
      <c r="F106" s="58">
        <v>42724</v>
      </c>
      <c r="G106" s="59">
        <v>0.93402777777777779</v>
      </c>
      <c r="H106" s="59">
        <v>0.18055555555555558</v>
      </c>
      <c r="I106" s="60">
        <v>179</v>
      </c>
      <c r="J106" s="60"/>
      <c r="K106" s="60"/>
      <c r="L106" s="71" t="s">
        <v>4</v>
      </c>
      <c r="M106" s="72" t="s">
        <v>13586</v>
      </c>
      <c r="N106" s="60" t="s">
        <v>3</v>
      </c>
      <c r="O106" s="71" t="s">
        <v>33</v>
      </c>
      <c r="P106" s="72" t="s">
        <v>13586</v>
      </c>
      <c r="Q106" s="71" t="s">
        <v>13587</v>
      </c>
      <c r="R106" s="167">
        <v>168.4</v>
      </c>
      <c r="S106" s="167"/>
      <c r="T106" s="167">
        <v>168.4</v>
      </c>
      <c r="U106" s="286"/>
      <c r="V106" s="179"/>
      <c r="W106" s="179"/>
      <c r="X106" s="179"/>
      <c r="Y106" s="79"/>
      <c r="Z106" s="179"/>
      <c r="AA106" s="179"/>
      <c r="AB106" s="179"/>
      <c r="AC106" s="179"/>
      <c r="AD106" s="208" t="s">
        <v>23</v>
      </c>
      <c r="AE106" s="179"/>
      <c r="AF106" s="179"/>
      <c r="AG106" s="179" t="s">
        <v>15041</v>
      </c>
      <c r="AJ106" s="1">
        <f t="shared" si="2"/>
        <v>0</v>
      </c>
    </row>
    <row r="107" spans="1:37" ht="112.5">
      <c r="A107" s="94" t="s">
        <v>2039</v>
      </c>
      <c r="B107" s="57" t="s">
        <v>20</v>
      </c>
      <c r="C107" s="57" t="s">
        <v>20</v>
      </c>
      <c r="D107" s="278">
        <v>42482</v>
      </c>
      <c r="E107" s="59">
        <v>0.83333333333333337</v>
      </c>
      <c r="F107" s="278">
        <v>42482</v>
      </c>
      <c r="G107" s="95">
        <v>0.8340277777777777</v>
      </c>
      <c r="H107" s="95">
        <v>6.9444444444433095E-4</v>
      </c>
      <c r="I107" s="57">
        <v>48</v>
      </c>
      <c r="J107" s="57" t="s">
        <v>2288</v>
      </c>
      <c r="K107" s="57" t="s">
        <v>9</v>
      </c>
      <c r="L107" s="57" t="s">
        <v>4</v>
      </c>
      <c r="M107" s="57" t="s">
        <v>2289</v>
      </c>
      <c r="N107" s="57">
        <v>110</v>
      </c>
      <c r="O107" s="57" t="s">
        <v>8</v>
      </c>
      <c r="P107" s="57" t="s">
        <v>2289</v>
      </c>
      <c r="Q107" s="57" t="s">
        <v>2290</v>
      </c>
      <c r="R107" s="57">
        <v>45</v>
      </c>
      <c r="S107" s="57">
        <v>118.8</v>
      </c>
      <c r="T107" s="57">
        <v>163.80000000000001</v>
      </c>
      <c r="U107" s="179"/>
      <c r="V107" s="179"/>
      <c r="W107" s="179"/>
      <c r="X107" s="179"/>
      <c r="Y107" s="179"/>
      <c r="Z107" s="179"/>
      <c r="AA107" s="179"/>
      <c r="AB107" s="179"/>
      <c r="AC107" s="179"/>
      <c r="AD107" s="179" t="s">
        <v>23</v>
      </c>
      <c r="AE107" s="179"/>
      <c r="AF107" s="179"/>
      <c r="AG107" s="115"/>
      <c r="AJ107" s="1">
        <f t="shared" si="2"/>
        <v>0</v>
      </c>
    </row>
    <row r="108" spans="1:37" ht="31.5">
      <c r="A108" s="179" t="s">
        <v>5349</v>
      </c>
      <c r="B108" s="208" t="s">
        <v>308</v>
      </c>
      <c r="C108" s="208" t="s">
        <v>308</v>
      </c>
      <c r="D108" s="293">
        <v>42574</v>
      </c>
      <c r="E108" s="185">
        <v>0.4513888888888889</v>
      </c>
      <c r="F108" s="293">
        <v>42574</v>
      </c>
      <c r="G108" s="185">
        <v>0.4513888888888889</v>
      </c>
      <c r="H108" s="182">
        <f t="shared" ref="H108:H120" si="7">G108-E108</f>
        <v>0</v>
      </c>
      <c r="I108" s="208">
        <v>12</v>
      </c>
      <c r="J108" s="208" t="s">
        <v>303</v>
      </c>
      <c r="K108" s="208" t="s">
        <v>9</v>
      </c>
      <c r="L108" s="208" t="s">
        <v>10</v>
      </c>
      <c r="M108" s="208" t="s">
        <v>6681</v>
      </c>
      <c r="N108" s="208" t="s">
        <v>3</v>
      </c>
      <c r="O108" s="208" t="s">
        <v>8</v>
      </c>
      <c r="P108" s="208" t="s">
        <v>6682</v>
      </c>
      <c r="Q108" s="208" t="s">
        <v>7110</v>
      </c>
      <c r="R108" s="216">
        <v>0.17599999999999999</v>
      </c>
      <c r="S108" s="216"/>
      <c r="T108" s="216">
        <v>0.17599999999999999</v>
      </c>
      <c r="U108" s="208" t="s">
        <v>7</v>
      </c>
      <c r="V108" s="208">
        <v>2010</v>
      </c>
      <c r="W108" s="208" t="s">
        <v>8</v>
      </c>
      <c r="X108" s="208"/>
      <c r="Y108" s="293">
        <v>42290</v>
      </c>
      <c r="Z108" s="208">
        <v>100</v>
      </c>
      <c r="AA108" s="208">
        <v>2016</v>
      </c>
      <c r="AB108" s="208">
        <v>0</v>
      </c>
      <c r="AC108" s="293">
        <v>42470</v>
      </c>
      <c r="AD108" s="208" t="s">
        <v>43</v>
      </c>
      <c r="AE108" s="208"/>
      <c r="AF108" s="208"/>
      <c r="AG108" s="208"/>
      <c r="AJ108" s="1">
        <f t="shared" si="2"/>
        <v>0</v>
      </c>
      <c r="AK108" s="1">
        <f>AJ108-T108</f>
        <v>-0.17599999999999999</v>
      </c>
    </row>
    <row r="109" spans="1:37" ht="47.25">
      <c r="A109" s="179" t="s">
        <v>5349</v>
      </c>
      <c r="B109" s="208" t="s">
        <v>308</v>
      </c>
      <c r="C109" s="208" t="s">
        <v>308</v>
      </c>
      <c r="D109" s="293">
        <v>42574</v>
      </c>
      <c r="E109" s="185">
        <v>0.49444444444444446</v>
      </c>
      <c r="F109" s="293">
        <v>42574</v>
      </c>
      <c r="G109" s="185">
        <v>0.52777777777777779</v>
      </c>
      <c r="H109" s="182">
        <f t="shared" si="7"/>
        <v>3.3333333333333326E-2</v>
      </c>
      <c r="I109" s="208">
        <v>49</v>
      </c>
      <c r="J109" s="208" t="s">
        <v>303</v>
      </c>
      <c r="K109" s="208" t="s">
        <v>21</v>
      </c>
      <c r="L109" s="208" t="s">
        <v>10</v>
      </c>
      <c r="M109" s="208" t="s">
        <v>6683</v>
      </c>
      <c r="N109" s="208" t="s">
        <v>3</v>
      </c>
      <c r="O109" s="208" t="s">
        <v>8</v>
      </c>
      <c r="P109" s="208" t="s">
        <v>6684</v>
      </c>
      <c r="Q109" s="208" t="s">
        <v>6685</v>
      </c>
      <c r="R109" s="216">
        <v>2.77</v>
      </c>
      <c r="S109" s="216"/>
      <c r="T109" s="216">
        <v>2.77</v>
      </c>
      <c r="U109" s="208" t="s">
        <v>7</v>
      </c>
      <c r="V109" s="208">
        <v>1986</v>
      </c>
      <c r="W109" s="208" t="s">
        <v>8</v>
      </c>
      <c r="X109" s="208"/>
      <c r="Y109" s="293">
        <v>42297</v>
      </c>
      <c r="Z109" s="208">
        <v>100</v>
      </c>
      <c r="AA109" s="208">
        <v>2016</v>
      </c>
      <c r="AB109" s="208">
        <v>0</v>
      </c>
      <c r="AC109" s="293">
        <v>42476</v>
      </c>
      <c r="AD109" s="208" t="s">
        <v>43</v>
      </c>
      <c r="AE109" s="208"/>
      <c r="AF109" s="208"/>
      <c r="AG109" s="208"/>
      <c r="AJ109" s="1">
        <f t="shared" si="2"/>
        <v>0</v>
      </c>
      <c r="AK109" s="1">
        <f>AJ109-T109</f>
        <v>-2.77</v>
      </c>
    </row>
    <row r="110" spans="1:37" ht="31.5">
      <c r="A110" s="179" t="s">
        <v>139</v>
      </c>
      <c r="B110" s="179" t="s">
        <v>13</v>
      </c>
      <c r="C110" s="179" t="s">
        <v>147</v>
      </c>
      <c r="D110" s="169">
        <v>42386</v>
      </c>
      <c r="E110" s="176">
        <v>0.30624999999999997</v>
      </c>
      <c r="F110" s="169">
        <v>42386</v>
      </c>
      <c r="G110" s="176">
        <v>1.0069444444444444</v>
      </c>
      <c r="H110" s="176">
        <f t="shared" si="7"/>
        <v>0.70069444444444451</v>
      </c>
      <c r="I110" s="179">
        <v>8</v>
      </c>
      <c r="J110" s="179" t="s">
        <v>141</v>
      </c>
      <c r="K110" s="179" t="s">
        <v>141</v>
      </c>
      <c r="L110" s="179" t="s">
        <v>12</v>
      </c>
      <c r="M110" s="179" t="s">
        <v>347</v>
      </c>
      <c r="N110" s="179">
        <v>0.4</v>
      </c>
      <c r="O110" s="179" t="s">
        <v>57</v>
      </c>
      <c r="P110" s="179" t="s">
        <v>57</v>
      </c>
      <c r="Q110" s="179" t="s">
        <v>348</v>
      </c>
      <c r="R110" s="179">
        <v>74.7</v>
      </c>
      <c r="S110" s="179">
        <v>73.599999999999994</v>
      </c>
      <c r="T110" s="179">
        <f>R110+S110</f>
        <v>148.30000000000001</v>
      </c>
      <c r="U110" s="179" t="s">
        <v>62</v>
      </c>
      <c r="V110" s="179" t="s">
        <v>141</v>
      </c>
      <c r="W110" s="179" t="s">
        <v>141</v>
      </c>
      <c r="X110" s="179" t="s">
        <v>141</v>
      </c>
      <c r="Y110" s="179" t="s">
        <v>141</v>
      </c>
      <c r="Z110" s="179" t="s">
        <v>141</v>
      </c>
      <c r="AA110" s="179" t="s">
        <v>141</v>
      </c>
      <c r="AB110" s="179" t="s">
        <v>141</v>
      </c>
      <c r="AC110" s="179" t="s">
        <v>141</v>
      </c>
      <c r="AD110" s="115" t="s">
        <v>23</v>
      </c>
      <c r="AE110" s="179" t="s">
        <v>141</v>
      </c>
      <c r="AF110" s="179" t="s">
        <v>141</v>
      </c>
      <c r="AG110" s="392" t="s">
        <v>3140</v>
      </c>
      <c r="AJ110" s="1">
        <f t="shared" si="2"/>
        <v>0</v>
      </c>
    </row>
    <row r="111" spans="1:37" ht="31.5">
      <c r="A111" s="179" t="s">
        <v>5349</v>
      </c>
      <c r="B111" s="208" t="s">
        <v>308</v>
      </c>
      <c r="C111" s="208" t="s">
        <v>376</v>
      </c>
      <c r="D111" s="293">
        <v>42580</v>
      </c>
      <c r="E111" s="208">
        <v>13.44</v>
      </c>
      <c r="F111" s="293">
        <v>42580</v>
      </c>
      <c r="G111" s="208">
        <v>13.44</v>
      </c>
      <c r="H111" s="182">
        <f t="shared" si="7"/>
        <v>0</v>
      </c>
      <c r="I111" s="208">
        <v>62</v>
      </c>
      <c r="J111" s="208" t="s">
        <v>6835</v>
      </c>
      <c r="K111" s="208" t="s">
        <v>9</v>
      </c>
      <c r="L111" s="208" t="s">
        <v>17</v>
      </c>
      <c r="M111" s="208" t="s">
        <v>6836</v>
      </c>
      <c r="N111" s="208">
        <v>220</v>
      </c>
      <c r="O111" s="208" t="s">
        <v>8</v>
      </c>
      <c r="P111" s="208" t="s">
        <v>6836</v>
      </c>
      <c r="Q111" s="208" t="s">
        <v>6837</v>
      </c>
      <c r="R111" s="216">
        <v>3.1720000000000002</v>
      </c>
      <c r="S111" s="216">
        <v>5.4240000000000004</v>
      </c>
      <c r="T111" s="216">
        <v>8.5960000000000001</v>
      </c>
      <c r="U111" s="208"/>
      <c r="V111" s="208" t="s">
        <v>3096</v>
      </c>
      <c r="W111" s="208" t="s">
        <v>8</v>
      </c>
      <c r="X111" s="208"/>
      <c r="Y111" s="208"/>
      <c r="Z111" s="208"/>
      <c r="AA111" s="208"/>
      <c r="AB111" s="208"/>
      <c r="AC111" s="208"/>
      <c r="AD111" s="208" t="s">
        <v>38</v>
      </c>
      <c r="AE111" s="208"/>
      <c r="AF111" s="208"/>
      <c r="AG111" s="208"/>
      <c r="AJ111" s="1">
        <f t="shared" si="2"/>
        <v>0</v>
      </c>
      <c r="AK111" s="1">
        <f t="shared" ref="AK111:AK137" si="8">AJ111-T111</f>
        <v>-8.5960000000000001</v>
      </c>
    </row>
    <row r="112" spans="1:37" ht="47.25">
      <c r="A112" s="179" t="s">
        <v>5349</v>
      </c>
      <c r="B112" s="208" t="s">
        <v>308</v>
      </c>
      <c r="C112" s="208" t="s">
        <v>308</v>
      </c>
      <c r="D112" s="293">
        <v>42580</v>
      </c>
      <c r="E112" s="208">
        <v>14.16</v>
      </c>
      <c r="F112" s="293">
        <v>42580</v>
      </c>
      <c r="G112" s="208">
        <v>14.16</v>
      </c>
      <c r="H112" s="182">
        <f t="shared" si="7"/>
        <v>0</v>
      </c>
      <c r="I112" s="208">
        <v>58</v>
      </c>
      <c r="J112" s="208" t="s">
        <v>2466</v>
      </c>
      <c r="K112" s="208" t="s">
        <v>9</v>
      </c>
      <c r="L112" s="208" t="s">
        <v>10</v>
      </c>
      <c r="M112" s="208" t="s">
        <v>6838</v>
      </c>
      <c r="N112" s="208">
        <v>110</v>
      </c>
      <c r="O112" s="208" t="s">
        <v>8</v>
      </c>
      <c r="P112" s="208" t="s">
        <v>6838</v>
      </c>
      <c r="Q112" s="208" t="s">
        <v>7113</v>
      </c>
      <c r="R112" s="216">
        <v>2.0990000000000002</v>
      </c>
      <c r="S112" s="216"/>
      <c r="T112" s="216">
        <v>2.0990000000000002</v>
      </c>
      <c r="U112" s="208" t="s">
        <v>29</v>
      </c>
      <c r="V112" s="208">
        <v>2013</v>
      </c>
      <c r="W112" s="208" t="s">
        <v>8</v>
      </c>
      <c r="X112" s="208"/>
      <c r="Y112" s="293">
        <v>42429</v>
      </c>
      <c r="Z112" s="208">
        <v>100</v>
      </c>
      <c r="AA112" s="208">
        <v>2019</v>
      </c>
      <c r="AB112" s="208"/>
      <c r="AC112" s="293">
        <v>42429</v>
      </c>
      <c r="AD112" s="208" t="s">
        <v>43</v>
      </c>
      <c r="AE112" s="208"/>
      <c r="AF112" s="208"/>
      <c r="AG112" s="208"/>
      <c r="AJ112" s="1">
        <f t="shared" si="2"/>
        <v>0</v>
      </c>
      <c r="AK112" s="1">
        <f t="shared" si="8"/>
        <v>-2.0990000000000002</v>
      </c>
    </row>
    <row r="113" spans="1:37" ht="31.5">
      <c r="A113" s="179" t="s">
        <v>5349</v>
      </c>
      <c r="B113" s="208" t="s">
        <v>308</v>
      </c>
      <c r="C113" s="208" t="s">
        <v>308</v>
      </c>
      <c r="D113" s="293">
        <v>42582</v>
      </c>
      <c r="E113" s="185">
        <v>0.65416666666666667</v>
      </c>
      <c r="F113" s="293">
        <v>42582</v>
      </c>
      <c r="G113" s="185">
        <v>0.67013888888888884</v>
      </c>
      <c r="H113" s="182">
        <f t="shared" si="7"/>
        <v>1.5972222222222165E-2</v>
      </c>
      <c r="I113" s="208">
        <v>12</v>
      </c>
      <c r="J113" s="208" t="s">
        <v>144</v>
      </c>
      <c r="K113" s="208" t="s">
        <v>21</v>
      </c>
      <c r="L113" s="208" t="s">
        <v>4</v>
      </c>
      <c r="M113" s="208" t="s">
        <v>7114</v>
      </c>
      <c r="N113" s="208" t="s">
        <v>3</v>
      </c>
      <c r="O113" s="208" t="s">
        <v>8</v>
      </c>
      <c r="P113" s="208" t="s">
        <v>6861</v>
      </c>
      <c r="Q113" s="208" t="s">
        <v>7115</v>
      </c>
      <c r="R113" s="216">
        <v>1.978</v>
      </c>
      <c r="S113" s="216"/>
      <c r="T113" s="216">
        <v>1.978</v>
      </c>
      <c r="U113" s="208" t="s">
        <v>29</v>
      </c>
      <c r="V113" s="208">
        <v>1988</v>
      </c>
      <c r="W113" s="208" t="s">
        <v>8</v>
      </c>
      <c r="X113" s="208"/>
      <c r="Y113" s="293">
        <v>42261</v>
      </c>
      <c r="Z113" s="208">
        <v>100</v>
      </c>
      <c r="AA113" s="208">
        <v>2016</v>
      </c>
      <c r="AB113" s="208">
        <v>0</v>
      </c>
      <c r="AC113" s="293">
        <v>42435</v>
      </c>
      <c r="AD113" s="208" t="s">
        <v>31</v>
      </c>
      <c r="AE113" s="208"/>
      <c r="AF113" s="208"/>
      <c r="AG113" s="208"/>
      <c r="AJ113" s="1">
        <f t="shared" si="2"/>
        <v>0</v>
      </c>
      <c r="AK113" s="1">
        <f t="shared" si="8"/>
        <v>-1.978</v>
      </c>
    </row>
    <row r="114" spans="1:37" ht="31.5" customHeight="1">
      <c r="A114" s="179" t="s">
        <v>6868</v>
      </c>
      <c r="B114" s="208" t="s">
        <v>308</v>
      </c>
      <c r="C114" s="208" t="s">
        <v>308</v>
      </c>
      <c r="D114" s="293">
        <v>42583</v>
      </c>
      <c r="E114" s="185">
        <v>0.68055555555555547</v>
      </c>
      <c r="F114" s="293">
        <v>42583</v>
      </c>
      <c r="G114" s="185">
        <v>0.72916666666666663</v>
      </c>
      <c r="H114" s="182">
        <f t="shared" si="7"/>
        <v>4.861111111111116E-2</v>
      </c>
      <c r="I114" s="208">
        <v>10</v>
      </c>
      <c r="J114" s="208" t="s">
        <v>144</v>
      </c>
      <c r="K114" s="208" t="s">
        <v>21</v>
      </c>
      <c r="L114" s="208" t="s">
        <v>10</v>
      </c>
      <c r="M114" s="208" t="s">
        <v>6869</v>
      </c>
      <c r="N114" s="208" t="s">
        <v>3</v>
      </c>
      <c r="O114" s="208" t="s">
        <v>8</v>
      </c>
      <c r="P114" s="208" t="s">
        <v>6870</v>
      </c>
      <c r="Q114" s="208" t="s">
        <v>9008</v>
      </c>
      <c r="R114" s="216">
        <v>0.92300000000000004</v>
      </c>
      <c r="S114" s="216"/>
      <c r="T114" s="216">
        <v>0.92300000000000004</v>
      </c>
      <c r="U114" s="208" t="s">
        <v>7</v>
      </c>
      <c r="V114" s="208">
        <v>1989</v>
      </c>
      <c r="W114" s="208" t="s">
        <v>8</v>
      </c>
      <c r="X114" s="208"/>
      <c r="Y114" s="293">
        <v>42380</v>
      </c>
      <c r="Z114" s="208">
        <v>100</v>
      </c>
      <c r="AA114" s="208">
        <v>2017</v>
      </c>
      <c r="AB114" s="208"/>
      <c r="AC114" s="293">
        <v>42380</v>
      </c>
      <c r="AD114" s="208" t="s">
        <v>43</v>
      </c>
      <c r="AE114" s="208"/>
      <c r="AF114" s="208"/>
      <c r="AG114" s="208"/>
      <c r="AJ114" s="1">
        <f t="shared" si="2"/>
        <v>0</v>
      </c>
      <c r="AK114" s="1">
        <f t="shared" si="8"/>
        <v>-0.92300000000000004</v>
      </c>
    </row>
    <row r="115" spans="1:37" ht="31.5" customHeight="1">
      <c r="A115" s="179" t="s">
        <v>6868</v>
      </c>
      <c r="B115" s="208" t="s">
        <v>308</v>
      </c>
      <c r="C115" s="208" t="s">
        <v>308</v>
      </c>
      <c r="D115" s="293">
        <v>42584</v>
      </c>
      <c r="E115" s="185">
        <v>0.13402777777777777</v>
      </c>
      <c r="F115" s="293">
        <v>42584</v>
      </c>
      <c r="G115" s="185">
        <v>0.13402777777777777</v>
      </c>
      <c r="H115" s="182">
        <f t="shared" si="7"/>
        <v>0</v>
      </c>
      <c r="I115" s="208">
        <v>116</v>
      </c>
      <c r="J115" s="208" t="s">
        <v>144</v>
      </c>
      <c r="K115" s="208" t="s">
        <v>9</v>
      </c>
      <c r="L115" s="208" t="s">
        <v>10</v>
      </c>
      <c r="M115" s="208" t="s">
        <v>5117</v>
      </c>
      <c r="N115" s="208">
        <v>35</v>
      </c>
      <c r="O115" s="208" t="s">
        <v>8</v>
      </c>
      <c r="P115" s="208" t="s">
        <v>6871</v>
      </c>
      <c r="Q115" s="208" t="s">
        <v>8997</v>
      </c>
      <c r="R115" s="216">
        <v>45.601999999999997</v>
      </c>
      <c r="S115" s="216">
        <v>1.8080000000000001</v>
      </c>
      <c r="T115" s="216">
        <f>SUM(R115:S115)</f>
        <v>47.41</v>
      </c>
      <c r="U115" s="208"/>
      <c r="V115" s="208">
        <v>2008</v>
      </c>
      <c r="W115" s="208" t="s">
        <v>8</v>
      </c>
      <c r="X115" s="208"/>
      <c r="Y115" s="293">
        <v>42179</v>
      </c>
      <c r="Z115" s="208">
        <v>100</v>
      </c>
      <c r="AA115" s="208">
        <v>2018</v>
      </c>
      <c r="AB115" s="208"/>
      <c r="AC115" s="293">
        <v>42179</v>
      </c>
      <c r="AD115" s="208" t="s">
        <v>43</v>
      </c>
      <c r="AE115" s="208"/>
      <c r="AF115" s="208"/>
      <c r="AG115" s="208"/>
      <c r="AJ115" s="1">
        <f t="shared" si="2"/>
        <v>0</v>
      </c>
      <c r="AK115" s="1">
        <f t="shared" si="8"/>
        <v>-47.41</v>
      </c>
    </row>
    <row r="116" spans="1:37" ht="195.75" customHeight="1">
      <c r="A116" s="179" t="s">
        <v>6868</v>
      </c>
      <c r="B116" s="208" t="s">
        <v>308</v>
      </c>
      <c r="C116" s="208" t="s">
        <v>308</v>
      </c>
      <c r="D116" s="293">
        <v>42584</v>
      </c>
      <c r="E116" s="185">
        <v>0.55555555555555558</v>
      </c>
      <c r="F116" s="293">
        <v>42584</v>
      </c>
      <c r="G116" s="185">
        <v>0.55555555555555558</v>
      </c>
      <c r="H116" s="182">
        <f t="shared" si="7"/>
        <v>0</v>
      </c>
      <c r="I116" s="208">
        <v>234</v>
      </c>
      <c r="J116" s="208" t="s">
        <v>144</v>
      </c>
      <c r="K116" s="208" t="s">
        <v>9</v>
      </c>
      <c r="L116" s="208" t="s">
        <v>10</v>
      </c>
      <c r="M116" s="208" t="s">
        <v>5117</v>
      </c>
      <c r="N116" s="208">
        <v>35</v>
      </c>
      <c r="O116" s="208" t="s">
        <v>8</v>
      </c>
      <c r="P116" s="208" t="s">
        <v>6872</v>
      </c>
      <c r="Q116" s="208" t="s">
        <v>8997</v>
      </c>
      <c r="R116" s="216">
        <v>9.1969999999999992</v>
      </c>
      <c r="S116" s="216">
        <v>16.587</v>
      </c>
      <c r="T116" s="216">
        <v>25.783999999999999</v>
      </c>
      <c r="U116" s="208"/>
      <c r="V116" s="208">
        <v>2009</v>
      </c>
      <c r="W116" s="208" t="s">
        <v>8</v>
      </c>
      <c r="X116" s="208"/>
      <c r="Y116" s="208"/>
      <c r="Z116" s="208"/>
      <c r="AA116" s="208"/>
      <c r="AB116" s="208"/>
      <c r="AC116" s="208"/>
      <c r="AD116" s="208" t="s">
        <v>43</v>
      </c>
      <c r="AE116" s="208"/>
      <c r="AF116" s="208"/>
      <c r="AG116" s="208"/>
      <c r="AJ116" s="1">
        <f t="shared" si="2"/>
        <v>0</v>
      </c>
      <c r="AK116" s="1">
        <f t="shared" si="8"/>
        <v>-25.783999999999999</v>
      </c>
    </row>
    <row r="117" spans="1:37" ht="31.5">
      <c r="A117" s="179" t="s">
        <v>6868</v>
      </c>
      <c r="B117" s="208" t="s">
        <v>308</v>
      </c>
      <c r="C117" s="208" t="s">
        <v>308</v>
      </c>
      <c r="D117" s="293">
        <v>42585</v>
      </c>
      <c r="E117" s="185">
        <v>0.81666666666666676</v>
      </c>
      <c r="F117" s="293">
        <v>42585</v>
      </c>
      <c r="G117" s="185">
        <v>0.8208333333333333</v>
      </c>
      <c r="H117" s="182">
        <f t="shared" si="7"/>
        <v>4.1666666666665408E-3</v>
      </c>
      <c r="I117" s="208">
        <v>20</v>
      </c>
      <c r="J117" s="208" t="s">
        <v>303</v>
      </c>
      <c r="K117" s="208" t="s">
        <v>21</v>
      </c>
      <c r="L117" s="208" t="s">
        <v>4</v>
      </c>
      <c r="M117" s="208" t="s">
        <v>6873</v>
      </c>
      <c r="N117" s="208" t="s">
        <v>3</v>
      </c>
      <c r="O117" s="208" t="s">
        <v>8</v>
      </c>
      <c r="P117" s="208" t="s">
        <v>6874</v>
      </c>
      <c r="Q117" s="208" t="s">
        <v>9009</v>
      </c>
      <c r="R117" s="216">
        <v>0.52300000000000002</v>
      </c>
      <c r="S117" s="216"/>
      <c r="T117" s="216">
        <v>0.52300000000000002</v>
      </c>
      <c r="U117" s="208" t="s">
        <v>29</v>
      </c>
      <c r="V117" s="208">
        <v>1989</v>
      </c>
      <c r="W117" s="208" t="s">
        <v>8</v>
      </c>
      <c r="X117" s="208"/>
      <c r="Y117" s="293">
        <v>42507</v>
      </c>
      <c r="Z117" s="208"/>
      <c r="AA117" s="208">
        <v>2017</v>
      </c>
      <c r="AB117" s="208"/>
      <c r="AC117" s="293">
        <v>42507</v>
      </c>
      <c r="AD117" s="208" t="s">
        <v>31</v>
      </c>
      <c r="AE117" s="208"/>
      <c r="AF117" s="208"/>
      <c r="AG117" s="208"/>
      <c r="AJ117" s="1">
        <f t="shared" si="2"/>
        <v>0</v>
      </c>
      <c r="AK117" s="1">
        <f t="shared" si="8"/>
        <v>-0.52300000000000002</v>
      </c>
    </row>
    <row r="118" spans="1:37" ht="63">
      <c r="A118" s="179" t="s">
        <v>6868</v>
      </c>
      <c r="B118" s="208" t="s">
        <v>308</v>
      </c>
      <c r="C118" s="208" t="s">
        <v>376</v>
      </c>
      <c r="D118" s="293">
        <v>42586</v>
      </c>
      <c r="E118" s="185">
        <v>0.70833333333333337</v>
      </c>
      <c r="F118" s="293">
        <v>42586</v>
      </c>
      <c r="G118" s="185">
        <v>0.70833333333333337</v>
      </c>
      <c r="H118" s="182">
        <f t="shared" si="7"/>
        <v>0</v>
      </c>
      <c r="I118" s="208">
        <v>169</v>
      </c>
      <c r="J118" s="208" t="s">
        <v>1299</v>
      </c>
      <c r="K118" s="208" t="s">
        <v>9</v>
      </c>
      <c r="L118" s="208" t="s">
        <v>17</v>
      </c>
      <c r="M118" s="208" t="s">
        <v>6975</v>
      </c>
      <c r="N118" s="208">
        <v>110</v>
      </c>
      <c r="O118" s="208" t="s">
        <v>8</v>
      </c>
      <c r="P118" s="208" t="s">
        <v>6976</v>
      </c>
      <c r="Q118" s="208" t="s">
        <v>6977</v>
      </c>
      <c r="R118" s="216">
        <v>7.6539999999999999</v>
      </c>
      <c r="S118" s="216">
        <v>28.204000000000001</v>
      </c>
      <c r="T118" s="216">
        <v>35.857999999999997</v>
      </c>
      <c r="U118" s="208"/>
      <c r="V118" s="208"/>
      <c r="W118" s="208" t="s">
        <v>8</v>
      </c>
      <c r="X118" s="208"/>
      <c r="Y118" s="208"/>
      <c r="Z118" s="208"/>
      <c r="AA118" s="208"/>
      <c r="AB118" s="208"/>
      <c r="AC118" s="208"/>
      <c r="AD118" s="208" t="s">
        <v>38</v>
      </c>
      <c r="AE118" s="208"/>
      <c r="AF118" s="208"/>
      <c r="AG118" s="208"/>
      <c r="AJ118" s="1">
        <f t="shared" si="2"/>
        <v>0</v>
      </c>
      <c r="AK118" s="1">
        <f t="shared" si="8"/>
        <v>-35.857999999999997</v>
      </c>
    </row>
    <row r="119" spans="1:37" ht="63" customHeight="1">
      <c r="A119" s="179" t="s">
        <v>6868</v>
      </c>
      <c r="B119" s="208" t="s">
        <v>308</v>
      </c>
      <c r="C119" s="208" t="s">
        <v>308</v>
      </c>
      <c r="D119" s="293">
        <v>42587</v>
      </c>
      <c r="E119" s="185">
        <v>0.76041666666666663</v>
      </c>
      <c r="F119" s="293">
        <v>42587</v>
      </c>
      <c r="G119" s="185">
        <v>0.76041666666666663</v>
      </c>
      <c r="H119" s="182">
        <f t="shared" si="7"/>
        <v>0</v>
      </c>
      <c r="I119" s="208">
        <v>9</v>
      </c>
      <c r="J119" s="208" t="s">
        <v>303</v>
      </c>
      <c r="K119" s="208" t="s">
        <v>9</v>
      </c>
      <c r="L119" s="208" t="s">
        <v>10</v>
      </c>
      <c r="M119" s="208" t="s">
        <v>7005</v>
      </c>
      <c r="N119" s="208" t="s">
        <v>3</v>
      </c>
      <c r="O119" s="208" t="s">
        <v>8</v>
      </c>
      <c r="P119" s="208" t="s">
        <v>7006</v>
      </c>
      <c r="Q119" s="208" t="s">
        <v>9010</v>
      </c>
      <c r="R119" s="216">
        <v>0.254</v>
      </c>
      <c r="S119" s="216">
        <v>1.2789999999999999</v>
      </c>
      <c r="T119" s="216">
        <f>SUM(R119:S119)</f>
        <v>1.5329999999999999</v>
      </c>
      <c r="U119" s="208" t="s">
        <v>29</v>
      </c>
      <c r="V119" s="208">
        <v>1986</v>
      </c>
      <c r="W119" s="208" t="s">
        <v>8</v>
      </c>
      <c r="X119" s="208"/>
      <c r="Y119" s="293">
        <v>42297</v>
      </c>
      <c r="Z119" s="208">
        <v>100</v>
      </c>
      <c r="AA119" s="208">
        <v>2016</v>
      </c>
      <c r="AB119" s="208">
        <v>0</v>
      </c>
      <c r="AC119" s="293">
        <v>42297</v>
      </c>
      <c r="AD119" s="208" t="s">
        <v>43</v>
      </c>
      <c r="AE119" s="208"/>
      <c r="AF119" s="208"/>
      <c r="AG119" s="208"/>
      <c r="AJ119" s="1">
        <f t="shared" si="2"/>
        <v>0</v>
      </c>
      <c r="AK119" s="1">
        <f t="shared" si="8"/>
        <v>-1.5329999999999999</v>
      </c>
    </row>
    <row r="120" spans="1:37" ht="63" customHeight="1">
      <c r="A120" s="179" t="s">
        <v>6868</v>
      </c>
      <c r="B120" s="208" t="s">
        <v>308</v>
      </c>
      <c r="C120" s="208" t="s">
        <v>308</v>
      </c>
      <c r="D120" s="293">
        <v>42587</v>
      </c>
      <c r="E120" s="185">
        <v>0.90069444444444446</v>
      </c>
      <c r="F120" s="293">
        <v>42587</v>
      </c>
      <c r="G120" s="185">
        <v>0.90069444444444446</v>
      </c>
      <c r="H120" s="182">
        <f t="shared" si="7"/>
        <v>0</v>
      </c>
      <c r="I120" s="208">
        <v>78</v>
      </c>
      <c r="J120" s="208" t="s">
        <v>303</v>
      </c>
      <c r="K120" s="208" t="s">
        <v>9</v>
      </c>
      <c r="L120" s="208" t="s">
        <v>10</v>
      </c>
      <c r="M120" s="208" t="s">
        <v>7007</v>
      </c>
      <c r="N120" s="208">
        <v>35</v>
      </c>
      <c r="O120" s="208" t="s">
        <v>8</v>
      </c>
      <c r="P120" s="208" t="s">
        <v>7008</v>
      </c>
      <c r="Q120" s="208" t="s">
        <v>9011</v>
      </c>
      <c r="R120" s="216">
        <v>1.3109999999999999</v>
      </c>
      <c r="S120" s="216">
        <v>3.468</v>
      </c>
      <c r="T120" s="216">
        <f>SUM(R120:S120)</f>
        <v>4.7789999999999999</v>
      </c>
      <c r="U120" s="208" t="s">
        <v>29</v>
      </c>
      <c r="V120" s="208">
        <v>1989</v>
      </c>
      <c r="W120" s="208" t="s">
        <v>8</v>
      </c>
      <c r="X120" s="208"/>
      <c r="Y120" s="293">
        <v>42218</v>
      </c>
      <c r="Z120" s="208">
        <v>100</v>
      </c>
      <c r="AA120" s="208">
        <v>2017</v>
      </c>
      <c r="AB120" s="208">
        <v>0</v>
      </c>
      <c r="AC120" s="293">
        <v>42218</v>
      </c>
      <c r="AD120" s="208" t="s">
        <v>43</v>
      </c>
      <c r="AE120" s="208"/>
      <c r="AF120" s="208"/>
      <c r="AG120" s="208"/>
      <c r="AJ120" s="1">
        <f t="shared" si="2"/>
        <v>0</v>
      </c>
      <c r="AK120" s="1">
        <f t="shared" si="8"/>
        <v>-4.7789999999999999</v>
      </c>
    </row>
    <row r="121" spans="1:37" ht="15.75" customHeight="1">
      <c r="A121" s="179" t="s">
        <v>6868</v>
      </c>
      <c r="B121" s="208" t="s">
        <v>308</v>
      </c>
      <c r="C121" s="208" t="s">
        <v>308</v>
      </c>
      <c r="D121" s="293">
        <v>42587</v>
      </c>
      <c r="E121" s="185">
        <v>0.98541666666666661</v>
      </c>
      <c r="F121" s="293">
        <v>42587</v>
      </c>
      <c r="G121" s="185">
        <v>1.7361111111111112E-2</v>
      </c>
      <c r="H121" s="185">
        <v>3.1944444444444449E-2</v>
      </c>
      <c r="I121" s="208">
        <v>14</v>
      </c>
      <c r="J121" s="208" t="s">
        <v>144</v>
      </c>
      <c r="K121" s="208" t="s">
        <v>21</v>
      </c>
      <c r="L121" s="208" t="s">
        <v>10</v>
      </c>
      <c r="M121" s="208" t="s">
        <v>7009</v>
      </c>
      <c r="N121" s="208" t="s">
        <v>3</v>
      </c>
      <c r="O121" s="208" t="s">
        <v>8</v>
      </c>
      <c r="P121" s="208" t="s">
        <v>7010</v>
      </c>
      <c r="Q121" s="208" t="s">
        <v>8997</v>
      </c>
      <c r="R121" s="216">
        <v>2.82</v>
      </c>
      <c r="S121" s="216">
        <v>0.65900000000000003</v>
      </c>
      <c r="T121" s="216">
        <f>SUM(R121:S121)</f>
        <v>3.4790000000000001</v>
      </c>
      <c r="U121" s="208" t="s">
        <v>29</v>
      </c>
      <c r="V121" s="208">
        <v>1991</v>
      </c>
      <c r="W121" s="208" t="s">
        <v>8</v>
      </c>
      <c r="X121" s="208"/>
      <c r="Y121" s="293">
        <v>42303</v>
      </c>
      <c r="Z121" s="208">
        <v>100</v>
      </c>
      <c r="AA121" s="208">
        <v>2016</v>
      </c>
      <c r="AB121" s="208">
        <v>0</v>
      </c>
      <c r="AC121" s="293">
        <v>42303</v>
      </c>
      <c r="AD121" s="208" t="s">
        <v>43</v>
      </c>
      <c r="AE121" s="208"/>
      <c r="AF121" s="208"/>
      <c r="AG121" s="208"/>
      <c r="AJ121" s="1">
        <f t="shared" si="2"/>
        <v>0</v>
      </c>
      <c r="AK121" s="1">
        <f t="shared" si="8"/>
        <v>-3.4790000000000001</v>
      </c>
    </row>
    <row r="122" spans="1:37" ht="78" customHeight="1">
      <c r="A122" s="179" t="s">
        <v>6868</v>
      </c>
      <c r="B122" s="208" t="s">
        <v>308</v>
      </c>
      <c r="C122" s="208" t="s">
        <v>308</v>
      </c>
      <c r="D122" s="293">
        <v>42589</v>
      </c>
      <c r="E122" s="185">
        <v>0.47222222222222227</v>
      </c>
      <c r="F122" s="293">
        <v>42589</v>
      </c>
      <c r="G122" s="185">
        <v>0.5854166666666667</v>
      </c>
      <c r="H122" s="182">
        <f t="shared" ref="H122:H129" si="9">G122-E122</f>
        <v>0.11319444444444443</v>
      </c>
      <c r="I122" s="208">
        <v>6</v>
      </c>
      <c r="J122" s="208" t="s">
        <v>144</v>
      </c>
      <c r="K122" s="208" t="s">
        <v>21</v>
      </c>
      <c r="L122" s="208" t="s">
        <v>4</v>
      </c>
      <c r="M122" s="208" t="s">
        <v>7090</v>
      </c>
      <c r="N122" s="208" t="s">
        <v>3</v>
      </c>
      <c r="O122" s="208" t="s">
        <v>8</v>
      </c>
      <c r="P122" s="208" t="s">
        <v>7010</v>
      </c>
      <c r="Q122" s="208" t="s">
        <v>9012</v>
      </c>
      <c r="R122" s="216">
        <v>3.2210000000000001</v>
      </c>
      <c r="S122" s="216"/>
      <c r="T122" s="216">
        <v>3.2210000000000001</v>
      </c>
      <c r="U122" s="208" t="s">
        <v>29</v>
      </c>
      <c r="V122" s="208">
        <v>1991</v>
      </c>
      <c r="W122" s="208" t="s">
        <v>8</v>
      </c>
      <c r="X122" s="208"/>
      <c r="Y122" s="293">
        <v>42303</v>
      </c>
      <c r="Z122" s="208"/>
      <c r="AA122" s="208">
        <v>2017</v>
      </c>
      <c r="AB122" s="208"/>
      <c r="AC122" s="293">
        <v>42303</v>
      </c>
      <c r="AD122" s="208" t="s">
        <v>31</v>
      </c>
      <c r="AE122" s="208"/>
      <c r="AF122" s="208"/>
      <c r="AG122" s="208"/>
      <c r="AJ122" s="1">
        <f t="shared" si="2"/>
        <v>0</v>
      </c>
      <c r="AK122" s="1">
        <f t="shared" si="8"/>
        <v>-3.2210000000000001</v>
      </c>
    </row>
    <row r="123" spans="1:37" ht="31.5">
      <c r="A123" s="179" t="s">
        <v>6868</v>
      </c>
      <c r="B123" s="208" t="s">
        <v>308</v>
      </c>
      <c r="C123" s="208" t="s">
        <v>308</v>
      </c>
      <c r="D123" s="293">
        <v>42590</v>
      </c>
      <c r="E123" s="185">
        <v>0.59444444444444444</v>
      </c>
      <c r="F123" s="293">
        <v>42590</v>
      </c>
      <c r="G123" s="185">
        <v>0.625</v>
      </c>
      <c r="H123" s="182">
        <f t="shared" si="9"/>
        <v>3.0555555555555558E-2</v>
      </c>
      <c r="I123" s="208">
        <v>114</v>
      </c>
      <c r="J123" s="208" t="s">
        <v>296</v>
      </c>
      <c r="K123" s="208" t="s">
        <v>21</v>
      </c>
      <c r="L123" s="208" t="s">
        <v>4</v>
      </c>
      <c r="M123" s="208" t="s">
        <v>1338</v>
      </c>
      <c r="N123" s="208">
        <v>35</v>
      </c>
      <c r="O123" s="208" t="s">
        <v>8</v>
      </c>
      <c r="P123" s="208" t="s">
        <v>6871</v>
      </c>
      <c r="Q123" s="208" t="s">
        <v>7460</v>
      </c>
      <c r="R123" s="216">
        <v>25.236999999999998</v>
      </c>
      <c r="S123" s="216">
        <v>0.48399999999999999</v>
      </c>
      <c r="T123" s="216">
        <v>25.721</v>
      </c>
      <c r="U123" s="208" t="s">
        <v>37</v>
      </c>
      <c r="V123" s="208">
        <v>2011</v>
      </c>
      <c r="W123" s="208" t="s">
        <v>8</v>
      </c>
      <c r="X123" s="208"/>
      <c r="Y123" s="293">
        <v>42179</v>
      </c>
      <c r="Z123" s="208"/>
      <c r="AA123" s="208">
        <v>2018</v>
      </c>
      <c r="AB123" s="208"/>
      <c r="AC123" s="293">
        <v>42179</v>
      </c>
      <c r="AD123" s="208" t="s">
        <v>0</v>
      </c>
      <c r="AE123" s="208"/>
      <c r="AF123" s="208"/>
      <c r="AG123" s="208"/>
      <c r="AJ123" s="1">
        <f t="shared" si="2"/>
        <v>0</v>
      </c>
      <c r="AK123" s="1">
        <f t="shared" si="8"/>
        <v>-25.721</v>
      </c>
    </row>
    <row r="124" spans="1:37" ht="31.5">
      <c r="A124" s="179" t="s">
        <v>6868</v>
      </c>
      <c r="B124" s="208" t="s">
        <v>308</v>
      </c>
      <c r="C124" s="208" t="s">
        <v>308</v>
      </c>
      <c r="D124" s="293">
        <v>42596</v>
      </c>
      <c r="E124" s="185">
        <v>0.71805555555555556</v>
      </c>
      <c r="F124" s="293">
        <v>42596</v>
      </c>
      <c r="G124" s="185">
        <v>0.71805555555555556</v>
      </c>
      <c r="H124" s="182">
        <f t="shared" si="9"/>
        <v>0</v>
      </c>
      <c r="I124" s="208">
        <v>173</v>
      </c>
      <c r="J124" s="208" t="s">
        <v>498</v>
      </c>
      <c r="K124" s="208" t="s">
        <v>9</v>
      </c>
      <c r="L124" s="208" t="s">
        <v>10</v>
      </c>
      <c r="M124" s="208" t="s">
        <v>1338</v>
      </c>
      <c r="N124" s="208">
        <v>35</v>
      </c>
      <c r="O124" s="208" t="s">
        <v>8</v>
      </c>
      <c r="P124" s="208" t="s">
        <v>7597</v>
      </c>
      <c r="Q124" s="208" t="s">
        <v>8997</v>
      </c>
      <c r="R124" s="216">
        <v>18.718</v>
      </c>
      <c r="S124" s="216">
        <v>4.7880000000000003</v>
      </c>
      <c r="T124" s="216">
        <f>SUM(R124:S124)</f>
        <v>23.506</v>
      </c>
      <c r="U124" s="208" t="s">
        <v>29</v>
      </c>
      <c r="V124" s="208">
        <v>2008</v>
      </c>
      <c r="W124" s="208" t="s">
        <v>8</v>
      </c>
      <c r="X124" s="208"/>
      <c r="Y124" s="293">
        <v>42179</v>
      </c>
      <c r="Z124" s="208"/>
      <c r="AA124" s="208">
        <v>2018</v>
      </c>
      <c r="AB124" s="208"/>
      <c r="AC124" s="293">
        <v>42179</v>
      </c>
      <c r="AD124" s="208" t="s">
        <v>43</v>
      </c>
      <c r="AE124" s="208"/>
      <c r="AF124" s="208"/>
      <c r="AG124" s="208"/>
      <c r="AJ124" s="1">
        <f t="shared" si="2"/>
        <v>0</v>
      </c>
      <c r="AK124" s="1">
        <f t="shared" si="8"/>
        <v>-23.506</v>
      </c>
    </row>
    <row r="125" spans="1:37">
      <c r="A125" s="179" t="s">
        <v>6868</v>
      </c>
      <c r="B125" s="208" t="s">
        <v>308</v>
      </c>
      <c r="C125" s="208" t="s">
        <v>308</v>
      </c>
      <c r="D125" s="293">
        <v>42597</v>
      </c>
      <c r="E125" s="185">
        <v>0.12152777777777778</v>
      </c>
      <c r="F125" s="293">
        <v>42597</v>
      </c>
      <c r="G125" s="185">
        <v>0.12152777777777778</v>
      </c>
      <c r="H125" s="182">
        <f t="shared" si="9"/>
        <v>0</v>
      </c>
      <c r="I125" s="208">
        <v>23</v>
      </c>
      <c r="J125" s="208" t="s">
        <v>144</v>
      </c>
      <c r="K125" s="208" t="s">
        <v>9</v>
      </c>
      <c r="L125" s="208" t="s">
        <v>10</v>
      </c>
      <c r="M125" s="208" t="s">
        <v>9013</v>
      </c>
      <c r="N125" s="208" t="s">
        <v>3</v>
      </c>
      <c r="O125" s="208" t="s">
        <v>8</v>
      </c>
      <c r="P125" s="208" t="s">
        <v>7638</v>
      </c>
      <c r="Q125" s="208" t="s">
        <v>8997</v>
      </c>
      <c r="R125" s="216">
        <v>1.1519999999999999</v>
      </c>
      <c r="S125" s="216">
        <v>3.0209999999999999</v>
      </c>
      <c r="T125" s="216">
        <f>SUM(R125:S125)</f>
        <v>4.173</v>
      </c>
      <c r="U125" s="208" t="s">
        <v>29</v>
      </c>
      <c r="V125" s="208">
        <v>1992</v>
      </c>
      <c r="W125" s="208" t="s">
        <v>8</v>
      </c>
      <c r="X125" s="208"/>
      <c r="Y125" s="293">
        <v>42563</v>
      </c>
      <c r="Z125" s="208"/>
      <c r="AA125" s="208">
        <v>2017</v>
      </c>
      <c r="AB125" s="208"/>
      <c r="AC125" s="293">
        <v>42563</v>
      </c>
      <c r="AD125" s="208" t="s">
        <v>43</v>
      </c>
      <c r="AE125" s="208"/>
      <c r="AF125" s="208"/>
      <c r="AG125" s="208"/>
      <c r="AJ125" s="1">
        <f t="shared" si="2"/>
        <v>0</v>
      </c>
      <c r="AK125" s="1">
        <f t="shared" si="8"/>
        <v>-4.173</v>
      </c>
    </row>
    <row r="126" spans="1:37">
      <c r="A126" s="179" t="s">
        <v>6868</v>
      </c>
      <c r="B126" s="208" t="s">
        <v>308</v>
      </c>
      <c r="C126" s="208" t="s">
        <v>308</v>
      </c>
      <c r="D126" s="293">
        <v>42597</v>
      </c>
      <c r="E126" s="185">
        <v>0.13541666666666666</v>
      </c>
      <c r="F126" s="293">
        <v>42597</v>
      </c>
      <c r="G126" s="185">
        <v>0.13541666666666666</v>
      </c>
      <c r="H126" s="182">
        <f t="shared" si="9"/>
        <v>0</v>
      </c>
      <c r="I126" s="208">
        <v>8</v>
      </c>
      <c r="J126" s="208" t="s">
        <v>303</v>
      </c>
      <c r="K126" s="208" t="s">
        <v>9</v>
      </c>
      <c r="L126" s="208" t="s">
        <v>10</v>
      </c>
      <c r="M126" s="208" t="s">
        <v>9014</v>
      </c>
      <c r="N126" s="208" t="s">
        <v>3</v>
      </c>
      <c r="O126" s="208" t="s">
        <v>8</v>
      </c>
      <c r="P126" s="208" t="s">
        <v>6684</v>
      </c>
      <c r="Q126" s="208" t="s">
        <v>8997</v>
      </c>
      <c r="R126" s="216">
        <v>0.254</v>
      </c>
      <c r="S126" s="216"/>
      <c r="T126" s="216">
        <v>0.254</v>
      </c>
      <c r="U126" s="208" t="s">
        <v>29</v>
      </c>
      <c r="V126" s="208">
        <v>1986</v>
      </c>
      <c r="W126" s="208" t="s">
        <v>8</v>
      </c>
      <c r="X126" s="208"/>
      <c r="Y126" s="293">
        <v>42297</v>
      </c>
      <c r="Z126" s="208">
        <v>0</v>
      </c>
      <c r="AA126" s="208">
        <v>2017</v>
      </c>
      <c r="AB126" s="208">
        <v>0</v>
      </c>
      <c r="AC126" s="293">
        <v>42476</v>
      </c>
      <c r="AD126" s="208" t="s">
        <v>43</v>
      </c>
      <c r="AE126" s="208"/>
      <c r="AF126" s="208"/>
      <c r="AG126" s="208"/>
      <c r="AJ126" s="1">
        <f t="shared" si="2"/>
        <v>0</v>
      </c>
      <c r="AK126" s="1">
        <f t="shared" si="8"/>
        <v>-0.254</v>
      </c>
    </row>
    <row r="127" spans="1:37" ht="89.25" customHeight="1">
      <c r="A127" s="179" t="s">
        <v>6868</v>
      </c>
      <c r="B127" s="208" t="s">
        <v>308</v>
      </c>
      <c r="C127" s="208" t="s">
        <v>308</v>
      </c>
      <c r="D127" s="293">
        <v>42597</v>
      </c>
      <c r="E127" s="185">
        <v>0.19444444444444445</v>
      </c>
      <c r="F127" s="293">
        <v>42597</v>
      </c>
      <c r="G127" s="185">
        <v>0.19444444444444445</v>
      </c>
      <c r="H127" s="182">
        <f t="shared" si="9"/>
        <v>0</v>
      </c>
      <c r="I127" s="208">
        <v>213</v>
      </c>
      <c r="J127" s="208" t="s">
        <v>498</v>
      </c>
      <c r="K127" s="208" t="s">
        <v>9</v>
      </c>
      <c r="L127" s="208" t="s">
        <v>10</v>
      </c>
      <c r="M127" s="208" t="s">
        <v>1338</v>
      </c>
      <c r="N127" s="208">
        <v>35</v>
      </c>
      <c r="O127" s="208" t="s">
        <v>8</v>
      </c>
      <c r="P127" s="208" t="s">
        <v>7639</v>
      </c>
      <c r="Q127" s="208" t="s">
        <v>8997</v>
      </c>
      <c r="R127" s="216">
        <v>8.4060000000000006</v>
      </c>
      <c r="S127" s="216">
        <v>24.22</v>
      </c>
      <c r="T127" s="216">
        <v>32.625999999999998</v>
      </c>
      <c r="U127" s="208" t="s">
        <v>29</v>
      </c>
      <c r="V127" s="208">
        <v>2009</v>
      </c>
      <c r="W127" s="208" t="s">
        <v>8</v>
      </c>
      <c r="X127" s="208"/>
      <c r="Y127" s="293">
        <v>42397</v>
      </c>
      <c r="Z127" s="208"/>
      <c r="AA127" s="208">
        <v>2019</v>
      </c>
      <c r="AB127" s="208"/>
      <c r="AC127" s="293">
        <v>42397</v>
      </c>
      <c r="AD127" s="208" t="s">
        <v>43</v>
      </c>
      <c r="AE127" s="208"/>
      <c r="AF127" s="208"/>
      <c r="AG127" s="208"/>
      <c r="AJ127" s="1">
        <f t="shared" si="2"/>
        <v>0</v>
      </c>
      <c r="AK127" s="1">
        <f t="shared" si="8"/>
        <v>-32.625999999999998</v>
      </c>
    </row>
    <row r="128" spans="1:37" ht="189" customHeight="1">
      <c r="A128" s="179" t="s">
        <v>6868</v>
      </c>
      <c r="B128" s="208" t="s">
        <v>308</v>
      </c>
      <c r="C128" s="208" t="s">
        <v>308</v>
      </c>
      <c r="D128" s="293">
        <v>42612</v>
      </c>
      <c r="E128" s="185">
        <v>0.59513888888888888</v>
      </c>
      <c r="F128" s="293">
        <v>42612</v>
      </c>
      <c r="G128" s="185">
        <v>0.59513888888888888</v>
      </c>
      <c r="H128" s="182">
        <f t="shared" si="9"/>
        <v>0</v>
      </c>
      <c r="I128" s="208">
        <v>6</v>
      </c>
      <c r="J128" s="208" t="s">
        <v>144</v>
      </c>
      <c r="K128" s="208" t="s">
        <v>9</v>
      </c>
      <c r="L128" s="208" t="s">
        <v>4</v>
      </c>
      <c r="M128" s="208" t="s">
        <v>7904</v>
      </c>
      <c r="N128" s="208" t="s">
        <v>3</v>
      </c>
      <c r="O128" s="208" t="s">
        <v>8</v>
      </c>
      <c r="P128" s="208" t="s">
        <v>7905</v>
      </c>
      <c r="Q128" s="208" t="s">
        <v>7906</v>
      </c>
      <c r="R128" s="216">
        <v>0.29899999999999999</v>
      </c>
      <c r="S128" s="216"/>
      <c r="T128" s="216">
        <v>0.29899999999999999</v>
      </c>
      <c r="U128" s="208" t="s">
        <v>7</v>
      </c>
      <c r="V128" s="208">
        <v>1987</v>
      </c>
      <c r="W128" s="208" t="s">
        <v>8</v>
      </c>
      <c r="X128" s="208"/>
      <c r="Y128" s="293">
        <v>42446</v>
      </c>
      <c r="Z128" s="208">
        <v>0</v>
      </c>
      <c r="AA128" s="208">
        <v>2017</v>
      </c>
      <c r="AB128" s="208">
        <v>0</v>
      </c>
      <c r="AC128" s="293">
        <v>42446</v>
      </c>
      <c r="AD128" s="208" t="s">
        <v>31</v>
      </c>
      <c r="AE128" s="208"/>
      <c r="AF128" s="208"/>
      <c r="AG128" s="208"/>
      <c r="AJ128" s="1">
        <f t="shared" ref="AJ128:AJ191" si="10">T128-S128-R128</f>
        <v>0</v>
      </c>
      <c r="AK128" s="1">
        <f t="shared" si="8"/>
        <v>-0.29899999999999999</v>
      </c>
    </row>
    <row r="129" spans="1:37" ht="110.25" customHeight="1">
      <c r="A129" s="179" t="s">
        <v>6868</v>
      </c>
      <c r="B129" s="208" t="s">
        <v>308</v>
      </c>
      <c r="C129" s="208" t="s">
        <v>308</v>
      </c>
      <c r="D129" s="293">
        <v>42613</v>
      </c>
      <c r="E129" s="185">
        <v>0.5493055555555556</v>
      </c>
      <c r="F129" s="293">
        <v>42613</v>
      </c>
      <c r="G129" s="185">
        <v>0.6020833333333333</v>
      </c>
      <c r="H129" s="182">
        <f t="shared" si="9"/>
        <v>5.2777777777777701E-2</v>
      </c>
      <c r="I129" s="208">
        <v>5</v>
      </c>
      <c r="J129" s="208" t="s">
        <v>4432</v>
      </c>
      <c r="K129" s="208" t="s">
        <v>21</v>
      </c>
      <c r="L129" s="208" t="s">
        <v>4</v>
      </c>
      <c r="M129" s="208" t="s">
        <v>6869</v>
      </c>
      <c r="N129" s="208" t="s">
        <v>3</v>
      </c>
      <c r="O129" s="208" t="s">
        <v>8</v>
      </c>
      <c r="P129" s="208" t="s">
        <v>7907</v>
      </c>
      <c r="Q129" s="208" t="s">
        <v>9015</v>
      </c>
      <c r="R129" s="216">
        <v>0.874</v>
      </c>
      <c r="S129" s="216"/>
      <c r="T129" s="216">
        <v>0.874</v>
      </c>
      <c r="U129" s="208" t="s">
        <v>29</v>
      </c>
      <c r="V129" s="208">
        <v>1988</v>
      </c>
      <c r="W129" s="208" t="s">
        <v>8</v>
      </c>
      <c r="X129" s="208"/>
      <c r="Y129" s="293">
        <v>42193</v>
      </c>
      <c r="Z129" s="208"/>
      <c r="AA129" s="293">
        <v>2017</v>
      </c>
      <c r="AB129" s="208"/>
      <c r="AC129" s="293">
        <v>42428</v>
      </c>
      <c r="AD129" s="208" t="s">
        <v>31</v>
      </c>
      <c r="AE129" s="208"/>
      <c r="AF129" s="208"/>
      <c r="AG129" s="208"/>
      <c r="AJ129" s="1">
        <f t="shared" si="10"/>
        <v>0</v>
      </c>
      <c r="AK129" s="1">
        <f t="shared" si="8"/>
        <v>-0.874</v>
      </c>
    </row>
    <row r="130" spans="1:37" ht="110.25" customHeight="1">
      <c r="A130" s="179" t="s">
        <v>8405</v>
      </c>
      <c r="B130" s="208" t="s">
        <v>308</v>
      </c>
      <c r="C130" s="208" t="s">
        <v>376</v>
      </c>
      <c r="D130" s="293">
        <v>42616</v>
      </c>
      <c r="E130" s="185">
        <v>0.36249999999999999</v>
      </c>
      <c r="F130" s="293">
        <v>42616</v>
      </c>
      <c r="G130" s="185">
        <v>0.36249999999999999</v>
      </c>
      <c r="H130" s="208">
        <v>0</v>
      </c>
      <c r="I130" s="208">
        <v>220</v>
      </c>
      <c r="J130" s="208" t="s">
        <v>8435</v>
      </c>
      <c r="K130" s="208" t="s">
        <v>9</v>
      </c>
      <c r="L130" s="208" t="s">
        <v>17</v>
      </c>
      <c r="M130" s="208" t="s">
        <v>1307</v>
      </c>
      <c r="N130" s="208">
        <v>110</v>
      </c>
      <c r="O130" s="208" t="s">
        <v>8</v>
      </c>
      <c r="P130" s="208" t="s">
        <v>8436</v>
      </c>
      <c r="Q130" s="208" t="s">
        <v>204</v>
      </c>
      <c r="R130" s="216">
        <v>7.2</v>
      </c>
      <c r="S130" s="216">
        <v>28.7</v>
      </c>
      <c r="T130" s="216">
        <v>35.9</v>
      </c>
      <c r="U130" s="208" t="s">
        <v>29</v>
      </c>
      <c r="V130" s="208">
        <v>2007</v>
      </c>
      <c r="W130" s="208" t="s">
        <v>8</v>
      </c>
      <c r="X130" s="208"/>
      <c r="Y130" s="208">
        <v>2015</v>
      </c>
      <c r="Z130" s="208">
        <v>0</v>
      </c>
      <c r="AA130" s="208">
        <v>2018</v>
      </c>
      <c r="AB130" s="208">
        <v>0</v>
      </c>
      <c r="AC130" s="208">
        <v>2015</v>
      </c>
      <c r="AD130" s="208" t="s">
        <v>38</v>
      </c>
      <c r="AE130" s="208"/>
      <c r="AF130" s="208"/>
      <c r="AG130" s="208"/>
      <c r="AJ130" s="1">
        <f t="shared" si="10"/>
        <v>0</v>
      </c>
      <c r="AK130" s="1">
        <f t="shared" si="8"/>
        <v>-35.9</v>
      </c>
    </row>
    <row r="131" spans="1:37" ht="94.5" customHeight="1">
      <c r="A131" s="179" t="s">
        <v>8405</v>
      </c>
      <c r="B131" s="208" t="s">
        <v>308</v>
      </c>
      <c r="C131" s="208" t="s">
        <v>308</v>
      </c>
      <c r="D131" s="293">
        <v>42620</v>
      </c>
      <c r="E131" s="185">
        <v>0.35625000000000001</v>
      </c>
      <c r="F131" s="293">
        <v>42620</v>
      </c>
      <c r="G131" s="185">
        <v>0.50277777777777777</v>
      </c>
      <c r="H131" s="185">
        <v>0.14652777777777778</v>
      </c>
      <c r="I131" s="208">
        <v>5</v>
      </c>
      <c r="J131" s="208" t="s">
        <v>303</v>
      </c>
      <c r="K131" s="208" t="s">
        <v>15</v>
      </c>
      <c r="L131" s="208" t="s">
        <v>4</v>
      </c>
      <c r="M131" s="208" t="s">
        <v>8490</v>
      </c>
      <c r="N131" s="208" t="s">
        <v>3</v>
      </c>
      <c r="O131" s="208" t="s">
        <v>8</v>
      </c>
      <c r="P131" s="208" t="s">
        <v>8491</v>
      </c>
      <c r="Q131" s="208" t="s">
        <v>9016</v>
      </c>
      <c r="R131" s="216">
        <v>1.298</v>
      </c>
      <c r="S131" s="216"/>
      <c r="T131" s="216">
        <v>1.298</v>
      </c>
      <c r="U131" s="208" t="s">
        <v>7</v>
      </c>
      <c r="V131" s="208">
        <v>1987</v>
      </c>
      <c r="W131" s="208" t="s">
        <v>8</v>
      </c>
      <c r="X131" s="208"/>
      <c r="Y131" s="293">
        <v>42549</v>
      </c>
      <c r="Z131" s="208">
        <v>0</v>
      </c>
      <c r="AA131" s="208">
        <v>2017</v>
      </c>
      <c r="AB131" s="208">
        <v>0</v>
      </c>
      <c r="AC131" s="293">
        <v>42549</v>
      </c>
      <c r="AD131" s="208" t="s">
        <v>0</v>
      </c>
      <c r="AE131" s="208"/>
      <c r="AF131" s="208"/>
      <c r="AG131" s="208"/>
      <c r="AJ131" s="1">
        <f t="shared" si="10"/>
        <v>0</v>
      </c>
      <c r="AK131" s="1">
        <f t="shared" si="8"/>
        <v>-1.298</v>
      </c>
    </row>
    <row r="132" spans="1:37" ht="63" customHeight="1">
      <c r="A132" s="179" t="s">
        <v>8405</v>
      </c>
      <c r="B132" s="208" t="s">
        <v>308</v>
      </c>
      <c r="C132" s="208" t="s">
        <v>308</v>
      </c>
      <c r="D132" s="293">
        <v>42623</v>
      </c>
      <c r="E132" s="185">
        <v>0.55208333333333337</v>
      </c>
      <c r="F132" s="293">
        <v>42623</v>
      </c>
      <c r="G132" s="185">
        <v>0.62013888888888891</v>
      </c>
      <c r="H132" s="185">
        <v>6.805555555555555E-2</v>
      </c>
      <c r="I132" s="208">
        <v>5</v>
      </c>
      <c r="J132" s="208" t="s">
        <v>144</v>
      </c>
      <c r="K132" s="208" t="s">
        <v>21</v>
      </c>
      <c r="L132" s="208" t="s">
        <v>4</v>
      </c>
      <c r="M132" s="208" t="s">
        <v>8520</v>
      </c>
      <c r="N132" s="208" t="s">
        <v>3</v>
      </c>
      <c r="O132" s="208" t="s">
        <v>8</v>
      </c>
      <c r="P132" s="208" t="s">
        <v>8521</v>
      </c>
      <c r="Q132" s="208" t="s">
        <v>9017</v>
      </c>
      <c r="R132" s="216">
        <v>0.42399999999999999</v>
      </c>
      <c r="S132" s="216"/>
      <c r="T132" s="216">
        <v>0.42399999999999999</v>
      </c>
      <c r="U132" s="208" t="s">
        <v>29</v>
      </c>
      <c r="V132" s="208">
        <v>1992</v>
      </c>
      <c r="W132" s="208" t="s">
        <v>8</v>
      </c>
      <c r="X132" s="208"/>
      <c r="Y132" s="293">
        <v>42396</v>
      </c>
      <c r="Z132" s="208">
        <v>0</v>
      </c>
      <c r="AA132" s="208">
        <v>2017</v>
      </c>
      <c r="AB132" s="208">
        <v>0</v>
      </c>
      <c r="AC132" s="293">
        <v>42396</v>
      </c>
      <c r="AD132" s="208" t="s">
        <v>31</v>
      </c>
      <c r="AE132" s="208"/>
      <c r="AF132" s="208"/>
      <c r="AG132" s="208"/>
      <c r="AJ132" s="1">
        <f t="shared" si="10"/>
        <v>0</v>
      </c>
      <c r="AK132" s="1">
        <f t="shared" si="8"/>
        <v>-0.42399999999999999</v>
      </c>
    </row>
    <row r="133" spans="1:37" ht="110.25" customHeight="1">
      <c r="A133" s="179" t="s">
        <v>8405</v>
      </c>
      <c r="B133" s="208" t="s">
        <v>308</v>
      </c>
      <c r="C133" s="208" t="s">
        <v>308</v>
      </c>
      <c r="D133" s="293">
        <v>42627</v>
      </c>
      <c r="E133" s="185">
        <v>0.23194444444444443</v>
      </c>
      <c r="F133" s="293">
        <v>42627</v>
      </c>
      <c r="G133" s="185">
        <v>0.23194444444444443</v>
      </c>
      <c r="H133" s="208">
        <v>0</v>
      </c>
      <c r="I133" s="208">
        <v>15</v>
      </c>
      <c r="J133" s="208" t="s">
        <v>303</v>
      </c>
      <c r="K133" s="208" t="s">
        <v>9</v>
      </c>
      <c r="L133" s="208" t="s">
        <v>4</v>
      </c>
      <c r="M133" s="208" t="s">
        <v>9018</v>
      </c>
      <c r="N133" s="208" t="s">
        <v>3</v>
      </c>
      <c r="O133" s="208" t="s">
        <v>8</v>
      </c>
      <c r="P133" s="208" t="s">
        <v>8568</v>
      </c>
      <c r="Q133" s="208" t="s">
        <v>9019</v>
      </c>
      <c r="R133" s="216">
        <v>0.222</v>
      </c>
      <c r="S133" s="216">
        <v>0.67600000000000005</v>
      </c>
      <c r="T133" s="216">
        <v>0.89800000000000002</v>
      </c>
      <c r="U133" s="208" t="s">
        <v>29</v>
      </c>
      <c r="V133" s="208">
        <v>1988</v>
      </c>
      <c r="W133" s="208" t="s">
        <v>8</v>
      </c>
      <c r="X133" s="208"/>
      <c r="Y133" s="293">
        <v>42542</v>
      </c>
      <c r="Z133" s="208">
        <v>0</v>
      </c>
      <c r="AA133" s="208">
        <v>2017</v>
      </c>
      <c r="AB133" s="208">
        <v>0</v>
      </c>
      <c r="AC133" s="293">
        <v>42542</v>
      </c>
      <c r="AD133" s="208" t="s">
        <v>31</v>
      </c>
      <c r="AE133" s="208"/>
      <c r="AF133" s="208"/>
      <c r="AG133" s="208"/>
      <c r="AJ133" s="1">
        <f t="shared" si="10"/>
        <v>0</v>
      </c>
      <c r="AK133" s="1">
        <f t="shared" si="8"/>
        <v>-0.89800000000000002</v>
      </c>
    </row>
    <row r="134" spans="1:37" ht="94.5" customHeight="1">
      <c r="A134" s="179" t="s">
        <v>8405</v>
      </c>
      <c r="B134" s="208" t="s">
        <v>308</v>
      </c>
      <c r="C134" s="208" t="s">
        <v>308</v>
      </c>
      <c r="D134" s="293">
        <v>42628</v>
      </c>
      <c r="E134" s="185">
        <v>0.67569444444444438</v>
      </c>
      <c r="F134" s="293">
        <v>42628</v>
      </c>
      <c r="G134" s="185">
        <v>0.70416666666666661</v>
      </c>
      <c r="H134" s="185">
        <v>2.8472222222222222E-2</v>
      </c>
      <c r="I134" s="208">
        <v>15</v>
      </c>
      <c r="J134" s="208" t="s">
        <v>303</v>
      </c>
      <c r="K134" s="208" t="s">
        <v>21</v>
      </c>
      <c r="L134" s="208" t="s">
        <v>4</v>
      </c>
      <c r="M134" s="208" t="s">
        <v>8577</v>
      </c>
      <c r="N134" s="208" t="s">
        <v>3</v>
      </c>
      <c r="O134" s="208" t="s">
        <v>8</v>
      </c>
      <c r="P134" s="208" t="s">
        <v>5025</v>
      </c>
      <c r="Q134" s="208" t="s">
        <v>9020</v>
      </c>
      <c r="R134" s="216">
        <v>1.26</v>
      </c>
      <c r="S134" s="216"/>
      <c r="T134" s="216">
        <v>1.26</v>
      </c>
      <c r="U134" s="208" t="s">
        <v>29</v>
      </c>
      <c r="V134" s="208">
        <v>1988</v>
      </c>
      <c r="W134" s="208" t="s">
        <v>8</v>
      </c>
      <c r="X134" s="208"/>
      <c r="Y134" s="293">
        <v>42307</v>
      </c>
      <c r="Z134" s="208"/>
      <c r="AA134" s="208">
        <v>2016</v>
      </c>
      <c r="AB134" s="208"/>
      <c r="AC134" s="208"/>
      <c r="AD134" s="208" t="s">
        <v>31</v>
      </c>
      <c r="AE134" s="208"/>
      <c r="AF134" s="208"/>
      <c r="AG134" s="208"/>
      <c r="AJ134" s="1">
        <f t="shared" si="10"/>
        <v>0</v>
      </c>
      <c r="AK134" s="1">
        <f t="shared" si="8"/>
        <v>-1.26</v>
      </c>
    </row>
    <row r="135" spans="1:37" ht="110.25" customHeight="1">
      <c r="A135" s="179" t="s">
        <v>8405</v>
      </c>
      <c r="B135" s="208" t="s">
        <v>308</v>
      </c>
      <c r="C135" s="208" t="s">
        <v>308</v>
      </c>
      <c r="D135" s="293">
        <v>42629</v>
      </c>
      <c r="E135" s="185">
        <v>0.61388888888888882</v>
      </c>
      <c r="F135" s="293">
        <v>42629</v>
      </c>
      <c r="G135" s="185">
        <v>0.63541666666666663</v>
      </c>
      <c r="H135" s="185">
        <v>2.1527777777777781E-2</v>
      </c>
      <c r="I135" s="208">
        <v>8</v>
      </c>
      <c r="J135" s="208"/>
      <c r="K135" s="208"/>
      <c r="L135" s="208" t="s">
        <v>10</v>
      </c>
      <c r="M135" s="208" t="s">
        <v>6873</v>
      </c>
      <c r="N135" s="208" t="s">
        <v>3</v>
      </c>
      <c r="O135" s="208" t="s">
        <v>8</v>
      </c>
      <c r="P135" s="208" t="s">
        <v>8751</v>
      </c>
      <c r="Q135" s="208" t="s">
        <v>9021</v>
      </c>
      <c r="R135" s="216">
        <v>0.67400000000000004</v>
      </c>
      <c r="S135" s="216"/>
      <c r="T135" s="216">
        <v>0.67400000000000004</v>
      </c>
      <c r="U135" s="208" t="s">
        <v>29</v>
      </c>
      <c r="V135" s="208"/>
      <c r="W135" s="208"/>
      <c r="X135" s="208"/>
      <c r="Y135" s="293">
        <v>42392</v>
      </c>
      <c r="Z135" s="208">
        <v>100</v>
      </c>
      <c r="AA135" s="208"/>
      <c r="AB135" s="208">
        <v>0</v>
      </c>
      <c r="AC135" s="208"/>
      <c r="AD135" s="208" t="s">
        <v>41</v>
      </c>
      <c r="AE135" s="208"/>
      <c r="AF135" s="208"/>
      <c r="AG135" s="208"/>
      <c r="AJ135" s="1">
        <f t="shared" si="10"/>
        <v>0</v>
      </c>
      <c r="AK135" s="1">
        <f t="shared" si="8"/>
        <v>-0.67400000000000004</v>
      </c>
    </row>
    <row r="136" spans="1:37" ht="31.5">
      <c r="A136" s="179" t="s">
        <v>8405</v>
      </c>
      <c r="B136" s="208" t="s">
        <v>308</v>
      </c>
      <c r="C136" s="208" t="s">
        <v>308</v>
      </c>
      <c r="D136" s="293">
        <v>42630</v>
      </c>
      <c r="E136" s="185">
        <v>0.46666666666666662</v>
      </c>
      <c r="F136" s="293">
        <v>42630</v>
      </c>
      <c r="G136" s="185">
        <v>0.46666666666666662</v>
      </c>
      <c r="H136" s="208">
        <v>0</v>
      </c>
      <c r="I136" s="208">
        <v>5</v>
      </c>
      <c r="J136" s="208" t="s">
        <v>303</v>
      </c>
      <c r="K136" s="208" t="s">
        <v>9</v>
      </c>
      <c r="L136" s="208" t="s">
        <v>4</v>
      </c>
      <c r="M136" s="208" t="s">
        <v>6195</v>
      </c>
      <c r="N136" s="208" t="s">
        <v>3</v>
      </c>
      <c r="O136" s="208" t="s">
        <v>8</v>
      </c>
      <c r="P136" s="208" t="s">
        <v>8590</v>
      </c>
      <c r="Q136" s="208" t="s">
        <v>9022</v>
      </c>
      <c r="R136" s="216">
        <v>8.4000000000000005E-2</v>
      </c>
      <c r="S136" s="216"/>
      <c r="T136" s="216">
        <v>8.4000000000000005E-2</v>
      </c>
      <c r="U136" s="208" t="s">
        <v>29</v>
      </c>
      <c r="V136" s="208">
        <v>1987</v>
      </c>
      <c r="W136" s="208" t="s">
        <v>8</v>
      </c>
      <c r="X136" s="208"/>
      <c r="Y136" s="293">
        <v>42192</v>
      </c>
      <c r="Z136" s="208"/>
      <c r="AA136" s="208">
        <v>2016</v>
      </c>
      <c r="AB136" s="208"/>
      <c r="AC136" s="208"/>
      <c r="AD136" s="208" t="s">
        <v>31</v>
      </c>
      <c r="AE136" s="208"/>
      <c r="AF136" s="208"/>
      <c r="AG136" s="208"/>
      <c r="AJ136" s="1">
        <f t="shared" si="10"/>
        <v>0</v>
      </c>
      <c r="AK136" s="1">
        <f t="shared" si="8"/>
        <v>-8.4000000000000005E-2</v>
      </c>
    </row>
    <row r="137" spans="1:37" ht="409.5">
      <c r="A137" s="179" t="s">
        <v>8405</v>
      </c>
      <c r="B137" s="179" t="s">
        <v>505</v>
      </c>
      <c r="C137" s="179" t="s">
        <v>607</v>
      </c>
      <c r="D137" s="278">
        <v>42631</v>
      </c>
      <c r="E137" s="176">
        <v>0.35000000000000003</v>
      </c>
      <c r="F137" s="278">
        <v>42631</v>
      </c>
      <c r="G137" s="176">
        <v>0.41597222222222219</v>
      </c>
      <c r="H137" s="176">
        <v>6.5972222222222224E-2</v>
      </c>
      <c r="I137" s="179">
        <v>37</v>
      </c>
      <c r="J137" s="179" t="s">
        <v>1208</v>
      </c>
      <c r="K137" s="179"/>
      <c r="L137" s="179" t="s">
        <v>12</v>
      </c>
      <c r="M137" s="179" t="s">
        <v>609</v>
      </c>
      <c r="N137" s="179" t="s">
        <v>3</v>
      </c>
      <c r="O137" s="179" t="s">
        <v>33</v>
      </c>
      <c r="P137" s="179" t="s">
        <v>8639</v>
      </c>
      <c r="Q137" s="179" t="s">
        <v>8640</v>
      </c>
      <c r="R137" s="179">
        <v>148</v>
      </c>
      <c r="S137" s="179"/>
      <c r="T137" s="179">
        <v>148</v>
      </c>
      <c r="U137" s="179"/>
      <c r="V137" s="179"/>
      <c r="W137" s="179"/>
      <c r="X137" s="179"/>
      <c r="Y137" s="179"/>
      <c r="Z137" s="179"/>
      <c r="AA137" s="179"/>
      <c r="AB137" s="179"/>
      <c r="AC137" s="179"/>
      <c r="AD137" s="109" t="s">
        <v>23</v>
      </c>
      <c r="AE137" s="179"/>
      <c r="AF137" s="179"/>
      <c r="AG137" s="115"/>
      <c r="AJ137" s="1">
        <f t="shared" si="10"/>
        <v>0</v>
      </c>
      <c r="AK137" s="1">
        <f t="shared" si="8"/>
        <v>-148</v>
      </c>
    </row>
    <row r="138" spans="1:37" ht="31.5">
      <c r="A138" s="179" t="s">
        <v>12537</v>
      </c>
      <c r="B138" s="208" t="s">
        <v>13</v>
      </c>
      <c r="C138" s="179" t="s">
        <v>147</v>
      </c>
      <c r="D138" s="161">
        <v>42647</v>
      </c>
      <c r="E138" s="185">
        <v>0.20625000000000002</v>
      </c>
      <c r="F138" s="161">
        <v>42647</v>
      </c>
      <c r="G138" s="185">
        <v>0.79375000000000007</v>
      </c>
      <c r="H138" s="1008">
        <v>0.58750000000000002</v>
      </c>
      <c r="I138" s="208">
        <v>4</v>
      </c>
      <c r="J138" s="606" t="s">
        <v>141</v>
      </c>
      <c r="K138" s="606"/>
      <c r="L138" s="179" t="s">
        <v>12</v>
      </c>
      <c r="M138" s="606" t="s">
        <v>12510</v>
      </c>
      <c r="N138" s="208">
        <v>0.4</v>
      </c>
      <c r="O138" s="208" t="s">
        <v>57</v>
      </c>
      <c r="P138" s="606" t="s">
        <v>57</v>
      </c>
      <c r="Q138" s="163" t="s">
        <v>14504</v>
      </c>
      <c r="R138" s="170">
        <v>97.3</v>
      </c>
      <c r="S138" s="170">
        <v>34.5</v>
      </c>
      <c r="T138" s="190">
        <v>131.80000000000001</v>
      </c>
      <c r="U138" s="606" t="s">
        <v>62</v>
      </c>
      <c r="V138" s="606" t="s">
        <v>141</v>
      </c>
      <c r="W138" s="606" t="s">
        <v>141</v>
      </c>
      <c r="X138" s="606" t="s">
        <v>141</v>
      </c>
      <c r="Y138" s="606" t="s">
        <v>141</v>
      </c>
      <c r="Z138" s="606" t="s">
        <v>141</v>
      </c>
      <c r="AA138" s="606" t="s">
        <v>141</v>
      </c>
      <c r="AB138" s="606" t="s">
        <v>141</v>
      </c>
      <c r="AC138" s="606" t="s">
        <v>141</v>
      </c>
      <c r="AD138" s="179" t="s">
        <v>23</v>
      </c>
      <c r="AE138" s="606" t="s">
        <v>141</v>
      </c>
      <c r="AF138" s="606" t="s">
        <v>141</v>
      </c>
      <c r="AG138" s="179" t="s">
        <v>14505</v>
      </c>
      <c r="AJ138" s="1">
        <f t="shared" si="10"/>
        <v>0</v>
      </c>
    </row>
    <row r="139" spans="1:37" ht="78.75">
      <c r="A139" s="94" t="s">
        <v>12777</v>
      </c>
      <c r="B139" s="57" t="s">
        <v>258</v>
      </c>
      <c r="C139" s="57" t="s">
        <v>258</v>
      </c>
      <c r="D139" s="79">
        <v>42690</v>
      </c>
      <c r="E139" s="176">
        <v>0.95694444444444438</v>
      </c>
      <c r="F139" s="79">
        <v>42691</v>
      </c>
      <c r="G139" s="176">
        <v>6.3194444444444442E-2</v>
      </c>
      <c r="H139" s="136">
        <v>0.10625</v>
      </c>
      <c r="I139" s="179">
        <v>53</v>
      </c>
      <c r="J139" s="179" t="s">
        <v>2484</v>
      </c>
      <c r="K139" s="115"/>
      <c r="L139" s="179" t="s">
        <v>4</v>
      </c>
      <c r="M139" s="179" t="s">
        <v>634</v>
      </c>
      <c r="N139" s="179" t="s">
        <v>3</v>
      </c>
      <c r="O139" s="179" t="s">
        <v>33</v>
      </c>
      <c r="P139" s="179" t="s">
        <v>8060</v>
      </c>
      <c r="Q139" s="200" t="s">
        <v>15015</v>
      </c>
      <c r="R139" s="179">
        <v>130</v>
      </c>
      <c r="S139" s="179"/>
      <c r="T139" s="177">
        <f>R139+S139</f>
        <v>130</v>
      </c>
      <c r="U139" s="179" t="s">
        <v>85</v>
      </c>
      <c r="V139" s="179">
        <v>2015</v>
      </c>
      <c r="W139" s="179" t="s">
        <v>15016</v>
      </c>
      <c r="X139" s="179" t="s">
        <v>15017</v>
      </c>
      <c r="Y139" s="179">
        <v>2016</v>
      </c>
      <c r="Z139" s="179">
        <v>100</v>
      </c>
      <c r="AA139" s="179">
        <v>2017</v>
      </c>
      <c r="AB139" s="179">
        <v>0</v>
      </c>
      <c r="AC139" s="179">
        <v>2016</v>
      </c>
      <c r="AD139" s="179" t="s">
        <v>23</v>
      </c>
      <c r="AE139" s="179"/>
      <c r="AF139" s="179"/>
      <c r="AG139" s="179"/>
      <c r="AJ139" s="1">
        <f t="shared" si="10"/>
        <v>0</v>
      </c>
    </row>
    <row r="140" spans="1:37" ht="131.25">
      <c r="A140" s="179" t="s">
        <v>2467</v>
      </c>
      <c r="B140" s="57" t="s">
        <v>258</v>
      </c>
      <c r="C140" s="57" t="s">
        <v>258</v>
      </c>
      <c r="D140" s="278">
        <v>42519</v>
      </c>
      <c r="E140" s="59">
        <v>0.73611111111111116</v>
      </c>
      <c r="F140" s="278">
        <v>42519</v>
      </c>
      <c r="G140" s="59">
        <v>0.77222222222222225</v>
      </c>
      <c r="H140" s="59">
        <v>3.6111111111111115E-2</v>
      </c>
      <c r="I140" s="60">
        <v>54</v>
      </c>
      <c r="J140" s="60" t="s">
        <v>4383</v>
      </c>
      <c r="K140" s="60"/>
      <c r="L140" s="71" t="s">
        <v>10</v>
      </c>
      <c r="M140" s="72" t="s">
        <v>4384</v>
      </c>
      <c r="N140" s="60">
        <v>35</v>
      </c>
      <c r="O140" s="71" t="s">
        <v>14</v>
      </c>
      <c r="P140" s="72" t="s">
        <v>4385</v>
      </c>
      <c r="Q140" s="71" t="s">
        <v>4386</v>
      </c>
      <c r="R140" s="167">
        <v>28</v>
      </c>
      <c r="S140" s="167">
        <v>85</v>
      </c>
      <c r="T140" s="167">
        <v>113</v>
      </c>
      <c r="U140" s="1299" t="s">
        <v>29</v>
      </c>
      <c r="V140" s="1317">
        <v>2010</v>
      </c>
      <c r="W140" s="1317" t="s">
        <v>141</v>
      </c>
      <c r="X140" s="1317" t="s">
        <v>9594</v>
      </c>
      <c r="Y140" s="1337">
        <v>42062</v>
      </c>
      <c r="Z140" s="1317">
        <v>100</v>
      </c>
      <c r="AA140" s="1317">
        <v>2016</v>
      </c>
      <c r="AB140" s="1317">
        <v>0</v>
      </c>
      <c r="AC140" s="1317" t="s">
        <v>141</v>
      </c>
      <c r="AD140" s="1299" t="s">
        <v>23</v>
      </c>
      <c r="AE140" s="1299"/>
      <c r="AF140" s="1299"/>
      <c r="AG140" s="1299"/>
      <c r="AJ140" s="1">
        <f t="shared" si="10"/>
        <v>0</v>
      </c>
      <c r="AK140" s="1">
        <f>AJ140-T140</f>
        <v>-113</v>
      </c>
    </row>
    <row r="141" spans="1:37" ht="56.25" customHeight="1">
      <c r="A141" s="179" t="s">
        <v>12537</v>
      </c>
      <c r="B141" s="57" t="s">
        <v>308</v>
      </c>
      <c r="C141" s="57" t="s">
        <v>308</v>
      </c>
      <c r="D141" s="58">
        <v>42668</v>
      </c>
      <c r="E141" s="59">
        <v>0.50486111111111109</v>
      </c>
      <c r="F141" s="58">
        <v>42668</v>
      </c>
      <c r="G141" s="59">
        <v>0.57291666666666663</v>
      </c>
      <c r="H141" s="59">
        <v>2.6388888888888889E-2</v>
      </c>
      <c r="I141" s="60">
        <v>18</v>
      </c>
      <c r="J141" s="60" t="s">
        <v>144</v>
      </c>
      <c r="K141" s="60" t="s">
        <v>21</v>
      </c>
      <c r="L141" s="71" t="s">
        <v>30</v>
      </c>
      <c r="M141" s="72" t="s">
        <v>7904</v>
      </c>
      <c r="N141" s="60" t="s">
        <v>3</v>
      </c>
      <c r="O141" s="71" t="s">
        <v>8</v>
      </c>
      <c r="P141" s="72" t="s">
        <v>7905</v>
      </c>
      <c r="Q141" s="71" t="s">
        <v>12665</v>
      </c>
      <c r="R141" s="167">
        <v>6.6219999999999999</v>
      </c>
      <c r="S141" s="167"/>
      <c r="T141" s="167">
        <v>6.6219999999999999</v>
      </c>
      <c r="U141" s="962" t="s">
        <v>29</v>
      </c>
      <c r="V141" s="962">
        <v>1987</v>
      </c>
      <c r="W141" s="962" t="s">
        <v>8</v>
      </c>
      <c r="X141" s="962"/>
      <c r="Y141" s="972">
        <v>42446</v>
      </c>
      <c r="Z141" s="962">
        <v>100</v>
      </c>
      <c r="AA141" s="962">
        <v>2017</v>
      </c>
      <c r="AB141" s="962">
        <v>0</v>
      </c>
      <c r="AC141" s="972">
        <v>42446</v>
      </c>
      <c r="AD141" s="962" t="s">
        <v>28</v>
      </c>
      <c r="AE141" s="962"/>
      <c r="AF141" s="962"/>
      <c r="AG141" s="955"/>
      <c r="AJ141" s="1">
        <f t="shared" si="10"/>
        <v>0</v>
      </c>
    </row>
    <row r="142" spans="1:37" ht="37.5">
      <c r="A142" s="94" t="s">
        <v>12777</v>
      </c>
      <c r="B142" s="57" t="s">
        <v>308</v>
      </c>
      <c r="C142" s="57" t="s">
        <v>12935</v>
      </c>
      <c r="D142" s="58">
        <v>42684</v>
      </c>
      <c r="E142" s="59">
        <v>0.64027777777777783</v>
      </c>
      <c r="F142" s="58">
        <v>42684</v>
      </c>
      <c r="G142" s="59">
        <v>0.66666666666666663</v>
      </c>
      <c r="H142" s="59">
        <v>2.6388888888888889E-2</v>
      </c>
      <c r="I142" s="60">
        <v>21</v>
      </c>
      <c r="J142" s="60" t="s">
        <v>144</v>
      </c>
      <c r="K142" s="60" t="s">
        <v>21</v>
      </c>
      <c r="L142" s="71" t="s">
        <v>30</v>
      </c>
      <c r="M142" s="72" t="s">
        <v>7904</v>
      </c>
      <c r="N142" s="60" t="s">
        <v>3</v>
      </c>
      <c r="O142" s="71" t="s">
        <v>8</v>
      </c>
      <c r="P142" s="72" t="s">
        <v>7905</v>
      </c>
      <c r="Q142" s="71" t="s">
        <v>12936</v>
      </c>
      <c r="R142" s="167">
        <v>2.6619999999999999</v>
      </c>
      <c r="S142" s="167">
        <v>1.03</v>
      </c>
      <c r="T142" s="167">
        <v>3.6920000000000002</v>
      </c>
      <c r="U142" s="962" t="s">
        <v>29</v>
      </c>
      <c r="V142" s="962">
        <v>1987</v>
      </c>
      <c r="W142" s="962" t="s">
        <v>8</v>
      </c>
      <c r="X142" s="962"/>
      <c r="Y142" s="972">
        <v>42446</v>
      </c>
      <c r="Z142" s="962">
        <v>100</v>
      </c>
      <c r="AA142" s="962">
        <v>2017</v>
      </c>
      <c r="AB142" s="962">
        <v>0</v>
      </c>
      <c r="AC142" s="972">
        <v>42446</v>
      </c>
      <c r="AD142" s="962" t="s">
        <v>28</v>
      </c>
      <c r="AE142" s="962"/>
      <c r="AF142" s="962"/>
      <c r="AG142" s="962"/>
      <c r="AJ142" s="1">
        <f t="shared" si="10"/>
        <v>0</v>
      </c>
    </row>
    <row r="143" spans="1:37" ht="37.5">
      <c r="A143" s="94" t="s">
        <v>12777</v>
      </c>
      <c r="B143" s="57" t="s">
        <v>308</v>
      </c>
      <c r="C143" s="57" t="s">
        <v>308</v>
      </c>
      <c r="D143" s="58">
        <v>42690</v>
      </c>
      <c r="E143" s="59">
        <v>0.36249999999999999</v>
      </c>
      <c r="F143" s="58">
        <v>42690</v>
      </c>
      <c r="G143" s="59">
        <v>0.40763888888888888</v>
      </c>
      <c r="H143" s="59" t="s">
        <v>12965</v>
      </c>
      <c r="I143" s="60">
        <v>29</v>
      </c>
      <c r="J143" s="60" t="s">
        <v>6197</v>
      </c>
      <c r="K143" s="60" t="s">
        <v>21</v>
      </c>
      <c r="L143" s="71" t="s">
        <v>4</v>
      </c>
      <c r="M143" s="72" t="s">
        <v>12966</v>
      </c>
      <c r="N143" s="60">
        <v>35</v>
      </c>
      <c r="O143" s="71" t="s">
        <v>14</v>
      </c>
      <c r="P143" s="72" t="s">
        <v>12967</v>
      </c>
      <c r="Q143" s="71" t="s">
        <v>12968</v>
      </c>
      <c r="R143" s="167">
        <v>4.4000000000000004</v>
      </c>
      <c r="S143" s="167">
        <v>1.99</v>
      </c>
      <c r="T143" s="167">
        <v>6.39</v>
      </c>
      <c r="U143" s="955" t="s">
        <v>7</v>
      </c>
      <c r="V143" s="962">
        <v>1987</v>
      </c>
      <c r="W143" s="955" t="s">
        <v>14</v>
      </c>
      <c r="X143" s="955"/>
      <c r="Y143" s="964">
        <v>42537</v>
      </c>
      <c r="Z143" s="955">
        <v>100</v>
      </c>
      <c r="AA143" s="955">
        <v>2017</v>
      </c>
      <c r="AB143" s="955">
        <v>0</v>
      </c>
      <c r="AC143" s="964">
        <v>42537</v>
      </c>
      <c r="AD143" s="955" t="s">
        <v>0</v>
      </c>
      <c r="AE143" s="955"/>
      <c r="AF143" s="955"/>
      <c r="AG143" s="955"/>
      <c r="AJ143" s="1">
        <f t="shared" si="10"/>
        <v>0</v>
      </c>
    </row>
    <row r="144" spans="1:37" ht="37.5">
      <c r="A144" s="94" t="s">
        <v>12777</v>
      </c>
      <c r="B144" s="57" t="s">
        <v>308</v>
      </c>
      <c r="C144" s="57" t="s">
        <v>308</v>
      </c>
      <c r="D144" s="58">
        <v>42695</v>
      </c>
      <c r="E144" s="59">
        <v>0.22291666666666665</v>
      </c>
      <c r="F144" s="58">
        <v>42695</v>
      </c>
      <c r="G144" s="59">
        <v>0.42083333333333334</v>
      </c>
      <c r="H144" s="59">
        <v>0.15625</v>
      </c>
      <c r="I144" s="60">
        <v>16</v>
      </c>
      <c r="J144" s="60" t="s">
        <v>144</v>
      </c>
      <c r="K144" s="60" t="s">
        <v>15</v>
      </c>
      <c r="L144" s="71" t="s">
        <v>10</v>
      </c>
      <c r="M144" s="72" t="s">
        <v>13014</v>
      </c>
      <c r="N144" s="60" t="s">
        <v>3</v>
      </c>
      <c r="O144" s="71" t="s">
        <v>8</v>
      </c>
      <c r="P144" s="72" t="s">
        <v>13015</v>
      </c>
      <c r="Q144" s="71" t="s">
        <v>13016</v>
      </c>
      <c r="R144" s="167">
        <v>6.88</v>
      </c>
      <c r="S144" s="167">
        <v>0.75</v>
      </c>
      <c r="T144" s="167">
        <v>7.63</v>
      </c>
      <c r="U144" s="955" t="s">
        <v>29</v>
      </c>
      <c r="V144" s="955">
        <v>1991</v>
      </c>
      <c r="W144" s="955" t="s">
        <v>8</v>
      </c>
      <c r="X144" s="955"/>
      <c r="Y144" s="964">
        <v>42606</v>
      </c>
      <c r="Z144" s="955">
        <v>100</v>
      </c>
      <c r="AA144" s="955">
        <v>2017</v>
      </c>
      <c r="AB144" s="955">
        <v>0</v>
      </c>
      <c r="AC144" s="964">
        <v>42606</v>
      </c>
      <c r="AD144" s="955" t="s">
        <v>32</v>
      </c>
      <c r="AE144" s="955"/>
      <c r="AF144" s="955"/>
      <c r="AG144" s="955"/>
      <c r="AJ144" s="1">
        <f t="shared" si="10"/>
        <v>0</v>
      </c>
    </row>
    <row r="145" spans="1:36" ht="37.5">
      <c r="A145" s="94" t="s">
        <v>12777</v>
      </c>
      <c r="B145" s="57" t="s">
        <v>308</v>
      </c>
      <c r="C145" s="57" t="s">
        <v>308</v>
      </c>
      <c r="D145" s="58">
        <v>42695</v>
      </c>
      <c r="E145" s="59">
        <v>0.78680555555555554</v>
      </c>
      <c r="F145" s="58">
        <v>42695</v>
      </c>
      <c r="G145" s="59">
        <v>0.79236111111111107</v>
      </c>
      <c r="H145" s="59">
        <v>5.5555555555555558E-3</v>
      </c>
      <c r="I145" s="60">
        <v>24</v>
      </c>
      <c r="J145" s="60" t="s">
        <v>144</v>
      </c>
      <c r="K145" s="60" t="s">
        <v>9</v>
      </c>
      <c r="L145" s="71" t="s">
        <v>10</v>
      </c>
      <c r="M145" s="72" t="s">
        <v>4660</v>
      </c>
      <c r="N145" s="60" t="s">
        <v>3</v>
      </c>
      <c r="O145" s="71" t="s">
        <v>8</v>
      </c>
      <c r="P145" s="72" t="s">
        <v>13017</v>
      </c>
      <c r="Q145" s="71" t="s">
        <v>13018</v>
      </c>
      <c r="R145" s="167">
        <v>0.495</v>
      </c>
      <c r="S145" s="167">
        <v>1.1499999999999999</v>
      </c>
      <c r="T145" s="167">
        <v>1.645</v>
      </c>
      <c r="U145" s="955" t="s">
        <v>29</v>
      </c>
      <c r="V145" s="955">
        <v>1989</v>
      </c>
      <c r="W145" s="955" t="s">
        <v>8</v>
      </c>
      <c r="X145" s="955"/>
      <c r="Y145" s="964">
        <v>42335</v>
      </c>
      <c r="Z145" s="955">
        <v>100</v>
      </c>
      <c r="AA145" s="955">
        <v>2017</v>
      </c>
      <c r="AB145" s="955"/>
      <c r="AC145" s="964">
        <v>42520</v>
      </c>
      <c r="AD145" s="955" t="s">
        <v>31</v>
      </c>
      <c r="AE145" s="955"/>
      <c r="AF145" s="955"/>
      <c r="AG145" s="955"/>
      <c r="AJ145" s="1">
        <f t="shared" si="10"/>
        <v>0</v>
      </c>
    </row>
    <row r="146" spans="1:36" ht="94.5" customHeight="1">
      <c r="A146" s="179" t="s">
        <v>12537</v>
      </c>
      <c r="B146" s="179" t="s">
        <v>1174</v>
      </c>
      <c r="C146" s="179" t="s">
        <v>1174</v>
      </c>
      <c r="D146" s="169">
        <v>42662</v>
      </c>
      <c r="E146" s="68">
        <v>0.36041666666666666</v>
      </c>
      <c r="F146" s="169">
        <v>42662</v>
      </c>
      <c r="G146" s="68">
        <v>0.40277777777777773</v>
      </c>
      <c r="H146" s="477">
        <f>G146-E146</f>
        <v>4.2361111111111072E-2</v>
      </c>
      <c r="I146" s="179">
        <v>45</v>
      </c>
      <c r="J146" s="179"/>
      <c r="K146" s="179"/>
      <c r="L146" s="179" t="s">
        <v>12</v>
      </c>
      <c r="M146" s="179" t="s">
        <v>12622</v>
      </c>
      <c r="N146" s="179" t="s">
        <v>3</v>
      </c>
      <c r="O146" s="179" t="s">
        <v>33</v>
      </c>
      <c r="P146" s="179" t="s">
        <v>12622</v>
      </c>
      <c r="Q146" s="68" t="s">
        <v>15103</v>
      </c>
      <c r="R146" s="179">
        <v>108.6</v>
      </c>
      <c r="S146" s="179"/>
      <c r="T146" s="179">
        <v>108.6</v>
      </c>
      <c r="U146" s="955" t="s">
        <v>10191</v>
      </c>
      <c r="V146" s="955" t="s">
        <v>10191</v>
      </c>
      <c r="W146" s="955" t="s">
        <v>10191</v>
      </c>
      <c r="X146" s="955" t="s">
        <v>10191</v>
      </c>
      <c r="Y146" s="955" t="s">
        <v>10191</v>
      </c>
      <c r="Z146" s="955" t="s">
        <v>10191</v>
      </c>
      <c r="AA146" s="955" t="s">
        <v>10191</v>
      </c>
      <c r="AB146" s="955" t="s">
        <v>10191</v>
      </c>
      <c r="AC146" s="955" t="s">
        <v>10191</v>
      </c>
      <c r="AD146" s="955" t="s">
        <v>23</v>
      </c>
      <c r="AE146" s="955" t="s">
        <v>10191</v>
      </c>
      <c r="AF146" s="955" t="s">
        <v>10191</v>
      </c>
      <c r="AG146" s="955" t="s">
        <v>10191</v>
      </c>
      <c r="AJ146" s="1">
        <f t="shared" si="10"/>
        <v>0</v>
      </c>
    </row>
    <row r="147" spans="1:36" ht="93.75" customHeight="1">
      <c r="A147" s="179" t="s">
        <v>12537</v>
      </c>
      <c r="B147" s="57" t="s">
        <v>92</v>
      </c>
      <c r="C147" s="57" t="s">
        <v>7908</v>
      </c>
      <c r="D147" s="58">
        <v>42655</v>
      </c>
      <c r="E147" s="59" t="s">
        <v>12562</v>
      </c>
      <c r="F147" s="58">
        <v>42655</v>
      </c>
      <c r="G147" s="59" t="s">
        <v>12563</v>
      </c>
      <c r="H147" s="59" t="s">
        <v>12564</v>
      </c>
      <c r="I147" s="60">
        <v>7</v>
      </c>
      <c r="J147" s="60"/>
      <c r="K147" s="60"/>
      <c r="L147" s="71" t="s">
        <v>30</v>
      </c>
      <c r="M147" s="72" t="s">
        <v>12565</v>
      </c>
      <c r="N147" s="60">
        <v>35</v>
      </c>
      <c r="O147" s="71" t="s">
        <v>14</v>
      </c>
      <c r="P147" s="72" t="s">
        <v>12566</v>
      </c>
      <c r="Q147" s="71" t="s">
        <v>12567</v>
      </c>
      <c r="R147" s="167">
        <v>101.099</v>
      </c>
      <c r="S147" s="167"/>
      <c r="T147" s="167">
        <v>101.099</v>
      </c>
      <c r="U147" s="955"/>
      <c r="V147" s="955"/>
      <c r="W147" s="955"/>
      <c r="X147" s="955"/>
      <c r="Y147" s="955"/>
      <c r="Z147" s="955"/>
      <c r="AA147" s="955"/>
      <c r="AB147" s="955"/>
      <c r="AC147" s="955"/>
      <c r="AD147" s="955" t="s">
        <v>23</v>
      </c>
      <c r="AE147" s="955"/>
      <c r="AF147" s="955"/>
      <c r="AG147" s="956"/>
      <c r="AJ147" s="1">
        <f t="shared" si="10"/>
        <v>0</v>
      </c>
    </row>
    <row r="148" spans="1:36" ht="47.25" customHeight="1">
      <c r="A148" s="94" t="s">
        <v>12777</v>
      </c>
      <c r="B148" s="179" t="s">
        <v>11</v>
      </c>
      <c r="C148" s="179" t="s">
        <v>873</v>
      </c>
      <c r="D148" s="169">
        <v>42695</v>
      </c>
      <c r="E148" s="176">
        <v>4.1666666666666664E-2</v>
      </c>
      <c r="F148" s="169">
        <v>42695</v>
      </c>
      <c r="G148" s="176">
        <v>0.19444444444444445</v>
      </c>
      <c r="H148" s="176">
        <v>0.15277777777777776</v>
      </c>
      <c r="I148" s="179"/>
      <c r="J148" s="179" t="s">
        <v>144</v>
      </c>
      <c r="K148" s="179" t="s">
        <v>15</v>
      </c>
      <c r="L148" s="179" t="s">
        <v>12</v>
      </c>
      <c r="M148" s="179" t="s">
        <v>12999</v>
      </c>
      <c r="N148" s="179">
        <v>35</v>
      </c>
      <c r="O148" s="179" t="s">
        <v>8</v>
      </c>
      <c r="P148" s="179" t="s">
        <v>13000</v>
      </c>
      <c r="Q148" s="482" t="s">
        <v>13180</v>
      </c>
      <c r="R148" s="179">
        <v>75</v>
      </c>
      <c r="S148" s="179">
        <v>22</v>
      </c>
      <c r="T148" s="177">
        <v>97</v>
      </c>
      <c r="U148" s="955" t="s">
        <v>29</v>
      </c>
      <c r="V148" s="955">
        <v>1984</v>
      </c>
      <c r="W148" s="955" t="s">
        <v>29</v>
      </c>
      <c r="X148" s="955" t="s">
        <v>2932</v>
      </c>
      <c r="Y148" s="955" t="s">
        <v>15086</v>
      </c>
      <c r="Z148" s="989">
        <v>0.7</v>
      </c>
      <c r="AA148" s="955">
        <v>2016</v>
      </c>
      <c r="AB148" s="955">
        <v>0</v>
      </c>
      <c r="AC148" s="964">
        <v>42517</v>
      </c>
      <c r="AD148" s="955" t="s">
        <v>23</v>
      </c>
      <c r="AE148" s="955"/>
      <c r="AF148" s="955"/>
      <c r="AG148" s="955" t="s">
        <v>15087</v>
      </c>
      <c r="AJ148" s="1">
        <f t="shared" si="10"/>
        <v>0</v>
      </c>
    </row>
    <row r="149" spans="1:36" ht="31.5">
      <c r="A149" s="94" t="s">
        <v>13179</v>
      </c>
      <c r="B149" s="208" t="s">
        <v>308</v>
      </c>
      <c r="C149" s="208" t="s">
        <v>308</v>
      </c>
      <c r="D149" s="79">
        <v>42731</v>
      </c>
      <c r="E149" s="68">
        <v>0.49652777777777773</v>
      </c>
      <c r="F149" s="79">
        <v>42731</v>
      </c>
      <c r="G149" s="68">
        <v>0.49652777777777773</v>
      </c>
      <c r="H149" s="179">
        <v>0</v>
      </c>
      <c r="I149" s="179">
        <v>45</v>
      </c>
      <c r="J149" s="179" t="s">
        <v>13664</v>
      </c>
      <c r="K149" s="179"/>
      <c r="L149" s="179" t="s">
        <v>4</v>
      </c>
      <c r="M149" s="179" t="s">
        <v>1340</v>
      </c>
      <c r="N149" s="179">
        <v>35</v>
      </c>
      <c r="O149" s="179" t="s">
        <v>14</v>
      </c>
      <c r="P149" s="179" t="s">
        <v>13665</v>
      </c>
      <c r="Q149" s="179" t="s">
        <v>13666</v>
      </c>
      <c r="R149" s="80">
        <v>1.7170000000000001</v>
      </c>
      <c r="S149" s="80">
        <v>3.32</v>
      </c>
      <c r="T149" s="216">
        <v>5.0369999999999999</v>
      </c>
      <c r="U149" s="955" t="s">
        <v>7</v>
      </c>
      <c r="V149" s="955">
        <v>1989</v>
      </c>
      <c r="W149" s="955" t="s">
        <v>14</v>
      </c>
      <c r="X149" s="955"/>
      <c r="Y149" s="964">
        <v>42308</v>
      </c>
      <c r="Z149" s="955">
        <v>0</v>
      </c>
      <c r="AA149" s="955">
        <v>2017</v>
      </c>
      <c r="AB149" s="955">
        <v>0</v>
      </c>
      <c r="AC149" s="964">
        <v>42551</v>
      </c>
      <c r="AD149" s="955" t="s">
        <v>0</v>
      </c>
      <c r="AE149" s="955"/>
      <c r="AF149" s="955"/>
      <c r="AG149" s="955"/>
      <c r="AJ149" s="1">
        <f t="shared" si="10"/>
        <v>0</v>
      </c>
    </row>
    <row r="150" spans="1:36" ht="63">
      <c r="A150" s="179" t="s">
        <v>139</v>
      </c>
      <c r="B150" s="57" t="s">
        <v>13532</v>
      </c>
      <c r="C150" s="489" t="s">
        <v>12444</v>
      </c>
      <c r="D150" s="931">
        <v>42372</v>
      </c>
      <c r="E150" s="932">
        <v>0.50138888888888888</v>
      </c>
      <c r="F150" s="931">
        <v>42372</v>
      </c>
      <c r="G150" s="932">
        <v>0.52500000000000002</v>
      </c>
      <c r="H150" s="932">
        <v>2.361111111111111E-2</v>
      </c>
      <c r="I150" s="933">
        <v>5</v>
      </c>
      <c r="J150" s="597"/>
      <c r="K150" s="179" t="s">
        <v>51</v>
      </c>
      <c r="L150" s="597" t="s">
        <v>4</v>
      </c>
      <c r="M150" s="597" t="s">
        <v>14856</v>
      </c>
      <c r="N150" s="597" t="s">
        <v>3</v>
      </c>
      <c r="O150" s="597" t="s">
        <v>8</v>
      </c>
      <c r="P150" s="597" t="s">
        <v>14857</v>
      </c>
      <c r="Q150" s="597" t="s">
        <v>14858</v>
      </c>
      <c r="R150" s="597">
        <v>12.2</v>
      </c>
      <c r="S150" s="597"/>
      <c r="T150" s="597">
        <v>12.2</v>
      </c>
      <c r="U150" s="597" t="s">
        <v>47</v>
      </c>
      <c r="V150" s="597">
        <v>2010</v>
      </c>
      <c r="W150" s="934" t="s">
        <v>14859</v>
      </c>
      <c r="X150" s="935" t="s">
        <v>14860</v>
      </c>
      <c r="Y150" s="936">
        <v>42361</v>
      </c>
      <c r="Z150" s="597">
        <v>100</v>
      </c>
      <c r="AA150" s="936">
        <v>42391</v>
      </c>
      <c r="AB150" s="597">
        <v>0</v>
      </c>
      <c r="AC150" s="597">
        <v>2010</v>
      </c>
      <c r="AD150" s="597" t="s">
        <v>56</v>
      </c>
      <c r="AE150" s="597" t="s">
        <v>59</v>
      </c>
      <c r="AF150" s="597" t="s">
        <v>54</v>
      </c>
      <c r="AG150" s="597" t="s">
        <v>12445</v>
      </c>
      <c r="AJ150" s="1">
        <f t="shared" si="10"/>
        <v>0</v>
      </c>
    </row>
    <row r="151" spans="1:36" ht="31.5">
      <c r="A151" s="179" t="s">
        <v>139</v>
      </c>
      <c r="B151" s="75" t="s">
        <v>13532</v>
      </c>
      <c r="C151" s="334" t="s">
        <v>12446</v>
      </c>
      <c r="D151" s="161">
        <f t="shared" ref="D151:D165" si="11">F151</f>
        <v>42381</v>
      </c>
      <c r="E151" s="447">
        <v>0.81527777777777777</v>
      </c>
      <c r="F151" s="161">
        <v>42381</v>
      </c>
      <c r="G151" s="447">
        <v>0.81944444444444453</v>
      </c>
      <c r="H151" s="182">
        <v>4.1666666666666666E-3</v>
      </c>
      <c r="I151" s="208">
        <v>11</v>
      </c>
      <c r="J151" s="748"/>
      <c r="K151" s="748" t="s">
        <v>51</v>
      </c>
      <c r="L151" s="208" t="s">
        <v>12</v>
      </c>
      <c r="M151" s="208" t="s">
        <v>12447</v>
      </c>
      <c r="N151" s="208">
        <v>0.4</v>
      </c>
      <c r="O151" s="208" t="s">
        <v>33</v>
      </c>
      <c r="P151" s="683" t="s">
        <v>12448</v>
      </c>
      <c r="Q151" s="183" t="s">
        <v>12449</v>
      </c>
      <c r="R151" s="685">
        <v>10.199999999999999</v>
      </c>
      <c r="S151" s="685"/>
      <c r="T151" s="208">
        <v>10.199999999999999</v>
      </c>
      <c r="U151" s="152" t="s">
        <v>86</v>
      </c>
      <c r="V151" s="152">
        <v>2015</v>
      </c>
      <c r="W151" s="152"/>
      <c r="X151" s="152" t="s">
        <v>12450</v>
      </c>
      <c r="Y151" s="152"/>
      <c r="Z151" s="152"/>
      <c r="AA151" s="152"/>
      <c r="AB151" s="152"/>
      <c r="AC151" s="152"/>
      <c r="AD151" s="152" t="s">
        <v>42</v>
      </c>
      <c r="AE151" s="152" t="s">
        <v>80</v>
      </c>
      <c r="AF151" s="152"/>
      <c r="AG151" s="152" t="s">
        <v>12451</v>
      </c>
      <c r="AJ151" s="1">
        <f t="shared" si="10"/>
        <v>0</v>
      </c>
    </row>
    <row r="152" spans="1:36" ht="47.25">
      <c r="A152" s="179" t="s">
        <v>139</v>
      </c>
      <c r="B152" s="57" t="s">
        <v>13532</v>
      </c>
      <c r="C152" s="208" t="s">
        <v>12446</v>
      </c>
      <c r="D152" s="161">
        <f t="shared" si="11"/>
        <v>42384</v>
      </c>
      <c r="E152" s="182">
        <v>0.58124999999999993</v>
      </c>
      <c r="F152" s="161">
        <v>42384</v>
      </c>
      <c r="G152" s="182">
        <v>0.58333333333333337</v>
      </c>
      <c r="H152" s="182">
        <v>2.0833333333333333E-3</v>
      </c>
      <c r="I152" s="208">
        <v>10</v>
      </c>
      <c r="J152" s="208"/>
      <c r="K152" s="208" t="s">
        <v>51</v>
      </c>
      <c r="L152" s="208" t="s">
        <v>12</v>
      </c>
      <c r="M152" s="208" t="s">
        <v>12447</v>
      </c>
      <c r="N152" s="208">
        <v>0.4</v>
      </c>
      <c r="O152" s="208" t="s">
        <v>33</v>
      </c>
      <c r="P152" s="208" t="s">
        <v>12448</v>
      </c>
      <c r="Q152" s="208" t="s">
        <v>12452</v>
      </c>
      <c r="R152" s="208">
        <v>16.399999999999999</v>
      </c>
      <c r="S152" s="208"/>
      <c r="T152" s="208">
        <v>16.399999999999999</v>
      </c>
      <c r="U152" s="152" t="s">
        <v>86</v>
      </c>
      <c r="V152" s="152">
        <v>2015</v>
      </c>
      <c r="W152" s="152"/>
      <c r="X152" s="152" t="s">
        <v>12450</v>
      </c>
      <c r="Y152" s="152"/>
      <c r="Z152" s="152"/>
      <c r="AA152" s="152"/>
      <c r="AB152" s="152"/>
      <c r="AC152" s="152"/>
      <c r="AD152" s="152" t="s">
        <v>42</v>
      </c>
      <c r="AE152" s="152" t="s">
        <v>80</v>
      </c>
      <c r="AF152" s="152"/>
      <c r="AG152" s="152" t="s">
        <v>12453</v>
      </c>
      <c r="AJ152" s="1">
        <f t="shared" si="10"/>
        <v>0</v>
      </c>
    </row>
    <row r="153" spans="1:36" ht="47.25">
      <c r="A153" s="179" t="s">
        <v>139</v>
      </c>
      <c r="B153" s="57" t="s">
        <v>13532</v>
      </c>
      <c r="C153" s="208" t="s">
        <v>12446</v>
      </c>
      <c r="D153" s="161">
        <f t="shared" si="11"/>
        <v>42385</v>
      </c>
      <c r="E153" s="182"/>
      <c r="F153" s="161">
        <v>42385</v>
      </c>
      <c r="G153" s="182"/>
      <c r="H153" s="182">
        <v>6.9444444444444441E-3</v>
      </c>
      <c r="I153" s="208">
        <v>9</v>
      </c>
      <c r="J153" s="208"/>
      <c r="K153" s="208" t="s">
        <v>51</v>
      </c>
      <c r="L153" s="208" t="s">
        <v>12</v>
      </c>
      <c r="M153" s="208" t="s">
        <v>12454</v>
      </c>
      <c r="N153" s="208">
        <v>0.4</v>
      </c>
      <c r="O153" s="208" t="s">
        <v>33</v>
      </c>
      <c r="P153" s="208" t="s">
        <v>12455</v>
      </c>
      <c r="Q153" s="208" t="s">
        <v>12449</v>
      </c>
      <c r="R153" s="208">
        <v>11.2</v>
      </c>
      <c r="S153" s="208"/>
      <c r="T153" s="208">
        <v>11.2</v>
      </c>
      <c r="U153" s="152" t="s">
        <v>86</v>
      </c>
      <c r="V153" s="152">
        <v>2015</v>
      </c>
      <c r="W153" s="152"/>
      <c r="X153" s="152" t="s">
        <v>12450</v>
      </c>
      <c r="Y153" s="152"/>
      <c r="Z153" s="152"/>
      <c r="AA153" s="152"/>
      <c r="AB153" s="152"/>
      <c r="AC153" s="152"/>
      <c r="AD153" s="152" t="s">
        <v>42</v>
      </c>
      <c r="AE153" s="152" t="s">
        <v>80</v>
      </c>
      <c r="AF153" s="152"/>
      <c r="AG153" s="152" t="s">
        <v>12456</v>
      </c>
      <c r="AJ153" s="1">
        <f t="shared" si="10"/>
        <v>0</v>
      </c>
    </row>
    <row r="154" spans="1:36" ht="47.25">
      <c r="A154" s="179" t="s">
        <v>672</v>
      </c>
      <c r="B154" s="57" t="s">
        <v>13532</v>
      </c>
      <c r="C154" s="208" t="s">
        <v>12446</v>
      </c>
      <c r="D154" s="161">
        <f t="shared" si="11"/>
        <v>42407</v>
      </c>
      <c r="E154" s="182">
        <v>0.98055555555555562</v>
      </c>
      <c r="F154" s="161">
        <v>42407</v>
      </c>
      <c r="G154" s="182">
        <v>0.9868055555555556</v>
      </c>
      <c r="H154" s="182">
        <v>6.2499999999999995E-3</v>
      </c>
      <c r="I154" s="208">
        <v>9</v>
      </c>
      <c r="J154" s="208"/>
      <c r="K154" s="208" t="s">
        <v>51</v>
      </c>
      <c r="L154" s="208" t="s">
        <v>12</v>
      </c>
      <c r="M154" s="208" t="s">
        <v>12447</v>
      </c>
      <c r="N154" s="208">
        <v>0.4</v>
      </c>
      <c r="O154" s="208" t="s">
        <v>33</v>
      </c>
      <c r="P154" s="208" t="s">
        <v>12448</v>
      </c>
      <c r="Q154" s="208" t="s">
        <v>12457</v>
      </c>
      <c r="R154" s="208">
        <v>14.9</v>
      </c>
      <c r="S154" s="208"/>
      <c r="T154" s="208">
        <v>14.9</v>
      </c>
      <c r="U154" s="152" t="s">
        <v>86</v>
      </c>
      <c r="V154" s="152">
        <v>2015</v>
      </c>
      <c r="W154" s="152"/>
      <c r="X154" s="152" t="s">
        <v>12450</v>
      </c>
      <c r="Y154" s="152"/>
      <c r="Z154" s="152"/>
      <c r="AA154" s="152"/>
      <c r="AB154" s="152"/>
      <c r="AC154" s="152"/>
      <c r="AD154" s="152" t="s">
        <v>42</v>
      </c>
      <c r="AE154" s="152" t="s">
        <v>80</v>
      </c>
      <c r="AF154" s="152"/>
      <c r="AG154" s="152" t="s">
        <v>12453</v>
      </c>
      <c r="AJ154" s="1">
        <f t="shared" si="10"/>
        <v>0</v>
      </c>
    </row>
    <row r="155" spans="1:36" ht="47.25">
      <c r="A155" s="179" t="s">
        <v>672</v>
      </c>
      <c r="B155" s="57" t="s">
        <v>13532</v>
      </c>
      <c r="C155" s="208" t="s">
        <v>12446</v>
      </c>
      <c r="D155" s="161">
        <f t="shared" si="11"/>
        <v>42427</v>
      </c>
      <c r="E155" s="182">
        <v>0.12222222222222223</v>
      </c>
      <c r="F155" s="161">
        <v>42427</v>
      </c>
      <c r="G155" s="182">
        <v>0.13194444444444445</v>
      </c>
      <c r="H155" s="182">
        <v>9.7222222222222224E-3</v>
      </c>
      <c r="I155" s="208">
        <v>10</v>
      </c>
      <c r="J155" s="208"/>
      <c r="K155" s="208" t="s">
        <v>51</v>
      </c>
      <c r="L155" s="208" t="s">
        <v>12</v>
      </c>
      <c r="M155" s="208" t="s">
        <v>12458</v>
      </c>
      <c r="N155" s="208" t="s">
        <v>3</v>
      </c>
      <c r="O155" s="208" t="s">
        <v>33</v>
      </c>
      <c r="P155" s="208" t="s">
        <v>12455</v>
      </c>
      <c r="Q155" s="208" t="s">
        <v>12459</v>
      </c>
      <c r="R155" s="208">
        <v>2</v>
      </c>
      <c r="S155" s="208"/>
      <c r="T155" s="208">
        <v>2</v>
      </c>
      <c r="U155" s="152" t="s">
        <v>85</v>
      </c>
      <c r="V155" s="152">
        <v>2015</v>
      </c>
      <c r="W155" s="152"/>
      <c r="X155" s="152" t="s">
        <v>12446</v>
      </c>
      <c r="Y155" s="152"/>
      <c r="Z155" s="152"/>
      <c r="AA155" s="152"/>
      <c r="AB155" s="152"/>
      <c r="AC155" s="152"/>
      <c r="AD155" s="152" t="s">
        <v>70</v>
      </c>
      <c r="AE155" s="152" t="s">
        <v>54</v>
      </c>
      <c r="AF155" s="152"/>
      <c r="AG155" s="152" t="s">
        <v>12460</v>
      </c>
      <c r="AJ155" s="1">
        <f t="shared" si="10"/>
        <v>0</v>
      </c>
    </row>
    <row r="156" spans="1:36" ht="47.25">
      <c r="A156" s="179" t="s">
        <v>1052</v>
      </c>
      <c r="B156" s="57" t="s">
        <v>13532</v>
      </c>
      <c r="C156" s="208" t="s">
        <v>12446</v>
      </c>
      <c r="D156" s="161">
        <f t="shared" si="11"/>
        <v>42431</v>
      </c>
      <c r="E156" s="182">
        <v>0.43472222222222223</v>
      </c>
      <c r="F156" s="161">
        <v>42431</v>
      </c>
      <c r="G156" s="182">
        <v>0.4375</v>
      </c>
      <c r="H156" s="182">
        <v>2.7777777777777779E-3</v>
      </c>
      <c r="I156" s="208">
        <v>9</v>
      </c>
      <c r="J156" s="208"/>
      <c r="K156" s="208" t="s">
        <v>51</v>
      </c>
      <c r="L156" s="208" t="s">
        <v>12</v>
      </c>
      <c r="M156" s="208" t="s">
        <v>12461</v>
      </c>
      <c r="N156" s="208">
        <v>0.4</v>
      </c>
      <c r="O156" s="208" t="s">
        <v>33</v>
      </c>
      <c r="P156" s="208" t="s">
        <v>12448</v>
      </c>
      <c r="Q156" s="208" t="s">
        <v>12462</v>
      </c>
      <c r="R156" s="208">
        <v>6.6</v>
      </c>
      <c r="S156" s="208"/>
      <c r="T156" s="208">
        <v>6.6</v>
      </c>
      <c r="U156" s="152" t="s">
        <v>85</v>
      </c>
      <c r="V156" s="152">
        <v>2015</v>
      </c>
      <c r="W156" s="152"/>
      <c r="X156" s="152" t="s">
        <v>12450</v>
      </c>
      <c r="Y156" s="152"/>
      <c r="Z156" s="152"/>
      <c r="AA156" s="152"/>
      <c r="AB156" s="152"/>
      <c r="AC156" s="152"/>
      <c r="AD156" s="152" t="s">
        <v>42</v>
      </c>
      <c r="AE156" s="152" t="s">
        <v>80</v>
      </c>
      <c r="AF156" s="152"/>
      <c r="AG156" s="152" t="s">
        <v>12463</v>
      </c>
      <c r="AJ156" s="1">
        <f t="shared" si="10"/>
        <v>0</v>
      </c>
    </row>
    <row r="157" spans="1:36" ht="63">
      <c r="A157" s="179" t="s">
        <v>1052</v>
      </c>
      <c r="B157" s="57" t="s">
        <v>13532</v>
      </c>
      <c r="C157" s="208" t="s">
        <v>12446</v>
      </c>
      <c r="D157" s="161">
        <f t="shared" si="11"/>
        <v>42438</v>
      </c>
      <c r="E157" s="182">
        <v>0.47986111111111113</v>
      </c>
      <c r="F157" s="161">
        <v>42438</v>
      </c>
      <c r="G157" s="182">
        <v>0.48333333333333334</v>
      </c>
      <c r="H157" s="182">
        <v>0.05</v>
      </c>
      <c r="I157" s="208">
        <v>9</v>
      </c>
      <c r="J157" s="208"/>
      <c r="K157" s="208" t="s">
        <v>51</v>
      </c>
      <c r="L157" s="208" t="s">
        <v>12</v>
      </c>
      <c r="M157" s="208" t="s">
        <v>12464</v>
      </c>
      <c r="N157" s="208">
        <v>0.4</v>
      </c>
      <c r="O157" s="208" t="s">
        <v>33</v>
      </c>
      <c r="P157" s="208" t="s">
        <v>12448</v>
      </c>
      <c r="Q157" s="208" t="s">
        <v>12465</v>
      </c>
      <c r="R157" s="208">
        <v>4.5999999999999996</v>
      </c>
      <c r="S157" s="208"/>
      <c r="T157" s="208">
        <v>4.5999999999999996</v>
      </c>
      <c r="U157" s="152" t="s">
        <v>85</v>
      </c>
      <c r="V157" s="152">
        <v>2015</v>
      </c>
      <c r="W157" s="152"/>
      <c r="X157" s="152" t="s">
        <v>12450</v>
      </c>
      <c r="Y157" s="152"/>
      <c r="Z157" s="152"/>
      <c r="AA157" s="152"/>
      <c r="AB157" s="152"/>
      <c r="AC157" s="152"/>
      <c r="AD157" s="152" t="s">
        <v>42</v>
      </c>
      <c r="AE157" s="152" t="s">
        <v>80</v>
      </c>
      <c r="AF157" s="152"/>
      <c r="AG157" s="152" t="s">
        <v>12466</v>
      </c>
      <c r="AJ157" s="1">
        <f t="shared" si="10"/>
        <v>0</v>
      </c>
    </row>
    <row r="158" spans="1:36" ht="47.25">
      <c r="A158" s="179" t="s">
        <v>1052</v>
      </c>
      <c r="B158" s="57" t="s">
        <v>13532</v>
      </c>
      <c r="C158" s="208" t="s">
        <v>12446</v>
      </c>
      <c r="D158" s="161">
        <f t="shared" si="11"/>
        <v>42439</v>
      </c>
      <c r="E158" s="182">
        <v>3.5416666666666666E-2</v>
      </c>
      <c r="F158" s="161">
        <v>42439</v>
      </c>
      <c r="G158" s="182">
        <v>3.888888888888889E-2</v>
      </c>
      <c r="H158" s="182">
        <v>3.472222222222222E-3</v>
      </c>
      <c r="I158" s="208">
        <v>9</v>
      </c>
      <c r="J158" s="208"/>
      <c r="K158" s="208" t="s">
        <v>51</v>
      </c>
      <c r="L158" s="208" t="s">
        <v>12</v>
      </c>
      <c r="M158" s="208" t="s">
        <v>12464</v>
      </c>
      <c r="N158" s="208">
        <v>0.4</v>
      </c>
      <c r="O158" s="208" t="s">
        <v>33</v>
      </c>
      <c r="P158" s="208" t="s">
        <v>12448</v>
      </c>
      <c r="Q158" s="208" t="s">
        <v>12467</v>
      </c>
      <c r="R158" s="208">
        <v>4.9000000000000004</v>
      </c>
      <c r="S158" s="208"/>
      <c r="T158" s="208">
        <v>4.9000000000000004</v>
      </c>
      <c r="U158" s="152" t="s">
        <v>85</v>
      </c>
      <c r="V158" s="152">
        <v>2015</v>
      </c>
      <c r="W158" s="152"/>
      <c r="X158" s="152" t="s">
        <v>12450</v>
      </c>
      <c r="Y158" s="152"/>
      <c r="Z158" s="152"/>
      <c r="AA158" s="152"/>
      <c r="AB158" s="152"/>
      <c r="AC158" s="152"/>
      <c r="AD158" s="152" t="s">
        <v>42</v>
      </c>
      <c r="AE158" s="152" t="s">
        <v>80</v>
      </c>
      <c r="AF158" s="152"/>
      <c r="AG158" s="152" t="s">
        <v>12468</v>
      </c>
      <c r="AJ158" s="1">
        <f t="shared" si="10"/>
        <v>0</v>
      </c>
    </row>
    <row r="159" spans="1:36" ht="47.25">
      <c r="A159" s="179" t="s">
        <v>1052</v>
      </c>
      <c r="B159" s="75" t="s">
        <v>13532</v>
      </c>
      <c r="C159" s="334" t="s">
        <v>12446</v>
      </c>
      <c r="D159" s="161">
        <f t="shared" si="11"/>
        <v>42443</v>
      </c>
      <c r="E159" s="447">
        <v>0.16250000000000001</v>
      </c>
      <c r="F159" s="161">
        <v>42443</v>
      </c>
      <c r="G159" s="447">
        <v>0.96736111111111101</v>
      </c>
      <c r="H159" s="182">
        <v>0.80486111111111114</v>
      </c>
      <c r="I159" s="208">
        <v>8</v>
      </c>
      <c r="J159" s="748"/>
      <c r="K159" s="748" t="s">
        <v>51</v>
      </c>
      <c r="L159" s="208" t="s">
        <v>12</v>
      </c>
      <c r="M159" s="208" t="s">
        <v>12469</v>
      </c>
      <c r="N159" s="208">
        <v>0.4</v>
      </c>
      <c r="O159" s="208" t="s">
        <v>33</v>
      </c>
      <c r="P159" s="683" t="s">
        <v>12448</v>
      </c>
      <c r="Q159" s="208" t="s">
        <v>12470</v>
      </c>
      <c r="R159" s="685">
        <v>6.1</v>
      </c>
      <c r="S159" s="685"/>
      <c r="T159" s="208">
        <v>6.1</v>
      </c>
      <c r="U159" s="152" t="s">
        <v>85</v>
      </c>
      <c r="V159" s="152">
        <v>2015</v>
      </c>
      <c r="W159" s="152"/>
      <c r="X159" s="152" t="s">
        <v>12450</v>
      </c>
      <c r="Y159" s="152"/>
      <c r="Z159" s="152"/>
      <c r="AA159" s="152"/>
      <c r="AB159" s="152"/>
      <c r="AC159" s="152"/>
      <c r="AD159" s="152" t="s">
        <v>42</v>
      </c>
      <c r="AE159" s="152" t="s">
        <v>80</v>
      </c>
      <c r="AF159" s="152"/>
      <c r="AG159" s="152" t="s">
        <v>12471</v>
      </c>
      <c r="AJ159" s="1">
        <f t="shared" si="10"/>
        <v>0</v>
      </c>
    </row>
    <row r="160" spans="1:36" ht="47.25">
      <c r="A160" s="179" t="s">
        <v>1052</v>
      </c>
      <c r="B160" s="75" t="s">
        <v>13532</v>
      </c>
      <c r="C160" s="208" t="s">
        <v>12446</v>
      </c>
      <c r="D160" s="161">
        <f t="shared" si="11"/>
        <v>42449</v>
      </c>
      <c r="E160" s="447">
        <v>0.45277777777777778</v>
      </c>
      <c r="F160" s="161">
        <v>42449</v>
      </c>
      <c r="G160" s="447">
        <v>0.45763888888888887</v>
      </c>
      <c r="H160" s="182">
        <v>4.8611111111111112E-3</v>
      </c>
      <c r="I160" s="208">
        <v>8</v>
      </c>
      <c r="J160" s="208"/>
      <c r="K160" s="683" t="s">
        <v>51</v>
      </c>
      <c r="L160" s="208" t="s">
        <v>12</v>
      </c>
      <c r="M160" s="454" t="s">
        <v>12472</v>
      </c>
      <c r="N160" s="208" t="s">
        <v>3</v>
      </c>
      <c r="O160" s="208" t="s">
        <v>33</v>
      </c>
      <c r="P160" s="454" t="s">
        <v>12448</v>
      </c>
      <c r="Q160" s="208" t="s">
        <v>12473</v>
      </c>
      <c r="R160" s="685">
        <v>6.7</v>
      </c>
      <c r="S160" s="685"/>
      <c r="T160" s="208">
        <f t="shared" ref="T160:T166" si="12">R160</f>
        <v>6.7</v>
      </c>
      <c r="U160" s="152" t="s">
        <v>85</v>
      </c>
      <c r="V160" s="152">
        <v>2015</v>
      </c>
      <c r="W160" s="152"/>
      <c r="X160" s="152" t="s">
        <v>12446</v>
      </c>
      <c r="Y160" s="152"/>
      <c r="Z160" s="152"/>
      <c r="AA160" s="152"/>
      <c r="AB160" s="152"/>
      <c r="AC160" s="152"/>
      <c r="AD160" s="152" t="s">
        <v>69</v>
      </c>
      <c r="AE160" s="152" t="s">
        <v>54</v>
      </c>
      <c r="AF160" s="152"/>
      <c r="AG160" s="152" t="s">
        <v>12474</v>
      </c>
      <c r="AJ160" s="1">
        <f t="shared" si="10"/>
        <v>0</v>
      </c>
    </row>
    <row r="161" spans="1:36" ht="126">
      <c r="A161" s="179" t="s">
        <v>2039</v>
      </c>
      <c r="B161" s="75" t="s">
        <v>13532</v>
      </c>
      <c r="C161" s="208" t="s">
        <v>12444</v>
      </c>
      <c r="D161" s="161">
        <f t="shared" si="11"/>
        <v>42462</v>
      </c>
      <c r="E161" s="182">
        <v>0.72569444444444453</v>
      </c>
      <c r="F161" s="161">
        <v>42462</v>
      </c>
      <c r="G161" s="182">
        <v>0.78819444444444453</v>
      </c>
      <c r="H161" s="182">
        <v>6.25E-2</v>
      </c>
      <c r="I161" s="208">
        <v>10</v>
      </c>
      <c r="J161" s="208" t="s">
        <v>144</v>
      </c>
      <c r="K161" s="208" t="s">
        <v>51</v>
      </c>
      <c r="L161" s="208" t="s">
        <v>30</v>
      </c>
      <c r="M161" s="208" t="s">
        <v>12475</v>
      </c>
      <c r="N161" s="208" t="s">
        <v>3</v>
      </c>
      <c r="O161" s="208" t="s">
        <v>8</v>
      </c>
      <c r="P161" s="208" t="s">
        <v>12448</v>
      </c>
      <c r="Q161" s="208" t="s">
        <v>12476</v>
      </c>
      <c r="R161" s="208">
        <v>20.8</v>
      </c>
      <c r="S161" s="208"/>
      <c r="T161" s="208">
        <f t="shared" si="12"/>
        <v>20.8</v>
      </c>
      <c r="U161" s="152" t="s">
        <v>29</v>
      </c>
      <c r="V161" s="152">
        <v>2008</v>
      </c>
      <c r="W161" s="152"/>
      <c r="X161" s="152" t="s">
        <v>12477</v>
      </c>
      <c r="Y161" s="152"/>
      <c r="Z161" s="152"/>
      <c r="AA161" s="152"/>
      <c r="AB161" s="152"/>
      <c r="AC161" s="152"/>
      <c r="AD161" s="152" t="s">
        <v>28</v>
      </c>
      <c r="AE161" s="152" t="s">
        <v>59</v>
      </c>
      <c r="AF161" s="152"/>
      <c r="AG161" s="152" t="s">
        <v>12478</v>
      </c>
      <c r="AJ161" s="1">
        <f t="shared" si="10"/>
        <v>0</v>
      </c>
    </row>
    <row r="162" spans="1:36" ht="47.25">
      <c r="A162" s="179" t="s">
        <v>4411</v>
      </c>
      <c r="B162" s="75" t="s">
        <v>13532</v>
      </c>
      <c r="C162" s="208" t="s">
        <v>12479</v>
      </c>
      <c r="D162" s="161">
        <f t="shared" si="11"/>
        <v>42550</v>
      </c>
      <c r="E162" s="447">
        <v>0.10972222222222222</v>
      </c>
      <c r="F162" s="161">
        <v>42550</v>
      </c>
      <c r="G162" s="447">
        <v>0.11805555555555557</v>
      </c>
      <c r="H162" s="182">
        <v>8.3333333333333332E-3</v>
      </c>
      <c r="I162" s="208">
        <v>12</v>
      </c>
      <c r="J162" s="748"/>
      <c r="K162" s="748" t="s">
        <v>51</v>
      </c>
      <c r="L162" s="208" t="s">
        <v>12</v>
      </c>
      <c r="M162" s="208" t="s">
        <v>12480</v>
      </c>
      <c r="N162" s="208" t="s">
        <v>3</v>
      </c>
      <c r="O162" s="208" t="s">
        <v>33</v>
      </c>
      <c r="P162" s="683" t="s">
        <v>12481</v>
      </c>
      <c r="Q162" s="208" t="s">
        <v>12482</v>
      </c>
      <c r="R162" s="685">
        <v>2.9</v>
      </c>
      <c r="S162" s="685"/>
      <c r="T162" s="208">
        <f t="shared" si="12"/>
        <v>2.9</v>
      </c>
      <c r="U162" s="208" t="s">
        <v>85</v>
      </c>
      <c r="V162" s="208">
        <v>2016</v>
      </c>
      <c r="W162" s="208" t="s">
        <v>12483</v>
      </c>
      <c r="X162" s="208" t="s">
        <v>12479</v>
      </c>
      <c r="Y162" s="208"/>
      <c r="Z162" s="208"/>
      <c r="AA162" s="208"/>
      <c r="AB162" s="208"/>
      <c r="AC162" s="208"/>
      <c r="AD162" s="208" t="s">
        <v>42</v>
      </c>
      <c r="AE162" s="208" t="s">
        <v>54</v>
      </c>
      <c r="AF162" s="208"/>
      <c r="AG162" s="208" t="s">
        <v>12484</v>
      </c>
      <c r="AJ162" s="1">
        <f t="shared" si="10"/>
        <v>0</v>
      </c>
    </row>
    <row r="163" spans="1:36" ht="47.25">
      <c r="A163" s="179" t="s">
        <v>6868</v>
      </c>
      <c r="B163" s="75" t="s">
        <v>13532</v>
      </c>
      <c r="C163" s="208" t="s">
        <v>12444</v>
      </c>
      <c r="D163" s="161">
        <f t="shared" si="11"/>
        <v>42608</v>
      </c>
      <c r="E163" s="447">
        <v>0.46180555555555558</v>
      </c>
      <c r="F163" s="161">
        <v>42608</v>
      </c>
      <c r="G163" s="447">
        <v>0.77083333333333337</v>
      </c>
      <c r="H163" s="182">
        <v>0.30902777777777779</v>
      </c>
      <c r="I163" s="208">
        <v>14</v>
      </c>
      <c r="J163" s="748" t="s">
        <v>144</v>
      </c>
      <c r="K163" s="748" t="s">
        <v>51</v>
      </c>
      <c r="L163" s="772" t="s">
        <v>4</v>
      </c>
      <c r="M163" s="208" t="s">
        <v>12475</v>
      </c>
      <c r="N163" s="208" t="s">
        <v>3</v>
      </c>
      <c r="O163" s="772" t="s">
        <v>8</v>
      </c>
      <c r="P163" s="683"/>
      <c r="Q163" s="208" t="s">
        <v>12485</v>
      </c>
      <c r="R163" s="685">
        <v>31.6</v>
      </c>
      <c r="S163" s="685"/>
      <c r="T163" s="208">
        <f t="shared" si="12"/>
        <v>31.6</v>
      </c>
      <c r="U163" s="208" t="s">
        <v>29</v>
      </c>
      <c r="V163" s="208">
        <v>2008</v>
      </c>
      <c r="W163" s="208" t="s">
        <v>3170</v>
      </c>
      <c r="X163" s="208" t="s">
        <v>12443</v>
      </c>
      <c r="Y163" s="208"/>
      <c r="Z163" s="208"/>
      <c r="AA163" s="208"/>
      <c r="AB163" s="208"/>
      <c r="AC163" s="208"/>
      <c r="AD163" s="208" t="s">
        <v>56</v>
      </c>
      <c r="AE163" s="208" t="s">
        <v>59</v>
      </c>
      <c r="AF163" s="208" t="s">
        <v>55</v>
      </c>
      <c r="AG163" s="208" t="s">
        <v>12485</v>
      </c>
      <c r="AJ163" s="1">
        <f t="shared" si="10"/>
        <v>0</v>
      </c>
    </row>
    <row r="164" spans="1:36" ht="47.25">
      <c r="A164" s="179" t="s">
        <v>6868</v>
      </c>
      <c r="B164" s="75" t="s">
        <v>13532</v>
      </c>
      <c r="C164" s="208" t="s">
        <v>12479</v>
      </c>
      <c r="D164" s="161">
        <f t="shared" si="11"/>
        <v>42610</v>
      </c>
      <c r="E164" s="447">
        <v>0.86458333333333337</v>
      </c>
      <c r="F164" s="161">
        <v>42610</v>
      </c>
      <c r="G164" s="447">
        <v>0.875</v>
      </c>
      <c r="H164" s="182">
        <v>1.0416666666666666E-2</v>
      </c>
      <c r="I164" s="208">
        <v>13</v>
      </c>
      <c r="J164" s="208"/>
      <c r="K164" s="208" t="s">
        <v>51</v>
      </c>
      <c r="L164" s="208" t="s">
        <v>12</v>
      </c>
      <c r="M164" s="454" t="s">
        <v>12480</v>
      </c>
      <c r="N164" s="454" t="s">
        <v>3</v>
      </c>
      <c r="O164" s="208" t="s">
        <v>33</v>
      </c>
      <c r="P164" s="454" t="s">
        <v>12486</v>
      </c>
      <c r="Q164" s="208" t="s">
        <v>12487</v>
      </c>
      <c r="R164" s="685">
        <v>12.6</v>
      </c>
      <c r="S164" s="685"/>
      <c r="T164" s="208">
        <f t="shared" si="12"/>
        <v>12.6</v>
      </c>
      <c r="U164" s="208" t="s">
        <v>85</v>
      </c>
      <c r="V164" s="208">
        <v>2016</v>
      </c>
      <c r="W164" s="208"/>
      <c r="X164" s="208" t="s">
        <v>12479</v>
      </c>
      <c r="Y164" s="208"/>
      <c r="Z164" s="208"/>
      <c r="AA164" s="208"/>
      <c r="AB164" s="208"/>
      <c r="AC164" s="208"/>
      <c r="AD164" s="208" t="s">
        <v>42</v>
      </c>
      <c r="AE164" s="208" t="s">
        <v>54</v>
      </c>
      <c r="AF164" s="208"/>
      <c r="AG164" s="208" t="s">
        <v>12488</v>
      </c>
      <c r="AJ164" s="1">
        <f t="shared" si="10"/>
        <v>0</v>
      </c>
    </row>
    <row r="165" spans="1:36" ht="56.25" customHeight="1">
      <c r="A165" s="179" t="s">
        <v>12537</v>
      </c>
      <c r="B165" s="75" t="s">
        <v>13532</v>
      </c>
      <c r="C165" s="208" t="s">
        <v>12479</v>
      </c>
      <c r="D165" s="161">
        <f t="shared" si="11"/>
        <v>42666</v>
      </c>
      <c r="E165" s="182">
        <v>0.56597222222222221</v>
      </c>
      <c r="F165" s="161">
        <v>42666</v>
      </c>
      <c r="G165" s="182">
        <v>0.57291666666666663</v>
      </c>
      <c r="H165" s="182">
        <v>6.9444444444444441E-3</v>
      </c>
      <c r="I165" s="208">
        <v>6</v>
      </c>
      <c r="J165" s="208">
        <v>0</v>
      </c>
      <c r="K165" s="208" t="s">
        <v>146</v>
      </c>
      <c r="L165" s="208" t="s">
        <v>12</v>
      </c>
      <c r="M165" s="208" t="s">
        <v>12480</v>
      </c>
      <c r="N165" s="208" t="s">
        <v>3</v>
      </c>
      <c r="O165" s="208" t="s">
        <v>33</v>
      </c>
      <c r="P165" s="208" t="s">
        <v>13881</v>
      </c>
      <c r="Q165" s="208" t="s">
        <v>12649</v>
      </c>
      <c r="R165" s="208">
        <v>3.6</v>
      </c>
      <c r="S165" s="208"/>
      <c r="T165" s="208">
        <f t="shared" si="12"/>
        <v>3.6</v>
      </c>
      <c r="U165" s="208" t="s">
        <v>85</v>
      </c>
      <c r="V165" s="208">
        <v>2016</v>
      </c>
      <c r="W165" s="208" t="s">
        <v>13886</v>
      </c>
      <c r="X165" s="208" t="s">
        <v>14861</v>
      </c>
      <c r="Y165" s="293">
        <v>42659</v>
      </c>
      <c r="Z165" s="208">
        <v>100</v>
      </c>
      <c r="AA165" s="293">
        <v>42688</v>
      </c>
      <c r="AB165" s="208">
        <v>0</v>
      </c>
      <c r="AC165" s="293">
        <v>42640</v>
      </c>
      <c r="AD165" s="208" t="s">
        <v>42</v>
      </c>
      <c r="AE165" s="208" t="s">
        <v>54</v>
      </c>
      <c r="AF165" s="208" t="s">
        <v>81</v>
      </c>
      <c r="AG165" s="208" t="s">
        <v>13882</v>
      </c>
      <c r="AJ165" s="1">
        <f t="shared" si="10"/>
        <v>0</v>
      </c>
    </row>
    <row r="166" spans="1:36" ht="63">
      <c r="A166" s="94" t="s">
        <v>12777</v>
      </c>
      <c r="B166" s="75" t="s">
        <v>13532</v>
      </c>
      <c r="C166" s="334" t="s">
        <v>13884</v>
      </c>
      <c r="D166" s="169">
        <v>42687</v>
      </c>
      <c r="E166" s="176">
        <v>0.65555555555555556</v>
      </c>
      <c r="F166" s="169">
        <v>42687</v>
      </c>
      <c r="G166" s="176">
        <v>0.65902777777777777</v>
      </c>
      <c r="H166" s="176">
        <v>2.7777777777777779E-3</v>
      </c>
      <c r="I166" s="179">
        <v>16</v>
      </c>
      <c r="J166" s="208" t="s">
        <v>144</v>
      </c>
      <c r="K166" s="208" t="s">
        <v>146</v>
      </c>
      <c r="L166" s="208" t="s">
        <v>17</v>
      </c>
      <c r="M166" s="208" t="s">
        <v>12870</v>
      </c>
      <c r="N166" s="208" t="s">
        <v>3</v>
      </c>
      <c r="O166" s="208" t="s">
        <v>8</v>
      </c>
      <c r="P166" s="179" t="s">
        <v>13883</v>
      </c>
      <c r="Q166" s="179" t="s">
        <v>14862</v>
      </c>
      <c r="R166" s="179">
        <v>14.4</v>
      </c>
      <c r="S166" s="179"/>
      <c r="T166" s="179">
        <f t="shared" si="12"/>
        <v>14.4</v>
      </c>
      <c r="U166" s="208" t="s">
        <v>7</v>
      </c>
      <c r="V166" s="208">
        <v>2016</v>
      </c>
      <c r="W166" s="208" t="s">
        <v>3170</v>
      </c>
      <c r="X166" s="935" t="s">
        <v>14860</v>
      </c>
      <c r="Y166" s="79">
        <v>42508</v>
      </c>
      <c r="Z166" s="208">
        <v>100</v>
      </c>
      <c r="AA166" s="293">
        <v>42722</v>
      </c>
      <c r="AB166" s="208">
        <v>0</v>
      </c>
      <c r="AC166" s="293">
        <v>42584</v>
      </c>
      <c r="AD166" s="179" t="s">
        <v>38</v>
      </c>
      <c r="AE166" s="208" t="s">
        <v>59</v>
      </c>
      <c r="AF166" s="208" t="s">
        <v>55</v>
      </c>
      <c r="AG166" s="208" t="s">
        <v>13885</v>
      </c>
      <c r="AJ166" s="1">
        <f t="shared" si="10"/>
        <v>0</v>
      </c>
    </row>
    <row r="167" spans="1:36" ht="47.25">
      <c r="A167" s="94" t="s">
        <v>13179</v>
      </c>
      <c r="B167" s="75" t="s">
        <v>13532</v>
      </c>
      <c r="C167" s="179" t="s">
        <v>14863</v>
      </c>
      <c r="D167" s="169">
        <v>42721</v>
      </c>
      <c r="E167" s="176">
        <v>3.5416666666666666E-2</v>
      </c>
      <c r="F167" s="169">
        <v>42721</v>
      </c>
      <c r="G167" s="176">
        <v>3.8194444444444441E-2</v>
      </c>
      <c r="H167" s="176">
        <v>2.7777777777777779E-3</v>
      </c>
      <c r="I167" s="179">
        <v>19</v>
      </c>
      <c r="J167" s="179" t="s">
        <v>2215</v>
      </c>
      <c r="K167" s="208" t="s">
        <v>146</v>
      </c>
      <c r="L167" s="179" t="s">
        <v>12</v>
      </c>
      <c r="M167" s="179" t="s">
        <v>13533</v>
      </c>
      <c r="N167" s="179" t="s">
        <v>3</v>
      </c>
      <c r="O167" s="179" t="s">
        <v>33</v>
      </c>
      <c r="P167" s="179" t="s">
        <v>13533</v>
      </c>
      <c r="Q167" s="179" t="s">
        <v>13887</v>
      </c>
      <c r="R167" s="179">
        <v>7.7</v>
      </c>
      <c r="S167" s="179"/>
      <c r="T167" s="179">
        <v>7.7</v>
      </c>
      <c r="U167" s="179" t="s">
        <v>85</v>
      </c>
      <c r="V167" s="179">
        <v>2016</v>
      </c>
      <c r="W167" s="179" t="s">
        <v>13886</v>
      </c>
      <c r="X167" s="179" t="s">
        <v>14861</v>
      </c>
      <c r="Y167" s="293">
        <v>42720</v>
      </c>
      <c r="Z167" s="208">
        <v>100</v>
      </c>
      <c r="AA167" s="293">
        <v>42733</v>
      </c>
      <c r="AB167" s="208">
        <v>0</v>
      </c>
      <c r="AC167" s="293">
        <v>42710</v>
      </c>
      <c r="AD167" s="179" t="s">
        <v>78</v>
      </c>
      <c r="AE167" s="179" t="s">
        <v>55</v>
      </c>
      <c r="AF167" s="179" t="s">
        <v>54</v>
      </c>
      <c r="AG167" s="179" t="s">
        <v>13887</v>
      </c>
      <c r="AJ167" s="1">
        <f t="shared" si="10"/>
        <v>0</v>
      </c>
    </row>
    <row r="168" spans="1:36" ht="94.5" customHeight="1">
      <c r="A168" s="179" t="s">
        <v>139</v>
      </c>
      <c r="B168" s="104" t="s">
        <v>92</v>
      </c>
      <c r="C168" s="104" t="s">
        <v>92</v>
      </c>
      <c r="D168" s="937">
        <v>42373</v>
      </c>
      <c r="E168" s="240">
        <v>7.2916666666666671E-2</v>
      </c>
      <c r="F168" s="937">
        <v>42373</v>
      </c>
      <c r="G168" s="240">
        <v>7.2916666666666671E-2</v>
      </c>
      <c r="H168" s="938">
        <v>0</v>
      </c>
      <c r="I168" s="104">
        <v>13</v>
      </c>
      <c r="J168" s="104" t="s">
        <v>410</v>
      </c>
      <c r="K168" s="104" t="s">
        <v>9</v>
      </c>
      <c r="L168" s="104" t="s">
        <v>10</v>
      </c>
      <c r="M168" s="939" t="s">
        <v>349</v>
      </c>
      <c r="N168" s="104">
        <v>35</v>
      </c>
      <c r="O168" s="104" t="s">
        <v>8</v>
      </c>
      <c r="P168" s="939" t="s">
        <v>411</v>
      </c>
      <c r="Q168" s="104" t="s">
        <v>412</v>
      </c>
      <c r="R168" s="618">
        <v>26.623999999999999</v>
      </c>
      <c r="S168" s="618">
        <v>31.216999999999999</v>
      </c>
      <c r="T168" s="104">
        <v>57.841000000000001</v>
      </c>
      <c r="AD168" s="2" t="s">
        <v>68</v>
      </c>
      <c r="AJ168" s="1">
        <f t="shared" si="10"/>
        <v>0</v>
      </c>
    </row>
    <row r="169" spans="1:36" ht="94.5" customHeight="1">
      <c r="A169" s="179" t="s">
        <v>139</v>
      </c>
      <c r="B169" s="104" t="s">
        <v>92</v>
      </c>
      <c r="C169" s="63" t="s">
        <v>92</v>
      </c>
      <c r="D169" s="67">
        <v>42373</v>
      </c>
      <c r="E169" s="240">
        <v>0.1076388888888889</v>
      </c>
      <c r="F169" s="67">
        <v>42373</v>
      </c>
      <c r="G169" s="240">
        <v>0.70486111111111116</v>
      </c>
      <c r="H169" s="62">
        <f>G169-E169</f>
        <v>0.59722222222222232</v>
      </c>
      <c r="I169" s="63">
        <v>0</v>
      </c>
      <c r="J169" s="63" t="s">
        <v>350</v>
      </c>
      <c r="K169" s="63" t="s">
        <v>297</v>
      </c>
      <c r="L169" s="63" t="s">
        <v>10</v>
      </c>
      <c r="M169" s="618" t="s">
        <v>351</v>
      </c>
      <c r="N169" s="63">
        <v>110</v>
      </c>
      <c r="O169" s="63" t="s">
        <v>8</v>
      </c>
      <c r="P169" s="618" t="s">
        <v>352</v>
      </c>
      <c r="Q169" s="63" t="s">
        <v>413</v>
      </c>
      <c r="R169" s="105"/>
      <c r="S169" s="105"/>
      <c r="T169" s="63"/>
      <c r="AD169" s="2" t="s">
        <v>68</v>
      </c>
      <c r="AJ169" s="1">
        <f t="shared" si="10"/>
        <v>0</v>
      </c>
    </row>
    <row r="170" spans="1:36" ht="204.75" customHeight="1">
      <c r="A170" s="179" t="s">
        <v>139</v>
      </c>
      <c r="B170" s="104" t="s">
        <v>92</v>
      </c>
      <c r="C170" s="104" t="s">
        <v>92</v>
      </c>
      <c r="D170" s="67">
        <v>42374</v>
      </c>
      <c r="E170" s="240">
        <v>0.5395833333333333</v>
      </c>
      <c r="F170" s="67">
        <v>42374</v>
      </c>
      <c r="G170" s="240">
        <v>0.54999999999999993</v>
      </c>
      <c r="H170" s="62">
        <v>1.0416666666666666E-2</v>
      </c>
      <c r="I170" s="63">
        <v>79</v>
      </c>
      <c r="J170" s="219" t="s">
        <v>353</v>
      </c>
      <c r="K170" s="219" t="s">
        <v>21</v>
      </c>
      <c r="L170" s="63" t="s">
        <v>10</v>
      </c>
      <c r="M170" s="63" t="s">
        <v>354</v>
      </c>
      <c r="N170" s="63">
        <v>110</v>
      </c>
      <c r="O170" s="63" t="s">
        <v>8</v>
      </c>
      <c r="P170" s="630" t="s">
        <v>355</v>
      </c>
      <c r="Q170" s="63" t="s">
        <v>414</v>
      </c>
      <c r="R170" s="105">
        <v>540.99099999999999</v>
      </c>
      <c r="S170" s="775">
        <v>298.91399999999999</v>
      </c>
      <c r="T170" s="64">
        <v>839.90499999999997</v>
      </c>
      <c r="AD170" s="2" t="s">
        <v>68</v>
      </c>
      <c r="AJ170" s="1">
        <f t="shared" si="10"/>
        <v>0</v>
      </c>
    </row>
    <row r="171" spans="1:36" ht="47.25" customHeight="1">
      <c r="A171" s="179" t="s">
        <v>139</v>
      </c>
      <c r="B171" s="104" t="s">
        <v>92</v>
      </c>
      <c r="C171" s="104" t="s">
        <v>92</v>
      </c>
      <c r="D171" s="67">
        <v>42374</v>
      </c>
      <c r="E171" s="240">
        <v>0.79861111111111116</v>
      </c>
      <c r="F171" s="67">
        <v>42375</v>
      </c>
      <c r="G171" s="240">
        <v>0.76388888888888884</v>
      </c>
      <c r="H171" s="62">
        <v>0.96527777777777779</v>
      </c>
      <c r="I171" s="63">
        <v>19</v>
      </c>
      <c r="J171" s="219" t="s">
        <v>353</v>
      </c>
      <c r="K171" s="219" t="s">
        <v>21</v>
      </c>
      <c r="L171" s="63" t="s">
        <v>10</v>
      </c>
      <c r="M171" s="63" t="s">
        <v>354</v>
      </c>
      <c r="N171" s="63">
        <v>110</v>
      </c>
      <c r="O171" s="63" t="s">
        <v>8</v>
      </c>
      <c r="P171" s="630" t="s">
        <v>356</v>
      </c>
      <c r="Q171" s="63" t="s">
        <v>415</v>
      </c>
      <c r="R171" s="775">
        <v>96.27</v>
      </c>
      <c r="S171" s="775">
        <v>46.451000000000001</v>
      </c>
      <c r="T171" s="63">
        <v>142.721</v>
      </c>
      <c r="AD171" s="2" t="s">
        <v>68</v>
      </c>
      <c r="AJ171" s="1">
        <f t="shared" si="10"/>
        <v>0</v>
      </c>
    </row>
    <row r="172" spans="1:36" ht="78.75" customHeight="1">
      <c r="A172" s="179" t="s">
        <v>139</v>
      </c>
      <c r="B172" s="104" t="s">
        <v>92</v>
      </c>
      <c r="C172" s="63" t="s">
        <v>92</v>
      </c>
      <c r="D172" s="67">
        <v>42376</v>
      </c>
      <c r="E172" s="240">
        <v>0.24027777777777778</v>
      </c>
      <c r="F172" s="67">
        <v>42377</v>
      </c>
      <c r="G172" s="240">
        <v>0.12569444444444444</v>
      </c>
      <c r="H172" s="62">
        <v>0.88541666666666663</v>
      </c>
      <c r="I172" s="63">
        <v>0</v>
      </c>
      <c r="J172" s="219" t="s">
        <v>357</v>
      </c>
      <c r="K172" s="219" t="s">
        <v>297</v>
      </c>
      <c r="L172" s="63" t="s">
        <v>10</v>
      </c>
      <c r="M172" s="618" t="s">
        <v>358</v>
      </c>
      <c r="N172" s="63">
        <v>110</v>
      </c>
      <c r="O172" s="63" t="s">
        <v>8</v>
      </c>
      <c r="P172" s="618" t="s">
        <v>359</v>
      </c>
      <c r="Q172" s="63" t="s">
        <v>360</v>
      </c>
      <c r="R172" s="105"/>
      <c r="S172" s="105"/>
      <c r="T172" s="63"/>
      <c r="AD172" s="2" t="s">
        <v>68</v>
      </c>
      <c r="AJ172" s="1">
        <f t="shared" si="10"/>
        <v>0</v>
      </c>
    </row>
    <row r="173" spans="1:36" ht="63" customHeight="1">
      <c r="A173" s="179" t="s">
        <v>139</v>
      </c>
      <c r="B173" s="104" t="s">
        <v>92</v>
      </c>
      <c r="C173" s="63" t="s">
        <v>92</v>
      </c>
      <c r="D173" s="67">
        <v>42377</v>
      </c>
      <c r="E173" s="240">
        <v>0.56944444444444442</v>
      </c>
      <c r="F173" s="67">
        <v>42377</v>
      </c>
      <c r="G173" s="240">
        <v>0.56944444444444442</v>
      </c>
      <c r="H173" s="68">
        <f>G173-E173</f>
        <v>0</v>
      </c>
      <c r="I173" s="63">
        <v>36</v>
      </c>
      <c r="J173" s="63" t="s">
        <v>416</v>
      </c>
      <c r="K173" s="219" t="s">
        <v>9</v>
      </c>
      <c r="L173" s="63" t="s">
        <v>10</v>
      </c>
      <c r="M173" s="287" t="s">
        <v>361</v>
      </c>
      <c r="N173" s="63">
        <v>35</v>
      </c>
      <c r="O173" s="63" t="s">
        <v>8</v>
      </c>
      <c r="P173" s="287" t="s">
        <v>362</v>
      </c>
      <c r="Q173" s="63" t="s">
        <v>417</v>
      </c>
      <c r="R173" s="105">
        <v>84.801000000000002</v>
      </c>
      <c r="S173" s="105">
        <v>174.23699999999999</v>
      </c>
      <c r="T173" s="63">
        <v>259.03800000000001</v>
      </c>
      <c r="AD173" s="2" t="s">
        <v>68</v>
      </c>
      <c r="AJ173" s="1">
        <f t="shared" si="10"/>
        <v>0</v>
      </c>
    </row>
    <row r="174" spans="1:36" ht="63" customHeight="1">
      <c r="A174" s="179" t="s">
        <v>139</v>
      </c>
      <c r="B174" s="104" t="s">
        <v>92</v>
      </c>
      <c r="C174" s="104" t="s">
        <v>92</v>
      </c>
      <c r="D174" s="67">
        <v>42377</v>
      </c>
      <c r="E174" s="240">
        <v>0.82708333333333339</v>
      </c>
      <c r="F174" s="67">
        <v>42377</v>
      </c>
      <c r="G174" s="240">
        <v>0.87569444444444444</v>
      </c>
      <c r="H174" s="68">
        <f>G174-E174</f>
        <v>4.8611111111111049E-2</v>
      </c>
      <c r="I174" s="63">
        <v>5</v>
      </c>
      <c r="J174" s="219" t="s">
        <v>363</v>
      </c>
      <c r="K174" s="219" t="s">
        <v>51</v>
      </c>
      <c r="L174" s="63" t="s">
        <v>10</v>
      </c>
      <c r="M174" s="630" t="s">
        <v>364</v>
      </c>
      <c r="N174" s="63" t="s">
        <v>3</v>
      </c>
      <c r="O174" s="63" t="s">
        <v>8</v>
      </c>
      <c r="P174" s="630" t="s">
        <v>365</v>
      </c>
      <c r="Q174" s="63" t="s">
        <v>418</v>
      </c>
      <c r="R174" s="105">
        <v>45.887999999999998</v>
      </c>
      <c r="S174" s="105">
        <v>0.55600000000000005</v>
      </c>
      <c r="T174" s="63">
        <v>46.444000000000003</v>
      </c>
      <c r="AD174" s="2" t="s">
        <v>68</v>
      </c>
      <c r="AJ174" s="1">
        <f t="shared" si="10"/>
        <v>0</v>
      </c>
    </row>
    <row r="175" spans="1:36" ht="47.25" customHeight="1">
      <c r="A175" s="179" t="s">
        <v>139</v>
      </c>
      <c r="B175" s="104" t="s">
        <v>92</v>
      </c>
      <c r="C175" s="63" t="s">
        <v>92</v>
      </c>
      <c r="D175" s="67">
        <v>42377</v>
      </c>
      <c r="E175" s="240">
        <v>0.94027777777777777</v>
      </c>
      <c r="F175" s="67">
        <v>42377</v>
      </c>
      <c r="G175" s="240">
        <v>0.94027777777777777</v>
      </c>
      <c r="H175" s="68">
        <f>G175-E175</f>
        <v>0</v>
      </c>
      <c r="I175" s="63">
        <v>25</v>
      </c>
      <c r="J175" s="219" t="s">
        <v>366</v>
      </c>
      <c r="K175" s="219" t="s">
        <v>9</v>
      </c>
      <c r="L175" s="631" t="s">
        <v>10</v>
      </c>
      <c r="M175" s="179" t="s">
        <v>367</v>
      </c>
      <c r="N175" s="63">
        <v>35</v>
      </c>
      <c r="O175" s="63" t="s">
        <v>8</v>
      </c>
      <c r="P175" s="630" t="s">
        <v>368</v>
      </c>
      <c r="Q175" s="63" t="s">
        <v>419</v>
      </c>
      <c r="R175" s="775">
        <v>65.646000000000001</v>
      </c>
      <c r="S175" s="105">
        <v>58.598999999999997</v>
      </c>
      <c r="T175" s="64">
        <v>124.245</v>
      </c>
      <c r="AD175" s="2" t="s">
        <v>68</v>
      </c>
      <c r="AJ175" s="1">
        <f t="shared" si="10"/>
        <v>0</v>
      </c>
    </row>
    <row r="176" spans="1:36" ht="56.25" customHeight="1">
      <c r="A176" s="179" t="s">
        <v>139</v>
      </c>
      <c r="B176" s="104" t="s">
        <v>92</v>
      </c>
      <c r="C176" s="104" t="s">
        <v>92</v>
      </c>
      <c r="D176" s="67">
        <v>42378</v>
      </c>
      <c r="E176" s="618" t="s">
        <v>369</v>
      </c>
      <c r="F176" s="67">
        <v>42378</v>
      </c>
      <c r="G176" s="620">
        <v>0.83263888888888893</v>
      </c>
      <c r="H176" s="117">
        <v>0.79722222222222217</v>
      </c>
      <c r="I176" s="63">
        <v>0</v>
      </c>
      <c r="J176" s="219" t="s">
        <v>370</v>
      </c>
      <c r="K176" s="219" t="s">
        <v>15</v>
      </c>
      <c r="L176" s="63" t="s">
        <v>10</v>
      </c>
      <c r="M176" s="63" t="s">
        <v>371</v>
      </c>
      <c r="N176" s="63">
        <v>110</v>
      </c>
      <c r="O176" s="63" t="s">
        <v>8</v>
      </c>
      <c r="P176" s="630" t="s">
        <v>372</v>
      </c>
      <c r="Q176" s="63" t="s">
        <v>384</v>
      </c>
      <c r="R176" s="105"/>
      <c r="S176" s="105"/>
      <c r="T176" s="63"/>
      <c r="AD176" s="2" t="s">
        <v>68</v>
      </c>
      <c r="AJ176" s="1">
        <f t="shared" si="10"/>
        <v>0</v>
      </c>
    </row>
    <row r="177" spans="1:36" ht="63" customHeight="1">
      <c r="A177" s="179" t="s">
        <v>139</v>
      </c>
      <c r="B177" s="63" t="s">
        <v>92</v>
      </c>
      <c r="C177" s="63" t="s">
        <v>92</v>
      </c>
      <c r="D177" s="67">
        <v>42378</v>
      </c>
      <c r="E177" s="63" t="s">
        <v>373</v>
      </c>
      <c r="F177" s="67">
        <v>42378</v>
      </c>
      <c r="G177" s="117">
        <v>0.5131944444444444</v>
      </c>
      <c r="H177" s="117">
        <v>0.46736111111111112</v>
      </c>
      <c r="I177" s="63"/>
      <c r="J177" s="63" t="s">
        <v>374</v>
      </c>
      <c r="K177" s="63" t="s">
        <v>15</v>
      </c>
      <c r="L177" s="63" t="s">
        <v>10</v>
      </c>
      <c r="M177" s="63" t="s">
        <v>375</v>
      </c>
      <c r="N177" s="63">
        <v>110</v>
      </c>
      <c r="O177" s="63" t="s">
        <v>8</v>
      </c>
      <c r="P177" s="63" t="s">
        <v>359</v>
      </c>
      <c r="Q177" s="63" t="s">
        <v>385</v>
      </c>
      <c r="R177" s="63"/>
      <c r="S177" s="63"/>
      <c r="T177" s="677"/>
      <c r="AD177" s="2" t="s">
        <v>68</v>
      </c>
      <c r="AJ177" s="1">
        <f t="shared" si="10"/>
        <v>0</v>
      </c>
    </row>
    <row r="178" spans="1:36" ht="94.5">
      <c r="A178" s="179" t="s">
        <v>12537</v>
      </c>
      <c r="B178" s="76" t="s">
        <v>6</v>
      </c>
      <c r="C178" s="76" t="s">
        <v>1863</v>
      </c>
      <c r="D178" s="169">
        <v>42645</v>
      </c>
      <c r="E178" s="251">
        <v>0.46249999999999997</v>
      </c>
      <c r="F178" s="169">
        <v>42645</v>
      </c>
      <c r="G178" s="251">
        <v>0.52083333333333337</v>
      </c>
      <c r="H178" s="176">
        <v>5.8333333333333327E-2</v>
      </c>
      <c r="I178" s="208">
        <v>8</v>
      </c>
      <c r="J178" s="102" t="s">
        <v>609</v>
      </c>
      <c r="K178" s="102"/>
      <c r="L178" s="179" t="s">
        <v>4</v>
      </c>
      <c r="M178" s="179" t="s">
        <v>12501</v>
      </c>
      <c r="N178" s="179" t="s">
        <v>3</v>
      </c>
      <c r="O178" s="179" t="s">
        <v>26</v>
      </c>
      <c r="P178" s="680" t="s">
        <v>12502</v>
      </c>
      <c r="Q178" s="600" t="s">
        <v>14616</v>
      </c>
      <c r="R178" s="1249"/>
      <c r="S178" s="1249">
        <v>95.5</v>
      </c>
      <c r="T178" s="254">
        <v>95.5</v>
      </c>
      <c r="U178" s="924" t="s">
        <v>48</v>
      </c>
      <c r="V178" s="924" t="s">
        <v>14617</v>
      </c>
      <c r="W178" s="924" t="s">
        <v>14618</v>
      </c>
      <c r="X178" s="924" t="s">
        <v>14619</v>
      </c>
      <c r="Y178" s="924" t="s">
        <v>14620</v>
      </c>
      <c r="Z178" s="924"/>
      <c r="AA178" s="926" t="s">
        <v>14621</v>
      </c>
      <c r="AB178" s="924"/>
      <c r="AC178" s="926"/>
      <c r="AD178" s="924" t="s">
        <v>23</v>
      </c>
      <c r="AE178" s="924"/>
      <c r="AF178" s="924"/>
      <c r="AG178" s="924" t="s">
        <v>2215</v>
      </c>
      <c r="AJ178" s="1">
        <f t="shared" si="10"/>
        <v>0</v>
      </c>
    </row>
    <row r="179" spans="1:36" ht="78.75" customHeight="1">
      <c r="A179" s="179" t="s">
        <v>139</v>
      </c>
      <c r="B179" s="63" t="s">
        <v>92</v>
      </c>
      <c r="C179" s="63" t="s">
        <v>92</v>
      </c>
      <c r="D179" s="67">
        <v>42379</v>
      </c>
      <c r="E179" s="62">
        <v>0.4152777777777778</v>
      </c>
      <c r="F179" s="67">
        <v>42379</v>
      </c>
      <c r="G179" s="62">
        <v>0.4152777777777778</v>
      </c>
      <c r="H179" s="68">
        <f>G179-E179</f>
        <v>0</v>
      </c>
      <c r="I179" s="63">
        <v>2</v>
      </c>
      <c r="J179" s="63" t="s">
        <v>374</v>
      </c>
      <c r="K179" s="63" t="s">
        <v>9</v>
      </c>
      <c r="L179" s="63" t="s">
        <v>10</v>
      </c>
      <c r="M179" s="63" t="s">
        <v>351</v>
      </c>
      <c r="N179" s="63">
        <v>110</v>
      </c>
      <c r="O179" s="63" t="s">
        <v>8</v>
      </c>
      <c r="P179" s="63" t="s">
        <v>352</v>
      </c>
      <c r="Q179" s="63" t="s">
        <v>420</v>
      </c>
      <c r="R179" s="63">
        <v>8.3569999999999993</v>
      </c>
      <c r="S179" s="63">
        <v>12.787000000000001</v>
      </c>
      <c r="T179" s="63">
        <f>R179+S179</f>
        <v>21.143999999999998</v>
      </c>
      <c r="AD179" s="2" t="s">
        <v>68</v>
      </c>
      <c r="AJ179" s="1">
        <f t="shared" si="10"/>
        <v>0</v>
      </c>
    </row>
    <row r="180" spans="1:36" ht="47.25" customHeight="1">
      <c r="A180" s="179" t="s">
        <v>139</v>
      </c>
      <c r="B180" s="63" t="s">
        <v>92</v>
      </c>
      <c r="C180" s="63" t="s">
        <v>92</v>
      </c>
      <c r="D180" s="67">
        <v>42380</v>
      </c>
      <c r="E180" s="62">
        <v>0.14375000000000002</v>
      </c>
      <c r="F180" s="67">
        <v>42380</v>
      </c>
      <c r="G180" s="62">
        <v>0.14375000000000002</v>
      </c>
      <c r="H180" s="68">
        <f>G180-E180</f>
        <v>0</v>
      </c>
      <c r="I180" s="63">
        <v>0</v>
      </c>
      <c r="J180" s="63" t="s">
        <v>392</v>
      </c>
      <c r="K180" s="63" t="s">
        <v>9</v>
      </c>
      <c r="L180" s="63" t="s">
        <v>10</v>
      </c>
      <c r="M180" s="63" t="s">
        <v>371</v>
      </c>
      <c r="N180" s="63">
        <v>110</v>
      </c>
      <c r="O180" s="63" t="s">
        <v>8</v>
      </c>
      <c r="P180" s="63" t="s">
        <v>372</v>
      </c>
      <c r="Q180" s="63" t="s">
        <v>421</v>
      </c>
      <c r="R180" s="63"/>
      <c r="S180" s="63"/>
      <c r="T180" s="63"/>
      <c r="AD180" s="2" t="s">
        <v>68</v>
      </c>
      <c r="AJ180" s="1">
        <f t="shared" si="10"/>
        <v>0</v>
      </c>
    </row>
    <row r="181" spans="1:36" ht="375" customHeight="1">
      <c r="A181" s="179" t="s">
        <v>139</v>
      </c>
      <c r="B181" s="63" t="s">
        <v>92</v>
      </c>
      <c r="C181" s="63" t="s">
        <v>92</v>
      </c>
      <c r="D181" s="67">
        <v>42390</v>
      </c>
      <c r="E181" s="62">
        <v>9.2361111111111116E-2</v>
      </c>
      <c r="F181" s="67">
        <v>42390</v>
      </c>
      <c r="G181" s="62">
        <v>9.2361111111111116E-2</v>
      </c>
      <c r="H181" s="68">
        <f>G181-E181</f>
        <v>0</v>
      </c>
      <c r="I181" s="63">
        <v>0</v>
      </c>
      <c r="J181" s="63" t="s">
        <v>597</v>
      </c>
      <c r="K181" s="63" t="s">
        <v>9</v>
      </c>
      <c r="L181" s="63" t="s">
        <v>10</v>
      </c>
      <c r="M181" s="63" t="s">
        <v>598</v>
      </c>
      <c r="N181" s="63">
        <v>110</v>
      </c>
      <c r="O181" s="63" t="s">
        <v>8</v>
      </c>
      <c r="P181" s="63" t="s">
        <v>599</v>
      </c>
      <c r="Q181" s="63" t="s">
        <v>600</v>
      </c>
      <c r="R181" s="63"/>
      <c r="S181" s="63"/>
      <c r="T181" s="63"/>
      <c r="AD181" s="2" t="s">
        <v>68</v>
      </c>
      <c r="AJ181" s="1">
        <f t="shared" si="10"/>
        <v>0</v>
      </c>
    </row>
    <row r="182" spans="1:36" ht="375" customHeight="1">
      <c r="A182" s="179" t="s">
        <v>672</v>
      </c>
      <c r="B182" s="63" t="s">
        <v>92</v>
      </c>
      <c r="C182" s="63" t="s">
        <v>92</v>
      </c>
      <c r="D182" s="67">
        <v>42405</v>
      </c>
      <c r="E182" s="62">
        <v>0.87083333333333324</v>
      </c>
      <c r="F182" s="67">
        <v>42406</v>
      </c>
      <c r="G182" s="62">
        <v>0.22638888888888889</v>
      </c>
      <c r="H182" s="62">
        <v>0.35555555555555557</v>
      </c>
      <c r="I182" s="63">
        <v>10</v>
      </c>
      <c r="J182" s="63" t="s">
        <v>878</v>
      </c>
      <c r="K182" s="63"/>
      <c r="L182" s="63" t="s">
        <v>10</v>
      </c>
      <c r="M182" s="63" t="s">
        <v>879</v>
      </c>
      <c r="N182" s="63" t="s">
        <v>3</v>
      </c>
      <c r="O182" s="63" t="s">
        <v>49</v>
      </c>
      <c r="P182" s="63" t="s">
        <v>880</v>
      </c>
      <c r="Q182" s="63" t="s">
        <v>881</v>
      </c>
      <c r="R182" s="63">
        <v>15.93</v>
      </c>
      <c r="S182" s="63">
        <v>19.68</v>
      </c>
      <c r="T182" s="63">
        <f>R182+S182</f>
        <v>35.61</v>
      </c>
      <c r="AD182" s="2" t="s">
        <v>0</v>
      </c>
      <c r="AJ182" s="1">
        <f t="shared" si="10"/>
        <v>0</v>
      </c>
    </row>
    <row r="183" spans="1:36" ht="220.5" customHeight="1">
      <c r="A183" s="179" t="s">
        <v>672</v>
      </c>
      <c r="B183" s="63" t="s">
        <v>92</v>
      </c>
      <c r="C183" s="63" t="s">
        <v>2629</v>
      </c>
      <c r="D183" s="67">
        <v>42406</v>
      </c>
      <c r="E183" s="62">
        <v>0.61944444444444446</v>
      </c>
      <c r="F183" s="67">
        <v>42407</v>
      </c>
      <c r="G183" s="62">
        <v>0.91249999999999998</v>
      </c>
      <c r="H183" s="68">
        <f>G183-E183</f>
        <v>0.29305555555555551</v>
      </c>
      <c r="I183" s="63">
        <v>1</v>
      </c>
      <c r="J183" s="63" t="s">
        <v>882</v>
      </c>
      <c r="K183" s="63"/>
      <c r="L183" s="63" t="s">
        <v>17</v>
      </c>
      <c r="M183" s="63" t="s">
        <v>883</v>
      </c>
      <c r="N183" s="63" t="s">
        <v>3</v>
      </c>
      <c r="O183" s="63" t="s">
        <v>49</v>
      </c>
      <c r="P183" s="63" t="s">
        <v>884</v>
      </c>
      <c r="Q183" s="63" t="s">
        <v>885</v>
      </c>
      <c r="R183" s="63">
        <v>3.351</v>
      </c>
      <c r="S183" s="63">
        <v>3.6539999999999999</v>
      </c>
      <c r="T183" s="63">
        <f>R183+S183</f>
        <v>7.0049999999999999</v>
      </c>
      <c r="AD183" s="2" t="s">
        <v>38</v>
      </c>
      <c r="AJ183" s="1">
        <f t="shared" si="10"/>
        <v>0</v>
      </c>
    </row>
    <row r="184" spans="1:36" ht="110.25" customHeight="1">
      <c r="A184" s="179" t="s">
        <v>672</v>
      </c>
      <c r="B184" s="63" t="s">
        <v>92</v>
      </c>
      <c r="C184" s="63" t="s">
        <v>92</v>
      </c>
      <c r="D184" s="67">
        <v>42415</v>
      </c>
      <c r="E184" s="62">
        <v>0.88888888888888884</v>
      </c>
      <c r="F184" s="67">
        <v>42415</v>
      </c>
      <c r="G184" s="62">
        <v>0.99097222222222225</v>
      </c>
      <c r="H184" s="68">
        <f>G184-E184</f>
        <v>0.10208333333333341</v>
      </c>
      <c r="I184" s="63">
        <v>0</v>
      </c>
      <c r="J184" s="63" t="s">
        <v>906</v>
      </c>
      <c r="K184" s="63"/>
      <c r="L184" s="63" t="s">
        <v>4</v>
      </c>
      <c r="M184" s="63" t="s">
        <v>907</v>
      </c>
      <c r="N184" s="63" t="s">
        <v>3</v>
      </c>
      <c r="O184" s="63" t="s">
        <v>49</v>
      </c>
      <c r="P184" s="63" t="s">
        <v>908</v>
      </c>
      <c r="Q184" s="63" t="s">
        <v>909</v>
      </c>
      <c r="R184" s="63"/>
      <c r="S184" s="63"/>
      <c r="T184" s="63"/>
      <c r="AD184" s="2" t="s">
        <v>0</v>
      </c>
      <c r="AJ184" s="1">
        <f t="shared" si="10"/>
        <v>0</v>
      </c>
    </row>
    <row r="185" spans="1:36" ht="126" customHeight="1">
      <c r="A185" s="179" t="s">
        <v>139</v>
      </c>
      <c r="B185" s="179" t="s">
        <v>6</v>
      </c>
      <c r="C185" s="179" t="s">
        <v>1868</v>
      </c>
      <c r="D185" s="169">
        <v>42383</v>
      </c>
      <c r="E185" s="176">
        <v>0.27708333333333335</v>
      </c>
      <c r="F185" s="169">
        <v>42384</v>
      </c>
      <c r="G185" s="176">
        <v>4.6527777777777779E-2</v>
      </c>
      <c r="H185" s="176">
        <v>0.72638888888888886</v>
      </c>
      <c r="I185" s="179">
        <v>25</v>
      </c>
      <c r="J185" s="179" t="s">
        <v>303</v>
      </c>
      <c r="K185" s="179" t="s">
        <v>15</v>
      </c>
      <c r="L185" s="179" t="s">
        <v>12</v>
      </c>
      <c r="M185" s="179" t="s">
        <v>479</v>
      </c>
      <c r="N185" s="179" t="s">
        <v>3</v>
      </c>
      <c r="O185" s="179" t="s">
        <v>8</v>
      </c>
      <c r="P185" s="179" t="s">
        <v>751</v>
      </c>
      <c r="Q185" s="179" t="s">
        <v>480</v>
      </c>
      <c r="R185" s="179"/>
      <c r="S185" s="179">
        <v>94.3</v>
      </c>
      <c r="T185" s="179">
        <v>94.3</v>
      </c>
      <c r="U185" s="114" t="s">
        <v>29</v>
      </c>
      <c r="V185" s="114" t="s">
        <v>3409</v>
      </c>
      <c r="W185" s="114" t="s">
        <v>3410</v>
      </c>
      <c r="X185" s="114" t="s">
        <v>2736</v>
      </c>
      <c r="Y185" s="122" t="s">
        <v>3411</v>
      </c>
      <c r="Z185" s="114" t="s">
        <v>3412</v>
      </c>
      <c r="AA185" s="122" t="s">
        <v>3413</v>
      </c>
      <c r="AB185" s="114" t="s">
        <v>3414</v>
      </c>
      <c r="AC185" s="122" t="s">
        <v>2215</v>
      </c>
      <c r="AD185" s="1" t="s">
        <v>23</v>
      </c>
      <c r="AE185" s="114"/>
      <c r="AF185" s="114"/>
      <c r="AG185" s="114"/>
      <c r="AJ185" s="1">
        <f t="shared" si="10"/>
        <v>0</v>
      </c>
    </row>
    <row r="186" spans="1:36" ht="31.5" customHeight="1">
      <c r="A186" s="179" t="s">
        <v>1052</v>
      </c>
      <c r="B186" s="63" t="s">
        <v>92</v>
      </c>
      <c r="C186" s="63" t="s">
        <v>92</v>
      </c>
      <c r="D186" s="67">
        <v>42450</v>
      </c>
      <c r="E186" s="62">
        <v>1.3194444444444444E-2</v>
      </c>
      <c r="F186" s="67">
        <v>42450</v>
      </c>
      <c r="G186" s="62">
        <v>4.2361111111111106E-2</v>
      </c>
      <c r="H186" s="62">
        <v>2.9166666666666664E-2</v>
      </c>
      <c r="I186" s="63">
        <v>4</v>
      </c>
      <c r="J186" s="63" t="s">
        <v>1343</v>
      </c>
      <c r="K186" s="63"/>
      <c r="L186" s="63" t="s">
        <v>10</v>
      </c>
      <c r="M186" s="63" t="s">
        <v>1344</v>
      </c>
      <c r="N186" s="63" t="s">
        <v>3</v>
      </c>
      <c r="O186" s="63" t="s">
        <v>8</v>
      </c>
      <c r="P186" s="63" t="s">
        <v>1345</v>
      </c>
      <c r="Q186" s="63" t="s">
        <v>1346</v>
      </c>
      <c r="R186" s="63">
        <v>63.545000000000002</v>
      </c>
      <c r="S186" s="63">
        <v>14.528</v>
      </c>
      <c r="T186" s="63">
        <f>R186+S186</f>
        <v>78.073000000000008</v>
      </c>
      <c r="AD186" s="2" t="s">
        <v>32</v>
      </c>
      <c r="AJ186" s="1">
        <f t="shared" si="10"/>
        <v>0</v>
      </c>
    </row>
    <row r="187" spans="1:36" ht="56.25" customHeight="1">
      <c r="A187" s="179" t="s">
        <v>1052</v>
      </c>
      <c r="B187" s="63" t="s">
        <v>92</v>
      </c>
      <c r="C187" s="63" t="s">
        <v>92</v>
      </c>
      <c r="D187" s="67">
        <v>42451</v>
      </c>
      <c r="E187" s="62">
        <v>0.875</v>
      </c>
      <c r="F187" s="67">
        <v>42451</v>
      </c>
      <c r="G187" s="62">
        <v>0.91319444444444453</v>
      </c>
      <c r="H187" s="62">
        <v>3.8194444444444441E-2</v>
      </c>
      <c r="I187" s="63">
        <v>0</v>
      </c>
      <c r="J187" s="63" t="s">
        <v>1501</v>
      </c>
      <c r="K187" s="63" t="s">
        <v>51</v>
      </c>
      <c r="L187" s="63" t="s">
        <v>10</v>
      </c>
      <c r="M187" s="63" t="s">
        <v>1502</v>
      </c>
      <c r="N187" s="63" t="s">
        <v>3</v>
      </c>
      <c r="O187" s="63" t="s">
        <v>8</v>
      </c>
      <c r="P187" s="63" t="s">
        <v>1503</v>
      </c>
      <c r="Q187" s="63" t="s">
        <v>1346</v>
      </c>
      <c r="R187" s="63"/>
      <c r="S187" s="63"/>
      <c r="T187" s="63"/>
      <c r="AD187" s="2" t="s">
        <v>32</v>
      </c>
      <c r="AJ187" s="1">
        <f t="shared" si="10"/>
        <v>0</v>
      </c>
    </row>
    <row r="188" spans="1:36" ht="168.75" customHeight="1">
      <c r="A188" s="179" t="s">
        <v>1052</v>
      </c>
      <c r="B188" s="63" t="s">
        <v>92</v>
      </c>
      <c r="C188" s="63" t="s">
        <v>92</v>
      </c>
      <c r="D188" s="67">
        <v>42451</v>
      </c>
      <c r="E188" s="62">
        <v>0.85</v>
      </c>
      <c r="F188" s="67">
        <v>42451</v>
      </c>
      <c r="G188" s="62">
        <v>0.88750000000000007</v>
      </c>
      <c r="H188" s="62">
        <v>3.7500000000000089E-2</v>
      </c>
      <c r="I188" s="63">
        <v>0</v>
      </c>
      <c r="J188" s="63" t="s">
        <v>1504</v>
      </c>
      <c r="K188" s="63" t="s">
        <v>21</v>
      </c>
      <c r="L188" s="63" t="s">
        <v>10</v>
      </c>
      <c r="M188" s="63" t="s">
        <v>1505</v>
      </c>
      <c r="N188" s="63">
        <v>110</v>
      </c>
      <c r="O188" s="63" t="s">
        <v>8</v>
      </c>
      <c r="P188" s="63" t="s">
        <v>1506</v>
      </c>
      <c r="Q188" s="63" t="s">
        <v>1346</v>
      </c>
      <c r="R188" s="63"/>
      <c r="S188" s="63"/>
      <c r="T188" s="63"/>
      <c r="AD188" s="2" t="s">
        <v>32</v>
      </c>
      <c r="AJ188" s="1">
        <f t="shared" si="10"/>
        <v>0</v>
      </c>
    </row>
    <row r="189" spans="1:36" ht="93.75" customHeight="1">
      <c r="A189" s="179" t="s">
        <v>1052</v>
      </c>
      <c r="B189" s="63" t="s">
        <v>92</v>
      </c>
      <c r="C189" s="63" t="s">
        <v>92</v>
      </c>
      <c r="D189" s="67">
        <v>42451</v>
      </c>
      <c r="E189" s="62">
        <v>0.95347222222222217</v>
      </c>
      <c r="F189" s="67">
        <v>42451</v>
      </c>
      <c r="G189" s="62" t="s">
        <v>1507</v>
      </c>
      <c r="H189" s="62">
        <v>4.513888888888884E-2</v>
      </c>
      <c r="I189" s="63">
        <v>0</v>
      </c>
      <c r="J189" s="63" t="s">
        <v>1508</v>
      </c>
      <c r="K189" s="63" t="s">
        <v>21</v>
      </c>
      <c r="L189" s="63" t="s">
        <v>10</v>
      </c>
      <c r="M189" s="63" t="s">
        <v>1509</v>
      </c>
      <c r="N189" s="63">
        <v>110</v>
      </c>
      <c r="O189" s="63" t="s">
        <v>8</v>
      </c>
      <c r="P189" s="63" t="s">
        <v>1510</v>
      </c>
      <c r="Q189" s="63" t="s">
        <v>1346</v>
      </c>
      <c r="R189" s="63"/>
      <c r="S189" s="63"/>
      <c r="T189" s="63"/>
      <c r="AD189" s="2" t="s">
        <v>32</v>
      </c>
      <c r="AJ189" s="1">
        <f t="shared" si="10"/>
        <v>0</v>
      </c>
    </row>
    <row r="190" spans="1:36" ht="75" customHeight="1">
      <c r="A190" s="179" t="s">
        <v>1052</v>
      </c>
      <c r="B190" s="63" t="s">
        <v>92</v>
      </c>
      <c r="C190" s="63" t="s">
        <v>92</v>
      </c>
      <c r="D190" s="67">
        <v>42452</v>
      </c>
      <c r="E190" s="62" t="s">
        <v>1511</v>
      </c>
      <c r="F190" s="67">
        <v>42452</v>
      </c>
      <c r="G190" s="62" t="s">
        <v>1512</v>
      </c>
      <c r="H190" s="62">
        <v>3.1944444444444456E-2</v>
      </c>
      <c r="I190" s="63">
        <v>0</v>
      </c>
      <c r="J190" s="63" t="s">
        <v>1504</v>
      </c>
      <c r="K190" s="63" t="s">
        <v>21</v>
      </c>
      <c r="L190" s="63" t="s">
        <v>10</v>
      </c>
      <c r="M190" s="63" t="s">
        <v>1505</v>
      </c>
      <c r="N190" s="63">
        <v>110</v>
      </c>
      <c r="O190" s="63" t="s">
        <v>8</v>
      </c>
      <c r="P190" s="63" t="s">
        <v>1506</v>
      </c>
      <c r="Q190" s="63" t="s">
        <v>1346</v>
      </c>
      <c r="R190" s="63"/>
      <c r="S190" s="63"/>
      <c r="T190" s="63"/>
      <c r="AD190" s="2" t="s">
        <v>32</v>
      </c>
      <c r="AJ190" s="1">
        <f t="shared" si="10"/>
        <v>0</v>
      </c>
    </row>
    <row r="191" spans="1:36" ht="75" customHeight="1">
      <c r="A191" s="179" t="s">
        <v>1052</v>
      </c>
      <c r="B191" s="63" t="s">
        <v>92</v>
      </c>
      <c r="C191" s="63" t="s">
        <v>92</v>
      </c>
      <c r="D191" s="67">
        <v>42452</v>
      </c>
      <c r="E191" s="62" t="s">
        <v>1513</v>
      </c>
      <c r="F191" s="67">
        <v>42452</v>
      </c>
      <c r="G191" s="62" t="s">
        <v>1514</v>
      </c>
      <c r="H191" s="62">
        <v>1.5972222222222221E-2</v>
      </c>
      <c r="I191" s="63">
        <v>0</v>
      </c>
      <c r="J191" s="63" t="s">
        <v>1515</v>
      </c>
      <c r="K191" s="63" t="s">
        <v>21</v>
      </c>
      <c r="L191" s="63" t="s">
        <v>10</v>
      </c>
      <c r="M191" s="63" t="s">
        <v>1516</v>
      </c>
      <c r="N191" s="63">
        <v>110</v>
      </c>
      <c r="O191" s="63" t="s">
        <v>8</v>
      </c>
      <c r="P191" s="63" t="s">
        <v>1517</v>
      </c>
      <c r="Q191" s="63" t="s">
        <v>1346</v>
      </c>
      <c r="R191" s="63"/>
      <c r="S191" s="63"/>
      <c r="T191" s="63"/>
      <c r="AD191" s="2" t="s">
        <v>32</v>
      </c>
      <c r="AJ191" s="1">
        <f t="shared" si="10"/>
        <v>0</v>
      </c>
    </row>
    <row r="192" spans="1:36" ht="78.75" customHeight="1">
      <c r="A192" s="179" t="s">
        <v>1052</v>
      </c>
      <c r="B192" s="63" t="s">
        <v>92</v>
      </c>
      <c r="C192" s="63" t="s">
        <v>92</v>
      </c>
      <c r="D192" s="67">
        <v>42452</v>
      </c>
      <c r="E192" s="62" t="s">
        <v>1518</v>
      </c>
      <c r="F192" s="67">
        <v>42452</v>
      </c>
      <c r="G192" s="62" t="s">
        <v>1518</v>
      </c>
      <c r="H192" s="106">
        <f>G192-E192</f>
        <v>0</v>
      </c>
      <c r="I192" s="63">
        <v>0</v>
      </c>
      <c r="J192" s="63" t="s">
        <v>1519</v>
      </c>
      <c r="K192" s="63" t="s">
        <v>9</v>
      </c>
      <c r="L192" s="63" t="s">
        <v>10</v>
      </c>
      <c r="M192" s="63" t="s">
        <v>1520</v>
      </c>
      <c r="N192" s="63">
        <v>110</v>
      </c>
      <c r="O192" s="63" t="s">
        <v>8</v>
      </c>
      <c r="P192" s="63" t="s">
        <v>1521</v>
      </c>
      <c r="Q192" s="63" t="s">
        <v>1346</v>
      </c>
      <c r="R192" s="63"/>
      <c r="S192" s="63"/>
      <c r="T192" s="63"/>
      <c r="AD192" s="2" t="s">
        <v>32</v>
      </c>
      <c r="AJ192" s="1">
        <f t="shared" ref="AJ192:AJ255" si="13">T192-S192-R192</f>
        <v>0</v>
      </c>
    </row>
    <row r="193" spans="1:37" ht="37.5" customHeight="1">
      <c r="A193" s="179" t="s">
        <v>1052</v>
      </c>
      <c r="B193" s="63" t="s">
        <v>92</v>
      </c>
      <c r="C193" s="63" t="s">
        <v>92</v>
      </c>
      <c r="D193" s="67">
        <v>42452</v>
      </c>
      <c r="E193" s="62" t="s">
        <v>1522</v>
      </c>
      <c r="F193" s="67">
        <v>42452</v>
      </c>
      <c r="G193" s="62">
        <v>9.7222222222222224E-2</v>
      </c>
      <c r="H193" s="62">
        <v>1.3888888888888889E-3</v>
      </c>
      <c r="I193" s="63">
        <v>1</v>
      </c>
      <c r="J193" s="63" t="s">
        <v>1523</v>
      </c>
      <c r="K193" s="63" t="s">
        <v>9</v>
      </c>
      <c r="L193" s="63" t="s">
        <v>10</v>
      </c>
      <c r="M193" s="63" t="s">
        <v>1524</v>
      </c>
      <c r="N193" s="63">
        <v>110</v>
      </c>
      <c r="O193" s="63" t="s">
        <v>8</v>
      </c>
      <c r="P193" s="63" t="s">
        <v>1525</v>
      </c>
      <c r="Q193" s="63" t="s">
        <v>1346</v>
      </c>
      <c r="R193" s="63">
        <v>6.6660000000000004</v>
      </c>
      <c r="S193" s="63"/>
      <c r="T193" s="63">
        <f>R193+S193</f>
        <v>6.6660000000000004</v>
      </c>
      <c r="AD193" s="2" t="s">
        <v>32</v>
      </c>
      <c r="AJ193" s="1">
        <f t="shared" si="13"/>
        <v>0</v>
      </c>
    </row>
    <row r="194" spans="1:37" ht="47.25" customHeight="1">
      <c r="A194" s="179" t="s">
        <v>1052</v>
      </c>
      <c r="B194" s="63" t="s">
        <v>92</v>
      </c>
      <c r="C194" s="63" t="s">
        <v>92</v>
      </c>
      <c r="D194" s="67">
        <v>42452</v>
      </c>
      <c r="E194" s="62">
        <v>0.25347222222222221</v>
      </c>
      <c r="F194" s="67">
        <v>42452</v>
      </c>
      <c r="G194" s="62">
        <v>0.25347222222222221</v>
      </c>
      <c r="H194" s="68">
        <f>G194-E194</f>
        <v>0</v>
      </c>
      <c r="I194" s="63">
        <v>0</v>
      </c>
      <c r="J194" s="63" t="s">
        <v>1526</v>
      </c>
      <c r="K194" s="63" t="s">
        <v>9</v>
      </c>
      <c r="L194" s="63" t="s">
        <v>10</v>
      </c>
      <c r="M194" s="63" t="s">
        <v>1527</v>
      </c>
      <c r="N194" s="63">
        <v>110</v>
      </c>
      <c r="O194" s="63" t="s">
        <v>8</v>
      </c>
      <c r="P194" s="63" t="s">
        <v>1517</v>
      </c>
      <c r="Q194" s="63" t="s">
        <v>1346</v>
      </c>
      <c r="R194" s="63"/>
      <c r="S194" s="63"/>
      <c r="T194" s="63"/>
      <c r="AD194" s="2" t="s">
        <v>32</v>
      </c>
      <c r="AJ194" s="1">
        <f t="shared" si="13"/>
        <v>0</v>
      </c>
    </row>
    <row r="195" spans="1:37" ht="47.25" customHeight="1">
      <c r="A195" s="179" t="s">
        <v>1052</v>
      </c>
      <c r="B195" s="63" t="s">
        <v>92</v>
      </c>
      <c r="C195" s="63" t="s">
        <v>92</v>
      </c>
      <c r="D195" s="67">
        <v>42456</v>
      </c>
      <c r="E195" s="62">
        <v>0.89027777777777783</v>
      </c>
      <c r="F195" s="67">
        <v>42457</v>
      </c>
      <c r="G195" s="62">
        <v>5.0694444444444452E-2</v>
      </c>
      <c r="H195" s="62">
        <v>0.15763888888888888</v>
      </c>
      <c r="I195" s="63">
        <v>4</v>
      </c>
      <c r="J195" s="63" t="s">
        <v>1931</v>
      </c>
      <c r="K195" s="63" t="s">
        <v>51</v>
      </c>
      <c r="L195" s="63" t="s">
        <v>4</v>
      </c>
      <c r="M195" s="63" t="s">
        <v>1926</v>
      </c>
      <c r="N195" s="63" t="s">
        <v>3</v>
      </c>
      <c r="O195" s="63" t="s">
        <v>49</v>
      </c>
      <c r="P195" s="63" t="s">
        <v>1927</v>
      </c>
      <c r="Q195" s="63" t="s">
        <v>1932</v>
      </c>
      <c r="R195" s="63">
        <v>5.9429999999999996</v>
      </c>
      <c r="S195" s="63">
        <v>9.4239999999999995</v>
      </c>
      <c r="T195" s="63">
        <f>R195+S195</f>
        <v>15.366999999999999</v>
      </c>
      <c r="AD195" s="2" t="s">
        <v>0</v>
      </c>
      <c r="AJ195" s="1">
        <f t="shared" si="13"/>
        <v>0</v>
      </c>
    </row>
    <row r="196" spans="1:37" ht="31.5" customHeight="1">
      <c r="A196" s="179" t="s">
        <v>4411</v>
      </c>
      <c r="B196" s="179" t="s">
        <v>13</v>
      </c>
      <c r="C196" s="179" t="s">
        <v>147</v>
      </c>
      <c r="D196" s="169">
        <v>42526</v>
      </c>
      <c r="E196" s="336" t="s">
        <v>4548</v>
      </c>
      <c r="F196" s="169">
        <v>42526</v>
      </c>
      <c r="G196" s="336" t="s">
        <v>4549</v>
      </c>
      <c r="H196" s="68">
        <f>G196-E196</f>
        <v>0.20347222222222228</v>
      </c>
      <c r="I196" s="179">
        <v>6</v>
      </c>
      <c r="J196" s="179" t="s">
        <v>141</v>
      </c>
      <c r="K196" s="179" t="s">
        <v>141</v>
      </c>
      <c r="L196" s="179" t="s">
        <v>12</v>
      </c>
      <c r="M196" s="179" t="s">
        <v>4550</v>
      </c>
      <c r="N196" s="179">
        <v>0.4</v>
      </c>
      <c r="O196" s="179" t="s">
        <v>57</v>
      </c>
      <c r="P196" s="179" t="s">
        <v>57</v>
      </c>
      <c r="Q196" s="61" t="s">
        <v>6057</v>
      </c>
      <c r="R196" s="179">
        <v>66.400000000000006</v>
      </c>
      <c r="S196" s="179">
        <v>27.8</v>
      </c>
      <c r="T196" s="190">
        <f>R196+S196</f>
        <v>94.2</v>
      </c>
      <c r="U196" s="2" t="s">
        <v>62</v>
      </c>
      <c r="V196" s="2" t="s">
        <v>141</v>
      </c>
      <c r="W196" s="2" t="s">
        <v>141</v>
      </c>
      <c r="X196" s="2" t="s">
        <v>141</v>
      </c>
      <c r="Y196" s="2" t="s">
        <v>141</v>
      </c>
      <c r="Z196" s="2" t="s">
        <v>141</v>
      </c>
      <c r="AA196" s="2" t="s">
        <v>141</v>
      </c>
      <c r="AB196" s="2" t="s">
        <v>141</v>
      </c>
      <c r="AC196" s="2" t="s">
        <v>141</v>
      </c>
      <c r="AD196" s="1" t="s">
        <v>23</v>
      </c>
      <c r="AE196" s="2" t="s">
        <v>141</v>
      </c>
      <c r="AF196" s="2" t="s">
        <v>141</v>
      </c>
      <c r="AG196" s="2" t="s">
        <v>141</v>
      </c>
      <c r="AJ196" s="1">
        <f t="shared" si="13"/>
        <v>0</v>
      </c>
      <c r="AK196" s="1">
        <f>AJ196-T196</f>
        <v>-94.2</v>
      </c>
    </row>
    <row r="197" spans="1:37" ht="236.25" customHeight="1">
      <c r="A197" s="179" t="s">
        <v>139</v>
      </c>
      <c r="B197" s="179" t="s">
        <v>87</v>
      </c>
      <c r="C197" s="179" t="s">
        <v>87</v>
      </c>
      <c r="D197" s="278">
        <v>42379</v>
      </c>
      <c r="E197" s="176">
        <v>0.28402777777777777</v>
      </c>
      <c r="F197" s="278">
        <v>42379</v>
      </c>
      <c r="G197" s="68">
        <v>0.28402777777777777</v>
      </c>
      <c r="H197" s="191">
        <v>0</v>
      </c>
      <c r="I197" s="109">
        <v>204</v>
      </c>
      <c r="J197" s="179" t="s">
        <v>400</v>
      </c>
      <c r="K197" s="179"/>
      <c r="L197" s="179" t="s">
        <v>4</v>
      </c>
      <c r="M197" s="180" t="s">
        <v>401</v>
      </c>
      <c r="N197" s="179" t="s">
        <v>3</v>
      </c>
      <c r="O197" s="179" t="s">
        <v>8</v>
      </c>
      <c r="P197" s="196" t="s">
        <v>401</v>
      </c>
      <c r="Q197" s="233" t="s">
        <v>402</v>
      </c>
      <c r="R197" s="237"/>
      <c r="S197" s="237">
        <v>94</v>
      </c>
      <c r="T197" s="189">
        <v>94</v>
      </c>
      <c r="U197" s="2" t="s">
        <v>46</v>
      </c>
      <c r="V197" s="2">
        <v>1989</v>
      </c>
      <c r="W197" s="2" t="s">
        <v>2728</v>
      </c>
      <c r="X197" s="2" t="s">
        <v>2718</v>
      </c>
      <c r="Y197" s="123">
        <v>41844</v>
      </c>
      <c r="Z197" s="2">
        <v>100</v>
      </c>
      <c r="AB197" s="2">
        <v>0</v>
      </c>
      <c r="AC197" s="123">
        <v>41844</v>
      </c>
      <c r="AD197" s="1" t="s">
        <v>23</v>
      </c>
      <c r="AE197" s="1"/>
      <c r="AF197" s="1"/>
      <c r="AH197" s="2"/>
      <c r="AJ197" s="1">
        <f t="shared" si="13"/>
        <v>0</v>
      </c>
    </row>
    <row r="198" spans="1:37" ht="94.5" customHeight="1">
      <c r="A198" s="63" t="s">
        <v>4411</v>
      </c>
      <c r="B198" s="63" t="s">
        <v>92</v>
      </c>
      <c r="C198" s="63" t="s">
        <v>92</v>
      </c>
      <c r="D198" s="158">
        <v>42522</v>
      </c>
      <c r="E198" s="117">
        <v>0.70486111111111116</v>
      </c>
      <c r="F198" s="158">
        <v>42522</v>
      </c>
      <c r="G198" s="117">
        <v>0.70763888888888893</v>
      </c>
      <c r="H198" s="117">
        <v>2.7777777777777779E-3</v>
      </c>
      <c r="I198" s="63">
        <v>16</v>
      </c>
      <c r="J198" s="63" t="s">
        <v>498</v>
      </c>
      <c r="K198" s="63" t="s">
        <v>51</v>
      </c>
      <c r="L198" s="63" t="s">
        <v>30</v>
      </c>
      <c r="M198" s="63" t="s">
        <v>4451</v>
      </c>
      <c r="N198" s="63" t="s">
        <v>3</v>
      </c>
      <c r="O198" s="63" t="s">
        <v>49</v>
      </c>
      <c r="P198" s="63" t="s">
        <v>4452</v>
      </c>
      <c r="Q198" s="63" t="s">
        <v>4453</v>
      </c>
      <c r="R198" s="63">
        <v>48.994</v>
      </c>
      <c r="S198" s="63">
        <v>32.573</v>
      </c>
      <c r="T198" s="63">
        <v>81.566999999999993</v>
      </c>
      <c r="U198" s="21"/>
      <c r="V198" s="696"/>
      <c r="W198" s="21"/>
      <c r="X198" s="21"/>
      <c r="Y198" s="21"/>
      <c r="Z198" s="21"/>
      <c r="AA198" s="21"/>
      <c r="AB198" s="21"/>
      <c r="AC198" s="21"/>
      <c r="AD198" s="21" t="s">
        <v>0</v>
      </c>
      <c r="AE198" s="21"/>
      <c r="AF198" s="21"/>
      <c r="AG198" s="21"/>
      <c r="AH198" s="21"/>
      <c r="AI198" s="21"/>
      <c r="AJ198" s="1">
        <f t="shared" si="13"/>
        <v>0</v>
      </c>
      <c r="AK198" s="1">
        <f t="shared" ref="AK198:AK211" si="14">AJ198-T198</f>
        <v>-81.566999999999993</v>
      </c>
    </row>
    <row r="199" spans="1:37" ht="37.5" customHeight="1">
      <c r="A199" s="179" t="s">
        <v>4411</v>
      </c>
      <c r="B199" s="96" t="s">
        <v>92</v>
      </c>
      <c r="C199" s="96" t="s">
        <v>92</v>
      </c>
      <c r="D199" s="158">
        <v>42547</v>
      </c>
      <c r="E199" s="86">
        <v>0.72777777777777775</v>
      </c>
      <c r="F199" s="158">
        <v>42547</v>
      </c>
      <c r="G199" s="86">
        <v>0.72777777777777775</v>
      </c>
      <c r="H199" s="86">
        <v>0</v>
      </c>
      <c r="I199" s="96">
        <v>17</v>
      </c>
      <c r="J199" s="96" t="s">
        <v>498</v>
      </c>
      <c r="K199" s="96" t="s">
        <v>9</v>
      </c>
      <c r="L199" s="96" t="s">
        <v>10</v>
      </c>
      <c r="M199" s="96" t="s">
        <v>5207</v>
      </c>
      <c r="N199" s="96">
        <v>35</v>
      </c>
      <c r="O199" s="96" t="s">
        <v>8</v>
      </c>
      <c r="P199" s="96" t="s">
        <v>5208</v>
      </c>
      <c r="Q199" s="96" t="s">
        <v>4994</v>
      </c>
      <c r="R199" s="87">
        <v>58.41</v>
      </c>
      <c r="S199" s="87">
        <v>86.075000000000003</v>
      </c>
      <c r="T199" s="87">
        <v>144.48500000000001</v>
      </c>
      <c r="AD199" s="2" t="s">
        <v>43</v>
      </c>
      <c r="AJ199" s="1">
        <f t="shared" si="13"/>
        <v>0</v>
      </c>
      <c r="AK199" s="1">
        <f t="shared" si="14"/>
        <v>-144.48500000000001</v>
      </c>
    </row>
    <row r="200" spans="1:37" ht="35.25" customHeight="1">
      <c r="A200" s="179" t="s">
        <v>4411</v>
      </c>
      <c r="B200" s="96" t="s">
        <v>92</v>
      </c>
      <c r="C200" s="96" t="s">
        <v>92</v>
      </c>
      <c r="D200" s="158">
        <v>42547</v>
      </c>
      <c r="E200" s="86">
        <v>0.74583333333333324</v>
      </c>
      <c r="F200" s="158">
        <v>42547</v>
      </c>
      <c r="G200" s="86">
        <v>0.74583333333333324</v>
      </c>
      <c r="H200" s="86">
        <v>0</v>
      </c>
      <c r="I200" s="96">
        <v>29</v>
      </c>
      <c r="J200" s="96" t="s">
        <v>498</v>
      </c>
      <c r="K200" s="96" t="s">
        <v>9</v>
      </c>
      <c r="L200" s="96" t="s">
        <v>10</v>
      </c>
      <c r="M200" s="96" t="s">
        <v>5209</v>
      </c>
      <c r="N200" s="96">
        <v>35</v>
      </c>
      <c r="O200" s="96" t="s">
        <v>8</v>
      </c>
      <c r="P200" s="96" t="s">
        <v>5210</v>
      </c>
      <c r="Q200" s="96" t="s">
        <v>4994</v>
      </c>
      <c r="R200" s="87">
        <v>79.495999999999995</v>
      </c>
      <c r="S200" s="87">
        <v>117.905</v>
      </c>
      <c r="T200" s="87">
        <v>197.40100000000001</v>
      </c>
      <c r="AD200" s="2" t="s">
        <v>43</v>
      </c>
      <c r="AJ200" s="1">
        <f t="shared" si="13"/>
        <v>0</v>
      </c>
      <c r="AK200" s="1">
        <f t="shared" si="14"/>
        <v>-197.40100000000001</v>
      </c>
    </row>
    <row r="201" spans="1:37" ht="41.25" customHeight="1">
      <c r="A201" s="179" t="s">
        <v>4411</v>
      </c>
      <c r="B201" s="96" t="s">
        <v>92</v>
      </c>
      <c r="C201" s="96" t="s">
        <v>92</v>
      </c>
      <c r="D201" s="158">
        <v>42547</v>
      </c>
      <c r="E201" s="86">
        <v>0.7631944444444444</v>
      </c>
      <c r="F201" s="158">
        <v>42547</v>
      </c>
      <c r="G201" s="86">
        <v>0.7631944444444444</v>
      </c>
      <c r="H201" s="86">
        <v>0</v>
      </c>
      <c r="I201" s="96">
        <v>0</v>
      </c>
      <c r="J201" s="96" t="s">
        <v>5211</v>
      </c>
      <c r="K201" s="96" t="s">
        <v>9</v>
      </c>
      <c r="L201" s="96" t="s">
        <v>10</v>
      </c>
      <c r="M201" s="96" t="s">
        <v>1505</v>
      </c>
      <c r="N201" s="96">
        <v>110</v>
      </c>
      <c r="O201" s="96" t="s">
        <v>8</v>
      </c>
      <c r="P201" s="96" t="s">
        <v>1506</v>
      </c>
      <c r="Q201" s="96" t="s">
        <v>4994</v>
      </c>
      <c r="R201" s="87"/>
      <c r="S201" s="87"/>
      <c r="T201" s="87"/>
      <c r="AD201" s="2" t="s">
        <v>43</v>
      </c>
      <c r="AJ201" s="1">
        <f t="shared" si="13"/>
        <v>0</v>
      </c>
      <c r="AK201" s="1">
        <f t="shared" si="14"/>
        <v>0</v>
      </c>
    </row>
    <row r="202" spans="1:37" ht="57.75" customHeight="1">
      <c r="A202" s="179" t="s">
        <v>5349</v>
      </c>
      <c r="B202" s="57" t="s">
        <v>92</v>
      </c>
      <c r="C202" s="57" t="s">
        <v>92</v>
      </c>
      <c r="D202" s="58">
        <v>42564</v>
      </c>
      <c r="E202" s="59">
        <v>0.70486111111111116</v>
      </c>
      <c r="F202" s="58">
        <v>42564</v>
      </c>
      <c r="G202" s="59">
        <v>0.70486111111111116</v>
      </c>
      <c r="H202" s="59">
        <v>0</v>
      </c>
      <c r="I202" s="60">
        <v>0</v>
      </c>
      <c r="J202" s="60" t="s">
        <v>6237</v>
      </c>
      <c r="K202" s="60" t="s">
        <v>9</v>
      </c>
      <c r="L202" s="71" t="s">
        <v>10</v>
      </c>
      <c r="M202" s="72" t="s">
        <v>6238</v>
      </c>
      <c r="N202" s="60">
        <v>110</v>
      </c>
      <c r="O202" s="71" t="s">
        <v>8</v>
      </c>
      <c r="P202" s="72" t="s">
        <v>6238</v>
      </c>
      <c r="Q202" s="71" t="s">
        <v>6239</v>
      </c>
      <c r="R202" s="167"/>
      <c r="S202" s="167"/>
      <c r="T202" s="167"/>
      <c r="AD202" s="2" t="s">
        <v>43</v>
      </c>
      <c r="AJ202" s="1">
        <f t="shared" si="13"/>
        <v>0</v>
      </c>
      <c r="AK202" s="1">
        <f t="shared" si="14"/>
        <v>0</v>
      </c>
    </row>
    <row r="203" spans="1:37" ht="94.5" customHeight="1">
      <c r="A203" s="179" t="s">
        <v>5349</v>
      </c>
      <c r="B203" s="57" t="s">
        <v>92</v>
      </c>
      <c r="C203" s="57" t="s">
        <v>92</v>
      </c>
      <c r="D203" s="58">
        <v>42564</v>
      </c>
      <c r="E203" s="59">
        <v>0.7631944444444444</v>
      </c>
      <c r="F203" s="58">
        <v>42564</v>
      </c>
      <c r="G203" s="59">
        <v>0.7631944444444444</v>
      </c>
      <c r="H203" s="59">
        <v>0</v>
      </c>
      <c r="I203" s="60">
        <v>0</v>
      </c>
      <c r="J203" s="60" t="s">
        <v>6240</v>
      </c>
      <c r="K203" s="60" t="s">
        <v>9</v>
      </c>
      <c r="L203" s="71" t="s">
        <v>10</v>
      </c>
      <c r="M203" s="72" t="s">
        <v>6238</v>
      </c>
      <c r="N203" s="60">
        <v>110</v>
      </c>
      <c r="O203" s="71" t="s">
        <v>8</v>
      </c>
      <c r="P203" s="72" t="s">
        <v>6238</v>
      </c>
      <c r="Q203" s="71" t="s">
        <v>6239</v>
      </c>
      <c r="R203" s="167"/>
      <c r="S203" s="167"/>
      <c r="T203" s="167"/>
      <c r="AD203" s="2" t="s">
        <v>43</v>
      </c>
      <c r="AJ203" s="1">
        <f t="shared" si="13"/>
        <v>0</v>
      </c>
      <c r="AK203" s="1">
        <f t="shared" si="14"/>
        <v>0</v>
      </c>
    </row>
    <row r="204" spans="1:37" ht="318.75" customHeight="1">
      <c r="A204" s="179" t="s">
        <v>6868</v>
      </c>
      <c r="B204" s="75" t="s">
        <v>92</v>
      </c>
      <c r="C204" s="75" t="s">
        <v>92</v>
      </c>
      <c r="D204" s="744">
        <v>42590</v>
      </c>
      <c r="E204" s="357">
        <v>0.59722222222222221</v>
      </c>
      <c r="F204" s="744">
        <v>42590</v>
      </c>
      <c r="G204" s="357">
        <v>0.62083333333333335</v>
      </c>
      <c r="H204" s="357">
        <v>2.5694444444444447E-2</v>
      </c>
      <c r="I204" s="358">
        <v>7</v>
      </c>
      <c r="J204" s="358" t="s">
        <v>7446</v>
      </c>
      <c r="K204" s="358"/>
      <c r="L204" s="432" t="s">
        <v>4</v>
      </c>
      <c r="M204" s="419" t="s">
        <v>7447</v>
      </c>
      <c r="N204" s="358">
        <v>35</v>
      </c>
      <c r="O204" s="432" t="s">
        <v>14</v>
      </c>
      <c r="P204" s="419" t="s">
        <v>7448</v>
      </c>
      <c r="Q204" s="432" t="s">
        <v>7449</v>
      </c>
      <c r="R204" s="433">
        <v>46.009</v>
      </c>
      <c r="S204" s="433">
        <v>3.5910000000000002</v>
      </c>
      <c r="T204" s="433">
        <v>49.6</v>
      </c>
      <c r="AD204" s="2" t="s">
        <v>64</v>
      </c>
      <c r="AJ204" s="1">
        <f t="shared" si="13"/>
        <v>0</v>
      </c>
      <c r="AK204" s="1">
        <f t="shared" si="14"/>
        <v>-49.6</v>
      </c>
    </row>
    <row r="205" spans="1:37" ht="337.5" customHeight="1">
      <c r="A205" s="179" t="s">
        <v>6868</v>
      </c>
      <c r="B205" s="63" t="s">
        <v>92</v>
      </c>
      <c r="C205" s="63" t="s">
        <v>92</v>
      </c>
      <c r="D205" s="67">
        <v>42606</v>
      </c>
      <c r="E205" s="62">
        <v>0.50763888888888886</v>
      </c>
      <c r="F205" s="67">
        <v>42606</v>
      </c>
      <c r="G205" s="62">
        <v>0.50763888888888886</v>
      </c>
      <c r="H205" s="62">
        <v>0</v>
      </c>
      <c r="I205" s="63">
        <v>65</v>
      </c>
      <c r="J205" s="63" t="s">
        <v>7791</v>
      </c>
      <c r="K205" s="63" t="s">
        <v>9</v>
      </c>
      <c r="L205" s="63" t="s">
        <v>4</v>
      </c>
      <c r="M205" s="63" t="s">
        <v>7792</v>
      </c>
      <c r="N205" s="63">
        <v>35</v>
      </c>
      <c r="O205" s="63" t="s">
        <v>14</v>
      </c>
      <c r="P205" s="63" t="s">
        <v>7793</v>
      </c>
      <c r="Q205" s="63" t="s">
        <v>8809</v>
      </c>
      <c r="R205" s="63">
        <v>192</v>
      </c>
      <c r="S205" s="63">
        <v>390.5</v>
      </c>
      <c r="T205" s="63">
        <v>582.5</v>
      </c>
      <c r="AD205" s="2" t="s">
        <v>31</v>
      </c>
      <c r="AJ205" s="1">
        <f t="shared" si="13"/>
        <v>0</v>
      </c>
      <c r="AK205" s="1">
        <f t="shared" si="14"/>
        <v>-582.5</v>
      </c>
    </row>
    <row r="206" spans="1:37" ht="393.75" customHeight="1">
      <c r="A206" s="179" t="s">
        <v>6868</v>
      </c>
      <c r="B206" s="179" t="s">
        <v>92</v>
      </c>
      <c r="C206" s="179" t="s">
        <v>7908</v>
      </c>
      <c r="D206" s="79">
        <v>42611</v>
      </c>
      <c r="E206" s="176">
        <v>0.9145833333333333</v>
      </c>
      <c r="F206" s="79">
        <v>42611</v>
      </c>
      <c r="G206" s="176">
        <v>0.96597222222222223</v>
      </c>
      <c r="H206" s="136">
        <f>G206-E206</f>
        <v>5.1388888888888928E-2</v>
      </c>
      <c r="I206" s="179">
        <v>1</v>
      </c>
      <c r="J206" s="179" t="s">
        <v>7909</v>
      </c>
      <c r="K206" s="115" t="s">
        <v>51</v>
      </c>
      <c r="L206" s="179" t="s">
        <v>30</v>
      </c>
      <c r="M206" s="179" t="s">
        <v>7910</v>
      </c>
      <c r="N206" s="179" t="s">
        <v>3</v>
      </c>
      <c r="O206" s="179" t="s">
        <v>8</v>
      </c>
      <c r="P206" s="179" t="s">
        <v>7911</v>
      </c>
      <c r="Q206" s="115" t="s">
        <v>7912</v>
      </c>
      <c r="R206" s="179">
        <v>12.048</v>
      </c>
      <c r="S206" s="179"/>
      <c r="T206" s="177">
        <v>12.048</v>
      </c>
      <c r="AD206" s="2" t="s">
        <v>0</v>
      </c>
      <c r="AJ206" s="1">
        <f t="shared" si="13"/>
        <v>0</v>
      </c>
      <c r="AK206" s="1">
        <f t="shared" si="14"/>
        <v>-12.048</v>
      </c>
    </row>
    <row r="207" spans="1:37" ht="31.5" customHeight="1">
      <c r="A207" s="179" t="s">
        <v>6868</v>
      </c>
      <c r="B207" s="179" t="s">
        <v>92</v>
      </c>
      <c r="C207" s="179" t="s">
        <v>7908</v>
      </c>
      <c r="D207" s="79">
        <v>42612</v>
      </c>
      <c r="E207" s="176">
        <v>0.96527777777777779</v>
      </c>
      <c r="F207" s="79"/>
      <c r="G207" s="176"/>
      <c r="H207" s="136"/>
      <c r="I207" s="179">
        <v>0</v>
      </c>
      <c r="J207" s="179" t="s">
        <v>7913</v>
      </c>
      <c r="K207" s="115"/>
      <c r="L207" s="179" t="s">
        <v>4</v>
      </c>
      <c r="M207" s="179" t="s">
        <v>7914</v>
      </c>
      <c r="N207" s="179" t="s">
        <v>3</v>
      </c>
      <c r="O207" s="179" t="s">
        <v>49</v>
      </c>
      <c r="P207" s="179" t="s">
        <v>7915</v>
      </c>
      <c r="Q207" s="115" t="s">
        <v>7916</v>
      </c>
      <c r="R207" s="179"/>
      <c r="S207" s="179"/>
      <c r="T207" s="177"/>
      <c r="AD207" s="2" t="s">
        <v>0</v>
      </c>
      <c r="AJ207" s="1">
        <f t="shared" si="13"/>
        <v>0</v>
      </c>
      <c r="AK207" s="1">
        <f t="shared" si="14"/>
        <v>0</v>
      </c>
    </row>
    <row r="208" spans="1:37" ht="225">
      <c r="A208" s="179" t="s">
        <v>8405</v>
      </c>
      <c r="B208" s="765" t="s">
        <v>92</v>
      </c>
      <c r="C208" s="765" t="s">
        <v>7908</v>
      </c>
      <c r="D208" s="766">
        <v>42617</v>
      </c>
      <c r="E208" s="767">
        <v>0.69791666666666663</v>
      </c>
      <c r="F208" s="766">
        <v>42617</v>
      </c>
      <c r="G208" s="767">
        <v>0.69791666666666663</v>
      </c>
      <c r="H208" s="767">
        <v>0</v>
      </c>
      <c r="I208" s="770">
        <v>31</v>
      </c>
      <c r="J208" s="610" t="s">
        <v>8461</v>
      </c>
      <c r="K208" s="610"/>
      <c r="L208" s="76" t="s">
        <v>30</v>
      </c>
      <c r="M208" s="610" t="s">
        <v>8462</v>
      </c>
      <c r="N208" s="610">
        <v>35</v>
      </c>
      <c r="O208" s="610" t="s">
        <v>8</v>
      </c>
      <c r="P208" s="610" t="s">
        <v>8463</v>
      </c>
      <c r="Q208" s="610" t="s">
        <v>8810</v>
      </c>
      <c r="R208" s="774">
        <v>328.88299999999998</v>
      </c>
      <c r="S208" s="774">
        <v>155.858</v>
      </c>
      <c r="T208" s="774">
        <v>484.74099999999999</v>
      </c>
      <c r="AD208" s="2" t="s">
        <v>42</v>
      </c>
      <c r="AJ208" s="1">
        <f t="shared" si="13"/>
        <v>0</v>
      </c>
      <c r="AK208" s="1">
        <f t="shared" si="14"/>
        <v>-484.74099999999999</v>
      </c>
    </row>
    <row r="209" spans="1:37" ht="31.5" customHeight="1">
      <c r="A209" s="179" t="s">
        <v>5349</v>
      </c>
      <c r="B209" s="179" t="s">
        <v>1174</v>
      </c>
      <c r="C209" s="179" t="s">
        <v>1174</v>
      </c>
      <c r="D209" s="169">
        <v>42552</v>
      </c>
      <c r="E209" s="176">
        <v>0.45624999999999999</v>
      </c>
      <c r="F209" s="169">
        <v>42552</v>
      </c>
      <c r="G209" s="176">
        <v>0.57152777777777775</v>
      </c>
      <c r="H209" s="176">
        <v>0.11527777777777777</v>
      </c>
      <c r="I209" s="179">
        <v>6</v>
      </c>
      <c r="J209" s="179"/>
      <c r="K209" s="179"/>
      <c r="L209" s="179" t="s">
        <v>12</v>
      </c>
      <c r="M209" s="179" t="s">
        <v>5372</v>
      </c>
      <c r="N209" s="179" t="s">
        <v>3</v>
      </c>
      <c r="O209" s="179" t="s">
        <v>26</v>
      </c>
      <c r="P209" s="179" t="s">
        <v>5372</v>
      </c>
      <c r="Q209" s="179" t="s">
        <v>5373</v>
      </c>
      <c r="R209" s="179">
        <v>91.3</v>
      </c>
      <c r="S209" s="179"/>
      <c r="T209" s="179">
        <v>91.3</v>
      </c>
      <c r="AD209" s="1" t="s">
        <v>23</v>
      </c>
      <c r="AJ209" s="1">
        <f t="shared" si="13"/>
        <v>0</v>
      </c>
      <c r="AK209" s="1">
        <f t="shared" si="14"/>
        <v>-91.3</v>
      </c>
    </row>
    <row r="210" spans="1:37" ht="31.5" customHeight="1">
      <c r="A210" s="179" t="s">
        <v>8405</v>
      </c>
      <c r="B210" s="179" t="s">
        <v>92</v>
      </c>
      <c r="C210" s="179" t="s">
        <v>7908</v>
      </c>
      <c r="D210" s="169">
        <v>42627</v>
      </c>
      <c r="E210" s="176">
        <v>0.55138888888888882</v>
      </c>
      <c r="F210" s="169">
        <v>42627</v>
      </c>
      <c r="G210" s="176">
        <v>0.59791666666666665</v>
      </c>
      <c r="H210" s="176">
        <v>4.8611111111111112E-3</v>
      </c>
      <c r="I210" s="179">
        <v>1</v>
      </c>
      <c r="J210" s="179" t="s">
        <v>8598</v>
      </c>
      <c r="K210" s="179" t="s">
        <v>51</v>
      </c>
      <c r="L210" s="179" t="s">
        <v>30</v>
      </c>
      <c r="M210" s="179" t="s">
        <v>8599</v>
      </c>
      <c r="N210" s="179" t="s">
        <v>3</v>
      </c>
      <c r="O210" s="179" t="s">
        <v>14</v>
      </c>
      <c r="P210" s="179" t="s">
        <v>8600</v>
      </c>
      <c r="Q210" s="179" t="s">
        <v>8601</v>
      </c>
      <c r="R210" s="179">
        <v>13.9</v>
      </c>
      <c r="S210" s="179"/>
      <c r="T210" s="179">
        <v>13.9</v>
      </c>
      <c r="AD210" s="2" t="s">
        <v>61</v>
      </c>
      <c r="AJ210" s="1">
        <f t="shared" si="13"/>
        <v>0</v>
      </c>
      <c r="AK210" s="1">
        <f t="shared" si="14"/>
        <v>-13.9</v>
      </c>
    </row>
    <row r="211" spans="1:37" ht="112.5">
      <c r="A211" s="179" t="s">
        <v>8405</v>
      </c>
      <c r="B211" s="57" t="s">
        <v>92</v>
      </c>
      <c r="C211" s="57" t="s">
        <v>7908</v>
      </c>
      <c r="D211" s="58">
        <v>42641</v>
      </c>
      <c r="E211" s="59">
        <v>8.3333333333333329E-2</v>
      </c>
      <c r="F211" s="58">
        <v>42642</v>
      </c>
      <c r="G211" s="59">
        <v>0.3298611111111111</v>
      </c>
      <c r="H211" s="59">
        <v>0.24652777777777779</v>
      </c>
      <c r="I211" s="60">
        <v>4</v>
      </c>
      <c r="J211" s="60"/>
      <c r="K211" s="60" t="s">
        <v>51</v>
      </c>
      <c r="L211" s="71" t="s">
        <v>4</v>
      </c>
      <c r="M211" s="72" t="s">
        <v>8778</v>
      </c>
      <c r="N211" s="60">
        <v>0.4</v>
      </c>
      <c r="O211" s="71" t="s">
        <v>26</v>
      </c>
      <c r="P211" s="72" t="s">
        <v>8779</v>
      </c>
      <c r="Q211" s="71" t="s">
        <v>8780</v>
      </c>
      <c r="R211" s="167">
        <v>348.654</v>
      </c>
      <c r="S211" s="167">
        <v>27.19</v>
      </c>
      <c r="T211" s="167">
        <v>375.84399999999999</v>
      </c>
      <c r="AD211" s="2" t="s">
        <v>0</v>
      </c>
      <c r="AJ211" s="1">
        <f t="shared" si="13"/>
        <v>0</v>
      </c>
      <c r="AK211" s="1">
        <f t="shared" si="14"/>
        <v>-375.84399999999999</v>
      </c>
    </row>
    <row r="212" spans="1:37" ht="131.25">
      <c r="A212" s="179" t="s">
        <v>12537</v>
      </c>
      <c r="B212" s="57" t="s">
        <v>92</v>
      </c>
      <c r="C212" s="57" t="s">
        <v>7908</v>
      </c>
      <c r="D212" s="58">
        <v>42649</v>
      </c>
      <c r="E212" s="59" t="s">
        <v>12521</v>
      </c>
      <c r="F212" s="58">
        <v>42649</v>
      </c>
      <c r="G212" s="59">
        <v>0.61458333333333337</v>
      </c>
      <c r="H212" s="59">
        <v>1.2499999999999999E-2</v>
      </c>
      <c r="I212" s="60">
        <v>11</v>
      </c>
      <c r="J212" s="60" t="s">
        <v>12522</v>
      </c>
      <c r="K212" s="60"/>
      <c r="L212" s="71" t="s">
        <v>17</v>
      </c>
      <c r="M212" s="72" t="s">
        <v>12523</v>
      </c>
      <c r="N212" s="60" t="s">
        <v>3</v>
      </c>
      <c r="O212" s="71" t="s">
        <v>40</v>
      </c>
      <c r="P212" s="72" t="s">
        <v>12524</v>
      </c>
      <c r="Q212" s="71" t="s">
        <v>12525</v>
      </c>
      <c r="R212" s="167">
        <v>98.647999999999996</v>
      </c>
      <c r="S212" s="167">
        <v>29.614000000000001</v>
      </c>
      <c r="T212" s="950">
        <v>128.262</v>
      </c>
      <c r="U212" s="955"/>
      <c r="V212" s="955"/>
      <c r="W212" s="955"/>
      <c r="X212" s="955"/>
      <c r="Y212" s="955"/>
      <c r="Z212" s="955"/>
      <c r="AA212" s="955"/>
      <c r="AB212" s="955"/>
      <c r="AC212" s="955"/>
      <c r="AD212" s="955" t="s">
        <v>38</v>
      </c>
      <c r="AE212" s="955"/>
      <c r="AF212" s="955"/>
      <c r="AG212" s="956"/>
      <c r="AJ212" s="1">
        <f t="shared" si="13"/>
        <v>0</v>
      </c>
    </row>
    <row r="213" spans="1:37" ht="108.75" customHeight="1">
      <c r="A213" s="179" t="s">
        <v>6868</v>
      </c>
      <c r="B213" s="179" t="s">
        <v>2101</v>
      </c>
      <c r="C213" s="179" t="s">
        <v>2101</v>
      </c>
      <c r="D213" s="278">
        <v>42596</v>
      </c>
      <c r="E213" s="176">
        <v>0.83680555555555547</v>
      </c>
      <c r="F213" s="278">
        <v>42596</v>
      </c>
      <c r="G213" s="176">
        <v>0.89374999999999993</v>
      </c>
      <c r="H213" s="176">
        <v>5.6944444444444443E-2</v>
      </c>
      <c r="I213" s="179">
        <v>8</v>
      </c>
      <c r="J213" s="179" t="s">
        <v>2484</v>
      </c>
      <c r="K213" s="179" t="s">
        <v>141</v>
      </c>
      <c r="L213" s="179" t="s">
        <v>4</v>
      </c>
      <c r="M213" s="179" t="s">
        <v>7598</v>
      </c>
      <c r="N213" s="179" t="s">
        <v>3</v>
      </c>
      <c r="O213" s="179" t="s">
        <v>8</v>
      </c>
      <c r="P213" s="179" t="s">
        <v>7599</v>
      </c>
      <c r="Q213" s="179" t="s">
        <v>7600</v>
      </c>
      <c r="R213" s="57">
        <v>91.25</v>
      </c>
      <c r="S213" s="127"/>
      <c r="T213" s="1289">
        <v>91.25</v>
      </c>
      <c r="U213" s="1307" t="s">
        <v>86</v>
      </c>
      <c r="V213" s="1307"/>
      <c r="W213" s="1307"/>
      <c r="X213" s="1307"/>
      <c r="Y213" s="1336"/>
      <c r="Z213" s="1345"/>
      <c r="AA213" s="1336"/>
      <c r="AB213" s="1307"/>
      <c r="AC213" s="1336"/>
      <c r="AD213" s="1370" t="s">
        <v>23</v>
      </c>
      <c r="AE213" s="1307" t="s">
        <v>54</v>
      </c>
      <c r="AF213" s="1307" t="s">
        <v>54</v>
      </c>
      <c r="AG213" s="956"/>
      <c r="AJ213" s="1">
        <f t="shared" si="13"/>
        <v>0</v>
      </c>
      <c r="AK213" s="1">
        <f>AJ213-T213</f>
        <v>-91.25</v>
      </c>
    </row>
    <row r="214" spans="1:37" ht="187.5" customHeight="1">
      <c r="A214" s="179" t="s">
        <v>12537</v>
      </c>
      <c r="B214" s="101" t="s">
        <v>92</v>
      </c>
      <c r="C214" s="101" t="s">
        <v>7908</v>
      </c>
      <c r="D214" s="98">
        <v>42658</v>
      </c>
      <c r="E214" s="99">
        <v>0.53194444444444444</v>
      </c>
      <c r="F214" s="98">
        <v>42658</v>
      </c>
      <c r="G214" s="99">
        <v>0.54236111111111118</v>
      </c>
      <c r="H214" s="99">
        <v>1.0416666666666666E-2</v>
      </c>
      <c r="I214" s="101">
        <v>0</v>
      </c>
      <c r="J214" s="101" t="s">
        <v>12584</v>
      </c>
      <c r="K214" s="101"/>
      <c r="L214" s="101" t="s">
        <v>4</v>
      </c>
      <c r="M214" s="101" t="s">
        <v>12585</v>
      </c>
      <c r="N214" s="101" t="s">
        <v>3</v>
      </c>
      <c r="O214" s="101" t="s">
        <v>24</v>
      </c>
      <c r="P214" s="101" t="s">
        <v>12586</v>
      </c>
      <c r="Q214" s="101" t="s">
        <v>12587</v>
      </c>
      <c r="R214" s="101"/>
      <c r="S214" s="101"/>
      <c r="T214" s="951"/>
      <c r="U214" s="957" t="s">
        <v>1</v>
      </c>
      <c r="V214" s="958"/>
      <c r="W214" s="958"/>
      <c r="X214" s="958"/>
      <c r="Y214" s="958"/>
      <c r="Z214" s="958"/>
      <c r="AA214" s="958"/>
      <c r="AB214" s="958"/>
      <c r="AC214" s="958"/>
      <c r="AD214" s="957" t="s">
        <v>76</v>
      </c>
      <c r="AE214" s="957"/>
      <c r="AF214" s="957"/>
      <c r="AG214" s="957"/>
      <c r="AJ214" s="1">
        <f t="shared" si="13"/>
        <v>0</v>
      </c>
    </row>
    <row r="215" spans="1:37" ht="110.25">
      <c r="A215" s="94" t="s">
        <v>12777</v>
      </c>
      <c r="B215" s="258" t="s">
        <v>92</v>
      </c>
      <c r="C215" s="258" t="s">
        <v>13050</v>
      </c>
      <c r="D215" s="98">
        <v>42678</v>
      </c>
      <c r="E215" s="99">
        <v>0.92499999999999993</v>
      </c>
      <c r="F215" s="98">
        <v>42678</v>
      </c>
      <c r="G215" s="99">
        <v>0.98819444444444438</v>
      </c>
      <c r="H215" s="99">
        <v>6.3194444444444442E-2</v>
      </c>
      <c r="I215" s="101">
        <v>20</v>
      </c>
      <c r="J215" s="100" t="s">
        <v>12795</v>
      </c>
      <c r="K215" s="208" t="s">
        <v>146</v>
      </c>
      <c r="L215" s="258" t="s">
        <v>17</v>
      </c>
      <c r="M215" s="258" t="s">
        <v>12796</v>
      </c>
      <c r="N215" s="258" t="s">
        <v>3</v>
      </c>
      <c r="O215" s="258" t="s">
        <v>26</v>
      </c>
      <c r="P215" s="258" t="s">
        <v>12797</v>
      </c>
      <c r="Q215" s="258" t="s">
        <v>12798</v>
      </c>
      <c r="R215" s="258">
        <v>215</v>
      </c>
      <c r="S215" s="258">
        <v>73.5</v>
      </c>
      <c r="T215" s="952">
        <v>288.5</v>
      </c>
      <c r="U215" s="955"/>
      <c r="V215" s="955"/>
      <c r="W215" s="955"/>
      <c r="X215" s="955"/>
      <c r="Y215" s="955"/>
      <c r="Z215" s="955"/>
      <c r="AA215" s="955"/>
      <c r="AB215" s="955"/>
      <c r="AC215" s="955"/>
      <c r="AD215" s="955" t="s">
        <v>38</v>
      </c>
      <c r="AE215" s="955"/>
      <c r="AF215" s="955"/>
      <c r="AG215" s="956"/>
      <c r="AJ215" s="1">
        <f t="shared" si="13"/>
        <v>0</v>
      </c>
    </row>
    <row r="216" spans="1:37" ht="131.25">
      <c r="A216" s="94" t="s">
        <v>12777</v>
      </c>
      <c r="B216" s="261" t="s">
        <v>92</v>
      </c>
      <c r="C216" s="261" t="s">
        <v>13051</v>
      </c>
      <c r="D216" s="85">
        <v>42679</v>
      </c>
      <c r="E216" s="86">
        <v>6.3888888888888884E-2</v>
      </c>
      <c r="F216" s="85">
        <v>42679</v>
      </c>
      <c r="G216" s="86">
        <v>6.9444444444444434E-2</v>
      </c>
      <c r="H216" s="86">
        <v>5.5555555555555558E-3</v>
      </c>
      <c r="I216" s="261">
        <v>20</v>
      </c>
      <c r="J216" s="261" t="s">
        <v>12822</v>
      </c>
      <c r="K216" s="208" t="s">
        <v>146</v>
      </c>
      <c r="L216" s="261" t="s">
        <v>17</v>
      </c>
      <c r="M216" s="261" t="s">
        <v>12823</v>
      </c>
      <c r="N216" s="261" t="s">
        <v>3</v>
      </c>
      <c r="O216" s="261" t="s">
        <v>24</v>
      </c>
      <c r="P216" s="261" t="s">
        <v>12824</v>
      </c>
      <c r="Q216" s="261" t="s">
        <v>12825</v>
      </c>
      <c r="R216" s="261">
        <v>138.1</v>
      </c>
      <c r="S216" s="261"/>
      <c r="T216" s="953">
        <v>138.1</v>
      </c>
      <c r="U216" s="955"/>
      <c r="V216" s="955"/>
      <c r="W216" s="955"/>
      <c r="X216" s="955"/>
      <c r="Y216" s="955"/>
      <c r="Z216" s="955"/>
      <c r="AA216" s="955"/>
      <c r="AB216" s="955"/>
      <c r="AC216" s="955"/>
      <c r="AD216" s="955" t="s">
        <v>38</v>
      </c>
      <c r="AE216" s="955"/>
      <c r="AF216" s="955"/>
      <c r="AG216" s="956"/>
      <c r="AJ216" s="1">
        <f t="shared" si="13"/>
        <v>0</v>
      </c>
    </row>
    <row r="217" spans="1:37" ht="150">
      <c r="A217" s="94" t="s">
        <v>13179</v>
      </c>
      <c r="B217" s="57" t="s">
        <v>91</v>
      </c>
      <c r="C217" s="57" t="s">
        <v>91</v>
      </c>
      <c r="D217" s="58">
        <v>42716</v>
      </c>
      <c r="E217" s="59">
        <v>0.38958333333333334</v>
      </c>
      <c r="F217" s="58">
        <v>42716</v>
      </c>
      <c r="G217" s="59">
        <v>0.41319444444444442</v>
      </c>
      <c r="H217" s="59">
        <v>2.3611111111111083E-2</v>
      </c>
      <c r="I217" s="60">
        <v>324</v>
      </c>
      <c r="J217" s="57"/>
      <c r="K217" s="57"/>
      <c r="L217" s="71" t="s">
        <v>4</v>
      </c>
      <c r="M217" s="57" t="s">
        <v>13491</v>
      </c>
      <c r="N217" s="57" t="s">
        <v>3</v>
      </c>
      <c r="O217" s="57" t="s">
        <v>33</v>
      </c>
      <c r="P217" s="57" t="s">
        <v>13491</v>
      </c>
      <c r="Q217" s="57" t="s">
        <v>13492</v>
      </c>
      <c r="R217" s="57">
        <v>91.2</v>
      </c>
      <c r="S217" s="57"/>
      <c r="T217" s="1294">
        <v>91.2</v>
      </c>
      <c r="U217" s="963"/>
      <c r="V217" s="955"/>
      <c r="W217" s="955"/>
      <c r="X217" s="955"/>
      <c r="Y217" s="955"/>
      <c r="Z217" s="955"/>
      <c r="AA217" s="955"/>
      <c r="AB217" s="955"/>
      <c r="AC217" s="955"/>
      <c r="AD217" s="962" t="s">
        <v>23</v>
      </c>
      <c r="AE217" s="955"/>
      <c r="AF217" s="955"/>
      <c r="AG217" s="955" t="s">
        <v>15040</v>
      </c>
      <c r="AJ217" s="1">
        <f t="shared" si="13"/>
        <v>0</v>
      </c>
    </row>
    <row r="218" spans="1:37" ht="94.5">
      <c r="A218" s="94" t="s">
        <v>12777</v>
      </c>
      <c r="B218" s="63" t="s">
        <v>92</v>
      </c>
      <c r="C218" s="63" t="s">
        <v>7908</v>
      </c>
      <c r="D218" s="67">
        <v>42692</v>
      </c>
      <c r="E218" s="62">
        <v>0.23402777777777781</v>
      </c>
      <c r="F218" s="67">
        <v>42692</v>
      </c>
      <c r="G218" s="62">
        <v>0.23402777777777781</v>
      </c>
      <c r="H218" s="62">
        <v>0</v>
      </c>
      <c r="I218" s="63">
        <v>23</v>
      </c>
      <c r="J218" s="63"/>
      <c r="K218" s="63"/>
      <c r="L218" s="63" t="s">
        <v>4</v>
      </c>
      <c r="M218" s="63" t="s">
        <v>12984</v>
      </c>
      <c r="N218" s="63">
        <v>35</v>
      </c>
      <c r="O218" s="63" t="s">
        <v>14</v>
      </c>
      <c r="P218" s="63" t="s">
        <v>12985</v>
      </c>
      <c r="Q218" s="63" t="s">
        <v>13345</v>
      </c>
      <c r="R218" s="63">
        <v>74.484999999999999</v>
      </c>
      <c r="S218" s="63">
        <v>159.696</v>
      </c>
      <c r="T218" s="954">
        <v>234.18100000000001</v>
      </c>
      <c r="U218" s="957" t="s">
        <v>37</v>
      </c>
      <c r="V218" s="958"/>
      <c r="W218" s="958"/>
      <c r="X218" s="958"/>
      <c r="Y218" s="958"/>
      <c r="Z218" s="958"/>
      <c r="AA218" s="958"/>
      <c r="AB218" s="958"/>
      <c r="AC218" s="958"/>
      <c r="AD218" s="957" t="s">
        <v>76</v>
      </c>
      <c r="AE218" s="957"/>
      <c r="AF218" s="957"/>
      <c r="AG218" s="957"/>
      <c r="AJ218" s="1">
        <f t="shared" si="13"/>
        <v>0</v>
      </c>
    </row>
    <row r="219" spans="1:37" s="16" customFormat="1" ht="150">
      <c r="A219" s="94" t="s">
        <v>12777</v>
      </c>
      <c r="B219" s="57" t="s">
        <v>92</v>
      </c>
      <c r="C219" s="57" t="s">
        <v>7908</v>
      </c>
      <c r="D219" s="58">
        <v>42699</v>
      </c>
      <c r="E219" s="59">
        <v>0.43958333333333338</v>
      </c>
      <c r="F219" s="58">
        <v>42699</v>
      </c>
      <c r="G219" s="59">
        <v>0.43958333333333338</v>
      </c>
      <c r="H219" s="976">
        <f>G219-E219</f>
        <v>0</v>
      </c>
      <c r="I219" s="60">
        <v>7</v>
      </c>
      <c r="J219" s="60" t="s">
        <v>13061</v>
      </c>
      <c r="K219" s="60"/>
      <c r="L219" s="71" t="s">
        <v>4</v>
      </c>
      <c r="M219" s="72" t="s">
        <v>13062</v>
      </c>
      <c r="N219" s="60">
        <v>110</v>
      </c>
      <c r="O219" s="71" t="s">
        <v>14</v>
      </c>
      <c r="P219" s="72" t="s">
        <v>13063</v>
      </c>
      <c r="Q219" s="71" t="s">
        <v>13064</v>
      </c>
      <c r="R219" s="167">
        <v>28.751999999999999</v>
      </c>
      <c r="S219" s="167">
        <v>29.047000000000001</v>
      </c>
      <c r="T219" s="950">
        <v>57.798999999999999</v>
      </c>
      <c r="U219" s="957" t="s">
        <v>44</v>
      </c>
      <c r="V219" s="958"/>
      <c r="W219" s="958"/>
      <c r="X219" s="958"/>
      <c r="Y219" s="958"/>
      <c r="Z219" s="958"/>
      <c r="AA219" s="958"/>
      <c r="AB219" s="958"/>
      <c r="AC219" s="958"/>
      <c r="AD219" s="957" t="s">
        <v>58</v>
      </c>
      <c r="AE219" s="957"/>
      <c r="AF219" s="957"/>
      <c r="AG219" s="957"/>
      <c r="AJ219" s="1">
        <f t="shared" si="13"/>
        <v>0</v>
      </c>
    </row>
    <row r="220" spans="1:37" s="16" customFormat="1" ht="75">
      <c r="A220" s="94" t="s">
        <v>12777</v>
      </c>
      <c r="B220" s="57" t="s">
        <v>92</v>
      </c>
      <c r="C220" s="57" t="s">
        <v>7908</v>
      </c>
      <c r="D220" s="58">
        <v>42702</v>
      </c>
      <c r="E220" s="59">
        <v>0.65069444444444446</v>
      </c>
      <c r="F220" s="58">
        <v>42702</v>
      </c>
      <c r="G220" s="59">
        <v>0.66527777777777775</v>
      </c>
      <c r="H220" s="59">
        <v>1.4583333333333332E-2</v>
      </c>
      <c r="I220" s="60">
        <v>11</v>
      </c>
      <c r="J220" s="60" t="s">
        <v>303</v>
      </c>
      <c r="K220" s="60"/>
      <c r="L220" s="71" t="s">
        <v>30</v>
      </c>
      <c r="M220" s="72" t="s">
        <v>13115</v>
      </c>
      <c r="N220" s="60" t="s">
        <v>3</v>
      </c>
      <c r="O220" s="71" t="s">
        <v>8</v>
      </c>
      <c r="P220" s="72" t="s">
        <v>13116</v>
      </c>
      <c r="Q220" s="71" t="s">
        <v>13117</v>
      </c>
      <c r="R220" s="167">
        <v>79.478999999999999</v>
      </c>
      <c r="S220" s="167">
        <v>3.238</v>
      </c>
      <c r="T220" s="950">
        <v>82.716999999999999</v>
      </c>
      <c r="U220" s="959"/>
      <c r="V220" s="959"/>
      <c r="W220" s="959"/>
      <c r="X220" s="959"/>
      <c r="Y220" s="959"/>
      <c r="Z220" s="959"/>
      <c r="AA220" s="959"/>
      <c r="AB220" s="959"/>
      <c r="AC220" s="959"/>
      <c r="AD220" s="960" t="s">
        <v>61</v>
      </c>
      <c r="AE220" s="959"/>
      <c r="AF220" s="959"/>
      <c r="AG220" s="959"/>
      <c r="AJ220" s="1">
        <f t="shared" si="13"/>
        <v>0</v>
      </c>
    </row>
    <row r="221" spans="1:37" ht="78.75">
      <c r="A221" s="94" t="s">
        <v>13179</v>
      </c>
      <c r="B221" s="63" t="s">
        <v>92</v>
      </c>
      <c r="C221" s="63" t="s">
        <v>7908</v>
      </c>
      <c r="D221" s="67">
        <v>42708</v>
      </c>
      <c r="E221" s="62">
        <v>0.4465277777777778</v>
      </c>
      <c r="F221" s="67">
        <v>42708</v>
      </c>
      <c r="G221" s="62">
        <v>0.45</v>
      </c>
      <c r="H221" s="62">
        <v>3.472222222222222E-3</v>
      </c>
      <c r="I221" s="63">
        <v>90</v>
      </c>
      <c r="J221" s="63" t="s">
        <v>13245</v>
      </c>
      <c r="K221" s="63" t="s">
        <v>21</v>
      </c>
      <c r="L221" s="63" t="s">
        <v>30</v>
      </c>
      <c r="M221" s="63" t="s">
        <v>13246</v>
      </c>
      <c r="N221" s="63">
        <v>35</v>
      </c>
      <c r="O221" s="63" t="s">
        <v>14</v>
      </c>
      <c r="P221" s="63" t="s">
        <v>13247</v>
      </c>
      <c r="Q221" s="63" t="s">
        <v>13248</v>
      </c>
      <c r="R221" s="63">
        <v>388.3</v>
      </c>
      <c r="S221" s="63">
        <v>542.9</v>
      </c>
      <c r="T221" s="954">
        <f>R221+S221</f>
        <v>931.2</v>
      </c>
      <c r="U221" s="957" t="s">
        <v>39</v>
      </c>
      <c r="V221" s="958"/>
      <c r="W221" s="958"/>
      <c r="X221" s="958"/>
      <c r="Y221" s="958"/>
      <c r="Z221" s="958"/>
      <c r="AA221" s="958"/>
      <c r="AB221" s="958"/>
      <c r="AC221" s="958"/>
      <c r="AD221" s="957" t="s">
        <v>58</v>
      </c>
      <c r="AE221" s="957"/>
      <c r="AF221" s="957"/>
      <c r="AG221" s="957"/>
      <c r="AJ221" s="1">
        <f t="shared" si="13"/>
        <v>0</v>
      </c>
    </row>
    <row r="222" spans="1:37" ht="94.5">
      <c r="A222" s="94" t="s">
        <v>13179</v>
      </c>
      <c r="B222" s="179" t="s">
        <v>6</v>
      </c>
      <c r="C222" s="179" t="s">
        <v>1876</v>
      </c>
      <c r="D222" s="169">
        <v>42724</v>
      </c>
      <c r="E222" s="176">
        <v>0.92499999999999993</v>
      </c>
      <c r="F222" s="921">
        <v>42724</v>
      </c>
      <c r="G222" s="922">
        <v>8.3333333333333329E-2</v>
      </c>
      <c r="H222" s="1192">
        <v>0.15833333333333333</v>
      </c>
      <c r="I222" s="600">
        <v>9</v>
      </c>
      <c r="J222" s="179"/>
      <c r="K222" s="179"/>
      <c r="L222" s="179" t="s">
        <v>10</v>
      </c>
      <c r="M222" s="179" t="s">
        <v>13576</v>
      </c>
      <c r="N222" s="179" t="s">
        <v>3</v>
      </c>
      <c r="O222" s="179" t="s">
        <v>8</v>
      </c>
      <c r="P222" s="179" t="s">
        <v>13577</v>
      </c>
      <c r="Q222" s="600" t="s">
        <v>14811</v>
      </c>
      <c r="R222" s="170">
        <f>21.3+68.7</f>
        <v>90</v>
      </c>
      <c r="S222" s="170"/>
      <c r="T222" s="1291">
        <f>R222+S222</f>
        <v>90</v>
      </c>
      <c r="U222" s="1016" t="s">
        <v>45</v>
      </c>
      <c r="V222" s="1016">
        <v>1998</v>
      </c>
      <c r="W222" s="1016" t="s">
        <v>8838</v>
      </c>
      <c r="X222" s="1328" t="s">
        <v>14812</v>
      </c>
      <c r="Y222" s="1016" t="s">
        <v>14813</v>
      </c>
      <c r="Z222" s="1035">
        <v>0</v>
      </c>
      <c r="AA222" s="1016">
        <v>2017</v>
      </c>
      <c r="AB222" s="1016" t="s">
        <v>14814</v>
      </c>
      <c r="AC222" s="1028">
        <v>42655</v>
      </c>
      <c r="AD222" s="1016" t="s">
        <v>23</v>
      </c>
      <c r="AE222" s="1016"/>
      <c r="AF222" s="1016"/>
      <c r="AG222" s="1016"/>
      <c r="AJ222" s="1">
        <f t="shared" si="13"/>
        <v>0</v>
      </c>
    </row>
    <row r="223" spans="1:37" ht="31.5">
      <c r="A223" s="94" t="s">
        <v>13179</v>
      </c>
      <c r="B223" s="63" t="s">
        <v>92</v>
      </c>
      <c r="C223" s="63" t="s">
        <v>15126</v>
      </c>
      <c r="D223" s="67">
        <v>42715</v>
      </c>
      <c r="E223" s="62">
        <v>0.94027777777777777</v>
      </c>
      <c r="F223" s="67">
        <v>42715</v>
      </c>
      <c r="G223" s="62">
        <v>0.94027777777777777</v>
      </c>
      <c r="H223" s="976">
        <f>G223-E223</f>
        <v>0</v>
      </c>
      <c r="I223" s="63">
        <v>0</v>
      </c>
      <c r="J223" s="63" t="s">
        <v>498</v>
      </c>
      <c r="K223" s="63"/>
      <c r="L223" s="63" t="s">
        <v>17</v>
      </c>
      <c r="M223" s="63" t="s">
        <v>13898</v>
      </c>
      <c r="N223" s="63" t="s">
        <v>3</v>
      </c>
      <c r="O223" s="63" t="s">
        <v>40</v>
      </c>
      <c r="P223" s="63" t="s">
        <v>13899</v>
      </c>
      <c r="Q223" s="63" t="s">
        <v>13900</v>
      </c>
      <c r="R223" s="63"/>
      <c r="S223" s="63"/>
      <c r="T223" s="954"/>
      <c r="U223" s="955"/>
      <c r="V223" s="955"/>
      <c r="W223" s="955"/>
      <c r="X223" s="955"/>
      <c r="Y223" s="955"/>
      <c r="Z223" s="955"/>
      <c r="AA223" s="955"/>
      <c r="AB223" s="955"/>
      <c r="AC223" s="955"/>
      <c r="AD223" s="955" t="s">
        <v>38</v>
      </c>
      <c r="AE223" s="955"/>
      <c r="AF223" s="955"/>
      <c r="AG223" s="956"/>
      <c r="AJ223" s="1">
        <f t="shared" si="13"/>
        <v>0</v>
      </c>
    </row>
    <row r="224" spans="1:37" ht="78.75">
      <c r="A224" s="94" t="s">
        <v>13179</v>
      </c>
      <c r="B224" s="63" t="s">
        <v>92</v>
      </c>
      <c r="C224" s="63" t="s">
        <v>7908</v>
      </c>
      <c r="D224" s="67">
        <v>42715</v>
      </c>
      <c r="E224" s="62">
        <v>0.94027777777777777</v>
      </c>
      <c r="F224" s="67">
        <v>42715</v>
      </c>
      <c r="G224" s="62">
        <v>0.94027777777777777</v>
      </c>
      <c r="H224" s="62">
        <v>0</v>
      </c>
      <c r="I224" s="63">
        <v>1</v>
      </c>
      <c r="J224" s="63" t="s">
        <v>13339</v>
      </c>
      <c r="K224" s="208" t="s">
        <v>146</v>
      </c>
      <c r="L224" s="63" t="s">
        <v>17</v>
      </c>
      <c r="M224" s="63" t="s">
        <v>13340</v>
      </c>
      <c r="N224" s="63" t="s">
        <v>3</v>
      </c>
      <c r="O224" s="63" t="s">
        <v>26</v>
      </c>
      <c r="P224" s="63" t="s">
        <v>13341</v>
      </c>
      <c r="Q224" s="63" t="s">
        <v>13900</v>
      </c>
      <c r="R224" s="63">
        <v>17.253</v>
      </c>
      <c r="S224" s="63"/>
      <c r="T224" s="954">
        <v>17.253</v>
      </c>
      <c r="U224" s="955"/>
      <c r="V224" s="955"/>
      <c r="W224" s="955"/>
      <c r="X224" s="955"/>
      <c r="Y224" s="955"/>
      <c r="Z224" s="955"/>
      <c r="AA224" s="955"/>
      <c r="AB224" s="955"/>
      <c r="AC224" s="955"/>
      <c r="AD224" s="955" t="s">
        <v>38</v>
      </c>
      <c r="AE224" s="955"/>
      <c r="AF224" s="955"/>
      <c r="AG224" s="956"/>
      <c r="AJ224" s="1">
        <f t="shared" si="13"/>
        <v>0</v>
      </c>
    </row>
    <row r="225" spans="1:37" ht="31.5">
      <c r="A225" s="94" t="s">
        <v>13179</v>
      </c>
      <c r="B225" s="63" t="s">
        <v>92</v>
      </c>
      <c r="C225" s="63" t="s">
        <v>7908</v>
      </c>
      <c r="D225" s="67">
        <v>42719</v>
      </c>
      <c r="E225" s="62" t="s">
        <v>13517</v>
      </c>
      <c r="F225" s="67">
        <v>42719</v>
      </c>
      <c r="G225" s="62" t="s">
        <v>13518</v>
      </c>
      <c r="H225" s="62" t="s">
        <v>13519</v>
      </c>
      <c r="I225" s="63">
        <v>13</v>
      </c>
      <c r="J225" s="63" t="s">
        <v>498</v>
      </c>
      <c r="K225" s="63"/>
      <c r="L225" s="63" t="s">
        <v>4</v>
      </c>
      <c r="M225" s="63" t="s">
        <v>13888</v>
      </c>
      <c r="N225" s="63">
        <v>35</v>
      </c>
      <c r="O225" s="63" t="s">
        <v>14</v>
      </c>
      <c r="P225" s="63" t="s">
        <v>13520</v>
      </c>
      <c r="Q225" s="63" t="s">
        <v>13889</v>
      </c>
      <c r="R225" s="63">
        <v>101.925</v>
      </c>
      <c r="S225" s="63">
        <f>T225-R225</f>
        <v>29.727999999999994</v>
      </c>
      <c r="T225" s="954">
        <v>131.65299999999999</v>
      </c>
      <c r="U225" s="955"/>
      <c r="V225" s="955"/>
      <c r="W225" s="955"/>
      <c r="X225" s="955"/>
      <c r="Y225" s="955"/>
      <c r="Z225" s="955"/>
      <c r="AA225" s="955"/>
      <c r="AB225" s="955"/>
      <c r="AC225" s="955"/>
      <c r="AD225" s="955" t="s">
        <v>42</v>
      </c>
      <c r="AE225" s="955"/>
      <c r="AF225" s="955"/>
      <c r="AG225" s="956"/>
      <c r="AJ225" s="1">
        <f t="shared" si="13"/>
        <v>0</v>
      </c>
    </row>
    <row r="226" spans="1:37" ht="93.75" customHeight="1">
      <c r="A226" s="94" t="s">
        <v>13179</v>
      </c>
      <c r="B226" s="63" t="s">
        <v>92</v>
      </c>
      <c r="C226" s="63" t="s">
        <v>7908</v>
      </c>
      <c r="D226" s="67">
        <v>42719</v>
      </c>
      <c r="E226" s="62" t="s">
        <v>13890</v>
      </c>
      <c r="F226" s="1000">
        <v>42719</v>
      </c>
      <c r="G226" s="1001" t="s">
        <v>13518</v>
      </c>
      <c r="H226" s="976">
        <f>G226-E226</f>
        <v>2.5000000000000022E-2</v>
      </c>
      <c r="I226" s="63">
        <v>0</v>
      </c>
      <c r="J226" s="63" t="s">
        <v>498</v>
      </c>
      <c r="K226" s="63"/>
      <c r="L226" s="63" t="s">
        <v>4</v>
      </c>
      <c r="M226" s="63" t="s">
        <v>13891</v>
      </c>
      <c r="N226" s="63">
        <v>35</v>
      </c>
      <c r="O226" s="63" t="s">
        <v>14</v>
      </c>
      <c r="P226" s="63" t="s">
        <v>13892</v>
      </c>
      <c r="Q226" s="63" t="s">
        <v>13893</v>
      </c>
      <c r="R226" s="63"/>
      <c r="S226" s="63"/>
      <c r="T226" s="954"/>
      <c r="U226" s="955"/>
      <c r="V226" s="955"/>
      <c r="W226" s="955"/>
      <c r="X226" s="955"/>
      <c r="Y226" s="955"/>
      <c r="Z226" s="955"/>
      <c r="AA226" s="955"/>
      <c r="AB226" s="955"/>
      <c r="AC226" s="955"/>
      <c r="AD226" s="955" t="s">
        <v>42</v>
      </c>
      <c r="AE226" s="955"/>
      <c r="AF226" s="955"/>
      <c r="AG226" s="956"/>
      <c r="AJ226" s="1">
        <f t="shared" si="13"/>
        <v>0</v>
      </c>
    </row>
    <row r="227" spans="1:37" ht="78.75">
      <c r="A227" s="94" t="s">
        <v>13179</v>
      </c>
      <c r="B227" s="63" t="s">
        <v>92</v>
      </c>
      <c r="C227" s="63" t="s">
        <v>7908</v>
      </c>
      <c r="D227" s="67">
        <v>42726</v>
      </c>
      <c r="E227" s="62">
        <v>0.73819444444444438</v>
      </c>
      <c r="F227" s="67">
        <v>42727</v>
      </c>
      <c r="G227" s="62">
        <v>0.13472222222222222</v>
      </c>
      <c r="H227" s="62" t="s">
        <v>13621</v>
      </c>
      <c r="I227" s="63">
        <v>0</v>
      </c>
      <c r="J227" s="63" t="s">
        <v>13622</v>
      </c>
      <c r="K227" s="63"/>
      <c r="L227" s="63" t="s">
        <v>4</v>
      </c>
      <c r="M227" s="63" t="s">
        <v>13623</v>
      </c>
      <c r="N227" s="63">
        <v>220</v>
      </c>
      <c r="O227" s="63" t="s">
        <v>8</v>
      </c>
      <c r="P227" s="63" t="s">
        <v>13623</v>
      </c>
      <c r="Q227" s="63" t="s">
        <v>13894</v>
      </c>
      <c r="R227" s="63"/>
      <c r="S227" s="63"/>
      <c r="T227" s="954"/>
      <c r="U227" s="955"/>
      <c r="V227" s="955"/>
      <c r="W227" s="955"/>
      <c r="X227" s="955"/>
      <c r="Y227" s="955"/>
      <c r="Z227" s="955"/>
      <c r="AA227" s="955"/>
      <c r="AB227" s="955"/>
      <c r="AC227" s="955"/>
      <c r="AD227" s="955" t="s">
        <v>78</v>
      </c>
      <c r="AE227" s="955"/>
      <c r="AF227" s="955"/>
      <c r="AG227" s="956"/>
      <c r="AJ227" s="1">
        <f t="shared" si="13"/>
        <v>0</v>
      </c>
    </row>
    <row r="228" spans="1:37" ht="47.25">
      <c r="A228" s="94" t="s">
        <v>13179</v>
      </c>
      <c r="B228" s="63" t="s">
        <v>92</v>
      </c>
      <c r="C228" s="63" t="s">
        <v>7908</v>
      </c>
      <c r="D228" s="67">
        <v>42732</v>
      </c>
      <c r="E228" s="62">
        <v>0.15972222222222224</v>
      </c>
      <c r="F228" s="67">
        <v>42732</v>
      </c>
      <c r="G228" s="62">
        <v>0.16319444444444445</v>
      </c>
      <c r="H228" s="62">
        <v>3.472222222222222E-3</v>
      </c>
      <c r="I228" s="63">
        <v>29</v>
      </c>
      <c r="J228" s="63" t="s">
        <v>13667</v>
      </c>
      <c r="K228" s="208" t="s">
        <v>146</v>
      </c>
      <c r="L228" s="63" t="s">
        <v>17</v>
      </c>
      <c r="M228" s="63" t="s">
        <v>13668</v>
      </c>
      <c r="N228" s="63" t="s">
        <v>3</v>
      </c>
      <c r="O228" s="63" t="s">
        <v>40</v>
      </c>
      <c r="P228" s="63" t="s">
        <v>13669</v>
      </c>
      <c r="Q228" s="63" t="s">
        <v>15038</v>
      </c>
      <c r="R228" s="63">
        <v>391</v>
      </c>
      <c r="S228" s="63">
        <v>53</v>
      </c>
      <c r="T228" s="954">
        <v>444</v>
      </c>
      <c r="U228" s="955"/>
      <c r="V228" s="955"/>
      <c r="W228" s="955"/>
      <c r="X228" s="955"/>
      <c r="Y228" s="955"/>
      <c r="Z228" s="955"/>
      <c r="AA228" s="955"/>
      <c r="AB228" s="955"/>
      <c r="AC228" s="955"/>
      <c r="AD228" s="955" t="s">
        <v>38</v>
      </c>
      <c r="AE228" s="955"/>
      <c r="AF228" s="955"/>
      <c r="AG228" s="956"/>
      <c r="AJ228" s="1">
        <f t="shared" si="13"/>
        <v>0</v>
      </c>
    </row>
    <row r="229" spans="1:37" ht="31.5" customHeight="1">
      <c r="A229" s="179" t="s">
        <v>139</v>
      </c>
      <c r="B229" s="57" t="s">
        <v>91</v>
      </c>
      <c r="C229" s="57" t="s">
        <v>404</v>
      </c>
      <c r="D229" s="58">
        <v>42373</v>
      </c>
      <c r="E229" s="59">
        <v>0.74305555555555547</v>
      </c>
      <c r="F229" s="58">
        <v>42373</v>
      </c>
      <c r="G229" s="59">
        <v>0.80555555555555547</v>
      </c>
      <c r="H229" s="59">
        <f>G229-E229</f>
        <v>6.25E-2</v>
      </c>
      <c r="I229" s="60">
        <v>19</v>
      </c>
      <c r="J229" s="60"/>
      <c r="K229" s="60"/>
      <c r="L229" s="71" t="s">
        <v>4</v>
      </c>
      <c r="M229" s="72" t="s">
        <v>405</v>
      </c>
      <c r="N229" s="60" t="s">
        <v>3</v>
      </c>
      <c r="O229" s="60" t="s">
        <v>8</v>
      </c>
      <c r="P229" s="72" t="s">
        <v>405</v>
      </c>
      <c r="Q229" s="71" t="s">
        <v>406</v>
      </c>
      <c r="R229" s="167">
        <v>8.4</v>
      </c>
      <c r="S229" s="167"/>
      <c r="T229" s="167">
        <v>8.4</v>
      </c>
      <c r="U229" s="286" t="s">
        <v>47</v>
      </c>
      <c r="V229" s="179"/>
      <c r="W229" s="179"/>
      <c r="X229" s="179"/>
      <c r="Y229" s="179"/>
      <c r="Z229" s="179"/>
      <c r="AA229" s="179"/>
      <c r="AB229" s="179"/>
      <c r="AC229" s="179"/>
      <c r="AD229" s="179" t="s">
        <v>31</v>
      </c>
      <c r="AE229" s="179"/>
      <c r="AF229" s="179"/>
      <c r="AG229" s="179" t="s">
        <v>2630</v>
      </c>
      <c r="AJ229" s="1">
        <f t="shared" si="13"/>
        <v>0</v>
      </c>
    </row>
    <row r="230" spans="1:37" ht="225" customHeight="1">
      <c r="A230" s="179" t="s">
        <v>139</v>
      </c>
      <c r="B230" s="82" t="s">
        <v>91</v>
      </c>
      <c r="C230" s="179" t="s">
        <v>601</v>
      </c>
      <c r="D230" s="81">
        <v>42396</v>
      </c>
      <c r="E230" s="68">
        <v>0.52361111111111114</v>
      </c>
      <c r="F230" s="81">
        <v>42396</v>
      </c>
      <c r="G230" s="68">
        <v>0.56944444444444442</v>
      </c>
      <c r="H230" s="176">
        <f>G230-E230</f>
        <v>4.5833333333333282E-2</v>
      </c>
      <c r="I230" s="179">
        <v>14</v>
      </c>
      <c r="J230" s="179"/>
      <c r="K230" s="179"/>
      <c r="L230" s="179" t="s">
        <v>4</v>
      </c>
      <c r="M230" s="179" t="s">
        <v>602</v>
      </c>
      <c r="N230" s="179" t="s">
        <v>3</v>
      </c>
      <c r="O230" s="179" t="s">
        <v>8</v>
      </c>
      <c r="P230" s="179" t="s">
        <v>602</v>
      </c>
      <c r="Q230" s="82" t="s">
        <v>603</v>
      </c>
      <c r="R230" s="179">
        <v>4</v>
      </c>
      <c r="S230" s="179"/>
      <c r="T230" s="179">
        <v>4</v>
      </c>
      <c r="U230" s="286" t="s">
        <v>45</v>
      </c>
      <c r="V230" s="179"/>
      <c r="W230" s="179"/>
      <c r="X230" s="179"/>
      <c r="Y230" s="179"/>
      <c r="Z230" s="179"/>
      <c r="AA230" s="179"/>
      <c r="AB230" s="179"/>
      <c r="AC230" s="179"/>
      <c r="AD230" s="179" t="s">
        <v>0</v>
      </c>
      <c r="AE230" s="179"/>
      <c r="AF230" s="179"/>
      <c r="AG230" s="179" t="s">
        <v>2631</v>
      </c>
      <c r="AJ230" s="1">
        <f t="shared" si="13"/>
        <v>0</v>
      </c>
    </row>
    <row r="231" spans="1:37" ht="375" customHeight="1">
      <c r="A231" s="179" t="s">
        <v>672</v>
      </c>
      <c r="B231" s="82" t="s">
        <v>91</v>
      </c>
      <c r="C231" s="179" t="s">
        <v>376</v>
      </c>
      <c r="D231" s="81">
        <v>42406</v>
      </c>
      <c r="E231" s="68">
        <v>0.625</v>
      </c>
      <c r="F231" s="81">
        <v>42406</v>
      </c>
      <c r="G231" s="68">
        <v>0.6479166666666667</v>
      </c>
      <c r="H231" s="176">
        <f>G231-E231</f>
        <v>2.2916666666666696E-2</v>
      </c>
      <c r="I231" s="179">
        <v>7</v>
      </c>
      <c r="J231" s="179"/>
      <c r="K231" s="179" t="s">
        <v>15</v>
      </c>
      <c r="L231" s="179" t="s">
        <v>17</v>
      </c>
      <c r="M231" s="179" t="s">
        <v>804</v>
      </c>
      <c r="N231" s="179">
        <v>35</v>
      </c>
      <c r="O231" s="179" t="s">
        <v>14</v>
      </c>
      <c r="P231" s="179" t="s">
        <v>804</v>
      </c>
      <c r="Q231" s="82" t="s">
        <v>872</v>
      </c>
      <c r="R231" s="179">
        <v>2</v>
      </c>
      <c r="S231" s="179"/>
      <c r="T231" s="179">
        <v>2</v>
      </c>
      <c r="U231" s="286" t="s">
        <v>37</v>
      </c>
      <c r="V231" s="179"/>
      <c r="W231" s="179"/>
      <c r="X231" s="179"/>
      <c r="Y231" s="179"/>
      <c r="Z231" s="179"/>
      <c r="AA231" s="179"/>
      <c r="AB231" s="179"/>
      <c r="AC231" s="179"/>
      <c r="AD231" s="179" t="s">
        <v>38</v>
      </c>
      <c r="AE231" s="179"/>
      <c r="AF231" s="179"/>
      <c r="AG231" s="179" t="s">
        <v>2632</v>
      </c>
      <c r="AJ231" s="1">
        <f t="shared" si="13"/>
        <v>0</v>
      </c>
    </row>
    <row r="232" spans="1:37" ht="47.25" customHeight="1">
      <c r="A232" s="94" t="s">
        <v>12777</v>
      </c>
      <c r="B232" s="179" t="s">
        <v>11</v>
      </c>
      <c r="C232" s="179" t="s">
        <v>873</v>
      </c>
      <c r="D232" s="169">
        <v>42695</v>
      </c>
      <c r="E232" s="176">
        <v>0.10416666666666667</v>
      </c>
      <c r="F232" s="169">
        <v>42695</v>
      </c>
      <c r="G232" s="176">
        <v>0.19444444444444445</v>
      </c>
      <c r="H232" s="176">
        <v>9.0277777777777776E-2</v>
      </c>
      <c r="I232" s="179"/>
      <c r="J232" s="179" t="s">
        <v>144</v>
      </c>
      <c r="K232" s="179" t="s">
        <v>15</v>
      </c>
      <c r="L232" s="179" t="s">
        <v>12</v>
      </c>
      <c r="M232" s="179" t="s">
        <v>13023</v>
      </c>
      <c r="N232" s="179">
        <v>35</v>
      </c>
      <c r="O232" s="179" t="s">
        <v>8</v>
      </c>
      <c r="P232" s="179" t="s">
        <v>13024</v>
      </c>
      <c r="Q232" s="482" t="s">
        <v>13181</v>
      </c>
      <c r="R232" s="179">
        <v>69</v>
      </c>
      <c r="S232" s="179">
        <v>20</v>
      </c>
      <c r="T232" s="177">
        <v>89</v>
      </c>
      <c r="U232" s="179" t="s">
        <v>29</v>
      </c>
      <c r="V232" s="179">
        <v>1984</v>
      </c>
      <c r="W232" s="179" t="s">
        <v>29</v>
      </c>
      <c r="X232" s="179" t="s">
        <v>2932</v>
      </c>
      <c r="Y232" s="179" t="s">
        <v>15088</v>
      </c>
      <c r="Z232" s="270">
        <v>0.3</v>
      </c>
      <c r="AA232" s="179">
        <v>2016</v>
      </c>
      <c r="AB232" s="179">
        <v>0</v>
      </c>
      <c r="AC232" s="79">
        <v>42516</v>
      </c>
      <c r="AD232" s="179" t="s">
        <v>23</v>
      </c>
      <c r="AE232" s="179"/>
      <c r="AF232" s="179"/>
      <c r="AG232" s="179" t="s">
        <v>15087</v>
      </c>
      <c r="AJ232" s="1">
        <f t="shared" si="13"/>
        <v>0</v>
      </c>
    </row>
    <row r="233" spans="1:37" ht="252">
      <c r="A233" s="94" t="s">
        <v>12777</v>
      </c>
      <c r="B233" s="179" t="s">
        <v>16</v>
      </c>
      <c r="C233" s="179" t="s">
        <v>292</v>
      </c>
      <c r="D233" s="79">
        <v>42697</v>
      </c>
      <c r="E233" s="176">
        <v>0.40972222222222227</v>
      </c>
      <c r="F233" s="79">
        <v>42697</v>
      </c>
      <c r="G233" s="176">
        <v>0.58888888888888891</v>
      </c>
      <c r="H233" s="377">
        <f>(F233+G233)-(D233+E233)</f>
        <v>0.17916666666860692</v>
      </c>
      <c r="I233" s="179">
        <v>64</v>
      </c>
      <c r="J233" s="179" t="s">
        <v>8808</v>
      </c>
      <c r="K233" s="179" t="s">
        <v>52</v>
      </c>
      <c r="L233" s="179" t="s">
        <v>4</v>
      </c>
      <c r="M233" s="179" t="s">
        <v>13365</v>
      </c>
      <c r="N233" s="179">
        <v>110</v>
      </c>
      <c r="O233" s="179" t="s">
        <v>14</v>
      </c>
      <c r="P233" s="179" t="s">
        <v>13366</v>
      </c>
      <c r="Q233" s="179" t="s">
        <v>13367</v>
      </c>
      <c r="R233" s="179">
        <v>87.33</v>
      </c>
      <c r="S233" s="208"/>
      <c r="T233" s="183">
        <f>SUM(R233:S233)</f>
        <v>87.33</v>
      </c>
      <c r="U233" s="179" t="s">
        <v>39</v>
      </c>
      <c r="V233" s="179">
        <v>2010</v>
      </c>
      <c r="W233" s="179" t="s">
        <v>14929</v>
      </c>
      <c r="X233" s="179" t="s">
        <v>14930</v>
      </c>
      <c r="Y233" s="79">
        <v>42633</v>
      </c>
      <c r="Z233" s="179">
        <v>100</v>
      </c>
      <c r="AA233" s="336" t="s">
        <v>9765</v>
      </c>
      <c r="AB233" s="179">
        <v>0</v>
      </c>
      <c r="AC233" s="179"/>
      <c r="AD233" s="179" t="s">
        <v>23</v>
      </c>
      <c r="AE233" s="179" t="s">
        <v>67</v>
      </c>
      <c r="AF233" s="179"/>
      <c r="AG233" s="179" t="s">
        <v>14931</v>
      </c>
      <c r="AJ233" s="1">
        <f t="shared" si="13"/>
        <v>0</v>
      </c>
    </row>
    <row r="234" spans="1:37" ht="337.5" customHeight="1">
      <c r="A234" s="179" t="s">
        <v>672</v>
      </c>
      <c r="B234" s="57" t="s">
        <v>91</v>
      </c>
      <c r="C234" s="57" t="s">
        <v>987</v>
      </c>
      <c r="D234" s="58">
        <v>42422</v>
      </c>
      <c r="E234" s="59">
        <v>0.61041666666666672</v>
      </c>
      <c r="F234" s="58">
        <v>42422</v>
      </c>
      <c r="G234" s="59">
        <v>0.61041666666666672</v>
      </c>
      <c r="H234" s="59">
        <v>0</v>
      </c>
      <c r="I234" s="57">
        <v>132</v>
      </c>
      <c r="J234" s="57" t="s">
        <v>988</v>
      </c>
      <c r="K234" s="57" t="s">
        <v>9</v>
      </c>
      <c r="L234" s="57" t="s">
        <v>17</v>
      </c>
      <c r="M234" s="57" t="s">
        <v>989</v>
      </c>
      <c r="N234" s="57">
        <v>110</v>
      </c>
      <c r="O234" s="57" t="s">
        <v>8</v>
      </c>
      <c r="P234" s="57" t="s">
        <v>989</v>
      </c>
      <c r="Q234" s="57" t="s">
        <v>991</v>
      </c>
      <c r="R234" s="57">
        <v>9.3000000000000007</v>
      </c>
      <c r="S234" s="57"/>
      <c r="T234" s="57">
        <v>9.3000000000000007</v>
      </c>
      <c r="U234" s="286"/>
      <c r="V234" s="179"/>
      <c r="W234" s="179"/>
      <c r="X234" s="179"/>
      <c r="Y234" s="179"/>
      <c r="Z234" s="179"/>
      <c r="AA234" s="179"/>
      <c r="AB234" s="179"/>
      <c r="AC234" s="179"/>
      <c r="AD234" s="179" t="s">
        <v>38</v>
      </c>
      <c r="AE234" s="179"/>
      <c r="AF234" s="179"/>
      <c r="AG234" s="179" t="s">
        <v>2635</v>
      </c>
      <c r="AJ234" s="1">
        <f t="shared" si="13"/>
        <v>0</v>
      </c>
    </row>
    <row r="235" spans="1:37" ht="110.25" customHeight="1">
      <c r="A235" s="179" t="s">
        <v>5349</v>
      </c>
      <c r="B235" s="57" t="s">
        <v>258</v>
      </c>
      <c r="C235" s="57" t="s">
        <v>258</v>
      </c>
      <c r="D235" s="278">
        <v>42572</v>
      </c>
      <c r="E235" s="59">
        <v>0.71111111111111114</v>
      </c>
      <c r="F235" s="278">
        <v>42572</v>
      </c>
      <c r="G235" s="59">
        <v>0.76458333333333339</v>
      </c>
      <c r="H235" s="59">
        <v>5.3472222222222254E-2</v>
      </c>
      <c r="I235" s="60">
        <v>45</v>
      </c>
      <c r="J235" s="60" t="s">
        <v>1213</v>
      </c>
      <c r="K235" s="60"/>
      <c r="L235" s="71" t="s">
        <v>4</v>
      </c>
      <c r="M235" s="72" t="s">
        <v>6657</v>
      </c>
      <c r="N235" s="60">
        <v>35</v>
      </c>
      <c r="O235" s="71" t="s">
        <v>14</v>
      </c>
      <c r="P235" s="72" t="s">
        <v>6657</v>
      </c>
      <c r="Q235" s="71" t="s">
        <v>6658</v>
      </c>
      <c r="R235" s="167">
        <v>75.3</v>
      </c>
      <c r="S235" s="167">
        <v>10.199999999999999</v>
      </c>
      <c r="T235" s="167">
        <v>85.5</v>
      </c>
      <c r="U235" s="178" t="s">
        <v>39</v>
      </c>
      <c r="V235" s="178">
        <v>2009</v>
      </c>
      <c r="W235" s="178" t="s">
        <v>9614</v>
      </c>
      <c r="X235" s="178" t="s">
        <v>9615</v>
      </c>
      <c r="Y235" s="178">
        <v>2016</v>
      </c>
      <c r="Z235" s="178">
        <v>100</v>
      </c>
      <c r="AA235" s="178">
        <v>2017</v>
      </c>
      <c r="AB235" s="178">
        <v>0</v>
      </c>
      <c r="AC235" s="178">
        <v>2016</v>
      </c>
      <c r="AD235" s="178" t="s">
        <v>23</v>
      </c>
      <c r="AE235" s="178"/>
      <c r="AF235" s="178"/>
      <c r="AG235" s="178"/>
      <c r="AJ235" s="1">
        <f t="shared" si="13"/>
        <v>0</v>
      </c>
      <c r="AK235" s="1">
        <f>AJ235-T235</f>
        <v>-85.5</v>
      </c>
    </row>
    <row r="236" spans="1:37" ht="337.5" customHeight="1">
      <c r="A236" s="179" t="s">
        <v>1052</v>
      </c>
      <c r="B236" s="120" t="s">
        <v>91</v>
      </c>
      <c r="C236" s="119" t="s">
        <v>404</v>
      </c>
      <c r="D236" s="81">
        <v>42449</v>
      </c>
      <c r="E236" s="121">
        <v>0.44444444444444442</v>
      </c>
      <c r="F236" s="81">
        <v>42449</v>
      </c>
      <c r="G236" s="121">
        <v>0.53125</v>
      </c>
      <c r="H236" s="69">
        <f t="shared" ref="H236:H246" si="15">G236-E236</f>
        <v>8.680555555555558E-2</v>
      </c>
      <c r="I236" s="179">
        <v>22</v>
      </c>
      <c r="J236" s="115"/>
      <c r="K236" s="115" t="s">
        <v>9</v>
      </c>
      <c r="L236" s="115" t="s">
        <v>4</v>
      </c>
      <c r="M236" s="115" t="s">
        <v>1378</v>
      </c>
      <c r="N236" s="71" t="s">
        <v>3</v>
      </c>
      <c r="O236" s="61" t="s">
        <v>8</v>
      </c>
      <c r="P236" s="115" t="s">
        <v>1378</v>
      </c>
      <c r="Q236" s="82" t="s">
        <v>1379</v>
      </c>
      <c r="R236" s="179">
        <v>6.6</v>
      </c>
      <c r="S236" s="179"/>
      <c r="T236" s="179">
        <v>6.6</v>
      </c>
      <c r="U236" s="286" t="s">
        <v>7</v>
      </c>
      <c r="V236" s="179"/>
      <c r="W236" s="179"/>
      <c r="X236" s="179"/>
      <c r="Y236" s="179"/>
      <c r="Z236" s="179"/>
      <c r="AA236" s="179"/>
      <c r="AB236" s="179"/>
      <c r="AC236" s="179"/>
      <c r="AD236" s="179" t="s">
        <v>0</v>
      </c>
      <c r="AE236" s="179"/>
      <c r="AF236" s="179"/>
      <c r="AG236" s="179" t="s">
        <v>2630</v>
      </c>
      <c r="AJ236" s="1">
        <f t="shared" si="13"/>
        <v>0</v>
      </c>
    </row>
    <row r="237" spans="1:37" ht="31.5" customHeight="1">
      <c r="A237" s="179" t="s">
        <v>1052</v>
      </c>
      <c r="B237" s="120" t="s">
        <v>91</v>
      </c>
      <c r="C237" s="119" t="s">
        <v>404</v>
      </c>
      <c r="D237" s="81">
        <v>42449</v>
      </c>
      <c r="E237" s="121">
        <v>0.58333333333333337</v>
      </c>
      <c r="F237" s="81">
        <v>42449</v>
      </c>
      <c r="G237" s="121">
        <v>0.62847222222222221</v>
      </c>
      <c r="H237" s="69">
        <f t="shared" si="15"/>
        <v>4.513888888888884E-2</v>
      </c>
      <c r="I237" s="179">
        <v>7</v>
      </c>
      <c r="J237" s="115"/>
      <c r="K237" s="115" t="s">
        <v>9</v>
      </c>
      <c r="L237" s="115" t="s">
        <v>4</v>
      </c>
      <c r="M237" s="115" t="s">
        <v>1380</v>
      </c>
      <c r="N237" s="71" t="s">
        <v>3</v>
      </c>
      <c r="O237" s="61" t="s">
        <v>8</v>
      </c>
      <c r="P237" s="115" t="s">
        <v>1380</v>
      </c>
      <c r="Q237" s="82" t="s">
        <v>1381</v>
      </c>
      <c r="R237" s="179">
        <v>1.1000000000000001</v>
      </c>
      <c r="S237" s="179"/>
      <c r="T237" s="179">
        <v>1.1000000000000001</v>
      </c>
      <c r="U237" s="286" t="s">
        <v>1</v>
      </c>
      <c r="V237" s="179"/>
      <c r="W237" s="179"/>
      <c r="X237" s="179"/>
      <c r="Y237" s="179"/>
      <c r="Z237" s="179"/>
      <c r="AA237" s="179"/>
      <c r="AB237" s="179"/>
      <c r="AC237" s="179"/>
      <c r="AD237" s="179" t="s">
        <v>32</v>
      </c>
      <c r="AE237" s="179"/>
      <c r="AF237" s="179"/>
      <c r="AG237" s="179" t="s">
        <v>2630</v>
      </c>
      <c r="AJ237" s="1">
        <f t="shared" si="13"/>
        <v>0</v>
      </c>
    </row>
    <row r="238" spans="1:37" ht="375" customHeight="1">
      <c r="A238" s="179" t="s">
        <v>1052</v>
      </c>
      <c r="B238" s="120" t="s">
        <v>91</v>
      </c>
      <c r="C238" s="119" t="s">
        <v>404</v>
      </c>
      <c r="D238" s="81">
        <v>42449</v>
      </c>
      <c r="E238" s="121">
        <v>0.59930555555555554</v>
      </c>
      <c r="F238" s="81">
        <v>42449</v>
      </c>
      <c r="G238" s="121">
        <v>0.64583333333333337</v>
      </c>
      <c r="H238" s="69">
        <f t="shared" si="15"/>
        <v>4.6527777777777835E-2</v>
      </c>
      <c r="I238" s="179">
        <v>6</v>
      </c>
      <c r="J238" s="115"/>
      <c r="K238" s="115" t="s">
        <v>9</v>
      </c>
      <c r="L238" s="115" t="s">
        <v>4</v>
      </c>
      <c r="M238" s="115" t="s">
        <v>1382</v>
      </c>
      <c r="N238" s="71" t="s">
        <v>3</v>
      </c>
      <c r="O238" s="61" t="s">
        <v>8</v>
      </c>
      <c r="P238" s="115" t="s">
        <v>1382</v>
      </c>
      <c r="Q238" s="82" t="s">
        <v>1381</v>
      </c>
      <c r="R238" s="179">
        <v>1.2</v>
      </c>
      <c r="S238" s="179"/>
      <c r="T238" s="179">
        <v>1.2</v>
      </c>
      <c r="U238" s="286" t="s">
        <v>1</v>
      </c>
      <c r="V238" s="179"/>
      <c r="W238" s="179"/>
      <c r="X238" s="179"/>
      <c r="Y238" s="179"/>
      <c r="Z238" s="179"/>
      <c r="AA238" s="179"/>
      <c r="AB238" s="179"/>
      <c r="AC238" s="179"/>
      <c r="AD238" s="179" t="s">
        <v>32</v>
      </c>
      <c r="AE238" s="179"/>
      <c r="AF238" s="179"/>
      <c r="AG238" s="179" t="s">
        <v>2630</v>
      </c>
      <c r="AJ238" s="1">
        <f t="shared" si="13"/>
        <v>0</v>
      </c>
    </row>
    <row r="239" spans="1:37" ht="262.5" customHeight="1">
      <c r="A239" s="179" t="s">
        <v>1052</v>
      </c>
      <c r="B239" s="120" t="s">
        <v>91</v>
      </c>
      <c r="C239" s="179" t="s">
        <v>1383</v>
      </c>
      <c r="D239" s="81">
        <v>42449</v>
      </c>
      <c r="E239" s="121">
        <v>0.71875</v>
      </c>
      <c r="F239" s="81">
        <v>42449</v>
      </c>
      <c r="G239" s="121">
        <v>0.75</v>
      </c>
      <c r="H239" s="69">
        <f t="shared" si="15"/>
        <v>3.125E-2</v>
      </c>
      <c r="I239" s="179">
        <v>91</v>
      </c>
      <c r="J239" s="115"/>
      <c r="K239" s="115" t="s">
        <v>21</v>
      </c>
      <c r="L239" s="115" t="s">
        <v>4</v>
      </c>
      <c r="M239" s="115" t="s">
        <v>1384</v>
      </c>
      <c r="N239" s="71" t="s">
        <v>3</v>
      </c>
      <c r="O239" s="61" t="s">
        <v>8</v>
      </c>
      <c r="P239" s="115" t="s">
        <v>1384</v>
      </c>
      <c r="Q239" s="82" t="s">
        <v>1385</v>
      </c>
      <c r="R239" s="179">
        <v>30.9</v>
      </c>
      <c r="S239" s="179"/>
      <c r="T239" s="179">
        <v>30.9</v>
      </c>
      <c r="U239" s="286" t="s">
        <v>1</v>
      </c>
      <c r="V239" s="179"/>
      <c r="W239" s="179"/>
      <c r="X239" s="179"/>
      <c r="Y239" s="179"/>
      <c r="Z239" s="179"/>
      <c r="AA239" s="179"/>
      <c r="AB239" s="179"/>
      <c r="AC239" s="179"/>
      <c r="AD239" s="179" t="s">
        <v>32</v>
      </c>
      <c r="AE239" s="179"/>
      <c r="AF239" s="179"/>
      <c r="AG239" s="179" t="s">
        <v>2637</v>
      </c>
      <c r="AJ239" s="1">
        <f t="shared" si="13"/>
        <v>0</v>
      </c>
    </row>
    <row r="240" spans="1:37" ht="262.5" customHeight="1">
      <c r="A240" s="179" t="s">
        <v>1052</v>
      </c>
      <c r="B240" s="82" t="s">
        <v>91</v>
      </c>
      <c r="C240" s="179" t="s">
        <v>805</v>
      </c>
      <c r="D240" s="81">
        <v>42451</v>
      </c>
      <c r="E240" s="121">
        <v>0.51180555555555551</v>
      </c>
      <c r="F240" s="81">
        <v>42451</v>
      </c>
      <c r="G240" s="121">
        <v>0.65277777777777779</v>
      </c>
      <c r="H240" s="69">
        <f t="shared" si="15"/>
        <v>0.14097222222222228</v>
      </c>
      <c r="I240" s="179">
        <v>7</v>
      </c>
      <c r="J240" s="115"/>
      <c r="K240" s="115" t="s">
        <v>15</v>
      </c>
      <c r="L240" s="115" t="s">
        <v>4</v>
      </c>
      <c r="M240" s="1" t="s">
        <v>1542</v>
      </c>
      <c r="N240" s="71" t="s">
        <v>3</v>
      </c>
      <c r="O240" s="61" t="s">
        <v>8</v>
      </c>
      <c r="P240" s="1" t="s">
        <v>1542</v>
      </c>
      <c r="Q240" s="82" t="s">
        <v>1543</v>
      </c>
      <c r="R240" s="179">
        <v>10.1</v>
      </c>
      <c r="S240" s="179"/>
      <c r="T240" s="179">
        <v>10.1</v>
      </c>
      <c r="U240" s="286" t="s">
        <v>47</v>
      </c>
      <c r="V240" s="179"/>
      <c r="W240" s="179"/>
      <c r="X240" s="179"/>
      <c r="Y240" s="179"/>
      <c r="Z240" s="179"/>
      <c r="AA240" s="179"/>
      <c r="AB240" s="179"/>
      <c r="AC240" s="179"/>
      <c r="AD240" s="179" t="s">
        <v>32</v>
      </c>
      <c r="AE240" s="179"/>
      <c r="AF240" s="179"/>
      <c r="AG240" s="179" t="s">
        <v>2641</v>
      </c>
      <c r="AJ240" s="1">
        <f t="shared" si="13"/>
        <v>0</v>
      </c>
    </row>
    <row r="241" spans="1:36" ht="375" customHeight="1">
      <c r="A241" s="179" t="s">
        <v>1052</v>
      </c>
      <c r="B241" s="82" t="s">
        <v>91</v>
      </c>
      <c r="C241" s="179" t="s">
        <v>805</v>
      </c>
      <c r="D241" s="81">
        <v>42451</v>
      </c>
      <c r="E241" s="121">
        <v>0.53819444444444442</v>
      </c>
      <c r="F241" s="81">
        <v>42451</v>
      </c>
      <c r="G241" s="121">
        <v>0.72222222222222221</v>
      </c>
      <c r="H241" s="69">
        <f t="shared" si="15"/>
        <v>0.18402777777777779</v>
      </c>
      <c r="I241" s="179">
        <v>5</v>
      </c>
      <c r="J241" s="115"/>
      <c r="K241" s="115" t="s">
        <v>15</v>
      </c>
      <c r="L241" s="115" t="s">
        <v>4</v>
      </c>
      <c r="M241" s="115" t="s">
        <v>1544</v>
      </c>
      <c r="N241" s="71" t="s">
        <v>3</v>
      </c>
      <c r="O241" s="61" t="s">
        <v>8</v>
      </c>
      <c r="P241" s="115" t="s">
        <v>1544</v>
      </c>
      <c r="Q241" s="82" t="s">
        <v>1545</v>
      </c>
      <c r="R241" s="179">
        <v>18.8</v>
      </c>
      <c r="S241" s="179"/>
      <c r="T241" s="179">
        <v>18.8</v>
      </c>
      <c r="U241" s="286" t="s">
        <v>47</v>
      </c>
      <c r="V241" s="179"/>
      <c r="W241" s="179"/>
      <c r="X241" s="179"/>
      <c r="Y241" s="179"/>
      <c r="Z241" s="179"/>
      <c r="AA241" s="179"/>
      <c r="AB241" s="179"/>
      <c r="AC241" s="179"/>
      <c r="AD241" s="179" t="s">
        <v>32</v>
      </c>
      <c r="AE241" s="179"/>
      <c r="AF241" s="179"/>
      <c r="AG241" s="179" t="s">
        <v>2641</v>
      </c>
      <c r="AJ241" s="1">
        <f t="shared" si="13"/>
        <v>0</v>
      </c>
    </row>
    <row r="242" spans="1:36" ht="63" customHeight="1">
      <c r="A242" s="179" t="s">
        <v>1052</v>
      </c>
      <c r="B242" s="82" t="s">
        <v>91</v>
      </c>
      <c r="C242" s="179" t="s">
        <v>805</v>
      </c>
      <c r="D242" s="81">
        <v>42451</v>
      </c>
      <c r="E242" s="121">
        <v>0.56458333333333333</v>
      </c>
      <c r="F242" s="81">
        <v>42451</v>
      </c>
      <c r="G242" s="121">
        <v>0.66666666666666663</v>
      </c>
      <c r="H242" s="69">
        <f t="shared" si="15"/>
        <v>0.1020833333333333</v>
      </c>
      <c r="I242" s="179">
        <v>7</v>
      </c>
      <c r="J242" s="115"/>
      <c r="K242" s="115" t="s">
        <v>15</v>
      </c>
      <c r="L242" s="115" t="s">
        <v>4</v>
      </c>
      <c r="M242" s="115" t="s">
        <v>1546</v>
      </c>
      <c r="N242" s="71" t="s">
        <v>3</v>
      </c>
      <c r="O242" s="61" t="s">
        <v>8</v>
      </c>
      <c r="P242" s="115" t="s">
        <v>1546</v>
      </c>
      <c r="Q242" s="636" t="s">
        <v>1547</v>
      </c>
      <c r="R242" s="179">
        <v>6.2</v>
      </c>
      <c r="S242" s="179"/>
      <c r="T242" s="179">
        <v>6.2</v>
      </c>
      <c r="U242" s="286" t="s">
        <v>47</v>
      </c>
      <c r="V242" s="179"/>
      <c r="W242" s="179"/>
      <c r="X242" s="179"/>
      <c r="Y242" s="179"/>
      <c r="Z242" s="179"/>
      <c r="AA242" s="179"/>
      <c r="AB242" s="179"/>
      <c r="AC242" s="179"/>
      <c r="AD242" s="179" t="s">
        <v>32</v>
      </c>
      <c r="AE242" s="179"/>
      <c r="AF242" s="179"/>
      <c r="AG242" s="179" t="s">
        <v>2641</v>
      </c>
      <c r="AJ242" s="1">
        <f t="shared" si="13"/>
        <v>0</v>
      </c>
    </row>
    <row r="243" spans="1:36" ht="300" customHeight="1">
      <c r="A243" s="179" t="s">
        <v>1052</v>
      </c>
      <c r="B243" s="82" t="s">
        <v>91</v>
      </c>
      <c r="C243" s="179" t="s">
        <v>805</v>
      </c>
      <c r="D243" s="81">
        <v>42451</v>
      </c>
      <c r="E243" s="121">
        <v>0.60625000000000007</v>
      </c>
      <c r="F243" s="81">
        <v>42451</v>
      </c>
      <c r="G243" s="121">
        <v>0.60625000000000007</v>
      </c>
      <c r="H243" s="69">
        <f t="shared" si="15"/>
        <v>0</v>
      </c>
      <c r="I243" s="179">
        <v>4</v>
      </c>
      <c r="J243" s="115"/>
      <c r="K243" s="115" t="s">
        <v>9</v>
      </c>
      <c r="L243" s="115" t="s">
        <v>4</v>
      </c>
      <c r="M243" s="115" t="s">
        <v>1548</v>
      </c>
      <c r="N243" s="71" t="s">
        <v>3</v>
      </c>
      <c r="O243" s="61" t="s">
        <v>8</v>
      </c>
      <c r="P243" s="115" t="s">
        <v>1548</v>
      </c>
      <c r="Q243" s="82" t="s">
        <v>1385</v>
      </c>
      <c r="R243" s="179">
        <v>1</v>
      </c>
      <c r="S243" s="179"/>
      <c r="T243" s="179">
        <v>1</v>
      </c>
      <c r="U243" s="286" t="s">
        <v>47</v>
      </c>
      <c r="V243" s="179"/>
      <c r="W243" s="179"/>
      <c r="X243" s="179"/>
      <c r="Y243" s="179"/>
      <c r="Z243" s="179"/>
      <c r="AA243" s="179"/>
      <c r="AB243" s="179"/>
      <c r="AC243" s="179"/>
      <c r="AD243" s="179" t="s">
        <v>32</v>
      </c>
      <c r="AE243" s="179"/>
      <c r="AF243" s="179"/>
      <c r="AG243" s="179" t="s">
        <v>2636</v>
      </c>
      <c r="AJ243" s="1">
        <f t="shared" si="13"/>
        <v>0</v>
      </c>
    </row>
    <row r="244" spans="1:36" ht="300" customHeight="1">
      <c r="A244" s="179" t="s">
        <v>1052</v>
      </c>
      <c r="B244" s="82" t="s">
        <v>91</v>
      </c>
      <c r="C244" s="179" t="s">
        <v>805</v>
      </c>
      <c r="D244" s="81">
        <v>42451</v>
      </c>
      <c r="E244" s="121">
        <v>0.65347222222222223</v>
      </c>
      <c r="F244" s="81">
        <v>42451</v>
      </c>
      <c r="G244" s="121">
        <v>0.76180555555555562</v>
      </c>
      <c r="H244" s="69">
        <f t="shared" si="15"/>
        <v>0.10833333333333339</v>
      </c>
      <c r="I244" s="179">
        <v>12</v>
      </c>
      <c r="J244" s="115"/>
      <c r="K244" s="115" t="s">
        <v>15</v>
      </c>
      <c r="L244" s="115" t="s">
        <v>4</v>
      </c>
      <c r="M244" s="115" t="s">
        <v>1549</v>
      </c>
      <c r="N244" s="71" t="s">
        <v>3</v>
      </c>
      <c r="O244" s="61" t="s">
        <v>8</v>
      </c>
      <c r="P244" s="115" t="s">
        <v>1549</v>
      </c>
      <c r="Q244" s="82" t="s">
        <v>1550</v>
      </c>
      <c r="R244" s="179">
        <v>5.7</v>
      </c>
      <c r="S244" s="179"/>
      <c r="T244" s="179">
        <v>5.7</v>
      </c>
      <c r="U244" s="286" t="s">
        <v>47</v>
      </c>
      <c r="V244" s="179"/>
      <c r="W244" s="179"/>
      <c r="X244" s="179"/>
      <c r="Y244" s="179"/>
      <c r="Z244" s="179"/>
      <c r="AA244" s="179"/>
      <c r="AB244" s="179"/>
      <c r="AC244" s="179"/>
      <c r="AD244" s="179" t="s">
        <v>32</v>
      </c>
      <c r="AE244" s="179"/>
      <c r="AF244" s="179"/>
      <c r="AG244" s="179" t="s">
        <v>2636</v>
      </c>
      <c r="AJ244" s="1">
        <f t="shared" si="13"/>
        <v>0</v>
      </c>
    </row>
    <row r="245" spans="1:36" ht="262.5" customHeight="1">
      <c r="A245" s="179" t="s">
        <v>1052</v>
      </c>
      <c r="B245" s="82" t="s">
        <v>91</v>
      </c>
      <c r="C245" s="179" t="s">
        <v>805</v>
      </c>
      <c r="D245" s="81">
        <v>42451</v>
      </c>
      <c r="E245" s="121">
        <v>0.66180555555555554</v>
      </c>
      <c r="F245" s="81">
        <v>42451</v>
      </c>
      <c r="G245" s="121">
        <v>0.66180555555555554</v>
      </c>
      <c r="H245" s="69">
        <f t="shared" si="15"/>
        <v>0</v>
      </c>
      <c r="I245" s="179">
        <v>7</v>
      </c>
      <c r="J245" s="115"/>
      <c r="K245" s="115" t="s">
        <v>9</v>
      </c>
      <c r="L245" s="115" t="s">
        <v>4</v>
      </c>
      <c r="M245" s="115" t="s">
        <v>1551</v>
      </c>
      <c r="N245" s="71" t="s">
        <v>3</v>
      </c>
      <c r="O245" s="61" t="s">
        <v>8</v>
      </c>
      <c r="P245" s="115" t="s">
        <v>1551</v>
      </c>
      <c r="Q245" s="82" t="s">
        <v>1385</v>
      </c>
      <c r="R245" s="179">
        <v>2.4</v>
      </c>
      <c r="S245" s="179"/>
      <c r="T245" s="179">
        <v>2.4</v>
      </c>
      <c r="U245" s="286" t="s">
        <v>47</v>
      </c>
      <c r="V245" s="179"/>
      <c r="W245" s="179"/>
      <c r="X245" s="179"/>
      <c r="Y245" s="179"/>
      <c r="Z245" s="179"/>
      <c r="AA245" s="179"/>
      <c r="AB245" s="179"/>
      <c r="AC245" s="179"/>
      <c r="AD245" s="179" t="s">
        <v>32</v>
      </c>
      <c r="AE245" s="179"/>
      <c r="AF245" s="179"/>
      <c r="AG245" s="179" t="s">
        <v>2636</v>
      </c>
      <c r="AJ245" s="1">
        <f t="shared" si="13"/>
        <v>0</v>
      </c>
    </row>
    <row r="246" spans="1:36" ht="56.25" customHeight="1">
      <c r="A246" s="179" t="s">
        <v>1052</v>
      </c>
      <c r="B246" s="82" t="s">
        <v>91</v>
      </c>
      <c r="C246" s="179" t="s">
        <v>805</v>
      </c>
      <c r="D246" s="81">
        <v>42451</v>
      </c>
      <c r="E246" s="121">
        <v>0.66805555555555562</v>
      </c>
      <c r="F246" s="81">
        <v>42451</v>
      </c>
      <c r="G246" s="121">
        <v>0.75486111111111109</v>
      </c>
      <c r="H246" s="69">
        <f t="shared" si="15"/>
        <v>8.6805555555555469E-2</v>
      </c>
      <c r="I246" s="179">
        <v>7</v>
      </c>
      <c r="J246" s="115"/>
      <c r="K246" s="115" t="s">
        <v>15</v>
      </c>
      <c r="L246" s="115" t="s">
        <v>4</v>
      </c>
      <c r="M246" s="115" t="s">
        <v>1552</v>
      </c>
      <c r="N246" s="71" t="s">
        <v>3</v>
      </c>
      <c r="O246" s="61" t="s">
        <v>8</v>
      </c>
      <c r="P246" s="115" t="s">
        <v>1551</v>
      </c>
      <c r="Q246" s="82" t="s">
        <v>1553</v>
      </c>
      <c r="R246" s="179">
        <v>1.2</v>
      </c>
      <c r="S246" s="179"/>
      <c r="T246" s="179">
        <v>1.2</v>
      </c>
      <c r="U246" s="286" t="s">
        <v>47</v>
      </c>
      <c r="V246" s="179"/>
      <c r="W246" s="179"/>
      <c r="X246" s="179"/>
      <c r="Y246" s="179"/>
      <c r="Z246" s="179"/>
      <c r="AA246" s="179"/>
      <c r="AB246" s="179"/>
      <c r="AC246" s="179"/>
      <c r="AD246" s="179" t="s">
        <v>32</v>
      </c>
      <c r="AE246" s="179"/>
      <c r="AF246" s="179"/>
      <c r="AG246" s="179" t="s">
        <v>2636</v>
      </c>
      <c r="AJ246" s="1">
        <f t="shared" si="13"/>
        <v>0</v>
      </c>
    </row>
    <row r="247" spans="1:36" ht="356.25" customHeight="1">
      <c r="A247" s="179" t="s">
        <v>1052</v>
      </c>
      <c r="B247" s="82" t="s">
        <v>91</v>
      </c>
      <c r="C247" s="179" t="s">
        <v>805</v>
      </c>
      <c r="D247" s="81">
        <v>42451</v>
      </c>
      <c r="E247" s="121">
        <v>0.83263888888888893</v>
      </c>
      <c r="F247" s="81">
        <v>42451</v>
      </c>
      <c r="G247" s="121">
        <v>8.2638888888888887E-2</v>
      </c>
      <c r="H247" s="69">
        <v>0.24861111111111112</v>
      </c>
      <c r="I247" s="179">
        <v>9</v>
      </c>
      <c r="J247" s="115"/>
      <c r="K247" s="115" t="s">
        <v>15</v>
      </c>
      <c r="L247" s="115" t="s">
        <v>4</v>
      </c>
      <c r="M247" s="115" t="s">
        <v>1554</v>
      </c>
      <c r="N247" s="71" t="s">
        <v>3</v>
      </c>
      <c r="O247" s="61" t="s">
        <v>8</v>
      </c>
      <c r="P247" s="115" t="s">
        <v>1554</v>
      </c>
      <c r="Q247" s="82" t="s">
        <v>1385</v>
      </c>
      <c r="R247" s="179">
        <v>5.3</v>
      </c>
      <c r="S247" s="179"/>
      <c r="T247" s="179">
        <v>5.3</v>
      </c>
      <c r="U247" s="286" t="s">
        <v>47</v>
      </c>
      <c r="V247" s="179"/>
      <c r="W247" s="179"/>
      <c r="X247" s="179"/>
      <c r="Y247" s="179"/>
      <c r="Z247" s="179"/>
      <c r="AA247" s="179"/>
      <c r="AB247" s="179"/>
      <c r="AC247" s="179"/>
      <c r="AD247" s="179" t="s">
        <v>32</v>
      </c>
      <c r="AE247" s="179"/>
      <c r="AF247" s="179"/>
      <c r="AG247" s="179" t="s">
        <v>2636</v>
      </c>
      <c r="AJ247" s="1">
        <f t="shared" si="13"/>
        <v>0</v>
      </c>
    </row>
    <row r="248" spans="1:36" ht="187.5" customHeight="1">
      <c r="A248" s="179" t="s">
        <v>1052</v>
      </c>
      <c r="B248" s="120" t="s">
        <v>91</v>
      </c>
      <c r="C248" s="119" t="s">
        <v>404</v>
      </c>
      <c r="D248" s="81">
        <v>42451</v>
      </c>
      <c r="E248" s="121">
        <v>0.4375</v>
      </c>
      <c r="F248" s="81">
        <v>42451</v>
      </c>
      <c r="G248" s="121">
        <v>0.4375</v>
      </c>
      <c r="H248" s="69">
        <f t="shared" ref="H248:H260" si="16">G248-E248</f>
        <v>0</v>
      </c>
      <c r="I248" s="179">
        <v>27</v>
      </c>
      <c r="J248" s="115"/>
      <c r="K248" s="115" t="s">
        <v>9</v>
      </c>
      <c r="L248" s="115" t="s">
        <v>4</v>
      </c>
      <c r="M248" s="115" t="s">
        <v>1539</v>
      </c>
      <c r="N248" s="71" t="s">
        <v>3</v>
      </c>
      <c r="O248" s="61" t="s">
        <v>8</v>
      </c>
      <c r="P248" s="115" t="s">
        <v>1539</v>
      </c>
      <c r="Q248" s="82" t="s">
        <v>1385</v>
      </c>
      <c r="R248" s="179">
        <v>6.3</v>
      </c>
      <c r="S248" s="179"/>
      <c r="T248" s="179">
        <v>6.3</v>
      </c>
      <c r="U248" s="286" t="s">
        <v>47</v>
      </c>
      <c r="V248" s="179"/>
      <c r="W248" s="179"/>
      <c r="X248" s="179"/>
      <c r="Y248" s="179"/>
      <c r="Z248" s="179"/>
      <c r="AA248" s="179"/>
      <c r="AB248" s="179"/>
      <c r="AC248" s="179"/>
      <c r="AD248" s="179" t="s">
        <v>32</v>
      </c>
      <c r="AE248" s="179"/>
      <c r="AF248" s="179"/>
      <c r="AG248" s="179" t="s">
        <v>2630</v>
      </c>
      <c r="AJ248" s="1">
        <f t="shared" si="13"/>
        <v>0</v>
      </c>
    </row>
    <row r="249" spans="1:36" ht="111" customHeight="1">
      <c r="A249" s="179" t="s">
        <v>1052</v>
      </c>
      <c r="B249" s="120" t="s">
        <v>91</v>
      </c>
      <c r="C249" s="119" t="s">
        <v>404</v>
      </c>
      <c r="D249" s="81">
        <v>42451</v>
      </c>
      <c r="E249" s="121">
        <v>0.45347222222222222</v>
      </c>
      <c r="F249" s="81">
        <v>42451</v>
      </c>
      <c r="G249" s="121">
        <v>0.45347222222222222</v>
      </c>
      <c r="H249" s="69">
        <f t="shared" si="16"/>
        <v>0</v>
      </c>
      <c r="I249" s="179">
        <v>8</v>
      </c>
      <c r="J249" s="115"/>
      <c r="K249" s="115" t="s">
        <v>9</v>
      </c>
      <c r="L249" s="115" t="s">
        <v>4</v>
      </c>
      <c r="M249" s="115" t="s">
        <v>1540</v>
      </c>
      <c r="N249" s="71" t="s">
        <v>3</v>
      </c>
      <c r="O249" s="61" t="s">
        <v>8</v>
      </c>
      <c r="P249" s="115" t="s">
        <v>1540</v>
      </c>
      <c r="Q249" s="82" t="s">
        <v>1385</v>
      </c>
      <c r="R249" s="179">
        <v>0.2</v>
      </c>
      <c r="S249" s="179"/>
      <c r="T249" s="179">
        <v>0.2</v>
      </c>
      <c r="U249" s="286" t="s">
        <v>47</v>
      </c>
      <c r="V249" s="179"/>
      <c r="W249" s="179"/>
      <c r="X249" s="179"/>
      <c r="Y249" s="179"/>
      <c r="Z249" s="179"/>
      <c r="AA249" s="179"/>
      <c r="AB249" s="179"/>
      <c r="AC249" s="179"/>
      <c r="AD249" s="179" t="s">
        <v>32</v>
      </c>
      <c r="AE249" s="179"/>
      <c r="AF249" s="179"/>
      <c r="AG249" s="179" t="s">
        <v>2640</v>
      </c>
      <c r="AJ249" s="1">
        <f t="shared" si="13"/>
        <v>0</v>
      </c>
    </row>
    <row r="250" spans="1:36" ht="56.25" customHeight="1">
      <c r="A250" s="179" t="s">
        <v>1052</v>
      </c>
      <c r="B250" s="120" t="s">
        <v>91</v>
      </c>
      <c r="C250" s="119" t="s">
        <v>404</v>
      </c>
      <c r="D250" s="81">
        <v>42451</v>
      </c>
      <c r="E250" s="121">
        <v>0.69444444444444453</v>
      </c>
      <c r="F250" s="81">
        <v>42451</v>
      </c>
      <c r="G250" s="121">
        <v>0.69444444444444453</v>
      </c>
      <c r="H250" s="69">
        <f t="shared" si="16"/>
        <v>0</v>
      </c>
      <c r="I250" s="179">
        <v>20</v>
      </c>
      <c r="J250" s="115"/>
      <c r="K250" s="115" t="s">
        <v>9</v>
      </c>
      <c r="L250" s="115" t="s">
        <v>4</v>
      </c>
      <c r="M250" s="115" t="s">
        <v>1541</v>
      </c>
      <c r="N250" s="71" t="s">
        <v>3</v>
      </c>
      <c r="O250" s="61" t="s">
        <v>8</v>
      </c>
      <c r="P250" s="115" t="s">
        <v>1541</v>
      </c>
      <c r="Q250" s="82" t="s">
        <v>1385</v>
      </c>
      <c r="R250" s="179">
        <v>9.4</v>
      </c>
      <c r="S250" s="179"/>
      <c r="T250" s="179">
        <v>9.4</v>
      </c>
      <c r="U250" s="286" t="s">
        <v>47</v>
      </c>
      <c r="V250" s="179"/>
      <c r="W250" s="179"/>
      <c r="X250" s="179"/>
      <c r="Y250" s="179"/>
      <c r="Z250" s="179"/>
      <c r="AA250" s="179"/>
      <c r="AB250" s="179"/>
      <c r="AC250" s="179"/>
      <c r="AD250" s="179" t="s">
        <v>32</v>
      </c>
      <c r="AE250" s="179"/>
      <c r="AF250" s="179"/>
      <c r="AG250" s="179" t="s">
        <v>2630</v>
      </c>
      <c r="AJ250" s="1">
        <f t="shared" si="13"/>
        <v>0</v>
      </c>
    </row>
    <row r="251" spans="1:36" ht="318.75" customHeight="1">
      <c r="A251" s="179" t="s">
        <v>1052</v>
      </c>
      <c r="B251" s="120" t="s">
        <v>91</v>
      </c>
      <c r="C251" s="179" t="s">
        <v>601</v>
      </c>
      <c r="D251" s="81">
        <v>42451</v>
      </c>
      <c r="E251" s="121">
        <v>0.40833333333333338</v>
      </c>
      <c r="F251" s="81">
        <v>42451</v>
      </c>
      <c r="G251" s="121">
        <v>0.40833333333333338</v>
      </c>
      <c r="H251" s="69">
        <f t="shared" si="16"/>
        <v>0</v>
      </c>
      <c r="I251" s="179">
        <v>15</v>
      </c>
      <c r="J251" s="115"/>
      <c r="K251" s="115" t="s">
        <v>9</v>
      </c>
      <c r="L251" s="115" t="s">
        <v>4</v>
      </c>
      <c r="M251" s="115" t="s">
        <v>1528</v>
      </c>
      <c r="N251" s="71" t="s">
        <v>3</v>
      </c>
      <c r="O251" s="61" t="s">
        <v>8</v>
      </c>
      <c r="P251" s="115" t="s">
        <v>1528</v>
      </c>
      <c r="Q251" s="82" t="s">
        <v>1385</v>
      </c>
      <c r="R251" s="179">
        <v>7.6</v>
      </c>
      <c r="S251" s="179"/>
      <c r="T251" s="179">
        <v>7.6</v>
      </c>
      <c r="U251" s="286" t="s">
        <v>47</v>
      </c>
      <c r="V251" s="179"/>
      <c r="W251" s="179"/>
      <c r="X251" s="179"/>
      <c r="Y251" s="179"/>
      <c r="Z251" s="179"/>
      <c r="AA251" s="179"/>
      <c r="AB251" s="179"/>
      <c r="AC251" s="179"/>
      <c r="AD251" s="179" t="s">
        <v>32</v>
      </c>
      <c r="AE251" s="179"/>
      <c r="AF251" s="179"/>
      <c r="AG251" s="179" t="s">
        <v>2638</v>
      </c>
      <c r="AJ251" s="1">
        <f t="shared" si="13"/>
        <v>0</v>
      </c>
    </row>
    <row r="252" spans="1:36" ht="47.25" customHeight="1">
      <c r="A252" s="179" t="s">
        <v>1052</v>
      </c>
      <c r="B252" s="120" t="s">
        <v>91</v>
      </c>
      <c r="C252" s="179" t="s">
        <v>601</v>
      </c>
      <c r="D252" s="81">
        <v>42451</v>
      </c>
      <c r="E252" s="121">
        <v>0.40833333333333338</v>
      </c>
      <c r="F252" s="81">
        <v>42451</v>
      </c>
      <c r="G252" s="121">
        <v>0.40833333333333338</v>
      </c>
      <c r="H252" s="69">
        <f t="shared" si="16"/>
        <v>0</v>
      </c>
      <c r="I252" s="179">
        <v>11</v>
      </c>
      <c r="J252" s="115"/>
      <c r="K252" s="115" t="s">
        <v>9</v>
      </c>
      <c r="L252" s="115" t="s">
        <v>4</v>
      </c>
      <c r="M252" s="115" t="s">
        <v>1529</v>
      </c>
      <c r="N252" s="71" t="s">
        <v>3</v>
      </c>
      <c r="O252" s="61" t="s">
        <v>8</v>
      </c>
      <c r="P252" s="115" t="s">
        <v>1529</v>
      </c>
      <c r="Q252" s="82" t="s">
        <v>1530</v>
      </c>
      <c r="R252" s="179">
        <v>4.0999999999999996</v>
      </c>
      <c r="S252" s="179"/>
      <c r="T252" s="179">
        <v>4.0999999999999996</v>
      </c>
      <c r="U252" s="286" t="s">
        <v>7</v>
      </c>
      <c r="V252" s="179"/>
      <c r="W252" s="179"/>
      <c r="X252" s="179"/>
      <c r="Y252" s="179"/>
      <c r="Z252" s="179"/>
      <c r="AA252" s="179"/>
      <c r="AB252" s="179"/>
      <c r="AC252" s="179"/>
      <c r="AD252" s="179" t="s">
        <v>32</v>
      </c>
      <c r="AE252" s="179"/>
      <c r="AF252" s="179"/>
      <c r="AG252" s="179" t="s">
        <v>2631</v>
      </c>
      <c r="AJ252" s="1">
        <f t="shared" si="13"/>
        <v>0</v>
      </c>
    </row>
    <row r="253" spans="1:36" ht="47.25" customHeight="1">
      <c r="A253" s="179" t="s">
        <v>1052</v>
      </c>
      <c r="B253" s="120" t="s">
        <v>91</v>
      </c>
      <c r="C253" s="179" t="s">
        <v>601</v>
      </c>
      <c r="D253" s="81">
        <v>42451</v>
      </c>
      <c r="E253" s="121">
        <v>0.42083333333333334</v>
      </c>
      <c r="F253" s="81">
        <v>42451</v>
      </c>
      <c r="G253" s="121">
        <v>0.57013888888888886</v>
      </c>
      <c r="H253" s="69">
        <f t="shared" si="16"/>
        <v>0.14930555555555552</v>
      </c>
      <c r="I253" s="179">
        <v>15</v>
      </c>
      <c r="J253" s="115"/>
      <c r="K253" s="115" t="s">
        <v>15</v>
      </c>
      <c r="L253" s="115" t="s">
        <v>4</v>
      </c>
      <c r="M253" s="115" t="s">
        <v>1531</v>
      </c>
      <c r="N253" s="71" t="s">
        <v>3</v>
      </c>
      <c r="O253" s="61" t="s">
        <v>8</v>
      </c>
      <c r="P253" s="115" t="s">
        <v>1531</v>
      </c>
      <c r="Q253" s="82" t="s">
        <v>1532</v>
      </c>
      <c r="R253" s="179">
        <v>11.8</v>
      </c>
      <c r="S253" s="179"/>
      <c r="T253" s="179">
        <v>11.8</v>
      </c>
      <c r="U253" s="286" t="s">
        <v>7</v>
      </c>
      <c r="V253" s="179"/>
      <c r="W253" s="179"/>
      <c r="X253" s="179"/>
      <c r="Y253" s="179"/>
      <c r="Z253" s="179"/>
      <c r="AA253" s="179"/>
      <c r="AB253" s="179"/>
      <c r="AC253" s="179"/>
      <c r="AD253" s="179" t="s">
        <v>32</v>
      </c>
      <c r="AE253" s="179"/>
      <c r="AF253" s="179"/>
      <c r="AG253" s="179" t="s">
        <v>2631</v>
      </c>
      <c r="AJ253" s="1">
        <f t="shared" si="13"/>
        <v>0</v>
      </c>
    </row>
    <row r="254" spans="1:36" ht="356.25" customHeight="1">
      <c r="A254" s="179" t="s">
        <v>1052</v>
      </c>
      <c r="B254" s="120" t="s">
        <v>91</v>
      </c>
      <c r="C254" s="179" t="s">
        <v>601</v>
      </c>
      <c r="D254" s="81">
        <v>42451</v>
      </c>
      <c r="E254" s="121">
        <v>0.4291666666666667</v>
      </c>
      <c r="F254" s="81">
        <v>42451</v>
      </c>
      <c r="G254" s="121">
        <v>0.4291666666666667</v>
      </c>
      <c r="H254" s="69">
        <f t="shared" si="16"/>
        <v>0</v>
      </c>
      <c r="I254" s="179">
        <v>19</v>
      </c>
      <c r="J254" s="115"/>
      <c r="K254" s="115" t="s">
        <v>9</v>
      </c>
      <c r="L254" s="115" t="s">
        <v>4</v>
      </c>
      <c r="M254" s="115" t="s">
        <v>1533</v>
      </c>
      <c r="N254" s="71" t="s">
        <v>3</v>
      </c>
      <c r="O254" s="61" t="s">
        <v>8</v>
      </c>
      <c r="P254" s="115" t="s">
        <v>1533</v>
      </c>
      <c r="Q254" s="82" t="s">
        <v>1385</v>
      </c>
      <c r="R254" s="179">
        <v>1.1000000000000001</v>
      </c>
      <c r="S254" s="179"/>
      <c r="T254" s="179">
        <v>1.1000000000000001</v>
      </c>
      <c r="U254" s="286" t="s">
        <v>47</v>
      </c>
      <c r="V254" s="179"/>
      <c r="W254" s="179"/>
      <c r="X254" s="179"/>
      <c r="Y254" s="179"/>
      <c r="Z254" s="179"/>
      <c r="AA254" s="179"/>
      <c r="AB254" s="179"/>
      <c r="AC254" s="179"/>
      <c r="AD254" s="179" t="s">
        <v>32</v>
      </c>
      <c r="AE254" s="179"/>
      <c r="AF254" s="179"/>
      <c r="AG254" s="179" t="s">
        <v>2631</v>
      </c>
      <c r="AJ254" s="1">
        <f t="shared" si="13"/>
        <v>0</v>
      </c>
    </row>
    <row r="255" spans="1:36" ht="31.5" customHeight="1">
      <c r="A255" s="179" t="s">
        <v>1052</v>
      </c>
      <c r="B255" s="120" t="s">
        <v>91</v>
      </c>
      <c r="C255" s="179" t="s">
        <v>601</v>
      </c>
      <c r="D255" s="81">
        <v>42451</v>
      </c>
      <c r="E255" s="121">
        <v>0.44027777777777777</v>
      </c>
      <c r="F255" s="81">
        <v>42451</v>
      </c>
      <c r="G255" s="121">
        <v>0.44027777777777777</v>
      </c>
      <c r="H255" s="69">
        <f t="shared" si="16"/>
        <v>0</v>
      </c>
      <c r="I255" s="179">
        <v>20</v>
      </c>
      <c r="J255" s="115"/>
      <c r="K255" s="115" t="s">
        <v>9</v>
      </c>
      <c r="L255" s="115" t="s">
        <v>4</v>
      </c>
      <c r="M255" s="115" t="s">
        <v>1534</v>
      </c>
      <c r="N255" s="71" t="s">
        <v>3</v>
      </c>
      <c r="O255" s="61" t="s">
        <v>8</v>
      </c>
      <c r="P255" s="115" t="s">
        <v>1534</v>
      </c>
      <c r="Q255" s="82" t="s">
        <v>1385</v>
      </c>
      <c r="R255" s="179">
        <v>4.0999999999999996</v>
      </c>
      <c r="S255" s="179"/>
      <c r="T255" s="179">
        <v>4.0999999999999996</v>
      </c>
      <c r="U255" s="286" t="s">
        <v>47</v>
      </c>
      <c r="V255" s="179"/>
      <c r="W255" s="179"/>
      <c r="X255" s="179"/>
      <c r="Y255" s="179"/>
      <c r="Z255" s="179"/>
      <c r="AA255" s="179"/>
      <c r="AB255" s="179"/>
      <c r="AC255" s="179"/>
      <c r="AD255" s="179" t="s">
        <v>32</v>
      </c>
      <c r="AE255" s="179"/>
      <c r="AF255" s="179"/>
      <c r="AG255" s="179" t="s">
        <v>2634</v>
      </c>
      <c r="AJ255" s="1">
        <f t="shared" si="13"/>
        <v>0</v>
      </c>
    </row>
    <row r="256" spans="1:36" ht="31.5" customHeight="1">
      <c r="A256" s="179" t="s">
        <v>1052</v>
      </c>
      <c r="B256" s="120" t="s">
        <v>91</v>
      </c>
      <c r="C256" s="179" t="s">
        <v>601</v>
      </c>
      <c r="D256" s="81">
        <v>42451</v>
      </c>
      <c r="E256" s="121">
        <v>0.5625</v>
      </c>
      <c r="F256" s="81">
        <v>42451</v>
      </c>
      <c r="G256" s="121">
        <v>0.6118055555555556</v>
      </c>
      <c r="H256" s="69">
        <f t="shared" si="16"/>
        <v>4.9305555555555602E-2</v>
      </c>
      <c r="I256" s="179">
        <v>30</v>
      </c>
      <c r="J256" s="115"/>
      <c r="K256" s="115" t="s">
        <v>15</v>
      </c>
      <c r="L256" s="115" t="s">
        <v>4</v>
      </c>
      <c r="M256" s="115" t="s">
        <v>1535</v>
      </c>
      <c r="N256" s="71" t="s">
        <v>3</v>
      </c>
      <c r="O256" s="61" t="s">
        <v>8</v>
      </c>
      <c r="P256" s="115" t="s">
        <v>1535</v>
      </c>
      <c r="Q256" s="82" t="s">
        <v>1536</v>
      </c>
      <c r="R256" s="179">
        <v>15.7</v>
      </c>
      <c r="S256" s="179"/>
      <c r="T256" s="179">
        <v>15.7</v>
      </c>
      <c r="U256" s="286" t="s">
        <v>47</v>
      </c>
      <c r="V256" s="179"/>
      <c r="W256" s="179"/>
      <c r="X256" s="179"/>
      <c r="Y256" s="179"/>
      <c r="Z256" s="179"/>
      <c r="AA256" s="179"/>
      <c r="AB256" s="179"/>
      <c r="AC256" s="179"/>
      <c r="AD256" s="179" t="s">
        <v>32</v>
      </c>
      <c r="AE256" s="179"/>
      <c r="AF256" s="179"/>
      <c r="AG256" s="179" t="s">
        <v>2638</v>
      </c>
      <c r="AJ256" s="1">
        <f t="shared" ref="AJ256:AJ319" si="17">T256-S256-R256</f>
        <v>0</v>
      </c>
    </row>
    <row r="257" spans="1:37" ht="375" customHeight="1">
      <c r="A257" s="179" t="s">
        <v>1052</v>
      </c>
      <c r="B257" s="120" t="s">
        <v>91</v>
      </c>
      <c r="C257" s="179" t="s">
        <v>1383</v>
      </c>
      <c r="D257" s="81">
        <v>42451</v>
      </c>
      <c r="E257" s="121">
        <v>0.4055555555555555</v>
      </c>
      <c r="F257" s="81">
        <v>42451</v>
      </c>
      <c r="G257" s="121">
        <v>0.5541666666666667</v>
      </c>
      <c r="H257" s="69">
        <f t="shared" si="16"/>
        <v>0.14861111111111119</v>
      </c>
      <c r="I257" s="179">
        <v>11</v>
      </c>
      <c r="J257" s="115"/>
      <c r="K257" s="115" t="s">
        <v>15</v>
      </c>
      <c r="L257" s="115" t="s">
        <v>4</v>
      </c>
      <c r="M257" s="115" t="s">
        <v>1537</v>
      </c>
      <c r="N257" s="71" t="s">
        <v>3</v>
      </c>
      <c r="O257" s="61" t="s">
        <v>8</v>
      </c>
      <c r="P257" s="115" t="s">
        <v>1537</v>
      </c>
      <c r="Q257" s="82" t="s">
        <v>1538</v>
      </c>
      <c r="R257" s="179">
        <v>43.9</v>
      </c>
      <c r="S257" s="179"/>
      <c r="T257" s="179">
        <v>43.9</v>
      </c>
      <c r="U257" s="286" t="s">
        <v>7</v>
      </c>
      <c r="V257" s="179"/>
      <c r="W257" s="179"/>
      <c r="X257" s="179"/>
      <c r="Y257" s="179"/>
      <c r="Z257" s="179"/>
      <c r="AA257" s="179"/>
      <c r="AB257" s="179"/>
      <c r="AC257" s="179"/>
      <c r="AD257" s="179" t="s">
        <v>32</v>
      </c>
      <c r="AE257" s="179"/>
      <c r="AF257" s="179"/>
      <c r="AG257" s="179" t="s">
        <v>2639</v>
      </c>
      <c r="AJ257" s="1">
        <f t="shared" si="17"/>
        <v>0</v>
      </c>
    </row>
    <row r="258" spans="1:37" ht="139.5" customHeight="1">
      <c r="A258" s="179" t="s">
        <v>1052</v>
      </c>
      <c r="B258" s="82" t="s">
        <v>91</v>
      </c>
      <c r="C258" s="179" t="s">
        <v>1383</v>
      </c>
      <c r="D258" s="81">
        <v>42451</v>
      </c>
      <c r="E258" s="121">
        <v>0.4513888888888889</v>
      </c>
      <c r="F258" s="81">
        <v>42451</v>
      </c>
      <c r="G258" s="121">
        <v>0.4513888888888889</v>
      </c>
      <c r="H258" s="69">
        <f t="shared" si="16"/>
        <v>0</v>
      </c>
      <c r="I258" s="179">
        <v>35</v>
      </c>
      <c r="J258" s="115"/>
      <c r="K258" s="115" t="s">
        <v>9</v>
      </c>
      <c r="L258" s="115" t="s">
        <v>4</v>
      </c>
      <c r="M258" s="115" t="s">
        <v>1555</v>
      </c>
      <c r="N258" s="71" t="s">
        <v>3</v>
      </c>
      <c r="O258" s="61" t="s">
        <v>8</v>
      </c>
      <c r="P258" s="115" t="s">
        <v>1555</v>
      </c>
      <c r="Q258" s="82" t="s">
        <v>1385</v>
      </c>
      <c r="R258" s="179">
        <v>10.4</v>
      </c>
      <c r="S258" s="179"/>
      <c r="T258" s="179">
        <v>10.4</v>
      </c>
      <c r="U258" s="286" t="s">
        <v>47</v>
      </c>
      <c r="V258" s="179"/>
      <c r="W258" s="179"/>
      <c r="X258" s="179"/>
      <c r="Y258" s="179"/>
      <c r="Z258" s="179"/>
      <c r="AA258" s="179"/>
      <c r="AB258" s="179"/>
      <c r="AC258" s="179"/>
      <c r="AD258" s="179" t="s">
        <v>32</v>
      </c>
      <c r="AE258" s="179"/>
      <c r="AF258" s="179"/>
      <c r="AG258" s="179" t="s">
        <v>2637</v>
      </c>
      <c r="AJ258" s="1">
        <f t="shared" si="17"/>
        <v>0</v>
      </c>
    </row>
    <row r="259" spans="1:37" ht="375" customHeight="1">
      <c r="A259" s="179" t="s">
        <v>1052</v>
      </c>
      <c r="B259" s="82" t="s">
        <v>91</v>
      </c>
      <c r="C259" s="179" t="s">
        <v>1383</v>
      </c>
      <c r="D259" s="81">
        <v>42451</v>
      </c>
      <c r="E259" s="121">
        <v>0.73611111111111116</v>
      </c>
      <c r="F259" s="81">
        <v>42451</v>
      </c>
      <c r="G259" s="121">
        <v>0.73611111111111116</v>
      </c>
      <c r="H259" s="69">
        <f t="shared" si="16"/>
        <v>0</v>
      </c>
      <c r="I259" s="179">
        <v>10</v>
      </c>
      <c r="J259" s="115"/>
      <c r="K259" s="115" t="s">
        <v>9</v>
      </c>
      <c r="L259" s="115" t="s">
        <v>4</v>
      </c>
      <c r="M259" s="115" t="s">
        <v>1556</v>
      </c>
      <c r="N259" s="71" t="s">
        <v>3</v>
      </c>
      <c r="O259" s="61" t="s">
        <v>8</v>
      </c>
      <c r="P259" s="115" t="s">
        <v>1556</v>
      </c>
      <c r="Q259" s="82" t="s">
        <v>1385</v>
      </c>
      <c r="R259" s="179">
        <v>1.1000000000000001</v>
      </c>
      <c r="S259" s="179"/>
      <c r="T259" s="179">
        <v>1.1000000000000001</v>
      </c>
      <c r="U259" s="286" t="s">
        <v>47</v>
      </c>
      <c r="V259" s="179"/>
      <c r="W259" s="179"/>
      <c r="X259" s="179"/>
      <c r="Y259" s="179"/>
      <c r="Z259" s="179"/>
      <c r="AA259" s="179"/>
      <c r="AB259" s="179"/>
      <c r="AC259" s="179"/>
      <c r="AD259" s="179" t="s">
        <v>32</v>
      </c>
      <c r="AE259" s="179"/>
      <c r="AF259" s="179"/>
      <c r="AG259" s="179" t="s">
        <v>2637</v>
      </c>
      <c r="AJ259" s="1">
        <f t="shared" si="17"/>
        <v>0</v>
      </c>
    </row>
    <row r="260" spans="1:37" ht="47.25" customHeight="1">
      <c r="A260" s="179" t="s">
        <v>2039</v>
      </c>
      <c r="B260" s="82" t="s">
        <v>91</v>
      </c>
      <c r="C260" s="179" t="s">
        <v>805</v>
      </c>
      <c r="D260" s="81">
        <v>42488</v>
      </c>
      <c r="E260" s="121">
        <v>0.6875</v>
      </c>
      <c r="F260" s="81">
        <v>42488</v>
      </c>
      <c r="G260" s="121">
        <v>0.70138888888888884</v>
      </c>
      <c r="H260" s="69">
        <f t="shared" si="16"/>
        <v>1.388888888888884E-2</v>
      </c>
      <c r="I260" s="179">
        <v>13</v>
      </c>
      <c r="J260" s="115"/>
      <c r="K260" s="115" t="s">
        <v>9</v>
      </c>
      <c r="L260" s="115" t="s">
        <v>4</v>
      </c>
      <c r="M260" s="115" t="s">
        <v>2447</v>
      </c>
      <c r="N260" s="179">
        <v>35</v>
      </c>
      <c r="O260" s="61" t="s">
        <v>14</v>
      </c>
      <c r="P260" s="115" t="s">
        <v>2447</v>
      </c>
      <c r="Q260" s="82" t="s">
        <v>2448</v>
      </c>
      <c r="R260" s="179">
        <v>0.9</v>
      </c>
      <c r="S260" s="179"/>
      <c r="T260" s="179">
        <v>0.9</v>
      </c>
      <c r="U260" s="286"/>
      <c r="V260" s="179"/>
      <c r="W260" s="179"/>
      <c r="X260" s="179"/>
      <c r="Y260" s="179"/>
      <c r="Z260" s="179"/>
      <c r="AA260" s="179"/>
      <c r="AB260" s="179"/>
      <c r="AC260" s="179"/>
      <c r="AD260" s="179" t="s">
        <v>64</v>
      </c>
      <c r="AE260" s="179"/>
      <c r="AF260" s="179"/>
      <c r="AG260" s="179" t="s">
        <v>2642</v>
      </c>
      <c r="AJ260" s="1">
        <f t="shared" si="17"/>
        <v>0</v>
      </c>
    </row>
    <row r="261" spans="1:37" ht="47.25" customHeight="1">
      <c r="A261" s="179" t="s">
        <v>2039</v>
      </c>
      <c r="B261" s="82" t="s">
        <v>91</v>
      </c>
      <c r="C261" s="179" t="s">
        <v>2449</v>
      </c>
      <c r="D261" s="81">
        <v>42488</v>
      </c>
      <c r="E261" s="121">
        <v>0.54861111111111105</v>
      </c>
      <c r="F261" s="81">
        <v>42488</v>
      </c>
      <c r="G261" s="121">
        <v>0.5625</v>
      </c>
      <c r="H261" s="69">
        <v>1.3888888888888951E-2</v>
      </c>
      <c r="I261" s="179">
        <v>186</v>
      </c>
      <c r="J261" s="115"/>
      <c r="K261" s="115"/>
      <c r="L261" s="115" t="s">
        <v>4</v>
      </c>
      <c r="M261" s="115" t="s">
        <v>33</v>
      </c>
      <c r="N261" s="71" t="s">
        <v>3</v>
      </c>
      <c r="O261" s="61" t="s">
        <v>33</v>
      </c>
      <c r="P261" s="115" t="s">
        <v>33</v>
      </c>
      <c r="Q261" s="82" t="s">
        <v>2643</v>
      </c>
      <c r="R261" s="179">
        <v>48.9</v>
      </c>
      <c r="S261" s="179"/>
      <c r="T261" s="179">
        <v>48.9</v>
      </c>
      <c r="U261" s="286"/>
      <c r="V261" s="179"/>
      <c r="W261" s="179"/>
      <c r="X261" s="179"/>
      <c r="Y261" s="179"/>
      <c r="Z261" s="179"/>
      <c r="AA261" s="179"/>
      <c r="AB261" s="179"/>
      <c r="AC261" s="179"/>
      <c r="AD261" s="179" t="s">
        <v>0</v>
      </c>
      <c r="AE261" s="179"/>
      <c r="AF261" s="179"/>
      <c r="AG261" s="179" t="s">
        <v>2637</v>
      </c>
      <c r="AJ261" s="1">
        <f t="shared" si="17"/>
        <v>0</v>
      </c>
    </row>
    <row r="262" spans="1:37" ht="72.75" customHeight="1">
      <c r="A262" s="298" t="s">
        <v>2467</v>
      </c>
      <c r="B262" s="299" t="s">
        <v>91</v>
      </c>
      <c r="C262" s="181" t="s">
        <v>376</v>
      </c>
      <c r="D262" s="300">
        <v>42495</v>
      </c>
      <c r="E262" s="301">
        <v>0.62847222222222221</v>
      </c>
      <c r="F262" s="300">
        <v>42495</v>
      </c>
      <c r="G262" s="301">
        <v>0.64236111111111105</v>
      </c>
      <c r="H262" s="302">
        <f>G262-E262</f>
        <v>1.388888888888884E-2</v>
      </c>
      <c r="I262" s="181">
        <v>326</v>
      </c>
      <c r="J262" s="181"/>
      <c r="K262" s="303"/>
      <c r="L262" s="303" t="s">
        <v>17</v>
      </c>
      <c r="M262" s="303" t="s">
        <v>2470</v>
      </c>
      <c r="N262" s="181">
        <v>110</v>
      </c>
      <c r="O262" s="304" t="s">
        <v>14</v>
      </c>
      <c r="P262" s="303" t="s">
        <v>2470</v>
      </c>
      <c r="Q262" s="305" t="s">
        <v>2471</v>
      </c>
      <c r="R262" s="181">
        <v>37.6</v>
      </c>
      <c r="S262" s="181"/>
      <c r="T262" s="181">
        <v>37.6</v>
      </c>
      <c r="U262" s="306"/>
      <c r="V262" s="181"/>
      <c r="W262" s="181"/>
      <c r="X262" s="181"/>
      <c r="Y262" s="181"/>
      <c r="Z262" s="181"/>
      <c r="AA262" s="181"/>
      <c r="AB262" s="181"/>
      <c r="AC262" s="181"/>
      <c r="AD262" s="181" t="s">
        <v>38</v>
      </c>
      <c r="AE262" s="181"/>
      <c r="AF262" s="181"/>
      <c r="AG262" s="181" t="s">
        <v>2635</v>
      </c>
      <c r="AJ262" s="1">
        <f t="shared" si="17"/>
        <v>0</v>
      </c>
      <c r="AK262" s="1">
        <f>AJ262-T262</f>
        <v>-37.6</v>
      </c>
    </row>
    <row r="263" spans="1:37" ht="75.75" customHeight="1">
      <c r="A263" s="298" t="s">
        <v>2467</v>
      </c>
      <c r="B263" s="299" t="s">
        <v>91</v>
      </c>
      <c r="C263" s="181" t="s">
        <v>601</v>
      </c>
      <c r="D263" s="300">
        <v>42503</v>
      </c>
      <c r="E263" s="301">
        <v>0.77916666666666667</v>
      </c>
      <c r="F263" s="300">
        <v>42503</v>
      </c>
      <c r="G263" s="301">
        <v>0.77916666666666667</v>
      </c>
      <c r="H263" s="302">
        <f>G263-E263</f>
        <v>0</v>
      </c>
      <c r="I263" s="181">
        <v>11</v>
      </c>
      <c r="J263" s="181"/>
      <c r="K263" s="303" t="s">
        <v>9</v>
      </c>
      <c r="L263" s="208" t="s">
        <v>10</v>
      </c>
      <c r="M263" s="303" t="s">
        <v>2603</v>
      </c>
      <c r="N263" s="181" t="s">
        <v>3</v>
      </c>
      <c r="O263" s="304" t="s">
        <v>8</v>
      </c>
      <c r="P263" s="303" t="s">
        <v>2603</v>
      </c>
      <c r="Q263" s="305" t="s">
        <v>8811</v>
      </c>
      <c r="R263" s="181">
        <v>4.0999999999999996</v>
      </c>
      <c r="S263" s="181"/>
      <c r="T263" s="181">
        <v>4.0999999999999996</v>
      </c>
      <c r="U263" s="306" t="s">
        <v>7</v>
      </c>
      <c r="V263" s="181">
        <v>2005</v>
      </c>
      <c r="W263" s="181" t="s">
        <v>8812</v>
      </c>
      <c r="X263" s="181"/>
      <c r="Y263" s="307">
        <v>42205</v>
      </c>
      <c r="Z263" s="181">
        <v>100</v>
      </c>
      <c r="AA263" s="308">
        <v>42552</v>
      </c>
      <c r="AB263" s="181"/>
      <c r="AC263" s="181"/>
      <c r="AD263" s="181" t="s">
        <v>43</v>
      </c>
      <c r="AE263" s="181"/>
      <c r="AF263" s="181"/>
      <c r="AG263" s="181" t="s">
        <v>2638</v>
      </c>
      <c r="AJ263" s="1">
        <f t="shared" si="17"/>
        <v>0</v>
      </c>
      <c r="AK263" s="1">
        <f>AJ263-T263</f>
        <v>-4.0999999999999996</v>
      </c>
    </row>
    <row r="264" spans="1:37" ht="78.75">
      <c r="A264" s="94" t="s">
        <v>12777</v>
      </c>
      <c r="B264" s="179" t="s">
        <v>6</v>
      </c>
      <c r="C264" s="179" t="s">
        <v>1868</v>
      </c>
      <c r="D264" s="169">
        <v>42687</v>
      </c>
      <c r="E264" s="176">
        <v>8.3333333333333329E-2</v>
      </c>
      <c r="F264" s="169">
        <v>42687</v>
      </c>
      <c r="G264" s="176">
        <v>0.37152777777777773</v>
      </c>
      <c r="H264" s="176">
        <v>0.28819444444444448</v>
      </c>
      <c r="I264" s="208">
        <v>22</v>
      </c>
      <c r="J264" s="179" t="s">
        <v>303</v>
      </c>
      <c r="K264" s="179" t="s">
        <v>15</v>
      </c>
      <c r="L264" s="179" t="s">
        <v>12</v>
      </c>
      <c r="M264" s="179" t="s">
        <v>12873</v>
      </c>
      <c r="N264" s="179" t="s">
        <v>3</v>
      </c>
      <c r="O264" s="179" t="s">
        <v>8</v>
      </c>
      <c r="P264" s="179" t="s">
        <v>12874</v>
      </c>
      <c r="Q264" s="600" t="s">
        <v>14727</v>
      </c>
      <c r="R264" s="179">
        <v>79.099999999999994</v>
      </c>
      <c r="S264" s="179">
        <v>5.7</v>
      </c>
      <c r="T264" s="208">
        <v>84.8</v>
      </c>
      <c r="U264" s="600" t="s">
        <v>29</v>
      </c>
      <c r="V264" s="600" t="s">
        <v>14728</v>
      </c>
      <c r="W264" s="600" t="s">
        <v>2725</v>
      </c>
      <c r="X264" s="600" t="s">
        <v>2736</v>
      </c>
      <c r="Y264" s="600" t="s">
        <v>14729</v>
      </c>
      <c r="Z264" s="600">
        <v>40</v>
      </c>
      <c r="AA264" s="600" t="s">
        <v>14730</v>
      </c>
      <c r="AB264" s="600">
        <v>2</v>
      </c>
      <c r="AC264" s="79"/>
      <c r="AD264" s="600" t="s">
        <v>23</v>
      </c>
      <c r="AE264" s="79"/>
      <c r="AF264" s="179"/>
      <c r="AG264" s="179"/>
      <c r="AJ264" s="1">
        <f t="shared" si="17"/>
        <v>0</v>
      </c>
    </row>
    <row r="265" spans="1:37" ht="47.25" customHeight="1">
      <c r="A265" s="309" t="s">
        <v>2467</v>
      </c>
      <c r="B265" s="120" t="s">
        <v>91</v>
      </c>
      <c r="C265" s="208" t="s">
        <v>376</v>
      </c>
      <c r="D265" s="81">
        <v>42514</v>
      </c>
      <c r="E265" s="121">
        <v>0.6972222222222223</v>
      </c>
      <c r="F265" s="81">
        <v>42514</v>
      </c>
      <c r="G265" s="121">
        <v>0.6972222222222223</v>
      </c>
      <c r="H265" s="173">
        <f t="shared" ref="H265:H282" si="18">G265-E265</f>
        <v>0</v>
      </c>
      <c r="I265" s="179">
        <v>23</v>
      </c>
      <c r="J265" s="179"/>
      <c r="K265" s="172" t="s">
        <v>9</v>
      </c>
      <c r="L265" s="115" t="s">
        <v>17</v>
      </c>
      <c r="M265" s="115" t="s">
        <v>8818</v>
      </c>
      <c r="N265" s="208">
        <v>220</v>
      </c>
      <c r="O265" s="163" t="s">
        <v>8</v>
      </c>
      <c r="P265" s="115" t="s">
        <v>8818</v>
      </c>
      <c r="Q265" s="82" t="s">
        <v>4130</v>
      </c>
      <c r="R265" s="179">
        <v>16.3</v>
      </c>
      <c r="S265" s="179"/>
      <c r="T265" s="179">
        <v>16.3</v>
      </c>
      <c r="U265" s="286"/>
      <c r="V265" s="179"/>
      <c r="W265" s="179"/>
      <c r="X265" s="179"/>
      <c r="Y265" s="179"/>
      <c r="Z265" s="179"/>
      <c r="AA265" s="179"/>
      <c r="AB265" s="179"/>
      <c r="AC265" s="179"/>
      <c r="AD265" s="208" t="s">
        <v>38</v>
      </c>
      <c r="AE265" s="179"/>
      <c r="AF265" s="179"/>
      <c r="AG265" s="179" t="s">
        <v>8819</v>
      </c>
      <c r="AJ265" s="1">
        <f t="shared" si="17"/>
        <v>0</v>
      </c>
      <c r="AK265" s="1">
        <f t="shared" ref="AK265:AK296" si="19">AJ265-T265</f>
        <v>-16.3</v>
      </c>
    </row>
    <row r="266" spans="1:37" ht="31.5">
      <c r="A266" s="309" t="s">
        <v>2467</v>
      </c>
      <c r="B266" s="120" t="s">
        <v>91</v>
      </c>
      <c r="C266" s="208" t="s">
        <v>601</v>
      </c>
      <c r="D266" s="81">
        <v>42515</v>
      </c>
      <c r="E266" s="121">
        <v>0.53819444444444442</v>
      </c>
      <c r="F266" s="81">
        <v>42515</v>
      </c>
      <c r="G266" s="121">
        <v>0.53819444444444442</v>
      </c>
      <c r="H266" s="173">
        <f t="shared" si="18"/>
        <v>0</v>
      </c>
      <c r="I266" s="179">
        <v>13</v>
      </c>
      <c r="J266" s="179"/>
      <c r="K266" s="172" t="s">
        <v>9</v>
      </c>
      <c r="L266" s="115" t="s">
        <v>10</v>
      </c>
      <c r="M266" s="115" t="s">
        <v>4129</v>
      </c>
      <c r="N266" s="179" t="s">
        <v>3</v>
      </c>
      <c r="O266" s="163" t="s">
        <v>8</v>
      </c>
      <c r="P266" s="115" t="s">
        <v>4129</v>
      </c>
      <c r="Q266" s="82" t="s">
        <v>4130</v>
      </c>
      <c r="R266" s="179">
        <v>9</v>
      </c>
      <c r="S266" s="179"/>
      <c r="T266" s="179">
        <v>9</v>
      </c>
      <c r="U266" s="286"/>
      <c r="V266" s="179"/>
      <c r="W266" s="179"/>
      <c r="X266" s="179"/>
      <c r="Y266" s="179"/>
      <c r="Z266" s="179"/>
      <c r="AA266" s="179"/>
      <c r="AB266" s="179"/>
      <c r="AC266" s="179"/>
      <c r="AD266" s="208" t="s">
        <v>43</v>
      </c>
      <c r="AE266" s="179"/>
      <c r="AF266" s="179"/>
      <c r="AG266" s="179" t="s">
        <v>2634</v>
      </c>
      <c r="AJ266" s="1">
        <f t="shared" si="17"/>
        <v>0</v>
      </c>
      <c r="AK266" s="1">
        <f t="shared" si="19"/>
        <v>-9</v>
      </c>
    </row>
    <row r="267" spans="1:37" s="318" customFormat="1" ht="47.25">
      <c r="A267" s="309" t="s">
        <v>2467</v>
      </c>
      <c r="B267" s="310" t="s">
        <v>91</v>
      </c>
      <c r="C267" s="311" t="s">
        <v>601</v>
      </c>
      <c r="D267" s="312">
        <v>42515</v>
      </c>
      <c r="E267" s="313">
        <v>0.56666666666666665</v>
      </c>
      <c r="F267" s="312">
        <v>42515</v>
      </c>
      <c r="G267" s="313">
        <v>0.56666666666666665</v>
      </c>
      <c r="H267" s="314">
        <f t="shared" si="18"/>
        <v>0</v>
      </c>
      <c r="I267" s="311">
        <v>13</v>
      </c>
      <c r="J267" s="311"/>
      <c r="K267" s="315" t="s">
        <v>9</v>
      </c>
      <c r="L267" s="315" t="s">
        <v>10</v>
      </c>
      <c r="M267" s="315" t="s">
        <v>8820</v>
      </c>
      <c r="N267" s="179" t="s">
        <v>3</v>
      </c>
      <c r="O267" s="316" t="s">
        <v>8</v>
      </c>
      <c r="P267" s="315" t="s">
        <v>8820</v>
      </c>
      <c r="Q267" s="317" t="s">
        <v>4130</v>
      </c>
      <c r="R267" s="311">
        <v>8.3000000000000007</v>
      </c>
      <c r="S267" s="311"/>
      <c r="T267" s="311">
        <v>8.3000000000000007</v>
      </c>
      <c r="U267" s="690"/>
      <c r="V267" s="311"/>
      <c r="W267" s="311"/>
      <c r="X267" s="311"/>
      <c r="Y267" s="311"/>
      <c r="Z267" s="311"/>
      <c r="AA267" s="311"/>
      <c r="AB267" s="311"/>
      <c r="AC267" s="311"/>
      <c r="AD267" s="311" t="s">
        <v>43</v>
      </c>
      <c r="AE267" s="311"/>
      <c r="AF267" s="311"/>
      <c r="AG267" s="311" t="s">
        <v>2638</v>
      </c>
      <c r="AJ267" s="1">
        <f t="shared" si="17"/>
        <v>0</v>
      </c>
      <c r="AK267" s="1">
        <f t="shared" si="19"/>
        <v>-8.3000000000000007</v>
      </c>
    </row>
    <row r="268" spans="1:37" ht="78.75">
      <c r="A268" s="309" t="s">
        <v>2467</v>
      </c>
      <c r="B268" s="120" t="s">
        <v>91</v>
      </c>
      <c r="C268" s="208" t="s">
        <v>805</v>
      </c>
      <c r="D268" s="81">
        <v>42519</v>
      </c>
      <c r="E268" s="121">
        <v>0.58263888888888882</v>
      </c>
      <c r="F268" s="81">
        <v>42519</v>
      </c>
      <c r="G268" s="121">
        <v>0.61805555555555558</v>
      </c>
      <c r="H268" s="173">
        <f t="shared" si="18"/>
        <v>3.5416666666666763E-2</v>
      </c>
      <c r="I268" s="179">
        <v>2</v>
      </c>
      <c r="J268" s="179"/>
      <c r="K268" s="172"/>
      <c r="L268" s="115" t="s">
        <v>4</v>
      </c>
      <c r="M268" s="115" t="s">
        <v>4399</v>
      </c>
      <c r="N268" s="179" t="s">
        <v>3</v>
      </c>
      <c r="O268" s="163" t="s">
        <v>8</v>
      </c>
      <c r="P268" s="115" t="s">
        <v>4399</v>
      </c>
      <c r="Q268" s="82" t="s">
        <v>4400</v>
      </c>
      <c r="R268" s="179">
        <v>2.2000000000000002</v>
      </c>
      <c r="S268" s="179"/>
      <c r="T268" s="179">
        <v>2.2000000000000002</v>
      </c>
      <c r="U268" s="286"/>
      <c r="V268" s="116">
        <v>42339</v>
      </c>
      <c r="W268" s="179" t="s">
        <v>3170</v>
      </c>
      <c r="X268" s="179"/>
      <c r="Y268" s="179"/>
      <c r="Z268" s="179"/>
      <c r="AA268" s="179"/>
      <c r="AB268" s="179"/>
      <c r="AC268" s="179"/>
      <c r="AD268" s="208" t="s">
        <v>0</v>
      </c>
      <c r="AE268" s="179"/>
      <c r="AF268" s="179"/>
      <c r="AG268" s="179" t="s">
        <v>8817</v>
      </c>
      <c r="AJ268" s="1">
        <f t="shared" si="17"/>
        <v>0</v>
      </c>
      <c r="AK268" s="1">
        <f t="shared" si="19"/>
        <v>-2.2000000000000002</v>
      </c>
    </row>
    <row r="269" spans="1:37" ht="47.25">
      <c r="A269" s="309" t="s">
        <v>2467</v>
      </c>
      <c r="B269" s="120" t="s">
        <v>91</v>
      </c>
      <c r="C269" s="208" t="s">
        <v>805</v>
      </c>
      <c r="D269" s="81">
        <v>42519</v>
      </c>
      <c r="E269" s="121">
        <v>0.60555555555555551</v>
      </c>
      <c r="F269" s="81">
        <v>42519</v>
      </c>
      <c r="G269" s="121">
        <v>0.65277777777777779</v>
      </c>
      <c r="H269" s="173">
        <f t="shared" si="18"/>
        <v>4.7222222222222276E-2</v>
      </c>
      <c r="I269" s="179">
        <v>8</v>
      </c>
      <c r="J269" s="179"/>
      <c r="K269" s="172" t="s">
        <v>9</v>
      </c>
      <c r="L269" s="115" t="s">
        <v>4</v>
      </c>
      <c r="M269" s="115" t="s">
        <v>4131</v>
      </c>
      <c r="N269" s="179" t="s">
        <v>3</v>
      </c>
      <c r="O269" s="163" t="s">
        <v>8</v>
      </c>
      <c r="P269" s="115" t="s">
        <v>4131</v>
      </c>
      <c r="Q269" s="82" t="s">
        <v>4401</v>
      </c>
      <c r="R269" s="179">
        <v>5.3</v>
      </c>
      <c r="S269" s="179"/>
      <c r="T269" s="179">
        <v>5.3</v>
      </c>
      <c r="U269" s="286"/>
      <c r="V269" s="179">
        <v>2014</v>
      </c>
      <c r="W269" s="179" t="s">
        <v>3170</v>
      </c>
      <c r="X269" s="179"/>
      <c r="Y269" s="179" t="s">
        <v>8816</v>
      </c>
      <c r="Z269" s="179">
        <v>100</v>
      </c>
      <c r="AA269" s="116">
        <v>42705</v>
      </c>
      <c r="AB269" s="179"/>
      <c r="AC269" s="179"/>
      <c r="AD269" s="208" t="s">
        <v>0</v>
      </c>
      <c r="AE269" s="179"/>
      <c r="AF269" s="179"/>
      <c r="AG269" s="179" t="s">
        <v>8817</v>
      </c>
      <c r="AJ269" s="1">
        <f t="shared" si="17"/>
        <v>0</v>
      </c>
      <c r="AK269" s="1">
        <f t="shared" si="19"/>
        <v>-5.3</v>
      </c>
    </row>
    <row r="270" spans="1:37" ht="31.5">
      <c r="A270" s="208" t="s">
        <v>4411</v>
      </c>
      <c r="B270" s="120" t="s">
        <v>91</v>
      </c>
      <c r="C270" s="208" t="s">
        <v>376</v>
      </c>
      <c r="D270" s="81">
        <v>42527</v>
      </c>
      <c r="E270" s="121">
        <v>0.48958333333333331</v>
      </c>
      <c r="F270" s="81">
        <v>42527</v>
      </c>
      <c r="G270" s="121">
        <v>0.48958333333333331</v>
      </c>
      <c r="H270" s="173">
        <f t="shared" si="18"/>
        <v>0</v>
      </c>
      <c r="I270" s="179">
        <v>8</v>
      </c>
      <c r="J270" s="179"/>
      <c r="K270" s="172" t="s">
        <v>9</v>
      </c>
      <c r="L270" s="115" t="s">
        <v>17</v>
      </c>
      <c r="M270" s="115" t="s">
        <v>4519</v>
      </c>
      <c r="N270" s="208">
        <v>110</v>
      </c>
      <c r="O270" s="163" t="s">
        <v>14</v>
      </c>
      <c r="P270" s="115" t="s">
        <v>4519</v>
      </c>
      <c r="Q270" s="82" t="s">
        <v>8856</v>
      </c>
      <c r="R270" s="179">
        <v>3.6</v>
      </c>
      <c r="S270" s="179"/>
      <c r="T270" s="179">
        <v>3.6</v>
      </c>
      <c r="U270" s="286" t="s">
        <v>39</v>
      </c>
      <c r="V270" s="179">
        <v>1999</v>
      </c>
      <c r="W270" s="179"/>
      <c r="X270" s="179"/>
      <c r="Y270" s="179" t="s">
        <v>8857</v>
      </c>
      <c r="Z270" s="179"/>
      <c r="AA270" s="179"/>
      <c r="AB270" s="179"/>
      <c r="AC270" s="179"/>
      <c r="AD270" s="208" t="s">
        <v>38</v>
      </c>
      <c r="AE270" s="179"/>
      <c r="AF270" s="179"/>
      <c r="AG270" s="179" t="s">
        <v>2631</v>
      </c>
      <c r="AJ270" s="1">
        <f t="shared" si="17"/>
        <v>0</v>
      </c>
      <c r="AK270" s="1">
        <f t="shared" si="19"/>
        <v>-3.6</v>
      </c>
    </row>
    <row r="271" spans="1:37" ht="47.25">
      <c r="A271" s="208" t="s">
        <v>4411</v>
      </c>
      <c r="B271" s="120" t="s">
        <v>91</v>
      </c>
      <c r="C271" s="208" t="s">
        <v>376</v>
      </c>
      <c r="D271" s="81">
        <v>42527</v>
      </c>
      <c r="E271" s="121">
        <v>0.54583333333333328</v>
      </c>
      <c r="F271" s="81">
        <v>42527</v>
      </c>
      <c r="G271" s="121">
        <v>0.54583333333333328</v>
      </c>
      <c r="H271" s="173">
        <f t="shared" si="18"/>
        <v>0</v>
      </c>
      <c r="I271" s="179">
        <v>21</v>
      </c>
      <c r="J271" s="179"/>
      <c r="K271" s="172" t="s">
        <v>9</v>
      </c>
      <c r="L271" s="115" t="s">
        <v>17</v>
      </c>
      <c r="M271" s="115" t="s">
        <v>4520</v>
      </c>
      <c r="N271" s="208">
        <v>35</v>
      </c>
      <c r="O271" s="163" t="s">
        <v>14</v>
      </c>
      <c r="P271" s="115" t="s">
        <v>4520</v>
      </c>
      <c r="Q271" s="82" t="s">
        <v>8858</v>
      </c>
      <c r="R271" s="179">
        <v>34.799999999999997</v>
      </c>
      <c r="S271" s="179"/>
      <c r="T271" s="179">
        <v>34.799999999999997</v>
      </c>
      <c r="U271" s="286" t="s">
        <v>39</v>
      </c>
      <c r="V271" s="179">
        <v>1996</v>
      </c>
      <c r="W271" s="179"/>
      <c r="X271" s="179"/>
      <c r="Y271" s="179" t="s">
        <v>8859</v>
      </c>
      <c r="Z271" s="179"/>
      <c r="AA271" s="179" t="s">
        <v>8860</v>
      </c>
      <c r="AB271" s="179"/>
      <c r="AC271" s="179"/>
      <c r="AD271" s="208" t="s">
        <v>38</v>
      </c>
      <c r="AE271" s="179"/>
      <c r="AF271" s="179"/>
      <c r="AG271" s="179" t="s">
        <v>4521</v>
      </c>
      <c r="AJ271" s="1">
        <f t="shared" si="17"/>
        <v>0</v>
      </c>
      <c r="AK271" s="1">
        <f t="shared" si="19"/>
        <v>-34.799999999999997</v>
      </c>
    </row>
    <row r="272" spans="1:37" ht="31.5" customHeight="1">
      <c r="A272" s="208" t="s">
        <v>4411</v>
      </c>
      <c r="B272" s="120" t="s">
        <v>91</v>
      </c>
      <c r="C272" s="208" t="s">
        <v>376</v>
      </c>
      <c r="D272" s="81">
        <v>42530</v>
      </c>
      <c r="E272" s="121">
        <v>0.72291666666666676</v>
      </c>
      <c r="F272" s="81">
        <v>42530</v>
      </c>
      <c r="G272" s="121">
        <v>0.83333333333333337</v>
      </c>
      <c r="H272" s="173">
        <f t="shared" si="18"/>
        <v>0.11041666666666661</v>
      </c>
      <c r="I272" s="179">
        <v>28</v>
      </c>
      <c r="J272" s="179"/>
      <c r="K272" s="172"/>
      <c r="L272" s="115" t="s">
        <v>17</v>
      </c>
      <c r="M272" s="115" t="s">
        <v>4522</v>
      </c>
      <c r="N272" s="208">
        <v>35</v>
      </c>
      <c r="O272" s="163" t="s">
        <v>14</v>
      </c>
      <c r="P272" s="115" t="s">
        <v>4522</v>
      </c>
      <c r="Q272" s="82" t="s">
        <v>4523</v>
      </c>
      <c r="R272" s="179">
        <v>28.5</v>
      </c>
      <c r="S272" s="179"/>
      <c r="T272" s="179">
        <v>28.5</v>
      </c>
      <c r="U272" s="286" t="s">
        <v>29</v>
      </c>
      <c r="V272" s="179">
        <v>1998</v>
      </c>
      <c r="W272" s="179" t="s">
        <v>8821</v>
      </c>
      <c r="X272" s="179"/>
      <c r="Y272" s="179" t="s">
        <v>8822</v>
      </c>
      <c r="Z272" s="179"/>
      <c r="AA272" s="179" t="s">
        <v>8823</v>
      </c>
      <c r="AB272" s="179"/>
      <c r="AC272" s="179"/>
      <c r="AD272" s="208" t="s">
        <v>38</v>
      </c>
      <c r="AE272" s="179"/>
      <c r="AF272" s="179"/>
      <c r="AG272" s="179" t="s">
        <v>4524</v>
      </c>
      <c r="AJ272" s="1">
        <f t="shared" si="17"/>
        <v>0</v>
      </c>
      <c r="AK272" s="1">
        <f t="shared" si="19"/>
        <v>-28.5</v>
      </c>
    </row>
    <row r="273" spans="1:37" ht="375" customHeight="1">
      <c r="A273" s="208" t="s">
        <v>4411</v>
      </c>
      <c r="B273" s="120" t="s">
        <v>91</v>
      </c>
      <c r="C273" s="199" t="s">
        <v>404</v>
      </c>
      <c r="D273" s="81">
        <v>42530</v>
      </c>
      <c r="E273" s="121">
        <v>0.44444444444444442</v>
      </c>
      <c r="F273" s="81">
        <v>42530</v>
      </c>
      <c r="G273" s="121">
        <v>0.4861111111111111</v>
      </c>
      <c r="H273" s="173">
        <f t="shared" si="18"/>
        <v>4.1666666666666685E-2</v>
      </c>
      <c r="I273" s="179">
        <v>15</v>
      </c>
      <c r="J273" s="179"/>
      <c r="K273" s="172" t="s">
        <v>15</v>
      </c>
      <c r="L273" s="115" t="s">
        <v>10</v>
      </c>
      <c r="M273" s="115" t="s">
        <v>4525</v>
      </c>
      <c r="N273" s="179" t="s">
        <v>3</v>
      </c>
      <c r="O273" s="163" t="s">
        <v>8</v>
      </c>
      <c r="P273" s="115" t="s">
        <v>4525</v>
      </c>
      <c r="Q273" s="82" t="s">
        <v>4526</v>
      </c>
      <c r="R273" s="179">
        <v>2.4</v>
      </c>
      <c r="S273" s="179"/>
      <c r="T273" s="179">
        <v>2.4</v>
      </c>
      <c r="U273" s="286"/>
      <c r="V273" s="179"/>
      <c r="W273" s="179"/>
      <c r="X273" s="179"/>
      <c r="Y273" s="179"/>
      <c r="Z273" s="179"/>
      <c r="AA273" s="179"/>
      <c r="AB273" s="179"/>
      <c r="AC273" s="179"/>
      <c r="AD273" s="208" t="s">
        <v>31</v>
      </c>
      <c r="AE273" s="179"/>
      <c r="AF273" s="179"/>
      <c r="AG273" s="179" t="s">
        <v>2630</v>
      </c>
      <c r="AJ273" s="1">
        <f t="shared" si="17"/>
        <v>0</v>
      </c>
      <c r="AK273" s="1">
        <f t="shared" si="19"/>
        <v>-2.4</v>
      </c>
    </row>
    <row r="274" spans="1:37" ht="31.5" customHeight="1">
      <c r="A274" s="208" t="s">
        <v>4411</v>
      </c>
      <c r="B274" s="120" t="s">
        <v>91</v>
      </c>
      <c r="C274" s="208" t="s">
        <v>376</v>
      </c>
      <c r="D274" s="81">
        <v>42530</v>
      </c>
      <c r="E274" s="121">
        <v>0.59791666666666665</v>
      </c>
      <c r="F274" s="81">
        <v>42530</v>
      </c>
      <c r="G274" s="121">
        <v>0.59791666666666665</v>
      </c>
      <c r="H274" s="173">
        <f t="shared" si="18"/>
        <v>0</v>
      </c>
      <c r="I274" s="179">
        <v>21</v>
      </c>
      <c r="J274" s="179"/>
      <c r="K274" s="172" t="s">
        <v>9</v>
      </c>
      <c r="L274" s="115" t="s">
        <v>17</v>
      </c>
      <c r="M274" s="115" t="s">
        <v>4527</v>
      </c>
      <c r="N274" s="208">
        <v>110</v>
      </c>
      <c r="O274" s="163" t="s">
        <v>8</v>
      </c>
      <c r="P274" s="115" t="s">
        <v>4527</v>
      </c>
      <c r="Q274" s="82" t="s">
        <v>4130</v>
      </c>
      <c r="R274" s="179">
        <v>28.2</v>
      </c>
      <c r="S274" s="179"/>
      <c r="T274" s="179">
        <v>28.2</v>
      </c>
      <c r="U274" s="286"/>
      <c r="V274" s="179"/>
      <c r="W274" s="179"/>
      <c r="X274" s="179"/>
      <c r="Y274" s="179"/>
      <c r="Z274" s="179"/>
      <c r="AA274" s="179"/>
      <c r="AB274" s="179"/>
      <c r="AC274" s="179"/>
      <c r="AD274" s="208" t="s">
        <v>38</v>
      </c>
      <c r="AE274" s="179"/>
      <c r="AF274" s="179"/>
      <c r="AG274" s="179" t="s">
        <v>2636</v>
      </c>
      <c r="AJ274" s="1">
        <f t="shared" si="17"/>
        <v>0</v>
      </c>
      <c r="AK274" s="1">
        <f t="shared" si="19"/>
        <v>-28.2</v>
      </c>
    </row>
    <row r="275" spans="1:37" ht="47.25" customHeight="1">
      <c r="A275" s="208" t="s">
        <v>4411</v>
      </c>
      <c r="B275" s="120" t="s">
        <v>91</v>
      </c>
      <c r="C275" s="208" t="s">
        <v>805</v>
      </c>
      <c r="D275" s="81">
        <v>42530</v>
      </c>
      <c r="E275" s="121">
        <v>0.64861111111111114</v>
      </c>
      <c r="F275" s="81">
        <v>42530</v>
      </c>
      <c r="G275" s="121">
        <v>0.64861111111111114</v>
      </c>
      <c r="H275" s="173">
        <f t="shared" si="18"/>
        <v>0</v>
      </c>
      <c r="I275" s="179">
        <v>6</v>
      </c>
      <c r="J275" s="179"/>
      <c r="K275" s="172" t="s">
        <v>9</v>
      </c>
      <c r="L275" s="115" t="s">
        <v>10</v>
      </c>
      <c r="M275" s="115" t="s">
        <v>4528</v>
      </c>
      <c r="N275" s="179" t="s">
        <v>3</v>
      </c>
      <c r="O275" s="163" t="s">
        <v>8</v>
      </c>
      <c r="P275" s="115" t="s">
        <v>4528</v>
      </c>
      <c r="Q275" s="82" t="s">
        <v>4130</v>
      </c>
      <c r="R275" s="179">
        <v>1.4</v>
      </c>
      <c r="S275" s="179"/>
      <c r="T275" s="179">
        <v>1.4</v>
      </c>
      <c r="U275" s="286"/>
      <c r="V275" s="179"/>
      <c r="W275" s="179"/>
      <c r="X275" s="179"/>
      <c r="Y275" s="179"/>
      <c r="Z275" s="179"/>
      <c r="AA275" s="179"/>
      <c r="AB275" s="179"/>
      <c r="AC275" s="179"/>
      <c r="AD275" s="208" t="s">
        <v>43</v>
      </c>
      <c r="AE275" s="179"/>
      <c r="AF275" s="179"/>
      <c r="AG275" s="179" t="s">
        <v>2636</v>
      </c>
      <c r="AJ275" s="1">
        <f t="shared" si="17"/>
        <v>0</v>
      </c>
      <c r="AK275" s="1">
        <f t="shared" si="19"/>
        <v>-1.4</v>
      </c>
    </row>
    <row r="276" spans="1:37" ht="47.25" customHeight="1">
      <c r="A276" s="208" t="s">
        <v>4411</v>
      </c>
      <c r="B276" s="120" t="s">
        <v>91</v>
      </c>
      <c r="C276" s="208" t="s">
        <v>805</v>
      </c>
      <c r="D276" s="81">
        <v>42530</v>
      </c>
      <c r="E276" s="121">
        <v>0.64930555555555558</v>
      </c>
      <c r="F276" s="81">
        <v>42530</v>
      </c>
      <c r="G276" s="121">
        <v>0.68055555555555547</v>
      </c>
      <c r="H276" s="173">
        <f t="shared" si="18"/>
        <v>3.1249999999999889E-2</v>
      </c>
      <c r="I276" s="179">
        <v>2</v>
      </c>
      <c r="J276" s="179"/>
      <c r="K276" s="172" t="s">
        <v>15</v>
      </c>
      <c r="L276" s="115" t="s">
        <v>10</v>
      </c>
      <c r="M276" s="115" t="s">
        <v>4529</v>
      </c>
      <c r="N276" s="179" t="s">
        <v>3</v>
      </c>
      <c r="O276" s="163" t="s">
        <v>8</v>
      </c>
      <c r="P276" s="115" t="s">
        <v>4529</v>
      </c>
      <c r="Q276" s="82" t="s">
        <v>4130</v>
      </c>
      <c r="R276" s="179">
        <v>0.3</v>
      </c>
      <c r="S276" s="179"/>
      <c r="T276" s="179">
        <v>0.3</v>
      </c>
      <c r="U276" s="179"/>
      <c r="V276" s="179"/>
      <c r="W276" s="179"/>
      <c r="X276" s="179"/>
      <c r="Y276" s="179"/>
      <c r="Z276" s="179"/>
      <c r="AA276" s="179"/>
      <c r="AB276" s="179"/>
      <c r="AC276" s="179"/>
      <c r="AD276" s="208" t="s">
        <v>43</v>
      </c>
      <c r="AE276" s="179"/>
      <c r="AF276" s="179"/>
      <c r="AG276" s="179" t="s">
        <v>2636</v>
      </c>
      <c r="AJ276" s="1">
        <f t="shared" si="17"/>
        <v>0</v>
      </c>
      <c r="AK276" s="1">
        <f t="shared" si="19"/>
        <v>-0.3</v>
      </c>
    </row>
    <row r="277" spans="1:37" ht="47.25" customHeight="1">
      <c r="A277" s="208" t="s">
        <v>4411</v>
      </c>
      <c r="B277" s="120" t="s">
        <v>91</v>
      </c>
      <c r="C277" s="208" t="s">
        <v>805</v>
      </c>
      <c r="D277" s="81">
        <v>42530</v>
      </c>
      <c r="E277" s="121">
        <v>0.64930555555555558</v>
      </c>
      <c r="F277" s="81">
        <v>42530</v>
      </c>
      <c r="G277" s="121">
        <v>0.68055555555555547</v>
      </c>
      <c r="H277" s="173">
        <f t="shared" si="18"/>
        <v>3.1249999999999889E-2</v>
      </c>
      <c r="I277" s="179">
        <v>2</v>
      </c>
      <c r="J277" s="179"/>
      <c r="K277" s="172" t="s">
        <v>15</v>
      </c>
      <c r="L277" s="115" t="s">
        <v>10</v>
      </c>
      <c r="M277" s="115" t="s">
        <v>4529</v>
      </c>
      <c r="N277" s="179" t="s">
        <v>3</v>
      </c>
      <c r="O277" s="163" t="s">
        <v>8</v>
      </c>
      <c r="P277" s="115" t="s">
        <v>4529</v>
      </c>
      <c r="Q277" s="82" t="s">
        <v>4130</v>
      </c>
      <c r="R277" s="179">
        <v>0.3</v>
      </c>
      <c r="S277" s="179"/>
      <c r="T277" s="179">
        <v>0.3</v>
      </c>
      <c r="U277" s="179"/>
      <c r="V277" s="179"/>
      <c r="W277" s="179"/>
      <c r="X277" s="179"/>
      <c r="Y277" s="179"/>
      <c r="Z277" s="179"/>
      <c r="AA277" s="179"/>
      <c r="AB277" s="179"/>
      <c r="AC277" s="179"/>
      <c r="AD277" s="208" t="s">
        <v>43</v>
      </c>
      <c r="AE277" s="179"/>
      <c r="AF277" s="179"/>
      <c r="AG277" s="179" t="s">
        <v>2636</v>
      </c>
      <c r="AJ277" s="1">
        <f t="shared" si="17"/>
        <v>0</v>
      </c>
      <c r="AK277" s="1">
        <f t="shared" si="19"/>
        <v>-0.3</v>
      </c>
    </row>
    <row r="278" spans="1:37" ht="47.25" customHeight="1">
      <c r="A278" s="208" t="s">
        <v>4411</v>
      </c>
      <c r="B278" s="120" t="s">
        <v>91</v>
      </c>
      <c r="C278" s="208" t="s">
        <v>376</v>
      </c>
      <c r="D278" s="81">
        <v>42531</v>
      </c>
      <c r="E278" s="121">
        <v>0.95763888888888893</v>
      </c>
      <c r="F278" s="81">
        <v>42531</v>
      </c>
      <c r="G278" s="121">
        <v>0.95775462962962965</v>
      </c>
      <c r="H278" s="173">
        <f t="shared" si="18"/>
        <v>1.1574074074072183E-4</v>
      </c>
      <c r="I278" s="179">
        <v>117</v>
      </c>
      <c r="J278" s="179"/>
      <c r="K278" s="172" t="s">
        <v>9</v>
      </c>
      <c r="L278" s="115" t="s">
        <v>17</v>
      </c>
      <c r="M278" s="115" t="s">
        <v>4849</v>
      </c>
      <c r="N278" s="208">
        <v>110</v>
      </c>
      <c r="O278" s="163" t="s">
        <v>14</v>
      </c>
      <c r="P278" s="115" t="s">
        <v>4849</v>
      </c>
      <c r="Q278" s="82" t="s">
        <v>4130</v>
      </c>
      <c r="R278" s="179">
        <v>30.7</v>
      </c>
      <c r="S278" s="179"/>
      <c r="T278" s="179">
        <v>30.7</v>
      </c>
      <c r="U278" s="286"/>
      <c r="V278" s="179"/>
      <c r="W278" s="179"/>
      <c r="X278" s="179"/>
      <c r="Y278" s="179"/>
      <c r="Z278" s="179"/>
      <c r="AA278" s="179"/>
      <c r="AB278" s="179"/>
      <c r="AC278" s="179"/>
      <c r="AD278" s="208" t="s">
        <v>38</v>
      </c>
      <c r="AE278" s="179"/>
      <c r="AF278" s="179"/>
      <c r="AG278" s="179" t="s">
        <v>5722</v>
      </c>
      <c r="AJ278" s="1">
        <f t="shared" si="17"/>
        <v>0</v>
      </c>
      <c r="AK278" s="1">
        <f t="shared" si="19"/>
        <v>-30.7</v>
      </c>
    </row>
    <row r="279" spans="1:37" ht="206.25" customHeight="1">
      <c r="A279" s="208" t="s">
        <v>4411</v>
      </c>
      <c r="B279" s="120" t="s">
        <v>91</v>
      </c>
      <c r="C279" s="208" t="s">
        <v>376</v>
      </c>
      <c r="D279" s="81">
        <v>42531</v>
      </c>
      <c r="E279" s="121">
        <v>0.72916666666666663</v>
      </c>
      <c r="F279" s="81">
        <v>42531</v>
      </c>
      <c r="G279" s="121">
        <v>0.72930555555555554</v>
      </c>
      <c r="H279" s="173">
        <f t="shared" si="18"/>
        <v>1.388888888889106E-4</v>
      </c>
      <c r="I279" s="179">
        <v>42</v>
      </c>
      <c r="J279" s="179"/>
      <c r="K279" s="172" t="s">
        <v>9</v>
      </c>
      <c r="L279" s="115" t="s">
        <v>17</v>
      </c>
      <c r="M279" s="115" t="s">
        <v>4850</v>
      </c>
      <c r="N279" s="208">
        <v>110</v>
      </c>
      <c r="O279" s="163" t="s">
        <v>8</v>
      </c>
      <c r="P279" s="115" t="s">
        <v>4851</v>
      </c>
      <c r="Q279" s="82" t="s">
        <v>4130</v>
      </c>
      <c r="R279" s="179">
        <v>29.4</v>
      </c>
      <c r="S279" s="179"/>
      <c r="T279" s="179">
        <v>29.4</v>
      </c>
      <c r="U279" s="286"/>
      <c r="V279" s="179"/>
      <c r="W279" s="179"/>
      <c r="X279" s="179"/>
      <c r="Y279" s="179"/>
      <c r="Z279" s="179"/>
      <c r="AA279" s="179"/>
      <c r="AB279" s="179"/>
      <c r="AC279" s="179"/>
      <c r="AD279" s="208" t="s">
        <v>38</v>
      </c>
      <c r="AE279" s="179"/>
      <c r="AF279" s="179"/>
      <c r="AG279" s="179" t="s">
        <v>5723</v>
      </c>
      <c r="AJ279" s="1">
        <f t="shared" si="17"/>
        <v>0</v>
      </c>
      <c r="AK279" s="1">
        <f t="shared" si="19"/>
        <v>-29.4</v>
      </c>
    </row>
    <row r="280" spans="1:37" ht="409.5" customHeight="1">
      <c r="A280" s="208" t="s">
        <v>4411</v>
      </c>
      <c r="B280" s="120" t="s">
        <v>91</v>
      </c>
      <c r="C280" s="208" t="s">
        <v>376</v>
      </c>
      <c r="D280" s="81">
        <v>42531</v>
      </c>
      <c r="E280" s="121">
        <v>0.9868055555555556</v>
      </c>
      <c r="F280" s="81">
        <v>42531</v>
      </c>
      <c r="G280" s="121">
        <v>0.98692129629629621</v>
      </c>
      <c r="H280" s="173">
        <f t="shared" si="18"/>
        <v>1.157407407406108E-4</v>
      </c>
      <c r="I280" s="179">
        <v>46</v>
      </c>
      <c r="J280" s="179"/>
      <c r="K280" s="172" t="s">
        <v>9</v>
      </c>
      <c r="L280" s="115" t="s">
        <v>17</v>
      </c>
      <c r="M280" s="115" t="s">
        <v>4850</v>
      </c>
      <c r="N280" s="208">
        <v>110</v>
      </c>
      <c r="O280" s="163" t="s">
        <v>8</v>
      </c>
      <c r="P280" s="115" t="s">
        <v>4851</v>
      </c>
      <c r="Q280" s="82" t="s">
        <v>4130</v>
      </c>
      <c r="R280" s="179">
        <v>64</v>
      </c>
      <c r="S280" s="179"/>
      <c r="T280" s="179">
        <v>64</v>
      </c>
      <c r="U280" s="286"/>
      <c r="V280" s="179"/>
      <c r="W280" s="179"/>
      <c r="X280" s="179"/>
      <c r="Y280" s="179"/>
      <c r="Z280" s="179"/>
      <c r="AA280" s="179"/>
      <c r="AB280" s="179"/>
      <c r="AC280" s="179"/>
      <c r="AD280" s="208" t="s">
        <v>38</v>
      </c>
      <c r="AE280" s="179"/>
      <c r="AF280" s="179"/>
      <c r="AG280" s="179" t="s">
        <v>5724</v>
      </c>
      <c r="AJ280" s="1">
        <f t="shared" si="17"/>
        <v>0</v>
      </c>
      <c r="AK280" s="1">
        <f t="shared" si="19"/>
        <v>-64</v>
      </c>
    </row>
    <row r="281" spans="1:37" ht="47.25" customHeight="1">
      <c r="A281" s="208" t="s">
        <v>4411</v>
      </c>
      <c r="B281" s="120" t="s">
        <v>91</v>
      </c>
      <c r="C281" s="208" t="s">
        <v>376</v>
      </c>
      <c r="D281" s="81">
        <v>42532</v>
      </c>
      <c r="E281" s="121">
        <v>8.3333333333333329E-2</v>
      </c>
      <c r="F281" s="81">
        <v>42532</v>
      </c>
      <c r="G281" s="121">
        <v>8.3449074074074078E-2</v>
      </c>
      <c r="H281" s="173">
        <f t="shared" si="18"/>
        <v>1.1574074074074958E-4</v>
      </c>
      <c r="I281" s="179">
        <v>10</v>
      </c>
      <c r="J281" s="179"/>
      <c r="K281" s="172" t="s">
        <v>9</v>
      </c>
      <c r="L281" s="115" t="s">
        <v>17</v>
      </c>
      <c r="M281" s="115" t="s">
        <v>4849</v>
      </c>
      <c r="N281" s="208">
        <v>110</v>
      </c>
      <c r="O281" s="163" t="s">
        <v>14</v>
      </c>
      <c r="P281" s="115" t="s">
        <v>4849</v>
      </c>
      <c r="Q281" s="82" t="s">
        <v>4130</v>
      </c>
      <c r="R281" s="179">
        <v>2.4</v>
      </c>
      <c r="S281" s="179"/>
      <c r="T281" s="179">
        <v>2.4</v>
      </c>
      <c r="U281" s="286"/>
      <c r="V281" s="179"/>
      <c r="W281" s="179"/>
      <c r="X281" s="179"/>
      <c r="Y281" s="179"/>
      <c r="Z281" s="179"/>
      <c r="AA281" s="179"/>
      <c r="AB281" s="179"/>
      <c r="AC281" s="179"/>
      <c r="AD281" s="208" t="s">
        <v>38</v>
      </c>
      <c r="AE281" s="179"/>
      <c r="AF281" s="179"/>
      <c r="AG281" s="179" t="s">
        <v>5725</v>
      </c>
      <c r="AJ281" s="1">
        <f t="shared" si="17"/>
        <v>0</v>
      </c>
      <c r="AK281" s="1">
        <f t="shared" si="19"/>
        <v>-2.4</v>
      </c>
    </row>
    <row r="282" spans="1:37" ht="47.25" customHeight="1">
      <c r="A282" s="208" t="s">
        <v>4411</v>
      </c>
      <c r="B282" s="120" t="s">
        <v>91</v>
      </c>
      <c r="C282" s="208" t="s">
        <v>376</v>
      </c>
      <c r="D282" s="81">
        <v>42532</v>
      </c>
      <c r="E282" s="121">
        <v>8.3333333333333329E-2</v>
      </c>
      <c r="F282" s="81">
        <v>42532</v>
      </c>
      <c r="G282" s="121">
        <v>8.3449074074074078E-2</v>
      </c>
      <c r="H282" s="173">
        <f t="shared" si="18"/>
        <v>1.1574074074074958E-4</v>
      </c>
      <c r="I282" s="179">
        <v>58</v>
      </c>
      <c r="J282" s="179"/>
      <c r="K282" s="172" t="s">
        <v>9</v>
      </c>
      <c r="L282" s="115" t="s">
        <v>17</v>
      </c>
      <c r="M282" s="115" t="s">
        <v>4852</v>
      </c>
      <c r="N282" s="208">
        <v>110</v>
      </c>
      <c r="O282" s="163" t="s">
        <v>8</v>
      </c>
      <c r="P282" s="115" t="s">
        <v>4853</v>
      </c>
      <c r="Q282" s="82" t="s">
        <v>4130</v>
      </c>
      <c r="R282" s="179">
        <v>82.2</v>
      </c>
      <c r="S282" s="179"/>
      <c r="T282" s="179">
        <v>82.2</v>
      </c>
      <c r="U282" s="286"/>
      <c r="V282" s="179"/>
      <c r="W282" s="179"/>
      <c r="X282" s="179"/>
      <c r="Y282" s="179"/>
      <c r="Z282" s="179"/>
      <c r="AA282" s="179"/>
      <c r="AB282" s="179"/>
      <c r="AC282" s="179"/>
      <c r="AD282" s="208" t="s">
        <v>38</v>
      </c>
      <c r="AE282" s="179"/>
      <c r="AF282" s="179"/>
      <c r="AG282" s="179" t="s">
        <v>5724</v>
      </c>
      <c r="AJ282" s="1">
        <f t="shared" si="17"/>
        <v>0</v>
      </c>
      <c r="AK282" s="1">
        <f t="shared" si="19"/>
        <v>-82.2</v>
      </c>
    </row>
    <row r="283" spans="1:37" ht="31.5" customHeight="1">
      <c r="A283" s="208" t="s">
        <v>4411</v>
      </c>
      <c r="B283" s="120" t="s">
        <v>91</v>
      </c>
      <c r="C283" s="208" t="s">
        <v>601</v>
      </c>
      <c r="D283" s="81">
        <v>42534</v>
      </c>
      <c r="E283" s="121">
        <v>0.89097222222222217</v>
      </c>
      <c r="F283" s="81">
        <v>42534</v>
      </c>
      <c r="G283" s="121">
        <v>0.89106481481481481</v>
      </c>
      <c r="H283" s="173">
        <v>0</v>
      </c>
      <c r="I283" s="179">
        <v>102</v>
      </c>
      <c r="J283" s="179"/>
      <c r="K283" s="172" t="s">
        <v>9</v>
      </c>
      <c r="L283" s="115" t="s">
        <v>10</v>
      </c>
      <c r="M283" s="200" t="s">
        <v>4854</v>
      </c>
      <c r="N283" s="208">
        <v>35</v>
      </c>
      <c r="O283" s="163" t="s">
        <v>8</v>
      </c>
      <c r="P283" s="200" t="s">
        <v>4854</v>
      </c>
      <c r="Q283" s="82" t="s">
        <v>4130</v>
      </c>
      <c r="R283" s="179">
        <v>20.2</v>
      </c>
      <c r="S283" s="179"/>
      <c r="T283" s="179">
        <v>20.2</v>
      </c>
      <c r="U283" s="286"/>
      <c r="V283" s="179"/>
      <c r="W283" s="179"/>
      <c r="X283" s="179"/>
      <c r="Y283" s="179"/>
      <c r="Z283" s="179"/>
      <c r="AA283" s="179"/>
      <c r="AB283" s="179"/>
      <c r="AC283" s="179"/>
      <c r="AD283" s="208" t="s">
        <v>43</v>
      </c>
      <c r="AE283" s="179"/>
      <c r="AF283" s="179"/>
      <c r="AG283" s="179" t="s">
        <v>5726</v>
      </c>
      <c r="AJ283" s="1">
        <f t="shared" si="17"/>
        <v>0</v>
      </c>
      <c r="AK283" s="1">
        <f t="shared" si="19"/>
        <v>-20.2</v>
      </c>
    </row>
    <row r="284" spans="1:37" ht="47.25" customHeight="1">
      <c r="A284" s="208" t="s">
        <v>4411</v>
      </c>
      <c r="B284" s="120" t="s">
        <v>91</v>
      </c>
      <c r="C284" s="208" t="s">
        <v>601</v>
      </c>
      <c r="D284" s="81">
        <v>42534</v>
      </c>
      <c r="E284" s="121">
        <v>0.97222222222222221</v>
      </c>
      <c r="F284" s="81">
        <v>42534</v>
      </c>
      <c r="G284" s="121">
        <v>0.97231481481481474</v>
      </c>
      <c r="H284" s="173">
        <v>0</v>
      </c>
      <c r="I284" s="179">
        <v>25</v>
      </c>
      <c r="J284" s="179"/>
      <c r="K284" s="172" t="s">
        <v>9</v>
      </c>
      <c r="L284" s="115" t="s">
        <v>10</v>
      </c>
      <c r="M284" s="201" t="s">
        <v>4855</v>
      </c>
      <c r="N284" s="208" t="s">
        <v>3</v>
      </c>
      <c r="O284" s="163" t="s">
        <v>8</v>
      </c>
      <c r="P284" s="201" t="s">
        <v>4855</v>
      </c>
      <c r="Q284" s="82" t="s">
        <v>4130</v>
      </c>
      <c r="R284" s="179">
        <v>9.5</v>
      </c>
      <c r="S284" s="179"/>
      <c r="T284" s="179">
        <v>9.5</v>
      </c>
      <c r="U284" s="286"/>
      <c r="V284" s="179"/>
      <c r="W284" s="179"/>
      <c r="X284" s="179"/>
      <c r="Y284" s="179"/>
      <c r="Z284" s="179"/>
      <c r="AA284" s="179"/>
      <c r="AB284" s="179"/>
      <c r="AC284" s="179"/>
      <c r="AD284" s="208" t="s">
        <v>43</v>
      </c>
      <c r="AE284" s="179"/>
      <c r="AF284" s="179"/>
      <c r="AG284" s="179" t="s">
        <v>5727</v>
      </c>
      <c r="AJ284" s="1">
        <f t="shared" si="17"/>
        <v>0</v>
      </c>
      <c r="AK284" s="1">
        <f t="shared" si="19"/>
        <v>-9.5</v>
      </c>
    </row>
    <row r="285" spans="1:37" ht="31.5" customHeight="1">
      <c r="A285" s="208" t="s">
        <v>4411</v>
      </c>
      <c r="B285" s="120" t="s">
        <v>91</v>
      </c>
      <c r="C285" s="208" t="s">
        <v>601</v>
      </c>
      <c r="D285" s="81">
        <v>42535</v>
      </c>
      <c r="E285" s="121">
        <v>3.125E-2</v>
      </c>
      <c r="F285" s="81">
        <v>42535</v>
      </c>
      <c r="G285" s="121">
        <v>3.138888888888889E-2</v>
      </c>
      <c r="H285" s="173">
        <v>0</v>
      </c>
      <c r="I285" s="179">
        <v>40</v>
      </c>
      <c r="J285" s="179"/>
      <c r="K285" s="172" t="s">
        <v>9</v>
      </c>
      <c r="L285" s="115" t="s">
        <v>10</v>
      </c>
      <c r="M285" s="200" t="s">
        <v>4917</v>
      </c>
      <c r="N285" s="208">
        <v>35</v>
      </c>
      <c r="O285" s="163" t="s">
        <v>8</v>
      </c>
      <c r="P285" s="200" t="s">
        <v>4918</v>
      </c>
      <c r="Q285" s="82" t="s">
        <v>4130</v>
      </c>
      <c r="R285" s="179">
        <v>8.6</v>
      </c>
      <c r="S285" s="179"/>
      <c r="T285" s="179">
        <v>8.6</v>
      </c>
      <c r="U285" s="286"/>
      <c r="V285" s="179"/>
      <c r="W285" s="179"/>
      <c r="X285" s="179"/>
      <c r="Y285" s="179"/>
      <c r="Z285" s="179"/>
      <c r="AA285" s="179"/>
      <c r="AB285" s="179"/>
      <c r="AC285" s="179"/>
      <c r="AD285" s="208" t="s">
        <v>43</v>
      </c>
      <c r="AE285" s="179"/>
      <c r="AF285" s="179"/>
      <c r="AG285" s="179" t="s">
        <v>5726</v>
      </c>
      <c r="AJ285" s="1">
        <f t="shared" si="17"/>
        <v>0</v>
      </c>
      <c r="AK285" s="1">
        <f t="shared" si="19"/>
        <v>-8.6</v>
      </c>
    </row>
    <row r="286" spans="1:37" ht="31.5" customHeight="1">
      <c r="A286" s="208" t="s">
        <v>4411</v>
      </c>
      <c r="B286" s="299" t="s">
        <v>91</v>
      </c>
      <c r="C286" s="181" t="s">
        <v>601</v>
      </c>
      <c r="D286" s="300">
        <v>42535</v>
      </c>
      <c r="E286" s="301">
        <v>0.57847222222222217</v>
      </c>
      <c r="F286" s="300">
        <v>42535</v>
      </c>
      <c r="G286" s="301">
        <v>0.61606481481481479</v>
      </c>
      <c r="H286" s="302">
        <v>0</v>
      </c>
      <c r="I286" s="181">
        <v>8</v>
      </c>
      <c r="J286" s="181" t="s">
        <v>303</v>
      </c>
      <c r="K286" s="303" t="s">
        <v>21</v>
      </c>
      <c r="L286" s="303" t="s">
        <v>10</v>
      </c>
      <c r="M286" s="319" t="s">
        <v>4919</v>
      </c>
      <c r="N286" s="181" t="s">
        <v>3</v>
      </c>
      <c r="O286" s="304" t="s">
        <v>8</v>
      </c>
      <c r="P286" s="319" t="s">
        <v>4919</v>
      </c>
      <c r="Q286" s="320" t="s">
        <v>8824</v>
      </c>
      <c r="R286" s="181">
        <v>2.2000000000000002</v>
      </c>
      <c r="S286" s="181"/>
      <c r="T286" s="181">
        <v>2.2000000000000002</v>
      </c>
      <c r="U286" s="306" t="s">
        <v>7</v>
      </c>
      <c r="V286" s="181">
        <v>1995</v>
      </c>
      <c r="W286" s="181" t="s">
        <v>3170</v>
      </c>
      <c r="X286" s="181"/>
      <c r="Y286" s="307">
        <v>42425</v>
      </c>
      <c r="Z286" s="181">
        <v>100</v>
      </c>
      <c r="AA286" s="308">
        <v>42767</v>
      </c>
      <c r="AB286" s="181"/>
      <c r="AC286" s="181"/>
      <c r="AD286" s="181" t="s">
        <v>43</v>
      </c>
      <c r="AE286" s="181"/>
      <c r="AF286" s="181"/>
      <c r="AG286" s="181" t="s">
        <v>5726</v>
      </c>
      <c r="AJ286" s="1">
        <f t="shared" si="17"/>
        <v>0</v>
      </c>
      <c r="AK286" s="1">
        <f t="shared" si="19"/>
        <v>-2.2000000000000002</v>
      </c>
    </row>
    <row r="287" spans="1:37" ht="168.75" customHeight="1">
      <c r="A287" s="208" t="s">
        <v>4411</v>
      </c>
      <c r="B287" s="299" t="s">
        <v>91</v>
      </c>
      <c r="C287" s="181" t="s">
        <v>601</v>
      </c>
      <c r="D287" s="300">
        <v>42535</v>
      </c>
      <c r="E287" s="301">
        <v>0.57986111111111105</v>
      </c>
      <c r="F287" s="300">
        <v>42535</v>
      </c>
      <c r="G287" s="301">
        <v>0.74245370370370367</v>
      </c>
      <c r="H287" s="302">
        <v>0</v>
      </c>
      <c r="I287" s="181">
        <v>37</v>
      </c>
      <c r="J287" s="181" t="s">
        <v>303</v>
      </c>
      <c r="K287" s="303" t="s">
        <v>21</v>
      </c>
      <c r="L287" s="303" t="s">
        <v>10</v>
      </c>
      <c r="M287" s="319" t="s">
        <v>4920</v>
      </c>
      <c r="N287" s="181" t="s">
        <v>3</v>
      </c>
      <c r="O287" s="304" t="s">
        <v>8</v>
      </c>
      <c r="P287" s="319" t="s">
        <v>4921</v>
      </c>
      <c r="Q287" s="320" t="s">
        <v>8825</v>
      </c>
      <c r="R287" s="181">
        <v>50.2</v>
      </c>
      <c r="S287" s="181"/>
      <c r="T287" s="181">
        <v>50.2</v>
      </c>
      <c r="U287" s="306" t="s">
        <v>29</v>
      </c>
      <c r="V287" s="181">
        <v>2000</v>
      </c>
      <c r="W287" s="181" t="s">
        <v>2717</v>
      </c>
      <c r="X287" s="181"/>
      <c r="Y287" s="307">
        <v>42411</v>
      </c>
      <c r="Z287" s="181">
        <v>100</v>
      </c>
      <c r="AA287" s="308">
        <v>42767</v>
      </c>
      <c r="AB287" s="181"/>
      <c r="AC287" s="181"/>
      <c r="AD287" s="181" t="s">
        <v>43</v>
      </c>
      <c r="AE287" s="181"/>
      <c r="AF287" s="181"/>
      <c r="AG287" s="181" t="s">
        <v>5726</v>
      </c>
      <c r="AJ287" s="1">
        <f t="shared" si="17"/>
        <v>0</v>
      </c>
      <c r="AK287" s="1">
        <f t="shared" si="19"/>
        <v>-50.2</v>
      </c>
    </row>
    <row r="288" spans="1:37" ht="63" customHeight="1">
      <c r="A288" s="208" t="s">
        <v>4411</v>
      </c>
      <c r="B288" s="120" t="s">
        <v>91</v>
      </c>
      <c r="C288" s="208" t="s">
        <v>601</v>
      </c>
      <c r="D288" s="81">
        <v>42535</v>
      </c>
      <c r="E288" s="121">
        <v>0.59722222222222221</v>
      </c>
      <c r="F288" s="81">
        <v>42535</v>
      </c>
      <c r="G288" s="121">
        <v>0.59736111111111112</v>
      </c>
      <c r="H288" s="173">
        <v>0</v>
      </c>
      <c r="I288" s="179">
        <v>55</v>
      </c>
      <c r="J288" s="179"/>
      <c r="K288" s="172" t="s">
        <v>9</v>
      </c>
      <c r="L288" s="115" t="s">
        <v>10</v>
      </c>
      <c r="M288" s="200" t="s">
        <v>4922</v>
      </c>
      <c r="N288" s="208">
        <v>35</v>
      </c>
      <c r="O288" s="163" t="s">
        <v>8</v>
      </c>
      <c r="P288" s="200" t="s">
        <v>4923</v>
      </c>
      <c r="Q288" s="82" t="s">
        <v>4130</v>
      </c>
      <c r="R288" s="179">
        <v>25.4</v>
      </c>
      <c r="S288" s="179"/>
      <c r="T288" s="179">
        <v>25.4</v>
      </c>
      <c r="U288" s="286"/>
      <c r="V288" s="179"/>
      <c r="W288" s="179"/>
      <c r="X288" s="179"/>
      <c r="Y288" s="179"/>
      <c r="Z288" s="179"/>
      <c r="AA288" s="179"/>
      <c r="AB288" s="179"/>
      <c r="AC288" s="179"/>
      <c r="AD288" s="208" t="s">
        <v>43</v>
      </c>
      <c r="AE288" s="179"/>
      <c r="AF288" s="179"/>
      <c r="AG288" s="179" t="s">
        <v>5726</v>
      </c>
      <c r="AJ288" s="1">
        <f t="shared" si="17"/>
        <v>0</v>
      </c>
      <c r="AK288" s="1">
        <f t="shared" si="19"/>
        <v>-25.4</v>
      </c>
    </row>
    <row r="289" spans="1:1017 1037:2037 2057:3057 3077:4077 4097:5117 5137:6137 6157:7157 7177:8177 8197:9197 9217:10237 10257:11257 11277:12277 12297:13297 13317:14317 14337:15357 15377:16377" ht="337.5" customHeight="1">
      <c r="A289" s="208" t="s">
        <v>4411</v>
      </c>
      <c r="B289" s="120" t="s">
        <v>91</v>
      </c>
      <c r="C289" s="208" t="s">
        <v>1383</v>
      </c>
      <c r="D289" s="81">
        <v>42535</v>
      </c>
      <c r="E289" s="121">
        <v>0.8534722222222223</v>
      </c>
      <c r="F289" s="81">
        <v>42535</v>
      </c>
      <c r="G289" s="121">
        <v>0.85356481481481483</v>
      </c>
      <c r="H289" s="173">
        <v>0</v>
      </c>
      <c r="I289" s="179">
        <v>14</v>
      </c>
      <c r="J289" s="179"/>
      <c r="K289" s="172" t="s">
        <v>9</v>
      </c>
      <c r="L289" s="115" t="s">
        <v>17</v>
      </c>
      <c r="M289" s="200" t="s">
        <v>4857</v>
      </c>
      <c r="N289" s="208" t="s">
        <v>3</v>
      </c>
      <c r="O289" s="163" t="s">
        <v>8</v>
      </c>
      <c r="P289" s="200" t="s">
        <v>4858</v>
      </c>
      <c r="Q289" s="82" t="s">
        <v>4130</v>
      </c>
      <c r="R289" s="179">
        <v>4.4000000000000004</v>
      </c>
      <c r="S289" s="179"/>
      <c r="T289" s="179">
        <v>4.4000000000000004</v>
      </c>
      <c r="U289" s="286"/>
      <c r="V289" s="179"/>
      <c r="W289" s="179"/>
      <c r="X289" s="179"/>
      <c r="Y289" s="179"/>
      <c r="Z289" s="179"/>
      <c r="AA289" s="179"/>
      <c r="AB289" s="179"/>
      <c r="AC289" s="179"/>
      <c r="AD289" s="208" t="s">
        <v>38</v>
      </c>
      <c r="AE289" s="179"/>
      <c r="AF289" s="179"/>
      <c r="AG289" s="179" t="s">
        <v>5728</v>
      </c>
      <c r="AJ289" s="1">
        <f t="shared" si="17"/>
        <v>0</v>
      </c>
      <c r="AK289" s="1">
        <f t="shared" si="19"/>
        <v>-4.4000000000000004</v>
      </c>
    </row>
    <row r="290" spans="1:1017 1037:2037 2057:3057 3077:4077 4097:5117 5137:6137 6157:7157 7177:8177 8197:9197 9217:10237 10257:11257 11277:12277 12297:13297 13317:14317 14337:15357 15377:16377" ht="47.25" customHeight="1">
      <c r="A290" s="208" t="s">
        <v>4411</v>
      </c>
      <c r="B290" s="120" t="s">
        <v>91</v>
      </c>
      <c r="C290" s="208" t="s">
        <v>376</v>
      </c>
      <c r="D290" s="81">
        <v>42535</v>
      </c>
      <c r="E290" s="121">
        <v>0.25625000000000003</v>
      </c>
      <c r="F290" s="81">
        <v>42535</v>
      </c>
      <c r="G290" s="121">
        <v>0.25636574074074076</v>
      </c>
      <c r="H290" s="173">
        <f t="shared" ref="H290:H300" si="20">G290-E290</f>
        <v>1.1574074074072183E-4</v>
      </c>
      <c r="I290" s="179">
        <v>53</v>
      </c>
      <c r="J290" s="179"/>
      <c r="K290" s="172" t="s">
        <v>9</v>
      </c>
      <c r="L290" s="115" t="s">
        <v>17</v>
      </c>
      <c r="M290" s="115" t="s">
        <v>5729</v>
      </c>
      <c r="N290" s="208">
        <v>110</v>
      </c>
      <c r="O290" s="163" t="s">
        <v>8</v>
      </c>
      <c r="P290" s="115" t="s">
        <v>5729</v>
      </c>
      <c r="Q290" s="82" t="s">
        <v>4130</v>
      </c>
      <c r="R290" s="179">
        <v>22</v>
      </c>
      <c r="S290" s="179"/>
      <c r="T290" s="179">
        <v>22</v>
      </c>
      <c r="U290" s="286"/>
      <c r="V290" s="179"/>
      <c r="W290" s="179"/>
      <c r="X290" s="179"/>
      <c r="Y290" s="179"/>
      <c r="Z290" s="179"/>
      <c r="AA290" s="179"/>
      <c r="AB290" s="179"/>
      <c r="AC290" s="179"/>
      <c r="AD290" s="208" t="s">
        <v>38</v>
      </c>
      <c r="AE290" s="179"/>
      <c r="AF290" s="179"/>
      <c r="AG290" s="179" t="s">
        <v>5730</v>
      </c>
      <c r="AJ290" s="1">
        <f t="shared" si="17"/>
        <v>0</v>
      </c>
      <c r="AK290" s="1">
        <f t="shared" si="19"/>
        <v>-22</v>
      </c>
    </row>
    <row r="291" spans="1:1017 1037:2037 2057:3057 3077:4077 4097:5117 5137:6137 6157:7157 7177:8177 8197:9197 9217:10237 10257:11257 11277:12277 12297:13297 13317:14317 14337:15357 15377:16377" ht="47.25" customHeight="1">
      <c r="A291" s="208" t="s">
        <v>4411</v>
      </c>
      <c r="B291" s="120" t="s">
        <v>91</v>
      </c>
      <c r="C291" s="208" t="s">
        <v>805</v>
      </c>
      <c r="D291" s="81">
        <v>42535</v>
      </c>
      <c r="E291" s="121">
        <v>0.72361111111111109</v>
      </c>
      <c r="F291" s="81">
        <v>42535</v>
      </c>
      <c r="G291" s="121">
        <v>0.72372685185185182</v>
      </c>
      <c r="H291" s="173">
        <f t="shared" si="20"/>
        <v>1.1574074074072183E-4</v>
      </c>
      <c r="I291" s="179">
        <v>6</v>
      </c>
      <c r="J291" s="179"/>
      <c r="K291" s="172" t="s">
        <v>9</v>
      </c>
      <c r="L291" s="115" t="s">
        <v>10</v>
      </c>
      <c r="M291" s="115" t="s">
        <v>4924</v>
      </c>
      <c r="N291" s="208">
        <v>35</v>
      </c>
      <c r="O291" s="163" t="s">
        <v>8</v>
      </c>
      <c r="P291" s="115" t="s">
        <v>5731</v>
      </c>
      <c r="Q291" s="82" t="s">
        <v>4130</v>
      </c>
      <c r="R291" s="179">
        <v>4.5</v>
      </c>
      <c r="S291" s="179"/>
      <c r="T291" s="179">
        <v>4.5</v>
      </c>
      <c r="U291" s="179"/>
      <c r="V291" s="179"/>
      <c r="W291" s="179"/>
      <c r="X291" s="179"/>
      <c r="Y291" s="179"/>
      <c r="Z291" s="179"/>
      <c r="AA291" s="179"/>
      <c r="AB291" s="179"/>
      <c r="AC291" s="179"/>
      <c r="AD291" s="208" t="s">
        <v>43</v>
      </c>
      <c r="AE291" s="179"/>
      <c r="AF291" s="179"/>
      <c r="AG291" s="179" t="s">
        <v>5732</v>
      </c>
      <c r="AJ291" s="1">
        <f t="shared" si="17"/>
        <v>0</v>
      </c>
      <c r="AK291" s="1">
        <f t="shared" si="19"/>
        <v>-4.5</v>
      </c>
    </row>
    <row r="292" spans="1:1017 1037:2037 2057:3057 3077:4077 4097:5117 5137:6137 6157:7157 7177:8177 8197:9197 9217:10237 10257:11257 11277:12277 12297:13297 13317:14317 14337:15357 15377:16377" ht="63" customHeight="1">
      <c r="A292" s="208" t="s">
        <v>4411</v>
      </c>
      <c r="B292" s="120" t="s">
        <v>91</v>
      </c>
      <c r="C292" s="208" t="s">
        <v>805</v>
      </c>
      <c r="D292" s="81">
        <v>42535</v>
      </c>
      <c r="E292" s="121">
        <v>0.73263888888888884</v>
      </c>
      <c r="F292" s="81">
        <v>42535</v>
      </c>
      <c r="G292" s="121">
        <v>0.73275462962962967</v>
      </c>
      <c r="H292" s="173">
        <f t="shared" si="20"/>
        <v>1.1574074074083285E-4</v>
      </c>
      <c r="I292" s="179">
        <v>4</v>
      </c>
      <c r="J292" s="179"/>
      <c r="K292" s="172" t="s">
        <v>9</v>
      </c>
      <c r="L292" s="115" t="s">
        <v>10</v>
      </c>
      <c r="M292" s="201" t="s">
        <v>4925</v>
      </c>
      <c r="N292" s="208" t="s">
        <v>3</v>
      </c>
      <c r="O292" s="163" t="s">
        <v>8</v>
      </c>
      <c r="P292" s="201" t="s">
        <v>4925</v>
      </c>
      <c r="Q292" s="82" t="s">
        <v>4130</v>
      </c>
      <c r="R292" s="179">
        <v>4.5</v>
      </c>
      <c r="S292" s="179"/>
      <c r="T292" s="179">
        <v>4.5</v>
      </c>
      <c r="U292" s="179"/>
      <c r="V292" s="179"/>
      <c r="W292" s="179"/>
      <c r="X292" s="179"/>
      <c r="Y292" s="179"/>
      <c r="Z292" s="179"/>
      <c r="AA292" s="179"/>
      <c r="AB292" s="179"/>
      <c r="AC292" s="179"/>
      <c r="AD292" s="208" t="s">
        <v>43</v>
      </c>
      <c r="AE292" s="179"/>
      <c r="AF292" s="179"/>
      <c r="AG292" s="179" t="s">
        <v>5733</v>
      </c>
      <c r="AJ292" s="1">
        <f t="shared" si="17"/>
        <v>0</v>
      </c>
      <c r="AK292" s="1">
        <f t="shared" si="19"/>
        <v>-4.5</v>
      </c>
    </row>
    <row r="293" spans="1:1017 1037:2037 2057:3057 3077:4077 4097:5117 5137:6137 6157:7157 7177:8177 8197:9197 9217:10237 10257:11257 11277:12277 12297:13297 13317:14317 14337:15357 15377:16377" ht="31.5" customHeight="1">
      <c r="A293" s="208" t="s">
        <v>4411</v>
      </c>
      <c r="B293" s="120" t="s">
        <v>91</v>
      </c>
      <c r="C293" s="208" t="s">
        <v>805</v>
      </c>
      <c r="D293" s="81">
        <v>42535</v>
      </c>
      <c r="E293" s="121">
        <v>0.74097222222222225</v>
      </c>
      <c r="F293" s="81">
        <v>42535</v>
      </c>
      <c r="G293" s="121">
        <v>0.74106481481481479</v>
      </c>
      <c r="H293" s="173">
        <f t="shared" si="20"/>
        <v>9.2592592592533052E-5</v>
      </c>
      <c r="I293" s="179">
        <v>4</v>
      </c>
      <c r="J293" s="179"/>
      <c r="K293" s="172" t="s">
        <v>9</v>
      </c>
      <c r="L293" s="115" t="s">
        <v>10</v>
      </c>
      <c r="M293" s="201" t="s">
        <v>4926</v>
      </c>
      <c r="N293" s="208" t="s">
        <v>3</v>
      </c>
      <c r="O293" s="163" t="s">
        <v>8</v>
      </c>
      <c r="P293" s="201" t="s">
        <v>4926</v>
      </c>
      <c r="Q293" s="82" t="s">
        <v>4130</v>
      </c>
      <c r="R293" s="179">
        <v>9</v>
      </c>
      <c r="S293" s="179"/>
      <c r="T293" s="179">
        <v>9</v>
      </c>
      <c r="U293" s="179"/>
      <c r="V293" s="179"/>
      <c r="W293" s="179"/>
      <c r="X293" s="179"/>
      <c r="Y293" s="179"/>
      <c r="Z293" s="179"/>
      <c r="AA293" s="179"/>
      <c r="AB293" s="179"/>
      <c r="AC293" s="179"/>
      <c r="AD293" s="208" t="s">
        <v>43</v>
      </c>
      <c r="AE293" s="179"/>
      <c r="AF293" s="179"/>
      <c r="AG293" s="179" t="s">
        <v>5734</v>
      </c>
      <c r="AJ293" s="1">
        <f t="shared" si="17"/>
        <v>0</v>
      </c>
      <c r="AK293" s="1">
        <f t="shared" si="19"/>
        <v>-9</v>
      </c>
    </row>
    <row r="294" spans="1:1017 1037:2037 2057:3057 3077:4077 4097:5117 5137:6137 6157:7157 7177:8177 8197:9197 9217:10237 10257:11257 11277:12277 12297:13297 13317:14317 14337:15357 15377:16377" ht="31.5" customHeight="1">
      <c r="A294" s="208" t="s">
        <v>4411</v>
      </c>
      <c r="B294" s="120" t="s">
        <v>91</v>
      </c>
      <c r="C294" s="208" t="s">
        <v>376</v>
      </c>
      <c r="D294" s="81">
        <v>42536</v>
      </c>
      <c r="E294" s="121">
        <v>0.63055555555555554</v>
      </c>
      <c r="F294" s="81">
        <v>42536</v>
      </c>
      <c r="G294" s="121">
        <v>0.63067129629629626</v>
      </c>
      <c r="H294" s="173">
        <f t="shared" si="20"/>
        <v>1.1574074074072183E-4</v>
      </c>
      <c r="I294" s="179">
        <v>9</v>
      </c>
      <c r="J294" s="179"/>
      <c r="K294" s="172" t="s">
        <v>9</v>
      </c>
      <c r="L294" s="115" t="s">
        <v>17</v>
      </c>
      <c r="M294" s="115" t="s">
        <v>4936</v>
      </c>
      <c r="N294" s="208">
        <v>110</v>
      </c>
      <c r="O294" s="163" t="s">
        <v>8</v>
      </c>
      <c r="P294" s="115" t="s">
        <v>4937</v>
      </c>
      <c r="Q294" s="82" t="s">
        <v>4130</v>
      </c>
      <c r="R294" s="179">
        <v>1.6</v>
      </c>
      <c r="S294" s="179"/>
      <c r="T294" s="179">
        <v>1.6</v>
      </c>
      <c r="U294" s="286"/>
      <c r="V294" s="179"/>
      <c r="W294" s="179"/>
      <c r="X294" s="179"/>
      <c r="Y294" s="179"/>
      <c r="Z294" s="179"/>
      <c r="AA294" s="179"/>
      <c r="AB294" s="179"/>
      <c r="AC294" s="179"/>
      <c r="AD294" s="208" t="s">
        <v>38</v>
      </c>
      <c r="AE294" s="179"/>
      <c r="AF294" s="179"/>
      <c r="AG294" s="179" t="s">
        <v>5735</v>
      </c>
      <c r="AJ294" s="1">
        <f t="shared" si="17"/>
        <v>0</v>
      </c>
      <c r="AK294" s="1">
        <f t="shared" si="19"/>
        <v>-1.6</v>
      </c>
    </row>
    <row r="295" spans="1:1017 1037:2037 2057:3057 3077:4077 4097:5117 5137:6137 6157:7157 7177:8177 8197:9197 9217:10237 10257:11257 11277:12277 12297:13297 13317:14317 14337:15357 15377:16377" s="115" customFormat="1" ht="309.75" customHeight="1">
      <c r="A295" s="208" t="s">
        <v>4411</v>
      </c>
      <c r="B295" s="120" t="s">
        <v>91</v>
      </c>
      <c r="C295" s="208" t="s">
        <v>805</v>
      </c>
      <c r="D295" s="81">
        <v>42536</v>
      </c>
      <c r="E295" s="121">
        <v>0.53125</v>
      </c>
      <c r="F295" s="81">
        <v>42536</v>
      </c>
      <c r="G295" s="121">
        <v>0.53136574074074072</v>
      </c>
      <c r="H295" s="173">
        <f t="shared" si="20"/>
        <v>1.1574074074072183E-4</v>
      </c>
      <c r="I295" s="179">
        <v>13</v>
      </c>
      <c r="J295" s="179"/>
      <c r="K295" s="172" t="s">
        <v>9</v>
      </c>
      <c r="L295" s="115" t="s">
        <v>17</v>
      </c>
      <c r="M295" s="200" t="s">
        <v>4938</v>
      </c>
      <c r="N295" s="208">
        <v>35</v>
      </c>
      <c r="O295" s="163" t="s">
        <v>8</v>
      </c>
      <c r="P295" s="200" t="s">
        <v>4938</v>
      </c>
      <c r="Q295" s="82" t="s">
        <v>4130</v>
      </c>
      <c r="R295" s="179">
        <v>32.6</v>
      </c>
      <c r="S295" s="179"/>
      <c r="T295" s="179">
        <v>32.6</v>
      </c>
      <c r="U295" s="286"/>
      <c r="V295" s="179"/>
      <c r="W295" s="179"/>
      <c r="X295" s="179"/>
      <c r="Y295" s="179"/>
      <c r="Z295" s="179"/>
      <c r="AA295" s="179"/>
      <c r="AB295" s="179"/>
      <c r="AC295" s="179"/>
      <c r="AD295" s="208" t="s">
        <v>38</v>
      </c>
      <c r="AE295" s="179"/>
      <c r="AF295" s="179"/>
      <c r="AG295" s="179" t="s">
        <v>5736</v>
      </c>
      <c r="AJ295" s="1">
        <f t="shared" si="17"/>
        <v>0</v>
      </c>
      <c r="AK295" s="1">
        <f t="shared" si="19"/>
        <v>-32.6</v>
      </c>
      <c r="BE295" s="1"/>
      <c r="BY295" s="1"/>
      <c r="CS295" s="1"/>
      <c r="DM295" s="1"/>
      <c r="EG295" s="1"/>
      <c r="FA295" s="1"/>
      <c r="FU295" s="1"/>
      <c r="GO295" s="1"/>
      <c r="HI295" s="1"/>
      <c r="IC295" s="1"/>
      <c r="IW295" s="1"/>
      <c r="JQ295" s="1"/>
      <c r="KK295" s="1"/>
      <c r="LE295" s="1"/>
      <c r="LY295" s="1"/>
      <c r="MS295" s="1"/>
      <c r="NM295" s="1"/>
      <c r="OG295" s="1"/>
      <c r="PA295" s="1"/>
      <c r="PU295" s="1"/>
      <c r="QO295" s="1"/>
      <c r="RI295" s="1"/>
      <c r="SC295" s="1"/>
      <c r="SW295" s="1"/>
      <c r="TQ295" s="1"/>
      <c r="UK295" s="1"/>
      <c r="VE295" s="1"/>
      <c r="VY295" s="1"/>
      <c r="WS295" s="1"/>
      <c r="XM295" s="1"/>
      <c r="YG295" s="1"/>
      <c r="ZA295" s="1"/>
      <c r="ZU295" s="1"/>
      <c r="AAO295" s="1"/>
      <c r="ABI295" s="1"/>
      <c r="ACC295" s="1"/>
      <c r="ACW295" s="1"/>
      <c r="ADQ295" s="1"/>
      <c r="AEK295" s="1"/>
      <c r="AFE295" s="1"/>
      <c r="AFY295" s="1"/>
      <c r="AGS295" s="1"/>
      <c r="AHM295" s="1"/>
      <c r="AIG295" s="1"/>
      <c r="AJA295" s="1"/>
      <c r="AJU295" s="1"/>
      <c r="AKO295" s="1"/>
      <c r="ALI295" s="1"/>
      <c r="AMC295" s="1"/>
      <c r="AMW295" s="1"/>
      <c r="ANQ295" s="1"/>
      <c r="AOK295" s="1"/>
      <c r="APE295" s="1"/>
      <c r="APY295" s="1"/>
      <c r="AQS295" s="1"/>
      <c r="ARM295" s="1"/>
      <c r="ASG295" s="1"/>
      <c r="ATA295" s="1"/>
      <c r="ATU295" s="1"/>
      <c r="AUO295" s="1"/>
      <c r="AVI295" s="1"/>
      <c r="AWC295" s="1"/>
      <c r="AWW295" s="1"/>
      <c r="AXQ295" s="1"/>
      <c r="AYK295" s="1"/>
      <c r="AZE295" s="1"/>
      <c r="AZY295" s="1"/>
      <c r="BAS295" s="1"/>
      <c r="BBM295" s="1"/>
      <c r="BCG295" s="1"/>
      <c r="BDA295" s="1"/>
      <c r="BDU295" s="1"/>
      <c r="BEO295" s="1"/>
      <c r="BFI295" s="1"/>
      <c r="BGC295" s="1"/>
      <c r="BGW295" s="1"/>
      <c r="BHQ295" s="1"/>
      <c r="BIK295" s="1"/>
      <c r="BJE295" s="1"/>
      <c r="BJY295" s="1"/>
      <c r="BKS295" s="1"/>
      <c r="BLM295" s="1"/>
      <c r="BMG295" s="1"/>
      <c r="BNA295" s="1"/>
      <c r="BNU295" s="1"/>
      <c r="BOO295" s="1"/>
      <c r="BPI295" s="1"/>
      <c r="BQC295" s="1"/>
      <c r="BQW295" s="1"/>
      <c r="BRQ295" s="1"/>
      <c r="BSK295" s="1"/>
      <c r="BTE295" s="1"/>
      <c r="BTY295" s="1"/>
      <c r="BUS295" s="1"/>
      <c r="BVM295" s="1"/>
      <c r="BWG295" s="1"/>
      <c r="BXA295" s="1"/>
      <c r="BXU295" s="1"/>
      <c r="BYO295" s="1"/>
      <c r="BZI295" s="1"/>
      <c r="CAC295" s="1"/>
      <c r="CAW295" s="1"/>
      <c r="CBQ295" s="1"/>
      <c r="CCK295" s="1"/>
      <c r="CDE295" s="1"/>
      <c r="CDY295" s="1"/>
      <c r="CES295" s="1"/>
      <c r="CFM295" s="1"/>
      <c r="CGG295" s="1"/>
      <c r="CHA295" s="1"/>
      <c r="CHU295" s="1"/>
      <c r="CIO295" s="1"/>
      <c r="CJI295" s="1"/>
      <c r="CKC295" s="1"/>
      <c r="CKW295" s="1"/>
      <c r="CLQ295" s="1"/>
      <c r="CMK295" s="1"/>
      <c r="CNE295" s="1"/>
      <c r="CNY295" s="1"/>
      <c r="COS295" s="1"/>
      <c r="CPM295" s="1"/>
      <c r="CQG295" s="1"/>
      <c r="CRA295" s="1"/>
      <c r="CRU295" s="1"/>
      <c r="CSO295" s="1"/>
      <c r="CTI295" s="1"/>
      <c r="CUC295" s="1"/>
      <c r="CUW295" s="1"/>
      <c r="CVQ295" s="1"/>
      <c r="CWK295" s="1"/>
      <c r="CXE295" s="1"/>
      <c r="CXY295" s="1"/>
      <c r="CYS295" s="1"/>
      <c r="CZM295" s="1"/>
      <c r="DAG295" s="1"/>
      <c r="DBA295" s="1"/>
      <c r="DBU295" s="1"/>
      <c r="DCO295" s="1"/>
      <c r="DDI295" s="1"/>
      <c r="DEC295" s="1"/>
      <c r="DEW295" s="1"/>
      <c r="DFQ295" s="1"/>
      <c r="DGK295" s="1"/>
      <c r="DHE295" s="1"/>
      <c r="DHY295" s="1"/>
      <c r="DIS295" s="1"/>
      <c r="DJM295" s="1"/>
      <c r="DKG295" s="1"/>
      <c r="DLA295" s="1"/>
      <c r="DLU295" s="1"/>
      <c r="DMO295" s="1"/>
      <c r="DNI295" s="1"/>
      <c r="DOC295" s="1"/>
      <c r="DOW295" s="1"/>
      <c r="DPQ295" s="1"/>
      <c r="DQK295" s="1"/>
      <c r="DRE295" s="1"/>
      <c r="DRY295" s="1"/>
      <c r="DSS295" s="1"/>
      <c r="DTM295" s="1"/>
      <c r="DUG295" s="1"/>
      <c r="DVA295" s="1"/>
      <c r="DVU295" s="1"/>
      <c r="DWO295" s="1"/>
      <c r="DXI295" s="1"/>
      <c r="DYC295" s="1"/>
      <c r="DYW295" s="1"/>
      <c r="DZQ295" s="1"/>
      <c r="EAK295" s="1"/>
      <c r="EBE295" s="1"/>
      <c r="EBY295" s="1"/>
      <c r="ECS295" s="1"/>
      <c r="EDM295" s="1"/>
      <c r="EEG295" s="1"/>
      <c r="EFA295" s="1"/>
      <c r="EFU295" s="1"/>
      <c r="EGO295" s="1"/>
      <c r="EHI295" s="1"/>
      <c r="EIC295" s="1"/>
      <c r="EIW295" s="1"/>
      <c r="EJQ295" s="1"/>
      <c r="EKK295" s="1"/>
      <c r="ELE295" s="1"/>
      <c r="ELY295" s="1"/>
      <c r="EMS295" s="1"/>
      <c r="ENM295" s="1"/>
      <c r="EOG295" s="1"/>
      <c r="EPA295" s="1"/>
      <c r="EPU295" s="1"/>
      <c r="EQO295" s="1"/>
      <c r="ERI295" s="1"/>
      <c r="ESC295" s="1"/>
      <c r="ESW295" s="1"/>
      <c r="ETQ295" s="1"/>
      <c r="EUK295" s="1"/>
      <c r="EVE295" s="1"/>
      <c r="EVY295" s="1"/>
      <c r="EWS295" s="1"/>
      <c r="EXM295" s="1"/>
      <c r="EYG295" s="1"/>
      <c r="EZA295" s="1"/>
      <c r="EZU295" s="1"/>
      <c r="FAO295" s="1"/>
      <c r="FBI295" s="1"/>
      <c r="FCC295" s="1"/>
      <c r="FCW295" s="1"/>
      <c r="FDQ295" s="1"/>
      <c r="FEK295" s="1"/>
      <c r="FFE295" s="1"/>
      <c r="FFY295" s="1"/>
      <c r="FGS295" s="1"/>
      <c r="FHM295" s="1"/>
      <c r="FIG295" s="1"/>
      <c r="FJA295" s="1"/>
      <c r="FJU295" s="1"/>
      <c r="FKO295" s="1"/>
      <c r="FLI295" s="1"/>
      <c r="FMC295" s="1"/>
      <c r="FMW295" s="1"/>
      <c r="FNQ295" s="1"/>
      <c r="FOK295" s="1"/>
      <c r="FPE295" s="1"/>
      <c r="FPY295" s="1"/>
      <c r="FQS295" s="1"/>
      <c r="FRM295" s="1"/>
      <c r="FSG295" s="1"/>
      <c r="FTA295" s="1"/>
      <c r="FTU295" s="1"/>
      <c r="FUO295" s="1"/>
      <c r="FVI295" s="1"/>
      <c r="FWC295" s="1"/>
      <c r="FWW295" s="1"/>
      <c r="FXQ295" s="1"/>
      <c r="FYK295" s="1"/>
      <c r="FZE295" s="1"/>
      <c r="FZY295" s="1"/>
      <c r="GAS295" s="1"/>
      <c r="GBM295" s="1"/>
      <c r="GCG295" s="1"/>
      <c r="GDA295" s="1"/>
      <c r="GDU295" s="1"/>
      <c r="GEO295" s="1"/>
      <c r="GFI295" s="1"/>
      <c r="GGC295" s="1"/>
      <c r="GGW295" s="1"/>
      <c r="GHQ295" s="1"/>
      <c r="GIK295" s="1"/>
      <c r="GJE295" s="1"/>
      <c r="GJY295" s="1"/>
      <c r="GKS295" s="1"/>
      <c r="GLM295" s="1"/>
      <c r="GMG295" s="1"/>
      <c r="GNA295" s="1"/>
      <c r="GNU295" s="1"/>
      <c r="GOO295" s="1"/>
      <c r="GPI295" s="1"/>
      <c r="GQC295" s="1"/>
      <c r="GQW295" s="1"/>
      <c r="GRQ295" s="1"/>
      <c r="GSK295" s="1"/>
      <c r="GTE295" s="1"/>
      <c r="GTY295" s="1"/>
      <c r="GUS295" s="1"/>
      <c r="GVM295" s="1"/>
      <c r="GWG295" s="1"/>
      <c r="GXA295" s="1"/>
      <c r="GXU295" s="1"/>
      <c r="GYO295" s="1"/>
      <c r="GZI295" s="1"/>
      <c r="HAC295" s="1"/>
      <c r="HAW295" s="1"/>
      <c r="HBQ295" s="1"/>
      <c r="HCK295" s="1"/>
      <c r="HDE295" s="1"/>
      <c r="HDY295" s="1"/>
      <c r="HES295" s="1"/>
      <c r="HFM295" s="1"/>
      <c r="HGG295" s="1"/>
      <c r="HHA295" s="1"/>
      <c r="HHU295" s="1"/>
      <c r="HIO295" s="1"/>
      <c r="HJI295" s="1"/>
      <c r="HKC295" s="1"/>
      <c r="HKW295" s="1"/>
      <c r="HLQ295" s="1"/>
      <c r="HMK295" s="1"/>
      <c r="HNE295" s="1"/>
      <c r="HNY295" s="1"/>
      <c r="HOS295" s="1"/>
      <c r="HPM295" s="1"/>
      <c r="HQG295" s="1"/>
      <c r="HRA295" s="1"/>
      <c r="HRU295" s="1"/>
      <c r="HSO295" s="1"/>
      <c r="HTI295" s="1"/>
      <c r="HUC295" s="1"/>
      <c r="HUW295" s="1"/>
      <c r="HVQ295" s="1"/>
      <c r="HWK295" s="1"/>
      <c r="HXE295" s="1"/>
      <c r="HXY295" s="1"/>
      <c r="HYS295" s="1"/>
      <c r="HZM295" s="1"/>
      <c r="IAG295" s="1"/>
      <c r="IBA295" s="1"/>
      <c r="IBU295" s="1"/>
      <c r="ICO295" s="1"/>
      <c r="IDI295" s="1"/>
      <c r="IEC295" s="1"/>
      <c r="IEW295" s="1"/>
      <c r="IFQ295" s="1"/>
      <c r="IGK295" s="1"/>
      <c r="IHE295" s="1"/>
      <c r="IHY295" s="1"/>
      <c r="IIS295" s="1"/>
      <c r="IJM295" s="1"/>
      <c r="IKG295" s="1"/>
      <c r="ILA295" s="1"/>
      <c r="ILU295" s="1"/>
      <c r="IMO295" s="1"/>
      <c r="INI295" s="1"/>
      <c r="IOC295" s="1"/>
      <c r="IOW295" s="1"/>
      <c r="IPQ295" s="1"/>
      <c r="IQK295" s="1"/>
      <c r="IRE295" s="1"/>
      <c r="IRY295" s="1"/>
      <c r="ISS295" s="1"/>
      <c r="ITM295" s="1"/>
      <c r="IUG295" s="1"/>
      <c r="IVA295" s="1"/>
      <c r="IVU295" s="1"/>
      <c r="IWO295" s="1"/>
      <c r="IXI295" s="1"/>
      <c r="IYC295" s="1"/>
      <c r="IYW295" s="1"/>
      <c r="IZQ295" s="1"/>
      <c r="JAK295" s="1"/>
      <c r="JBE295" s="1"/>
      <c r="JBY295" s="1"/>
      <c r="JCS295" s="1"/>
      <c r="JDM295" s="1"/>
      <c r="JEG295" s="1"/>
      <c r="JFA295" s="1"/>
      <c r="JFU295" s="1"/>
      <c r="JGO295" s="1"/>
      <c r="JHI295" s="1"/>
      <c r="JIC295" s="1"/>
      <c r="JIW295" s="1"/>
      <c r="JJQ295" s="1"/>
      <c r="JKK295" s="1"/>
      <c r="JLE295" s="1"/>
      <c r="JLY295" s="1"/>
      <c r="JMS295" s="1"/>
      <c r="JNM295" s="1"/>
      <c r="JOG295" s="1"/>
      <c r="JPA295" s="1"/>
      <c r="JPU295" s="1"/>
      <c r="JQO295" s="1"/>
      <c r="JRI295" s="1"/>
      <c r="JSC295" s="1"/>
      <c r="JSW295" s="1"/>
      <c r="JTQ295" s="1"/>
      <c r="JUK295" s="1"/>
      <c r="JVE295" s="1"/>
      <c r="JVY295" s="1"/>
      <c r="JWS295" s="1"/>
      <c r="JXM295" s="1"/>
      <c r="JYG295" s="1"/>
      <c r="JZA295" s="1"/>
      <c r="JZU295" s="1"/>
      <c r="KAO295" s="1"/>
      <c r="KBI295" s="1"/>
      <c r="KCC295" s="1"/>
      <c r="KCW295" s="1"/>
      <c r="KDQ295" s="1"/>
      <c r="KEK295" s="1"/>
      <c r="KFE295" s="1"/>
      <c r="KFY295" s="1"/>
      <c r="KGS295" s="1"/>
      <c r="KHM295" s="1"/>
      <c r="KIG295" s="1"/>
      <c r="KJA295" s="1"/>
      <c r="KJU295" s="1"/>
      <c r="KKO295" s="1"/>
      <c r="KLI295" s="1"/>
      <c r="KMC295" s="1"/>
      <c r="KMW295" s="1"/>
      <c r="KNQ295" s="1"/>
      <c r="KOK295" s="1"/>
      <c r="KPE295" s="1"/>
      <c r="KPY295" s="1"/>
      <c r="KQS295" s="1"/>
      <c r="KRM295" s="1"/>
      <c r="KSG295" s="1"/>
      <c r="KTA295" s="1"/>
      <c r="KTU295" s="1"/>
      <c r="KUO295" s="1"/>
      <c r="KVI295" s="1"/>
      <c r="KWC295" s="1"/>
      <c r="KWW295" s="1"/>
      <c r="KXQ295" s="1"/>
      <c r="KYK295" s="1"/>
      <c r="KZE295" s="1"/>
      <c r="KZY295" s="1"/>
      <c r="LAS295" s="1"/>
      <c r="LBM295" s="1"/>
      <c r="LCG295" s="1"/>
      <c r="LDA295" s="1"/>
      <c r="LDU295" s="1"/>
      <c r="LEO295" s="1"/>
      <c r="LFI295" s="1"/>
      <c r="LGC295" s="1"/>
      <c r="LGW295" s="1"/>
      <c r="LHQ295" s="1"/>
      <c r="LIK295" s="1"/>
      <c r="LJE295" s="1"/>
      <c r="LJY295" s="1"/>
      <c r="LKS295" s="1"/>
      <c r="LLM295" s="1"/>
      <c r="LMG295" s="1"/>
      <c r="LNA295" s="1"/>
      <c r="LNU295" s="1"/>
      <c r="LOO295" s="1"/>
      <c r="LPI295" s="1"/>
      <c r="LQC295" s="1"/>
      <c r="LQW295" s="1"/>
      <c r="LRQ295" s="1"/>
      <c r="LSK295" s="1"/>
      <c r="LTE295" s="1"/>
      <c r="LTY295" s="1"/>
      <c r="LUS295" s="1"/>
      <c r="LVM295" s="1"/>
      <c r="LWG295" s="1"/>
      <c r="LXA295" s="1"/>
      <c r="LXU295" s="1"/>
      <c r="LYO295" s="1"/>
      <c r="LZI295" s="1"/>
      <c r="MAC295" s="1"/>
      <c r="MAW295" s="1"/>
      <c r="MBQ295" s="1"/>
      <c r="MCK295" s="1"/>
      <c r="MDE295" s="1"/>
      <c r="MDY295" s="1"/>
      <c r="MES295" s="1"/>
      <c r="MFM295" s="1"/>
      <c r="MGG295" s="1"/>
      <c r="MHA295" s="1"/>
      <c r="MHU295" s="1"/>
      <c r="MIO295" s="1"/>
      <c r="MJI295" s="1"/>
      <c r="MKC295" s="1"/>
      <c r="MKW295" s="1"/>
      <c r="MLQ295" s="1"/>
      <c r="MMK295" s="1"/>
      <c r="MNE295" s="1"/>
      <c r="MNY295" s="1"/>
      <c r="MOS295" s="1"/>
      <c r="MPM295" s="1"/>
      <c r="MQG295" s="1"/>
      <c r="MRA295" s="1"/>
      <c r="MRU295" s="1"/>
      <c r="MSO295" s="1"/>
      <c r="MTI295" s="1"/>
      <c r="MUC295" s="1"/>
      <c r="MUW295" s="1"/>
      <c r="MVQ295" s="1"/>
      <c r="MWK295" s="1"/>
      <c r="MXE295" s="1"/>
      <c r="MXY295" s="1"/>
      <c r="MYS295" s="1"/>
      <c r="MZM295" s="1"/>
      <c r="NAG295" s="1"/>
      <c r="NBA295" s="1"/>
      <c r="NBU295" s="1"/>
      <c r="NCO295" s="1"/>
      <c r="NDI295" s="1"/>
      <c r="NEC295" s="1"/>
      <c r="NEW295" s="1"/>
      <c r="NFQ295" s="1"/>
      <c r="NGK295" s="1"/>
      <c r="NHE295" s="1"/>
      <c r="NHY295" s="1"/>
      <c r="NIS295" s="1"/>
      <c r="NJM295" s="1"/>
      <c r="NKG295" s="1"/>
      <c r="NLA295" s="1"/>
      <c r="NLU295" s="1"/>
      <c r="NMO295" s="1"/>
      <c r="NNI295" s="1"/>
      <c r="NOC295" s="1"/>
      <c r="NOW295" s="1"/>
      <c r="NPQ295" s="1"/>
      <c r="NQK295" s="1"/>
      <c r="NRE295" s="1"/>
      <c r="NRY295" s="1"/>
      <c r="NSS295" s="1"/>
      <c r="NTM295" s="1"/>
      <c r="NUG295" s="1"/>
      <c r="NVA295" s="1"/>
      <c r="NVU295" s="1"/>
      <c r="NWO295" s="1"/>
      <c r="NXI295" s="1"/>
      <c r="NYC295" s="1"/>
      <c r="NYW295" s="1"/>
      <c r="NZQ295" s="1"/>
      <c r="OAK295" s="1"/>
      <c r="OBE295" s="1"/>
      <c r="OBY295" s="1"/>
      <c r="OCS295" s="1"/>
      <c r="ODM295" s="1"/>
      <c r="OEG295" s="1"/>
      <c r="OFA295" s="1"/>
      <c r="OFU295" s="1"/>
      <c r="OGO295" s="1"/>
      <c r="OHI295" s="1"/>
      <c r="OIC295" s="1"/>
      <c r="OIW295" s="1"/>
      <c r="OJQ295" s="1"/>
      <c r="OKK295" s="1"/>
      <c r="OLE295" s="1"/>
      <c r="OLY295" s="1"/>
      <c r="OMS295" s="1"/>
      <c r="ONM295" s="1"/>
      <c r="OOG295" s="1"/>
      <c r="OPA295" s="1"/>
      <c r="OPU295" s="1"/>
      <c r="OQO295" s="1"/>
      <c r="ORI295" s="1"/>
      <c r="OSC295" s="1"/>
      <c r="OSW295" s="1"/>
      <c r="OTQ295" s="1"/>
      <c r="OUK295" s="1"/>
      <c r="OVE295" s="1"/>
      <c r="OVY295" s="1"/>
      <c r="OWS295" s="1"/>
      <c r="OXM295" s="1"/>
      <c r="OYG295" s="1"/>
      <c r="OZA295" s="1"/>
      <c r="OZU295" s="1"/>
      <c r="PAO295" s="1"/>
      <c r="PBI295" s="1"/>
      <c r="PCC295" s="1"/>
      <c r="PCW295" s="1"/>
      <c r="PDQ295" s="1"/>
      <c r="PEK295" s="1"/>
      <c r="PFE295" s="1"/>
      <c r="PFY295" s="1"/>
      <c r="PGS295" s="1"/>
      <c r="PHM295" s="1"/>
      <c r="PIG295" s="1"/>
      <c r="PJA295" s="1"/>
      <c r="PJU295" s="1"/>
      <c r="PKO295" s="1"/>
      <c r="PLI295" s="1"/>
      <c r="PMC295" s="1"/>
      <c r="PMW295" s="1"/>
      <c r="PNQ295" s="1"/>
      <c r="POK295" s="1"/>
      <c r="PPE295" s="1"/>
      <c r="PPY295" s="1"/>
      <c r="PQS295" s="1"/>
      <c r="PRM295" s="1"/>
      <c r="PSG295" s="1"/>
      <c r="PTA295" s="1"/>
      <c r="PTU295" s="1"/>
      <c r="PUO295" s="1"/>
      <c r="PVI295" s="1"/>
      <c r="PWC295" s="1"/>
      <c r="PWW295" s="1"/>
      <c r="PXQ295" s="1"/>
      <c r="PYK295" s="1"/>
      <c r="PZE295" s="1"/>
      <c r="PZY295" s="1"/>
      <c r="QAS295" s="1"/>
      <c r="QBM295" s="1"/>
      <c r="QCG295" s="1"/>
      <c r="QDA295" s="1"/>
      <c r="QDU295" s="1"/>
      <c r="QEO295" s="1"/>
      <c r="QFI295" s="1"/>
      <c r="QGC295" s="1"/>
      <c r="QGW295" s="1"/>
      <c r="QHQ295" s="1"/>
      <c r="QIK295" s="1"/>
      <c r="QJE295" s="1"/>
      <c r="QJY295" s="1"/>
      <c r="QKS295" s="1"/>
      <c r="QLM295" s="1"/>
      <c r="QMG295" s="1"/>
      <c r="QNA295" s="1"/>
      <c r="QNU295" s="1"/>
      <c r="QOO295" s="1"/>
      <c r="QPI295" s="1"/>
      <c r="QQC295" s="1"/>
      <c r="QQW295" s="1"/>
      <c r="QRQ295" s="1"/>
      <c r="QSK295" s="1"/>
      <c r="QTE295" s="1"/>
      <c r="QTY295" s="1"/>
      <c r="QUS295" s="1"/>
      <c r="QVM295" s="1"/>
      <c r="QWG295" s="1"/>
      <c r="QXA295" s="1"/>
      <c r="QXU295" s="1"/>
      <c r="QYO295" s="1"/>
      <c r="QZI295" s="1"/>
      <c r="RAC295" s="1"/>
      <c r="RAW295" s="1"/>
      <c r="RBQ295" s="1"/>
      <c r="RCK295" s="1"/>
      <c r="RDE295" s="1"/>
      <c r="RDY295" s="1"/>
      <c r="RES295" s="1"/>
      <c r="RFM295" s="1"/>
      <c r="RGG295" s="1"/>
      <c r="RHA295" s="1"/>
      <c r="RHU295" s="1"/>
      <c r="RIO295" s="1"/>
      <c r="RJI295" s="1"/>
      <c r="RKC295" s="1"/>
      <c r="RKW295" s="1"/>
      <c r="RLQ295" s="1"/>
      <c r="RMK295" s="1"/>
      <c r="RNE295" s="1"/>
      <c r="RNY295" s="1"/>
      <c r="ROS295" s="1"/>
      <c r="RPM295" s="1"/>
      <c r="RQG295" s="1"/>
      <c r="RRA295" s="1"/>
      <c r="RRU295" s="1"/>
      <c r="RSO295" s="1"/>
      <c r="RTI295" s="1"/>
      <c r="RUC295" s="1"/>
      <c r="RUW295" s="1"/>
      <c r="RVQ295" s="1"/>
      <c r="RWK295" s="1"/>
      <c r="RXE295" s="1"/>
      <c r="RXY295" s="1"/>
      <c r="RYS295" s="1"/>
      <c r="RZM295" s="1"/>
      <c r="SAG295" s="1"/>
      <c r="SBA295" s="1"/>
      <c r="SBU295" s="1"/>
      <c r="SCO295" s="1"/>
      <c r="SDI295" s="1"/>
      <c r="SEC295" s="1"/>
      <c r="SEW295" s="1"/>
      <c r="SFQ295" s="1"/>
      <c r="SGK295" s="1"/>
      <c r="SHE295" s="1"/>
      <c r="SHY295" s="1"/>
      <c r="SIS295" s="1"/>
      <c r="SJM295" s="1"/>
      <c r="SKG295" s="1"/>
      <c r="SLA295" s="1"/>
      <c r="SLU295" s="1"/>
      <c r="SMO295" s="1"/>
      <c r="SNI295" s="1"/>
      <c r="SOC295" s="1"/>
      <c r="SOW295" s="1"/>
      <c r="SPQ295" s="1"/>
      <c r="SQK295" s="1"/>
      <c r="SRE295" s="1"/>
      <c r="SRY295" s="1"/>
      <c r="SSS295" s="1"/>
      <c r="STM295" s="1"/>
      <c r="SUG295" s="1"/>
      <c r="SVA295" s="1"/>
      <c r="SVU295" s="1"/>
      <c r="SWO295" s="1"/>
      <c r="SXI295" s="1"/>
      <c r="SYC295" s="1"/>
      <c r="SYW295" s="1"/>
      <c r="SZQ295" s="1"/>
      <c r="TAK295" s="1"/>
      <c r="TBE295" s="1"/>
      <c r="TBY295" s="1"/>
      <c r="TCS295" s="1"/>
      <c r="TDM295" s="1"/>
      <c r="TEG295" s="1"/>
      <c r="TFA295" s="1"/>
      <c r="TFU295" s="1"/>
      <c r="TGO295" s="1"/>
      <c r="THI295" s="1"/>
      <c r="TIC295" s="1"/>
      <c r="TIW295" s="1"/>
      <c r="TJQ295" s="1"/>
      <c r="TKK295" s="1"/>
      <c r="TLE295" s="1"/>
      <c r="TLY295" s="1"/>
      <c r="TMS295" s="1"/>
      <c r="TNM295" s="1"/>
      <c r="TOG295" s="1"/>
      <c r="TPA295" s="1"/>
      <c r="TPU295" s="1"/>
      <c r="TQO295" s="1"/>
      <c r="TRI295" s="1"/>
      <c r="TSC295" s="1"/>
      <c r="TSW295" s="1"/>
      <c r="TTQ295" s="1"/>
      <c r="TUK295" s="1"/>
      <c r="TVE295" s="1"/>
      <c r="TVY295" s="1"/>
      <c r="TWS295" s="1"/>
      <c r="TXM295" s="1"/>
      <c r="TYG295" s="1"/>
      <c r="TZA295" s="1"/>
      <c r="TZU295" s="1"/>
      <c r="UAO295" s="1"/>
      <c r="UBI295" s="1"/>
      <c r="UCC295" s="1"/>
      <c r="UCW295" s="1"/>
      <c r="UDQ295" s="1"/>
      <c r="UEK295" s="1"/>
      <c r="UFE295" s="1"/>
      <c r="UFY295" s="1"/>
      <c r="UGS295" s="1"/>
      <c r="UHM295" s="1"/>
      <c r="UIG295" s="1"/>
      <c r="UJA295" s="1"/>
      <c r="UJU295" s="1"/>
      <c r="UKO295" s="1"/>
      <c r="ULI295" s="1"/>
      <c r="UMC295" s="1"/>
      <c r="UMW295" s="1"/>
      <c r="UNQ295" s="1"/>
      <c r="UOK295" s="1"/>
      <c r="UPE295" s="1"/>
      <c r="UPY295" s="1"/>
      <c r="UQS295" s="1"/>
      <c r="URM295" s="1"/>
      <c r="USG295" s="1"/>
      <c r="UTA295" s="1"/>
      <c r="UTU295" s="1"/>
      <c r="UUO295" s="1"/>
      <c r="UVI295" s="1"/>
      <c r="UWC295" s="1"/>
      <c r="UWW295" s="1"/>
      <c r="UXQ295" s="1"/>
      <c r="UYK295" s="1"/>
      <c r="UZE295" s="1"/>
      <c r="UZY295" s="1"/>
      <c r="VAS295" s="1"/>
      <c r="VBM295" s="1"/>
      <c r="VCG295" s="1"/>
      <c r="VDA295" s="1"/>
      <c r="VDU295" s="1"/>
      <c r="VEO295" s="1"/>
      <c r="VFI295" s="1"/>
      <c r="VGC295" s="1"/>
      <c r="VGW295" s="1"/>
      <c r="VHQ295" s="1"/>
      <c r="VIK295" s="1"/>
      <c r="VJE295" s="1"/>
      <c r="VJY295" s="1"/>
      <c r="VKS295" s="1"/>
      <c r="VLM295" s="1"/>
      <c r="VMG295" s="1"/>
      <c r="VNA295" s="1"/>
      <c r="VNU295" s="1"/>
      <c r="VOO295" s="1"/>
      <c r="VPI295" s="1"/>
      <c r="VQC295" s="1"/>
      <c r="VQW295" s="1"/>
      <c r="VRQ295" s="1"/>
      <c r="VSK295" s="1"/>
      <c r="VTE295" s="1"/>
      <c r="VTY295" s="1"/>
      <c r="VUS295" s="1"/>
      <c r="VVM295" s="1"/>
      <c r="VWG295" s="1"/>
      <c r="VXA295" s="1"/>
      <c r="VXU295" s="1"/>
      <c r="VYO295" s="1"/>
      <c r="VZI295" s="1"/>
      <c r="WAC295" s="1"/>
      <c r="WAW295" s="1"/>
      <c r="WBQ295" s="1"/>
      <c r="WCK295" s="1"/>
      <c r="WDE295" s="1"/>
      <c r="WDY295" s="1"/>
      <c r="WES295" s="1"/>
      <c r="WFM295" s="1"/>
      <c r="WGG295" s="1"/>
      <c r="WHA295" s="1"/>
      <c r="WHU295" s="1"/>
      <c r="WIO295" s="1"/>
      <c r="WJI295" s="1"/>
      <c r="WKC295" s="1"/>
      <c r="WKW295" s="1"/>
      <c r="WLQ295" s="1"/>
      <c r="WMK295" s="1"/>
      <c r="WNE295" s="1"/>
      <c r="WNY295" s="1"/>
      <c r="WOS295" s="1"/>
      <c r="WPM295" s="1"/>
      <c r="WQG295" s="1"/>
      <c r="WRA295" s="1"/>
      <c r="WRU295" s="1"/>
      <c r="WSO295" s="1"/>
      <c r="WTI295" s="1"/>
      <c r="WUC295" s="1"/>
      <c r="WUW295" s="1"/>
      <c r="WVQ295" s="1"/>
      <c r="WWK295" s="1"/>
      <c r="WXE295" s="1"/>
      <c r="WXY295" s="1"/>
      <c r="WYS295" s="1"/>
      <c r="WZM295" s="1"/>
      <c r="XAG295" s="1"/>
      <c r="XBA295" s="1"/>
      <c r="XBU295" s="1"/>
      <c r="XCO295" s="1"/>
      <c r="XDI295" s="1"/>
      <c r="XEC295" s="1"/>
      <c r="XEW295" s="1"/>
    </row>
    <row r="296" spans="1:1017 1037:2037 2057:3057 3077:4077 4097:5117 5137:6137 6157:7157 7177:8177 8197:9197 9217:10237 10257:11257 11277:12277 12297:13297 13317:14317 14337:15357 15377:16377" ht="243.75" customHeight="1">
      <c r="A296" s="208" t="s">
        <v>4411</v>
      </c>
      <c r="B296" s="120" t="s">
        <v>91</v>
      </c>
      <c r="C296" s="208" t="s">
        <v>376</v>
      </c>
      <c r="D296" s="81">
        <v>42536</v>
      </c>
      <c r="E296" s="121">
        <v>0.61111111111111105</v>
      </c>
      <c r="F296" s="81">
        <v>42536</v>
      </c>
      <c r="G296" s="121">
        <v>0.61122685185185188</v>
      </c>
      <c r="H296" s="173">
        <f t="shared" si="20"/>
        <v>1.1574074074083285E-4</v>
      </c>
      <c r="I296" s="179">
        <v>68</v>
      </c>
      <c r="J296" s="179"/>
      <c r="K296" s="172" t="s">
        <v>9</v>
      </c>
      <c r="L296" s="115" t="s">
        <v>17</v>
      </c>
      <c r="M296" s="115" t="s">
        <v>4936</v>
      </c>
      <c r="N296" s="208">
        <v>110</v>
      </c>
      <c r="O296" s="163" t="s">
        <v>8</v>
      </c>
      <c r="P296" s="115" t="s">
        <v>4936</v>
      </c>
      <c r="Q296" s="82" t="s">
        <v>4130</v>
      </c>
      <c r="R296" s="179">
        <v>103.7</v>
      </c>
      <c r="S296" s="179"/>
      <c r="T296" s="179">
        <v>103.7</v>
      </c>
      <c r="U296" s="286"/>
      <c r="V296" s="179"/>
      <c r="W296" s="179"/>
      <c r="X296" s="179"/>
      <c r="Y296" s="179"/>
      <c r="Z296" s="179"/>
      <c r="AA296" s="179"/>
      <c r="AB296" s="179"/>
      <c r="AC296" s="179"/>
      <c r="AD296" s="208" t="s">
        <v>38</v>
      </c>
      <c r="AE296" s="179"/>
      <c r="AF296" s="179"/>
      <c r="AG296" s="179" t="s">
        <v>5734</v>
      </c>
      <c r="AJ296" s="1">
        <f t="shared" si="17"/>
        <v>0</v>
      </c>
      <c r="AK296" s="1">
        <f t="shared" si="19"/>
        <v>-103.7</v>
      </c>
    </row>
    <row r="297" spans="1:1017 1037:2037 2057:3057 3077:4077 4097:5117 5137:6137 6157:7157 7177:8177 8197:9197 9217:10237 10257:11257 11277:12277 12297:13297 13317:14317 14337:15357 15377:16377" ht="47.25" customHeight="1">
      <c r="A297" s="208" t="s">
        <v>4411</v>
      </c>
      <c r="B297" s="120" t="s">
        <v>91</v>
      </c>
      <c r="C297" s="208" t="s">
        <v>376</v>
      </c>
      <c r="D297" s="81">
        <v>42536</v>
      </c>
      <c r="E297" s="121">
        <v>0.63055555555555554</v>
      </c>
      <c r="F297" s="81">
        <v>42536</v>
      </c>
      <c r="G297" s="121">
        <v>0.63067129629629626</v>
      </c>
      <c r="H297" s="173">
        <f t="shared" si="20"/>
        <v>1.1574074074072183E-4</v>
      </c>
      <c r="I297" s="179">
        <v>7</v>
      </c>
      <c r="J297" s="179"/>
      <c r="K297" s="172" t="s">
        <v>9</v>
      </c>
      <c r="L297" s="115" t="s">
        <v>17</v>
      </c>
      <c r="M297" s="115" t="s">
        <v>4936</v>
      </c>
      <c r="N297" s="208">
        <v>110</v>
      </c>
      <c r="O297" s="163" t="s">
        <v>8</v>
      </c>
      <c r="P297" s="115" t="s">
        <v>4936</v>
      </c>
      <c r="Q297" s="82" t="s">
        <v>4130</v>
      </c>
      <c r="R297" s="179">
        <v>8.9</v>
      </c>
      <c r="S297" s="179"/>
      <c r="T297" s="179">
        <v>8.9</v>
      </c>
      <c r="U297" s="286"/>
      <c r="V297" s="179"/>
      <c r="W297" s="179"/>
      <c r="X297" s="179"/>
      <c r="Y297" s="179"/>
      <c r="Z297" s="179"/>
      <c r="AA297" s="179"/>
      <c r="AB297" s="179"/>
      <c r="AC297" s="179"/>
      <c r="AD297" s="208" t="s">
        <v>38</v>
      </c>
      <c r="AE297" s="179"/>
      <c r="AF297" s="179"/>
      <c r="AG297" s="179" t="s">
        <v>5732</v>
      </c>
      <c r="AJ297" s="1">
        <f t="shared" si="17"/>
        <v>0</v>
      </c>
      <c r="AK297" s="1">
        <f t="shared" ref="AK297:AK323" si="21">AJ297-T297</f>
        <v>-8.9</v>
      </c>
    </row>
    <row r="298" spans="1:1017 1037:2037 2057:3057 3077:4077 4097:5117 5137:6137 6157:7157 7177:8177 8197:9197 9217:10237 10257:11257 11277:12277 12297:13297 13317:14317 14337:15357 15377:16377" ht="47.25" customHeight="1">
      <c r="A298" s="208" t="s">
        <v>4411</v>
      </c>
      <c r="B298" s="120" t="s">
        <v>91</v>
      </c>
      <c r="C298" s="208" t="s">
        <v>805</v>
      </c>
      <c r="D298" s="81">
        <v>42536</v>
      </c>
      <c r="E298" s="121">
        <v>0.53680555555555554</v>
      </c>
      <c r="F298" s="81">
        <v>42536</v>
      </c>
      <c r="G298" s="121">
        <v>0.53687499999999999</v>
      </c>
      <c r="H298" s="173">
        <f t="shared" si="20"/>
        <v>6.94444444444553E-5</v>
      </c>
      <c r="I298" s="179">
        <v>1</v>
      </c>
      <c r="J298" s="179"/>
      <c r="K298" s="172" t="s">
        <v>9</v>
      </c>
      <c r="L298" s="115" t="s">
        <v>10</v>
      </c>
      <c r="M298" s="115" t="s">
        <v>4970</v>
      </c>
      <c r="N298" s="208" t="s">
        <v>3</v>
      </c>
      <c r="O298" s="163" t="s">
        <v>8</v>
      </c>
      <c r="P298" s="115" t="s">
        <v>4971</v>
      </c>
      <c r="Q298" s="82" t="s">
        <v>4130</v>
      </c>
      <c r="R298" s="179">
        <v>0.6</v>
      </c>
      <c r="S298" s="179"/>
      <c r="T298" s="179">
        <v>0.6</v>
      </c>
      <c r="U298" s="286"/>
      <c r="V298" s="179"/>
      <c r="W298" s="179"/>
      <c r="X298" s="179"/>
      <c r="Y298" s="179"/>
      <c r="Z298" s="179"/>
      <c r="AA298" s="179"/>
      <c r="AB298" s="179"/>
      <c r="AC298" s="179"/>
      <c r="AD298" s="208" t="s">
        <v>43</v>
      </c>
      <c r="AE298" s="179"/>
      <c r="AF298" s="179"/>
      <c r="AG298" s="179" t="s">
        <v>5737</v>
      </c>
      <c r="AJ298" s="1">
        <f t="shared" si="17"/>
        <v>0</v>
      </c>
      <c r="AK298" s="1">
        <f t="shared" si="21"/>
        <v>-0.6</v>
      </c>
    </row>
    <row r="299" spans="1:1017 1037:2037 2057:3057 3077:4077 4097:5117 5137:6137 6157:7157 7177:8177 8197:9197 9217:10237 10257:11257 11277:12277 12297:13297 13317:14317 14337:15357 15377:16377" ht="47.25" customHeight="1">
      <c r="A299" s="208" t="s">
        <v>4411</v>
      </c>
      <c r="B299" s="120" t="s">
        <v>91</v>
      </c>
      <c r="C299" s="208" t="s">
        <v>376</v>
      </c>
      <c r="D299" s="81">
        <v>42538</v>
      </c>
      <c r="E299" s="121">
        <v>0.77222222222222225</v>
      </c>
      <c r="F299" s="81">
        <v>42538</v>
      </c>
      <c r="G299" s="121">
        <v>0.77240740740740732</v>
      </c>
      <c r="H299" s="173">
        <f t="shared" si="20"/>
        <v>1.851851851850661E-4</v>
      </c>
      <c r="I299" s="179">
        <v>10</v>
      </c>
      <c r="J299" s="179"/>
      <c r="K299" s="172" t="s">
        <v>9</v>
      </c>
      <c r="L299" s="115" t="s">
        <v>17</v>
      </c>
      <c r="M299" s="115" t="s">
        <v>4983</v>
      </c>
      <c r="N299" s="208">
        <v>220</v>
      </c>
      <c r="O299" s="163" t="s">
        <v>8</v>
      </c>
      <c r="P299" s="115" t="s">
        <v>4983</v>
      </c>
      <c r="Q299" s="82" t="s">
        <v>4130</v>
      </c>
      <c r="R299" s="179">
        <v>4.5999999999999996</v>
      </c>
      <c r="S299" s="179"/>
      <c r="T299" s="179">
        <v>4.5999999999999996</v>
      </c>
      <c r="U299" s="286"/>
      <c r="V299" s="179"/>
      <c r="W299" s="179"/>
      <c r="X299" s="179"/>
      <c r="Y299" s="179"/>
      <c r="Z299" s="179"/>
      <c r="AA299" s="179"/>
      <c r="AB299" s="179"/>
      <c r="AC299" s="179"/>
      <c r="AD299" s="208" t="s">
        <v>38</v>
      </c>
      <c r="AE299" s="179"/>
      <c r="AF299" s="179"/>
      <c r="AG299" s="179" t="s">
        <v>5738</v>
      </c>
      <c r="AJ299" s="1">
        <f t="shared" si="17"/>
        <v>0</v>
      </c>
      <c r="AK299" s="1">
        <f t="shared" si="21"/>
        <v>-4.5999999999999996</v>
      </c>
    </row>
    <row r="300" spans="1:1017 1037:2037 2057:3057 3077:4077 4097:5117 5137:6137 6157:7157 7177:8177 8197:9197 9217:10237 10257:11257 11277:12277 12297:13297 13317:14317 14337:15357 15377:16377" ht="47.25" customHeight="1">
      <c r="A300" s="208" t="s">
        <v>4411</v>
      </c>
      <c r="B300" s="120" t="s">
        <v>91</v>
      </c>
      <c r="C300" s="208" t="s">
        <v>376</v>
      </c>
      <c r="D300" s="81">
        <v>42538</v>
      </c>
      <c r="E300" s="121">
        <v>0.78055555555555556</v>
      </c>
      <c r="F300" s="81">
        <v>42538</v>
      </c>
      <c r="G300" s="121">
        <v>0.78074074074074085</v>
      </c>
      <c r="H300" s="173">
        <f t="shared" si="20"/>
        <v>1.8518518518528815E-4</v>
      </c>
      <c r="I300" s="179">
        <v>6</v>
      </c>
      <c r="J300" s="179"/>
      <c r="K300" s="172" t="s">
        <v>9</v>
      </c>
      <c r="L300" s="115" t="s">
        <v>17</v>
      </c>
      <c r="M300" s="115" t="s">
        <v>4984</v>
      </c>
      <c r="N300" s="208">
        <v>220</v>
      </c>
      <c r="O300" s="163" t="s">
        <v>8</v>
      </c>
      <c r="P300" s="115" t="s">
        <v>4984</v>
      </c>
      <c r="Q300" s="82" t="s">
        <v>4130</v>
      </c>
      <c r="R300" s="179">
        <v>3.9</v>
      </c>
      <c r="S300" s="179"/>
      <c r="T300" s="179">
        <v>3.9</v>
      </c>
      <c r="U300" s="286"/>
      <c r="V300" s="179"/>
      <c r="W300" s="179"/>
      <c r="X300" s="179"/>
      <c r="Y300" s="179"/>
      <c r="Z300" s="179"/>
      <c r="AA300" s="179"/>
      <c r="AB300" s="179"/>
      <c r="AC300" s="179"/>
      <c r="AD300" s="208" t="s">
        <v>38</v>
      </c>
      <c r="AE300" s="179"/>
      <c r="AF300" s="179"/>
      <c r="AG300" s="179" t="s">
        <v>5738</v>
      </c>
      <c r="AJ300" s="1">
        <f t="shared" si="17"/>
        <v>0</v>
      </c>
      <c r="AK300" s="1">
        <f t="shared" si="21"/>
        <v>-3.9</v>
      </c>
    </row>
    <row r="301" spans="1:1017 1037:2037 2057:3057 3077:4077 4097:5117 5137:6137 6157:7157 7177:8177 8197:9197 9217:10237 10257:11257 11277:12277 12297:13297 13317:14317 14337:15357 15377:16377" ht="31.5" customHeight="1">
      <c r="A301" s="179" t="s">
        <v>4411</v>
      </c>
      <c r="B301" s="120" t="s">
        <v>91</v>
      </c>
      <c r="C301" s="208" t="s">
        <v>601</v>
      </c>
      <c r="D301" s="81">
        <v>42539</v>
      </c>
      <c r="E301" s="121">
        <v>0.60555555555555551</v>
      </c>
      <c r="F301" s="81">
        <v>42539</v>
      </c>
      <c r="G301" s="121">
        <v>0.61458333333333337</v>
      </c>
      <c r="H301" s="173">
        <v>0</v>
      </c>
      <c r="I301" s="179">
        <v>63</v>
      </c>
      <c r="J301" s="179" t="s">
        <v>144</v>
      </c>
      <c r="K301" s="172" t="s">
        <v>21</v>
      </c>
      <c r="L301" s="115" t="s">
        <v>10</v>
      </c>
      <c r="M301" s="200" t="s">
        <v>5030</v>
      </c>
      <c r="N301" s="208">
        <v>35</v>
      </c>
      <c r="O301" s="163" t="s">
        <v>8</v>
      </c>
      <c r="P301" s="200" t="s">
        <v>5030</v>
      </c>
      <c r="Q301" s="82" t="s">
        <v>5031</v>
      </c>
      <c r="R301" s="179">
        <v>16.2</v>
      </c>
      <c r="S301" s="179"/>
      <c r="T301" s="179">
        <v>16.2</v>
      </c>
      <c r="U301" s="286"/>
      <c r="V301" s="179"/>
      <c r="W301" s="179"/>
      <c r="X301" s="179"/>
      <c r="Y301" s="179"/>
      <c r="Z301" s="179"/>
      <c r="AA301" s="179"/>
      <c r="AB301" s="179"/>
      <c r="AC301" s="179"/>
      <c r="AD301" s="208" t="s">
        <v>43</v>
      </c>
      <c r="AE301" s="179"/>
      <c r="AF301" s="179"/>
      <c r="AG301" s="179" t="s">
        <v>5739</v>
      </c>
      <c r="AJ301" s="1">
        <f t="shared" si="17"/>
        <v>0</v>
      </c>
      <c r="AK301" s="1">
        <f t="shared" si="21"/>
        <v>-16.2</v>
      </c>
    </row>
    <row r="302" spans="1:1017 1037:2037 2057:3057 3077:4077 4097:5117 5137:6137 6157:7157 7177:8177 8197:9197 9217:10237 10257:11257 11277:12277 12297:13297 13317:14317 14337:15357 15377:16377" ht="47.25" customHeight="1">
      <c r="A302" s="179" t="s">
        <v>4411</v>
      </c>
      <c r="B302" s="299" t="s">
        <v>91</v>
      </c>
      <c r="C302" s="321" t="s">
        <v>404</v>
      </c>
      <c r="D302" s="300">
        <v>42539</v>
      </c>
      <c r="E302" s="301">
        <v>0.49652777777777773</v>
      </c>
      <c r="F302" s="300">
        <v>42530</v>
      </c>
      <c r="G302" s="301">
        <v>0.49662037037037038</v>
      </c>
      <c r="H302" s="302">
        <f t="shared" ref="H302:H323" si="22">G302-E302</f>
        <v>9.2592592592644074E-5</v>
      </c>
      <c r="I302" s="181">
        <v>20</v>
      </c>
      <c r="J302" s="181" t="s">
        <v>5250</v>
      </c>
      <c r="K302" s="303" t="s">
        <v>9</v>
      </c>
      <c r="L302" s="303" t="s">
        <v>10</v>
      </c>
      <c r="M302" s="303" t="s">
        <v>5032</v>
      </c>
      <c r="N302" s="181">
        <v>35</v>
      </c>
      <c r="O302" s="304" t="s">
        <v>14</v>
      </c>
      <c r="P302" s="303" t="s">
        <v>5033</v>
      </c>
      <c r="Q302" s="322" t="s">
        <v>8826</v>
      </c>
      <c r="R302" s="181">
        <v>14.1</v>
      </c>
      <c r="S302" s="181"/>
      <c r="T302" s="181">
        <v>14.1</v>
      </c>
      <c r="U302" s="306" t="s">
        <v>7</v>
      </c>
      <c r="V302" s="181">
        <v>2010</v>
      </c>
      <c r="W302" s="181" t="s">
        <v>8827</v>
      </c>
      <c r="X302" s="181"/>
      <c r="Y302" s="307">
        <v>42506</v>
      </c>
      <c r="Z302" s="181">
        <v>100</v>
      </c>
      <c r="AA302" s="308">
        <v>42856</v>
      </c>
      <c r="AB302" s="181"/>
      <c r="AC302" s="181"/>
      <c r="AD302" s="181" t="s">
        <v>43</v>
      </c>
      <c r="AE302" s="181"/>
      <c r="AF302" s="181"/>
      <c r="AG302" s="181" t="s">
        <v>5740</v>
      </c>
      <c r="AJ302" s="1">
        <f t="shared" si="17"/>
        <v>0</v>
      </c>
      <c r="AK302" s="1">
        <f t="shared" si="21"/>
        <v>-14.1</v>
      </c>
    </row>
    <row r="303" spans="1:1017 1037:2037 2057:3057 3077:4077 4097:5117 5137:6137 6157:7157 7177:8177 8197:9197 9217:10237 10257:11257 11277:12277 12297:13297 13317:14317 14337:15357 15377:16377" ht="31.5" customHeight="1">
      <c r="A303" s="179" t="s">
        <v>4411</v>
      </c>
      <c r="B303" s="120" t="s">
        <v>91</v>
      </c>
      <c r="C303" s="208" t="s">
        <v>376</v>
      </c>
      <c r="D303" s="81">
        <v>42539</v>
      </c>
      <c r="E303" s="121">
        <v>0.53194444444444444</v>
      </c>
      <c r="F303" s="81">
        <v>42539</v>
      </c>
      <c r="G303" s="121">
        <v>0.53263888888888888</v>
      </c>
      <c r="H303" s="173">
        <f t="shared" si="22"/>
        <v>6.9444444444444198E-4</v>
      </c>
      <c r="I303" s="179">
        <v>301</v>
      </c>
      <c r="J303" s="179"/>
      <c r="K303" s="172" t="s">
        <v>9</v>
      </c>
      <c r="L303" s="115" t="s">
        <v>17</v>
      </c>
      <c r="M303" s="200" t="s">
        <v>8828</v>
      </c>
      <c r="N303" s="208">
        <v>110</v>
      </c>
      <c r="O303" s="163" t="s">
        <v>14</v>
      </c>
      <c r="P303" s="200" t="s">
        <v>4993</v>
      </c>
      <c r="Q303" s="82" t="s">
        <v>4994</v>
      </c>
      <c r="R303" s="179">
        <v>32</v>
      </c>
      <c r="S303" s="179"/>
      <c r="T303" s="179">
        <v>32</v>
      </c>
      <c r="U303" s="286"/>
      <c r="V303" s="179"/>
      <c r="W303" s="179"/>
      <c r="X303" s="179"/>
      <c r="Y303" s="179"/>
      <c r="Z303" s="179"/>
      <c r="AA303" s="179"/>
      <c r="AB303" s="179"/>
      <c r="AC303" s="179"/>
      <c r="AD303" s="208" t="s">
        <v>38</v>
      </c>
      <c r="AE303" s="179"/>
      <c r="AF303" s="179"/>
      <c r="AG303" s="179" t="s">
        <v>5741</v>
      </c>
      <c r="AH303" s="16"/>
      <c r="AI303" s="16"/>
      <c r="AJ303" s="1">
        <f t="shared" si="17"/>
        <v>0</v>
      </c>
      <c r="AK303" s="1">
        <f t="shared" si="21"/>
        <v>-32</v>
      </c>
    </row>
    <row r="304" spans="1:1017 1037:2037 2057:3057 3077:4077 4097:5117 5137:6137 6157:7157 7177:8177 8197:9197 9217:10237 10257:11257 11277:12277 12297:13297 13317:14317 14337:15357 15377:16377" ht="31.5" customHeight="1">
      <c r="A304" s="179" t="s">
        <v>4411</v>
      </c>
      <c r="B304" s="120" t="s">
        <v>91</v>
      </c>
      <c r="C304" s="208" t="s">
        <v>805</v>
      </c>
      <c r="D304" s="81">
        <v>42539</v>
      </c>
      <c r="E304" s="121">
        <v>0.67152777777777783</v>
      </c>
      <c r="F304" s="81">
        <v>42536</v>
      </c>
      <c r="G304" s="121">
        <v>0.67162037037037037</v>
      </c>
      <c r="H304" s="173">
        <f t="shared" si="22"/>
        <v>9.2592592592533052E-5</v>
      </c>
      <c r="I304" s="179">
        <v>2</v>
      </c>
      <c r="J304" s="179"/>
      <c r="K304" s="172" t="s">
        <v>9</v>
      </c>
      <c r="L304" s="115" t="s">
        <v>10</v>
      </c>
      <c r="M304" s="115" t="s">
        <v>5034</v>
      </c>
      <c r="N304" s="208" t="s">
        <v>3</v>
      </c>
      <c r="O304" s="163" t="s">
        <v>8</v>
      </c>
      <c r="P304" s="115" t="s">
        <v>5034</v>
      </c>
      <c r="Q304" s="82" t="s">
        <v>4130</v>
      </c>
      <c r="R304" s="179">
        <v>0.8</v>
      </c>
      <c r="S304" s="179"/>
      <c r="T304" s="179">
        <v>0.8</v>
      </c>
      <c r="U304" s="286"/>
      <c r="V304" s="179"/>
      <c r="W304" s="179"/>
      <c r="X304" s="179"/>
      <c r="Y304" s="179"/>
      <c r="Z304" s="179"/>
      <c r="AA304" s="179"/>
      <c r="AB304" s="179"/>
      <c r="AC304" s="179"/>
      <c r="AD304" s="208" t="s">
        <v>43</v>
      </c>
      <c r="AE304" s="179"/>
      <c r="AF304" s="179"/>
      <c r="AG304" s="179" t="s">
        <v>5733</v>
      </c>
      <c r="AJ304" s="1">
        <f t="shared" si="17"/>
        <v>0</v>
      </c>
      <c r="AK304" s="1">
        <f t="shared" si="21"/>
        <v>-0.8</v>
      </c>
    </row>
    <row r="305" spans="1:37" ht="47.25" customHeight="1">
      <c r="A305" s="179" t="s">
        <v>4411</v>
      </c>
      <c r="B305" s="120" t="s">
        <v>91</v>
      </c>
      <c r="C305" s="208" t="s">
        <v>805</v>
      </c>
      <c r="D305" s="81">
        <v>42543</v>
      </c>
      <c r="E305" s="121">
        <v>0.64930555555555558</v>
      </c>
      <c r="F305" s="81">
        <v>42543</v>
      </c>
      <c r="G305" s="121">
        <v>0.64939814814814811</v>
      </c>
      <c r="H305" s="173">
        <f t="shared" si="22"/>
        <v>9.2592592592533052E-5</v>
      </c>
      <c r="I305" s="179">
        <v>129</v>
      </c>
      <c r="J305" s="179" t="s">
        <v>5742</v>
      </c>
      <c r="K305" s="172" t="s">
        <v>9</v>
      </c>
      <c r="L305" s="115" t="s">
        <v>17</v>
      </c>
      <c r="M305" s="115" t="s">
        <v>5137</v>
      </c>
      <c r="N305" s="208">
        <v>35</v>
      </c>
      <c r="O305" s="163" t="s">
        <v>8</v>
      </c>
      <c r="P305" s="115" t="s">
        <v>5137</v>
      </c>
      <c r="Q305" s="82" t="s">
        <v>4130</v>
      </c>
      <c r="R305" s="179">
        <v>71.900000000000006</v>
      </c>
      <c r="S305" s="179"/>
      <c r="T305" s="179">
        <v>71.900000000000006</v>
      </c>
      <c r="U305" s="179"/>
      <c r="V305" s="179"/>
      <c r="W305" s="179"/>
      <c r="X305" s="179"/>
      <c r="Y305" s="179"/>
      <c r="Z305" s="179"/>
      <c r="AA305" s="179"/>
      <c r="AB305" s="179"/>
      <c r="AC305" s="179"/>
      <c r="AD305" s="208" t="s">
        <v>38</v>
      </c>
      <c r="AE305" s="179"/>
      <c r="AF305" s="179"/>
      <c r="AG305" s="179" t="s">
        <v>5743</v>
      </c>
      <c r="AJ305" s="1">
        <f t="shared" si="17"/>
        <v>0</v>
      </c>
      <c r="AK305" s="1">
        <f t="shared" si="21"/>
        <v>-71.900000000000006</v>
      </c>
    </row>
    <row r="306" spans="1:37" ht="31.5" customHeight="1">
      <c r="A306" s="179" t="s">
        <v>4411</v>
      </c>
      <c r="B306" s="120" t="s">
        <v>91</v>
      </c>
      <c r="C306" s="208" t="s">
        <v>601</v>
      </c>
      <c r="D306" s="81">
        <v>42545</v>
      </c>
      <c r="E306" s="121">
        <v>0.71944444444444444</v>
      </c>
      <c r="F306" s="81">
        <v>42545</v>
      </c>
      <c r="G306" s="121">
        <v>0.71956018518518527</v>
      </c>
      <c r="H306" s="173">
        <f t="shared" si="22"/>
        <v>1.1574074074083285E-4</v>
      </c>
      <c r="I306" s="179">
        <v>54</v>
      </c>
      <c r="J306" s="179"/>
      <c r="K306" s="172" t="s">
        <v>9</v>
      </c>
      <c r="L306" s="115" t="s">
        <v>10</v>
      </c>
      <c r="M306" s="200" t="s">
        <v>5744</v>
      </c>
      <c r="N306" s="208">
        <v>35</v>
      </c>
      <c r="O306" s="163" t="s">
        <v>8</v>
      </c>
      <c r="P306" s="200" t="s">
        <v>5744</v>
      </c>
      <c r="Q306" s="82" t="s">
        <v>4130</v>
      </c>
      <c r="R306" s="179">
        <v>25.3</v>
      </c>
      <c r="S306" s="179"/>
      <c r="T306" s="179">
        <v>25.3</v>
      </c>
      <c r="U306" s="286"/>
      <c r="V306" s="179"/>
      <c r="W306" s="179"/>
      <c r="X306" s="179"/>
      <c r="Y306" s="179"/>
      <c r="Z306" s="179"/>
      <c r="AA306" s="179"/>
      <c r="AB306" s="179"/>
      <c r="AC306" s="179"/>
      <c r="AD306" s="208" t="s">
        <v>43</v>
      </c>
      <c r="AE306" s="179"/>
      <c r="AF306" s="179"/>
      <c r="AG306" s="179" t="s">
        <v>5745</v>
      </c>
      <c r="AJ306" s="1">
        <f t="shared" si="17"/>
        <v>0</v>
      </c>
      <c r="AK306" s="1">
        <f t="shared" si="21"/>
        <v>-25.3</v>
      </c>
    </row>
    <row r="307" spans="1:37" ht="47.25" customHeight="1">
      <c r="A307" s="179" t="s">
        <v>4411</v>
      </c>
      <c r="B307" s="120" t="s">
        <v>91</v>
      </c>
      <c r="C307" s="208" t="s">
        <v>5330</v>
      </c>
      <c r="D307" s="81">
        <v>42545</v>
      </c>
      <c r="E307" s="121">
        <v>0.7680555555555556</v>
      </c>
      <c r="F307" s="81">
        <v>42545</v>
      </c>
      <c r="G307" s="121">
        <v>0.7680555555555556</v>
      </c>
      <c r="H307" s="173">
        <f t="shared" si="22"/>
        <v>0</v>
      </c>
      <c r="I307" s="179">
        <v>14</v>
      </c>
      <c r="J307" s="179"/>
      <c r="K307" s="172" t="s">
        <v>9</v>
      </c>
      <c r="L307" s="115" t="s">
        <v>17</v>
      </c>
      <c r="M307" s="115" t="s">
        <v>5746</v>
      </c>
      <c r="N307" s="208">
        <v>35</v>
      </c>
      <c r="O307" s="163" t="s">
        <v>8</v>
      </c>
      <c r="P307" s="115" t="s">
        <v>5746</v>
      </c>
      <c r="Q307" s="82" t="s">
        <v>4130</v>
      </c>
      <c r="R307" s="179">
        <v>8.6</v>
      </c>
      <c r="S307" s="179"/>
      <c r="T307" s="179">
        <v>8.6</v>
      </c>
      <c r="U307" s="179"/>
      <c r="V307" s="179"/>
      <c r="W307" s="179"/>
      <c r="X307" s="179"/>
      <c r="Y307" s="179"/>
      <c r="Z307" s="179"/>
      <c r="AA307" s="179"/>
      <c r="AB307" s="179"/>
      <c r="AC307" s="179"/>
      <c r="AD307" s="208" t="s">
        <v>38</v>
      </c>
      <c r="AE307" s="179"/>
      <c r="AF307" s="179"/>
      <c r="AG307" s="179" t="s">
        <v>5747</v>
      </c>
      <c r="AJ307" s="1">
        <f t="shared" si="17"/>
        <v>0</v>
      </c>
      <c r="AK307" s="1">
        <f t="shared" si="21"/>
        <v>-8.6</v>
      </c>
    </row>
    <row r="308" spans="1:37" ht="206.25" customHeight="1">
      <c r="A308" s="179" t="s">
        <v>4411</v>
      </c>
      <c r="B308" s="120" t="s">
        <v>91</v>
      </c>
      <c r="C308" s="208" t="s">
        <v>601</v>
      </c>
      <c r="D308" s="81">
        <v>42545</v>
      </c>
      <c r="E308" s="121">
        <v>0.99305555555555547</v>
      </c>
      <c r="F308" s="81">
        <v>42545</v>
      </c>
      <c r="G308" s="121">
        <v>0.99305555555555547</v>
      </c>
      <c r="H308" s="173">
        <f t="shared" si="22"/>
        <v>0</v>
      </c>
      <c r="I308" s="179">
        <v>28</v>
      </c>
      <c r="J308" s="179"/>
      <c r="K308" s="172" t="s">
        <v>9</v>
      </c>
      <c r="L308" s="115" t="s">
        <v>10</v>
      </c>
      <c r="M308" s="200" t="s">
        <v>5748</v>
      </c>
      <c r="N308" s="208">
        <v>35</v>
      </c>
      <c r="O308" s="163" t="s">
        <v>8</v>
      </c>
      <c r="P308" s="200" t="s">
        <v>5748</v>
      </c>
      <c r="Q308" s="82" t="s">
        <v>4130</v>
      </c>
      <c r="R308" s="179">
        <v>4.9000000000000004</v>
      </c>
      <c r="S308" s="179"/>
      <c r="T308" s="179">
        <v>4.9000000000000004</v>
      </c>
      <c r="U308" s="286"/>
      <c r="V308" s="179"/>
      <c r="W308" s="179"/>
      <c r="X308" s="179"/>
      <c r="Y308" s="179"/>
      <c r="Z308" s="179"/>
      <c r="AA308" s="179"/>
      <c r="AB308" s="179"/>
      <c r="AC308" s="179"/>
      <c r="AD308" s="208" t="s">
        <v>43</v>
      </c>
      <c r="AE308" s="179"/>
      <c r="AF308" s="179"/>
      <c r="AG308" s="179" t="s">
        <v>5745</v>
      </c>
      <c r="AJ308" s="1">
        <f t="shared" si="17"/>
        <v>0</v>
      </c>
      <c r="AK308" s="1">
        <f t="shared" si="21"/>
        <v>-4.9000000000000004</v>
      </c>
    </row>
    <row r="309" spans="1:37" ht="31.5" customHeight="1">
      <c r="A309" s="179" t="s">
        <v>4411</v>
      </c>
      <c r="B309" s="120" t="s">
        <v>91</v>
      </c>
      <c r="C309" s="208" t="s">
        <v>376</v>
      </c>
      <c r="D309" s="81">
        <v>42546</v>
      </c>
      <c r="E309" s="121">
        <v>0.57708333333333328</v>
      </c>
      <c r="F309" s="81">
        <v>42546</v>
      </c>
      <c r="G309" s="121">
        <v>0.57722222222222219</v>
      </c>
      <c r="H309" s="173">
        <f t="shared" si="22"/>
        <v>1.388888888889106E-4</v>
      </c>
      <c r="I309" s="179">
        <v>145</v>
      </c>
      <c r="J309" s="179"/>
      <c r="K309" s="172" t="s">
        <v>9</v>
      </c>
      <c r="L309" s="115" t="s">
        <v>17</v>
      </c>
      <c r="M309" s="200" t="s">
        <v>8829</v>
      </c>
      <c r="N309" s="208">
        <v>35</v>
      </c>
      <c r="O309" s="163" t="s">
        <v>14</v>
      </c>
      <c r="P309" s="200" t="s">
        <v>5252</v>
      </c>
      <c r="Q309" s="82" t="s">
        <v>4130</v>
      </c>
      <c r="R309" s="179">
        <v>29.1</v>
      </c>
      <c r="S309" s="179"/>
      <c r="T309" s="179">
        <v>29.1</v>
      </c>
      <c r="U309" s="286"/>
      <c r="V309" s="179"/>
      <c r="W309" s="179"/>
      <c r="X309" s="179"/>
      <c r="Y309" s="179"/>
      <c r="Z309" s="179"/>
      <c r="AA309" s="179"/>
      <c r="AB309" s="179"/>
      <c r="AC309" s="179"/>
      <c r="AD309" s="208" t="s">
        <v>38</v>
      </c>
      <c r="AE309" s="179"/>
      <c r="AF309" s="179"/>
      <c r="AG309" s="179" t="s">
        <v>5749</v>
      </c>
      <c r="AJ309" s="1">
        <f t="shared" si="17"/>
        <v>0</v>
      </c>
      <c r="AK309" s="1">
        <f t="shared" si="21"/>
        <v>-29.1</v>
      </c>
    </row>
    <row r="310" spans="1:37" ht="37.5" customHeight="1">
      <c r="A310" s="179" t="s">
        <v>4411</v>
      </c>
      <c r="B310" s="120" t="s">
        <v>91</v>
      </c>
      <c r="C310" s="208" t="s">
        <v>376</v>
      </c>
      <c r="D310" s="81">
        <v>42546</v>
      </c>
      <c r="E310" s="121">
        <v>0.86319444444444438</v>
      </c>
      <c r="F310" s="81">
        <v>42546</v>
      </c>
      <c r="G310" s="121">
        <v>0.96319444444444446</v>
      </c>
      <c r="H310" s="173">
        <f t="shared" si="22"/>
        <v>0.10000000000000009</v>
      </c>
      <c r="I310" s="179">
        <v>214</v>
      </c>
      <c r="J310" s="179" t="s">
        <v>5742</v>
      </c>
      <c r="K310" s="172" t="s">
        <v>9</v>
      </c>
      <c r="L310" s="115" t="s">
        <v>17</v>
      </c>
      <c r="M310" s="115" t="s">
        <v>5750</v>
      </c>
      <c r="N310" s="208">
        <v>35</v>
      </c>
      <c r="O310" s="163" t="s">
        <v>8</v>
      </c>
      <c r="P310" s="115" t="s">
        <v>5750</v>
      </c>
      <c r="Q310" s="82" t="s">
        <v>4130</v>
      </c>
      <c r="R310" s="179">
        <v>70.599999999999994</v>
      </c>
      <c r="S310" s="179"/>
      <c r="T310" s="179">
        <v>70.599999999999994</v>
      </c>
      <c r="U310" s="179"/>
      <c r="V310" s="179"/>
      <c r="W310" s="179"/>
      <c r="X310" s="179"/>
      <c r="Y310" s="179"/>
      <c r="Z310" s="179"/>
      <c r="AA310" s="179"/>
      <c r="AB310" s="179"/>
      <c r="AC310" s="179"/>
      <c r="AD310" s="208" t="s">
        <v>38</v>
      </c>
      <c r="AE310" s="179"/>
      <c r="AF310" s="179"/>
      <c r="AG310" s="179" t="s">
        <v>5743</v>
      </c>
      <c r="AJ310" s="1">
        <f t="shared" si="17"/>
        <v>0</v>
      </c>
      <c r="AK310" s="1">
        <f t="shared" si="21"/>
        <v>-70.599999999999994</v>
      </c>
    </row>
    <row r="311" spans="1:37" ht="47.25" customHeight="1">
      <c r="A311" s="179" t="s">
        <v>4411</v>
      </c>
      <c r="B311" s="120" t="s">
        <v>91</v>
      </c>
      <c r="C311" s="208" t="s">
        <v>805</v>
      </c>
      <c r="D311" s="81">
        <v>42546</v>
      </c>
      <c r="E311" s="121">
        <v>0.92361111111111116</v>
      </c>
      <c r="F311" s="81">
        <v>42546</v>
      </c>
      <c r="G311" s="121">
        <v>0.9236805555555555</v>
      </c>
      <c r="H311" s="173">
        <f t="shared" si="22"/>
        <v>6.9444444444344278E-5</v>
      </c>
      <c r="I311" s="179">
        <v>18</v>
      </c>
      <c r="J311" s="179"/>
      <c r="K311" s="172" t="s">
        <v>9</v>
      </c>
      <c r="L311" s="115" t="s">
        <v>10</v>
      </c>
      <c r="M311" s="115" t="s">
        <v>5751</v>
      </c>
      <c r="N311" s="208" t="s">
        <v>3</v>
      </c>
      <c r="O311" s="163" t="s">
        <v>8</v>
      </c>
      <c r="P311" s="115" t="s">
        <v>4528</v>
      </c>
      <c r="Q311" s="82" t="s">
        <v>4130</v>
      </c>
      <c r="R311" s="179">
        <v>13.4</v>
      </c>
      <c r="S311" s="179"/>
      <c r="T311" s="179">
        <v>13.4</v>
      </c>
      <c r="U311" s="286"/>
      <c r="V311" s="179"/>
      <c r="W311" s="179"/>
      <c r="X311" s="179"/>
      <c r="Y311" s="179"/>
      <c r="Z311" s="179"/>
      <c r="AA311" s="179"/>
      <c r="AB311" s="179"/>
      <c r="AC311" s="179"/>
      <c r="AD311" s="208" t="s">
        <v>43</v>
      </c>
      <c r="AE311" s="179"/>
      <c r="AF311" s="179"/>
      <c r="AG311" s="179" t="s">
        <v>2636</v>
      </c>
      <c r="AJ311" s="1">
        <f t="shared" si="17"/>
        <v>0</v>
      </c>
      <c r="AK311" s="1">
        <f t="shared" si="21"/>
        <v>-13.4</v>
      </c>
    </row>
    <row r="312" spans="1:37" ht="31.5" customHeight="1">
      <c r="A312" s="179" t="s">
        <v>4411</v>
      </c>
      <c r="B312" s="120" t="s">
        <v>91</v>
      </c>
      <c r="C312" s="208" t="s">
        <v>376</v>
      </c>
      <c r="D312" s="81">
        <v>42547</v>
      </c>
      <c r="E312" s="121">
        <v>0.58472222222222225</v>
      </c>
      <c r="F312" s="81">
        <v>42547</v>
      </c>
      <c r="G312" s="121">
        <v>0.58483796296296298</v>
      </c>
      <c r="H312" s="173">
        <f t="shared" si="22"/>
        <v>1.1574074074072183E-4</v>
      </c>
      <c r="I312" s="179">
        <v>22</v>
      </c>
      <c r="J312" s="179"/>
      <c r="K312" s="172" t="s">
        <v>9</v>
      </c>
      <c r="L312" s="115" t="s">
        <v>17</v>
      </c>
      <c r="M312" s="200" t="s">
        <v>5752</v>
      </c>
      <c r="N312" s="208">
        <v>110</v>
      </c>
      <c r="O312" s="163" t="s">
        <v>14</v>
      </c>
      <c r="P312" s="200" t="s">
        <v>5752</v>
      </c>
      <c r="Q312" s="82" t="s">
        <v>4130</v>
      </c>
      <c r="R312" s="179">
        <v>5.9</v>
      </c>
      <c r="S312" s="179"/>
      <c r="T312" s="179">
        <v>5.9</v>
      </c>
      <c r="U312" s="286"/>
      <c r="V312" s="179"/>
      <c r="W312" s="179"/>
      <c r="X312" s="179"/>
      <c r="Y312" s="179"/>
      <c r="Z312" s="179"/>
      <c r="AA312" s="179"/>
      <c r="AB312" s="179"/>
      <c r="AC312" s="179"/>
      <c r="AD312" s="208" t="s">
        <v>38</v>
      </c>
      <c r="AE312" s="179"/>
      <c r="AF312" s="179"/>
      <c r="AG312" s="179" t="s">
        <v>5753</v>
      </c>
      <c r="AJ312" s="1">
        <f t="shared" si="17"/>
        <v>0</v>
      </c>
      <c r="AK312" s="1">
        <f t="shared" si="21"/>
        <v>-5.9</v>
      </c>
    </row>
    <row r="313" spans="1:37" ht="31.5" customHeight="1">
      <c r="A313" s="179" t="s">
        <v>4411</v>
      </c>
      <c r="B313" s="120" t="s">
        <v>91</v>
      </c>
      <c r="C313" s="208" t="s">
        <v>376</v>
      </c>
      <c r="D313" s="81">
        <v>42547</v>
      </c>
      <c r="E313" s="121">
        <v>0.58611111111111114</v>
      </c>
      <c r="F313" s="81">
        <v>42547</v>
      </c>
      <c r="G313" s="121">
        <v>0.58622685185185186</v>
      </c>
      <c r="H313" s="173">
        <f t="shared" si="22"/>
        <v>1.1574074074072183E-4</v>
      </c>
      <c r="I313" s="179">
        <v>4</v>
      </c>
      <c r="J313" s="179" t="s">
        <v>459</v>
      </c>
      <c r="K313" s="172" t="s">
        <v>9</v>
      </c>
      <c r="L313" s="115" t="s">
        <v>17</v>
      </c>
      <c r="M313" s="200" t="s">
        <v>5754</v>
      </c>
      <c r="N313" s="208">
        <v>110</v>
      </c>
      <c r="O313" s="163" t="s">
        <v>14</v>
      </c>
      <c r="P313" s="200" t="s">
        <v>5754</v>
      </c>
      <c r="Q313" s="82" t="s">
        <v>4130</v>
      </c>
      <c r="R313" s="179">
        <v>7</v>
      </c>
      <c r="S313" s="179"/>
      <c r="T313" s="179">
        <v>7</v>
      </c>
      <c r="U313" s="286"/>
      <c r="V313" s="179"/>
      <c r="W313" s="179"/>
      <c r="X313" s="179"/>
      <c r="Y313" s="179"/>
      <c r="Z313" s="179"/>
      <c r="AA313" s="179"/>
      <c r="AB313" s="179"/>
      <c r="AC313" s="179"/>
      <c r="AD313" s="208" t="s">
        <v>38</v>
      </c>
      <c r="AE313" s="179"/>
      <c r="AF313" s="179"/>
      <c r="AG313" s="179" t="s">
        <v>5755</v>
      </c>
      <c r="AJ313" s="1">
        <f t="shared" si="17"/>
        <v>0</v>
      </c>
      <c r="AK313" s="1">
        <f t="shared" si="21"/>
        <v>-7</v>
      </c>
    </row>
    <row r="314" spans="1:37" ht="31.5" customHeight="1">
      <c r="A314" s="179" t="s">
        <v>4411</v>
      </c>
      <c r="B314" s="120" t="s">
        <v>91</v>
      </c>
      <c r="C314" s="208" t="s">
        <v>376</v>
      </c>
      <c r="D314" s="81">
        <v>42547</v>
      </c>
      <c r="E314" s="121">
        <v>0.59027777777777779</v>
      </c>
      <c r="F314" s="81">
        <v>42547</v>
      </c>
      <c r="G314" s="121">
        <v>0.59039351851851851</v>
      </c>
      <c r="H314" s="173">
        <f t="shared" si="22"/>
        <v>1.1574074074072183E-4</v>
      </c>
      <c r="I314" s="179">
        <v>32</v>
      </c>
      <c r="J314" s="179" t="s">
        <v>459</v>
      </c>
      <c r="K314" s="172" t="s">
        <v>9</v>
      </c>
      <c r="L314" s="115" t="s">
        <v>17</v>
      </c>
      <c r="M314" s="200" t="s">
        <v>5752</v>
      </c>
      <c r="N314" s="208">
        <v>110</v>
      </c>
      <c r="O314" s="163" t="s">
        <v>14</v>
      </c>
      <c r="P314" s="200" t="s">
        <v>5752</v>
      </c>
      <c r="Q314" s="82" t="s">
        <v>4130</v>
      </c>
      <c r="R314" s="179">
        <v>63.8</v>
      </c>
      <c r="S314" s="179"/>
      <c r="T314" s="179">
        <v>63.8</v>
      </c>
      <c r="U314" s="286"/>
      <c r="V314" s="179"/>
      <c r="W314" s="179"/>
      <c r="X314" s="179"/>
      <c r="Y314" s="179"/>
      <c r="Z314" s="179"/>
      <c r="AA314" s="179"/>
      <c r="AB314" s="179"/>
      <c r="AC314" s="179"/>
      <c r="AD314" s="208" t="s">
        <v>38</v>
      </c>
      <c r="AE314" s="179"/>
      <c r="AF314" s="179"/>
      <c r="AG314" s="179" t="s">
        <v>5756</v>
      </c>
      <c r="AJ314" s="1">
        <f t="shared" si="17"/>
        <v>0</v>
      </c>
      <c r="AK314" s="1">
        <f t="shared" si="21"/>
        <v>-63.8</v>
      </c>
    </row>
    <row r="315" spans="1:37" ht="31.5" customHeight="1">
      <c r="A315" s="179" t="s">
        <v>4411</v>
      </c>
      <c r="B315" s="120" t="s">
        <v>91</v>
      </c>
      <c r="C315" s="208" t="s">
        <v>376</v>
      </c>
      <c r="D315" s="81">
        <v>42547</v>
      </c>
      <c r="E315" s="121">
        <v>0.62083333333333335</v>
      </c>
      <c r="F315" s="81">
        <v>42547</v>
      </c>
      <c r="G315" s="121">
        <v>0.62083333333333335</v>
      </c>
      <c r="H315" s="173">
        <f t="shared" si="22"/>
        <v>0</v>
      </c>
      <c r="I315" s="179">
        <v>8</v>
      </c>
      <c r="J315" s="179"/>
      <c r="K315" s="172" t="s">
        <v>9</v>
      </c>
      <c r="L315" s="115" t="s">
        <v>17</v>
      </c>
      <c r="M315" s="200" t="s">
        <v>5752</v>
      </c>
      <c r="N315" s="208">
        <v>110</v>
      </c>
      <c r="O315" s="163" t="s">
        <v>14</v>
      </c>
      <c r="P315" s="200" t="s">
        <v>5752</v>
      </c>
      <c r="Q315" s="82" t="s">
        <v>4130</v>
      </c>
      <c r="R315" s="179">
        <v>3.1</v>
      </c>
      <c r="S315" s="179"/>
      <c r="T315" s="179">
        <v>3.1</v>
      </c>
      <c r="U315" s="286"/>
      <c r="V315" s="179"/>
      <c r="W315" s="179"/>
      <c r="X315" s="179"/>
      <c r="Y315" s="179"/>
      <c r="Z315" s="179"/>
      <c r="AA315" s="179"/>
      <c r="AB315" s="179"/>
      <c r="AC315" s="179"/>
      <c r="AD315" s="208" t="s">
        <v>38</v>
      </c>
      <c r="AE315" s="179"/>
      <c r="AF315" s="179"/>
      <c r="AG315" s="179" t="s">
        <v>5753</v>
      </c>
      <c r="AJ315" s="1">
        <f t="shared" si="17"/>
        <v>0</v>
      </c>
      <c r="AK315" s="1">
        <f t="shared" si="21"/>
        <v>-3.1</v>
      </c>
    </row>
    <row r="316" spans="1:37" ht="47.25" customHeight="1">
      <c r="A316" s="179" t="s">
        <v>4411</v>
      </c>
      <c r="B316" s="120" t="s">
        <v>91</v>
      </c>
      <c r="C316" s="208" t="s">
        <v>805</v>
      </c>
      <c r="D316" s="81">
        <v>42547</v>
      </c>
      <c r="E316" s="121">
        <v>0.74375000000000002</v>
      </c>
      <c r="F316" s="81">
        <v>42547</v>
      </c>
      <c r="G316" s="121">
        <v>0.75694444444444453</v>
      </c>
      <c r="H316" s="173">
        <f t="shared" si="22"/>
        <v>1.3194444444444509E-2</v>
      </c>
      <c r="I316" s="179">
        <v>11</v>
      </c>
      <c r="J316" s="179" t="s">
        <v>5250</v>
      </c>
      <c r="K316" s="172" t="s">
        <v>21</v>
      </c>
      <c r="L316" s="115" t="s">
        <v>17</v>
      </c>
      <c r="M316" s="115" t="s">
        <v>5757</v>
      </c>
      <c r="N316" s="208">
        <v>35</v>
      </c>
      <c r="O316" s="163" t="s">
        <v>14</v>
      </c>
      <c r="P316" s="115" t="s">
        <v>5757</v>
      </c>
      <c r="Q316" s="82" t="s">
        <v>8830</v>
      </c>
      <c r="R316" s="179">
        <v>0.8</v>
      </c>
      <c r="S316" s="179"/>
      <c r="T316" s="179">
        <v>0.8</v>
      </c>
      <c r="U316" s="286" t="s">
        <v>29</v>
      </c>
      <c r="V316" s="179">
        <v>2008</v>
      </c>
      <c r="W316" s="179" t="s">
        <v>8831</v>
      </c>
      <c r="X316" s="179"/>
      <c r="Y316" s="116">
        <v>39539</v>
      </c>
      <c r="Z316" s="179"/>
      <c r="AA316" s="179"/>
      <c r="AB316" s="179"/>
      <c r="AC316" s="116">
        <v>42461</v>
      </c>
      <c r="AD316" s="208" t="s">
        <v>38</v>
      </c>
      <c r="AE316" s="179"/>
      <c r="AF316" s="179"/>
      <c r="AG316" s="179" t="s">
        <v>5753</v>
      </c>
      <c r="AJ316" s="1">
        <f t="shared" si="17"/>
        <v>0</v>
      </c>
      <c r="AK316" s="1">
        <f t="shared" si="21"/>
        <v>-0.8</v>
      </c>
    </row>
    <row r="317" spans="1:37" ht="31.5" customHeight="1">
      <c r="A317" s="179" t="s">
        <v>4411</v>
      </c>
      <c r="B317" s="120" t="s">
        <v>91</v>
      </c>
      <c r="C317" s="208" t="s">
        <v>601</v>
      </c>
      <c r="D317" s="81">
        <v>42548</v>
      </c>
      <c r="E317" s="121">
        <v>0.82847222222222217</v>
      </c>
      <c r="F317" s="81">
        <v>42548</v>
      </c>
      <c r="G317" s="121">
        <v>0.828587962962963</v>
      </c>
      <c r="H317" s="173">
        <f t="shared" si="22"/>
        <v>1.1574074074083285E-4</v>
      </c>
      <c r="I317" s="179">
        <v>10</v>
      </c>
      <c r="J317" s="179"/>
      <c r="K317" s="172" t="s">
        <v>9</v>
      </c>
      <c r="L317" s="115" t="s">
        <v>10</v>
      </c>
      <c r="M317" s="200" t="s">
        <v>5259</v>
      </c>
      <c r="N317" s="208">
        <v>35</v>
      </c>
      <c r="O317" s="163" t="s">
        <v>8</v>
      </c>
      <c r="P317" s="200" t="s">
        <v>5259</v>
      </c>
      <c r="Q317" s="82" t="s">
        <v>4130</v>
      </c>
      <c r="R317" s="179">
        <v>2.4</v>
      </c>
      <c r="S317" s="179"/>
      <c r="T317" s="179">
        <v>2.4</v>
      </c>
      <c r="U317" s="286"/>
      <c r="V317" s="179"/>
      <c r="W317" s="179"/>
      <c r="X317" s="179"/>
      <c r="Y317" s="179"/>
      <c r="Z317" s="179"/>
      <c r="AA317" s="179"/>
      <c r="AB317" s="179"/>
      <c r="AC317" s="179"/>
      <c r="AD317" s="208" t="s">
        <v>43</v>
      </c>
      <c r="AE317" s="179"/>
      <c r="AF317" s="179"/>
      <c r="AG317" s="179" t="s">
        <v>5745</v>
      </c>
      <c r="AJ317" s="1">
        <f t="shared" si="17"/>
        <v>0</v>
      </c>
      <c r="AK317" s="1">
        <f t="shared" si="21"/>
        <v>-2.4</v>
      </c>
    </row>
    <row r="318" spans="1:37" ht="47.25" customHeight="1">
      <c r="A318" s="179" t="s">
        <v>4411</v>
      </c>
      <c r="B318" s="120" t="s">
        <v>91</v>
      </c>
      <c r="C318" s="208" t="s">
        <v>601</v>
      </c>
      <c r="D318" s="81">
        <v>42548</v>
      </c>
      <c r="E318" s="121">
        <v>0.84791666666666676</v>
      </c>
      <c r="F318" s="81">
        <v>42548</v>
      </c>
      <c r="G318" s="121">
        <v>0.84791666666666676</v>
      </c>
      <c r="H318" s="173">
        <f t="shared" si="22"/>
        <v>0</v>
      </c>
      <c r="I318" s="179">
        <v>7</v>
      </c>
      <c r="J318" s="179"/>
      <c r="K318" s="172" t="s">
        <v>9</v>
      </c>
      <c r="L318" s="115" t="s">
        <v>10</v>
      </c>
      <c r="M318" s="200" t="s">
        <v>5260</v>
      </c>
      <c r="N318" s="208" t="s">
        <v>3</v>
      </c>
      <c r="O318" s="163" t="s">
        <v>8</v>
      </c>
      <c r="P318" s="200" t="s">
        <v>5260</v>
      </c>
      <c r="Q318" s="82" t="s">
        <v>4130</v>
      </c>
      <c r="R318" s="179">
        <v>1.42</v>
      </c>
      <c r="S318" s="179"/>
      <c r="T318" s="179">
        <v>1.42</v>
      </c>
      <c r="U318" s="286"/>
      <c r="V318" s="179"/>
      <c r="W318" s="179"/>
      <c r="X318" s="179"/>
      <c r="Y318" s="179"/>
      <c r="Z318" s="179"/>
      <c r="AA318" s="179"/>
      <c r="AB318" s="179"/>
      <c r="AC318" s="179"/>
      <c r="AD318" s="208" t="s">
        <v>43</v>
      </c>
      <c r="AE318" s="179"/>
      <c r="AF318" s="179"/>
      <c r="AG318" s="179" t="s">
        <v>5758</v>
      </c>
      <c r="AJ318" s="1">
        <f t="shared" si="17"/>
        <v>0</v>
      </c>
      <c r="AK318" s="1">
        <f t="shared" si="21"/>
        <v>-1.42</v>
      </c>
    </row>
    <row r="319" spans="1:37" ht="31.5" customHeight="1">
      <c r="A319" s="179" t="s">
        <v>4411</v>
      </c>
      <c r="B319" s="120" t="s">
        <v>91</v>
      </c>
      <c r="C319" s="208" t="s">
        <v>601</v>
      </c>
      <c r="D319" s="81">
        <v>42548</v>
      </c>
      <c r="E319" s="121">
        <v>0.84861111111111109</v>
      </c>
      <c r="F319" s="81">
        <v>42548</v>
      </c>
      <c r="G319" s="121">
        <v>0.84861111111111109</v>
      </c>
      <c r="H319" s="173">
        <f t="shared" si="22"/>
        <v>0</v>
      </c>
      <c r="I319" s="179">
        <v>8</v>
      </c>
      <c r="J319" s="179"/>
      <c r="K319" s="172" t="s">
        <v>9</v>
      </c>
      <c r="L319" s="115" t="s">
        <v>10</v>
      </c>
      <c r="M319" s="200" t="s">
        <v>5261</v>
      </c>
      <c r="N319" s="208" t="s">
        <v>3</v>
      </c>
      <c r="O319" s="163" t="s">
        <v>8</v>
      </c>
      <c r="P319" s="200" t="s">
        <v>5261</v>
      </c>
      <c r="Q319" s="82" t="s">
        <v>4130</v>
      </c>
      <c r="R319" s="179">
        <v>1.33</v>
      </c>
      <c r="S319" s="179"/>
      <c r="T319" s="179">
        <v>1.33</v>
      </c>
      <c r="U319" s="286"/>
      <c r="V319" s="179"/>
      <c r="W319" s="179"/>
      <c r="X319" s="179"/>
      <c r="Y319" s="179"/>
      <c r="Z319" s="179"/>
      <c r="AA319" s="179"/>
      <c r="AB319" s="179"/>
      <c r="AC319" s="179"/>
      <c r="AD319" s="208" t="s">
        <v>43</v>
      </c>
      <c r="AE319" s="179"/>
      <c r="AF319" s="179"/>
      <c r="AG319" s="179" t="s">
        <v>5758</v>
      </c>
      <c r="AJ319" s="1">
        <f t="shared" si="17"/>
        <v>0</v>
      </c>
      <c r="AK319" s="1">
        <f t="shared" si="21"/>
        <v>-1.33</v>
      </c>
    </row>
    <row r="320" spans="1:37" ht="31.5" customHeight="1">
      <c r="A320" s="179" t="s">
        <v>4411</v>
      </c>
      <c r="B320" s="120" t="s">
        <v>91</v>
      </c>
      <c r="C320" s="208" t="s">
        <v>601</v>
      </c>
      <c r="D320" s="81">
        <v>42548</v>
      </c>
      <c r="E320" s="121">
        <v>0.86944444444444446</v>
      </c>
      <c r="F320" s="81">
        <v>42548</v>
      </c>
      <c r="G320" s="121">
        <v>0.86944444444444446</v>
      </c>
      <c r="H320" s="173">
        <f t="shared" si="22"/>
        <v>0</v>
      </c>
      <c r="I320" s="179">
        <v>25</v>
      </c>
      <c r="J320" s="179"/>
      <c r="K320" s="172" t="s">
        <v>9</v>
      </c>
      <c r="L320" s="115" t="s">
        <v>10</v>
      </c>
      <c r="M320" s="200" t="s">
        <v>5262</v>
      </c>
      <c r="N320" s="208" t="s">
        <v>3</v>
      </c>
      <c r="O320" s="163" t="s">
        <v>8</v>
      </c>
      <c r="P320" s="200" t="s">
        <v>5262</v>
      </c>
      <c r="Q320" s="82" t="s">
        <v>4130</v>
      </c>
      <c r="R320" s="179">
        <v>4.3</v>
      </c>
      <c r="S320" s="179"/>
      <c r="T320" s="179">
        <v>4.3</v>
      </c>
      <c r="U320" s="286"/>
      <c r="V320" s="179"/>
      <c r="W320" s="179"/>
      <c r="X320" s="179"/>
      <c r="Y320" s="179"/>
      <c r="Z320" s="179"/>
      <c r="AA320" s="179"/>
      <c r="AB320" s="179"/>
      <c r="AC320" s="179"/>
      <c r="AD320" s="208" t="s">
        <v>43</v>
      </c>
      <c r="AE320" s="179"/>
      <c r="AF320" s="179"/>
      <c r="AG320" s="179" t="s">
        <v>5758</v>
      </c>
      <c r="AJ320" s="1">
        <f t="shared" ref="AJ320:AJ383" si="23">T320-S320-R320</f>
        <v>0</v>
      </c>
      <c r="AK320" s="1">
        <f t="shared" si="21"/>
        <v>-4.3</v>
      </c>
    </row>
    <row r="321" spans="1:37" ht="47.25" customHeight="1">
      <c r="A321" s="179" t="s">
        <v>4411</v>
      </c>
      <c r="B321" s="120" t="s">
        <v>91</v>
      </c>
      <c r="C321" s="208" t="s">
        <v>376</v>
      </c>
      <c r="D321" s="81">
        <v>42548</v>
      </c>
      <c r="E321" s="121">
        <v>0.71319444444444446</v>
      </c>
      <c r="F321" s="81">
        <v>42548</v>
      </c>
      <c r="G321" s="121">
        <v>0.71319444444444446</v>
      </c>
      <c r="H321" s="173">
        <f t="shared" si="22"/>
        <v>0</v>
      </c>
      <c r="I321" s="179">
        <v>43</v>
      </c>
      <c r="J321" s="179"/>
      <c r="K321" s="172" t="s">
        <v>9</v>
      </c>
      <c r="L321" s="115" t="s">
        <v>17</v>
      </c>
      <c r="M321" s="200" t="s">
        <v>5252</v>
      </c>
      <c r="N321" s="208">
        <v>35</v>
      </c>
      <c r="O321" s="163" t="s">
        <v>14</v>
      </c>
      <c r="P321" s="200" t="s">
        <v>5252</v>
      </c>
      <c r="Q321" s="82" t="s">
        <v>4130</v>
      </c>
      <c r="R321" s="179">
        <v>22.2</v>
      </c>
      <c r="S321" s="179"/>
      <c r="T321" s="179">
        <v>22.2</v>
      </c>
      <c r="U321" s="286"/>
      <c r="V321" s="179"/>
      <c r="W321" s="179"/>
      <c r="X321" s="179"/>
      <c r="Y321" s="179"/>
      <c r="Z321" s="179"/>
      <c r="AA321" s="179"/>
      <c r="AB321" s="179"/>
      <c r="AC321" s="179"/>
      <c r="AD321" s="208" t="s">
        <v>38</v>
      </c>
      <c r="AE321" s="179"/>
      <c r="AF321" s="179"/>
      <c r="AG321" s="179" t="s">
        <v>5749</v>
      </c>
      <c r="AJ321" s="1">
        <f t="shared" si="23"/>
        <v>0</v>
      </c>
      <c r="AK321" s="1">
        <f t="shared" si="21"/>
        <v>-22.2</v>
      </c>
    </row>
    <row r="322" spans="1:37" ht="47.25" customHeight="1">
      <c r="A322" s="179" t="s">
        <v>4411</v>
      </c>
      <c r="B322" s="120" t="s">
        <v>91</v>
      </c>
      <c r="C322" s="208" t="s">
        <v>376</v>
      </c>
      <c r="D322" s="81">
        <v>42548</v>
      </c>
      <c r="E322" s="121">
        <v>0.8965277777777777</v>
      </c>
      <c r="F322" s="81">
        <v>42548</v>
      </c>
      <c r="G322" s="121">
        <v>0.8965277777777777</v>
      </c>
      <c r="H322" s="173">
        <f t="shared" si="22"/>
        <v>0</v>
      </c>
      <c r="I322" s="179">
        <v>225</v>
      </c>
      <c r="J322" s="179" t="s">
        <v>459</v>
      </c>
      <c r="K322" s="172" t="s">
        <v>9</v>
      </c>
      <c r="L322" s="115" t="s">
        <v>17</v>
      </c>
      <c r="M322" s="200" t="s">
        <v>5249</v>
      </c>
      <c r="N322" s="208">
        <v>35</v>
      </c>
      <c r="O322" s="163" t="s">
        <v>14</v>
      </c>
      <c r="P322" s="200" t="s">
        <v>5249</v>
      </c>
      <c r="Q322" s="82" t="s">
        <v>4130</v>
      </c>
      <c r="R322" s="323">
        <v>121.8</v>
      </c>
      <c r="S322" s="179"/>
      <c r="T322" s="323">
        <v>121.8</v>
      </c>
      <c r="U322" s="286"/>
      <c r="V322" s="179"/>
      <c r="W322" s="179"/>
      <c r="X322" s="179"/>
      <c r="Y322" s="179"/>
      <c r="Z322" s="179"/>
      <c r="AA322" s="179"/>
      <c r="AB322" s="179"/>
      <c r="AC322" s="179"/>
      <c r="AD322" s="208" t="s">
        <v>38</v>
      </c>
      <c r="AE322" s="179"/>
      <c r="AF322" s="179"/>
      <c r="AG322" s="179" t="s">
        <v>5756</v>
      </c>
      <c r="AJ322" s="1">
        <f t="shared" si="23"/>
        <v>0</v>
      </c>
      <c r="AK322" s="1">
        <f t="shared" si="21"/>
        <v>-121.8</v>
      </c>
    </row>
    <row r="323" spans="1:37" ht="31.5" customHeight="1">
      <c r="A323" s="179" t="s">
        <v>4411</v>
      </c>
      <c r="B323" s="120" t="s">
        <v>91</v>
      </c>
      <c r="C323" s="208" t="s">
        <v>805</v>
      </c>
      <c r="D323" s="81">
        <v>42548</v>
      </c>
      <c r="E323" s="121">
        <v>0.85833333333333339</v>
      </c>
      <c r="F323" s="81">
        <v>42548</v>
      </c>
      <c r="G323" s="121">
        <v>0.85833333333333339</v>
      </c>
      <c r="H323" s="173">
        <f t="shared" si="22"/>
        <v>0</v>
      </c>
      <c r="I323" s="179">
        <v>11</v>
      </c>
      <c r="J323" s="179" t="s">
        <v>5250</v>
      </c>
      <c r="K323" s="172" t="s">
        <v>9</v>
      </c>
      <c r="L323" s="115" t="s">
        <v>17</v>
      </c>
      <c r="M323" s="115" t="s">
        <v>5251</v>
      </c>
      <c r="N323" s="208" t="s">
        <v>3</v>
      </c>
      <c r="O323" s="163" t="s">
        <v>8</v>
      </c>
      <c r="P323" s="115" t="s">
        <v>5251</v>
      </c>
      <c r="Q323" s="82" t="s">
        <v>4130</v>
      </c>
      <c r="R323" s="179">
        <v>0.7</v>
      </c>
      <c r="S323" s="179"/>
      <c r="T323" s="179">
        <v>0.7</v>
      </c>
      <c r="U323" s="286"/>
      <c r="V323" s="179"/>
      <c r="W323" s="179"/>
      <c r="X323" s="179"/>
      <c r="Y323" s="179"/>
      <c r="Z323" s="179"/>
      <c r="AA323" s="179"/>
      <c r="AB323" s="179"/>
      <c r="AC323" s="179"/>
      <c r="AD323" s="208" t="s">
        <v>38</v>
      </c>
      <c r="AE323" s="179"/>
      <c r="AF323" s="179"/>
      <c r="AG323" s="179" t="s">
        <v>5753</v>
      </c>
      <c r="AJ323" s="1">
        <f t="shared" si="23"/>
        <v>0</v>
      </c>
      <c r="AK323" s="1">
        <f t="shared" si="21"/>
        <v>-0.7</v>
      </c>
    </row>
    <row r="324" spans="1:37" ht="47.25">
      <c r="A324" s="94" t="s">
        <v>13179</v>
      </c>
      <c r="B324" s="179" t="s">
        <v>87</v>
      </c>
      <c r="C324" s="179" t="s">
        <v>321</v>
      </c>
      <c r="D324" s="169">
        <v>42724</v>
      </c>
      <c r="E324" s="176">
        <v>0.29305555555555557</v>
      </c>
      <c r="F324" s="169">
        <v>42724</v>
      </c>
      <c r="G324" s="176">
        <v>0.4777777777777778</v>
      </c>
      <c r="H324" s="176">
        <v>0.18472222222222223</v>
      </c>
      <c r="I324" s="179">
        <v>50</v>
      </c>
      <c r="J324" s="179"/>
      <c r="K324" s="179"/>
      <c r="L324" s="179" t="s">
        <v>10</v>
      </c>
      <c r="M324" s="179" t="s">
        <v>13698</v>
      </c>
      <c r="N324" s="179" t="s">
        <v>3</v>
      </c>
      <c r="O324" s="179" t="s">
        <v>8</v>
      </c>
      <c r="P324" s="179" t="s">
        <v>13698</v>
      </c>
      <c r="Q324" s="177" t="s">
        <v>13699</v>
      </c>
      <c r="R324" s="597">
        <v>72.3</v>
      </c>
      <c r="S324" s="597">
        <v>1</v>
      </c>
      <c r="T324" s="597">
        <v>73.3</v>
      </c>
      <c r="U324" s="179" t="s">
        <v>29</v>
      </c>
      <c r="V324" s="179">
        <v>2014</v>
      </c>
      <c r="W324" s="179" t="s">
        <v>2725</v>
      </c>
      <c r="X324" s="179" t="s">
        <v>2718</v>
      </c>
      <c r="Y324" s="79">
        <v>42587</v>
      </c>
      <c r="Z324" s="179">
        <v>100</v>
      </c>
      <c r="AA324" s="116">
        <v>42767</v>
      </c>
      <c r="AB324" s="179">
        <v>0</v>
      </c>
      <c r="AC324" s="79">
        <v>42587</v>
      </c>
      <c r="AD324" s="115" t="s">
        <v>23</v>
      </c>
      <c r="AE324" s="115"/>
      <c r="AF324" s="115"/>
      <c r="AG324" s="115"/>
      <c r="AH324" s="2" t="s">
        <v>15051</v>
      </c>
      <c r="AJ324" s="1">
        <f t="shared" si="23"/>
        <v>0</v>
      </c>
    </row>
    <row r="325" spans="1:37" ht="47.25" customHeight="1">
      <c r="A325" s="179" t="s">
        <v>4411</v>
      </c>
      <c r="B325" s="120" t="s">
        <v>91</v>
      </c>
      <c r="C325" s="199" t="s">
        <v>404</v>
      </c>
      <c r="D325" s="81">
        <v>42551</v>
      </c>
      <c r="E325" s="121">
        <v>0.625</v>
      </c>
      <c r="F325" s="81">
        <v>42551</v>
      </c>
      <c r="G325" s="121">
        <v>0.625</v>
      </c>
      <c r="H325" s="173">
        <f t="shared" ref="H325:H356" si="24">G325-E325</f>
        <v>0</v>
      </c>
      <c r="I325" s="179">
        <v>16</v>
      </c>
      <c r="J325" s="179"/>
      <c r="K325" s="172" t="s">
        <v>9</v>
      </c>
      <c r="L325" s="115" t="s">
        <v>10</v>
      </c>
      <c r="M325" s="115" t="s">
        <v>5235</v>
      </c>
      <c r="N325" s="208" t="s">
        <v>3</v>
      </c>
      <c r="O325" s="163" t="s">
        <v>8</v>
      </c>
      <c r="P325" s="115" t="s">
        <v>5235</v>
      </c>
      <c r="Q325" s="82" t="s">
        <v>4130</v>
      </c>
      <c r="R325" s="179">
        <v>1</v>
      </c>
      <c r="S325" s="179"/>
      <c r="T325" s="179">
        <v>1</v>
      </c>
      <c r="U325" s="286"/>
      <c r="V325" s="179"/>
      <c r="W325" s="179"/>
      <c r="X325" s="179"/>
      <c r="Y325" s="179"/>
      <c r="Z325" s="179"/>
      <c r="AA325" s="179"/>
      <c r="AB325" s="179"/>
      <c r="AC325" s="179"/>
      <c r="AD325" s="208" t="s">
        <v>43</v>
      </c>
      <c r="AE325" s="179"/>
      <c r="AF325" s="179"/>
      <c r="AG325" s="179" t="s">
        <v>5761</v>
      </c>
      <c r="AJ325" s="1">
        <f t="shared" si="23"/>
        <v>0</v>
      </c>
      <c r="AK325" s="1">
        <f t="shared" ref="AK325:AK356" si="25">AJ325-T325</f>
        <v>-1</v>
      </c>
    </row>
    <row r="326" spans="1:37" ht="47.25" customHeight="1">
      <c r="A326" s="179" t="s">
        <v>4411</v>
      </c>
      <c r="B326" s="120" t="s">
        <v>91</v>
      </c>
      <c r="C326" s="208" t="s">
        <v>601</v>
      </c>
      <c r="D326" s="81">
        <v>42551</v>
      </c>
      <c r="E326" s="121">
        <v>0.66388888888888886</v>
      </c>
      <c r="F326" s="81">
        <v>42551</v>
      </c>
      <c r="G326" s="121">
        <v>0.66388888888888886</v>
      </c>
      <c r="H326" s="173">
        <f t="shared" si="24"/>
        <v>0</v>
      </c>
      <c r="I326" s="179">
        <v>10</v>
      </c>
      <c r="J326" s="179"/>
      <c r="K326" s="172" t="s">
        <v>9</v>
      </c>
      <c r="L326" s="115" t="s">
        <v>10</v>
      </c>
      <c r="M326" s="115" t="s">
        <v>5236</v>
      </c>
      <c r="N326" s="208" t="s">
        <v>3</v>
      </c>
      <c r="O326" s="163" t="s">
        <v>8</v>
      </c>
      <c r="P326" s="115" t="s">
        <v>5236</v>
      </c>
      <c r="Q326" s="82" t="s">
        <v>4130</v>
      </c>
      <c r="R326" s="179">
        <v>1.7</v>
      </c>
      <c r="S326" s="179"/>
      <c r="T326" s="179">
        <v>1.7</v>
      </c>
      <c r="U326" s="286"/>
      <c r="V326" s="179"/>
      <c r="W326" s="179"/>
      <c r="X326" s="179"/>
      <c r="Y326" s="179"/>
      <c r="Z326" s="179"/>
      <c r="AA326" s="179"/>
      <c r="AB326" s="179"/>
      <c r="AC326" s="179"/>
      <c r="AD326" s="208" t="s">
        <v>43</v>
      </c>
      <c r="AE326" s="179"/>
      <c r="AF326" s="179"/>
      <c r="AG326" s="179" t="s">
        <v>2634</v>
      </c>
      <c r="AJ326" s="1">
        <f t="shared" si="23"/>
        <v>0</v>
      </c>
      <c r="AK326" s="1">
        <f t="shared" si="25"/>
        <v>-1.7</v>
      </c>
    </row>
    <row r="327" spans="1:37" ht="31.5" customHeight="1">
      <c r="A327" s="179" t="s">
        <v>5349</v>
      </c>
      <c r="B327" s="120" t="s">
        <v>91</v>
      </c>
      <c r="C327" s="208" t="s">
        <v>805</v>
      </c>
      <c r="D327" s="81">
        <v>42552</v>
      </c>
      <c r="E327" s="121">
        <v>0.31319444444444444</v>
      </c>
      <c r="F327" s="81">
        <v>42552</v>
      </c>
      <c r="G327" s="121">
        <v>0.4777777777777778</v>
      </c>
      <c r="H327" s="173">
        <f t="shared" si="24"/>
        <v>0.16458333333333336</v>
      </c>
      <c r="I327" s="179">
        <v>4</v>
      </c>
      <c r="J327" s="179"/>
      <c r="K327" s="172"/>
      <c r="L327" s="115" t="s">
        <v>10</v>
      </c>
      <c r="M327" s="115" t="s">
        <v>5374</v>
      </c>
      <c r="N327" s="208" t="s">
        <v>3</v>
      </c>
      <c r="O327" s="163" t="s">
        <v>8</v>
      </c>
      <c r="P327" s="115" t="s">
        <v>5374</v>
      </c>
      <c r="Q327" s="82" t="s">
        <v>4130</v>
      </c>
      <c r="R327" s="179">
        <v>2.2000000000000002</v>
      </c>
      <c r="S327" s="179"/>
      <c r="T327" s="179">
        <v>2.2000000000000002</v>
      </c>
      <c r="U327" s="286"/>
      <c r="V327" s="179"/>
      <c r="W327" s="179"/>
      <c r="X327" s="179"/>
      <c r="Y327" s="179"/>
      <c r="Z327" s="179"/>
      <c r="AA327" s="179"/>
      <c r="AB327" s="179"/>
      <c r="AC327" s="179"/>
      <c r="AD327" s="208" t="s">
        <v>43</v>
      </c>
      <c r="AE327" s="179"/>
      <c r="AF327" s="179"/>
      <c r="AG327" s="179" t="s">
        <v>5753</v>
      </c>
      <c r="AJ327" s="1">
        <f t="shared" si="23"/>
        <v>0</v>
      </c>
      <c r="AK327" s="1">
        <f t="shared" si="25"/>
        <v>-2.2000000000000002</v>
      </c>
    </row>
    <row r="328" spans="1:37" ht="31.5" customHeight="1">
      <c r="A328" s="179" t="s">
        <v>5349</v>
      </c>
      <c r="B328" s="299" t="s">
        <v>91</v>
      </c>
      <c r="C328" s="181" t="s">
        <v>601</v>
      </c>
      <c r="D328" s="300">
        <v>42553</v>
      </c>
      <c r="E328" s="301">
        <v>0.71111111111111114</v>
      </c>
      <c r="F328" s="300">
        <v>42553</v>
      </c>
      <c r="G328" s="301">
        <v>0.80555555555555547</v>
      </c>
      <c r="H328" s="302">
        <f t="shared" si="24"/>
        <v>9.4444444444444331E-2</v>
      </c>
      <c r="I328" s="181">
        <v>58</v>
      </c>
      <c r="J328" s="181"/>
      <c r="K328" s="303"/>
      <c r="L328" s="303" t="s">
        <v>10</v>
      </c>
      <c r="M328" s="303" t="s">
        <v>5391</v>
      </c>
      <c r="N328" s="181" t="s">
        <v>3</v>
      </c>
      <c r="O328" s="304" t="s">
        <v>8</v>
      </c>
      <c r="P328" s="303" t="s">
        <v>5392</v>
      </c>
      <c r="Q328" s="305" t="s">
        <v>5393</v>
      </c>
      <c r="R328" s="181">
        <v>35.5</v>
      </c>
      <c r="S328" s="181"/>
      <c r="T328" s="181">
        <v>35.5</v>
      </c>
      <c r="U328" s="306" t="s">
        <v>7</v>
      </c>
      <c r="V328" s="181">
        <v>1986</v>
      </c>
      <c r="W328" s="181" t="s">
        <v>3170</v>
      </c>
      <c r="X328" s="181"/>
      <c r="Y328" s="307">
        <v>42483</v>
      </c>
      <c r="Z328" s="181">
        <v>100</v>
      </c>
      <c r="AA328" s="308">
        <v>42826</v>
      </c>
      <c r="AB328" s="181"/>
      <c r="AC328" s="181"/>
      <c r="AD328" s="181" t="s">
        <v>43</v>
      </c>
      <c r="AE328" s="181"/>
      <c r="AF328" s="181"/>
      <c r="AG328" s="181" t="s">
        <v>2638</v>
      </c>
      <c r="AJ328" s="1">
        <f t="shared" si="23"/>
        <v>0</v>
      </c>
      <c r="AK328" s="1">
        <f t="shared" si="25"/>
        <v>-35.5</v>
      </c>
    </row>
    <row r="329" spans="1:37" ht="47.25" customHeight="1">
      <c r="A329" s="179" t="s">
        <v>5349</v>
      </c>
      <c r="B329" s="120" t="s">
        <v>91</v>
      </c>
      <c r="C329" s="208" t="s">
        <v>601</v>
      </c>
      <c r="D329" s="81">
        <v>42553</v>
      </c>
      <c r="E329" s="121">
        <v>0.73402777777777783</v>
      </c>
      <c r="F329" s="81">
        <v>42553</v>
      </c>
      <c r="G329" s="121">
        <v>0.73402777777777783</v>
      </c>
      <c r="H329" s="173">
        <f t="shared" si="24"/>
        <v>0</v>
      </c>
      <c r="I329" s="179">
        <v>12</v>
      </c>
      <c r="J329" s="179"/>
      <c r="K329" s="172" t="s">
        <v>9</v>
      </c>
      <c r="L329" s="115" t="s">
        <v>10</v>
      </c>
      <c r="M329" s="115" t="s">
        <v>5394</v>
      </c>
      <c r="N329" s="208" t="s">
        <v>3</v>
      </c>
      <c r="O329" s="163" t="s">
        <v>8</v>
      </c>
      <c r="P329" s="115" t="s">
        <v>5394</v>
      </c>
      <c r="Q329" s="82" t="s">
        <v>4130</v>
      </c>
      <c r="R329" s="179">
        <v>3.6</v>
      </c>
      <c r="S329" s="179"/>
      <c r="T329" s="179">
        <v>3.6</v>
      </c>
      <c r="U329" s="286"/>
      <c r="V329" s="179"/>
      <c r="W329" s="179"/>
      <c r="X329" s="179"/>
      <c r="Y329" s="179"/>
      <c r="Z329" s="179"/>
      <c r="AA329" s="179"/>
      <c r="AB329" s="179"/>
      <c r="AC329" s="179"/>
      <c r="AD329" s="208" t="s">
        <v>43</v>
      </c>
      <c r="AE329" s="179"/>
      <c r="AF329" s="179"/>
      <c r="AG329" s="179" t="s">
        <v>2634</v>
      </c>
      <c r="AJ329" s="1">
        <f t="shared" si="23"/>
        <v>0</v>
      </c>
      <c r="AK329" s="1">
        <f t="shared" si="25"/>
        <v>-3.6</v>
      </c>
    </row>
    <row r="330" spans="1:37" ht="47.25" customHeight="1">
      <c r="A330" s="179" t="s">
        <v>5349</v>
      </c>
      <c r="B330" s="120" t="s">
        <v>91</v>
      </c>
      <c r="C330" s="208" t="s">
        <v>601</v>
      </c>
      <c r="D330" s="81">
        <v>42553</v>
      </c>
      <c r="E330" s="121">
        <v>0.8930555555555556</v>
      </c>
      <c r="F330" s="81">
        <v>42553</v>
      </c>
      <c r="G330" s="121">
        <v>0.8930555555555556</v>
      </c>
      <c r="H330" s="173">
        <f t="shared" si="24"/>
        <v>0</v>
      </c>
      <c r="I330" s="179">
        <v>45</v>
      </c>
      <c r="J330" s="179"/>
      <c r="K330" s="172" t="s">
        <v>9</v>
      </c>
      <c r="L330" s="115" t="s">
        <v>10</v>
      </c>
      <c r="M330" s="115" t="s">
        <v>5395</v>
      </c>
      <c r="N330" s="208" t="s">
        <v>3</v>
      </c>
      <c r="O330" s="163" t="s">
        <v>8</v>
      </c>
      <c r="P330" s="115" t="s">
        <v>5395</v>
      </c>
      <c r="Q330" s="82" t="s">
        <v>4130</v>
      </c>
      <c r="R330" s="179">
        <v>9</v>
      </c>
      <c r="S330" s="179"/>
      <c r="T330" s="179">
        <v>9</v>
      </c>
      <c r="U330" s="286"/>
      <c r="V330" s="179"/>
      <c r="W330" s="179"/>
      <c r="X330" s="179"/>
      <c r="Y330" s="179"/>
      <c r="Z330" s="179"/>
      <c r="AA330" s="179"/>
      <c r="AB330" s="179"/>
      <c r="AC330" s="179"/>
      <c r="AD330" s="208" t="s">
        <v>43</v>
      </c>
      <c r="AE330" s="179"/>
      <c r="AF330" s="179"/>
      <c r="AG330" s="179" t="s">
        <v>2631</v>
      </c>
      <c r="AJ330" s="1">
        <f t="shared" si="23"/>
        <v>0</v>
      </c>
      <c r="AK330" s="1">
        <f t="shared" si="25"/>
        <v>-9</v>
      </c>
    </row>
    <row r="331" spans="1:37" ht="31.5" customHeight="1">
      <c r="A331" s="179" t="s">
        <v>5349</v>
      </c>
      <c r="B331" s="120" t="s">
        <v>91</v>
      </c>
      <c r="C331" s="208" t="s">
        <v>601</v>
      </c>
      <c r="D331" s="81">
        <v>42555</v>
      </c>
      <c r="E331" s="121">
        <v>0.75763888888888886</v>
      </c>
      <c r="F331" s="81">
        <v>42555</v>
      </c>
      <c r="G331" s="121">
        <v>0.75763888888888886</v>
      </c>
      <c r="H331" s="173">
        <f t="shared" si="24"/>
        <v>0</v>
      </c>
      <c r="I331" s="179">
        <v>7</v>
      </c>
      <c r="J331" s="179" t="s">
        <v>303</v>
      </c>
      <c r="K331" s="172" t="s">
        <v>9</v>
      </c>
      <c r="L331" s="115" t="s">
        <v>10</v>
      </c>
      <c r="M331" s="115" t="s">
        <v>5425</v>
      </c>
      <c r="N331" s="208" t="s">
        <v>3</v>
      </c>
      <c r="O331" s="163" t="s">
        <v>8</v>
      </c>
      <c r="P331" s="115" t="s">
        <v>5425</v>
      </c>
      <c r="Q331" s="82" t="s">
        <v>4130</v>
      </c>
      <c r="R331" s="179">
        <v>1</v>
      </c>
      <c r="S331" s="179"/>
      <c r="T331" s="179">
        <v>1</v>
      </c>
      <c r="U331" s="286"/>
      <c r="V331" s="179"/>
      <c r="W331" s="179"/>
      <c r="X331" s="179"/>
      <c r="Y331" s="179"/>
      <c r="Z331" s="179"/>
      <c r="AA331" s="179"/>
      <c r="AB331" s="179"/>
      <c r="AC331" s="179"/>
      <c r="AD331" s="208" t="s">
        <v>43</v>
      </c>
      <c r="AE331" s="179"/>
      <c r="AF331" s="179"/>
      <c r="AG331" s="179" t="s">
        <v>2634</v>
      </c>
      <c r="AJ331" s="1">
        <f t="shared" si="23"/>
        <v>0</v>
      </c>
      <c r="AK331" s="1">
        <f t="shared" si="25"/>
        <v>-1</v>
      </c>
    </row>
    <row r="332" spans="1:37" ht="47.25" customHeight="1">
      <c r="A332" s="179" t="s">
        <v>5349</v>
      </c>
      <c r="B332" s="120" t="s">
        <v>91</v>
      </c>
      <c r="C332" s="208" t="s">
        <v>601</v>
      </c>
      <c r="D332" s="81">
        <v>42556</v>
      </c>
      <c r="E332" s="121">
        <v>0.56388888888888888</v>
      </c>
      <c r="F332" s="81">
        <v>42556</v>
      </c>
      <c r="G332" s="121">
        <v>0.56388888888888888</v>
      </c>
      <c r="H332" s="173">
        <f t="shared" si="24"/>
        <v>0</v>
      </c>
      <c r="I332" s="179">
        <v>27</v>
      </c>
      <c r="J332" s="179" t="s">
        <v>144</v>
      </c>
      <c r="K332" s="172" t="s">
        <v>9</v>
      </c>
      <c r="L332" s="115" t="s">
        <v>10</v>
      </c>
      <c r="M332" s="115" t="s">
        <v>5485</v>
      </c>
      <c r="N332" s="208" t="s">
        <v>3</v>
      </c>
      <c r="O332" s="163" t="s">
        <v>8</v>
      </c>
      <c r="P332" s="115" t="s">
        <v>5485</v>
      </c>
      <c r="Q332" s="82" t="s">
        <v>4130</v>
      </c>
      <c r="R332" s="179">
        <v>9.8000000000000007</v>
      </c>
      <c r="S332" s="179"/>
      <c r="T332" s="179">
        <v>9.8000000000000007</v>
      </c>
      <c r="U332" s="286"/>
      <c r="V332" s="179"/>
      <c r="W332" s="179"/>
      <c r="X332" s="179"/>
      <c r="Y332" s="179"/>
      <c r="Z332" s="179"/>
      <c r="AA332" s="179"/>
      <c r="AB332" s="179"/>
      <c r="AC332" s="179"/>
      <c r="AD332" s="208" t="s">
        <v>43</v>
      </c>
      <c r="AE332" s="179"/>
      <c r="AF332" s="179"/>
      <c r="AG332" s="179" t="s">
        <v>2631</v>
      </c>
      <c r="AJ332" s="1">
        <f t="shared" si="23"/>
        <v>0</v>
      </c>
      <c r="AK332" s="1">
        <f t="shared" si="25"/>
        <v>-9.8000000000000007</v>
      </c>
    </row>
    <row r="333" spans="1:37" ht="47.25" customHeight="1">
      <c r="A333" s="179" t="s">
        <v>5349</v>
      </c>
      <c r="B333" s="120" t="s">
        <v>91</v>
      </c>
      <c r="C333" s="208" t="s">
        <v>601</v>
      </c>
      <c r="D333" s="81">
        <v>42556</v>
      </c>
      <c r="E333" s="121">
        <v>0.64861111111111114</v>
      </c>
      <c r="F333" s="81">
        <v>42556</v>
      </c>
      <c r="G333" s="121">
        <v>0.64861111111111114</v>
      </c>
      <c r="H333" s="173">
        <f t="shared" si="24"/>
        <v>0</v>
      </c>
      <c r="I333" s="179">
        <v>112</v>
      </c>
      <c r="J333" s="179" t="s">
        <v>144</v>
      </c>
      <c r="K333" s="172" t="s">
        <v>9</v>
      </c>
      <c r="L333" s="115" t="s">
        <v>10</v>
      </c>
      <c r="M333" s="115" t="s">
        <v>5486</v>
      </c>
      <c r="N333" s="208">
        <v>35</v>
      </c>
      <c r="O333" s="163" t="s">
        <v>8</v>
      </c>
      <c r="P333" s="115" t="s">
        <v>5486</v>
      </c>
      <c r="Q333" s="82" t="s">
        <v>4130</v>
      </c>
      <c r="R333" s="179">
        <v>42.5</v>
      </c>
      <c r="S333" s="179"/>
      <c r="T333" s="179">
        <v>42.5</v>
      </c>
      <c r="U333" s="286"/>
      <c r="V333" s="179"/>
      <c r="W333" s="179"/>
      <c r="X333" s="179"/>
      <c r="Y333" s="179"/>
      <c r="Z333" s="179"/>
      <c r="AA333" s="179"/>
      <c r="AB333" s="179"/>
      <c r="AC333" s="179"/>
      <c r="AD333" s="208" t="s">
        <v>43</v>
      </c>
      <c r="AE333" s="179"/>
      <c r="AF333" s="179"/>
      <c r="AG333" s="179" t="s">
        <v>2638</v>
      </c>
      <c r="AJ333" s="1">
        <f t="shared" si="23"/>
        <v>0</v>
      </c>
      <c r="AK333" s="1">
        <f t="shared" si="25"/>
        <v>-42.5</v>
      </c>
    </row>
    <row r="334" spans="1:37" ht="31.5" customHeight="1">
      <c r="A334" s="179" t="s">
        <v>5349</v>
      </c>
      <c r="B334" s="120" t="s">
        <v>91</v>
      </c>
      <c r="C334" s="208" t="s">
        <v>601</v>
      </c>
      <c r="D334" s="81">
        <v>42556</v>
      </c>
      <c r="E334" s="121">
        <v>0.65208333333333335</v>
      </c>
      <c r="F334" s="81">
        <v>42556</v>
      </c>
      <c r="G334" s="121">
        <v>0.65208333333333335</v>
      </c>
      <c r="H334" s="173">
        <f t="shared" si="24"/>
        <v>0</v>
      </c>
      <c r="I334" s="179">
        <v>207</v>
      </c>
      <c r="J334" s="179" t="s">
        <v>144</v>
      </c>
      <c r="K334" s="172" t="s">
        <v>9</v>
      </c>
      <c r="L334" s="115" t="s">
        <v>10</v>
      </c>
      <c r="M334" s="115" t="s">
        <v>5487</v>
      </c>
      <c r="N334" s="208">
        <v>35</v>
      </c>
      <c r="O334" s="163" t="s">
        <v>8</v>
      </c>
      <c r="P334" s="115" t="s">
        <v>5487</v>
      </c>
      <c r="Q334" s="82" t="s">
        <v>4130</v>
      </c>
      <c r="R334" s="179">
        <v>74.62</v>
      </c>
      <c r="S334" s="179"/>
      <c r="T334" s="179">
        <v>74.62</v>
      </c>
      <c r="U334" s="286"/>
      <c r="V334" s="179"/>
      <c r="W334" s="179"/>
      <c r="X334" s="179"/>
      <c r="Y334" s="179"/>
      <c r="Z334" s="179"/>
      <c r="AA334" s="179"/>
      <c r="AB334" s="179"/>
      <c r="AC334" s="179"/>
      <c r="AD334" s="208" t="s">
        <v>43</v>
      </c>
      <c r="AE334" s="179"/>
      <c r="AF334" s="179"/>
      <c r="AG334" s="179" t="s">
        <v>8832</v>
      </c>
      <c r="AJ334" s="1">
        <f t="shared" si="23"/>
        <v>0</v>
      </c>
      <c r="AK334" s="1">
        <f t="shared" si="25"/>
        <v>-74.62</v>
      </c>
    </row>
    <row r="335" spans="1:37" ht="47.25" customHeight="1">
      <c r="A335" s="179" t="s">
        <v>5349</v>
      </c>
      <c r="B335" s="120" t="s">
        <v>91</v>
      </c>
      <c r="C335" s="208" t="s">
        <v>5330</v>
      </c>
      <c r="D335" s="81">
        <v>42556</v>
      </c>
      <c r="E335" s="121">
        <v>0.62777777777777777</v>
      </c>
      <c r="F335" s="81">
        <v>42556</v>
      </c>
      <c r="G335" s="121">
        <v>0.62777777777777777</v>
      </c>
      <c r="H335" s="173">
        <f t="shared" si="24"/>
        <v>0</v>
      </c>
      <c r="I335" s="179">
        <v>16</v>
      </c>
      <c r="J335" s="179"/>
      <c r="K335" s="172" t="s">
        <v>9</v>
      </c>
      <c r="L335" s="115" t="s">
        <v>10</v>
      </c>
      <c r="M335" s="115" t="s">
        <v>5488</v>
      </c>
      <c r="N335" s="208" t="s">
        <v>3</v>
      </c>
      <c r="O335" s="163" t="s">
        <v>8</v>
      </c>
      <c r="P335" s="115" t="s">
        <v>5488</v>
      </c>
      <c r="Q335" s="82" t="s">
        <v>4130</v>
      </c>
      <c r="R335" s="179">
        <v>10.199999999999999</v>
      </c>
      <c r="S335" s="179"/>
      <c r="T335" s="179">
        <v>10.199999999999999</v>
      </c>
      <c r="U335" s="286"/>
      <c r="V335" s="179"/>
      <c r="W335" s="179"/>
      <c r="X335" s="179"/>
      <c r="Y335" s="179"/>
      <c r="Z335" s="179"/>
      <c r="AA335" s="179"/>
      <c r="AB335" s="179"/>
      <c r="AC335" s="179"/>
      <c r="AD335" s="208" t="s">
        <v>43</v>
      </c>
      <c r="AE335" s="179"/>
      <c r="AF335" s="179"/>
      <c r="AG335" s="179" t="s">
        <v>8833</v>
      </c>
      <c r="AJ335" s="1">
        <f t="shared" si="23"/>
        <v>0</v>
      </c>
      <c r="AK335" s="1">
        <f t="shared" si="25"/>
        <v>-10.199999999999999</v>
      </c>
    </row>
    <row r="336" spans="1:37" ht="63" customHeight="1">
      <c r="A336" s="179" t="s">
        <v>5349</v>
      </c>
      <c r="B336" s="299" t="s">
        <v>91</v>
      </c>
      <c r="C336" s="321" t="s">
        <v>404</v>
      </c>
      <c r="D336" s="300">
        <v>42556</v>
      </c>
      <c r="E336" s="301">
        <v>0.55694444444444446</v>
      </c>
      <c r="F336" s="300">
        <v>42556</v>
      </c>
      <c r="G336" s="301">
        <v>0.59375</v>
      </c>
      <c r="H336" s="302">
        <f t="shared" si="24"/>
        <v>3.6805555555555536E-2</v>
      </c>
      <c r="I336" s="181">
        <v>10</v>
      </c>
      <c r="J336" s="181"/>
      <c r="K336" s="303"/>
      <c r="L336" s="303" t="s">
        <v>10</v>
      </c>
      <c r="M336" s="303" t="s">
        <v>5489</v>
      </c>
      <c r="N336" s="181" t="s">
        <v>3</v>
      </c>
      <c r="O336" s="304" t="s">
        <v>8</v>
      </c>
      <c r="P336" s="303" t="s">
        <v>5489</v>
      </c>
      <c r="Q336" s="305" t="s">
        <v>7116</v>
      </c>
      <c r="R336" s="181">
        <v>1</v>
      </c>
      <c r="S336" s="181"/>
      <c r="T336" s="181">
        <v>1</v>
      </c>
      <c r="U336" s="306" t="s">
        <v>7</v>
      </c>
      <c r="V336" s="181">
        <v>1989</v>
      </c>
      <c r="W336" s="181" t="s">
        <v>8834</v>
      </c>
      <c r="X336" s="181"/>
      <c r="Y336" s="307">
        <v>42449</v>
      </c>
      <c r="Z336" s="181">
        <v>100</v>
      </c>
      <c r="AA336" s="308">
        <v>42795</v>
      </c>
      <c r="AB336" s="181"/>
      <c r="AC336" s="181"/>
      <c r="AD336" s="181" t="s">
        <v>43</v>
      </c>
      <c r="AE336" s="181"/>
      <c r="AF336" s="181"/>
      <c r="AG336" s="181" t="s">
        <v>2630</v>
      </c>
      <c r="AJ336" s="1">
        <f t="shared" si="23"/>
        <v>0</v>
      </c>
      <c r="AK336" s="1">
        <f t="shared" si="25"/>
        <v>-1</v>
      </c>
    </row>
    <row r="337" spans="1:16384" ht="47.25" customHeight="1">
      <c r="A337" s="179" t="s">
        <v>5349</v>
      </c>
      <c r="B337" s="120" t="s">
        <v>91</v>
      </c>
      <c r="C337" s="208" t="s">
        <v>376</v>
      </c>
      <c r="D337" s="81">
        <v>42556</v>
      </c>
      <c r="E337" s="121">
        <v>0.48541666666666666</v>
      </c>
      <c r="F337" s="81">
        <v>42556</v>
      </c>
      <c r="G337" s="121">
        <v>0.48541666666666666</v>
      </c>
      <c r="H337" s="173">
        <f t="shared" si="24"/>
        <v>0</v>
      </c>
      <c r="I337" s="179">
        <v>36</v>
      </c>
      <c r="J337" s="179"/>
      <c r="K337" s="172" t="s">
        <v>9</v>
      </c>
      <c r="L337" s="115" t="s">
        <v>17</v>
      </c>
      <c r="M337" s="115" t="s">
        <v>5440</v>
      </c>
      <c r="N337" s="208">
        <v>35</v>
      </c>
      <c r="O337" s="163" t="s">
        <v>8</v>
      </c>
      <c r="P337" s="115" t="s">
        <v>5440</v>
      </c>
      <c r="Q337" s="82" t="s">
        <v>4130</v>
      </c>
      <c r="R337" s="179">
        <v>10</v>
      </c>
      <c r="S337" s="179"/>
      <c r="T337" s="179">
        <v>10</v>
      </c>
      <c r="U337" s="286"/>
      <c r="V337" s="179"/>
      <c r="W337" s="179"/>
      <c r="X337" s="179"/>
      <c r="Y337" s="179"/>
      <c r="Z337" s="179"/>
      <c r="AA337" s="179"/>
      <c r="AB337" s="179"/>
      <c r="AC337" s="179"/>
      <c r="AD337" s="208" t="s">
        <v>38</v>
      </c>
      <c r="AE337" s="179"/>
      <c r="AF337" s="179"/>
      <c r="AG337" s="179" t="s">
        <v>2636</v>
      </c>
      <c r="AJ337" s="1">
        <f t="shared" si="23"/>
        <v>0</v>
      </c>
      <c r="AK337" s="1">
        <f t="shared" si="25"/>
        <v>-10</v>
      </c>
    </row>
    <row r="338" spans="1:16384" ht="31.5" customHeight="1">
      <c r="A338" s="179" t="s">
        <v>5349</v>
      </c>
      <c r="B338" s="120" t="s">
        <v>91</v>
      </c>
      <c r="C338" s="208" t="s">
        <v>376</v>
      </c>
      <c r="D338" s="81">
        <v>42556</v>
      </c>
      <c r="E338" s="121">
        <v>0.70833333333333337</v>
      </c>
      <c r="F338" s="81">
        <v>42556</v>
      </c>
      <c r="G338" s="121">
        <v>0.70833333333333337</v>
      </c>
      <c r="H338" s="173">
        <f t="shared" si="24"/>
        <v>0</v>
      </c>
      <c r="I338" s="179">
        <v>18</v>
      </c>
      <c r="J338" s="179"/>
      <c r="K338" s="172" t="s">
        <v>9</v>
      </c>
      <c r="L338" s="115" t="s">
        <v>17</v>
      </c>
      <c r="M338" s="115" t="s">
        <v>5441</v>
      </c>
      <c r="N338" s="208">
        <v>35</v>
      </c>
      <c r="O338" s="163" t="s">
        <v>8</v>
      </c>
      <c r="P338" s="115" t="s">
        <v>5441</v>
      </c>
      <c r="Q338" s="82" t="s">
        <v>4130</v>
      </c>
      <c r="R338" s="179">
        <v>27.24</v>
      </c>
      <c r="S338" s="179"/>
      <c r="T338" s="179">
        <v>27.24</v>
      </c>
      <c r="U338" s="286"/>
      <c r="V338" s="179"/>
      <c r="W338" s="179"/>
      <c r="X338" s="179"/>
      <c r="Y338" s="179"/>
      <c r="Z338" s="179"/>
      <c r="AA338" s="179"/>
      <c r="AB338" s="179"/>
      <c r="AC338" s="179"/>
      <c r="AD338" s="208" t="s">
        <v>38</v>
      </c>
      <c r="AE338" s="179"/>
      <c r="AF338" s="179"/>
      <c r="AG338" s="179" t="s">
        <v>8817</v>
      </c>
      <c r="AJ338" s="1">
        <f t="shared" si="23"/>
        <v>0</v>
      </c>
      <c r="AK338" s="1">
        <f t="shared" si="25"/>
        <v>-27.24</v>
      </c>
    </row>
    <row r="339" spans="1:16384" ht="47.25" customHeight="1">
      <c r="A339" s="179" t="s">
        <v>5349</v>
      </c>
      <c r="B339" s="120" t="s">
        <v>91</v>
      </c>
      <c r="C339" s="208" t="s">
        <v>805</v>
      </c>
      <c r="D339" s="81">
        <v>42556</v>
      </c>
      <c r="E339" s="121">
        <v>0.74305555555555547</v>
      </c>
      <c r="F339" s="81">
        <v>42556</v>
      </c>
      <c r="G339" s="121">
        <v>0.75347222222222221</v>
      </c>
      <c r="H339" s="173">
        <f t="shared" si="24"/>
        <v>1.0416666666666741E-2</v>
      </c>
      <c r="I339" s="179">
        <v>209</v>
      </c>
      <c r="J339" s="179" t="s">
        <v>144</v>
      </c>
      <c r="K339" s="172"/>
      <c r="L339" s="115" t="s">
        <v>10</v>
      </c>
      <c r="M339" s="115" t="s">
        <v>5490</v>
      </c>
      <c r="N339" s="208">
        <v>35</v>
      </c>
      <c r="O339" s="163" t="s">
        <v>14</v>
      </c>
      <c r="P339" s="115" t="s">
        <v>5490</v>
      </c>
      <c r="Q339" s="82" t="s">
        <v>4130</v>
      </c>
      <c r="R339" s="323">
        <v>203.6</v>
      </c>
      <c r="S339" s="179"/>
      <c r="T339" s="323">
        <v>203.6</v>
      </c>
      <c r="U339" s="286"/>
      <c r="V339" s="179"/>
      <c r="W339" s="179"/>
      <c r="X339" s="179"/>
      <c r="Y339" s="179"/>
      <c r="Z339" s="179"/>
      <c r="AA339" s="179"/>
      <c r="AB339" s="179"/>
      <c r="AC339" s="179"/>
      <c r="AD339" s="208" t="s">
        <v>43</v>
      </c>
      <c r="AE339" s="179"/>
      <c r="AF339" s="179"/>
      <c r="AG339" s="179" t="s">
        <v>8835</v>
      </c>
      <c r="AJ339" s="1">
        <f t="shared" si="23"/>
        <v>0</v>
      </c>
      <c r="AK339" s="1">
        <f t="shared" si="25"/>
        <v>-203.6</v>
      </c>
    </row>
    <row r="340" spans="1:16384" ht="47.25" customHeight="1">
      <c r="A340" s="179" t="s">
        <v>5349</v>
      </c>
      <c r="B340" s="120" t="s">
        <v>91</v>
      </c>
      <c r="C340" s="208" t="s">
        <v>601</v>
      </c>
      <c r="D340" s="81">
        <v>42557</v>
      </c>
      <c r="E340" s="121">
        <v>0.56111111111111112</v>
      </c>
      <c r="F340" s="81">
        <v>42557</v>
      </c>
      <c r="G340" s="121">
        <v>0.56111111111111112</v>
      </c>
      <c r="H340" s="173">
        <f t="shared" si="24"/>
        <v>0</v>
      </c>
      <c r="I340" s="179">
        <v>44</v>
      </c>
      <c r="J340" s="179" t="s">
        <v>303</v>
      </c>
      <c r="K340" s="172" t="s">
        <v>9</v>
      </c>
      <c r="L340" s="115" t="s">
        <v>10</v>
      </c>
      <c r="M340" s="115" t="s">
        <v>5558</v>
      </c>
      <c r="N340" s="208">
        <v>35</v>
      </c>
      <c r="O340" s="163" t="s">
        <v>8</v>
      </c>
      <c r="P340" s="115" t="s">
        <v>5558</v>
      </c>
      <c r="Q340" s="82" t="s">
        <v>4130</v>
      </c>
      <c r="R340" s="179">
        <v>11</v>
      </c>
      <c r="S340" s="179"/>
      <c r="T340" s="179">
        <v>11</v>
      </c>
      <c r="U340" s="286"/>
      <c r="V340" s="179"/>
      <c r="W340" s="179"/>
      <c r="X340" s="179"/>
      <c r="Y340" s="179"/>
      <c r="Z340" s="179"/>
      <c r="AA340" s="179"/>
      <c r="AB340" s="179"/>
      <c r="AC340" s="179"/>
      <c r="AD340" s="208" t="s">
        <v>43</v>
      </c>
      <c r="AE340" s="179"/>
      <c r="AF340" s="179"/>
      <c r="AG340" s="179" t="s">
        <v>2634</v>
      </c>
      <c r="AJ340" s="1">
        <f t="shared" si="23"/>
        <v>0</v>
      </c>
      <c r="AK340" s="1">
        <f t="shared" si="25"/>
        <v>-11</v>
      </c>
      <c r="AL340" s="536"/>
      <c r="AM340" s="536"/>
      <c r="AN340" s="536"/>
      <c r="AO340" s="2"/>
      <c r="AP340" s="88"/>
      <c r="AQ340" s="88"/>
      <c r="AR340" s="89"/>
      <c r="AS340" s="90"/>
      <c r="AT340" s="89"/>
      <c r="AU340" s="90"/>
      <c r="AV340" s="90"/>
      <c r="AW340" s="91"/>
      <c r="AX340" s="91"/>
      <c r="AY340" s="91"/>
      <c r="AZ340" s="84"/>
      <c r="BA340" s="92"/>
      <c r="BB340" s="91"/>
      <c r="BC340" s="91"/>
      <c r="BD340" s="92"/>
      <c r="BE340" s="84"/>
      <c r="BF340" s="536"/>
      <c r="BG340" s="536"/>
      <c r="BH340" s="536"/>
      <c r="BI340" s="2"/>
      <c r="BJ340" s="88"/>
      <c r="BK340" s="88"/>
      <c r="BL340" s="89"/>
      <c r="BM340" s="90"/>
      <c r="BN340" s="89"/>
      <c r="BO340" s="90"/>
      <c r="BP340" s="90"/>
      <c r="BQ340" s="91"/>
      <c r="BR340" s="91"/>
      <c r="BS340" s="91"/>
      <c r="BT340" s="84"/>
      <c r="BU340" s="92"/>
      <c r="BV340" s="91"/>
      <c r="BW340" s="91"/>
      <c r="BX340" s="92"/>
      <c r="BY340" s="84"/>
      <c r="BZ340" s="536"/>
      <c r="CA340" s="536"/>
      <c r="CB340" s="536"/>
      <c r="CC340" s="2"/>
      <c r="CD340" s="88"/>
      <c r="CE340" s="88"/>
      <c r="CF340" s="89"/>
      <c r="CG340" s="90"/>
      <c r="CH340" s="89"/>
      <c r="CI340" s="90"/>
      <c r="CJ340" s="90"/>
      <c r="CK340" s="91"/>
      <c r="CL340" s="91"/>
      <c r="CM340" s="91"/>
      <c r="CN340" s="84"/>
      <c r="CO340" s="92"/>
      <c r="CP340" s="91"/>
      <c r="CQ340" s="91"/>
      <c r="CR340" s="92"/>
      <c r="CS340" s="84"/>
      <c r="CT340" s="536"/>
      <c r="CU340" s="536"/>
      <c r="CV340" s="536"/>
      <c r="CW340" s="2"/>
      <c r="CX340" s="88"/>
      <c r="CY340" s="88"/>
      <c r="CZ340" s="89"/>
      <c r="DA340" s="90"/>
      <c r="DB340" s="89"/>
      <c r="DC340" s="90"/>
      <c r="DD340" s="90"/>
      <c r="DE340" s="91"/>
      <c r="DF340" s="91"/>
      <c r="DG340" s="91"/>
      <c r="DH340" s="84"/>
      <c r="DI340" s="92"/>
      <c r="DJ340" s="91"/>
      <c r="DK340" s="91"/>
      <c r="DL340" s="92"/>
      <c r="DM340" s="84"/>
      <c r="DN340" s="536"/>
      <c r="DO340" s="536"/>
      <c r="DP340" s="536"/>
      <c r="DQ340" s="2"/>
      <c r="DR340" s="88"/>
      <c r="DS340" s="88"/>
      <c r="DT340" s="89"/>
      <c r="DU340" s="90"/>
      <c r="DV340" s="89"/>
      <c r="DW340" s="90"/>
      <c r="DX340" s="90"/>
      <c r="DY340" s="91"/>
      <c r="DZ340" s="91"/>
      <c r="EA340" s="91"/>
      <c r="EB340" s="84"/>
      <c r="EC340" s="92"/>
      <c r="ED340" s="91"/>
      <c r="EE340" s="91"/>
      <c r="EF340" s="92"/>
      <c r="EG340" s="84"/>
      <c r="EH340" s="536"/>
      <c r="EI340" s="536"/>
      <c r="EJ340" s="536"/>
      <c r="EK340" s="2"/>
      <c r="EL340" s="88"/>
      <c r="EM340" s="88"/>
      <c r="EN340" s="89"/>
      <c r="EO340" s="90"/>
      <c r="EP340" s="89"/>
      <c r="EQ340" s="90"/>
      <c r="ER340" s="90"/>
      <c r="ES340" s="91"/>
      <c r="ET340" s="91"/>
      <c r="EU340" s="91"/>
      <c r="EV340" s="84"/>
      <c r="EW340" s="92"/>
      <c r="EX340" s="91"/>
      <c r="EY340" s="91"/>
      <c r="EZ340" s="92"/>
      <c r="FA340" s="84"/>
      <c r="FB340" s="536"/>
      <c r="FC340" s="536"/>
      <c r="FD340" s="536"/>
      <c r="FE340" s="2"/>
      <c r="FF340" s="88"/>
      <c r="FG340" s="88"/>
      <c r="FH340" s="89"/>
      <c r="FI340" s="90"/>
      <c r="FJ340" s="89"/>
      <c r="FK340" s="90"/>
      <c r="FL340" s="90"/>
      <c r="FM340" s="91"/>
      <c r="FN340" s="91"/>
      <c r="FO340" s="91"/>
      <c r="FP340" s="84"/>
      <c r="FQ340" s="92"/>
      <c r="FR340" s="91"/>
      <c r="FS340" s="91"/>
      <c r="FT340" s="92"/>
      <c r="FU340" s="84"/>
      <c r="FV340" s="536"/>
      <c r="FW340" s="536"/>
      <c r="FX340" s="536"/>
      <c r="FY340" s="2"/>
      <c r="FZ340" s="88"/>
      <c r="GA340" s="88"/>
      <c r="GB340" s="89"/>
      <c r="GC340" s="90"/>
      <c r="GD340" s="89"/>
      <c r="GE340" s="90"/>
      <c r="GF340" s="90"/>
      <c r="GG340" s="91"/>
      <c r="GH340" s="91"/>
      <c r="GI340" s="91"/>
      <c r="GJ340" s="84"/>
      <c r="GK340" s="92"/>
      <c r="GL340" s="91"/>
      <c r="GM340" s="91"/>
      <c r="GN340" s="92"/>
      <c r="GO340" s="84"/>
      <c r="GP340" s="536"/>
      <c r="GQ340" s="536"/>
      <c r="GR340" s="536"/>
      <c r="GS340" s="2"/>
      <c r="GT340" s="88"/>
      <c r="GU340" s="88"/>
      <c r="GV340" s="89"/>
      <c r="GW340" s="90"/>
      <c r="GX340" s="89"/>
      <c r="GY340" s="90"/>
      <c r="GZ340" s="90"/>
      <c r="HA340" s="91"/>
      <c r="HB340" s="91"/>
      <c r="HC340" s="91"/>
      <c r="HD340" s="84"/>
      <c r="HE340" s="92"/>
      <c r="HF340" s="91"/>
      <c r="HG340" s="91"/>
      <c r="HH340" s="92"/>
      <c r="HI340" s="84"/>
      <c r="HJ340" s="536"/>
      <c r="HK340" s="536"/>
      <c r="HL340" s="536"/>
      <c r="HM340" s="2"/>
      <c r="HN340" s="88"/>
      <c r="HO340" s="88"/>
      <c r="HP340" s="89"/>
      <c r="HQ340" s="90"/>
      <c r="HR340" s="89"/>
      <c r="HS340" s="90"/>
      <c r="HT340" s="90"/>
      <c r="HU340" s="91"/>
      <c r="HV340" s="91"/>
      <c r="HW340" s="91"/>
      <c r="HX340" s="84"/>
      <c r="HY340" s="92"/>
      <c r="HZ340" s="91"/>
      <c r="IA340" s="91"/>
      <c r="IB340" s="92"/>
      <c r="IC340" s="84"/>
      <c r="ID340" s="536"/>
      <c r="IE340" s="536"/>
      <c r="IF340" s="536"/>
      <c r="IG340" s="2"/>
      <c r="IH340" s="88"/>
      <c r="II340" s="88"/>
      <c r="IJ340" s="89"/>
      <c r="IK340" s="90"/>
      <c r="IL340" s="89"/>
      <c r="IM340" s="90"/>
      <c r="IN340" s="90"/>
      <c r="IO340" s="91"/>
      <c r="IP340" s="91"/>
      <c r="IQ340" s="91"/>
      <c r="IR340" s="84"/>
      <c r="IS340" s="92"/>
      <c r="IT340" s="91"/>
      <c r="IU340" s="91"/>
      <c r="IV340" s="92"/>
      <c r="IW340" s="84"/>
      <c r="IX340" s="536"/>
      <c r="IY340" s="536"/>
      <c r="IZ340" s="536"/>
      <c r="JA340" s="2"/>
      <c r="JB340" s="88"/>
      <c r="JC340" s="88"/>
      <c r="JD340" s="89"/>
      <c r="JE340" s="90"/>
      <c r="JF340" s="89"/>
      <c r="JG340" s="90"/>
      <c r="JH340" s="90"/>
      <c r="JI340" s="91"/>
      <c r="JJ340" s="91"/>
      <c r="JK340" s="91"/>
      <c r="JL340" s="84"/>
      <c r="JM340" s="92"/>
      <c r="JN340" s="91"/>
      <c r="JO340" s="91"/>
      <c r="JP340" s="92"/>
      <c r="JQ340" s="84"/>
      <c r="JR340" s="536"/>
      <c r="JS340" s="536"/>
      <c r="JT340" s="536"/>
      <c r="JU340" s="2"/>
      <c r="JV340" s="88"/>
      <c r="JW340" s="88"/>
      <c r="JX340" s="89"/>
      <c r="JY340" s="90"/>
      <c r="JZ340" s="89"/>
      <c r="KA340" s="90"/>
      <c r="KB340" s="90"/>
      <c r="KC340" s="91"/>
      <c r="KD340" s="91"/>
      <c r="KE340" s="91"/>
      <c r="KF340" s="84"/>
      <c r="KG340" s="92"/>
      <c r="KH340" s="91"/>
      <c r="KI340" s="91"/>
      <c r="KJ340" s="92"/>
      <c r="KK340" s="84"/>
      <c r="KL340" s="536"/>
      <c r="KM340" s="536"/>
      <c r="KN340" s="536"/>
      <c r="KO340" s="2"/>
      <c r="KP340" s="88"/>
      <c r="KQ340" s="88"/>
      <c r="KR340" s="89"/>
      <c r="KS340" s="90"/>
      <c r="KT340" s="89"/>
      <c r="KU340" s="90"/>
      <c r="KV340" s="90"/>
      <c r="KW340" s="91"/>
      <c r="KX340" s="91"/>
      <c r="KY340" s="91"/>
      <c r="KZ340" s="84"/>
      <c r="LA340" s="92"/>
      <c r="LB340" s="91"/>
      <c r="LC340" s="91"/>
      <c r="LD340" s="92"/>
      <c r="LE340" s="84"/>
      <c r="LF340" s="536"/>
      <c r="LG340" s="536"/>
      <c r="LH340" s="536"/>
      <c r="LI340" s="2"/>
      <c r="LJ340" s="88"/>
      <c r="LK340" s="88"/>
      <c r="LL340" s="89"/>
      <c r="LM340" s="90"/>
      <c r="LN340" s="89"/>
      <c r="LO340" s="90"/>
      <c r="LP340" s="90"/>
      <c r="LQ340" s="91"/>
      <c r="LR340" s="91"/>
      <c r="LS340" s="91"/>
      <c r="LT340" s="84"/>
      <c r="LU340" s="92"/>
      <c r="LV340" s="91"/>
      <c r="LW340" s="91"/>
      <c r="LX340" s="92"/>
      <c r="LY340" s="84"/>
      <c r="LZ340" s="536"/>
      <c r="MA340" s="536"/>
      <c r="MB340" s="536"/>
      <c r="MC340" s="2"/>
      <c r="MD340" s="88"/>
      <c r="ME340" s="88"/>
      <c r="MF340" s="89"/>
      <c r="MG340" s="90"/>
      <c r="MH340" s="89"/>
      <c r="MI340" s="90"/>
      <c r="MJ340" s="90"/>
      <c r="MK340" s="91"/>
      <c r="ML340" s="91"/>
      <c r="MM340" s="91"/>
      <c r="MN340" s="84"/>
      <c r="MO340" s="92"/>
      <c r="MP340" s="91"/>
      <c r="MQ340" s="91"/>
      <c r="MR340" s="92"/>
      <c r="MS340" s="84"/>
      <c r="MT340" s="536"/>
      <c r="MU340" s="536"/>
      <c r="MV340" s="536"/>
      <c r="MW340" s="2"/>
      <c r="MX340" s="88"/>
      <c r="MY340" s="88"/>
      <c r="MZ340" s="89"/>
      <c r="NA340" s="90"/>
      <c r="NB340" s="89"/>
      <c r="NC340" s="90"/>
      <c r="ND340" s="90"/>
      <c r="NE340" s="91"/>
      <c r="NF340" s="91"/>
      <c r="NG340" s="91"/>
      <c r="NH340" s="84"/>
      <c r="NI340" s="92"/>
      <c r="NJ340" s="91"/>
      <c r="NK340" s="91"/>
      <c r="NL340" s="92"/>
      <c r="NM340" s="84"/>
      <c r="NN340" s="536"/>
      <c r="NO340" s="536"/>
      <c r="NP340" s="536"/>
      <c r="NQ340" s="2"/>
      <c r="NR340" s="88"/>
      <c r="NS340" s="88"/>
      <c r="NT340" s="89"/>
      <c r="NU340" s="90"/>
      <c r="NV340" s="89"/>
      <c r="NW340" s="90"/>
      <c r="NX340" s="90"/>
      <c r="NY340" s="91"/>
      <c r="NZ340" s="91"/>
      <c r="OA340" s="91"/>
      <c r="OB340" s="84"/>
      <c r="OC340" s="92"/>
      <c r="OD340" s="91"/>
      <c r="OE340" s="91"/>
      <c r="OF340" s="92"/>
      <c r="OG340" s="84"/>
      <c r="OH340" s="536"/>
      <c r="OI340" s="536"/>
      <c r="OJ340" s="536"/>
      <c r="OK340" s="2"/>
      <c r="OL340" s="88"/>
      <c r="OM340" s="88"/>
      <c r="ON340" s="89"/>
      <c r="OO340" s="90"/>
      <c r="OP340" s="89"/>
      <c r="OQ340" s="90"/>
      <c r="OR340" s="90"/>
      <c r="OS340" s="91"/>
      <c r="OT340" s="91"/>
      <c r="OU340" s="91"/>
      <c r="OV340" s="84"/>
      <c r="OW340" s="92"/>
      <c r="OX340" s="91"/>
      <c r="OY340" s="91"/>
      <c r="OZ340" s="92"/>
      <c r="PA340" s="84"/>
      <c r="PB340" s="536"/>
      <c r="PC340" s="536"/>
      <c r="PD340" s="536"/>
      <c r="PE340" s="2"/>
      <c r="PF340" s="88"/>
      <c r="PG340" s="88"/>
      <c r="PH340" s="89"/>
      <c r="PI340" s="90"/>
      <c r="PJ340" s="89"/>
      <c r="PK340" s="90"/>
      <c r="PL340" s="90"/>
      <c r="PM340" s="91"/>
      <c r="PN340" s="91"/>
      <c r="PO340" s="91"/>
      <c r="PP340" s="84"/>
      <c r="PQ340" s="92"/>
      <c r="PR340" s="91"/>
      <c r="PS340" s="91"/>
      <c r="PT340" s="92"/>
      <c r="PU340" s="84"/>
      <c r="PV340" s="536"/>
      <c r="PW340" s="536"/>
      <c r="PX340" s="536"/>
      <c r="PY340" s="2"/>
      <c r="PZ340" s="88"/>
      <c r="QA340" s="88"/>
      <c r="QB340" s="89"/>
      <c r="QC340" s="90"/>
      <c r="QD340" s="89"/>
      <c r="QE340" s="90"/>
      <c r="QF340" s="90"/>
      <c r="QG340" s="91"/>
      <c r="QH340" s="91"/>
      <c r="QI340" s="91"/>
      <c r="QJ340" s="84"/>
      <c r="QK340" s="92"/>
      <c r="QL340" s="91"/>
      <c r="QM340" s="91"/>
      <c r="QN340" s="92"/>
      <c r="QO340" s="84"/>
      <c r="QP340" s="536"/>
      <c r="QQ340" s="536"/>
      <c r="QR340" s="536"/>
      <c r="QS340" s="2"/>
      <c r="QT340" s="88"/>
      <c r="QU340" s="88"/>
      <c r="QV340" s="89"/>
      <c r="QW340" s="90"/>
      <c r="QX340" s="89"/>
      <c r="QY340" s="90"/>
      <c r="QZ340" s="90"/>
      <c r="RA340" s="91"/>
      <c r="RB340" s="91"/>
      <c r="RC340" s="91"/>
      <c r="RD340" s="84"/>
      <c r="RE340" s="92"/>
      <c r="RF340" s="91"/>
      <c r="RG340" s="91"/>
      <c r="RH340" s="92"/>
      <c r="RI340" s="84"/>
      <c r="RJ340" s="536"/>
      <c r="RK340" s="536"/>
      <c r="RL340" s="536"/>
      <c r="RM340" s="2"/>
      <c r="RN340" s="88"/>
      <c r="RO340" s="88"/>
      <c r="RP340" s="89"/>
      <c r="RQ340" s="90"/>
      <c r="RR340" s="89"/>
      <c r="RS340" s="90"/>
      <c r="RT340" s="90"/>
      <c r="RU340" s="91"/>
      <c r="RV340" s="91"/>
      <c r="RW340" s="91"/>
      <c r="RX340" s="84"/>
      <c r="RY340" s="92"/>
      <c r="RZ340" s="91"/>
      <c r="SA340" s="91"/>
      <c r="SB340" s="92"/>
      <c r="SC340" s="84"/>
      <c r="SD340" s="536"/>
      <c r="SE340" s="536"/>
      <c r="SF340" s="536"/>
      <c r="SG340" s="2"/>
      <c r="SH340" s="88"/>
      <c r="SI340" s="88"/>
      <c r="SJ340" s="89"/>
      <c r="SK340" s="90"/>
      <c r="SL340" s="89"/>
      <c r="SM340" s="90"/>
      <c r="SN340" s="90"/>
      <c r="SO340" s="91"/>
      <c r="SP340" s="91"/>
      <c r="SQ340" s="91"/>
      <c r="SR340" s="84"/>
      <c r="SS340" s="92"/>
      <c r="ST340" s="91"/>
      <c r="SU340" s="91"/>
      <c r="SV340" s="92"/>
      <c r="SW340" s="84"/>
      <c r="SX340" s="536"/>
      <c r="SY340" s="536"/>
      <c r="SZ340" s="536"/>
      <c r="TA340" s="2"/>
      <c r="TB340" s="88"/>
      <c r="TC340" s="88"/>
      <c r="TD340" s="89"/>
      <c r="TE340" s="90"/>
      <c r="TF340" s="89"/>
      <c r="TG340" s="90"/>
      <c r="TH340" s="90"/>
      <c r="TI340" s="91"/>
      <c r="TJ340" s="91"/>
      <c r="TK340" s="91"/>
      <c r="TL340" s="84"/>
      <c r="TM340" s="92"/>
      <c r="TN340" s="91"/>
      <c r="TO340" s="91"/>
      <c r="TP340" s="92"/>
      <c r="TQ340" s="84"/>
      <c r="TR340" s="536"/>
      <c r="TS340" s="536"/>
      <c r="TT340" s="536"/>
      <c r="TU340" s="2"/>
      <c r="TV340" s="88"/>
      <c r="TW340" s="88"/>
      <c r="TX340" s="89"/>
      <c r="TY340" s="90"/>
      <c r="TZ340" s="89"/>
      <c r="UA340" s="90"/>
      <c r="UB340" s="90"/>
      <c r="UC340" s="91"/>
      <c r="UD340" s="91"/>
      <c r="UE340" s="91"/>
      <c r="UF340" s="84"/>
      <c r="UG340" s="92"/>
      <c r="UH340" s="91"/>
      <c r="UI340" s="91"/>
      <c r="UJ340" s="92"/>
      <c r="UK340" s="84"/>
      <c r="UL340" s="536"/>
      <c r="UM340" s="536"/>
      <c r="UN340" s="536"/>
      <c r="UO340" s="2"/>
      <c r="UP340" s="88"/>
      <c r="UQ340" s="88"/>
      <c r="UR340" s="89"/>
      <c r="US340" s="90"/>
      <c r="UT340" s="89"/>
      <c r="UU340" s="90"/>
      <c r="UV340" s="90"/>
      <c r="UW340" s="91"/>
      <c r="UX340" s="91"/>
      <c r="UY340" s="91"/>
      <c r="UZ340" s="84"/>
      <c r="VA340" s="92"/>
      <c r="VB340" s="91"/>
      <c r="VC340" s="91"/>
      <c r="VD340" s="92"/>
      <c r="VE340" s="84"/>
      <c r="VF340" s="536"/>
      <c r="VG340" s="536"/>
      <c r="VH340" s="536"/>
      <c r="VI340" s="2"/>
      <c r="VJ340" s="88"/>
      <c r="VK340" s="88"/>
      <c r="VL340" s="89"/>
      <c r="VM340" s="90"/>
      <c r="VN340" s="89"/>
      <c r="VO340" s="90"/>
      <c r="VP340" s="90"/>
      <c r="VQ340" s="91"/>
      <c r="VR340" s="91"/>
      <c r="VS340" s="91"/>
      <c r="VT340" s="84"/>
      <c r="VU340" s="92"/>
      <c r="VV340" s="91"/>
      <c r="VW340" s="91"/>
      <c r="VX340" s="92"/>
      <c r="VY340" s="84"/>
      <c r="VZ340" s="536"/>
      <c r="WA340" s="536"/>
      <c r="WB340" s="536"/>
      <c r="WC340" s="2"/>
      <c r="WD340" s="88"/>
      <c r="WE340" s="88"/>
      <c r="WF340" s="89"/>
      <c r="WG340" s="90"/>
      <c r="WH340" s="89"/>
      <c r="WI340" s="90"/>
      <c r="WJ340" s="90"/>
      <c r="WK340" s="91"/>
      <c r="WL340" s="91"/>
      <c r="WM340" s="91"/>
      <c r="WN340" s="84"/>
      <c r="WO340" s="92"/>
      <c r="WP340" s="91"/>
      <c r="WQ340" s="91"/>
      <c r="WR340" s="92"/>
      <c r="WS340" s="84"/>
      <c r="WT340" s="536"/>
      <c r="WU340" s="536"/>
      <c r="WV340" s="536"/>
      <c r="WW340" s="2"/>
      <c r="WX340" s="88"/>
      <c r="WY340" s="88"/>
      <c r="WZ340" s="89"/>
      <c r="XA340" s="90"/>
      <c r="XB340" s="89"/>
      <c r="XC340" s="90"/>
      <c r="XD340" s="90"/>
      <c r="XE340" s="91"/>
      <c r="XF340" s="91"/>
      <c r="XG340" s="91"/>
      <c r="XH340" s="84"/>
      <c r="XI340" s="92"/>
      <c r="XJ340" s="91"/>
      <c r="XK340" s="91"/>
      <c r="XL340" s="92"/>
      <c r="XM340" s="84"/>
      <c r="XN340" s="536"/>
      <c r="XO340" s="536"/>
      <c r="XP340" s="536"/>
      <c r="XQ340" s="2"/>
      <c r="XR340" s="88"/>
      <c r="XS340" s="88"/>
      <c r="XT340" s="89"/>
      <c r="XU340" s="90"/>
      <c r="XV340" s="89"/>
      <c r="XW340" s="90"/>
      <c r="XX340" s="90"/>
      <c r="XY340" s="91"/>
      <c r="XZ340" s="91"/>
      <c r="YA340" s="91"/>
      <c r="YB340" s="84"/>
      <c r="YC340" s="92"/>
      <c r="YD340" s="91"/>
      <c r="YE340" s="91"/>
      <c r="YF340" s="92"/>
      <c r="YG340" s="84"/>
      <c r="YH340" s="536"/>
      <c r="YI340" s="536"/>
      <c r="YJ340" s="536"/>
      <c r="YK340" s="2"/>
      <c r="YL340" s="88"/>
      <c r="YM340" s="88"/>
      <c r="YN340" s="89"/>
      <c r="YO340" s="90"/>
      <c r="YP340" s="89"/>
      <c r="YQ340" s="90"/>
      <c r="YR340" s="90"/>
      <c r="YS340" s="91"/>
      <c r="YT340" s="91"/>
      <c r="YU340" s="91"/>
      <c r="YV340" s="84"/>
      <c r="YW340" s="92"/>
      <c r="YX340" s="91"/>
      <c r="YY340" s="91"/>
      <c r="YZ340" s="92"/>
      <c r="ZA340" s="84"/>
      <c r="ZB340" s="536"/>
      <c r="ZC340" s="536"/>
      <c r="ZD340" s="536"/>
      <c r="ZE340" s="2"/>
      <c r="ZF340" s="88"/>
      <c r="ZG340" s="88"/>
      <c r="ZH340" s="89"/>
      <c r="ZI340" s="90"/>
      <c r="ZJ340" s="89"/>
      <c r="ZK340" s="90"/>
      <c r="ZL340" s="90"/>
      <c r="ZM340" s="91"/>
      <c r="ZN340" s="91"/>
      <c r="ZO340" s="91"/>
      <c r="ZP340" s="84"/>
      <c r="ZQ340" s="92"/>
      <c r="ZR340" s="91"/>
      <c r="ZS340" s="91"/>
      <c r="ZT340" s="92"/>
      <c r="ZU340" s="84"/>
      <c r="ZV340" s="536"/>
      <c r="ZW340" s="536"/>
      <c r="ZX340" s="536"/>
      <c r="ZY340" s="2"/>
      <c r="ZZ340" s="88"/>
      <c r="AAA340" s="88"/>
      <c r="AAB340" s="89"/>
      <c r="AAC340" s="90"/>
      <c r="AAD340" s="89"/>
      <c r="AAE340" s="90"/>
      <c r="AAF340" s="90"/>
      <c r="AAG340" s="91"/>
      <c r="AAH340" s="91"/>
      <c r="AAI340" s="91"/>
      <c r="AAJ340" s="84"/>
      <c r="AAK340" s="92"/>
      <c r="AAL340" s="91"/>
      <c r="AAM340" s="91"/>
      <c r="AAN340" s="92"/>
      <c r="AAO340" s="84"/>
      <c r="AAP340" s="536"/>
      <c r="AAQ340" s="536"/>
      <c r="AAR340" s="536"/>
      <c r="AAS340" s="2"/>
      <c r="AAT340" s="88"/>
      <c r="AAU340" s="88"/>
      <c r="AAV340" s="89"/>
      <c r="AAW340" s="90"/>
      <c r="AAX340" s="89"/>
      <c r="AAY340" s="90"/>
      <c r="AAZ340" s="90"/>
      <c r="ABA340" s="91"/>
      <c r="ABB340" s="91"/>
      <c r="ABC340" s="91"/>
      <c r="ABD340" s="84"/>
      <c r="ABE340" s="92"/>
      <c r="ABF340" s="91"/>
      <c r="ABG340" s="91"/>
      <c r="ABH340" s="92"/>
      <c r="ABI340" s="84"/>
      <c r="ABJ340" s="536"/>
      <c r="ABK340" s="536"/>
      <c r="ABL340" s="536"/>
      <c r="ABM340" s="2"/>
      <c r="ABN340" s="88"/>
      <c r="ABO340" s="88"/>
      <c r="ABP340" s="89"/>
      <c r="ABQ340" s="90"/>
      <c r="ABR340" s="89"/>
      <c r="ABS340" s="90"/>
      <c r="ABT340" s="90"/>
      <c r="ABU340" s="91"/>
      <c r="ABV340" s="91"/>
      <c r="ABW340" s="91"/>
      <c r="ABX340" s="84"/>
      <c r="ABY340" s="92"/>
      <c r="ABZ340" s="91"/>
      <c r="ACA340" s="91"/>
      <c r="ACB340" s="92"/>
      <c r="ACC340" s="84"/>
      <c r="ACD340" s="536"/>
      <c r="ACE340" s="536"/>
      <c r="ACF340" s="536"/>
      <c r="ACG340" s="2"/>
      <c r="ACH340" s="88"/>
      <c r="ACI340" s="88"/>
      <c r="ACJ340" s="89"/>
      <c r="ACK340" s="90"/>
      <c r="ACL340" s="89"/>
      <c r="ACM340" s="90"/>
      <c r="ACN340" s="90"/>
      <c r="ACO340" s="91"/>
      <c r="ACP340" s="91"/>
      <c r="ACQ340" s="91"/>
      <c r="ACR340" s="84"/>
      <c r="ACS340" s="92"/>
      <c r="ACT340" s="91"/>
      <c r="ACU340" s="91"/>
      <c r="ACV340" s="92"/>
      <c r="ACW340" s="84"/>
      <c r="ACX340" s="536"/>
      <c r="ACY340" s="536"/>
      <c r="ACZ340" s="536"/>
      <c r="ADA340" s="2"/>
      <c r="ADB340" s="88"/>
      <c r="ADC340" s="88"/>
      <c r="ADD340" s="89"/>
      <c r="ADE340" s="90"/>
      <c r="ADF340" s="89"/>
      <c r="ADG340" s="90"/>
      <c r="ADH340" s="90"/>
      <c r="ADI340" s="91"/>
      <c r="ADJ340" s="91"/>
      <c r="ADK340" s="91"/>
      <c r="ADL340" s="84"/>
      <c r="ADM340" s="92"/>
      <c r="ADN340" s="91"/>
      <c r="ADO340" s="91"/>
      <c r="ADP340" s="92"/>
      <c r="ADQ340" s="84"/>
      <c r="ADR340" s="536"/>
      <c r="ADS340" s="536"/>
      <c r="ADT340" s="536"/>
      <c r="ADU340" s="2"/>
      <c r="ADV340" s="88"/>
      <c r="ADW340" s="88"/>
      <c r="ADX340" s="89"/>
      <c r="ADY340" s="90"/>
      <c r="ADZ340" s="89"/>
      <c r="AEA340" s="90"/>
      <c r="AEB340" s="90"/>
      <c r="AEC340" s="91"/>
      <c r="AED340" s="91"/>
      <c r="AEE340" s="91"/>
      <c r="AEF340" s="84"/>
      <c r="AEG340" s="92"/>
      <c r="AEH340" s="91"/>
      <c r="AEI340" s="91"/>
      <c r="AEJ340" s="92"/>
      <c r="AEK340" s="84"/>
      <c r="AEL340" s="536"/>
      <c r="AEM340" s="536"/>
      <c r="AEN340" s="536"/>
      <c r="AEO340" s="2"/>
      <c r="AEP340" s="88"/>
      <c r="AEQ340" s="88"/>
      <c r="AER340" s="89"/>
      <c r="AES340" s="90"/>
      <c r="AET340" s="89"/>
      <c r="AEU340" s="90"/>
      <c r="AEV340" s="90"/>
      <c r="AEW340" s="91"/>
      <c r="AEX340" s="91"/>
      <c r="AEY340" s="91"/>
      <c r="AEZ340" s="84"/>
      <c r="AFA340" s="92"/>
      <c r="AFB340" s="91"/>
      <c r="AFC340" s="91"/>
      <c r="AFD340" s="92"/>
      <c r="AFE340" s="84"/>
      <c r="AFF340" s="536"/>
      <c r="AFG340" s="536"/>
      <c r="AFH340" s="536"/>
      <c r="AFI340" s="2"/>
      <c r="AFJ340" s="88"/>
      <c r="AFK340" s="88"/>
      <c r="AFL340" s="89"/>
      <c r="AFM340" s="90"/>
      <c r="AFN340" s="89"/>
      <c r="AFO340" s="90"/>
      <c r="AFP340" s="90"/>
      <c r="AFQ340" s="91"/>
      <c r="AFR340" s="91"/>
      <c r="AFS340" s="91"/>
      <c r="AFT340" s="84"/>
      <c r="AFU340" s="92"/>
      <c r="AFV340" s="91"/>
      <c r="AFW340" s="91"/>
      <c r="AFX340" s="92"/>
      <c r="AFY340" s="84"/>
      <c r="AFZ340" s="536"/>
      <c r="AGA340" s="536"/>
      <c r="AGB340" s="536"/>
      <c r="AGC340" s="2"/>
      <c r="AGD340" s="88"/>
      <c r="AGE340" s="88"/>
      <c r="AGF340" s="89"/>
      <c r="AGG340" s="90"/>
      <c r="AGH340" s="89"/>
      <c r="AGI340" s="90"/>
      <c r="AGJ340" s="90"/>
      <c r="AGK340" s="91"/>
      <c r="AGL340" s="91"/>
      <c r="AGM340" s="91"/>
      <c r="AGN340" s="84"/>
      <c r="AGO340" s="92"/>
      <c r="AGP340" s="91"/>
      <c r="AGQ340" s="91"/>
      <c r="AGR340" s="92"/>
      <c r="AGS340" s="84"/>
      <c r="AGT340" s="536"/>
      <c r="AGU340" s="536"/>
      <c r="AGV340" s="536"/>
      <c r="AGW340" s="2"/>
      <c r="AGX340" s="88"/>
      <c r="AGY340" s="88"/>
      <c r="AGZ340" s="89"/>
      <c r="AHA340" s="90"/>
      <c r="AHB340" s="89"/>
      <c r="AHC340" s="90"/>
      <c r="AHD340" s="90"/>
      <c r="AHE340" s="91"/>
      <c r="AHF340" s="91"/>
      <c r="AHG340" s="91"/>
      <c r="AHH340" s="84"/>
      <c r="AHI340" s="92"/>
      <c r="AHJ340" s="91"/>
      <c r="AHK340" s="91"/>
      <c r="AHL340" s="92"/>
      <c r="AHM340" s="84"/>
      <c r="AHN340" s="536"/>
      <c r="AHO340" s="536"/>
      <c r="AHP340" s="536"/>
      <c r="AHQ340" s="2"/>
      <c r="AHR340" s="88"/>
      <c r="AHS340" s="88"/>
      <c r="AHT340" s="89"/>
      <c r="AHU340" s="90"/>
      <c r="AHV340" s="89"/>
      <c r="AHW340" s="90"/>
      <c r="AHX340" s="90"/>
      <c r="AHY340" s="91"/>
      <c r="AHZ340" s="91"/>
      <c r="AIA340" s="91"/>
      <c r="AIB340" s="84"/>
      <c r="AIC340" s="92"/>
      <c r="AID340" s="91"/>
      <c r="AIE340" s="91"/>
      <c r="AIF340" s="92"/>
      <c r="AIG340" s="84"/>
      <c r="AIH340" s="536"/>
      <c r="AII340" s="536"/>
      <c r="AIJ340" s="536"/>
      <c r="AIK340" s="2"/>
      <c r="AIL340" s="88"/>
      <c r="AIM340" s="88"/>
      <c r="AIN340" s="89"/>
      <c r="AIO340" s="90"/>
      <c r="AIP340" s="89"/>
      <c r="AIQ340" s="90"/>
      <c r="AIR340" s="90"/>
      <c r="AIS340" s="91"/>
      <c r="AIT340" s="91"/>
      <c r="AIU340" s="91"/>
      <c r="AIV340" s="84"/>
      <c r="AIW340" s="92"/>
      <c r="AIX340" s="91"/>
      <c r="AIY340" s="91"/>
      <c r="AIZ340" s="92"/>
      <c r="AJA340" s="84"/>
      <c r="AJB340" s="536"/>
      <c r="AJC340" s="536"/>
      <c r="AJD340" s="536"/>
      <c r="AJE340" s="2"/>
      <c r="AJF340" s="88"/>
      <c r="AJG340" s="88"/>
      <c r="AJH340" s="89"/>
      <c r="AJI340" s="90"/>
      <c r="AJJ340" s="89"/>
      <c r="AJK340" s="90"/>
      <c r="AJL340" s="90"/>
      <c r="AJM340" s="91"/>
      <c r="AJN340" s="91"/>
      <c r="AJO340" s="91"/>
      <c r="AJP340" s="84"/>
      <c r="AJQ340" s="92"/>
      <c r="AJR340" s="91"/>
      <c r="AJS340" s="91"/>
      <c r="AJT340" s="92"/>
      <c r="AJU340" s="84"/>
      <c r="AJV340" s="536"/>
      <c r="AJW340" s="536"/>
      <c r="AJX340" s="536"/>
      <c r="AJY340" s="2"/>
      <c r="AJZ340" s="88"/>
      <c r="AKA340" s="88"/>
      <c r="AKB340" s="89"/>
      <c r="AKC340" s="90"/>
      <c r="AKD340" s="89"/>
      <c r="AKE340" s="90"/>
      <c r="AKF340" s="90"/>
      <c r="AKG340" s="91"/>
      <c r="AKH340" s="91"/>
      <c r="AKI340" s="91"/>
      <c r="AKJ340" s="84"/>
      <c r="AKK340" s="92"/>
      <c r="AKL340" s="91"/>
      <c r="AKM340" s="91"/>
      <c r="AKN340" s="92"/>
      <c r="AKO340" s="84"/>
      <c r="AKP340" s="536"/>
      <c r="AKQ340" s="536"/>
      <c r="AKR340" s="536"/>
      <c r="AKS340" s="2"/>
      <c r="AKT340" s="88"/>
      <c r="AKU340" s="88"/>
      <c r="AKV340" s="89"/>
      <c r="AKW340" s="90"/>
      <c r="AKX340" s="89"/>
      <c r="AKY340" s="90"/>
      <c r="AKZ340" s="90"/>
      <c r="ALA340" s="91"/>
      <c r="ALB340" s="91"/>
      <c r="ALC340" s="91"/>
      <c r="ALD340" s="84"/>
      <c r="ALE340" s="92"/>
      <c r="ALF340" s="91"/>
      <c r="ALG340" s="91"/>
      <c r="ALH340" s="92"/>
      <c r="ALI340" s="84"/>
      <c r="ALJ340" s="536"/>
      <c r="ALK340" s="536"/>
      <c r="ALL340" s="536"/>
      <c r="ALM340" s="2"/>
      <c r="ALN340" s="88"/>
      <c r="ALO340" s="88"/>
      <c r="ALP340" s="89"/>
      <c r="ALQ340" s="90"/>
      <c r="ALR340" s="89"/>
      <c r="ALS340" s="90"/>
      <c r="ALT340" s="90"/>
      <c r="ALU340" s="91"/>
      <c r="ALV340" s="91"/>
      <c r="ALW340" s="91"/>
      <c r="ALX340" s="84"/>
      <c r="ALY340" s="92"/>
      <c r="ALZ340" s="91"/>
      <c r="AMA340" s="91"/>
      <c r="AMB340" s="92"/>
      <c r="AMC340" s="84"/>
      <c r="AMD340" s="536"/>
      <c r="AME340" s="536"/>
      <c r="AMF340" s="536"/>
      <c r="AMG340" s="2"/>
      <c r="AMH340" s="88"/>
      <c r="AMI340" s="88"/>
      <c r="AMJ340" s="89"/>
      <c r="AMK340" s="90"/>
      <c r="AML340" s="89"/>
      <c r="AMM340" s="90"/>
      <c r="AMN340" s="90"/>
      <c r="AMO340" s="91"/>
      <c r="AMP340" s="91"/>
      <c r="AMQ340" s="91"/>
      <c r="AMR340" s="84"/>
      <c r="AMS340" s="92"/>
      <c r="AMT340" s="91"/>
      <c r="AMU340" s="91"/>
      <c r="AMV340" s="92"/>
      <c r="AMW340" s="84"/>
      <c r="AMX340" s="536"/>
      <c r="AMY340" s="536"/>
      <c r="AMZ340" s="536"/>
      <c r="ANA340" s="2"/>
      <c r="ANB340" s="88"/>
      <c r="ANC340" s="88"/>
      <c r="AND340" s="89"/>
      <c r="ANE340" s="90"/>
      <c r="ANF340" s="89"/>
      <c r="ANG340" s="90"/>
      <c r="ANH340" s="90"/>
      <c r="ANI340" s="91"/>
      <c r="ANJ340" s="91"/>
      <c r="ANK340" s="91"/>
      <c r="ANL340" s="84"/>
      <c r="ANM340" s="92"/>
      <c r="ANN340" s="91"/>
      <c r="ANO340" s="91"/>
      <c r="ANP340" s="92"/>
      <c r="ANQ340" s="84"/>
      <c r="ANR340" s="536"/>
      <c r="ANS340" s="536"/>
      <c r="ANT340" s="536"/>
      <c r="ANU340" s="2"/>
      <c r="ANV340" s="88"/>
      <c r="ANW340" s="88"/>
      <c r="ANX340" s="89"/>
      <c r="ANY340" s="90"/>
      <c r="ANZ340" s="89"/>
      <c r="AOA340" s="90"/>
      <c r="AOB340" s="90"/>
      <c r="AOC340" s="91"/>
      <c r="AOD340" s="91"/>
      <c r="AOE340" s="91"/>
      <c r="AOF340" s="84"/>
      <c r="AOG340" s="92"/>
      <c r="AOH340" s="91"/>
      <c r="AOI340" s="91"/>
      <c r="AOJ340" s="92"/>
      <c r="AOK340" s="84"/>
      <c r="AOL340" s="536"/>
      <c r="AOM340" s="536"/>
      <c r="AON340" s="536"/>
      <c r="AOO340" s="2"/>
      <c r="AOP340" s="88"/>
      <c r="AOQ340" s="88"/>
      <c r="AOR340" s="89"/>
      <c r="AOS340" s="90"/>
      <c r="AOT340" s="89"/>
      <c r="AOU340" s="90"/>
      <c r="AOV340" s="90"/>
      <c r="AOW340" s="91"/>
      <c r="AOX340" s="91"/>
      <c r="AOY340" s="91"/>
      <c r="AOZ340" s="84"/>
      <c r="APA340" s="92"/>
      <c r="APB340" s="91"/>
      <c r="APC340" s="91"/>
      <c r="APD340" s="92"/>
      <c r="APE340" s="84"/>
      <c r="APF340" s="536"/>
      <c r="APG340" s="536"/>
      <c r="APH340" s="536"/>
      <c r="API340" s="2"/>
      <c r="APJ340" s="88"/>
      <c r="APK340" s="88"/>
      <c r="APL340" s="89"/>
      <c r="APM340" s="90"/>
      <c r="APN340" s="89"/>
      <c r="APO340" s="90"/>
      <c r="APP340" s="90"/>
      <c r="APQ340" s="91"/>
      <c r="APR340" s="91"/>
      <c r="APS340" s="91"/>
      <c r="APT340" s="84"/>
      <c r="APU340" s="92"/>
      <c r="APV340" s="91"/>
      <c r="APW340" s="91"/>
      <c r="APX340" s="92"/>
      <c r="APY340" s="84"/>
      <c r="APZ340" s="536"/>
      <c r="AQA340" s="536"/>
      <c r="AQB340" s="536"/>
      <c r="AQC340" s="2"/>
      <c r="AQD340" s="88"/>
      <c r="AQE340" s="88"/>
      <c r="AQF340" s="89"/>
      <c r="AQG340" s="90"/>
      <c r="AQH340" s="89"/>
      <c r="AQI340" s="90"/>
      <c r="AQJ340" s="90"/>
      <c r="AQK340" s="91"/>
      <c r="AQL340" s="91"/>
      <c r="AQM340" s="91"/>
      <c r="AQN340" s="84"/>
      <c r="AQO340" s="92"/>
      <c r="AQP340" s="91"/>
      <c r="AQQ340" s="91"/>
      <c r="AQR340" s="92"/>
      <c r="AQS340" s="84"/>
      <c r="AQT340" s="536"/>
      <c r="AQU340" s="536"/>
      <c r="AQV340" s="536"/>
      <c r="AQW340" s="2"/>
      <c r="AQX340" s="88"/>
      <c r="AQY340" s="88"/>
      <c r="AQZ340" s="89"/>
      <c r="ARA340" s="90"/>
      <c r="ARB340" s="89"/>
      <c r="ARC340" s="90"/>
      <c r="ARD340" s="90"/>
      <c r="ARE340" s="91"/>
      <c r="ARF340" s="91"/>
      <c r="ARG340" s="91"/>
      <c r="ARH340" s="84"/>
      <c r="ARI340" s="92"/>
      <c r="ARJ340" s="91"/>
      <c r="ARK340" s="91"/>
      <c r="ARL340" s="92"/>
      <c r="ARM340" s="84"/>
      <c r="ARN340" s="536"/>
      <c r="ARO340" s="536"/>
      <c r="ARP340" s="536"/>
      <c r="ARQ340" s="2"/>
      <c r="ARR340" s="88"/>
      <c r="ARS340" s="88"/>
      <c r="ART340" s="89"/>
      <c r="ARU340" s="90"/>
      <c r="ARV340" s="89"/>
      <c r="ARW340" s="90"/>
      <c r="ARX340" s="90"/>
      <c r="ARY340" s="91"/>
      <c r="ARZ340" s="91"/>
      <c r="ASA340" s="91"/>
      <c r="ASB340" s="84"/>
      <c r="ASC340" s="92"/>
      <c r="ASD340" s="91"/>
      <c r="ASE340" s="91"/>
      <c r="ASF340" s="92"/>
      <c r="ASG340" s="84"/>
      <c r="ASH340" s="536"/>
      <c r="ASI340" s="536"/>
      <c r="ASJ340" s="536"/>
      <c r="ASK340" s="2"/>
      <c r="ASL340" s="88"/>
      <c r="ASM340" s="88"/>
      <c r="ASN340" s="89"/>
      <c r="ASO340" s="90"/>
      <c r="ASP340" s="89"/>
      <c r="ASQ340" s="90"/>
      <c r="ASR340" s="90"/>
      <c r="ASS340" s="91"/>
      <c r="AST340" s="91"/>
      <c r="ASU340" s="91"/>
      <c r="ASV340" s="84"/>
      <c r="ASW340" s="92"/>
      <c r="ASX340" s="91"/>
      <c r="ASY340" s="91"/>
      <c r="ASZ340" s="92"/>
      <c r="ATA340" s="84"/>
      <c r="ATB340" s="536"/>
      <c r="ATC340" s="536"/>
      <c r="ATD340" s="536"/>
      <c r="ATE340" s="2"/>
      <c r="ATF340" s="88"/>
      <c r="ATG340" s="88"/>
      <c r="ATH340" s="89"/>
      <c r="ATI340" s="90"/>
      <c r="ATJ340" s="89"/>
      <c r="ATK340" s="90"/>
      <c r="ATL340" s="90"/>
      <c r="ATM340" s="91"/>
      <c r="ATN340" s="91"/>
      <c r="ATO340" s="91"/>
      <c r="ATP340" s="84"/>
      <c r="ATQ340" s="92"/>
      <c r="ATR340" s="91"/>
      <c r="ATS340" s="91"/>
      <c r="ATT340" s="92"/>
      <c r="ATU340" s="84"/>
      <c r="ATV340" s="536"/>
      <c r="ATW340" s="536"/>
      <c r="ATX340" s="536"/>
      <c r="ATY340" s="2"/>
      <c r="ATZ340" s="88"/>
      <c r="AUA340" s="88"/>
      <c r="AUB340" s="89"/>
      <c r="AUC340" s="90"/>
      <c r="AUD340" s="89"/>
      <c r="AUE340" s="90"/>
      <c r="AUF340" s="90"/>
      <c r="AUG340" s="91"/>
      <c r="AUH340" s="91"/>
      <c r="AUI340" s="91"/>
      <c r="AUJ340" s="84"/>
      <c r="AUK340" s="92"/>
      <c r="AUL340" s="91"/>
      <c r="AUM340" s="91"/>
      <c r="AUN340" s="92"/>
      <c r="AUO340" s="84"/>
      <c r="AUP340" s="536"/>
      <c r="AUQ340" s="536"/>
      <c r="AUR340" s="536"/>
      <c r="AUS340" s="2"/>
      <c r="AUT340" s="88"/>
      <c r="AUU340" s="88"/>
      <c r="AUV340" s="89"/>
      <c r="AUW340" s="90"/>
      <c r="AUX340" s="89"/>
      <c r="AUY340" s="90"/>
      <c r="AUZ340" s="90"/>
      <c r="AVA340" s="91"/>
      <c r="AVB340" s="91"/>
      <c r="AVC340" s="91"/>
      <c r="AVD340" s="84"/>
      <c r="AVE340" s="92"/>
      <c r="AVF340" s="91"/>
      <c r="AVG340" s="91"/>
      <c r="AVH340" s="92"/>
      <c r="AVI340" s="84"/>
      <c r="AVJ340" s="536"/>
      <c r="AVK340" s="536"/>
      <c r="AVL340" s="536"/>
      <c r="AVM340" s="2"/>
      <c r="AVN340" s="88"/>
      <c r="AVO340" s="88"/>
      <c r="AVP340" s="89"/>
      <c r="AVQ340" s="90"/>
      <c r="AVR340" s="89"/>
      <c r="AVS340" s="90"/>
      <c r="AVT340" s="90"/>
      <c r="AVU340" s="91"/>
      <c r="AVV340" s="91"/>
      <c r="AVW340" s="91"/>
      <c r="AVX340" s="84"/>
      <c r="AVY340" s="92"/>
      <c r="AVZ340" s="91"/>
      <c r="AWA340" s="91"/>
      <c r="AWB340" s="92"/>
      <c r="AWC340" s="84"/>
      <c r="AWD340" s="536"/>
      <c r="AWE340" s="536"/>
      <c r="AWF340" s="536"/>
      <c r="AWG340" s="2"/>
      <c r="AWH340" s="88"/>
      <c r="AWI340" s="88"/>
      <c r="AWJ340" s="89"/>
      <c r="AWK340" s="90"/>
      <c r="AWL340" s="89"/>
      <c r="AWM340" s="90"/>
      <c r="AWN340" s="90"/>
      <c r="AWO340" s="91"/>
      <c r="AWP340" s="91"/>
      <c r="AWQ340" s="91"/>
      <c r="AWR340" s="84"/>
      <c r="AWS340" s="92"/>
      <c r="AWT340" s="91"/>
      <c r="AWU340" s="91"/>
      <c r="AWV340" s="92"/>
      <c r="AWW340" s="84"/>
      <c r="AWX340" s="536"/>
      <c r="AWY340" s="536"/>
      <c r="AWZ340" s="536"/>
      <c r="AXA340" s="2"/>
      <c r="AXB340" s="88"/>
      <c r="AXC340" s="88"/>
      <c r="AXD340" s="89"/>
      <c r="AXE340" s="90"/>
      <c r="AXF340" s="89"/>
      <c r="AXG340" s="90"/>
      <c r="AXH340" s="90"/>
      <c r="AXI340" s="91"/>
      <c r="AXJ340" s="91"/>
      <c r="AXK340" s="91"/>
      <c r="AXL340" s="84"/>
      <c r="AXM340" s="92"/>
      <c r="AXN340" s="91"/>
      <c r="AXO340" s="91"/>
      <c r="AXP340" s="92"/>
      <c r="AXQ340" s="84"/>
      <c r="AXR340" s="536"/>
      <c r="AXS340" s="536"/>
      <c r="AXT340" s="536"/>
      <c r="AXU340" s="2"/>
      <c r="AXV340" s="88"/>
      <c r="AXW340" s="88"/>
      <c r="AXX340" s="89"/>
      <c r="AXY340" s="90"/>
      <c r="AXZ340" s="89"/>
      <c r="AYA340" s="90"/>
      <c r="AYB340" s="90"/>
      <c r="AYC340" s="91"/>
      <c r="AYD340" s="91"/>
      <c r="AYE340" s="91"/>
      <c r="AYF340" s="84"/>
      <c r="AYG340" s="92"/>
      <c r="AYH340" s="91"/>
      <c r="AYI340" s="91"/>
      <c r="AYJ340" s="92"/>
      <c r="AYK340" s="84"/>
      <c r="AYL340" s="536"/>
      <c r="AYM340" s="536"/>
      <c r="AYN340" s="536"/>
      <c r="AYO340" s="2"/>
      <c r="AYP340" s="88"/>
      <c r="AYQ340" s="88"/>
      <c r="AYR340" s="89"/>
      <c r="AYS340" s="90"/>
      <c r="AYT340" s="89"/>
      <c r="AYU340" s="90"/>
      <c r="AYV340" s="90"/>
      <c r="AYW340" s="91"/>
      <c r="AYX340" s="91"/>
      <c r="AYY340" s="91"/>
      <c r="AYZ340" s="84"/>
      <c r="AZA340" s="92"/>
      <c r="AZB340" s="91"/>
      <c r="AZC340" s="91"/>
      <c r="AZD340" s="92"/>
      <c r="AZE340" s="84"/>
      <c r="AZF340" s="536"/>
      <c r="AZG340" s="536"/>
      <c r="AZH340" s="536"/>
      <c r="AZI340" s="2"/>
      <c r="AZJ340" s="88"/>
      <c r="AZK340" s="88"/>
      <c r="AZL340" s="89"/>
      <c r="AZM340" s="90"/>
      <c r="AZN340" s="89"/>
      <c r="AZO340" s="90"/>
      <c r="AZP340" s="90"/>
      <c r="AZQ340" s="91"/>
      <c r="AZR340" s="91"/>
      <c r="AZS340" s="91"/>
      <c r="AZT340" s="84"/>
      <c r="AZU340" s="92"/>
      <c r="AZV340" s="91"/>
      <c r="AZW340" s="91"/>
      <c r="AZX340" s="92"/>
      <c r="AZY340" s="84"/>
      <c r="AZZ340" s="536"/>
      <c r="BAA340" s="536"/>
      <c r="BAB340" s="536"/>
      <c r="BAC340" s="2"/>
      <c r="BAD340" s="88"/>
      <c r="BAE340" s="88"/>
      <c r="BAF340" s="89"/>
      <c r="BAG340" s="90"/>
      <c r="BAH340" s="89"/>
      <c r="BAI340" s="90"/>
      <c r="BAJ340" s="90"/>
      <c r="BAK340" s="91"/>
      <c r="BAL340" s="91"/>
      <c r="BAM340" s="91"/>
      <c r="BAN340" s="84"/>
      <c r="BAO340" s="92"/>
      <c r="BAP340" s="91"/>
      <c r="BAQ340" s="91"/>
      <c r="BAR340" s="92"/>
      <c r="BAS340" s="84"/>
      <c r="BAT340" s="536"/>
      <c r="BAU340" s="536"/>
      <c r="BAV340" s="536"/>
      <c r="BAW340" s="2"/>
      <c r="BAX340" s="88"/>
      <c r="BAY340" s="88"/>
      <c r="BAZ340" s="89"/>
      <c r="BBA340" s="90"/>
      <c r="BBB340" s="89"/>
      <c r="BBC340" s="90"/>
      <c r="BBD340" s="90"/>
      <c r="BBE340" s="91"/>
      <c r="BBF340" s="91"/>
      <c r="BBG340" s="91"/>
      <c r="BBH340" s="84"/>
      <c r="BBI340" s="92"/>
      <c r="BBJ340" s="91"/>
      <c r="BBK340" s="91"/>
      <c r="BBL340" s="92"/>
      <c r="BBM340" s="84"/>
      <c r="BBN340" s="536"/>
      <c r="BBO340" s="536"/>
      <c r="BBP340" s="536"/>
      <c r="BBQ340" s="2"/>
      <c r="BBR340" s="88"/>
      <c r="BBS340" s="88"/>
      <c r="BBT340" s="89"/>
      <c r="BBU340" s="90"/>
      <c r="BBV340" s="89"/>
      <c r="BBW340" s="90"/>
      <c r="BBX340" s="90"/>
      <c r="BBY340" s="91"/>
      <c r="BBZ340" s="91"/>
      <c r="BCA340" s="91"/>
      <c r="BCB340" s="84"/>
      <c r="BCC340" s="92"/>
      <c r="BCD340" s="91"/>
      <c r="BCE340" s="91"/>
      <c r="BCF340" s="92"/>
      <c r="BCG340" s="84"/>
      <c r="BCH340" s="536"/>
      <c r="BCI340" s="536"/>
      <c r="BCJ340" s="536"/>
      <c r="BCK340" s="2"/>
      <c r="BCL340" s="88"/>
      <c r="BCM340" s="88"/>
      <c r="BCN340" s="89"/>
      <c r="BCO340" s="90"/>
      <c r="BCP340" s="89"/>
      <c r="BCQ340" s="90"/>
      <c r="BCR340" s="90"/>
      <c r="BCS340" s="91"/>
      <c r="BCT340" s="91"/>
      <c r="BCU340" s="91"/>
      <c r="BCV340" s="84"/>
      <c r="BCW340" s="92"/>
      <c r="BCX340" s="91"/>
      <c r="BCY340" s="91"/>
      <c r="BCZ340" s="92"/>
      <c r="BDA340" s="84"/>
      <c r="BDB340" s="536"/>
      <c r="BDC340" s="536"/>
      <c r="BDD340" s="536"/>
      <c r="BDE340" s="2"/>
      <c r="BDF340" s="88"/>
      <c r="BDG340" s="88"/>
      <c r="BDH340" s="89"/>
      <c r="BDI340" s="90"/>
      <c r="BDJ340" s="89"/>
      <c r="BDK340" s="90"/>
      <c r="BDL340" s="90"/>
      <c r="BDM340" s="91"/>
      <c r="BDN340" s="91"/>
      <c r="BDO340" s="91"/>
      <c r="BDP340" s="84"/>
      <c r="BDQ340" s="92"/>
      <c r="BDR340" s="91"/>
      <c r="BDS340" s="91"/>
      <c r="BDT340" s="92"/>
      <c r="BDU340" s="84"/>
      <c r="BDV340" s="536"/>
      <c r="BDW340" s="536"/>
      <c r="BDX340" s="536"/>
      <c r="BDY340" s="2"/>
      <c r="BDZ340" s="88"/>
      <c r="BEA340" s="88"/>
      <c r="BEB340" s="89"/>
      <c r="BEC340" s="90"/>
      <c r="BED340" s="89"/>
      <c r="BEE340" s="90"/>
      <c r="BEF340" s="90"/>
      <c r="BEG340" s="91"/>
      <c r="BEH340" s="91"/>
      <c r="BEI340" s="91"/>
      <c r="BEJ340" s="84"/>
      <c r="BEK340" s="92"/>
      <c r="BEL340" s="91"/>
      <c r="BEM340" s="91"/>
      <c r="BEN340" s="92"/>
      <c r="BEO340" s="84"/>
      <c r="BEP340" s="536"/>
      <c r="BEQ340" s="536"/>
      <c r="BER340" s="536"/>
      <c r="BES340" s="2"/>
      <c r="BET340" s="88"/>
      <c r="BEU340" s="88"/>
      <c r="BEV340" s="89"/>
      <c r="BEW340" s="90"/>
      <c r="BEX340" s="89"/>
      <c r="BEY340" s="90"/>
      <c r="BEZ340" s="90"/>
      <c r="BFA340" s="91"/>
      <c r="BFB340" s="91"/>
      <c r="BFC340" s="91"/>
      <c r="BFD340" s="84"/>
      <c r="BFE340" s="92"/>
      <c r="BFF340" s="91"/>
      <c r="BFG340" s="91"/>
      <c r="BFH340" s="92"/>
      <c r="BFI340" s="84"/>
      <c r="BFJ340" s="536"/>
      <c r="BFK340" s="536"/>
      <c r="BFL340" s="536"/>
      <c r="BFM340" s="2"/>
      <c r="BFN340" s="88"/>
      <c r="BFO340" s="88"/>
      <c r="BFP340" s="89"/>
      <c r="BFQ340" s="90"/>
      <c r="BFR340" s="89"/>
      <c r="BFS340" s="90"/>
      <c r="BFT340" s="90"/>
      <c r="BFU340" s="91"/>
      <c r="BFV340" s="91"/>
      <c r="BFW340" s="91"/>
      <c r="BFX340" s="84"/>
      <c r="BFY340" s="92"/>
      <c r="BFZ340" s="91"/>
      <c r="BGA340" s="91"/>
      <c r="BGB340" s="92"/>
      <c r="BGC340" s="84"/>
      <c r="BGD340" s="536"/>
      <c r="BGE340" s="536"/>
      <c r="BGF340" s="536"/>
      <c r="BGG340" s="2"/>
      <c r="BGH340" s="88"/>
      <c r="BGI340" s="88"/>
      <c r="BGJ340" s="89"/>
      <c r="BGK340" s="90"/>
      <c r="BGL340" s="89"/>
      <c r="BGM340" s="90"/>
      <c r="BGN340" s="90"/>
      <c r="BGO340" s="91"/>
      <c r="BGP340" s="91"/>
      <c r="BGQ340" s="91"/>
      <c r="BGR340" s="84"/>
      <c r="BGS340" s="92"/>
      <c r="BGT340" s="91"/>
      <c r="BGU340" s="91"/>
      <c r="BGV340" s="92"/>
      <c r="BGW340" s="84"/>
      <c r="BGX340" s="536"/>
      <c r="BGY340" s="536"/>
      <c r="BGZ340" s="536"/>
      <c r="BHA340" s="2"/>
      <c r="BHB340" s="88"/>
      <c r="BHC340" s="88"/>
      <c r="BHD340" s="89"/>
      <c r="BHE340" s="90"/>
      <c r="BHF340" s="89"/>
      <c r="BHG340" s="90"/>
      <c r="BHH340" s="90"/>
      <c r="BHI340" s="91"/>
      <c r="BHJ340" s="91"/>
      <c r="BHK340" s="91"/>
      <c r="BHL340" s="84"/>
      <c r="BHM340" s="92"/>
      <c r="BHN340" s="91"/>
      <c r="BHO340" s="91"/>
      <c r="BHP340" s="92"/>
      <c r="BHQ340" s="84"/>
      <c r="BHR340" s="536"/>
      <c r="BHS340" s="536"/>
      <c r="BHT340" s="536"/>
      <c r="BHU340" s="2"/>
      <c r="BHV340" s="88"/>
      <c r="BHW340" s="88"/>
      <c r="BHX340" s="89"/>
      <c r="BHY340" s="90"/>
      <c r="BHZ340" s="89"/>
      <c r="BIA340" s="90"/>
      <c r="BIB340" s="90"/>
      <c r="BIC340" s="91"/>
      <c r="BID340" s="91"/>
      <c r="BIE340" s="91"/>
      <c r="BIF340" s="84"/>
      <c r="BIG340" s="92"/>
      <c r="BIH340" s="91"/>
      <c r="BII340" s="91"/>
      <c r="BIJ340" s="92"/>
      <c r="BIK340" s="84"/>
      <c r="BIL340" s="536"/>
      <c r="BIM340" s="536"/>
      <c r="BIN340" s="536"/>
      <c r="BIO340" s="2"/>
      <c r="BIP340" s="88"/>
      <c r="BIQ340" s="88"/>
      <c r="BIR340" s="89"/>
      <c r="BIS340" s="90"/>
      <c r="BIT340" s="89"/>
      <c r="BIU340" s="90"/>
      <c r="BIV340" s="90"/>
      <c r="BIW340" s="91"/>
      <c r="BIX340" s="91"/>
      <c r="BIY340" s="91"/>
      <c r="BIZ340" s="84"/>
      <c r="BJA340" s="92"/>
      <c r="BJB340" s="91"/>
      <c r="BJC340" s="91"/>
      <c r="BJD340" s="92"/>
      <c r="BJE340" s="84"/>
      <c r="BJF340" s="536"/>
      <c r="BJG340" s="536"/>
      <c r="BJH340" s="536"/>
      <c r="BJI340" s="2"/>
      <c r="BJJ340" s="88"/>
      <c r="BJK340" s="88"/>
      <c r="BJL340" s="89"/>
      <c r="BJM340" s="90"/>
      <c r="BJN340" s="89"/>
      <c r="BJO340" s="90"/>
      <c r="BJP340" s="90"/>
      <c r="BJQ340" s="91"/>
      <c r="BJR340" s="91"/>
      <c r="BJS340" s="91"/>
      <c r="BJT340" s="84"/>
      <c r="BJU340" s="92"/>
      <c r="BJV340" s="91"/>
      <c r="BJW340" s="91"/>
      <c r="BJX340" s="92"/>
      <c r="BJY340" s="84"/>
      <c r="BJZ340" s="536"/>
      <c r="BKA340" s="536"/>
      <c r="BKB340" s="536"/>
      <c r="BKC340" s="2"/>
      <c r="BKD340" s="88"/>
      <c r="BKE340" s="88"/>
      <c r="BKF340" s="89"/>
      <c r="BKG340" s="90"/>
      <c r="BKH340" s="89"/>
      <c r="BKI340" s="90"/>
      <c r="BKJ340" s="90"/>
      <c r="BKK340" s="91"/>
      <c r="BKL340" s="91"/>
      <c r="BKM340" s="91"/>
      <c r="BKN340" s="84"/>
      <c r="BKO340" s="92"/>
      <c r="BKP340" s="91"/>
      <c r="BKQ340" s="91"/>
      <c r="BKR340" s="92"/>
      <c r="BKS340" s="84"/>
      <c r="BKT340" s="536"/>
      <c r="BKU340" s="536"/>
      <c r="BKV340" s="536"/>
      <c r="BKW340" s="2"/>
      <c r="BKX340" s="88"/>
      <c r="BKY340" s="88"/>
      <c r="BKZ340" s="89"/>
      <c r="BLA340" s="90"/>
      <c r="BLB340" s="89"/>
      <c r="BLC340" s="90"/>
      <c r="BLD340" s="90"/>
      <c r="BLE340" s="91"/>
      <c r="BLF340" s="91"/>
      <c r="BLG340" s="91"/>
      <c r="BLH340" s="84"/>
      <c r="BLI340" s="92"/>
      <c r="BLJ340" s="91"/>
      <c r="BLK340" s="91"/>
      <c r="BLL340" s="92"/>
      <c r="BLM340" s="84"/>
      <c r="BLN340" s="536"/>
      <c r="BLO340" s="536"/>
      <c r="BLP340" s="536"/>
      <c r="BLQ340" s="2"/>
      <c r="BLR340" s="88"/>
      <c r="BLS340" s="88"/>
      <c r="BLT340" s="89"/>
      <c r="BLU340" s="90"/>
      <c r="BLV340" s="89"/>
      <c r="BLW340" s="90"/>
      <c r="BLX340" s="90"/>
      <c r="BLY340" s="91"/>
      <c r="BLZ340" s="91"/>
      <c r="BMA340" s="91"/>
      <c r="BMB340" s="84"/>
      <c r="BMC340" s="92"/>
      <c r="BMD340" s="91"/>
      <c r="BME340" s="91"/>
      <c r="BMF340" s="92"/>
      <c r="BMG340" s="84"/>
      <c r="BMH340" s="536"/>
      <c r="BMI340" s="536"/>
      <c r="BMJ340" s="536"/>
      <c r="BMK340" s="2"/>
      <c r="BML340" s="88"/>
      <c r="BMM340" s="88"/>
      <c r="BMN340" s="89"/>
      <c r="BMO340" s="90"/>
      <c r="BMP340" s="89"/>
      <c r="BMQ340" s="90"/>
      <c r="BMR340" s="90"/>
      <c r="BMS340" s="91"/>
      <c r="BMT340" s="91"/>
      <c r="BMU340" s="91"/>
      <c r="BMV340" s="84"/>
      <c r="BMW340" s="92"/>
      <c r="BMX340" s="91"/>
      <c r="BMY340" s="91"/>
      <c r="BMZ340" s="92"/>
      <c r="BNA340" s="84"/>
      <c r="BNB340" s="536"/>
      <c r="BNC340" s="536"/>
      <c r="BND340" s="536"/>
      <c r="BNE340" s="2"/>
      <c r="BNF340" s="88"/>
      <c r="BNG340" s="88"/>
      <c r="BNH340" s="89"/>
      <c r="BNI340" s="90"/>
      <c r="BNJ340" s="89"/>
      <c r="BNK340" s="90"/>
      <c r="BNL340" s="90"/>
      <c r="BNM340" s="91"/>
      <c r="BNN340" s="91"/>
      <c r="BNO340" s="91"/>
      <c r="BNP340" s="84"/>
      <c r="BNQ340" s="92"/>
      <c r="BNR340" s="91"/>
      <c r="BNS340" s="91"/>
      <c r="BNT340" s="92"/>
      <c r="BNU340" s="84"/>
      <c r="BNV340" s="536"/>
      <c r="BNW340" s="536"/>
      <c r="BNX340" s="536"/>
      <c r="BNY340" s="2"/>
      <c r="BNZ340" s="88"/>
      <c r="BOA340" s="88"/>
      <c r="BOB340" s="89"/>
      <c r="BOC340" s="90"/>
      <c r="BOD340" s="89"/>
      <c r="BOE340" s="90"/>
      <c r="BOF340" s="90"/>
      <c r="BOG340" s="91"/>
      <c r="BOH340" s="91"/>
      <c r="BOI340" s="91"/>
      <c r="BOJ340" s="84"/>
      <c r="BOK340" s="92"/>
      <c r="BOL340" s="91"/>
      <c r="BOM340" s="91"/>
      <c r="BON340" s="92"/>
      <c r="BOO340" s="84"/>
      <c r="BOP340" s="536"/>
      <c r="BOQ340" s="536"/>
      <c r="BOR340" s="536"/>
      <c r="BOS340" s="2"/>
      <c r="BOT340" s="88"/>
      <c r="BOU340" s="88"/>
      <c r="BOV340" s="89"/>
      <c r="BOW340" s="90"/>
      <c r="BOX340" s="89"/>
      <c r="BOY340" s="90"/>
      <c r="BOZ340" s="90"/>
      <c r="BPA340" s="91"/>
      <c r="BPB340" s="91"/>
      <c r="BPC340" s="91"/>
      <c r="BPD340" s="84"/>
      <c r="BPE340" s="92"/>
      <c r="BPF340" s="91"/>
      <c r="BPG340" s="91"/>
      <c r="BPH340" s="92"/>
      <c r="BPI340" s="84"/>
      <c r="BPJ340" s="536"/>
      <c r="BPK340" s="536"/>
      <c r="BPL340" s="536"/>
      <c r="BPM340" s="2"/>
      <c r="BPN340" s="88"/>
      <c r="BPO340" s="88"/>
      <c r="BPP340" s="89"/>
      <c r="BPQ340" s="90"/>
      <c r="BPR340" s="89"/>
      <c r="BPS340" s="90"/>
      <c r="BPT340" s="90"/>
      <c r="BPU340" s="91"/>
      <c r="BPV340" s="91"/>
      <c r="BPW340" s="91"/>
      <c r="BPX340" s="84"/>
      <c r="BPY340" s="92"/>
      <c r="BPZ340" s="91"/>
      <c r="BQA340" s="91"/>
      <c r="BQB340" s="92"/>
      <c r="BQC340" s="84"/>
      <c r="BQD340" s="536"/>
      <c r="BQE340" s="536"/>
      <c r="BQF340" s="536"/>
      <c r="BQG340" s="2"/>
      <c r="BQH340" s="88"/>
      <c r="BQI340" s="88"/>
      <c r="BQJ340" s="89"/>
      <c r="BQK340" s="90"/>
      <c r="BQL340" s="89"/>
      <c r="BQM340" s="90"/>
      <c r="BQN340" s="90"/>
      <c r="BQO340" s="91"/>
      <c r="BQP340" s="91"/>
      <c r="BQQ340" s="91"/>
      <c r="BQR340" s="84"/>
      <c r="BQS340" s="92"/>
      <c r="BQT340" s="91"/>
      <c r="BQU340" s="91"/>
      <c r="BQV340" s="92"/>
      <c r="BQW340" s="84"/>
      <c r="BQX340" s="536"/>
      <c r="BQY340" s="536"/>
      <c r="BQZ340" s="536"/>
      <c r="BRA340" s="2"/>
      <c r="BRB340" s="88"/>
      <c r="BRC340" s="88"/>
      <c r="BRD340" s="89"/>
      <c r="BRE340" s="90"/>
      <c r="BRF340" s="89"/>
      <c r="BRG340" s="90"/>
      <c r="BRH340" s="90"/>
      <c r="BRI340" s="91"/>
      <c r="BRJ340" s="91"/>
      <c r="BRK340" s="91"/>
      <c r="BRL340" s="84"/>
      <c r="BRM340" s="92"/>
      <c r="BRN340" s="91"/>
      <c r="BRO340" s="91"/>
      <c r="BRP340" s="92"/>
      <c r="BRQ340" s="84"/>
      <c r="BRR340" s="536"/>
      <c r="BRS340" s="536"/>
      <c r="BRT340" s="536"/>
      <c r="BRU340" s="2"/>
      <c r="BRV340" s="88"/>
      <c r="BRW340" s="88"/>
      <c r="BRX340" s="89"/>
      <c r="BRY340" s="90"/>
      <c r="BRZ340" s="89"/>
      <c r="BSA340" s="90"/>
      <c r="BSB340" s="90"/>
      <c r="BSC340" s="91"/>
      <c r="BSD340" s="91"/>
      <c r="BSE340" s="91"/>
      <c r="BSF340" s="84"/>
      <c r="BSG340" s="92"/>
      <c r="BSH340" s="91"/>
      <c r="BSI340" s="91"/>
      <c r="BSJ340" s="92"/>
      <c r="BSK340" s="84"/>
      <c r="BSL340" s="536"/>
      <c r="BSM340" s="536"/>
      <c r="BSN340" s="536"/>
      <c r="BSO340" s="2"/>
      <c r="BSP340" s="88"/>
      <c r="BSQ340" s="88"/>
      <c r="BSR340" s="89"/>
      <c r="BSS340" s="90"/>
      <c r="BST340" s="89"/>
      <c r="BSU340" s="90"/>
      <c r="BSV340" s="90"/>
      <c r="BSW340" s="91"/>
      <c r="BSX340" s="91"/>
      <c r="BSY340" s="91"/>
      <c r="BSZ340" s="84"/>
      <c r="BTA340" s="92"/>
      <c r="BTB340" s="91"/>
      <c r="BTC340" s="91"/>
      <c r="BTD340" s="92"/>
      <c r="BTE340" s="84"/>
      <c r="BTF340" s="536"/>
      <c r="BTG340" s="536"/>
      <c r="BTH340" s="536"/>
      <c r="BTI340" s="2"/>
      <c r="BTJ340" s="88"/>
      <c r="BTK340" s="88"/>
      <c r="BTL340" s="89"/>
      <c r="BTM340" s="90"/>
      <c r="BTN340" s="89"/>
      <c r="BTO340" s="90"/>
      <c r="BTP340" s="90"/>
      <c r="BTQ340" s="91"/>
      <c r="BTR340" s="91"/>
      <c r="BTS340" s="91"/>
      <c r="BTT340" s="84"/>
      <c r="BTU340" s="92"/>
      <c r="BTV340" s="91"/>
      <c r="BTW340" s="91"/>
      <c r="BTX340" s="92"/>
      <c r="BTY340" s="84"/>
      <c r="BTZ340" s="536"/>
      <c r="BUA340" s="536"/>
      <c r="BUB340" s="536"/>
      <c r="BUC340" s="2"/>
      <c r="BUD340" s="88"/>
      <c r="BUE340" s="88"/>
      <c r="BUF340" s="89"/>
      <c r="BUG340" s="90"/>
      <c r="BUH340" s="89"/>
      <c r="BUI340" s="90"/>
      <c r="BUJ340" s="90"/>
      <c r="BUK340" s="91"/>
      <c r="BUL340" s="91"/>
      <c r="BUM340" s="91"/>
      <c r="BUN340" s="84"/>
      <c r="BUO340" s="92"/>
      <c r="BUP340" s="91"/>
      <c r="BUQ340" s="91"/>
      <c r="BUR340" s="92"/>
      <c r="BUS340" s="84"/>
      <c r="BUT340" s="536"/>
      <c r="BUU340" s="536"/>
      <c r="BUV340" s="536"/>
      <c r="BUW340" s="2"/>
      <c r="BUX340" s="88"/>
      <c r="BUY340" s="88"/>
      <c r="BUZ340" s="89"/>
      <c r="BVA340" s="90"/>
      <c r="BVB340" s="89"/>
      <c r="BVC340" s="90"/>
      <c r="BVD340" s="90"/>
      <c r="BVE340" s="91"/>
      <c r="BVF340" s="91"/>
      <c r="BVG340" s="91"/>
      <c r="BVH340" s="84"/>
      <c r="BVI340" s="92"/>
      <c r="BVJ340" s="91"/>
      <c r="BVK340" s="91"/>
      <c r="BVL340" s="92"/>
      <c r="BVM340" s="84"/>
      <c r="BVN340" s="536"/>
      <c r="BVO340" s="536"/>
      <c r="BVP340" s="536"/>
      <c r="BVQ340" s="2"/>
      <c r="BVR340" s="88"/>
      <c r="BVS340" s="88"/>
      <c r="BVT340" s="89"/>
      <c r="BVU340" s="90"/>
      <c r="BVV340" s="89"/>
      <c r="BVW340" s="90"/>
      <c r="BVX340" s="90"/>
      <c r="BVY340" s="91"/>
      <c r="BVZ340" s="91"/>
      <c r="BWA340" s="91"/>
      <c r="BWB340" s="84"/>
      <c r="BWC340" s="92"/>
      <c r="BWD340" s="91"/>
      <c r="BWE340" s="91"/>
      <c r="BWF340" s="92"/>
      <c r="BWG340" s="84"/>
      <c r="BWH340" s="536"/>
      <c r="BWI340" s="536"/>
      <c r="BWJ340" s="536"/>
      <c r="BWK340" s="2"/>
      <c r="BWL340" s="88"/>
      <c r="BWM340" s="88"/>
      <c r="BWN340" s="89"/>
      <c r="BWO340" s="90"/>
      <c r="BWP340" s="89"/>
      <c r="BWQ340" s="90"/>
      <c r="BWR340" s="90"/>
      <c r="BWS340" s="91"/>
      <c r="BWT340" s="91"/>
      <c r="BWU340" s="91"/>
      <c r="BWV340" s="84"/>
      <c r="BWW340" s="92"/>
      <c r="BWX340" s="91"/>
      <c r="BWY340" s="91"/>
      <c r="BWZ340" s="92"/>
      <c r="BXA340" s="84"/>
      <c r="BXB340" s="536"/>
      <c r="BXC340" s="536"/>
      <c r="BXD340" s="536"/>
      <c r="BXE340" s="2"/>
      <c r="BXF340" s="88"/>
      <c r="BXG340" s="88"/>
      <c r="BXH340" s="89"/>
      <c r="BXI340" s="90"/>
      <c r="BXJ340" s="89"/>
      <c r="BXK340" s="90"/>
      <c r="BXL340" s="90"/>
      <c r="BXM340" s="91"/>
      <c r="BXN340" s="91"/>
      <c r="BXO340" s="91"/>
      <c r="BXP340" s="84"/>
      <c r="BXQ340" s="92"/>
      <c r="BXR340" s="91"/>
      <c r="BXS340" s="91"/>
      <c r="BXT340" s="92"/>
      <c r="BXU340" s="84"/>
      <c r="BXV340" s="536"/>
      <c r="BXW340" s="536"/>
      <c r="BXX340" s="536"/>
      <c r="BXY340" s="2"/>
      <c r="BXZ340" s="88"/>
      <c r="BYA340" s="88"/>
      <c r="BYB340" s="89"/>
      <c r="BYC340" s="90"/>
      <c r="BYD340" s="89"/>
      <c r="BYE340" s="90"/>
      <c r="BYF340" s="90"/>
      <c r="BYG340" s="91"/>
      <c r="BYH340" s="91"/>
      <c r="BYI340" s="91"/>
      <c r="BYJ340" s="84"/>
      <c r="BYK340" s="92"/>
      <c r="BYL340" s="91"/>
      <c r="BYM340" s="91"/>
      <c r="BYN340" s="92"/>
      <c r="BYO340" s="84"/>
      <c r="BYP340" s="536"/>
      <c r="BYQ340" s="536"/>
      <c r="BYR340" s="536"/>
      <c r="BYS340" s="2"/>
      <c r="BYT340" s="88"/>
      <c r="BYU340" s="88"/>
      <c r="BYV340" s="89"/>
      <c r="BYW340" s="90"/>
      <c r="BYX340" s="89"/>
      <c r="BYY340" s="90"/>
      <c r="BYZ340" s="90"/>
      <c r="BZA340" s="91"/>
      <c r="BZB340" s="91"/>
      <c r="BZC340" s="91"/>
      <c r="BZD340" s="84"/>
      <c r="BZE340" s="92"/>
      <c r="BZF340" s="91"/>
      <c r="BZG340" s="91"/>
      <c r="BZH340" s="92"/>
      <c r="BZI340" s="84"/>
      <c r="BZJ340" s="536"/>
      <c r="BZK340" s="536"/>
      <c r="BZL340" s="536"/>
      <c r="BZM340" s="2"/>
      <c r="BZN340" s="88"/>
      <c r="BZO340" s="88"/>
      <c r="BZP340" s="89"/>
      <c r="BZQ340" s="90"/>
      <c r="BZR340" s="89"/>
      <c r="BZS340" s="90"/>
      <c r="BZT340" s="90"/>
      <c r="BZU340" s="91"/>
      <c r="BZV340" s="91"/>
      <c r="BZW340" s="91"/>
      <c r="BZX340" s="84"/>
      <c r="BZY340" s="92"/>
      <c r="BZZ340" s="91"/>
      <c r="CAA340" s="91"/>
      <c r="CAB340" s="92"/>
      <c r="CAC340" s="84"/>
      <c r="CAD340" s="536"/>
      <c r="CAE340" s="536"/>
      <c r="CAF340" s="536"/>
      <c r="CAG340" s="2"/>
      <c r="CAH340" s="88"/>
      <c r="CAI340" s="88"/>
      <c r="CAJ340" s="89"/>
      <c r="CAK340" s="90"/>
      <c r="CAL340" s="89"/>
      <c r="CAM340" s="90"/>
      <c r="CAN340" s="90"/>
      <c r="CAO340" s="91"/>
      <c r="CAP340" s="91"/>
      <c r="CAQ340" s="91"/>
      <c r="CAR340" s="84"/>
      <c r="CAS340" s="92"/>
      <c r="CAT340" s="91"/>
      <c r="CAU340" s="91"/>
      <c r="CAV340" s="92"/>
      <c r="CAW340" s="84"/>
      <c r="CAX340" s="536"/>
      <c r="CAY340" s="536"/>
      <c r="CAZ340" s="536"/>
      <c r="CBA340" s="2"/>
      <c r="CBB340" s="88"/>
      <c r="CBC340" s="88"/>
      <c r="CBD340" s="89"/>
      <c r="CBE340" s="90"/>
      <c r="CBF340" s="89"/>
      <c r="CBG340" s="90"/>
      <c r="CBH340" s="90"/>
      <c r="CBI340" s="91"/>
      <c r="CBJ340" s="91"/>
      <c r="CBK340" s="91"/>
      <c r="CBL340" s="84"/>
      <c r="CBM340" s="92"/>
      <c r="CBN340" s="91"/>
      <c r="CBO340" s="91"/>
      <c r="CBP340" s="92"/>
      <c r="CBQ340" s="84"/>
      <c r="CBR340" s="536"/>
      <c r="CBS340" s="536"/>
      <c r="CBT340" s="536"/>
      <c r="CBU340" s="2"/>
      <c r="CBV340" s="88"/>
      <c r="CBW340" s="88"/>
      <c r="CBX340" s="89"/>
      <c r="CBY340" s="90"/>
      <c r="CBZ340" s="89"/>
      <c r="CCA340" s="90"/>
      <c r="CCB340" s="90"/>
      <c r="CCC340" s="91"/>
      <c r="CCD340" s="91"/>
      <c r="CCE340" s="91"/>
      <c r="CCF340" s="84"/>
      <c r="CCG340" s="92"/>
      <c r="CCH340" s="91"/>
      <c r="CCI340" s="91"/>
      <c r="CCJ340" s="92"/>
      <c r="CCK340" s="84"/>
      <c r="CCL340" s="536"/>
      <c r="CCM340" s="536"/>
      <c r="CCN340" s="536"/>
      <c r="CCO340" s="2"/>
      <c r="CCP340" s="88"/>
      <c r="CCQ340" s="88"/>
      <c r="CCR340" s="89"/>
      <c r="CCS340" s="90"/>
      <c r="CCT340" s="89"/>
      <c r="CCU340" s="90"/>
      <c r="CCV340" s="90"/>
      <c r="CCW340" s="91"/>
      <c r="CCX340" s="91"/>
      <c r="CCY340" s="91"/>
      <c r="CCZ340" s="84"/>
      <c r="CDA340" s="92"/>
      <c r="CDB340" s="91"/>
      <c r="CDC340" s="91"/>
      <c r="CDD340" s="92"/>
      <c r="CDE340" s="84"/>
      <c r="CDF340" s="536"/>
      <c r="CDG340" s="536"/>
      <c r="CDH340" s="536"/>
      <c r="CDI340" s="2"/>
      <c r="CDJ340" s="88"/>
      <c r="CDK340" s="88"/>
      <c r="CDL340" s="89"/>
      <c r="CDM340" s="90"/>
      <c r="CDN340" s="89"/>
      <c r="CDO340" s="90"/>
      <c r="CDP340" s="90"/>
      <c r="CDQ340" s="91"/>
      <c r="CDR340" s="91"/>
      <c r="CDS340" s="91"/>
      <c r="CDT340" s="84"/>
      <c r="CDU340" s="92"/>
      <c r="CDV340" s="91"/>
      <c r="CDW340" s="91"/>
      <c r="CDX340" s="92"/>
      <c r="CDY340" s="84"/>
      <c r="CDZ340" s="536"/>
      <c r="CEA340" s="536"/>
      <c r="CEB340" s="536"/>
      <c r="CEC340" s="2"/>
      <c r="CED340" s="88"/>
      <c r="CEE340" s="88"/>
      <c r="CEF340" s="89"/>
      <c r="CEG340" s="90"/>
      <c r="CEH340" s="89"/>
      <c r="CEI340" s="90"/>
      <c r="CEJ340" s="90"/>
      <c r="CEK340" s="91"/>
      <c r="CEL340" s="91"/>
      <c r="CEM340" s="91"/>
      <c r="CEN340" s="84"/>
      <c r="CEO340" s="92"/>
      <c r="CEP340" s="91"/>
      <c r="CEQ340" s="91"/>
      <c r="CER340" s="92"/>
      <c r="CES340" s="84"/>
      <c r="CET340" s="536"/>
      <c r="CEU340" s="536"/>
      <c r="CEV340" s="536"/>
      <c r="CEW340" s="2"/>
      <c r="CEX340" s="88"/>
      <c r="CEY340" s="88"/>
      <c r="CEZ340" s="89"/>
      <c r="CFA340" s="90"/>
      <c r="CFB340" s="89"/>
      <c r="CFC340" s="90"/>
      <c r="CFD340" s="90"/>
      <c r="CFE340" s="91"/>
      <c r="CFF340" s="91"/>
      <c r="CFG340" s="91"/>
      <c r="CFH340" s="84"/>
      <c r="CFI340" s="92"/>
      <c r="CFJ340" s="91"/>
      <c r="CFK340" s="91"/>
      <c r="CFL340" s="92"/>
      <c r="CFM340" s="84"/>
      <c r="CFN340" s="536"/>
      <c r="CFO340" s="536"/>
      <c r="CFP340" s="536"/>
      <c r="CFQ340" s="2"/>
      <c r="CFR340" s="88"/>
      <c r="CFS340" s="88"/>
      <c r="CFT340" s="89"/>
      <c r="CFU340" s="90"/>
      <c r="CFV340" s="89"/>
      <c r="CFW340" s="90"/>
      <c r="CFX340" s="90"/>
      <c r="CFY340" s="91"/>
      <c r="CFZ340" s="91"/>
      <c r="CGA340" s="91"/>
      <c r="CGB340" s="84"/>
      <c r="CGC340" s="92"/>
      <c r="CGD340" s="91"/>
      <c r="CGE340" s="91"/>
      <c r="CGF340" s="92"/>
      <c r="CGG340" s="84"/>
      <c r="CGH340" s="536"/>
      <c r="CGI340" s="536"/>
      <c r="CGJ340" s="536"/>
      <c r="CGK340" s="2"/>
      <c r="CGL340" s="88"/>
      <c r="CGM340" s="88"/>
      <c r="CGN340" s="89"/>
      <c r="CGO340" s="90"/>
      <c r="CGP340" s="89"/>
      <c r="CGQ340" s="90"/>
      <c r="CGR340" s="90"/>
      <c r="CGS340" s="91"/>
      <c r="CGT340" s="91"/>
      <c r="CGU340" s="91"/>
      <c r="CGV340" s="84"/>
      <c r="CGW340" s="92"/>
      <c r="CGX340" s="91"/>
      <c r="CGY340" s="91"/>
      <c r="CGZ340" s="92"/>
      <c r="CHA340" s="84"/>
      <c r="CHB340" s="536"/>
      <c r="CHC340" s="536"/>
      <c r="CHD340" s="536"/>
      <c r="CHE340" s="2"/>
      <c r="CHF340" s="88"/>
      <c r="CHG340" s="88"/>
      <c r="CHH340" s="89"/>
      <c r="CHI340" s="90"/>
      <c r="CHJ340" s="89"/>
      <c r="CHK340" s="90"/>
      <c r="CHL340" s="90"/>
      <c r="CHM340" s="91"/>
      <c r="CHN340" s="91"/>
      <c r="CHO340" s="91"/>
      <c r="CHP340" s="84"/>
      <c r="CHQ340" s="92"/>
      <c r="CHR340" s="91"/>
      <c r="CHS340" s="91"/>
      <c r="CHT340" s="92"/>
      <c r="CHU340" s="84"/>
      <c r="CHV340" s="536"/>
      <c r="CHW340" s="536"/>
      <c r="CHX340" s="536"/>
      <c r="CHY340" s="2"/>
      <c r="CHZ340" s="88"/>
      <c r="CIA340" s="88"/>
      <c r="CIB340" s="89"/>
      <c r="CIC340" s="90"/>
      <c r="CID340" s="89"/>
      <c r="CIE340" s="90"/>
      <c r="CIF340" s="90"/>
      <c r="CIG340" s="91"/>
      <c r="CIH340" s="91"/>
      <c r="CII340" s="91"/>
      <c r="CIJ340" s="84"/>
      <c r="CIK340" s="92"/>
      <c r="CIL340" s="91"/>
      <c r="CIM340" s="91"/>
      <c r="CIN340" s="92"/>
      <c r="CIO340" s="84"/>
      <c r="CIP340" s="536"/>
      <c r="CIQ340" s="536"/>
      <c r="CIR340" s="536"/>
      <c r="CIS340" s="2"/>
      <c r="CIT340" s="88"/>
      <c r="CIU340" s="88"/>
      <c r="CIV340" s="89"/>
      <c r="CIW340" s="90"/>
      <c r="CIX340" s="89"/>
      <c r="CIY340" s="90"/>
      <c r="CIZ340" s="90"/>
      <c r="CJA340" s="91"/>
      <c r="CJB340" s="91"/>
      <c r="CJC340" s="91"/>
      <c r="CJD340" s="84"/>
      <c r="CJE340" s="92"/>
      <c r="CJF340" s="91"/>
      <c r="CJG340" s="91"/>
      <c r="CJH340" s="92"/>
      <c r="CJI340" s="84"/>
      <c r="CJJ340" s="536"/>
      <c r="CJK340" s="536"/>
      <c r="CJL340" s="536"/>
      <c r="CJM340" s="2"/>
      <c r="CJN340" s="88"/>
      <c r="CJO340" s="88"/>
      <c r="CJP340" s="89"/>
      <c r="CJQ340" s="90"/>
      <c r="CJR340" s="89"/>
      <c r="CJS340" s="90"/>
      <c r="CJT340" s="90"/>
      <c r="CJU340" s="91"/>
      <c r="CJV340" s="91"/>
      <c r="CJW340" s="91"/>
      <c r="CJX340" s="84"/>
      <c r="CJY340" s="92"/>
      <c r="CJZ340" s="91"/>
      <c r="CKA340" s="91"/>
      <c r="CKB340" s="92"/>
      <c r="CKC340" s="84"/>
      <c r="CKD340" s="536"/>
      <c r="CKE340" s="536"/>
      <c r="CKF340" s="536"/>
      <c r="CKG340" s="2"/>
      <c r="CKH340" s="88"/>
      <c r="CKI340" s="88"/>
      <c r="CKJ340" s="89"/>
      <c r="CKK340" s="90"/>
      <c r="CKL340" s="89"/>
      <c r="CKM340" s="90"/>
      <c r="CKN340" s="90"/>
      <c r="CKO340" s="91"/>
      <c r="CKP340" s="91"/>
      <c r="CKQ340" s="91"/>
      <c r="CKR340" s="84"/>
      <c r="CKS340" s="92"/>
      <c r="CKT340" s="91"/>
      <c r="CKU340" s="91"/>
      <c r="CKV340" s="92"/>
      <c r="CKW340" s="84"/>
      <c r="CKX340" s="536"/>
      <c r="CKY340" s="536"/>
      <c r="CKZ340" s="536"/>
      <c r="CLA340" s="2"/>
      <c r="CLB340" s="88"/>
      <c r="CLC340" s="88"/>
      <c r="CLD340" s="89"/>
      <c r="CLE340" s="90"/>
      <c r="CLF340" s="89"/>
      <c r="CLG340" s="90"/>
      <c r="CLH340" s="90"/>
      <c r="CLI340" s="91"/>
      <c r="CLJ340" s="91"/>
      <c r="CLK340" s="91"/>
      <c r="CLL340" s="84"/>
      <c r="CLM340" s="92"/>
      <c r="CLN340" s="91"/>
      <c r="CLO340" s="91"/>
      <c r="CLP340" s="92"/>
      <c r="CLQ340" s="84"/>
      <c r="CLR340" s="536"/>
      <c r="CLS340" s="536"/>
      <c r="CLT340" s="536"/>
      <c r="CLU340" s="2"/>
      <c r="CLV340" s="88"/>
      <c r="CLW340" s="88"/>
      <c r="CLX340" s="89"/>
      <c r="CLY340" s="90"/>
      <c r="CLZ340" s="89"/>
      <c r="CMA340" s="90"/>
      <c r="CMB340" s="90"/>
      <c r="CMC340" s="91"/>
      <c r="CMD340" s="91"/>
      <c r="CME340" s="91"/>
      <c r="CMF340" s="84"/>
      <c r="CMG340" s="92"/>
      <c r="CMH340" s="91"/>
      <c r="CMI340" s="91"/>
      <c r="CMJ340" s="92"/>
      <c r="CMK340" s="84"/>
      <c r="CML340" s="536"/>
      <c r="CMM340" s="536"/>
      <c r="CMN340" s="536"/>
      <c r="CMO340" s="2"/>
      <c r="CMP340" s="88"/>
      <c r="CMQ340" s="88"/>
      <c r="CMR340" s="89"/>
      <c r="CMS340" s="90"/>
      <c r="CMT340" s="89"/>
      <c r="CMU340" s="90"/>
      <c r="CMV340" s="90"/>
      <c r="CMW340" s="91"/>
      <c r="CMX340" s="91"/>
      <c r="CMY340" s="91"/>
      <c r="CMZ340" s="84"/>
      <c r="CNA340" s="92"/>
      <c r="CNB340" s="91"/>
      <c r="CNC340" s="91"/>
      <c r="CND340" s="92"/>
      <c r="CNE340" s="84"/>
      <c r="CNF340" s="536"/>
      <c r="CNG340" s="536"/>
      <c r="CNH340" s="536"/>
      <c r="CNI340" s="2"/>
      <c r="CNJ340" s="88"/>
      <c r="CNK340" s="88"/>
      <c r="CNL340" s="89"/>
      <c r="CNM340" s="90"/>
      <c r="CNN340" s="89"/>
      <c r="CNO340" s="90"/>
      <c r="CNP340" s="90"/>
      <c r="CNQ340" s="91"/>
      <c r="CNR340" s="91"/>
      <c r="CNS340" s="91"/>
      <c r="CNT340" s="84"/>
      <c r="CNU340" s="92"/>
      <c r="CNV340" s="91"/>
      <c r="CNW340" s="91"/>
      <c r="CNX340" s="92"/>
      <c r="CNY340" s="84"/>
      <c r="CNZ340" s="536"/>
      <c r="COA340" s="536"/>
      <c r="COB340" s="536"/>
      <c r="COC340" s="2"/>
      <c r="COD340" s="88"/>
      <c r="COE340" s="88"/>
      <c r="COF340" s="89"/>
      <c r="COG340" s="90"/>
      <c r="COH340" s="89"/>
      <c r="COI340" s="90"/>
      <c r="COJ340" s="90"/>
      <c r="COK340" s="91"/>
      <c r="COL340" s="91"/>
      <c r="COM340" s="91"/>
      <c r="CON340" s="84"/>
      <c r="COO340" s="92"/>
      <c r="COP340" s="91"/>
      <c r="COQ340" s="91"/>
      <c r="COR340" s="92"/>
      <c r="COS340" s="84"/>
      <c r="COT340" s="536"/>
      <c r="COU340" s="536"/>
      <c r="COV340" s="536"/>
      <c r="COW340" s="2"/>
      <c r="COX340" s="88"/>
      <c r="COY340" s="88"/>
      <c r="COZ340" s="89"/>
      <c r="CPA340" s="90"/>
      <c r="CPB340" s="89"/>
      <c r="CPC340" s="90"/>
      <c r="CPD340" s="90"/>
      <c r="CPE340" s="91"/>
      <c r="CPF340" s="91"/>
      <c r="CPG340" s="91"/>
      <c r="CPH340" s="84"/>
      <c r="CPI340" s="92"/>
      <c r="CPJ340" s="91"/>
      <c r="CPK340" s="91"/>
      <c r="CPL340" s="92"/>
      <c r="CPM340" s="84"/>
      <c r="CPN340" s="536"/>
      <c r="CPO340" s="536"/>
      <c r="CPP340" s="536"/>
      <c r="CPQ340" s="2"/>
      <c r="CPR340" s="88"/>
      <c r="CPS340" s="88"/>
      <c r="CPT340" s="89"/>
      <c r="CPU340" s="90"/>
      <c r="CPV340" s="89"/>
      <c r="CPW340" s="90"/>
      <c r="CPX340" s="90"/>
      <c r="CPY340" s="91"/>
      <c r="CPZ340" s="91"/>
      <c r="CQA340" s="91"/>
      <c r="CQB340" s="84"/>
      <c r="CQC340" s="92"/>
      <c r="CQD340" s="91"/>
      <c r="CQE340" s="91"/>
      <c r="CQF340" s="92"/>
      <c r="CQG340" s="84"/>
      <c r="CQH340" s="536"/>
      <c r="CQI340" s="536"/>
      <c r="CQJ340" s="536"/>
      <c r="CQK340" s="2"/>
      <c r="CQL340" s="88"/>
      <c r="CQM340" s="88"/>
      <c r="CQN340" s="89"/>
      <c r="CQO340" s="90"/>
      <c r="CQP340" s="89"/>
      <c r="CQQ340" s="90"/>
      <c r="CQR340" s="90"/>
      <c r="CQS340" s="91"/>
      <c r="CQT340" s="91"/>
      <c r="CQU340" s="91"/>
      <c r="CQV340" s="84"/>
      <c r="CQW340" s="92"/>
      <c r="CQX340" s="91"/>
      <c r="CQY340" s="91"/>
      <c r="CQZ340" s="92"/>
      <c r="CRA340" s="84"/>
      <c r="CRB340" s="536"/>
      <c r="CRC340" s="536"/>
      <c r="CRD340" s="536"/>
      <c r="CRE340" s="2"/>
      <c r="CRF340" s="88"/>
      <c r="CRG340" s="88"/>
      <c r="CRH340" s="89"/>
      <c r="CRI340" s="90"/>
      <c r="CRJ340" s="89"/>
      <c r="CRK340" s="90"/>
      <c r="CRL340" s="90"/>
      <c r="CRM340" s="91"/>
      <c r="CRN340" s="91"/>
      <c r="CRO340" s="91"/>
      <c r="CRP340" s="84"/>
      <c r="CRQ340" s="92"/>
      <c r="CRR340" s="91"/>
      <c r="CRS340" s="91"/>
      <c r="CRT340" s="92"/>
      <c r="CRU340" s="84"/>
      <c r="CRV340" s="536"/>
      <c r="CRW340" s="536"/>
      <c r="CRX340" s="536"/>
      <c r="CRY340" s="2"/>
      <c r="CRZ340" s="88"/>
      <c r="CSA340" s="88"/>
      <c r="CSB340" s="89"/>
      <c r="CSC340" s="90"/>
      <c r="CSD340" s="89"/>
      <c r="CSE340" s="90"/>
      <c r="CSF340" s="90"/>
      <c r="CSG340" s="91"/>
      <c r="CSH340" s="91"/>
      <c r="CSI340" s="91"/>
      <c r="CSJ340" s="84"/>
      <c r="CSK340" s="92"/>
      <c r="CSL340" s="91"/>
      <c r="CSM340" s="91"/>
      <c r="CSN340" s="92"/>
      <c r="CSO340" s="84"/>
      <c r="CSP340" s="536"/>
      <c r="CSQ340" s="536"/>
      <c r="CSR340" s="536"/>
      <c r="CSS340" s="2"/>
      <c r="CST340" s="88"/>
      <c r="CSU340" s="88"/>
      <c r="CSV340" s="89"/>
      <c r="CSW340" s="90"/>
      <c r="CSX340" s="89"/>
      <c r="CSY340" s="90"/>
      <c r="CSZ340" s="90"/>
      <c r="CTA340" s="91"/>
      <c r="CTB340" s="91"/>
      <c r="CTC340" s="91"/>
      <c r="CTD340" s="84"/>
      <c r="CTE340" s="92"/>
      <c r="CTF340" s="91"/>
      <c r="CTG340" s="91"/>
      <c r="CTH340" s="92"/>
      <c r="CTI340" s="84"/>
      <c r="CTJ340" s="536"/>
      <c r="CTK340" s="536"/>
      <c r="CTL340" s="536"/>
      <c r="CTM340" s="2"/>
      <c r="CTN340" s="88"/>
      <c r="CTO340" s="88"/>
      <c r="CTP340" s="89"/>
      <c r="CTQ340" s="90"/>
      <c r="CTR340" s="89"/>
      <c r="CTS340" s="90"/>
      <c r="CTT340" s="90"/>
      <c r="CTU340" s="91"/>
      <c r="CTV340" s="91"/>
      <c r="CTW340" s="91"/>
      <c r="CTX340" s="84"/>
      <c r="CTY340" s="92"/>
      <c r="CTZ340" s="91"/>
      <c r="CUA340" s="91"/>
      <c r="CUB340" s="92"/>
      <c r="CUC340" s="84"/>
      <c r="CUD340" s="536"/>
      <c r="CUE340" s="536"/>
      <c r="CUF340" s="536"/>
      <c r="CUG340" s="2"/>
      <c r="CUH340" s="88"/>
      <c r="CUI340" s="88"/>
      <c r="CUJ340" s="89"/>
      <c r="CUK340" s="90"/>
      <c r="CUL340" s="89"/>
      <c r="CUM340" s="90"/>
      <c r="CUN340" s="90"/>
      <c r="CUO340" s="91"/>
      <c r="CUP340" s="91"/>
      <c r="CUQ340" s="91"/>
      <c r="CUR340" s="84"/>
      <c r="CUS340" s="92"/>
      <c r="CUT340" s="91"/>
      <c r="CUU340" s="91"/>
      <c r="CUV340" s="92"/>
      <c r="CUW340" s="84"/>
      <c r="CUX340" s="536"/>
      <c r="CUY340" s="536"/>
      <c r="CUZ340" s="536"/>
      <c r="CVA340" s="2"/>
      <c r="CVB340" s="88"/>
      <c r="CVC340" s="88"/>
      <c r="CVD340" s="89"/>
      <c r="CVE340" s="90"/>
      <c r="CVF340" s="89"/>
      <c r="CVG340" s="90"/>
      <c r="CVH340" s="90"/>
      <c r="CVI340" s="91"/>
      <c r="CVJ340" s="91"/>
      <c r="CVK340" s="91"/>
      <c r="CVL340" s="84"/>
      <c r="CVM340" s="92"/>
      <c r="CVN340" s="91"/>
      <c r="CVO340" s="91"/>
      <c r="CVP340" s="92"/>
      <c r="CVQ340" s="84"/>
      <c r="CVR340" s="536"/>
      <c r="CVS340" s="536"/>
      <c r="CVT340" s="536"/>
      <c r="CVU340" s="2"/>
      <c r="CVV340" s="88"/>
      <c r="CVW340" s="88"/>
      <c r="CVX340" s="89"/>
      <c r="CVY340" s="90"/>
      <c r="CVZ340" s="89"/>
      <c r="CWA340" s="90"/>
      <c r="CWB340" s="90"/>
      <c r="CWC340" s="91"/>
      <c r="CWD340" s="91"/>
      <c r="CWE340" s="91"/>
      <c r="CWF340" s="84"/>
      <c r="CWG340" s="92"/>
      <c r="CWH340" s="91"/>
      <c r="CWI340" s="91"/>
      <c r="CWJ340" s="92"/>
      <c r="CWK340" s="84"/>
      <c r="CWL340" s="536"/>
      <c r="CWM340" s="536"/>
      <c r="CWN340" s="536"/>
      <c r="CWO340" s="2"/>
      <c r="CWP340" s="88"/>
      <c r="CWQ340" s="88"/>
      <c r="CWR340" s="89"/>
      <c r="CWS340" s="90"/>
      <c r="CWT340" s="89"/>
      <c r="CWU340" s="90"/>
      <c r="CWV340" s="90"/>
      <c r="CWW340" s="91"/>
      <c r="CWX340" s="91"/>
      <c r="CWY340" s="91"/>
      <c r="CWZ340" s="84"/>
      <c r="CXA340" s="92"/>
      <c r="CXB340" s="91"/>
      <c r="CXC340" s="91"/>
      <c r="CXD340" s="92"/>
      <c r="CXE340" s="84"/>
      <c r="CXF340" s="536"/>
      <c r="CXG340" s="536"/>
      <c r="CXH340" s="536"/>
      <c r="CXI340" s="2"/>
      <c r="CXJ340" s="88"/>
      <c r="CXK340" s="88"/>
      <c r="CXL340" s="89"/>
      <c r="CXM340" s="90"/>
      <c r="CXN340" s="89"/>
      <c r="CXO340" s="90"/>
      <c r="CXP340" s="90"/>
      <c r="CXQ340" s="91"/>
      <c r="CXR340" s="91"/>
      <c r="CXS340" s="91"/>
      <c r="CXT340" s="84"/>
      <c r="CXU340" s="92"/>
      <c r="CXV340" s="91"/>
      <c r="CXW340" s="91"/>
      <c r="CXX340" s="92"/>
      <c r="CXY340" s="84"/>
      <c r="CXZ340" s="536"/>
      <c r="CYA340" s="536"/>
      <c r="CYB340" s="536"/>
      <c r="CYC340" s="2"/>
      <c r="CYD340" s="88"/>
      <c r="CYE340" s="88"/>
      <c r="CYF340" s="89"/>
      <c r="CYG340" s="90"/>
      <c r="CYH340" s="89"/>
      <c r="CYI340" s="90"/>
      <c r="CYJ340" s="90"/>
      <c r="CYK340" s="91"/>
      <c r="CYL340" s="91"/>
      <c r="CYM340" s="91"/>
      <c r="CYN340" s="84"/>
      <c r="CYO340" s="92"/>
      <c r="CYP340" s="91"/>
      <c r="CYQ340" s="91"/>
      <c r="CYR340" s="92"/>
      <c r="CYS340" s="84"/>
      <c r="CYT340" s="536"/>
      <c r="CYU340" s="536"/>
      <c r="CYV340" s="536"/>
      <c r="CYW340" s="2"/>
      <c r="CYX340" s="88"/>
      <c r="CYY340" s="88"/>
      <c r="CYZ340" s="89"/>
      <c r="CZA340" s="90"/>
      <c r="CZB340" s="89"/>
      <c r="CZC340" s="90"/>
      <c r="CZD340" s="90"/>
      <c r="CZE340" s="91"/>
      <c r="CZF340" s="91"/>
      <c r="CZG340" s="91"/>
      <c r="CZH340" s="84"/>
      <c r="CZI340" s="92"/>
      <c r="CZJ340" s="91"/>
      <c r="CZK340" s="91"/>
      <c r="CZL340" s="92"/>
      <c r="CZM340" s="84"/>
      <c r="CZN340" s="536"/>
      <c r="CZO340" s="536"/>
      <c r="CZP340" s="536"/>
      <c r="CZQ340" s="2"/>
      <c r="CZR340" s="88"/>
      <c r="CZS340" s="88"/>
      <c r="CZT340" s="89"/>
      <c r="CZU340" s="90"/>
      <c r="CZV340" s="89"/>
      <c r="CZW340" s="90"/>
      <c r="CZX340" s="90"/>
      <c r="CZY340" s="91"/>
      <c r="CZZ340" s="91"/>
      <c r="DAA340" s="91"/>
      <c r="DAB340" s="84"/>
      <c r="DAC340" s="92"/>
      <c r="DAD340" s="91"/>
      <c r="DAE340" s="91"/>
      <c r="DAF340" s="92"/>
      <c r="DAG340" s="84"/>
      <c r="DAH340" s="536"/>
      <c r="DAI340" s="536"/>
      <c r="DAJ340" s="536"/>
      <c r="DAK340" s="2"/>
      <c r="DAL340" s="88"/>
      <c r="DAM340" s="88"/>
      <c r="DAN340" s="89"/>
      <c r="DAO340" s="90"/>
      <c r="DAP340" s="89"/>
      <c r="DAQ340" s="90"/>
      <c r="DAR340" s="90"/>
      <c r="DAS340" s="91"/>
      <c r="DAT340" s="91"/>
      <c r="DAU340" s="91"/>
      <c r="DAV340" s="84"/>
      <c r="DAW340" s="92"/>
      <c r="DAX340" s="91"/>
      <c r="DAY340" s="91"/>
      <c r="DAZ340" s="92"/>
      <c r="DBA340" s="84"/>
      <c r="DBB340" s="536"/>
      <c r="DBC340" s="536"/>
      <c r="DBD340" s="536"/>
      <c r="DBE340" s="2"/>
      <c r="DBF340" s="88"/>
      <c r="DBG340" s="88"/>
      <c r="DBH340" s="89"/>
      <c r="DBI340" s="90"/>
      <c r="DBJ340" s="89"/>
      <c r="DBK340" s="90"/>
      <c r="DBL340" s="90"/>
      <c r="DBM340" s="91"/>
      <c r="DBN340" s="91"/>
      <c r="DBO340" s="91"/>
      <c r="DBP340" s="84"/>
      <c r="DBQ340" s="92"/>
      <c r="DBR340" s="91"/>
      <c r="DBS340" s="91"/>
      <c r="DBT340" s="92"/>
      <c r="DBU340" s="84"/>
      <c r="DBV340" s="536"/>
      <c r="DBW340" s="536"/>
      <c r="DBX340" s="536"/>
      <c r="DBY340" s="2"/>
      <c r="DBZ340" s="88"/>
      <c r="DCA340" s="88"/>
      <c r="DCB340" s="89"/>
      <c r="DCC340" s="90"/>
      <c r="DCD340" s="89"/>
      <c r="DCE340" s="90"/>
      <c r="DCF340" s="90"/>
      <c r="DCG340" s="91"/>
      <c r="DCH340" s="91"/>
      <c r="DCI340" s="91"/>
      <c r="DCJ340" s="84"/>
      <c r="DCK340" s="92"/>
      <c r="DCL340" s="91"/>
      <c r="DCM340" s="91"/>
      <c r="DCN340" s="92"/>
      <c r="DCO340" s="84"/>
      <c r="DCP340" s="536"/>
      <c r="DCQ340" s="536"/>
      <c r="DCR340" s="536"/>
      <c r="DCS340" s="2"/>
      <c r="DCT340" s="88"/>
      <c r="DCU340" s="88"/>
      <c r="DCV340" s="89"/>
      <c r="DCW340" s="90"/>
      <c r="DCX340" s="89"/>
      <c r="DCY340" s="90"/>
      <c r="DCZ340" s="90"/>
      <c r="DDA340" s="91"/>
      <c r="DDB340" s="91"/>
      <c r="DDC340" s="91"/>
      <c r="DDD340" s="84"/>
      <c r="DDE340" s="92"/>
      <c r="DDF340" s="91"/>
      <c r="DDG340" s="91"/>
      <c r="DDH340" s="92"/>
      <c r="DDI340" s="84"/>
      <c r="DDJ340" s="536"/>
      <c r="DDK340" s="536"/>
      <c r="DDL340" s="536"/>
      <c r="DDM340" s="2"/>
      <c r="DDN340" s="88"/>
      <c r="DDO340" s="88"/>
      <c r="DDP340" s="89"/>
      <c r="DDQ340" s="90"/>
      <c r="DDR340" s="89"/>
      <c r="DDS340" s="90"/>
      <c r="DDT340" s="90"/>
      <c r="DDU340" s="91"/>
      <c r="DDV340" s="91"/>
      <c r="DDW340" s="91"/>
      <c r="DDX340" s="84"/>
      <c r="DDY340" s="92"/>
      <c r="DDZ340" s="91"/>
      <c r="DEA340" s="91"/>
      <c r="DEB340" s="92"/>
      <c r="DEC340" s="84"/>
      <c r="DED340" s="536"/>
      <c r="DEE340" s="536"/>
      <c r="DEF340" s="536"/>
      <c r="DEG340" s="2"/>
      <c r="DEH340" s="88"/>
      <c r="DEI340" s="88"/>
      <c r="DEJ340" s="89"/>
      <c r="DEK340" s="90"/>
      <c r="DEL340" s="89"/>
      <c r="DEM340" s="90"/>
      <c r="DEN340" s="90"/>
      <c r="DEO340" s="91"/>
      <c r="DEP340" s="91"/>
      <c r="DEQ340" s="91"/>
      <c r="DER340" s="84"/>
      <c r="DES340" s="92"/>
      <c r="DET340" s="91"/>
      <c r="DEU340" s="91"/>
      <c r="DEV340" s="92"/>
      <c r="DEW340" s="84"/>
      <c r="DEX340" s="536"/>
      <c r="DEY340" s="536"/>
      <c r="DEZ340" s="536"/>
      <c r="DFA340" s="2"/>
      <c r="DFB340" s="88"/>
      <c r="DFC340" s="88"/>
      <c r="DFD340" s="89"/>
      <c r="DFE340" s="90"/>
      <c r="DFF340" s="89"/>
      <c r="DFG340" s="90"/>
      <c r="DFH340" s="90"/>
      <c r="DFI340" s="91"/>
      <c r="DFJ340" s="91"/>
      <c r="DFK340" s="91"/>
      <c r="DFL340" s="84"/>
      <c r="DFM340" s="92"/>
      <c r="DFN340" s="91"/>
      <c r="DFO340" s="91"/>
      <c r="DFP340" s="92"/>
      <c r="DFQ340" s="84"/>
      <c r="DFR340" s="536"/>
      <c r="DFS340" s="536"/>
      <c r="DFT340" s="536"/>
      <c r="DFU340" s="2"/>
      <c r="DFV340" s="88"/>
      <c r="DFW340" s="88"/>
      <c r="DFX340" s="89"/>
      <c r="DFY340" s="90"/>
      <c r="DFZ340" s="89"/>
      <c r="DGA340" s="90"/>
      <c r="DGB340" s="90"/>
      <c r="DGC340" s="91"/>
      <c r="DGD340" s="91"/>
      <c r="DGE340" s="91"/>
      <c r="DGF340" s="84"/>
      <c r="DGG340" s="92"/>
      <c r="DGH340" s="91"/>
      <c r="DGI340" s="91"/>
      <c r="DGJ340" s="92"/>
      <c r="DGK340" s="84"/>
      <c r="DGL340" s="536"/>
      <c r="DGM340" s="536"/>
      <c r="DGN340" s="536"/>
      <c r="DGO340" s="2"/>
      <c r="DGP340" s="88"/>
      <c r="DGQ340" s="88"/>
      <c r="DGR340" s="89"/>
      <c r="DGS340" s="90"/>
      <c r="DGT340" s="89"/>
      <c r="DGU340" s="90"/>
      <c r="DGV340" s="90"/>
      <c r="DGW340" s="91"/>
      <c r="DGX340" s="91"/>
      <c r="DGY340" s="91"/>
      <c r="DGZ340" s="84"/>
      <c r="DHA340" s="92"/>
      <c r="DHB340" s="91"/>
      <c r="DHC340" s="91"/>
      <c r="DHD340" s="92"/>
      <c r="DHE340" s="84"/>
      <c r="DHF340" s="536"/>
      <c r="DHG340" s="536"/>
      <c r="DHH340" s="536"/>
      <c r="DHI340" s="2"/>
      <c r="DHJ340" s="88"/>
      <c r="DHK340" s="88"/>
      <c r="DHL340" s="89"/>
      <c r="DHM340" s="90"/>
      <c r="DHN340" s="89"/>
      <c r="DHO340" s="90"/>
      <c r="DHP340" s="90"/>
      <c r="DHQ340" s="91"/>
      <c r="DHR340" s="91"/>
      <c r="DHS340" s="91"/>
      <c r="DHT340" s="84"/>
      <c r="DHU340" s="92"/>
      <c r="DHV340" s="91"/>
      <c r="DHW340" s="91"/>
      <c r="DHX340" s="92"/>
      <c r="DHY340" s="84"/>
      <c r="DHZ340" s="536"/>
      <c r="DIA340" s="536"/>
      <c r="DIB340" s="536"/>
      <c r="DIC340" s="2"/>
      <c r="DID340" s="88"/>
      <c r="DIE340" s="88"/>
      <c r="DIF340" s="89"/>
      <c r="DIG340" s="90"/>
      <c r="DIH340" s="89"/>
      <c r="DII340" s="90"/>
      <c r="DIJ340" s="90"/>
      <c r="DIK340" s="91"/>
      <c r="DIL340" s="91"/>
      <c r="DIM340" s="91"/>
      <c r="DIN340" s="84"/>
      <c r="DIO340" s="92"/>
      <c r="DIP340" s="91"/>
      <c r="DIQ340" s="91"/>
      <c r="DIR340" s="92"/>
      <c r="DIS340" s="84"/>
      <c r="DIT340" s="536"/>
      <c r="DIU340" s="536"/>
      <c r="DIV340" s="536"/>
      <c r="DIW340" s="2"/>
      <c r="DIX340" s="88"/>
      <c r="DIY340" s="88"/>
      <c r="DIZ340" s="89"/>
      <c r="DJA340" s="90"/>
      <c r="DJB340" s="89"/>
      <c r="DJC340" s="90"/>
      <c r="DJD340" s="90"/>
      <c r="DJE340" s="91"/>
      <c r="DJF340" s="91"/>
      <c r="DJG340" s="91"/>
      <c r="DJH340" s="84"/>
      <c r="DJI340" s="92"/>
      <c r="DJJ340" s="91"/>
      <c r="DJK340" s="91"/>
      <c r="DJL340" s="92"/>
      <c r="DJM340" s="84"/>
      <c r="DJN340" s="536"/>
      <c r="DJO340" s="536"/>
      <c r="DJP340" s="536"/>
      <c r="DJQ340" s="2"/>
      <c r="DJR340" s="88"/>
      <c r="DJS340" s="88"/>
      <c r="DJT340" s="89"/>
      <c r="DJU340" s="90"/>
      <c r="DJV340" s="89"/>
      <c r="DJW340" s="90"/>
      <c r="DJX340" s="90"/>
      <c r="DJY340" s="91"/>
      <c r="DJZ340" s="91"/>
      <c r="DKA340" s="91"/>
      <c r="DKB340" s="84"/>
      <c r="DKC340" s="92"/>
      <c r="DKD340" s="91"/>
      <c r="DKE340" s="91"/>
      <c r="DKF340" s="92"/>
      <c r="DKG340" s="84"/>
      <c r="DKH340" s="536"/>
      <c r="DKI340" s="536"/>
      <c r="DKJ340" s="536"/>
      <c r="DKK340" s="2"/>
      <c r="DKL340" s="88"/>
      <c r="DKM340" s="88"/>
      <c r="DKN340" s="89"/>
      <c r="DKO340" s="90"/>
      <c r="DKP340" s="89"/>
      <c r="DKQ340" s="90"/>
      <c r="DKR340" s="90"/>
      <c r="DKS340" s="91"/>
      <c r="DKT340" s="91"/>
      <c r="DKU340" s="91"/>
      <c r="DKV340" s="84"/>
      <c r="DKW340" s="92"/>
      <c r="DKX340" s="91"/>
      <c r="DKY340" s="91"/>
      <c r="DKZ340" s="92"/>
      <c r="DLA340" s="84"/>
      <c r="DLB340" s="536"/>
      <c r="DLC340" s="536"/>
      <c r="DLD340" s="536"/>
      <c r="DLE340" s="2"/>
      <c r="DLF340" s="88"/>
      <c r="DLG340" s="88"/>
      <c r="DLH340" s="89"/>
      <c r="DLI340" s="90"/>
      <c r="DLJ340" s="89"/>
      <c r="DLK340" s="90"/>
      <c r="DLL340" s="90"/>
      <c r="DLM340" s="91"/>
      <c r="DLN340" s="91"/>
      <c r="DLO340" s="91"/>
      <c r="DLP340" s="84"/>
      <c r="DLQ340" s="92"/>
      <c r="DLR340" s="91"/>
      <c r="DLS340" s="91"/>
      <c r="DLT340" s="92"/>
      <c r="DLU340" s="84"/>
      <c r="DLV340" s="536"/>
      <c r="DLW340" s="536"/>
      <c r="DLX340" s="536"/>
      <c r="DLY340" s="2"/>
      <c r="DLZ340" s="88"/>
      <c r="DMA340" s="88"/>
      <c r="DMB340" s="89"/>
      <c r="DMC340" s="90"/>
      <c r="DMD340" s="89"/>
      <c r="DME340" s="90"/>
      <c r="DMF340" s="90"/>
      <c r="DMG340" s="91"/>
      <c r="DMH340" s="91"/>
      <c r="DMI340" s="91"/>
      <c r="DMJ340" s="84"/>
      <c r="DMK340" s="92"/>
      <c r="DML340" s="91"/>
      <c r="DMM340" s="91"/>
      <c r="DMN340" s="92"/>
      <c r="DMO340" s="84"/>
      <c r="DMP340" s="536"/>
      <c r="DMQ340" s="536"/>
      <c r="DMR340" s="536"/>
      <c r="DMS340" s="2"/>
      <c r="DMT340" s="88"/>
      <c r="DMU340" s="88"/>
      <c r="DMV340" s="89"/>
      <c r="DMW340" s="90"/>
      <c r="DMX340" s="89"/>
      <c r="DMY340" s="90"/>
      <c r="DMZ340" s="90"/>
      <c r="DNA340" s="91"/>
      <c r="DNB340" s="91"/>
      <c r="DNC340" s="91"/>
      <c r="DND340" s="84"/>
      <c r="DNE340" s="92"/>
      <c r="DNF340" s="91"/>
      <c r="DNG340" s="91"/>
      <c r="DNH340" s="92"/>
      <c r="DNI340" s="84"/>
      <c r="DNJ340" s="536"/>
      <c r="DNK340" s="536"/>
      <c r="DNL340" s="536"/>
      <c r="DNM340" s="2"/>
      <c r="DNN340" s="88"/>
      <c r="DNO340" s="88"/>
      <c r="DNP340" s="89"/>
      <c r="DNQ340" s="90"/>
      <c r="DNR340" s="89"/>
      <c r="DNS340" s="90"/>
      <c r="DNT340" s="90"/>
      <c r="DNU340" s="91"/>
      <c r="DNV340" s="91"/>
      <c r="DNW340" s="91"/>
      <c r="DNX340" s="84"/>
      <c r="DNY340" s="92"/>
      <c r="DNZ340" s="91"/>
      <c r="DOA340" s="91"/>
      <c r="DOB340" s="92"/>
      <c r="DOC340" s="84"/>
      <c r="DOD340" s="536"/>
      <c r="DOE340" s="536"/>
      <c r="DOF340" s="536"/>
      <c r="DOG340" s="2"/>
      <c r="DOH340" s="88"/>
      <c r="DOI340" s="88"/>
      <c r="DOJ340" s="89"/>
      <c r="DOK340" s="90"/>
      <c r="DOL340" s="89"/>
      <c r="DOM340" s="90"/>
      <c r="DON340" s="90"/>
      <c r="DOO340" s="91"/>
      <c r="DOP340" s="91"/>
      <c r="DOQ340" s="91"/>
      <c r="DOR340" s="84"/>
      <c r="DOS340" s="92"/>
      <c r="DOT340" s="91"/>
      <c r="DOU340" s="91"/>
      <c r="DOV340" s="92"/>
      <c r="DOW340" s="84"/>
      <c r="DOX340" s="536"/>
      <c r="DOY340" s="536"/>
      <c r="DOZ340" s="536"/>
      <c r="DPA340" s="2"/>
      <c r="DPB340" s="88"/>
      <c r="DPC340" s="88"/>
      <c r="DPD340" s="89"/>
      <c r="DPE340" s="90"/>
      <c r="DPF340" s="89"/>
      <c r="DPG340" s="90"/>
      <c r="DPH340" s="90"/>
      <c r="DPI340" s="91"/>
      <c r="DPJ340" s="91"/>
      <c r="DPK340" s="91"/>
      <c r="DPL340" s="84"/>
      <c r="DPM340" s="92"/>
      <c r="DPN340" s="91"/>
      <c r="DPO340" s="91"/>
      <c r="DPP340" s="92"/>
      <c r="DPQ340" s="84"/>
      <c r="DPR340" s="536"/>
      <c r="DPS340" s="536"/>
      <c r="DPT340" s="536"/>
      <c r="DPU340" s="2"/>
      <c r="DPV340" s="88"/>
      <c r="DPW340" s="88"/>
      <c r="DPX340" s="89"/>
      <c r="DPY340" s="90"/>
      <c r="DPZ340" s="89"/>
      <c r="DQA340" s="90"/>
      <c r="DQB340" s="90"/>
      <c r="DQC340" s="91"/>
      <c r="DQD340" s="91"/>
      <c r="DQE340" s="91"/>
      <c r="DQF340" s="84"/>
      <c r="DQG340" s="92"/>
      <c r="DQH340" s="91"/>
      <c r="DQI340" s="91"/>
      <c r="DQJ340" s="92"/>
      <c r="DQK340" s="84"/>
      <c r="DQL340" s="536"/>
      <c r="DQM340" s="536"/>
      <c r="DQN340" s="536"/>
      <c r="DQO340" s="2"/>
      <c r="DQP340" s="88"/>
      <c r="DQQ340" s="88"/>
      <c r="DQR340" s="89"/>
      <c r="DQS340" s="90"/>
      <c r="DQT340" s="89"/>
      <c r="DQU340" s="90"/>
      <c r="DQV340" s="90"/>
      <c r="DQW340" s="91"/>
      <c r="DQX340" s="91"/>
      <c r="DQY340" s="91"/>
      <c r="DQZ340" s="84"/>
      <c r="DRA340" s="92"/>
      <c r="DRB340" s="91"/>
      <c r="DRC340" s="91"/>
      <c r="DRD340" s="92"/>
      <c r="DRE340" s="84"/>
      <c r="DRF340" s="536"/>
      <c r="DRG340" s="536"/>
      <c r="DRH340" s="536"/>
      <c r="DRI340" s="2"/>
      <c r="DRJ340" s="88"/>
      <c r="DRK340" s="88"/>
      <c r="DRL340" s="89"/>
      <c r="DRM340" s="90"/>
      <c r="DRN340" s="89"/>
      <c r="DRO340" s="90"/>
      <c r="DRP340" s="90"/>
      <c r="DRQ340" s="91"/>
      <c r="DRR340" s="91"/>
      <c r="DRS340" s="91"/>
      <c r="DRT340" s="84"/>
      <c r="DRU340" s="92"/>
      <c r="DRV340" s="91"/>
      <c r="DRW340" s="91"/>
      <c r="DRX340" s="92"/>
      <c r="DRY340" s="84"/>
      <c r="DRZ340" s="536"/>
      <c r="DSA340" s="536"/>
      <c r="DSB340" s="536"/>
      <c r="DSC340" s="2"/>
      <c r="DSD340" s="88"/>
      <c r="DSE340" s="88"/>
      <c r="DSF340" s="89"/>
      <c r="DSG340" s="90"/>
      <c r="DSH340" s="89"/>
      <c r="DSI340" s="90"/>
      <c r="DSJ340" s="90"/>
      <c r="DSK340" s="91"/>
      <c r="DSL340" s="91"/>
      <c r="DSM340" s="91"/>
      <c r="DSN340" s="84"/>
      <c r="DSO340" s="92"/>
      <c r="DSP340" s="91"/>
      <c r="DSQ340" s="91"/>
      <c r="DSR340" s="92"/>
      <c r="DSS340" s="84"/>
      <c r="DST340" s="536"/>
      <c r="DSU340" s="536"/>
      <c r="DSV340" s="536"/>
      <c r="DSW340" s="2"/>
      <c r="DSX340" s="88"/>
      <c r="DSY340" s="88"/>
      <c r="DSZ340" s="89"/>
      <c r="DTA340" s="90"/>
      <c r="DTB340" s="89"/>
      <c r="DTC340" s="90"/>
      <c r="DTD340" s="90"/>
      <c r="DTE340" s="91"/>
      <c r="DTF340" s="91"/>
      <c r="DTG340" s="91"/>
      <c r="DTH340" s="84"/>
      <c r="DTI340" s="92"/>
      <c r="DTJ340" s="91"/>
      <c r="DTK340" s="91"/>
      <c r="DTL340" s="92"/>
      <c r="DTM340" s="84"/>
      <c r="DTN340" s="536"/>
      <c r="DTO340" s="536"/>
      <c r="DTP340" s="536"/>
      <c r="DTQ340" s="2"/>
      <c r="DTR340" s="88"/>
      <c r="DTS340" s="88"/>
      <c r="DTT340" s="89"/>
      <c r="DTU340" s="90"/>
      <c r="DTV340" s="89"/>
      <c r="DTW340" s="90"/>
      <c r="DTX340" s="90"/>
      <c r="DTY340" s="91"/>
      <c r="DTZ340" s="91"/>
      <c r="DUA340" s="91"/>
      <c r="DUB340" s="84"/>
      <c r="DUC340" s="92"/>
      <c r="DUD340" s="91"/>
      <c r="DUE340" s="91"/>
      <c r="DUF340" s="92"/>
      <c r="DUG340" s="84"/>
      <c r="DUH340" s="536"/>
      <c r="DUI340" s="536"/>
      <c r="DUJ340" s="536"/>
      <c r="DUK340" s="2"/>
      <c r="DUL340" s="88"/>
      <c r="DUM340" s="88"/>
      <c r="DUN340" s="89"/>
      <c r="DUO340" s="90"/>
      <c r="DUP340" s="89"/>
      <c r="DUQ340" s="90"/>
      <c r="DUR340" s="90"/>
      <c r="DUS340" s="91"/>
      <c r="DUT340" s="91"/>
      <c r="DUU340" s="91"/>
      <c r="DUV340" s="84"/>
      <c r="DUW340" s="92"/>
      <c r="DUX340" s="91"/>
      <c r="DUY340" s="91"/>
      <c r="DUZ340" s="92"/>
      <c r="DVA340" s="84"/>
      <c r="DVB340" s="536"/>
      <c r="DVC340" s="536"/>
      <c r="DVD340" s="536"/>
      <c r="DVE340" s="2"/>
      <c r="DVF340" s="88"/>
      <c r="DVG340" s="88"/>
      <c r="DVH340" s="89"/>
      <c r="DVI340" s="90"/>
      <c r="DVJ340" s="89"/>
      <c r="DVK340" s="90"/>
      <c r="DVL340" s="90"/>
      <c r="DVM340" s="91"/>
      <c r="DVN340" s="91"/>
      <c r="DVO340" s="91"/>
      <c r="DVP340" s="84"/>
      <c r="DVQ340" s="92"/>
      <c r="DVR340" s="91"/>
      <c r="DVS340" s="91"/>
      <c r="DVT340" s="92"/>
      <c r="DVU340" s="84"/>
      <c r="DVV340" s="536"/>
      <c r="DVW340" s="536"/>
      <c r="DVX340" s="536"/>
      <c r="DVY340" s="2"/>
      <c r="DVZ340" s="88"/>
      <c r="DWA340" s="88"/>
      <c r="DWB340" s="89"/>
      <c r="DWC340" s="90"/>
      <c r="DWD340" s="89"/>
      <c r="DWE340" s="90"/>
      <c r="DWF340" s="90"/>
      <c r="DWG340" s="91"/>
      <c r="DWH340" s="91"/>
      <c r="DWI340" s="91"/>
      <c r="DWJ340" s="84"/>
      <c r="DWK340" s="92"/>
      <c r="DWL340" s="91"/>
      <c r="DWM340" s="91"/>
      <c r="DWN340" s="92"/>
      <c r="DWO340" s="84"/>
      <c r="DWP340" s="536"/>
      <c r="DWQ340" s="536"/>
      <c r="DWR340" s="536"/>
      <c r="DWS340" s="2"/>
      <c r="DWT340" s="88"/>
      <c r="DWU340" s="88"/>
      <c r="DWV340" s="89"/>
      <c r="DWW340" s="90"/>
      <c r="DWX340" s="89"/>
      <c r="DWY340" s="90"/>
      <c r="DWZ340" s="90"/>
      <c r="DXA340" s="91"/>
      <c r="DXB340" s="91"/>
      <c r="DXC340" s="91"/>
      <c r="DXD340" s="84"/>
      <c r="DXE340" s="92"/>
      <c r="DXF340" s="91"/>
      <c r="DXG340" s="91"/>
      <c r="DXH340" s="92"/>
      <c r="DXI340" s="84"/>
      <c r="DXJ340" s="536"/>
      <c r="DXK340" s="536"/>
      <c r="DXL340" s="536"/>
      <c r="DXM340" s="2"/>
      <c r="DXN340" s="88"/>
      <c r="DXO340" s="88"/>
      <c r="DXP340" s="89"/>
      <c r="DXQ340" s="90"/>
      <c r="DXR340" s="89"/>
      <c r="DXS340" s="90"/>
      <c r="DXT340" s="90"/>
      <c r="DXU340" s="91"/>
      <c r="DXV340" s="91"/>
      <c r="DXW340" s="91"/>
      <c r="DXX340" s="84"/>
      <c r="DXY340" s="92"/>
      <c r="DXZ340" s="91"/>
      <c r="DYA340" s="91"/>
      <c r="DYB340" s="92"/>
      <c r="DYC340" s="84"/>
      <c r="DYD340" s="536"/>
      <c r="DYE340" s="536"/>
      <c r="DYF340" s="536"/>
      <c r="DYG340" s="2"/>
      <c r="DYH340" s="88"/>
      <c r="DYI340" s="88"/>
      <c r="DYJ340" s="89"/>
      <c r="DYK340" s="90"/>
      <c r="DYL340" s="89"/>
      <c r="DYM340" s="90"/>
      <c r="DYN340" s="90"/>
      <c r="DYO340" s="91"/>
      <c r="DYP340" s="91"/>
      <c r="DYQ340" s="91"/>
      <c r="DYR340" s="84"/>
      <c r="DYS340" s="92"/>
      <c r="DYT340" s="91"/>
      <c r="DYU340" s="91"/>
      <c r="DYV340" s="92"/>
      <c r="DYW340" s="84"/>
      <c r="DYX340" s="536"/>
      <c r="DYY340" s="536"/>
      <c r="DYZ340" s="536"/>
      <c r="DZA340" s="2"/>
      <c r="DZB340" s="88"/>
      <c r="DZC340" s="88"/>
      <c r="DZD340" s="89"/>
      <c r="DZE340" s="90"/>
      <c r="DZF340" s="89"/>
      <c r="DZG340" s="90"/>
      <c r="DZH340" s="90"/>
      <c r="DZI340" s="91"/>
      <c r="DZJ340" s="91"/>
      <c r="DZK340" s="91"/>
      <c r="DZL340" s="84"/>
      <c r="DZM340" s="92"/>
      <c r="DZN340" s="91"/>
      <c r="DZO340" s="91"/>
      <c r="DZP340" s="92"/>
      <c r="DZQ340" s="84"/>
      <c r="DZR340" s="536"/>
      <c r="DZS340" s="536"/>
      <c r="DZT340" s="536"/>
      <c r="DZU340" s="2"/>
      <c r="DZV340" s="88"/>
      <c r="DZW340" s="88"/>
      <c r="DZX340" s="89"/>
      <c r="DZY340" s="90"/>
      <c r="DZZ340" s="89"/>
      <c r="EAA340" s="90"/>
      <c r="EAB340" s="90"/>
      <c r="EAC340" s="91"/>
      <c r="EAD340" s="91"/>
      <c r="EAE340" s="91"/>
      <c r="EAF340" s="84"/>
      <c r="EAG340" s="92"/>
      <c r="EAH340" s="91"/>
      <c r="EAI340" s="91"/>
      <c r="EAJ340" s="92"/>
      <c r="EAK340" s="84"/>
      <c r="EAL340" s="536"/>
      <c r="EAM340" s="536"/>
      <c r="EAN340" s="536"/>
      <c r="EAO340" s="2"/>
      <c r="EAP340" s="88"/>
      <c r="EAQ340" s="88"/>
      <c r="EAR340" s="89"/>
      <c r="EAS340" s="90"/>
      <c r="EAT340" s="89"/>
      <c r="EAU340" s="90"/>
      <c r="EAV340" s="90"/>
      <c r="EAW340" s="91"/>
      <c r="EAX340" s="91"/>
      <c r="EAY340" s="91"/>
      <c r="EAZ340" s="84"/>
      <c r="EBA340" s="92"/>
      <c r="EBB340" s="91"/>
      <c r="EBC340" s="91"/>
      <c r="EBD340" s="92"/>
      <c r="EBE340" s="84"/>
      <c r="EBF340" s="536"/>
      <c r="EBG340" s="536"/>
      <c r="EBH340" s="536"/>
      <c r="EBI340" s="2"/>
      <c r="EBJ340" s="88"/>
      <c r="EBK340" s="88"/>
      <c r="EBL340" s="89"/>
      <c r="EBM340" s="90"/>
      <c r="EBN340" s="89"/>
      <c r="EBO340" s="90"/>
      <c r="EBP340" s="90"/>
      <c r="EBQ340" s="91"/>
      <c r="EBR340" s="91"/>
      <c r="EBS340" s="91"/>
      <c r="EBT340" s="84"/>
      <c r="EBU340" s="92"/>
      <c r="EBV340" s="91"/>
      <c r="EBW340" s="91"/>
      <c r="EBX340" s="92"/>
      <c r="EBY340" s="84"/>
      <c r="EBZ340" s="536"/>
      <c r="ECA340" s="536"/>
      <c r="ECB340" s="536"/>
      <c r="ECC340" s="2"/>
      <c r="ECD340" s="88"/>
      <c r="ECE340" s="88"/>
      <c r="ECF340" s="89"/>
      <c r="ECG340" s="90"/>
      <c r="ECH340" s="89"/>
      <c r="ECI340" s="90"/>
      <c r="ECJ340" s="90"/>
      <c r="ECK340" s="91"/>
      <c r="ECL340" s="91"/>
      <c r="ECM340" s="91"/>
      <c r="ECN340" s="84"/>
      <c r="ECO340" s="92"/>
      <c r="ECP340" s="91"/>
      <c r="ECQ340" s="91"/>
      <c r="ECR340" s="92"/>
      <c r="ECS340" s="84"/>
      <c r="ECT340" s="536"/>
      <c r="ECU340" s="536"/>
      <c r="ECV340" s="536"/>
      <c r="ECW340" s="2"/>
      <c r="ECX340" s="88"/>
      <c r="ECY340" s="88"/>
      <c r="ECZ340" s="89"/>
      <c r="EDA340" s="90"/>
      <c r="EDB340" s="89"/>
      <c r="EDC340" s="90"/>
      <c r="EDD340" s="90"/>
      <c r="EDE340" s="91"/>
      <c r="EDF340" s="91"/>
      <c r="EDG340" s="91"/>
      <c r="EDH340" s="84"/>
      <c r="EDI340" s="92"/>
      <c r="EDJ340" s="91"/>
      <c r="EDK340" s="91"/>
      <c r="EDL340" s="92"/>
      <c r="EDM340" s="84"/>
      <c r="EDN340" s="536"/>
      <c r="EDO340" s="536"/>
      <c r="EDP340" s="536"/>
      <c r="EDQ340" s="2"/>
      <c r="EDR340" s="88"/>
      <c r="EDS340" s="88"/>
      <c r="EDT340" s="89"/>
      <c r="EDU340" s="90"/>
      <c r="EDV340" s="89"/>
      <c r="EDW340" s="90"/>
      <c r="EDX340" s="90"/>
      <c r="EDY340" s="91"/>
      <c r="EDZ340" s="91"/>
      <c r="EEA340" s="91"/>
      <c r="EEB340" s="84"/>
      <c r="EEC340" s="92"/>
      <c r="EED340" s="91"/>
      <c r="EEE340" s="91"/>
      <c r="EEF340" s="92"/>
      <c r="EEG340" s="84"/>
      <c r="EEH340" s="536"/>
      <c r="EEI340" s="536"/>
      <c r="EEJ340" s="536"/>
      <c r="EEK340" s="2"/>
      <c r="EEL340" s="88"/>
      <c r="EEM340" s="88"/>
      <c r="EEN340" s="89"/>
      <c r="EEO340" s="90"/>
      <c r="EEP340" s="89"/>
      <c r="EEQ340" s="90"/>
      <c r="EER340" s="90"/>
      <c r="EES340" s="91"/>
      <c r="EET340" s="91"/>
      <c r="EEU340" s="91"/>
      <c r="EEV340" s="84"/>
      <c r="EEW340" s="92"/>
      <c r="EEX340" s="91"/>
      <c r="EEY340" s="91"/>
      <c r="EEZ340" s="92"/>
      <c r="EFA340" s="84"/>
      <c r="EFB340" s="536"/>
      <c r="EFC340" s="536"/>
      <c r="EFD340" s="536"/>
      <c r="EFE340" s="2"/>
      <c r="EFF340" s="88"/>
      <c r="EFG340" s="88"/>
      <c r="EFH340" s="89"/>
      <c r="EFI340" s="90"/>
      <c r="EFJ340" s="89"/>
      <c r="EFK340" s="90"/>
      <c r="EFL340" s="90"/>
      <c r="EFM340" s="91"/>
      <c r="EFN340" s="91"/>
      <c r="EFO340" s="91"/>
      <c r="EFP340" s="84"/>
      <c r="EFQ340" s="92"/>
      <c r="EFR340" s="91"/>
      <c r="EFS340" s="91"/>
      <c r="EFT340" s="92"/>
      <c r="EFU340" s="84"/>
      <c r="EFV340" s="536"/>
      <c r="EFW340" s="536"/>
      <c r="EFX340" s="536"/>
      <c r="EFY340" s="2"/>
      <c r="EFZ340" s="88"/>
      <c r="EGA340" s="88"/>
      <c r="EGB340" s="89"/>
      <c r="EGC340" s="90"/>
      <c r="EGD340" s="89"/>
      <c r="EGE340" s="90"/>
      <c r="EGF340" s="90"/>
      <c r="EGG340" s="91"/>
      <c r="EGH340" s="91"/>
      <c r="EGI340" s="91"/>
      <c r="EGJ340" s="84"/>
      <c r="EGK340" s="92"/>
      <c r="EGL340" s="91"/>
      <c r="EGM340" s="91"/>
      <c r="EGN340" s="92"/>
      <c r="EGO340" s="84"/>
      <c r="EGP340" s="536"/>
      <c r="EGQ340" s="536"/>
      <c r="EGR340" s="536"/>
      <c r="EGS340" s="2"/>
      <c r="EGT340" s="88"/>
      <c r="EGU340" s="88"/>
      <c r="EGV340" s="89"/>
      <c r="EGW340" s="90"/>
      <c r="EGX340" s="89"/>
      <c r="EGY340" s="90"/>
      <c r="EGZ340" s="90"/>
      <c r="EHA340" s="91"/>
      <c r="EHB340" s="91"/>
      <c r="EHC340" s="91"/>
      <c r="EHD340" s="84"/>
      <c r="EHE340" s="92"/>
      <c r="EHF340" s="91"/>
      <c r="EHG340" s="91"/>
      <c r="EHH340" s="92"/>
      <c r="EHI340" s="84"/>
      <c r="EHJ340" s="536"/>
      <c r="EHK340" s="536"/>
      <c r="EHL340" s="536"/>
      <c r="EHM340" s="2"/>
      <c r="EHN340" s="88"/>
      <c r="EHO340" s="88"/>
      <c r="EHP340" s="89"/>
      <c r="EHQ340" s="90"/>
      <c r="EHR340" s="89"/>
      <c r="EHS340" s="90"/>
      <c r="EHT340" s="90"/>
      <c r="EHU340" s="91"/>
      <c r="EHV340" s="91"/>
      <c r="EHW340" s="91"/>
      <c r="EHX340" s="84"/>
      <c r="EHY340" s="92"/>
      <c r="EHZ340" s="91"/>
      <c r="EIA340" s="91"/>
      <c r="EIB340" s="92"/>
      <c r="EIC340" s="84"/>
      <c r="EID340" s="536"/>
      <c r="EIE340" s="536"/>
      <c r="EIF340" s="536"/>
      <c r="EIG340" s="2"/>
      <c r="EIH340" s="88"/>
      <c r="EII340" s="88"/>
      <c r="EIJ340" s="89"/>
      <c r="EIK340" s="90"/>
      <c r="EIL340" s="89"/>
      <c r="EIM340" s="90"/>
      <c r="EIN340" s="90"/>
      <c r="EIO340" s="91"/>
      <c r="EIP340" s="91"/>
      <c r="EIQ340" s="91"/>
      <c r="EIR340" s="84"/>
      <c r="EIS340" s="92"/>
      <c r="EIT340" s="91"/>
      <c r="EIU340" s="91"/>
      <c r="EIV340" s="92"/>
      <c r="EIW340" s="84"/>
      <c r="EIX340" s="536"/>
      <c r="EIY340" s="536"/>
      <c r="EIZ340" s="536"/>
      <c r="EJA340" s="2"/>
      <c r="EJB340" s="88"/>
      <c r="EJC340" s="88"/>
      <c r="EJD340" s="89"/>
      <c r="EJE340" s="90"/>
      <c r="EJF340" s="89"/>
      <c r="EJG340" s="90"/>
      <c r="EJH340" s="90"/>
      <c r="EJI340" s="91"/>
      <c r="EJJ340" s="91"/>
      <c r="EJK340" s="91"/>
      <c r="EJL340" s="84"/>
      <c r="EJM340" s="92"/>
      <c r="EJN340" s="91"/>
      <c r="EJO340" s="91"/>
      <c r="EJP340" s="92"/>
      <c r="EJQ340" s="84"/>
      <c r="EJR340" s="536"/>
      <c r="EJS340" s="536"/>
      <c r="EJT340" s="536"/>
      <c r="EJU340" s="2"/>
      <c r="EJV340" s="88"/>
      <c r="EJW340" s="88"/>
      <c r="EJX340" s="89"/>
      <c r="EJY340" s="90"/>
      <c r="EJZ340" s="89"/>
      <c r="EKA340" s="90"/>
      <c r="EKB340" s="90"/>
      <c r="EKC340" s="91"/>
      <c r="EKD340" s="91"/>
      <c r="EKE340" s="91"/>
      <c r="EKF340" s="84"/>
      <c r="EKG340" s="92"/>
      <c r="EKH340" s="91"/>
      <c r="EKI340" s="91"/>
      <c r="EKJ340" s="92"/>
      <c r="EKK340" s="84"/>
      <c r="EKL340" s="536"/>
      <c r="EKM340" s="536"/>
      <c r="EKN340" s="536"/>
      <c r="EKO340" s="2"/>
      <c r="EKP340" s="88"/>
      <c r="EKQ340" s="88"/>
      <c r="EKR340" s="89"/>
      <c r="EKS340" s="90"/>
      <c r="EKT340" s="89"/>
      <c r="EKU340" s="90"/>
      <c r="EKV340" s="90"/>
      <c r="EKW340" s="91"/>
      <c r="EKX340" s="91"/>
      <c r="EKY340" s="91"/>
      <c r="EKZ340" s="84"/>
      <c r="ELA340" s="92"/>
      <c r="ELB340" s="91"/>
      <c r="ELC340" s="91"/>
      <c r="ELD340" s="92"/>
      <c r="ELE340" s="84"/>
      <c r="ELF340" s="536"/>
      <c r="ELG340" s="536"/>
      <c r="ELH340" s="536"/>
      <c r="ELI340" s="2"/>
      <c r="ELJ340" s="88"/>
      <c r="ELK340" s="88"/>
      <c r="ELL340" s="89"/>
      <c r="ELM340" s="90"/>
      <c r="ELN340" s="89"/>
      <c r="ELO340" s="90"/>
      <c r="ELP340" s="90"/>
      <c r="ELQ340" s="91"/>
      <c r="ELR340" s="91"/>
      <c r="ELS340" s="91"/>
      <c r="ELT340" s="84"/>
      <c r="ELU340" s="92"/>
      <c r="ELV340" s="91"/>
      <c r="ELW340" s="91"/>
      <c r="ELX340" s="92"/>
      <c r="ELY340" s="84"/>
      <c r="ELZ340" s="536"/>
      <c r="EMA340" s="536"/>
      <c r="EMB340" s="536"/>
      <c r="EMC340" s="2"/>
      <c r="EMD340" s="88"/>
      <c r="EME340" s="88"/>
      <c r="EMF340" s="89"/>
      <c r="EMG340" s="90"/>
      <c r="EMH340" s="89"/>
      <c r="EMI340" s="90"/>
      <c r="EMJ340" s="90"/>
      <c r="EMK340" s="91"/>
      <c r="EML340" s="91"/>
      <c r="EMM340" s="91"/>
      <c r="EMN340" s="84"/>
      <c r="EMO340" s="92"/>
      <c r="EMP340" s="91"/>
      <c r="EMQ340" s="91"/>
      <c r="EMR340" s="92"/>
      <c r="EMS340" s="84"/>
      <c r="EMT340" s="536"/>
      <c r="EMU340" s="536"/>
      <c r="EMV340" s="536"/>
      <c r="EMW340" s="2"/>
      <c r="EMX340" s="88"/>
      <c r="EMY340" s="88"/>
      <c r="EMZ340" s="89"/>
      <c r="ENA340" s="90"/>
      <c r="ENB340" s="89"/>
      <c r="ENC340" s="90"/>
      <c r="END340" s="90"/>
      <c r="ENE340" s="91"/>
      <c r="ENF340" s="91"/>
      <c r="ENG340" s="91"/>
      <c r="ENH340" s="84"/>
      <c r="ENI340" s="92"/>
      <c r="ENJ340" s="91"/>
      <c r="ENK340" s="91"/>
      <c r="ENL340" s="92"/>
      <c r="ENM340" s="84"/>
      <c r="ENN340" s="536"/>
      <c r="ENO340" s="536"/>
      <c r="ENP340" s="536"/>
      <c r="ENQ340" s="2"/>
      <c r="ENR340" s="88"/>
      <c r="ENS340" s="88"/>
      <c r="ENT340" s="89"/>
      <c r="ENU340" s="90"/>
      <c r="ENV340" s="89"/>
      <c r="ENW340" s="90"/>
      <c r="ENX340" s="90"/>
      <c r="ENY340" s="91"/>
      <c r="ENZ340" s="91"/>
      <c r="EOA340" s="91"/>
      <c r="EOB340" s="84"/>
      <c r="EOC340" s="92"/>
      <c r="EOD340" s="91"/>
      <c r="EOE340" s="91"/>
      <c r="EOF340" s="92"/>
      <c r="EOG340" s="84"/>
      <c r="EOH340" s="536"/>
      <c r="EOI340" s="536"/>
      <c r="EOJ340" s="536"/>
      <c r="EOK340" s="2"/>
      <c r="EOL340" s="88"/>
      <c r="EOM340" s="88"/>
      <c r="EON340" s="89"/>
      <c r="EOO340" s="90"/>
      <c r="EOP340" s="89"/>
      <c r="EOQ340" s="90"/>
      <c r="EOR340" s="90"/>
      <c r="EOS340" s="91"/>
      <c r="EOT340" s="91"/>
      <c r="EOU340" s="91"/>
      <c r="EOV340" s="84"/>
      <c r="EOW340" s="92"/>
      <c r="EOX340" s="91"/>
      <c r="EOY340" s="91"/>
      <c r="EOZ340" s="92"/>
      <c r="EPA340" s="84"/>
      <c r="EPB340" s="536"/>
      <c r="EPC340" s="536"/>
      <c r="EPD340" s="536"/>
      <c r="EPE340" s="2"/>
      <c r="EPF340" s="88"/>
      <c r="EPG340" s="88"/>
      <c r="EPH340" s="89"/>
      <c r="EPI340" s="90"/>
      <c r="EPJ340" s="89"/>
      <c r="EPK340" s="90"/>
      <c r="EPL340" s="90"/>
      <c r="EPM340" s="91"/>
      <c r="EPN340" s="91"/>
      <c r="EPO340" s="91"/>
      <c r="EPP340" s="84"/>
      <c r="EPQ340" s="92"/>
      <c r="EPR340" s="91"/>
      <c r="EPS340" s="91"/>
      <c r="EPT340" s="92"/>
      <c r="EPU340" s="84"/>
      <c r="EPV340" s="536"/>
      <c r="EPW340" s="536"/>
      <c r="EPX340" s="536"/>
      <c r="EPY340" s="2"/>
      <c r="EPZ340" s="88"/>
      <c r="EQA340" s="88"/>
      <c r="EQB340" s="89"/>
      <c r="EQC340" s="90"/>
      <c r="EQD340" s="89"/>
      <c r="EQE340" s="90"/>
      <c r="EQF340" s="90"/>
      <c r="EQG340" s="91"/>
      <c r="EQH340" s="91"/>
      <c r="EQI340" s="91"/>
      <c r="EQJ340" s="84"/>
      <c r="EQK340" s="92"/>
      <c r="EQL340" s="91"/>
      <c r="EQM340" s="91"/>
      <c r="EQN340" s="92"/>
      <c r="EQO340" s="84"/>
      <c r="EQP340" s="536"/>
      <c r="EQQ340" s="536"/>
      <c r="EQR340" s="536"/>
      <c r="EQS340" s="2"/>
      <c r="EQT340" s="88"/>
      <c r="EQU340" s="88"/>
      <c r="EQV340" s="89"/>
      <c r="EQW340" s="90"/>
      <c r="EQX340" s="89"/>
      <c r="EQY340" s="90"/>
      <c r="EQZ340" s="90"/>
      <c r="ERA340" s="91"/>
      <c r="ERB340" s="91"/>
      <c r="ERC340" s="91"/>
      <c r="ERD340" s="84"/>
      <c r="ERE340" s="92"/>
      <c r="ERF340" s="91"/>
      <c r="ERG340" s="91"/>
      <c r="ERH340" s="92"/>
      <c r="ERI340" s="84"/>
      <c r="ERJ340" s="536"/>
      <c r="ERK340" s="536"/>
      <c r="ERL340" s="536"/>
      <c r="ERM340" s="2"/>
      <c r="ERN340" s="88"/>
      <c r="ERO340" s="88"/>
      <c r="ERP340" s="89"/>
      <c r="ERQ340" s="90"/>
      <c r="ERR340" s="89"/>
      <c r="ERS340" s="90"/>
      <c r="ERT340" s="90"/>
      <c r="ERU340" s="91"/>
      <c r="ERV340" s="91"/>
      <c r="ERW340" s="91"/>
      <c r="ERX340" s="84"/>
      <c r="ERY340" s="92"/>
      <c r="ERZ340" s="91"/>
      <c r="ESA340" s="91"/>
      <c r="ESB340" s="92"/>
      <c r="ESC340" s="84"/>
      <c r="ESD340" s="536"/>
      <c r="ESE340" s="536"/>
      <c r="ESF340" s="536"/>
      <c r="ESG340" s="2"/>
      <c r="ESH340" s="88"/>
      <c r="ESI340" s="88"/>
      <c r="ESJ340" s="89"/>
      <c r="ESK340" s="90"/>
      <c r="ESL340" s="89"/>
      <c r="ESM340" s="90"/>
      <c r="ESN340" s="90"/>
      <c r="ESO340" s="91"/>
      <c r="ESP340" s="91"/>
      <c r="ESQ340" s="91"/>
      <c r="ESR340" s="84"/>
      <c r="ESS340" s="92"/>
      <c r="EST340" s="91"/>
      <c r="ESU340" s="91"/>
      <c r="ESV340" s="92"/>
      <c r="ESW340" s="84"/>
      <c r="ESX340" s="536"/>
      <c r="ESY340" s="536"/>
      <c r="ESZ340" s="536"/>
      <c r="ETA340" s="2"/>
      <c r="ETB340" s="88"/>
      <c r="ETC340" s="88"/>
      <c r="ETD340" s="89"/>
      <c r="ETE340" s="90"/>
      <c r="ETF340" s="89"/>
      <c r="ETG340" s="90"/>
      <c r="ETH340" s="90"/>
      <c r="ETI340" s="91"/>
      <c r="ETJ340" s="91"/>
      <c r="ETK340" s="91"/>
      <c r="ETL340" s="84"/>
      <c r="ETM340" s="92"/>
      <c r="ETN340" s="91"/>
      <c r="ETO340" s="91"/>
      <c r="ETP340" s="92"/>
      <c r="ETQ340" s="84"/>
      <c r="ETR340" s="536"/>
      <c r="ETS340" s="536"/>
      <c r="ETT340" s="536"/>
      <c r="ETU340" s="2"/>
      <c r="ETV340" s="88"/>
      <c r="ETW340" s="88"/>
      <c r="ETX340" s="89"/>
      <c r="ETY340" s="90"/>
      <c r="ETZ340" s="89"/>
      <c r="EUA340" s="90"/>
      <c r="EUB340" s="90"/>
      <c r="EUC340" s="91"/>
      <c r="EUD340" s="91"/>
      <c r="EUE340" s="91"/>
      <c r="EUF340" s="84"/>
      <c r="EUG340" s="92"/>
      <c r="EUH340" s="91"/>
      <c r="EUI340" s="91"/>
      <c r="EUJ340" s="92"/>
      <c r="EUK340" s="84"/>
      <c r="EUL340" s="536"/>
      <c r="EUM340" s="536"/>
      <c r="EUN340" s="536"/>
      <c r="EUO340" s="2"/>
      <c r="EUP340" s="88"/>
      <c r="EUQ340" s="88"/>
      <c r="EUR340" s="89"/>
      <c r="EUS340" s="90"/>
      <c r="EUT340" s="89"/>
      <c r="EUU340" s="90"/>
      <c r="EUV340" s="90"/>
      <c r="EUW340" s="91"/>
      <c r="EUX340" s="91"/>
      <c r="EUY340" s="91"/>
      <c r="EUZ340" s="84"/>
      <c r="EVA340" s="92"/>
      <c r="EVB340" s="91"/>
      <c r="EVC340" s="91"/>
      <c r="EVD340" s="92"/>
      <c r="EVE340" s="84"/>
      <c r="EVF340" s="536"/>
      <c r="EVG340" s="536"/>
      <c r="EVH340" s="536"/>
      <c r="EVI340" s="2"/>
      <c r="EVJ340" s="88"/>
      <c r="EVK340" s="88"/>
      <c r="EVL340" s="89"/>
      <c r="EVM340" s="90"/>
      <c r="EVN340" s="89"/>
      <c r="EVO340" s="90"/>
      <c r="EVP340" s="90"/>
      <c r="EVQ340" s="91"/>
      <c r="EVR340" s="91"/>
      <c r="EVS340" s="91"/>
      <c r="EVT340" s="84"/>
      <c r="EVU340" s="92"/>
      <c r="EVV340" s="91"/>
      <c r="EVW340" s="91"/>
      <c r="EVX340" s="92"/>
      <c r="EVY340" s="84"/>
      <c r="EVZ340" s="536"/>
      <c r="EWA340" s="536"/>
      <c r="EWB340" s="536"/>
      <c r="EWC340" s="2"/>
      <c r="EWD340" s="88"/>
      <c r="EWE340" s="88"/>
      <c r="EWF340" s="89"/>
      <c r="EWG340" s="90"/>
      <c r="EWH340" s="89"/>
      <c r="EWI340" s="90"/>
      <c r="EWJ340" s="90"/>
      <c r="EWK340" s="91"/>
      <c r="EWL340" s="91"/>
      <c r="EWM340" s="91"/>
      <c r="EWN340" s="84"/>
      <c r="EWO340" s="92"/>
      <c r="EWP340" s="91"/>
      <c r="EWQ340" s="91"/>
      <c r="EWR340" s="92"/>
      <c r="EWS340" s="84"/>
      <c r="EWT340" s="536"/>
      <c r="EWU340" s="536"/>
      <c r="EWV340" s="536"/>
      <c r="EWW340" s="2"/>
      <c r="EWX340" s="88"/>
      <c r="EWY340" s="88"/>
      <c r="EWZ340" s="89"/>
      <c r="EXA340" s="90"/>
      <c r="EXB340" s="89"/>
      <c r="EXC340" s="90"/>
      <c r="EXD340" s="90"/>
      <c r="EXE340" s="91"/>
      <c r="EXF340" s="91"/>
      <c r="EXG340" s="91"/>
      <c r="EXH340" s="84"/>
      <c r="EXI340" s="92"/>
      <c r="EXJ340" s="91"/>
      <c r="EXK340" s="91"/>
      <c r="EXL340" s="92"/>
      <c r="EXM340" s="84"/>
      <c r="EXN340" s="536"/>
      <c r="EXO340" s="536"/>
      <c r="EXP340" s="536"/>
      <c r="EXQ340" s="2"/>
      <c r="EXR340" s="88"/>
      <c r="EXS340" s="88"/>
      <c r="EXT340" s="89"/>
      <c r="EXU340" s="90"/>
      <c r="EXV340" s="89"/>
      <c r="EXW340" s="90"/>
      <c r="EXX340" s="90"/>
      <c r="EXY340" s="91"/>
      <c r="EXZ340" s="91"/>
      <c r="EYA340" s="91"/>
      <c r="EYB340" s="84"/>
      <c r="EYC340" s="92"/>
      <c r="EYD340" s="91"/>
      <c r="EYE340" s="91"/>
      <c r="EYF340" s="92"/>
      <c r="EYG340" s="84"/>
      <c r="EYH340" s="536"/>
      <c r="EYI340" s="536"/>
      <c r="EYJ340" s="536"/>
      <c r="EYK340" s="2"/>
      <c r="EYL340" s="88"/>
      <c r="EYM340" s="88"/>
      <c r="EYN340" s="89"/>
      <c r="EYO340" s="90"/>
      <c r="EYP340" s="89"/>
      <c r="EYQ340" s="90"/>
      <c r="EYR340" s="90"/>
      <c r="EYS340" s="91"/>
      <c r="EYT340" s="91"/>
      <c r="EYU340" s="91"/>
      <c r="EYV340" s="84"/>
      <c r="EYW340" s="92"/>
      <c r="EYX340" s="91"/>
      <c r="EYY340" s="91"/>
      <c r="EYZ340" s="92"/>
      <c r="EZA340" s="84"/>
      <c r="EZB340" s="536"/>
      <c r="EZC340" s="536"/>
      <c r="EZD340" s="536"/>
      <c r="EZE340" s="2"/>
      <c r="EZF340" s="88"/>
      <c r="EZG340" s="88"/>
      <c r="EZH340" s="89"/>
      <c r="EZI340" s="90"/>
      <c r="EZJ340" s="89"/>
      <c r="EZK340" s="90"/>
      <c r="EZL340" s="90"/>
      <c r="EZM340" s="91"/>
      <c r="EZN340" s="91"/>
      <c r="EZO340" s="91"/>
      <c r="EZP340" s="84"/>
      <c r="EZQ340" s="92"/>
      <c r="EZR340" s="91"/>
      <c r="EZS340" s="91"/>
      <c r="EZT340" s="92"/>
      <c r="EZU340" s="84"/>
      <c r="EZV340" s="536"/>
      <c r="EZW340" s="536"/>
      <c r="EZX340" s="536"/>
      <c r="EZY340" s="2"/>
      <c r="EZZ340" s="88"/>
      <c r="FAA340" s="88"/>
      <c r="FAB340" s="89"/>
      <c r="FAC340" s="90"/>
      <c r="FAD340" s="89"/>
      <c r="FAE340" s="90"/>
      <c r="FAF340" s="90"/>
      <c r="FAG340" s="91"/>
      <c r="FAH340" s="91"/>
      <c r="FAI340" s="91"/>
      <c r="FAJ340" s="84"/>
      <c r="FAK340" s="92"/>
      <c r="FAL340" s="91"/>
      <c r="FAM340" s="91"/>
      <c r="FAN340" s="92"/>
      <c r="FAO340" s="84"/>
      <c r="FAP340" s="536"/>
      <c r="FAQ340" s="536"/>
      <c r="FAR340" s="536"/>
      <c r="FAS340" s="2"/>
      <c r="FAT340" s="88"/>
      <c r="FAU340" s="88"/>
      <c r="FAV340" s="89"/>
      <c r="FAW340" s="90"/>
      <c r="FAX340" s="89"/>
      <c r="FAY340" s="90"/>
      <c r="FAZ340" s="90"/>
      <c r="FBA340" s="91"/>
      <c r="FBB340" s="91"/>
      <c r="FBC340" s="91"/>
      <c r="FBD340" s="84"/>
      <c r="FBE340" s="92"/>
      <c r="FBF340" s="91"/>
      <c r="FBG340" s="91"/>
      <c r="FBH340" s="92"/>
      <c r="FBI340" s="84"/>
      <c r="FBJ340" s="536"/>
      <c r="FBK340" s="536"/>
      <c r="FBL340" s="536"/>
      <c r="FBM340" s="2"/>
      <c r="FBN340" s="88"/>
      <c r="FBO340" s="88"/>
      <c r="FBP340" s="89"/>
      <c r="FBQ340" s="90"/>
      <c r="FBR340" s="89"/>
      <c r="FBS340" s="90"/>
      <c r="FBT340" s="90"/>
      <c r="FBU340" s="91"/>
      <c r="FBV340" s="91"/>
      <c r="FBW340" s="91"/>
      <c r="FBX340" s="84"/>
      <c r="FBY340" s="92"/>
      <c r="FBZ340" s="91"/>
      <c r="FCA340" s="91"/>
      <c r="FCB340" s="92"/>
      <c r="FCC340" s="84"/>
      <c r="FCD340" s="536"/>
      <c r="FCE340" s="536"/>
      <c r="FCF340" s="536"/>
      <c r="FCG340" s="2"/>
      <c r="FCH340" s="88"/>
      <c r="FCI340" s="88"/>
      <c r="FCJ340" s="89"/>
      <c r="FCK340" s="90"/>
      <c r="FCL340" s="89"/>
      <c r="FCM340" s="90"/>
      <c r="FCN340" s="90"/>
      <c r="FCO340" s="91"/>
      <c r="FCP340" s="91"/>
      <c r="FCQ340" s="91"/>
      <c r="FCR340" s="84"/>
      <c r="FCS340" s="92"/>
      <c r="FCT340" s="91"/>
      <c r="FCU340" s="91"/>
      <c r="FCV340" s="92"/>
      <c r="FCW340" s="84"/>
      <c r="FCX340" s="536"/>
      <c r="FCY340" s="536"/>
      <c r="FCZ340" s="536"/>
      <c r="FDA340" s="2"/>
      <c r="FDB340" s="88"/>
      <c r="FDC340" s="88"/>
      <c r="FDD340" s="89"/>
      <c r="FDE340" s="90"/>
      <c r="FDF340" s="89"/>
      <c r="FDG340" s="90"/>
      <c r="FDH340" s="90"/>
      <c r="FDI340" s="91"/>
      <c r="FDJ340" s="91"/>
      <c r="FDK340" s="91"/>
      <c r="FDL340" s="84"/>
      <c r="FDM340" s="92"/>
      <c r="FDN340" s="91"/>
      <c r="FDO340" s="91"/>
      <c r="FDP340" s="92"/>
      <c r="FDQ340" s="84"/>
      <c r="FDR340" s="536"/>
      <c r="FDS340" s="536"/>
      <c r="FDT340" s="536"/>
      <c r="FDU340" s="2"/>
      <c r="FDV340" s="88"/>
      <c r="FDW340" s="88"/>
      <c r="FDX340" s="89"/>
      <c r="FDY340" s="90"/>
      <c r="FDZ340" s="89"/>
      <c r="FEA340" s="90"/>
      <c r="FEB340" s="90"/>
      <c r="FEC340" s="91"/>
      <c r="FED340" s="91"/>
      <c r="FEE340" s="91"/>
      <c r="FEF340" s="84"/>
      <c r="FEG340" s="92"/>
      <c r="FEH340" s="91"/>
      <c r="FEI340" s="91"/>
      <c r="FEJ340" s="92"/>
      <c r="FEK340" s="84"/>
      <c r="FEL340" s="536"/>
      <c r="FEM340" s="536"/>
      <c r="FEN340" s="536"/>
      <c r="FEO340" s="2"/>
      <c r="FEP340" s="88"/>
      <c r="FEQ340" s="88"/>
      <c r="FER340" s="89"/>
      <c r="FES340" s="90"/>
      <c r="FET340" s="89"/>
      <c r="FEU340" s="90"/>
      <c r="FEV340" s="90"/>
      <c r="FEW340" s="91"/>
      <c r="FEX340" s="91"/>
      <c r="FEY340" s="91"/>
      <c r="FEZ340" s="84"/>
      <c r="FFA340" s="92"/>
      <c r="FFB340" s="91"/>
      <c r="FFC340" s="91"/>
      <c r="FFD340" s="92"/>
      <c r="FFE340" s="84"/>
      <c r="FFF340" s="536"/>
      <c r="FFG340" s="536"/>
      <c r="FFH340" s="536"/>
      <c r="FFI340" s="2"/>
      <c r="FFJ340" s="88"/>
      <c r="FFK340" s="88"/>
      <c r="FFL340" s="89"/>
      <c r="FFM340" s="90"/>
      <c r="FFN340" s="89"/>
      <c r="FFO340" s="90"/>
      <c r="FFP340" s="90"/>
      <c r="FFQ340" s="91"/>
      <c r="FFR340" s="91"/>
      <c r="FFS340" s="91"/>
      <c r="FFT340" s="84"/>
      <c r="FFU340" s="92"/>
      <c r="FFV340" s="91"/>
      <c r="FFW340" s="91"/>
      <c r="FFX340" s="92"/>
      <c r="FFY340" s="84"/>
      <c r="FFZ340" s="536"/>
      <c r="FGA340" s="536"/>
      <c r="FGB340" s="536"/>
      <c r="FGC340" s="2"/>
      <c r="FGD340" s="88"/>
      <c r="FGE340" s="88"/>
      <c r="FGF340" s="89"/>
      <c r="FGG340" s="90"/>
      <c r="FGH340" s="89"/>
      <c r="FGI340" s="90"/>
      <c r="FGJ340" s="90"/>
      <c r="FGK340" s="91"/>
      <c r="FGL340" s="91"/>
      <c r="FGM340" s="91"/>
      <c r="FGN340" s="84"/>
      <c r="FGO340" s="92"/>
      <c r="FGP340" s="91"/>
      <c r="FGQ340" s="91"/>
      <c r="FGR340" s="92"/>
      <c r="FGS340" s="84"/>
      <c r="FGT340" s="536"/>
      <c r="FGU340" s="536"/>
      <c r="FGV340" s="536"/>
      <c r="FGW340" s="2"/>
      <c r="FGX340" s="88"/>
      <c r="FGY340" s="88"/>
      <c r="FGZ340" s="89"/>
      <c r="FHA340" s="90"/>
      <c r="FHB340" s="89"/>
      <c r="FHC340" s="90"/>
      <c r="FHD340" s="90"/>
      <c r="FHE340" s="91"/>
      <c r="FHF340" s="91"/>
      <c r="FHG340" s="91"/>
      <c r="FHH340" s="84"/>
      <c r="FHI340" s="92"/>
      <c r="FHJ340" s="91"/>
      <c r="FHK340" s="91"/>
      <c r="FHL340" s="92"/>
      <c r="FHM340" s="84"/>
      <c r="FHN340" s="536"/>
      <c r="FHO340" s="536"/>
      <c r="FHP340" s="536"/>
      <c r="FHQ340" s="2"/>
      <c r="FHR340" s="88"/>
      <c r="FHS340" s="88"/>
      <c r="FHT340" s="89"/>
      <c r="FHU340" s="90"/>
      <c r="FHV340" s="89"/>
      <c r="FHW340" s="90"/>
      <c r="FHX340" s="90"/>
      <c r="FHY340" s="91"/>
      <c r="FHZ340" s="91"/>
      <c r="FIA340" s="91"/>
      <c r="FIB340" s="84"/>
      <c r="FIC340" s="92"/>
      <c r="FID340" s="91"/>
      <c r="FIE340" s="91"/>
      <c r="FIF340" s="92"/>
      <c r="FIG340" s="84"/>
      <c r="FIH340" s="536"/>
      <c r="FII340" s="536"/>
      <c r="FIJ340" s="536"/>
      <c r="FIK340" s="2"/>
      <c r="FIL340" s="88"/>
      <c r="FIM340" s="88"/>
      <c r="FIN340" s="89"/>
      <c r="FIO340" s="90"/>
      <c r="FIP340" s="89"/>
      <c r="FIQ340" s="90"/>
      <c r="FIR340" s="90"/>
      <c r="FIS340" s="91"/>
      <c r="FIT340" s="91"/>
      <c r="FIU340" s="91"/>
      <c r="FIV340" s="84"/>
      <c r="FIW340" s="92"/>
      <c r="FIX340" s="91"/>
      <c r="FIY340" s="91"/>
      <c r="FIZ340" s="92"/>
      <c r="FJA340" s="84"/>
      <c r="FJB340" s="536"/>
      <c r="FJC340" s="536"/>
      <c r="FJD340" s="536"/>
      <c r="FJE340" s="2"/>
      <c r="FJF340" s="88"/>
      <c r="FJG340" s="88"/>
      <c r="FJH340" s="89"/>
      <c r="FJI340" s="90"/>
      <c r="FJJ340" s="89"/>
      <c r="FJK340" s="90"/>
      <c r="FJL340" s="90"/>
      <c r="FJM340" s="91"/>
      <c r="FJN340" s="91"/>
      <c r="FJO340" s="91"/>
      <c r="FJP340" s="84"/>
      <c r="FJQ340" s="92"/>
      <c r="FJR340" s="91"/>
      <c r="FJS340" s="91"/>
      <c r="FJT340" s="92"/>
      <c r="FJU340" s="84"/>
      <c r="FJV340" s="536"/>
      <c r="FJW340" s="536"/>
      <c r="FJX340" s="536"/>
      <c r="FJY340" s="2"/>
      <c r="FJZ340" s="88"/>
      <c r="FKA340" s="88"/>
      <c r="FKB340" s="89"/>
      <c r="FKC340" s="90"/>
      <c r="FKD340" s="89"/>
      <c r="FKE340" s="90"/>
      <c r="FKF340" s="90"/>
      <c r="FKG340" s="91"/>
      <c r="FKH340" s="91"/>
      <c r="FKI340" s="91"/>
      <c r="FKJ340" s="84"/>
      <c r="FKK340" s="92"/>
      <c r="FKL340" s="91"/>
      <c r="FKM340" s="91"/>
      <c r="FKN340" s="92"/>
      <c r="FKO340" s="84"/>
      <c r="FKP340" s="536"/>
      <c r="FKQ340" s="536"/>
      <c r="FKR340" s="536"/>
      <c r="FKS340" s="2"/>
      <c r="FKT340" s="88"/>
      <c r="FKU340" s="88"/>
      <c r="FKV340" s="89"/>
      <c r="FKW340" s="90"/>
      <c r="FKX340" s="89"/>
      <c r="FKY340" s="90"/>
      <c r="FKZ340" s="90"/>
      <c r="FLA340" s="91"/>
      <c r="FLB340" s="91"/>
      <c r="FLC340" s="91"/>
      <c r="FLD340" s="84"/>
      <c r="FLE340" s="92"/>
      <c r="FLF340" s="91"/>
      <c r="FLG340" s="91"/>
      <c r="FLH340" s="92"/>
      <c r="FLI340" s="84"/>
      <c r="FLJ340" s="536"/>
      <c r="FLK340" s="536"/>
      <c r="FLL340" s="536"/>
      <c r="FLM340" s="2"/>
      <c r="FLN340" s="88"/>
      <c r="FLO340" s="88"/>
      <c r="FLP340" s="89"/>
      <c r="FLQ340" s="90"/>
      <c r="FLR340" s="89"/>
      <c r="FLS340" s="90"/>
      <c r="FLT340" s="90"/>
      <c r="FLU340" s="91"/>
      <c r="FLV340" s="91"/>
      <c r="FLW340" s="91"/>
      <c r="FLX340" s="84"/>
      <c r="FLY340" s="92"/>
      <c r="FLZ340" s="91"/>
      <c r="FMA340" s="91"/>
      <c r="FMB340" s="92"/>
      <c r="FMC340" s="84"/>
      <c r="FMD340" s="536"/>
      <c r="FME340" s="536"/>
      <c r="FMF340" s="536"/>
      <c r="FMG340" s="2"/>
      <c r="FMH340" s="88"/>
      <c r="FMI340" s="88"/>
      <c r="FMJ340" s="89"/>
      <c r="FMK340" s="90"/>
      <c r="FML340" s="89"/>
      <c r="FMM340" s="90"/>
      <c r="FMN340" s="90"/>
      <c r="FMO340" s="91"/>
      <c r="FMP340" s="91"/>
      <c r="FMQ340" s="91"/>
      <c r="FMR340" s="84"/>
      <c r="FMS340" s="92"/>
      <c r="FMT340" s="91"/>
      <c r="FMU340" s="91"/>
      <c r="FMV340" s="92"/>
      <c r="FMW340" s="84"/>
      <c r="FMX340" s="536"/>
      <c r="FMY340" s="536"/>
      <c r="FMZ340" s="536"/>
      <c r="FNA340" s="2"/>
      <c r="FNB340" s="88"/>
      <c r="FNC340" s="88"/>
      <c r="FND340" s="89"/>
      <c r="FNE340" s="90"/>
      <c r="FNF340" s="89"/>
      <c r="FNG340" s="90"/>
      <c r="FNH340" s="90"/>
      <c r="FNI340" s="91"/>
      <c r="FNJ340" s="91"/>
      <c r="FNK340" s="91"/>
      <c r="FNL340" s="84"/>
      <c r="FNM340" s="92"/>
      <c r="FNN340" s="91"/>
      <c r="FNO340" s="91"/>
      <c r="FNP340" s="92"/>
      <c r="FNQ340" s="84"/>
      <c r="FNR340" s="536"/>
      <c r="FNS340" s="536"/>
      <c r="FNT340" s="536"/>
      <c r="FNU340" s="2"/>
      <c r="FNV340" s="88"/>
      <c r="FNW340" s="88"/>
      <c r="FNX340" s="89"/>
      <c r="FNY340" s="90"/>
      <c r="FNZ340" s="89"/>
      <c r="FOA340" s="90"/>
      <c r="FOB340" s="90"/>
      <c r="FOC340" s="91"/>
      <c r="FOD340" s="91"/>
      <c r="FOE340" s="91"/>
      <c r="FOF340" s="84"/>
      <c r="FOG340" s="92"/>
      <c r="FOH340" s="91"/>
      <c r="FOI340" s="91"/>
      <c r="FOJ340" s="92"/>
      <c r="FOK340" s="84"/>
      <c r="FOL340" s="536"/>
      <c r="FOM340" s="536"/>
      <c r="FON340" s="536"/>
      <c r="FOO340" s="2"/>
      <c r="FOP340" s="88"/>
      <c r="FOQ340" s="88"/>
      <c r="FOR340" s="89"/>
      <c r="FOS340" s="90"/>
      <c r="FOT340" s="89"/>
      <c r="FOU340" s="90"/>
      <c r="FOV340" s="90"/>
      <c r="FOW340" s="91"/>
      <c r="FOX340" s="91"/>
      <c r="FOY340" s="91"/>
      <c r="FOZ340" s="84"/>
      <c r="FPA340" s="92"/>
      <c r="FPB340" s="91"/>
      <c r="FPC340" s="91"/>
      <c r="FPD340" s="92"/>
      <c r="FPE340" s="84"/>
      <c r="FPF340" s="536"/>
      <c r="FPG340" s="536"/>
      <c r="FPH340" s="536"/>
      <c r="FPI340" s="2"/>
      <c r="FPJ340" s="88"/>
      <c r="FPK340" s="88"/>
      <c r="FPL340" s="89"/>
      <c r="FPM340" s="90"/>
      <c r="FPN340" s="89"/>
      <c r="FPO340" s="90"/>
      <c r="FPP340" s="90"/>
      <c r="FPQ340" s="91"/>
      <c r="FPR340" s="91"/>
      <c r="FPS340" s="91"/>
      <c r="FPT340" s="84"/>
      <c r="FPU340" s="92"/>
      <c r="FPV340" s="91"/>
      <c r="FPW340" s="91"/>
      <c r="FPX340" s="92"/>
      <c r="FPY340" s="84"/>
      <c r="FPZ340" s="536"/>
      <c r="FQA340" s="536"/>
      <c r="FQB340" s="536"/>
      <c r="FQC340" s="2"/>
      <c r="FQD340" s="88"/>
      <c r="FQE340" s="88"/>
      <c r="FQF340" s="89"/>
      <c r="FQG340" s="90"/>
      <c r="FQH340" s="89"/>
      <c r="FQI340" s="90"/>
      <c r="FQJ340" s="90"/>
      <c r="FQK340" s="91"/>
      <c r="FQL340" s="91"/>
      <c r="FQM340" s="91"/>
      <c r="FQN340" s="84"/>
      <c r="FQO340" s="92"/>
      <c r="FQP340" s="91"/>
      <c r="FQQ340" s="91"/>
      <c r="FQR340" s="92"/>
      <c r="FQS340" s="84"/>
      <c r="FQT340" s="536"/>
      <c r="FQU340" s="536"/>
      <c r="FQV340" s="536"/>
      <c r="FQW340" s="2"/>
      <c r="FQX340" s="88"/>
      <c r="FQY340" s="88"/>
      <c r="FQZ340" s="89"/>
      <c r="FRA340" s="90"/>
      <c r="FRB340" s="89"/>
      <c r="FRC340" s="90"/>
      <c r="FRD340" s="90"/>
      <c r="FRE340" s="91"/>
      <c r="FRF340" s="91"/>
      <c r="FRG340" s="91"/>
      <c r="FRH340" s="84"/>
      <c r="FRI340" s="92"/>
      <c r="FRJ340" s="91"/>
      <c r="FRK340" s="91"/>
      <c r="FRL340" s="92"/>
      <c r="FRM340" s="84"/>
      <c r="FRN340" s="536"/>
      <c r="FRO340" s="536"/>
      <c r="FRP340" s="536"/>
      <c r="FRQ340" s="2"/>
      <c r="FRR340" s="88"/>
      <c r="FRS340" s="88"/>
      <c r="FRT340" s="89"/>
      <c r="FRU340" s="90"/>
      <c r="FRV340" s="89"/>
      <c r="FRW340" s="90"/>
      <c r="FRX340" s="90"/>
      <c r="FRY340" s="91"/>
      <c r="FRZ340" s="91"/>
      <c r="FSA340" s="91"/>
      <c r="FSB340" s="84"/>
      <c r="FSC340" s="92"/>
      <c r="FSD340" s="91"/>
      <c r="FSE340" s="91"/>
      <c r="FSF340" s="92"/>
      <c r="FSG340" s="84"/>
      <c r="FSH340" s="536"/>
      <c r="FSI340" s="536"/>
      <c r="FSJ340" s="536"/>
      <c r="FSK340" s="2"/>
      <c r="FSL340" s="88"/>
      <c r="FSM340" s="88"/>
      <c r="FSN340" s="89"/>
      <c r="FSO340" s="90"/>
      <c r="FSP340" s="89"/>
      <c r="FSQ340" s="90"/>
      <c r="FSR340" s="90"/>
      <c r="FSS340" s="91"/>
      <c r="FST340" s="91"/>
      <c r="FSU340" s="91"/>
      <c r="FSV340" s="84"/>
      <c r="FSW340" s="92"/>
      <c r="FSX340" s="91"/>
      <c r="FSY340" s="91"/>
      <c r="FSZ340" s="92"/>
      <c r="FTA340" s="84"/>
      <c r="FTB340" s="536"/>
      <c r="FTC340" s="536"/>
      <c r="FTD340" s="536"/>
      <c r="FTE340" s="2"/>
      <c r="FTF340" s="88"/>
      <c r="FTG340" s="88"/>
      <c r="FTH340" s="89"/>
      <c r="FTI340" s="90"/>
      <c r="FTJ340" s="89"/>
      <c r="FTK340" s="90"/>
      <c r="FTL340" s="90"/>
      <c r="FTM340" s="91"/>
      <c r="FTN340" s="91"/>
      <c r="FTO340" s="91"/>
      <c r="FTP340" s="84"/>
      <c r="FTQ340" s="92"/>
      <c r="FTR340" s="91"/>
      <c r="FTS340" s="91"/>
      <c r="FTT340" s="92"/>
      <c r="FTU340" s="84"/>
      <c r="FTV340" s="536"/>
      <c r="FTW340" s="536"/>
      <c r="FTX340" s="536"/>
      <c r="FTY340" s="2"/>
      <c r="FTZ340" s="88"/>
      <c r="FUA340" s="88"/>
      <c r="FUB340" s="89"/>
      <c r="FUC340" s="90"/>
      <c r="FUD340" s="89"/>
      <c r="FUE340" s="90"/>
      <c r="FUF340" s="90"/>
      <c r="FUG340" s="91"/>
      <c r="FUH340" s="91"/>
      <c r="FUI340" s="91"/>
      <c r="FUJ340" s="84"/>
      <c r="FUK340" s="92"/>
      <c r="FUL340" s="91"/>
      <c r="FUM340" s="91"/>
      <c r="FUN340" s="92"/>
      <c r="FUO340" s="84"/>
      <c r="FUP340" s="536"/>
      <c r="FUQ340" s="536"/>
      <c r="FUR340" s="536"/>
      <c r="FUS340" s="2"/>
      <c r="FUT340" s="88"/>
      <c r="FUU340" s="88"/>
      <c r="FUV340" s="89"/>
      <c r="FUW340" s="90"/>
      <c r="FUX340" s="89"/>
      <c r="FUY340" s="90"/>
      <c r="FUZ340" s="90"/>
      <c r="FVA340" s="91"/>
      <c r="FVB340" s="91"/>
      <c r="FVC340" s="91"/>
      <c r="FVD340" s="84"/>
      <c r="FVE340" s="92"/>
      <c r="FVF340" s="91"/>
      <c r="FVG340" s="91"/>
      <c r="FVH340" s="92"/>
      <c r="FVI340" s="84"/>
      <c r="FVJ340" s="536"/>
      <c r="FVK340" s="536"/>
      <c r="FVL340" s="536"/>
      <c r="FVM340" s="2"/>
      <c r="FVN340" s="88"/>
      <c r="FVO340" s="88"/>
      <c r="FVP340" s="89"/>
      <c r="FVQ340" s="90"/>
      <c r="FVR340" s="89"/>
      <c r="FVS340" s="90"/>
      <c r="FVT340" s="90"/>
      <c r="FVU340" s="91"/>
      <c r="FVV340" s="91"/>
      <c r="FVW340" s="91"/>
      <c r="FVX340" s="84"/>
      <c r="FVY340" s="92"/>
      <c r="FVZ340" s="91"/>
      <c r="FWA340" s="91"/>
      <c r="FWB340" s="92"/>
      <c r="FWC340" s="84"/>
      <c r="FWD340" s="536"/>
      <c r="FWE340" s="536"/>
      <c r="FWF340" s="536"/>
      <c r="FWG340" s="2"/>
      <c r="FWH340" s="88"/>
      <c r="FWI340" s="88"/>
      <c r="FWJ340" s="89"/>
      <c r="FWK340" s="90"/>
      <c r="FWL340" s="89"/>
      <c r="FWM340" s="90"/>
      <c r="FWN340" s="90"/>
      <c r="FWO340" s="91"/>
      <c r="FWP340" s="91"/>
      <c r="FWQ340" s="91"/>
      <c r="FWR340" s="84"/>
      <c r="FWS340" s="92"/>
      <c r="FWT340" s="91"/>
      <c r="FWU340" s="91"/>
      <c r="FWV340" s="92"/>
      <c r="FWW340" s="84"/>
      <c r="FWX340" s="536"/>
      <c r="FWY340" s="536"/>
      <c r="FWZ340" s="536"/>
      <c r="FXA340" s="2"/>
      <c r="FXB340" s="88"/>
      <c r="FXC340" s="88"/>
      <c r="FXD340" s="89"/>
      <c r="FXE340" s="90"/>
      <c r="FXF340" s="89"/>
      <c r="FXG340" s="90"/>
      <c r="FXH340" s="90"/>
      <c r="FXI340" s="91"/>
      <c r="FXJ340" s="91"/>
      <c r="FXK340" s="91"/>
      <c r="FXL340" s="84"/>
      <c r="FXM340" s="92"/>
      <c r="FXN340" s="91"/>
      <c r="FXO340" s="91"/>
      <c r="FXP340" s="92"/>
      <c r="FXQ340" s="84"/>
      <c r="FXR340" s="536"/>
      <c r="FXS340" s="536"/>
      <c r="FXT340" s="536"/>
      <c r="FXU340" s="2"/>
      <c r="FXV340" s="88"/>
      <c r="FXW340" s="88"/>
      <c r="FXX340" s="89"/>
      <c r="FXY340" s="90"/>
      <c r="FXZ340" s="89"/>
      <c r="FYA340" s="90"/>
      <c r="FYB340" s="90"/>
      <c r="FYC340" s="91"/>
      <c r="FYD340" s="91"/>
      <c r="FYE340" s="91"/>
      <c r="FYF340" s="84"/>
      <c r="FYG340" s="92"/>
      <c r="FYH340" s="91"/>
      <c r="FYI340" s="91"/>
      <c r="FYJ340" s="92"/>
      <c r="FYK340" s="84"/>
      <c r="FYL340" s="536"/>
      <c r="FYM340" s="536"/>
      <c r="FYN340" s="536"/>
      <c r="FYO340" s="2"/>
      <c r="FYP340" s="88"/>
      <c r="FYQ340" s="88"/>
      <c r="FYR340" s="89"/>
      <c r="FYS340" s="90"/>
      <c r="FYT340" s="89"/>
      <c r="FYU340" s="90"/>
      <c r="FYV340" s="90"/>
      <c r="FYW340" s="91"/>
      <c r="FYX340" s="91"/>
      <c r="FYY340" s="91"/>
      <c r="FYZ340" s="84"/>
      <c r="FZA340" s="92"/>
      <c r="FZB340" s="91"/>
      <c r="FZC340" s="91"/>
      <c r="FZD340" s="92"/>
      <c r="FZE340" s="84"/>
      <c r="FZF340" s="536"/>
      <c r="FZG340" s="536"/>
      <c r="FZH340" s="536"/>
      <c r="FZI340" s="2"/>
      <c r="FZJ340" s="88"/>
      <c r="FZK340" s="88"/>
      <c r="FZL340" s="89"/>
      <c r="FZM340" s="90"/>
      <c r="FZN340" s="89"/>
      <c r="FZO340" s="90"/>
      <c r="FZP340" s="90"/>
      <c r="FZQ340" s="91"/>
      <c r="FZR340" s="91"/>
      <c r="FZS340" s="91"/>
      <c r="FZT340" s="84"/>
      <c r="FZU340" s="92"/>
      <c r="FZV340" s="91"/>
      <c r="FZW340" s="91"/>
      <c r="FZX340" s="92"/>
      <c r="FZY340" s="84"/>
      <c r="FZZ340" s="536"/>
      <c r="GAA340" s="536"/>
      <c r="GAB340" s="536"/>
      <c r="GAC340" s="2"/>
      <c r="GAD340" s="88"/>
      <c r="GAE340" s="88"/>
      <c r="GAF340" s="89"/>
      <c r="GAG340" s="90"/>
      <c r="GAH340" s="89"/>
      <c r="GAI340" s="90"/>
      <c r="GAJ340" s="90"/>
      <c r="GAK340" s="91"/>
      <c r="GAL340" s="91"/>
      <c r="GAM340" s="91"/>
      <c r="GAN340" s="84"/>
      <c r="GAO340" s="92"/>
      <c r="GAP340" s="91"/>
      <c r="GAQ340" s="91"/>
      <c r="GAR340" s="92"/>
      <c r="GAS340" s="84"/>
      <c r="GAT340" s="536"/>
      <c r="GAU340" s="536"/>
      <c r="GAV340" s="536"/>
      <c r="GAW340" s="2"/>
      <c r="GAX340" s="88"/>
      <c r="GAY340" s="88"/>
      <c r="GAZ340" s="89"/>
      <c r="GBA340" s="90"/>
      <c r="GBB340" s="89"/>
      <c r="GBC340" s="90"/>
      <c r="GBD340" s="90"/>
      <c r="GBE340" s="91"/>
      <c r="GBF340" s="91"/>
      <c r="GBG340" s="91"/>
      <c r="GBH340" s="84"/>
      <c r="GBI340" s="92"/>
      <c r="GBJ340" s="91"/>
      <c r="GBK340" s="91"/>
      <c r="GBL340" s="92"/>
      <c r="GBM340" s="84"/>
      <c r="GBN340" s="536"/>
      <c r="GBO340" s="536"/>
      <c r="GBP340" s="536"/>
      <c r="GBQ340" s="2"/>
      <c r="GBR340" s="88"/>
      <c r="GBS340" s="88"/>
      <c r="GBT340" s="89"/>
      <c r="GBU340" s="90"/>
      <c r="GBV340" s="89"/>
      <c r="GBW340" s="90"/>
      <c r="GBX340" s="90"/>
      <c r="GBY340" s="91"/>
      <c r="GBZ340" s="91"/>
      <c r="GCA340" s="91"/>
      <c r="GCB340" s="84"/>
      <c r="GCC340" s="92"/>
      <c r="GCD340" s="91"/>
      <c r="GCE340" s="91"/>
      <c r="GCF340" s="92"/>
      <c r="GCG340" s="84"/>
      <c r="GCH340" s="536"/>
      <c r="GCI340" s="536"/>
      <c r="GCJ340" s="536"/>
      <c r="GCK340" s="2"/>
      <c r="GCL340" s="88"/>
      <c r="GCM340" s="88"/>
      <c r="GCN340" s="89"/>
      <c r="GCO340" s="90"/>
      <c r="GCP340" s="89"/>
      <c r="GCQ340" s="90"/>
      <c r="GCR340" s="90"/>
      <c r="GCS340" s="91"/>
      <c r="GCT340" s="91"/>
      <c r="GCU340" s="91"/>
      <c r="GCV340" s="84"/>
      <c r="GCW340" s="92"/>
      <c r="GCX340" s="91"/>
      <c r="GCY340" s="91"/>
      <c r="GCZ340" s="92"/>
      <c r="GDA340" s="84"/>
      <c r="GDB340" s="536"/>
      <c r="GDC340" s="536"/>
      <c r="GDD340" s="536"/>
      <c r="GDE340" s="2"/>
      <c r="GDF340" s="88"/>
      <c r="GDG340" s="88"/>
      <c r="GDH340" s="89"/>
      <c r="GDI340" s="90"/>
      <c r="GDJ340" s="89"/>
      <c r="GDK340" s="90"/>
      <c r="GDL340" s="90"/>
      <c r="GDM340" s="91"/>
      <c r="GDN340" s="91"/>
      <c r="GDO340" s="91"/>
      <c r="GDP340" s="84"/>
      <c r="GDQ340" s="92"/>
      <c r="GDR340" s="91"/>
      <c r="GDS340" s="91"/>
      <c r="GDT340" s="92"/>
      <c r="GDU340" s="84"/>
      <c r="GDV340" s="536"/>
      <c r="GDW340" s="536"/>
      <c r="GDX340" s="536"/>
      <c r="GDY340" s="2"/>
      <c r="GDZ340" s="88"/>
      <c r="GEA340" s="88"/>
      <c r="GEB340" s="89"/>
      <c r="GEC340" s="90"/>
      <c r="GED340" s="89"/>
      <c r="GEE340" s="90"/>
      <c r="GEF340" s="90"/>
      <c r="GEG340" s="91"/>
      <c r="GEH340" s="91"/>
      <c r="GEI340" s="91"/>
      <c r="GEJ340" s="84"/>
      <c r="GEK340" s="92"/>
      <c r="GEL340" s="91"/>
      <c r="GEM340" s="91"/>
      <c r="GEN340" s="92"/>
      <c r="GEO340" s="84"/>
      <c r="GEP340" s="536"/>
      <c r="GEQ340" s="536"/>
      <c r="GER340" s="536"/>
      <c r="GES340" s="2"/>
      <c r="GET340" s="88"/>
      <c r="GEU340" s="88"/>
      <c r="GEV340" s="89"/>
      <c r="GEW340" s="90"/>
      <c r="GEX340" s="89"/>
      <c r="GEY340" s="90"/>
      <c r="GEZ340" s="90"/>
      <c r="GFA340" s="91"/>
      <c r="GFB340" s="91"/>
      <c r="GFC340" s="91"/>
      <c r="GFD340" s="84"/>
      <c r="GFE340" s="92"/>
      <c r="GFF340" s="91"/>
      <c r="GFG340" s="91"/>
      <c r="GFH340" s="92"/>
      <c r="GFI340" s="84"/>
      <c r="GFJ340" s="536"/>
      <c r="GFK340" s="536"/>
      <c r="GFL340" s="536"/>
      <c r="GFM340" s="2"/>
      <c r="GFN340" s="88"/>
      <c r="GFO340" s="88"/>
      <c r="GFP340" s="89"/>
      <c r="GFQ340" s="90"/>
      <c r="GFR340" s="89"/>
      <c r="GFS340" s="90"/>
      <c r="GFT340" s="90"/>
      <c r="GFU340" s="91"/>
      <c r="GFV340" s="91"/>
      <c r="GFW340" s="91"/>
      <c r="GFX340" s="84"/>
      <c r="GFY340" s="92"/>
      <c r="GFZ340" s="91"/>
      <c r="GGA340" s="91"/>
      <c r="GGB340" s="92"/>
      <c r="GGC340" s="84"/>
      <c r="GGD340" s="536"/>
      <c r="GGE340" s="536"/>
      <c r="GGF340" s="536"/>
      <c r="GGG340" s="2"/>
      <c r="GGH340" s="88"/>
      <c r="GGI340" s="88"/>
      <c r="GGJ340" s="89"/>
      <c r="GGK340" s="90"/>
      <c r="GGL340" s="89"/>
      <c r="GGM340" s="90"/>
      <c r="GGN340" s="90"/>
      <c r="GGO340" s="91"/>
      <c r="GGP340" s="91"/>
      <c r="GGQ340" s="91"/>
      <c r="GGR340" s="84"/>
      <c r="GGS340" s="92"/>
      <c r="GGT340" s="91"/>
      <c r="GGU340" s="91"/>
      <c r="GGV340" s="92"/>
      <c r="GGW340" s="84"/>
      <c r="GGX340" s="536"/>
      <c r="GGY340" s="536"/>
      <c r="GGZ340" s="536"/>
      <c r="GHA340" s="2"/>
      <c r="GHB340" s="88"/>
      <c r="GHC340" s="88"/>
      <c r="GHD340" s="89"/>
      <c r="GHE340" s="90"/>
      <c r="GHF340" s="89"/>
      <c r="GHG340" s="90"/>
      <c r="GHH340" s="90"/>
      <c r="GHI340" s="91"/>
      <c r="GHJ340" s="91"/>
      <c r="GHK340" s="91"/>
      <c r="GHL340" s="84"/>
      <c r="GHM340" s="92"/>
      <c r="GHN340" s="91"/>
      <c r="GHO340" s="91"/>
      <c r="GHP340" s="92"/>
      <c r="GHQ340" s="84"/>
      <c r="GHR340" s="536"/>
      <c r="GHS340" s="536"/>
      <c r="GHT340" s="536"/>
      <c r="GHU340" s="2"/>
      <c r="GHV340" s="88"/>
      <c r="GHW340" s="88"/>
      <c r="GHX340" s="89"/>
      <c r="GHY340" s="90"/>
      <c r="GHZ340" s="89"/>
      <c r="GIA340" s="90"/>
      <c r="GIB340" s="90"/>
      <c r="GIC340" s="91"/>
      <c r="GID340" s="91"/>
      <c r="GIE340" s="91"/>
      <c r="GIF340" s="84"/>
      <c r="GIG340" s="92"/>
      <c r="GIH340" s="91"/>
      <c r="GII340" s="91"/>
      <c r="GIJ340" s="92"/>
      <c r="GIK340" s="84"/>
      <c r="GIL340" s="536"/>
      <c r="GIM340" s="536"/>
      <c r="GIN340" s="536"/>
      <c r="GIO340" s="2"/>
      <c r="GIP340" s="88"/>
      <c r="GIQ340" s="88"/>
      <c r="GIR340" s="89"/>
      <c r="GIS340" s="90"/>
      <c r="GIT340" s="89"/>
      <c r="GIU340" s="90"/>
      <c r="GIV340" s="90"/>
      <c r="GIW340" s="91"/>
      <c r="GIX340" s="91"/>
      <c r="GIY340" s="91"/>
      <c r="GIZ340" s="84"/>
      <c r="GJA340" s="92"/>
      <c r="GJB340" s="91"/>
      <c r="GJC340" s="91"/>
      <c r="GJD340" s="92"/>
      <c r="GJE340" s="84"/>
      <c r="GJF340" s="536"/>
      <c r="GJG340" s="536"/>
      <c r="GJH340" s="536"/>
      <c r="GJI340" s="2"/>
      <c r="GJJ340" s="88"/>
      <c r="GJK340" s="88"/>
      <c r="GJL340" s="89"/>
      <c r="GJM340" s="90"/>
      <c r="GJN340" s="89"/>
      <c r="GJO340" s="90"/>
      <c r="GJP340" s="90"/>
      <c r="GJQ340" s="91"/>
      <c r="GJR340" s="91"/>
      <c r="GJS340" s="91"/>
      <c r="GJT340" s="84"/>
      <c r="GJU340" s="92"/>
      <c r="GJV340" s="91"/>
      <c r="GJW340" s="91"/>
      <c r="GJX340" s="92"/>
      <c r="GJY340" s="84"/>
      <c r="GJZ340" s="536"/>
      <c r="GKA340" s="536"/>
      <c r="GKB340" s="536"/>
      <c r="GKC340" s="2"/>
      <c r="GKD340" s="88"/>
      <c r="GKE340" s="88"/>
      <c r="GKF340" s="89"/>
      <c r="GKG340" s="90"/>
      <c r="GKH340" s="89"/>
      <c r="GKI340" s="90"/>
      <c r="GKJ340" s="90"/>
      <c r="GKK340" s="91"/>
      <c r="GKL340" s="91"/>
      <c r="GKM340" s="91"/>
      <c r="GKN340" s="84"/>
      <c r="GKO340" s="92"/>
      <c r="GKP340" s="91"/>
      <c r="GKQ340" s="91"/>
      <c r="GKR340" s="92"/>
      <c r="GKS340" s="84"/>
      <c r="GKT340" s="536"/>
      <c r="GKU340" s="536"/>
      <c r="GKV340" s="536"/>
      <c r="GKW340" s="2"/>
      <c r="GKX340" s="88"/>
      <c r="GKY340" s="88"/>
      <c r="GKZ340" s="89"/>
      <c r="GLA340" s="90"/>
      <c r="GLB340" s="89"/>
      <c r="GLC340" s="90"/>
      <c r="GLD340" s="90"/>
      <c r="GLE340" s="91"/>
      <c r="GLF340" s="91"/>
      <c r="GLG340" s="91"/>
      <c r="GLH340" s="84"/>
      <c r="GLI340" s="92"/>
      <c r="GLJ340" s="91"/>
      <c r="GLK340" s="91"/>
      <c r="GLL340" s="92"/>
      <c r="GLM340" s="84"/>
      <c r="GLN340" s="536"/>
      <c r="GLO340" s="536"/>
      <c r="GLP340" s="536"/>
      <c r="GLQ340" s="2"/>
      <c r="GLR340" s="88"/>
      <c r="GLS340" s="88"/>
      <c r="GLT340" s="89"/>
      <c r="GLU340" s="90"/>
      <c r="GLV340" s="89"/>
      <c r="GLW340" s="90"/>
      <c r="GLX340" s="90"/>
      <c r="GLY340" s="91"/>
      <c r="GLZ340" s="91"/>
      <c r="GMA340" s="91"/>
      <c r="GMB340" s="84"/>
      <c r="GMC340" s="92"/>
      <c r="GMD340" s="91"/>
      <c r="GME340" s="91"/>
      <c r="GMF340" s="92"/>
      <c r="GMG340" s="84"/>
      <c r="GMH340" s="536"/>
      <c r="GMI340" s="536"/>
      <c r="GMJ340" s="536"/>
      <c r="GMK340" s="2"/>
      <c r="GML340" s="88"/>
      <c r="GMM340" s="88"/>
      <c r="GMN340" s="89"/>
      <c r="GMO340" s="90"/>
      <c r="GMP340" s="89"/>
      <c r="GMQ340" s="90"/>
      <c r="GMR340" s="90"/>
      <c r="GMS340" s="91"/>
      <c r="GMT340" s="91"/>
      <c r="GMU340" s="91"/>
      <c r="GMV340" s="84"/>
      <c r="GMW340" s="92"/>
      <c r="GMX340" s="91"/>
      <c r="GMY340" s="91"/>
      <c r="GMZ340" s="92"/>
      <c r="GNA340" s="84"/>
      <c r="GNB340" s="536"/>
      <c r="GNC340" s="536"/>
      <c r="GND340" s="536"/>
      <c r="GNE340" s="2"/>
      <c r="GNF340" s="88"/>
      <c r="GNG340" s="88"/>
      <c r="GNH340" s="89"/>
      <c r="GNI340" s="90"/>
      <c r="GNJ340" s="89"/>
      <c r="GNK340" s="90"/>
      <c r="GNL340" s="90"/>
      <c r="GNM340" s="91"/>
      <c r="GNN340" s="91"/>
      <c r="GNO340" s="91"/>
      <c r="GNP340" s="84"/>
      <c r="GNQ340" s="92"/>
      <c r="GNR340" s="91"/>
      <c r="GNS340" s="91"/>
      <c r="GNT340" s="92"/>
      <c r="GNU340" s="84"/>
      <c r="GNV340" s="536"/>
      <c r="GNW340" s="536"/>
      <c r="GNX340" s="536"/>
      <c r="GNY340" s="2"/>
      <c r="GNZ340" s="88"/>
      <c r="GOA340" s="88"/>
      <c r="GOB340" s="89"/>
      <c r="GOC340" s="90"/>
      <c r="GOD340" s="89"/>
      <c r="GOE340" s="90"/>
      <c r="GOF340" s="90"/>
      <c r="GOG340" s="91"/>
      <c r="GOH340" s="91"/>
      <c r="GOI340" s="91"/>
      <c r="GOJ340" s="84"/>
      <c r="GOK340" s="92"/>
      <c r="GOL340" s="91"/>
      <c r="GOM340" s="91"/>
      <c r="GON340" s="92"/>
      <c r="GOO340" s="84"/>
      <c r="GOP340" s="536"/>
      <c r="GOQ340" s="536"/>
      <c r="GOR340" s="536"/>
      <c r="GOS340" s="2"/>
      <c r="GOT340" s="88"/>
      <c r="GOU340" s="88"/>
      <c r="GOV340" s="89"/>
      <c r="GOW340" s="90"/>
      <c r="GOX340" s="89"/>
      <c r="GOY340" s="90"/>
      <c r="GOZ340" s="90"/>
      <c r="GPA340" s="91"/>
      <c r="GPB340" s="91"/>
      <c r="GPC340" s="91"/>
      <c r="GPD340" s="84"/>
      <c r="GPE340" s="92"/>
      <c r="GPF340" s="91"/>
      <c r="GPG340" s="91"/>
      <c r="GPH340" s="92"/>
      <c r="GPI340" s="84"/>
      <c r="GPJ340" s="536"/>
      <c r="GPK340" s="536"/>
      <c r="GPL340" s="536"/>
      <c r="GPM340" s="2"/>
      <c r="GPN340" s="88"/>
      <c r="GPO340" s="88"/>
      <c r="GPP340" s="89"/>
      <c r="GPQ340" s="90"/>
      <c r="GPR340" s="89"/>
      <c r="GPS340" s="90"/>
      <c r="GPT340" s="90"/>
      <c r="GPU340" s="91"/>
      <c r="GPV340" s="91"/>
      <c r="GPW340" s="91"/>
      <c r="GPX340" s="84"/>
      <c r="GPY340" s="92"/>
      <c r="GPZ340" s="91"/>
      <c r="GQA340" s="91"/>
      <c r="GQB340" s="92"/>
      <c r="GQC340" s="84"/>
      <c r="GQD340" s="536"/>
      <c r="GQE340" s="536"/>
      <c r="GQF340" s="536"/>
      <c r="GQG340" s="2"/>
      <c r="GQH340" s="88"/>
      <c r="GQI340" s="88"/>
      <c r="GQJ340" s="89"/>
      <c r="GQK340" s="90"/>
      <c r="GQL340" s="89"/>
      <c r="GQM340" s="90"/>
      <c r="GQN340" s="90"/>
      <c r="GQO340" s="91"/>
      <c r="GQP340" s="91"/>
      <c r="GQQ340" s="91"/>
      <c r="GQR340" s="84"/>
      <c r="GQS340" s="92"/>
      <c r="GQT340" s="91"/>
      <c r="GQU340" s="91"/>
      <c r="GQV340" s="92"/>
      <c r="GQW340" s="84"/>
      <c r="GQX340" s="536"/>
      <c r="GQY340" s="536"/>
      <c r="GQZ340" s="536"/>
      <c r="GRA340" s="2"/>
      <c r="GRB340" s="88"/>
      <c r="GRC340" s="88"/>
      <c r="GRD340" s="89"/>
      <c r="GRE340" s="90"/>
      <c r="GRF340" s="89"/>
      <c r="GRG340" s="90"/>
      <c r="GRH340" s="90"/>
      <c r="GRI340" s="91"/>
      <c r="GRJ340" s="91"/>
      <c r="GRK340" s="91"/>
      <c r="GRL340" s="84"/>
      <c r="GRM340" s="92"/>
      <c r="GRN340" s="91"/>
      <c r="GRO340" s="91"/>
      <c r="GRP340" s="92"/>
      <c r="GRQ340" s="84"/>
      <c r="GRR340" s="536"/>
      <c r="GRS340" s="536"/>
      <c r="GRT340" s="536"/>
      <c r="GRU340" s="2"/>
      <c r="GRV340" s="88"/>
      <c r="GRW340" s="88"/>
      <c r="GRX340" s="89"/>
      <c r="GRY340" s="90"/>
      <c r="GRZ340" s="89"/>
      <c r="GSA340" s="90"/>
      <c r="GSB340" s="90"/>
      <c r="GSC340" s="91"/>
      <c r="GSD340" s="91"/>
      <c r="GSE340" s="91"/>
      <c r="GSF340" s="84"/>
      <c r="GSG340" s="92"/>
      <c r="GSH340" s="91"/>
      <c r="GSI340" s="91"/>
      <c r="GSJ340" s="92"/>
      <c r="GSK340" s="84"/>
      <c r="GSL340" s="536"/>
      <c r="GSM340" s="536"/>
      <c r="GSN340" s="536"/>
      <c r="GSO340" s="2"/>
      <c r="GSP340" s="88"/>
      <c r="GSQ340" s="88"/>
      <c r="GSR340" s="89"/>
      <c r="GSS340" s="90"/>
      <c r="GST340" s="89"/>
      <c r="GSU340" s="90"/>
      <c r="GSV340" s="90"/>
      <c r="GSW340" s="91"/>
      <c r="GSX340" s="91"/>
      <c r="GSY340" s="91"/>
      <c r="GSZ340" s="84"/>
      <c r="GTA340" s="92"/>
      <c r="GTB340" s="91"/>
      <c r="GTC340" s="91"/>
      <c r="GTD340" s="92"/>
      <c r="GTE340" s="84"/>
      <c r="GTF340" s="536"/>
      <c r="GTG340" s="536"/>
      <c r="GTH340" s="536"/>
      <c r="GTI340" s="2"/>
      <c r="GTJ340" s="88"/>
      <c r="GTK340" s="88"/>
      <c r="GTL340" s="89"/>
      <c r="GTM340" s="90"/>
      <c r="GTN340" s="89"/>
      <c r="GTO340" s="90"/>
      <c r="GTP340" s="90"/>
      <c r="GTQ340" s="91"/>
      <c r="GTR340" s="91"/>
      <c r="GTS340" s="91"/>
      <c r="GTT340" s="84"/>
      <c r="GTU340" s="92"/>
      <c r="GTV340" s="91"/>
      <c r="GTW340" s="91"/>
      <c r="GTX340" s="92"/>
      <c r="GTY340" s="84"/>
      <c r="GTZ340" s="536"/>
      <c r="GUA340" s="536"/>
      <c r="GUB340" s="536"/>
      <c r="GUC340" s="2"/>
      <c r="GUD340" s="88"/>
      <c r="GUE340" s="88"/>
      <c r="GUF340" s="89"/>
      <c r="GUG340" s="90"/>
      <c r="GUH340" s="89"/>
      <c r="GUI340" s="90"/>
      <c r="GUJ340" s="90"/>
      <c r="GUK340" s="91"/>
      <c r="GUL340" s="91"/>
      <c r="GUM340" s="91"/>
      <c r="GUN340" s="84"/>
      <c r="GUO340" s="92"/>
      <c r="GUP340" s="91"/>
      <c r="GUQ340" s="91"/>
      <c r="GUR340" s="92"/>
      <c r="GUS340" s="84"/>
      <c r="GUT340" s="536"/>
      <c r="GUU340" s="536"/>
      <c r="GUV340" s="536"/>
      <c r="GUW340" s="2"/>
      <c r="GUX340" s="88"/>
      <c r="GUY340" s="88"/>
      <c r="GUZ340" s="89"/>
      <c r="GVA340" s="90"/>
      <c r="GVB340" s="89"/>
      <c r="GVC340" s="90"/>
      <c r="GVD340" s="90"/>
      <c r="GVE340" s="91"/>
      <c r="GVF340" s="91"/>
      <c r="GVG340" s="91"/>
      <c r="GVH340" s="84"/>
      <c r="GVI340" s="92"/>
      <c r="GVJ340" s="91"/>
      <c r="GVK340" s="91"/>
      <c r="GVL340" s="92"/>
      <c r="GVM340" s="84"/>
      <c r="GVN340" s="536"/>
      <c r="GVO340" s="536"/>
      <c r="GVP340" s="536"/>
      <c r="GVQ340" s="2"/>
      <c r="GVR340" s="88"/>
      <c r="GVS340" s="88"/>
      <c r="GVT340" s="89"/>
      <c r="GVU340" s="90"/>
      <c r="GVV340" s="89"/>
      <c r="GVW340" s="90"/>
      <c r="GVX340" s="90"/>
      <c r="GVY340" s="91"/>
      <c r="GVZ340" s="91"/>
      <c r="GWA340" s="91"/>
      <c r="GWB340" s="84"/>
      <c r="GWC340" s="92"/>
      <c r="GWD340" s="91"/>
      <c r="GWE340" s="91"/>
      <c r="GWF340" s="92"/>
      <c r="GWG340" s="84"/>
      <c r="GWH340" s="536"/>
      <c r="GWI340" s="536"/>
      <c r="GWJ340" s="536"/>
      <c r="GWK340" s="2"/>
      <c r="GWL340" s="88"/>
      <c r="GWM340" s="88"/>
      <c r="GWN340" s="89"/>
      <c r="GWO340" s="90"/>
      <c r="GWP340" s="89"/>
      <c r="GWQ340" s="90"/>
      <c r="GWR340" s="90"/>
      <c r="GWS340" s="91"/>
      <c r="GWT340" s="91"/>
      <c r="GWU340" s="91"/>
      <c r="GWV340" s="84"/>
      <c r="GWW340" s="92"/>
      <c r="GWX340" s="91"/>
      <c r="GWY340" s="91"/>
      <c r="GWZ340" s="92"/>
      <c r="GXA340" s="84"/>
      <c r="GXB340" s="536"/>
      <c r="GXC340" s="536"/>
      <c r="GXD340" s="536"/>
      <c r="GXE340" s="2"/>
      <c r="GXF340" s="88"/>
      <c r="GXG340" s="88"/>
      <c r="GXH340" s="89"/>
      <c r="GXI340" s="90"/>
      <c r="GXJ340" s="89"/>
      <c r="GXK340" s="90"/>
      <c r="GXL340" s="90"/>
      <c r="GXM340" s="91"/>
      <c r="GXN340" s="91"/>
      <c r="GXO340" s="91"/>
      <c r="GXP340" s="84"/>
      <c r="GXQ340" s="92"/>
      <c r="GXR340" s="91"/>
      <c r="GXS340" s="91"/>
      <c r="GXT340" s="92"/>
      <c r="GXU340" s="84"/>
      <c r="GXV340" s="536"/>
      <c r="GXW340" s="536"/>
      <c r="GXX340" s="536"/>
      <c r="GXY340" s="2"/>
      <c r="GXZ340" s="88"/>
      <c r="GYA340" s="88"/>
      <c r="GYB340" s="89"/>
      <c r="GYC340" s="90"/>
      <c r="GYD340" s="89"/>
      <c r="GYE340" s="90"/>
      <c r="GYF340" s="90"/>
      <c r="GYG340" s="91"/>
      <c r="GYH340" s="91"/>
      <c r="GYI340" s="91"/>
      <c r="GYJ340" s="84"/>
      <c r="GYK340" s="92"/>
      <c r="GYL340" s="91"/>
      <c r="GYM340" s="91"/>
      <c r="GYN340" s="92"/>
      <c r="GYO340" s="84"/>
      <c r="GYP340" s="536"/>
      <c r="GYQ340" s="536"/>
      <c r="GYR340" s="536"/>
      <c r="GYS340" s="2"/>
      <c r="GYT340" s="88"/>
      <c r="GYU340" s="88"/>
      <c r="GYV340" s="89"/>
      <c r="GYW340" s="90"/>
      <c r="GYX340" s="89"/>
      <c r="GYY340" s="90"/>
      <c r="GYZ340" s="90"/>
      <c r="GZA340" s="91"/>
      <c r="GZB340" s="91"/>
      <c r="GZC340" s="91"/>
      <c r="GZD340" s="84"/>
      <c r="GZE340" s="92"/>
      <c r="GZF340" s="91"/>
      <c r="GZG340" s="91"/>
      <c r="GZH340" s="92"/>
      <c r="GZI340" s="84"/>
      <c r="GZJ340" s="536"/>
      <c r="GZK340" s="536"/>
      <c r="GZL340" s="536"/>
      <c r="GZM340" s="2"/>
      <c r="GZN340" s="88"/>
      <c r="GZO340" s="88"/>
      <c r="GZP340" s="89"/>
      <c r="GZQ340" s="90"/>
      <c r="GZR340" s="89"/>
      <c r="GZS340" s="90"/>
      <c r="GZT340" s="90"/>
      <c r="GZU340" s="91"/>
      <c r="GZV340" s="91"/>
      <c r="GZW340" s="91"/>
      <c r="GZX340" s="84"/>
      <c r="GZY340" s="92"/>
      <c r="GZZ340" s="91"/>
      <c r="HAA340" s="91"/>
      <c r="HAB340" s="92"/>
      <c r="HAC340" s="84"/>
      <c r="HAD340" s="536"/>
      <c r="HAE340" s="536"/>
      <c r="HAF340" s="536"/>
      <c r="HAG340" s="2"/>
      <c r="HAH340" s="88"/>
      <c r="HAI340" s="88"/>
      <c r="HAJ340" s="89"/>
      <c r="HAK340" s="90"/>
      <c r="HAL340" s="89"/>
      <c r="HAM340" s="90"/>
      <c r="HAN340" s="90"/>
      <c r="HAO340" s="91"/>
      <c r="HAP340" s="91"/>
      <c r="HAQ340" s="91"/>
      <c r="HAR340" s="84"/>
      <c r="HAS340" s="92"/>
      <c r="HAT340" s="91"/>
      <c r="HAU340" s="91"/>
      <c r="HAV340" s="92"/>
      <c r="HAW340" s="84"/>
      <c r="HAX340" s="536"/>
      <c r="HAY340" s="536"/>
      <c r="HAZ340" s="536"/>
      <c r="HBA340" s="2"/>
      <c r="HBB340" s="88"/>
      <c r="HBC340" s="88"/>
      <c r="HBD340" s="89"/>
      <c r="HBE340" s="90"/>
      <c r="HBF340" s="89"/>
      <c r="HBG340" s="90"/>
      <c r="HBH340" s="90"/>
      <c r="HBI340" s="91"/>
      <c r="HBJ340" s="91"/>
      <c r="HBK340" s="91"/>
      <c r="HBL340" s="84"/>
      <c r="HBM340" s="92"/>
      <c r="HBN340" s="91"/>
      <c r="HBO340" s="91"/>
      <c r="HBP340" s="92"/>
      <c r="HBQ340" s="84"/>
      <c r="HBR340" s="536"/>
      <c r="HBS340" s="536"/>
      <c r="HBT340" s="536"/>
      <c r="HBU340" s="2"/>
      <c r="HBV340" s="88"/>
      <c r="HBW340" s="88"/>
      <c r="HBX340" s="89"/>
      <c r="HBY340" s="90"/>
      <c r="HBZ340" s="89"/>
      <c r="HCA340" s="90"/>
      <c r="HCB340" s="90"/>
      <c r="HCC340" s="91"/>
      <c r="HCD340" s="91"/>
      <c r="HCE340" s="91"/>
      <c r="HCF340" s="84"/>
      <c r="HCG340" s="92"/>
      <c r="HCH340" s="91"/>
      <c r="HCI340" s="91"/>
      <c r="HCJ340" s="92"/>
      <c r="HCK340" s="84"/>
      <c r="HCL340" s="536"/>
      <c r="HCM340" s="536"/>
      <c r="HCN340" s="536"/>
      <c r="HCO340" s="2"/>
      <c r="HCP340" s="88"/>
      <c r="HCQ340" s="88"/>
      <c r="HCR340" s="89"/>
      <c r="HCS340" s="90"/>
      <c r="HCT340" s="89"/>
      <c r="HCU340" s="90"/>
      <c r="HCV340" s="90"/>
      <c r="HCW340" s="91"/>
      <c r="HCX340" s="91"/>
      <c r="HCY340" s="91"/>
      <c r="HCZ340" s="84"/>
      <c r="HDA340" s="92"/>
      <c r="HDB340" s="91"/>
      <c r="HDC340" s="91"/>
      <c r="HDD340" s="92"/>
      <c r="HDE340" s="84"/>
      <c r="HDF340" s="536"/>
      <c r="HDG340" s="536"/>
      <c r="HDH340" s="536"/>
      <c r="HDI340" s="2"/>
      <c r="HDJ340" s="88"/>
      <c r="HDK340" s="88"/>
      <c r="HDL340" s="89"/>
      <c r="HDM340" s="90"/>
      <c r="HDN340" s="89"/>
      <c r="HDO340" s="90"/>
      <c r="HDP340" s="90"/>
      <c r="HDQ340" s="91"/>
      <c r="HDR340" s="91"/>
      <c r="HDS340" s="91"/>
      <c r="HDT340" s="84"/>
      <c r="HDU340" s="92"/>
      <c r="HDV340" s="91"/>
      <c r="HDW340" s="91"/>
      <c r="HDX340" s="92"/>
      <c r="HDY340" s="84"/>
      <c r="HDZ340" s="536"/>
      <c r="HEA340" s="536"/>
      <c r="HEB340" s="536"/>
      <c r="HEC340" s="2"/>
      <c r="HED340" s="88"/>
      <c r="HEE340" s="88"/>
      <c r="HEF340" s="89"/>
      <c r="HEG340" s="90"/>
      <c r="HEH340" s="89"/>
      <c r="HEI340" s="90"/>
      <c r="HEJ340" s="90"/>
      <c r="HEK340" s="91"/>
      <c r="HEL340" s="91"/>
      <c r="HEM340" s="91"/>
      <c r="HEN340" s="84"/>
      <c r="HEO340" s="92"/>
      <c r="HEP340" s="91"/>
      <c r="HEQ340" s="91"/>
      <c r="HER340" s="92"/>
      <c r="HES340" s="84"/>
      <c r="HET340" s="536"/>
      <c r="HEU340" s="536"/>
      <c r="HEV340" s="536"/>
      <c r="HEW340" s="2"/>
      <c r="HEX340" s="88"/>
      <c r="HEY340" s="88"/>
      <c r="HEZ340" s="89"/>
      <c r="HFA340" s="90"/>
      <c r="HFB340" s="89"/>
      <c r="HFC340" s="90"/>
      <c r="HFD340" s="90"/>
      <c r="HFE340" s="91"/>
      <c r="HFF340" s="91"/>
      <c r="HFG340" s="91"/>
      <c r="HFH340" s="84"/>
      <c r="HFI340" s="92"/>
      <c r="HFJ340" s="91"/>
      <c r="HFK340" s="91"/>
      <c r="HFL340" s="92"/>
      <c r="HFM340" s="84"/>
      <c r="HFN340" s="536"/>
      <c r="HFO340" s="536"/>
      <c r="HFP340" s="536"/>
      <c r="HFQ340" s="2"/>
      <c r="HFR340" s="88"/>
      <c r="HFS340" s="88"/>
      <c r="HFT340" s="89"/>
      <c r="HFU340" s="90"/>
      <c r="HFV340" s="89"/>
      <c r="HFW340" s="90"/>
      <c r="HFX340" s="90"/>
      <c r="HFY340" s="91"/>
      <c r="HFZ340" s="91"/>
      <c r="HGA340" s="91"/>
      <c r="HGB340" s="84"/>
      <c r="HGC340" s="92"/>
      <c r="HGD340" s="91"/>
      <c r="HGE340" s="91"/>
      <c r="HGF340" s="92"/>
      <c r="HGG340" s="84"/>
      <c r="HGH340" s="536"/>
      <c r="HGI340" s="536"/>
      <c r="HGJ340" s="536"/>
      <c r="HGK340" s="2"/>
      <c r="HGL340" s="88"/>
      <c r="HGM340" s="88"/>
      <c r="HGN340" s="89"/>
      <c r="HGO340" s="90"/>
      <c r="HGP340" s="89"/>
      <c r="HGQ340" s="90"/>
      <c r="HGR340" s="90"/>
      <c r="HGS340" s="91"/>
      <c r="HGT340" s="91"/>
      <c r="HGU340" s="91"/>
      <c r="HGV340" s="84"/>
      <c r="HGW340" s="92"/>
      <c r="HGX340" s="91"/>
      <c r="HGY340" s="91"/>
      <c r="HGZ340" s="92"/>
      <c r="HHA340" s="84"/>
      <c r="HHB340" s="536"/>
      <c r="HHC340" s="536"/>
      <c r="HHD340" s="536"/>
      <c r="HHE340" s="2"/>
      <c r="HHF340" s="88"/>
      <c r="HHG340" s="88"/>
      <c r="HHH340" s="89"/>
      <c r="HHI340" s="90"/>
      <c r="HHJ340" s="89"/>
      <c r="HHK340" s="90"/>
      <c r="HHL340" s="90"/>
      <c r="HHM340" s="91"/>
      <c r="HHN340" s="91"/>
      <c r="HHO340" s="91"/>
      <c r="HHP340" s="84"/>
      <c r="HHQ340" s="92"/>
      <c r="HHR340" s="91"/>
      <c r="HHS340" s="91"/>
      <c r="HHT340" s="92"/>
      <c r="HHU340" s="84"/>
      <c r="HHV340" s="536"/>
      <c r="HHW340" s="536"/>
      <c r="HHX340" s="536"/>
      <c r="HHY340" s="2"/>
      <c r="HHZ340" s="88"/>
      <c r="HIA340" s="88"/>
      <c r="HIB340" s="89"/>
      <c r="HIC340" s="90"/>
      <c r="HID340" s="89"/>
      <c r="HIE340" s="90"/>
      <c r="HIF340" s="90"/>
      <c r="HIG340" s="91"/>
      <c r="HIH340" s="91"/>
      <c r="HII340" s="91"/>
      <c r="HIJ340" s="84"/>
      <c r="HIK340" s="92"/>
      <c r="HIL340" s="91"/>
      <c r="HIM340" s="91"/>
      <c r="HIN340" s="92"/>
      <c r="HIO340" s="84"/>
      <c r="HIP340" s="536"/>
      <c r="HIQ340" s="536"/>
      <c r="HIR340" s="536"/>
      <c r="HIS340" s="2"/>
      <c r="HIT340" s="88"/>
      <c r="HIU340" s="88"/>
      <c r="HIV340" s="89"/>
      <c r="HIW340" s="90"/>
      <c r="HIX340" s="89"/>
      <c r="HIY340" s="90"/>
      <c r="HIZ340" s="90"/>
      <c r="HJA340" s="91"/>
      <c r="HJB340" s="91"/>
      <c r="HJC340" s="91"/>
      <c r="HJD340" s="84"/>
      <c r="HJE340" s="92"/>
      <c r="HJF340" s="91"/>
      <c r="HJG340" s="91"/>
      <c r="HJH340" s="92"/>
      <c r="HJI340" s="84"/>
      <c r="HJJ340" s="536"/>
      <c r="HJK340" s="536"/>
      <c r="HJL340" s="536"/>
      <c r="HJM340" s="2"/>
      <c r="HJN340" s="88"/>
      <c r="HJO340" s="88"/>
      <c r="HJP340" s="89"/>
      <c r="HJQ340" s="90"/>
      <c r="HJR340" s="89"/>
      <c r="HJS340" s="90"/>
      <c r="HJT340" s="90"/>
      <c r="HJU340" s="91"/>
      <c r="HJV340" s="91"/>
      <c r="HJW340" s="91"/>
      <c r="HJX340" s="84"/>
      <c r="HJY340" s="92"/>
      <c r="HJZ340" s="91"/>
      <c r="HKA340" s="91"/>
      <c r="HKB340" s="92"/>
      <c r="HKC340" s="84"/>
      <c r="HKD340" s="536"/>
      <c r="HKE340" s="536"/>
      <c r="HKF340" s="536"/>
      <c r="HKG340" s="2"/>
      <c r="HKH340" s="88"/>
      <c r="HKI340" s="88"/>
      <c r="HKJ340" s="89"/>
      <c r="HKK340" s="90"/>
      <c r="HKL340" s="89"/>
      <c r="HKM340" s="90"/>
      <c r="HKN340" s="90"/>
      <c r="HKO340" s="91"/>
      <c r="HKP340" s="91"/>
      <c r="HKQ340" s="91"/>
      <c r="HKR340" s="84"/>
      <c r="HKS340" s="92"/>
      <c r="HKT340" s="91"/>
      <c r="HKU340" s="91"/>
      <c r="HKV340" s="92"/>
      <c r="HKW340" s="84"/>
      <c r="HKX340" s="536"/>
      <c r="HKY340" s="536"/>
      <c r="HKZ340" s="536"/>
      <c r="HLA340" s="2"/>
      <c r="HLB340" s="88"/>
      <c r="HLC340" s="88"/>
      <c r="HLD340" s="89"/>
      <c r="HLE340" s="90"/>
      <c r="HLF340" s="89"/>
      <c r="HLG340" s="90"/>
      <c r="HLH340" s="90"/>
      <c r="HLI340" s="91"/>
      <c r="HLJ340" s="91"/>
      <c r="HLK340" s="91"/>
      <c r="HLL340" s="84"/>
      <c r="HLM340" s="92"/>
      <c r="HLN340" s="91"/>
      <c r="HLO340" s="91"/>
      <c r="HLP340" s="92"/>
      <c r="HLQ340" s="84"/>
      <c r="HLR340" s="536"/>
      <c r="HLS340" s="536"/>
      <c r="HLT340" s="536"/>
      <c r="HLU340" s="2"/>
      <c r="HLV340" s="88"/>
      <c r="HLW340" s="88"/>
      <c r="HLX340" s="89"/>
      <c r="HLY340" s="90"/>
      <c r="HLZ340" s="89"/>
      <c r="HMA340" s="90"/>
      <c r="HMB340" s="90"/>
      <c r="HMC340" s="91"/>
      <c r="HMD340" s="91"/>
      <c r="HME340" s="91"/>
      <c r="HMF340" s="84"/>
      <c r="HMG340" s="92"/>
      <c r="HMH340" s="91"/>
      <c r="HMI340" s="91"/>
      <c r="HMJ340" s="92"/>
      <c r="HMK340" s="84"/>
      <c r="HML340" s="536"/>
      <c r="HMM340" s="536"/>
      <c r="HMN340" s="536"/>
      <c r="HMO340" s="2"/>
      <c r="HMP340" s="88"/>
      <c r="HMQ340" s="88"/>
      <c r="HMR340" s="89"/>
      <c r="HMS340" s="90"/>
      <c r="HMT340" s="89"/>
      <c r="HMU340" s="90"/>
      <c r="HMV340" s="90"/>
      <c r="HMW340" s="91"/>
      <c r="HMX340" s="91"/>
      <c r="HMY340" s="91"/>
      <c r="HMZ340" s="84"/>
      <c r="HNA340" s="92"/>
      <c r="HNB340" s="91"/>
      <c r="HNC340" s="91"/>
      <c r="HND340" s="92"/>
      <c r="HNE340" s="84"/>
      <c r="HNF340" s="536"/>
      <c r="HNG340" s="536"/>
      <c r="HNH340" s="536"/>
      <c r="HNI340" s="2"/>
      <c r="HNJ340" s="88"/>
      <c r="HNK340" s="88"/>
      <c r="HNL340" s="89"/>
      <c r="HNM340" s="90"/>
      <c r="HNN340" s="89"/>
      <c r="HNO340" s="90"/>
      <c r="HNP340" s="90"/>
      <c r="HNQ340" s="91"/>
      <c r="HNR340" s="91"/>
      <c r="HNS340" s="91"/>
      <c r="HNT340" s="84"/>
      <c r="HNU340" s="92"/>
      <c r="HNV340" s="91"/>
      <c r="HNW340" s="91"/>
      <c r="HNX340" s="92"/>
      <c r="HNY340" s="84"/>
      <c r="HNZ340" s="536"/>
      <c r="HOA340" s="536"/>
      <c r="HOB340" s="536"/>
      <c r="HOC340" s="2"/>
      <c r="HOD340" s="88"/>
      <c r="HOE340" s="88"/>
      <c r="HOF340" s="89"/>
      <c r="HOG340" s="90"/>
      <c r="HOH340" s="89"/>
      <c r="HOI340" s="90"/>
      <c r="HOJ340" s="90"/>
      <c r="HOK340" s="91"/>
      <c r="HOL340" s="91"/>
      <c r="HOM340" s="91"/>
      <c r="HON340" s="84"/>
      <c r="HOO340" s="92"/>
      <c r="HOP340" s="91"/>
      <c r="HOQ340" s="91"/>
      <c r="HOR340" s="92"/>
      <c r="HOS340" s="84"/>
      <c r="HOT340" s="536"/>
      <c r="HOU340" s="536"/>
      <c r="HOV340" s="536"/>
      <c r="HOW340" s="2"/>
      <c r="HOX340" s="88"/>
      <c r="HOY340" s="88"/>
      <c r="HOZ340" s="89"/>
      <c r="HPA340" s="90"/>
      <c r="HPB340" s="89"/>
      <c r="HPC340" s="90"/>
      <c r="HPD340" s="90"/>
      <c r="HPE340" s="91"/>
      <c r="HPF340" s="91"/>
      <c r="HPG340" s="91"/>
      <c r="HPH340" s="84"/>
      <c r="HPI340" s="92"/>
      <c r="HPJ340" s="91"/>
      <c r="HPK340" s="91"/>
      <c r="HPL340" s="92"/>
      <c r="HPM340" s="84"/>
      <c r="HPN340" s="536"/>
      <c r="HPO340" s="536"/>
      <c r="HPP340" s="536"/>
      <c r="HPQ340" s="2"/>
      <c r="HPR340" s="88"/>
      <c r="HPS340" s="88"/>
      <c r="HPT340" s="89"/>
      <c r="HPU340" s="90"/>
      <c r="HPV340" s="89"/>
      <c r="HPW340" s="90"/>
      <c r="HPX340" s="90"/>
      <c r="HPY340" s="91"/>
      <c r="HPZ340" s="91"/>
      <c r="HQA340" s="91"/>
      <c r="HQB340" s="84"/>
      <c r="HQC340" s="92"/>
      <c r="HQD340" s="91"/>
      <c r="HQE340" s="91"/>
      <c r="HQF340" s="92"/>
      <c r="HQG340" s="84"/>
      <c r="HQH340" s="536"/>
      <c r="HQI340" s="536"/>
      <c r="HQJ340" s="536"/>
      <c r="HQK340" s="2"/>
      <c r="HQL340" s="88"/>
      <c r="HQM340" s="88"/>
      <c r="HQN340" s="89"/>
      <c r="HQO340" s="90"/>
      <c r="HQP340" s="89"/>
      <c r="HQQ340" s="90"/>
      <c r="HQR340" s="90"/>
      <c r="HQS340" s="91"/>
      <c r="HQT340" s="91"/>
      <c r="HQU340" s="91"/>
      <c r="HQV340" s="84"/>
      <c r="HQW340" s="92"/>
      <c r="HQX340" s="91"/>
      <c r="HQY340" s="91"/>
      <c r="HQZ340" s="92"/>
      <c r="HRA340" s="84"/>
      <c r="HRB340" s="536"/>
      <c r="HRC340" s="536"/>
      <c r="HRD340" s="536"/>
      <c r="HRE340" s="2"/>
      <c r="HRF340" s="88"/>
      <c r="HRG340" s="88"/>
      <c r="HRH340" s="89"/>
      <c r="HRI340" s="90"/>
      <c r="HRJ340" s="89"/>
      <c r="HRK340" s="90"/>
      <c r="HRL340" s="90"/>
      <c r="HRM340" s="91"/>
      <c r="HRN340" s="91"/>
      <c r="HRO340" s="91"/>
      <c r="HRP340" s="84"/>
      <c r="HRQ340" s="92"/>
      <c r="HRR340" s="91"/>
      <c r="HRS340" s="91"/>
      <c r="HRT340" s="92"/>
      <c r="HRU340" s="84"/>
      <c r="HRV340" s="536"/>
      <c r="HRW340" s="536"/>
      <c r="HRX340" s="536"/>
      <c r="HRY340" s="2"/>
      <c r="HRZ340" s="88"/>
      <c r="HSA340" s="88"/>
      <c r="HSB340" s="89"/>
      <c r="HSC340" s="90"/>
      <c r="HSD340" s="89"/>
      <c r="HSE340" s="90"/>
      <c r="HSF340" s="90"/>
      <c r="HSG340" s="91"/>
      <c r="HSH340" s="91"/>
      <c r="HSI340" s="91"/>
      <c r="HSJ340" s="84"/>
      <c r="HSK340" s="92"/>
      <c r="HSL340" s="91"/>
      <c r="HSM340" s="91"/>
      <c r="HSN340" s="92"/>
      <c r="HSO340" s="84"/>
      <c r="HSP340" s="536"/>
      <c r="HSQ340" s="536"/>
      <c r="HSR340" s="536"/>
      <c r="HSS340" s="2"/>
      <c r="HST340" s="88"/>
      <c r="HSU340" s="88"/>
      <c r="HSV340" s="89"/>
      <c r="HSW340" s="90"/>
      <c r="HSX340" s="89"/>
      <c r="HSY340" s="90"/>
      <c r="HSZ340" s="90"/>
      <c r="HTA340" s="91"/>
      <c r="HTB340" s="91"/>
      <c r="HTC340" s="91"/>
      <c r="HTD340" s="84"/>
      <c r="HTE340" s="92"/>
      <c r="HTF340" s="91"/>
      <c r="HTG340" s="91"/>
      <c r="HTH340" s="92"/>
      <c r="HTI340" s="84"/>
      <c r="HTJ340" s="536"/>
      <c r="HTK340" s="536"/>
      <c r="HTL340" s="536"/>
      <c r="HTM340" s="2"/>
      <c r="HTN340" s="88"/>
      <c r="HTO340" s="88"/>
      <c r="HTP340" s="89"/>
      <c r="HTQ340" s="90"/>
      <c r="HTR340" s="89"/>
      <c r="HTS340" s="90"/>
      <c r="HTT340" s="90"/>
      <c r="HTU340" s="91"/>
      <c r="HTV340" s="91"/>
      <c r="HTW340" s="91"/>
      <c r="HTX340" s="84"/>
      <c r="HTY340" s="92"/>
      <c r="HTZ340" s="91"/>
      <c r="HUA340" s="91"/>
      <c r="HUB340" s="92"/>
      <c r="HUC340" s="84"/>
      <c r="HUD340" s="536"/>
      <c r="HUE340" s="536"/>
      <c r="HUF340" s="536"/>
      <c r="HUG340" s="2"/>
      <c r="HUH340" s="88"/>
      <c r="HUI340" s="88"/>
      <c r="HUJ340" s="89"/>
      <c r="HUK340" s="90"/>
      <c r="HUL340" s="89"/>
      <c r="HUM340" s="90"/>
      <c r="HUN340" s="90"/>
      <c r="HUO340" s="91"/>
      <c r="HUP340" s="91"/>
      <c r="HUQ340" s="91"/>
      <c r="HUR340" s="84"/>
      <c r="HUS340" s="92"/>
      <c r="HUT340" s="91"/>
      <c r="HUU340" s="91"/>
      <c r="HUV340" s="92"/>
      <c r="HUW340" s="84"/>
      <c r="HUX340" s="536"/>
      <c r="HUY340" s="536"/>
      <c r="HUZ340" s="536"/>
      <c r="HVA340" s="2"/>
      <c r="HVB340" s="88"/>
      <c r="HVC340" s="88"/>
      <c r="HVD340" s="89"/>
      <c r="HVE340" s="90"/>
      <c r="HVF340" s="89"/>
      <c r="HVG340" s="90"/>
      <c r="HVH340" s="90"/>
      <c r="HVI340" s="91"/>
      <c r="HVJ340" s="91"/>
      <c r="HVK340" s="91"/>
      <c r="HVL340" s="84"/>
      <c r="HVM340" s="92"/>
      <c r="HVN340" s="91"/>
      <c r="HVO340" s="91"/>
      <c r="HVP340" s="92"/>
      <c r="HVQ340" s="84"/>
      <c r="HVR340" s="536"/>
      <c r="HVS340" s="536"/>
      <c r="HVT340" s="536"/>
      <c r="HVU340" s="2"/>
      <c r="HVV340" s="88"/>
      <c r="HVW340" s="88"/>
      <c r="HVX340" s="89"/>
      <c r="HVY340" s="90"/>
      <c r="HVZ340" s="89"/>
      <c r="HWA340" s="90"/>
      <c r="HWB340" s="90"/>
      <c r="HWC340" s="91"/>
      <c r="HWD340" s="91"/>
      <c r="HWE340" s="91"/>
      <c r="HWF340" s="84"/>
      <c r="HWG340" s="92"/>
      <c r="HWH340" s="91"/>
      <c r="HWI340" s="91"/>
      <c r="HWJ340" s="92"/>
      <c r="HWK340" s="84"/>
      <c r="HWL340" s="536"/>
      <c r="HWM340" s="536"/>
      <c r="HWN340" s="536"/>
      <c r="HWO340" s="2"/>
      <c r="HWP340" s="88"/>
      <c r="HWQ340" s="88"/>
      <c r="HWR340" s="89"/>
      <c r="HWS340" s="90"/>
      <c r="HWT340" s="89"/>
      <c r="HWU340" s="90"/>
      <c r="HWV340" s="90"/>
      <c r="HWW340" s="91"/>
      <c r="HWX340" s="91"/>
      <c r="HWY340" s="91"/>
      <c r="HWZ340" s="84"/>
      <c r="HXA340" s="92"/>
      <c r="HXB340" s="91"/>
      <c r="HXC340" s="91"/>
      <c r="HXD340" s="92"/>
      <c r="HXE340" s="84"/>
      <c r="HXF340" s="536"/>
      <c r="HXG340" s="536"/>
      <c r="HXH340" s="536"/>
      <c r="HXI340" s="2"/>
      <c r="HXJ340" s="88"/>
      <c r="HXK340" s="88"/>
      <c r="HXL340" s="89"/>
      <c r="HXM340" s="90"/>
      <c r="HXN340" s="89"/>
      <c r="HXO340" s="90"/>
      <c r="HXP340" s="90"/>
      <c r="HXQ340" s="91"/>
      <c r="HXR340" s="91"/>
      <c r="HXS340" s="91"/>
      <c r="HXT340" s="84"/>
      <c r="HXU340" s="92"/>
      <c r="HXV340" s="91"/>
      <c r="HXW340" s="91"/>
      <c r="HXX340" s="92"/>
      <c r="HXY340" s="84"/>
      <c r="HXZ340" s="536"/>
      <c r="HYA340" s="536"/>
      <c r="HYB340" s="536"/>
      <c r="HYC340" s="2"/>
      <c r="HYD340" s="88"/>
      <c r="HYE340" s="88"/>
      <c r="HYF340" s="89"/>
      <c r="HYG340" s="90"/>
      <c r="HYH340" s="89"/>
      <c r="HYI340" s="90"/>
      <c r="HYJ340" s="90"/>
      <c r="HYK340" s="91"/>
      <c r="HYL340" s="91"/>
      <c r="HYM340" s="91"/>
      <c r="HYN340" s="84"/>
      <c r="HYO340" s="92"/>
      <c r="HYP340" s="91"/>
      <c r="HYQ340" s="91"/>
      <c r="HYR340" s="92"/>
      <c r="HYS340" s="84"/>
      <c r="HYT340" s="536"/>
      <c r="HYU340" s="536"/>
      <c r="HYV340" s="536"/>
      <c r="HYW340" s="2"/>
      <c r="HYX340" s="88"/>
      <c r="HYY340" s="88"/>
      <c r="HYZ340" s="89"/>
      <c r="HZA340" s="90"/>
      <c r="HZB340" s="89"/>
      <c r="HZC340" s="90"/>
      <c r="HZD340" s="90"/>
      <c r="HZE340" s="91"/>
      <c r="HZF340" s="91"/>
      <c r="HZG340" s="91"/>
      <c r="HZH340" s="84"/>
      <c r="HZI340" s="92"/>
      <c r="HZJ340" s="91"/>
      <c r="HZK340" s="91"/>
      <c r="HZL340" s="92"/>
      <c r="HZM340" s="84"/>
      <c r="HZN340" s="536"/>
      <c r="HZO340" s="536"/>
      <c r="HZP340" s="536"/>
      <c r="HZQ340" s="2"/>
      <c r="HZR340" s="88"/>
      <c r="HZS340" s="88"/>
      <c r="HZT340" s="89"/>
      <c r="HZU340" s="90"/>
      <c r="HZV340" s="89"/>
      <c r="HZW340" s="90"/>
      <c r="HZX340" s="90"/>
      <c r="HZY340" s="91"/>
      <c r="HZZ340" s="91"/>
      <c r="IAA340" s="91"/>
      <c r="IAB340" s="84"/>
      <c r="IAC340" s="92"/>
      <c r="IAD340" s="91"/>
      <c r="IAE340" s="91"/>
      <c r="IAF340" s="92"/>
      <c r="IAG340" s="84"/>
      <c r="IAH340" s="536"/>
      <c r="IAI340" s="536"/>
      <c r="IAJ340" s="536"/>
      <c r="IAK340" s="2"/>
      <c r="IAL340" s="88"/>
      <c r="IAM340" s="88"/>
      <c r="IAN340" s="89"/>
      <c r="IAO340" s="90"/>
      <c r="IAP340" s="89"/>
      <c r="IAQ340" s="90"/>
      <c r="IAR340" s="90"/>
      <c r="IAS340" s="91"/>
      <c r="IAT340" s="91"/>
      <c r="IAU340" s="91"/>
      <c r="IAV340" s="84"/>
      <c r="IAW340" s="92"/>
      <c r="IAX340" s="91"/>
      <c r="IAY340" s="91"/>
      <c r="IAZ340" s="92"/>
      <c r="IBA340" s="84"/>
      <c r="IBB340" s="536"/>
      <c r="IBC340" s="536"/>
      <c r="IBD340" s="536"/>
      <c r="IBE340" s="2"/>
      <c r="IBF340" s="88"/>
      <c r="IBG340" s="88"/>
      <c r="IBH340" s="89"/>
      <c r="IBI340" s="90"/>
      <c r="IBJ340" s="89"/>
      <c r="IBK340" s="90"/>
      <c r="IBL340" s="90"/>
      <c r="IBM340" s="91"/>
      <c r="IBN340" s="91"/>
      <c r="IBO340" s="91"/>
      <c r="IBP340" s="84"/>
      <c r="IBQ340" s="92"/>
      <c r="IBR340" s="91"/>
      <c r="IBS340" s="91"/>
      <c r="IBT340" s="92"/>
      <c r="IBU340" s="84"/>
      <c r="IBV340" s="536"/>
      <c r="IBW340" s="536"/>
      <c r="IBX340" s="536"/>
      <c r="IBY340" s="2"/>
      <c r="IBZ340" s="88"/>
      <c r="ICA340" s="88"/>
      <c r="ICB340" s="89"/>
      <c r="ICC340" s="90"/>
      <c r="ICD340" s="89"/>
      <c r="ICE340" s="90"/>
      <c r="ICF340" s="90"/>
      <c r="ICG340" s="91"/>
      <c r="ICH340" s="91"/>
      <c r="ICI340" s="91"/>
      <c r="ICJ340" s="84"/>
      <c r="ICK340" s="92"/>
      <c r="ICL340" s="91"/>
      <c r="ICM340" s="91"/>
      <c r="ICN340" s="92"/>
      <c r="ICO340" s="84"/>
      <c r="ICP340" s="536"/>
      <c r="ICQ340" s="536"/>
      <c r="ICR340" s="536"/>
      <c r="ICS340" s="2"/>
      <c r="ICT340" s="88"/>
      <c r="ICU340" s="88"/>
      <c r="ICV340" s="89"/>
      <c r="ICW340" s="90"/>
      <c r="ICX340" s="89"/>
      <c r="ICY340" s="90"/>
      <c r="ICZ340" s="90"/>
      <c r="IDA340" s="91"/>
      <c r="IDB340" s="91"/>
      <c r="IDC340" s="91"/>
      <c r="IDD340" s="84"/>
      <c r="IDE340" s="92"/>
      <c r="IDF340" s="91"/>
      <c r="IDG340" s="91"/>
      <c r="IDH340" s="92"/>
      <c r="IDI340" s="84"/>
      <c r="IDJ340" s="536"/>
      <c r="IDK340" s="536"/>
      <c r="IDL340" s="536"/>
      <c r="IDM340" s="2"/>
      <c r="IDN340" s="88"/>
      <c r="IDO340" s="88"/>
      <c r="IDP340" s="89"/>
      <c r="IDQ340" s="90"/>
      <c r="IDR340" s="89"/>
      <c r="IDS340" s="90"/>
      <c r="IDT340" s="90"/>
      <c r="IDU340" s="91"/>
      <c r="IDV340" s="91"/>
      <c r="IDW340" s="91"/>
      <c r="IDX340" s="84"/>
      <c r="IDY340" s="92"/>
      <c r="IDZ340" s="91"/>
      <c r="IEA340" s="91"/>
      <c r="IEB340" s="92"/>
      <c r="IEC340" s="84"/>
      <c r="IED340" s="536"/>
      <c r="IEE340" s="536"/>
      <c r="IEF340" s="536"/>
      <c r="IEG340" s="2"/>
      <c r="IEH340" s="88"/>
      <c r="IEI340" s="88"/>
      <c r="IEJ340" s="89"/>
      <c r="IEK340" s="90"/>
      <c r="IEL340" s="89"/>
      <c r="IEM340" s="90"/>
      <c r="IEN340" s="90"/>
      <c r="IEO340" s="91"/>
      <c r="IEP340" s="91"/>
      <c r="IEQ340" s="91"/>
      <c r="IER340" s="84"/>
      <c r="IES340" s="92"/>
      <c r="IET340" s="91"/>
      <c r="IEU340" s="91"/>
      <c r="IEV340" s="92"/>
      <c r="IEW340" s="84"/>
      <c r="IEX340" s="536"/>
      <c r="IEY340" s="536"/>
      <c r="IEZ340" s="536"/>
      <c r="IFA340" s="2"/>
      <c r="IFB340" s="88"/>
      <c r="IFC340" s="88"/>
      <c r="IFD340" s="89"/>
      <c r="IFE340" s="90"/>
      <c r="IFF340" s="89"/>
      <c r="IFG340" s="90"/>
      <c r="IFH340" s="90"/>
      <c r="IFI340" s="91"/>
      <c r="IFJ340" s="91"/>
      <c r="IFK340" s="91"/>
      <c r="IFL340" s="84"/>
      <c r="IFM340" s="92"/>
      <c r="IFN340" s="91"/>
      <c r="IFO340" s="91"/>
      <c r="IFP340" s="92"/>
      <c r="IFQ340" s="84"/>
      <c r="IFR340" s="536"/>
      <c r="IFS340" s="536"/>
      <c r="IFT340" s="536"/>
      <c r="IFU340" s="2"/>
      <c r="IFV340" s="88"/>
      <c r="IFW340" s="88"/>
      <c r="IFX340" s="89"/>
      <c r="IFY340" s="90"/>
      <c r="IFZ340" s="89"/>
      <c r="IGA340" s="90"/>
      <c r="IGB340" s="90"/>
      <c r="IGC340" s="91"/>
      <c r="IGD340" s="91"/>
      <c r="IGE340" s="91"/>
      <c r="IGF340" s="84"/>
      <c r="IGG340" s="92"/>
      <c r="IGH340" s="91"/>
      <c r="IGI340" s="91"/>
      <c r="IGJ340" s="92"/>
      <c r="IGK340" s="84"/>
      <c r="IGL340" s="536"/>
      <c r="IGM340" s="536"/>
      <c r="IGN340" s="536"/>
      <c r="IGO340" s="2"/>
      <c r="IGP340" s="88"/>
      <c r="IGQ340" s="88"/>
      <c r="IGR340" s="89"/>
      <c r="IGS340" s="90"/>
      <c r="IGT340" s="89"/>
      <c r="IGU340" s="90"/>
      <c r="IGV340" s="90"/>
      <c r="IGW340" s="91"/>
      <c r="IGX340" s="91"/>
      <c r="IGY340" s="91"/>
      <c r="IGZ340" s="84"/>
      <c r="IHA340" s="92"/>
      <c r="IHB340" s="91"/>
      <c r="IHC340" s="91"/>
      <c r="IHD340" s="92"/>
      <c r="IHE340" s="84"/>
      <c r="IHF340" s="536"/>
      <c r="IHG340" s="536"/>
      <c r="IHH340" s="536"/>
      <c r="IHI340" s="2"/>
      <c r="IHJ340" s="88"/>
      <c r="IHK340" s="88"/>
      <c r="IHL340" s="89"/>
      <c r="IHM340" s="90"/>
      <c r="IHN340" s="89"/>
      <c r="IHO340" s="90"/>
      <c r="IHP340" s="90"/>
      <c r="IHQ340" s="91"/>
      <c r="IHR340" s="91"/>
      <c r="IHS340" s="91"/>
      <c r="IHT340" s="84"/>
      <c r="IHU340" s="92"/>
      <c r="IHV340" s="91"/>
      <c r="IHW340" s="91"/>
      <c r="IHX340" s="92"/>
      <c r="IHY340" s="84"/>
      <c r="IHZ340" s="536"/>
      <c r="IIA340" s="536"/>
      <c r="IIB340" s="536"/>
      <c r="IIC340" s="2"/>
      <c r="IID340" s="88"/>
      <c r="IIE340" s="88"/>
      <c r="IIF340" s="89"/>
      <c r="IIG340" s="90"/>
      <c r="IIH340" s="89"/>
      <c r="III340" s="90"/>
      <c r="IIJ340" s="90"/>
      <c r="IIK340" s="91"/>
      <c r="IIL340" s="91"/>
      <c r="IIM340" s="91"/>
      <c r="IIN340" s="84"/>
      <c r="IIO340" s="92"/>
      <c r="IIP340" s="91"/>
      <c r="IIQ340" s="91"/>
      <c r="IIR340" s="92"/>
      <c r="IIS340" s="84"/>
      <c r="IIT340" s="536"/>
      <c r="IIU340" s="536"/>
      <c r="IIV340" s="536"/>
      <c r="IIW340" s="2"/>
      <c r="IIX340" s="88"/>
      <c r="IIY340" s="88"/>
      <c r="IIZ340" s="89"/>
      <c r="IJA340" s="90"/>
      <c r="IJB340" s="89"/>
      <c r="IJC340" s="90"/>
      <c r="IJD340" s="90"/>
      <c r="IJE340" s="91"/>
      <c r="IJF340" s="91"/>
      <c r="IJG340" s="91"/>
      <c r="IJH340" s="84"/>
      <c r="IJI340" s="92"/>
      <c r="IJJ340" s="91"/>
      <c r="IJK340" s="91"/>
      <c r="IJL340" s="92"/>
      <c r="IJM340" s="84"/>
      <c r="IJN340" s="536"/>
      <c r="IJO340" s="536"/>
      <c r="IJP340" s="536"/>
      <c r="IJQ340" s="2"/>
      <c r="IJR340" s="88"/>
      <c r="IJS340" s="88"/>
      <c r="IJT340" s="89"/>
      <c r="IJU340" s="90"/>
      <c r="IJV340" s="89"/>
      <c r="IJW340" s="90"/>
      <c r="IJX340" s="90"/>
      <c r="IJY340" s="91"/>
      <c r="IJZ340" s="91"/>
      <c r="IKA340" s="91"/>
      <c r="IKB340" s="84"/>
      <c r="IKC340" s="92"/>
      <c r="IKD340" s="91"/>
      <c r="IKE340" s="91"/>
      <c r="IKF340" s="92"/>
      <c r="IKG340" s="84"/>
      <c r="IKH340" s="536"/>
      <c r="IKI340" s="536"/>
      <c r="IKJ340" s="536"/>
      <c r="IKK340" s="2"/>
      <c r="IKL340" s="88"/>
      <c r="IKM340" s="88"/>
      <c r="IKN340" s="89"/>
      <c r="IKO340" s="90"/>
      <c r="IKP340" s="89"/>
      <c r="IKQ340" s="90"/>
      <c r="IKR340" s="90"/>
      <c r="IKS340" s="91"/>
      <c r="IKT340" s="91"/>
      <c r="IKU340" s="91"/>
      <c r="IKV340" s="84"/>
      <c r="IKW340" s="92"/>
      <c r="IKX340" s="91"/>
      <c r="IKY340" s="91"/>
      <c r="IKZ340" s="92"/>
      <c r="ILA340" s="84"/>
      <c r="ILB340" s="536"/>
      <c r="ILC340" s="536"/>
      <c r="ILD340" s="536"/>
      <c r="ILE340" s="2"/>
      <c r="ILF340" s="88"/>
      <c r="ILG340" s="88"/>
      <c r="ILH340" s="89"/>
      <c r="ILI340" s="90"/>
      <c r="ILJ340" s="89"/>
      <c r="ILK340" s="90"/>
      <c r="ILL340" s="90"/>
      <c r="ILM340" s="91"/>
      <c r="ILN340" s="91"/>
      <c r="ILO340" s="91"/>
      <c r="ILP340" s="84"/>
      <c r="ILQ340" s="92"/>
      <c r="ILR340" s="91"/>
      <c r="ILS340" s="91"/>
      <c r="ILT340" s="92"/>
      <c r="ILU340" s="84"/>
      <c r="ILV340" s="536"/>
      <c r="ILW340" s="536"/>
      <c r="ILX340" s="536"/>
      <c r="ILY340" s="2"/>
      <c r="ILZ340" s="88"/>
      <c r="IMA340" s="88"/>
      <c r="IMB340" s="89"/>
      <c r="IMC340" s="90"/>
      <c r="IMD340" s="89"/>
      <c r="IME340" s="90"/>
      <c r="IMF340" s="90"/>
      <c r="IMG340" s="91"/>
      <c r="IMH340" s="91"/>
      <c r="IMI340" s="91"/>
      <c r="IMJ340" s="84"/>
      <c r="IMK340" s="92"/>
      <c r="IML340" s="91"/>
      <c r="IMM340" s="91"/>
      <c r="IMN340" s="92"/>
      <c r="IMO340" s="84"/>
      <c r="IMP340" s="536"/>
      <c r="IMQ340" s="536"/>
      <c r="IMR340" s="536"/>
      <c r="IMS340" s="2"/>
      <c r="IMT340" s="88"/>
      <c r="IMU340" s="88"/>
      <c r="IMV340" s="89"/>
      <c r="IMW340" s="90"/>
      <c r="IMX340" s="89"/>
      <c r="IMY340" s="90"/>
      <c r="IMZ340" s="90"/>
      <c r="INA340" s="91"/>
      <c r="INB340" s="91"/>
      <c r="INC340" s="91"/>
      <c r="IND340" s="84"/>
      <c r="INE340" s="92"/>
      <c r="INF340" s="91"/>
      <c r="ING340" s="91"/>
      <c r="INH340" s="92"/>
      <c r="INI340" s="84"/>
      <c r="INJ340" s="536"/>
      <c r="INK340" s="536"/>
      <c r="INL340" s="536"/>
      <c r="INM340" s="2"/>
      <c r="INN340" s="88"/>
      <c r="INO340" s="88"/>
      <c r="INP340" s="89"/>
      <c r="INQ340" s="90"/>
      <c r="INR340" s="89"/>
      <c r="INS340" s="90"/>
      <c r="INT340" s="90"/>
      <c r="INU340" s="91"/>
      <c r="INV340" s="91"/>
      <c r="INW340" s="91"/>
      <c r="INX340" s="84"/>
      <c r="INY340" s="92"/>
      <c r="INZ340" s="91"/>
      <c r="IOA340" s="91"/>
      <c r="IOB340" s="92"/>
      <c r="IOC340" s="84"/>
      <c r="IOD340" s="536"/>
      <c r="IOE340" s="536"/>
      <c r="IOF340" s="536"/>
      <c r="IOG340" s="2"/>
      <c r="IOH340" s="88"/>
      <c r="IOI340" s="88"/>
      <c r="IOJ340" s="89"/>
      <c r="IOK340" s="90"/>
      <c r="IOL340" s="89"/>
      <c r="IOM340" s="90"/>
      <c r="ION340" s="90"/>
      <c r="IOO340" s="91"/>
      <c r="IOP340" s="91"/>
      <c r="IOQ340" s="91"/>
      <c r="IOR340" s="84"/>
      <c r="IOS340" s="92"/>
      <c r="IOT340" s="91"/>
      <c r="IOU340" s="91"/>
      <c r="IOV340" s="92"/>
      <c r="IOW340" s="84"/>
      <c r="IOX340" s="536"/>
      <c r="IOY340" s="536"/>
      <c r="IOZ340" s="536"/>
      <c r="IPA340" s="2"/>
      <c r="IPB340" s="88"/>
      <c r="IPC340" s="88"/>
      <c r="IPD340" s="89"/>
      <c r="IPE340" s="90"/>
      <c r="IPF340" s="89"/>
      <c r="IPG340" s="90"/>
      <c r="IPH340" s="90"/>
      <c r="IPI340" s="91"/>
      <c r="IPJ340" s="91"/>
      <c r="IPK340" s="91"/>
      <c r="IPL340" s="84"/>
      <c r="IPM340" s="92"/>
      <c r="IPN340" s="91"/>
      <c r="IPO340" s="91"/>
      <c r="IPP340" s="92"/>
      <c r="IPQ340" s="84"/>
      <c r="IPR340" s="536"/>
      <c r="IPS340" s="536"/>
      <c r="IPT340" s="536"/>
      <c r="IPU340" s="2"/>
      <c r="IPV340" s="88"/>
      <c r="IPW340" s="88"/>
      <c r="IPX340" s="89"/>
      <c r="IPY340" s="90"/>
      <c r="IPZ340" s="89"/>
      <c r="IQA340" s="90"/>
      <c r="IQB340" s="90"/>
      <c r="IQC340" s="91"/>
      <c r="IQD340" s="91"/>
      <c r="IQE340" s="91"/>
      <c r="IQF340" s="84"/>
      <c r="IQG340" s="92"/>
      <c r="IQH340" s="91"/>
      <c r="IQI340" s="91"/>
      <c r="IQJ340" s="92"/>
      <c r="IQK340" s="84"/>
      <c r="IQL340" s="536"/>
      <c r="IQM340" s="536"/>
      <c r="IQN340" s="536"/>
      <c r="IQO340" s="2"/>
      <c r="IQP340" s="88"/>
      <c r="IQQ340" s="88"/>
      <c r="IQR340" s="89"/>
      <c r="IQS340" s="90"/>
      <c r="IQT340" s="89"/>
      <c r="IQU340" s="90"/>
      <c r="IQV340" s="90"/>
      <c r="IQW340" s="91"/>
      <c r="IQX340" s="91"/>
      <c r="IQY340" s="91"/>
      <c r="IQZ340" s="84"/>
      <c r="IRA340" s="92"/>
      <c r="IRB340" s="91"/>
      <c r="IRC340" s="91"/>
      <c r="IRD340" s="92"/>
      <c r="IRE340" s="84"/>
      <c r="IRF340" s="536"/>
      <c r="IRG340" s="536"/>
      <c r="IRH340" s="536"/>
      <c r="IRI340" s="2"/>
      <c r="IRJ340" s="88"/>
      <c r="IRK340" s="88"/>
      <c r="IRL340" s="89"/>
      <c r="IRM340" s="90"/>
      <c r="IRN340" s="89"/>
      <c r="IRO340" s="90"/>
      <c r="IRP340" s="90"/>
      <c r="IRQ340" s="91"/>
      <c r="IRR340" s="91"/>
      <c r="IRS340" s="91"/>
      <c r="IRT340" s="84"/>
      <c r="IRU340" s="92"/>
      <c r="IRV340" s="91"/>
      <c r="IRW340" s="91"/>
      <c r="IRX340" s="92"/>
      <c r="IRY340" s="84"/>
      <c r="IRZ340" s="536"/>
      <c r="ISA340" s="536"/>
      <c r="ISB340" s="536"/>
      <c r="ISC340" s="2"/>
      <c r="ISD340" s="88"/>
      <c r="ISE340" s="88"/>
      <c r="ISF340" s="89"/>
      <c r="ISG340" s="90"/>
      <c r="ISH340" s="89"/>
      <c r="ISI340" s="90"/>
      <c r="ISJ340" s="90"/>
      <c r="ISK340" s="91"/>
      <c r="ISL340" s="91"/>
      <c r="ISM340" s="91"/>
      <c r="ISN340" s="84"/>
      <c r="ISO340" s="92"/>
      <c r="ISP340" s="91"/>
      <c r="ISQ340" s="91"/>
      <c r="ISR340" s="92"/>
      <c r="ISS340" s="84"/>
      <c r="IST340" s="536"/>
      <c r="ISU340" s="536"/>
      <c r="ISV340" s="536"/>
      <c r="ISW340" s="2"/>
      <c r="ISX340" s="88"/>
      <c r="ISY340" s="88"/>
      <c r="ISZ340" s="89"/>
      <c r="ITA340" s="90"/>
      <c r="ITB340" s="89"/>
      <c r="ITC340" s="90"/>
      <c r="ITD340" s="90"/>
      <c r="ITE340" s="91"/>
      <c r="ITF340" s="91"/>
      <c r="ITG340" s="91"/>
      <c r="ITH340" s="84"/>
      <c r="ITI340" s="92"/>
      <c r="ITJ340" s="91"/>
      <c r="ITK340" s="91"/>
      <c r="ITL340" s="92"/>
      <c r="ITM340" s="84"/>
      <c r="ITN340" s="536"/>
      <c r="ITO340" s="536"/>
      <c r="ITP340" s="536"/>
      <c r="ITQ340" s="2"/>
      <c r="ITR340" s="88"/>
      <c r="ITS340" s="88"/>
      <c r="ITT340" s="89"/>
      <c r="ITU340" s="90"/>
      <c r="ITV340" s="89"/>
      <c r="ITW340" s="90"/>
      <c r="ITX340" s="90"/>
      <c r="ITY340" s="91"/>
      <c r="ITZ340" s="91"/>
      <c r="IUA340" s="91"/>
      <c r="IUB340" s="84"/>
      <c r="IUC340" s="92"/>
      <c r="IUD340" s="91"/>
      <c r="IUE340" s="91"/>
      <c r="IUF340" s="92"/>
      <c r="IUG340" s="84"/>
      <c r="IUH340" s="536"/>
      <c r="IUI340" s="536"/>
      <c r="IUJ340" s="536"/>
      <c r="IUK340" s="2"/>
      <c r="IUL340" s="88"/>
      <c r="IUM340" s="88"/>
      <c r="IUN340" s="89"/>
      <c r="IUO340" s="90"/>
      <c r="IUP340" s="89"/>
      <c r="IUQ340" s="90"/>
      <c r="IUR340" s="90"/>
      <c r="IUS340" s="91"/>
      <c r="IUT340" s="91"/>
      <c r="IUU340" s="91"/>
      <c r="IUV340" s="84"/>
      <c r="IUW340" s="92"/>
      <c r="IUX340" s="91"/>
      <c r="IUY340" s="91"/>
      <c r="IUZ340" s="92"/>
      <c r="IVA340" s="84"/>
      <c r="IVB340" s="536"/>
      <c r="IVC340" s="536"/>
      <c r="IVD340" s="536"/>
      <c r="IVE340" s="2"/>
      <c r="IVF340" s="88"/>
      <c r="IVG340" s="88"/>
      <c r="IVH340" s="89"/>
      <c r="IVI340" s="90"/>
      <c r="IVJ340" s="89"/>
      <c r="IVK340" s="90"/>
      <c r="IVL340" s="90"/>
      <c r="IVM340" s="91"/>
      <c r="IVN340" s="91"/>
      <c r="IVO340" s="91"/>
      <c r="IVP340" s="84"/>
      <c r="IVQ340" s="92"/>
      <c r="IVR340" s="91"/>
      <c r="IVS340" s="91"/>
      <c r="IVT340" s="92"/>
      <c r="IVU340" s="84"/>
      <c r="IVV340" s="536"/>
      <c r="IVW340" s="536"/>
      <c r="IVX340" s="536"/>
      <c r="IVY340" s="2"/>
      <c r="IVZ340" s="88"/>
      <c r="IWA340" s="88"/>
      <c r="IWB340" s="89"/>
      <c r="IWC340" s="90"/>
      <c r="IWD340" s="89"/>
      <c r="IWE340" s="90"/>
      <c r="IWF340" s="90"/>
      <c r="IWG340" s="91"/>
      <c r="IWH340" s="91"/>
      <c r="IWI340" s="91"/>
      <c r="IWJ340" s="84"/>
      <c r="IWK340" s="92"/>
      <c r="IWL340" s="91"/>
      <c r="IWM340" s="91"/>
      <c r="IWN340" s="92"/>
      <c r="IWO340" s="84"/>
      <c r="IWP340" s="536"/>
      <c r="IWQ340" s="536"/>
      <c r="IWR340" s="536"/>
      <c r="IWS340" s="2"/>
      <c r="IWT340" s="88"/>
      <c r="IWU340" s="88"/>
      <c r="IWV340" s="89"/>
      <c r="IWW340" s="90"/>
      <c r="IWX340" s="89"/>
      <c r="IWY340" s="90"/>
      <c r="IWZ340" s="90"/>
      <c r="IXA340" s="91"/>
      <c r="IXB340" s="91"/>
      <c r="IXC340" s="91"/>
      <c r="IXD340" s="84"/>
      <c r="IXE340" s="92"/>
      <c r="IXF340" s="91"/>
      <c r="IXG340" s="91"/>
      <c r="IXH340" s="92"/>
      <c r="IXI340" s="84"/>
      <c r="IXJ340" s="536"/>
      <c r="IXK340" s="536"/>
      <c r="IXL340" s="536"/>
      <c r="IXM340" s="2"/>
      <c r="IXN340" s="88"/>
      <c r="IXO340" s="88"/>
      <c r="IXP340" s="89"/>
      <c r="IXQ340" s="90"/>
      <c r="IXR340" s="89"/>
      <c r="IXS340" s="90"/>
      <c r="IXT340" s="90"/>
      <c r="IXU340" s="91"/>
      <c r="IXV340" s="91"/>
      <c r="IXW340" s="91"/>
      <c r="IXX340" s="84"/>
      <c r="IXY340" s="92"/>
      <c r="IXZ340" s="91"/>
      <c r="IYA340" s="91"/>
      <c r="IYB340" s="92"/>
      <c r="IYC340" s="84"/>
      <c r="IYD340" s="536"/>
      <c r="IYE340" s="536"/>
      <c r="IYF340" s="536"/>
      <c r="IYG340" s="2"/>
      <c r="IYH340" s="88"/>
      <c r="IYI340" s="88"/>
      <c r="IYJ340" s="89"/>
      <c r="IYK340" s="90"/>
      <c r="IYL340" s="89"/>
      <c r="IYM340" s="90"/>
      <c r="IYN340" s="90"/>
      <c r="IYO340" s="91"/>
      <c r="IYP340" s="91"/>
      <c r="IYQ340" s="91"/>
      <c r="IYR340" s="84"/>
      <c r="IYS340" s="92"/>
      <c r="IYT340" s="91"/>
      <c r="IYU340" s="91"/>
      <c r="IYV340" s="92"/>
      <c r="IYW340" s="84"/>
      <c r="IYX340" s="536"/>
      <c r="IYY340" s="536"/>
      <c r="IYZ340" s="536"/>
      <c r="IZA340" s="2"/>
      <c r="IZB340" s="88"/>
      <c r="IZC340" s="88"/>
      <c r="IZD340" s="89"/>
      <c r="IZE340" s="90"/>
      <c r="IZF340" s="89"/>
      <c r="IZG340" s="90"/>
      <c r="IZH340" s="90"/>
      <c r="IZI340" s="91"/>
      <c r="IZJ340" s="91"/>
      <c r="IZK340" s="91"/>
      <c r="IZL340" s="84"/>
      <c r="IZM340" s="92"/>
      <c r="IZN340" s="91"/>
      <c r="IZO340" s="91"/>
      <c r="IZP340" s="92"/>
      <c r="IZQ340" s="84"/>
      <c r="IZR340" s="536"/>
      <c r="IZS340" s="536"/>
      <c r="IZT340" s="536"/>
      <c r="IZU340" s="2"/>
      <c r="IZV340" s="88"/>
      <c r="IZW340" s="88"/>
      <c r="IZX340" s="89"/>
      <c r="IZY340" s="90"/>
      <c r="IZZ340" s="89"/>
      <c r="JAA340" s="90"/>
      <c r="JAB340" s="90"/>
      <c r="JAC340" s="91"/>
      <c r="JAD340" s="91"/>
      <c r="JAE340" s="91"/>
      <c r="JAF340" s="84"/>
      <c r="JAG340" s="92"/>
      <c r="JAH340" s="91"/>
      <c r="JAI340" s="91"/>
      <c r="JAJ340" s="92"/>
      <c r="JAK340" s="84"/>
      <c r="JAL340" s="536"/>
      <c r="JAM340" s="536"/>
      <c r="JAN340" s="536"/>
      <c r="JAO340" s="2"/>
      <c r="JAP340" s="88"/>
      <c r="JAQ340" s="88"/>
      <c r="JAR340" s="89"/>
      <c r="JAS340" s="90"/>
      <c r="JAT340" s="89"/>
      <c r="JAU340" s="90"/>
      <c r="JAV340" s="90"/>
      <c r="JAW340" s="91"/>
      <c r="JAX340" s="91"/>
      <c r="JAY340" s="91"/>
      <c r="JAZ340" s="84"/>
      <c r="JBA340" s="92"/>
      <c r="JBB340" s="91"/>
      <c r="JBC340" s="91"/>
      <c r="JBD340" s="92"/>
      <c r="JBE340" s="84"/>
      <c r="JBF340" s="536"/>
      <c r="JBG340" s="536"/>
      <c r="JBH340" s="536"/>
      <c r="JBI340" s="2"/>
      <c r="JBJ340" s="88"/>
      <c r="JBK340" s="88"/>
      <c r="JBL340" s="89"/>
      <c r="JBM340" s="90"/>
      <c r="JBN340" s="89"/>
      <c r="JBO340" s="90"/>
      <c r="JBP340" s="90"/>
      <c r="JBQ340" s="91"/>
      <c r="JBR340" s="91"/>
      <c r="JBS340" s="91"/>
      <c r="JBT340" s="84"/>
      <c r="JBU340" s="92"/>
      <c r="JBV340" s="91"/>
      <c r="JBW340" s="91"/>
      <c r="JBX340" s="92"/>
      <c r="JBY340" s="84"/>
      <c r="JBZ340" s="536"/>
      <c r="JCA340" s="536"/>
      <c r="JCB340" s="536"/>
      <c r="JCC340" s="2"/>
      <c r="JCD340" s="88"/>
      <c r="JCE340" s="88"/>
      <c r="JCF340" s="89"/>
      <c r="JCG340" s="90"/>
      <c r="JCH340" s="89"/>
      <c r="JCI340" s="90"/>
      <c r="JCJ340" s="90"/>
      <c r="JCK340" s="91"/>
      <c r="JCL340" s="91"/>
      <c r="JCM340" s="91"/>
      <c r="JCN340" s="84"/>
      <c r="JCO340" s="92"/>
      <c r="JCP340" s="91"/>
      <c r="JCQ340" s="91"/>
      <c r="JCR340" s="92"/>
      <c r="JCS340" s="84"/>
      <c r="JCT340" s="536"/>
      <c r="JCU340" s="536"/>
      <c r="JCV340" s="536"/>
      <c r="JCW340" s="2"/>
      <c r="JCX340" s="88"/>
      <c r="JCY340" s="88"/>
      <c r="JCZ340" s="89"/>
      <c r="JDA340" s="90"/>
      <c r="JDB340" s="89"/>
      <c r="JDC340" s="90"/>
      <c r="JDD340" s="90"/>
      <c r="JDE340" s="91"/>
      <c r="JDF340" s="91"/>
      <c r="JDG340" s="91"/>
      <c r="JDH340" s="84"/>
      <c r="JDI340" s="92"/>
      <c r="JDJ340" s="91"/>
      <c r="JDK340" s="91"/>
      <c r="JDL340" s="92"/>
      <c r="JDM340" s="84"/>
      <c r="JDN340" s="536"/>
      <c r="JDO340" s="536"/>
      <c r="JDP340" s="536"/>
      <c r="JDQ340" s="2"/>
      <c r="JDR340" s="88"/>
      <c r="JDS340" s="88"/>
      <c r="JDT340" s="89"/>
      <c r="JDU340" s="90"/>
      <c r="JDV340" s="89"/>
      <c r="JDW340" s="90"/>
      <c r="JDX340" s="90"/>
      <c r="JDY340" s="91"/>
      <c r="JDZ340" s="91"/>
      <c r="JEA340" s="91"/>
      <c r="JEB340" s="84"/>
      <c r="JEC340" s="92"/>
      <c r="JED340" s="91"/>
      <c r="JEE340" s="91"/>
      <c r="JEF340" s="92"/>
      <c r="JEG340" s="84"/>
      <c r="JEH340" s="536"/>
      <c r="JEI340" s="536"/>
      <c r="JEJ340" s="536"/>
      <c r="JEK340" s="2"/>
      <c r="JEL340" s="88"/>
      <c r="JEM340" s="88"/>
      <c r="JEN340" s="89"/>
      <c r="JEO340" s="90"/>
      <c r="JEP340" s="89"/>
      <c r="JEQ340" s="90"/>
      <c r="JER340" s="90"/>
      <c r="JES340" s="91"/>
      <c r="JET340" s="91"/>
      <c r="JEU340" s="91"/>
      <c r="JEV340" s="84"/>
      <c r="JEW340" s="92"/>
      <c r="JEX340" s="91"/>
      <c r="JEY340" s="91"/>
      <c r="JEZ340" s="92"/>
      <c r="JFA340" s="84"/>
      <c r="JFB340" s="536"/>
      <c r="JFC340" s="536"/>
      <c r="JFD340" s="536"/>
      <c r="JFE340" s="2"/>
      <c r="JFF340" s="88"/>
      <c r="JFG340" s="88"/>
      <c r="JFH340" s="89"/>
      <c r="JFI340" s="90"/>
      <c r="JFJ340" s="89"/>
      <c r="JFK340" s="90"/>
      <c r="JFL340" s="90"/>
      <c r="JFM340" s="91"/>
      <c r="JFN340" s="91"/>
      <c r="JFO340" s="91"/>
      <c r="JFP340" s="84"/>
      <c r="JFQ340" s="92"/>
      <c r="JFR340" s="91"/>
      <c r="JFS340" s="91"/>
      <c r="JFT340" s="92"/>
      <c r="JFU340" s="84"/>
      <c r="JFV340" s="536"/>
      <c r="JFW340" s="536"/>
      <c r="JFX340" s="536"/>
      <c r="JFY340" s="2"/>
      <c r="JFZ340" s="88"/>
      <c r="JGA340" s="88"/>
      <c r="JGB340" s="89"/>
      <c r="JGC340" s="90"/>
      <c r="JGD340" s="89"/>
      <c r="JGE340" s="90"/>
      <c r="JGF340" s="90"/>
      <c r="JGG340" s="91"/>
      <c r="JGH340" s="91"/>
      <c r="JGI340" s="91"/>
      <c r="JGJ340" s="84"/>
      <c r="JGK340" s="92"/>
      <c r="JGL340" s="91"/>
      <c r="JGM340" s="91"/>
      <c r="JGN340" s="92"/>
      <c r="JGO340" s="84"/>
      <c r="JGP340" s="536"/>
      <c r="JGQ340" s="536"/>
      <c r="JGR340" s="536"/>
      <c r="JGS340" s="2"/>
      <c r="JGT340" s="88"/>
      <c r="JGU340" s="88"/>
      <c r="JGV340" s="89"/>
      <c r="JGW340" s="90"/>
      <c r="JGX340" s="89"/>
      <c r="JGY340" s="90"/>
      <c r="JGZ340" s="90"/>
      <c r="JHA340" s="91"/>
      <c r="JHB340" s="91"/>
      <c r="JHC340" s="91"/>
      <c r="JHD340" s="84"/>
      <c r="JHE340" s="92"/>
      <c r="JHF340" s="91"/>
      <c r="JHG340" s="91"/>
      <c r="JHH340" s="92"/>
      <c r="JHI340" s="84"/>
      <c r="JHJ340" s="536"/>
      <c r="JHK340" s="536"/>
      <c r="JHL340" s="536"/>
      <c r="JHM340" s="2"/>
      <c r="JHN340" s="88"/>
      <c r="JHO340" s="88"/>
      <c r="JHP340" s="89"/>
      <c r="JHQ340" s="90"/>
      <c r="JHR340" s="89"/>
      <c r="JHS340" s="90"/>
      <c r="JHT340" s="90"/>
      <c r="JHU340" s="91"/>
      <c r="JHV340" s="91"/>
      <c r="JHW340" s="91"/>
      <c r="JHX340" s="84"/>
      <c r="JHY340" s="92"/>
      <c r="JHZ340" s="91"/>
      <c r="JIA340" s="91"/>
      <c r="JIB340" s="92"/>
      <c r="JIC340" s="84"/>
      <c r="JID340" s="536"/>
      <c r="JIE340" s="536"/>
      <c r="JIF340" s="536"/>
      <c r="JIG340" s="2"/>
      <c r="JIH340" s="88"/>
      <c r="JII340" s="88"/>
      <c r="JIJ340" s="89"/>
      <c r="JIK340" s="90"/>
      <c r="JIL340" s="89"/>
      <c r="JIM340" s="90"/>
      <c r="JIN340" s="90"/>
      <c r="JIO340" s="91"/>
      <c r="JIP340" s="91"/>
      <c r="JIQ340" s="91"/>
      <c r="JIR340" s="84"/>
      <c r="JIS340" s="92"/>
      <c r="JIT340" s="91"/>
      <c r="JIU340" s="91"/>
      <c r="JIV340" s="92"/>
      <c r="JIW340" s="84"/>
      <c r="JIX340" s="536"/>
      <c r="JIY340" s="536"/>
      <c r="JIZ340" s="536"/>
      <c r="JJA340" s="2"/>
      <c r="JJB340" s="88"/>
      <c r="JJC340" s="88"/>
      <c r="JJD340" s="89"/>
      <c r="JJE340" s="90"/>
      <c r="JJF340" s="89"/>
      <c r="JJG340" s="90"/>
      <c r="JJH340" s="90"/>
      <c r="JJI340" s="91"/>
      <c r="JJJ340" s="91"/>
      <c r="JJK340" s="91"/>
      <c r="JJL340" s="84"/>
      <c r="JJM340" s="92"/>
      <c r="JJN340" s="91"/>
      <c r="JJO340" s="91"/>
      <c r="JJP340" s="92"/>
      <c r="JJQ340" s="84"/>
      <c r="JJR340" s="536"/>
      <c r="JJS340" s="536"/>
      <c r="JJT340" s="536"/>
      <c r="JJU340" s="2"/>
      <c r="JJV340" s="88"/>
      <c r="JJW340" s="88"/>
      <c r="JJX340" s="89"/>
      <c r="JJY340" s="90"/>
      <c r="JJZ340" s="89"/>
      <c r="JKA340" s="90"/>
      <c r="JKB340" s="90"/>
      <c r="JKC340" s="91"/>
      <c r="JKD340" s="91"/>
      <c r="JKE340" s="91"/>
      <c r="JKF340" s="84"/>
      <c r="JKG340" s="92"/>
      <c r="JKH340" s="91"/>
      <c r="JKI340" s="91"/>
      <c r="JKJ340" s="92"/>
      <c r="JKK340" s="84"/>
      <c r="JKL340" s="536"/>
      <c r="JKM340" s="536"/>
      <c r="JKN340" s="536"/>
      <c r="JKO340" s="2"/>
      <c r="JKP340" s="88"/>
      <c r="JKQ340" s="88"/>
      <c r="JKR340" s="89"/>
      <c r="JKS340" s="90"/>
      <c r="JKT340" s="89"/>
      <c r="JKU340" s="90"/>
      <c r="JKV340" s="90"/>
      <c r="JKW340" s="91"/>
      <c r="JKX340" s="91"/>
      <c r="JKY340" s="91"/>
      <c r="JKZ340" s="84"/>
      <c r="JLA340" s="92"/>
      <c r="JLB340" s="91"/>
      <c r="JLC340" s="91"/>
      <c r="JLD340" s="92"/>
      <c r="JLE340" s="84"/>
      <c r="JLF340" s="536"/>
      <c r="JLG340" s="536"/>
      <c r="JLH340" s="536"/>
      <c r="JLI340" s="2"/>
      <c r="JLJ340" s="88"/>
      <c r="JLK340" s="88"/>
      <c r="JLL340" s="89"/>
      <c r="JLM340" s="90"/>
      <c r="JLN340" s="89"/>
      <c r="JLO340" s="90"/>
      <c r="JLP340" s="90"/>
      <c r="JLQ340" s="91"/>
      <c r="JLR340" s="91"/>
      <c r="JLS340" s="91"/>
      <c r="JLT340" s="84"/>
      <c r="JLU340" s="92"/>
      <c r="JLV340" s="91"/>
      <c r="JLW340" s="91"/>
      <c r="JLX340" s="92"/>
      <c r="JLY340" s="84"/>
      <c r="JLZ340" s="536"/>
      <c r="JMA340" s="536"/>
      <c r="JMB340" s="536"/>
      <c r="JMC340" s="2"/>
      <c r="JMD340" s="88"/>
      <c r="JME340" s="88"/>
      <c r="JMF340" s="89"/>
      <c r="JMG340" s="90"/>
      <c r="JMH340" s="89"/>
      <c r="JMI340" s="90"/>
      <c r="JMJ340" s="90"/>
      <c r="JMK340" s="91"/>
      <c r="JML340" s="91"/>
      <c r="JMM340" s="91"/>
      <c r="JMN340" s="84"/>
      <c r="JMO340" s="92"/>
      <c r="JMP340" s="91"/>
      <c r="JMQ340" s="91"/>
      <c r="JMR340" s="92"/>
      <c r="JMS340" s="84"/>
      <c r="JMT340" s="536"/>
      <c r="JMU340" s="536"/>
      <c r="JMV340" s="536"/>
      <c r="JMW340" s="2"/>
      <c r="JMX340" s="88"/>
      <c r="JMY340" s="88"/>
      <c r="JMZ340" s="89"/>
      <c r="JNA340" s="90"/>
      <c r="JNB340" s="89"/>
      <c r="JNC340" s="90"/>
      <c r="JND340" s="90"/>
      <c r="JNE340" s="91"/>
      <c r="JNF340" s="91"/>
      <c r="JNG340" s="91"/>
      <c r="JNH340" s="84"/>
      <c r="JNI340" s="92"/>
      <c r="JNJ340" s="91"/>
      <c r="JNK340" s="91"/>
      <c r="JNL340" s="92"/>
      <c r="JNM340" s="84"/>
      <c r="JNN340" s="536"/>
      <c r="JNO340" s="536"/>
      <c r="JNP340" s="536"/>
      <c r="JNQ340" s="2"/>
      <c r="JNR340" s="88"/>
      <c r="JNS340" s="88"/>
      <c r="JNT340" s="89"/>
      <c r="JNU340" s="90"/>
      <c r="JNV340" s="89"/>
      <c r="JNW340" s="90"/>
      <c r="JNX340" s="90"/>
      <c r="JNY340" s="91"/>
      <c r="JNZ340" s="91"/>
      <c r="JOA340" s="91"/>
      <c r="JOB340" s="84"/>
      <c r="JOC340" s="92"/>
      <c r="JOD340" s="91"/>
      <c r="JOE340" s="91"/>
      <c r="JOF340" s="92"/>
      <c r="JOG340" s="84"/>
      <c r="JOH340" s="536"/>
      <c r="JOI340" s="536"/>
      <c r="JOJ340" s="536"/>
      <c r="JOK340" s="2"/>
      <c r="JOL340" s="88"/>
      <c r="JOM340" s="88"/>
      <c r="JON340" s="89"/>
      <c r="JOO340" s="90"/>
      <c r="JOP340" s="89"/>
      <c r="JOQ340" s="90"/>
      <c r="JOR340" s="90"/>
      <c r="JOS340" s="91"/>
      <c r="JOT340" s="91"/>
      <c r="JOU340" s="91"/>
      <c r="JOV340" s="84"/>
      <c r="JOW340" s="92"/>
      <c r="JOX340" s="91"/>
      <c r="JOY340" s="91"/>
      <c r="JOZ340" s="92"/>
      <c r="JPA340" s="84"/>
      <c r="JPB340" s="536"/>
      <c r="JPC340" s="536"/>
      <c r="JPD340" s="536"/>
      <c r="JPE340" s="2"/>
      <c r="JPF340" s="88"/>
      <c r="JPG340" s="88"/>
      <c r="JPH340" s="89"/>
      <c r="JPI340" s="90"/>
      <c r="JPJ340" s="89"/>
      <c r="JPK340" s="90"/>
      <c r="JPL340" s="90"/>
      <c r="JPM340" s="91"/>
      <c r="JPN340" s="91"/>
      <c r="JPO340" s="91"/>
      <c r="JPP340" s="84"/>
      <c r="JPQ340" s="92"/>
      <c r="JPR340" s="91"/>
      <c r="JPS340" s="91"/>
      <c r="JPT340" s="92"/>
      <c r="JPU340" s="84"/>
      <c r="JPV340" s="536"/>
      <c r="JPW340" s="536"/>
      <c r="JPX340" s="536"/>
      <c r="JPY340" s="2"/>
      <c r="JPZ340" s="88"/>
      <c r="JQA340" s="88"/>
      <c r="JQB340" s="89"/>
      <c r="JQC340" s="90"/>
      <c r="JQD340" s="89"/>
      <c r="JQE340" s="90"/>
      <c r="JQF340" s="90"/>
      <c r="JQG340" s="91"/>
      <c r="JQH340" s="91"/>
      <c r="JQI340" s="91"/>
      <c r="JQJ340" s="84"/>
      <c r="JQK340" s="92"/>
      <c r="JQL340" s="91"/>
      <c r="JQM340" s="91"/>
      <c r="JQN340" s="92"/>
      <c r="JQO340" s="84"/>
      <c r="JQP340" s="536"/>
      <c r="JQQ340" s="536"/>
      <c r="JQR340" s="536"/>
      <c r="JQS340" s="2"/>
      <c r="JQT340" s="88"/>
      <c r="JQU340" s="88"/>
      <c r="JQV340" s="89"/>
      <c r="JQW340" s="90"/>
      <c r="JQX340" s="89"/>
      <c r="JQY340" s="90"/>
      <c r="JQZ340" s="90"/>
      <c r="JRA340" s="91"/>
      <c r="JRB340" s="91"/>
      <c r="JRC340" s="91"/>
      <c r="JRD340" s="84"/>
      <c r="JRE340" s="92"/>
      <c r="JRF340" s="91"/>
      <c r="JRG340" s="91"/>
      <c r="JRH340" s="92"/>
      <c r="JRI340" s="84"/>
      <c r="JRJ340" s="536"/>
      <c r="JRK340" s="536"/>
      <c r="JRL340" s="536"/>
      <c r="JRM340" s="2"/>
      <c r="JRN340" s="88"/>
      <c r="JRO340" s="88"/>
      <c r="JRP340" s="89"/>
      <c r="JRQ340" s="90"/>
      <c r="JRR340" s="89"/>
      <c r="JRS340" s="90"/>
      <c r="JRT340" s="90"/>
      <c r="JRU340" s="91"/>
      <c r="JRV340" s="91"/>
      <c r="JRW340" s="91"/>
      <c r="JRX340" s="84"/>
      <c r="JRY340" s="92"/>
      <c r="JRZ340" s="91"/>
      <c r="JSA340" s="91"/>
      <c r="JSB340" s="92"/>
      <c r="JSC340" s="84"/>
      <c r="JSD340" s="536"/>
      <c r="JSE340" s="536"/>
      <c r="JSF340" s="536"/>
      <c r="JSG340" s="2"/>
      <c r="JSH340" s="88"/>
      <c r="JSI340" s="88"/>
      <c r="JSJ340" s="89"/>
      <c r="JSK340" s="90"/>
      <c r="JSL340" s="89"/>
      <c r="JSM340" s="90"/>
      <c r="JSN340" s="90"/>
      <c r="JSO340" s="91"/>
      <c r="JSP340" s="91"/>
      <c r="JSQ340" s="91"/>
      <c r="JSR340" s="84"/>
      <c r="JSS340" s="92"/>
      <c r="JST340" s="91"/>
      <c r="JSU340" s="91"/>
      <c r="JSV340" s="92"/>
      <c r="JSW340" s="84"/>
      <c r="JSX340" s="536"/>
      <c r="JSY340" s="536"/>
      <c r="JSZ340" s="536"/>
      <c r="JTA340" s="2"/>
      <c r="JTB340" s="88"/>
      <c r="JTC340" s="88"/>
      <c r="JTD340" s="89"/>
      <c r="JTE340" s="90"/>
      <c r="JTF340" s="89"/>
      <c r="JTG340" s="90"/>
      <c r="JTH340" s="90"/>
      <c r="JTI340" s="91"/>
      <c r="JTJ340" s="91"/>
      <c r="JTK340" s="91"/>
      <c r="JTL340" s="84"/>
      <c r="JTM340" s="92"/>
      <c r="JTN340" s="91"/>
      <c r="JTO340" s="91"/>
      <c r="JTP340" s="92"/>
      <c r="JTQ340" s="84"/>
      <c r="JTR340" s="536"/>
      <c r="JTS340" s="536"/>
      <c r="JTT340" s="536"/>
      <c r="JTU340" s="2"/>
      <c r="JTV340" s="88"/>
      <c r="JTW340" s="88"/>
      <c r="JTX340" s="89"/>
      <c r="JTY340" s="90"/>
      <c r="JTZ340" s="89"/>
      <c r="JUA340" s="90"/>
      <c r="JUB340" s="90"/>
      <c r="JUC340" s="91"/>
      <c r="JUD340" s="91"/>
      <c r="JUE340" s="91"/>
      <c r="JUF340" s="84"/>
      <c r="JUG340" s="92"/>
      <c r="JUH340" s="91"/>
      <c r="JUI340" s="91"/>
      <c r="JUJ340" s="92"/>
      <c r="JUK340" s="84"/>
      <c r="JUL340" s="536"/>
      <c r="JUM340" s="536"/>
      <c r="JUN340" s="536"/>
      <c r="JUO340" s="2"/>
      <c r="JUP340" s="88"/>
      <c r="JUQ340" s="88"/>
      <c r="JUR340" s="89"/>
      <c r="JUS340" s="90"/>
      <c r="JUT340" s="89"/>
      <c r="JUU340" s="90"/>
      <c r="JUV340" s="90"/>
      <c r="JUW340" s="91"/>
      <c r="JUX340" s="91"/>
      <c r="JUY340" s="91"/>
      <c r="JUZ340" s="84"/>
      <c r="JVA340" s="92"/>
      <c r="JVB340" s="91"/>
      <c r="JVC340" s="91"/>
      <c r="JVD340" s="92"/>
      <c r="JVE340" s="84"/>
      <c r="JVF340" s="536"/>
      <c r="JVG340" s="536"/>
      <c r="JVH340" s="536"/>
      <c r="JVI340" s="2"/>
      <c r="JVJ340" s="88"/>
      <c r="JVK340" s="88"/>
      <c r="JVL340" s="89"/>
      <c r="JVM340" s="90"/>
      <c r="JVN340" s="89"/>
      <c r="JVO340" s="90"/>
      <c r="JVP340" s="90"/>
      <c r="JVQ340" s="91"/>
      <c r="JVR340" s="91"/>
      <c r="JVS340" s="91"/>
      <c r="JVT340" s="84"/>
      <c r="JVU340" s="92"/>
      <c r="JVV340" s="91"/>
      <c r="JVW340" s="91"/>
      <c r="JVX340" s="92"/>
      <c r="JVY340" s="84"/>
      <c r="JVZ340" s="536"/>
      <c r="JWA340" s="536"/>
      <c r="JWB340" s="536"/>
      <c r="JWC340" s="2"/>
      <c r="JWD340" s="88"/>
      <c r="JWE340" s="88"/>
      <c r="JWF340" s="89"/>
      <c r="JWG340" s="90"/>
      <c r="JWH340" s="89"/>
      <c r="JWI340" s="90"/>
      <c r="JWJ340" s="90"/>
      <c r="JWK340" s="91"/>
      <c r="JWL340" s="91"/>
      <c r="JWM340" s="91"/>
      <c r="JWN340" s="84"/>
      <c r="JWO340" s="92"/>
      <c r="JWP340" s="91"/>
      <c r="JWQ340" s="91"/>
      <c r="JWR340" s="92"/>
      <c r="JWS340" s="84"/>
      <c r="JWT340" s="536"/>
      <c r="JWU340" s="536"/>
      <c r="JWV340" s="536"/>
      <c r="JWW340" s="2"/>
      <c r="JWX340" s="88"/>
      <c r="JWY340" s="88"/>
      <c r="JWZ340" s="89"/>
      <c r="JXA340" s="90"/>
      <c r="JXB340" s="89"/>
      <c r="JXC340" s="90"/>
      <c r="JXD340" s="90"/>
      <c r="JXE340" s="91"/>
      <c r="JXF340" s="91"/>
      <c r="JXG340" s="91"/>
      <c r="JXH340" s="84"/>
      <c r="JXI340" s="92"/>
      <c r="JXJ340" s="91"/>
      <c r="JXK340" s="91"/>
      <c r="JXL340" s="92"/>
      <c r="JXM340" s="84"/>
      <c r="JXN340" s="536"/>
      <c r="JXO340" s="536"/>
      <c r="JXP340" s="536"/>
      <c r="JXQ340" s="2"/>
      <c r="JXR340" s="88"/>
      <c r="JXS340" s="88"/>
      <c r="JXT340" s="89"/>
      <c r="JXU340" s="90"/>
      <c r="JXV340" s="89"/>
      <c r="JXW340" s="90"/>
      <c r="JXX340" s="90"/>
      <c r="JXY340" s="91"/>
      <c r="JXZ340" s="91"/>
      <c r="JYA340" s="91"/>
      <c r="JYB340" s="84"/>
      <c r="JYC340" s="92"/>
      <c r="JYD340" s="91"/>
      <c r="JYE340" s="91"/>
      <c r="JYF340" s="92"/>
      <c r="JYG340" s="84"/>
      <c r="JYH340" s="536"/>
      <c r="JYI340" s="536"/>
      <c r="JYJ340" s="536"/>
      <c r="JYK340" s="2"/>
      <c r="JYL340" s="88"/>
      <c r="JYM340" s="88"/>
      <c r="JYN340" s="89"/>
      <c r="JYO340" s="90"/>
      <c r="JYP340" s="89"/>
      <c r="JYQ340" s="90"/>
      <c r="JYR340" s="90"/>
      <c r="JYS340" s="91"/>
      <c r="JYT340" s="91"/>
      <c r="JYU340" s="91"/>
      <c r="JYV340" s="84"/>
      <c r="JYW340" s="92"/>
      <c r="JYX340" s="91"/>
      <c r="JYY340" s="91"/>
      <c r="JYZ340" s="92"/>
      <c r="JZA340" s="84"/>
      <c r="JZB340" s="536"/>
      <c r="JZC340" s="536"/>
      <c r="JZD340" s="536"/>
      <c r="JZE340" s="2"/>
      <c r="JZF340" s="88"/>
      <c r="JZG340" s="88"/>
      <c r="JZH340" s="89"/>
      <c r="JZI340" s="90"/>
      <c r="JZJ340" s="89"/>
      <c r="JZK340" s="90"/>
      <c r="JZL340" s="90"/>
      <c r="JZM340" s="91"/>
      <c r="JZN340" s="91"/>
      <c r="JZO340" s="91"/>
      <c r="JZP340" s="84"/>
      <c r="JZQ340" s="92"/>
      <c r="JZR340" s="91"/>
      <c r="JZS340" s="91"/>
      <c r="JZT340" s="92"/>
      <c r="JZU340" s="84"/>
      <c r="JZV340" s="536"/>
      <c r="JZW340" s="536"/>
      <c r="JZX340" s="536"/>
      <c r="JZY340" s="2"/>
      <c r="JZZ340" s="88"/>
      <c r="KAA340" s="88"/>
      <c r="KAB340" s="89"/>
      <c r="KAC340" s="90"/>
      <c r="KAD340" s="89"/>
      <c r="KAE340" s="90"/>
      <c r="KAF340" s="90"/>
      <c r="KAG340" s="91"/>
      <c r="KAH340" s="91"/>
      <c r="KAI340" s="91"/>
      <c r="KAJ340" s="84"/>
      <c r="KAK340" s="92"/>
      <c r="KAL340" s="91"/>
      <c r="KAM340" s="91"/>
      <c r="KAN340" s="92"/>
      <c r="KAO340" s="84"/>
      <c r="KAP340" s="536"/>
      <c r="KAQ340" s="536"/>
      <c r="KAR340" s="536"/>
      <c r="KAS340" s="2"/>
      <c r="KAT340" s="88"/>
      <c r="KAU340" s="88"/>
      <c r="KAV340" s="89"/>
      <c r="KAW340" s="90"/>
      <c r="KAX340" s="89"/>
      <c r="KAY340" s="90"/>
      <c r="KAZ340" s="90"/>
      <c r="KBA340" s="91"/>
      <c r="KBB340" s="91"/>
      <c r="KBC340" s="91"/>
      <c r="KBD340" s="84"/>
      <c r="KBE340" s="92"/>
      <c r="KBF340" s="91"/>
      <c r="KBG340" s="91"/>
      <c r="KBH340" s="92"/>
      <c r="KBI340" s="84"/>
      <c r="KBJ340" s="536"/>
      <c r="KBK340" s="536"/>
      <c r="KBL340" s="536"/>
      <c r="KBM340" s="2"/>
      <c r="KBN340" s="88"/>
      <c r="KBO340" s="88"/>
      <c r="KBP340" s="89"/>
      <c r="KBQ340" s="90"/>
      <c r="KBR340" s="89"/>
      <c r="KBS340" s="90"/>
      <c r="KBT340" s="90"/>
      <c r="KBU340" s="91"/>
      <c r="KBV340" s="91"/>
      <c r="KBW340" s="91"/>
      <c r="KBX340" s="84"/>
      <c r="KBY340" s="92"/>
      <c r="KBZ340" s="91"/>
      <c r="KCA340" s="91"/>
      <c r="KCB340" s="92"/>
      <c r="KCC340" s="84"/>
      <c r="KCD340" s="536"/>
      <c r="KCE340" s="536"/>
      <c r="KCF340" s="536"/>
      <c r="KCG340" s="2"/>
      <c r="KCH340" s="88"/>
      <c r="KCI340" s="88"/>
      <c r="KCJ340" s="89"/>
      <c r="KCK340" s="90"/>
      <c r="KCL340" s="89"/>
      <c r="KCM340" s="90"/>
      <c r="KCN340" s="90"/>
      <c r="KCO340" s="91"/>
      <c r="KCP340" s="91"/>
      <c r="KCQ340" s="91"/>
      <c r="KCR340" s="84"/>
      <c r="KCS340" s="92"/>
      <c r="KCT340" s="91"/>
      <c r="KCU340" s="91"/>
      <c r="KCV340" s="92"/>
      <c r="KCW340" s="84"/>
      <c r="KCX340" s="536"/>
      <c r="KCY340" s="536"/>
      <c r="KCZ340" s="536"/>
      <c r="KDA340" s="2"/>
      <c r="KDB340" s="88"/>
      <c r="KDC340" s="88"/>
      <c r="KDD340" s="89"/>
      <c r="KDE340" s="90"/>
      <c r="KDF340" s="89"/>
      <c r="KDG340" s="90"/>
      <c r="KDH340" s="90"/>
      <c r="KDI340" s="91"/>
      <c r="KDJ340" s="91"/>
      <c r="KDK340" s="91"/>
      <c r="KDL340" s="84"/>
      <c r="KDM340" s="92"/>
      <c r="KDN340" s="91"/>
      <c r="KDO340" s="91"/>
      <c r="KDP340" s="92"/>
      <c r="KDQ340" s="84"/>
      <c r="KDR340" s="536"/>
      <c r="KDS340" s="536"/>
      <c r="KDT340" s="536"/>
      <c r="KDU340" s="2"/>
      <c r="KDV340" s="88"/>
      <c r="KDW340" s="88"/>
      <c r="KDX340" s="89"/>
      <c r="KDY340" s="90"/>
      <c r="KDZ340" s="89"/>
      <c r="KEA340" s="90"/>
      <c r="KEB340" s="90"/>
      <c r="KEC340" s="91"/>
      <c r="KED340" s="91"/>
      <c r="KEE340" s="91"/>
      <c r="KEF340" s="84"/>
      <c r="KEG340" s="92"/>
      <c r="KEH340" s="91"/>
      <c r="KEI340" s="91"/>
      <c r="KEJ340" s="92"/>
      <c r="KEK340" s="84"/>
      <c r="KEL340" s="536"/>
      <c r="KEM340" s="536"/>
      <c r="KEN340" s="536"/>
      <c r="KEO340" s="2"/>
      <c r="KEP340" s="88"/>
      <c r="KEQ340" s="88"/>
      <c r="KER340" s="89"/>
      <c r="KES340" s="90"/>
      <c r="KET340" s="89"/>
      <c r="KEU340" s="90"/>
      <c r="KEV340" s="90"/>
      <c r="KEW340" s="91"/>
      <c r="KEX340" s="91"/>
      <c r="KEY340" s="91"/>
      <c r="KEZ340" s="84"/>
      <c r="KFA340" s="92"/>
      <c r="KFB340" s="91"/>
      <c r="KFC340" s="91"/>
      <c r="KFD340" s="92"/>
      <c r="KFE340" s="84"/>
      <c r="KFF340" s="536"/>
      <c r="KFG340" s="536"/>
      <c r="KFH340" s="536"/>
      <c r="KFI340" s="2"/>
      <c r="KFJ340" s="88"/>
      <c r="KFK340" s="88"/>
      <c r="KFL340" s="89"/>
      <c r="KFM340" s="90"/>
      <c r="KFN340" s="89"/>
      <c r="KFO340" s="90"/>
      <c r="KFP340" s="90"/>
      <c r="KFQ340" s="91"/>
      <c r="KFR340" s="91"/>
      <c r="KFS340" s="91"/>
      <c r="KFT340" s="84"/>
      <c r="KFU340" s="92"/>
      <c r="KFV340" s="91"/>
      <c r="KFW340" s="91"/>
      <c r="KFX340" s="92"/>
      <c r="KFY340" s="84"/>
      <c r="KFZ340" s="536"/>
      <c r="KGA340" s="536"/>
      <c r="KGB340" s="536"/>
      <c r="KGC340" s="2"/>
      <c r="KGD340" s="88"/>
      <c r="KGE340" s="88"/>
      <c r="KGF340" s="89"/>
      <c r="KGG340" s="90"/>
      <c r="KGH340" s="89"/>
      <c r="KGI340" s="90"/>
      <c r="KGJ340" s="90"/>
      <c r="KGK340" s="91"/>
      <c r="KGL340" s="91"/>
      <c r="KGM340" s="91"/>
      <c r="KGN340" s="84"/>
      <c r="KGO340" s="92"/>
      <c r="KGP340" s="91"/>
      <c r="KGQ340" s="91"/>
      <c r="KGR340" s="92"/>
      <c r="KGS340" s="84"/>
      <c r="KGT340" s="536"/>
      <c r="KGU340" s="536"/>
      <c r="KGV340" s="536"/>
      <c r="KGW340" s="2"/>
      <c r="KGX340" s="88"/>
      <c r="KGY340" s="88"/>
      <c r="KGZ340" s="89"/>
      <c r="KHA340" s="90"/>
      <c r="KHB340" s="89"/>
      <c r="KHC340" s="90"/>
      <c r="KHD340" s="90"/>
      <c r="KHE340" s="91"/>
      <c r="KHF340" s="91"/>
      <c r="KHG340" s="91"/>
      <c r="KHH340" s="84"/>
      <c r="KHI340" s="92"/>
      <c r="KHJ340" s="91"/>
      <c r="KHK340" s="91"/>
      <c r="KHL340" s="92"/>
      <c r="KHM340" s="84"/>
      <c r="KHN340" s="536"/>
      <c r="KHO340" s="536"/>
      <c r="KHP340" s="536"/>
      <c r="KHQ340" s="2"/>
      <c r="KHR340" s="88"/>
      <c r="KHS340" s="88"/>
      <c r="KHT340" s="89"/>
      <c r="KHU340" s="90"/>
      <c r="KHV340" s="89"/>
      <c r="KHW340" s="90"/>
      <c r="KHX340" s="90"/>
      <c r="KHY340" s="91"/>
      <c r="KHZ340" s="91"/>
      <c r="KIA340" s="91"/>
      <c r="KIB340" s="84"/>
      <c r="KIC340" s="92"/>
      <c r="KID340" s="91"/>
      <c r="KIE340" s="91"/>
      <c r="KIF340" s="92"/>
      <c r="KIG340" s="84"/>
      <c r="KIH340" s="536"/>
      <c r="KII340" s="536"/>
      <c r="KIJ340" s="536"/>
      <c r="KIK340" s="2"/>
      <c r="KIL340" s="88"/>
      <c r="KIM340" s="88"/>
      <c r="KIN340" s="89"/>
      <c r="KIO340" s="90"/>
      <c r="KIP340" s="89"/>
      <c r="KIQ340" s="90"/>
      <c r="KIR340" s="90"/>
      <c r="KIS340" s="91"/>
      <c r="KIT340" s="91"/>
      <c r="KIU340" s="91"/>
      <c r="KIV340" s="84"/>
      <c r="KIW340" s="92"/>
      <c r="KIX340" s="91"/>
      <c r="KIY340" s="91"/>
      <c r="KIZ340" s="92"/>
      <c r="KJA340" s="84"/>
      <c r="KJB340" s="536"/>
      <c r="KJC340" s="536"/>
      <c r="KJD340" s="536"/>
      <c r="KJE340" s="2"/>
      <c r="KJF340" s="88"/>
      <c r="KJG340" s="88"/>
      <c r="KJH340" s="89"/>
      <c r="KJI340" s="90"/>
      <c r="KJJ340" s="89"/>
      <c r="KJK340" s="90"/>
      <c r="KJL340" s="90"/>
      <c r="KJM340" s="91"/>
      <c r="KJN340" s="91"/>
      <c r="KJO340" s="91"/>
      <c r="KJP340" s="84"/>
      <c r="KJQ340" s="92"/>
      <c r="KJR340" s="91"/>
      <c r="KJS340" s="91"/>
      <c r="KJT340" s="92"/>
      <c r="KJU340" s="84"/>
      <c r="KJV340" s="536"/>
      <c r="KJW340" s="536"/>
      <c r="KJX340" s="536"/>
      <c r="KJY340" s="2"/>
      <c r="KJZ340" s="88"/>
      <c r="KKA340" s="88"/>
      <c r="KKB340" s="89"/>
      <c r="KKC340" s="90"/>
      <c r="KKD340" s="89"/>
      <c r="KKE340" s="90"/>
      <c r="KKF340" s="90"/>
      <c r="KKG340" s="91"/>
      <c r="KKH340" s="91"/>
      <c r="KKI340" s="91"/>
      <c r="KKJ340" s="84"/>
      <c r="KKK340" s="92"/>
      <c r="KKL340" s="91"/>
      <c r="KKM340" s="91"/>
      <c r="KKN340" s="92"/>
      <c r="KKO340" s="84"/>
      <c r="KKP340" s="536"/>
      <c r="KKQ340" s="536"/>
      <c r="KKR340" s="536"/>
      <c r="KKS340" s="2"/>
      <c r="KKT340" s="88"/>
      <c r="KKU340" s="88"/>
      <c r="KKV340" s="89"/>
      <c r="KKW340" s="90"/>
      <c r="KKX340" s="89"/>
      <c r="KKY340" s="90"/>
      <c r="KKZ340" s="90"/>
      <c r="KLA340" s="91"/>
      <c r="KLB340" s="91"/>
      <c r="KLC340" s="91"/>
      <c r="KLD340" s="84"/>
      <c r="KLE340" s="92"/>
      <c r="KLF340" s="91"/>
      <c r="KLG340" s="91"/>
      <c r="KLH340" s="92"/>
      <c r="KLI340" s="84"/>
      <c r="KLJ340" s="536"/>
      <c r="KLK340" s="536"/>
      <c r="KLL340" s="536"/>
      <c r="KLM340" s="2"/>
      <c r="KLN340" s="88"/>
      <c r="KLO340" s="88"/>
      <c r="KLP340" s="89"/>
      <c r="KLQ340" s="90"/>
      <c r="KLR340" s="89"/>
      <c r="KLS340" s="90"/>
      <c r="KLT340" s="90"/>
      <c r="KLU340" s="91"/>
      <c r="KLV340" s="91"/>
      <c r="KLW340" s="91"/>
      <c r="KLX340" s="84"/>
      <c r="KLY340" s="92"/>
      <c r="KLZ340" s="91"/>
      <c r="KMA340" s="91"/>
      <c r="KMB340" s="92"/>
      <c r="KMC340" s="84"/>
      <c r="KMD340" s="536"/>
      <c r="KME340" s="536"/>
      <c r="KMF340" s="536"/>
      <c r="KMG340" s="2"/>
      <c r="KMH340" s="88"/>
      <c r="KMI340" s="88"/>
      <c r="KMJ340" s="89"/>
      <c r="KMK340" s="90"/>
      <c r="KML340" s="89"/>
      <c r="KMM340" s="90"/>
      <c r="KMN340" s="90"/>
      <c r="KMO340" s="91"/>
      <c r="KMP340" s="91"/>
      <c r="KMQ340" s="91"/>
      <c r="KMR340" s="84"/>
      <c r="KMS340" s="92"/>
      <c r="KMT340" s="91"/>
      <c r="KMU340" s="91"/>
      <c r="KMV340" s="92"/>
      <c r="KMW340" s="84"/>
      <c r="KMX340" s="536"/>
      <c r="KMY340" s="536"/>
      <c r="KMZ340" s="536"/>
      <c r="KNA340" s="2"/>
      <c r="KNB340" s="88"/>
      <c r="KNC340" s="88"/>
      <c r="KND340" s="89"/>
      <c r="KNE340" s="90"/>
      <c r="KNF340" s="89"/>
      <c r="KNG340" s="90"/>
      <c r="KNH340" s="90"/>
      <c r="KNI340" s="91"/>
      <c r="KNJ340" s="91"/>
      <c r="KNK340" s="91"/>
      <c r="KNL340" s="84"/>
      <c r="KNM340" s="92"/>
      <c r="KNN340" s="91"/>
      <c r="KNO340" s="91"/>
      <c r="KNP340" s="92"/>
      <c r="KNQ340" s="84"/>
      <c r="KNR340" s="536"/>
      <c r="KNS340" s="536"/>
      <c r="KNT340" s="536"/>
      <c r="KNU340" s="2"/>
      <c r="KNV340" s="88"/>
      <c r="KNW340" s="88"/>
      <c r="KNX340" s="89"/>
      <c r="KNY340" s="90"/>
      <c r="KNZ340" s="89"/>
      <c r="KOA340" s="90"/>
      <c r="KOB340" s="90"/>
      <c r="KOC340" s="91"/>
      <c r="KOD340" s="91"/>
      <c r="KOE340" s="91"/>
      <c r="KOF340" s="84"/>
      <c r="KOG340" s="92"/>
      <c r="KOH340" s="91"/>
      <c r="KOI340" s="91"/>
      <c r="KOJ340" s="92"/>
      <c r="KOK340" s="84"/>
      <c r="KOL340" s="536"/>
      <c r="KOM340" s="536"/>
      <c r="KON340" s="536"/>
      <c r="KOO340" s="2"/>
      <c r="KOP340" s="88"/>
      <c r="KOQ340" s="88"/>
      <c r="KOR340" s="89"/>
      <c r="KOS340" s="90"/>
      <c r="KOT340" s="89"/>
      <c r="KOU340" s="90"/>
      <c r="KOV340" s="90"/>
      <c r="KOW340" s="91"/>
      <c r="KOX340" s="91"/>
      <c r="KOY340" s="91"/>
      <c r="KOZ340" s="84"/>
      <c r="KPA340" s="92"/>
      <c r="KPB340" s="91"/>
      <c r="KPC340" s="91"/>
      <c r="KPD340" s="92"/>
      <c r="KPE340" s="84"/>
      <c r="KPF340" s="536"/>
      <c r="KPG340" s="536"/>
      <c r="KPH340" s="536"/>
      <c r="KPI340" s="2"/>
      <c r="KPJ340" s="88"/>
      <c r="KPK340" s="88"/>
      <c r="KPL340" s="89"/>
      <c r="KPM340" s="90"/>
      <c r="KPN340" s="89"/>
      <c r="KPO340" s="90"/>
      <c r="KPP340" s="90"/>
      <c r="KPQ340" s="91"/>
      <c r="KPR340" s="91"/>
      <c r="KPS340" s="91"/>
      <c r="KPT340" s="84"/>
      <c r="KPU340" s="92"/>
      <c r="KPV340" s="91"/>
      <c r="KPW340" s="91"/>
      <c r="KPX340" s="92"/>
      <c r="KPY340" s="84"/>
      <c r="KPZ340" s="536"/>
      <c r="KQA340" s="536"/>
      <c r="KQB340" s="536"/>
      <c r="KQC340" s="2"/>
      <c r="KQD340" s="88"/>
      <c r="KQE340" s="88"/>
      <c r="KQF340" s="89"/>
      <c r="KQG340" s="90"/>
      <c r="KQH340" s="89"/>
      <c r="KQI340" s="90"/>
      <c r="KQJ340" s="90"/>
      <c r="KQK340" s="91"/>
      <c r="KQL340" s="91"/>
      <c r="KQM340" s="91"/>
      <c r="KQN340" s="84"/>
      <c r="KQO340" s="92"/>
      <c r="KQP340" s="91"/>
      <c r="KQQ340" s="91"/>
      <c r="KQR340" s="92"/>
      <c r="KQS340" s="84"/>
      <c r="KQT340" s="536"/>
      <c r="KQU340" s="536"/>
      <c r="KQV340" s="536"/>
      <c r="KQW340" s="2"/>
      <c r="KQX340" s="88"/>
      <c r="KQY340" s="88"/>
      <c r="KQZ340" s="89"/>
      <c r="KRA340" s="90"/>
      <c r="KRB340" s="89"/>
      <c r="KRC340" s="90"/>
      <c r="KRD340" s="90"/>
      <c r="KRE340" s="91"/>
      <c r="KRF340" s="91"/>
      <c r="KRG340" s="91"/>
      <c r="KRH340" s="84"/>
      <c r="KRI340" s="92"/>
      <c r="KRJ340" s="91"/>
      <c r="KRK340" s="91"/>
      <c r="KRL340" s="92"/>
      <c r="KRM340" s="84"/>
      <c r="KRN340" s="536"/>
      <c r="KRO340" s="536"/>
      <c r="KRP340" s="536"/>
      <c r="KRQ340" s="2"/>
      <c r="KRR340" s="88"/>
      <c r="KRS340" s="88"/>
      <c r="KRT340" s="89"/>
      <c r="KRU340" s="90"/>
      <c r="KRV340" s="89"/>
      <c r="KRW340" s="90"/>
      <c r="KRX340" s="90"/>
      <c r="KRY340" s="91"/>
      <c r="KRZ340" s="91"/>
      <c r="KSA340" s="91"/>
      <c r="KSB340" s="84"/>
      <c r="KSC340" s="92"/>
      <c r="KSD340" s="91"/>
      <c r="KSE340" s="91"/>
      <c r="KSF340" s="92"/>
      <c r="KSG340" s="84"/>
      <c r="KSH340" s="536"/>
      <c r="KSI340" s="536"/>
      <c r="KSJ340" s="536"/>
      <c r="KSK340" s="2"/>
      <c r="KSL340" s="88"/>
      <c r="KSM340" s="88"/>
      <c r="KSN340" s="89"/>
      <c r="KSO340" s="90"/>
      <c r="KSP340" s="89"/>
      <c r="KSQ340" s="90"/>
      <c r="KSR340" s="90"/>
      <c r="KSS340" s="91"/>
      <c r="KST340" s="91"/>
      <c r="KSU340" s="91"/>
      <c r="KSV340" s="84"/>
      <c r="KSW340" s="92"/>
      <c r="KSX340" s="91"/>
      <c r="KSY340" s="91"/>
      <c r="KSZ340" s="92"/>
      <c r="KTA340" s="84"/>
      <c r="KTB340" s="536"/>
      <c r="KTC340" s="536"/>
      <c r="KTD340" s="536"/>
      <c r="KTE340" s="2"/>
      <c r="KTF340" s="88"/>
      <c r="KTG340" s="88"/>
      <c r="KTH340" s="89"/>
      <c r="KTI340" s="90"/>
      <c r="KTJ340" s="89"/>
      <c r="KTK340" s="90"/>
      <c r="KTL340" s="90"/>
      <c r="KTM340" s="91"/>
      <c r="KTN340" s="91"/>
      <c r="KTO340" s="91"/>
      <c r="KTP340" s="84"/>
      <c r="KTQ340" s="92"/>
      <c r="KTR340" s="91"/>
      <c r="KTS340" s="91"/>
      <c r="KTT340" s="92"/>
      <c r="KTU340" s="84"/>
      <c r="KTV340" s="536"/>
      <c r="KTW340" s="536"/>
      <c r="KTX340" s="536"/>
      <c r="KTY340" s="2"/>
      <c r="KTZ340" s="88"/>
      <c r="KUA340" s="88"/>
      <c r="KUB340" s="89"/>
      <c r="KUC340" s="90"/>
      <c r="KUD340" s="89"/>
      <c r="KUE340" s="90"/>
      <c r="KUF340" s="90"/>
      <c r="KUG340" s="91"/>
      <c r="KUH340" s="91"/>
      <c r="KUI340" s="91"/>
      <c r="KUJ340" s="84"/>
      <c r="KUK340" s="92"/>
      <c r="KUL340" s="91"/>
      <c r="KUM340" s="91"/>
      <c r="KUN340" s="92"/>
      <c r="KUO340" s="84"/>
      <c r="KUP340" s="536"/>
      <c r="KUQ340" s="536"/>
      <c r="KUR340" s="536"/>
      <c r="KUS340" s="2"/>
      <c r="KUT340" s="88"/>
      <c r="KUU340" s="88"/>
      <c r="KUV340" s="89"/>
      <c r="KUW340" s="90"/>
      <c r="KUX340" s="89"/>
      <c r="KUY340" s="90"/>
      <c r="KUZ340" s="90"/>
      <c r="KVA340" s="91"/>
      <c r="KVB340" s="91"/>
      <c r="KVC340" s="91"/>
      <c r="KVD340" s="84"/>
      <c r="KVE340" s="92"/>
      <c r="KVF340" s="91"/>
      <c r="KVG340" s="91"/>
      <c r="KVH340" s="92"/>
      <c r="KVI340" s="84"/>
      <c r="KVJ340" s="536"/>
      <c r="KVK340" s="536"/>
      <c r="KVL340" s="536"/>
      <c r="KVM340" s="2"/>
      <c r="KVN340" s="88"/>
      <c r="KVO340" s="88"/>
      <c r="KVP340" s="89"/>
      <c r="KVQ340" s="90"/>
      <c r="KVR340" s="89"/>
      <c r="KVS340" s="90"/>
      <c r="KVT340" s="90"/>
      <c r="KVU340" s="91"/>
      <c r="KVV340" s="91"/>
      <c r="KVW340" s="91"/>
      <c r="KVX340" s="84"/>
      <c r="KVY340" s="92"/>
      <c r="KVZ340" s="91"/>
      <c r="KWA340" s="91"/>
      <c r="KWB340" s="92"/>
      <c r="KWC340" s="84"/>
      <c r="KWD340" s="536"/>
      <c r="KWE340" s="536"/>
      <c r="KWF340" s="536"/>
      <c r="KWG340" s="2"/>
      <c r="KWH340" s="88"/>
      <c r="KWI340" s="88"/>
      <c r="KWJ340" s="89"/>
      <c r="KWK340" s="90"/>
      <c r="KWL340" s="89"/>
      <c r="KWM340" s="90"/>
      <c r="KWN340" s="90"/>
      <c r="KWO340" s="91"/>
      <c r="KWP340" s="91"/>
      <c r="KWQ340" s="91"/>
      <c r="KWR340" s="84"/>
      <c r="KWS340" s="92"/>
      <c r="KWT340" s="91"/>
      <c r="KWU340" s="91"/>
      <c r="KWV340" s="92"/>
      <c r="KWW340" s="84"/>
      <c r="KWX340" s="536"/>
      <c r="KWY340" s="536"/>
      <c r="KWZ340" s="536"/>
      <c r="KXA340" s="2"/>
      <c r="KXB340" s="88"/>
      <c r="KXC340" s="88"/>
      <c r="KXD340" s="89"/>
      <c r="KXE340" s="90"/>
      <c r="KXF340" s="89"/>
      <c r="KXG340" s="90"/>
      <c r="KXH340" s="90"/>
      <c r="KXI340" s="91"/>
      <c r="KXJ340" s="91"/>
      <c r="KXK340" s="91"/>
      <c r="KXL340" s="84"/>
      <c r="KXM340" s="92"/>
      <c r="KXN340" s="91"/>
      <c r="KXO340" s="91"/>
      <c r="KXP340" s="92"/>
      <c r="KXQ340" s="84"/>
      <c r="KXR340" s="536"/>
      <c r="KXS340" s="536"/>
      <c r="KXT340" s="536"/>
      <c r="KXU340" s="2"/>
      <c r="KXV340" s="88"/>
      <c r="KXW340" s="88"/>
      <c r="KXX340" s="89"/>
      <c r="KXY340" s="90"/>
      <c r="KXZ340" s="89"/>
      <c r="KYA340" s="90"/>
      <c r="KYB340" s="90"/>
      <c r="KYC340" s="91"/>
      <c r="KYD340" s="91"/>
      <c r="KYE340" s="91"/>
      <c r="KYF340" s="84"/>
      <c r="KYG340" s="92"/>
      <c r="KYH340" s="91"/>
      <c r="KYI340" s="91"/>
      <c r="KYJ340" s="92"/>
      <c r="KYK340" s="84"/>
      <c r="KYL340" s="536"/>
      <c r="KYM340" s="536"/>
      <c r="KYN340" s="536"/>
      <c r="KYO340" s="2"/>
      <c r="KYP340" s="88"/>
      <c r="KYQ340" s="88"/>
      <c r="KYR340" s="89"/>
      <c r="KYS340" s="90"/>
      <c r="KYT340" s="89"/>
      <c r="KYU340" s="90"/>
      <c r="KYV340" s="90"/>
      <c r="KYW340" s="91"/>
      <c r="KYX340" s="91"/>
      <c r="KYY340" s="91"/>
      <c r="KYZ340" s="84"/>
      <c r="KZA340" s="92"/>
      <c r="KZB340" s="91"/>
      <c r="KZC340" s="91"/>
      <c r="KZD340" s="92"/>
      <c r="KZE340" s="84"/>
      <c r="KZF340" s="536"/>
      <c r="KZG340" s="536"/>
      <c r="KZH340" s="536"/>
      <c r="KZI340" s="2"/>
      <c r="KZJ340" s="88"/>
      <c r="KZK340" s="88"/>
      <c r="KZL340" s="89"/>
      <c r="KZM340" s="90"/>
      <c r="KZN340" s="89"/>
      <c r="KZO340" s="90"/>
      <c r="KZP340" s="90"/>
      <c r="KZQ340" s="91"/>
      <c r="KZR340" s="91"/>
      <c r="KZS340" s="91"/>
      <c r="KZT340" s="84"/>
      <c r="KZU340" s="92"/>
      <c r="KZV340" s="91"/>
      <c r="KZW340" s="91"/>
      <c r="KZX340" s="92"/>
      <c r="KZY340" s="84"/>
      <c r="KZZ340" s="536"/>
      <c r="LAA340" s="536"/>
      <c r="LAB340" s="536"/>
      <c r="LAC340" s="2"/>
      <c r="LAD340" s="88"/>
      <c r="LAE340" s="88"/>
      <c r="LAF340" s="89"/>
      <c r="LAG340" s="90"/>
      <c r="LAH340" s="89"/>
      <c r="LAI340" s="90"/>
      <c r="LAJ340" s="90"/>
      <c r="LAK340" s="91"/>
      <c r="LAL340" s="91"/>
      <c r="LAM340" s="91"/>
      <c r="LAN340" s="84"/>
      <c r="LAO340" s="92"/>
      <c r="LAP340" s="91"/>
      <c r="LAQ340" s="91"/>
      <c r="LAR340" s="92"/>
      <c r="LAS340" s="84"/>
      <c r="LAT340" s="536"/>
      <c r="LAU340" s="536"/>
      <c r="LAV340" s="536"/>
      <c r="LAW340" s="2"/>
      <c r="LAX340" s="88"/>
      <c r="LAY340" s="88"/>
      <c r="LAZ340" s="89"/>
      <c r="LBA340" s="90"/>
      <c r="LBB340" s="89"/>
      <c r="LBC340" s="90"/>
      <c r="LBD340" s="90"/>
      <c r="LBE340" s="91"/>
      <c r="LBF340" s="91"/>
      <c r="LBG340" s="91"/>
      <c r="LBH340" s="84"/>
      <c r="LBI340" s="92"/>
      <c r="LBJ340" s="91"/>
      <c r="LBK340" s="91"/>
      <c r="LBL340" s="92"/>
      <c r="LBM340" s="84"/>
      <c r="LBN340" s="536"/>
      <c r="LBO340" s="536"/>
      <c r="LBP340" s="536"/>
      <c r="LBQ340" s="2"/>
      <c r="LBR340" s="88"/>
      <c r="LBS340" s="88"/>
      <c r="LBT340" s="89"/>
      <c r="LBU340" s="90"/>
      <c r="LBV340" s="89"/>
      <c r="LBW340" s="90"/>
      <c r="LBX340" s="90"/>
      <c r="LBY340" s="91"/>
      <c r="LBZ340" s="91"/>
      <c r="LCA340" s="91"/>
      <c r="LCB340" s="84"/>
      <c r="LCC340" s="92"/>
      <c r="LCD340" s="91"/>
      <c r="LCE340" s="91"/>
      <c r="LCF340" s="92"/>
      <c r="LCG340" s="84"/>
      <c r="LCH340" s="536"/>
      <c r="LCI340" s="536"/>
      <c r="LCJ340" s="536"/>
      <c r="LCK340" s="2"/>
      <c r="LCL340" s="88"/>
      <c r="LCM340" s="88"/>
      <c r="LCN340" s="89"/>
      <c r="LCO340" s="90"/>
      <c r="LCP340" s="89"/>
      <c r="LCQ340" s="90"/>
      <c r="LCR340" s="90"/>
      <c r="LCS340" s="91"/>
      <c r="LCT340" s="91"/>
      <c r="LCU340" s="91"/>
      <c r="LCV340" s="84"/>
      <c r="LCW340" s="92"/>
      <c r="LCX340" s="91"/>
      <c r="LCY340" s="91"/>
      <c r="LCZ340" s="92"/>
      <c r="LDA340" s="84"/>
      <c r="LDB340" s="536"/>
      <c r="LDC340" s="536"/>
      <c r="LDD340" s="536"/>
      <c r="LDE340" s="2"/>
      <c r="LDF340" s="88"/>
      <c r="LDG340" s="88"/>
      <c r="LDH340" s="89"/>
      <c r="LDI340" s="90"/>
      <c r="LDJ340" s="89"/>
      <c r="LDK340" s="90"/>
      <c r="LDL340" s="90"/>
      <c r="LDM340" s="91"/>
      <c r="LDN340" s="91"/>
      <c r="LDO340" s="91"/>
      <c r="LDP340" s="84"/>
      <c r="LDQ340" s="92"/>
      <c r="LDR340" s="91"/>
      <c r="LDS340" s="91"/>
      <c r="LDT340" s="92"/>
      <c r="LDU340" s="84"/>
      <c r="LDV340" s="536"/>
      <c r="LDW340" s="536"/>
      <c r="LDX340" s="536"/>
      <c r="LDY340" s="2"/>
      <c r="LDZ340" s="88"/>
      <c r="LEA340" s="88"/>
      <c r="LEB340" s="89"/>
      <c r="LEC340" s="90"/>
      <c r="LED340" s="89"/>
      <c r="LEE340" s="90"/>
      <c r="LEF340" s="90"/>
      <c r="LEG340" s="91"/>
      <c r="LEH340" s="91"/>
      <c r="LEI340" s="91"/>
      <c r="LEJ340" s="84"/>
      <c r="LEK340" s="92"/>
      <c r="LEL340" s="91"/>
      <c r="LEM340" s="91"/>
      <c r="LEN340" s="92"/>
      <c r="LEO340" s="84"/>
      <c r="LEP340" s="536"/>
      <c r="LEQ340" s="536"/>
      <c r="LER340" s="536"/>
      <c r="LES340" s="2"/>
      <c r="LET340" s="88"/>
      <c r="LEU340" s="88"/>
      <c r="LEV340" s="89"/>
      <c r="LEW340" s="90"/>
      <c r="LEX340" s="89"/>
      <c r="LEY340" s="90"/>
      <c r="LEZ340" s="90"/>
      <c r="LFA340" s="91"/>
      <c r="LFB340" s="91"/>
      <c r="LFC340" s="91"/>
      <c r="LFD340" s="84"/>
      <c r="LFE340" s="92"/>
      <c r="LFF340" s="91"/>
      <c r="LFG340" s="91"/>
      <c r="LFH340" s="92"/>
      <c r="LFI340" s="84"/>
      <c r="LFJ340" s="536"/>
      <c r="LFK340" s="536"/>
      <c r="LFL340" s="536"/>
      <c r="LFM340" s="2"/>
      <c r="LFN340" s="88"/>
      <c r="LFO340" s="88"/>
      <c r="LFP340" s="89"/>
      <c r="LFQ340" s="90"/>
      <c r="LFR340" s="89"/>
      <c r="LFS340" s="90"/>
      <c r="LFT340" s="90"/>
      <c r="LFU340" s="91"/>
      <c r="LFV340" s="91"/>
      <c r="LFW340" s="91"/>
      <c r="LFX340" s="84"/>
      <c r="LFY340" s="92"/>
      <c r="LFZ340" s="91"/>
      <c r="LGA340" s="91"/>
      <c r="LGB340" s="92"/>
      <c r="LGC340" s="84"/>
      <c r="LGD340" s="536"/>
      <c r="LGE340" s="536"/>
      <c r="LGF340" s="536"/>
      <c r="LGG340" s="2"/>
      <c r="LGH340" s="88"/>
      <c r="LGI340" s="88"/>
      <c r="LGJ340" s="89"/>
      <c r="LGK340" s="90"/>
      <c r="LGL340" s="89"/>
      <c r="LGM340" s="90"/>
      <c r="LGN340" s="90"/>
      <c r="LGO340" s="91"/>
      <c r="LGP340" s="91"/>
      <c r="LGQ340" s="91"/>
      <c r="LGR340" s="84"/>
      <c r="LGS340" s="92"/>
      <c r="LGT340" s="91"/>
      <c r="LGU340" s="91"/>
      <c r="LGV340" s="92"/>
      <c r="LGW340" s="84"/>
      <c r="LGX340" s="536"/>
      <c r="LGY340" s="536"/>
      <c r="LGZ340" s="536"/>
      <c r="LHA340" s="2"/>
      <c r="LHB340" s="88"/>
      <c r="LHC340" s="88"/>
      <c r="LHD340" s="89"/>
      <c r="LHE340" s="90"/>
      <c r="LHF340" s="89"/>
      <c r="LHG340" s="90"/>
      <c r="LHH340" s="90"/>
      <c r="LHI340" s="91"/>
      <c r="LHJ340" s="91"/>
      <c r="LHK340" s="91"/>
      <c r="LHL340" s="84"/>
      <c r="LHM340" s="92"/>
      <c r="LHN340" s="91"/>
      <c r="LHO340" s="91"/>
      <c r="LHP340" s="92"/>
      <c r="LHQ340" s="84"/>
      <c r="LHR340" s="536"/>
      <c r="LHS340" s="536"/>
      <c r="LHT340" s="536"/>
      <c r="LHU340" s="2"/>
      <c r="LHV340" s="88"/>
      <c r="LHW340" s="88"/>
      <c r="LHX340" s="89"/>
      <c r="LHY340" s="90"/>
      <c r="LHZ340" s="89"/>
      <c r="LIA340" s="90"/>
      <c r="LIB340" s="90"/>
      <c r="LIC340" s="91"/>
      <c r="LID340" s="91"/>
      <c r="LIE340" s="91"/>
      <c r="LIF340" s="84"/>
      <c r="LIG340" s="92"/>
      <c r="LIH340" s="91"/>
      <c r="LII340" s="91"/>
      <c r="LIJ340" s="92"/>
      <c r="LIK340" s="84"/>
      <c r="LIL340" s="536"/>
      <c r="LIM340" s="536"/>
      <c r="LIN340" s="536"/>
      <c r="LIO340" s="2"/>
      <c r="LIP340" s="88"/>
      <c r="LIQ340" s="88"/>
      <c r="LIR340" s="89"/>
      <c r="LIS340" s="90"/>
      <c r="LIT340" s="89"/>
      <c r="LIU340" s="90"/>
      <c r="LIV340" s="90"/>
      <c r="LIW340" s="91"/>
      <c r="LIX340" s="91"/>
      <c r="LIY340" s="91"/>
      <c r="LIZ340" s="84"/>
      <c r="LJA340" s="92"/>
      <c r="LJB340" s="91"/>
      <c r="LJC340" s="91"/>
      <c r="LJD340" s="92"/>
      <c r="LJE340" s="84"/>
      <c r="LJF340" s="536"/>
      <c r="LJG340" s="536"/>
      <c r="LJH340" s="536"/>
      <c r="LJI340" s="2"/>
      <c r="LJJ340" s="88"/>
      <c r="LJK340" s="88"/>
      <c r="LJL340" s="89"/>
      <c r="LJM340" s="90"/>
      <c r="LJN340" s="89"/>
      <c r="LJO340" s="90"/>
      <c r="LJP340" s="90"/>
      <c r="LJQ340" s="91"/>
      <c r="LJR340" s="91"/>
      <c r="LJS340" s="91"/>
      <c r="LJT340" s="84"/>
      <c r="LJU340" s="92"/>
      <c r="LJV340" s="91"/>
      <c r="LJW340" s="91"/>
      <c r="LJX340" s="92"/>
      <c r="LJY340" s="84"/>
      <c r="LJZ340" s="536"/>
      <c r="LKA340" s="536"/>
      <c r="LKB340" s="536"/>
      <c r="LKC340" s="2"/>
      <c r="LKD340" s="88"/>
      <c r="LKE340" s="88"/>
      <c r="LKF340" s="89"/>
      <c r="LKG340" s="90"/>
      <c r="LKH340" s="89"/>
      <c r="LKI340" s="90"/>
      <c r="LKJ340" s="90"/>
      <c r="LKK340" s="91"/>
      <c r="LKL340" s="91"/>
      <c r="LKM340" s="91"/>
      <c r="LKN340" s="84"/>
      <c r="LKO340" s="92"/>
      <c r="LKP340" s="91"/>
      <c r="LKQ340" s="91"/>
      <c r="LKR340" s="92"/>
      <c r="LKS340" s="84"/>
      <c r="LKT340" s="536"/>
      <c r="LKU340" s="536"/>
      <c r="LKV340" s="536"/>
      <c r="LKW340" s="2"/>
      <c r="LKX340" s="88"/>
      <c r="LKY340" s="88"/>
      <c r="LKZ340" s="89"/>
      <c r="LLA340" s="90"/>
      <c r="LLB340" s="89"/>
      <c r="LLC340" s="90"/>
      <c r="LLD340" s="90"/>
      <c r="LLE340" s="91"/>
      <c r="LLF340" s="91"/>
      <c r="LLG340" s="91"/>
      <c r="LLH340" s="84"/>
      <c r="LLI340" s="92"/>
      <c r="LLJ340" s="91"/>
      <c r="LLK340" s="91"/>
      <c r="LLL340" s="92"/>
      <c r="LLM340" s="84"/>
      <c r="LLN340" s="536"/>
      <c r="LLO340" s="536"/>
      <c r="LLP340" s="536"/>
      <c r="LLQ340" s="2"/>
      <c r="LLR340" s="88"/>
      <c r="LLS340" s="88"/>
      <c r="LLT340" s="89"/>
      <c r="LLU340" s="90"/>
      <c r="LLV340" s="89"/>
      <c r="LLW340" s="90"/>
      <c r="LLX340" s="90"/>
      <c r="LLY340" s="91"/>
      <c r="LLZ340" s="91"/>
      <c r="LMA340" s="91"/>
      <c r="LMB340" s="84"/>
      <c r="LMC340" s="92"/>
      <c r="LMD340" s="91"/>
      <c r="LME340" s="91"/>
      <c r="LMF340" s="92"/>
      <c r="LMG340" s="84"/>
      <c r="LMH340" s="536"/>
      <c r="LMI340" s="536"/>
      <c r="LMJ340" s="536"/>
      <c r="LMK340" s="2"/>
      <c r="LML340" s="88"/>
      <c r="LMM340" s="88"/>
      <c r="LMN340" s="89"/>
      <c r="LMO340" s="90"/>
      <c r="LMP340" s="89"/>
      <c r="LMQ340" s="90"/>
      <c r="LMR340" s="90"/>
      <c r="LMS340" s="91"/>
      <c r="LMT340" s="91"/>
      <c r="LMU340" s="91"/>
      <c r="LMV340" s="84"/>
      <c r="LMW340" s="92"/>
      <c r="LMX340" s="91"/>
      <c r="LMY340" s="91"/>
      <c r="LMZ340" s="92"/>
      <c r="LNA340" s="84"/>
      <c r="LNB340" s="536"/>
      <c r="LNC340" s="536"/>
      <c r="LND340" s="536"/>
      <c r="LNE340" s="2"/>
      <c r="LNF340" s="88"/>
      <c r="LNG340" s="88"/>
      <c r="LNH340" s="89"/>
      <c r="LNI340" s="90"/>
      <c r="LNJ340" s="89"/>
      <c r="LNK340" s="90"/>
      <c r="LNL340" s="90"/>
      <c r="LNM340" s="91"/>
      <c r="LNN340" s="91"/>
      <c r="LNO340" s="91"/>
      <c r="LNP340" s="84"/>
      <c r="LNQ340" s="92"/>
      <c r="LNR340" s="91"/>
      <c r="LNS340" s="91"/>
      <c r="LNT340" s="92"/>
      <c r="LNU340" s="84"/>
      <c r="LNV340" s="536"/>
      <c r="LNW340" s="536"/>
      <c r="LNX340" s="536"/>
      <c r="LNY340" s="2"/>
      <c r="LNZ340" s="88"/>
      <c r="LOA340" s="88"/>
      <c r="LOB340" s="89"/>
      <c r="LOC340" s="90"/>
      <c r="LOD340" s="89"/>
      <c r="LOE340" s="90"/>
      <c r="LOF340" s="90"/>
      <c r="LOG340" s="91"/>
      <c r="LOH340" s="91"/>
      <c r="LOI340" s="91"/>
      <c r="LOJ340" s="84"/>
      <c r="LOK340" s="92"/>
      <c r="LOL340" s="91"/>
      <c r="LOM340" s="91"/>
      <c r="LON340" s="92"/>
      <c r="LOO340" s="84"/>
      <c r="LOP340" s="536"/>
      <c r="LOQ340" s="536"/>
      <c r="LOR340" s="536"/>
      <c r="LOS340" s="2"/>
      <c r="LOT340" s="88"/>
      <c r="LOU340" s="88"/>
      <c r="LOV340" s="89"/>
      <c r="LOW340" s="90"/>
      <c r="LOX340" s="89"/>
      <c r="LOY340" s="90"/>
      <c r="LOZ340" s="90"/>
      <c r="LPA340" s="91"/>
      <c r="LPB340" s="91"/>
      <c r="LPC340" s="91"/>
      <c r="LPD340" s="84"/>
      <c r="LPE340" s="92"/>
      <c r="LPF340" s="91"/>
      <c r="LPG340" s="91"/>
      <c r="LPH340" s="92"/>
      <c r="LPI340" s="84"/>
      <c r="LPJ340" s="536"/>
      <c r="LPK340" s="536"/>
      <c r="LPL340" s="536"/>
      <c r="LPM340" s="2"/>
      <c r="LPN340" s="88"/>
      <c r="LPO340" s="88"/>
      <c r="LPP340" s="89"/>
      <c r="LPQ340" s="90"/>
      <c r="LPR340" s="89"/>
      <c r="LPS340" s="90"/>
      <c r="LPT340" s="90"/>
      <c r="LPU340" s="91"/>
      <c r="LPV340" s="91"/>
      <c r="LPW340" s="91"/>
      <c r="LPX340" s="84"/>
      <c r="LPY340" s="92"/>
      <c r="LPZ340" s="91"/>
      <c r="LQA340" s="91"/>
      <c r="LQB340" s="92"/>
      <c r="LQC340" s="84"/>
      <c r="LQD340" s="536"/>
      <c r="LQE340" s="536"/>
      <c r="LQF340" s="536"/>
      <c r="LQG340" s="2"/>
      <c r="LQH340" s="88"/>
      <c r="LQI340" s="88"/>
      <c r="LQJ340" s="89"/>
      <c r="LQK340" s="90"/>
      <c r="LQL340" s="89"/>
      <c r="LQM340" s="90"/>
      <c r="LQN340" s="90"/>
      <c r="LQO340" s="91"/>
      <c r="LQP340" s="91"/>
      <c r="LQQ340" s="91"/>
      <c r="LQR340" s="84"/>
      <c r="LQS340" s="92"/>
      <c r="LQT340" s="91"/>
      <c r="LQU340" s="91"/>
      <c r="LQV340" s="92"/>
      <c r="LQW340" s="84"/>
      <c r="LQX340" s="536"/>
      <c r="LQY340" s="536"/>
      <c r="LQZ340" s="536"/>
      <c r="LRA340" s="2"/>
      <c r="LRB340" s="88"/>
      <c r="LRC340" s="88"/>
      <c r="LRD340" s="89"/>
      <c r="LRE340" s="90"/>
      <c r="LRF340" s="89"/>
      <c r="LRG340" s="90"/>
      <c r="LRH340" s="90"/>
      <c r="LRI340" s="91"/>
      <c r="LRJ340" s="91"/>
      <c r="LRK340" s="91"/>
      <c r="LRL340" s="84"/>
      <c r="LRM340" s="92"/>
      <c r="LRN340" s="91"/>
      <c r="LRO340" s="91"/>
      <c r="LRP340" s="92"/>
      <c r="LRQ340" s="84"/>
      <c r="LRR340" s="536"/>
      <c r="LRS340" s="536"/>
      <c r="LRT340" s="536"/>
      <c r="LRU340" s="2"/>
      <c r="LRV340" s="88"/>
      <c r="LRW340" s="88"/>
      <c r="LRX340" s="89"/>
      <c r="LRY340" s="90"/>
      <c r="LRZ340" s="89"/>
      <c r="LSA340" s="90"/>
      <c r="LSB340" s="90"/>
      <c r="LSC340" s="91"/>
      <c r="LSD340" s="91"/>
      <c r="LSE340" s="91"/>
      <c r="LSF340" s="84"/>
      <c r="LSG340" s="92"/>
      <c r="LSH340" s="91"/>
      <c r="LSI340" s="91"/>
      <c r="LSJ340" s="92"/>
      <c r="LSK340" s="84"/>
      <c r="LSL340" s="536"/>
      <c r="LSM340" s="536"/>
      <c r="LSN340" s="536"/>
      <c r="LSO340" s="2"/>
      <c r="LSP340" s="88"/>
      <c r="LSQ340" s="88"/>
      <c r="LSR340" s="89"/>
      <c r="LSS340" s="90"/>
      <c r="LST340" s="89"/>
      <c r="LSU340" s="90"/>
      <c r="LSV340" s="90"/>
      <c r="LSW340" s="91"/>
      <c r="LSX340" s="91"/>
      <c r="LSY340" s="91"/>
      <c r="LSZ340" s="84"/>
      <c r="LTA340" s="92"/>
      <c r="LTB340" s="91"/>
      <c r="LTC340" s="91"/>
      <c r="LTD340" s="92"/>
      <c r="LTE340" s="84"/>
      <c r="LTF340" s="536"/>
      <c r="LTG340" s="536"/>
      <c r="LTH340" s="536"/>
      <c r="LTI340" s="2"/>
      <c r="LTJ340" s="88"/>
      <c r="LTK340" s="88"/>
      <c r="LTL340" s="89"/>
      <c r="LTM340" s="90"/>
      <c r="LTN340" s="89"/>
      <c r="LTO340" s="90"/>
      <c r="LTP340" s="90"/>
      <c r="LTQ340" s="91"/>
      <c r="LTR340" s="91"/>
      <c r="LTS340" s="91"/>
      <c r="LTT340" s="84"/>
      <c r="LTU340" s="92"/>
      <c r="LTV340" s="91"/>
      <c r="LTW340" s="91"/>
      <c r="LTX340" s="92"/>
      <c r="LTY340" s="84"/>
      <c r="LTZ340" s="536"/>
      <c r="LUA340" s="536"/>
      <c r="LUB340" s="536"/>
      <c r="LUC340" s="2"/>
      <c r="LUD340" s="88"/>
      <c r="LUE340" s="88"/>
      <c r="LUF340" s="89"/>
      <c r="LUG340" s="90"/>
      <c r="LUH340" s="89"/>
      <c r="LUI340" s="90"/>
      <c r="LUJ340" s="90"/>
      <c r="LUK340" s="91"/>
      <c r="LUL340" s="91"/>
      <c r="LUM340" s="91"/>
      <c r="LUN340" s="84"/>
      <c r="LUO340" s="92"/>
      <c r="LUP340" s="91"/>
      <c r="LUQ340" s="91"/>
      <c r="LUR340" s="92"/>
      <c r="LUS340" s="84"/>
      <c r="LUT340" s="536"/>
      <c r="LUU340" s="536"/>
      <c r="LUV340" s="536"/>
      <c r="LUW340" s="2"/>
      <c r="LUX340" s="88"/>
      <c r="LUY340" s="88"/>
      <c r="LUZ340" s="89"/>
      <c r="LVA340" s="90"/>
      <c r="LVB340" s="89"/>
      <c r="LVC340" s="90"/>
      <c r="LVD340" s="90"/>
      <c r="LVE340" s="91"/>
      <c r="LVF340" s="91"/>
      <c r="LVG340" s="91"/>
      <c r="LVH340" s="84"/>
      <c r="LVI340" s="92"/>
      <c r="LVJ340" s="91"/>
      <c r="LVK340" s="91"/>
      <c r="LVL340" s="92"/>
      <c r="LVM340" s="84"/>
      <c r="LVN340" s="536"/>
      <c r="LVO340" s="536"/>
      <c r="LVP340" s="536"/>
      <c r="LVQ340" s="2"/>
      <c r="LVR340" s="88"/>
      <c r="LVS340" s="88"/>
      <c r="LVT340" s="89"/>
      <c r="LVU340" s="90"/>
      <c r="LVV340" s="89"/>
      <c r="LVW340" s="90"/>
      <c r="LVX340" s="90"/>
      <c r="LVY340" s="91"/>
      <c r="LVZ340" s="91"/>
      <c r="LWA340" s="91"/>
      <c r="LWB340" s="84"/>
      <c r="LWC340" s="92"/>
      <c r="LWD340" s="91"/>
      <c r="LWE340" s="91"/>
      <c r="LWF340" s="92"/>
      <c r="LWG340" s="84"/>
      <c r="LWH340" s="536"/>
      <c r="LWI340" s="536"/>
      <c r="LWJ340" s="536"/>
      <c r="LWK340" s="2"/>
      <c r="LWL340" s="88"/>
      <c r="LWM340" s="88"/>
      <c r="LWN340" s="89"/>
      <c r="LWO340" s="90"/>
      <c r="LWP340" s="89"/>
      <c r="LWQ340" s="90"/>
      <c r="LWR340" s="90"/>
      <c r="LWS340" s="91"/>
      <c r="LWT340" s="91"/>
      <c r="LWU340" s="91"/>
      <c r="LWV340" s="84"/>
      <c r="LWW340" s="92"/>
      <c r="LWX340" s="91"/>
      <c r="LWY340" s="91"/>
      <c r="LWZ340" s="92"/>
      <c r="LXA340" s="84"/>
      <c r="LXB340" s="536"/>
      <c r="LXC340" s="536"/>
      <c r="LXD340" s="536"/>
      <c r="LXE340" s="2"/>
      <c r="LXF340" s="88"/>
      <c r="LXG340" s="88"/>
      <c r="LXH340" s="89"/>
      <c r="LXI340" s="90"/>
      <c r="LXJ340" s="89"/>
      <c r="LXK340" s="90"/>
      <c r="LXL340" s="90"/>
      <c r="LXM340" s="91"/>
      <c r="LXN340" s="91"/>
      <c r="LXO340" s="91"/>
      <c r="LXP340" s="84"/>
      <c r="LXQ340" s="92"/>
      <c r="LXR340" s="91"/>
      <c r="LXS340" s="91"/>
      <c r="LXT340" s="92"/>
      <c r="LXU340" s="84"/>
      <c r="LXV340" s="536"/>
      <c r="LXW340" s="536"/>
      <c r="LXX340" s="536"/>
      <c r="LXY340" s="2"/>
      <c r="LXZ340" s="88"/>
      <c r="LYA340" s="88"/>
      <c r="LYB340" s="89"/>
      <c r="LYC340" s="90"/>
      <c r="LYD340" s="89"/>
      <c r="LYE340" s="90"/>
      <c r="LYF340" s="90"/>
      <c r="LYG340" s="91"/>
      <c r="LYH340" s="91"/>
      <c r="LYI340" s="91"/>
      <c r="LYJ340" s="84"/>
      <c r="LYK340" s="92"/>
      <c r="LYL340" s="91"/>
      <c r="LYM340" s="91"/>
      <c r="LYN340" s="92"/>
      <c r="LYO340" s="84"/>
      <c r="LYP340" s="536"/>
      <c r="LYQ340" s="536"/>
      <c r="LYR340" s="536"/>
      <c r="LYS340" s="2"/>
      <c r="LYT340" s="88"/>
      <c r="LYU340" s="88"/>
      <c r="LYV340" s="89"/>
      <c r="LYW340" s="90"/>
      <c r="LYX340" s="89"/>
      <c r="LYY340" s="90"/>
      <c r="LYZ340" s="90"/>
      <c r="LZA340" s="91"/>
      <c r="LZB340" s="91"/>
      <c r="LZC340" s="91"/>
      <c r="LZD340" s="84"/>
      <c r="LZE340" s="92"/>
      <c r="LZF340" s="91"/>
      <c r="LZG340" s="91"/>
      <c r="LZH340" s="92"/>
      <c r="LZI340" s="84"/>
      <c r="LZJ340" s="536"/>
      <c r="LZK340" s="536"/>
      <c r="LZL340" s="536"/>
      <c r="LZM340" s="2"/>
      <c r="LZN340" s="88"/>
      <c r="LZO340" s="88"/>
      <c r="LZP340" s="89"/>
      <c r="LZQ340" s="90"/>
      <c r="LZR340" s="89"/>
      <c r="LZS340" s="90"/>
      <c r="LZT340" s="90"/>
      <c r="LZU340" s="91"/>
      <c r="LZV340" s="91"/>
      <c r="LZW340" s="91"/>
      <c r="LZX340" s="84"/>
      <c r="LZY340" s="92"/>
      <c r="LZZ340" s="91"/>
      <c r="MAA340" s="91"/>
      <c r="MAB340" s="92"/>
      <c r="MAC340" s="84"/>
      <c r="MAD340" s="536"/>
      <c r="MAE340" s="536"/>
      <c r="MAF340" s="536"/>
      <c r="MAG340" s="2"/>
      <c r="MAH340" s="88"/>
      <c r="MAI340" s="88"/>
      <c r="MAJ340" s="89"/>
      <c r="MAK340" s="90"/>
      <c r="MAL340" s="89"/>
      <c r="MAM340" s="90"/>
      <c r="MAN340" s="90"/>
      <c r="MAO340" s="91"/>
      <c r="MAP340" s="91"/>
      <c r="MAQ340" s="91"/>
      <c r="MAR340" s="84"/>
      <c r="MAS340" s="92"/>
      <c r="MAT340" s="91"/>
      <c r="MAU340" s="91"/>
      <c r="MAV340" s="92"/>
      <c r="MAW340" s="84"/>
      <c r="MAX340" s="536"/>
      <c r="MAY340" s="536"/>
      <c r="MAZ340" s="536"/>
      <c r="MBA340" s="2"/>
      <c r="MBB340" s="88"/>
      <c r="MBC340" s="88"/>
      <c r="MBD340" s="89"/>
      <c r="MBE340" s="90"/>
      <c r="MBF340" s="89"/>
      <c r="MBG340" s="90"/>
      <c r="MBH340" s="90"/>
      <c r="MBI340" s="91"/>
      <c r="MBJ340" s="91"/>
      <c r="MBK340" s="91"/>
      <c r="MBL340" s="84"/>
      <c r="MBM340" s="92"/>
      <c r="MBN340" s="91"/>
      <c r="MBO340" s="91"/>
      <c r="MBP340" s="92"/>
      <c r="MBQ340" s="84"/>
      <c r="MBR340" s="536"/>
      <c r="MBS340" s="536"/>
      <c r="MBT340" s="536"/>
      <c r="MBU340" s="2"/>
      <c r="MBV340" s="88"/>
      <c r="MBW340" s="88"/>
      <c r="MBX340" s="89"/>
      <c r="MBY340" s="90"/>
      <c r="MBZ340" s="89"/>
      <c r="MCA340" s="90"/>
      <c r="MCB340" s="90"/>
      <c r="MCC340" s="91"/>
      <c r="MCD340" s="91"/>
      <c r="MCE340" s="91"/>
      <c r="MCF340" s="84"/>
      <c r="MCG340" s="92"/>
      <c r="MCH340" s="91"/>
      <c r="MCI340" s="91"/>
      <c r="MCJ340" s="92"/>
      <c r="MCK340" s="84"/>
      <c r="MCL340" s="536"/>
      <c r="MCM340" s="536"/>
      <c r="MCN340" s="536"/>
      <c r="MCO340" s="2"/>
      <c r="MCP340" s="88"/>
      <c r="MCQ340" s="88"/>
      <c r="MCR340" s="89"/>
      <c r="MCS340" s="90"/>
      <c r="MCT340" s="89"/>
      <c r="MCU340" s="90"/>
      <c r="MCV340" s="90"/>
      <c r="MCW340" s="91"/>
      <c r="MCX340" s="91"/>
      <c r="MCY340" s="91"/>
      <c r="MCZ340" s="84"/>
      <c r="MDA340" s="92"/>
      <c r="MDB340" s="91"/>
      <c r="MDC340" s="91"/>
      <c r="MDD340" s="92"/>
      <c r="MDE340" s="84"/>
      <c r="MDF340" s="536"/>
      <c r="MDG340" s="536"/>
      <c r="MDH340" s="536"/>
      <c r="MDI340" s="2"/>
      <c r="MDJ340" s="88"/>
      <c r="MDK340" s="88"/>
      <c r="MDL340" s="89"/>
      <c r="MDM340" s="90"/>
      <c r="MDN340" s="89"/>
      <c r="MDO340" s="90"/>
      <c r="MDP340" s="90"/>
      <c r="MDQ340" s="91"/>
      <c r="MDR340" s="91"/>
      <c r="MDS340" s="91"/>
      <c r="MDT340" s="84"/>
      <c r="MDU340" s="92"/>
      <c r="MDV340" s="91"/>
      <c r="MDW340" s="91"/>
      <c r="MDX340" s="92"/>
      <c r="MDY340" s="84"/>
      <c r="MDZ340" s="536"/>
      <c r="MEA340" s="536"/>
      <c r="MEB340" s="536"/>
      <c r="MEC340" s="2"/>
      <c r="MED340" s="88"/>
      <c r="MEE340" s="88"/>
      <c r="MEF340" s="89"/>
      <c r="MEG340" s="90"/>
      <c r="MEH340" s="89"/>
      <c r="MEI340" s="90"/>
      <c r="MEJ340" s="90"/>
      <c r="MEK340" s="91"/>
      <c r="MEL340" s="91"/>
      <c r="MEM340" s="91"/>
      <c r="MEN340" s="84"/>
      <c r="MEO340" s="92"/>
      <c r="MEP340" s="91"/>
      <c r="MEQ340" s="91"/>
      <c r="MER340" s="92"/>
      <c r="MES340" s="84"/>
      <c r="MET340" s="536"/>
      <c r="MEU340" s="536"/>
      <c r="MEV340" s="536"/>
      <c r="MEW340" s="2"/>
      <c r="MEX340" s="88"/>
      <c r="MEY340" s="88"/>
      <c r="MEZ340" s="89"/>
      <c r="MFA340" s="90"/>
      <c r="MFB340" s="89"/>
      <c r="MFC340" s="90"/>
      <c r="MFD340" s="90"/>
      <c r="MFE340" s="91"/>
      <c r="MFF340" s="91"/>
      <c r="MFG340" s="91"/>
      <c r="MFH340" s="84"/>
      <c r="MFI340" s="92"/>
      <c r="MFJ340" s="91"/>
      <c r="MFK340" s="91"/>
      <c r="MFL340" s="92"/>
      <c r="MFM340" s="84"/>
      <c r="MFN340" s="536"/>
      <c r="MFO340" s="536"/>
      <c r="MFP340" s="536"/>
      <c r="MFQ340" s="2"/>
      <c r="MFR340" s="88"/>
      <c r="MFS340" s="88"/>
      <c r="MFT340" s="89"/>
      <c r="MFU340" s="90"/>
      <c r="MFV340" s="89"/>
      <c r="MFW340" s="90"/>
      <c r="MFX340" s="90"/>
      <c r="MFY340" s="91"/>
      <c r="MFZ340" s="91"/>
      <c r="MGA340" s="91"/>
      <c r="MGB340" s="84"/>
      <c r="MGC340" s="92"/>
      <c r="MGD340" s="91"/>
      <c r="MGE340" s="91"/>
      <c r="MGF340" s="92"/>
      <c r="MGG340" s="84"/>
      <c r="MGH340" s="536"/>
      <c r="MGI340" s="536"/>
      <c r="MGJ340" s="536"/>
      <c r="MGK340" s="2"/>
      <c r="MGL340" s="88"/>
      <c r="MGM340" s="88"/>
      <c r="MGN340" s="89"/>
      <c r="MGO340" s="90"/>
      <c r="MGP340" s="89"/>
      <c r="MGQ340" s="90"/>
      <c r="MGR340" s="90"/>
      <c r="MGS340" s="91"/>
      <c r="MGT340" s="91"/>
      <c r="MGU340" s="91"/>
      <c r="MGV340" s="84"/>
      <c r="MGW340" s="92"/>
      <c r="MGX340" s="91"/>
      <c r="MGY340" s="91"/>
      <c r="MGZ340" s="92"/>
      <c r="MHA340" s="84"/>
      <c r="MHB340" s="536"/>
      <c r="MHC340" s="536"/>
      <c r="MHD340" s="536"/>
      <c r="MHE340" s="2"/>
      <c r="MHF340" s="88"/>
      <c r="MHG340" s="88"/>
      <c r="MHH340" s="89"/>
      <c r="MHI340" s="90"/>
      <c r="MHJ340" s="89"/>
      <c r="MHK340" s="90"/>
      <c r="MHL340" s="90"/>
      <c r="MHM340" s="91"/>
      <c r="MHN340" s="91"/>
      <c r="MHO340" s="91"/>
      <c r="MHP340" s="84"/>
      <c r="MHQ340" s="92"/>
      <c r="MHR340" s="91"/>
      <c r="MHS340" s="91"/>
      <c r="MHT340" s="92"/>
      <c r="MHU340" s="84"/>
      <c r="MHV340" s="536"/>
      <c r="MHW340" s="536"/>
      <c r="MHX340" s="536"/>
      <c r="MHY340" s="2"/>
      <c r="MHZ340" s="88"/>
      <c r="MIA340" s="88"/>
      <c r="MIB340" s="89"/>
      <c r="MIC340" s="90"/>
      <c r="MID340" s="89"/>
      <c r="MIE340" s="90"/>
      <c r="MIF340" s="90"/>
      <c r="MIG340" s="91"/>
      <c r="MIH340" s="91"/>
      <c r="MII340" s="91"/>
      <c r="MIJ340" s="84"/>
      <c r="MIK340" s="92"/>
      <c r="MIL340" s="91"/>
      <c r="MIM340" s="91"/>
      <c r="MIN340" s="92"/>
      <c r="MIO340" s="84"/>
      <c r="MIP340" s="536"/>
      <c r="MIQ340" s="536"/>
      <c r="MIR340" s="536"/>
      <c r="MIS340" s="2"/>
      <c r="MIT340" s="88"/>
      <c r="MIU340" s="88"/>
      <c r="MIV340" s="89"/>
      <c r="MIW340" s="90"/>
      <c r="MIX340" s="89"/>
      <c r="MIY340" s="90"/>
      <c r="MIZ340" s="90"/>
      <c r="MJA340" s="91"/>
      <c r="MJB340" s="91"/>
      <c r="MJC340" s="91"/>
      <c r="MJD340" s="84"/>
      <c r="MJE340" s="92"/>
      <c r="MJF340" s="91"/>
      <c r="MJG340" s="91"/>
      <c r="MJH340" s="92"/>
      <c r="MJI340" s="84"/>
      <c r="MJJ340" s="536"/>
      <c r="MJK340" s="536"/>
      <c r="MJL340" s="536"/>
      <c r="MJM340" s="2"/>
      <c r="MJN340" s="88"/>
      <c r="MJO340" s="88"/>
      <c r="MJP340" s="89"/>
      <c r="MJQ340" s="90"/>
      <c r="MJR340" s="89"/>
      <c r="MJS340" s="90"/>
      <c r="MJT340" s="90"/>
      <c r="MJU340" s="91"/>
      <c r="MJV340" s="91"/>
      <c r="MJW340" s="91"/>
      <c r="MJX340" s="84"/>
      <c r="MJY340" s="92"/>
      <c r="MJZ340" s="91"/>
      <c r="MKA340" s="91"/>
      <c r="MKB340" s="92"/>
      <c r="MKC340" s="84"/>
      <c r="MKD340" s="536"/>
      <c r="MKE340" s="536"/>
      <c r="MKF340" s="536"/>
      <c r="MKG340" s="2"/>
      <c r="MKH340" s="88"/>
      <c r="MKI340" s="88"/>
      <c r="MKJ340" s="89"/>
      <c r="MKK340" s="90"/>
      <c r="MKL340" s="89"/>
      <c r="MKM340" s="90"/>
      <c r="MKN340" s="90"/>
      <c r="MKO340" s="91"/>
      <c r="MKP340" s="91"/>
      <c r="MKQ340" s="91"/>
      <c r="MKR340" s="84"/>
      <c r="MKS340" s="92"/>
      <c r="MKT340" s="91"/>
      <c r="MKU340" s="91"/>
      <c r="MKV340" s="92"/>
      <c r="MKW340" s="84"/>
      <c r="MKX340" s="536"/>
      <c r="MKY340" s="536"/>
      <c r="MKZ340" s="536"/>
      <c r="MLA340" s="2"/>
      <c r="MLB340" s="88"/>
      <c r="MLC340" s="88"/>
      <c r="MLD340" s="89"/>
      <c r="MLE340" s="90"/>
      <c r="MLF340" s="89"/>
      <c r="MLG340" s="90"/>
      <c r="MLH340" s="90"/>
      <c r="MLI340" s="91"/>
      <c r="MLJ340" s="91"/>
      <c r="MLK340" s="91"/>
      <c r="MLL340" s="84"/>
      <c r="MLM340" s="92"/>
      <c r="MLN340" s="91"/>
      <c r="MLO340" s="91"/>
      <c r="MLP340" s="92"/>
      <c r="MLQ340" s="84"/>
      <c r="MLR340" s="536"/>
      <c r="MLS340" s="536"/>
      <c r="MLT340" s="536"/>
      <c r="MLU340" s="2"/>
      <c r="MLV340" s="88"/>
      <c r="MLW340" s="88"/>
      <c r="MLX340" s="89"/>
      <c r="MLY340" s="90"/>
      <c r="MLZ340" s="89"/>
      <c r="MMA340" s="90"/>
      <c r="MMB340" s="90"/>
      <c r="MMC340" s="91"/>
      <c r="MMD340" s="91"/>
      <c r="MME340" s="91"/>
      <c r="MMF340" s="84"/>
      <c r="MMG340" s="92"/>
      <c r="MMH340" s="91"/>
      <c r="MMI340" s="91"/>
      <c r="MMJ340" s="92"/>
      <c r="MMK340" s="84"/>
      <c r="MML340" s="536"/>
      <c r="MMM340" s="536"/>
      <c r="MMN340" s="536"/>
      <c r="MMO340" s="2"/>
      <c r="MMP340" s="88"/>
      <c r="MMQ340" s="88"/>
      <c r="MMR340" s="89"/>
      <c r="MMS340" s="90"/>
      <c r="MMT340" s="89"/>
      <c r="MMU340" s="90"/>
      <c r="MMV340" s="90"/>
      <c r="MMW340" s="91"/>
      <c r="MMX340" s="91"/>
      <c r="MMY340" s="91"/>
      <c r="MMZ340" s="84"/>
      <c r="MNA340" s="92"/>
      <c r="MNB340" s="91"/>
      <c r="MNC340" s="91"/>
      <c r="MND340" s="92"/>
      <c r="MNE340" s="84"/>
      <c r="MNF340" s="536"/>
      <c r="MNG340" s="536"/>
      <c r="MNH340" s="536"/>
      <c r="MNI340" s="2"/>
      <c r="MNJ340" s="88"/>
      <c r="MNK340" s="88"/>
      <c r="MNL340" s="89"/>
      <c r="MNM340" s="90"/>
      <c r="MNN340" s="89"/>
      <c r="MNO340" s="90"/>
      <c r="MNP340" s="90"/>
      <c r="MNQ340" s="91"/>
      <c r="MNR340" s="91"/>
      <c r="MNS340" s="91"/>
      <c r="MNT340" s="84"/>
      <c r="MNU340" s="92"/>
      <c r="MNV340" s="91"/>
      <c r="MNW340" s="91"/>
      <c r="MNX340" s="92"/>
      <c r="MNY340" s="84"/>
      <c r="MNZ340" s="536"/>
      <c r="MOA340" s="536"/>
      <c r="MOB340" s="536"/>
      <c r="MOC340" s="2"/>
      <c r="MOD340" s="88"/>
      <c r="MOE340" s="88"/>
      <c r="MOF340" s="89"/>
      <c r="MOG340" s="90"/>
      <c r="MOH340" s="89"/>
      <c r="MOI340" s="90"/>
      <c r="MOJ340" s="90"/>
      <c r="MOK340" s="91"/>
      <c r="MOL340" s="91"/>
      <c r="MOM340" s="91"/>
      <c r="MON340" s="84"/>
      <c r="MOO340" s="92"/>
      <c r="MOP340" s="91"/>
      <c r="MOQ340" s="91"/>
      <c r="MOR340" s="92"/>
      <c r="MOS340" s="84"/>
      <c r="MOT340" s="536"/>
      <c r="MOU340" s="536"/>
      <c r="MOV340" s="536"/>
      <c r="MOW340" s="2"/>
      <c r="MOX340" s="88"/>
      <c r="MOY340" s="88"/>
      <c r="MOZ340" s="89"/>
      <c r="MPA340" s="90"/>
      <c r="MPB340" s="89"/>
      <c r="MPC340" s="90"/>
      <c r="MPD340" s="90"/>
      <c r="MPE340" s="91"/>
      <c r="MPF340" s="91"/>
      <c r="MPG340" s="91"/>
      <c r="MPH340" s="84"/>
      <c r="MPI340" s="92"/>
      <c r="MPJ340" s="91"/>
      <c r="MPK340" s="91"/>
      <c r="MPL340" s="92"/>
      <c r="MPM340" s="84"/>
      <c r="MPN340" s="536"/>
      <c r="MPO340" s="536"/>
      <c r="MPP340" s="536"/>
      <c r="MPQ340" s="2"/>
      <c r="MPR340" s="88"/>
      <c r="MPS340" s="88"/>
      <c r="MPT340" s="89"/>
      <c r="MPU340" s="90"/>
      <c r="MPV340" s="89"/>
      <c r="MPW340" s="90"/>
      <c r="MPX340" s="90"/>
      <c r="MPY340" s="91"/>
      <c r="MPZ340" s="91"/>
      <c r="MQA340" s="91"/>
      <c r="MQB340" s="84"/>
      <c r="MQC340" s="92"/>
      <c r="MQD340" s="91"/>
      <c r="MQE340" s="91"/>
      <c r="MQF340" s="92"/>
      <c r="MQG340" s="84"/>
      <c r="MQH340" s="536"/>
      <c r="MQI340" s="536"/>
      <c r="MQJ340" s="536"/>
      <c r="MQK340" s="2"/>
      <c r="MQL340" s="88"/>
      <c r="MQM340" s="88"/>
      <c r="MQN340" s="89"/>
      <c r="MQO340" s="90"/>
      <c r="MQP340" s="89"/>
      <c r="MQQ340" s="90"/>
      <c r="MQR340" s="90"/>
      <c r="MQS340" s="91"/>
      <c r="MQT340" s="91"/>
      <c r="MQU340" s="91"/>
      <c r="MQV340" s="84"/>
      <c r="MQW340" s="92"/>
      <c r="MQX340" s="91"/>
      <c r="MQY340" s="91"/>
      <c r="MQZ340" s="92"/>
      <c r="MRA340" s="84"/>
      <c r="MRB340" s="536"/>
      <c r="MRC340" s="536"/>
      <c r="MRD340" s="536"/>
      <c r="MRE340" s="2"/>
      <c r="MRF340" s="88"/>
      <c r="MRG340" s="88"/>
      <c r="MRH340" s="89"/>
      <c r="MRI340" s="90"/>
      <c r="MRJ340" s="89"/>
      <c r="MRK340" s="90"/>
      <c r="MRL340" s="90"/>
      <c r="MRM340" s="91"/>
      <c r="MRN340" s="91"/>
      <c r="MRO340" s="91"/>
      <c r="MRP340" s="84"/>
      <c r="MRQ340" s="92"/>
      <c r="MRR340" s="91"/>
      <c r="MRS340" s="91"/>
      <c r="MRT340" s="92"/>
      <c r="MRU340" s="84"/>
      <c r="MRV340" s="536"/>
      <c r="MRW340" s="536"/>
      <c r="MRX340" s="536"/>
      <c r="MRY340" s="2"/>
      <c r="MRZ340" s="88"/>
      <c r="MSA340" s="88"/>
      <c r="MSB340" s="89"/>
      <c r="MSC340" s="90"/>
      <c r="MSD340" s="89"/>
      <c r="MSE340" s="90"/>
      <c r="MSF340" s="90"/>
      <c r="MSG340" s="91"/>
      <c r="MSH340" s="91"/>
      <c r="MSI340" s="91"/>
      <c r="MSJ340" s="84"/>
      <c r="MSK340" s="92"/>
      <c r="MSL340" s="91"/>
      <c r="MSM340" s="91"/>
      <c r="MSN340" s="92"/>
      <c r="MSO340" s="84"/>
      <c r="MSP340" s="536"/>
      <c r="MSQ340" s="536"/>
      <c r="MSR340" s="536"/>
      <c r="MSS340" s="2"/>
      <c r="MST340" s="88"/>
      <c r="MSU340" s="88"/>
      <c r="MSV340" s="89"/>
      <c r="MSW340" s="90"/>
      <c r="MSX340" s="89"/>
      <c r="MSY340" s="90"/>
      <c r="MSZ340" s="90"/>
      <c r="MTA340" s="91"/>
      <c r="MTB340" s="91"/>
      <c r="MTC340" s="91"/>
      <c r="MTD340" s="84"/>
      <c r="MTE340" s="92"/>
      <c r="MTF340" s="91"/>
      <c r="MTG340" s="91"/>
      <c r="MTH340" s="92"/>
      <c r="MTI340" s="84"/>
      <c r="MTJ340" s="536"/>
      <c r="MTK340" s="536"/>
      <c r="MTL340" s="536"/>
      <c r="MTM340" s="2"/>
      <c r="MTN340" s="88"/>
      <c r="MTO340" s="88"/>
      <c r="MTP340" s="89"/>
      <c r="MTQ340" s="90"/>
      <c r="MTR340" s="89"/>
      <c r="MTS340" s="90"/>
      <c r="MTT340" s="90"/>
      <c r="MTU340" s="91"/>
      <c r="MTV340" s="91"/>
      <c r="MTW340" s="91"/>
      <c r="MTX340" s="84"/>
      <c r="MTY340" s="92"/>
      <c r="MTZ340" s="91"/>
      <c r="MUA340" s="91"/>
      <c r="MUB340" s="92"/>
      <c r="MUC340" s="84"/>
      <c r="MUD340" s="536"/>
      <c r="MUE340" s="536"/>
      <c r="MUF340" s="536"/>
      <c r="MUG340" s="2"/>
      <c r="MUH340" s="88"/>
      <c r="MUI340" s="88"/>
      <c r="MUJ340" s="89"/>
      <c r="MUK340" s="90"/>
      <c r="MUL340" s="89"/>
      <c r="MUM340" s="90"/>
      <c r="MUN340" s="90"/>
      <c r="MUO340" s="91"/>
      <c r="MUP340" s="91"/>
      <c r="MUQ340" s="91"/>
      <c r="MUR340" s="84"/>
      <c r="MUS340" s="92"/>
      <c r="MUT340" s="91"/>
      <c r="MUU340" s="91"/>
      <c r="MUV340" s="92"/>
      <c r="MUW340" s="84"/>
      <c r="MUX340" s="536"/>
      <c r="MUY340" s="536"/>
      <c r="MUZ340" s="536"/>
      <c r="MVA340" s="2"/>
      <c r="MVB340" s="88"/>
      <c r="MVC340" s="88"/>
      <c r="MVD340" s="89"/>
      <c r="MVE340" s="90"/>
      <c r="MVF340" s="89"/>
      <c r="MVG340" s="90"/>
      <c r="MVH340" s="90"/>
      <c r="MVI340" s="91"/>
      <c r="MVJ340" s="91"/>
      <c r="MVK340" s="91"/>
      <c r="MVL340" s="84"/>
      <c r="MVM340" s="92"/>
      <c r="MVN340" s="91"/>
      <c r="MVO340" s="91"/>
      <c r="MVP340" s="92"/>
      <c r="MVQ340" s="84"/>
      <c r="MVR340" s="536"/>
      <c r="MVS340" s="536"/>
      <c r="MVT340" s="536"/>
      <c r="MVU340" s="2"/>
      <c r="MVV340" s="88"/>
      <c r="MVW340" s="88"/>
      <c r="MVX340" s="89"/>
      <c r="MVY340" s="90"/>
      <c r="MVZ340" s="89"/>
      <c r="MWA340" s="90"/>
      <c r="MWB340" s="90"/>
      <c r="MWC340" s="91"/>
      <c r="MWD340" s="91"/>
      <c r="MWE340" s="91"/>
      <c r="MWF340" s="84"/>
      <c r="MWG340" s="92"/>
      <c r="MWH340" s="91"/>
      <c r="MWI340" s="91"/>
      <c r="MWJ340" s="92"/>
      <c r="MWK340" s="84"/>
      <c r="MWL340" s="536"/>
      <c r="MWM340" s="536"/>
      <c r="MWN340" s="536"/>
      <c r="MWO340" s="2"/>
      <c r="MWP340" s="88"/>
      <c r="MWQ340" s="88"/>
      <c r="MWR340" s="89"/>
      <c r="MWS340" s="90"/>
      <c r="MWT340" s="89"/>
      <c r="MWU340" s="90"/>
      <c r="MWV340" s="90"/>
      <c r="MWW340" s="91"/>
      <c r="MWX340" s="91"/>
      <c r="MWY340" s="91"/>
      <c r="MWZ340" s="84"/>
      <c r="MXA340" s="92"/>
      <c r="MXB340" s="91"/>
      <c r="MXC340" s="91"/>
      <c r="MXD340" s="92"/>
      <c r="MXE340" s="84"/>
      <c r="MXF340" s="536"/>
      <c r="MXG340" s="536"/>
      <c r="MXH340" s="536"/>
      <c r="MXI340" s="2"/>
      <c r="MXJ340" s="88"/>
      <c r="MXK340" s="88"/>
      <c r="MXL340" s="89"/>
      <c r="MXM340" s="90"/>
      <c r="MXN340" s="89"/>
      <c r="MXO340" s="90"/>
      <c r="MXP340" s="90"/>
      <c r="MXQ340" s="91"/>
      <c r="MXR340" s="91"/>
      <c r="MXS340" s="91"/>
      <c r="MXT340" s="84"/>
      <c r="MXU340" s="92"/>
      <c r="MXV340" s="91"/>
      <c r="MXW340" s="91"/>
      <c r="MXX340" s="92"/>
      <c r="MXY340" s="84"/>
      <c r="MXZ340" s="536"/>
      <c r="MYA340" s="536"/>
      <c r="MYB340" s="536"/>
      <c r="MYC340" s="2"/>
      <c r="MYD340" s="88"/>
      <c r="MYE340" s="88"/>
      <c r="MYF340" s="89"/>
      <c r="MYG340" s="90"/>
      <c r="MYH340" s="89"/>
      <c r="MYI340" s="90"/>
      <c r="MYJ340" s="90"/>
      <c r="MYK340" s="91"/>
      <c r="MYL340" s="91"/>
      <c r="MYM340" s="91"/>
      <c r="MYN340" s="84"/>
      <c r="MYO340" s="92"/>
      <c r="MYP340" s="91"/>
      <c r="MYQ340" s="91"/>
      <c r="MYR340" s="92"/>
      <c r="MYS340" s="84"/>
      <c r="MYT340" s="536"/>
      <c r="MYU340" s="536"/>
      <c r="MYV340" s="536"/>
      <c r="MYW340" s="2"/>
      <c r="MYX340" s="88"/>
      <c r="MYY340" s="88"/>
      <c r="MYZ340" s="89"/>
      <c r="MZA340" s="90"/>
      <c r="MZB340" s="89"/>
      <c r="MZC340" s="90"/>
      <c r="MZD340" s="90"/>
      <c r="MZE340" s="91"/>
      <c r="MZF340" s="91"/>
      <c r="MZG340" s="91"/>
      <c r="MZH340" s="84"/>
      <c r="MZI340" s="92"/>
      <c r="MZJ340" s="91"/>
      <c r="MZK340" s="91"/>
      <c r="MZL340" s="92"/>
      <c r="MZM340" s="84"/>
      <c r="MZN340" s="536"/>
      <c r="MZO340" s="536"/>
      <c r="MZP340" s="536"/>
      <c r="MZQ340" s="2"/>
      <c r="MZR340" s="88"/>
      <c r="MZS340" s="88"/>
      <c r="MZT340" s="89"/>
      <c r="MZU340" s="90"/>
      <c r="MZV340" s="89"/>
      <c r="MZW340" s="90"/>
      <c r="MZX340" s="90"/>
      <c r="MZY340" s="91"/>
      <c r="MZZ340" s="91"/>
      <c r="NAA340" s="91"/>
      <c r="NAB340" s="84"/>
      <c r="NAC340" s="92"/>
      <c r="NAD340" s="91"/>
      <c r="NAE340" s="91"/>
      <c r="NAF340" s="92"/>
      <c r="NAG340" s="84"/>
      <c r="NAH340" s="536"/>
      <c r="NAI340" s="536"/>
      <c r="NAJ340" s="536"/>
      <c r="NAK340" s="2"/>
      <c r="NAL340" s="88"/>
      <c r="NAM340" s="88"/>
      <c r="NAN340" s="89"/>
      <c r="NAO340" s="90"/>
      <c r="NAP340" s="89"/>
      <c r="NAQ340" s="90"/>
      <c r="NAR340" s="90"/>
      <c r="NAS340" s="91"/>
      <c r="NAT340" s="91"/>
      <c r="NAU340" s="91"/>
      <c r="NAV340" s="84"/>
      <c r="NAW340" s="92"/>
      <c r="NAX340" s="91"/>
      <c r="NAY340" s="91"/>
      <c r="NAZ340" s="92"/>
      <c r="NBA340" s="84"/>
      <c r="NBB340" s="536"/>
      <c r="NBC340" s="536"/>
      <c r="NBD340" s="536"/>
      <c r="NBE340" s="2"/>
      <c r="NBF340" s="88"/>
      <c r="NBG340" s="88"/>
      <c r="NBH340" s="89"/>
      <c r="NBI340" s="90"/>
      <c r="NBJ340" s="89"/>
      <c r="NBK340" s="90"/>
      <c r="NBL340" s="90"/>
      <c r="NBM340" s="91"/>
      <c r="NBN340" s="91"/>
      <c r="NBO340" s="91"/>
      <c r="NBP340" s="84"/>
      <c r="NBQ340" s="92"/>
      <c r="NBR340" s="91"/>
      <c r="NBS340" s="91"/>
      <c r="NBT340" s="92"/>
      <c r="NBU340" s="84"/>
      <c r="NBV340" s="536"/>
      <c r="NBW340" s="536"/>
      <c r="NBX340" s="536"/>
      <c r="NBY340" s="2"/>
      <c r="NBZ340" s="88"/>
      <c r="NCA340" s="88"/>
      <c r="NCB340" s="89"/>
      <c r="NCC340" s="90"/>
      <c r="NCD340" s="89"/>
      <c r="NCE340" s="90"/>
      <c r="NCF340" s="90"/>
      <c r="NCG340" s="91"/>
      <c r="NCH340" s="91"/>
      <c r="NCI340" s="91"/>
      <c r="NCJ340" s="84"/>
      <c r="NCK340" s="92"/>
      <c r="NCL340" s="91"/>
      <c r="NCM340" s="91"/>
      <c r="NCN340" s="92"/>
      <c r="NCO340" s="84"/>
      <c r="NCP340" s="536"/>
      <c r="NCQ340" s="536"/>
      <c r="NCR340" s="536"/>
      <c r="NCS340" s="2"/>
      <c r="NCT340" s="88"/>
      <c r="NCU340" s="88"/>
      <c r="NCV340" s="89"/>
      <c r="NCW340" s="90"/>
      <c r="NCX340" s="89"/>
      <c r="NCY340" s="90"/>
      <c r="NCZ340" s="90"/>
      <c r="NDA340" s="91"/>
      <c r="NDB340" s="91"/>
      <c r="NDC340" s="91"/>
      <c r="NDD340" s="84"/>
      <c r="NDE340" s="92"/>
      <c r="NDF340" s="91"/>
      <c r="NDG340" s="91"/>
      <c r="NDH340" s="92"/>
      <c r="NDI340" s="84"/>
      <c r="NDJ340" s="536"/>
      <c r="NDK340" s="536"/>
      <c r="NDL340" s="536"/>
      <c r="NDM340" s="2"/>
      <c r="NDN340" s="88"/>
      <c r="NDO340" s="88"/>
      <c r="NDP340" s="89"/>
      <c r="NDQ340" s="90"/>
      <c r="NDR340" s="89"/>
      <c r="NDS340" s="90"/>
      <c r="NDT340" s="90"/>
      <c r="NDU340" s="91"/>
      <c r="NDV340" s="91"/>
      <c r="NDW340" s="91"/>
      <c r="NDX340" s="84"/>
      <c r="NDY340" s="92"/>
      <c r="NDZ340" s="91"/>
      <c r="NEA340" s="91"/>
      <c r="NEB340" s="92"/>
      <c r="NEC340" s="84"/>
      <c r="NED340" s="536"/>
      <c r="NEE340" s="536"/>
      <c r="NEF340" s="536"/>
      <c r="NEG340" s="2"/>
      <c r="NEH340" s="88"/>
      <c r="NEI340" s="88"/>
      <c r="NEJ340" s="89"/>
      <c r="NEK340" s="90"/>
      <c r="NEL340" s="89"/>
      <c r="NEM340" s="90"/>
      <c r="NEN340" s="90"/>
      <c r="NEO340" s="91"/>
      <c r="NEP340" s="91"/>
      <c r="NEQ340" s="91"/>
      <c r="NER340" s="84"/>
      <c r="NES340" s="92"/>
      <c r="NET340" s="91"/>
      <c r="NEU340" s="91"/>
      <c r="NEV340" s="92"/>
      <c r="NEW340" s="84"/>
      <c r="NEX340" s="536"/>
      <c r="NEY340" s="536"/>
      <c r="NEZ340" s="536"/>
      <c r="NFA340" s="2"/>
      <c r="NFB340" s="88"/>
      <c r="NFC340" s="88"/>
      <c r="NFD340" s="89"/>
      <c r="NFE340" s="90"/>
      <c r="NFF340" s="89"/>
      <c r="NFG340" s="90"/>
      <c r="NFH340" s="90"/>
      <c r="NFI340" s="91"/>
      <c r="NFJ340" s="91"/>
      <c r="NFK340" s="91"/>
      <c r="NFL340" s="84"/>
      <c r="NFM340" s="92"/>
      <c r="NFN340" s="91"/>
      <c r="NFO340" s="91"/>
      <c r="NFP340" s="92"/>
      <c r="NFQ340" s="84"/>
      <c r="NFR340" s="536"/>
      <c r="NFS340" s="536"/>
      <c r="NFT340" s="536"/>
      <c r="NFU340" s="2"/>
      <c r="NFV340" s="88"/>
      <c r="NFW340" s="88"/>
      <c r="NFX340" s="89"/>
      <c r="NFY340" s="90"/>
      <c r="NFZ340" s="89"/>
      <c r="NGA340" s="90"/>
      <c r="NGB340" s="90"/>
      <c r="NGC340" s="91"/>
      <c r="NGD340" s="91"/>
      <c r="NGE340" s="91"/>
      <c r="NGF340" s="84"/>
      <c r="NGG340" s="92"/>
      <c r="NGH340" s="91"/>
      <c r="NGI340" s="91"/>
      <c r="NGJ340" s="92"/>
      <c r="NGK340" s="84"/>
      <c r="NGL340" s="536"/>
      <c r="NGM340" s="536"/>
      <c r="NGN340" s="536"/>
      <c r="NGO340" s="2"/>
      <c r="NGP340" s="88"/>
      <c r="NGQ340" s="88"/>
      <c r="NGR340" s="89"/>
      <c r="NGS340" s="90"/>
      <c r="NGT340" s="89"/>
      <c r="NGU340" s="90"/>
      <c r="NGV340" s="90"/>
      <c r="NGW340" s="91"/>
      <c r="NGX340" s="91"/>
      <c r="NGY340" s="91"/>
      <c r="NGZ340" s="84"/>
      <c r="NHA340" s="92"/>
      <c r="NHB340" s="91"/>
      <c r="NHC340" s="91"/>
      <c r="NHD340" s="92"/>
      <c r="NHE340" s="84"/>
      <c r="NHF340" s="536"/>
      <c r="NHG340" s="536"/>
      <c r="NHH340" s="536"/>
      <c r="NHI340" s="2"/>
      <c r="NHJ340" s="88"/>
      <c r="NHK340" s="88"/>
      <c r="NHL340" s="89"/>
      <c r="NHM340" s="90"/>
      <c r="NHN340" s="89"/>
      <c r="NHO340" s="90"/>
      <c r="NHP340" s="90"/>
      <c r="NHQ340" s="91"/>
      <c r="NHR340" s="91"/>
      <c r="NHS340" s="91"/>
      <c r="NHT340" s="84"/>
      <c r="NHU340" s="92"/>
      <c r="NHV340" s="91"/>
      <c r="NHW340" s="91"/>
      <c r="NHX340" s="92"/>
      <c r="NHY340" s="84"/>
      <c r="NHZ340" s="536"/>
      <c r="NIA340" s="536"/>
      <c r="NIB340" s="536"/>
      <c r="NIC340" s="2"/>
      <c r="NID340" s="88"/>
      <c r="NIE340" s="88"/>
      <c r="NIF340" s="89"/>
      <c r="NIG340" s="90"/>
      <c r="NIH340" s="89"/>
      <c r="NII340" s="90"/>
      <c r="NIJ340" s="90"/>
      <c r="NIK340" s="91"/>
      <c r="NIL340" s="91"/>
      <c r="NIM340" s="91"/>
      <c r="NIN340" s="84"/>
      <c r="NIO340" s="92"/>
      <c r="NIP340" s="91"/>
      <c r="NIQ340" s="91"/>
      <c r="NIR340" s="92"/>
      <c r="NIS340" s="84"/>
      <c r="NIT340" s="536"/>
      <c r="NIU340" s="536"/>
      <c r="NIV340" s="536"/>
      <c r="NIW340" s="2"/>
      <c r="NIX340" s="88"/>
      <c r="NIY340" s="88"/>
      <c r="NIZ340" s="89"/>
      <c r="NJA340" s="90"/>
      <c r="NJB340" s="89"/>
      <c r="NJC340" s="90"/>
      <c r="NJD340" s="90"/>
      <c r="NJE340" s="91"/>
      <c r="NJF340" s="91"/>
      <c r="NJG340" s="91"/>
      <c r="NJH340" s="84"/>
      <c r="NJI340" s="92"/>
      <c r="NJJ340" s="91"/>
      <c r="NJK340" s="91"/>
      <c r="NJL340" s="92"/>
      <c r="NJM340" s="84"/>
      <c r="NJN340" s="536"/>
      <c r="NJO340" s="536"/>
      <c r="NJP340" s="536"/>
      <c r="NJQ340" s="2"/>
      <c r="NJR340" s="88"/>
      <c r="NJS340" s="88"/>
      <c r="NJT340" s="89"/>
      <c r="NJU340" s="90"/>
      <c r="NJV340" s="89"/>
      <c r="NJW340" s="90"/>
      <c r="NJX340" s="90"/>
      <c r="NJY340" s="91"/>
      <c r="NJZ340" s="91"/>
      <c r="NKA340" s="91"/>
      <c r="NKB340" s="84"/>
      <c r="NKC340" s="92"/>
      <c r="NKD340" s="91"/>
      <c r="NKE340" s="91"/>
      <c r="NKF340" s="92"/>
      <c r="NKG340" s="84"/>
      <c r="NKH340" s="536"/>
      <c r="NKI340" s="536"/>
      <c r="NKJ340" s="536"/>
      <c r="NKK340" s="2"/>
      <c r="NKL340" s="88"/>
      <c r="NKM340" s="88"/>
      <c r="NKN340" s="89"/>
      <c r="NKO340" s="90"/>
      <c r="NKP340" s="89"/>
      <c r="NKQ340" s="90"/>
      <c r="NKR340" s="90"/>
      <c r="NKS340" s="91"/>
      <c r="NKT340" s="91"/>
      <c r="NKU340" s="91"/>
      <c r="NKV340" s="84"/>
      <c r="NKW340" s="92"/>
      <c r="NKX340" s="91"/>
      <c r="NKY340" s="91"/>
      <c r="NKZ340" s="92"/>
      <c r="NLA340" s="84"/>
      <c r="NLB340" s="536"/>
      <c r="NLC340" s="536"/>
      <c r="NLD340" s="536"/>
      <c r="NLE340" s="2"/>
      <c r="NLF340" s="88"/>
      <c r="NLG340" s="88"/>
      <c r="NLH340" s="89"/>
      <c r="NLI340" s="90"/>
      <c r="NLJ340" s="89"/>
      <c r="NLK340" s="90"/>
      <c r="NLL340" s="90"/>
      <c r="NLM340" s="91"/>
      <c r="NLN340" s="91"/>
      <c r="NLO340" s="91"/>
      <c r="NLP340" s="84"/>
      <c r="NLQ340" s="92"/>
      <c r="NLR340" s="91"/>
      <c r="NLS340" s="91"/>
      <c r="NLT340" s="92"/>
      <c r="NLU340" s="84"/>
      <c r="NLV340" s="536"/>
      <c r="NLW340" s="536"/>
      <c r="NLX340" s="536"/>
      <c r="NLY340" s="2"/>
      <c r="NLZ340" s="88"/>
      <c r="NMA340" s="88"/>
      <c r="NMB340" s="89"/>
      <c r="NMC340" s="90"/>
      <c r="NMD340" s="89"/>
      <c r="NME340" s="90"/>
      <c r="NMF340" s="90"/>
      <c r="NMG340" s="91"/>
      <c r="NMH340" s="91"/>
      <c r="NMI340" s="91"/>
      <c r="NMJ340" s="84"/>
      <c r="NMK340" s="92"/>
      <c r="NML340" s="91"/>
      <c r="NMM340" s="91"/>
      <c r="NMN340" s="92"/>
      <c r="NMO340" s="84"/>
      <c r="NMP340" s="536"/>
      <c r="NMQ340" s="536"/>
      <c r="NMR340" s="536"/>
      <c r="NMS340" s="2"/>
      <c r="NMT340" s="88"/>
      <c r="NMU340" s="88"/>
      <c r="NMV340" s="89"/>
      <c r="NMW340" s="90"/>
      <c r="NMX340" s="89"/>
      <c r="NMY340" s="90"/>
      <c r="NMZ340" s="90"/>
      <c r="NNA340" s="91"/>
      <c r="NNB340" s="91"/>
      <c r="NNC340" s="91"/>
      <c r="NND340" s="84"/>
      <c r="NNE340" s="92"/>
      <c r="NNF340" s="91"/>
      <c r="NNG340" s="91"/>
      <c r="NNH340" s="92"/>
      <c r="NNI340" s="84"/>
      <c r="NNJ340" s="536"/>
      <c r="NNK340" s="536"/>
      <c r="NNL340" s="536"/>
      <c r="NNM340" s="2"/>
      <c r="NNN340" s="88"/>
      <c r="NNO340" s="88"/>
      <c r="NNP340" s="89"/>
      <c r="NNQ340" s="90"/>
      <c r="NNR340" s="89"/>
      <c r="NNS340" s="90"/>
      <c r="NNT340" s="90"/>
      <c r="NNU340" s="91"/>
      <c r="NNV340" s="91"/>
      <c r="NNW340" s="91"/>
      <c r="NNX340" s="84"/>
      <c r="NNY340" s="92"/>
      <c r="NNZ340" s="91"/>
      <c r="NOA340" s="91"/>
      <c r="NOB340" s="92"/>
      <c r="NOC340" s="84"/>
      <c r="NOD340" s="536"/>
      <c r="NOE340" s="536"/>
      <c r="NOF340" s="536"/>
      <c r="NOG340" s="2"/>
      <c r="NOH340" s="88"/>
      <c r="NOI340" s="88"/>
      <c r="NOJ340" s="89"/>
      <c r="NOK340" s="90"/>
      <c r="NOL340" s="89"/>
      <c r="NOM340" s="90"/>
      <c r="NON340" s="90"/>
      <c r="NOO340" s="91"/>
      <c r="NOP340" s="91"/>
      <c r="NOQ340" s="91"/>
      <c r="NOR340" s="84"/>
      <c r="NOS340" s="92"/>
      <c r="NOT340" s="91"/>
      <c r="NOU340" s="91"/>
      <c r="NOV340" s="92"/>
      <c r="NOW340" s="84"/>
      <c r="NOX340" s="536"/>
      <c r="NOY340" s="536"/>
      <c r="NOZ340" s="536"/>
      <c r="NPA340" s="2"/>
      <c r="NPB340" s="88"/>
      <c r="NPC340" s="88"/>
      <c r="NPD340" s="89"/>
      <c r="NPE340" s="90"/>
      <c r="NPF340" s="89"/>
      <c r="NPG340" s="90"/>
      <c r="NPH340" s="90"/>
      <c r="NPI340" s="91"/>
      <c r="NPJ340" s="91"/>
      <c r="NPK340" s="91"/>
      <c r="NPL340" s="84"/>
      <c r="NPM340" s="92"/>
      <c r="NPN340" s="91"/>
      <c r="NPO340" s="91"/>
      <c r="NPP340" s="92"/>
      <c r="NPQ340" s="84"/>
      <c r="NPR340" s="536"/>
      <c r="NPS340" s="536"/>
      <c r="NPT340" s="536"/>
      <c r="NPU340" s="2"/>
      <c r="NPV340" s="88"/>
      <c r="NPW340" s="88"/>
      <c r="NPX340" s="89"/>
      <c r="NPY340" s="90"/>
      <c r="NPZ340" s="89"/>
      <c r="NQA340" s="90"/>
      <c r="NQB340" s="90"/>
      <c r="NQC340" s="91"/>
      <c r="NQD340" s="91"/>
      <c r="NQE340" s="91"/>
      <c r="NQF340" s="84"/>
      <c r="NQG340" s="92"/>
      <c r="NQH340" s="91"/>
      <c r="NQI340" s="91"/>
      <c r="NQJ340" s="92"/>
      <c r="NQK340" s="84"/>
      <c r="NQL340" s="536"/>
      <c r="NQM340" s="536"/>
      <c r="NQN340" s="536"/>
      <c r="NQO340" s="2"/>
      <c r="NQP340" s="88"/>
      <c r="NQQ340" s="88"/>
      <c r="NQR340" s="89"/>
      <c r="NQS340" s="90"/>
      <c r="NQT340" s="89"/>
      <c r="NQU340" s="90"/>
      <c r="NQV340" s="90"/>
      <c r="NQW340" s="91"/>
      <c r="NQX340" s="91"/>
      <c r="NQY340" s="91"/>
      <c r="NQZ340" s="84"/>
      <c r="NRA340" s="92"/>
      <c r="NRB340" s="91"/>
      <c r="NRC340" s="91"/>
      <c r="NRD340" s="92"/>
      <c r="NRE340" s="84"/>
      <c r="NRF340" s="536"/>
      <c r="NRG340" s="536"/>
      <c r="NRH340" s="536"/>
      <c r="NRI340" s="2"/>
      <c r="NRJ340" s="88"/>
      <c r="NRK340" s="88"/>
      <c r="NRL340" s="89"/>
      <c r="NRM340" s="90"/>
      <c r="NRN340" s="89"/>
      <c r="NRO340" s="90"/>
      <c r="NRP340" s="90"/>
      <c r="NRQ340" s="91"/>
      <c r="NRR340" s="91"/>
      <c r="NRS340" s="91"/>
      <c r="NRT340" s="84"/>
      <c r="NRU340" s="92"/>
      <c r="NRV340" s="91"/>
      <c r="NRW340" s="91"/>
      <c r="NRX340" s="92"/>
      <c r="NRY340" s="84"/>
      <c r="NRZ340" s="536"/>
      <c r="NSA340" s="536"/>
      <c r="NSB340" s="536"/>
      <c r="NSC340" s="2"/>
      <c r="NSD340" s="88"/>
      <c r="NSE340" s="88"/>
      <c r="NSF340" s="89"/>
      <c r="NSG340" s="90"/>
      <c r="NSH340" s="89"/>
      <c r="NSI340" s="90"/>
      <c r="NSJ340" s="90"/>
      <c r="NSK340" s="91"/>
      <c r="NSL340" s="91"/>
      <c r="NSM340" s="91"/>
      <c r="NSN340" s="84"/>
      <c r="NSO340" s="92"/>
      <c r="NSP340" s="91"/>
      <c r="NSQ340" s="91"/>
      <c r="NSR340" s="92"/>
      <c r="NSS340" s="84"/>
      <c r="NST340" s="536"/>
      <c r="NSU340" s="536"/>
      <c r="NSV340" s="536"/>
      <c r="NSW340" s="2"/>
      <c r="NSX340" s="88"/>
      <c r="NSY340" s="88"/>
      <c r="NSZ340" s="89"/>
      <c r="NTA340" s="90"/>
      <c r="NTB340" s="89"/>
      <c r="NTC340" s="90"/>
      <c r="NTD340" s="90"/>
      <c r="NTE340" s="91"/>
      <c r="NTF340" s="91"/>
      <c r="NTG340" s="91"/>
      <c r="NTH340" s="84"/>
      <c r="NTI340" s="92"/>
      <c r="NTJ340" s="91"/>
      <c r="NTK340" s="91"/>
      <c r="NTL340" s="92"/>
      <c r="NTM340" s="84"/>
      <c r="NTN340" s="536"/>
      <c r="NTO340" s="536"/>
      <c r="NTP340" s="536"/>
      <c r="NTQ340" s="2"/>
      <c r="NTR340" s="88"/>
      <c r="NTS340" s="88"/>
      <c r="NTT340" s="89"/>
      <c r="NTU340" s="90"/>
      <c r="NTV340" s="89"/>
      <c r="NTW340" s="90"/>
      <c r="NTX340" s="90"/>
      <c r="NTY340" s="91"/>
      <c r="NTZ340" s="91"/>
      <c r="NUA340" s="91"/>
      <c r="NUB340" s="84"/>
      <c r="NUC340" s="92"/>
      <c r="NUD340" s="91"/>
      <c r="NUE340" s="91"/>
      <c r="NUF340" s="92"/>
      <c r="NUG340" s="84"/>
      <c r="NUH340" s="536"/>
      <c r="NUI340" s="536"/>
      <c r="NUJ340" s="536"/>
      <c r="NUK340" s="2"/>
      <c r="NUL340" s="88"/>
      <c r="NUM340" s="88"/>
      <c r="NUN340" s="89"/>
      <c r="NUO340" s="90"/>
      <c r="NUP340" s="89"/>
      <c r="NUQ340" s="90"/>
      <c r="NUR340" s="90"/>
      <c r="NUS340" s="91"/>
      <c r="NUT340" s="91"/>
      <c r="NUU340" s="91"/>
      <c r="NUV340" s="84"/>
      <c r="NUW340" s="92"/>
      <c r="NUX340" s="91"/>
      <c r="NUY340" s="91"/>
      <c r="NUZ340" s="92"/>
      <c r="NVA340" s="84"/>
      <c r="NVB340" s="536"/>
      <c r="NVC340" s="536"/>
      <c r="NVD340" s="536"/>
      <c r="NVE340" s="2"/>
      <c r="NVF340" s="88"/>
      <c r="NVG340" s="88"/>
      <c r="NVH340" s="89"/>
      <c r="NVI340" s="90"/>
      <c r="NVJ340" s="89"/>
      <c r="NVK340" s="90"/>
      <c r="NVL340" s="90"/>
      <c r="NVM340" s="91"/>
      <c r="NVN340" s="91"/>
      <c r="NVO340" s="91"/>
      <c r="NVP340" s="84"/>
      <c r="NVQ340" s="92"/>
      <c r="NVR340" s="91"/>
      <c r="NVS340" s="91"/>
      <c r="NVT340" s="92"/>
      <c r="NVU340" s="84"/>
      <c r="NVV340" s="536"/>
      <c r="NVW340" s="536"/>
      <c r="NVX340" s="536"/>
      <c r="NVY340" s="2"/>
      <c r="NVZ340" s="88"/>
      <c r="NWA340" s="88"/>
      <c r="NWB340" s="89"/>
      <c r="NWC340" s="90"/>
      <c r="NWD340" s="89"/>
      <c r="NWE340" s="90"/>
      <c r="NWF340" s="90"/>
      <c r="NWG340" s="91"/>
      <c r="NWH340" s="91"/>
      <c r="NWI340" s="91"/>
      <c r="NWJ340" s="84"/>
      <c r="NWK340" s="92"/>
      <c r="NWL340" s="91"/>
      <c r="NWM340" s="91"/>
      <c r="NWN340" s="92"/>
      <c r="NWO340" s="84"/>
      <c r="NWP340" s="536"/>
      <c r="NWQ340" s="536"/>
      <c r="NWR340" s="536"/>
      <c r="NWS340" s="2"/>
      <c r="NWT340" s="88"/>
      <c r="NWU340" s="88"/>
      <c r="NWV340" s="89"/>
      <c r="NWW340" s="90"/>
      <c r="NWX340" s="89"/>
      <c r="NWY340" s="90"/>
      <c r="NWZ340" s="90"/>
      <c r="NXA340" s="91"/>
      <c r="NXB340" s="91"/>
      <c r="NXC340" s="91"/>
      <c r="NXD340" s="84"/>
      <c r="NXE340" s="92"/>
      <c r="NXF340" s="91"/>
      <c r="NXG340" s="91"/>
      <c r="NXH340" s="92"/>
      <c r="NXI340" s="84"/>
      <c r="NXJ340" s="536"/>
      <c r="NXK340" s="536"/>
      <c r="NXL340" s="536"/>
      <c r="NXM340" s="2"/>
      <c r="NXN340" s="88"/>
      <c r="NXO340" s="88"/>
      <c r="NXP340" s="89"/>
      <c r="NXQ340" s="90"/>
      <c r="NXR340" s="89"/>
      <c r="NXS340" s="90"/>
      <c r="NXT340" s="90"/>
      <c r="NXU340" s="91"/>
      <c r="NXV340" s="91"/>
      <c r="NXW340" s="91"/>
      <c r="NXX340" s="84"/>
      <c r="NXY340" s="92"/>
      <c r="NXZ340" s="91"/>
      <c r="NYA340" s="91"/>
      <c r="NYB340" s="92"/>
      <c r="NYC340" s="84"/>
      <c r="NYD340" s="536"/>
      <c r="NYE340" s="536"/>
      <c r="NYF340" s="536"/>
      <c r="NYG340" s="2"/>
      <c r="NYH340" s="88"/>
      <c r="NYI340" s="88"/>
      <c r="NYJ340" s="89"/>
      <c r="NYK340" s="90"/>
      <c r="NYL340" s="89"/>
      <c r="NYM340" s="90"/>
      <c r="NYN340" s="90"/>
      <c r="NYO340" s="91"/>
      <c r="NYP340" s="91"/>
      <c r="NYQ340" s="91"/>
      <c r="NYR340" s="84"/>
      <c r="NYS340" s="92"/>
      <c r="NYT340" s="91"/>
      <c r="NYU340" s="91"/>
      <c r="NYV340" s="92"/>
      <c r="NYW340" s="84"/>
      <c r="NYX340" s="536"/>
      <c r="NYY340" s="536"/>
      <c r="NYZ340" s="536"/>
      <c r="NZA340" s="2"/>
      <c r="NZB340" s="88"/>
      <c r="NZC340" s="88"/>
      <c r="NZD340" s="89"/>
      <c r="NZE340" s="90"/>
      <c r="NZF340" s="89"/>
      <c r="NZG340" s="90"/>
      <c r="NZH340" s="90"/>
      <c r="NZI340" s="91"/>
      <c r="NZJ340" s="91"/>
      <c r="NZK340" s="91"/>
      <c r="NZL340" s="84"/>
      <c r="NZM340" s="92"/>
      <c r="NZN340" s="91"/>
      <c r="NZO340" s="91"/>
      <c r="NZP340" s="92"/>
      <c r="NZQ340" s="84"/>
      <c r="NZR340" s="536"/>
      <c r="NZS340" s="536"/>
      <c r="NZT340" s="536"/>
      <c r="NZU340" s="2"/>
      <c r="NZV340" s="88"/>
      <c r="NZW340" s="88"/>
      <c r="NZX340" s="89"/>
      <c r="NZY340" s="90"/>
      <c r="NZZ340" s="89"/>
      <c r="OAA340" s="90"/>
      <c r="OAB340" s="90"/>
      <c r="OAC340" s="91"/>
      <c r="OAD340" s="91"/>
      <c r="OAE340" s="91"/>
      <c r="OAF340" s="84"/>
      <c r="OAG340" s="92"/>
      <c r="OAH340" s="91"/>
      <c r="OAI340" s="91"/>
      <c r="OAJ340" s="92"/>
      <c r="OAK340" s="84"/>
      <c r="OAL340" s="536"/>
      <c r="OAM340" s="536"/>
      <c r="OAN340" s="536"/>
      <c r="OAO340" s="2"/>
      <c r="OAP340" s="88"/>
      <c r="OAQ340" s="88"/>
      <c r="OAR340" s="89"/>
      <c r="OAS340" s="90"/>
      <c r="OAT340" s="89"/>
      <c r="OAU340" s="90"/>
      <c r="OAV340" s="90"/>
      <c r="OAW340" s="91"/>
      <c r="OAX340" s="91"/>
      <c r="OAY340" s="91"/>
      <c r="OAZ340" s="84"/>
      <c r="OBA340" s="92"/>
      <c r="OBB340" s="91"/>
      <c r="OBC340" s="91"/>
      <c r="OBD340" s="92"/>
      <c r="OBE340" s="84"/>
      <c r="OBF340" s="536"/>
      <c r="OBG340" s="536"/>
      <c r="OBH340" s="536"/>
      <c r="OBI340" s="2"/>
      <c r="OBJ340" s="88"/>
      <c r="OBK340" s="88"/>
      <c r="OBL340" s="89"/>
      <c r="OBM340" s="90"/>
      <c r="OBN340" s="89"/>
      <c r="OBO340" s="90"/>
      <c r="OBP340" s="90"/>
      <c r="OBQ340" s="91"/>
      <c r="OBR340" s="91"/>
      <c r="OBS340" s="91"/>
      <c r="OBT340" s="84"/>
      <c r="OBU340" s="92"/>
      <c r="OBV340" s="91"/>
      <c r="OBW340" s="91"/>
      <c r="OBX340" s="92"/>
      <c r="OBY340" s="84"/>
      <c r="OBZ340" s="536"/>
      <c r="OCA340" s="536"/>
      <c r="OCB340" s="536"/>
      <c r="OCC340" s="2"/>
      <c r="OCD340" s="88"/>
      <c r="OCE340" s="88"/>
      <c r="OCF340" s="89"/>
      <c r="OCG340" s="90"/>
      <c r="OCH340" s="89"/>
      <c r="OCI340" s="90"/>
      <c r="OCJ340" s="90"/>
      <c r="OCK340" s="91"/>
      <c r="OCL340" s="91"/>
      <c r="OCM340" s="91"/>
      <c r="OCN340" s="84"/>
      <c r="OCO340" s="92"/>
      <c r="OCP340" s="91"/>
      <c r="OCQ340" s="91"/>
      <c r="OCR340" s="92"/>
      <c r="OCS340" s="84"/>
      <c r="OCT340" s="536"/>
      <c r="OCU340" s="536"/>
      <c r="OCV340" s="536"/>
      <c r="OCW340" s="2"/>
      <c r="OCX340" s="88"/>
      <c r="OCY340" s="88"/>
      <c r="OCZ340" s="89"/>
      <c r="ODA340" s="90"/>
      <c r="ODB340" s="89"/>
      <c r="ODC340" s="90"/>
      <c r="ODD340" s="90"/>
      <c r="ODE340" s="91"/>
      <c r="ODF340" s="91"/>
      <c r="ODG340" s="91"/>
      <c r="ODH340" s="84"/>
      <c r="ODI340" s="92"/>
      <c r="ODJ340" s="91"/>
      <c r="ODK340" s="91"/>
      <c r="ODL340" s="92"/>
      <c r="ODM340" s="84"/>
      <c r="ODN340" s="536"/>
      <c r="ODO340" s="536"/>
      <c r="ODP340" s="536"/>
      <c r="ODQ340" s="2"/>
      <c r="ODR340" s="88"/>
      <c r="ODS340" s="88"/>
      <c r="ODT340" s="89"/>
      <c r="ODU340" s="90"/>
      <c r="ODV340" s="89"/>
      <c r="ODW340" s="90"/>
      <c r="ODX340" s="90"/>
      <c r="ODY340" s="91"/>
      <c r="ODZ340" s="91"/>
      <c r="OEA340" s="91"/>
      <c r="OEB340" s="84"/>
      <c r="OEC340" s="92"/>
      <c r="OED340" s="91"/>
      <c r="OEE340" s="91"/>
      <c r="OEF340" s="92"/>
      <c r="OEG340" s="84"/>
      <c r="OEH340" s="536"/>
      <c r="OEI340" s="536"/>
      <c r="OEJ340" s="536"/>
      <c r="OEK340" s="2"/>
      <c r="OEL340" s="88"/>
      <c r="OEM340" s="88"/>
      <c r="OEN340" s="89"/>
      <c r="OEO340" s="90"/>
      <c r="OEP340" s="89"/>
      <c r="OEQ340" s="90"/>
      <c r="OER340" s="90"/>
      <c r="OES340" s="91"/>
      <c r="OET340" s="91"/>
      <c r="OEU340" s="91"/>
      <c r="OEV340" s="84"/>
      <c r="OEW340" s="92"/>
      <c r="OEX340" s="91"/>
      <c r="OEY340" s="91"/>
      <c r="OEZ340" s="92"/>
      <c r="OFA340" s="84"/>
      <c r="OFB340" s="536"/>
      <c r="OFC340" s="536"/>
      <c r="OFD340" s="536"/>
      <c r="OFE340" s="2"/>
      <c r="OFF340" s="88"/>
      <c r="OFG340" s="88"/>
      <c r="OFH340" s="89"/>
      <c r="OFI340" s="90"/>
      <c r="OFJ340" s="89"/>
      <c r="OFK340" s="90"/>
      <c r="OFL340" s="90"/>
      <c r="OFM340" s="91"/>
      <c r="OFN340" s="91"/>
      <c r="OFO340" s="91"/>
      <c r="OFP340" s="84"/>
      <c r="OFQ340" s="92"/>
      <c r="OFR340" s="91"/>
      <c r="OFS340" s="91"/>
      <c r="OFT340" s="92"/>
      <c r="OFU340" s="84"/>
      <c r="OFV340" s="536"/>
      <c r="OFW340" s="536"/>
      <c r="OFX340" s="536"/>
      <c r="OFY340" s="2"/>
      <c r="OFZ340" s="88"/>
      <c r="OGA340" s="88"/>
      <c r="OGB340" s="89"/>
      <c r="OGC340" s="90"/>
      <c r="OGD340" s="89"/>
      <c r="OGE340" s="90"/>
      <c r="OGF340" s="90"/>
      <c r="OGG340" s="91"/>
      <c r="OGH340" s="91"/>
      <c r="OGI340" s="91"/>
      <c r="OGJ340" s="84"/>
      <c r="OGK340" s="92"/>
      <c r="OGL340" s="91"/>
      <c r="OGM340" s="91"/>
      <c r="OGN340" s="92"/>
      <c r="OGO340" s="84"/>
      <c r="OGP340" s="536"/>
      <c r="OGQ340" s="536"/>
      <c r="OGR340" s="536"/>
      <c r="OGS340" s="2"/>
      <c r="OGT340" s="88"/>
      <c r="OGU340" s="88"/>
      <c r="OGV340" s="89"/>
      <c r="OGW340" s="90"/>
      <c r="OGX340" s="89"/>
      <c r="OGY340" s="90"/>
      <c r="OGZ340" s="90"/>
      <c r="OHA340" s="91"/>
      <c r="OHB340" s="91"/>
      <c r="OHC340" s="91"/>
      <c r="OHD340" s="84"/>
      <c r="OHE340" s="92"/>
      <c r="OHF340" s="91"/>
      <c r="OHG340" s="91"/>
      <c r="OHH340" s="92"/>
      <c r="OHI340" s="84"/>
      <c r="OHJ340" s="536"/>
      <c r="OHK340" s="536"/>
      <c r="OHL340" s="536"/>
      <c r="OHM340" s="2"/>
      <c r="OHN340" s="88"/>
      <c r="OHO340" s="88"/>
      <c r="OHP340" s="89"/>
      <c r="OHQ340" s="90"/>
      <c r="OHR340" s="89"/>
      <c r="OHS340" s="90"/>
      <c r="OHT340" s="90"/>
      <c r="OHU340" s="91"/>
      <c r="OHV340" s="91"/>
      <c r="OHW340" s="91"/>
      <c r="OHX340" s="84"/>
      <c r="OHY340" s="92"/>
      <c r="OHZ340" s="91"/>
      <c r="OIA340" s="91"/>
      <c r="OIB340" s="92"/>
      <c r="OIC340" s="84"/>
      <c r="OID340" s="536"/>
      <c r="OIE340" s="536"/>
      <c r="OIF340" s="536"/>
      <c r="OIG340" s="2"/>
      <c r="OIH340" s="88"/>
      <c r="OII340" s="88"/>
      <c r="OIJ340" s="89"/>
      <c r="OIK340" s="90"/>
      <c r="OIL340" s="89"/>
      <c r="OIM340" s="90"/>
      <c r="OIN340" s="90"/>
      <c r="OIO340" s="91"/>
      <c r="OIP340" s="91"/>
      <c r="OIQ340" s="91"/>
      <c r="OIR340" s="84"/>
      <c r="OIS340" s="92"/>
      <c r="OIT340" s="91"/>
      <c r="OIU340" s="91"/>
      <c r="OIV340" s="92"/>
      <c r="OIW340" s="84"/>
      <c r="OIX340" s="536"/>
      <c r="OIY340" s="536"/>
      <c r="OIZ340" s="536"/>
      <c r="OJA340" s="2"/>
      <c r="OJB340" s="88"/>
      <c r="OJC340" s="88"/>
      <c r="OJD340" s="89"/>
      <c r="OJE340" s="90"/>
      <c r="OJF340" s="89"/>
      <c r="OJG340" s="90"/>
      <c r="OJH340" s="90"/>
      <c r="OJI340" s="91"/>
      <c r="OJJ340" s="91"/>
      <c r="OJK340" s="91"/>
      <c r="OJL340" s="84"/>
      <c r="OJM340" s="92"/>
      <c r="OJN340" s="91"/>
      <c r="OJO340" s="91"/>
      <c r="OJP340" s="92"/>
      <c r="OJQ340" s="84"/>
      <c r="OJR340" s="536"/>
      <c r="OJS340" s="536"/>
      <c r="OJT340" s="536"/>
      <c r="OJU340" s="2"/>
      <c r="OJV340" s="88"/>
      <c r="OJW340" s="88"/>
      <c r="OJX340" s="89"/>
      <c r="OJY340" s="90"/>
      <c r="OJZ340" s="89"/>
      <c r="OKA340" s="90"/>
      <c r="OKB340" s="90"/>
      <c r="OKC340" s="91"/>
      <c r="OKD340" s="91"/>
      <c r="OKE340" s="91"/>
      <c r="OKF340" s="84"/>
      <c r="OKG340" s="92"/>
      <c r="OKH340" s="91"/>
      <c r="OKI340" s="91"/>
      <c r="OKJ340" s="92"/>
      <c r="OKK340" s="84"/>
      <c r="OKL340" s="536"/>
      <c r="OKM340" s="536"/>
      <c r="OKN340" s="536"/>
      <c r="OKO340" s="2"/>
      <c r="OKP340" s="88"/>
      <c r="OKQ340" s="88"/>
      <c r="OKR340" s="89"/>
      <c r="OKS340" s="90"/>
      <c r="OKT340" s="89"/>
      <c r="OKU340" s="90"/>
      <c r="OKV340" s="90"/>
      <c r="OKW340" s="91"/>
      <c r="OKX340" s="91"/>
      <c r="OKY340" s="91"/>
      <c r="OKZ340" s="84"/>
      <c r="OLA340" s="92"/>
      <c r="OLB340" s="91"/>
      <c r="OLC340" s="91"/>
      <c r="OLD340" s="92"/>
      <c r="OLE340" s="84"/>
      <c r="OLF340" s="536"/>
      <c r="OLG340" s="536"/>
      <c r="OLH340" s="536"/>
      <c r="OLI340" s="2"/>
      <c r="OLJ340" s="88"/>
      <c r="OLK340" s="88"/>
      <c r="OLL340" s="89"/>
      <c r="OLM340" s="90"/>
      <c r="OLN340" s="89"/>
      <c r="OLO340" s="90"/>
      <c r="OLP340" s="90"/>
      <c r="OLQ340" s="91"/>
      <c r="OLR340" s="91"/>
      <c r="OLS340" s="91"/>
      <c r="OLT340" s="84"/>
      <c r="OLU340" s="92"/>
      <c r="OLV340" s="91"/>
      <c r="OLW340" s="91"/>
      <c r="OLX340" s="92"/>
      <c r="OLY340" s="84"/>
      <c r="OLZ340" s="536"/>
      <c r="OMA340" s="536"/>
      <c r="OMB340" s="536"/>
      <c r="OMC340" s="2"/>
      <c r="OMD340" s="88"/>
      <c r="OME340" s="88"/>
      <c r="OMF340" s="89"/>
      <c r="OMG340" s="90"/>
      <c r="OMH340" s="89"/>
      <c r="OMI340" s="90"/>
      <c r="OMJ340" s="90"/>
      <c r="OMK340" s="91"/>
      <c r="OML340" s="91"/>
      <c r="OMM340" s="91"/>
      <c r="OMN340" s="84"/>
      <c r="OMO340" s="92"/>
      <c r="OMP340" s="91"/>
      <c r="OMQ340" s="91"/>
      <c r="OMR340" s="92"/>
      <c r="OMS340" s="84"/>
      <c r="OMT340" s="536"/>
      <c r="OMU340" s="536"/>
      <c r="OMV340" s="536"/>
      <c r="OMW340" s="2"/>
      <c r="OMX340" s="88"/>
      <c r="OMY340" s="88"/>
      <c r="OMZ340" s="89"/>
      <c r="ONA340" s="90"/>
      <c r="ONB340" s="89"/>
      <c r="ONC340" s="90"/>
      <c r="OND340" s="90"/>
      <c r="ONE340" s="91"/>
      <c r="ONF340" s="91"/>
      <c r="ONG340" s="91"/>
      <c r="ONH340" s="84"/>
      <c r="ONI340" s="92"/>
      <c r="ONJ340" s="91"/>
      <c r="ONK340" s="91"/>
      <c r="ONL340" s="92"/>
      <c r="ONM340" s="84"/>
      <c r="ONN340" s="536"/>
      <c r="ONO340" s="536"/>
      <c r="ONP340" s="536"/>
      <c r="ONQ340" s="2"/>
      <c r="ONR340" s="88"/>
      <c r="ONS340" s="88"/>
      <c r="ONT340" s="89"/>
      <c r="ONU340" s="90"/>
      <c r="ONV340" s="89"/>
      <c r="ONW340" s="90"/>
      <c r="ONX340" s="90"/>
      <c r="ONY340" s="91"/>
      <c r="ONZ340" s="91"/>
      <c r="OOA340" s="91"/>
      <c r="OOB340" s="84"/>
      <c r="OOC340" s="92"/>
      <c r="OOD340" s="91"/>
      <c r="OOE340" s="91"/>
      <c r="OOF340" s="92"/>
      <c r="OOG340" s="84"/>
      <c r="OOH340" s="536"/>
      <c r="OOI340" s="536"/>
      <c r="OOJ340" s="536"/>
      <c r="OOK340" s="2"/>
      <c r="OOL340" s="88"/>
      <c r="OOM340" s="88"/>
      <c r="OON340" s="89"/>
      <c r="OOO340" s="90"/>
      <c r="OOP340" s="89"/>
      <c r="OOQ340" s="90"/>
      <c r="OOR340" s="90"/>
      <c r="OOS340" s="91"/>
      <c r="OOT340" s="91"/>
      <c r="OOU340" s="91"/>
      <c r="OOV340" s="84"/>
      <c r="OOW340" s="92"/>
      <c r="OOX340" s="91"/>
      <c r="OOY340" s="91"/>
      <c r="OOZ340" s="92"/>
      <c r="OPA340" s="84"/>
      <c r="OPB340" s="536"/>
      <c r="OPC340" s="536"/>
      <c r="OPD340" s="536"/>
      <c r="OPE340" s="2"/>
      <c r="OPF340" s="88"/>
      <c r="OPG340" s="88"/>
      <c r="OPH340" s="89"/>
      <c r="OPI340" s="90"/>
      <c r="OPJ340" s="89"/>
      <c r="OPK340" s="90"/>
      <c r="OPL340" s="90"/>
      <c r="OPM340" s="91"/>
      <c r="OPN340" s="91"/>
      <c r="OPO340" s="91"/>
      <c r="OPP340" s="84"/>
      <c r="OPQ340" s="92"/>
      <c r="OPR340" s="91"/>
      <c r="OPS340" s="91"/>
      <c r="OPT340" s="92"/>
      <c r="OPU340" s="84"/>
      <c r="OPV340" s="536"/>
      <c r="OPW340" s="536"/>
      <c r="OPX340" s="536"/>
      <c r="OPY340" s="2"/>
      <c r="OPZ340" s="88"/>
      <c r="OQA340" s="88"/>
      <c r="OQB340" s="89"/>
      <c r="OQC340" s="90"/>
      <c r="OQD340" s="89"/>
      <c r="OQE340" s="90"/>
      <c r="OQF340" s="90"/>
      <c r="OQG340" s="91"/>
      <c r="OQH340" s="91"/>
      <c r="OQI340" s="91"/>
      <c r="OQJ340" s="84"/>
      <c r="OQK340" s="92"/>
      <c r="OQL340" s="91"/>
      <c r="OQM340" s="91"/>
      <c r="OQN340" s="92"/>
      <c r="OQO340" s="84"/>
      <c r="OQP340" s="536"/>
      <c r="OQQ340" s="536"/>
      <c r="OQR340" s="536"/>
      <c r="OQS340" s="2"/>
      <c r="OQT340" s="88"/>
      <c r="OQU340" s="88"/>
      <c r="OQV340" s="89"/>
      <c r="OQW340" s="90"/>
      <c r="OQX340" s="89"/>
      <c r="OQY340" s="90"/>
      <c r="OQZ340" s="90"/>
      <c r="ORA340" s="91"/>
      <c r="ORB340" s="91"/>
      <c r="ORC340" s="91"/>
      <c r="ORD340" s="84"/>
      <c r="ORE340" s="92"/>
      <c r="ORF340" s="91"/>
      <c r="ORG340" s="91"/>
      <c r="ORH340" s="92"/>
      <c r="ORI340" s="84"/>
      <c r="ORJ340" s="536"/>
      <c r="ORK340" s="536"/>
      <c r="ORL340" s="536"/>
      <c r="ORM340" s="2"/>
      <c r="ORN340" s="88"/>
      <c r="ORO340" s="88"/>
      <c r="ORP340" s="89"/>
      <c r="ORQ340" s="90"/>
      <c r="ORR340" s="89"/>
      <c r="ORS340" s="90"/>
      <c r="ORT340" s="90"/>
      <c r="ORU340" s="91"/>
      <c r="ORV340" s="91"/>
      <c r="ORW340" s="91"/>
      <c r="ORX340" s="84"/>
      <c r="ORY340" s="92"/>
      <c r="ORZ340" s="91"/>
      <c r="OSA340" s="91"/>
      <c r="OSB340" s="92"/>
      <c r="OSC340" s="84"/>
      <c r="OSD340" s="536"/>
      <c r="OSE340" s="536"/>
      <c r="OSF340" s="536"/>
      <c r="OSG340" s="2"/>
      <c r="OSH340" s="88"/>
      <c r="OSI340" s="88"/>
      <c r="OSJ340" s="89"/>
      <c r="OSK340" s="90"/>
      <c r="OSL340" s="89"/>
      <c r="OSM340" s="90"/>
      <c r="OSN340" s="90"/>
      <c r="OSO340" s="91"/>
      <c r="OSP340" s="91"/>
      <c r="OSQ340" s="91"/>
      <c r="OSR340" s="84"/>
      <c r="OSS340" s="92"/>
      <c r="OST340" s="91"/>
      <c r="OSU340" s="91"/>
      <c r="OSV340" s="92"/>
      <c r="OSW340" s="84"/>
      <c r="OSX340" s="536"/>
      <c r="OSY340" s="536"/>
      <c r="OSZ340" s="536"/>
      <c r="OTA340" s="2"/>
      <c r="OTB340" s="88"/>
      <c r="OTC340" s="88"/>
      <c r="OTD340" s="89"/>
      <c r="OTE340" s="90"/>
      <c r="OTF340" s="89"/>
      <c r="OTG340" s="90"/>
      <c r="OTH340" s="90"/>
      <c r="OTI340" s="91"/>
      <c r="OTJ340" s="91"/>
      <c r="OTK340" s="91"/>
      <c r="OTL340" s="84"/>
      <c r="OTM340" s="92"/>
      <c r="OTN340" s="91"/>
      <c r="OTO340" s="91"/>
      <c r="OTP340" s="92"/>
      <c r="OTQ340" s="84"/>
      <c r="OTR340" s="536"/>
      <c r="OTS340" s="536"/>
      <c r="OTT340" s="536"/>
      <c r="OTU340" s="2"/>
      <c r="OTV340" s="88"/>
      <c r="OTW340" s="88"/>
      <c r="OTX340" s="89"/>
      <c r="OTY340" s="90"/>
      <c r="OTZ340" s="89"/>
      <c r="OUA340" s="90"/>
      <c r="OUB340" s="90"/>
      <c r="OUC340" s="91"/>
      <c r="OUD340" s="91"/>
      <c r="OUE340" s="91"/>
      <c r="OUF340" s="84"/>
      <c r="OUG340" s="92"/>
      <c r="OUH340" s="91"/>
      <c r="OUI340" s="91"/>
      <c r="OUJ340" s="92"/>
      <c r="OUK340" s="84"/>
      <c r="OUL340" s="536"/>
      <c r="OUM340" s="536"/>
      <c r="OUN340" s="536"/>
      <c r="OUO340" s="2"/>
      <c r="OUP340" s="88"/>
      <c r="OUQ340" s="88"/>
      <c r="OUR340" s="89"/>
      <c r="OUS340" s="90"/>
      <c r="OUT340" s="89"/>
      <c r="OUU340" s="90"/>
      <c r="OUV340" s="90"/>
      <c r="OUW340" s="91"/>
      <c r="OUX340" s="91"/>
      <c r="OUY340" s="91"/>
      <c r="OUZ340" s="84"/>
      <c r="OVA340" s="92"/>
      <c r="OVB340" s="91"/>
      <c r="OVC340" s="91"/>
      <c r="OVD340" s="92"/>
      <c r="OVE340" s="84"/>
      <c r="OVF340" s="536"/>
      <c r="OVG340" s="536"/>
      <c r="OVH340" s="536"/>
      <c r="OVI340" s="2"/>
      <c r="OVJ340" s="88"/>
      <c r="OVK340" s="88"/>
      <c r="OVL340" s="89"/>
      <c r="OVM340" s="90"/>
      <c r="OVN340" s="89"/>
      <c r="OVO340" s="90"/>
      <c r="OVP340" s="90"/>
      <c r="OVQ340" s="91"/>
      <c r="OVR340" s="91"/>
      <c r="OVS340" s="91"/>
      <c r="OVT340" s="84"/>
      <c r="OVU340" s="92"/>
      <c r="OVV340" s="91"/>
      <c r="OVW340" s="91"/>
      <c r="OVX340" s="92"/>
      <c r="OVY340" s="84"/>
      <c r="OVZ340" s="536"/>
      <c r="OWA340" s="536"/>
      <c r="OWB340" s="536"/>
      <c r="OWC340" s="2"/>
      <c r="OWD340" s="88"/>
      <c r="OWE340" s="88"/>
      <c r="OWF340" s="89"/>
      <c r="OWG340" s="90"/>
      <c r="OWH340" s="89"/>
      <c r="OWI340" s="90"/>
      <c r="OWJ340" s="90"/>
      <c r="OWK340" s="91"/>
      <c r="OWL340" s="91"/>
      <c r="OWM340" s="91"/>
      <c r="OWN340" s="84"/>
      <c r="OWO340" s="92"/>
      <c r="OWP340" s="91"/>
      <c r="OWQ340" s="91"/>
      <c r="OWR340" s="92"/>
      <c r="OWS340" s="84"/>
      <c r="OWT340" s="536"/>
      <c r="OWU340" s="536"/>
      <c r="OWV340" s="536"/>
      <c r="OWW340" s="2"/>
      <c r="OWX340" s="88"/>
      <c r="OWY340" s="88"/>
      <c r="OWZ340" s="89"/>
      <c r="OXA340" s="90"/>
      <c r="OXB340" s="89"/>
      <c r="OXC340" s="90"/>
      <c r="OXD340" s="90"/>
      <c r="OXE340" s="91"/>
      <c r="OXF340" s="91"/>
      <c r="OXG340" s="91"/>
      <c r="OXH340" s="84"/>
      <c r="OXI340" s="92"/>
      <c r="OXJ340" s="91"/>
      <c r="OXK340" s="91"/>
      <c r="OXL340" s="92"/>
      <c r="OXM340" s="84"/>
      <c r="OXN340" s="536"/>
      <c r="OXO340" s="536"/>
      <c r="OXP340" s="536"/>
      <c r="OXQ340" s="2"/>
      <c r="OXR340" s="88"/>
      <c r="OXS340" s="88"/>
      <c r="OXT340" s="89"/>
      <c r="OXU340" s="90"/>
      <c r="OXV340" s="89"/>
      <c r="OXW340" s="90"/>
      <c r="OXX340" s="90"/>
      <c r="OXY340" s="91"/>
      <c r="OXZ340" s="91"/>
      <c r="OYA340" s="91"/>
      <c r="OYB340" s="84"/>
      <c r="OYC340" s="92"/>
      <c r="OYD340" s="91"/>
      <c r="OYE340" s="91"/>
      <c r="OYF340" s="92"/>
      <c r="OYG340" s="84"/>
      <c r="OYH340" s="536"/>
      <c r="OYI340" s="536"/>
      <c r="OYJ340" s="536"/>
      <c r="OYK340" s="2"/>
      <c r="OYL340" s="88"/>
      <c r="OYM340" s="88"/>
      <c r="OYN340" s="89"/>
      <c r="OYO340" s="90"/>
      <c r="OYP340" s="89"/>
      <c r="OYQ340" s="90"/>
      <c r="OYR340" s="90"/>
      <c r="OYS340" s="91"/>
      <c r="OYT340" s="91"/>
      <c r="OYU340" s="91"/>
      <c r="OYV340" s="84"/>
      <c r="OYW340" s="92"/>
      <c r="OYX340" s="91"/>
      <c r="OYY340" s="91"/>
      <c r="OYZ340" s="92"/>
      <c r="OZA340" s="84"/>
      <c r="OZB340" s="536"/>
      <c r="OZC340" s="536"/>
      <c r="OZD340" s="536"/>
      <c r="OZE340" s="2"/>
      <c r="OZF340" s="88"/>
      <c r="OZG340" s="88"/>
      <c r="OZH340" s="89"/>
      <c r="OZI340" s="90"/>
      <c r="OZJ340" s="89"/>
      <c r="OZK340" s="90"/>
      <c r="OZL340" s="90"/>
      <c r="OZM340" s="91"/>
      <c r="OZN340" s="91"/>
      <c r="OZO340" s="91"/>
      <c r="OZP340" s="84"/>
      <c r="OZQ340" s="92"/>
      <c r="OZR340" s="91"/>
      <c r="OZS340" s="91"/>
      <c r="OZT340" s="92"/>
      <c r="OZU340" s="84"/>
      <c r="OZV340" s="536"/>
      <c r="OZW340" s="536"/>
      <c r="OZX340" s="536"/>
      <c r="OZY340" s="2"/>
      <c r="OZZ340" s="88"/>
      <c r="PAA340" s="88"/>
      <c r="PAB340" s="89"/>
      <c r="PAC340" s="90"/>
      <c r="PAD340" s="89"/>
      <c r="PAE340" s="90"/>
      <c r="PAF340" s="90"/>
      <c r="PAG340" s="91"/>
      <c r="PAH340" s="91"/>
      <c r="PAI340" s="91"/>
      <c r="PAJ340" s="84"/>
      <c r="PAK340" s="92"/>
      <c r="PAL340" s="91"/>
      <c r="PAM340" s="91"/>
      <c r="PAN340" s="92"/>
      <c r="PAO340" s="84"/>
      <c r="PAP340" s="536"/>
      <c r="PAQ340" s="536"/>
      <c r="PAR340" s="536"/>
      <c r="PAS340" s="2"/>
      <c r="PAT340" s="88"/>
      <c r="PAU340" s="88"/>
      <c r="PAV340" s="89"/>
      <c r="PAW340" s="90"/>
      <c r="PAX340" s="89"/>
      <c r="PAY340" s="90"/>
      <c r="PAZ340" s="90"/>
      <c r="PBA340" s="91"/>
      <c r="PBB340" s="91"/>
      <c r="PBC340" s="91"/>
      <c r="PBD340" s="84"/>
      <c r="PBE340" s="92"/>
      <c r="PBF340" s="91"/>
      <c r="PBG340" s="91"/>
      <c r="PBH340" s="92"/>
      <c r="PBI340" s="84"/>
      <c r="PBJ340" s="536"/>
      <c r="PBK340" s="536"/>
      <c r="PBL340" s="536"/>
      <c r="PBM340" s="2"/>
      <c r="PBN340" s="88"/>
      <c r="PBO340" s="88"/>
      <c r="PBP340" s="89"/>
      <c r="PBQ340" s="90"/>
      <c r="PBR340" s="89"/>
      <c r="PBS340" s="90"/>
      <c r="PBT340" s="90"/>
      <c r="PBU340" s="91"/>
      <c r="PBV340" s="91"/>
      <c r="PBW340" s="91"/>
      <c r="PBX340" s="84"/>
      <c r="PBY340" s="92"/>
      <c r="PBZ340" s="91"/>
      <c r="PCA340" s="91"/>
      <c r="PCB340" s="92"/>
      <c r="PCC340" s="84"/>
      <c r="PCD340" s="536"/>
      <c r="PCE340" s="536"/>
      <c r="PCF340" s="536"/>
      <c r="PCG340" s="2"/>
      <c r="PCH340" s="88"/>
      <c r="PCI340" s="88"/>
      <c r="PCJ340" s="89"/>
      <c r="PCK340" s="90"/>
      <c r="PCL340" s="89"/>
      <c r="PCM340" s="90"/>
      <c r="PCN340" s="90"/>
      <c r="PCO340" s="91"/>
      <c r="PCP340" s="91"/>
      <c r="PCQ340" s="91"/>
      <c r="PCR340" s="84"/>
      <c r="PCS340" s="92"/>
      <c r="PCT340" s="91"/>
      <c r="PCU340" s="91"/>
      <c r="PCV340" s="92"/>
      <c r="PCW340" s="84"/>
      <c r="PCX340" s="536"/>
      <c r="PCY340" s="536"/>
      <c r="PCZ340" s="536"/>
      <c r="PDA340" s="2"/>
      <c r="PDB340" s="88"/>
      <c r="PDC340" s="88"/>
      <c r="PDD340" s="89"/>
      <c r="PDE340" s="90"/>
      <c r="PDF340" s="89"/>
      <c r="PDG340" s="90"/>
      <c r="PDH340" s="90"/>
      <c r="PDI340" s="91"/>
      <c r="PDJ340" s="91"/>
      <c r="PDK340" s="91"/>
      <c r="PDL340" s="84"/>
      <c r="PDM340" s="92"/>
      <c r="PDN340" s="91"/>
      <c r="PDO340" s="91"/>
      <c r="PDP340" s="92"/>
      <c r="PDQ340" s="84"/>
      <c r="PDR340" s="536"/>
      <c r="PDS340" s="536"/>
      <c r="PDT340" s="536"/>
      <c r="PDU340" s="2"/>
      <c r="PDV340" s="88"/>
      <c r="PDW340" s="88"/>
      <c r="PDX340" s="89"/>
      <c r="PDY340" s="90"/>
      <c r="PDZ340" s="89"/>
      <c r="PEA340" s="90"/>
      <c r="PEB340" s="90"/>
      <c r="PEC340" s="91"/>
      <c r="PED340" s="91"/>
      <c r="PEE340" s="91"/>
      <c r="PEF340" s="84"/>
      <c r="PEG340" s="92"/>
      <c r="PEH340" s="91"/>
      <c r="PEI340" s="91"/>
      <c r="PEJ340" s="92"/>
      <c r="PEK340" s="84"/>
      <c r="PEL340" s="536"/>
      <c r="PEM340" s="536"/>
      <c r="PEN340" s="536"/>
      <c r="PEO340" s="2"/>
      <c r="PEP340" s="88"/>
      <c r="PEQ340" s="88"/>
      <c r="PER340" s="89"/>
      <c r="PES340" s="90"/>
      <c r="PET340" s="89"/>
      <c r="PEU340" s="90"/>
      <c r="PEV340" s="90"/>
      <c r="PEW340" s="91"/>
      <c r="PEX340" s="91"/>
      <c r="PEY340" s="91"/>
      <c r="PEZ340" s="84"/>
      <c r="PFA340" s="92"/>
      <c r="PFB340" s="91"/>
      <c r="PFC340" s="91"/>
      <c r="PFD340" s="92"/>
      <c r="PFE340" s="84"/>
      <c r="PFF340" s="536"/>
      <c r="PFG340" s="536"/>
      <c r="PFH340" s="536"/>
      <c r="PFI340" s="2"/>
      <c r="PFJ340" s="88"/>
      <c r="PFK340" s="88"/>
      <c r="PFL340" s="89"/>
      <c r="PFM340" s="90"/>
      <c r="PFN340" s="89"/>
      <c r="PFO340" s="90"/>
      <c r="PFP340" s="90"/>
      <c r="PFQ340" s="91"/>
      <c r="PFR340" s="91"/>
      <c r="PFS340" s="91"/>
      <c r="PFT340" s="84"/>
      <c r="PFU340" s="92"/>
      <c r="PFV340" s="91"/>
      <c r="PFW340" s="91"/>
      <c r="PFX340" s="92"/>
      <c r="PFY340" s="84"/>
      <c r="PFZ340" s="536"/>
      <c r="PGA340" s="536"/>
      <c r="PGB340" s="536"/>
      <c r="PGC340" s="2"/>
      <c r="PGD340" s="88"/>
      <c r="PGE340" s="88"/>
      <c r="PGF340" s="89"/>
      <c r="PGG340" s="90"/>
      <c r="PGH340" s="89"/>
      <c r="PGI340" s="90"/>
      <c r="PGJ340" s="90"/>
      <c r="PGK340" s="91"/>
      <c r="PGL340" s="91"/>
      <c r="PGM340" s="91"/>
      <c r="PGN340" s="84"/>
      <c r="PGO340" s="92"/>
      <c r="PGP340" s="91"/>
      <c r="PGQ340" s="91"/>
      <c r="PGR340" s="92"/>
      <c r="PGS340" s="84"/>
      <c r="PGT340" s="536"/>
      <c r="PGU340" s="536"/>
      <c r="PGV340" s="536"/>
      <c r="PGW340" s="2"/>
      <c r="PGX340" s="88"/>
      <c r="PGY340" s="88"/>
      <c r="PGZ340" s="89"/>
      <c r="PHA340" s="90"/>
      <c r="PHB340" s="89"/>
      <c r="PHC340" s="90"/>
      <c r="PHD340" s="90"/>
      <c r="PHE340" s="91"/>
      <c r="PHF340" s="91"/>
      <c r="PHG340" s="91"/>
      <c r="PHH340" s="84"/>
      <c r="PHI340" s="92"/>
      <c r="PHJ340" s="91"/>
      <c r="PHK340" s="91"/>
      <c r="PHL340" s="92"/>
      <c r="PHM340" s="84"/>
      <c r="PHN340" s="536"/>
      <c r="PHO340" s="536"/>
      <c r="PHP340" s="536"/>
      <c r="PHQ340" s="2"/>
      <c r="PHR340" s="88"/>
      <c r="PHS340" s="88"/>
      <c r="PHT340" s="89"/>
      <c r="PHU340" s="90"/>
      <c r="PHV340" s="89"/>
      <c r="PHW340" s="90"/>
      <c r="PHX340" s="90"/>
      <c r="PHY340" s="91"/>
      <c r="PHZ340" s="91"/>
      <c r="PIA340" s="91"/>
      <c r="PIB340" s="84"/>
      <c r="PIC340" s="92"/>
      <c r="PID340" s="91"/>
      <c r="PIE340" s="91"/>
      <c r="PIF340" s="92"/>
      <c r="PIG340" s="84"/>
      <c r="PIH340" s="536"/>
      <c r="PII340" s="536"/>
      <c r="PIJ340" s="536"/>
      <c r="PIK340" s="2"/>
      <c r="PIL340" s="88"/>
      <c r="PIM340" s="88"/>
      <c r="PIN340" s="89"/>
      <c r="PIO340" s="90"/>
      <c r="PIP340" s="89"/>
      <c r="PIQ340" s="90"/>
      <c r="PIR340" s="90"/>
      <c r="PIS340" s="91"/>
      <c r="PIT340" s="91"/>
      <c r="PIU340" s="91"/>
      <c r="PIV340" s="84"/>
      <c r="PIW340" s="92"/>
      <c r="PIX340" s="91"/>
      <c r="PIY340" s="91"/>
      <c r="PIZ340" s="92"/>
      <c r="PJA340" s="84"/>
      <c r="PJB340" s="536"/>
      <c r="PJC340" s="536"/>
      <c r="PJD340" s="536"/>
      <c r="PJE340" s="2"/>
      <c r="PJF340" s="88"/>
      <c r="PJG340" s="88"/>
      <c r="PJH340" s="89"/>
      <c r="PJI340" s="90"/>
      <c r="PJJ340" s="89"/>
      <c r="PJK340" s="90"/>
      <c r="PJL340" s="90"/>
      <c r="PJM340" s="91"/>
      <c r="PJN340" s="91"/>
      <c r="PJO340" s="91"/>
      <c r="PJP340" s="84"/>
      <c r="PJQ340" s="92"/>
      <c r="PJR340" s="91"/>
      <c r="PJS340" s="91"/>
      <c r="PJT340" s="92"/>
      <c r="PJU340" s="84"/>
      <c r="PJV340" s="536"/>
      <c r="PJW340" s="536"/>
      <c r="PJX340" s="536"/>
      <c r="PJY340" s="2"/>
      <c r="PJZ340" s="88"/>
      <c r="PKA340" s="88"/>
      <c r="PKB340" s="89"/>
      <c r="PKC340" s="90"/>
      <c r="PKD340" s="89"/>
      <c r="PKE340" s="90"/>
      <c r="PKF340" s="90"/>
      <c r="PKG340" s="91"/>
      <c r="PKH340" s="91"/>
      <c r="PKI340" s="91"/>
      <c r="PKJ340" s="84"/>
      <c r="PKK340" s="92"/>
      <c r="PKL340" s="91"/>
      <c r="PKM340" s="91"/>
      <c r="PKN340" s="92"/>
      <c r="PKO340" s="84"/>
      <c r="PKP340" s="536"/>
      <c r="PKQ340" s="536"/>
      <c r="PKR340" s="536"/>
      <c r="PKS340" s="2"/>
      <c r="PKT340" s="88"/>
      <c r="PKU340" s="88"/>
      <c r="PKV340" s="89"/>
      <c r="PKW340" s="90"/>
      <c r="PKX340" s="89"/>
      <c r="PKY340" s="90"/>
      <c r="PKZ340" s="90"/>
      <c r="PLA340" s="91"/>
      <c r="PLB340" s="91"/>
      <c r="PLC340" s="91"/>
      <c r="PLD340" s="84"/>
      <c r="PLE340" s="92"/>
      <c r="PLF340" s="91"/>
      <c r="PLG340" s="91"/>
      <c r="PLH340" s="92"/>
      <c r="PLI340" s="84"/>
      <c r="PLJ340" s="536"/>
      <c r="PLK340" s="536"/>
      <c r="PLL340" s="536"/>
      <c r="PLM340" s="2"/>
      <c r="PLN340" s="88"/>
      <c r="PLO340" s="88"/>
      <c r="PLP340" s="89"/>
      <c r="PLQ340" s="90"/>
      <c r="PLR340" s="89"/>
      <c r="PLS340" s="90"/>
      <c r="PLT340" s="90"/>
      <c r="PLU340" s="91"/>
      <c r="PLV340" s="91"/>
      <c r="PLW340" s="91"/>
      <c r="PLX340" s="84"/>
      <c r="PLY340" s="92"/>
      <c r="PLZ340" s="91"/>
      <c r="PMA340" s="91"/>
      <c r="PMB340" s="92"/>
      <c r="PMC340" s="84"/>
      <c r="PMD340" s="536"/>
      <c r="PME340" s="536"/>
      <c r="PMF340" s="536"/>
      <c r="PMG340" s="2"/>
      <c r="PMH340" s="88"/>
      <c r="PMI340" s="88"/>
      <c r="PMJ340" s="89"/>
      <c r="PMK340" s="90"/>
      <c r="PML340" s="89"/>
      <c r="PMM340" s="90"/>
      <c r="PMN340" s="90"/>
      <c r="PMO340" s="91"/>
      <c r="PMP340" s="91"/>
      <c r="PMQ340" s="91"/>
      <c r="PMR340" s="84"/>
      <c r="PMS340" s="92"/>
      <c r="PMT340" s="91"/>
      <c r="PMU340" s="91"/>
      <c r="PMV340" s="92"/>
      <c r="PMW340" s="84"/>
      <c r="PMX340" s="536"/>
      <c r="PMY340" s="536"/>
      <c r="PMZ340" s="536"/>
      <c r="PNA340" s="2"/>
      <c r="PNB340" s="88"/>
      <c r="PNC340" s="88"/>
      <c r="PND340" s="89"/>
      <c r="PNE340" s="90"/>
      <c r="PNF340" s="89"/>
      <c r="PNG340" s="90"/>
      <c r="PNH340" s="90"/>
      <c r="PNI340" s="91"/>
      <c r="PNJ340" s="91"/>
      <c r="PNK340" s="91"/>
      <c r="PNL340" s="84"/>
      <c r="PNM340" s="92"/>
      <c r="PNN340" s="91"/>
      <c r="PNO340" s="91"/>
      <c r="PNP340" s="92"/>
      <c r="PNQ340" s="84"/>
      <c r="PNR340" s="536"/>
      <c r="PNS340" s="536"/>
      <c r="PNT340" s="536"/>
      <c r="PNU340" s="2"/>
      <c r="PNV340" s="88"/>
      <c r="PNW340" s="88"/>
      <c r="PNX340" s="89"/>
      <c r="PNY340" s="90"/>
      <c r="PNZ340" s="89"/>
      <c r="POA340" s="90"/>
      <c r="POB340" s="90"/>
      <c r="POC340" s="91"/>
      <c r="POD340" s="91"/>
      <c r="POE340" s="91"/>
      <c r="POF340" s="84"/>
      <c r="POG340" s="92"/>
      <c r="POH340" s="91"/>
      <c r="POI340" s="91"/>
      <c r="POJ340" s="92"/>
      <c r="POK340" s="84"/>
      <c r="POL340" s="536"/>
      <c r="POM340" s="536"/>
      <c r="PON340" s="536"/>
      <c r="POO340" s="2"/>
      <c r="POP340" s="88"/>
      <c r="POQ340" s="88"/>
      <c r="POR340" s="89"/>
      <c r="POS340" s="90"/>
      <c r="POT340" s="89"/>
      <c r="POU340" s="90"/>
      <c r="POV340" s="90"/>
      <c r="POW340" s="91"/>
      <c r="POX340" s="91"/>
      <c r="POY340" s="91"/>
      <c r="POZ340" s="84"/>
      <c r="PPA340" s="92"/>
      <c r="PPB340" s="91"/>
      <c r="PPC340" s="91"/>
      <c r="PPD340" s="92"/>
      <c r="PPE340" s="84"/>
      <c r="PPF340" s="536"/>
      <c r="PPG340" s="536"/>
      <c r="PPH340" s="536"/>
      <c r="PPI340" s="2"/>
      <c r="PPJ340" s="88"/>
      <c r="PPK340" s="88"/>
      <c r="PPL340" s="89"/>
      <c r="PPM340" s="90"/>
      <c r="PPN340" s="89"/>
      <c r="PPO340" s="90"/>
      <c r="PPP340" s="90"/>
      <c r="PPQ340" s="91"/>
      <c r="PPR340" s="91"/>
      <c r="PPS340" s="91"/>
      <c r="PPT340" s="84"/>
      <c r="PPU340" s="92"/>
      <c r="PPV340" s="91"/>
      <c r="PPW340" s="91"/>
      <c r="PPX340" s="92"/>
      <c r="PPY340" s="84"/>
      <c r="PPZ340" s="536"/>
      <c r="PQA340" s="536"/>
      <c r="PQB340" s="536"/>
      <c r="PQC340" s="2"/>
      <c r="PQD340" s="88"/>
      <c r="PQE340" s="88"/>
      <c r="PQF340" s="89"/>
      <c r="PQG340" s="90"/>
      <c r="PQH340" s="89"/>
      <c r="PQI340" s="90"/>
      <c r="PQJ340" s="90"/>
      <c r="PQK340" s="91"/>
      <c r="PQL340" s="91"/>
      <c r="PQM340" s="91"/>
      <c r="PQN340" s="84"/>
      <c r="PQO340" s="92"/>
      <c r="PQP340" s="91"/>
      <c r="PQQ340" s="91"/>
      <c r="PQR340" s="92"/>
      <c r="PQS340" s="84"/>
      <c r="PQT340" s="536"/>
      <c r="PQU340" s="536"/>
      <c r="PQV340" s="536"/>
      <c r="PQW340" s="2"/>
      <c r="PQX340" s="88"/>
      <c r="PQY340" s="88"/>
      <c r="PQZ340" s="89"/>
      <c r="PRA340" s="90"/>
      <c r="PRB340" s="89"/>
      <c r="PRC340" s="90"/>
      <c r="PRD340" s="90"/>
      <c r="PRE340" s="91"/>
      <c r="PRF340" s="91"/>
      <c r="PRG340" s="91"/>
      <c r="PRH340" s="84"/>
      <c r="PRI340" s="92"/>
      <c r="PRJ340" s="91"/>
      <c r="PRK340" s="91"/>
      <c r="PRL340" s="92"/>
      <c r="PRM340" s="84"/>
      <c r="PRN340" s="536"/>
      <c r="PRO340" s="536"/>
      <c r="PRP340" s="536"/>
      <c r="PRQ340" s="2"/>
      <c r="PRR340" s="88"/>
      <c r="PRS340" s="88"/>
      <c r="PRT340" s="89"/>
      <c r="PRU340" s="90"/>
      <c r="PRV340" s="89"/>
      <c r="PRW340" s="90"/>
      <c r="PRX340" s="90"/>
      <c r="PRY340" s="91"/>
      <c r="PRZ340" s="91"/>
      <c r="PSA340" s="91"/>
      <c r="PSB340" s="84"/>
      <c r="PSC340" s="92"/>
      <c r="PSD340" s="91"/>
      <c r="PSE340" s="91"/>
      <c r="PSF340" s="92"/>
      <c r="PSG340" s="84"/>
      <c r="PSH340" s="536"/>
      <c r="PSI340" s="536"/>
      <c r="PSJ340" s="536"/>
      <c r="PSK340" s="2"/>
      <c r="PSL340" s="88"/>
      <c r="PSM340" s="88"/>
      <c r="PSN340" s="89"/>
      <c r="PSO340" s="90"/>
      <c r="PSP340" s="89"/>
      <c r="PSQ340" s="90"/>
      <c r="PSR340" s="90"/>
      <c r="PSS340" s="91"/>
      <c r="PST340" s="91"/>
      <c r="PSU340" s="91"/>
      <c r="PSV340" s="84"/>
      <c r="PSW340" s="92"/>
      <c r="PSX340" s="91"/>
      <c r="PSY340" s="91"/>
      <c r="PSZ340" s="92"/>
      <c r="PTA340" s="84"/>
      <c r="PTB340" s="536"/>
      <c r="PTC340" s="536"/>
      <c r="PTD340" s="536"/>
      <c r="PTE340" s="2"/>
      <c r="PTF340" s="88"/>
      <c r="PTG340" s="88"/>
      <c r="PTH340" s="89"/>
      <c r="PTI340" s="90"/>
      <c r="PTJ340" s="89"/>
      <c r="PTK340" s="90"/>
      <c r="PTL340" s="90"/>
      <c r="PTM340" s="91"/>
      <c r="PTN340" s="91"/>
      <c r="PTO340" s="91"/>
      <c r="PTP340" s="84"/>
      <c r="PTQ340" s="92"/>
      <c r="PTR340" s="91"/>
      <c r="PTS340" s="91"/>
      <c r="PTT340" s="92"/>
      <c r="PTU340" s="84"/>
      <c r="PTV340" s="536"/>
      <c r="PTW340" s="536"/>
      <c r="PTX340" s="536"/>
      <c r="PTY340" s="2"/>
      <c r="PTZ340" s="88"/>
      <c r="PUA340" s="88"/>
      <c r="PUB340" s="89"/>
      <c r="PUC340" s="90"/>
      <c r="PUD340" s="89"/>
      <c r="PUE340" s="90"/>
      <c r="PUF340" s="90"/>
      <c r="PUG340" s="91"/>
      <c r="PUH340" s="91"/>
      <c r="PUI340" s="91"/>
      <c r="PUJ340" s="84"/>
      <c r="PUK340" s="92"/>
      <c r="PUL340" s="91"/>
      <c r="PUM340" s="91"/>
      <c r="PUN340" s="92"/>
      <c r="PUO340" s="84"/>
      <c r="PUP340" s="536"/>
      <c r="PUQ340" s="536"/>
      <c r="PUR340" s="536"/>
      <c r="PUS340" s="2"/>
      <c r="PUT340" s="88"/>
      <c r="PUU340" s="88"/>
      <c r="PUV340" s="89"/>
      <c r="PUW340" s="90"/>
      <c r="PUX340" s="89"/>
      <c r="PUY340" s="90"/>
      <c r="PUZ340" s="90"/>
      <c r="PVA340" s="91"/>
      <c r="PVB340" s="91"/>
      <c r="PVC340" s="91"/>
      <c r="PVD340" s="84"/>
      <c r="PVE340" s="92"/>
      <c r="PVF340" s="91"/>
      <c r="PVG340" s="91"/>
      <c r="PVH340" s="92"/>
      <c r="PVI340" s="84"/>
      <c r="PVJ340" s="536"/>
      <c r="PVK340" s="536"/>
      <c r="PVL340" s="536"/>
      <c r="PVM340" s="2"/>
      <c r="PVN340" s="88"/>
      <c r="PVO340" s="88"/>
      <c r="PVP340" s="89"/>
      <c r="PVQ340" s="90"/>
      <c r="PVR340" s="89"/>
      <c r="PVS340" s="90"/>
      <c r="PVT340" s="90"/>
      <c r="PVU340" s="91"/>
      <c r="PVV340" s="91"/>
      <c r="PVW340" s="91"/>
      <c r="PVX340" s="84"/>
      <c r="PVY340" s="92"/>
      <c r="PVZ340" s="91"/>
      <c r="PWA340" s="91"/>
      <c r="PWB340" s="92"/>
      <c r="PWC340" s="84"/>
      <c r="PWD340" s="536"/>
      <c r="PWE340" s="536"/>
      <c r="PWF340" s="536"/>
      <c r="PWG340" s="2"/>
      <c r="PWH340" s="88"/>
      <c r="PWI340" s="88"/>
      <c r="PWJ340" s="89"/>
      <c r="PWK340" s="90"/>
      <c r="PWL340" s="89"/>
      <c r="PWM340" s="90"/>
      <c r="PWN340" s="90"/>
      <c r="PWO340" s="91"/>
      <c r="PWP340" s="91"/>
      <c r="PWQ340" s="91"/>
      <c r="PWR340" s="84"/>
      <c r="PWS340" s="92"/>
      <c r="PWT340" s="91"/>
      <c r="PWU340" s="91"/>
      <c r="PWV340" s="92"/>
      <c r="PWW340" s="84"/>
      <c r="PWX340" s="536"/>
      <c r="PWY340" s="536"/>
      <c r="PWZ340" s="536"/>
      <c r="PXA340" s="2"/>
      <c r="PXB340" s="88"/>
      <c r="PXC340" s="88"/>
      <c r="PXD340" s="89"/>
      <c r="PXE340" s="90"/>
      <c r="PXF340" s="89"/>
      <c r="PXG340" s="90"/>
      <c r="PXH340" s="90"/>
      <c r="PXI340" s="91"/>
      <c r="PXJ340" s="91"/>
      <c r="PXK340" s="91"/>
      <c r="PXL340" s="84"/>
      <c r="PXM340" s="92"/>
      <c r="PXN340" s="91"/>
      <c r="PXO340" s="91"/>
      <c r="PXP340" s="92"/>
      <c r="PXQ340" s="84"/>
      <c r="PXR340" s="536"/>
      <c r="PXS340" s="536"/>
      <c r="PXT340" s="536"/>
      <c r="PXU340" s="2"/>
      <c r="PXV340" s="88"/>
      <c r="PXW340" s="88"/>
      <c r="PXX340" s="89"/>
      <c r="PXY340" s="90"/>
      <c r="PXZ340" s="89"/>
      <c r="PYA340" s="90"/>
      <c r="PYB340" s="90"/>
      <c r="PYC340" s="91"/>
      <c r="PYD340" s="91"/>
      <c r="PYE340" s="91"/>
      <c r="PYF340" s="84"/>
      <c r="PYG340" s="92"/>
      <c r="PYH340" s="91"/>
      <c r="PYI340" s="91"/>
      <c r="PYJ340" s="92"/>
      <c r="PYK340" s="84"/>
      <c r="PYL340" s="536"/>
      <c r="PYM340" s="536"/>
      <c r="PYN340" s="536"/>
      <c r="PYO340" s="2"/>
      <c r="PYP340" s="88"/>
      <c r="PYQ340" s="88"/>
      <c r="PYR340" s="89"/>
      <c r="PYS340" s="90"/>
      <c r="PYT340" s="89"/>
      <c r="PYU340" s="90"/>
      <c r="PYV340" s="90"/>
      <c r="PYW340" s="91"/>
      <c r="PYX340" s="91"/>
      <c r="PYY340" s="91"/>
      <c r="PYZ340" s="84"/>
      <c r="PZA340" s="92"/>
      <c r="PZB340" s="91"/>
      <c r="PZC340" s="91"/>
      <c r="PZD340" s="92"/>
      <c r="PZE340" s="84"/>
      <c r="PZF340" s="536"/>
      <c r="PZG340" s="536"/>
      <c r="PZH340" s="536"/>
      <c r="PZI340" s="2"/>
      <c r="PZJ340" s="88"/>
      <c r="PZK340" s="88"/>
      <c r="PZL340" s="89"/>
      <c r="PZM340" s="90"/>
      <c r="PZN340" s="89"/>
      <c r="PZO340" s="90"/>
      <c r="PZP340" s="90"/>
      <c r="PZQ340" s="91"/>
      <c r="PZR340" s="91"/>
      <c r="PZS340" s="91"/>
      <c r="PZT340" s="84"/>
      <c r="PZU340" s="92"/>
      <c r="PZV340" s="91"/>
      <c r="PZW340" s="91"/>
      <c r="PZX340" s="92"/>
      <c r="PZY340" s="84"/>
      <c r="PZZ340" s="536"/>
      <c r="QAA340" s="536"/>
      <c r="QAB340" s="536"/>
      <c r="QAC340" s="2"/>
      <c r="QAD340" s="88"/>
      <c r="QAE340" s="88"/>
      <c r="QAF340" s="89"/>
      <c r="QAG340" s="90"/>
      <c r="QAH340" s="89"/>
      <c r="QAI340" s="90"/>
      <c r="QAJ340" s="90"/>
      <c r="QAK340" s="91"/>
      <c r="QAL340" s="91"/>
      <c r="QAM340" s="91"/>
      <c r="QAN340" s="84"/>
      <c r="QAO340" s="92"/>
      <c r="QAP340" s="91"/>
      <c r="QAQ340" s="91"/>
      <c r="QAR340" s="92"/>
      <c r="QAS340" s="84"/>
      <c r="QAT340" s="536"/>
      <c r="QAU340" s="536"/>
      <c r="QAV340" s="536"/>
      <c r="QAW340" s="2"/>
      <c r="QAX340" s="88"/>
      <c r="QAY340" s="88"/>
      <c r="QAZ340" s="89"/>
      <c r="QBA340" s="90"/>
      <c r="QBB340" s="89"/>
      <c r="QBC340" s="90"/>
      <c r="QBD340" s="90"/>
      <c r="QBE340" s="91"/>
      <c r="QBF340" s="91"/>
      <c r="QBG340" s="91"/>
      <c r="QBH340" s="84"/>
      <c r="QBI340" s="92"/>
      <c r="QBJ340" s="91"/>
      <c r="QBK340" s="91"/>
      <c r="QBL340" s="92"/>
      <c r="QBM340" s="84"/>
      <c r="QBN340" s="536"/>
      <c r="QBO340" s="536"/>
      <c r="QBP340" s="536"/>
      <c r="QBQ340" s="2"/>
      <c r="QBR340" s="88"/>
      <c r="QBS340" s="88"/>
      <c r="QBT340" s="89"/>
      <c r="QBU340" s="90"/>
      <c r="QBV340" s="89"/>
      <c r="QBW340" s="90"/>
      <c r="QBX340" s="90"/>
      <c r="QBY340" s="91"/>
      <c r="QBZ340" s="91"/>
      <c r="QCA340" s="91"/>
      <c r="QCB340" s="84"/>
      <c r="QCC340" s="92"/>
      <c r="QCD340" s="91"/>
      <c r="QCE340" s="91"/>
      <c r="QCF340" s="92"/>
      <c r="QCG340" s="84"/>
      <c r="QCH340" s="536"/>
      <c r="QCI340" s="536"/>
      <c r="QCJ340" s="536"/>
      <c r="QCK340" s="2"/>
      <c r="QCL340" s="88"/>
      <c r="QCM340" s="88"/>
      <c r="QCN340" s="89"/>
      <c r="QCO340" s="90"/>
      <c r="QCP340" s="89"/>
      <c r="QCQ340" s="90"/>
      <c r="QCR340" s="90"/>
      <c r="QCS340" s="91"/>
      <c r="QCT340" s="91"/>
      <c r="QCU340" s="91"/>
      <c r="QCV340" s="84"/>
      <c r="QCW340" s="92"/>
      <c r="QCX340" s="91"/>
      <c r="QCY340" s="91"/>
      <c r="QCZ340" s="92"/>
      <c r="QDA340" s="84"/>
      <c r="QDB340" s="536"/>
      <c r="QDC340" s="536"/>
      <c r="QDD340" s="536"/>
      <c r="QDE340" s="2"/>
      <c r="QDF340" s="88"/>
      <c r="QDG340" s="88"/>
      <c r="QDH340" s="89"/>
      <c r="QDI340" s="90"/>
      <c r="QDJ340" s="89"/>
      <c r="QDK340" s="90"/>
      <c r="QDL340" s="90"/>
      <c r="QDM340" s="91"/>
      <c r="QDN340" s="91"/>
      <c r="QDO340" s="91"/>
      <c r="QDP340" s="84"/>
      <c r="QDQ340" s="92"/>
      <c r="QDR340" s="91"/>
      <c r="QDS340" s="91"/>
      <c r="QDT340" s="92"/>
      <c r="QDU340" s="84"/>
      <c r="QDV340" s="536"/>
      <c r="QDW340" s="536"/>
      <c r="QDX340" s="536"/>
      <c r="QDY340" s="2"/>
      <c r="QDZ340" s="88"/>
      <c r="QEA340" s="88"/>
      <c r="QEB340" s="89"/>
      <c r="QEC340" s="90"/>
      <c r="QED340" s="89"/>
      <c r="QEE340" s="90"/>
      <c r="QEF340" s="90"/>
      <c r="QEG340" s="91"/>
      <c r="QEH340" s="91"/>
      <c r="QEI340" s="91"/>
      <c r="QEJ340" s="84"/>
      <c r="QEK340" s="92"/>
      <c r="QEL340" s="91"/>
      <c r="QEM340" s="91"/>
      <c r="QEN340" s="92"/>
      <c r="QEO340" s="84"/>
      <c r="QEP340" s="536"/>
      <c r="QEQ340" s="536"/>
      <c r="QER340" s="536"/>
      <c r="QES340" s="2"/>
      <c r="QET340" s="88"/>
      <c r="QEU340" s="88"/>
      <c r="QEV340" s="89"/>
      <c r="QEW340" s="90"/>
      <c r="QEX340" s="89"/>
      <c r="QEY340" s="90"/>
      <c r="QEZ340" s="90"/>
      <c r="QFA340" s="91"/>
      <c r="QFB340" s="91"/>
      <c r="QFC340" s="91"/>
      <c r="QFD340" s="84"/>
      <c r="QFE340" s="92"/>
      <c r="QFF340" s="91"/>
      <c r="QFG340" s="91"/>
      <c r="QFH340" s="92"/>
      <c r="QFI340" s="84"/>
      <c r="QFJ340" s="536"/>
      <c r="QFK340" s="536"/>
      <c r="QFL340" s="536"/>
      <c r="QFM340" s="2"/>
      <c r="QFN340" s="88"/>
      <c r="QFO340" s="88"/>
      <c r="QFP340" s="89"/>
      <c r="QFQ340" s="90"/>
      <c r="QFR340" s="89"/>
      <c r="QFS340" s="90"/>
      <c r="QFT340" s="90"/>
      <c r="QFU340" s="91"/>
      <c r="QFV340" s="91"/>
      <c r="QFW340" s="91"/>
      <c r="QFX340" s="84"/>
      <c r="QFY340" s="92"/>
      <c r="QFZ340" s="91"/>
      <c r="QGA340" s="91"/>
      <c r="QGB340" s="92"/>
      <c r="QGC340" s="84"/>
      <c r="QGD340" s="536"/>
      <c r="QGE340" s="536"/>
      <c r="QGF340" s="536"/>
      <c r="QGG340" s="2"/>
      <c r="QGH340" s="88"/>
      <c r="QGI340" s="88"/>
      <c r="QGJ340" s="89"/>
      <c r="QGK340" s="90"/>
      <c r="QGL340" s="89"/>
      <c r="QGM340" s="90"/>
      <c r="QGN340" s="90"/>
      <c r="QGO340" s="91"/>
      <c r="QGP340" s="91"/>
      <c r="QGQ340" s="91"/>
      <c r="QGR340" s="84"/>
      <c r="QGS340" s="92"/>
      <c r="QGT340" s="91"/>
      <c r="QGU340" s="91"/>
      <c r="QGV340" s="92"/>
      <c r="QGW340" s="84"/>
      <c r="QGX340" s="536"/>
      <c r="QGY340" s="536"/>
      <c r="QGZ340" s="536"/>
      <c r="QHA340" s="2"/>
      <c r="QHB340" s="88"/>
      <c r="QHC340" s="88"/>
      <c r="QHD340" s="89"/>
      <c r="QHE340" s="90"/>
      <c r="QHF340" s="89"/>
      <c r="QHG340" s="90"/>
      <c r="QHH340" s="90"/>
      <c r="QHI340" s="91"/>
      <c r="QHJ340" s="91"/>
      <c r="QHK340" s="91"/>
      <c r="QHL340" s="84"/>
      <c r="QHM340" s="92"/>
      <c r="QHN340" s="91"/>
      <c r="QHO340" s="91"/>
      <c r="QHP340" s="92"/>
      <c r="QHQ340" s="84"/>
      <c r="QHR340" s="536"/>
      <c r="QHS340" s="536"/>
      <c r="QHT340" s="536"/>
      <c r="QHU340" s="2"/>
      <c r="QHV340" s="88"/>
      <c r="QHW340" s="88"/>
      <c r="QHX340" s="89"/>
      <c r="QHY340" s="90"/>
      <c r="QHZ340" s="89"/>
      <c r="QIA340" s="90"/>
      <c r="QIB340" s="90"/>
      <c r="QIC340" s="91"/>
      <c r="QID340" s="91"/>
      <c r="QIE340" s="91"/>
      <c r="QIF340" s="84"/>
      <c r="QIG340" s="92"/>
      <c r="QIH340" s="91"/>
      <c r="QII340" s="91"/>
      <c r="QIJ340" s="92"/>
      <c r="QIK340" s="84"/>
      <c r="QIL340" s="536"/>
      <c r="QIM340" s="536"/>
      <c r="QIN340" s="536"/>
      <c r="QIO340" s="2"/>
      <c r="QIP340" s="88"/>
      <c r="QIQ340" s="88"/>
      <c r="QIR340" s="89"/>
      <c r="QIS340" s="90"/>
      <c r="QIT340" s="89"/>
      <c r="QIU340" s="90"/>
      <c r="QIV340" s="90"/>
      <c r="QIW340" s="91"/>
      <c r="QIX340" s="91"/>
      <c r="QIY340" s="91"/>
      <c r="QIZ340" s="84"/>
      <c r="QJA340" s="92"/>
      <c r="QJB340" s="91"/>
      <c r="QJC340" s="91"/>
      <c r="QJD340" s="92"/>
      <c r="QJE340" s="84"/>
      <c r="QJF340" s="536"/>
      <c r="QJG340" s="536"/>
      <c r="QJH340" s="536"/>
      <c r="QJI340" s="2"/>
      <c r="QJJ340" s="88"/>
      <c r="QJK340" s="88"/>
      <c r="QJL340" s="89"/>
      <c r="QJM340" s="90"/>
      <c r="QJN340" s="89"/>
      <c r="QJO340" s="90"/>
      <c r="QJP340" s="90"/>
      <c r="QJQ340" s="91"/>
      <c r="QJR340" s="91"/>
      <c r="QJS340" s="91"/>
      <c r="QJT340" s="84"/>
      <c r="QJU340" s="92"/>
      <c r="QJV340" s="91"/>
      <c r="QJW340" s="91"/>
      <c r="QJX340" s="92"/>
      <c r="QJY340" s="84"/>
      <c r="QJZ340" s="536"/>
      <c r="QKA340" s="536"/>
      <c r="QKB340" s="536"/>
      <c r="QKC340" s="2"/>
      <c r="QKD340" s="88"/>
      <c r="QKE340" s="88"/>
      <c r="QKF340" s="89"/>
      <c r="QKG340" s="90"/>
      <c r="QKH340" s="89"/>
      <c r="QKI340" s="90"/>
      <c r="QKJ340" s="90"/>
      <c r="QKK340" s="91"/>
      <c r="QKL340" s="91"/>
      <c r="QKM340" s="91"/>
      <c r="QKN340" s="84"/>
      <c r="QKO340" s="92"/>
      <c r="QKP340" s="91"/>
      <c r="QKQ340" s="91"/>
      <c r="QKR340" s="92"/>
      <c r="QKS340" s="84"/>
      <c r="QKT340" s="536"/>
      <c r="QKU340" s="536"/>
      <c r="QKV340" s="536"/>
      <c r="QKW340" s="2"/>
      <c r="QKX340" s="88"/>
      <c r="QKY340" s="88"/>
      <c r="QKZ340" s="89"/>
      <c r="QLA340" s="90"/>
      <c r="QLB340" s="89"/>
      <c r="QLC340" s="90"/>
      <c r="QLD340" s="90"/>
      <c r="QLE340" s="91"/>
      <c r="QLF340" s="91"/>
      <c r="QLG340" s="91"/>
      <c r="QLH340" s="84"/>
      <c r="QLI340" s="92"/>
      <c r="QLJ340" s="91"/>
      <c r="QLK340" s="91"/>
      <c r="QLL340" s="92"/>
      <c r="QLM340" s="84"/>
      <c r="QLN340" s="536"/>
      <c r="QLO340" s="536"/>
      <c r="QLP340" s="536"/>
      <c r="QLQ340" s="2"/>
      <c r="QLR340" s="88"/>
      <c r="QLS340" s="88"/>
      <c r="QLT340" s="89"/>
      <c r="QLU340" s="90"/>
      <c r="QLV340" s="89"/>
      <c r="QLW340" s="90"/>
      <c r="QLX340" s="90"/>
      <c r="QLY340" s="91"/>
      <c r="QLZ340" s="91"/>
      <c r="QMA340" s="91"/>
      <c r="QMB340" s="84"/>
      <c r="QMC340" s="92"/>
      <c r="QMD340" s="91"/>
      <c r="QME340" s="91"/>
      <c r="QMF340" s="92"/>
      <c r="QMG340" s="84"/>
      <c r="QMH340" s="536"/>
      <c r="QMI340" s="536"/>
      <c r="QMJ340" s="536"/>
      <c r="QMK340" s="2"/>
      <c r="QML340" s="88"/>
      <c r="QMM340" s="88"/>
      <c r="QMN340" s="89"/>
      <c r="QMO340" s="90"/>
      <c r="QMP340" s="89"/>
      <c r="QMQ340" s="90"/>
      <c r="QMR340" s="90"/>
      <c r="QMS340" s="91"/>
      <c r="QMT340" s="91"/>
      <c r="QMU340" s="91"/>
      <c r="QMV340" s="84"/>
      <c r="QMW340" s="92"/>
      <c r="QMX340" s="91"/>
      <c r="QMY340" s="91"/>
      <c r="QMZ340" s="92"/>
      <c r="QNA340" s="84"/>
      <c r="QNB340" s="536"/>
      <c r="QNC340" s="536"/>
      <c r="QND340" s="536"/>
      <c r="QNE340" s="2"/>
      <c r="QNF340" s="88"/>
      <c r="QNG340" s="88"/>
      <c r="QNH340" s="89"/>
      <c r="QNI340" s="90"/>
      <c r="QNJ340" s="89"/>
      <c r="QNK340" s="90"/>
      <c r="QNL340" s="90"/>
      <c r="QNM340" s="91"/>
      <c r="QNN340" s="91"/>
      <c r="QNO340" s="91"/>
      <c r="QNP340" s="84"/>
      <c r="QNQ340" s="92"/>
      <c r="QNR340" s="91"/>
      <c r="QNS340" s="91"/>
      <c r="QNT340" s="92"/>
      <c r="QNU340" s="84"/>
      <c r="QNV340" s="536"/>
      <c r="QNW340" s="536"/>
      <c r="QNX340" s="536"/>
      <c r="QNY340" s="2"/>
      <c r="QNZ340" s="88"/>
      <c r="QOA340" s="88"/>
      <c r="QOB340" s="89"/>
      <c r="QOC340" s="90"/>
      <c r="QOD340" s="89"/>
      <c r="QOE340" s="90"/>
      <c r="QOF340" s="90"/>
      <c r="QOG340" s="91"/>
      <c r="QOH340" s="91"/>
      <c r="QOI340" s="91"/>
      <c r="QOJ340" s="84"/>
      <c r="QOK340" s="92"/>
      <c r="QOL340" s="91"/>
      <c r="QOM340" s="91"/>
      <c r="QON340" s="92"/>
      <c r="QOO340" s="84"/>
      <c r="QOP340" s="536"/>
      <c r="QOQ340" s="536"/>
      <c r="QOR340" s="536"/>
      <c r="QOS340" s="2"/>
      <c r="QOT340" s="88"/>
      <c r="QOU340" s="88"/>
      <c r="QOV340" s="89"/>
      <c r="QOW340" s="90"/>
      <c r="QOX340" s="89"/>
      <c r="QOY340" s="90"/>
      <c r="QOZ340" s="90"/>
      <c r="QPA340" s="91"/>
      <c r="QPB340" s="91"/>
      <c r="QPC340" s="91"/>
      <c r="QPD340" s="84"/>
      <c r="QPE340" s="92"/>
      <c r="QPF340" s="91"/>
      <c r="QPG340" s="91"/>
      <c r="QPH340" s="92"/>
      <c r="QPI340" s="84"/>
      <c r="QPJ340" s="536"/>
      <c r="QPK340" s="536"/>
      <c r="QPL340" s="536"/>
      <c r="QPM340" s="2"/>
      <c r="QPN340" s="88"/>
      <c r="QPO340" s="88"/>
      <c r="QPP340" s="89"/>
      <c r="QPQ340" s="90"/>
      <c r="QPR340" s="89"/>
      <c r="QPS340" s="90"/>
      <c r="QPT340" s="90"/>
      <c r="QPU340" s="91"/>
      <c r="QPV340" s="91"/>
      <c r="QPW340" s="91"/>
      <c r="QPX340" s="84"/>
      <c r="QPY340" s="92"/>
      <c r="QPZ340" s="91"/>
      <c r="QQA340" s="91"/>
      <c r="QQB340" s="92"/>
      <c r="QQC340" s="84"/>
      <c r="QQD340" s="536"/>
      <c r="QQE340" s="536"/>
      <c r="QQF340" s="536"/>
      <c r="QQG340" s="2"/>
      <c r="QQH340" s="88"/>
      <c r="QQI340" s="88"/>
      <c r="QQJ340" s="89"/>
      <c r="QQK340" s="90"/>
      <c r="QQL340" s="89"/>
      <c r="QQM340" s="90"/>
      <c r="QQN340" s="90"/>
      <c r="QQO340" s="91"/>
      <c r="QQP340" s="91"/>
      <c r="QQQ340" s="91"/>
      <c r="QQR340" s="84"/>
      <c r="QQS340" s="92"/>
      <c r="QQT340" s="91"/>
      <c r="QQU340" s="91"/>
      <c r="QQV340" s="92"/>
      <c r="QQW340" s="84"/>
      <c r="QQX340" s="536"/>
      <c r="QQY340" s="536"/>
      <c r="QQZ340" s="536"/>
      <c r="QRA340" s="2"/>
      <c r="QRB340" s="88"/>
      <c r="QRC340" s="88"/>
      <c r="QRD340" s="89"/>
      <c r="QRE340" s="90"/>
      <c r="QRF340" s="89"/>
      <c r="QRG340" s="90"/>
      <c r="QRH340" s="90"/>
      <c r="QRI340" s="91"/>
      <c r="QRJ340" s="91"/>
      <c r="QRK340" s="91"/>
      <c r="QRL340" s="84"/>
      <c r="QRM340" s="92"/>
      <c r="QRN340" s="91"/>
      <c r="QRO340" s="91"/>
      <c r="QRP340" s="92"/>
      <c r="QRQ340" s="84"/>
      <c r="QRR340" s="536"/>
      <c r="QRS340" s="536"/>
      <c r="QRT340" s="536"/>
      <c r="QRU340" s="2"/>
      <c r="QRV340" s="88"/>
      <c r="QRW340" s="88"/>
      <c r="QRX340" s="89"/>
      <c r="QRY340" s="90"/>
      <c r="QRZ340" s="89"/>
      <c r="QSA340" s="90"/>
      <c r="QSB340" s="90"/>
      <c r="QSC340" s="91"/>
      <c r="QSD340" s="91"/>
      <c r="QSE340" s="91"/>
      <c r="QSF340" s="84"/>
      <c r="QSG340" s="92"/>
      <c r="QSH340" s="91"/>
      <c r="QSI340" s="91"/>
      <c r="QSJ340" s="92"/>
      <c r="QSK340" s="84"/>
      <c r="QSL340" s="536"/>
      <c r="QSM340" s="536"/>
      <c r="QSN340" s="536"/>
      <c r="QSO340" s="2"/>
      <c r="QSP340" s="88"/>
      <c r="QSQ340" s="88"/>
      <c r="QSR340" s="89"/>
      <c r="QSS340" s="90"/>
      <c r="QST340" s="89"/>
      <c r="QSU340" s="90"/>
      <c r="QSV340" s="90"/>
      <c r="QSW340" s="91"/>
      <c r="QSX340" s="91"/>
      <c r="QSY340" s="91"/>
      <c r="QSZ340" s="84"/>
      <c r="QTA340" s="92"/>
      <c r="QTB340" s="91"/>
      <c r="QTC340" s="91"/>
      <c r="QTD340" s="92"/>
      <c r="QTE340" s="84"/>
      <c r="QTF340" s="536"/>
      <c r="QTG340" s="536"/>
      <c r="QTH340" s="536"/>
      <c r="QTI340" s="2"/>
      <c r="QTJ340" s="88"/>
      <c r="QTK340" s="88"/>
      <c r="QTL340" s="89"/>
      <c r="QTM340" s="90"/>
      <c r="QTN340" s="89"/>
      <c r="QTO340" s="90"/>
      <c r="QTP340" s="90"/>
      <c r="QTQ340" s="91"/>
      <c r="QTR340" s="91"/>
      <c r="QTS340" s="91"/>
      <c r="QTT340" s="84"/>
      <c r="QTU340" s="92"/>
      <c r="QTV340" s="91"/>
      <c r="QTW340" s="91"/>
      <c r="QTX340" s="92"/>
      <c r="QTY340" s="84"/>
      <c r="QTZ340" s="536"/>
      <c r="QUA340" s="536"/>
      <c r="QUB340" s="536"/>
      <c r="QUC340" s="2"/>
      <c r="QUD340" s="88"/>
      <c r="QUE340" s="88"/>
      <c r="QUF340" s="89"/>
      <c r="QUG340" s="90"/>
      <c r="QUH340" s="89"/>
      <c r="QUI340" s="90"/>
      <c r="QUJ340" s="90"/>
      <c r="QUK340" s="91"/>
      <c r="QUL340" s="91"/>
      <c r="QUM340" s="91"/>
      <c r="QUN340" s="84"/>
      <c r="QUO340" s="92"/>
      <c r="QUP340" s="91"/>
      <c r="QUQ340" s="91"/>
      <c r="QUR340" s="92"/>
      <c r="QUS340" s="84"/>
      <c r="QUT340" s="536"/>
      <c r="QUU340" s="536"/>
      <c r="QUV340" s="536"/>
      <c r="QUW340" s="2"/>
      <c r="QUX340" s="88"/>
      <c r="QUY340" s="88"/>
      <c r="QUZ340" s="89"/>
      <c r="QVA340" s="90"/>
      <c r="QVB340" s="89"/>
      <c r="QVC340" s="90"/>
      <c r="QVD340" s="90"/>
      <c r="QVE340" s="91"/>
      <c r="QVF340" s="91"/>
      <c r="QVG340" s="91"/>
      <c r="QVH340" s="84"/>
      <c r="QVI340" s="92"/>
      <c r="QVJ340" s="91"/>
      <c r="QVK340" s="91"/>
      <c r="QVL340" s="92"/>
      <c r="QVM340" s="84"/>
      <c r="QVN340" s="536"/>
      <c r="QVO340" s="536"/>
      <c r="QVP340" s="536"/>
      <c r="QVQ340" s="2"/>
      <c r="QVR340" s="88"/>
      <c r="QVS340" s="88"/>
      <c r="QVT340" s="89"/>
      <c r="QVU340" s="90"/>
      <c r="QVV340" s="89"/>
      <c r="QVW340" s="90"/>
      <c r="QVX340" s="90"/>
      <c r="QVY340" s="91"/>
      <c r="QVZ340" s="91"/>
      <c r="QWA340" s="91"/>
      <c r="QWB340" s="84"/>
      <c r="QWC340" s="92"/>
      <c r="QWD340" s="91"/>
      <c r="QWE340" s="91"/>
      <c r="QWF340" s="92"/>
      <c r="QWG340" s="84"/>
      <c r="QWH340" s="536"/>
      <c r="QWI340" s="536"/>
      <c r="QWJ340" s="536"/>
      <c r="QWK340" s="2"/>
      <c r="QWL340" s="88"/>
      <c r="QWM340" s="88"/>
      <c r="QWN340" s="89"/>
      <c r="QWO340" s="90"/>
      <c r="QWP340" s="89"/>
      <c r="QWQ340" s="90"/>
      <c r="QWR340" s="90"/>
      <c r="QWS340" s="91"/>
      <c r="QWT340" s="91"/>
      <c r="QWU340" s="91"/>
      <c r="QWV340" s="84"/>
      <c r="QWW340" s="92"/>
      <c r="QWX340" s="91"/>
      <c r="QWY340" s="91"/>
      <c r="QWZ340" s="92"/>
      <c r="QXA340" s="84"/>
      <c r="QXB340" s="536"/>
      <c r="QXC340" s="536"/>
      <c r="QXD340" s="536"/>
      <c r="QXE340" s="2"/>
      <c r="QXF340" s="88"/>
      <c r="QXG340" s="88"/>
      <c r="QXH340" s="89"/>
      <c r="QXI340" s="90"/>
      <c r="QXJ340" s="89"/>
      <c r="QXK340" s="90"/>
      <c r="QXL340" s="90"/>
      <c r="QXM340" s="91"/>
      <c r="QXN340" s="91"/>
      <c r="QXO340" s="91"/>
      <c r="QXP340" s="84"/>
      <c r="QXQ340" s="92"/>
      <c r="QXR340" s="91"/>
      <c r="QXS340" s="91"/>
      <c r="QXT340" s="92"/>
      <c r="QXU340" s="84"/>
      <c r="QXV340" s="536"/>
      <c r="QXW340" s="536"/>
      <c r="QXX340" s="536"/>
      <c r="QXY340" s="2"/>
      <c r="QXZ340" s="88"/>
      <c r="QYA340" s="88"/>
      <c r="QYB340" s="89"/>
      <c r="QYC340" s="90"/>
      <c r="QYD340" s="89"/>
      <c r="QYE340" s="90"/>
      <c r="QYF340" s="90"/>
      <c r="QYG340" s="91"/>
      <c r="QYH340" s="91"/>
      <c r="QYI340" s="91"/>
      <c r="QYJ340" s="84"/>
      <c r="QYK340" s="92"/>
      <c r="QYL340" s="91"/>
      <c r="QYM340" s="91"/>
      <c r="QYN340" s="92"/>
      <c r="QYO340" s="84"/>
      <c r="QYP340" s="536"/>
      <c r="QYQ340" s="536"/>
      <c r="QYR340" s="536"/>
      <c r="QYS340" s="2"/>
      <c r="QYT340" s="88"/>
      <c r="QYU340" s="88"/>
      <c r="QYV340" s="89"/>
      <c r="QYW340" s="90"/>
      <c r="QYX340" s="89"/>
      <c r="QYY340" s="90"/>
      <c r="QYZ340" s="90"/>
      <c r="QZA340" s="91"/>
      <c r="QZB340" s="91"/>
      <c r="QZC340" s="91"/>
      <c r="QZD340" s="84"/>
      <c r="QZE340" s="92"/>
      <c r="QZF340" s="91"/>
      <c r="QZG340" s="91"/>
      <c r="QZH340" s="92"/>
      <c r="QZI340" s="84"/>
      <c r="QZJ340" s="536"/>
      <c r="QZK340" s="536"/>
      <c r="QZL340" s="536"/>
      <c r="QZM340" s="2"/>
      <c r="QZN340" s="88"/>
      <c r="QZO340" s="88"/>
      <c r="QZP340" s="89"/>
      <c r="QZQ340" s="90"/>
      <c r="QZR340" s="89"/>
      <c r="QZS340" s="90"/>
      <c r="QZT340" s="90"/>
      <c r="QZU340" s="91"/>
      <c r="QZV340" s="91"/>
      <c r="QZW340" s="91"/>
      <c r="QZX340" s="84"/>
      <c r="QZY340" s="92"/>
      <c r="QZZ340" s="91"/>
      <c r="RAA340" s="91"/>
      <c r="RAB340" s="92"/>
      <c r="RAC340" s="84"/>
      <c r="RAD340" s="536"/>
      <c r="RAE340" s="536"/>
      <c r="RAF340" s="536"/>
      <c r="RAG340" s="2"/>
      <c r="RAH340" s="88"/>
      <c r="RAI340" s="88"/>
      <c r="RAJ340" s="89"/>
      <c r="RAK340" s="90"/>
      <c r="RAL340" s="89"/>
      <c r="RAM340" s="90"/>
      <c r="RAN340" s="90"/>
      <c r="RAO340" s="91"/>
      <c r="RAP340" s="91"/>
      <c r="RAQ340" s="91"/>
      <c r="RAR340" s="84"/>
      <c r="RAS340" s="92"/>
      <c r="RAT340" s="91"/>
      <c r="RAU340" s="91"/>
      <c r="RAV340" s="92"/>
      <c r="RAW340" s="84"/>
      <c r="RAX340" s="536"/>
      <c r="RAY340" s="536"/>
      <c r="RAZ340" s="536"/>
      <c r="RBA340" s="2"/>
      <c r="RBB340" s="88"/>
      <c r="RBC340" s="88"/>
      <c r="RBD340" s="89"/>
      <c r="RBE340" s="90"/>
      <c r="RBF340" s="89"/>
      <c r="RBG340" s="90"/>
      <c r="RBH340" s="90"/>
      <c r="RBI340" s="91"/>
      <c r="RBJ340" s="91"/>
      <c r="RBK340" s="91"/>
      <c r="RBL340" s="84"/>
      <c r="RBM340" s="92"/>
      <c r="RBN340" s="91"/>
      <c r="RBO340" s="91"/>
      <c r="RBP340" s="92"/>
      <c r="RBQ340" s="84"/>
      <c r="RBR340" s="536"/>
      <c r="RBS340" s="536"/>
      <c r="RBT340" s="536"/>
      <c r="RBU340" s="2"/>
      <c r="RBV340" s="88"/>
      <c r="RBW340" s="88"/>
      <c r="RBX340" s="89"/>
      <c r="RBY340" s="90"/>
      <c r="RBZ340" s="89"/>
      <c r="RCA340" s="90"/>
      <c r="RCB340" s="90"/>
      <c r="RCC340" s="91"/>
      <c r="RCD340" s="91"/>
      <c r="RCE340" s="91"/>
      <c r="RCF340" s="84"/>
      <c r="RCG340" s="92"/>
      <c r="RCH340" s="91"/>
      <c r="RCI340" s="91"/>
      <c r="RCJ340" s="92"/>
      <c r="RCK340" s="84"/>
      <c r="RCL340" s="536"/>
      <c r="RCM340" s="536"/>
      <c r="RCN340" s="536"/>
      <c r="RCO340" s="2"/>
      <c r="RCP340" s="88"/>
      <c r="RCQ340" s="88"/>
      <c r="RCR340" s="89"/>
      <c r="RCS340" s="90"/>
      <c r="RCT340" s="89"/>
      <c r="RCU340" s="90"/>
      <c r="RCV340" s="90"/>
      <c r="RCW340" s="91"/>
      <c r="RCX340" s="91"/>
      <c r="RCY340" s="91"/>
      <c r="RCZ340" s="84"/>
      <c r="RDA340" s="92"/>
      <c r="RDB340" s="91"/>
      <c r="RDC340" s="91"/>
      <c r="RDD340" s="92"/>
      <c r="RDE340" s="84"/>
      <c r="RDF340" s="536"/>
      <c r="RDG340" s="536"/>
      <c r="RDH340" s="536"/>
      <c r="RDI340" s="2"/>
      <c r="RDJ340" s="88"/>
      <c r="RDK340" s="88"/>
      <c r="RDL340" s="89"/>
      <c r="RDM340" s="90"/>
      <c r="RDN340" s="89"/>
      <c r="RDO340" s="90"/>
      <c r="RDP340" s="90"/>
      <c r="RDQ340" s="91"/>
      <c r="RDR340" s="91"/>
      <c r="RDS340" s="91"/>
      <c r="RDT340" s="84"/>
      <c r="RDU340" s="92"/>
      <c r="RDV340" s="91"/>
      <c r="RDW340" s="91"/>
      <c r="RDX340" s="92"/>
      <c r="RDY340" s="84"/>
      <c r="RDZ340" s="536"/>
      <c r="REA340" s="536"/>
      <c r="REB340" s="536"/>
      <c r="REC340" s="2"/>
      <c r="RED340" s="88"/>
      <c r="REE340" s="88"/>
      <c r="REF340" s="89"/>
      <c r="REG340" s="90"/>
      <c r="REH340" s="89"/>
      <c r="REI340" s="90"/>
      <c r="REJ340" s="90"/>
      <c r="REK340" s="91"/>
      <c r="REL340" s="91"/>
      <c r="REM340" s="91"/>
      <c r="REN340" s="84"/>
      <c r="REO340" s="92"/>
      <c r="REP340" s="91"/>
      <c r="REQ340" s="91"/>
      <c r="RER340" s="92"/>
      <c r="RES340" s="84"/>
      <c r="RET340" s="536"/>
      <c r="REU340" s="536"/>
      <c r="REV340" s="536"/>
      <c r="REW340" s="2"/>
      <c r="REX340" s="88"/>
      <c r="REY340" s="88"/>
      <c r="REZ340" s="89"/>
      <c r="RFA340" s="90"/>
      <c r="RFB340" s="89"/>
      <c r="RFC340" s="90"/>
      <c r="RFD340" s="90"/>
      <c r="RFE340" s="91"/>
      <c r="RFF340" s="91"/>
      <c r="RFG340" s="91"/>
      <c r="RFH340" s="84"/>
      <c r="RFI340" s="92"/>
      <c r="RFJ340" s="91"/>
      <c r="RFK340" s="91"/>
      <c r="RFL340" s="92"/>
      <c r="RFM340" s="84"/>
      <c r="RFN340" s="536"/>
      <c r="RFO340" s="536"/>
      <c r="RFP340" s="536"/>
      <c r="RFQ340" s="2"/>
      <c r="RFR340" s="88"/>
      <c r="RFS340" s="88"/>
      <c r="RFT340" s="89"/>
      <c r="RFU340" s="90"/>
      <c r="RFV340" s="89"/>
      <c r="RFW340" s="90"/>
      <c r="RFX340" s="90"/>
      <c r="RFY340" s="91"/>
      <c r="RFZ340" s="91"/>
      <c r="RGA340" s="91"/>
      <c r="RGB340" s="84"/>
      <c r="RGC340" s="92"/>
      <c r="RGD340" s="91"/>
      <c r="RGE340" s="91"/>
      <c r="RGF340" s="92"/>
      <c r="RGG340" s="84"/>
      <c r="RGH340" s="536"/>
      <c r="RGI340" s="536"/>
      <c r="RGJ340" s="536"/>
      <c r="RGK340" s="2"/>
      <c r="RGL340" s="88"/>
      <c r="RGM340" s="88"/>
      <c r="RGN340" s="89"/>
      <c r="RGO340" s="90"/>
      <c r="RGP340" s="89"/>
      <c r="RGQ340" s="90"/>
      <c r="RGR340" s="90"/>
      <c r="RGS340" s="91"/>
      <c r="RGT340" s="91"/>
      <c r="RGU340" s="91"/>
      <c r="RGV340" s="84"/>
      <c r="RGW340" s="92"/>
      <c r="RGX340" s="91"/>
      <c r="RGY340" s="91"/>
      <c r="RGZ340" s="92"/>
      <c r="RHA340" s="84"/>
      <c r="RHB340" s="536"/>
      <c r="RHC340" s="536"/>
      <c r="RHD340" s="536"/>
      <c r="RHE340" s="2"/>
      <c r="RHF340" s="88"/>
      <c r="RHG340" s="88"/>
      <c r="RHH340" s="89"/>
      <c r="RHI340" s="90"/>
      <c r="RHJ340" s="89"/>
      <c r="RHK340" s="90"/>
      <c r="RHL340" s="90"/>
      <c r="RHM340" s="91"/>
      <c r="RHN340" s="91"/>
      <c r="RHO340" s="91"/>
      <c r="RHP340" s="84"/>
      <c r="RHQ340" s="92"/>
      <c r="RHR340" s="91"/>
      <c r="RHS340" s="91"/>
      <c r="RHT340" s="92"/>
      <c r="RHU340" s="84"/>
      <c r="RHV340" s="536"/>
      <c r="RHW340" s="536"/>
      <c r="RHX340" s="536"/>
      <c r="RHY340" s="2"/>
      <c r="RHZ340" s="88"/>
      <c r="RIA340" s="88"/>
      <c r="RIB340" s="89"/>
      <c r="RIC340" s="90"/>
      <c r="RID340" s="89"/>
      <c r="RIE340" s="90"/>
      <c r="RIF340" s="90"/>
      <c r="RIG340" s="91"/>
      <c r="RIH340" s="91"/>
      <c r="RII340" s="91"/>
      <c r="RIJ340" s="84"/>
      <c r="RIK340" s="92"/>
      <c r="RIL340" s="91"/>
      <c r="RIM340" s="91"/>
      <c r="RIN340" s="92"/>
      <c r="RIO340" s="84"/>
      <c r="RIP340" s="536"/>
      <c r="RIQ340" s="536"/>
      <c r="RIR340" s="536"/>
      <c r="RIS340" s="2"/>
      <c r="RIT340" s="88"/>
      <c r="RIU340" s="88"/>
      <c r="RIV340" s="89"/>
      <c r="RIW340" s="90"/>
      <c r="RIX340" s="89"/>
      <c r="RIY340" s="90"/>
      <c r="RIZ340" s="90"/>
      <c r="RJA340" s="91"/>
      <c r="RJB340" s="91"/>
      <c r="RJC340" s="91"/>
      <c r="RJD340" s="84"/>
      <c r="RJE340" s="92"/>
      <c r="RJF340" s="91"/>
      <c r="RJG340" s="91"/>
      <c r="RJH340" s="92"/>
      <c r="RJI340" s="84"/>
      <c r="RJJ340" s="536"/>
      <c r="RJK340" s="536"/>
      <c r="RJL340" s="536"/>
      <c r="RJM340" s="2"/>
      <c r="RJN340" s="88"/>
      <c r="RJO340" s="88"/>
      <c r="RJP340" s="89"/>
      <c r="RJQ340" s="90"/>
      <c r="RJR340" s="89"/>
      <c r="RJS340" s="90"/>
      <c r="RJT340" s="90"/>
      <c r="RJU340" s="91"/>
      <c r="RJV340" s="91"/>
      <c r="RJW340" s="91"/>
      <c r="RJX340" s="84"/>
      <c r="RJY340" s="92"/>
      <c r="RJZ340" s="91"/>
      <c r="RKA340" s="91"/>
      <c r="RKB340" s="92"/>
      <c r="RKC340" s="84"/>
      <c r="RKD340" s="536"/>
      <c r="RKE340" s="536"/>
      <c r="RKF340" s="536"/>
      <c r="RKG340" s="2"/>
      <c r="RKH340" s="88"/>
      <c r="RKI340" s="88"/>
      <c r="RKJ340" s="89"/>
      <c r="RKK340" s="90"/>
      <c r="RKL340" s="89"/>
      <c r="RKM340" s="90"/>
      <c r="RKN340" s="90"/>
      <c r="RKO340" s="91"/>
      <c r="RKP340" s="91"/>
      <c r="RKQ340" s="91"/>
      <c r="RKR340" s="84"/>
      <c r="RKS340" s="92"/>
      <c r="RKT340" s="91"/>
      <c r="RKU340" s="91"/>
      <c r="RKV340" s="92"/>
      <c r="RKW340" s="84"/>
      <c r="RKX340" s="536"/>
      <c r="RKY340" s="536"/>
      <c r="RKZ340" s="536"/>
      <c r="RLA340" s="2"/>
      <c r="RLB340" s="88"/>
      <c r="RLC340" s="88"/>
      <c r="RLD340" s="89"/>
      <c r="RLE340" s="90"/>
      <c r="RLF340" s="89"/>
      <c r="RLG340" s="90"/>
      <c r="RLH340" s="90"/>
      <c r="RLI340" s="91"/>
      <c r="RLJ340" s="91"/>
      <c r="RLK340" s="91"/>
      <c r="RLL340" s="84"/>
      <c r="RLM340" s="92"/>
      <c r="RLN340" s="91"/>
      <c r="RLO340" s="91"/>
      <c r="RLP340" s="92"/>
      <c r="RLQ340" s="84"/>
      <c r="RLR340" s="536"/>
      <c r="RLS340" s="536"/>
      <c r="RLT340" s="536"/>
      <c r="RLU340" s="2"/>
      <c r="RLV340" s="88"/>
      <c r="RLW340" s="88"/>
      <c r="RLX340" s="89"/>
      <c r="RLY340" s="90"/>
      <c r="RLZ340" s="89"/>
      <c r="RMA340" s="90"/>
      <c r="RMB340" s="90"/>
      <c r="RMC340" s="91"/>
      <c r="RMD340" s="91"/>
      <c r="RME340" s="91"/>
      <c r="RMF340" s="84"/>
      <c r="RMG340" s="92"/>
      <c r="RMH340" s="91"/>
      <c r="RMI340" s="91"/>
      <c r="RMJ340" s="92"/>
      <c r="RMK340" s="84"/>
      <c r="RML340" s="536"/>
      <c r="RMM340" s="536"/>
      <c r="RMN340" s="536"/>
      <c r="RMO340" s="2"/>
      <c r="RMP340" s="88"/>
      <c r="RMQ340" s="88"/>
      <c r="RMR340" s="89"/>
      <c r="RMS340" s="90"/>
      <c r="RMT340" s="89"/>
      <c r="RMU340" s="90"/>
      <c r="RMV340" s="90"/>
      <c r="RMW340" s="91"/>
      <c r="RMX340" s="91"/>
      <c r="RMY340" s="91"/>
      <c r="RMZ340" s="84"/>
      <c r="RNA340" s="92"/>
      <c r="RNB340" s="91"/>
      <c r="RNC340" s="91"/>
      <c r="RND340" s="92"/>
      <c r="RNE340" s="84"/>
      <c r="RNF340" s="536"/>
      <c r="RNG340" s="536"/>
      <c r="RNH340" s="536"/>
      <c r="RNI340" s="2"/>
      <c r="RNJ340" s="88"/>
      <c r="RNK340" s="88"/>
      <c r="RNL340" s="89"/>
      <c r="RNM340" s="90"/>
      <c r="RNN340" s="89"/>
      <c r="RNO340" s="90"/>
      <c r="RNP340" s="90"/>
      <c r="RNQ340" s="91"/>
      <c r="RNR340" s="91"/>
      <c r="RNS340" s="91"/>
      <c r="RNT340" s="84"/>
      <c r="RNU340" s="92"/>
      <c r="RNV340" s="91"/>
      <c r="RNW340" s="91"/>
      <c r="RNX340" s="92"/>
      <c r="RNY340" s="84"/>
      <c r="RNZ340" s="536"/>
      <c r="ROA340" s="536"/>
      <c r="ROB340" s="536"/>
      <c r="ROC340" s="2"/>
      <c r="ROD340" s="88"/>
      <c r="ROE340" s="88"/>
      <c r="ROF340" s="89"/>
      <c r="ROG340" s="90"/>
      <c r="ROH340" s="89"/>
      <c r="ROI340" s="90"/>
      <c r="ROJ340" s="90"/>
      <c r="ROK340" s="91"/>
      <c r="ROL340" s="91"/>
      <c r="ROM340" s="91"/>
      <c r="RON340" s="84"/>
      <c r="ROO340" s="92"/>
      <c r="ROP340" s="91"/>
      <c r="ROQ340" s="91"/>
      <c r="ROR340" s="92"/>
      <c r="ROS340" s="84"/>
      <c r="ROT340" s="536"/>
      <c r="ROU340" s="536"/>
      <c r="ROV340" s="536"/>
      <c r="ROW340" s="2"/>
      <c r="ROX340" s="88"/>
      <c r="ROY340" s="88"/>
      <c r="ROZ340" s="89"/>
      <c r="RPA340" s="90"/>
      <c r="RPB340" s="89"/>
      <c r="RPC340" s="90"/>
      <c r="RPD340" s="90"/>
      <c r="RPE340" s="91"/>
      <c r="RPF340" s="91"/>
      <c r="RPG340" s="91"/>
      <c r="RPH340" s="84"/>
      <c r="RPI340" s="92"/>
      <c r="RPJ340" s="91"/>
      <c r="RPK340" s="91"/>
      <c r="RPL340" s="92"/>
      <c r="RPM340" s="84"/>
      <c r="RPN340" s="536"/>
      <c r="RPO340" s="536"/>
      <c r="RPP340" s="536"/>
      <c r="RPQ340" s="2"/>
      <c r="RPR340" s="88"/>
      <c r="RPS340" s="88"/>
      <c r="RPT340" s="89"/>
      <c r="RPU340" s="90"/>
      <c r="RPV340" s="89"/>
      <c r="RPW340" s="90"/>
      <c r="RPX340" s="90"/>
      <c r="RPY340" s="91"/>
      <c r="RPZ340" s="91"/>
      <c r="RQA340" s="91"/>
      <c r="RQB340" s="84"/>
      <c r="RQC340" s="92"/>
      <c r="RQD340" s="91"/>
      <c r="RQE340" s="91"/>
      <c r="RQF340" s="92"/>
      <c r="RQG340" s="84"/>
      <c r="RQH340" s="536"/>
      <c r="RQI340" s="536"/>
      <c r="RQJ340" s="536"/>
      <c r="RQK340" s="2"/>
      <c r="RQL340" s="88"/>
      <c r="RQM340" s="88"/>
      <c r="RQN340" s="89"/>
      <c r="RQO340" s="90"/>
      <c r="RQP340" s="89"/>
      <c r="RQQ340" s="90"/>
      <c r="RQR340" s="90"/>
      <c r="RQS340" s="91"/>
      <c r="RQT340" s="91"/>
      <c r="RQU340" s="91"/>
      <c r="RQV340" s="84"/>
      <c r="RQW340" s="92"/>
      <c r="RQX340" s="91"/>
      <c r="RQY340" s="91"/>
      <c r="RQZ340" s="92"/>
      <c r="RRA340" s="84"/>
      <c r="RRB340" s="536"/>
      <c r="RRC340" s="536"/>
      <c r="RRD340" s="536"/>
      <c r="RRE340" s="2"/>
      <c r="RRF340" s="88"/>
      <c r="RRG340" s="88"/>
      <c r="RRH340" s="89"/>
      <c r="RRI340" s="90"/>
      <c r="RRJ340" s="89"/>
      <c r="RRK340" s="90"/>
      <c r="RRL340" s="90"/>
      <c r="RRM340" s="91"/>
      <c r="RRN340" s="91"/>
      <c r="RRO340" s="91"/>
      <c r="RRP340" s="84"/>
      <c r="RRQ340" s="92"/>
      <c r="RRR340" s="91"/>
      <c r="RRS340" s="91"/>
      <c r="RRT340" s="92"/>
      <c r="RRU340" s="84"/>
      <c r="RRV340" s="536"/>
      <c r="RRW340" s="536"/>
      <c r="RRX340" s="536"/>
      <c r="RRY340" s="2"/>
      <c r="RRZ340" s="88"/>
      <c r="RSA340" s="88"/>
      <c r="RSB340" s="89"/>
      <c r="RSC340" s="90"/>
      <c r="RSD340" s="89"/>
      <c r="RSE340" s="90"/>
      <c r="RSF340" s="90"/>
      <c r="RSG340" s="91"/>
      <c r="RSH340" s="91"/>
      <c r="RSI340" s="91"/>
      <c r="RSJ340" s="84"/>
      <c r="RSK340" s="92"/>
      <c r="RSL340" s="91"/>
      <c r="RSM340" s="91"/>
      <c r="RSN340" s="92"/>
      <c r="RSO340" s="84"/>
      <c r="RSP340" s="536"/>
      <c r="RSQ340" s="536"/>
      <c r="RSR340" s="536"/>
      <c r="RSS340" s="2"/>
      <c r="RST340" s="88"/>
      <c r="RSU340" s="88"/>
      <c r="RSV340" s="89"/>
      <c r="RSW340" s="90"/>
      <c r="RSX340" s="89"/>
      <c r="RSY340" s="90"/>
      <c r="RSZ340" s="90"/>
      <c r="RTA340" s="91"/>
      <c r="RTB340" s="91"/>
      <c r="RTC340" s="91"/>
      <c r="RTD340" s="84"/>
      <c r="RTE340" s="92"/>
      <c r="RTF340" s="91"/>
      <c r="RTG340" s="91"/>
      <c r="RTH340" s="92"/>
      <c r="RTI340" s="84"/>
      <c r="RTJ340" s="536"/>
      <c r="RTK340" s="536"/>
      <c r="RTL340" s="536"/>
      <c r="RTM340" s="2"/>
      <c r="RTN340" s="88"/>
      <c r="RTO340" s="88"/>
      <c r="RTP340" s="89"/>
      <c r="RTQ340" s="90"/>
      <c r="RTR340" s="89"/>
      <c r="RTS340" s="90"/>
      <c r="RTT340" s="90"/>
      <c r="RTU340" s="91"/>
      <c r="RTV340" s="91"/>
      <c r="RTW340" s="91"/>
      <c r="RTX340" s="84"/>
      <c r="RTY340" s="92"/>
      <c r="RTZ340" s="91"/>
      <c r="RUA340" s="91"/>
      <c r="RUB340" s="92"/>
      <c r="RUC340" s="84"/>
      <c r="RUD340" s="536"/>
      <c r="RUE340" s="536"/>
      <c r="RUF340" s="536"/>
      <c r="RUG340" s="2"/>
      <c r="RUH340" s="88"/>
      <c r="RUI340" s="88"/>
      <c r="RUJ340" s="89"/>
      <c r="RUK340" s="90"/>
      <c r="RUL340" s="89"/>
      <c r="RUM340" s="90"/>
      <c r="RUN340" s="90"/>
      <c r="RUO340" s="91"/>
      <c r="RUP340" s="91"/>
      <c r="RUQ340" s="91"/>
      <c r="RUR340" s="84"/>
      <c r="RUS340" s="92"/>
      <c r="RUT340" s="91"/>
      <c r="RUU340" s="91"/>
      <c r="RUV340" s="92"/>
      <c r="RUW340" s="84"/>
      <c r="RUX340" s="536"/>
      <c r="RUY340" s="536"/>
      <c r="RUZ340" s="536"/>
      <c r="RVA340" s="2"/>
      <c r="RVB340" s="88"/>
      <c r="RVC340" s="88"/>
      <c r="RVD340" s="89"/>
      <c r="RVE340" s="90"/>
      <c r="RVF340" s="89"/>
      <c r="RVG340" s="90"/>
      <c r="RVH340" s="90"/>
      <c r="RVI340" s="91"/>
      <c r="RVJ340" s="91"/>
      <c r="RVK340" s="91"/>
      <c r="RVL340" s="84"/>
      <c r="RVM340" s="92"/>
      <c r="RVN340" s="91"/>
      <c r="RVO340" s="91"/>
      <c r="RVP340" s="92"/>
      <c r="RVQ340" s="84"/>
      <c r="RVR340" s="536"/>
      <c r="RVS340" s="536"/>
      <c r="RVT340" s="536"/>
      <c r="RVU340" s="2"/>
      <c r="RVV340" s="88"/>
      <c r="RVW340" s="88"/>
      <c r="RVX340" s="89"/>
      <c r="RVY340" s="90"/>
      <c r="RVZ340" s="89"/>
      <c r="RWA340" s="90"/>
      <c r="RWB340" s="90"/>
      <c r="RWC340" s="91"/>
      <c r="RWD340" s="91"/>
      <c r="RWE340" s="91"/>
      <c r="RWF340" s="84"/>
      <c r="RWG340" s="92"/>
      <c r="RWH340" s="91"/>
      <c r="RWI340" s="91"/>
      <c r="RWJ340" s="92"/>
      <c r="RWK340" s="84"/>
      <c r="RWL340" s="536"/>
      <c r="RWM340" s="536"/>
      <c r="RWN340" s="536"/>
      <c r="RWO340" s="2"/>
      <c r="RWP340" s="88"/>
      <c r="RWQ340" s="88"/>
      <c r="RWR340" s="89"/>
      <c r="RWS340" s="90"/>
      <c r="RWT340" s="89"/>
      <c r="RWU340" s="90"/>
      <c r="RWV340" s="90"/>
      <c r="RWW340" s="91"/>
      <c r="RWX340" s="91"/>
      <c r="RWY340" s="91"/>
      <c r="RWZ340" s="84"/>
      <c r="RXA340" s="92"/>
      <c r="RXB340" s="91"/>
      <c r="RXC340" s="91"/>
      <c r="RXD340" s="92"/>
      <c r="RXE340" s="84"/>
      <c r="RXF340" s="536"/>
      <c r="RXG340" s="536"/>
      <c r="RXH340" s="536"/>
      <c r="RXI340" s="2"/>
      <c r="RXJ340" s="88"/>
      <c r="RXK340" s="88"/>
      <c r="RXL340" s="89"/>
      <c r="RXM340" s="90"/>
      <c r="RXN340" s="89"/>
      <c r="RXO340" s="90"/>
      <c r="RXP340" s="90"/>
      <c r="RXQ340" s="91"/>
      <c r="RXR340" s="91"/>
      <c r="RXS340" s="91"/>
      <c r="RXT340" s="84"/>
      <c r="RXU340" s="92"/>
      <c r="RXV340" s="91"/>
      <c r="RXW340" s="91"/>
      <c r="RXX340" s="92"/>
      <c r="RXY340" s="84"/>
      <c r="RXZ340" s="536"/>
      <c r="RYA340" s="536"/>
      <c r="RYB340" s="536"/>
      <c r="RYC340" s="2"/>
      <c r="RYD340" s="88"/>
      <c r="RYE340" s="88"/>
      <c r="RYF340" s="89"/>
      <c r="RYG340" s="90"/>
      <c r="RYH340" s="89"/>
      <c r="RYI340" s="90"/>
      <c r="RYJ340" s="90"/>
      <c r="RYK340" s="91"/>
      <c r="RYL340" s="91"/>
      <c r="RYM340" s="91"/>
      <c r="RYN340" s="84"/>
      <c r="RYO340" s="92"/>
      <c r="RYP340" s="91"/>
      <c r="RYQ340" s="91"/>
      <c r="RYR340" s="92"/>
      <c r="RYS340" s="84"/>
      <c r="RYT340" s="536"/>
      <c r="RYU340" s="536"/>
      <c r="RYV340" s="536"/>
      <c r="RYW340" s="2"/>
      <c r="RYX340" s="88"/>
      <c r="RYY340" s="88"/>
      <c r="RYZ340" s="89"/>
      <c r="RZA340" s="90"/>
      <c r="RZB340" s="89"/>
      <c r="RZC340" s="90"/>
      <c r="RZD340" s="90"/>
      <c r="RZE340" s="91"/>
      <c r="RZF340" s="91"/>
      <c r="RZG340" s="91"/>
      <c r="RZH340" s="84"/>
      <c r="RZI340" s="92"/>
      <c r="RZJ340" s="91"/>
      <c r="RZK340" s="91"/>
      <c r="RZL340" s="92"/>
      <c r="RZM340" s="84"/>
      <c r="RZN340" s="536"/>
      <c r="RZO340" s="536"/>
      <c r="RZP340" s="536"/>
      <c r="RZQ340" s="2"/>
      <c r="RZR340" s="88"/>
      <c r="RZS340" s="88"/>
      <c r="RZT340" s="89"/>
      <c r="RZU340" s="90"/>
      <c r="RZV340" s="89"/>
      <c r="RZW340" s="90"/>
      <c r="RZX340" s="90"/>
      <c r="RZY340" s="91"/>
      <c r="RZZ340" s="91"/>
      <c r="SAA340" s="91"/>
      <c r="SAB340" s="84"/>
      <c r="SAC340" s="92"/>
      <c r="SAD340" s="91"/>
      <c r="SAE340" s="91"/>
      <c r="SAF340" s="92"/>
      <c r="SAG340" s="84"/>
      <c r="SAH340" s="536"/>
      <c r="SAI340" s="536"/>
      <c r="SAJ340" s="536"/>
      <c r="SAK340" s="2"/>
      <c r="SAL340" s="88"/>
      <c r="SAM340" s="88"/>
      <c r="SAN340" s="89"/>
      <c r="SAO340" s="90"/>
      <c r="SAP340" s="89"/>
      <c r="SAQ340" s="90"/>
      <c r="SAR340" s="90"/>
      <c r="SAS340" s="91"/>
      <c r="SAT340" s="91"/>
      <c r="SAU340" s="91"/>
      <c r="SAV340" s="84"/>
      <c r="SAW340" s="92"/>
      <c r="SAX340" s="91"/>
      <c r="SAY340" s="91"/>
      <c r="SAZ340" s="92"/>
      <c r="SBA340" s="84"/>
      <c r="SBB340" s="536"/>
      <c r="SBC340" s="536"/>
      <c r="SBD340" s="536"/>
      <c r="SBE340" s="2"/>
      <c r="SBF340" s="88"/>
      <c r="SBG340" s="88"/>
      <c r="SBH340" s="89"/>
      <c r="SBI340" s="90"/>
      <c r="SBJ340" s="89"/>
      <c r="SBK340" s="90"/>
      <c r="SBL340" s="90"/>
      <c r="SBM340" s="91"/>
      <c r="SBN340" s="91"/>
      <c r="SBO340" s="91"/>
      <c r="SBP340" s="84"/>
      <c r="SBQ340" s="92"/>
      <c r="SBR340" s="91"/>
      <c r="SBS340" s="91"/>
      <c r="SBT340" s="92"/>
      <c r="SBU340" s="84"/>
      <c r="SBV340" s="536"/>
      <c r="SBW340" s="536"/>
      <c r="SBX340" s="536"/>
      <c r="SBY340" s="2"/>
      <c r="SBZ340" s="88"/>
      <c r="SCA340" s="88"/>
      <c r="SCB340" s="89"/>
      <c r="SCC340" s="90"/>
      <c r="SCD340" s="89"/>
      <c r="SCE340" s="90"/>
      <c r="SCF340" s="90"/>
      <c r="SCG340" s="91"/>
      <c r="SCH340" s="91"/>
      <c r="SCI340" s="91"/>
      <c r="SCJ340" s="84"/>
      <c r="SCK340" s="92"/>
      <c r="SCL340" s="91"/>
      <c r="SCM340" s="91"/>
      <c r="SCN340" s="92"/>
      <c r="SCO340" s="84"/>
      <c r="SCP340" s="536"/>
      <c r="SCQ340" s="536"/>
      <c r="SCR340" s="536"/>
      <c r="SCS340" s="2"/>
      <c r="SCT340" s="88"/>
      <c r="SCU340" s="88"/>
      <c r="SCV340" s="89"/>
      <c r="SCW340" s="90"/>
      <c r="SCX340" s="89"/>
      <c r="SCY340" s="90"/>
      <c r="SCZ340" s="90"/>
      <c r="SDA340" s="91"/>
      <c r="SDB340" s="91"/>
      <c r="SDC340" s="91"/>
      <c r="SDD340" s="84"/>
      <c r="SDE340" s="92"/>
      <c r="SDF340" s="91"/>
      <c r="SDG340" s="91"/>
      <c r="SDH340" s="92"/>
      <c r="SDI340" s="84"/>
      <c r="SDJ340" s="536"/>
      <c r="SDK340" s="536"/>
      <c r="SDL340" s="536"/>
      <c r="SDM340" s="2"/>
      <c r="SDN340" s="88"/>
      <c r="SDO340" s="88"/>
      <c r="SDP340" s="89"/>
      <c r="SDQ340" s="90"/>
      <c r="SDR340" s="89"/>
      <c r="SDS340" s="90"/>
      <c r="SDT340" s="90"/>
      <c r="SDU340" s="91"/>
      <c r="SDV340" s="91"/>
      <c r="SDW340" s="91"/>
      <c r="SDX340" s="84"/>
      <c r="SDY340" s="92"/>
      <c r="SDZ340" s="91"/>
      <c r="SEA340" s="91"/>
      <c r="SEB340" s="92"/>
      <c r="SEC340" s="84"/>
      <c r="SED340" s="536"/>
      <c r="SEE340" s="536"/>
      <c r="SEF340" s="536"/>
      <c r="SEG340" s="2"/>
      <c r="SEH340" s="88"/>
      <c r="SEI340" s="88"/>
      <c r="SEJ340" s="89"/>
      <c r="SEK340" s="90"/>
      <c r="SEL340" s="89"/>
      <c r="SEM340" s="90"/>
      <c r="SEN340" s="90"/>
      <c r="SEO340" s="91"/>
      <c r="SEP340" s="91"/>
      <c r="SEQ340" s="91"/>
      <c r="SER340" s="84"/>
      <c r="SES340" s="92"/>
      <c r="SET340" s="91"/>
      <c r="SEU340" s="91"/>
      <c r="SEV340" s="92"/>
      <c r="SEW340" s="84"/>
      <c r="SEX340" s="536"/>
      <c r="SEY340" s="536"/>
      <c r="SEZ340" s="536"/>
      <c r="SFA340" s="2"/>
      <c r="SFB340" s="88"/>
      <c r="SFC340" s="88"/>
      <c r="SFD340" s="89"/>
      <c r="SFE340" s="90"/>
      <c r="SFF340" s="89"/>
      <c r="SFG340" s="90"/>
      <c r="SFH340" s="90"/>
      <c r="SFI340" s="91"/>
      <c r="SFJ340" s="91"/>
      <c r="SFK340" s="91"/>
      <c r="SFL340" s="84"/>
      <c r="SFM340" s="92"/>
      <c r="SFN340" s="91"/>
      <c r="SFO340" s="91"/>
      <c r="SFP340" s="92"/>
      <c r="SFQ340" s="84"/>
      <c r="SFR340" s="536"/>
      <c r="SFS340" s="536"/>
      <c r="SFT340" s="536"/>
      <c r="SFU340" s="2"/>
      <c r="SFV340" s="88"/>
      <c r="SFW340" s="88"/>
      <c r="SFX340" s="89"/>
      <c r="SFY340" s="90"/>
      <c r="SFZ340" s="89"/>
      <c r="SGA340" s="90"/>
      <c r="SGB340" s="90"/>
      <c r="SGC340" s="91"/>
      <c r="SGD340" s="91"/>
      <c r="SGE340" s="91"/>
      <c r="SGF340" s="84"/>
      <c r="SGG340" s="92"/>
      <c r="SGH340" s="91"/>
      <c r="SGI340" s="91"/>
      <c r="SGJ340" s="92"/>
      <c r="SGK340" s="84"/>
      <c r="SGL340" s="536"/>
      <c r="SGM340" s="536"/>
      <c r="SGN340" s="536"/>
      <c r="SGO340" s="2"/>
      <c r="SGP340" s="88"/>
      <c r="SGQ340" s="88"/>
      <c r="SGR340" s="89"/>
      <c r="SGS340" s="90"/>
      <c r="SGT340" s="89"/>
      <c r="SGU340" s="90"/>
      <c r="SGV340" s="90"/>
      <c r="SGW340" s="91"/>
      <c r="SGX340" s="91"/>
      <c r="SGY340" s="91"/>
      <c r="SGZ340" s="84"/>
      <c r="SHA340" s="92"/>
      <c r="SHB340" s="91"/>
      <c r="SHC340" s="91"/>
      <c r="SHD340" s="92"/>
      <c r="SHE340" s="84"/>
      <c r="SHF340" s="536"/>
      <c r="SHG340" s="536"/>
      <c r="SHH340" s="536"/>
      <c r="SHI340" s="2"/>
      <c r="SHJ340" s="88"/>
      <c r="SHK340" s="88"/>
      <c r="SHL340" s="89"/>
      <c r="SHM340" s="90"/>
      <c r="SHN340" s="89"/>
      <c r="SHO340" s="90"/>
      <c r="SHP340" s="90"/>
      <c r="SHQ340" s="91"/>
      <c r="SHR340" s="91"/>
      <c r="SHS340" s="91"/>
      <c r="SHT340" s="84"/>
      <c r="SHU340" s="92"/>
      <c r="SHV340" s="91"/>
      <c r="SHW340" s="91"/>
      <c r="SHX340" s="92"/>
      <c r="SHY340" s="84"/>
      <c r="SHZ340" s="536"/>
      <c r="SIA340" s="536"/>
      <c r="SIB340" s="536"/>
      <c r="SIC340" s="2"/>
      <c r="SID340" s="88"/>
      <c r="SIE340" s="88"/>
      <c r="SIF340" s="89"/>
      <c r="SIG340" s="90"/>
      <c r="SIH340" s="89"/>
      <c r="SII340" s="90"/>
      <c r="SIJ340" s="90"/>
      <c r="SIK340" s="91"/>
      <c r="SIL340" s="91"/>
      <c r="SIM340" s="91"/>
      <c r="SIN340" s="84"/>
      <c r="SIO340" s="92"/>
      <c r="SIP340" s="91"/>
      <c r="SIQ340" s="91"/>
      <c r="SIR340" s="92"/>
      <c r="SIS340" s="84"/>
      <c r="SIT340" s="536"/>
      <c r="SIU340" s="536"/>
      <c r="SIV340" s="536"/>
      <c r="SIW340" s="2"/>
      <c r="SIX340" s="88"/>
      <c r="SIY340" s="88"/>
      <c r="SIZ340" s="89"/>
      <c r="SJA340" s="90"/>
      <c r="SJB340" s="89"/>
      <c r="SJC340" s="90"/>
      <c r="SJD340" s="90"/>
      <c r="SJE340" s="91"/>
      <c r="SJF340" s="91"/>
      <c r="SJG340" s="91"/>
      <c r="SJH340" s="84"/>
      <c r="SJI340" s="92"/>
      <c r="SJJ340" s="91"/>
      <c r="SJK340" s="91"/>
      <c r="SJL340" s="92"/>
      <c r="SJM340" s="84"/>
      <c r="SJN340" s="536"/>
      <c r="SJO340" s="536"/>
      <c r="SJP340" s="536"/>
      <c r="SJQ340" s="2"/>
      <c r="SJR340" s="88"/>
      <c r="SJS340" s="88"/>
      <c r="SJT340" s="89"/>
      <c r="SJU340" s="90"/>
      <c r="SJV340" s="89"/>
      <c r="SJW340" s="90"/>
      <c r="SJX340" s="90"/>
      <c r="SJY340" s="91"/>
      <c r="SJZ340" s="91"/>
      <c r="SKA340" s="91"/>
      <c r="SKB340" s="84"/>
      <c r="SKC340" s="92"/>
      <c r="SKD340" s="91"/>
      <c r="SKE340" s="91"/>
      <c r="SKF340" s="92"/>
      <c r="SKG340" s="84"/>
      <c r="SKH340" s="536"/>
      <c r="SKI340" s="536"/>
      <c r="SKJ340" s="536"/>
      <c r="SKK340" s="2"/>
      <c r="SKL340" s="88"/>
      <c r="SKM340" s="88"/>
      <c r="SKN340" s="89"/>
      <c r="SKO340" s="90"/>
      <c r="SKP340" s="89"/>
      <c r="SKQ340" s="90"/>
      <c r="SKR340" s="90"/>
      <c r="SKS340" s="91"/>
      <c r="SKT340" s="91"/>
      <c r="SKU340" s="91"/>
      <c r="SKV340" s="84"/>
      <c r="SKW340" s="92"/>
      <c r="SKX340" s="91"/>
      <c r="SKY340" s="91"/>
      <c r="SKZ340" s="92"/>
      <c r="SLA340" s="84"/>
      <c r="SLB340" s="536"/>
      <c r="SLC340" s="536"/>
      <c r="SLD340" s="536"/>
      <c r="SLE340" s="2"/>
      <c r="SLF340" s="88"/>
      <c r="SLG340" s="88"/>
      <c r="SLH340" s="89"/>
      <c r="SLI340" s="90"/>
      <c r="SLJ340" s="89"/>
      <c r="SLK340" s="90"/>
      <c r="SLL340" s="90"/>
      <c r="SLM340" s="91"/>
      <c r="SLN340" s="91"/>
      <c r="SLO340" s="91"/>
      <c r="SLP340" s="84"/>
      <c r="SLQ340" s="92"/>
      <c r="SLR340" s="91"/>
      <c r="SLS340" s="91"/>
      <c r="SLT340" s="92"/>
      <c r="SLU340" s="84"/>
      <c r="SLV340" s="536"/>
      <c r="SLW340" s="536"/>
      <c r="SLX340" s="536"/>
      <c r="SLY340" s="2"/>
      <c r="SLZ340" s="88"/>
      <c r="SMA340" s="88"/>
      <c r="SMB340" s="89"/>
      <c r="SMC340" s="90"/>
      <c r="SMD340" s="89"/>
      <c r="SME340" s="90"/>
      <c r="SMF340" s="90"/>
      <c r="SMG340" s="91"/>
      <c r="SMH340" s="91"/>
      <c r="SMI340" s="91"/>
      <c r="SMJ340" s="84"/>
      <c r="SMK340" s="92"/>
      <c r="SML340" s="91"/>
      <c r="SMM340" s="91"/>
      <c r="SMN340" s="92"/>
      <c r="SMO340" s="84"/>
      <c r="SMP340" s="536"/>
      <c r="SMQ340" s="536"/>
      <c r="SMR340" s="536"/>
      <c r="SMS340" s="2"/>
      <c r="SMT340" s="88"/>
      <c r="SMU340" s="88"/>
      <c r="SMV340" s="89"/>
      <c r="SMW340" s="90"/>
      <c r="SMX340" s="89"/>
      <c r="SMY340" s="90"/>
      <c r="SMZ340" s="90"/>
      <c r="SNA340" s="91"/>
      <c r="SNB340" s="91"/>
      <c r="SNC340" s="91"/>
      <c r="SND340" s="84"/>
      <c r="SNE340" s="92"/>
      <c r="SNF340" s="91"/>
      <c r="SNG340" s="91"/>
      <c r="SNH340" s="92"/>
      <c r="SNI340" s="84"/>
      <c r="SNJ340" s="536"/>
      <c r="SNK340" s="536"/>
      <c r="SNL340" s="536"/>
      <c r="SNM340" s="2"/>
      <c r="SNN340" s="88"/>
      <c r="SNO340" s="88"/>
      <c r="SNP340" s="89"/>
      <c r="SNQ340" s="90"/>
      <c r="SNR340" s="89"/>
      <c r="SNS340" s="90"/>
      <c r="SNT340" s="90"/>
      <c r="SNU340" s="91"/>
      <c r="SNV340" s="91"/>
      <c r="SNW340" s="91"/>
      <c r="SNX340" s="84"/>
      <c r="SNY340" s="92"/>
      <c r="SNZ340" s="91"/>
      <c r="SOA340" s="91"/>
      <c r="SOB340" s="92"/>
      <c r="SOC340" s="84"/>
      <c r="SOD340" s="536"/>
      <c r="SOE340" s="536"/>
      <c r="SOF340" s="536"/>
      <c r="SOG340" s="2"/>
      <c r="SOH340" s="88"/>
      <c r="SOI340" s="88"/>
      <c r="SOJ340" s="89"/>
      <c r="SOK340" s="90"/>
      <c r="SOL340" s="89"/>
      <c r="SOM340" s="90"/>
      <c r="SON340" s="90"/>
      <c r="SOO340" s="91"/>
      <c r="SOP340" s="91"/>
      <c r="SOQ340" s="91"/>
      <c r="SOR340" s="84"/>
      <c r="SOS340" s="92"/>
      <c r="SOT340" s="91"/>
      <c r="SOU340" s="91"/>
      <c r="SOV340" s="92"/>
      <c r="SOW340" s="84"/>
      <c r="SOX340" s="536"/>
      <c r="SOY340" s="536"/>
      <c r="SOZ340" s="536"/>
      <c r="SPA340" s="2"/>
      <c r="SPB340" s="88"/>
      <c r="SPC340" s="88"/>
      <c r="SPD340" s="89"/>
      <c r="SPE340" s="90"/>
      <c r="SPF340" s="89"/>
      <c r="SPG340" s="90"/>
      <c r="SPH340" s="90"/>
      <c r="SPI340" s="91"/>
      <c r="SPJ340" s="91"/>
      <c r="SPK340" s="91"/>
      <c r="SPL340" s="84"/>
      <c r="SPM340" s="92"/>
      <c r="SPN340" s="91"/>
      <c r="SPO340" s="91"/>
      <c r="SPP340" s="92"/>
      <c r="SPQ340" s="84"/>
      <c r="SPR340" s="536"/>
      <c r="SPS340" s="536"/>
      <c r="SPT340" s="536"/>
      <c r="SPU340" s="2"/>
      <c r="SPV340" s="88"/>
      <c r="SPW340" s="88"/>
      <c r="SPX340" s="89"/>
      <c r="SPY340" s="90"/>
      <c r="SPZ340" s="89"/>
      <c r="SQA340" s="90"/>
      <c r="SQB340" s="90"/>
      <c r="SQC340" s="91"/>
      <c r="SQD340" s="91"/>
      <c r="SQE340" s="91"/>
      <c r="SQF340" s="84"/>
      <c r="SQG340" s="92"/>
      <c r="SQH340" s="91"/>
      <c r="SQI340" s="91"/>
      <c r="SQJ340" s="92"/>
      <c r="SQK340" s="84"/>
      <c r="SQL340" s="536"/>
      <c r="SQM340" s="536"/>
      <c r="SQN340" s="536"/>
      <c r="SQO340" s="2"/>
      <c r="SQP340" s="88"/>
      <c r="SQQ340" s="88"/>
      <c r="SQR340" s="89"/>
      <c r="SQS340" s="90"/>
      <c r="SQT340" s="89"/>
      <c r="SQU340" s="90"/>
      <c r="SQV340" s="90"/>
      <c r="SQW340" s="91"/>
      <c r="SQX340" s="91"/>
      <c r="SQY340" s="91"/>
      <c r="SQZ340" s="84"/>
      <c r="SRA340" s="92"/>
      <c r="SRB340" s="91"/>
      <c r="SRC340" s="91"/>
      <c r="SRD340" s="92"/>
      <c r="SRE340" s="84"/>
      <c r="SRF340" s="536"/>
      <c r="SRG340" s="536"/>
      <c r="SRH340" s="536"/>
      <c r="SRI340" s="2"/>
      <c r="SRJ340" s="88"/>
      <c r="SRK340" s="88"/>
      <c r="SRL340" s="89"/>
      <c r="SRM340" s="90"/>
      <c r="SRN340" s="89"/>
      <c r="SRO340" s="90"/>
      <c r="SRP340" s="90"/>
      <c r="SRQ340" s="91"/>
      <c r="SRR340" s="91"/>
      <c r="SRS340" s="91"/>
      <c r="SRT340" s="84"/>
      <c r="SRU340" s="92"/>
      <c r="SRV340" s="91"/>
      <c r="SRW340" s="91"/>
      <c r="SRX340" s="92"/>
      <c r="SRY340" s="84"/>
      <c r="SRZ340" s="536"/>
      <c r="SSA340" s="536"/>
      <c r="SSB340" s="536"/>
      <c r="SSC340" s="2"/>
      <c r="SSD340" s="88"/>
      <c r="SSE340" s="88"/>
      <c r="SSF340" s="89"/>
      <c r="SSG340" s="90"/>
      <c r="SSH340" s="89"/>
      <c r="SSI340" s="90"/>
      <c r="SSJ340" s="90"/>
      <c r="SSK340" s="91"/>
      <c r="SSL340" s="91"/>
      <c r="SSM340" s="91"/>
      <c r="SSN340" s="84"/>
      <c r="SSO340" s="92"/>
      <c r="SSP340" s="91"/>
      <c r="SSQ340" s="91"/>
      <c r="SSR340" s="92"/>
      <c r="SSS340" s="84"/>
      <c r="SST340" s="536"/>
      <c r="SSU340" s="536"/>
      <c r="SSV340" s="536"/>
      <c r="SSW340" s="2"/>
      <c r="SSX340" s="88"/>
      <c r="SSY340" s="88"/>
      <c r="SSZ340" s="89"/>
      <c r="STA340" s="90"/>
      <c r="STB340" s="89"/>
      <c r="STC340" s="90"/>
      <c r="STD340" s="90"/>
      <c r="STE340" s="91"/>
      <c r="STF340" s="91"/>
      <c r="STG340" s="91"/>
      <c r="STH340" s="84"/>
      <c r="STI340" s="92"/>
      <c r="STJ340" s="91"/>
      <c r="STK340" s="91"/>
      <c r="STL340" s="92"/>
      <c r="STM340" s="84"/>
      <c r="STN340" s="536"/>
      <c r="STO340" s="536"/>
      <c r="STP340" s="536"/>
      <c r="STQ340" s="2"/>
      <c r="STR340" s="88"/>
      <c r="STS340" s="88"/>
      <c r="STT340" s="89"/>
      <c r="STU340" s="90"/>
      <c r="STV340" s="89"/>
      <c r="STW340" s="90"/>
      <c r="STX340" s="90"/>
      <c r="STY340" s="91"/>
      <c r="STZ340" s="91"/>
      <c r="SUA340" s="91"/>
      <c r="SUB340" s="84"/>
      <c r="SUC340" s="92"/>
      <c r="SUD340" s="91"/>
      <c r="SUE340" s="91"/>
      <c r="SUF340" s="92"/>
      <c r="SUG340" s="84"/>
      <c r="SUH340" s="536"/>
      <c r="SUI340" s="536"/>
      <c r="SUJ340" s="536"/>
      <c r="SUK340" s="2"/>
      <c r="SUL340" s="88"/>
      <c r="SUM340" s="88"/>
      <c r="SUN340" s="89"/>
      <c r="SUO340" s="90"/>
      <c r="SUP340" s="89"/>
      <c r="SUQ340" s="90"/>
      <c r="SUR340" s="90"/>
      <c r="SUS340" s="91"/>
      <c r="SUT340" s="91"/>
      <c r="SUU340" s="91"/>
      <c r="SUV340" s="84"/>
      <c r="SUW340" s="92"/>
      <c r="SUX340" s="91"/>
      <c r="SUY340" s="91"/>
      <c r="SUZ340" s="92"/>
      <c r="SVA340" s="84"/>
      <c r="SVB340" s="536"/>
      <c r="SVC340" s="536"/>
      <c r="SVD340" s="536"/>
      <c r="SVE340" s="2"/>
      <c r="SVF340" s="88"/>
      <c r="SVG340" s="88"/>
      <c r="SVH340" s="89"/>
      <c r="SVI340" s="90"/>
      <c r="SVJ340" s="89"/>
      <c r="SVK340" s="90"/>
      <c r="SVL340" s="90"/>
      <c r="SVM340" s="91"/>
      <c r="SVN340" s="91"/>
      <c r="SVO340" s="91"/>
      <c r="SVP340" s="84"/>
      <c r="SVQ340" s="92"/>
      <c r="SVR340" s="91"/>
      <c r="SVS340" s="91"/>
      <c r="SVT340" s="92"/>
      <c r="SVU340" s="84"/>
      <c r="SVV340" s="536"/>
      <c r="SVW340" s="536"/>
      <c r="SVX340" s="536"/>
      <c r="SVY340" s="2"/>
      <c r="SVZ340" s="88"/>
      <c r="SWA340" s="88"/>
      <c r="SWB340" s="89"/>
      <c r="SWC340" s="90"/>
      <c r="SWD340" s="89"/>
      <c r="SWE340" s="90"/>
      <c r="SWF340" s="90"/>
      <c r="SWG340" s="91"/>
      <c r="SWH340" s="91"/>
      <c r="SWI340" s="91"/>
      <c r="SWJ340" s="84"/>
      <c r="SWK340" s="92"/>
      <c r="SWL340" s="91"/>
      <c r="SWM340" s="91"/>
      <c r="SWN340" s="92"/>
      <c r="SWO340" s="84"/>
      <c r="SWP340" s="536"/>
      <c r="SWQ340" s="536"/>
      <c r="SWR340" s="536"/>
      <c r="SWS340" s="2"/>
      <c r="SWT340" s="88"/>
      <c r="SWU340" s="88"/>
      <c r="SWV340" s="89"/>
      <c r="SWW340" s="90"/>
      <c r="SWX340" s="89"/>
      <c r="SWY340" s="90"/>
      <c r="SWZ340" s="90"/>
      <c r="SXA340" s="91"/>
      <c r="SXB340" s="91"/>
      <c r="SXC340" s="91"/>
      <c r="SXD340" s="84"/>
      <c r="SXE340" s="92"/>
      <c r="SXF340" s="91"/>
      <c r="SXG340" s="91"/>
      <c r="SXH340" s="92"/>
      <c r="SXI340" s="84"/>
      <c r="SXJ340" s="536"/>
      <c r="SXK340" s="536"/>
      <c r="SXL340" s="536"/>
      <c r="SXM340" s="2"/>
      <c r="SXN340" s="88"/>
      <c r="SXO340" s="88"/>
      <c r="SXP340" s="89"/>
      <c r="SXQ340" s="90"/>
      <c r="SXR340" s="89"/>
      <c r="SXS340" s="90"/>
      <c r="SXT340" s="90"/>
      <c r="SXU340" s="91"/>
      <c r="SXV340" s="91"/>
      <c r="SXW340" s="91"/>
      <c r="SXX340" s="84"/>
      <c r="SXY340" s="92"/>
      <c r="SXZ340" s="91"/>
      <c r="SYA340" s="91"/>
      <c r="SYB340" s="92"/>
      <c r="SYC340" s="84"/>
      <c r="SYD340" s="536"/>
      <c r="SYE340" s="536"/>
      <c r="SYF340" s="536"/>
      <c r="SYG340" s="2"/>
      <c r="SYH340" s="88"/>
      <c r="SYI340" s="88"/>
      <c r="SYJ340" s="89"/>
      <c r="SYK340" s="90"/>
      <c r="SYL340" s="89"/>
      <c r="SYM340" s="90"/>
      <c r="SYN340" s="90"/>
      <c r="SYO340" s="91"/>
      <c r="SYP340" s="91"/>
      <c r="SYQ340" s="91"/>
      <c r="SYR340" s="84"/>
      <c r="SYS340" s="92"/>
      <c r="SYT340" s="91"/>
      <c r="SYU340" s="91"/>
      <c r="SYV340" s="92"/>
      <c r="SYW340" s="84"/>
      <c r="SYX340" s="536"/>
      <c r="SYY340" s="536"/>
      <c r="SYZ340" s="536"/>
      <c r="SZA340" s="2"/>
      <c r="SZB340" s="88"/>
      <c r="SZC340" s="88"/>
      <c r="SZD340" s="89"/>
      <c r="SZE340" s="90"/>
      <c r="SZF340" s="89"/>
      <c r="SZG340" s="90"/>
      <c r="SZH340" s="90"/>
      <c r="SZI340" s="91"/>
      <c r="SZJ340" s="91"/>
      <c r="SZK340" s="91"/>
      <c r="SZL340" s="84"/>
      <c r="SZM340" s="92"/>
      <c r="SZN340" s="91"/>
      <c r="SZO340" s="91"/>
      <c r="SZP340" s="92"/>
      <c r="SZQ340" s="84"/>
      <c r="SZR340" s="536"/>
      <c r="SZS340" s="536"/>
      <c r="SZT340" s="536"/>
      <c r="SZU340" s="2"/>
      <c r="SZV340" s="88"/>
      <c r="SZW340" s="88"/>
      <c r="SZX340" s="89"/>
      <c r="SZY340" s="90"/>
      <c r="SZZ340" s="89"/>
      <c r="TAA340" s="90"/>
      <c r="TAB340" s="90"/>
      <c r="TAC340" s="91"/>
      <c r="TAD340" s="91"/>
      <c r="TAE340" s="91"/>
      <c r="TAF340" s="84"/>
      <c r="TAG340" s="92"/>
      <c r="TAH340" s="91"/>
      <c r="TAI340" s="91"/>
      <c r="TAJ340" s="92"/>
      <c r="TAK340" s="84"/>
      <c r="TAL340" s="536"/>
      <c r="TAM340" s="536"/>
      <c r="TAN340" s="536"/>
      <c r="TAO340" s="2"/>
      <c r="TAP340" s="88"/>
      <c r="TAQ340" s="88"/>
      <c r="TAR340" s="89"/>
      <c r="TAS340" s="90"/>
      <c r="TAT340" s="89"/>
      <c r="TAU340" s="90"/>
      <c r="TAV340" s="90"/>
      <c r="TAW340" s="91"/>
      <c r="TAX340" s="91"/>
      <c r="TAY340" s="91"/>
      <c r="TAZ340" s="84"/>
      <c r="TBA340" s="92"/>
      <c r="TBB340" s="91"/>
      <c r="TBC340" s="91"/>
      <c r="TBD340" s="92"/>
      <c r="TBE340" s="84"/>
      <c r="TBF340" s="536"/>
      <c r="TBG340" s="536"/>
      <c r="TBH340" s="536"/>
      <c r="TBI340" s="2"/>
      <c r="TBJ340" s="88"/>
      <c r="TBK340" s="88"/>
      <c r="TBL340" s="89"/>
      <c r="TBM340" s="90"/>
      <c r="TBN340" s="89"/>
      <c r="TBO340" s="90"/>
      <c r="TBP340" s="90"/>
      <c r="TBQ340" s="91"/>
      <c r="TBR340" s="91"/>
      <c r="TBS340" s="91"/>
      <c r="TBT340" s="84"/>
      <c r="TBU340" s="92"/>
      <c r="TBV340" s="91"/>
      <c r="TBW340" s="91"/>
      <c r="TBX340" s="92"/>
      <c r="TBY340" s="84"/>
      <c r="TBZ340" s="536"/>
      <c r="TCA340" s="536"/>
      <c r="TCB340" s="536"/>
      <c r="TCC340" s="2"/>
      <c r="TCD340" s="88"/>
      <c r="TCE340" s="88"/>
      <c r="TCF340" s="89"/>
      <c r="TCG340" s="90"/>
      <c r="TCH340" s="89"/>
      <c r="TCI340" s="90"/>
      <c r="TCJ340" s="90"/>
      <c r="TCK340" s="91"/>
      <c r="TCL340" s="91"/>
      <c r="TCM340" s="91"/>
      <c r="TCN340" s="84"/>
      <c r="TCO340" s="92"/>
      <c r="TCP340" s="91"/>
      <c r="TCQ340" s="91"/>
      <c r="TCR340" s="92"/>
      <c r="TCS340" s="84"/>
      <c r="TCT340" s="536"/>
      <c r="TCU340" s="536"/>
      <c r="TCV340" s="536"/>
      <c r="TCW340" s="2"/>
      <c r="TCX340" s="88"/>
      <c r="TCY340" s="88"/>
      <c r="TCZ340" s="89"/>
      <c r="TDA340" s="90"/>
      <c r="TDB340" s="89"/>
      <c r="TDC340" s="90"/>
      <c r="TDD340" s="90"/>
      <c r="TDE340" s="91"/>
      <c r="TDF340" s="91"/>
      <c r="TDG340" s="91"/>
      <c r="TDH340" s="84"/>
      <c r="TDI340" s="92"/>
      <c r="TDJ340" s="91"/>
      <c r="TDK340" s="91"/>
      <c r="TDL340" s="92"/>
      <c r="TDM340" s="84"/>
      <c r="TDN340" s="536"/>
      <c r="TDO340" s="536"/>
      <c r="TDP340" s="536"/>
      <c r="TDQ340" s="2"/>
      <c r="TDR340" s="88"/>
      <c r="TDS340" s="88"/>
      <c r="TDT340" s="89"/>
      <c r="TDU340" s="90"/>
      <c r="TDV340" s="89"/>
      <c r="TDW340" s="90"/>
      <c r="TDX340" s="90"/>
      <c r="TDY340" s="91"/>
      <c r="TDZ340" s="91"/>
      <c r="TEA340" s="91"/>
      <c r="TEB340" s="84"/>
      <c r="TEC340" s="92"/>
      <c r="TED340" s="91"/>
      <c r="TEE340" s="91"/>
      <c r="TEF340" s="92"/>
      <c r="TEG340" s="84"/>
      <c r="TEH340" s="536"/>
      <c r="TEI340" s="536"/>
      <c r="TEJ340" s="536"/>
      <c r="TEK340" s="2"/>
      <c r="TEL340" s="88"/>
      <c r="TEM340" s="88"/>
      <c r="TEN340" s="89"/>
      <c r="TEO340" s="90"/>
      <c r="TEP340" s="89"/>
      <c r="TEQ340" s="90"/>
      <c r="TER340" s="90"/>
      <c r="TES340" s="91"/>
      <c r="TET340" s="91"/>
      <c r="TEU340" s="91"/>
      <c r="TEV340" s="84"/>
      <c r="TEW340" s="92"/>
      <c r="TEX340" s="91"/>
      <c r="TEY340" s="91"/>
      <c r="TEZ340" s="92"/>
      <c r="TFA340" s="84"/>
      <c r="TFB340" s="536"/>
      <c r="TFC340" s="536"/>
      <c r="TFD340" s="536"/>
      <c r="TFE340" s="2"/>
      <c r="TFF340" s="88"/>
      <c r="TFG340" s="88"/>
      <c r="TFH340" s="89"/>
      <c r="TFI340" s="90"/>
      <c r="TFJ340" s="89"/>
      <c r="TFK340" s="90"/>
      <c r="TFL340" s="90"/>
      <c r="TFM340" s="91"/>
      <c r="TFN340" s="91"/>
      <c r="TFO340" s="91"/>
      <c r="TFP340" s="84"/>
      <c r="TFQ340" s="92"/>
      <c r="TFR340" s="91"/>
      <c r="TFS340" s="91"/>
      <c r="TFT340" s="92"/>
      <c r="TFU340" s="84"/>
      <c r="TFV340" s="536"/>
      <c r="TFW340" s="536"/>
      <c r="TFX340" s="536"/>
      <c r="TFY340" s="2"/>
      <c r="TFZ340" s="88"/>
      <c r="TGA340" s="88"/>
      <c r="TGB340" s="89"/>
      <c r="TGC340" s="90"/>
      <c r="TGD340" s="89"/>
      <c r="TGE340" s="90"/>
      <c r="TGF340" s="90"/>
      <c r="TGG340" s="91"/>
      <c r="TGH340" s="91"/>
      <c r="TGI340" s="91"/>
      <c r="TGJ340" s="84"/>
      <c r="TGK340" s="92"/>
      <c r="TGL340" s="91"/>
      <c r="TGM340" s="91"/>
      <c r="TGN340" s="92"/>
      <c r="TGO340" s="84"/>
      <c r="TGP340" s="536"/>
      <c r="TGQ340" s="536"/>
      <c r="TGR340" s="536"/>
      <c r="TGS340" s="2"/>
      <c r="TGT340" s="88"/>
      <c r="TGU340" s="88"/>
      <c r="TGV340" s="89"/>
      <c r="TGW340" s="90"/>
      <c r="TGX340" s="89"/>
      <c r="TGY340" s="90"/>
      <c r="TGZ340" s="90"/>
      <c r="THA340" s="91"/>
      <c r="THB340" s="91"/>
      <c r="THC340" s="91"/>
      <c r="THD340" s="84"/>
      <c r="THE340" s="92"/>
      <c r="THF340" s="91"/>
      <c r="THG340" s="91"/>
      <c r="THH340" s="92"/>
      <c r="THI340" s="84"/>
      <c r="THJ340" s="536"/>
      <c r="THK340" s="536"/>
      <c r="THL340" s="536"/>
      <c r="THM340" s="2"/>
      <c r="THN340" s="88"/>
      <c r="THO340" s="88"/>
      <c r="THP340" s="89"/>
      <c r="THQ340" s="90"/>
      <c r="THR340" s="89"/>
      <c r="THS340" s="90"/>
      <c r="THT340" s="90"/>
      <c r="THU340" s="91"/>
      <c r="THV340" s="91"/>
      <c r="THW340" s="91"/>
      <c r="THX340" s="84"/>
      <c r="THY340" s="92"/>
      <c r="THZ340" s="91"/>
      <c r="TIA340" s="91"/>
      <c r="TIB340" s="92"/>
      <c r="TIC340" s="84"/>
      <c r="TID340" s="536"/>
      <c r="TIE340" s="536"/>
      <c r="TIF340" s="536"/>
      <c r="TIG340" s="2"/>
      <c r="TIH340" s="88"/>
      <c r="TII340" s="88"/>
      <c r="TIJ340" s="89"/>
      <c r="TIK340" s="90"/>
      <c r="TIL340" s="89"/>
      <c r="TIM340" s="90"/>
      <c r="TIN340" s="90"/>
      <c r="TIO340" s="91"/>
      <c r="TIP340" s="91"/>
      <c r="TIQ340" s="91"/>
      <c r="TIR340" s="84"/>
      <c r="TIS340" s="92"/>
      <c r="TIT340" s="91"/>
      <c r="TIU340" s="91"/>
      <c r="TIV340" s="92"/>
      <c r="TIW340" s="84"/>
      <c r="TIX340" s="536"/>
      <c r="TIY340" s="536"/>
      <c r="TIZ340" s="536"/>
      <c r="TJA340" s="2"/>
      <c r="TJB340" s="88"/>
      <c r="TJC340" s="88"/>
      <c r="TJD340" s="89"/>
      <c r="TJE340" s="90"/>
      <c r="TJF340" s="89"/>
      <c r="TJG340" s="90"/>
      <c r="TJH340" s="90"/>
      <c r="TJI340" s="91"/>
      <c r="TJJ340" s="91"/>
      <c r="TJK340" s="91"/>
      <c r="TJL340" s="84"/>
      <c r="TJM340" s="92"/>
      <c r="TJN340" s="91"/>
      <c r="TJO340" s="91"/>
      <c r="TJP340" s="92"/>
      <c r="TJQ340" s="84"/>
      <c r="TJR340" s="536"/>
      <c r="TJS340" s="536"/>
      <c r="TJT340" s="536"/>
      <c r="TJU340" s="2"/>
      <c r="TJV340" s="88"/>
      <c r="TJW340" s="88"/>
      <c r="TJX340" s="89"/>
      <c r="TJY340" s="90"/>
      <c r="TJZ340" s="89"/>
      <c r="TKA340" s="90"/>
      <c r="TKB340" s="90"/>
      <c r="TKC340" s="91"/>
      <c r="TKD340" s="91"/>
      <c r="TKE340" s="91"/>
      <c r="TKF340" s="84"/>
      <c r="TKG340" s="92"/>
      <c r="TKH340" s="91"/>
      <c r="TKI340" s="91"/>
      <c r="TKJ340" s="92"/>
      <c r="TKK340" s="84"/>
      <c r="TKL340" s="536"/>
      <c r="TKM340" s="536"/>
      <c r="TKN340" s="536"/>
      <c r="TKO340" s="2"/>
      <c r="TKP340" s="88"/>
      <c r="TKQ340" s="88"/>
      <c r="TKR340" s="89"/>
      <c r="TKS340" s="90"/>
      <c r="TKT340" s="89"/>
      <c r="TKU340" s="90"/>
      <c r="TKV340" s="90"/>
      <c r="TKW340" s="91"/>
      <c r="TKX340" s="91"/>
      <c r="TKY340" s="91"/>
      <c r="TKZ340" s="84"/>
      <c r="TLA340" s="92"/>
      <c r="TLB340" s="91"/>
      <c r="TLC340" s="91"/>
      <c r="TLD340" s="92"/>
      <c r="TLE340" s="84"/>
      <c r="TLF340" s="536"/>
      <c r="TLG340" s="536"/>
      <c r="TLH340" s="536"/>
      <c r="TLI340" s="2"/>
      <c r="TLJ340" s="88"/>
      <c r="TLK340" s="88"/>
      <c r="TLL340" s="89"/>
      <c r="TLM340" s="90"/>
      <c r="TLN340" s="89"/>
      <c r="TLO340" s="90"/>
      <c r="TLP340" s="90"/>
      <c r="TLQ340" s="91"/>
      <c r="TLR340" s="91"/>
      <c r="TLS340" s="91"/>
      <c r="TLT340" s="84"/>
      <c r="TLU340" s="92"/>
      <c r="TLV340" s="91"/>
      <c r="TLW340" s="91"/>
      <c r="TLX340" s="92"/>
      <c r="TLY340" s="84"/>
      <c r="TLZ340" s="536"/>
      <c r="TMA340" s="536"/>
      <c r="TMB340" s="536"/>
      <c r="TMC340" s="2"/>
      <c r="TMD340" s="88"/>
      <c r="TME340" s="88"/>
      <c r="TMF340" s="89"/>
      <c r="TMG340" s="90"/>
      <c r="TMH340" s="89"/>
      <c r="TMI340" s="90"/>
      <c r="TMJ340" s="90"/>
      <c r="TMK340" s="91"/>
      <c r="TML340" s="91"/>
      <c r="TMM340" s="91"/>
      <c r="TMN340" s="84"/>
      <c r="TMO340" s="92"/>
      <c r="TMP340" s="91"/>
      <c r="TMQ340" s="91"/>
      <c r="TMR340" s="92"/>
      <c r="TMS340" s="84"/>
      <c r="TMT340" s="536"/>
      <c r="TMU340" s="536"/>
      <c r="TMV340" s="536"/>
      <c r="TMW340" s="2"/>
      <c r="TMX340" s="88"/>
      <c r="TMY340" s="88"/>
      <c r="TMZ340" s="89"/>
      <c r="TNA340" s="90"/>
      <c r="TNB340" s="89"/>
      <c r="TNC340" s="90"/>
      <c r="TND340" s="90"/>
      <c r="TNE340" s="91"/>
      <c r="TNF340" s="91"/>
      <c r="TNG340" s="91"/>
      <c r="TNH340" s="84"/>
      <c r="TNI340" s="92"/>
      <c r="TNJ340" s="91"/>
      <c r="TNK340" s="91"/>
      <c r="TNL340" s="92"/>
      <c r="TNM340" s="84"/>
      <c r="TNN340" s="536"/>
      <c r="TNO340" s="536"/>
      <c r="TNP340" s="536"/>
      <c r="TNQ340" s="2"/>
      <c r="TNR340" s="88"/>
      <c r="TNS340" s="88"/>
      <c r="TNT340" s="89"/>
      <c r="TNU340" s="90"/>
      <c r="TNV340" s="89"/>
      <c r="TNW340" s="90"/>
      <c r="TNX340" s="90"/>
      <c r="TNY340" s="91"/>
      <c r="TNZ340" s="91"/>
      <c r="TOA340" s="91"/>
      <c r="TOB340" s="84"/>
      <c r="TOC340" s="92"/>
      <c r="TOD340" s="91"/>
      <c r="TOE340" s="91"/>
      <c r="TOF340" s="92"/>
      <c r="TOG340" s="84"/>
      <c r="TOH340" s="536"/>
      <c r="TOI340" s="536"/>
      <c r="TOJ340" s="536"/>
      <c r="TOK340" s="2"/>
      <c r="TOL340" s="88"/>
      <c r="TOM340" s="88"/>
      <c r="TON340" s="89"/>
      <c r="TOO340" s="90"/>
      <c r="TOP340" s="89"/>
      <c r="TOQ340" s="90"/>
      <c r="TOR340" s="90"/>
      <c r="TOS340" s="91"/>
      <c r="TOT340" s="91"/>
      <c r="TOU340" s="91"/>
      <c r="TOV340" s="84"/>
      <c r="TOW340" s="92"/>
      <c r="TOX340" s="91"/>
      <c r="TOY340" s="91"/>
      <c r="TOZ340" s="92"/>
      <c r="TPA340" s="84"/>
      <c r="TPB340" s="536"/>
      <c r="TPC340" s="536"/>
      <c r="TPD340" s="536"/>
      <c r="TPE340" s="2"/>
      <c r="TPF340" s="88"/>
      <c r="TPG340" s="88"/>
      <c r="TPH340" s="89"/>
      <c r="TPI340" s="90"/>
      <c r="TPJ340" s="89"/>
      <c r="TPK340" s="90"/>
      <c r="TPL340" s="90"/>
      <c r="TPM340" s="91"/>
      <c r="TPN340" s="91"/>
      <c r="TPO340" s="91"/>
      <c r="TPP340" s="84"/>
      <c r="TPQ340" s="92"/>
      <c r="TPR340" s="91"/>
      <c r="TPS340" s="91"/>
      <c r="TPT340" s="92"/>
      <c r="TPU340" s="84"/>
      <c r="TPV340" s="536"/>
      <c r="TPW340" s="536"/>
      <c r="TPX340" s="536"/>
      <c r="TPY340" s="2"/>
      <c r="TPZ340" s="88"/>
      <c r="TQA340" s="88"/>
      <c r="TQB340" s="89"/>
      <c r="TQC340" s="90"/>
      <c r="TQD340" s="89"/>
      <c r="TQE340" s="90"/>
      <c r="TQF340" s="90"/>
      <c r="TQG340" s="91"/>
      <c r="TQH340" s="91"/>
      <c r="TQI340" s="91"/>
      <c r="TQJ340" s="84"/>
      <c r="TQK340" s="92"/>
      <c r="TQL340" s="91"/>
      <c r="TQM340" s="91"/>
      <c r="TQN340" s="92"/>
      <c r="TQO340" s="84"/>
      <c r="TQP340" s="536"/>
      <c r="TQQ340" s="536"/>
      <c r="TQR340" s="536"/>
      <c r="TQS340" s="2"/>
      <c r="TQT340" s="88"/>
      <c r="TQU340" s="88"/>
      <c r="TQV340" s="89"/>
      <c r="TQW340" s="90"/>
      <c r="TQX340" s="89"/>
      <c r="TQY340" s="90"/>
      <c r="TQZ340" s="90"/>
      <c r="TRA340" s="91"/>
      <c r="TRB340" s="91"/>
      <c r="TRC340" s="91"/>
      <c r="TRD340" s="84"/>
      <c r="TRE340" s="92"/>
      <c r="TRF340" s="91"/>
      <c r="TRG340" s="91"/>
      <c r="TRH340" s="92"/>
      <c r="TRI340" s="84"/>
      <c r="TRJ340" s="536"/>
      <c r="TRK340" s="536"/>
      <c r="TRL340" s="536"/>
      <c r="TRM340" s="2"/>
      <c r="TRN340" s="88"/>
      <c r="TRO340" s="88"/>
      <c r="TRP340" s="89"/>
      <c r="TRQ340" s="90"/>
      <c r="TRR340" s="89"/>
      <c r="TRS340" s="90"/>
      <c r="TRT340" s="90"/>
      <c r="TRU340" s="91"/>
      <c r="TRV340" s="91"/>
      <c r="TRW340" s="91"/>
      <c r="TRX340" s="84"/>
      <c r="TRY340" s="92"/>
      <c r="TRZ340" s="91"/>
      <c r="TSA340" s="91"/>
      <c r="TSB340" s="92"/>
      <c r="TSC340" s="84"/>
      <c r="TSD340" s="536"/>
      <c r="TSE340" s="536"/>
      <c r="TSF340" s="536"/>
      <c r="TSG340" s="2"/>
      <c r="TSH340" s="88"/>
      <c r="TSI340" s="88"/>
      <c r="TSJ340" s="89"/>
      <c r="TSK340" s="90"/>
      <c r="TSL340" s="89"/>
      <c r="TSM340" s="90"/>
      <c r="TSN340" s="90"/>
      <c r="TSO340" s="91"/>
      <c r="TSP340" s="91"/>
      <c r="TSQ340" s="91"/>
      <c r="TSR340" s="84"/>
      <c r="TSS340" s="92"/>
      <c r="TST340" s="91"/>
      <c r="TSU340" s="91"/>
      <c r="TSV340" s="92"/>
      <c r="TSW340" s="84"/>
      <c r="TSX340" s="536"/>
      <c r="TSY340" s="536"/>
      <c r="TSZ340" s="536"/>
      <c r="TTA340" s="2"/>
      <c r="TTB340" s="88"/>
      <c r="TTC340" s="88"/>
      <c r="TTD340" s="89"/>
      <c r="TTE340" s="90"/>
      <c r="TTF340" s="89"/>
      <c r="TTG340" s="90"/>
      <c r="TTH340" s="90"/>
      <c r="TTI340" s="91"/>
      <c r="TTJ340" s="91"/>
      <c r="TTK340" s="91"/>
      <c r="TTL340" s="84"/>
      <c r="TTM340" s="92"/>
      <c r="TTN340" s="91"/>
      <c r="TTO340" s="91"/>
      <c r="TTP340" s="92"/>
      <c r="TTQ340" s="84"/>
      <c r="TTR340" s="536"/>
      <c r="TTS340" s="536"/>
      <c r="TTT340" s="536"/>
      <c r="TTU340" s="2"/>
      <c r="TTV340" s="88"/>
      <c r="TTW340" s="88"/>
      <c r="TTX340" s="89"/>
      <c r="TTY340" s="90"/>
      <c r="TTZ340" s="89"/>
      <c r="TUA340" s="90"/>
      <c r="TUB340" s="90"/>
      <c r="TUC340" s="91"/>
      <c r="TUD340" s="91"/>
      <c r="TUE340" s="91"/>
      <c r="TUF340" s="84"/>
      <c r="TUG340" s="92"/>
      <c r="TUH340" s="91"/>
      <c r="TUI340" s="91"/>
      <c r="TUJ340" s="92"/>
      <c r="TUK340" s="84"/>
      <c r="TUL340" s="536"/>
      <c r="TUM340" s="536"/>
      <c r="TUN340" s="536"/>
      <c r="TUO340" s="2"/>
      <c r="TUP340" s="88"/>
      <c r="TUQ340" s="88"/>
      <c r="TUR340" s="89"/>
      <c r="TUS340" s="90"/>
      <c r="TUT340" s="89"/>
      <c r="TUU340" s="90"/>
      <c r="TUV340" s="90"/>
      <c r="TUW340" s="91"/>
      <c r="TUX340" s="91"/>
      <c r="TUY340" s="91"/>
      <c r="TUZ340" s="84"/>
      <c r="TVA340" s="92"/>
      <c r="TVB340" s="91"/>
      <c r="TVC340" s="91"/>
      <c r="TVD340" s="92"/>
      <c r="TVE340" s="84"/>
      <c r="TVF340" s="536"/>
      <c r="TVG340" s="536"/>
      <c r="TVH340" s="536"/>
      <c r="TVI340" s="2"/>
      <c r="TVJ340" s="88"/>
      <c r="TVK340" s="88"/>
      <c r="TVL340" s="89"/>
      <c r="TVM340" s="90"/>
      <c r="TVN340" s="89"/>
      <c r="TVO340" s="90"/>
      <c r="TVP340" s="90"/>
      <c r="TVQ340" s="91"/>
      <c r="TVR340" s="91"/>
      <c r="TVS340" s="91"/>
      <c r="TVT340" s="84"/>
      <c r="TVU340" s="92"/>
      <c r="TVV340" s="91"/>
      <c r="TVW340" s="91"/>
      <c r="TVX340" s="92"/>
      <c r="TVY340" s="84"/>
      <c r="TVZ340" s="536"/>
      <c r="TWA340" s="536"/>
      <c r="TWB340" s="536"/>
      <c r="TWC340" s="2"/>
      <c r="TWD340" s="88"/>
      <c r="TWE340" s="88"/>
      <c r="TWF340" s="89"/>
      <c r="TWG340" s="90"/>
      <c r="TWH340" s="89"/>
      <c r="TWI340" s="90"/>
      <c r="TWJ340" s="90"/>
      <c r="TWK340" s="91"/>
      <c r="TWL340" s="91"/>
      <c r="TWM340" s="91"/>
      <c r="TWN340" s="84"/>
      <c r="TWO340" s="92"/>
      <c r="TWP340" s="91"/>
      <c r="TWQ340" s="91"/>
      <c r="TWR340" s="92"/>
      <c r="TWS340" s="84"/>
      <c r="TWT340" s="536"/>
      <c r="TWU340" s="536"/>
      <c r="TWV340" s="536"/>
      <c r="TWW340" s="2"/>
      <c r="TWX340" s="88"/>
      <c r="TWY340" s="88"/>
      <c r="TWZ340" s="89"/>
      <c r="TXA340" s="90"/>
      <c r="TXB340" s="89"/>
      <c r="TXC340" s="90"/>
      <c r="TXD340" s="90"/>
      <c r="TXE340" s="91"/>
      <c r="TXF340" s="91"/>
      <c r="TXG340" s="91"/>
      <c r="TXH340" s="84"/>
      <c r="TXI340" s="92"/>
      <c r="TXJ340" s="91"/>
      <c r="TXK340" s="91"/>
      <c r="TXL340" s="92"/>
      <c r="TXM340" s="84"/>
      <c r="TXN340" s="536"/>
      <c r="TXO340" s="536"/>
      <c r="TXP340" s="536"/>
      <c r="TXQ340" s="2"/>
      <c r="TXR340" s="88"/>
      <c r="TXS340" s="88"/>
      <c r="TXT340" s="89"/>
      <c r="TXU340" s="90"/>
      <c r="TXV340" s="89"/>
      <c r="TXW340" s="90"/>
      <c r="TXX340" s="90"/>
      <c r="TXY340" s="91"/>
      <c r="TXZ340" s="91"/>
      <c r="TYA340" s="91"/>
      <c r="TYB340" s="84"/>
      <c r="TYC340" s="92"/>
      <c r="TYD340" s="91"/>
      <c r="TYE340" s="91"/>
      <c r="TYF340" s="92"/>
      <c r="TYG340" s="84"/>
      <c r="TYH340" s="536"/>
      <c r="TYI340" s="536"/>
      <c r="TYJ340" s="536"/>
      <c r="TYK340" s="2"/>
      <c r="TYL340" s="88"/>
      <c r="TYM340" s="88"/>
      <c r="TYN340" s="89"/>
      <c r="TYO340" s="90"/>
      <c r="TYP340" s="89"/>
      <c r="TYQ340" s="90"/>
      <c r="TYR340" s="90"/>
      <c r="TYS340" s="91"/>
      <c r="TYT340" s="91"/>
      <c r="TYU340" s="91"/>
      <c r="TYV340" s="84"/>
      <c r="TYW340" s="92"/>
      <c r="TYX340" s="91"/>
      <c r="TYY340" s="91"/>
      <c r="TYZ340" s="92"/>
      <c r="TZA340" s="84"/>
      <c r="TZB340" s="536"/>
      <c r="TZC340" s="536"/>
      <c r="TZD340" s="536"/>
      <c r="TZE340" s="2"/>
      <c r="TZF340" s="88"/>
      <c r="TZG340" s="88"/>
      <c r="TZH340" s="89"/>
      <c r="TZI340" s="90"/>
      <c r="TZJ340" s="89"/>
      <c r="TZK340" s="90"/>
      <c r="TZL340" s="90"/>
      <c r="TZM340" s="91"/>
      <c r="TZN340" s="91"/>
      <c r="TZO340" s="91"/>
      <c r="TZP340" s="84"/>
      <c r="TZQ340" s="92"/>
      <c r="TZR340" s="91"/>
      <c r="TZS340" s="91"/>
      <c r="TZT340" s="92"/>
      <c r="TZU340" s="84"/>
      <c r="TZV340" s="536"/>
      <c r="TZW340" s="536"/>
      <c r="TZX340" s="536"/>
      <c r="TZY340" s="2"/>
      <c r="TZZ340" s="88"/>
      <c r="UAA340" s="88"/>
      <c r="UAB340" s="89"/>
      <c r="UAC340" s="90"/>
      <c r="UAD340" s="89"/>
      <c r="UAE340" s="90"/>
      <c r="UAF340" s="90"/>
      <c r="UAG340" s="91"/>
      <c r="UAH340" s="91"/>
      <c r="UAI340" s="91"/>
      <c r="UAJ340" s="84"/>
      <c r="UAK340" s="92"/>
      <c r="UAL340" s="91"/>
      <c r="UAM340" s="91"/>
      <c r="UAN340" s="92"/>
      <c r="UAO340" s="84"/>
      <c r="UAP340" s="536"/>
      <c r="UAQ340" s="536"/>
      <c r="UAR340" s="536"/>
      <c r="UAS340" s="2"/>
      <c r="UAT340" s="88"/>
      <c r="UAU340" s="88"/>
      <c r="UAV340" s="89"/>
      <c r="UAW340" s="90"/>
      <c r="UAX340" s="89"/>
      <c r="UAY340" s="90"/>
      <c r="UAZ340" s="90"/>
      <c r="UBA340" s="91"/>
      <c r="UBB340" s="91"/>
      <c r="UBC340" s="91"/>
      <c r="UBD340" s="84"/>
      <c r="UBE340" s="92"/>
      <c r="UBF340" s="91"/>
      <c r="UBG340" s="91"/>
      <c r="UBH340" s="92"/>
      <c r="UBI340" s="84"/>
      <c r="UBJ340" s="536"/>
      <c r="UBK340" s="536"/>
      <c r="UBL340" s="536"/>
      <c r="UBM340" s="2"/>
      <c r="UBN340" s="88"/>
      <c r="UBO340" s="88"/>
      <c r="UBP340" s="89"/>
      <c r="UBQ340" s="90"/>
      <c r="UBR340" s="89"/>
      <c r="UBS340" s="90"/>
      <c r="UBT340" s="90"/>
      <c r="UBU340" s="91"/>
      <c r="UBV340" s="91"/>
      <c r="UBW340" s="91"/>
      <c r="UBX340" s="84"/>
      <c r="UBY340" s="92"/>
      <c r="UBZ340" s="91"/>
      <c r="UCA340" s="91"/>
      <c r="UCB340" s="92"/>
      <c r="UCC340" s="84"/>
      <c r="UCD340" s="536"/>
      <c r="UCE340" s="536"/>
      <c r="UCF340" s="536"/>
      <c r="UCG340" s="2"/>
      <c r="UCH340" s="88"/>
      <c r="UCI340" s="88"/>
      <c r="UCJ340" s="89"/>
      <c r="UCK340" s="90"/>
      <c r="UCL340" s="89"/>
      <c r="UCM340" s="90"/>
      <c r="UCN340" s="90"/>
      <c r="UCO340" s="91"/>
      <c r="UCP340" s="91"/>
      <c r="UCQ340" s="91"/>
      <c r="UCR340" s="84"/>
      <c r="UCS340" s="92"/>
      <c r="UCT340" s="91"/>
      <c r="UCU340" s="91"/>
      <c r="UCV340" s="92"/>
      <c r="UCW340" s="84"/>
      <c r="UCX340" s="536"/>
      <c r="UCY340" s="536"/>
      <c r="UCZ340" s="536"/>
      <c r="UDA340" s="2"/>
      <c r="UDB340" s="88"/>
      <c r="UDC340" s="88"/>
      <c r="UDD340" s="89"/>
      <c r="UDE340" s="90"/>
      <c r="UDF340" s="89"/>
      <c r="UDG340" s="90"/>
      <c r="UDH340" s="90"/>
      <c r="UDI340" s="91"/>
      <c r="UDJ340" s="91"/>
      <c r="UDK340" s="91"/>
      <c r="UDL340" s="84"/>
      <c r="UDM340" s="92"/>
      <c r="UDN340" s="91"/>
      <c r="UDO340" s="91"/>
      <c r="UDP340" s="92"/>
      <c r="UDQ340" s="84"/>
      <c r="UDR340" s="536"/>
      <c r="UDS340" s="536"/>
      <c r="UDT340" s="536"/>
      <c r="UDU340" s="2"/>
      <c r="UDV340" s="88"/>
      <c r="UDW340" s="88"/>
      <c r="UDX340" s="89"/>
      <c r="UDY340" s="90"/>
      <c r="UDZ340" s="89"/>
      <c r="UEA340" s="90"/>
      <c r="UEB340" s="90"/>
      <c r="UEC340" s="91"/>
      <c r="UED340" s="91"/>
      <c r="UEE340" s="91"/>
      <c r="UEF340" s="84"/>
      <c r="UEG340" s="92"/>
      <c r="UEH340" s="91"/>
      <c r="UEI340" s="91"/>
      <c r="UEJ340" s="92"/>
      <c r="UEK340" s="84"/>
      <c r="UEL340" s="536"/>
      <c r="UEM340" s="536"/>
      <c r="UEN340" s="536"/>
      <c r="UEO340" s="2"/>
      <c r="UEP340" s="88"/>
      <c r="UEQ340" s="88"/>
      <c r="UER340" s="89"/>
      <c r="UES340" s="90"/>
      <c r="UET340" s="89"/>
      <c r="UEU340" s="90"/>
      <c r="UEV340" s="90"/>
      <c r="UEW340" s="91"/>
      <c r="UEX340" s="91"/>
      <c r="UEY340" s="91"/>
      <c r="UEZ340" s="84"/>
      <c r="UFA340" s="92"/>
      <c r="UFB340" s="91"/>
      <c r="UFC340" s="91"/>
      <c r="UFD340" s="92"/>
      <c r="UFE340" s="84"/>
      <c r="UFF340" s="536"/>
      <c r="UFG340" s="536"/>
      <c r="UFH340" s="536"/>
      <c r="UFI340" s="2"/>
      <c r="UFJ340" s="88"/>
      <c r="UFK340" s="88"/>
      <c r="UFL340" s="89"/>
      <c r="UFM340" s="90"/>
      <c r="UFN340" s="89"/>
      <c r="UFO340" s="90"/>
      <c r="UFP340" s="90"/>
      <c r="UFQ340" s="91"/>
      <c r="UFR340" s="91"/>
      <c r="UFS340" s="91"/>
      <c r="UFT340" s="84"/>
      <c r="UFU340" s="92"/>
      <c r="UFV340" s="91"/>
      <c r="UFW340" s="91"/>
      <c r="UFX340" s="92"/>
      <c r="UFY340" s="84"/>
      <c r="UFZ340" s="536"/>
      <c r="UGA340" s="536"/>
      <c r="UGB340" s="536"/>
      <c r="UGC340" s="2"/>
      <c r="UGD340" s="88"/>
      <c r="UGE340" s="88"/>
      <c r="UGF340" s="89"/>
      <c r="UGG340" s="90"/>
      <c r="UGH340" s="89"/>
      <c r="UGI340" s="90"/>
      <c r="UGJ340" s="90"/>
      <c r="UGK340" s="91"/>
      <c r="UGL340" s="91"/>
      <c r="UGM340" s="91"/>
      <c r="UGN340" s="84"/>
      <c r="UGO340" s="92"/>
      <c r="UGP340" s="91"/>
      <c r="UGQ340" s="91"/>
      <c r="UGR340" s="92"/>
      <c r="UGS340" s="84"/>
      <c r="UGT340" s="536"/>
      <c r="UGU340" s="536"/>
      <c r="UGV340" s="536"/>
      <c r="UGW340" s="2"/>
      <c r="UGX340" s="88"/>
      <c r="UGY340" s="88"/>
      <c r="UGZ340" s="89"/>
      <c r="UHA340" s="90"/>
      <c r="UHB340" s="89"/>
      <c r="UHC340" s="90"/>
      <c r="UHD340" s="90"/>
      <c r="UHE340" s="91"/>
      <c r="UHF340" s="91"/>
      <c r="UHG340" s="91"/>
      <c r="UHH340" s="84"/>
      <c r="UHI340" s="92"/>
      <c r="UHJ340" s="91"/>
      <c r="UHK340" s="91"/>
      <c r="UHL340" s="92"/>
      <c r="UHM340" s="84"/>
      <c r="UHN340" s="536"/>
      <c r="UHO340" s="536"/>
      <c r="UHP340" s="536"/>
      <c r="UHQ340" s="2"/>
      <c r="UHR340" s="88"/>
      <c r="UHS340" s="88"/>
      <c r="UHT340" s="89"/>
      <c r="UHU340" s="90"/>
      <c r="UHV340" s="89"/>
      <c r="UHW340" s="90"/>
      <c r="UHX340" s="90"/>
      <c r="UHY340" s="91"/>
      <c r="UHZ340" s="91"/>
      <c r="UIA340" s="91"/>
      <c r="UIB340" s="84"/>
      <c r="UIC340" s="92"/>
      <c r="UID340" s="91"/>
      <c r="UIE340" s="91"/>
      <c r="UIF340" s="92"/>
      <c r="UIG340" s="84"/>
      <c r="UIH340" s="536"/>
      <c r="UII340" s="536"/>
      <c r="UIJ340" s="536"/>
      <c r="UIK340" s="2"/>
      <c r="UIL340" s="88"/>
      <c r="UIM340" s="88"/>
      <c r="UIN340" s="89"/>
      <c r="UIO340" s="90"/>
      <c r="UIP340" s="89"/>
      <c r="UIQ340" s="90"/>
      <c r="UIR340" s="90"/>
      <c r="UIS340" s="91"/>
      <c r="UIT340" s="91"/>
      <c r="UIU340" s="91"/>
      <c r="UIV340" s="84"/>
      <c r="UIW340" s="92"/>
      <c r="UIX340" s="91"/>
      <c r="UIY340" s="91"/>
      <c r="UIZ340" s="92"/>
      <c r="UJA340" s="84"/>
      <c r="UJB340" s="536"/>
      <c r="UJC340" s="536"/>
      <c r="UJD340" s="536"/>
      <c r="UJE340" s="2"/>
      <c r="UJF340" s="88"/>
      <c r="UJG340" s="88"/>
      <c r="UJH340" s="89"/>
      <c r="UJI340" s="90"/>
      <c r="UJJ340" s="89"/>
      <c r="UJK340" s="90"/>
      <c r="UJL340" s="90"/>
      <c r="UJM340" s="91"/>
      <c r="UJN340" s="91"/>
      <c r="UJO340" s="91"/>
      <c r="UJP340" s="84"/>
      <c r="UJQ340" s="92"/>
      <c r="UJR340" s="91"/>
      <c r="UJS340" s="91"/>
      <c r="UJT340" s="92"/>
      <c r="UJU340" s="84"/>
      <c r="UJV340" s="536"/>
      <c r="UJW340" s="536"/>
      <c r="UJX340" s="536"/>
      <c r="UJY340" s="2"/>
      <c r="UJZ340" s="88"/>
      <c r="UKA340" s="88"/>
      <c r="UKB340" s="89"/>
      <c r="UKC340" s="90"/>
      <c r="UKD340" s="89"/>
      <c r="UKE340" s="90"/>
      <c r="UKF340" s="90"/>
      <c r="UKG340" s="91"/>
      <c r="UKH340" s="91"/>
      <c r="UKI340" s="91"/>
      <c r="UKJ340" s="84"/>
      <c r="UKK340" s="92"/>
      <c r="UKL340" s="91"/>
      <c r="UKM340" s="91"/>
      <c r="UKN340" s="92"/>
      <c r="UKO340" s="84"/>
      <c r="UKP340" s="536"/>
      <c r="UKQ340" s="536"/>
      <c r="UKR340" s="536"/>
      <c r="UKS340" s="2"/>
      <c r="UKT340" s="88"/>
      <c r="UKU340" s="88"/>
      <c r="UKV340" s="89"/>
      <c r="UKW340" s="90"/>
      <c r="UKX340" s="89"/>
      <c r="UKY340" s="90"/>
      <c r="UKZ340" s="90"/>
      <c r="ULA340" s="91"/>
      <c r="ULB340" s="91"/>
      <c r="ULC340" s="91"/>
      <c r="ULD340" s="84"/>
      <c r="ULE340" s="92"/>
      <c r="ULF340" s="91"/>
      <c r="ULG340" s="91"/>
      <c r="ULH340" s="92"/>
      <c r="ULI340" s="84"/>
      <c r="ULJ340" s="536"/>
      <c r="ULK340" s="536"/>
      <c r="ULL340" s="536"/>
      <c r="ULM340" s="2"/>
      <c r="ULN340" s="88"/>
      <c r="ULO340" s="88"/>
      <c r="ULP340" s="89"/>
      <c r="ULQ340" s="90"/>
      <c r="ULR340" s="89"/>
      <c r="ULS340" s="90"/>
      <c r="ULT340" s="90"/>
      <c r="ULU340" s="91"/>
      <c r="ULV340" s="91"/>
      <c r="ULW340" s="91"/>
      <c r="ULX340" s="84"/>
      <c r="ULY340" s="92"/>
      <c r="ULZ340" s="91"/>
      <c r="UMA340" s="91"/>
      <c r="UMB340" s="92"/>
      <c r="UMC340" s="84"/>
      <c r="UMD340" s="536"/>
      <c r="UME340" s="536"/>
      <c r="UMF340" s="536"/>
      <c r="UMG340" s="2"/>
      <c r="UMH340" s="88"/>
      <c r="UMI340" s="88"/>
      <c r="UMJ340" s="89"/>
      <c r="UMK340" s="90"/>
      <c r="UML340" s="89"/>
      <c r="UMM340" s="90"/>
      <c r="UMN340" s="90"/>
      <c r="UMO340" s="91"/>
      <c r="UMP340" s="91"/>
      <c r="UMQ340" s="91"/>
      <c r="UMR340" s="84"/>
      <c r="UMS340" s="92"/>
      <c r="UMT340" s="91"/>
      <c r="UMU340" s="91"/>
      <c r="UMV340" s="92"/>
      <c r="UMW340" s="84"/>
      <c r="UMX340" s="536"/>
      <c r="UMY340" s="536"/>
      <c r="UMZ340" s="536"/>
      <c r="UNA340" s="2"/>
      <c r="UNB340" s="88"/>
      <c r="UNC340" s="88"/>
      <c r="UND340" s="89"/>
      <c r="UNE340" s="90"/>
      <c r="UNF340" s="89"/>
      <c r="UNG340" s="90"/>
      <c r="UNH340" s="90"/>
      <c r="UNI340" s="91"/>
      <c r="UNJ340" s="91"/>
      <c r="UNK340" s="91"/>
      <c r="UNL340" s="84"/>
      <c r="UNM340" s="92"/>
      <c r="UNN340" s="91"/>
      <c r="UNO340" s="91"/>
      <c r="UNP340" s="92"/>
      <c r="UNQ340" s="84"/>
      <c r="UNR340" s="536"/>
      <c r="UNS340" s="536"/>
      <c r="UNT340" s="536"/>
      <c r="UNU340" s="2"/>
      <c r="UNV340" s="88"/>
      <c r="UNW340" s="88"/>
      <c r="UNX340" s="89"/>
      <c r="UNY340" s="90"/>
      <c r="UNZ340" s="89"/>
      <c r="UOA340" s="90"/>
      <c r="UOB340" s="90"/>
      <c r="UOC340" s="91"/>
      <c r="UOD340" s="91"/>
      <c r="UOE340" s="91"/>
      <c r="UOF340" s="84"/>
      <c r="UOG340" s="92"/>
      <c r="UOH340" s="91"/>
      <c r="UOI340" s="91"/>
      <c r="UOJ340" s="92"/>
      <c r="UOK340" s="84"/>
      <c r="UOL340" s="536"/>
      <c r="UOM340" s="536"/>
      <c r="UON340" s="536"/>
      <c r="UOO340" s="2"/>
      <c r="UOP340" s="88"/>
      <c r="UOQ340" s="88"/>
      <c r="UOR340" s="89"/>
      <c r="UOS340" s="90"/>
      <c r="UOT340" s="89"/>
      <c r="UOU340" s="90"/>
      <c r="UOV340" s="90"/>
      <c r="UOW340" s="91"/>
      <c r="UOX340" s="91"/>
      <c r="UOY340" s="91"/>
      <c r="UOZ340" s="84"/>
      <c r="UPA340" s="92"/>
      <c r="UPB340" s="91"/>
      <c r="UPC340" s="91"/>
      <c r="UPD340" s="92"/>
      <c r="UPE340" s="84"/>
      <c r="UPF340" s="536"/>
      <c r="UPG340" s="536"/>
      <c r="UPH340" s="536"/>
      <c r="UPI340" s="2"/>
      <c r="UPJ340" s="88"/>
      <c r="UPK340" s="88"/>
      <c r="UPL340" s="89"/>
      <c r="UPM340" s="90"/>
      <c r="UPN340" s="89"/>
      <c r="UPO340" s="90"/>
      <c r="UPP340" s="90"/>
      <c r="UPQ340" s="91"/>
      <c r="UPR340" s="91"/>
      <c r="UPS340" s="91"/>
      <c r="UPT340" s="84"/>
      <c r="UPU340" s="92"/>
      <c r="UPV340" s="91"/>
      <c r="UPW340" s="91"/>
      <c r="UPX340" s="92"/>
      <c r="UPY340" s="84"/>
      <c r="UPZ340" s="536"/>
      <c r="UQA340" s="536"/>
      <c r="UQB340" s="536"/>
      <c r="UQC340" s="2"/>
      <c r="UQD340" s="88"/>
      <c r="UQE340" s="88"/>
      <c r="UQF340" s="89"/>
      <c r="UQG340" s="90"/>
      <c r="UQH340" s="89"/>
      <c r="UQI340" s="90"/>
      <c r="UQJ340" s="90"/>
      <c r="UQK340" s="91"/>
      <c r="UQL340" s="91"/>
      <c r="UQM340" s="91"/>
      <c r="UQN340" s="84"/>
      <c r="UQO340" s="92"/>
      <c r="UQP340" s="91"/>
      <c r="UQQ340" s="91"/>
      <c r="UQR340" s="92"/>
      <c r="UQS340" s="84"/>
      <c r="UQT340" s="536"/>
      <c r="UQU340" s="536"/>
      <c r="UQV340" s="536"/>
      <c r="UQW340" s="2"/>
      <c r="UQX340" s="88"/>
      <c r="UQY340" s="88"/>
      <c r="UQZ340" s="89"/>
      <c r="URA340" s="90"/>
      <c r="URB340" s="89"/>
      <c r="URC340" s="90"/>
      <c r="URD340" s="90"/>
      <c r="URE340" s="91"/>
      <c r="URF340" s="91"/>
      <c r="URG340" s="91"/>
      <c r="URH340" s="84"/>
      <c r="URI340" s="92"/>
      <c r="URJ340" s="91"/>
      <c r="URK340" s="91"/>
      <c r="URL340" s="92"/>
      <c r="URM340" s="84"/>
      <c r="URN340" s="536"/>
      <c r="URO340" s="536"/>
      <c r="URP340" s="536"/>
      <c r="URQ340" s="2"/>
      <c r="URR340" s="88"/>
      <c r="URS340" s="88"/>
      <c r="URT340" s="89"/>
      <c r="URU340" s="90"/>
      <c r="URV340" s="89"/>
      <c r="URW340" s="90"/>
      <c r="URX340" s="90"/>
      <c r="URY340" s="91"/>
      <c r="URZ340" s="91"/>
      <c r="USA340" s="91"/>
      <c r="USB340" s="84"/>
      <c r="USC340" s="92"/>
      <c r="USD340" s="91"/>
      <c r="USE340" s="91"/>
      <c r="USF340" s="92"/>
      <c r="USG340" s="84"/>
      <c r="USH340" s="536"/>
      <c r="USI340" s="536"/>
      <c r="USJ340" s="536"/>
      <c r="USK340" s="2"/>
      <c r="USL340" s="88"/>
      <c r="USM340" s="88"/>
      <c r="USN340" s="89"/>
      <c r="USO340" s="90"/>
      <c r="USP340" s="89"/>
      <c r="USQ340" s="90"/>
      <c r="USR340" s="90"/>
      <c r="USS340" s="91"/>
      <c r="UST340" s="91"/>
      <c r="USU340" s="91"/>
      <c r="USV340" s="84"/>
      <c r="USW340" s="92"/>
      <c r="USX340" s="91"/>
      <c r="USY340" s="91"/>
      <c r="USZ340" s="92"/>
      <c r="UTA340" s="84"/>
      <c r="UTB340" s="536"/>
      <c r="UTC340" s="536"/>
      <c r="UTD340" s="536"/>
      <c r="UTE340" s="2"/>
      <c r="UTF340" s="88"/>
      <c r="UTG340" s="88"/>
      <c r="UTH340" s="89"/>
      <c r="UTI340" s="90"/>
      <c r="UTJ340" s="89"/>
      <c r="UTK340" s="90"/>
      <c r="UTL340" s="90"/>
      <c r="UTM340" s="91"/>
      <c r="UTN340" s="91"/>
      <c r="UTO340" s="91"/>
      <c r="UTP340" s="84"/>
      <c r="UTQ340" s="92"/>
      <c r="UTR340" s="91"/>
      <c r="UTS340" s="91"/>
      <c r="UTT340" s="92"/>
      <c r="UTU340" s="84"/>
      <c r="UTV340" s="536"/>
      <c r="UTW340" s="536"/>
      <c r="UTX340" s="536"/>
      <c r="UTY340" s="2"/>
      <c r="UTZ340" s="88"/>
      <c r="UUA340" s="88"/>
      <c r="UUB340" s="89"/>
      <c r="UUC340" s="90"/>
      <c r="UUD340" s="89"/>
      <c r="UUE340" s="90"/>
      <c r="UUF340" s="90"/>
      <c r="UUG340" s="91"/>
      <c r="UUH340" s="91"/>
      <c r="UUI340" s="91"/>
      <c r="UUJ340" s="84"/>
      <c r="UUK340" s="92"/>
      <c r="UUL340" s="91"/>
      <c r="UUM340" s="91"/>
      <c r="UUN340" s="92"/>
      <c r="UUO340" s="84"/>
      <c r="UUP340" s="536"/>
      <c r="UUQ340" s="536"/>
      <c r="UUR340" s="536"/>
      <c r="UUS340" s="2"/>
      <c r="UUT340" s="88"/>
      <c r="UUU340" s="88"/>
      <c r="UUV340" s="89"/>
      <c r="UUW340" s="90"/>
      <c r="UUX340" s="89"/>
      <c r="UUY340" s="90"/>
      <c r="UUZ340" s="90"/>
      <c r="UVA340" s="91"/>
      <c r="UVB340" s="91"/>
      <c r="UVC340" s="91"/>
      <c r="UVD340" s="84"/>
      <c r="UVE340" s="92"/>
      <c r="UVF340" s="91"/>
      <c r="UVG340" s="91"/>
      <c r="UVH340" s="92"/>
      <c r="UVI340" s="84"/>
      <c r="UVJ340" s="536"/>
      <c r="UVK340" s="536"/>
      <c r="UVL340" s="536"/>
      <c r="UVM340" s="2"/>
      <c r="UVN340" s="88"/>
      <c r="UVO340" s="88"/>
      <c r="UVP340" s="89"/>
      <c r="UVQ340" s="90"/>
      <c r="UVR340" s="89"/>
      <c r="UVS340" s="90"/>
      <c r="UVT340" s="90"/>
      <c r="UVU340" s="91"/>
      <c r="UVV340" s="91"/>
      <c r="UVW340" s="91"/>
      <c r="UVX340" s="84"/>
      <c r="UVY340" s="92"/>
      <c r="UVZ340" s="91"/>
      <c r="UWA340" s="91"/>
      <c r="UWB340" s="92"/>
      <c r="UWC340" s="84"/>
      <c r="UWD340" s="536"/>
      <c r="UWE340" s="536"/>
      <c r="UWF340" s="536"/>
      <c r="UWG340" s="2"/>
      <c r="UWH340" s="88"/>
      <c r="UWI340" s="88"/>
      <c r="UWJ340" s="89"/>
      <c r="UWK340" s="90"/>
      <c r="UWL340" s="89"/>
      <c r="UWM340" s="90"/>
      <c r="UWN340" s="90"/>
      <c r="UWO340" s="91"/>
      <c r="UWP340" s="91"/>
      <c r="UWQ340" s="91"/>
      <c r="UWR340" s="84"/>
      <c r="UWS340" s="92"/>
      <c r="UWT340" s="91"/>
      <c r="UWU340" s="91"/>
      <c r="UWV340" s="92"/>
      <c r="UWW340" s="84"/>
      <c r="UWX340" s="536"/>
      <c r="UWY340" s="536"/>
      <c r="UWZ340" s="536"/>
      <c r="UXA340" s="2"/>
      <c r="UXB340" s="88"/>
      <c r="UXC340" s="88"/>
      <c r="UXD340" s="89"/>
      <c r="UXE340" s="90"/>
      <c r="UXF340" s="89"/>
      <c r="UXG340" s="90"/>
      <c r="UXH340" s="90"/>
      <c r="UXI340" s="91"/>
      <c r="UXJ340" s="91"/>
      <c r="UXK340" s="91"/>
      <c r="UXL340" s="84"/>
      <c r="UXM340" s="92"/>
      <c r="UXN340" s="91"/>
      <c r="UXO340" s="91"/>
      <c r="UXP340" s="92"/>
      <c r="UXQ340" s="84"/>
      <c r="UXR340" s="536"/>
      <c r="UXS340" s="536"/>
      <c r="UXT340" s="536"/>
      <c r="UXU340" s="2"/>
      <c r="UXV340" s="88"/>
      <c r="UXW340" s="88"/>
      <c r="UXX340" s="89"/>
      <c r="UXY340" s="90"/>
      <c r="UXZ340" s="89"/>
      <c r="UYA340" s="90"/>
      <c r="UYB340" s="90"/>
      <c r="UYC340" s="91"/>
      <c r="UYD340" s="91"/>
      <c r="UYE340" s="91"/>
      <c r="UYF340" s="84"/>
      <c r="UYG340" s="92"/>
      <c r="UYH340" s="91"/>
      <c r="UYI340" s="91"/>
      <c r="UYJ340" s="92"/>
      <c r="UYK340" s="84"/>
      <c r="UYL340" s="536"/>
      <c r="UYM340" s="536"/>
      <c r="UYN340" s="536"/>
      <c r="UYO340" s="2"/>
      <c r="UYP340" s="88"/>
      <c r="UYQ340" s="88"/>
      <c r="UYR340" s="89"/>
      <c r="UYS340" s="90"/>
      <c r="UYT340" s="89"/>
      <c r="UYU340" s="90"/>
      <c r="UYV340" s="90"/>
      <c r="UYW340" s="91"/>
      <c r="UYX340" s="91"/>
      <c r="UYY340" s="91"/>
      <c r="UYZ340" s="84"/>
      <c r="UZA340" s="92"/>
      <c r="UZB340" s="91"/>
      <c r="UZC340" s="91"/>
      <c r="UZD340" s="92"/>
      <c r="UZE340" s="84"/>
      <c r="UZF340" s="536"/>
      <c r="UZG340" s="536"/>
      <c r="UZH340" s="536"/>
      <c r="UZI340" s="2"/>
      <c r="UZJ340" s="88"/>
      <c r="UZK340" s="88"/>
      <c r="UZL340" s="89"/>
      <c r="UZM340" s="90"/>
      <c r="UZN340" s="89"/>
      <c r="UZO340" s="90"/>
      <c r="UZP340" s="90"/>
      <c r="UZQ340" s="91"/>
      <c r="UZR340" s="91"/>
      <c r="UZS340" s="91"/>
      <c r="UZT340" s="84"/>
      <c r="UZU340" s="92"/>
      <c r="UZV340" s="91"/>
      <c r="UZW340" s="91"/>
      <c r="UZX340" s="92"/>
      <c r="UZY340" s="84"/>
      <c r="UZZ340" s="536"/>
      <c r="VAA340" s="536"/>
      <c r="VAB340" s="536"/>
      <c r="VAC340" s="2"/>
      <c r="VAD340" s="88"/>
      <c r="VAE340" s="88"/>
      <c r="VAF340" s="89"/>
      <c r="VAG340" s="90"/>
      <c r="VAH340" s="89"/>
      <c r="VAI340" s="90"/>
      <c r="VAJ340" s="90"/>
      <c r="VAK340" s="91"/>
      <c r="VAL340" s="91"/>
      <c r="VAM340" s="91"/>
      <c r="VAN340" s="84"/>
      <c r="VAO340" s="92"/>
      <c r="VAP340" s="91"/>
      <c r="VAQ340" s="91"/>
      <c r="VAR340" s="92"/>
      <c r="VAS340" s="84"/>
      <c r="VAT340" s="536"/>
      <c r="VAU340" s="536"/>
      <c r="VAV340" s="536"/>
      <c r="VAW340" s="2"/>
      <c r="VAX340" s="88"/>
      <c r="VAY340" s="88"/>
      <c r="VAZ340" s="89"/>
      <c r="VBA340" s="90"/>
      <c r="VBB340" s="89"/>
      <c r="VBC340" s="90"/>
      <c r="VBD340" s="90"/>
      <c r="VBE340" s="91"/>
      <c r="VBF340" s="91"/>
      <c r="VBG340" s="91"/>
      <c r="VBH340" s="84"/>
      <c r="VBI340" s="92"/>
      <c r="VBJ340" s="91"/>
      <c r="VBK340" s="91"/>
      <c r="VBL340" s="92"/>
      <c r="VBM340" s="84"/>
      <c r="VBN340" s="536"/>
      <c r="VBO340" s="536"/>
      <c r="VBP340" s="536"/>
      <c r="VBQ340" s="2"/>
      <c r="VBR340" s="88"/>
      <c r="VBS340" s="88"/>
      <c r="VBT340" s="89"/>
      <c r="VBU340" s="90"/>
      <c r="VBV340" s="89"/>
      <c r="VBW340" s="90"/>
      <c r="VBX340" s="90"/>
      <c r="VBY340" s="91"/>
      <c r="VBZ340" s="91"/>
      <c r="VCA340" s="91"/>
      <c r="VCB340" s="84"/>
      <c r="VCC340" s="92"/>
      <c r="VCD340" s="91"/>
      <c r="VCE340" s="91"/>
      <c r="VCF340" s="92"/>
      <c r="VCG340" s="84"/>
      <c r="VCH340" s="536"/>
      <c r="VCI340" s="536"/>
      <c r="VCJ340" s="536"/>
      <c r="VCK340" s="2"/>
      <c r="VCL340" s="88"/>
      <c r="VCM340" s="88"/>
      <c r="VCN340" s="89"/>
      <c r="VCO340" s="90"/>
      <c r="VCP340" s="89"/>
      <c r="VCQ340" s="90"/>
      <c r="VCR340" s="90"/>
      <c r="VCS340" s="91"/>
      <c r="VCT340" s="91"/>
      <c r="VCU340" s="91"/>
      <c r="VCV340" s="84"/>
      <c r="VCW340" s="92"/>
      <c r="VCX340" s="91"/>
      <c r="VCY340" s="91"/>
      <c r="VCZ340" s="92"/>
      <c r="VDA340" s="84"/>
      <c r="VDB340" s="536"/>
      <c r="VDC340" s="536"/>
      <c r="VDD340" s="536"/>
      <c r="VDE340" s="2"/>
      <c r="VDF340" s="88"/>
      <c r="VDG340" s="88"/>
      <c r="VDH340" s="89"/>
      <c r="VDI340" s="90"/>
      <c r="VDJ340" s="89"/>
      <c r="VDK340" s="90"/>
      <c r="VDL340" s="90"/>
      <c r="VDM340" s="91"/>
      <c r="VDN340" s="91"/>
      <c r="VDO340" s="91"/>
      <c r="VDP340" s="84"/>
      <c r="VDQ340" s="92"/>
      <c r="VDR340" s="91"/>
      <c r="VDS340" s="91"/>
      <c r="VDT340" s="92"/>
      <c r="VDU340" s="84"/>
      <c r="VDV340" s="536"/>
      <c r="VDW340" s="536"/>
      <c r="VDX340" s="536"/>
      <c r="VDY340" s="2"/>
      <c r="VDZ340" s="88"/>
      <c r="VEA340" s="88"/>
      <c r="VEB340" s="89"/>
      <c r="VEC340" s="90"/>
      <c r="VED340" s="89"/>
      <c r="VEE340" s="90"/>
      <c r="VEF340" s="90"/>
      <c r="VEG340" s="91"/>
      <c r="VEH340" s="91"/>
      <c r="VEI340" s="91"/>
      <c r="VEJ340" s="84"/>
      <c r="VEK340" s="92"/>
      <c r="VEL340" s="91"/>
      <c r="VEM340" s="91"/>
      <c r="VEN340" s="92"/>
      <c r="VEO340" s="84"/>
      <c r="VEP340" s="536"/>
      <c r="VEQ340" s="536"/>
      <c r="VER340" s="536"/>
      <c r="VES340" s="2"/>
      <c r="VET340" s="88"/>
      <c r="VEU340" s="88"/>
      <c r="VEV340" s="89"/>
      <c r="VEW340" s="90"/>
      <c r="VEX340" s="89"/>
      <c r="VEY340" s="90"/>
      <c r="VEZ340" s="90"/>
      <c r="VFA340" s="91"/>
      <c r="VFB340" s="91"/>
      <c r="VFC340" s="91"/>
      <c r="VFD340" s="84"/>
      <c r="VFE340" s="92"/>
      <c r="VFF340" s="91"/>
      <c r="VFG340" s="91"/>
      <c r="VFH340" s="92"/>
      <c r="VFI340" s="84"/>
      <c r="VFJ340" s="536"/>
      <c r="VFK340" s="536"/>
      <c r="VFL340" s="536"/>
      <c r="VFM340" s="2"/>
      <c r="VFN340" s="88"/>
      <c r="VFO340" s="88"/>
      <c r="VFP340" s="89"/>
      <c r="VFQ340" s="90"/>
      <c r="VFR340" s="89"/>
      <c r="VFS340" s="90"/>
      <c r="VFT340" s="90"/>
      <c r="VFU340" s="91"/>
      <c r="VFV340" s="91"/>
      <c r="VFW340" s="91"/>
      <c r="VFX340" s="84"/>
      <c r="VFY340" s="92"/>
      <c r="VFZ340" s="91"/>
      <c r="VGA340" s="91"/>
      <c r="VGB340" s="92"/>
      <c r="VGC340" s="84"/>
      <c r="VGD340" s="536"/>
      <c r="VGE340" s="536"/>
      <c r="VGF340" s="536"/>
      <c r="VGG340" s="2"/>
      <c r="VGH340" s="88"/>
      <c r="VGI340" s="88"/>
      <c r="VGJ340" s="89"/>
      <c r="VGK340" s="90"/>
      <c r="VGL340" s="89"/>
      <c r="VGM340" s="90"/>
      <c r="VGN340" s="90"/>
      <c r="VGO340" s="91"/>
      <c r="VGP340" s="91"/>
      <c r="VGQ340" s="91"/>
      <c r="VGR340" s="84"/>
      <c r="VGS340" s="92"/>
      <c r="VGT340" s="91"/>
      <c r="VGU340" s="91"/>
      <c r="VGV340" s="92"/>
      <c r="VGW340" s="84"/>
      <c r="VGX340" s="536"/>
      <c r="VGY340" s="536"/>
      <c r="VGZ340" s="536"/>
      <c r="VHA340" s="2"/>
      <c r="VHB340" s="88"/>
      <c r="VHC340" s="88"/>
      <c r="VHD340" s="89"/>
      <c r="VHE340" s="90"/>
      <c r="VHF340" s="89"/>
      <c r="VHG340" s="90"/>
      <c r="VHH340" s="90"/>
      <c r="VHI340" s="91"/>
      <c r="VHJ340" s="91"/>
      <c r="VHK340" s="91"/>
      <c r="VHL340" s="84"/>
      <c r="VHM340" s="92"/>
      <c r="VHN340" s="91"/>
      <c r="VHO340" s="91"/>
      <c r="VHP340" s="92"/>
      <c r="VHQ340" s="84"/>
      <c r="VHR340" s="536"/>
      <c r="VHS340" s="536"/>
      <c r="VHT340" s="536"/>
      <c r="VHU340" s="2"/>
      <c r="VHV340" s="88"/>
      <c r="VHW340" s="88"/>
      <c r="VHX340" s="89"/>
      <c r="VHY340" s="90"/>
      <c r="VHZ340" s="89"/>
      <c r="VIA340" s="90"/>
      <c r="VIB340" s="90"/>
      <c r="VIC340" s="91"/>
      <c r="VID340" s="91"/>
      <c r="VIE340" s="91"/>
      <c r="VIF340" s="84"/>
      <c r="VIG340" s="92"/>
      <c r="VIH340" s="91"/>
      <c r="VII340" s="91"/>
      <c r="VIJ340" s="92"/>
      <c r="VIK340" s="84"/>
      <c r="VIL340" s="536"/>
      <c r="VIM340" s="536"/>
      <c r="VIN340" s="536"/>
      <c r="VIO340" s="2"/>
      <c r="VIP340" s="88"/>
      <c r="VIQ340" s="88"/>
      <c r="VIR340" s="89"/>
      <c r="VIS340" s="90"/>
      <c r="VIT340" s="89"/>
      <c r="VIU340" s="90"/>
      <c r="VIV340" s="90"/>
      <c r="VIW340" s="91"/>
      <c r="VIX340" s="91"/>
      <c r="VIY340" s="91"/>
      <c r="VIZ340" s="84"/>
      <c r="VJA340" s="92"/>
      <c r="VJB340" s="91"/>
      <c r="VJC340" s="91"/>
      <c r="VJD340" s="92"/>
      <c r="VJE340" s="84"/>
      <c r="VJF340" s="536"/>
      <c r="VJG340" s="536"/>
      <c r="VJH340" s="536"/>
      <c r="VJI340" s="2"/>
      <c r="VJJ340" s="88"/>
      <c r="VJK340" s="88"/>
      <c r="VJL340" s="89"/>
      <c r="VJM340" s="90"/>
      <c r="VJN340" s="89"/>
      <c r="VJO340" s="90"/>
      <c r="VJP340" s="90"/>
      <c r="VJQ340" s="91"/>
      <c r="VJR340" s="91"/>
      <c r="VJS340" s="91"/>
      <c r="VJT340" s="84"/>
      <c r="VJU340" s="92"/>
      <c r="VJV340" s="91"/>
      <c r="VJW340" s="91"/>
      <c r="VJX340" s="92"/>
      <c r="VJY340" s="84"/>
      <c r="VJZ340" s="536"/>
      <c r="VKA340" s="536"/>
      <c r="VKB340" s="536"/>
      <c r="VKC340" s="2"/>
      <c r="VKD340" s="88"/>
      <c r="VKE340" s="88"/>
      <c r="VKF340" s="89"/>
      <c r="VKG340" s="90"/>
      <c r="VKH340" s="89"/>
      <c r="VKI340" s="90"/>
      <c r="VKJ340" s="90"/>
      <c r="VKK340" s="91"/>
      <c r="VKL340" s="91"/>
      <c r="VKM340" s="91"/>
      <c r="VKN340" s="84"/>
      <c r="VKO340" s="92"/>
      <c r="VKP340" s="91"/>
      <c r="VKQ340" s="91"/>
      <c r="VKR340" s="92"/>
      <c r="VKS340" s="84"/>
      <c r="VKT340" s="536"/>
      <c r="VKU340" s="536"/>
      <c r="VKV340" s="536"/>
      <c r="VKW340" s="2"/>
      <c r="VKX340" s="88"/>
      <c r="VKY340" s="88"/>
      <c r="VKZ340" s="89"/>
      <c r="VLA340" s="90"/>
      <c r="VLB340" s="89"/>
      <c r="VLC340" s="90"/>
      <c r="VLD340" s="90"/>
      <c r="VLE340" s="91"/>
      <c r="VLF340" s="91"/>
      <c r="VLG340" s="91"/>
      <c r="VLH340" s="84"/>
      <c r="VLI340" s="92"/>
      <c r="VLJ340" s="91"/>
      <c r="VLK340" s="91"/>
      <c r="VLL340" s="92"/>
      <c r="VLM340" s="84"/>
      <c r="VLN340" s="536"/>
      <c r="VLO340" s="536"/>
      <c r="VLP340" s="536"/>
      <c r="VLQ340" s="2"/>
      <c r="VLR340" s="88"/>
      <c r="VLS340" s="88"/>
      <c r="VLT340" s="89"/>
      <c r="VLU340" s="90"/>
      <c r="VLV340" s="89"/>
      <c r="VLW340" s="90"/>
      <c r="VLX340" s="90"/>
      <c r="VLY340" s="91"/>
      <c r="VLZ340" s="91"/>
      <c r="VMA340" s="91"/>
      <c r="VMB340" s="84"/>
      <c r="VMC340" s="92"/>
      <c r="VMD340" s="91"/>
      <c r="VME340" s="91"/>
      <c r="VMF340" s="92"/>
      <c r="VMG340" s="84"/>
      <c r="VMH340" s="536"/>
      <c r="VMI340" s="536"/>
      <c r="VMJ340" s="536"/>
      <c r="VMK340" s="2"/>
      <c r="VML340" s="88"/>
      <c r="VMM340" s="88"/>
      <c r="VMN340" s="89"/>
      <c r="VMO340" s="90"/>
      <c r="VMP340" s="89"/>
      <c r="VMQ340" s="90"/>
      <c r="VMR340" s="90"/>
      <c r="VMS340" s="91"/>
      <c r="VMT340" s="91"/>
      <c r="VMU340" s="91"/>
      <c r="VMV340" s="84"/>
      <c r="VMW340" s="92"/>
      <c r="VMX340" s="91"/>
      <c r="VMY340" s="91"/>
      <c r="VMZ340" s="92"/>
      <c r="VNA340" s="84"/>
      <c r="VNB340" s="536"/>
      <c r="VNC340" s="536"/>
      <c r="VND340" s="536"/>
      <c r="VNE340" s="2"/>
      <c r="VNF340" s="88"/>
      <c r="VNG340" s="88"/>
      <c r="VNH340" s="89"/>
      <c r="VNI340" s="90"/>
      <c r="VNJ340" s="89"/>
      <c r="VNK340" s="90"/>
      <c r="VNL340" s="90"/>
      <c r="VNM340" s="91"/>
      <c r="VNN340" s="91"/>
      <c r="VNO340" s="91"/>
      <c r="VNP340" s="84"/>
      <c r="VNQ340" s="92"/>
      <c r="VNR340" s="91"/>
      <c r="VNS340" s="91"/>
      <c r="VNT340" s="92"/>
      <c r="VNU340" s="84"/>
      <c r="VNV340" s="536"/>
      <c r="VNW340" s="536"/>
      <c r="VNX340" s="536"/>
      <c r="VNY340" s="2"/>
      <c r="VNZ340" s="88"/>
      <c r="VOA340" s="88"/>
      <c r="VOB340" s="89"/>
      <c r="VOC340" s="90"/>
      <c r="VOD340" s="89"/>
      <c r="VOE340" s="90"/>
      <c r="VOF340" s="90"/>
      <c r="VOG340" s="91"/>
      <c r="VOH340" s="91"/>
      <c r="VOI340" s="91"/>
      <c r="VOJ340" s="84"/>
      <c r="VOK340" s="92"/>
      <c r="VOL340" s="91"/>
      <c r="VOM340" s="91"/>
      <c r="VON340" s="92"/>
      <c r="VOO340" s="84"/>
      <c r="VOP340" s="536"/>
      <c r="VOQ340" s="536"/>
      <c r="VOR340" s="536"/>
      <c r="VOS340" s="2"/>
      <c r="VOT340" s="88"/>
      <c r="VOU340" s="88"/>
      <c r="VOV340" s="89"/>
      <c r="VOW340" s="90"/>
      <c r="VOX340" s="89"/>
      <c r="VOY340" s="90"/>
      <c r="VOZ340" s="90"/>
      <c r="VPA340" s="91"/>
      <c r="VPB340" s="91"/>
      <c r="VPC340" s="91"/>
      <c r="VPD340" s="84"/>
      <c r="VPE340" s="92"/>
      <c r="VPF340" s="91"/>
      <c r="VPG340" s="91"/>
      <c r="VPH340" s="92"/>
      <c r="VPI340" s="84"/>
      <c r="VPJ340" s="536"/>
      <c r="VPK340" s="536"/>
      <c r="VPL340" s="536"/>
      <c r="VPM340" s="2"/>
      <c r="VPN340" s="88"/>
      <c r="VPO340" s="88"/>
      <c r="VPP340" s="89"/>
      <c r="VPQ340" s="90"/>
      <c r="VPR340" s="89"/>
      <c r="VPS340" s="90"/>
      <c r="VPT340" s="90"/>
      <c r="VPU340" s="91"/>
      <c r="VPV340" s="91"/>
      <c r="VPW340" s="91"/>
      <c r="VPX340" s="84"/>
      <c r="VPY340" s="92"/>
      <c r="VPZ340" s="91"/>
      <c r="VQA340" s="91"/>
      <c r="VQB340" s="92"/>
      <c r="VQC340" s="84"/>
      <c r="VQD340" s="536"/>
      <c r="VQE340" s="536"/>
      <c r="VQF340" s="536"/>
      <c r="VQG340" s="2"/>
      <c r="VQH340" s="88"/>
      <c r="VQI340" s="88"/>
      <c r="VQJ340" s="89"/>
      <c r="VQK340" s="90"/>
      <c r="VQL340" s="89"/>
      <c r="VQM340" s="90"/>
      <c r="VQN340" s="90"/>
      <c r="VQO340" s="91"/>
      <c r="VQP340" s="91"/>
      <c r="VQQ340" s="91"/>
      <c r="VQR340" s="84"/>
      <c r="VQS340" s="92"/>
      <c r="VQT340" s="91"/>
      <c r="VQU340" s="91"/>
      <c r="VQV340" s="92"/>
      <c r="VQW340" s="84"/>
      <c r="VQX340" s="536"/>
      <c r="VQY340" s="536"/>
      <c r="VQZ340" s="536"/>
      <c r="VRA340" s="2"/>
      <c r="VRB340" s="88"/>
      <c r="VRC340" s="88"/>
      <c r="VRD340" s="89"/>
      <c r="VRE340" s="90"/>
      <c r="VRF340" s="89"/>
      <c r="VRG340" s="90"/>
      <c r="VRH340" s="90"/>
      <c r="VRI340" s="91"/>
      <c r="VRJ340" s="91"/>
      <c r="VRK340" s="91"/>
      <c r="VRL340" s="84"/>
      <c r="VRM340" s="92"/>
      <c r="VRN340" s="91"/>
      <c r="VRO340" s="91"/>
      <c r="VRP340" s="92"/>
      <c r="VRQ340" s="84"/>
      <c r="VRR340" s="536"/>
      <c r="VRS340" s="536"/>
      <c r="VRT340" s="536"/>
      <c r="VRU340" s="2"/>
      <c r="VRV340" s="88"/>
      <c r="VRW340" s="88"/>
      <c r="VRX340" s="89"/>
      <c r="VRY340" s="90"/>
      <c r="VRZ340" s="89"/>
      <c r="VSA340" s="90"/>
      <c r="VSB340" s="90"/>
      <c r="VSC340" s="91"/>
      <c r="VSD340" s="91"/>
      <c r="VSE340" s="91"/>
      <c r="VSF340" s="84"/>
      <c r="VSG340" s="92"/>
      <c r="VSH340" s="91"/>
      <c r="VSI340" s="91"/>
      <c r="VSJ340" s="92"/>
      <c r="VSK340" s="84"/>
      <c r="VSL340" s="536"/>
      <c r="VSM340" s="536"/>
      <c r="VSN340" s="536"/>
      <c r="VSO340" s="2"/>
      <c r="VSP340" s="88"/>
      <c r="VSQ340" s="88"/>
      <c r="VSR340" s="89"/>
      <c r="VSS340" s="90"/>
      <c r="VST340" s="89"/>
      <c r="VSU340" s="90"/>
      <c r="VSV340" s="90"/>
      <c r="VSW340" s="91"/>
      <c r="VSX340" s="91"/>
      <c r="VSY340" s="91"/>
      <c r="VSZ340" s="84"/>
      <c r="VTA340" s="92"/>
      <c r="VTB340" s="91"/>
      <c r="VTC340" s="91"/>
      <c r="VTD340" s="92"/>
      <c r="VTE340" s="84"/>
      <c r="VTF340" s="536"/>
      <c r="VTG340" s="536"/>
      <c r="VTH340" s="536"/>
      <c r="VTI340" s="2"/>
      <c r="VTJ340" s="88"/>
      <c r="VTK340" s="88"/>
      <c r="VTL340" s="89"/>
      <c r="VTM340" s="90"/>
      <c r="VTN340" s="89"/>
      <c r="VTO340" s="90"/>
      <c r="VTP340" s="90"/>
      <c r="VTQ340" s="91"/>
      <c r="VTR340" s="91"/>
      <c r="VTS340" s="91"/>
      <c r="VTT340" s="84"/>
      <c r="VTU340" s="92"/>
      <c r="VTV340" s="91"/>
      <c r="VTW340" s="91"/>
      <c r="VTX340" s="92"/>
      <c r="VTY340" s="84"/>
      <c r="VTZ340" s="536"/>
      <c r="VUA340" s="536"/>
      <c r="VUB340" s="536"/>
      <c r="VUC340" s="2"/>
      <c r="VUD340" s="88"/>
      <c r="VUE340" s="88"/>
      <c r="VUF340" s="89"/>
      <c r="VUG340" s="90"/>
      <c r="VUH340" s="89"/>
      <c r="VUI340" s="90"/>
      <c r="VUJ340" s="90"/>
      <c r="VUK340" s="91"/>
      <c r="VUL340" s="91"/>
      <c r="VUM340" s="91"/>
      <c r="VUN340" s="84"/>
      <c r="VUO340" s="92"/>
      <c r="VUP340" s="91"/>
      <c r="VUQ340" s="91"/>
      <c r="VUR340" s="92"/>
      <c r="VUS340" s="84"/>
      <c r="VUT340" s="536"/>
      <c r="VUU340" s="536"/>
      <c r="VUV340" s="536"/>
      <c r="VUW340" s="2"/>
      <c r="VUX340" s="88"/>
      <c r="VUY340" s="88"/>
      <c r="VUZ340" s="89"/>
      <c r="VVA340" s="90"/>
      <c r="VVB340" s="89"/>
      <c r="VVC340" s="90"/>
      <c r="VVD340" s="90"/>
      <c r="VVE340" s="91"/>
      <c r="VVF340" s="91"/>
      <c r="VVG340" s="91"/>
      <c r="VVH340" s="84"/>
      <c r="VVI340" s="92"/>
      <c r="VVJ340" s="91"/>
      <c r="VVK340" s="91"/>
      <c r="VVL340" s="92"/>
      <c r="VVM340" s="84"/>
      <c r="VVN340" s="536"/>
      <c r="VVO340" s="536"/>
      <c r="VVP340" s="536"/>
      <c r="VVQ340" s="2"/>
      <c r="VVR340" s="88"/>
      <c r="VVS340" s="88"/>
      <c r="VVT340" s="89"/>
      <c r="VVU340" s="90"/>
      <c r="VVV340" s="89"/>
      <c r="VVW340" s="90"/>
      <c r="VVX340" s="90"/>
      <c r="VVY340" s="91"/>
      <c r="VVZ340" s="91"/>
      <c r="VWA340" s="91"/>
      <c r="VWB340" s="84"/>
      <c r="VWC340" s="92"/>
      <c r="VWD340" s="91"/>
      <c r="VWE340" s="91"/>
      <c r="VWF340" s="92"/>
      <c r="VWG340" s="84"/>
      <c r="VWH340" s="536"/>
      <c r="VWI340" s="536"/>
      <c r="VWJ340" s="536"/>
      <c r="VWK340" s="2"/>
      <c r="VWL340" s="88"/>
      <c r="VWM340" s="88"/>
      <c r="VWN340" s="89"/>
      <c r="VWO340" s="90"/>
      <c r="VWP340" s="89"/>
      <c r="VWQ340" s="90"/>
      <c r="VWR340" s="90"/>
      <c r="VWS340" s="91"/>
      <c r="VWT340" s="91"/>
      <c r="VWU340" s="91"/>
      <c r="VWV340" s="84"/>
      <c r="VWW340" s="92"/>
      <c r="VWX340" s="91"/>
      <c r="VWY340" s="91"/>
      <c r="VWZ340" s="92"/>
      <c r="VXA340" s="84"/>
      <c r="VXB340" s="536"/>
      <c r="VXC340" s="536"/>
      <c r="VXD340" s="536"/>
      <c r="VXE340" s="2"/>
      <c r="VXF340" s="88"/>
      <c r="VXG340" s="88"/>
      <c r="VXH340" s="89"/>
      <c r="VXI340" s="90"/>
      <c r="VXJ340" s="89"/>
      <c r="VXK340" s="90"/>
      <c r="VXL340" s="90"/>
      <c r="VXM340" s="91"/>
      <c r="VXN340" s="91"/>
      <c r="VXO340" s="91"/>
      <c r="VXP340" s="84"/>
      <c r="VXQ340" s="92"/>
      <c r="VXR340" s="91"/>
      <c r="VXS340" s="91"/>
      <c r="VXT340" s="92"/>
      <c r="VXU340" s="84"/>
      <c r="VXV340" s="536"/>
      <c r="VXW340" s="536"/>
      <c r="VXX340" s="536"/>
      <c r="VXY340" s="2"/>
      <c r="VXZ340" s="88"/>
      <c r="VYA340" s="88"/>
      <c r="VYB340" s="89"/>
      <c r="VYC340" s="90"/>
      <c r="VYD340" s="89"/>
      <c r="VYE340" s="90"/>
      <c r="VYF340" s="90"/>
      <c r="VYG340" s="91"/>
      <c r="VYH340" s="91"/>
      <c r="VYI340" s="91"/>
      <c r="VYJ340" s="84"/>
      <c r="VYK340" s="92"/>
      <c r="VYL340" s="91"/>
      <c r="VYM340" s="91"/>
      <c r="VYN340" s="92"/>
      <c r="VYO340" s="84"/>
      <c r="VYP340" s="536"/>
      <c r="VYQ340" s="536"/>
      <c r="VYR340" s="536"/>
      <c r="VYS340" s="2"/>
      <c r="VYT340" s="88"/>
      <c r="VYU340" s="88"/>
      <c r="VYV340" s="89"/>
      <c r="VYW340" s="90"/>
      <c r="VYX340" s="89"/>
      <c r="VYY340" s="90"/>
      <c r="VYZ340" s="90"/>
      <c r="VZA340" s="91"/>
      <c r="VZB340" s="91"/>
      <c r="VZC340" s="91"/>
      <c r="VZD340" s="84"/>
      <c r="VZE340" s="92"/>
      <c r="VZF340" s="91"/>
      <c r="VZG340" s="91"/>
      <c r="VZH340" s="92"/>
      <c r="VZI340" s="84"/>
      <c r="VZJ340" s="536"/>
      <c r="VZK340" s="536"/>
      <c r="VZL340" s="536"/>
      <c r="VZM340" s="2"/>
      <c r="VZN340" s="88"/>
      <c r="VZO340" s="88"/>
      <c r="VZP340" s="89"/>
      <c r="VZQ340" s="90"/>
      <c r="VZR340" s="89"/>
      <c r="VZS340" s="90"/>
      <c r="VZT340" s="90"/>
      <c r="VZU340" s="91"/>
      <c r="VZV340" s="91"/>
      <c r="VZW340" s="91"/>
      <c r="VZX340" s="84"/>
      <c r="VZY340" s="92"/>
      <c r="VZZ340" s="91"/>
      <c r="WAA340" s="91"/>
      <c r="WAB340" s="92"/>
      <c r="WAC340" s="84"/>
      <c r="WAD340" s="536"/>
      <c r="WAE340" s="536"/>
      <c r="WAF340" s="536"/>
      <c r="WAG340" s="2"/>
      <c r="WAH340" s="88"/>
      <c r="WAI340" s="88"/>
      <c r="WAJ340" s="89"/>
      <c r="WAK340" s="90"/>
      <c r="WAL340" s="89"/>
      <c r="WAM340" s="90"/>
      <c r="WAN340" s="90"/>
      <c r="WAO340" s="91"/>
      <c r="WAP340" s="91"/>
      <c r="WAQ340" s="91"/>
      <c r="WAR340" s="84"/>
      <c r="WAS340" s="92"/>
      <c r="WAT340" s="91"/>
      <c r="WAU340" s="91"/>
      <c r="WAV340" s="92"/>
      <c r="WAW340" s="84"/>
      <c r="WAX340" s="536"/>
      <c r="WAY340" s="536"/>
      <c r="WAZ340" s="536"/>
      <c r="WBA340" s="2"/>
      <c r="WBB340" s="88"/>
      <c r="WBC340" s="88"/>
      <c r="WBD340" s="89"/>
      <c r="WBE340" s="90"/>
      <c r="WBF340" s="89"/>
      <c r="WBG340" s="90"/>
      <c r="WBH340" s="90"/>
      <c r="WBI340" s="91"/>
      <c r="WBJ340" s="91"/>
      <c r="WBK340" s="91"/>
      <c r="WBL340" s="84"/>
      <c r="WBM340" s="92"/>
      <c r="WBN340" s="91"/>
      <c r="WBO340" s="91"/>
      <c r="WBP340" s="92"/>
      <c r="WBQ340" s="84"/>
      <c r="WBR340" s="536"/>
      <c r="WBS340" s="536"/>
      <c r="WBT340" s="536"/>
      <c r="WBU340" s="2"/>
      <c r="WBV340" s="88"/>
      <c r="WBW340" s="88"/>
      <c r="WBX340" s="89"/>
      <c r="WBY340" s="90"/>
      <c r="WBZ340" s="89"/>
      <c r="WCA340" s="90"/>
      <c r="WCB340" s="90"/>
      <c r="WCC340" s="91"/>
      <c r="WCD340" s="91"/>
      <c r="WCE340" s="91"/>
      <c r="WCF340" s="84"/>
      <c r="WCG340" s="92"/>
      <c r="WCH340" s="91"/>
      <c r="WCI340" s="91"/>
      <c r="WCJ340" s="92"/>
      <c r="WCK340" s="84"/>
      <c r="WCL340" s="536"/>
      <c r="WCM340" s="536"/>
      <c r="WCN340" s="536"/>
      <c r="WCO340" s="2"/>
      <c r="WCP340" s="88"/>
      <c r="WCQ340" s="88"/>
      <c r="WCR340" s="89"/>
      <c r="WCS340" s="90"/>
      <c r="WCT340" s="89"/>
      <c r="WCU340" s="90"/>
      <c r="WCV340" s="90"/>
      <c r="WCW340" s="91"/>
      <c r="WCX340" s="91"/>
      <c r="WCY340" s="91"/>
      <c r="WCZ340" s="84"/>
      <c r="WDA340" s="92"/>
      <c r="WDB340" s="91"/>
      <c r="WDC340" s="91"/>
      <c r="WDD340" s="92"/>
      <c r="WDE340" s="84"/>
      <c r="WDF340" s="536"/>
      <c r="WDG340" s="536"/>
      <c r="WDH340" s="536"/>
      <c r="WDI340" s="2"/>
      <c r="WDJ340" s="88"/>
      <c r="WDK340" s="88"/>
      <c r="WDL340" s="89"/>
      <c r="WDM340" s="90"/>
      <c r="WDN340" s="89"/>
      <c r="WDO340" s="90"/>
      <c r="WDP340" s="90"/>
      <c r="WDQ340" s="91"/>
      <c r="WDR340" s="91"/>
      <c r="WDS340" s="91"/>
      <c r="WDT340" s="84"/>
      <c r="WDU340" s="92"/>
      <c r="WDV340" s="91"/>
      <c r="WDW340" s="91"/>
      <c r="WDX340" s="92"/>
      <c r="WDY340" s="84"/>
      <c r="WDZ340" s="536"/>
      <c r="WEA340" s="536"/>
      <c r="WEB340" s="536"/>
      <c r="WEC340" s="2"/>
      <c r="WED340" s="88"/>
      <c r="WEE340" s="88"/>
      <c r="WEF340" s="89"/>
      <c r="WEG340" s="90"/>
      <c r="WEH340" s="89"/>
      <c r="WEI340" s="90"/>
      <c r="WEJ340" s="90"/>
      <c r="WEK340" s="91"/>
      <c r="WEL340" s="91"/>
      <c r="WEM340" s="91"/>
      <c r="WEN340" s="84"/>
      <c r="WEO340" s="92"/>
      <c r="WEP340" s="91"/>
      <c r="WEQ340" s="91"/>
      <c r="WER340" s="92"/>
      <c r="WES340" s="84"/>
      <c r="WET340" s="536"/>
      <c r="WEU340" s="536"/>
      <c r="WEV340" s="536"/>
      <c r="WEW340" s="2"/>
      <c r="WEX340" s="88"/>
      <c r="WEY340" s="88"/>
      <c r="WEZ340" s="89"/>
      <c r="WFA340" s="90"/>
      <c r="WFB340" s="89"/>
      <c r="WFC340" s="90"/>
      <c r="WFD340" s="90"/>
      <c r="WFE340" s="91"/>
      <c r="WFF340" s="91"/>
      <c r="WFG340" s="91"/>
      <c r="WFH340" s="84"/>
      <c r="WFI340" s="92"/>
      <c r="WFJ340" s="91"/>
      <c r="WFK340" s="91"/>
      <c r="WFL340" s="92"/>
      <c r="WFM340" s="84"/>
      <c r="WFN340" s="536"/>
      <c r="WFO340" s="536"/>
      <c r="WFP340" s="536"/>
      <c r="WFQ340" s="2"/>
      <c r="WFR340" s="88"/>
      <c r="WFS340" s="88"/>
      <c r="WFT340" s="89"/>
      <c r="WFU340" s="90"/>
      <c r="WFV340" s="89"/>
      <c r="WFW340" s="90"/>
      <c r="WFX340" s="90"/>
      <c r="WFY340" s="91"/>
      <c r="WFZ340" s="91"/>
      <c r="WGA340" s="91"/>
      <c r="WGB340" s="84"/>
      <c r="WGC340" s="92"/>
      <c r="WGD340" s="91"/>
      <c r="WGE340" s="91"/>
      <c r="WGF340" s="92"/>
      <c r="WGG340" s="84"/>
      <c r="WGH340" s="536"/>
      <c r="WGI340" s="536"/>
      <c r="WGJ340" s="536"/>
      <c r="WGK340" s="2"/>
      <c r="WGL340" s="88"/>
      <c r="WGM340" s="88"/>
      <c r="WGN340" s="89"/>
      <c r="WGO340" s="90"/>
      <c r="WGP340" s="89"/>
      <c r="WGQ340" s="90"/>
      <c r="WGR340" s="90"/>
      <c r="WGS340" s="91"/>
      <c r="WGT340" s="91"/>
      <c r="WGU340" s="91"/>
      <c r="WGV340" s="84"/>
      <c r="WGW340" s="92"/>
      <c r="WGX340" s="91"/>
      <c r="WGY340" s="91"/>
      <c r="WGZ340" s="92"/>
      <c r="WHA340" s="84"/>
      <c r="WHB340" s="536"/>
      <c r="WHC340" s="536"/>
      <c r="WHD340" s="536"/>
      <c r="WHE340" s="2"/>
      <c r="WHF340" s="88"/>
      <c r="WHG340" s="88"/>
      <c r="WHH340" s="89"/>
      <c r="WHI340" s="90"/>
      <c r="WHJ340" s="89"/>
      <c r="WHK340" s="90"/>
      <c r="WHL340" s="90"/>
      <c r="WHM340" s="91"/>
      <c r="WHN340" s="91"/>
      <c r="WHO340" s="91"/>
      <c r="WHP340" s="84"/>
      <c r="WHQ340" s="92"/>
      <c r="WHR340" s="91"/>
      <c r="WHS340" s="91"/>
      <c r="WHT340" s="92"/>
      <c r="WHU340" s="84"/>
      <c r="WHV340" s="536"/>
      <c r="WHW340" s="536"/>
      <c r="WHX340" s="536"/>
      <c r="WHY340" s="2"/>
      <c r="WHZ340" s="88"/>
      <c r="WIA340" s="88"/>
      <c r="WIB340" s="89"/>
      <c r="WIC340" s="90"/>
      <c r="WID340" s="89"/>
      <c r="WIE340" s="90"/>
      <c r="WIF340" s="90"/>
      <c r="WIG340" s="91"/>
      <c r="WIH340" s="91"/>
      <c r="WII340" s="91"/>
      <c r="WIJ340" s="84"/>
      <c r="WIK340" s="92"/>
      <c r="WIL340" s="91"/>
      <c r="WIM340" s="91"/>
      <c r="WIN340" s="92"/>
      <c r="WIO340" s="84"/>
      <c r="WIP340" s="536"/>
      <c r="WIQ340" s="536"/>
      <c r="WIR340" s="536"/>
      <c r="WIS340" s="2"/>
      <c r="WIT340" s="88"/>
      <c r="WIU340" s="88"/>
      <c r="WIV340" s="89"/>
      <c r="WIW340" s="90"/>
      <c r="WIX340" s="89"/>
      <c r="WIY340" s="90"/>
      <c r="WIZ340" s="90"/>
      <c r="WJA340" s="91"/>
      <c r="WJB340" s="91"/>
      <c r="WJC340" s="91"/>
      <c r="WJD340" s="84"/>
      <c r="WJE340" s="92"/>
      <c r="WJF340" s="91"/>
      <c r="WJG340" s="91"/>
      <c r="WJH340" s="92"/>
      <c r="WJI340" s="84"/>
      <c r="WJJ340" s="536"/>
      <c r="WJK340" s="536"/>
      <c r="WJL340" s="536"/>
      <c r="WJM340" s="2"/>
      <c r="WJN340" s="88"/>
      <c r="WJO340" s="88"/>
      <c r="WJP340" s="89"/>
      <c r="WJQ340" s="90"/>
      <c r="WJR340" s="89"/>
      <c r="WJS340" s="90"/>
      <c r="WJT340" s="90"/>
      <c r="WJU340" s="91"/>
      <c r="WJV340" s="91"/>
      <c r="WJW340" s="91"/>
      <c r="WJX340" s="84"/>
      <c r="WJY340" s="92"/>
      <c r="WJZ340" s="91"/>
      <c r="WKA340" s="91"/>
      <c r="WKB340" s="92"/>
      <c r="WKC340" s="84"/>
      <c r="WKD340" s="536"/>
      <c r="WKE340" s="536"/>
      <c r="WKF340" s="536"/>
      <c r="WKG340" s="2"/>
      <c r="WKH340" s="88"/>
      <c r="WKI340" s="88"/>
      <c r="WKJ340" s="89"/>
      <c r="WKK340" s="90"/>
      <c r="WKL340" s="89"/>
      <c r="WKM340" s="90"/>
      <c r="WKN340" s="90"/>
      <c r="WKO340" s="91"/>
      <c r="WKP340" s="91"/>
      <c r="WKQ340" s="91"/>
      <c r="WKR340" s="84"/>
      <c r="WKS340" s="92"/>
      <c r="WKT340" s="91"/>
      <c r="WKU340" s="91"/>
      <c r="WKV340" s="92"/>
      <c r="WKW340" s="84"/>
      <c r="WKX340" s="536"/>
      <c r="WKY340" s="536"/>
      <c r="WKZ340" s="536"/>
      <c r="WLA340" s="2"/>
      <c r="WLB340" s="88"/>
      <c r="WLC340" s="88"/>
      <c r="WLD340" s="89"/>
      <c r="WLE340" s="90"/>
      <c r="WLF340" s="89"/>
      <c r="WLG340" s="90"/>
      <c r="WLH340" s="90"/>
      <c r="WLI340" s="91"/>
      <c r="WLJ340" s="91"/>
      <c r="WLK340" s="91"/>
      <c r="WLL340" s="84"/>
      <c r="WLM340" s="92"/>
      <c r="WLN340" s="91"/>
      <c r="WLO340" s="91"/>
      <c r="WLP340" s="92"/>
      <c r="WLQ340" s="84"/>
      <c r="WLR340" s="536"/>
      <c r="WLS340" s="536"/>
      <c r="WLT340" s="536"/>
      <c r="WLU340" s="2"/>
      <c r="WLV340" s="88"/>
      <c r="WLW340" s="88"/>
      <c r="WLX340" s="89"/>
      <c r="WLY340" s="90"/>
      <c r="WLZ340" s="89"/>
      <c r="WMA340" s="90"/>
      <c r="WMB340" s="90"/>
      <c r="WMC340" s="91"/>
      <c r="WMD340" s="91"/>
      <c r="WME340" s="91"/>
      <c r="WMF340" s="84"/>
      <c r="WMG340" s="92"/>
      <c r="WMH340" s="91"/>
      <c r="WMI340" s="91"/>
      <c r="WMJ340" s="92"/>
      <c r="WMK340" s="84"/>
      <c r="WML340" s="536"/>
      <c r="WMM340" s="536"/>
      <c r="WMN340" s="536"/>
      <c r="WMO340" s="2"/>
      <c r="WMP340" s="88"/>
      <c r="WMQ340" s="88"/>
      <c r="WMR340" s="89"/>
      <c r="WMS340" s="90"/>
      <c r="WMT340" s="89"/>
      <c r="WMU340" s="90"/>
      <c r="WMV340" s="90"/>
      <c r="WMW340" s="91"/>
      <c r="WMX340" s="91"/>
      <c r="WMY340" s="91"/>
      <c r="WMZ340" s="84"/>
      <c r="WNA340" s="92"/>
      <c r="WNB340" s="91"/>
      <c r="WNC340" s="91"/>
      <c r="WND340" s="92"/>
      <c r="WNE340" s="84"/>
      <c r="WNF340" s="536"/>
      <c r="WNG340" s="536"/>
      <c r="WNH340" s="536"/>
      <c r="WNI340" s="2"/>
      <c r="WNJ340" s="88"/>
      <c r="WNK340" s="88"/>
      <c r="WNL340" s="89"/>
      <c r="WNM340" s="90"/>
      <c r="WNN340" s="89"/>
      <c r="WNO340" s="90"/>
      <c r="WNP340" s="90"/>
      <c r="WNQ340" s="91"/>
      <c r="WNR340" s="91"/>
      <c r="WNS340" s="91"/>
      <c r="WNT340" s="84"/>
      <c r="WNU340" s="92"/>
      <c r="WNV340" s="91"/>
      <c r="WNW340" s="91"/>
      <c r="WNX340" s="92"/>
      <c r="WNY340" s="84"/>
      <c r="WNZ340" s="536"/>
      <c r="WOA340" s="536"/>
      <c r="WOB340" s="536"/>
      <c r="WOC340" s="2"/>
      <c r="WOD340" s="88"/>
      <c r="WOE340" s="88"/>
      <c r="WOF340" s="89"/>
      <c r="WOG340" s="90"/>
      <c r="WOH340" s="89"/>
      <c r="WOI340" s="90"/>
      <c r="WOJ340" s="90"/>
      <c r="WOK340" s="91"/>
      <c r="WOL340" s="91"/>
      <c r="WOM340" s="91"/>
      <c r="WON340" s="84"/>
      <c r="WOO340" s="92"/>
      <c r="WOP340" s="91"/>
      <c r="WOQ340" s="91"/>
      <c r="WOR340" s="92"/>
      <c r="WOS340" s="84"/>
      <c r="WOT340" s="536"/>
      <c r="WOU340" s="536"/>
      <c r="WOV340" s="536"/>
      <c r="WOW340" s="2"/>
      <c r="WOX340" s="88"/>
      <c r="WOY340" s="88"/>
      <c r="WOZ340" s="89"/>
      <c r="WPA340" s="90"/>
      <c r="WPB340" s="89"/>
      <c r="WPC340" s="90"/>
      <c r="WPD340" s="90"/>
      <c r="WPE340" s="91"/>
      <c r="WPF340" s="91"/>
      <c r="WPG340" s="91"/>
      <c r="WPH340" s="84"/>
      <c r="WPI340" s="92"/>
      <c r="WPJ340" s="91"/>
      <c r="WPK340" s="91"/>
      <c r="WPL340" s="92"/>
      <c r="WPM340" s="84"/>
      <c r="WPN340" s="536"/>
      <c r="WPO340" s="536"/>
      <c r="WPP340" s="536"/>
      <c r="WPQ340" s="2"/>
      <c r="WPR340" s="88"/>
      <c r="WPS340" s="88"/>
      <c r="WPT340" s="89"/>
      <c r="WPU340" s="90"/>
      <c r="WPV340" s="89"/>
      <c r="WPW340" s="90"/>
      <c r="WPX340" s="90"/>
      <c r="WPY340" s="91"/>
      <c r="WPZ340" s="91"/>
      <c r="WQA340" s="91"/>
      <c r="WQB340" s="84"/>
      <c r="WQC340" s="92"/>
      <c r="WQD340" s="91"/>
      <c r="WQE340" s="91"/>
      <c r="WQF340" s="92"/>
      <c r="WQG340" s="84"/>
      <c r="WQH340" s="536"/>
      <c r="WQI340" s="536"/>
      <c r="WQJ340" s="536"/>
      <c r="WQK340" s="2"/>
      <c r="WQL340" s="88"/>
      <c r="WQM340" s="88"/>
      <c r="WQN340" s="89"/>
      <c r="WQO340" s="90"/>
      <c r="WQP340" s="89"/>
      <c r="WQQ340" s="90"/>
      <c r="WQR340" s="90"/>
      <c r="WQS340" s="91"/>
      <c r="WQT340" s="91"/>
      <c r="WQU340" s="91"/>
      <c r="WQV340" s="84"/>
      <c r="WQW340" s="92"/>
      <c r="WQX340" s="91"/>
      <c r="WQY340" s="91"/>
      <c r="WQZ340" s="92"/>
      <c r="WRA340" s="84"/>
      <c r="WRB340" s="536"/>
      <c r="WRC340" s="536"/>
      <c r="WRD340" s="536"/>
      <c r="WRE340" s="2"/>
      <c r="WRF340" s="88"/>
      <c r="WRG340" s="88"/>
      <c r="WRH340" s="89"/>
      <c r="WRI340" s="90"/>
      <c r="WRJ340" s="89"/>
      <c r="WRK340" s="90"/>
      <c r="WRL340" s="90"/>
      <c r="WRM340" s="91"/>
      <c r="WRN340" s="91"/>
      <c r="WRO340" s="91"/>
      <c r="WRP340" s="84"/>
      <c r="WRQ340" s="92"/>
      <c r="WRR340" s="91"/>
      <c r="WRS340" s="91"/>
      <c r="WRT340" s="92"/>
      <c r="WRU340" s="84"/>
      <c r="WRV340" s="536"/>
      <c r="WRW340" s="536"/>
      <c r="WRX340" s="536"/>
      <c r="WRY340" s="2"/>
      <c r="WRZ340" s="88"/>
      <c r="WSA340" s="88"/>
      <c r="WSB340" s="89"/>
      <c r="WSC340" s="90"/>
      <c r="WSD340" s="89"/>
      <c r="WSE340" s="90"/>
      <c r="WSF340" s="90"/>
      <c r="WSG340" s="91"/>
      <c r="WSH340" s="91"/>
      <c r="WSI340" s="91"/>
      <c r="WSJ340" s="84"/>
      <c r="WSK340" s="92"/>
      <c r="WSL340" s="91"/>
      <c r="WSM340" s="91"/>
      <c r="WSN340" s="92"/>
      <c r="WSO340" s="84"/>
      <c r="WSP340" s="536"/>
      <c r="WSQ340" s="536"/>
      <c r="WSR340" s="536"/>
      <c r="WSS340" s="2"/>
      <c r="WST340" s="88"/>
      <c r="WSU340" s="88"/>
      <c r="WSV340" s="89"/>
      <c r="WSW340" s="90"/>
      <c r="WSX340" s="89"/>
      <c r="WSY340" s="90"/>
      <c r="WSZ340" s="90"/>
      <c r="WTA340" s="91"/>
      <c r="WTB340" s="91"/>
      <c r="WTC340" s="91"/>
      <c r="WTD340" s="84"/>
      <c r="WTE340" s="92"/>
      <c r="WTF340" s="91"/>
      <c r="WTG340" s="91"/>
      <c r="WTH340" s="92"/>
      <c r="WTI340" s="84"/>
      <c r="WTJ340" s="536"/>
      <c r="WTK340" s="536"/>
      <c r="WTL340" s="536"/>
      <c r="WTM340" s="2"/>
      <c r="WTN340" s="88"/>
      <c r="WTO340" s="88"/>
      <c r="WTP340" s="89"/>
      <c r="WTQ340" s="90"/>
      <c r="WTR340" s="89"/>
      <c r="WTS340" s="90"/>
      <c r="WTT340" s="90"/>
      <c r="WTU340" s="91"/>
      <c r="WTV340" s="91"/>
      <c r="WTW340" s="91"/>
      <c r="WTX340" s="84"/>
      <c r="WTY340" s="92"/>
      <c r="WTZ340" s="91"/>
      <c r="WUA340" s="91"/>
      <c r="WUB340" s="92"/>
      <c r="WUC340" s="84"/>
      <c r="WUD340" s="536"/>
      <c r="WUE340" s="536"/>
      <c r="WUF340" s="536"/>
      <c r="WUG340" s="2"/>
      <c r="WUH340" s="88"/>
      <c r="WUI340" s="88"/>
      <c r="WUJ340" s="89"/>
      <c r="WUK340" s="90"/>
      <c r="WUL340" s="89"/>
      <c r="WUM340" s="90"/>
      <c r="WUN340" s="90"/>
      <c r="WUO340" s="91"/>
      <c r="WUP340" s="91"/>
      <c r="WUQ340" s="91"/>
      <c r="WUR340" s="84"/>
      <c r="WUS340" s="92"/>
      <c r="WUT340" s="91"/>
      <c r="WUU340" s="91"/>
      <c r="WUV340" s="92"/>
      <c r="WUW340" s="84"/>
      <c r="WUX340" s="536"/>
      <c r="WUY340" s="536"/>
      <c r="WUZ340" s="536"/>
      <c r="WVA340" s="2"/>
      <c r="WVB340" s="88"/>
      <c r="WVC340" s="88"/>
      <c r="WVD340" s="89"/>
      <c r="WVE340" s="90"/>
      <c r="WVF340" s="89"/>
      <c r="WVG340" s="90"/>
      <c r="WVH340" s="90"/>
      <c r="WVI340" s="91"/>
      <c r="WVJ340" s="91"/>
      <c r="WVK340" s="91"/>
      <c r="WVL340" s="84"/>
      <c r="WVM340" s="92"/>
      <c r="WVN340" s="91"/>
      <c r="WVO340" s="91"/>
      <c r="WVP340" s="92"/>
      <c r="WVQ340" s="84"/>
      <c r="WVR340" s="536"/>
      <c r="WVS340" s="536"/>
      <c r="WVT340" s="536"/>
      <c r="WVU340" s="2"/>
      <c r="WVV340" s="88"/>
      <c r="WVW340" s="88"/>
      <c r="WVX340" s="89"/>
      <c r="WVY340" s="90"/>
      <c r="WVZ340" s="89"/>
      <c r="WWA340" s="90"/>
      <c r="WWB340" s="90"/>
      <c r="WWC340" s="91"/>
      <c r="WWD340" s="91"/>
      <c r="WWE340" s="91"/>
      <c r="WWF340" s="84"/>
      <c r="WWG340" s="92"/>
      <c r="WWH340" s="91"/>
      <c r="WWI340" s="91"/>
      <c r="WWJ340" s="92"/>
      <c r="WWK340" s="84"/>
      <c r="WWL340" s="536"/>
      <c r="WWM340" s="536"/>
      <c r="WWN340" s="536"/>
      <c r="WWO340" s="2"/>
      <c r="WWP340" s="88"/>
      <c r="WWQ340" s="88"/>
      <c r="WWR340" s="89"/>
      <c r="WWS340" s="90"/>
      <c r="WWT340" s="89"/>
      <c r="WWU340" s="90"/>
      <c r="WWV340" s="90"/>
      <c r="WWW340" s="91"/>
      <c r="WWX340" s="91"/>
      <c r="WWY340" s="91"/>
      <c r="WWZ340" s="84"/>
      <c r="WXA340" s="92"/>
      <c r="WXB340" s="91"/>
      <c r="WXC340" s="91"/>
      <c r="WXD340" s="92"/>
      <c r="WXE340" s="84"/>
      <c r="WXF340" s="536"/>
      <c r="WXG340" s="536"/>
      <c r="WXH340" s="536"/>
      <c r="WXI340" s="2"/>
      <c r="WXJ340" s="88"/>
      <c r="WXK340" s="88"/>
      <c r="WXL340" s="89"/>
      <c r="WXM340" s="90"/>
      <c r="WXN340" s="89"/>
      <c r="WXO340" s="90"/>
      <c r="WXP340" s="90"/>
      <c r="WXQ340" s="91"/>
      <c r="WXR340" s="91"/>
      <c r="WXS340" s="91"/>
      <c r="WXT340" s="84"/>
      <c r="WXU340" s="92"/>
      <c r="WXV340" s="91"/>
      <c r="WXW340" s="91"/>
      <c r="WXX340" s="92"/>
      <c r="WXY340" s="84"/>
      <c r="WXZ340" s="536"/>
      <c r="WYA340" s="536"/>
      <c r="WYB340" s="536"/>
      <c r="WYC340" s="2"/>
      <c r="WYD340" s="88"/>
      <c r="WYE340" s="88"/>
      <c r="WYF340" s="89"/>
      <c r="WYG340" s="90"/>
      <c r="WYH340" s="89"/>
      <c r="WYI340" s="90"/>
      <c r="WYJ340" s="90"/>
      <c r="WYK340" s="91"/>
      <c r="WYL340" s="91"/>
      <c r="WYM340" s="91"/>
      <c r="WYN340" s="84"/>
      <c r="WYO340" s="92"/>
      <c r="WYP340" s="91"/>
      <c r="WYQ340" s="91"/>
      <c r="WYR340" s="92"/>
      <c r="WYS340" s="84"/>
      <c r="WYT340" s="536"/>
      <c r="WYU340" s="536"/>
      <c r="WYV340" s="536"/>
      <c r="WYW340" s="2"/>
      <c r="WYX340" s="88"/>
      <c r="WYY340" s="88"/>
      <c r="WYZ340" s="89"/>
      <c r="WZA340" s="90"/>
      <c r="WZB340" s="89"/>
      <c r="WZC340" s="90"/>
      <c r="WZD340" s="90"/>
      <c r="WZE340" s="91"/>
      <c r="WZF340" s="91"/>
      <c r="WZG340" s="91"/>
      <c r="WZH340" s="84"/>
      <c r="WZI340" s="92"/>
      <c r="WZJ340" s="91"/>
      <c r="WZK340" s="91"/>
      <c r="WZL340" s="92"/>
      <c r="WZM340" s="84"/>
      <c r="WZN340" s="536"/>
      <c r="WZO340" s="536"/>
      <c r="WZP340" s="536"/>
      <c r="WZQ340" s="2"/>
      <c r="WZR340" s="88"/>
      <c r="WZS340" s="88"/>
      <c r="WZT340" s="89"/>
      <c r="WZU340" s="90"/>
      <c r="WZV340" s="89"/>
      <c r="WZW340" s="90"/>
      <c r="WZX340" s="90"/>
      <c r="WZY340" s="91"/>
      <c r="WZZ340" s="91"/>
      <c r="XAA340" s="91"/>
      <c r="XAB340" s="84"/>
      <c r="XAC340" s="92"/>
      <c r="XAD340" s="91"/>
      <c r="XAE340" s="91"/>
      <c r="XAF340" s="92"/>
      <c r="XAG340" s="84"/>
      <c r="XAH340" s="536"/>
      <c r="XAI340" s="536"/>
      <c r="XAJ340" s="536"/>
      <c r="XAK340" s="2"/>
      <c r="XAL340" s="88"/>
      <c r="XAM340" s="88"/>
      <c r="XAN340" s="89"/>
      <c r="XAO340" s="90"/>
      <c r="XAP340" s="89"/>
      <c r="XAQ340" s="90"/>
      <c r="XAR340" s="90"/>
      <c r="XAS340" s="91"/>
      <c r="XAT340" s="91"/>
      <c r="XAU340" s="91"/>
      <c r="XAV340" s="84"/>
      <c r="XAW340" s="92"/>
      <c r="XAX340" s="91"/>
      <c r="XAY340" s="91"/>
      <c r="XAZ340" s="92"/>
      <c r="XBA340" s="84"/>
      <c r="XBB340" s="536"/>
      <c r="XBC340" s="536"/>
      <c r="XBD340" s="536"/>
      <c r="XBE340" s="2"/>
      <c r="XBF340" s="88"/>
      <c r="XBG340" s="88"/>
      <c r="XBH340" s="89"/>
      <c r="XBI340" s="90"/>
      <c r="XBJ340" s="89"/>
      <c r="XBK340" s="90"/>
      <c r="XBL340" s="90"/>
      <c r="XBM340" s="91"/>
      <c r="XBN340" s="91"/>
      <c r="XBO340" s="91"/>
      <c r="XBP340" s="84"/>
      <c r="XBQ340" s="92"/>
      <c r="XBR340" s="91"/>
      <c r="XBS340" s="91"/>
      <c r="XBT340" s="92"/>
      <c r="XBU340" s="84"/>
      <c r="XBV340" s="536"/>
      <c r="XBW340" s="536"/>
      <c r="XBX340" s="536"/>
      <c r="XBY340" s="2"/>
      <c r="XBZ340" s="88"/>
      <c r="XCA340" s="88"/>
      <c r="XCB340" s="89"/>
      <c r="XCC340" s="90"/>
      <c r="XCD340" s="89"/>
      <c r="XCE340" s="90"/>
      <c r="XCF340" s="90"/>
      <c r="XCG340" s="91"/>
      <c r="XCH340" s="91"/>
      <c r="XCI340" s="91"/>
      <c r="XCJ340" s="84"/>
      <c r="XCK340" s="92"/>
      <c r="XCL340" s="91"/>
      <c r="XCM340" s="91"/>
      <c r="XCN340" s="92"/>
      <c r="XCO340" s="84"/>
      <c r="XCP340" s="536"/>
      <c r="XCQ340" s="536"/>
      <c r="XCR340" s="536"/>
      <c r="XCS340" s="2"/>
      <c r="XCT340" s="88"/>
      <c r="XCU340" s="88"/>
      <c r="XCV340" s="89"/>
      <c r="XCW340" s="90"/>
      <c r="XCX340" s="89"/>
      <c r="XCY340" s="90"/>
      <c r="XCZ340" s="90"/>
      <c r="XDA340" s="91"/>
      <c r="XDB340" s="91"/>
      <c r="XDC340" s="91"/>
      <c r="XDD340" s="84"/>
      <c r="XDE340" s="92"/>
      <c r="XDF340" s="91"/>
      <c r="XDG340" s="91"/>
      <c r="XDH340" s="92"/>
      <c r="XDI340" s="84"/>
      <c r="XDJ340" s="536"/>
      <c r="XDK340" s="536"/>
      <c r="XDL340" s="536"/>
      <c r="XDM340" s="2"/>
      <c r="XDN340" s="88"/>
      <c r="XDO340" s="88"/>
      <c r="XDP340" s="89"/>
      <c r="XDQ340" s="90"/>
      <c r="XDR340" s="89"/>
      <c r="XDS340" s="90"/>
      <c r="XDT340" s="90"/>
      <c r="XDU340" s="91"/>
      <c r="XDV340" s="91"/>
      <c r="XDW340" s="91"/>
      <c r="XDX340" s="84"/>
      <c r="XDY340" s="92"/>
      <c r="XDZ340" s="91"/>
      <c r="XEA340" s="91"/>
      <c r="XEB340" s="92"/>
      <c r="XEC340" s="84"/>
      <c r="XED340" s="536"/>
      <c r="XEE340" s="536"/>
      <c r="XEF340" s="536"/>
      <c r="XEG340" s="2"/>
      <c r="XEH340" s="88"/>
      <c r="XEI340" s="88"/>
      <c r="XEJ340" s="89"/>
      <c r="XEK340" s="90"/>
      <c r="XEL340" s="89"/>
      <c r="XEM340" s="90"/>
      <c r="XEN340" s="90"/>
      <c r="XEO340" s="91"/>
      <c r="XEP340" s="91"/>
      <c r="XEQ340" s="91"/>
      <c r="XER340" s="84"/>
      <c r="XES340" s="92"/>
      <c r="XET340" s="91"/>
      <c r="XEU340" s="91"/>
      <c r="XEV340" s="92"/>
      <c r="XEW340" s="84"/>
      <c r="XEX340" s="536"/>
      <c r="XEY340" s="536"/>
      <c r="XEZ340" s="536"/>
      <c r="XFA340" s="2"/>
      <c r="XFB340" s="88"/>
      <c r="XFC340" s="88"/>
      <c r="XFD340" s="89"/>
    </row>
    <row r="341" spans="1:16384" ht="31.5">
      <c r="A341" s="179" t="s">
        <v>5349</v>
      </c>
      <c r="B341" s="120" t="s">
        <v>91</v>
      </c>
      <c r="C341" s="208" t="s">
        <v>601</v>
      </c>
      <c r="D341" s="81">
        <v>42557</v>
      </c>
      <c r="E341" s="121">
        <v>0.59722222222222221</v>
      </c>
      <c r="F341" s="81">
        <v>42557</v>
      </c>
      <c r="G341" s="121">
        <v>0.63888888888888895</v>
      </c>
      <c r="H341" s="173">
        <f t="shared" si="24"/>
        <v>4.1666666666666741E-2</v>
      </c>
      <c r="I341" s="179">
        <v>25</v>
      </c>
      <c r="J341" s="179"/>
      <c r="K341" s="172"/>
      <c r="L341" s="115" t="s">
        <v>10</v>
      </c>
      <c r="M341" s="115" t="s">
        <v>5559</v>
      </c>
      <c r="N341" s="208" t="s">
        <v>3</v>
      </c>
      <c r="O341" s="163" t="s">
        <v>8</v>
      </c>
      <c r="P341" s="115" t="s">
        <v>5559</v>
      </c>
      <c r="Q341" s="82" t="s">
        <v>4130</v>
      </c>
      <c r="R341" s="179">
        <v>6.3</v>
      </c>
      <c r="S341" s="179"/>
      <c r="T341" s="179">
        <v>6.3</v>
      </c>
      <c r="U341" s="286"/>
      <c r="V341" s="179"/>
      <c r="W341" s="179"/>
      <c r="X341" s="179"/>
      <c r="Y341" s="179"/>
      <c r="Z341" s="179"/>
      <c r="AA341" s="179"/>
      <c r="AB341" s="179"/>
      <c r="AC341" s="179"/>
      <c r="AD341" s="208" t="s">
        <v>43</v>
      </c>
      <c r="AE341" s="179"/>
      <c r="AF341" s="179"/>
      <c r="AG341" s="179" t="s">
        <v>2638</v>
      </c>
      <c r="AJ341" s="1">
        <f t="shared" si="23"/>
        <v>0</v>
      </c>
      <c r="AK341" s="1">
        <f t="shared" si="25"/>
        <v>-6.3</v>
      </c>
    </row>
    <row r="342" spans="1:16384" ht="31.5">
      <c r="A342" s="179" t="s">
        <v>5349</v>
      </c>
      <c r="B342" s="120" t="s">
        <v>91</v>
      </c>
      <c r="C342" s="208" t="s">
        <v>376</v>
      </c>
      <c r="D342" s="81">
        <v>42557</v>
      </c>
      <c r="E342" s="121">
        <v>0.57361111111111118</v>
      </c>
      <c r="F342" s="81">
        <v>42557</v>
      </c>
      <c r="G342" s="121">
        <v>0.57361111111111118</v>
      </c>
      <c r="H342" s="173">
        <f t="shared" si="24"/>
        <v>0</v>
      </c>
      <c r="I342" s="179">
        <v>13</v>
      </c>
      <c r="J342" s="179"/>
      <c r="K342" s="172" t="s">
        <v>9</v>
      </c>
      <c r="L342" s="115" t="s">
        <v>17</v>
      </c>
      <c r="M342" s="115" t="s">
        <v>5523</v>
      </c>
      <c r="N342" s="208">
        <v>35</v>
      </c>
      <c r="O342" s="163" t="s">
        <v>8</v>
      </c>
      <c r="P342" s="115" t="s">
        <v>5523</v>
      </c>
      <c r="Q342" s="82" t="s">
        <v>4130</v>
      </c>
      <c r="R342" s="179">
        <v>13.3</v>
      </c>
      <c r="S342" s="179"/>
      <c r="T342" s="179">
        <v>13.3</v>
      </c>
      <c r="U342" s="286"/>
      <c r="V342" s="179"/>
      <c r="W342" s="179"/>
      <c r="X342" s="179"/>
      <c r="Y342" s="179"/>
      <c r="Z342" s="179"/>
      <c r="AA342" s="179"/>
      <c r="AB342" s="179"/>
      <c r="AC342" s="179"/>
      <c r="AD342" s="208" t="s">
        <v>38</v>
      </c>
      <c r="AE342" s="179"/>
      <c r="AF342" s="179"/>
      <c r="AG342" s="179" t="s">
        <v>8833</v>
      </c>
      <c r="AJ342" s="1">
        <f t="shared" si="23"/>
        <v>0</v>
      </c>
      <c r="AK342" s="1">
        <f t="shared" si="25"/>
        <v>-13.3</v>
      </c>
    </row>
    <row r="343" spans="1:16384" ht="93.75" customHeight="1">
      <c r="A343" s="179" t="s">
        <v>5349</v>
      </c>
      <c r="B343" s="120" t="s">
        <v>91</v>
      </c>
      <c r="C343" s="208" t="s">
        <v>376</v>
      </c>
      <c r="D343" s="81">
        <v>42557</v>
      </c>
      <c r="E343" s="121">
        <v>0.50694444444444442</v>
      </c>
      <c r="F343" s="81">
        <v>42557</v>
      </c>
      <c r="G343" s="121">
        <v>0.50694444444444442</v>
      </c>
      <c r="H343" s="173">
        <f t="shared" si="24"/>
        <v>0</v>
      </c>
      <c r="I343" s="179">
        <v>18</v>
      </c>
      <c r="J343" s="179"/>
      <c r="K343" s="172" t="s">
        <v>9</v>
      </c>
      <c r="L343" s="115" t="s">
        <v>17</v>
      </c>
      <c r="M343" s="115" t="s">
        <v>7117</v>
      </c>
      <c r="N343" s="208">
        <v>35</v>
      </c>
      <c r="O343" s="163" t="s">
        <v>8</v>
      </c>
      <c r="P343" s="115" t="s">
        <v>7117</v>
      </c>
      <c r="Q343" s="639" t="s">
        <v>4130</v>
      </c>
      <c r="R343" s="280">
        <v>27.2</v>
      </c>
      <c r="S343" s="280"/>
      <c r="T343" s="280">
        <v>27.2</v>
      </c>
      <c r="U343" s="684"/>
      <c r="V343" s="280"/>
      <c r="W343" s="280"/>
      <c r="X343" s="280"/>
      <c r="Y343" s="280"/>
      <c r="Z343" s="280"/>
      <c r="AA343" s="280"/>
      <c r="AB343" s="280"/>
      <c r="AC343" s="280"/>
      <c r="AD343" s="332" t="s">
        <v>38</v>
      </c>
      <c r="AE343" s="280"/>
      <c r="AF343" s="280"/>
      <c r="AG343" s="280" t="s">
        <v>8817</v>
      </c>
      <c r="AJ343" s="1">
        <f t="shared" si="23"/>
        <v>0</v>
      </c>
      <c r="AK343" s="1">
        <f t="shared" si="25"/>
        <v>-27.2</v>
      </c>
    </row>
    <row r="344" spans="1:16384" ht="47.25" customHeight="1">
      <c r="A344" s="179" t="s">
        <v>5349</v>
      </c>
      <c r="B344" s="120" t="s">
        <v>91</v>
      </c>
      <c r="C344" s="208" t="s">
        <v>376</v>
      </c>
      <c r="D344" s="81">
        <v>42558</v>
      </c>
      <c r="E344" s="121">
        <v>0.55555555555555558</v>
      </c>
      <c r="F344" s="81">
        <v>42558</v>
      </c>
      <c r="G344" s="121">
        <v>0.55555555555555558</v>
      </c>
      <c r="H344" s="173">
        <f t="shared" si="24"/>
        <v>0</v>
      </c>
      <c r="I344" s="179">
        <v>49</v>
      </c>
      <c r="J344" s="179" t="s">
        <v>303</v>
      </c>
      <c r="K344" s="172" t="s">
        <v>9</v>
      </c>
      <c r="L344" s="115" t="s">
        <v>17</v>
      </c>
      <c r="M344" s="115" t="s">
        <v>5567</v>
      </c>
      <c r="N344" s="208">
        <v>35</v>
      </c>
      <c r="O344" s="163" t="s">
        <v>8</v>
      </c>
      <c r="P344" s="115" t="s">
        <v>5567</v>
      </c>
      <c r="Q344" s="82" t="s">
        <v>4130</v>
      </c>
      <c r="R344" s="179">
        <v>12.6</v>
      </c>
      <c r="S344" s="179"/>
      <c r="T344" s="179">
        <v>12.6</v>
      </c>
      <c r="U344" s="286"/>
      <c r="V344" s="179"/>
      <c r="W344" s="179"/>
      <c r="X344" s="179"/>
      <c r="Y344" s="179"/>
      <c r="Z344" s="179"/>
      <c r="AA344" s="179"/>
      <c r="AB344" s="179"/>
      <c r="AC344" s="179"/>
      <c r="AD344" s="152" t="s">
        <v>38</v>
      </c>
      <c r="AE344" s="179"/>
      <c r="AF344" s="179"/>
      <c r="AG344" s="179" t="s">
        <v>2634</v>
      </c>
      <c r="AH344" s="115"/>
      <c r="AI344" s="115"/>
      <c r="AJ344" s="1">
        <f t="shared" si="23"/>
        <v>0</v>
      </c>
      <c r="AK344" s="1">
        <f t="shared" si="25"/>
        <v>-12.6</v>
      </c>
    </row>
    <row r="345" spans="1:16384" ht="47.25">
      <c r="A345" s="179" t="s">
        <v>5349</v>
      </c>
      <c r="B345" s="120" t="s">
        <v>91</v>
      </c>
      <c r="C345" s="208" t="s">
        <v>376</v>
      </c>
      <c r="D345" s="81">
        <v>42558</v>
      </c>
      <c r="E345" s="121">
        <v>0.63194444444444442</v>
      </c>
      <c r="F345" s="81">
        <v>42558</v>
      </c>
      <c r="G345" s="121">
        <v>0.63194444444444442</v>
      </c>
      <c r="H345" s="173">
        <f t="shared" si="24"/>
        <v>0</v>
      </c>
      <c r="I345" s="179">
        <v>135</v>
      </c>
      <c r="J345" s="179"/>
      <c r="K345" s="172" t="s">
        <v>9</v>
      </c>
      <c r="L345" s="115" t="s">
        <v>17</v>
      </c>
      <c r="M345" s="115" t="s">
        <v>5560</v>
      </c>
      <c r="N345" s="208">
        <v>110</v>
      </c>
      <c r="O345" s="163" t="s">
        <v>8</v>
      </c>
      <c r="P345" s="115" t="s">
        <v>5560</v>
      </c>
      <c r="Q345" s="641" t="s">
        <v>4130</v>
      </c>
      <c r="R345" s="778">
        <v>187.5</v>
      </c>
      <c r="S345" s="76"/>
      <c r="T345" s="778">
        <v>187.5</v>
      </c>
      <c r="U345" s="687"/>
      <c r="V345" s="76"/>
      <c r="W345" s="76"/>
      <c r="X345" s="76"/>
      <c r="Y345" s="76"/>
      <c r="Z345" s="76"/>
      <c r="AA345" s="76"/>
      <c r="AB345" s="76"/>
      <c r="AC345" s="76"/>
      <c r="AD345" s="334" t="s">
        <v>38</v>
      </c>
      <c r="AE345" s="76"/>
      <c r="AF345" s="76"/>
      <c r="AG345" s="2" t="s">
        <v>8836</v>
      </c>
      <c r="AJ345" s="1">
        <f t="shared" si="23"/>
        <v>0</v>
      </c>
      <c r="AK345" s="1">
        <f t="shared" si="25"/>
        <v>-187.5</v>
      </c>
    </row>
    <row r="346" spans="1:16384" ht="31.5">
      <c r="A346" s="179" t="s">
        <v>5349</v>
      </c>
      <c r="B346" s="120" t="s">
        <v>91</v>
      </c>
      <c r="C346" s="199" t="s">
        <v>404</v>
      </c>
      <c r="D346" s="81">
        <v>42559</v>
      </c>
      <c r="E346" s="121">
        <v>0.63541666666666663</v>
      </c>
      <c r="F346" s="81">
        <v>42559</v>
      </c>
      <c r="G346" s="121">
        <v>0.64930555555555558</v>
      </c>
      <c r="H346" s="173">
        <f t="shared" si="24"/>
        <v>1.3888888888888951E-2</v>
      </c>
      <c r="I346" s="179">
        <v>23</v>
      </c>
      <c r="J346" s="179"/>
      <c r="K346" s="172" t="s">
        <v>21</v>
      </c>
      <c r="L346" s="115" t="s">
        <v>10</v>
      </c>
      <c r="M346" s="115" t="s">
        <v>5670</v>
      </c>
      <c r="N346" s="208" t="s">
        <v>3</v>
      </c>
      <c r="O346" s="163" t="s">
        <v>8</v>
      </c>
      <c r="P346" s="115" t="s">
        <v>5670</v>
      </c>
      <c r="Q346" s="82" t="s">
        <v>4130</v>
      </c>
      <c r="R346" s="179">
        <v>0.5</v>
      </c>
      <c r="S346" s="179"/>
      <c r="T346" s="179">
        <v>0.5</v>
      </c>
      <c r="U346" s="548"/>
      <c r="AD346" s="152" t="s">
        <v>43</v>
      </c>
      <c r="AG346" s="2" t="s">
        <v>2630</v>
      </c>
      <c r="AJ346" s="1">
        <f t="shared" si="23"/>
        <v>0</v>
      </c>
      <c r="AK346" s="1">
        <f t="shared" si="25"/>
        <v>-0.5</v>
      </c>
    </row>
    <row r="347" spans="1:16384" ht="31.5" customHeight="1">
      <c r="A347" s="179" t="s">
        <v>5349</v>
      </c>
      <c r="B347" s="120" t="s">
        <v>91</v>
      </c>
      <c r="C347" s="208" t="s">
        <v>376</v>
      </c>
      <c r="D347" s="81">
        <v>42560</v>
      </c>
      <c r="E347" s="121">
        <v>0.64583333333333337</v>
      </c>
      <c r="F347" s="81">
        <v>42559</v>
      </c>
      <c r="G347" s="121">
        <v>0.64583333333333337</v>
      </c>
      <c r="H347" s="173">
        <f t="shared" si="24"/>
        <v>0</v>
      </c>
      <c r="I347" s="179">
        <v>25</v>
      </c>
      <c r="J347" s="179"/>
      <c r="K347" s="172" t="s">
        <v>9</v>
      </c>
      <c r="L347" s="115" t="s">
        <v>17</v>
      </c>
      <c r="M347" s="115" t="s">
        <v>5681</v>
      </c>
      <c r="N347" s="208">
        <v>220</v>
      </c>
      <c r="O347" s="163" t="s">
        <v>8</v>
      </c>
      <c r="P347" s="115" t="s">
        <v>5681</v>
      </c>
      <c r="Q347" s="82" t="s">
        <v>4130</v>
      </c>
      <c r="R347" s="179">
        <v>10</v>
      </c>
      <c r="S347" s="179"/>
      <c r="T347" s="179">
        <v>10</v>
      </c>
      <c r="U347" s="548"/>
      <c r="AD347" s="152" t="s">
        <v>38</v>
      </c>
      <c r="AG347" s="2" t="s">
        <v>2636</v>
      </c>
      <c r="AJ347" s="1">
        <f t="shared" si="23"/>
        <v>0</v>
      </c>
      <c r="AK347" s="1">
        <f t="shared" si="25"/>
        <v>-10</v>
      </c>
    </row>
    <row r="348" spans="1:16384" ht="31.5" customHeight="1">
      <c r="A348" s="179" t="s">
        <v>5349</v>
      </c>
      <c r="B348" s="120" t="s">
        <v>91</v>
      </c>
      <c r="C348" s="208" t="s">
        <v>805</v>
      </c>
      <c r="D348" s="81">
        <v>42560</v>
      </c>
      <c r="E348" s="121">
        <v>0.58194444444444449</v>
      </c>
      <c r="F348" s="81">
        <v>42560</v>
      </c>
      <c r="G348" s="121">
        <v>0.58194444444444449</v>
      </c>
      <c r="H348" s="173">
        <f t="shared" si="24"/>
        <v>0</v>
      </c>
      <c r="I348" s="179">
        <v>6</v>
      </c>
      <c r="J348" s="179"/>
      <c r="K348" s="172" t="s">
        <v>9</v>
      </c>
      <c r="L348" s="115" t="s">
        <v>10</v>
      </c>
      <c r="M348" s="115" t="s">
        <v>5691</v>
      </c>
      <c r="N348" s="208" t="s">
        <v>3</v>
      </c>
      <c r="O348" s="163" t="s">
        <v>8</v>
      </c>
      <c r="P348" s="115" t="s">
        <v>5691</v>
      </c>
      <c r="Q348" s="82" t="s">
        <v>4130</v>
      </c>
      <c r="R348" s="179">
        <v>1.91</v>
      </c>
      <c r="S348" s="179"/>
      <c r="T348" s="179">
        <v>1.91</v>
      </c>
      <c r="U348" s="548"/>
      <c r="AD348" s="152" t="s">
        <v>43</v>
      </c>
      <c r="AG348" s="2" t="s">
        <v>8837</v>
      </c>
      <c r="AJ348" s="1">
        <f t="shared" si="23"/>
        <v>0</v>
      </c>
      <c r="AK348" s="1">
        <f t="shared" si="25"/>
        <v>-1.91</v>
      </c>
    </row>
    <row r="349" spans="1:16384" ht="31.5">
      <c r="A349" s="179" t="s">
        <v>5349</v>
      </c>
      <c r="B349" s="299" t="s">
        <v>91</v>
      </c>
      <c r="C349" s="181" t="s">
        <v>601</v>
      </c>
      <c r="D349" s="300">
        <v>42560</v>
      </c>
      <c r="E349" s="301">
        <v>0.46666666666666662</v>
      </c>
      <c r="F349" s="300">
        <v>42560</v>
      </c>
      <c r="G349" s="301">
        <v>0.46666666666666662</v>
      </c>
      <c r="H349" s="302">
        <f t="shared" si="24"/>
        <v>0</v>
      </c>
      <c r="I349" s="181">
        <v>13</v>
      </c>
      <c r="J349" s="181"/>
      <c r="K349" s="303" t="s">
        <v>9</v>
      </c>
      <c r="L349" s="303" t="s">
        <v>10</v>
      </c>
      <c r="M349" s="303" t="s">
        <v>5692</v>
      </c>
      <c r="N349" s="181" t="s">
        <v>3</v>
      </c>
      <c r="O349" s="304" t="s">
        <v>26</v>
      </c>
      <c r="P349" s="303" t="s">
        <v>5692</v>
      </c>
      <c r="Q349" s="305" t="s">
        <v>5693</v>
      </c>
      <c r="R349" s="181">
        <v>1.2</v>
      </c>
      <c r="S349" s="181"/>
      <c r="T349" s="181">
        <v>1.2</v>
      </c>
      <c r="U349" s="688" t="s">
        <v>29</v>
      </c>
      <c r="V349" s="698">
        <v>1988</v>
      </c>
      <c r="W349" s="698"/>
      <c r="X349" s="698"/>
      <c r="Y349" s="714">
        <v>42495</v>
      </c>
      <c r="Z349" s="698">
        <v>100</v>
      </c>
      <c r="AA349" s="783">
        <v>42856</v>
      </c>
      <c r="AB349" s="698"/>
      <c r="AC349" s="698"/>
      <c r="AD349" s="698" t="s">
        <v>31</v>
      </c>
      <c r="AE349" s="698"/>
      <c r="AF349" s="698"/>
      <c r="AG349" s="698" t="s">
        <v>2631</v>
      </c>
      <c r="AJ349" s="1">
        <f t="shared" si="23"/>
        <v>0</v>
      </c>
      <c r="AK349" s="1">
        <f t="shared" si="25"/>
        <v>-1.2</v>
      </c>
    </row>
    <row r="350" spans="1:16384" ht="150" customHeight="1">
      <c r="A350" s="179" t="s">
        <v>5349</v>
      </c>
      <c r="B350" s="299" t="s">
        <v>91</v>
      </c>
      <c r="C350" s="181" t="s">
        <v>601</v>
      </c>
      <c r="D350" s="300">
        <v>42561</v>
      </c>
      <c r="E350" s="301">
        <v>0.22916666666666666</v>
      </c>
      <c r="F350" s="300">
        <v>42561</v>
      </c>
      <c r="G350" s="301">
        <v>0.3034722222222222</v>
      </c>
      <c r="H350" s="302">
        <f t="shared" si="24"/>
        <v>7.4305555555555541E-2</v>
      </c>
      <c r="I350" s="181">
        <v>3</v>
      </c>
      <c r="J350" s="181"/>
      <c r="K350" s="303" t="s">
        <v>15</v>
      </c>
      <c r="L350" s="303" t="s">
        <v>10</v>
      </c>
      <c r="M350" s="303" t="s">
        <v>5712</v>
      </c>
      <c r="N350" s="181" t="s">
        <v>3</v>
      </c>
      <c r="O350" s="304" t="s">
        <v>8</v>
      </c>
      <c r="P350" s="303" t="s">
        <v>5712</v>
      </c>
      <c r="Q350" s="305" t="s">
        <v>7118</v>
      </c>
      <c r="R350" s="181">
        <v>5.32</v>
      </c>
      <c r="S350" s="181"/>
      <c r="T350" s="181">
        <v>5.32</v>
      </c>
      <c r="U350" s="688" t="s">
        <v>7</v>
      </c>
      <c r="V350" s="698">
        <v>2006</v>
      </c>
      <c r="W350" s="698" t="s">
        <v>3170</v>
      </c>
      <c r="X350" s="698"/>
      <c r="Y350" s="714">
        <v>42233</v>
      </c>
      <c r="Z350" s="698">
        <v>100</v>
      </c>
      <c r="AA350" s="783">
        <v>42583</v>
      </c>
      <c r="AB350" s="698"/>
      <c r="AC350" s="698"/>
      <c r="AD350" s="698" t="s">
        <v>43</v>
      </c>
      <c r="AE350" s="698"/>
      <c r="AF350" s="698"/>
      <c r="AG350" s="698" t="s">
        <v>2631</v>
      </c>
      <c r="AJ350" s="1">
        <f t="shared" si="23"/>
        <v>0</v>
      </c>
      <c r="AK350" s="1">
        <f t="shared" si="25"/>
        <v>-5.32</v>
      </c>
    </row>
    <row r="351" spans="1:16384" ht="31.5" customHeight="1">
      <c r="A351" s="179" t="s">
        <v>5349</v>
      </c>
      <c r="B351" s="120" t="s">
        <v>91</v>
      </c>
      <c r="C351" s="208" t="s">
        <v>601</v>
      </c>
      <c r="D351" s="81">
        <v>42561</v>
      </c>
      <c r="E351" s="121">
        <v>0.22916666666666666</v>
      </c>
      <c r="F351" s="81">
        <v>42561</v>
      </c>
      <c r="G351" s="121">
        <v>0.22916666666666666</v>
      </c>
      <c r="H351" s="173">
        <f t="shared" si="24"/>
        <v>0</v>
      </c>
      <c r="I351" s="179">
        <v>27</v>
      </c>
      <c r="J351" s="179"/>
      <c r="K351" s="172" t="s">
        <v>9</v>
      </c>
      <c r="L351" s="115" t="s">
        <v>10</v>
      </c>
      <c r="M351" s="115" t="s">
        <v>5713</v>
      </c>
      <c r="N351" s="208" t="s">
        <v>3</v>
      </c>
      <c r="O351" s="163" t="s">
        <v>8</v>
      </c>
      <c r="P351" s="115" t="s">
        <v>5713</v>
      </c>
      <c r="Q351" s="82" t="s">
        <v>4130</v>
      </c>
      <c r="R351" s="179">
        <v>21.63</v>
      </c>
      <c r="S351" s="179"/>
      <c r="T351" s="179">
        <v>21.63</v>
      </c>
      <c r="U351" s="548"/>
      <c r="AD351" s="152" t="s">
        <v>43</v>
      </c>
      <c r="AG351" s="2" t="s">
        <v>2631</v>
      </c>
      <c r="AJ351" s="1">
        <f t="shared" si="23"/>
        <v>0</v>
      </c>
      <c r="AK351" s="1">
        <f t="shared" si="25"/>
        <v>-21.63</v>
      </c>
    </row>
    <row r="352" spans="1:16384" ht="47.25" customHeight="1">
      <c r="A352" s="179" t="s">
        <v>5349</v>
      </c>
      <c r="B352" s="120" t="s">
        <v>91</v>
      </c>
      <c r="C352" s="208" t="s">
        <v>601</v>
      </c>
      <c r="D352" s="81">
        <v>42562</v>
      </c>
      <c r="E352" s="121">
        <v>0.55555555555555558</v>
      </c>
      <c r="F352" s="81">
        <v>42562</v>
      </c>
      <c r="G352" s="121">
        <v>0.55555555555555558</v>
      </c>
      <c r="H352" s="173">
        <f t="shared" si="24"/>
        <v>0</v>
      </c>
      <c r="I352" s="179">
        <v>20</v>
      </c>
      <c r="J352" s="179" t="s">
        <v>303</v>
      </c>
      <c r="K352" s="172" t="s">
        <v>9</v>
      </c>
      <c r="L352" s="115" t="s">
        <v>10</v>
      </c>
      <c r="M352" s="115" t="s">
        <v>6214</v>
      </c>
      <c r="N352" s="208" t="s">
        <v>3</v>
      </c>
      <c r="O352" s="163" t="s">
        <v>8</v>
      </c>
      <c r="P352" s="115" t="s">
        <v>6214</v>
      </c>
      <c r="Q352" s="82" t="s">
        <v>4130</v>
      </c>
      <c r="R352" s="179">
        <v>4.0999999999999996</v>
      </c>
      <c r="S352" s="179"/>
      <c r="T352" s="179">
        <v>4.0999999999999996</v>
      </c>
      <c r="U352" s="548"/>
      <c r="AD352" s="152" t="s">
        <v>43</v>
      </c>
      <c r="AG352" s="2" t="s">
        <v>2631</v>
      </c>
      <c r="AJ352" s="1">
        <f t="shared" si="23"/>
        <v>0</v>
      </c>
      <c r="AK352" s="1">
        <f t="shared" si="25"/>
        <v>-4.0999999999999996</v>
      </c>
    </row>
    <row r="353" spans="1:37" ht="47.25" customHeight="1">
      <c r="A353" s="179" t="s">
        <v>5349</v>
      </c>
      <c r="B353" s="299" t="s">
        <v>91</v>
      </c>
      <c r="C353" s="181" t="s">
        <v>601</v>
      </c>
      <c r="D353" s="300">
        <v>42562</v>
      </c>
      <c r="E353" s="301">
        <v>0.56180555555555556</v>
      </c>
      <c r="F353" s="300">
        <v>42562</v>
      </c>
      <c r="G353" s="301">
        <v>0.56180555555555556</v>
      </c>
      <c r="H353" s="302">
        <f t="shared" si="24"/>
        <v>0</v>
      </c>
      <c r="I353" s="181">
        <v>12</v>
      </c>
      <c r="J353" s="181" t="s">
        <v>303</v>
      </c>
      <c r="K353" s="303" t="s">
        <v>9</v>
      </c>
      <c r="L353" s="303" t="s">
        <v>10</v>
      </c>
      <c r="M353" s="303" t="s">
        <v>6215</v>
      </c>
      <c r="N353" s="181" t="s">
        <v>3</v>
      </c>
      <c r="O353" s="304" t="s">
        <v>8</v>
      </c>
      <c r="P353" s="303" t="s">
        <v>6215</v>
      </c>
      <c r="Q353" s="305" t="s">
        <v>6216</v>
      </c>
      <c r="R353" s="181">
        <v>2.9</v>
      </c>
      <c r="S353" s="181"/>
      <c r="T353" s="181">
        <v>2.9</v>
      </c>
      <c r="U353" s="688" t="s">
        <v>45</v>
      </c>
      <c r="V353" s="698">
        <v>1986</v>
      </c>
      <c r="W353" s="698" t="s">
        <v>8838</v>
      </c>
      <c r="X353" s="698"/>
      <c r="Y353" s="714">
        <v>42450</v>
      </c>
      <c r="Z353" s="698">
        <v>100</v>
      </c>
      <c r="AA353" s="783">
        <v>42795</v>
      </c>
      <c r="AB353" s="698"/>
      <c r="AC353" s="783"/>
      <c r="AD353" s="698" t="s">
        <v>31</v>
      </c>
      <c r="AE353" s="698"/>
      <c r="AF353" s="698"/>
      <c r="AG353" s="698" t="s">
        <v>2638</v>
      </c>
      <c r="AJ353" s="1">
        <f t="shared" si="23"/>
        <v>0</v>
      </c>
      <c r="AK353" s="1">
        <f t="shared" si="25"/>
        <v>-2.9</v>
      </c>
    </row>
    <row r="354" spans="1:37" ht="75" customHeight="1">
      <c r="A354" s="179" t="s">
        <v>5349</v>
      </c>
      <c r="B354" s="120" t="s">
        <v>91</v>
      </c>
      <c r="C354" s="208" t="s">
        <v>5330</v>
      </c>
      <c r="D354" s="81">
        <v>42565</v>
      </c>
      <c r="E354" s="121">
        <v>0.74375000000000002</v>
      </c>
      <c r="F354" s="81">
        <v>42565</v>
      </c>
      <c r="G354" s="121">
        <v>0.74375000000000002</v>
      </c>
      <c r="H354" s="173">
        <f t="shared" si="24"/>
        <v>0</v>
      </c>
      <c r="I354" s="179">
        <v>5</v>
      </c>
      <c r="J354" s="179"/>
      <c r="K354" s="172" t="s">
        <v>9</v>
      </c>
      <c r="L354" s="115" t="s">
        <v>10</v>
      </c>
      <c r="M354" s="115" t="s">
        <v>6306</v>
      </c>
      <c r="N354" s="208" t="s">
        <v>3</v>
      </c>
      <c r="O354" s="163" t="s">
        <v>8</v>
      </c>
      <c r="P354" s="115" t="s">
        <v>6306</v>
      </c>
      <c r="Q354" s="82" t="s">
        <v>4130</v>
      </c>
      <c r="R354" s="179">
        <v>1.9</v>
      </c>
      <c r="S354" s="179"/>
      <c r="T354" s="179">
        <v>1.9</v>
      </c>
      <c r="U354" s="548"/>
      <c r="AD354" s="152" t="s">
        <v>43</v>
      </c>
      <c r="AG354" s="2" t="s">
        <v>8833</v>
      </c>
      <c r="AJ354" s="1">
        <f t="shared" si="23"/>
        <v>0</v>
      </c>
      <c r="AK354" s="1">
        <f t="shared" si="25"/>
        <v>-1.9</v>
      </c>
    </row>
    <row r="355" spans="1:37" ht="56.25" customHeight="1">
      <c r="A355" s="179" t="s">
        <v>5349</v>
      </c>
      <c r="B355" s="120" t="s">
        <v>91</v>
      </c>
      <c r="C355" s="208" t="s">
        <v>376</v>
      </c>
      <c r="D355" s="81">
        <v>42565</v>
      </c>
      <c r="E355" s="121">
        <v>0.6479166666666667</v>
      </c>
      <c r="F355" s="81">
        <v>42565</v>
      </c>
      <c r="G355" s="121">
        <v>0.6479166666666667</v>
      </c>
      <c r="H355" s="173">
        <f t="shared" si="24"/>
        <v>0</v>
      </c>
      <c r="I355" s="179">
        <v>71</v>
      </c>
      <c r="J355" s="179"/>
      <c r="K355" s="172" t="s">
        <v>9</v>
      </c>
      <c r="L355" s="115" t="s">
        <v>17</v>
      </c>
      <c r="M355" s="115" t="s">
        <v>7119</v>
      </c>
      <c r="N355" s="208">
        <v>110</v>
      </c>
      <c r="O355" s="163" t="s">
        <v>8</v>
      </c>
      <c r="P355" s="115" t="s">
        <v>7119</v>
      </c>
      <c r="Q355" s="82" t="s">
        <v>4130</v>
      </c>
      <c r="R355" s="179">
        <v>7.8</v>
      </c>
      <c r="S355" s="179"/>
      <c r="T355" s="179">
        <v>7.8</v>
      </c>
      <c r="U355" s="548"/>
      <c r="AD355" s="152" t="s">
        <v>38</v>
      </c>
      <c r="AG355" s="2" t="s">
        <v>8839</v>
      </c>
      <c r="AJ355" s="1">
        <f t="shared" si="23"/>
        <v>0</v>
      </c>
      <c r="AK355" s="1">
        <f t="shared" si="25"/>
        <v>-7.8</v>
      </c>
    </row>
    <row r="356" spans="1:37" ht="37.5" customHeight="1">
      <c r="A356" s="179" t="s">
        <v>5349</v>
      </c>
      <c r="B356" s="120" t="s">
        <v>91</v>
      </c>
      <c r="C356" s="199" t="s">
        <v>404</v>
      </c>
      <c r="D356" s="81">
        <v>42579</v>
      </c>
      <c r="E356" s="121">
        <v>0.62152777777777779</v>
      </c>
      <c r="F356" s="81">
        <v>42579</v>
      </c>
      <c r="G356" s="121">
        <v>0.65277777777777779</v>
      </c>
      <c r="H356" s="173">
        <f t="shared" si="24"/>
        <v>3.125E-2</v>
      </c>
      <c r="I356" s="179">
        <v>17</v>
      </c>
      <c r="J356" s="179"/>
      <c r="K356" s="172" t="s">
        <v>21</v>
      </c>
      <c r="L356" s="115" t="s">
        <v>10</v>
      </c>
      <c r="M356" s="115" t="s">
        <v>6801</v>
      </c>
      <c r="N356" s="208" t="s">
        <v>3</v>
      </c>
      <c r="O356" s="163" t="s">
        <v>8</v>
      </c>
      <c r="P356" s="115" t="s">
        <v>6801</v>
      </c>
      <c r="Q356" s="82" t="s">
        <v>4130</v>
      </c>
      <c r="R356" s="179">
        <v>14.2</v>
      </c>
      <c r="S356" s="179"/>
      <c r="T356" s="179">
        <v>14.2</v>
      </c>
      <c r="U356" s="548"/>
      <c r="AD356" s="152" t="s">
        <v>43</v>
      </c>
      <c r="AG356" s="2" t="s">
        <v>2640</v>
      </c>
      <c r="AJ356" s="1">
        <f t="shared" si="23"/>
        <v>0</v>
      </c>
      <c r="AK356" s="1">
        <f t="shared" si="25"/>
        <v>-14.2</v>
      </c>
    </row>
    <row r="357" spans="1:37" ht="131.25" customHeight="1">
      <c r="A357" s="179" t="s">
        <v>5349</v>
      </c>
      <c r="B357" s="120" t="s">
        <v>91</v>
      </c>
      <c r="C357" s="208" t="s">
        <v>376</v>
      </c>
      <c r="D357" s="81">
        <v>42579</v>
      </c>
      <c r="E357" s="121">
        <v>0.14375000000000002</v>
      </c>
      <c r="F357" s="81">
        <v>42579</v>
      </c>
      <c r="G357" s="121">
        <v>0.14375000000000002</v>
      </c>
      <c r="H357" s="173">
        <f t="shared" ref="H357:H373" si="26">G357-E357</f>
        <v>0</v>
      </c>
      <c r="I357" s="179">
        <v>11</v>
      </c>
      <c r="J357" s="179"/>
      <c r="K357" s="172" t="s">
        <v>9</v>
      </c>
      <c r="L357" s="115" t="s">
        <v>17</v>
      </c>
      <c r="M357" s="115" t="s">
        <v>6787</v>
      </c>
      <c r="N357" s="208">
        <v>110</v>
      </c>
      <c r="O357" s="163" t="s">
        <v>8</v>
      </c>
      <c r="P357" s="115" t="s">
        <v>6787</v>
      </c>
      <c r="Q357" s="82" t="s">
        <v>4130</v>
      </c>
      <c r="R357" s="179">
        <v>3</v>
      </c>
      <c r="S357" s="179"/>
      <c r="T357" s="179">
        <v>3</v>
      </c>
      <c r="U357" s="548"/>
      <c r="AD357" s="152" t="s">
        <v>38</v>
      </c>
      <c r="AG357" s="2" t="s">
        <v>2636</v>
      </c>
      <c r="AJ357" s="1">
        <f t="shared" si="23"/>
        <v>0</v>
      </c>
      <c r="AK357" s="1">
        <f t="shared" ref="AK357:AK374" si="27">AJ357-T357</f>
        <v>-3</v>
      </c>
    </row>
    <row r="358" spans="1:37" ht="47.25" customHeight="1">
      <c r="A358" s="179" t="s">
        <v>6868</v>
      </c>
      <c r="B358" s="120" t="s">
        <v>91</v>
      </c>
      <c r="C358" s="208" t="s">
        <v>5330</v>
      </c>
      <c r="D358" s="81">
        <v>42586</v>
      </c>
      <c r="E358" s="121">
        <v>8.4027777777777771E-2</v>
      </c>
      <c r="F358" s="81">
        <v>42586</v>
      </c>
      <c r="G358" s="121">
        <v>8.4027777777777771E-2</v>
      </c>
      <c r="H358" s="173">
        <f t="shared" si="26"/>
        <v>0</v>
      </c>
      <c r="I358" s="179">
        <v>14</v>
      </c>
      <c r="J358" s="179"/>
      <c r="K358" s="172" t="s">
        <v>9</v>
      </c>
      <c r="L358" s="115" t="s">
        <v>10</v>
      </c>
      <c r="M358" s="115" t="s">
        <v>7533</v>
      </c>
      <c r="N358" s="208" t="s">
        <v>3</v>
      </c>
      <c r="O358" s="163" t="s">
        <v>8</v>
      </c>
      <c r="P358" s="115" t="s">
        <v>7533</v>
      </c>
      <c r="Q358" s="82" t="s">
        <v>4130</v>
      </c>
      <c r="R358" s="179">
        <v>2</v>
      </c>
      <c r="S358" s="179"/>
      <c r="T358" s="179">
        <v>2</v>
      </c>
      <c r="U358" s="548"/>
      <c r="AD358" s="152" t="s">
        <v>43</v>
      </c>
      <c r="AG358" s="2" t="s">
        <v>2637</v>
      </c>
      <c r="AJ358" s="1">
        <f t="shared" si="23"/>
        <v>0</v>
      </c>
      <c r="AK358" s="1">
        <f t="shared" si="27"/>
        <v>-2</v>
      </c>
    </row>
    <row r="359" spans="1:37" ht="63" customHeight="1">
      <c r="A359" s="179" t="s">
        <v>6868</v>
      </c>
      <c r="B359" s="120" t="s">
        <v>91</v>
      </c>
      <c r="C359" s="208" t="s">
        <v>805</v>
      </c>
      <c r="D359" s="81">
        <v>42586</v>
      </c>
      <c r="E359" s="121">
        <v>0.65625</v>
      </c>
      <c r="F359" s="81">
        <v>42586</v>
      </c>
      <c r="G359" s="121">
        <v>0.75</v>
      </c>
      <c r="H359" s="173">
        <f t="shared" si="26"/>
        <v>9.375E-2</v>
      </c>
      <c r="I359" s="179">
        <v>2</v>
      </c>
      <c r="J359" s="179"/>
      <c r="K359" s="172"/>
      <c r="L359" s="115" t="s">
        <v>10</v>
      </c>
      <c r="M359" s="115" t="s">
        <v>7534</v>
      </c>
      <c r="N359" s="208">
        <v>35</v>
      </c>
      <c r="O359" s="163" t="s">
        <v>14</v>
      </c>
      <c r="P359" s="115" t="s">
        <v>7534</v>
      </c>
      <c r="Q359" s="82" t="s">
        <v>4130</v>
      </c>
      <c r="R359" s="179">
        <v>1.3</v>
      </c>
      <c r="S359" s="179"/>
      <c r="T359" s="179">
        <v>1.3</v>
      </c>
      <c r="U359" s="548"/>
      <c r="AD359" s="152" t="s">
        <v>43</v>
      </c>
      <c r="AG359" s="2" t="s">
        <v>2642</v>
      </c>
      <c r="AJ359" s="1">
        <f t="shared" si="23"/>
        <v>0</v>
      </c>
      <c r="AK359" s="1">
        <f t="shared" si="27"/>
        <v>-1.3</v>
      </c>
    </row>
    <row r="360" spans="1:37" ht="63" customHeight="1">
      <c r="A360" s="179" t="s">
        <v>6868</v>
      </c>
      <c r="B360" s="120" t="s">
        <v>91</v>
      </c>
      <c r="C360" s="208" t="s">
        <v>376</v>
      </c>
      <c r="D360" s="81">
        <v>42586</v>
      </c>
      <c r="E360" s="121">
        <v>0.70694444444444438</v>
      </c>
      <c r="F360" s="81">
        <v>42586</v>
      </c>
      <c r="G360" s="121">
        <v>0.70694444444444438</v>
      </c>
      <c r="H360" s="173">
        <f t="shared" si="26"/>
        <v>0</v>
      </c>
      <c r="I360" s="179">
        <v>13</v>
      </c>
      <c r="J360" s="179"/>
      <c r="K360" s="172" t="s">
        <v>9</v>
      </c>
      <c r="L360" s="115" t="s">
        <v>17</v>
      </c>
      <c r="M360" s="115" t="s">
        <v>7535</v>
      </c>
      <c r="N360" s="208">
        <v>110</v>
      </c>
      <c r="O360" s="163" t="s">
        <v>8</v>
      </c>
      <c r="P360" s="115" t="s">
        <v>7535</v>
      </c>
      <c r="Q360" s="82" t="s">
        <v>4130</v>
      </c>
      <c r="R360" s="179">
        <v>13.2</v>
      </c>
      <c r="S360" s="179"/>
      <c r="T360" s="179">
        <v>13.2</v>
      </c>
      <c r="U360" s="548"/>
      <c r="AD360" s="152" t="s">
        <v>38</v>
      </c>
      <c r="AG360" s="2" t="s">
        <v>8840</v>
      </c>
      <c r="AJ360" s="1">
        <f t="shared" si="23"/>
        <v>0</v>
      </c>
      <c r="AK360" s="1">
        <f t="shared" si="27"/>
        <v>-13.2</v>
      </c>
    </row>
    <row r="361" spans="1:37" ht="31.5" customHeight="1">
      <c r="A361" s="179" t="s">
        <v>6868</v>
      </c>
      <c r="B361" s="120" t="s">
        <v>91</v>
      </c>
      <c r="C361" s="208" t="s">
        <v>376</v>
      </c>
      <c r="D361" s="81">
        <v>42586</v>
      </c>
      <c r="E361" s="121">
        <v>0.82638888888888884</v>
      </c>
      <c r="F361" s="81">
        <v>42586</v>
      </c>
      <c r="G361" s="121">
        <v>0.82638888888888884</v>
      </c>
      <c r="H361" s="173">
        <f t="shared" si="26"/>
        <v>0</v>
      </c>
      <c r="I361" s="179">
        <v>250</v>
      </c>
      <c r="J361" s="179"/>
      <c r="K361" s="172" t="s">
        <v>9</v>
      </c>
      <c r="L361" s="115" t="s">
        <v>17</v>
      </c>
      <c r="M361" s="115" t="s">
        <v>7535</v>
      </c>
      <c r="N361" s="208">
        <v>110</v>
      </c>
      <c r="O361" s="163" t="s">
        <v>8</v>
      </c>
      <c r="P361" s="115" t="s">
        <v>7535</v>
      </c>
      <c r="Q361" s="82" t="s">
        <v>4130</v>
      </c>
      <c r="R361" s="179">
        <v>40</v>
      </c>
      <c r="S361" s="179"/>
      <c r="T361" s="179">
        <v>40</v>
      </c>
      <c r="U361" s="548"/>
      <c r="AD361" s="152" t="s">
        <v>38</v>
      </c>
      <c r="AG361" s="2" t="s">
        <v>8841</v>
      </c>
      <c r="AJ361" s="1">
        <f t="shared" si="23"/>
        <v>0</v>
      </c>
      <c r="AK361" s="1">
        <f t="shared" si="27"/>
        <v>-40</v>
      </c>
    </row>
    <row r="362" spans="1:37" ht="56.25" customHeight="1">
      <c r="A362" s="179" t="s">
        <v>6868</v>
      </c>
      <c r="B362" s="120" t="s">
        <v>91</v>
      </c>
      <c r="C362" s="208" t="s">
        <v>805</v>
      </c>
      <c r="D362" s="81">
        <v>42586</v>
      </c>
      <c r="E362" s="121">
        <v>0.77777777777777779</v>
      </c>
      <c r="F362" s="81">
        <v>42586</v>
      </c>
      <c r="G362" s="121">
        <v>0.77777777777777779</v>
      </c>
      <c r="H362" s="173">
        <f t="shared" si="26"/>
        <v>0</v>
      </c>
      <c r="I362" s="179">
        <v>39</v>
      </c>
      <c r="J362" s="179"/>
      <c r="K362" s="172" t="s">
        <v>9</v>
      </c>
      <c r="L362" s="115" t="s">
        <v>10</v>
      </c>
      <c r="M362" s="115" t="s">
        <v>7536</v>
      </c>
      <c r="N362" s="208" t="s">
        <v>3</v>
      </c>
      <c r="O362" s="163" t="s">
        <v>8</v>
      </c>
      <c r="P362" s="115" t="s">
        <v>7536</v>
      </c>
      <c r="Q362" s="82" t="s">
        <v>4130</v>
      </c>
      <c r="R362" s="179">
        <v>10</v>
      </c>
      <c r="S362" s="179"/>
      <c r="T362" s="179">
        <v>10</v>
      </c>
      <c r="U362" s="548"/>
      <c r="AD362" s="152" t="s">
        <v>43</v>
      </c>
      <c r="AG362" s="2" t="s">
        <v>8842</v>
      </c>
      <c r="AJ362" s="1">
        <f t="shared" si="23"/>
        <v>0</v>
      </c>
      <c r="AK362" s="1">
        <f t="shared" si="27"/>
        <v>-10</v>
      </c>
    </row>
    <row r="363" spans="1:37" ht="31.5" customHeight="1">
      <c r="A363" s="179" t="s">
        <v>6868</v>
      </c>
      <c r="B363" s="299" t="s">
        <v>91</v>
      </c>
      <c r="C363" s="181" t="s">
        <v>601</v>
      </c>
      <c r="D363" s="300">
        <v>42588</v>
      </c>
      <c r="E363" s="301">
        <v>0.52083333333333337</v>
      </c>
      <c r="F363" s="300">
        <v>42588</v>
      </c>
      <c r="G363" s="301">
        <v>0.57222222222222219</v>
      </c>
      <c r="H363" s="302">
        <f t="shared" si="26"/>
        <v>5.1388888888888817E-2</v>
      </c>
      <c r="I363" s="181">
        <v>31</v>
      </c>
      <c r="J363" s="181"/>
      <c r="K363" s="303"/>
      <c r="L363" s="303" t="s">
        <v>10</v>
      </c>
      <c r="M363" s="303" t="s">
        <v>7070</v>
      </c>
      <c r="N363" s="181" t="s">
        <v>3</v>
      </c>
      <c r="O363" s="304" t="s">
        <v>8</v>
      </c>
      <c r="P363" s="303" t="s">
        <v>7070</v>
      </c>
      <c r="Q363" s="305" t="s">
        <v>7537</v>
      </c>
      <c r="R363" s="181">
        <v>8.8000000000000007</v>
      </c>
      <c r="S363" s="181"/>
      <c r="T363" s="181">
        <v>8.8000000000000007</v>
      </c>
      <c r="U363" s="688" t="s">
        <v>47</v>
      </c>
      <c r="V363" s="698">
        <v>1989</v>
      </c>
      <c r="W363" s="698" t="s">
        <v>8843</v>
      </c>
      <c r="X363" s="698"/>
      <c r="Y363" s="714">
        <v>42455</v>
      </c>
      <c r="Z363" s="698">
        <v>100</v>
      </c>
      <c r="AA363" s="783">
        <v>42795</v>
      </c>
      <c r="AB363" s="698"/>
      <c r="AC363" s="698"/>
      <c r="AD363" s="698" t="s">
        <v>31</v>
      </c>
      <c r="AE363" s="698"/>
      <c r="AF363" s="698"/>
      <c r="AG363" s="698" t="s">
        <v>2638</v>
      </c>
      <c r="AJ363" s="1">
        <f t="shared" si="23"/>
        <v>0</v>
      </c>
      <c r="AK363" s="1">
        <f t="shared" si="27"/>
        <v>-8.8000000000000007</v>
      </c>
    </row>
    <row r="364" spans="1:37" ht="63" customHeight="1">
      <c r="A364" s="179" t="s">
        <v>6868</v>
      </c>
      <c r="B364" s="120" t="s">
        <v>91</v>
      </c>
      <c r="C364" s="208" t="s">
        <v>805</v>
      </c>
      <c r="D364" s="81">
        <v>42588</v>
      </c>
      <c r="E364" s="121">
        <v>0.50624999999999998</v>
      </c>
      <c r="F364" s="81">
        <v>42588</v>
      </c>
      <c r="G364" s="121">
        <v>0.50624999999999998</v>
      </c>
      <c r="H364" s="173">
        <f t="shared" si="26"/>
        <v>0</v>
      </c>
      <c r="I364" s="179">
        <v>21</v>
      </c>
      <c r="J364" s="179"/>
      <c r="K364" s="172" t="s">
        <v>9</v>
      </c>
      <c r="L364" s="115" t="s">
        <v>10</v>
      </c>
      <c r="M364" s="115" t="s">
        <v>7071</v>
      </c>
      <c r="N364" s="208" t="s">
        <v>3</v>
      </c>
      <c r="O364" s="163" t="s">
        <v>8</v>
      </c>
      <c r="P364" s="115" t="s">
        <v>7071</v>
      </c>
      <c r="Q364" s="82" t="s">
        <v>4130</v>
      </c>
      <c r="R364" s="179">
        <v>31.35</v>
      </c>
      <c r="S364" s="179"/>
      <c r="T364" s="179">
        <v>31.35</v>
      </c>
      <c r="U364" s="548"/>
      <c r="AD364" s="152" t="s">
        <v>43</v>
      </c>
      <c r="AG364" s="2" t="s">
        <v>8817</v>
      </c>
      <c r="AJ364" s="1">
        <f t="shared" si="23"/>
        <v>0</v>
      </c>
      <c r="AK364" s="1">
        <f t="shared" si="27"/>
        <v>-31.35</v>
      </c>
    </row>
    <row r="365" spans="1:37" ht="78.75" customHeight="1">
      <c r="A365" s="179" t="s">
        <v>6868</v>
      </c>
      <c r="B365" s="120" t="s">
        <v>91</v>
      </c>
      <c r="C365" s="208" t="s">
        <v>376</v>
      </c>
      <c r="D365" s="81">
        <v>42588</v>
      </c>
      <c r="E365" s="121">
        <v>0.53333333333333333</v>
      </c>
      <c r="F365" s="81">
        <v>42588</v>
      </c>
      <c r="G365" s="121">
        <v>0.53333333333333333</v>
      </c>
      <c r="H365" s="173">
        <f t="shared" si="26"/>
        <v>0</v>
      </c>
      <c r="I365" s="179">
        <v>233</v>
      </c>
      <c r="J365" s="179"/>
      <c r="K365" s="172" t="s">
        <v>9</v>
      </c>
      <c r="L365" s="115" t="s">
        <v>17</v>
      </c>
      <c r="M365" s="115" t="s">
        <v>7022</v>
      </c>
      <c r="N365" s="208">
        <v>110</v>
      </c>
      <c r="O365" s="163" t="s">
        <v>8</v>
      </c>
      <c r="P365" s="115" t="s">
        <v>7022</v>
      </c>
      <c r="Q365" s="82" t="s">
        <v>4130</v>
      </c>
      <c r="R365" s="323">
        <v>224.89</v>
      </c>
      <c r="S365" s="179"/>
      <c r="T365" s="323">
        <v>224.89</v>
      </c>
      <c r="U365" s="548"/>
      <c r="AD365" s="152" t="s">
        <v>38</v>
      </c>
      <c r="AG365" s="2" t="s">
        <v>8844</v>
      </c>
      <c r="AJ365" s="1">
        <f t="shared" si="23"/>
        <v>0</v>
      </c>
      <c r="AK365" s="1">
        <f t="shared" si="27"/>
        <v>-224.89</v>
      </c>
    </row>
    <row r="366" spans="1:37" ht="78" customHeight="1">
      <c r="A366" s="179" t="s">
        <v>6868</v>
      </c>
      <c r="B366" s="120" t="s">
        <v>91</v>
      </c>
      <c r="C366" s="199" t="s">
        <v>404</v>
      </c>
      <c r="D366" s="81">
        <v>42588</v>
      </c>
      <c r="E366" s="121">
        <v>0.53749999999999998</v>
      </c>
      <c r="F366" s="81">
        <v>42588</v>
      </c>
      <c r="G366" s="121">
        <v>0.55138888888888882</v>
      </c>
      <c r="H366" s="173">
        <f t="shared" si="26"/>
        <v>1.388888888888884E-2</v>
      </c>
      <c r="I366" s="179">
        <v>8</v>
      </c>
      <c r="J366" s="179"/>
      <c r="K366" s="172" t="s">
        <v>9</v>
      </c>
      <c r="L366" s="115" t="s">
        <v>10</v>
      </c>
      <c r="M366" s="115" t="s">
        <v>7072</v>
      </c>
      <c r="N366" s="208" t="s">
        <v>3</v>
      </c>
      <c r="O366" s="163" t="s">
        <v>8</v>
      </c>
      <c r="P366" s="115" t="s">
        <v>7072</v>
      </c>
      <c r="Q366" s="82" t="s">
        <v>4130</v>
      </c>
      <c r="R366" s="179">
        <v>0.8</v>
      </c>
      <c r="S366" s="179"/>
      <c r="T366" s="179">
        <v>0.8</v>
      </c>
      <c r="U366" s="548"/>
      <c r="AD366" s="152" t="s">
        <v>43</v>
      </c>
      <c r="AG366" s="2" t="s">
        <v>2630</v>
      </c>
      <c r="AJ366" s="1">
        <f t="shared" si="23"/>
        <v>0</v>
      </c>
      <c r="AK366" s="1">
        <f t="shared" si="27"/>
        <v>-0.8</v>
      </c>
    </row>
    <row r="367" spans="1:37" ht="56.25" customHeight="1">
      <c r="A367" s="179" t="s">
        <v>6868</v>
      </c>
      <c r="B367" s="120" t="s">
        <v>91</v>
      </c>
      <c r="C367" s="208" t="s">
        <v>805</v>
      </c>
      <c r="D367" s="81">
        <v>42589</v>
      </c>
      <c r="E367" s="121">
        <v>0.47500000000000003</v>
      </c>
      <c r="F367" s="81">
        <v>42589</v>
      </c>
      <c r="G367" s="121">
        <v>0.47500000000000003</v>
      </c>
      <c r="H367" s="173">
        <f t="shared" si="26"/>
        <v>0</v>
      </c>
      <c r="I367" s="179">
        <v>9</v>
      </c>
      <c r="J367" s="179"/>
      <c r="K367" s="172" t="s">
        <v>9</v>
      </c>
      <c r="L367" s="115" t="s">
        <v>10</v>
      </c>
      <c r="M367" s="115" t="s">
        <v>7095</v>
      </c>
      <c r="N367" s="208" t="s">
        <v>3</v>
      </c>
      <c r="O367" s="163" t="s">
        <v>8</v>
      </c>
      <c r="P367" s="115" t="s">
        <v>7095</v>
      </c>
      <c r="Q367" s="82" t="s">
        <v>4130</v>
      </c>
      <c r="R367" s="179">
        <v>1.58</v>
      </c>
      <c r="S367" s="179"/>
      <c r="T367" s="179">
        <v>1.58</v>
      </c>
      <c r="U367" s="548"/>
      <c r="AD367" s="152" t="s">
        <v>43</v>
      </c>
      <c r="AG367" s="2" t="s">
        <v>2636</v>
      </c>
      <c r="AJ367" s="1">
        <f t="shared" si="23"/>
        <v>0</v>
      </c>
      <c r="AK367" s="1">
        <f t="shared" si="27"/>
        <v>-1.58</v>
      </c>
    </row>
    <row r="368" spans="1:37" ht="56.25" customHeight="1">
      <c r="A368" s="179" t="s">
        <v>6868</v>
      </c>
      <c r="B368" s="120" t="s">
        <v>91</v>
      </c>
      <c r="C368" s="199" t="s">
        <v>404</v>
      </c>
      <c r="D368" s="81">
        <v>42592</v>
      </c>
      <c r="E368" s="121">
        <v>0.74722222222222223</v>
      </c>
      <c r="F368" s="81">
        <v>42592</v>
      </c>
      <c r="G368" s="121">
        <v>0.7680555555555556</v>
      </c>
      <c r="H368" s="173">
        <f t="shared" si="26"/>
        <v>2.083333333333337E-2</v>
      </c>
      <c r="I368" s="179">
        <v>10</v>
      </c>
      <c r="J368" s="179"/>
      <c r="K368" s="172" t="s">
        <v>15</v>
      </c>
      <c r="L368" s="115" t="s">
        <v>10</v>
      </c>
      <c r="M368" s="115" t="s">
        <v>1539</v>
      </c>
      <c r="N368" s="208" t="s">
        <v>3</v>
      </c>
      <c r="O368" s="163" t="s">
        <v>8</v>
      </c>
      <c r="P368" s="115" t="s">
        <v>1539</v>
      </c>
      <c r="Q368" s="82" t="s">
        <v>4130</v>
      </c>
      <c r="R368" s="179">
        <v>1.2</v>
      </c>
      <c r="S368" s="179"/>
      <c r="T368" s="179">
        <v>1.2</v>
      </c>
      <c r="U368" s="548"/>
      <c r="AD368" s="152" t="s">
        <v>43</v>
      </c>
      <c r="AG368" s="2" t="s">
        <v>2630</v>
      </c>
      <c r="AJ368" s="1">
        <f t="shared" si="23"/>
        <v>0</v>
      </c>
      <c r="AK368" s="1">
        <f t="shared" si="27"/>
        <v>-1.2</v>
      </c>
    </row>
    <row r="369" spans="1:37" ht="56.25" customHeight="1">
      <c r="A369" s="179" t="s">
        <v>6868</v>
      </c>
      <c r="B369" s="120" t="s">
        <v>91</v>
      </c>
      <c r="C369" s="199" t="s">
        <v>404</v>
      </c>
      <c r="D369" s="81">
        <v>42592</v>
      </c>
      <c r="E369" s="121">
        <v>0.75347222222222221</v>
      </c>
      <c r="F369" s="81">
        <v>42592</v>
      </c>
      <c r="G369" s="121">
        <v>0.79166666666666663</v>
      </c>
      <c r="H369" s="173">
        <f t="shared" si="26"/>
        <v>3.819444444444442E-2</v>
      </c>
      <c r="I369" s="179">
        <v>15</v>
      </c>
      <c r="J369" s="179"/>
      <c r="K369" s="172" t="s">
        <v>15</v>
      </c>
      <c r="L369" s="115" t="s">
        <v>10</v>
      </c>
      <c r="M369" s="115" t="s">
        <v>7511</v>
      </c>
      <c r="N369" s="208" t="s">
        <v>3</v>
      </c>
      <c r="O369" s="163" t="s">
        <v>8</v>
      </c>
      <c r="P369" s="115" t="s">
        <v>7511</v>
      </c>
      <c r="Q369" s="82" t="s">
        <v>4130</v>
      </c>
      <c r="R369" s="179">
        <v>1.4</v>
      </c>
      <c r="S369" s="179"/>
      <c r="T369" s="179">
        <v>1.4</v>
      </c>
      <c r="U369" s="548"/>
      <c r="AD369" s="152" t="s">
        <v>43</v>
      </c>
      <c r="AG369" s="2" t="s">
        <v>2630</v>
      </c>
      <c r="AJ369" s="1">
        <f t="shared" si="23"/>
        <v>0</v>
      </c>
      <c r="AK369" s="1">
        <f t="shared" si="27"/>
        <v>-1.4</v>
      </c>
    </row>
    <row r="370" spans="1:37" ht="75" customHeight="1">
      <c r="A370" s="179" t="s">
        <v>6868</v>
      </c>
      <c r="B370" s="120" t="s">
        <v>91</v>
      </c>
      <c r="C370" s="208" t="s">
        <v>376</v>
      </c>
      <c r="D370" s="81">
        <v>42593</v>
      </c>
      <c r="E370" s="121">
        <v>6.9444444444444434E-2</v>
      </c>
      <c r="F370" s="81">
        <v>42593</v>
      </c>
      <c r="G370" s="121">
        <v>6.9444444444444434E-2</v>
      </c>
      <c r="H370" s="173">
        <f t="shared" si="26"/>
        <v>0</v>
      </c>
      <c r="I370" s="179">
        <v>32</v>
      </c>
      <c r="J370" s="179"/>
      <c r="K370" s="172" t="s">
        <v>9</v>
      </c>
      <c r="L370" s="115" t="s">
        <v>17</v>
      </c>
      <c r="M370" s="115" t="s">
        <v>7520</v>
      </c>
      <c r="N370" s="208">
        <v>110</v>
      </c>
      <c r="O370" s="163" t="s">
        <v>8</v>
      </c>
      <c r="P370" s="115" t="s">
        <v>7520</v>
      </c>
      <c r="Q370" s="82" t="s">
        <v>7521</v>
      </c>
      <c r="R370" s="179">
        <v>3.2</v>
      </c>
      <c r="S370" s="179"/>
      <c r="T370" s="179">
        <v>3.2</v>
      </c>
      <c r="U370" s="548"/>
      <c r="AD370" s="152" t="s">
        <v>38</v>
      </c>
      <c r="AG370" s="2" t="s">
        <v>2630</v>
      </c>
      <c r="AJ370" s="1">
        <f t="shared" si="23"/>
        <v>0</v>
      </c>
      <c r="AK370" s="1">
        <f t="shared" si="27"/>
        <v>-3.2</v>
      </c>
    </row>
    <row r="371" spans="1:37" ht="56.25" customHeight="1">
      <c r="A371" s="179" t="s">
        <v>6868</v>
      </c>
      <c r="B371" s="120" t="s">
        <v>91</v>
      </c>
      <c r="C371" s="208" t="s">
        <v>376</v>
      </c>
      <c r="D371" s="81">
        <v>42597</v>
      </c>
      <c r="E371" s="121">
        <v>0.37638888888888888</v>
      </c>
      <c r="F371" s="81">
        <v>42597</v>
      </c>
      <c r="G371" s="121">
        <v>0.37638888888888888</v>
      </c>
      <c r="H371" s="173">
        <f t="shared" si="26"/>
        <v>0</v>
      </c>
      <c r="I371" s="179">
        <v>24</v>
      </c>
      <c r="J371" s="179"/>
      <c r="K371" s="172" t="s">
        <v>9</v>
      </c>
      <c r="L371" s="115" t="s">
        <v>17</v>
      </c>
      <c r="M371" s="115" t="s">
        <v>7609</v>
      </c>
      <c r="N371" s="208">
        <v>220</v>
      </c>
      <c r="O371" s="163" t="s">
        <v>8</v>
      </c>
      <c r="P371" s="115" t="s">
        <v>7609</v>
      </c>
      <c r="Q371" s="82" t="s">
        <v>4130</v>
      </c>
      <c r="R371" s="179">
        <v>10.1</v>
      </c>
      <c r="S371" s="179"/>
      <c r="T371" s="179">
        <v>10.1</v>
      </c>
      <c r="U371" s="286"/>
      <c r="V371" s="179"/>
      <c r="W371" s="179"/>
      <c r="X371" s="179"/>
      <c r="Y371" s="179"/>
      <c r="Z371" s="179"/>
      <c r="AA371" s="179"/>
      <c r="AB371" s="179"/>
      <c r="AC371" s="179"/>
      <c r="AD371" s="208" t="s">
        <v>38</v>
      </c>
      <c r="AE371" s="179"/>
      <c r="AF371" s="179"/>
      <c r="AG371" s="179" t="s">
        <v>8845</v>
      </c>
      <c r="AJ371" s="1">
        <f t="shared" si="23"/>
        <v>0</v>
      </c>
      <c r="AK371" s="1">
        <f t="shared" si="27"/>
        <v>-10.1</v>
      </c>
    </row>
    <row r="372" spans="1:37" ht="93.75" customHeight="1">
      <c r="A372" s="179" t="s">
        <v>6868</v>
      </c>
      <c r="B372" s="120" t="s">
        <v>91</v>
      </c>
      <c r="C372" s="208" t="s">
        <v>376</v>
      </c>
      <c r="D372" s="81">
        <v>42597</v>
      </c>
      <c r="E372" s="121">
        <v>0.5180555555555556</v>
      </c>
      <c r="F372" s="81">
        <v>42597</v>
      </c>
      <c r="G372" s="121">
        <v>0.5180555555555556</v>
      </c>
      <c r="H372" s="173">
        <f t="shared" si="26"/>
        <v>0</v>
      </c>
      <c r="I372" s="179">
        <v>11</v>
      </c>
      <c r="J372" s="179"/>
      <c r="K372" s="172" t="s">
        <v>9</v>
      </c>
      <c r="L372" s="115" t="s">
        <v>17</v>
      </c>
      <c r="M372" s="115" t="s">
        <v>7609</v>
      </c>
      <c r="N372" s="208">
        <v>220</v>
      </c>
      <c r="O372" s="163" t="s">
        <v>8</v>
      </c>
      <c r="P372" s="115" t="s">
        <v>7609</v>
      </c>
      <c r="Q372" s="82" t="s">
        <v>4130</v>
      </c>
      <c r="R372" s="179">
        <v>14.8</v>
      </c>
      <c r="S372" s="179"/>
      <c r="T372" s="179">
        <v>14.8</v>
      </c>
      <c r="U372" s="286"/>
      <c r="V372" s="179"/>
      <c r="W372" s="179"/>
      <c r="X372" s="179"/>
      <c r="Y372" s="179"/>
      <c r="Z372" s="179"/>
      <c r="AA372" s="179"/>
      <c r="AB372" s="179"/>
      <c r="AC372" s="179"/>
      <c r="AD372" s="208" t="s">
        <v>38</v>
      </c>
      <c r="AE372" s="179"/>
      <c r="AF372" s="179"/>
      <c r="AG372" s="179" t="s">
        <v>8846</v>
      </c>
      <c r="AJ372" s="1">
        <f t="shared" si="23"/>
        <v>0</v>
      </c>
      <c r="AK372" s="1">
        <f t="shared" si="27"/>
        <v>-14.8</v>
      </c>
    </row>
    <row r="373" spans="1:37" ht="75" customHeight="1">
      <c r="A373" s="179" t="s">
        <v>6868</v>
      </c>
      <c r="B373" s="120" t="s">
        <v>91</v>
      </c>
      <c r="C373" s="208" t="s">
        <v>376</v>
      </c>
      <c r="D373" s="81">
        <v>42597</v>
      </c>
      <c r="E373" s="121">
        <v>0.68194444444444446</v>
      </c>
      <c r="F373" s="81">
        <v>42597</v>
      </c>
      <c r="G373" s="121">
        <v>0.97569444444444453</v>
      </c>
      <c r="H373" s="173">
        <f t="shared" si="26"/>
        <v>0.29375000000000007</v>
      </c>
      <c r="I373" s="179">
        <v>38</v>
      </c>
      <c r="J373" s="179"/>
      <c r="K373" s="172" t="s">
        <v>9</v>
      </c>
      <c r="L373" s="115" t="s">
        <v>17</v>
      </c>
      <c r="M373" s="115" t="s">
        <v>7610</v>
      </c>
      <c r="N373" s="208">
        <v>35</v>
      </c>
      <c r="O373" s="163" t="s">
        <v>8</v>
      </c>
      <c r="P373" s="115" t="s">
        <v>7610</v>
      </c>
      <c r="Q373" s="82" t="s">
        <v>4130</v>
      </c>
      <c r="R373" s="179">
        <v>29</v>
      </c>
      <c r="S373" s="179"/>
      <c r="T373" s="179">
        <v>29</v>
      </c>
      <c r="U373" s="286"/>
      <c r="V373" s="179"/>
      <c r="W373" s="179"/>
      <c r="X373" s="179"/>
      <c r="Y373" s="179"/>
      <c r="Z373" s="179"/>
      <c r="AA373" s="179"/>
      <c r="AB373" s="179"/>
      <c r="AC373" s="179"/>
      <c r="AD373" s="208" t="s">
        <v>38</v>
      </c>
      <c r="AE373" s="179"/>
      <c r="AF373" s="179"/>
      <c r="AG373" s="179" t="s">
        <v>8846</v>
      </c>
      <c r="AH373" s="115"/>
      <c r="AJ373" s="1">
        <f t="shared" si="23"/>
        <v>0</v>
      </c>
      <c r="AK373" s="1">
        <f t="shared" si="27"/>
        <v>-29</v>
      </c>
    </row>
    <row r="374" spans="1:37" ht="56.25" customHeight="1">
      <c r="A374" s="179" t="s">
        <v>6868</v>
      </c>
      <c r="B374" s="120" t="s">
        <v>91</v>
      </c>
      <c r="C374" s="199" t="s">
        <v>404</v>
      </c>
      <c r="D374" s="81">
        <v>42597</v>
      </c>
      <c r="E374" s="121">
        <v>0.83263888888888893</v>
      </c>
      <c r="F374" s="81">
        <v>42597</v>
      </c>
      <c r="G374" s="121">
        <v>6.5972222222222224E-2</v>
      </c>
      <c r="H374" s="173">
        <v>0.23333333333333331</v>
      </c>
      <c r="I374" s="179">
        <v>21</v>
      </c>
      <c r="J374" s="179"/>
      <c r="K374" s="172" t="s">
        <v>15</v>
      </c>
      <c r="L374" s="115" t="s">
        <v>10</v>
      </c>
      <c r="M374" s="115" t="s">
        <v>405</v>
      </c>
      <c r="N374" s="208" t="s">
        <v>3</v>
      </c>
      <c r="O374" s="163" t="s">
        <v>8</v>
      </c>
      <c r="P374" s="115" t="s">
        <v>405</v>
      </c>
      <c r="Q374" s="82" t="s">
        <v>7640</v>
      </c>
      <c r="R374" s="179">
        <v>18.5</v>
      </c>
      <c r="S374" s="179"/>
      <c r="T374" s="179">
        <v>18.5</v>
      </c>
      <c r="U374" s="286"/>
      <c r="V374" s="179"/>
      <c r="W374" s="179"/>
      <c r="X374" s="179"/>
      <c r="Y374" s="179"/>
      <c r="Z374" s="179"/>
      <c r="AA374" s="179"/>
      <c r="AB374" s="179"/>
      <c r="AC374" s="179"/>
      <c r="AD374" s="208" t="s">
        <v>31</v>
      </c>
      <c r="AE374" s="179"/>
      <c r="AF374" s="179"/>
      <c r="AG374" s="179" t="s">
        <v>2630</v>
      </c>
      <c r="AH374" s="115"/>
      <c r="AJ374" s="1">
        <f t="shared" si="23"/>
        <v>0</v>
      </c>
      <c r="AK374" s="1">
        <f t="shared" si="27"/>
        <v>-18.5</v>
      </c>
    </row>
    <row r="375" spans="1:37" ht="110.25" customHeight="1">
      <c r="A375" s="179" t="s">
        <v>1052</v>
      </c>
      <c r="B375" s="179" t="s">
        <v>6</v>
      </c>
      <c r="C375" s="179" t="s">
        <v>1863</v>
      </c>
      <c r="D375" s="169">
        <v>42440</v>
      </c>
      <c r="E375" s="176">
        <v>0.50694444444444442</v>
      </c>
      <c r="F375" s="169">
        <v>42440</v>
      </c>
      <c r="G375" s="176">
        <v>0.64236111111111105</v>
      </c>
      <c r="H375" s="176">
        <v>0.13541666666666666</v>
      </c>
      <c r="I375" s="179">
        <v>6</v>
      </c>
      <c r="J375" s="179"/>
      <c r="K375" s="179"/>
      <c r="L375" s="179" t="s">
        <v>12</v>
      </c>
      <c r="M375" s="179" t="s">
        <v>1968</v>
      </c>
      <c r="N375" s="179">
        <v>0.4</v>
      </c>
      <c r="O375" s="179" t="s">
        <v>57</v>
      </c>
      <c r="P375" s="179" t="s">
        <v>1968</v>
      </c>
      <c r="Q375" s="179" t="s">
        <v>1969</v>
      </c>
      <c r="R375" s="179">
        <v>71.3</v>
      </c>
      <c r="S375" s="179"/>
      <c r="T375" s="179">
        <f>SUM(R375:S375)</f>
        <v>71.3</v>
      </c>
      <c r="U375" s="80" t="s">
        <v>62</v>
      </c>
      <c r="V375" s="80"/>
      <c r="W375" s="80"/>
      <c r="X375" s="80"/>
      <c r="Y375" s="337"/>
      <c r="Z375" s="80"/>
      <c r="AA375" s="337"/>
      <c r="AB375" s="80"/>
      <c r="AC375" s="80"/>
      <c r="AD375" s="115" t="s">
        <v>23</v>
      </c>
      <c r="AE375" s="80"/>
      <c r="AF375" s="80"/>
      <c r="AG375" s="80"/>
      <c r="AH375" s="115"/>
      <c r="AJ375" s="1">
        <f t="shared" si="23"/>
        <v>0</v>
      </c>
    </row>
    <row r="376" spans="1:37" ht="56.25" customHeight="1">
      <c r="A376" s="179" t="s">
        <v>6868</v>
      </c>
      <c r="B376" s="299" t="s">
        <v>91</v>
      </c>
      <c r="C376" s="181" t="s">
        <v>601</v>
      </c>
      <c r="D376" s="300">
        <v>42605</v>
      </c>
      <c r="E376" s="301">
        <v>0.44791666666666669</v>
      </c>
      <c r="F376" s="300">
        <v>42605</v>
      </c>
      <c r="G376" s="301">
        <v>0.46875</v>
      </c>
      <c r="H376" s="302">
        <f t="shared" ref="H376:H385" si="28">G376-E376</f>
        <v>2.0833333333333315E-2</v>
      </c>
      <c r="I376" s="181">
        <v>49</v>
      </c>
      <c r="J376" s="181" t="s">
        <v>425</v>
      </c>
      <c r="K376" s="303"/>
      <c r="L376" s="303" t="s">
        <v>4</v>
      </c>
      <c r="M376" s="303" t="s">
        <v>8848</v>
      </c>
      <c r="N376" s="303">
        <v>35</v>
      </c>
      <c r="O376" s="303" t="s">
        <v>14</v>
      </c>
      <c r="P376" s="303" t="s">
        <v>8848</v>
      </c>
      <c r="Q376" s="305" t="s">
        <v>8849</v>
      </c>
      <c r="R376" s="181">
        <v>8.8000000000000007</v>
      </c>
      <c r="S376" s="181"/>
      <c r="T376" s="181">
        <v>8.8000000000000007</v>
      </c>
      <c r="U376" s="306" t="s">
        <v>39</v>
      </c>
      <c r="V376" s="181">
        <v>2007</v>
      </c>
      <c r="W376" s="181" t="s">
        <v>8850</v>
      </c>
      <c r="X376" s="181"/>
      <c r="Y376" s="307">
        <v>42163</v>
      </c>
      <c r="Z376" s="181">
        <v>100</v>
      </c>
      <c r="AA376" s="181"/>
      <c r="AB376" s="181"/>
      <c r="AC376" s="181"/>
      <c r="AD376" s="181" t="s">
        <v>64</v>
      </c>
      <c r="AE376" s="181"/>
      <c r="AF376" s="181"/>
      <c r="AG376" s="181" t="s">
        <v>2631</v>
      </c>
      <c r="AH376" s="115"/>
      <c r="AJ376" s="1">
        <f t="shared" si="23"/>
        <v>0</v>
      </c>
      <c r="AK376" s="1">
        <f t="shared" ref="AK376:AK388" si="29">AJ376-T376</f>
        <v>-8.8000000000000007</v>
      </c>
    </row>
    <row r="377" spans="1:37" ht="31.5" customHeight="1">
      <c r="A377" s="179" t="s">
        <v>6868</v>
      </c>
      <c r="B377" s="120" t="s">
        <v>91</v>
      </c>
      <c r="C377" s="208" t="s">
        <v>376</v>
      </c>
      <c r="D377" s="81">
        <v>42607</v>
      </c>
      <c r="E377" s="121">
        <v>0.52708333333333335</v>
      </c>
      <c r="F377" s="81">
        <v>42607</v>
      </c>
      <c r="G377" s="121">
        <v>0.52708333333333335</v>
      </c>
      <c r="H377" s="173">
        <f t="shared" si="28"/>
        <v>0</v>
      </c>
      <c r="I377" s="179">
        <v>7</v>
      </c>
      <c r="J377" s="179"/>
      <c r="K377" s="172" t="s">
        <v>9</v>
      </c>
      <c r="L377" s="115" t="s">
        <v>17</v>
      </c>
      <c r="M377" s="115" t="s">
        <v>7820</v>
      </c>
      <c r="N377" s="208">
        <v>220</v>
      </c>
      <c r="O377" s="163" t="s">
        <v>8</v>
      </c>
      <c r="P377" s="115" t="s">
        <v>7820</v>
      </c>
      <c r="Q377" s="82" t="s">
        <v>4130</v>
      </c>
      <c r="R377" s="179">
        <v>1.22</v>
      </c>
      <c r="S377" s="179"/>
      <c r="T377" s="179">
        <v>1.22</v>
      </c>
      <c r="U377" s="286"/>
      <c r="V377" s="179"/>
      <c r="W377" s="179"/>
      <c r="X377" s="179"/>
      <c r="Y377" s="179"/>
      <c r="Z377" s="179"/>
      <c r="AA377" s="179"/>
      <c r="AB377" s="179"/>
      <c r="AC377" s="179"/>
      <c r="AD377" s="208" t="s">
        <v>38</v>
      </c>
      <c r="AE377" s="179"/>
      <c r="AF377" s="179"/>
      <c r="AG377" s="179" t="s">
        <v>8851</v>
      </c>
      <c r="AH377" s="115"/>
      <c r="AJ377" s="1">
        <f t="shared" si="23"/>
        <v>0</v>
      </c>
      <c r="AK377" s="1">
        <f t="shared" si="29"/>
        <v>-1.22</v>
      </c>
    </row>
    <row r="378" spans="1:37" ht="31.5" customHeight="1">
      <c r="A378" s="179" t="s">
        <v>6868</v>
      </c>
      <c r="B378" s="120" t="s">
        <v>91</v>
      </c>
      <c r="C378" s="208" t="s">
        <v>601</v>
      </c>
      <c r="D378" s="81">
        <v>42607</v>
      </c>
      <c r="E378" s="121">
        <v>0.59027777777777779</v>
      </c>
      <c r="F378" s="81">
        <v>42607</v>
      </c>
      <c r="G378" s="121">
        <v>0.59027777777777779</v>
      </c>
      <c r="H378" s="173">
        <f t="shared" si="28"/>
        <v>0</v>
      </c>
      <c r="I378" s="179">
        <v>13</v>
      </c>
      <c r="J378" s="179"/>
      <c r="K378" s="172" t="s">
        <v>9</v>
      </c>
      <c r="L378" s="115" t="s">
        <v>10</v>
      </c>
      <c r="M378" s="115" t="s">
        <v>7839</v>
      </c>
      <c r="N378" s="208" t="s">
        <v>3</v>
      </c>
      <c r="O378" s="163" t="s">
        <v>8</v>
      </c>
      <c r="P378" s="115" t="s">
        <v>7839</v>
      </c>
      <c r="Q378" s="82" t="s">
        <v>4130</v>
      </c>
      <c r="R378" s="179">
        <v>6.09</v>
      </c>
      <c r="S378" s="179"/>
      <c r="T378" s="179">
        <v>6.09</v>
      </c>
      <c r="U378" s="286"/>
      <c r="V378" s="179"/>
      <c r="W378" s="179"/>
      <c r="X378" s="179"/>
      <c r="Y378" s="179"/>
      <c r="Z378" s="179"/>
      <c r="AA378" s="179"/>
      <c r="AB378" s="179"/>
      <c r="AC378" s="179"/>
      <c r="AD378" s="208" t="s">
        <v>43</v>
      </c>
      <c r="AE378" s="179"/>
      <c r="AF378" s="179"/>
      <c r="AG378" s="179" t="s">
        <v>2631</v>
      </c>
      <c r="AH378" s="115"/>
      <c r="AJ378" s="1">
        <f t="shared" si="23"/>
        <v>0</v>
      </c>
      <c r="AK378" s="1">
        <f t="shared" si="29"/>
        <v>-6.09</v>
      </c>
    </row>
    <row r="379" spans="1:37" ht="47.25" customHeight="1">
      <c r="A379" s="179" t="s">
        <v>6868</v>
      </c>
      <c r="B379" s="120" t="s">
        <v>91</v>
      </c>
      <c r="C379" s="208" t="s">
        <v>601</v>
      </c>
      <c r="D379" s="81">
        <v>42607</v>
      </c>
      <c r="E379" s="121">
        <v>0.62013888888888891</v>
      </c>
      <c r="F379" s="81">
        <v>42607</v>
      </c>
      <c r="G379" s="121">
        <v>0.62013888888888891</v>
      </c>
      <c r="H379" s="173">
        <f t="shared" si="28"/>
        <v>0</v>
      </c>
      <c r="I379" s="179">
        <v>14</v>
      </c>
      <c r="J379" s="179"/>
      <c r="K379" s="172" t="s">
        <v>9</v>
      </c>
      <c r="L379" s="115" t="s">
        <v>10</v>
      </c>
      <c r="M379" s="115" t="s">
        <v>7840</v>
      </c>
      <c r="N379" s="208" t="s">
        <v>3</v>
      </c>
      <c r="O379" s="163" t="s">
        <v>8</v>
      </c>
      <c r="P379" s="115" t="s">
        <v>7840</v>
      </c>
      <c r="Q379" s="82" t="s">
        <v>4130</v>
      </c>
      <c r="R379" s="179">
        <v>2.2000000000000002</v>
      </c>
      <c r="S379" s="179"/>
      <c r="T379" s="179">
        <v>2.2000000000000002</v>
      </c>
      <c r="U379" s="286"/>
      <c r="V379" s="179"/>
      <c r="W379" s="179"/>
      <c r="X379" s="179"/>
      <c r="Y379" s="179"/>
      <c r="Z379" s="179"/>
      <c r="AA379" s="179"/>
      <c r="AB379" s="179"/>
      <c r="AC379" s="179"/>
      <c r="AD379" s="208" t="s">
        <v>43</v>
      </c>
      <c r="AE379" s="179"/>
      <c r="AF379" s="179"/>
      <c r="AG379" s="179" t="s">
        <v>2638</v>
      </c>
      <c r="AH379" s="115"/>
      <c r="AJ379" s="1">
        <f t="shared" si="23"/>
        <v>0</v>
      </c>
      <c r="AK379" s="1">
        <f t="shared" si="29"/>
        <v>-2.2000000000000002</v>
      </c>
    </row>
    <row r="380" spans="1:37" ht="56.25" customHeight="1">
      <c r="A380" s="179" t="s">
        <v>6868</v>
      </c>
      <c r="B380" s="120" t="s">
        <v>91</v>
      </c>
      <c r="C380" s="208" t="s">
        <v>376</v>
      </c>
      <c r="D380" s="81">
        <v>42607</v>
      </c>
      <c r="E380" s="121">
        <v>0.49652777777777773</v>
      </c>
      <c r="F380" s="81">
        <v>42607</v>
      </c>
      <c r="G380" s="121">
        <v>0.49652777777777773</v>
      </c>
      <c r="H380" s="173">
        <f t="shared" si="28"/>
        <v>0</v>
      </c>
      <c r="I380" s="179">
        <v>89</v>
      </c>
      <c r="J380" s="179"/>
      <c r="K380" s="172" t="s">
        <v>9</v>
      </c>
      <c r="L380" s="115" t="s">
        <v>17</v>
      </c>
      <c r="M380" s="115" t="s">
        <v>7821</v>
      </c>
      <c r="N380" s="208">
        <v>110</v>
      </c>
      <c r="O380" s="163" t="s">
        <v>8</v>
      </c>
      <c r="P380" s="115" t="s">
        <v>7821</v>
      </c>
      <c r="Q380" s="82" t="s">
        <v>4130</v>
      </c>
      <c r="R380" s="179">
        <v>41.6</v>
      </c>
      <c r="S380" s="179"/>
      <c r="T380" s="179">
        <v>41.6</v>
      </c>
      <c r="U380" s="286"/>
      <c r="V380" s="179"/>
      <c r="W380" s="179"/>
      <c r="X380" s="179"/>
      <c r="Y380" s="179"/>
      <c r="Z380" s="179"/>
      <c r="AA380" s="179"/>
      <c r="AB380" s="179"/>
      <c r="AC380" s="179"/>
      <c r="AD380" s="208" t="s">
        <v>38</v>
      </c>
      <c r="AE380" s="179"/>
      <c r="AF380" s="179"/>
      <c r="AG380" s="179" t="s">
        <v>8852</v>
      </c>
      <c r="AH380" s="115"/>
      <c r="AJ380" s="1">
        <f t="shared" si="23"/>
        <v>0</v>
      </c>
      <c r="AK380" s="1">
        <f t="shared" si="29"/>
        <v>-41.6</v>
      </c>
    </row>
    <row r="381" spans="1:37" ht="56.25" customHeight="1">
      <c r="A381" s="179" t="s">
        <v>6868</v>
      </c>
      <c r="B381" s="120" t="s">
        <v>91</v>
      </c>
      <c r="C381" s="208" t="s">
        <v>376</v>
      </c>
      <c r="D381" s="81">
        <v>42607</v>
      </c>
      <c r="E381" s="121">
        <v>0.4861111111111111</v>
      </c>
      <c r="F381" s="81">
        <v>42607</v>
      </c>
      <c r="G381" s="121">
        <v>0.4861111111111111</v>
      </c>
      <c r="H381" s="173">
        <f t="shared" si="28"/>
        <v>0</v>
      </c>
      <c r="I381" s="179">
        <v>8</v>
      </c>
      <c r="J381" s="179"/>
      <c r="K381" s="172" t="s">
        <v>9</v>
      </c>
      <c r="L381" s="115" t="s">
        <v>17</v>
      </c>
      <c r="M381" s="115" t="s">
        <v>7822</v>
      </c>
      <c r="N381" s="208">
        <v>220</v>
      </c>
      <c r="O381" s="163" t="s">
        <v>8</v>
      </c>
      <c r="P381" s="115" t="s">
        <v>7822</v>
      </c>
      <c r="Q381" s="82" t="s">
        <v>4130</v>
      </c>
      <c r="R381" s="179">
        <v>3</v>
      </c>
      <c r="S381" s="179"/>
      <c r="T381" s="179">
        <v>3</v>
      </c>
      <c r="U381" s="286"/>
      <c r="V381" s="179"/>
      <c r="W381" s="179"/>
      <c r="X381" s="179"/>
      <c r="Y381" s="179"/>
      <c r="Z381" s="179"/>
      <c r="AA381" s="179"/>
      <c r="AB381" s="179"/>
      <c r="AC381" s="179"/>
      <c r="AD381" s="208" t="s">
        <v>38</v>
      </c>
      <c r="AE381" s="179"/>
      <c r="AF381" s="179"/>
      <c r="AG381" s="179" t="s">
        <v>2637</v>
      </c>
      <c r="AH381" s="115"/>
      <c r="AJ381" s="1">
        <f t="shared" si="23"/>
        <v>0</v>
      </c>
      <c r="AK381" s="1">
        <f t="shared" si="29"/>
        <v>-3</v>
      </c>
    </row>
    <row r="382" spans="1:37" ht="31.5" customHeight="1">
      <c r="A382" s="179" t="s">
        <v>6868</v>
      </c>
      <c r="B382" s="120" t="s">
        <v>91</v>
      </c>
      <c r="C382" s="208" t="s">
        <v>601</v>
      </c>
      <c r="D382" s="81">
        <v>42608</v>
      </c>
      <c r="E382" s="121">
        <v>0.62222222222222223</v>
      </c>
      <c r="F382" s="81">
        <v>42608</v>
      </c>
      <c r="G382" s="121">
        <v>0.62222222222222223</v>
      </c>
      <c r="H382" s="173">
        <f t="shared" si="28"/>
        <v>0</v>
      </c>
      <c r="I382" s="179">
        <v>61</v>
      </c>
      <c r="J382" s="179" t="s">
        <v>303</v>
      </c>
      <c r="K382" s="172" t="s">
        <v>9</v>
      </c>
      <c r="L382" s="115" t="s">
        <v>10</v>
      </c>
      <c r="M382" s="115" t="s">
        <v>7869</v>
      </c>
      <c r="N382" s="208" t="s">
        <v>3</v>
      </c>
      <c r="O382" s="163" t="s">
        <v>8</v>
      </c>
      <c r="P382" s="115" t="s">
        <v>7869</v>
      </c>
      <c r="Q382" s="82" t="s">
        <v>4130</v>
      </c>
      <c r="R382" s="179">
        <v>22</v>
      </c>
      <c r="S382" s="179"/>
      <c r="T382" s="179">
        <v>22</v>
      </c>
      <c r="U382" s="286"/>
      <c r="V382" s="179"/>
      <c r="W382" s="179"/>
      <c r="X382" s="179"/>
      <c r="Y382" s="179"/>
      <c r="Z382" s="179"/>
      <c r="AA382" s="179"/>
      <c r="AB382" s="179"/>
      <c r="AC382" s="179"/>
      <c r="AD382" s="208" t="s">
        <v>43</v>
      </c>
      <c r="AE382" s="179"/>
      <c r="AF382" s="179"/>
      <c r="AG382" s="179" t="s">
        <v>2634</v>
      </c>
      <c r="AH382" s="115"/>
      <c r="AJ382" s="1">
        <f t="shared" si="23"/>
        <v>0</v>
      </c>
      <c r="AK382" s="1">
        <f t="shared" si="29"/>
        <v>-22</v>
      </c>
    </row>
    <row r="383" spans="1:37" ht="37.5" customHeight="1">
      <c r="A383" s="179" t="s">
        <v>6868</v>
      </c>
      <c r="B383" s="120" t="s">
        <v>91</v>
      </c>
      <c r="C383" s="199" t="s">
        <v>404</v>
      </c>
      <c r="D383" s="81">
        <v>42608</v>
      </c>
      <c r="E383" s="121">
        <v>0.83680555555555547</v>
      </c>
      <c r="F383" s="81">
        <v>42608</v>
      </c>
      <c r="G383" s="121">
        <v>0.83680555555555547</v>
      </c>
      <c r="H383" s="173">
        <f t="shared" si="28"/>
        <v>0</v>
      </c>
      <c r="I383" s="179">
        <v>10</v>
      </c>
      <c r="J383" s="179" t="s">
        <v>144</v>
      </c>
      <c r="K383" s="172" t="s">
        <v>9</v>
      </c>
      <c r="L383" s="115" t="s">
        <v>10</v>
      </c>
      <c r="M383" s="115" t="s">
        <v>1382</v>
      </c>
      <c r="N383" s="208" t="s">
        <v>3</v>
      </c>
      <c r="O383" s="163" t="s">
        <v>8</v>
      </c>
      <c r="P383" s="115" t="s">
        <v>1382</v>
      </c>
      <c r="Q383" s="82" t="s">
        <v>4130</v>
      </c>
      <c r="R383" s="179">
        <v>0.5</v>
      </c>
      <c r="S383" s="179"/>
      <c r="T383" s="179">
        <v>0.5</v>
      </c>
      <c r="U383" s="286"/>
      <c r="V383" s="179"/>
      <c r="W383" s="179"/>
      <c r="X383" s="179"/>
      <c r="Y383" s="179"/>
      <c r="Z383" s="179"/>
      <c r="AA383" s="179"/>
      <c r="AB383" s="179"/>
      <c r="AC383" s="179"/>
      <c r="AD383" s="208" t="s">
        <v>43</v>
      </c>
      <c r="AE383" s="179"/>
      <c r="AF383" s="179"/>
      <c r="AG383" s="179" t="s">
        <v>2630</v>
      </c>
      <c r="AH383" s="115"/>
      <c r="AJ383" s="1">
        <f t="shared" si="23"/>
        <v>0</v>
      </c>
      <c r="AK383" s="1">
        <f t="shared" si="29"/>
        <v>-0.5</v>
      </c>
    </row>
    <row r="384" spans="1:37" ht="37.5" customHeight="1">
      <c r="A384" s="179" t="s">
        <v>6868</v>
      </c>
      <c r="B384" s="120" t="s">
        <v>91</v>
      </c>
      <c r="C384" s="199" t="s">
        <v>404</v>
      </c>
      <c r="D384" s="81">
        <v>42612</v>
      </c>
      <c r="E384" s="121">
        <v>0.59027777777777779</v>
      </c>
      <c r="F384" s="81">
        <v>42612</v>
      </c>
      <c r="G384" s="121">
        <v>0.59027777777777779</v>
      </c>
      <c r="H384" s="173">
        <f t="shared" si="28"/>
        <v>0</v>
      </c>
      <c r="I384" s="179">
        <v>130</v>
      </c>
      <c r="J384" s="179"/>
      <c r="K384" s="172"/>
      <c r="L384" s="115" t="s">
        <v>10</v>
      </c>
      <c r="M384" s="115" t="s">
        <v>7917</v>
      </c>
      <c r="N384" s="208">
        <v>35</v>
      </c>
      <c r="O384" s="163" t="s">
        <v>8</v>
      </c>
      <c r="P384" s="115" t="s">
        <v>7917</v>
      </c>
      <c r="Q384" s="82" t="s">
        <v>4130</v>
      </c>
      <c r="R384" s="179">
        <v>34.1</v>
      </c>
      <c r="S384" s="179"/>
      <c r="T384" s="179">
        <v>34.1</v>
      </c>
      <c r="U384" s="286"/>
      <c r="V384" s="179"/>
      <c r="W384" s="179"/>
      <c r="X384" s="179"/>
      <c r="Y384" s="179"/>
      <c r="Z384" s="179"/>
      <c r="AA384" s="179"/>
      <c r="AB384" s="179"/>
      <c r="AC384" s="179"/>
      <c r="AD384" s="208" t="s">
        <v>43</v>
      </c>
      <c r="AE384" s="179"/>
      <c r="AF384" s="179"/>
      <c r="AG384" s="179" t="s">
        <v>8853</v>
      </c>
      <c r="AH384" s="115"/>
      <c r="AJ384" s="1">
        <f t="shared" ref="AJ384:AJ447" si="30">T384-S384-R384</f>
        <v>0</v>
      </c>
      <c r="AK384" s="1">
        <f t="shared" si="29"/>
        <v>-34.1</v>
      </c>
    </row>
    <row r="385" spans="1:37" ht="56.25" customHeight="1">
      <c r="A385" s="179" t="s">
        <v>8405</v>
      </c>
      <c r="B385" s="120" t="s">
        <v>91</v>
      </c>
      <c r="C385" s="208" t="s">
        <v>376</v>
      </c>
      <c r="D385" s="81">
        <v>42617</v>
      </c>
      <c r="E385" s="121">
        <v>0.24652777777777779</v>
      </c>
      <c r="F385" s="81">
        <v>42617</v>
      </c>
      <c r="G385" s="121">
        <v>0.24652777777777779</v>
      </c>
      <c r="H385" s="173">
        <f t="shared" si="28"/>
        <v>0</v>
      </c>
      <c r="I385" s="179">
        <v>10</v>
      </c>
      <c r="J385" s="179"/>
      <c r="K385" s="172" t="s">
        <v>9</v>
      </c>
      <c r="L385" s="115" t="s">
        <v>17</v>
      </c>
      <c r="M385" s="115" t="s">
        <v>8459</v>
      </c>
      <c r="N385" s="208">
        <v>35</v>
      </c>
      <c r="O385" s="163" t="s">
        <v>8</v>
      </c>
      <c r="P385" s="115" t="s">
        <v>8459</v>
      </c>
      <c r="Q385" s="82" t="s">
        <v>4130</v>
      </c>
      <c r="R385" s="179">
        <v>2.84</v>
      </c>
      <c r="S385" s="179"/>
      <c r="T385" s="179">
        <v>2.84</v>
      </c>
      <c r="U385" s="286"/>
      <c r="V385" s="179"/>
      <c r="W385" s="179"/>
      <c r="X385" s="179"/>
      <c r="Y385" s="179"/>
      <c r="Z385" s="179"/>
      <c r="AA385" s="179"/>
      <c r="AB385" s="179"/>
      <c r="AC385" s="179"/>
      <c r="AD385" s="208" t="s">
        <v>38</v>
      </c>
      <c r="AE385" s="179"/>
      <c r="AF385" s="179"/>
      <c r="AG385" s="179" t="s">
        <v>2636</v>
      </c>
      <c r="AH385" s="115"/>
      <c r="AJ385" s="1">
        <f t="shared" si="30"/>
        <v>0</v>
      </c>
      <c r="AK385" s="1">
        <f t="shared" si="29"/>
        <v>-2.84</v>
      </c>
    </row>
    <row r="386" spans="1:37" ht="353.25" customHeight="1">
      <c r="A386" s="179" t="s">
        <v>8405</v>
      </c>
      <c r="B386" s="120" t="s">
        <v>91</v>
      </c>
      <c r="C386" s="208" t="s">
        <v>376</v>
      </c>
      <c r="D386" s="81">
        <v>42622</v>
      </c>
      <c r="E386" s="121">
        <v>2.4305555555555556E-2</v>
      </c>
      <c r="F386" s="81">
        <v>42622</v>
      </c>
      <c r="G386" s="121">
        <v>2.4305555555555556E-2</v>
      </c>
      <c r="H386" s="173">
        <v>0</v>
      </c>
      <c r="I386" s="179">
        <v>16</v>
      </c>
      <c r="J386" s="179"/>
      <c r="K386" s="172" t="s">
        <v>9</v>
      </c>
      <c r="L386" s="115" t="s">
        <v>17</v>
      </c>
      <c r="M386" s="115" t="s">
        <v>8518</v>
      </c>
      <c r="N386" s="208">
        <v>35</v>
      </c>
      <c r="O386" s="163" t="s">
        <v>8</v>
      </c>
      <c r="P386" s="115" t="s">
        <v>8518</v>
      </c>
      <c r="Q386" s="82" t="s">
        <v>4130</v>
      </c>
      <c r="R386" s="179">
        <v>4</v>
      </c>
      <c r="S386" s="179"/>
      <c r="T386" s="179">
        <v>4</v>
      </c>
      <c r="U386" s="286"/>
      <c r="V386" s="179"/>
      <c r="W386" s="179"/>
      <c r="X386" s="179"/>
      <c r="Y386" s="179"/>
      <c r="Z386" s="179"/>
      <c r="AA386" s="179"/>
      <c r="AB386" s="179"/>
      <c r="AC386" s="179"/>
      <c r="AD386" s="208" t="s">
        <v>38</v>
      </c>
      <c r="AE386" s="179"/>
      <c r="AF386" s="179"/>
      <c r="AG386" s="179" t="s">
        <v>2636</v>
      </c>
      <c r="AH386" s="115"/>
      <c r="AJ386" s="1">
        <f t="shared" si="30"/>
        <v>0</v>
      </c>
      <c r="AK386" s="1">
        <f t="shared" si="29"/>
        <v>-4</v>
      </c>
    </row>
    <row r="387" spans="1:37" ht="112.5" customHeight="1">
      <c r="A387" s="179" t="s">
        <v>8405</v>
      </c>
      <c r="B387" s="120" t="s">
        <v>91</v>
      </c>
      <c r="C387" s="208" t="s">
        <v>805</v>
      </c>
      <c r="D387" s="81">
        <v>42624</v>
      </c>
      <c r="E387" s="121">
        <v>0.21527777777777779</v>
      </c>
      <c r="F387" s="81">
        <v>42624</v>
      </c>
      <c r="G387" s="121">
        <v>0.21527777777777779</v>
      </c>
      <c r="H387" s="173">
        <v>0</v>
      </c>
      <c r="I387" s="179">
        <v>4</v>
      </c>
      <c r="J387" s="179"/>
      <c r="K387" s="172" t="s">
        <v>9</v>
      </c>
      <c r="L387" s="115" t="s">
        <v>10</v>
      </c>
      <c r="M387" s="115" t="s">
        <v>8544</v>
      </c>
      <c r="N387" s="208" t="s">
        <v>3</v>
      </c>
      <c r="O387" s="163" t="s">
        <v>8</v>
      </c>
      <c r="P387" s="115" t="s">
        <v>8544</v>
      </c>
      <c r="Q387" s="82" t="s">
        <v>4130</v>
      </c>
      <c r="R387" s="179">
        <v>1</v>
      </c>
      <c r="S387" s="179"/>
      <c r="T387" s="179">
        <v>1</v>
      </c>
      <c r="U387" s="286"/>
      <c r="V387" s="179"/>
      <c r="W387" s="179"/>
      <c r="X387" s="179"/>
      <c r="Y387" s="179"/>
      <c r="Z387" s="179"/>
      <c r="AA387" s="179"/>
      <c r="AB387" s="179"/>
      <c r="AC387" s="179"/>
      <c r="AD387" s="208" t="s">
        <v>43</v>
      </c>
      <c r="AE387" s="179"/>
      <c r="AF387" s="179"/>
      <c r="AG387" s="179" t="s">
        <v>2636</v>
      </c>
      <c r="AH387" s="115"/>
      <c r="AJ387" s="1">
        <f t="shared" si="30"/>
        <v>0</v>
      </c>
      <c r="AK387" s="1">
        <f t="shared" si="29"/>
        <v>-1</v>
      </c>
    </row>
    <row r="388" spans="1:37" ht="75" customHeight="1">
      <c r="A388" s="179" t="s">
        <v>8405</v>
      </c>
      <c r="B388" s="120" t="s">
        <v>91</v>
      </c>
      <c r="C388" s="199" t="s">
        <v>404</v>
      </c>
      <c r="D388" s="81">
        <v>42625</v>
      </c>
      <c r="E388" s="121">
        <v>0.2951388888888889</v>
      </c>
      <c r="F388" s="81">
        <v>42625</v>
      </c>
      <c r="G388" s="121">
        <v>0.36805555555555558</v>
      </c>
      <c r="H388" s="173">
        <f>G388-E388</f>
        <v>7.2916666666666685E-2</v>
      </c>
      <c r="I388" s="179">
        <v>38</v>
      </c>
      <c r="J388" s="179" t="s">
        <v>144</v>
      </c>
      <c r="K388" s="172" t="s">
        <v>15</v>
      </c>
      <c r="L388" s="115" t="s">
        <v>10</v>
      </c>
      <c r="M388" s="115" t="s">
        <v>8854</v>
      </c>
      <c r="N388" s="208" t="s">
        <v>3</v>
      </c>
      <c r="O388" s="163" t="s">
        <v>8</v>
      </c>
      <c r="P388" s="115" t="s">
        <v>8854</v>
      </c>
      <c r="Q388" s="82" t="s">
        <v>8855</v>
      </c>
      <c r="R388" s="179">
        <v>14</v>
      </c>
      <c r="S388" s="179"/>
      <c r="T388" s="179">
        <v>14</v>
      </c>
      <c r="U388" s="286"/>
      <c r="V388" s="179"/>
      <c r="W388" s="179"/>
      <c r="X388" s="179"/>
      <c r="Y388" s="179"/>
      <c r="Z388" s="179"/>
      <c r="AA388" s="179"/>
      <c r="AB388" s="179"/>
      <c r="AC388" s="179"/>
      <c r="AD388" s="208" t="s">
        <v>43</v>
      </c>
      <c r="AE388" s="179"/>
      <c r="AF388" s="179"/>
      <c r="AG388" s="179" t="s">
        <v>2630</v>
      </c>
      <c r="AH388" s="115"/>
      <c r="AJ388" s="1">
        <f t="shared" si="30"/>
        <v>0</v>
      </c>
      <c r="AK388" s="1">
        <f t="shared" si="29"/>
        <v>-14</v>
      </c>
    </row>
    <row r="389" spans="1:37" ht="93.75">
      <c r="A389" s="179" t="s">
        <v>12537</v>
      </c>
      <c r="B389" s="57" t="s">
        <v>91</v>
      </c>
      <c r="C389" s="57" t="s">
        <v>7787</v>
      </c>
      <c r="D389" s="444">
        <v>42647</v>
      </c>
      <c r="E389" s="95">
        <v>0.26527777777777778</v>
      </c>
      <c r="F389" s="444">
        <v>42647</v>
      </c>
      <c r="G389" s="95">
        <v>0.31666666666666665</v>
      </c>
      <c r="H389" s="95">
        <v>5.1388888888888873E-2</v>
      </c>
      <c r="I389" s="57">
        <v>327</v>
      </c>
      <c r="J389" s="57"/>
      <c r="K389" s="57"/>
      <c r="L389" s="57" t="s">
        <v>4</v>
      </c>
      <c r="M389" s="57" t="s">
        <v>12511</v>
      </c>
      <c r="N389" s="57" t="s">
        <v>3</v>
      </c>
      <c r="O389" s="57" t="s">
        <v>33</v>
      </c>
      <c r="P389" s="57" t="s">
        <v>12511</v>
      </c>
      <c r="Q389" s="57" t="s">
        <v>12512</v>
      </c>
      <c r="R389" s="57">
        <v>276</v>
      </c>
      <c r="S389" s="57"/>
      <c r="T389" s="57">
        <v>276</v>
      </c>
      <c r="U389" s="961"/>
      <c r="V389" s="962"/>
      <c r="W389" s="962"/>
      <c r="X389" s="962"/>
      <c r="Y389" s="962"/>
      <c r="Z389" s="962"/>
      <c r="AA389" s="962"/>
      <c r="AB389" s="962"/>
      <c r="AC389" s="962"/>
      <c r="AD389" s="962" t="s">
        <v>0</v>
      </c>
      <c r="AE389" s="962"/>
      <c r="AF389" s="962"/>
      <c r="AG389" s="962" t="s">
        <v>2637</v>
      </c>
      <c r="AH389" s="115"/>
      <c r="AJ389" s="1">
        <f t="shared" si="30"/>
        <v>0</v>
      </c>
    </row>
    <row r="390" spans="1:37" ht="56.25" customHeight="1">
      <c r="A390" s="179" t="s">
        <v>12537</v>
      </c>
      <c r="B390" s="57" t="s">
        <v>91</v>
      </c>
      <c r="C390" s="57" t="s">
        <v>15127</v>
      </c>
      <c r="D390" s="58">
        <v>42654</v>
      </c>
      <c r="E390" s="59">
        <v>0.33194444444444443</v>
      </c>
      <c r="F390" s="58">
        <v>42654</v>
      </c>
      <c r="G390" s="59">
        <v>0.33208333333333334</v>
      </c>
      <c r="H390" s="59">
        <v>0</v>
      </c>
      <c r="I390" s="60">
        <v>54</v>
      </c>
      <c r="J390" s="60" t="s">
        <v>12546</v>
      </c>
      <c r="K390" s="60" t="s">
        <v>9</v>
      </c>
      <c r="L390" s="71" t="s">
        <v>17</v>
      </c>
      <c r="M390" s="72" t="s">
        <v>12547</v>
      </c>
      <c r="N390" s="60">
        <v>35</v>
      </c>
      <c r="O390" s="71" t="s">
        <v>8</v>
      </c>
      <c r="P390" s="72" t="s">
        <v>12547</v>
      </c>
      <c r="Q390" s="71" t="s">
        <v>12548</v>
      </c>
      <c r="R390" s="167">
        <v>23</v>
      </c>
      <c r="S390" s="167"/>
      <c r="T390" s="167">
        <v>23</v>
      </c>
      <c r="U390" s="963"/>
      <c r="V390" s="955"/>
      <c r="W390" s="955"/>
      <c r="X390" s="955"/>
      <c r="Y390" s="955"/>
      <c r="Z390" s="955"/>
      <c r="AA390" s="955"/>
      <c r="AB390" s="955"/>
      <c r="AC390" s="955"/>
      <c r="AD390" s="962" t="s">
        <v>38</v>
      </c>
      <c r="AE390" s="955"/>
      <c r="AF390" s="955"/>
      <c r="AG390" s="955" t="s">
        <v>2630</v>
      </c>
      <c r="AH390" s="115"/>
      <c r="AJ390" s="1">
        <f t="shared" si="30"/>
        <v>0</v>
      </c>
    </row>
    <row r="391" spans="1:37" ht="37.5" customHeight="1">
      <c r="A391" s="179" t="s">
        <v>12537</v>
      </c>
      <c r="B391" s="57" t="s">
        <v>91</v>
      </c>
      <c r="C391" s="57" t="s">
        <v>91</v>
      </c>
      <c r="D391" s="58">
        <v>42663</v>
      </c>
      <c r="E391" s="59">
        <v>0.59375</v>
      </c>
      <c r="F391" s="58">
        <v>42663</v>
      </c>
      <c r="G391" s="59">
        <v>0.64583333333333337</v>
      </c>
      <c r="H391" s="59">
        <v>5.208333333333337E-2</v>
      </c>
      <c r="I391" s="60">
        <v>2</v>
      </c>
      <c r="J391" s="60"/>
      <c r="K391" s="60"/>
      <c r="L391" s="71" t="s">
        <v>30</v>
      </c>
      <c r="M391" s="72" t="s">
        <v>12633</v>
      </c>
      <c r="N391" s="60" t="s">
        <v>3</v>
      </c>
      <c r="O391" s="71" t="s">
        <v>8</v>
      </c>
      <c r="P391" s="72" t="s">
        <v>12633</v>
      </c>
      <c r="Q391" s="71" t="s">
        <v>12634</v>
      </c>
      <c r="R391" s="167">
        <v>4</v>
      </c>
      <c r="S391" s="167"/>
      <c r="T391" s="167">
        <v>4</v>
      </c>
      <c r="U391" s="963"/>
      <c r="V391" s="962"/>
      <c r="W391" s="962"/>
      <c r="X391" s="955"/>
      <c r="Y391" s="955"/>
      <c r="Z391" s="955"/>
      <c r="AA391" s="955"/>
      <c r="AB391" s="955"/>
      <c r="AC391" s="955"/>
      <c r="AD391" s="962" t="s">
        <v>0</v>
      </c>
      <c r="AE391" s="955"/>
      <c r="AF391" s="955"/>
      <c r="AG391" s="955" t="s">
        <v>2641</v>
      </c>
      <c r="AH391" s="115"/>
      <c r="AJ391" s="1">
        <f t="shared" si="30"/>
        <v>0</v>
      </c>
    </row>
    <row r="392" spans="1:37" ht="31.5" customHeight="1">
      <c r="A392" s="179" t="s">
        <v>12537</v>
      </c>
      <c r="B392" s="258" t="s">
        <v>91</v>
      </c>
      <c r="C392" s="258" t="s">
        <v>805</v>
      </c>
      <c r="D392" s="98">
        <v>42664</v>
      </c>
      <c r="E392" s="99">
        <v>0.5131944444444444</v>
      </c>
      <c r="F392" s="98">
        <v>42664</v>
      </c>
      <c r="G392" s="99">
        <v>0.65277777777777779</v>
      </c>
      <c r="H392" s="99">
        <v>0.13958333333333339</v>
      </c>
      <c r="I392" s="101">
        <v>11</v>
      </c>
      <c r="J392" s="100"/>
      <c r="K392" s="258"/>
      <c r="L392" s="258" t="s">
        <v>4</v>
      </c>
      <c r="M392" s="258" t="s">
        <v>12657</v>
      </c>
      <c r="N392" s="258" t="s">
        <v>3</v>
      </c>
      <c r="O392" s="258" t="s">
        <v>8</v>
      </c>
      <c r="P392" s="258" t="s">
        <v>12657</v>
      </c>
      <c r="Q392" s="258" t="s">
        <v>12658</v>
      </c>
      <c r="R392" s="259">
        <v>10</v>
      </c>
      <c r="S392" s="258"/>
      <c r="T392" s="259">
        <v>10</v>
      </c>
      <c r="U392" s="963" t="s">
        <v>47</v>
      </c>
      <c r="V392" s="962">
        <v>1994</v>
      </c>
      <c r="W392" s="962" t="s">
        <v>15039</v>
      </c>
      <c r="X392" s="955"/>
      <c r="Y392" s="964">
        <v>42632</v>
      </c>
      <c r="Z392" s="955"/>
      <c r="AA392" s="955"/>
      <c r="AB392" s="955"/>
      <c r="AC392" s="955"/>
      <c r="AD392" s="962" t="s">
        <v>0</v>
      </c>
      <c r="AE392" s="955"/>
      <c r="AF392" s="955"/>
      <c r="AG392" s="955" t="s">
        <v>2641</v>
      </c>
      <c r="AH392" s="115"/>
      <c r="AJ392" s="1">
        <f t="shared" si="30"/>
        <v>0</v>
      </c>
    </row>
    <row r="393" spans="1:37" ht="31.5">
      <c r="A393" s="179" t="s">
        <v>12537</v>
      </c>
      <c r="B393" s="82" t="s">
        <v>91</v>
      </c>
      <c r="C393" s="208" t="s">
        <v>805</v>
      </c>
      <c r="D393" s="81">
        <v>42666</v>
      </c>
      <c r="E393" s="121">
        <v>0.99791666666666667</v>
      </c>
      <c r="F393" s="81">
        <v>42667</v>
      </c>
      <c r="G393" s="121">
        <v>8.2638888888888887E-2</v>
      </c>
      <c r="H393" s="173">
        <v>8.5416666666666655E-2</v>
      </c>
      <c r="I393" s="179">
        <v>10</v>
      </c>
      <c r="J393" s="179"/>
      <c r="K393" s="172" t="s">
        <v>21</v>
      </c>
      <c r="L393" s="179" t="s">
        <v>4</v>
      </c>
      <c r="M393" s="115" t="s">
        <v>15043</v>
      </c>
      <c r="N393" s="208" t="s">
        <v>3</v>
      </c>
      <c r="O393" s="163" t="s">
        <v>8</v>
      </c>
      <c r="P393" s="115" t="s">
        <v>15043</v>
      </c>
      <c r="Q393" s="82" t="s">
        <v>15044</v>
      </c>
      <c r="R393" s="179">
        <v>6.2</v>
      </c>
      <c r="S393" s="179"/>
      <c r="T393" s="179">
        <v>6.2</v>
      </c>
      <c r="U393" s="963" t="s">
        <v>7</v>
      </c>
      <c r="V393" s="962">
        <v>1991</v>
      </c>
      <c r="W393" s="962" t="s">
        <v>15045</v>
      </c>
      <c r="X393" s="955"/>
      <c r="Y393" s="964">
        <v>42609</v>
      </c>
      <c r="Z393" s="955"/>
      <c r="AA393" s="955"/>
      <c r="AB393" s="955"/>
      <c r="AC393" s="955"/>
      <c r="AD393" s="962" t="s">
        <v>0</v>
      </c>
      <c r="AE393" s="955"/>
      <c r="AF393" s="955"/>
      <c r="AG393" s="955" t="s">
        <v>2636</v>
      </c>
      <c r="AH393" s="115"/>
      <c r="AJ393" s="1">
        <f t="shared" si="30"/>
        <v>0</v>
      </c>
    </row>
    <row r="394" spans="1:37" s="16" customFormat="1" ht="56.25">
      <c r="A394" s="94" t="s">
        <v>12777</v>
      </c>
      <c r="B394" s="103" t="s">
        <v>91</v>
      </c>
      <c r="C394" s="103" t="s">
        <v>601</v>
      </c>
      <c r="D394" s="58">
        <v>42701</v>
      </c>
      <c r="E394" s="59">
        <v>0.89583333333333337</v>
      </c>
      <c r="F394" s="58">
        <v>42701</v>
      </c>
      <c r="G394" s="59">
        <v>0.91319444444444453</v>
      </c>
      <c r="H394" s="59">
        <v>0</v>
      </c>
      <c r="I394" s="60">
        <v>34</v>
      </c>
      <c r="J394" s="57" t="s">
        <v>459</v>
      </c>
      <c r="K394" s="57" t="s">
        <v>21</v>
      </c>
      <c r="L394" s="57" t="s">
        <v>10</v>
      </c>
      <c r="M394" s="57" t="s">
        <v>13081</v>
      </c>
      <c r="N394" s="57" t="s">
        <v>3</v>
      </c>
      <c r="O394" s="57" t="s">
        <v>8</v>
      </c>
      <c r="P394" s="57" t="s">
        <v>13081</v>
      </c>
      <c r="Q394" s="57" t="s">
        <v>13082</v>
      </c>
      <c r="R394" s="70">
        <v>5.4</v>
      </c>
      <c r="S394" s="70"/>
      <c r="T394" s="70">
        <v>5.44</v>
      </c>
      <c r="U394" s="963"/>
      <c r="V394" s="955"/>
      <c r="W394" s="955"/>
      <c r="X394" s="955"/>
      <c r="Y394" s="955"/>
      <c r="Z394" s="955"/>
      <c r="AA394" s="955"/>
      <c r="AB394" s="955"/>
      <c r="AC394" s="955"/>
      <c r="AD394" s="962" t="s">
        <v>32</v>
      </c>
      <c r="AE394" s="955"/>
      <c r="AF394" s="955"/>
      <c r="AG394" s="955" t="s">
        <v>2631</v>
      </c>
      <c r="AH394" s="204"/>
      <c r="AJ394" s="1">
        <f t="shared" si="30"/>
        <v>4.0000000000000036E-2</v>
      </c>
    </row>
    <row r="395" spans="1:37" ht="31.5">
      <c r="A395" s="179" t="s">
        <v>8405</v>
      </c>
      <c r="B395" s="208" t="s">
        <v>308</v>
      </c>
      <c r="C395" s="208" t="s">
        <v>308</v>
      </c>
      <c r="D395" s="293">
        <v>42642</v>
      </c>
      <c r="E395" s="185">
        <v>0.86111111111111116</v>
      </c>
      <c r="F395" s="293">
        <v>42642</v>
      </c>
      <c r="G395" s="185">
        <v>0.92847222222222225</v>
      </c>
      <c r="H395" s="185">
        <v>6.7361111111111108E-2</v>
      </c>
      <c r="I395" s="208">
        <v>108</v>
      </c>
      <c r="J395" s="208" t="s">
        <v>8802</v>
      </c>
      <c r="K395" s="208" t="s">
        <v>21</v>
      </c>
      <c r="L395" s="208" t="s">
        <v>4</v>
      </c>
      <c r="M395" s="208" t="s">
        <v>4393</v>
      </c>
      <c r="N395" s="208">
        <v>35</v>
      </c>
      <c r="O395" s="208" t="s">
        <v>14</v>
      </c>
      <c r="P395" s="208" t="s">
        <v>593</v>
      </c>
      <c r="Q395" s="208" t="s">
        <v>9028</v>
      </c>
      <c r="R395" s="216">
        <v>64.448999999999998</v>
      </c>
      <c r="S395" s="216">
        <v>4.5330000000000004</v>
      </c>
      <c r="T395" s="216">
        <v>68.981999999999999</v>
      </c>
      <c r="U395" s="962" t="s">
        <v>1</v>
      </c>
      <c r="V395" s="962">
        <v>1990</v>
      </c>
      <c r="W395" s="962" t="s">
        <v>14</v>
      </c>
      <c r="X395" s="962"/>
      <c r="Y395" s="972">
        <v>42577</v>
      </c>
      <c r="Z395" s="962">
        <v>100</v>
      </c>
      <c r="AA395" s="962">
        <v>2018</v>
      </c>
      <c r="AB395" s="962">
        <v>0</v>
      </c>
      <c r="AC395" s="972">
        <v>42577</v>
      </c>
      <c r="AD395" s="962" t="s">
        <v>23</v>
      </c>
      <c r="AE395" s="962"/>
      <c r="AF395" s="962"/>
      <c r="AG395" s="962"/>
      <c r="AH395" s="115"/>
      <c r="AJ395" s="1">
        <f t="shared" si="30"/>
        <v>0</v>
      </c>
      <c r="AK395" s="1">
        <f>AJ395-T395</f>
        <v>-68.981999999999999</v>
      </c>
    </row>
    <row r="396" spans="1:37" ht="56.25">
      <c r="A396" s="94" t="s">
        <v>13179</v>
      </c>
      <c r="B396" s="57" t="s">
        <v>91</v>
      </c>
      <c r="C396" s="57" t="s">
        <v>805</v>
      </c>
      <c r="D396" s="58">
        <v>42724</v>
      </c>
      <c r="E396" s="59">
        <v>0.20138888888888887</v>
      </c>
      <c r="F396" s="58">
        <v>42724</v>
      </c>
      <c r="G396" s="59">
        <v>0.51180555555555551</v>
      </c>
      <c r="H396" s="59">
        <v>0.31041666666666667</v>
      </c>
      <c r="I396" s="60">
        <v>5</v>
      </c>
      <c r="J396" s="60"/>
      <c r="K396" s="60"/>
      <c r="L396" s="71" t="s">
        <v>4</v>
      </c>
      <c r="M396" s="72" t="s">
        <v>13581</v>
      </c>
      <c r="N396" s="179" t="s">
        <v>3</v>
      </c>
      <c r="O396" s="71" t="s">
        <v>8</v>
      </c>
      <c r="P396" s="72" t="s">
        <v>13581</v>
      </c>
      <c r="Q396" s="71" t="s">
        <v>13582</v>
      </c>
      <c r="R396" s="167">
        <v>11.6</v>
      </c>
      <c r="S396" s="167"/>
      <c r="T396" s="167">
        <v>11.6</v>
      </c>
      <c r="U396" s="963" t="s">
        <v>29</v>
      </c>
      <c r="V396" s="962">
        <v>1988</v>
      </c>
      <c r="W396" s="962" t="s">
        <v>8843</v>
      </c>
      <c r="X396" s="955"/>
      <c r="Y396" s="964">
        <v>42572</v>
      </c>
      <c r="Z396" s="955"/>
      <c r="AA396" s="955"/>
      <c r="AB396" s="955"/>
      <c r="AC396" s="955"/>
      <c r="AD396" s="962" t="s">
        <v>0</v>
      </c>
      <c r="AE396" s="955"/>
      <c r="AF396" s="955"/>
      <c r="AG396" s="955" t="s">
        <v>2636</v>
      </c>
      <c r="AH396" s="115"/>
      <c r="AJ396" s="1">
        <f t="shared" si="30"/>
        <v>0</v>
      </c>
    </row>
    <row r="397" spans="1:37" ht="126">
      <c r="A397" s="179" t="s">
        <v>5349</v>
      </c>
      <c r="B397" s="57" t="s">
        <v>505</v>
      </c>
      <c r="C397" s="57" t="s">
        <v>2601</v>
      </c>
      <c r="D397" s="58">
        <v>42576</v>
      </c>
      <c r="E397" s="59">
        <v>0.58750000000000002</v>
      </c>
      <c r="F397" s="58">
        <v>42576</v>
      </c>
      <c r="G397" s="59">
        <v>0.6069444444444444</v>
      </c>
      <c r="H397" s="59">
        <v>1.9444444444444445E-2</v>
      </c>
      <c r="I397" s="60">
        <v>51</v>
      </c>
      <c r="J397" s="60"/>
      <c r="K397" s="60"/>
      <c r="L397" s="177" t="s">
        <v>12</v>
      </c>
      <c r="M397" s="180" t="s">
        <v>6762</v>
      </c>
      <c r="N397" s="179" t="s">
        <v>3</v>
      </c>
      <c r="O397" s="177" t="s">
        <v>24</v>
      </c>
      <c r="P397" s="180" t="s">
        <v>6762</v>
      </c>
      <c r="Q397" s="177" t="s">
        <v>6763</v>
      </c>
      <c r="R397" s="170">
        <v>30</v>
      </c>
      <c r="S397" s="170">
        <v>37</v>
      </c>
      <c r="T397" s="170">
        <v>67</v>
      </c>
      <c r="U397" s="955"/>
      <c r="V397" s="955"/>
      <c r="W397" s="955"/>
      <c r="X397" s="955"/>
      <c r="Y397" s="955"/>
      <c r="Z397" s="955"/>
      <c r="AA397" s="955"/>
      <c r="AB397" s="955"/>
      <c r="AC397" s="955"/>
      <c r="AD397" s="1115" t="s">
        <v>23</v>
      </c>
      <c r="AE397" s="955"/>
      <c r="AF397" s="955"/>
      <c r="AG397" s="956"/>
      <c r="AH397" s="115"/>
      <c r="AJ397" s="1">
        <f t="shared" si="30"/>
        <v>0</v>
      </c>
      <c r="AK397" s="1">
        <f>AJ397-T397</f>
        <v>-67</v>
      </c>
    </row>
    <row r="398" spans="1:37" ht="63" customHeight="1">
      <c r="A398" s="179" t="s">
        <v>5349</v>
      </c>
      <c r="B398" s="208" t="s">
        <v>6</v>
      </c>
      <c r="C398" s="382" t="s">
        <v>1868</v>
      </c>
      <c r="D398" s="161">
        <v>42558</v>
      </c>
      <c r="E398" s="182">
        <v>0.58124999999999993</v>
      </c>
      <c r="F398" s="161">
        <v>42558</v>
      </c>
      <c r="G398" s="182">
        <v>0.60069444444444442</v>
      </c>
      <c r="H398" s="182">
        <f>G398-E398</f>
        <v>1.9444444444444486E-2</v>
      </c>
      <c r="I398" s="208">
        <v>95</v>
      </c>
      <c r="J398" s="208" t="s">
        <v>5361</v>
      </c>
      <c r="K398" s="208" t="s">
        <v>21</v>
      </c>
      <c r="L398" s="208" t="s">
        <v>12</v>
      </c>
      <c r="M398" s="208" t="s">
        <v>5570</v>
      </c>
      <c r="N398" s="208">
        <v>35</v>
      </c>
      <c r="O398" s="208" t="s">
        <v>8</v>
      </c>
      <c r="P398" s="208" t="s">
        <v>5571</v>
      </c>
      <c r="Q398" s="208" t="s">
        <v>7377</v>
      </c>
      <c r="R398" s="208">
        <v>38.200000000000003</v>
      </c>
      <c r="S398" s="208">
        <v>27.3</v>
      </c>
      <c r="T398" s="208">
        <v>65.5</v>
      </c>
      <c r="U398" s="208" t="s">
        <v>29</v>
      </c>
      <c r="V398" s="293">
        <v>31229</v>
      </c>
      <c r="W398" s="208" t="s">
        <v>11284</v>
      </c>
      <c r="X398" s="208" t="s">
        <v>11193</v>
      </c>
      <c r="Y398" s="293" t="s">
        <v>11504</v>
      </c>
      <c r="Z398" s="927">
        <v>1</v>
      </c>
      <c r="AA398" s="293" t="s">
        <v>11505</v>
      </c>
      <c r="AB398" s="208" t="s">
        <v>11183</v>
      </c>
      <c r="AC398" s="293"/>
      <c r="AD398" s="115" t="s">
        <v>23</v>
      </c>
      <c r="AE398" s="208"/>
      <c r="AF398" s="208"/>
      <c r="AG398" s="208"/>
      <c r="AH398" s="115"/>
      <c r="AJ398" s="1">
        <f t="shared" si="30"/>
        <v>0</v>
      </c>
      <c r="AK398" s="1">
        <f>AJ398-T398</f>
        <v>-65.5</v>
      </c>
    </row>
    <row r="399" spans="1:37" ht="75" customHeight="1">
      <c r="A399" s="179" t="s">
        <v>139</v>
      </c>
      <c r="B399" s="179" t="s">
        <v>22</v>
      </c>
      <c r="C399" s="179" t="s">
        <v>274</v>
      </c>
      <c r="D399" s="169">
        <v>42373</v>
      </c>
      <c r="E399" s="68">
        <v>0.19097222222222221</v>
      </c>
      <c r="F399" s="169">
        <v>42373</v>
      </c>
      <c r="G399" s="68">
        <v>0.63611111111111118</v>
      </c>
      <c r="H399" s="176">
        <v>0.44513888888888892</v>
      </c>
      <c r="I399" s="179">
        <v>2</v>
      </c>
      <c r="J399" s="179"/>
      <c r="K399" s="179"/>
      <c r="L399" s="179" t="s">
        <v>10</v>
      </c>
      <c r="M399" s="179" t="s">
        <v>275</v>
      </c>
      <c r="N399" s="179" t="s">
        <v>3</v>
      </c>
      <c r="O399" s="179" t="s">
        <v>8</v>
      </c>
      <c r="P399" s="179" t="s">
        <v>276</v>
      </c>
      <c r="Q399" s="61" t="s">
        <v>277</v>
      </c>
      <c r="R399" s="179">
        <v>6.5609999999999999</v>
      </c>
      <c r="S399" s="179">
        <v>2.8119999999999998</v>
      </c>
      <c r="T399" s="190">
        <v>9.3729999999999993</v>
      </c>
      <c r="U399" s="208"/>
      <c r="V399" s="208"/>
      <c r="W399" s="208"/>
      <c r="X399" s="79"/>
      <c r="Y399" s="208"/>
      <c r="Z399" s="79"/>
      <c r="AA399" s="208"/>
      <c r="AB399" s="79"/>
      <c r="AC399" s="179"/>
      <c r="AD399" s="179"/>
      <c r="AE399" s="179"/>
      <c r="AF399" s="179"/>
      <c r="AG399" s="115"/>
      <c r="AH399" s="115"/>
      <c r="AJ399" s="1">
        <f t="shared" si="30"/>
        <v>0</v>
      </c>
    </row>
    <row r="400" spans="1:37" ht="47.25" customHeight="1">
      <c r="A400" s="179" t="s">
        <v>6868</v>
      </c>
      <c r="B400" s="208" t="s">
        <v>6</v>
      </c>
      <c r="C400" s="208" t="s">
        <v>1868</v>
      </c>
      <c r="D400" s="161">
        <v>42591</v>
      </c>
      <c r="E400" s="182">
        <v>0.20069444444444443</v>
      </c>
      <c r="F400" s="161">
        <v>42591</v>
      </c>
      <c r="G400" s="182">
        <v>0.4826388888888889</v>
      </c>
      <c r="H400" s="182">
        <v>0.28194444444444444</v>
      </c>
      <c r="I400" s="208">
        <v>6</v>
      </c>
      <c r="J400" s="208" t="s">
        <v>303</v>
      </c>
      <c r="K400" s="208"/>
      <c r="L400" s="208" t="s">
        <v>4</v>
      </c>
      <c r="M400" s="208" t="s">
        <v>7461</v>
      </c>
      <c r="N400" s="208">
        <v>0.4</v>
      </c>
      <c r="O400" s="208" t="s">
        <v>26</v>
      </c>
      <c r="P400" s="208" t="s">
        <v>7462</v>
      </c>
      <c r="Q400" s="208" t="s">
        <v>11719</v>
      </c>
      <c r="R400" s="254">
        <v>63.1</v>
      </c>
      <c r="S400" s="254"/>
      <c r="T400" s="254">
        <v>63.1</v>
      </c>
      <c r="U400" s="208" t="s">
        <v>29</v>
      </c>
      <c r="V400" s="208">
        <v>2016</v>
      </c>
      <c r="W400" s="208" t="s">
        <v>11720</v>
      </c>
      <c r="X400" s="208" t="s">
        <v>11721</v>
      </c>
      <c r="Y400" s="293" t="s">
        <v>11722</v>
      </c>
      <c r="Z400" s="208" t="s">
        <v>3984</v>
      </c>
      <c r="AA400" s="293" t="s">
        <v>11723</v>
      </c>
      <c r="AB400" s="208" t="s">
        <v>11724</v>
      </c>
      <c r="AC400" s="208" t="s">
        <v>2215</v>
      </c>
      <c r="AD400" s="115" t="s">
        <v>23</v>
      </c>
      <c r="AE400" s="208"/>
      <c r="AF400" s="208"/>
      <c r="AG400" s="208"/>
      <c r="AH400" s="115"/>
      <c r="AJ400" s="1">
        <f t="shared" si="30"/>
        <v>0</v>
      </c>
      <c r="AK400" s="1">
        <f>AJ400-T400</f>
        <v>-63.1</v>
      </c>
    </row>
    <row r="401" spans="1:37" ht="75" customHeight="1">
      <c r="A401" s="179" t="s">
        <v>139</v>
      </c>
      <c r="B401" s="179" t="s">
        <v>22</v>
      </c>
      <c r="C401" s="179" t="s">
        <v>22</v>
      </c>
      <c r="D401" s="169">
        <v>42380</v>
      </c>
      <c r="E401" s="68">
        <v>0.875</v>
      </c>
      <c r="F401" s="169">
        <v>42380</v>
      </c>
      <c r="G401" s="68">
        <v>0.91666666666666663</v>
      </c>
      <c r="H401" s="176">
        <v>4.1666666666666664E-2</v>
      </c>
      <c r="I401" s="179">
        <v>1</v>
      </c>
      <c r="J401" s="179"/>
      <c r="K401" s="179"/>
      <c r="L401" s="179" t="s">
        <v>10</v>
      </c>
      <c r="M401" s="179" t="s">
        <v>422</v>
      </c>
      <c r="N401" s="179">
        <v>0.4</v>
      </c>
      <c r="O401" s="179" t="s">
        <v>2</v>
      </c>
      <c r="P401" s="179" t="s">
        <v>423</v>
      </c>
      <c r="Q401" s="61" t="s">
        <v>424</v>
      </c>
      <c r="R401" s="179">
        <v>2.4E-2</v>
      </c>
      <c r="S401" s="179">
        <v>1.2E-2</v>
      </c>
      <c r="T401" s="190">
        <v>3.5999999999999997E-2</v>
      </c>
      <c r="U401" s="190"/>
      <c r="V401" s="179"/>
      <c r="W401" s="179"/>
      <c r="X401" s="179"/>
      <c r="Y401" s="179"/>
      <c r="Z401" s="179"/>
      <c r="AA401" s="179"/>
      <c r="AB401" s="179"/>
      <c r="AC401" s="179"/>
      <c r="AD401" s="179" t="s">
        <v>32</v>
      </c>
      <c r="AE401" s="179"/>
      <c r="AF401" s="179"/>
      <c r="AG401" s="115"/>
      <c r="AH401" s="115"/>
      <c r="AJ401" s="1">
        <f t="shared" si="30"/>
        <v>0</v>
      </c>
    </row>
    <row r="402" spans="1:37" ht="110.25" customHeight="1">
      <c r="A402" s="179" t="s">
        <v>139</v>
      </c>
      <c r="B402" s="179" t="s">
        <v>6</v>
      </c>
      <c r="C402" s="179" t="s">
        <v>1868</v>
      </c>
      <c r="D402" s="169">
        <v>42384</v>
      </c>
      <c r="E402" s="176">
        <v>0.10208333333333335</v>
      </c>
      <c r="F402" s="169">
        <v>42384</v>
      </c>
      <c r="G402" s="176">
        <v>0.67499999999999993</v>
      </c>
      <c r="H402" s="176">
        <f>G402-E402</f>
        <v>0.57291666666666663</v>
      </c>
      <c r="I402" s="179">
        <v>7</v>
      </c>
      <c r="J402" s="179"/>
      <c r="K402" s="179"/>
      <c r="L402" s="179" t="s">
        <v>12</v>
      </c>
      <c r="M402" s="179" t="s">
        <v>752</v>
      </c>
      <c r="N402" s="179" t="s">
        <v>3</v>
      </c>
      <c r="O402" s="179" t="s">
        <v>8</v>
      </c>
      <c r="P402" s="179" t="s">
        <v>753</v>
      </c>
      <c r="Q402" s="179" t="s">
        <v>754</v>
      </c>
      <c r="R402" s="179"/>
      <c r="S402" s="179">
        <v>61.8</v>
      </c>
      <c r="T402" s="179">
        <f>SUM(R402:S402)</f>
        <v>61.8</v>
      </c>
      <c r="U402" s="80" t="s">
        <v>29</v>
      </c>
      <c r="V402" s="80" t="s">
        <v>3409</v>
      </c>
      <c r="W402" s="80" t="s">
        <v>3410</v>
      </c>
      <c r="X402" s="80" t="s">
        <v>2736</v>
      </c>
      <c r="Y402" s="337" t="s">
        <v>3411</v>
      </c>
      <c r="Z402" s="80" t="s">
        <v>3412</v>
      </c>
      <c r="AA402" s="337" t="s">
        <v>3413</v>
      </c>
      <c r="AB402" s="80" t="s">
        <v>3414</v>
      </c>
      <c r="AC402" s="337" t="s">
        <v>2215</v>
      </c>
      <c r="AD402" s="115" t="s">
        <v>23</v>
      </c>
      <c r="AE402" s="80"/>
      <c r="AF402" s="80"/>
      <c r="AG402" s="80"/>
      <c r="AH402" s="115"/>
      <c r="AJ402" s="1">
        <f t="shared" si="30"/>
        <v>0</v>
      </c>
    </row>
    <row r="403" spans="1:37" ht="47.25" customHeight="1">
      <c r="A403" s="179" t="s">
        <v>2467</v>
      </c>
      <c r="B403" s="108" t="s">
        <v>16</v>
      </c>
      <c r="C403" s="108" t="s">
        <v>292</v>
      </c>
      <c r="D403" s="164">
        <v>42515</v>
      </c>
      <c r="E403" s="368">
        <v>0.38611111111111113</v>
      </c>
      <c r="F403" s="164">
        <v>42515</v>
      </c>
      <c r="G403" s="368">
        <v>0.52986111111111112</v>
      </c>
      <c r="H403" s="366">
        <f>(F403+G403)-(D403+E403)</f>
        <v>0.14375000000291038</v>
      </c>
      <c r="I403" s="108">
        <v>4</v>
      </c>
      <c r="J403" s="108" t="s">
        <v>144</v>
      </c>
      <c r="K403" s="108" t="s">
        <v>15</v>
      </c>
      <c r="L403" s="108" t="s">
        <v>4</v>
      </c>
      <c r="M403" s="108" t="s">
        <v>4193</v>
      </c>
      <c r="N403" s="108" t="s">
        <v>3</v>
      </c>
      <c r="O403" s="108" t="s">
        <v>8</v>
      </c>
      <c r="P403" s="108" t="s">
        <v>4194</v>
      </c>
      <c r="Q403" s="108" t="s">
        <v>4195</v>
      </c>
      <c r="R403" s="108">
        <v>58.94</v>
      </c>
      <c r="S403" s="108"/>
      <c r="T403" s="367">
        <f>SUM(R403:S403)</f>
        <v>58.94</v>
      </c>
      <c r="U403" s="108" t="s">
        <v>34</v>
      </c>
      <c r="V403" s="108">
        <v>2011</v>
      </c>
      <c r="W403" s="108" t="s">
        <v>9687</v>
      </c>
      <c r="X403" s="164"/>
      <c r="Y403" s="164" t="s">
        <v>9688</v>
      </c>
      <c r="Z403" s="108">
        <v>100</v>
      </c>
      <c r="AA403" s="107" t="s">
        <v>2818</v>
      </c>
      <c r="AB403" s="108">
        <v>5</v>
      </c>
      <c r="AC403" s="164"/>
      <c r="AD403" s="108" t="s">
        <v>23</v>
      </c>
      <c r="AE403" s="108" t="s">
        <v>59</v>
      </c>
      <c r="AF403" s="108"/>
      <c r="AG403" s="108" t="s">
        <v>9689</v>
      </c>
      <c r="AH403" s="108"/>
      <c r="AI403" s="159"/>
      <c r="AJ403" s="1">
        <f t="shared" si="30"/>
        <v>0</v>
      </c>
      <c r="AK403" s="1">
        <f>AJ403-T403</f>
        <v>-58.94</v>
      </c>
    </row>
    <row r="404" spans="1:37" ht="101.25" customHeight="1">
      <c r="A404" s="179" t="s">
        <v>139</v>
      </c>
      <c r="B404" s="179" t="s">
        <v>22</v>
      </c>
      <c r="C404" s="179" t="s">
        <v>274</v>
      </c>
      <c r="D404" s="169">
        <v>42387</v>
      </c>
      <c r="E404" s="68">
        <v>0.67708333333333337</v>
      </c>
      <c r="F404" s="169">
        <v>42387</v>
      </c>
      <c r="G404" s="68">
        <v>0.69305555555555554</v>
      </c>
      <c r="H404" s="176">
        <v>1.5972222222222224E-2</v>
      </c>
      <c r="I404" s="179">
        <v>6</v>
      </c>
      <c r="J404" s="179" t="s">
        <v>144</v>
      </c>
      <c r="K404" s="179" t="s">
        <v>21</v>
      </c>
      <c r="L404" s="179" t="s">
        <v>10</v>
      </c>
      <c r="M404" s="179" t="s">
        <v>512</v>
      </c>
      <c r="N404" s="179" t="s">
        <v>3</v>
      </c>
      <c r="O404" s="179" t="s">
        <v>8</v>
      </c>
      <c r="P404" s="179" t="s">
        <v>512</v>
      </c>
      <c r="Q404" s="61" t="s">
        <v>513</v>
      </c>
      <c r="R404" s="179">
        <v>0.03</v>
      </c>
      <c r="S404" s="179">
        <v>0.02</v>
      </c>
      <c r="T404" s="190">
        <v>0.05</v>
      </c>
      <c r="U404" s="190"/>
      <c r="V404" s="179"/>
      <c r="W404" s="179"/>
      <c r="X404" s="179"/>
      <c r="Y404" s="179"/>
      <c r="Z404" s="179"/>
      <c r="AA404" s="179"/>
      <c r="AB404" s="179"/>
      <c r="AC404" s="179"/>
      <c r="AD404" s="179" t="s">
        <v>32</v>
      </c>
      <c r="AE404" s="179"/>
      <c r="AF404" s="179"/>
      <c r="AG404" s="115"/>
      <c r="AH404" s="115"/>
      <c r="AJ404" s="1">
        <f t="shared" si="30"/>
        <v>0</v>
      </c>
    </row>
    <row r="405" spans="1:37" ht="78.75" customHeight="1">
      <c r="A405" s="179" t="s">
        <v>139</v>
      </c>
      <c r="B405" s="179" t="s">
        <v>6</v>
      </c>
      <c r="C405" s="179" t="s">
        <v>1131</v>
      </c>
      <c r="D405" s="169">
        <v>42380</v>
      </c>
      <c r="E405" s="176">
        <v>0.98263888888888884</v>
      </c>
      <c r="F405" s="169">
        <v>42381</v>
      </c>
      <c r="G405" s="176">
        <v>6.3888888888888884E-2</v>
      </c>
      <c r="H405" s="176">
        <v>8.1250000000000003E-2</v>
      </c>
      <c r="I405" s="179">
        <v>2</v>
      </c>
      <c r="J405" s="179" t="s">
        <v>144</v>
      </c>
      <c r="K405" s="179"/>
      <c r="L405" s="179" t="s">
        <v>4</v>
      </c>
      <c r="M405" s="179" t="s">
        <v>746</v>
      </c>
      <c r="N405" s="179" t="s">
        <v>3</v>
      </c>
      <c r="O405" s="179" t="s">
        <v>40</v>
      </c>
      <c r="P405" s="179" t="s">
        <v>747</v>
      </c>
      <c r="Q405" s="179" t="s">
        <v>748</v>
      </c>
      <c r="R405" s="179">
        <v>58.8</v>
      </c>
      <c r="S405" s="179"/>
      <c r="T405" s="179">
        <f>SUM(R405:S405)</f>
        <v>58.8</v>
      </c>
      <c r="U405" s="80" t="s">
        <v>39</v>
      </c>
      <c r="V405" s="80">
        <v>2015</v>
      </c>
      <c r="W405" s="80" t="s">
        <v>3405</v>
      </c>
      <c r="X405" s="80" t="s">
        <v>3406</v>
      </c>
      <c r="Y405" s="80" t="s">
        <v>2215</v>
      </c>
      <c r="Z405" s="80"/>
      <c r="AA405" s="337" t="s">
        <v>3407</v>
      </c>
      <c r="AB405" s="80" t="s">
        <v>2215</v>
      </c>
      <c r="AC405" s="80"/>
      <c r="AD405" s="115" t="s">
        <v>23</v>
      </c>
      <c r="AE405" s="80"/>
      <c r="AF405" s="80"/>
      <c r="AG405" s="80"/>
      <c r="AH405" s="115"/>
      <c r="AJ405" s="1">
        <f t="shared" si="30"/>
        <v>0</v>
      </c>
    </row>
    <row r="406" spans="1:37" ht="101.25" customHeight="1">
      <c r="A406" s="179" t="s">
        <v>672</v>
      </c>
      <c r="B406" s="179" t="s">
        <v>22</v>
      </c>
      <c r="C406" s="179" t="s">
        <v>668</v>
      </c>
      <c r="D406" s="58">
        <v>42401</v>
      </c>
      <c r="E406" s="68">
        <v>0.83124999999999993</v>
      </c>
      <c r="F406" s="169">
        <v>42401</v>
      </c>
      <c r="G406" s="68">
        <v>0.83263888888888893</v>
      </c>
      <c r="H406" s="176">
        <v>1.3888888888888889E-3</v>
      </c>
      <c r="I406" s="179">
        <v>87</v>
      </c>
      <c r="J406" s="179"/>
      <c r="K406" s="179"/>
      <c r="L406" s="179" t="s">
        <v>17</v>
      </c>
      <c r="M406" s="179" t="s">
        <v>669</v>
      </c>
      <c r="N406" s="179">
        <v>35</v>
      </c>
      <c r="O406" s="179" t="s">
        <v>8</v>
      </c>
      <c r="P406" s="179" t="s">
        <v>670</v>
      </c>
      <c r="Q406" s="179" t="s">
        <v>671</v>
      </c>
      <c r="R406" s="179">
        <v>0.73499999999999999</v>
      </c>
      <c r="S406" s="179">
        <v>0.315</v>
      </c>
      <c r="T406" s="179">
        <v>1.05</v>
      </c>
      <c r="U406" s="190"/>
      <c r="V406" s="179"/>
      <c r="W406" s="179"/>
      <c r="X406" s="179"/>
      <c r="Y406" s="179"/>
      <c r="Z406" s="179"/>
      <c r="AA406" s="179"/>
      <c r="AB406" s="179"/>
      <c r="AC406" s="179"/>
      <c r="AD406" s="179" t="s">
        <v>38</v>
      </c>
      <c r="AE406" s="179"/>
      <c r="AF406" s="179"/>
      <c r="AG406" s="115"/>
      <c r="AH406" s="115"/>
      <c r="AJ406" s="1">
        <f t="shared" si="30"/>
        <v>0</v>
      </c>
    </row>
    <row r="407" spans="1:37" ht="101.25" customHeight="1">
      <c r="A407" s="179" t="s">
        <v>672</v>
      </c>
      <c r="B407" s="57" t="s">
        <v>22</v>
      </c>
      <c r="C407" s="57" t="s">
        <v>22</v>
      </c>
      <c r="D407" s="58">
        <v>42403</v>
      </c>
      <c r="E407" s="59">
        <v>0.78472222222222221</v>
      </c>
      <c r="F407" s="58">
        <v>42403</v>
      </c>
      <c r="G407" s="59">
        <v>0.80555555555555547</v>
      </c>
      <c r="H407" s="59">
        <v>2.0833333333333332E-2</v>
      </c>
      <c r="I407" s="60">
        <v>11</v>
      </c>
      <c r="J407" s="60" t="s">
        <v>144</v>
      </c>
      <c r="K407" s="60" t="s">
        <v>21</v>
      </c>
      <c r="L407" s="71" t="s">
        <v>10</v>
      </c>
      <c r="M407" s="72" t="s">
        <v>788</v>
      </c>
      <c r="N407" s="60" t="s">
        <v>3</v>
      </c>
      <c r="O407" s="60" t="s">
        <v>8</v>
      </c>
      <c r="P407" s="72" t="s">
        <v>788</v>
      </c>
      <c r="Q407" s="71" t="s">
        <v>789</v>
      </c>
      <c r="R407" s="167">
        <v>0.36381000000000002</v>
      </c>
      <c r="S407" s="167">
        <v>0.17919000000000002</v>
      </c>
      <c r="T407" s="167">
        <v>0.54300000000000004</v>
      </c>
      <c r="U407" s="190"/>
      <c r="V407" s="179"/>
      <c r="W407" s="179"/>
      <c r="X407" s="179"/>
      <c r="Y407" s="179"/>
      <c r="Z407" s="179"/>
      <c r="AA407" s="179"/>
      <c r="AB407" s="179"/>
      <c r="AC407" s="179"/>
      <c r="AD407" s="179" t="s">
        <v>32</v>
      </c>
      <c r="AE407" s="179"/>
      <c r="AF407" s="179"/>
      <c r="AG407" s="115"/>
      <c r="AH407" s="115"/>
      <c r="AJ407" s="1">
        <f t="shared" si="30"/>
        <v>0</v>
      </c>
    </row>
    <row r="408" spans="1:37" ht="81" customHeight="1">
      <c r="A408" s="179" t="s">
        <v>672</v>
      </c>
      <c r="B408" s="57" t="s">
        <v>22</v>
      </c>
      <c r="C408" s="57" t="s">
        <v>22</v>
      </c>
      <c r="D408" s="58">
        <v>42403</v>
      </c>
      <c r="E408" s="59">
        <v>0.85069444444444453</v>
      </c>
      <c r="F408" s="58">
        <v>42403</v>
      </c>
      <c r="G408" s="59">
        <v>0.99930555555555556</v>
      </c>
      <c r="H408" s="59">
        <v>0.14861111111111111</v>
      </c>
      <c r="I408" s="60">
        <v>1</v>
      </c>
      <c r="J408" s="60"/>
      <c r="K408" s="60"/>
      <c r="L408" s="71" t="s">
        <v>10</v>
      </c>
      <c r="M408" s="72" t="s">
        <v>790</v>
      </c>
      <c r="N408" s="60">
        <v>0.4</v>
      </c>
      <c r="O408" s="60" t="s">
        <v>8</v>
      </c>
      <c r="P408" s="72" t="s">
        <v>790</v>
      </c>
      <c r="Q408" s="71" t="s">
        <v>791</v>
      </c>
      <c r="R408" s="167">
        <v>5.8959999999999999E-2</v>
      </c>
      <c r="S408" s="167"/>
      <c r="T408" s="167">
        <v>5.8959999999999999E-2</v>
      </c>
      <c r="U408" s="190"/>
      <c r="V408" s="179"/>
      <c r="W408" s="179"/>
      <c r="X408" s="179"/>
      <c r="Y408" s="179"/>
      <c r="Z408" s="179"/>
      <c r="AA408" s="179"/>
      <c r="AB408" s="179"/>
      <c r="AC408" s="179"/>
      <c r="AD408" s="179" t="s">
        <v>32</v>
      </c>
      <c r="AE408" s="179"/>
      <c r="AF408" s="179"/>
      <c r="AG408" s="115"/>
      <c r="AH408" s="115"/>
      <c r="AJ408" s="1">
        <f t="shared" si="30"/>
        <v>0</v>
      </c>
    </row>
    <row r="409" spans="1:37" ht="101.25" customHeight="1">
      <c r="A409" s="179" t="s">
        <v>672</v>
      </c>
      <c r="B409" s="57" t="s">
        <v>22</v>
      </c>
      <c r="C409" s="57" t="s">
        <v>22</v>
      </c>
      <c r="D409" s="58">
        <v>42403</v>
      </c>
      <c r="E409" s="59">
        <v>0.96180555555555547</v>
      </c>
      <c r="F409" s="58">
        <v>42403</v>
      </c>
      <c r="G409" s="59">
        <v>0.99930555555555556</v>
      </c>
      <c r="H409" s="59">
        <v>3.7499999999999999E-2</v>
      </c>
      <c r="I409" s="60">
        <v>4</v>
      </c>
      <c r="J409" s="60"/>
      <c r="K409" s="60"/>
      <c r="L409" s="71" t="s">
        <v>10</v>
      </c>
      <c r="M409" s="72" t="s">
        <v>790</v>
      </c>
      <c r="N409" s="60">
        <v>0.4</v>
      </c>
      <c r="O409" s="71" t="s">
        <v>8</v>
      </c>
      <c r="P409" s="72" t="s">
        <v>790</v>
      </c>
      <c r="Q409" s="71" t="s">
        <v>791</v>
      </c>
      <c r="R409" s="167">
        <v>1.0023200000000001</v>
      </c>
      <c r="S409" s="167">
        <v>0.49368000000000001</v>
      </c>
      <c r="T409" s="167">
        <v>1.496</v>
      </c>
      <c r="U409" s="190"/>
      <c r="V409" s="179"/>
      <c r="W409" s="179"/>
      <c r="X409" s="179"/>
      <c r="Y409" s="179"/>
      <c r="Z409" s="179"/>
      <c r="AA409" s="179"/>
      <c r="AB409" s="179"/>
      <c r="AC409" s="179"/>
      <c r="AD409" s="179" t="s">
        <v>32</v>
      </c>
      <c r="AE409" s="179"/>
      <c r="AF409" s="179"/>
      <c r="AG409" s="115"/>
      <c r="AH409" s="115"/>
      <c r="AJ409" s="1">
        <f t="shared" si="30"/>
        <v>0</v>
      </c>
    </row>
    <row r="410" spans="1:37" ht="121.5" customHeight="1">
      <c r="A410" s="179" t="s">
        <v>672</v>
      </c>
      <c r="B410" s="57" t="s">
        <v>22</v>
      </c>
      <c r="C410" s="57" t="s">
        <v>22</v>
      </c>
      <c r="D410" s="58">
        <v>42404</v>
      </c>
      <c r="E410" s="59">
        <v>0.5625</v>
      </c>
      <c r="F410" s="58">
        <v>42404</v>
      </c>
      <c r="G410" s="59">
        <v>0.61805555555555558</v>
      </c>
      <c r="H410" s="59">
        <v>5.5555555555555552E-2</v>
      </c>
      <c r="I410" s="60">
        <v>4</v>
      </c>
      <c r="J410" s="60"/>
      <c r="K410" s="60"/>
      <c r="L410" s="71" t="s">
        <v>10</v>
      </c>
      <c r="M410" s="72" t="s">
        <v>782</v>
      </c>
      <c r="N410" s="60">
        <v>0.4</v>
      </c>
      <c r="O410" s="60" t="s">
        <v>8</v>
      </c>
      <c r="P410" s="72" t="s">
        <v>782</v>
      </c>
      <c r="Q410" s="71" t="s">
        <v>783</v>
      </c>
      <c r="R410" s="167">
        <v>0.62041999999999997</v>
      </c>
      <c r="S410" s="167">
        <v>0.30558000000000002</v>
      </c>
      <c r="T410" s="167">
        <v>0.92600000000000005</v>
      </c>
      <c r="U410" s="190"/>
      <c r="V410" s="179"/>
      <c r="W410" s="179"/>
      <c r="X410" s="179"/>
      <c r="Y410" s="179"/>
      <c r="Z410" s="179"/>
      <c r="AA410" s="179"/>
      <c r="AB410" s="179"/>
      <c r="AC410" s="179"/>
      <c r="AD410" s="179" t="s">
        <v>32</v>
      </c>
      <c r="AE410" s="179"/>
      <c r="AF410" s="179"/>
      <c r="AG410" s="115"/>
      <c r="AH410" s="115"/>
      <c r="AJ410" s="1">
        <f t="shared" si="30"/>
        <v>0</v>
      </c>
    </row>
    <row r="411" spans="1:37" ht="101.25" customHeight="1">
      <c r="A411" s="179" t="s">
        <v>672</v>
      </c>
      <c r="B411" s="57" t="s">
        <v>22</v>
      </c>
      <c r="C411" s="57" t="s">
        <v>778</v>
      </c>
      <c r="D411" s="58">
        <v>42404</v>
      </c>
      <c r="E411" s="59">
        <v>0.41666666666666669</v>
      </c>
      <c r="F411" s="58" t="s">
        <v>779</v>
      </c>
      <c r="G411" s="59">
        <v>0.49861111111111112</v>
      </c>
      <c r="H411" s="59">
        <v>8.1944444444444445E-2</v>
      </c>
      <c r="I411" s="60">
        <v>1</v>
      </c>
      <c r="J411" s="57"/>
      <c r="K411" s="57"/>
      <c r="L411" s="57" t="s">
        <v>17</v>
      </c>
      <c r="M411" s="57" t="s">
        <v>780</v>
      </c>
      <c r="N411" s="57">
        <v>110</v>
      </c>
      <c r="O411" s="57" t="s">
        <v>8</v>
      </c>
      <c r="P411" s="57" t="s">
        <v>780</v>
      </c>
      <c r="Q411" s="57" t="s">
        <v>781</v>
      </c>
      <c r="R411" s="70">
        <v>0.48105999999999999</v>
      </c>
      <c r="S411" s="70">
        <v>0.38800000000000001</v>
      </c>
      <c r="T411" s="70">
        <f>R411+S411</f>
        <v>0.86905999999999994</v>
      </c>
      <c r="U411" s="190"/>
      <c r="V411" s="179"/>
      <c r="W411" s="179"/>
      <c r="X411" s="179"/>
      <c r="Y411" s="179"/>
      <c r="Z411" s="179"/>
      <c r="AA411" s="179"/>
      <c r="AB411" s="179"/>
      <c r="AC411" s="179"/>
      <c r="AD411" s="179" t="s">
        <v>38</v>
      </c>
      <c r="AE411" s="179"/>
      <c r="AF411" s="179"/>
      <c r="AG411" s="115"/>
      <c r="AH411" s="115"/>
      <c r="AJ411" s="1">
        <f t="shared" si="30"/>
        <v>0</v>
      </c>
    </row>
    <row r="412" spans="1:37" ht="81" customHeight="1">
      <c r="A412" s="179" t="s">
        <v>672</v>
      </c>
      <c r="B412" s="57" t="s">
        <v>22</v>
      </c>
      <c r="C412" s="57" t="s">
        <v>274</v>
      </c>
      <c r="D412" s="58">
        <v>42425</v>
      </c>
      <c r="E412" s="59">
        <v>0.52430555555555558</v>
      </c>
      <c r="F412" s="58">
        <v>42425</v>
      </c>
      <c r="G412" s="59">
        <v>0.64583333333333337</v>
      </c>
      <c r="H412" s="59">
        <v>0.12152777777777778</v>
      </c>
      <c r="I412" s="60">
        <v>7</v>
      </c>
      <c r="J412" s="60"/>
      <c r="K412" s="60"/>
      <c r="L412" s="71" t="s">
        <v>4</v>
      </c>
      <c r="M412" s="72" t="s">
        <v>1020</v>
      </c>
      <c r="N412" s="60" t="s">
        <v>3</v>
      </c>
      <c r="O412" s="60" t="s">
        <v>8</v>
      </c>
      <c r="P412" s="72" t="s">
        <v>1020</v>
      </c>
      <c r="Q412" s="71" t="s">
        <v>1021</v>
      </c>
      <c r="R412" s="167">
        <v>0.48199999999999998</v>
      </c>
      <c r="S412" s="167">
        <v>0.20699999999999999</v>
      </c>
      <c r="T412" s="167">
        <v>0.68899999999999995</v>
      </c>
      <c r="U412" s="190"/>
      <c r="V412" s="179"/>
      <c r="W412" s="179"/>
      <c r="X412" s="179"/>
      <c r="Y412" s="179"/>
      <c r="Z412" s="179"/>
      <c r="AA412" s="179"/>
      <c r="AB412" s="179"/>
      <c r="AC412" s="179"/>
      <c r="AD412" s="179" t="s">
        <v>0</v>
      </c>
      <c r="AE412" s="179"/>
      <c r="AF412" s="179"/>
      <c r="AG412" s="115"/>
      <c r="AH412" s="115"/>
      <c r="AJ412" s="1">
        <f t="shared" si="30"/>
        <v>0</v>
      </c>
    </row>
    <row r="413" spans="1:37" ht="81" customHeight="1">
      <c r="A413" s="179" t="s">
        <v>1052</v>
      </c>
      <c r="B413" s="57" t="s">
        <v>22</v>
      </c>
      <c r="C413" s="57" t="s">
        <v>22</v>
      </c>
      <c r="D413" s="58">
        <v>42432</v>
      </c>
      <c r="E413" s="59">
        <v>0.93611111111111101</v>
      </c>
      <c r="F413" s="58">
        <v>42432</v>
      </c>
      <c r="G413" s="59">
        <v>0.95833333333333337</v>
      </c>
      <c r="H413" s="59">
        <v>2.2222222222222223E-2</v>
      </c>
      <c r="I413" s="60">
        <v>1</v>
      </c>
      <c r="J413" s="60"/>
      <c r="K413" s="60"/>
      <c r="L413" s="71" t="s">
        <v>30</v>
      </c>
      <c r="M413" s="72" t="s">
        <v>1056</v>
      </c>
      <c r="N413" s="60">
        <v>0.4</v>
      </c>
      <c r="O413" s="60" t="s">
        <v>8</v>
      </c>
      <c r="P413" s="72" t="s">
        <v>1056</v>
      </c>
      <c r="Q413" s="71" t="s">
        <v>1057</v>
      </c>
      <c r="R413" s="167"/>
      <c r="S413" s="167"/>
      <c r="T413" s="167"/>
      <c r="U413" s="190"/>
      <c r="V413" s="179"/>
      <c r="W413" s="179"/>
      <c r="X413" s="179"/>
      <c r="Y413" s="179"/>
      <c r="Z413" s="179"/>
      <c r="AA413" s="179"/>
      <c r="AB413" s="179"/>
      <c r="AC413" s="179"/>
      <c r="AD413" s="179" t="s">
        <v>28</v>
      </c>
      <c r="AE413" s="179"/>
      <c r="AF413" s="179"/>
      <c r="AG413" s="115"/>
      <c r="AH413" s="115"/>
      <c r="AJ413" s="1">
        <f t="shared" si="30"/>
        <v>0</v>
      </c>
    </row>
    <row r="414" spans="1:37" ht="60.75" customHeight="1">
      <c r="A414" s="94" t="s">
        <v>1052</v>
      </c>
      <c r="B414" s="57" t="s">
        <v>22</v>
      </c>
      <c r="C414" s="115" t="s">
        <v>22</v>
      </c>
      <c r="D414" s="58">
        <v>42438</v>
      </c>
      <c r="E414" s="59">
        <v>0.65972222222222221</v>
      </c>
      <c r="F414" s="58">
        <v>42438</v>
      </c>
      <c r="G414" s="59">
        <v>0.69444444444444453</v>
      </c>
      <c r="H414" s="59">
        <v>3.4722222222222224E-2</v>
      </c>
      <c r="I414" s="60">
        <v>6</v>
      </c>
      <c r="J414" s="60"/>
      <c r="K414" s="60"/>
      <c r="L414" s="71" t="s">
        <v>30</v>
      </c>
      <c r="M414" s="72" t="s">
        <v>1165</v>
      </c>
      <c r="N414" s="60">
        <v>0.4</v>
      </c>
      <c r="O414" s="60" t="s">
        <v>8</v>
      </c>
      <c r="P414" s="72" t="s">
        <v>1165</v>
      </c>
      <c r="Q414" s="71" t="s">
        <v>1166</v>
      </c>
      <c r="R414" s="167">
        <v>0.434</v>
      </c>
      <c r="S414" s="167">
        <v>0.186</v>
      </c>
      <c r="T414" s="167">
        <v>0.62</v>
      </c>
      <c r="U414" s="190"/>
      <c r="V414" s="179"/>
      <c r="W414" s="179"/>
      <c r="X414" s="179"/>
      <c r="Y414" s="179"/>
      <c r="Z414" s="179"/>
      <c r="AA414" s="179"/>
      <c r="AB414" s="179"/>
      <c r="AC414" s="179"/>
      <c r="AD414" s="179" t="s">
        <v>61</v>
      </c>
      <c r="AE414" s="179"/>
      <c r="AF414" s="179"/>
      <c r="AG414" s="115"/>
      <c r="AH414" s="115"/>
      <c r="AJ414" s="1">
        <f t="shared" si="30"/>
        <v>0</v>
      </c>
    </row>
    <row r="415" spans="1:37" ht="93.75" customHeight="1">
      <c r="A415" s="179" t="s">
        <v>1052</v>
      </c>
      <c r="B415" s="57" t="s">
        <v>22</v>
      </c>
      <c r="C415" s="57" t="s">
        <v>274</v>
      </c>
      <c r="D415" s="58">
        <v>42446</v>
      </c>
      <c r="E415" s="59">
        <v>0.50416666666666665</v>
      </c>
      <c r="F415" s="58">
        <v>42446</v>
      </c>
      <c r="G415" s="59">
        <v>0.62152777777777779</v>
      </c>
      <c r="H415" s="59">
        <v>0.1173611111111111</v>
      </c>
      <c r="I415" s="60">
        <v>29</v>
      </c>
      <c r="J415" s="60" t="s">
        <v>144</v>
      </c>
      <c r="K415" s="60" t="s">
        <v>21</v>
      </c>
      <c r="L415" s="71" t="s">
        <v>10</v>
      </c>
      <c r="M415" s="72" t="s">
        <v>1273</v>
      </c>
      <c r="N415" s="60" t="s">
        <v>3</v>
      </c>
      <c r="O415" s="71" t="s">
        <v>8</v>
      </c>
      <c r="P415" s="72" t="s">
        <v>1273</v>
      </c>
      <c r="Q415" s="71" t="s">
        <v>1274</v>
      </c>
      <c r="R415" s="167">
        <v>1.6625000000000001</v>
      </c>
      <c r="S415" s="167">
        <v>0.71250000000000002</v>
      </c>
      <c r="T415" s="167">
        <v>2.375</v>
      </c>
      <c r="U415" s="190"/>
      <c r="V415" s="179"/>
      <c r="W415" s="179"/>
      <c r="X415" s="179"/>
      <c r="Y415" s="179"/>
      <c r="Z415" s="179"/>
      <c r="AA415" s="179"/>
      <c r="AB415" s="179"/>
      <c r="AC415" s="179"/>
      <c r="AD415" s="179" t="s">
        <v>32</v>
      </c>
      <c r="AE415" s="179"/>
      <c r="AF415" s="179"/>
      <c r="AG415" s="115"/>
      <c r="AH415" s="115"/>
      <c r="AJ415" s="1">
        <f t="shared" si="30"/>
        <v>0</v>
      </c>
    </row>
    <row r="416" spans="1:37" ht="187.5" customHeight="1">
      <c r="A416" s="179" t="s">
        <v>1052</v>
      </c>
      <c r="B416" s="57" t="s">
        <v>22</v>
      </c>
      <c r="C416" s="115" t="s">
        <v>22</v>
      </c>
      <c r="D416" s="58">
        <v>42448</v>
      </c>
      <c r="E416" s="59">
        <v>0.4236111111111111</v>
      </c>
      <c r="F416" s="58">
        <v>42448</v>
      </c>
      <c r="G416" s="59">
        <v>0.44722222222222219</v>
      </c>
      <c r="H416" s="59">
        <v>2.361111111111111E-2</v>
      </c>
      <c r="I416" s="60">
        <v>5</v>
      </c>
      <c r="J416" s="60"/>
      <c r="K416" s="60"/>
      <c r="L416" s="71" t="s">
        <v>10</v>
      </c>
      <c r="M416" s="72" t="s">
        <v>1557</v>
      </c>
      <c r="N416" s="60">
        <v>0.4</v>
      </c>
      <c r="O416" s="71" t="s">
        <v>8</v>
      </c>
      <c r="P416" s="72" t="s">
        <v>1557</v>
      </c>
      <c r="Q416" s="71" t="s">
        <v>1558</v>
      </c>
      <c r="R416" s="167">
        <v>0.129</v>
      </c>
      <c r="S416" s="167">
        <v>6.3E-2</v>
      </c>
      <c r="T416" s="167">
        <v>0.192</v>
      </c>
      <c r="U416" s="190"/>
      <c r="V416" s="179"/>
      <c r="W416" s="179"/>
      <c r="X416" s="179"/>
      <c r="Y416" s="179"/>
      <c r="Z416" s="179"/>
      <c r="AA416" s="179"/>
      <c r="AB416" s="179"/>
      <c r="AC416" s="179"/>
      <c r="AD416" s="179" t="s">
        <v>32</v>
      </c>
      <c r="AE416" s="179"/>
      <c r="AF416" s="179"/>
      <c r="AG416" s="115"/>
      <c r="AH416" s="115"/>
      <c r="AJ416" s="1">
        <f t="shared" si="30"/>
        <v>0</v>
      </c>
    </row>
    <row r="417" spans="1:37" ht="150" customHeight="1">
      <c r="A417" s="179" t="s">
        <v>1052</v>
      </c>
      <c r="B417" s="57" t="s">
        <v>22</v>
      </c>
      <c r="C417" s="115" t="s">
        <v>22</v>
      </c>
      <c r="D417" s="58">
        <v>42453</v>
      </c>
      <c r="E417" s="59">
        <v>0.45833333333333331</v>
      </c>
      <c r="F417" s="58">
        <v>42453</v>
      </c>
      <c r="G417" s="59">
        <v>0.52083333333333337</v>
      </c>
      <c r="H417" s="59">
        <v>6.25E-2</v>
      </c>
      <c r="I417" s="60">
        <v>3</v>
      </c>
      <c r="J417" s="60"/>
      <c r="K417" s="60"/>
      <c r="L417" s="71" t="s">
        <v>10</v>
      </c>
      <c r="M417" s="72" t="s">
        <v>1559</v>
      </c>
      <c r="N417" s="60">
        <v>0.4</v>
      </c>
      <c r="O417" s="71" t="s">
        <v>8</v>
      </c>
      <c r="P417" s="72" t="s">
        <v>1559</v>
      </c>
      <c r="Q417" s="71" t="s">
        <v>1560</v>
      </c>
      <c r="R417" s="167">
        <v>0.16700000000000001</v>
      </c>
      <c r="S417" s="167">
        <v>7.1999999999999995E-2</v>
      </c>
      <c r="T417" s="167">
        <v>0.23899999999999999</v>
      </c>
      <c r="U417" s="190"/>
      <c r="V417" s="179"/>
      <c r="W417" s="179"/>
      <c r="X417" s="179"/>
      <c r="Y417" s="179"/>
      <c r="Z417" s="179"/>
      <c r="AA417" s="179"/>
      <c r="AB417" s="179"/>
      <c r="AC417" s="179"/>
      <c r="AD417" s="179" t="s">
        <v>32</v>
      </c>
      <c r="AE417" s="179"/>
      <c r="AF417" s="179"/>
      <c r="AG417" s="115"/>
      <c r="AH417" s="115"/>
      <c r="AJ417" s="1">
        <f t="shared" si="30"/>
        <v>0</v>
      </c>
    </row>
    <row r="418" spans="1:37" ht="131.25" customHeight="1">
      <c r="A418" s="179" t="s">
        <v>2039</v>
      </c>
      <c r="B418" s="179" t="s">
        <v>22</v>
      </c>
      <c r="C418" s="179" t="s">
        <v>22</v>
      </c>
      <c r="D418" s="169">
        <v>42461</v>
      </c>
      <c r="E418" s="176">
        <v>0.72361111111111109</v>
      </c>
      <c r="F418" s="169">
        <v>42461</v>
      </c>
      <c r="G418" s="176">
        <v>0.73611111111111116</v>
      </c>
      <c r="H418" s="176">
        <v>1.2499999999999999E-2</v>
      </c>
      <c r="I418" s="179">
        <v>2</v>
      </c>
      <c r="J418" s="179"/>
      <c r="K418" s="179"/>
      <c r="L418" s="179" t="s">
        <v>30</v>
      </c>
      <c r="M418" s="179" t="s">
        <v>2046</v>
      </c>
      <c r="N418" s="179">
        <v>0.4</v>
      </c>
      <c r="O418" s="179" t="s">
        <v>8</v>
      </c>
      <c r="P418" s="179" t="s">
        <v>2046</v>
      </c>
      <c r="Q418" s="61" t="s">
        <v>2047</v>
      </c>
      <c r="R418" s="179">
        <v>2.3E-2</v>
      </c>
      <c r="S418" s="179">
        <v>8.9999999999999993E-3</v>
      </c>
      <c r="T418" s="179">
        <v>3.3000000000000002E-2</v>
      </c>
      <c r="U418" s="190"/>
      <c r="V418" s="179"/>
      <c r="W418" s="179"/>
      <c r="X418" s="179"/>
      <c r="Y418" s="179"/>
      <c r="Z418" s="179"/>
      <c r="AA418" s="179"/>
      <c r="AB418" s="179"/>
      <c r="AC418" s="179"/>
      <c r="AD418" s="179" t="s">
        <v>28</v>
      </c>
      <c r="AE418" s="179"/>
      <c r="AF418" s="179"/>
      <c r="AG418" s="115"/>
      <c r="AH418" s="115"/>
      <c r="AJ418" s="1">
        <f t="shared" si="30"/>
        <v>1.0000000000000009E-3</v>
      </c>
    </row>
    <row r="419" spans="1:37" ht="168.75" customHeight="1">
      <c r="A419" s="179" t="s">
        <v>2039</v>
      </c>
      <c r="B419" s="179" t="s">
        <v>22</v>
      </c>
      <c r="C419" s="179" t="s">
        <v>22</v>
      </c>
      <c r="D419" s="169">
        <v>42461</v>
      </c>
      <c r="E419" s="176">
        <v>0.625</v>
      </c>
      <c r="F419" s="169">
        <v>42461</v>
      </c>
      <c r="G419" s="176">
        <v>0.81111111111111101</v>
      </c>
      <c r="H419" s="176">
        <v>0.18611111111111112</v>
      </c>
      <c r="I419" s="179">
        <v>4</v>
      </c>
      <c r="J419" s="179"/>
      <c r="K419" s="179"/>
      <c r="L419" s="179" t="s">
        <v>10</v>
      </c>
      <c r="M419" s="179" t="s">
        <v>2007</v>
      </c>
      <c r="N419" s="179" t="s">
        <v>3</v>
      </c>
      <c r="O419" s="179" t="s">
        <v>8</v>
      </c>
      <c r="P419" s="179" t="s">
        <v>2007</v>
      </c>
      <c r="Q419" s="61" t="s">
        <v>2008</v>
      </c>
      <c r="R419" s="179">
        <v>1.268</v>
      </c>
      <c r="S419" s="179">
        <v>0.54400000000000004</v>
      </c>
      <c r="T419" s="179">
        <v>1.8120000000000001</v>
      </c>
      <c r="U419" s="190"/>
      <c r="V419" s="179"/>
      <c r="W419" s="179"/>
      <c r="X419" s="179"/>
      <c r="Y419" s="179"/>
      <c r="Z419" s="179"/>
      <c r="AA419" s="179"/>
      <c r="AB419" s="179"/>
      <c r="AC419" s="179"/>
      <c r="AD419" s="179" t="s">
        <v>32</v>
      </c>
      <c r="AE419" s="179"/>
      <c r="AF419" s="179"/>
      <c r="AG419" s="115"/>
      <c r="AH419" s="115"/>
      <c r="AJ419" s="1">
        <f t="shared" si="30"/>
        <v>0</v>
      </c>
    </row>
    <row r="420" spans="1:37" ht="56.25" customHeight="1">
      <c r="A420" s="179" t="s">
        <v>2039</v>
      </c>
      <c r="B420" s="179" t="s">
        <v>22</v>
      </c>
      <c r="C420" s="179" t="s">
        <v>274</v>
      </c>
      <c r="D420" s="169">
        <v>42471</v>
      </c>
      <c r="E420" s="176">
        <v>0.47569444444444442</v>
      </c>
      <c r="F420" s="169">
        <v>42471</v>
      </c>
      <c r="G420" s="176">
        <v>0.53125</v>
      </c>
      <c r="H420" s="176">
        <v>5.5555555555555552E-2</v>
      </c>
      <c r="I420" s="179">
        <v>8</v>
      </c>
      <c r="J420" s="179" t="s">
        <v>144</v>
      </c>
      <c r="K420" s="179" t="s">
        <v>21</v>
      </c>
      <c r="L420" s="179" t="s">
        <v>17</v>
      </c>
      <c r="M420" s="179" t="s">
        <v>2138</v>
      </c>
      <c r="N420" s="179" t="s">
        <v>3</v>
      </c>
      <c r="O420" s="179" t="s">
        <v>26</v>
      </c>
      <c r="P420" s="179" t="s">
        <v>2139</v>
      </c>
      <c r="Q420" s="61" t="s">
        <v>2140</v>
      </c>
      <c r="R420" s="179">
        <v>1.5269999999999999</v>
      </c>
      <c r="S420" s="179">
        <v>0.76400000000000001</v>
      </c>
      <c r="T420" s="179">
        <v>2.2909999999999999</v>
      </c>
      <c r="U420" s="190"/>
      <c r="V420" s="179"/>
      <c r="W420" s="179"/>
      <c r="X420" s="179"/>
      <c r="Y420" s="179"/>
      <c r="Z420" s="179"/>
      <c r="AA420" s="179"/>
      <c r="AB420" s="179"/>
      <c r="AC420" s="179"/>
      <c r="AD420" s="179" t="s">
        <v>38</v>
      </c>
      <c r="AE420" s="179"/>
      <c r="AF420" s="179"/>
      <c r="AG420" s="115"/>
      <c r="AH420" s="115"/>
      <c r="AJ420" s="1">
        <f t="shared" si="30"/>
        <v>0</v>
      </c>
    </row>
    <row r="421" spans="1:37" ht="93.75" customHeight="1">
      <c r="A421" s="179" t="s">
        <v>2039</v>
      </c>
      <c r="B421" s="57" t="s">
        <v>22</v>
      </c>
      <c r="C421" s="57" t="s">
        <v>274</v>
      </c>
      <c r="D421" s="58">
        <v>42475</v>
      </c>
      <c r="E421" s="59">
        <v>0.60277777777777775</v>
      </c>
      <c r="F421" s="58">
        <v>42475</v>
      </c>
      <c r="G421" s="59">
        <v>0.62291666666666667</v>
      </c>
      <c r="H421" s="59">
        <v>2.013888888888889E-2</v>
      </c>
      <c r="I421" s="60">
        <v>6</v>
      </c>
      <c r="J421" s="60" t="s">
        <v>144</v>
      </c>
      <c r="K421" s="60" t="s">
        <v>146</v>
      </c>
      <c r="L421" s="71" t="s">
        <v>10</v>
      </c>
      <c r="M421" s="72" t="s">
        <v>2205</v>
      </c>
      <c r="N421" s="60" t="s">
        <v>3</v>
      </c>
      <c r="O421" s="71" t="s">
        <v>8</v>
      </c>
      <c r="P421" s="72" t="s">
        <v>2205</v>
      </c>
      <c r="Q421" s="71" t="s">
        <v>2206</v>
      </c>
      <c r="R421" s="167">
        <v>0.113</v>
      </c>
      <c r="S421" s="167">
        <v>5.6000000000000001E-2</v>
      </c>
      <c r="T421" s="167">
        <v>0.16900000000000001</v>
      </c>
      <c r="U421" s="190"/>
      <c r="V421" s="179"/>
      <c r="W421" s="179"/>
      <c r="X421" s="179"/>
      <c r="Y421" s="179"/>
      <c r="Z421" s="179"/>
      <c r="AA421" s="179"/>
      <c r="AB421" s="179"/>
      <c r="AC421" s="179"/>
      <c r="AD421" s="179" t="s">
        <v>32</v>
      </c>
      <c r="AE421" s="179"/>
      <c r="AF421" s="179"/>
      <c r="AG421" s="115"/>
      <c r="AH421" s="115"/>
      <c r="AJ421" s="1">
        <f t="shared" si="30"/>
        <v>0</v>
      </c>
    </row>
    <row r="422" spans="1:37" ht="112.5" customHeight="1">
      <c r="A422" s="179" t="s">
        <v>2039</v>
      </c>
      <c r="B422" s="57" t="s">
        <v>22</v>
      </c>
      <c r="C422" s="57" t="s">
        <v>22</v>
      </c>
      <c r="D422" s="58">
        <v>42479</v>
      </c>
      <c r="E422" s="59">
        <v>0.77083333333333337</v>
      </c>
      <c r="F422" s="58">
        <v>42480</v>
      </c>
      <c r="G422" s="59">
        <v>0.62152777777777779</v>
      </c>
      <c r="H422" s="59">
        <v>0.85069444444444453</v>
      </c>
      <c r="I422" s="60">
        <v>1</v>
      </c>
      <c r="J422" s="60"/>
      <c r="K422" s="60"/>
      <c r="L422" s="71" t="s">
        <v>10</v>
      </c>
      <c r="M422" s="72" t="s">
        <v>2224</v>
      </c>
      <c r="N422" s="60">
        <v>0.4</v>
      </c>
      <c r="O422" s="71" t="s">
        <v>8</v>
      </c>
      <c r="P422" s="72" t="s">
        <v>2224</v>
      </c>
      <c r="Q422" s="71" t="s">
        <v>2225</v>
      </c>
      <c r="R422" s="167">
        <v>0.47899999999999998</v>
      </c>
      <c r="S422" s="167">
        <v>0.23599999999999999</v>
      </c>
      <c r="T422" s="167">
        <v>0.71499999999999997</v>
      </c>
      <c r="U422" s="190"/>
      <c r="V422" s="179"/>
      <c r="W422" s="179"/>
      <c r="X422" s="179"/>
      <c r="Y422" s="179"/>
      <c r="Z422" s="179"/>
      <c r="AA422" s="179"/>
      <c r="AB422" s="179"/>
      <c r="AC422" s="179"/>
      <c r="AD422" s="179" t="s">
        <v>32</v>
      </c>
      <c r="AE422" s="179"/>
      <c r="AF422" s="179"/>
      <c r="AG422" s="115"/>
      <c r="AH422" s="115"/>
      <c r="AJ422" s="1">
        <f t="shared" si="30"/>
        <v>0</v>
      </c>
    </row>
    <row r="423" spans="1:37" ht="61.5" customHeight="1">
      <c r="A423" s="179" t="s">
        <v>2039</v>
      </c>
      <c r="B423" s="115" t="s">
        <v>22</v>
      </c>
      <c r="C423" s="179" t="s">
        <v>274</v>
      </c>
      <c r="D423" s="169">
        <v>42487</v>
      </c>
      <c r="E423" s="176">
        <v>0.4861111111111111</v>
      </c>
      <c r="F423" s="169">
        <v>42487</v>
      </c>
      <c r="G423" s="176">
        <v>0.51041666666666663</v>
      </c>
      <c r="H423" s="176">
        <v>2.4305555555555556E-2</v>
      </c>
      <c r="I423" s="179">
        <v>5</v>
      </c>
      <c r="J423" s="179" t="s">
        <v>144</v>
      </c>
      <c r="K423" s="179" t="s">
        <v>21</v>
      </c>
      <c r="L423" s="179" t="s">
        <v>10</v>
      </c>
      <c r="M423" s="179" t="s">
        <v>2382</v>
      </c>
      <c r="N423" s="179" t="s">
        <v>3</v>
      </c>
      <c r="O423" s="179" t="s">
        <v>8</v>
      </c>
      <c r="P423" s="179" t="s">
        <v>2382</v>
      </c>
      <c r="Q423" s="61" t="s">
        <v>2383</v>
      </c>
      <c r="R423" s="179">
        <v>1.331</v>
      </c>
      <c r="S423" s="179">
        <v>0.66500000000000004</v>
      </c>
      <c r="T423" s="179">
        <v>1.996</v>
      </c>
      <c r="U423" s="190"/>
      <c r="V423" s="179"/>
      <c r="W423" s="179"/>
      <c r="X423" s="179"/>
      <c r="Y423" s="179"/>
      <c r="Z423" s="179"/>
      <c r="AA423" s="179"/>
      <c r="AB423" s="179"/>
      <c r="AC423" s="179"/>
      <c r="AD423" s="179" t="s">
        <v>32</v>
      </c>
      <c r="AE423" s="179"/>
      <c r="AF423" s="179"/>
      <c r="AG423" s="115"/>
      <c r="AH423" s="115"/>
      <c r="AJ423" s="1">
        <f t="shared" si="30"/>
        <v>0</v>
      </c>
    </row>
    <row r="424" spans="1:37" ht="101.25" customHeight="1">
      <c r="A424" s="179" t="s">
        <v>2039</v>
      </c>
      <c r="B424" s="115" t="s">
        <v>22</v>
      </c>
      <c r="C424" s="179" t="s">
        <v>274</v>
      </c>
      <c r="D424" s="169">
        <v>42487</v>
      </c>
      <c r="E424" s="176">
        <v>0.4861111111111111</v>
      </c>
      <c r="F424" s="169">
        <v>42487</v>
      </c>
      <c r="G424" s="176">
        <v>0.61527777777777781</v>
      </c>
      <c r="H424" s="176">
        <v>0.12916666666666668</v>
      </c>
      <c r="I424" s="179">
        <v>28</v>
      </c>
      <c r="J424" s="179" t="s">
        <v>144</v>
      </c>
      <c r="K424" s="179" t="s">
        <v>15</v>
      </c>
      <c r="L424" s="179" t="s">
        <v>10</v>
      </c>
      <c r="M424" s="179" t="s">
        <v>2384</v>
      </c>
      <c r="N424" s="179" t="s">
        <v>3</v>
      </c>
      <c r="O424" s="179" t="s">
        <v>8</v>
      </c>
      <c r="P424" s="179" t="s">
        <v>2384</v>
      </c>
      <c r="Q424" s="61" t="s">
        <v>2385</v>
      </c>
      <c r="R424" s="179">
        <v>6.3170000000000002</v>
      </c>
      <c r="S424" s="179">
        <v>3.1579999999999999</v>
      </c>
      <c r="T424" s="179">
        <v>9.4749999999999996</v>
      </c>
      <c r="U424" s="190"/>
      <c r="V424" s="179"/>
      <c r="W424" s="179"/>
      <c r="X424" s="179"/>
      <c r="Y424" s="179"/>
      <c r="Z424" s="179"/>
      <c r="AA424" s="179"/>
      <c r="AB424" s="179"/>
      <c r="AC424" s="179"/>
      <c r="AD424" s="179" t="s">
        <v>32</v>
      </c>
      <c r="AE424" s="179"/>
      <c r="AF424" s="179"/>
      <c r="AG424" s="115"/>
      <c r="AH424" s="115"/>
      <c r="AJ424" s="1">
        <f t="shared" si="30"/>
        <v>0</v>
      </c>
    </row>
    <row r="425" spans="1:37" ht="75" customHeight="1">
      <c r="A425" s="179" t="s">
        <v>2467</v>
      </c>
      <c r="B425" s="115" t="s">
        <v>22</v>
      </c>
      <c r="C425" s="115" t="s">
        <v>4339</v>
      </c>
      <c r="D425" s="169">
        <v>42493</v>
      </c>
      <c r="E425" s="176">
        <v>0.2388888888888889</v>
      </c>
      <c r="F425" s="169">
        <v>42493</v>
      </c>
      <c r="G425" s="176">
        <v>0.3979166666666667</v>
      </c>
      <c r="H425" s="176">
        <v>0.15902777777777777</v>
      </c>
      <c r="I425" s="179">
        <v>1</v>
      </c>
      <c r="J425" s="179"/>
      <c r="K425" s="115"/>
      <c r="L425" s="115" t="s">
        <v>4</v>
      </c>
      <c r="M425" s="115" t="s">
        <v>2644</v>
      </c>
      <c r="N425" s="179">
        <v>0.4</v>
      </c>
      <c r="O425" s="179" t="s">
        <v>8</v>
      </c>
      <c r="P425" s="115" t="s">
        <v>2644</v>
      </c>
      <c r="Q425" s="179" t="s">
        <v>2645</v>
      </c>
      <c r="R425" s="179">
        <v>0.68300000000000005</v>
      </c>
      <c r="S425" s="179">
        <v>0.29299999999999998</v>
      </c>
      <c r="T425" s="179">
        <v>0.97599999999999998</v>
      </c>
      <c r="U425" s="115" t="s">
        <v>7</v>
      </c>
      <c r="V425" s="179" t="s">
        <v>8866</v>
      </c>
      <c r="W425" s="115" t="s">
        <v>8867</v>
      </c>
      <c r="X425" s="115" t="s">
        <v>8868</v>
      </c>
      <c r="Y425" s="60" t="s">
        <v>8869</v>
      </c>
      <c r="Z425" s="112" t="s">
        <v>141</v>
      </c>
      <c r="AA425" s="60" t="s">
        <v>8870</v>
      </c>
      <c r="AB425" s="115" t="s">
        <v>141</v>
      </c>
      <c r="AC425" s="60" t="s">
        <v>8871</v>
      </c>
      <c r="AD425" s="115" t="s">
        <v>56</v>
      </c>
      <c r="AE425" s="115"/>
      <c r="AF425" s="115"/>
      <c r="AG425" s="112"/>
      <c r="AH425" s="115"/>
      <c r="AJ425" s="1">
        <f t="shared" si="30"/>
        <v>0</v>
      </c>
      <c r="AK425" s="1">
        <f t="shared" ref="AK425:AK456" si="31">AJ425-T425</f>
        <v>-0.97599999999999998</v>
      </c>
    </row>
    <row r="426" spans="1:37" ht="56.25" customHeight="1">
      <c r="A426" s="179" t="s">
        <v>2467</v>
      </c>
      <c r="B426" s="115" t="s">
        <v>22</v>
      </c>
      <c r="C426" s="115" t="s">
        <v>4339</v>
      </c>
      <c r="D426" s="169">
        <v>42502</v>
      </c>
      <c r="E426" s="176">
        <v>0.11805555555555557</v>
      </c>
      <c r="F426" s="169">
        <v>42502</v>
      </c>
      <c r="G426" s="176">
        <v>0.17013888888888887</v>
      </c>
      <c r="H426" s="176">
        <v>5.2083333333333336E-2</v>
      </c>
      <c r="I426" s="179">
        <v>30</v>
      </c>
      <c r="J426" s="179" t="s">
        <v>2593</v>
      </c>
      <c r="K426" s="115" t="s">
        <v>15</v>
      </c>
      <c r="L426" s="115" t="s">
        <v>10</v>
      </c>
      <c r="M426" s="115" t="s">
        <v>8872</v>
      </c>
      <c r="N426" s="179" t="s">
        <v>3</v>
      </c>
      <c r="O426" s="179" t="s">
        <v>8</v>
      </c>
      <c r="P426" s="115" t="s">
        <v>2594</v>
      </c>
      <c r="Q426" s="179" t="s">
        <v>8873</v>
      </c>
      <c r="R426" s="179">
        <v>4.4980000000000002</v>
      </c>
      <c r="S426" s="179">
        <v>2.2160000000000002</v>
      </c>
      <c r="T426" s="179">
        <v>6.7140000000000004</v>
      </c>
      <c r="U426" s="115" t="s">
        <v>44</v>
      </c>
      <c r="V426" s="179" t="s">
        <v>8868</v>
      </c>
      <c r="W426" s="115" t="s">
        <v>8874</v>
      </c>
      <c r="X426" s="115" t="s">
        <v>8868</v>
      </c>
      <c r="Y426" s="60" t="s">
        <v>3373</v>
      </c>
      <c r="Z426" s="112" t="s">
        <v>141</v>
      </c>
      <c r="AA426" s="60" t="s">
        <v>8870</v>
      </c>
      <c r="AB426" s="115" t="s">
        <v>141</v>
      </c>
      <c r="AC426" s="60" t="s">
        <v>8875</v>
      </c>
      <c r="AD426" s="115" t="s">
        <v>32</v>
      </c>
      <c r="AE426" s="115"/>
      <c r="AF426" s="115"/>
      <c r="AG426" s="112"/>
      <c r="AH426" s="115"/>
      <c r="AJ426" s="1">
        <f t="shared" si="30"/>
        <v>0</v>
      </c>
      <c r="AK426" s="1">
        <f t="shared" si="31"/>
        <v>-6.7140000000000004</v>
      </c>
    </row>
    <row r="427" spans="1:37" ht="37.5" customHeight="1">
      <c r="A427" s="179" t="s">
        <v>2467</v>
      </c>
      <c r="B427" s="115" t="s">
        <v>22</v>
      </c>
      <c r="C427" s="115" t="s">
        <v>4339</v>
      </c>
      <c r="D427" s="169">
        <v>42503</v>
      </c>
      <c r="E427" s="176">
        <v>0.5625</v>
      </c>
      <c r="F427" s="169">
        <v>42503</v>
      </c>
      <c r="G427" s="176">
        <v>0.64583333333333337</v>
      </c>
      <c r="H427" s="176">
        <v>8.3333333333333329E-2</v>
      </c>
      <c r="I427" s="179">
        <v>2</v>
      </c>
      <c r="J427" s="179"/>
      <c r="K427" s="115"/>
      <c r="L427" s="115" t="s">
        <v>4</v>
      </c>
      <c r="M427" s="115" t="s">
        <v>4132</v>
      </c>
      <c r="N427" s="179">
        <v>0.4</v>
      </c>
      <c r="O427" s="179" t="s">
        <v>26</v>
      </c>
      <c r="P427" s="115" t="s">
        <v>4132</v>
      </c>
      <c r="Q427" s="179" t="s">
        <v>4133</v>
      </c>
      <c r="R427" s="179">
        <v>1.54</v>
      </c>
      <c r="S427" s="179">
        <v>0.77</v>
      </c>
      <c r="T427" s="179">
        <v>2.31</v>
      </c>
      <c r="U427" s="115" t="s">
        <v>46</v>
      </c>
      <c r="V427" s="179" t="s">
        <v>8875</v>
      </c>
      <c r="W427" s="115" t="s">
        <v>8876</v>
      </c>
      <c r="X427" s="115" t="s">
        <v>8868</v>
      </c>
      <c r="Y427" s="60" t="s">
        <v>8877</v>
      </c>
      <c r="Z427" s="112" t="s">
        <v>141</v>
      </c>
      <c r="AA427" s="60" t="s">
        <v>8870</v>
      </c>
      <c r="AB427" s="115" t="s">
        <v>141</v>
      </c>
      <c r="AC427" s="60" t="s">
        <v>3373</v>
      </c>
      <c r="AD427" s="115" t="s">
        <v>18</v>
      </c>
      <c r="AE427" s="115"/>
      <c r="AF427" s="115"/>
      <c r="AG427" s="112"/>
      <c r="AH427" s="115"/>
      <c r="AJ427" s="1">
        <f t="shared" si="30"/>
        <v>0</v>
      </c>
      <c r="AK427" s="1">
        <f t="shared" si="31"/>
        <v>-2.31</v>
      </c>
    </row>
    <row r="428" spans="1:37" ht="281.25" customHeight="1">
      <c r="A428" s="179" t="s">
        <v>2467</v>
      </c>
      <c r="B428" s="115" t="s">
        <v>22</v>
      </c>
      <c r="C428" s="115" t="s">
        <v>4339</v>
      </c>
      <c r="D428" s="169">
        <v>42505</v>
      </c>
      <c r="E428" s="176">
        <v>0.39652777777777781</v>
      </c>
      <c r="F428" s="169">
        <v>42505</v>
      </c>
      <c r="G428" s="176">
        <v>0.53472222222222221</v>
      </c>
      <c r="H428" s="176">
        <v>0.13819444444444443</v>
      </c>
      <c r="I428" s="179">
        <v>2</v>
      </c>
      <c r="J428" s="179"/>
      <c r="K428" s="115"/>
      <c r="L428" s="115" t="s">
        <v>10</v>
      </c>
      <c r="M428" s="115" t="s">
        <v>2614</v>
      </c>
      <c r="N428" s="179">
        <v>0.4</v>
      </c>
      <c r="O428" s="179" t="s">
        <v>8</v>
      </c>
      <c r="P428" s="115" t="s">
        <v>2614</v>
      </c>
      <c r="Q428" s="179" t="s">
        <v>2646</v>
      </c>
      <c r="R428" s="179">
        <v>0.67400000000000004</v>
      </c>
      <c r="S428" s="179">
        <v>0.28899999999999998</v>
      </c>
      <c r="T428" s="179">
        <v>0.96299999999999997</v>
      </c>
      <c r="U428" s="115" t="s">
        <v>29</v>
      </c>
      <c r="V428" s="179" t="s">
        <v>8878</v>
      </c>
      <c r="W428" s="115" t="s">
        <v>8879</v>
      </c>
      <c r="X428" s="115" t="s">
        <v>8868</v>
      </c>
      <c r="Y428" s="60" t="s">
        <v>8877</v>
      </c>
      <c r="Z428" s="112" t="s">
        <v>141</v>
      </c>
      <c r="AA428" s="60" t="s">
        <v>8870</v>
      </c>
      <c r="AB428" s="115" t="s">
        <v>141</v>
      </c>
      <c r="AC428" s="60" t="s">
        <v>3373</v>
      </c>
      <c r="AD428" s="115" t="s">
        <v>31</v>
      </c>
      <c r="AE428" s="115"/>
      <c r="AF428" s="115"/>
      <c r="AG428" s="112"/>
      <c r="AH428" s="115"/>
      <c r="AJ428" s="1">
        <f t="shared" si="30"/>
        <v>0</v>
      </c>
      <c r="AK428" s="1">
        <f t="shared" si="31"/>
        <v>-0.96299999999999997</v>
      </c>
    </row>
    <row r="429" spans="1:37" ht="56.25" customHeight="1">
      <c r="A429" s="179" t="s">
        <v>2467</v>
      </c>
      <c r="B429" s="115" t="s">
        <v>22</v>
      </c>
      <c r="C429" s="115" t="s">
        <v>4339</v>
      </c>
      <c r="D429" s="169">
        <v>42513</v>
      </c>
      <c r="E429" s="176">
        <v>0.23958333333333334</v>
      </c>
      <c r="F429" s="169">
        <v>42513</v>
      </c>
      <c r="G429" s="176">
        <v>0.36805555555555558</v>
      </c>
      <c r="H429" s="176">
        <v>0.12847222222222224</v>
      </c>
      <c r="I429" s="179">
        <v>1</v>
      </c>
      <c r="J429" s="179"/>
      <c r="K429" s="115"/>
      <c r="L429" s="115" t="s">
        <v>4</v>
      </c>
      <c r="M429" s="115" t="s">
        <v>8880</v>
      </c>
      <c r="N429" s="179">
        <v>0.4</v>
      </c>
      <c r="O429" s="179" t="s">
        <v>26</v>
      </c>
      <c r="P429" s="115" t="s">
        <v>8880</v>
      </c>
      <c r="Q429" s="179" t="s">
        <v>8881</v>
      </c>
      <c r="R429" s="179">
        <v>7.8E-2</v>
      </c>
      <c r="S429" s="179">
        <v>3.4000000000000002E-2</v>
      </c>
      <c r="T429" s="179">
        <v>0.112</v>
      </c>
      <c r="U429" s="115" t="s">
        <v>46</v>
      </c>
      <c r="V429" s="179" t="s">
        <v>8882</v>
      </c>
      <c r="W429" s="115" t="s">
        <v>8883</v>
      </c>
      <c r="X429" s="115" t="s">
        <v>8868</v>
      </c>
      <c r="Y429" s="60" t="s">
        <v>8877</v>
      </c>
      <c r="Z429" s="112" t="s">
        <v>141</v>
      </c>
      <c r="AA429" s="60" t="s">
        <v>8870</v>
      </c>
      <c r="AB429" s="115" t="s">
        <v>141</v>
      </c>
      <c r="AC429" s="60" t="s">
        <v>8877</v>
      </c>
      <c r="AD429" s="115" t="s">
        <v>0</v>
      </c>
      <c r="AE429" s="115"/>
      <c r="AF429" s="115"/>
      <c r="AG429" s="112"/>
      <c r="AH429" s="115"/>
      <c r="AJ429" s="1">
        <f t="shared" si="30"/>
        <v>0</v>
      </c>
      <c r="AK429" s="1">
        <f t="shared" si="31"/>
        <v>-0.112</v>
      </c>
    </row>
    <row r="430" spans="1:37" ht="243.75" customHeight="1">
      <c r="A430" s="179" t="s">
        <v>2467</v>
      </c>
      <c r="B430" s="115" t="s">
        <v>22</v>
      </c>
      <c r="C430" s="115" t="s">
        <v>4339</v>
      </c>
      <c r="D430" s="169">
        <v>42515</v>
      </c>
      <c r="E430" s="176">
        <v>0.80694444444444446</v>
      </c>
      <c r="F430" s="169">
        <v>42515</v>
      </c>
      <c r="G430" s="176">
        <v>0.875</v>
      </c>
      <c r="H430" s="176">
        <v>6.805555555555555E-2</v>
      </c>
      <c r="I430" s="179">
        <v>29</v>
      </c>
      <c r="J430" s="179" t="s">
        <v>144</v>
      </c>
      <c r="K430" s="115" t="s">
        <v>15</v>
      </c>
      <c r="L430" s="115" t="s">
        <v>10</v>
      </c>
      <c r="M430" s="115" t="s">
        <v>4134</v>
      </c>
      <c r="N430" s="179" t="s">
        <v>3</v>
      </c>
      <c r="O430" s="179" t="s">
        <v>26</v>
      </c>
      <c r="P430" s="115" t="s">
        <v>4135</v>
      </c>
      <c r="Q430" s="179" t="s">
        <v>8884</v>
      </c>
      <c r="R430" s="179">
        <v>1.409</v>
      </c>
      <c r="S430" s="179">
        <v>0.70499999999999996</v>
      </c>
      <c r="T430" s="179">
        <v>2.1139999999999999</v>
      </c>
      <c r="U430" s="115" t="s">
        <v>29</v>
      </c>
      <c r="V430" s="179" t="s">
        <v>8885</v>
      </c>
      <c r="W430" s="115" t="s">
        <v>141</v>
      </c>
      <c r="X430" s="115" t="s">
        <v>8868</v>
      </c>
      <c r="Y430" s="60" t="s">
        <v>3373</v>
      </c>
      <c r="Z430" s="112" t="s">
        <v>141</v>
      </c>
      <c r="AA430" s="60" t="s">
        <v>8870</v>
      </c>
      <c r="AB430" s="115" t="s">
        <v>141</v>
      </c>
      <c r="AC430" s="60" t="s">
        <v>141</v>
      </c>
      <c r="AD430" s="115" t="s">
        <v>31</v>
      </c>
      <c r="AE430" s="115"/>
      <c r="AF430" s="115"/>
      <c r="AG430" s="112"/>
      <c r="AH430" s="115"/>
      <c r="AJ430" s="1">
        <f t="shared" si="30"/>
        <v>0</v>
      </c>
      <c r="AK430" s="1">
        <f t="shared" si="31"/>
        <v>-2.1139999999999999</v>
      </c>
    </row>
    <row r="431" spans="1:37" ht="56.25" customHeight="1">
      <c r="A431" s="179" t="s">
        <v>2467</v>
      </c>
      <c r="B431" s="115" t="s">
        <v>22</v>
      </c>
      <c r="C431" s="115" t="s">
        <v>4339</v>
      </c>
      <c r="D431" s="169">
        <v>42516</v>
      </c>
      <c r="E431" s="176">
        <v>0.74930555555555556</v>
      </c>
      <c r="F431" s="169">
        <v>42516</v>
      </c>
      <c r="G431" s="176">
        <v>0.75763888888888886</v>
      </c>
      <c r="H431" s="176">
        <v>8.3333333333333332E-3</v>
      </c>
      <c r="I431" s="179">
        <v>85</v>
      </c>
      <c r="J431" s="179" t="s">
        <v>144</v>
      </c>
      <c r="K431" s="115" t="s">
        <v>21</v>
      </c>
      <c r="L431" s="115" t="s">
        <v>10</v>
      </c>
      <c r="M431" s="115" t="s">
        <v>4136</v>
      </c>
      <c r="N431" s="179" t="s">
        <v>3</v>
      </c>
      <c r="O431" s="179" t="s">
        <v>8</v>
      </c>
      <c r="P431" s="115" t="s">
        <v>4136</v>
      </c>
      <c r="Q431" s="179" t="s">
        <v>4137</v>
      </c>
      <c r="R431" s="179">
        <v>1.0920000000000001</v>
      </c>
      <c r="S431" s="179">
        <v>0.53800000000000003</v>
      </c>
      <c r="T431" s="179">
        <v>1.63</v>
      </c>
      <c r="U431" s="115" t="s">
        <v>29</v>
      </c>
      <c r="V431" s="179" t="s">
        <v>8885</v>
      </c>
      <c r="W431" s="115" t="s">
        <v>8886</v>
      </c>
      <c r="X431" s="115" t="s">
        <v>8868</v>
      </c>
      <c r="Y431" s="60" t="s">
        <v>3373</v>
      </c>
      <c r="Z431" s="112" t="s">
        <v>141</v>
      </c>
      <c r="AA431" s="60" t="s">
        <v>8870</v>
      </c>
      <c r="AB431" s="115" t="s">
        <v>141</v>
      </c>
      <c r="AC431" s="60" t="s">
        <v>141</v>
      </c>
      <c r="AD431" s="115" t="s">
        <v>43</v>
      </c>
      <c r="AE431" s="115"/>
      <c r="AF431" s="115"/>
      <c r="AG431" s="112"/>
      <c r="AH431" s="115"/>
      <c r="AJ431" s="1">
        <f t="shared" si="30"/>
        <v>0</v>
      </c>
      <c r="AK431" s="1">
        <f t="shared" si="31"/>
        <v>-1.63</v>
      </c>
    </row>
    <row r="432" spans="1:37" ht="56.25" customHeight="1">
      <c r="A432" s="179" t="s">
        <v>2467</v>
      </c>
      <c r="B432" s="115" t="s">
        <v>22</v>
      </c>
      <c r="C432" s="115" t="s">
        <v>274</v>
      </c>
      <c r="D432" s="169">
        <v>42518</v>
      </c>
      <c r="E432" s="176">
        <v>0.55208333333333337</v>
      </c>
      <c r="F432" s="169">
        <v>42518</v>
      </c>
      <c r="G432" s="176">
        <v>0.63750000000000007</v>
      </c>
      <c r="H432" s="176">
        <v>8.5416666666666655E-2</v>
      </c>
      <c r="I432" s="179">
        <v>16</v>
      </c>
      <c r="J432" s="179" t="s">
        <v>4340</v>
      </c>
      <c r="K432" s="115"/>
      <c r="L432" s="115" t="s">
        <v>10</v>
      </c>
      <c r="M432" s="115" t="s">
        <v>4341</v>
      </c>
      <c r="N432" s="179">
        <v>35</v>
      </c>
      <c r="O432" s="179" t="s">
        <v>14</v>
      </c>
      <c r="P432" s="115" t="s">
        <v>4341</v>
      </c>
      <c r="Q432" s="179" t="s">
        <v>4342</v>
      </c>
      <c r="R432" s="179">
        <v>6.0560999999999998</v>
      </c>
      <c r="S432" s="179">
        <v>2.9830000000000001</v>
      </c>
      <c r="T432" s="179">
        <f>R432+S432</f>
        <v>9.0390999999999995</v>
      </c>
      <c r="U432" s="115"/>
      <c r="V432" s="179"/>
      <c r="W432" s="115"/>
      <c r="X432" s="115"/>
      <c r="Y432" s="60"/>
      <c r="Z432" s="112"/>
      <c r="AA432" s="60"/>
      <c r="AB432" s="115"/>
      <c r="AC432" s="60"/>
      <c r="AD432" s="115" t="s">
        <v>43</v>
      </c>
      <c r="AE432" s="115"/>
      <c r="AF432" s="115"/>
      <c r="AG432" s="112"/>
      <c r="AH432" s="115"/>
      <c r="AJ432" s="1">
        <f t="shared" si="30"/>
        <v>0</v>
      </c>
      <c r="AK432" s="1">
        <f t="shared" si="31"/>
        <v>-9.0390999999999995</v>
      </c>
    </row>
    <row r="433" spans="1:37" ht="93.75" customHeight="1">
      <c r="A433" s="179" t="s">
        <v>2467</v>
      </c>
      <c r="B433" s="115" t="s">
        <v>22</v>
      </c>
      <c r="C433" s="115" t="s">
        <v>4339</v>
      </c>
      <c r="D433" s="169">
        <v>42518</v>
      </c>
      <c r="E433" s="176">
        <v>0.56597222222222221</v>
      </c>
      <c r="F433" s="169">
        <v>42518</v>
      </c>
      <c r="G433" s="176">
        <v>0.66666666666666663</v>
      </c>
      <c r="H433" s="176">
        <v>0.10069444444444443</v>
      </c>
      <c r="I433" s="179">
        <v>1</v>
      </c>
      <c r="J433" s="179"/>
      <c r="K433" s="115"/>
      <c r="L433" s="115" t="s">
        <v>10</v>
      </c>
      <c r="M433" s="115" t="s">
        <v>8887</v>
      </c>
      <c r="N433" s="179">
        <v>0.4</v>
      </c>
      <c r="O433" s="179" t="s">
        <v>8</v>
      </c>
      <c r="P433" s="115" t="s">
        <v>8887</v>
      </c>
      <c r="Q433" s="179" t="s">
        <v>4343</v>
      </c>
      <c r="R433" s="179">
        <v>0.26529999999999998</v>
      </c>
      <c r="S433" s="179">
        <v>0.13100000000000001</v>
      </c>
      <c r="T433" s="179">
        <f>R433+S433</f>
        <v>0.39629999999999999</v>
      </c>
      <c r="U433" s="115" t="s">
        <v>46</v>
      </c>
      <c r="V433" s="179" t="s">
        <v>8888</v>
      </c>
      <c r="W433" s="115" t="s">
        <v>8889</v>
      </c>
      <c r="X433" s="115" t="s">
        <v>8868</v>
      </c>
      <c r="Y433" s="60" t="s">
        <v>8890</v>
      </c>
      <c r="Z433" s="112" t="s">
        <v>141</v>
      </c>
      <c r="AA433" s="60" t="s">
        <v>8870</v>
      </c>
      <c r="AB433" s="115" t="s">
        <v>141</v>
      </c>
      <c r="AC433" s="60" t="s">
        <v>8890</v>
      </c>
      <c r="AD433" s="115" t="s">
        <v>43</v>
      </c>
      <c r="AE433" s="115"/>
      <c r="AF433" s="115"/>
      <c r="AG433" s="112"/>
      <c r="AH433" s="115"/>
      <c r="AJ433" s="1">
        <f t="shared" si="30"/>
        <v>0</v>
      </c>
      <c r="AK433" s="1">
        <f t="shared" si="31"/>
        <v>-0.39629999999999999</v>
      </c>
    </row>
    <row r="434" spans="1:37" ht="112.5" customHeight="1">
      <c r="A434" s="179" t="s">
        <v>2467</v>
      </c>
      <c r="B434" s="115" t="s">
        <v>22</v>
      </c>
      <c r="C434" s="115" t="s">
        <v>4339</v>
      </c>
      <c r="D434" s="169">
        <v>42518</v>
      </c>
      <c r="E434" s="176">
        <v>0.65625</v>
      </c>
      <c r="F434" s="169">
        <v>42518</v>
      </c>
      <c r="G434" s="176">
        <v>0.68055555555555547</v>
      </c>
      <c r="H434" s="176">
        <v>2.4305555555555556E-2</v>
      </c>
      <c r="I434" s="179">
        <v>35</v>
      </c>
      <c r="J434" s="179" t="s">
        <v>2593</v>
      </c>
      <c r="K434" s="115"/>
      <c r="L434" s="115" t="s">
        <v>10</v>
      </c>
      <c r="M434" s="115" t="s">
        <v>4344</v>
      </c>
      <c r="N434" s="179" t="s">
        <v>3</v>
      </c>
      <c r="O434" s="179" t="s">
        <v>40</v>
      </c>
      <c r="P434" s="115" t="s">
        <v>4344</v>
      </c>
      <c r="Q434" s="179" t="s">
        <v>4345</v>
      </c>
      <c r="R434" s="179">
        <v>7.3211000000000004</v>
      </c>
      <c r="S434" s="179">
        <v>3.6059999999999999</v>
      </c>
      <c r="T434" s="179">
        <f>R434+S434</f>
        <v>10.927099999999999</v>
      </c>
      <c r="U434" s="115" t="s">
        <v>29</v>
      </c>
      <c r="V434" s="179" t="s">
        <v>8875</v>
      </c>
      <c r="W434" s="115" t="s">
        <v>8891</v>
      </c>
      <c r="X434" s="115" t="s">
        <v>8892</v>
      </c>
      <c r="Y434" s="60" t="s">
        <v>3373</v>
      </c>
      <c r="Z434" s="112" t="s">
        <v>141</v>
      </c>
      <c r="AA434" s="60" t="s">
        <v>8870</v>
      </c>
      <c r="AB434" s="115" t="s">
        <v>141</v>
      </c>
      <c r="AC434" s="60" t="s">
        <v>8875</v>
      </c>
      <c r="AD434" s="115" t="s">
        <v>43</v>
      </c>
      <c r="AE434" s="115"/>
      <c r="AF434" s="115"/>
      <c r="AG434" s="112"/>
      <c r="AH434" s="115"/>
      <c r="AJ434" s="1">
        <f t="shared" si="30"/>
        <v>0</v>
      </c>
      <c r="AK434" s="1">
        <f t="shared" si="31"/>
        <v>-10.927099999999999</v>
      </c>
    </row>
    <row r="435" spans="1:37" ht="56.25" customHeight="1">
      <c r="A435" s="179" t="s">
        <v>2467</v>
      </c>
      <c r="B435" s="115" t="s">
        <v>22</v>
      </c>
      <c r="C435" s="115" t="s">
        <v>4339</v>
      </c>
      <c r="D435" s="169">
        <v>42518</v>
      </c>
      <c r="E435" s="176">
        <v>0.91666666666666663</v>
      </c>
      <c r="F435" s="169">
        <v>42519</v>
      </c>
      <c r="G435" s="176">
        <v>5.2083333333333336E-2</v>
      </c>
      <c r="H435" s="176">
        <v>0.13541666666666666</v>
      </c>
      <c r="I435" s="179">
        <v>2</v>
      </c>
      <c r="J435" s="179"/>
      <c r="K435" s="115"/>
      <c r="L435" s="115" t="s">
        <v>10</v>
      </c>
      <c r="M435" s="115" t="s">
        <v>4346</v>
      </c>
      <c r="N435" s="179">
        <v>0.4</v>
      </c>
      <c r="O435" s="179" t="s">
        <v>8</v>
      </c>
      <c r="P435" s="115" t="s">
        <v>4346</v>
      </c>
      <c r="Q435" s="179" t="s">
        <v>4347</v>
      </c>
      <c r="R435" s="179">
        <v>0.4214</v>
      </c>
      <c r="S435" s="179">
        <v>0.20799999999999999</v>
      </c>
      <c r="T435" s="179">
        <f>R435+S435</f>
        <v>0.62939999999999996</v>
      </c>
      <c r="U435" s="115" t="s">
        <v>29</v>
      </c>
      <c r="V435" s="179" t="s">
        <v>8893</v>
      </c>
      <c r="W435" s="115" t="s">
        <v>8894</v>
      </c>
      <c r="X435" s="115" t="s">
        <v>8868</v>
      </c>
      <c r="Y435" s="60" t="s">
        <v>8895</v>
      </c>
      <c r="Z435" s="112" t="s">
        <v>141</v>
      </c>
      <c r="AA435" s="60" t="s">
        <v>8870</v>
      </c>
      <c r="AB435" s="115" t="s">
        <v>141</v>
      </c>
      <c r="AC435" s="60" t="s">
        <v>8895</v>
      </c>
      <c r="AD435" s="115" t="s">
        <v>43</v>
      </c>
      <c r="AE435" s="115"/>
      <c r="AF435" s="115"/>
      <c r="AG435" s="112"/>
      <c r="AH435" s="115"/>
      <c r="AJ435" s="1">
        <f t="shared" si="30"/>
        <v>0</v>
      </c>
      <c r="AK435" s="1">
        <f t="shared" si="31"/>
        <v>-0.62939999999999996</v>
      </c>
    </row>
    <row r="436" spans="1:37" ht="75" customHeight="1">
      <c r="A436" s="179" t="s">
        <v>2467</v>
      </c>
      <c r="B436" s="115" t="s">
        <v>22</v>
      </c>
      <c r="C436" s="115" t="s">
        <v>4339</v>
      </c>
      <c r="D436" s="169">
        <v>42521</v>
      </c>
      <c r="E436" s="176">
        <v>0.4597222222222222</v>
      </c>
      <c r="F436" s="169">
        <v>42521</v>
      </c>
      <c r="G436" s="176">
        <v>0.50694444444444442</v>
      </c>
      <c r="H436" s="176">
        <v>4.7222222222222221E-2</v>
      </c>
      <c r="I436" s="179">
        <v>3</v>
      </c>
      <c r="J436" s="179"/>
      <c r="K436" s="115"/>
      <c r="L436" s="208" t="s">
        <v>10</v>
      </c>
      <c r="M436" s="115" t="s">
        <v>4428</v>
      </c>
      <c r="N436" s="179">
        <v>0.4</v>
      </c>
      <c r="O436" s="179" t="s">
        <v>8</v>
      </c>
      <c r="P436" s="115" t="s">
        <v>4428</v>
      </c>
      <c r="Q436" s="179" t="s">
        <v>4429</v>
      </c>
      <c r="R436" s="179">
        <v>0.2366</v>
      </c>
      <c r="S436" s="179">
        <v>0.10100000000000001</v>
      </c>
      <c r="T436" s="179">
        <f>R436+S436</f>
        <v>0.33760000000000001</v>
      </c>
      <c r="U436" s="115" t="s">
        <v>46</v>
      </c>
      <c r="V436" s="179" t="s">
        <v>8896</v>
      </c>
      <c r="W436" s="115" t="s">
        <v>8889</v>
      </c>
      <c r="X436" s="115" t="s">
        <v>8868</v>
      </c>
      <c r="Y436" s="60" t="s">
        <v>8877</v>
      </c>
      <c r="Z436" s="112" t="s">
        <v>141</v>
      </c>
      <c r="AA436" s="60" t="s">
        <v>8870</v>
      </c>
      <c r="AB436" s="115" t="s">
        <v>141</v>
      </c>
      <c r="AC436" s="60" t="s">
        <v>8877</v>
      </c>
      <c r="AD436" s="115" t="s">
        <v>43</v>
      </c>
      <c r="AE436" s="115"/>
      <c r="AF436" s="115"/>
      <c r="AG436" s="112"/>
      <c r="AH436" s="115"/>
      <c r="AJ436" s="1">
        <f t="shared" si="30"/>
        <v>0</v>
      </c>
      <c r="AK436" s="1">
        <f t="shared" si="31"/>
        <v>-0.33760000000000001</v>
      </c>
    </row>
    <row r="437" spans="1:37" ht="56.25" customHeight="1">
      <c r="A437" s="179" t="s">
        <v>4411</v>
      </c>
      <c r="B437" s="115" t="s">
        <v>22</v>
      </c>
      <c r="C437" s="115" t="s">
        <v>4339</v>
      </c>
      <c r="D437" s="169">
        <v>42523</v>
      </c>
      <c r="E437" s="176">
        <v>6.9444444444444441E-3</v>
      </c>
      <c r="F437" s="169">
        <v>42523</v>
      </c>
      <c r="G437" s="176">
        <v>1.3888888888888888E-2</v>
      </c>
      <c r="H437" s="176">
        <v>6.9444444444444441E-3</v>
      </c>
      <c r="I437" s="179">
        <v>57</v>
      </c>
      <c r="J437" s="179" t="s">
        <v>144</v>
      </c>
      <c r="K437" s="115" t="s">
        <v>21</v>
      </c>
      <c r="L437" s="115" t="s">
        <v>10</v>
      </c>
      <c r="M437" s="115" t="s">
        <v>4472</v>
      </c>
      <c r="N437" s="179" t="s">
        <v>3</v>
      </c>
      <c r="O437" s="179" t="s">
        <v>8</v>
      </c>
      <c r="P437" s="115" t="s">
        <v>4472</v>
      </c>
      <c r="Q437" s="179" t="s">
        <v>4473</v>
      </c>
      <c r="R437" s="179">
        <v>0.56000000000000005</v>
      </c>
      <c r="S437" s="179">
        <v>0.28000000000000003</v>
      </c>
      <c r="T437" s="179">
        <v>0.84</v>
      </c>
      <c r="U437" s="115" t="s">
        <v>29</v>
      </c>
      <c r="V437" s="179" t="s">
        <v>8885</v>
      </c>
      <c r="W437" s="115" t="s">
        <v>8897</v>
      </c>
      <c r="X437" s="115" t="s">
        <v>8868</v>
      </c>
      <c r="Y437" s="60" t="s">
        <v>3373</v>
      </c>
      <c r="Z437" s="112" t="s">
        <v>141</v>
      </c>
      <c r="AA437" s="60" t="s">
        <v>8870</v>
      </c>
      <c r="AB437" s="115" t="s">
        <v>141</v>
      </c>
      <c r="AC437" s="60" t="s">
        <v>141</v>
      </c>
      <c r="AD437" s="115" t="s">
        <v>43</v>
      </c>
      <c r="AE437" s="115"/>
      <c r="AF437" s="115"/>
      <c r="AG437" s="112"/>
      <c r="AH437" s="115"/>
      <c r="AJ437" s="1">
        <f t="shared" si="30"/>
        <v>0</v>
      </c>
      <c r="AK437" s="1">
        <f t="shared" si="31"/>
        <v>-0.84</v>
      </c>
    </row>
    <row r="438" spans="1:37" ht="47.25">
      <c r="A438" s="179" t="s">
        <v>4411</v>
      </c>
      <c r="B438" s="115" t="s">
        <v>22</v>
      </c>
      <c r="C438" s="115" t="s">
        <v>668</v>
      </c>
      <c r="D438" s="169">
        <v>42523</v>
      </c>
      <c r="E438" s="176">
        <v>0.14861111111111111</v>
      </c>
      <c r="F438" s="169">
        <v>42523</v>
      </c>
      <c r="G438" s="176">
        <v>0.16319444444444445</v>
      </c>
      <c r="H438" s="176">
        <v>1.4583333333333332E-2</v>
      </c>
      <c r="I438" s="179">
        <v>6</v>
      </c>
      <c r="J438" s="179"/>
      <c r="K438" s="115"/>
      <c r="L438" s="115" t="s">
        <v>17</v>
      </c>
      <c r="M438" s="115" t="s">
        <v>4474</v>
      </c>
      <c r="N438" s="179">
        <v>110</v>
      </c>
      <c r="O438" s="179" t="s">
        <v>14</v>
      </c>
      <c r="P438" s="115" t="s">
        <v>4475</v>
      </c>
      <c r="Q438" s="179" t="s">
        <v>4476</v>
      </c>
      <c r="R438" s="179">
        <v>1.1619999999999999</v>
      </c>
      <c r="S438" s="179">
        <v>0.58099999999999996</v>
      </c>
      <c r="T438" s="179">
        <v>1.7430000000000001</v>
      </c>
      <c r="U438" s="115" t="s">
        <v>29</v>
      </c>
      <c r="V438" s="179" t="s">
        <v>141</v>
      </c>
      <c r="W438" s="115" t="s">
        <v>141</v>
      </c>
      <c r="X438" s="115" t="s">
        <v>141</v>
      </c>
      <c r="Y438" s="60" t="s">
        <v>141</v>
      </c>
      <c r="Z438" s="112" t="s">
        <v>141</v>
      </c>
      <c r="AA438" s="60" t="s">
        <v>141</v>
      </c>
      <c r="AB438" s="115" t="s">
        <v>141</v>
      </c>
      <c r="AC438" s="60" t="s">
        <v>141</v>
      </c>
      <c r="AD438" s="115" t="s">
        <v>38</v>
      </c>
      <c r="AE438" s="115"/>
      <c r="AF438" s="115"/>
      <c r="AG438" s="112"/>
      <c r="AH438" s="115"/>
      <c r="AJ438" s="1">
        <f t="shared" si="30"/>
        <v>0</v>
      </c>
      <c r="AK438" s="1">
        <f t="shared" si="31"/>
        <v>-1.7430000000000001</v>
      </c>
    </row>
    <row r="439" spans="1:37" ht="63">
      <c r="A439" s="179" t="s">
        <v>4411</v>
      </c>
      <c r="B439" s="115" t="s">
        <v>22</v>
      </c>
      <c r="C439" s="115" t="s">
        <v>668</v>
      </c>
      <c r="D439" s="169">
        <v>42523</v>
      </c>
      <c r="E439" s="176">
        <v>0.60069444444444442</v>
      </c>
      <c r="F439" s="169">
        <v>42523</v>
      </c>
      <c r="G439" s="176">
        <v>0.66736111111111107</v>
      </c>
      <c r="H439" s="176">
        <v>6.6666666666666666E-2</v>
      </c>
      <c r="I439" s="179">
        <v>18</v>
      </c>
      <c r="J439" s="179"/>
      <c r="K439" s="115" t="s">
        <v>15</v>
      </c>
      <c r="L439" s="115" t="s">
        <v>17</v>
      </c>
      <c r="M439" s="115" t="s">
        <v>4477</v>
      </c>
      <c r="N439" s="179">
        <v>35</v>
      </c>
      <c r="O439" s="179" t="s">
        <v>14</v>
      </c>
      <c r="P439" s="115" t="s">
        <v>4478</v>
      </c>
      <c r="Q439" s="179" t="s">
        <v>4479</v>
      </c>
      <c r="R439" s="179">
        <v>5.9169999999999998</v>
      </c>
      <c r="S439" s="179">
        <v>2.9580000000000002</v>
      </c>
      <c r="T439" s="179">
        <v>8.875</v>
      </c>
      <c r="U439" s="115" t="s">
        <v>29</v>
      </c>
      <c r="V439" s="179" t="s">
        <v>141</v>
      </c>
      <c r="W439" s="115" t="s">
        <v>141</v>
      </c>
      <c r="X439" s="115" t="s">
        <v>141</v>
      </c>
      <c r="Y439" s="60" t="s">
        <v>141</v>
      </c>
      <c r="Z439" s="112" t="s">
        <v>141</v>
      </c>
      <c r="AA439" s="60" t="s">
        <v>141</v>
      </c>
      <c r="AB439" s="115" t="s">
        <v>141</v>
      </c>
      <c r="AC439" s="60" t="s">
        <v>141</v>
      </c>
      <c r="AD439" s="115" t="s">
        <v>38</v>
      </c>
      <c r="AE439" s="115"/>
      <c r="AF439" s="115"/>
      <c r="AG439" s="112"/>
      <c r="AH439" s="115"/>
      <c r="AJ439" s="1">
        <f t="shared" si="30"/>
        <v>0</v>
      </c>
      <c r="AK439" s="1">
        <f t="shared" si="31"/>
        <v>-8.875</v>
      </c>
    </row>
    <row r="440" spans="1:37" ht="63">
      <c r="A440" s="208" t="s">
        <v>4411</v>
      </c>
      <c r="B440" s="115" t="s">
        <v>22</v>
      </c>
      <c r="C440" s="115" t="s">
        <v>274</v>
      </c>
      <c r="D440" s="169">
        <v>42524</v>
      </c>
      <c r="E440" s="176">
        <v>0.40277777777777773</v>
      </c>
      <c r="F440" s="169">
        <v>42524</v>
      </c>
      <c r="G440" s="176">
        <v>0.4861111111111111</v>
      </c>
      <c r="H440" s="176">
        <v>8.3333333333333329E-2</v>
      </c>
      <c r="I440" s="179">
        <v>15</v>
      </c>
      <c r="J440" s="179" t="s">
        <v>4340</v>
      </c>
      <c r="K440" s="115" t="s">
        <v>15</v>
      </c>
      <c r="L440" s="115" t="s">
        <v>4</v>
      </c>
      <c r="M440" s="115" t="s">
        <v>4680</v>
      </c>
      <c r="N440" s="179" t="s">
        <v>3</v>
      </c>
      <c r="O440" s="179" t="s">
        <v>8</v>
      </c>
      <c r="P440" s="115" t="s">
        <v>4681</v>
      </c>
      <c r="Q440" s="179" t="s">
        <v>4682</v>
      </c>
      <c r="R440" s="179">
        <v>4.173</v>
      </c>
      <c r="S440" s="179">
        <v>2.056</v>
      </c>
      <c r="T440" s="179">
        <v>6.2290000000000001</v>
      </c>
      <c r="U440" s="115" t="s">
        <v>7</v>
      </c>
      <c r="V440" s="179" t="s">
        <v>8898</v>
      </c>
      <c r="W440" s="115" t="s">
        <v>8899</v>
      </c>
      <c r="X440" s="115" t="s">
        <v>8868</v>
      </c>
      <c r="Y440" s="60" t="s">
        <v>3373</v>
      </c>
      <c r="Z440" s="112" t="s">
        <v>141</v>
      </c>
      <c r="AA440" s="60" t="s">
        <v>8870</v>
      </c>
      <c r="AB440" s="115" t="s">
        <v>141</v>
      </c>
      <c r="AC440" s="60" t="s">
        <v>3373</v>
      </c>
      <c r="AD440" s="115" t="s">
        <v>0</v>
      </c>
      <c r="AE440" s="115"/>
      <c r="AF440" s="115"/>
      <c r="AG440" s="112"/>
      <c r="AH440" s="115"/>
      <c r="AJ440" s="1">
        <f t="shared" si="30"/>
        <v>0</v>
      </c>
      <c r="AK440" s="1">
        <f t="shared" si="31"/>
        <v>-6.2290000000000001</v>
      </c>
    </row>
    <row r="441" spans="1:37" ht="63">
      <c r="A441" s="208" t="s">
        <v>4411</v>
      </c>
      <c r="B441" s="115" t="s">
        <v>22</v>
      </c>
      <c r="C441" s="115" t="s">
        <v>4339</v>
      </c>
      <c r="D441" s="169">
        <v>42524</v>
      </c>
      <c r="E441" s="176">
        <v>0.875</v>
      </c>
      <c r="F441" s="169">
        <v>42524</v>
      </c>
      <c r="G441" s="176">
        <v>0.89930555555555547</v>
      </c>
      <c r="H441" s="176">
        <v>2.4305555555555556E-2</v>
      </c>
      <c r="I441" s="179">
        <v>17</v>
      </c>
      <c r="J441" s="179"/>
      <c r="K441" s="115" t="s">
        <v>21</v>
      </c>
      <c r="L441" s="115" t="s">
        <v>10</v>
      </c>
      <c r="M441" s="115" t="s">
        <v>4683</v>
      </c>
      <c r="N441" s="179" t="s">
        <v>3</v>
      </c>
      <c r="O441" s="179" t="s">
        <v>8</v>
      </c>
      <c r="P441" s="115" t="s">
        <v>4683</v>
      </c>
      <c r="Q441" s="179" t="s">
        <v>4684</v>
      </c>
      <c r="R441" s="179">
        <v>2.7160000000000002</v>
      </c>
      <c r="S441" s="179">
        <v>1.337</v>
      </c>
      <c r="T441" s="179">
        <v>4.0529999999999999</v>
      </c>
      <c r="U441" s="115" t="s">
        <v>29</v>
      </c>
      <c r="V441" s="179" t="s">
        <v>8868</v>
      </c>
      <c r="W441" s="115" t="s">
        <v>8897</v>
      </c>
      <c r="X441" s="115" t="s">
        <v>8868</v>
      </c>
      <c r="Y441" s="60" t="s">
        <v>3373</v>
      </c>
      <c r="Z441" s="112" t="s">
        <v>141</v>
      </c>
      <c r="AA441" s="60" t="s">
        <v>8870</v>
      </c>
      <c r="AB441" s="115" t="s">
        <v>141</v>
      </c>
      <c r="AC441" s="60" t="s">
        <v>8875</v>
      </c>
      <c r="AD441" s="115" t="s">
        <v>43</v>
      </c>
      <c r="AE441" s="115"/>
      <c r="AF441" s="115"/>
      <c r="AG441" s="112"/>
      <c r="AH441" s="115"/>
      <c r="AJ441" s="1">
        <f t="shared" si="30"/>
        <v>0</v>
      </c>
      <c r="AK441" s="1">
        <f t="shared" si="31"/>
        <v>-4.0529999999999999</v>
      </c>
    </row>
    <row r="442" spans="1:37" ht="63">
      <c r="A442" s="208" t="s">
        <v>4411</v>
      </c>
      <c r="B442" s="115" t="s">
        <v>22</v>
      </c>
      <c r="C442" s="115" t="s">
        <v>668</v>
      </c>
      <c r="D442" s="169">
        <v>42530</v>
      </c>
      <c r="E442" s="176">
        <v>0.34652777777777777</v>
      </c>
      <c r="F442" s="169">
        <v>42530</v>
      </c>
      <c r="G442" s="176">
        <v>0.34722222222222227</v>
      </c>
      <c r="H442" s="176">
        <v>6.9444444444444447E-4</v>
      </c>
      <c r="I442" s="179">
        <v>4</v>
      </c>
      <c r="J442" s="179"/>
      <c r="K442" s="115"/>
      <c r="L442" s="115" t="s">
        <v>17</v>
      </c>
      <c r="M442" s="115" t="s">
        <v>4685</v>
      </c>
      <c r="N442" s="179" t="s">
        <v>3</v>
      </c>
      <c r="O442" s="179" t="s">
        <v>8</v>
      </c>
      <c r="P442" s="115" t="s">
        <v>4686</v>
      </c>
      <c r="Q442" s="179" t="s">
        <v>4687</v>
      </c>
      <c r="R442" s="179">
        <v>1.27</v>
      </c>
      <c r="S442" s="179">
        <v>0.626</v>
      </c>
      <c r="T442" s="179">
        <v>1.8959999999999999</v>
      </c>
      <c r="U442" s="115" t="s">
        <v>29</v>
      </c>
      <c r="V442" s="179" t="s">
        <v>141</v>
      </c>
      <c r="W442" s="115" t="s">
        <v>141</v>
      </c>
      <c r="X442" s="115" t="s">
        <v>141</v>
      </c>
      <c r="Y442" s="60" t="s">
        <v>141</v>
      </c>
      <c r="Z442" s="112" t="s">
        <v>141</v>
      </c>
      <c r="AA442" s="60" t="s">
        <v>141</v>
      </c>
      <c r="AB442" s="115" t="s">
        <v>141</v>
      </c>
      <c r="AC442" s="60" t="s">
        <v>141</v>
      </c>
      <c r="AD442" s="115" t="s">
        <v>38</v>
      </c>
      <c r="AE442" s="115"/>
      <c r="AF442" s="115"/>
      <c r="AG442" s="112"/>
      <c r="AH442" s="115"/>
      <c r="AJ442" s="1">
        <f t="shared" si="30"/>
        <v>0</v>
      </c>
      <c r="AK442" s="1">
        <f t="shared" si="31"/>
        <v>-1.8959999999999999</v>
      </c>
    </row>
    <row r="443" spans="1:37" ht="78.75">
      <c r="A443" s="179" t="s">
        <v>4411</v>
      </c>
      <c r="B443" s="115" t="s">
        <v>22</v>
      </c>
      <c r="C443" s="115" t="s">
        <v>668</v>
      </c>
      <c r="D443" s="169">
        <v>42539</v>
      </c>
      <c r="E443" s="176">
        <v>0.20833333333333334</v>
      </c>
      <c r="F443" s="169">
        <v>42539</v>
      </c>
      <c r="G443" s="176">
        <v>0.26319444444444445</v>
      </c>
      <c r="H443" s="176">
        <v>5.486111111111111E-2</v>
      </c>
      <c r="I443" s="179">
        <v>120</v>
      </c>
      <c r="J443" s="179" t="s">
        <v>4995</v>
      </c>
      <c r="K443" s="115"/>
      <c r="L443" s="115" t="s">
        <v>17</v>
      </c>
      <c r="M443" s="115" t="s">
        <v>4996</v>
      </c>
      <c r="N443" s="179">
        <v>110</v>
      </c>
      <c r="O443" s="179" t="s">
        <v>14</v>
      </c>
      <c r="P443" s="115" t="s">
        <v>4997</v>
      </c>
      <c r="Q443" s="179" t="s">
        <v>4998</v>
      </c>
      <c r="R443" s="179">
        <v>9.0429999999999993</v>
      </c>
      <c r="S443" s="179">
        <v>4.5209999999999999</v>
      </c>
      <c r="T443" s="179">
        <v>13.564</v>
      </c>
      <c r="U443" s="115" t="s">
        <v>29</v>
      </c>
      <c r="V443" s="179" t="s">
        <v>141</v>
      </c>
      <c r="W443" s="115" t="s">
        <v>141</v>
      </c>
      <c r="X443" s="115" t="s">
        <v>141</v>
      </c>
      <c r="Y443" s="60" t="s">
        <v>141</v>
      </c>
      <c r="Z443" s="112" t="s">
        <v>141</v>
      </c>
      <c r="AA443" s="60" t="s">
        <v>141</v>
      </c>
      <c r="AB443" s="115" t="s">
        <v>141</v>
      </c>
      <c r="AC443" s="60" t="s">
        <v>141</v>
      </c>
      <c r="AD443" s="115" t="s">
        <v>38</v>
      </c>
      <c r="AE443" s="115"/>
      <c r="AF443" s="115"/>
      <c r="AG443" s="112"/>
      <c r="AH443" s="115"/>
      <c r="AJ443" s="1">
        <f t="shared" si="30"/>
        <v>0</v>
      </c>
      <c r="AK443" s="1">
        <f t="shared" si="31"/>
        <v>-13.564</v>
      </c>
    </row>
    <row r="444" spans="1:37" ht="243.75" customHeight="1">
      <c r="A444" s="179" t="s">
        <v>4411</v>
      </c>
      <c r="B444" s="115" t="s">
        <v>22</v>
      </c>
      <c r="C444" s="115" t="s">
        <v>4339</v>
      </c>
      <c r="D444" s="169">
        <v>42539</v>
      </c>
      <c r="E444" s="176">
        <v>0.72013888888888899</v>
      </c>
      <c r="F444" s="169">
        <v>42539</v>
      </c>
      <c r="G444" s="176">
        <v>0.7597222222222223</v>
      </c>
      <c r="H444" s="176">
        <v>3.9583333333333331E-2</v>
      </c>
      <c r="I444" s="179">
        <v>6</v>
      </c>
      <c r="J444" s="179"/>
      <c r="K444" s="115"/>
      <c r="L444" s="115" t="s">
        <v>4</v>
      </c>
      <c r="M444" s="115" t="s">
        <v>5039</v>
      </c>
      <c r="N444" s="179">
        <v>0.4</v>
      </c>
      <c r="O444" s="179" t="s">
        <v>26</v>
      </c>
      <c r="P444" s="115" t="s">
        <v>5040</v>
      </c>
      <c r="Q444" s="179" t="s">
        <v>5041</v>
      </c>
      <c r="R444" s="179">
        <v>1.43</v>
      </c>
      <c r="S444" s="179">
        <v>0.72</v>
      </c>
      <c r="T444" s="179">
        <v>2.15</v>
      </c>
      <c r="U444" s="115" t="s">
        <v>1</v>
      </c>
      <c r="V444" s="179" t="s">
        <v>8900</v>
      </c>
      <c r="W444" s="115" t="s">
        <v>8901</v>
      </c>
      <c r="X444" s="115" t="s">
        <v>8868</v>
      </c>
      <c r="Y444" s="60" t="s">
        <v>8890</v>
      </c>
      <c r="Z444" s="112" t="s">
        <v>141</v>
      </c>
      <c r="AA444" s="60" t="s">
        <v>8902</v>
      </c>
      <c r="AB444" s="115" t="s">
        <v>141</v>
      </c>
      <c r="AC444" s="60" t="s">
        <v>8890</v>
      </c>
      <c r="AD444" s="115" t="s">
        <v>18</v>
      </c>
      <c r="AE444" s="115"/>
      <c r="AF444" s="115"/>
      <c r="AG444" s="112"/>
      <c r="AH444" s="115"/>
      <c r="AJ444" s="1">
        <f t="shared" si="30"/>
        <v>0</v>
      </c>
      <c r="AK444" s="1">
        <f t="shared" si="31"/>
        <v>-2.15</v>
      </c>
    </row>
    <row r="445" spans="1:37" ht="31.5">
      <c r="A445" s="179" t="s">
        <v>4411</v>
      </c>
      <c r="B445" s="115" t="s">
        <v>22</v>
      </c>
      <c r="C445" s="115" t="s">
        <v>4339</v>
      </c>
      <c r="D445" s="169">
        <v>42541</v>
      </c>
      <c r="E445" s="176">
        <v>0.59027777777777779</v>
      </c>
      <c r="F445" s="169">
        <v>42541</v>
      </c>
      <c r="G445" s="176">
        <v>0.65625</v>
      </c>
      <c r="H445" s="176">
        <v>6.5972222222222224E-2</v>
      </c>
      <c r="I445" s="179">
        <v>9</v>
      </c>
      <c r="J445" s="179"/>
      <c r="K445" s="115"/>
      <c r="L445" s="115" t="s">
        <v>4</v>
      </c>
      <c r="M445" s="115" t="s">
        <v>5094</v>
      </c>
      <c r="N445" s="179" t="s">
        <v>3</v>
      </c>
      <c r="O445" s="179" t="s">
        <v>26</v>
      </c>
      <c r="P445" s="115" t="s">
        <v>5094</v>
      </c>
      <c r="Q445" s="179" t="s">
        <v>5095</v>
      </c>
      <c r="R445" s="179">
        <v>1.51</v>
      </c>
      <c r="S445" s="179">
        <v>0.75</v>
      </c>
      <c r="T445" s="179">
        <v>2.2599999999999998</v>
      </c>
      <c r="U445" s="115" t="s">
        <v>7</v>
      </c>
      <c r="V445" s="179" t="s">
        <v>8903</v>
      </c>
      <c r="W445" s="115" t="s">
        <v>8904</v>
      </c>
      <c r="X445" s="115" t="s">
        <v>8868</v>
      </c>
      <c r="Y445" s="60" t="s">
        <v>8905</v>
      </c>
      <c r="Z445" s="112" t="s">
        <v>141</v>
      </c>
      <c r="AA445" s="60" t="s">
        <v>8870</v>
      </c>
      <c r="AB445" s="115" t="s">
        <v>141</v>
      </c>
      <c r="AC445" s="60" t="s">
        <v>8905</v>
      </c>
      <c r="AD445" s="115" t="s">
        <v>42</v>
      </c>
      <c r="AE445" s="115"/>
      <c r="AF445" s="115"/>
      <c r="AG445" s="112"/>
      <c r="AH445" s="204"/>
      <c r="AI445" s="16"/>
      <c r="AJ445" s="1">
        <f t="shared" si="30"/>
        <v>0</v>
      </c>
      <c r="AK445" s="1">
        <f t="shared" si="31"/>
        <v>-2.2599999999999998</v>
      </c>
    </row>
    <row r="446" spans="1:37" ht="131.25" customHeight="1">
      <c r="A446" s="179" t="s">
        <v>4411</v>
      </c>
      <c r="B446" s="115" t="s">
        <v>22</v>
      </c>
      <c r="C446" s="115" t="s">
        <v>4339</v>
      </c>
      <c r="D446" s="169">
        <v>42542</v>
      </c>
      <c r="E446" s="176">
        <v>0</v>
      </c>
      <c r="F446" s="169">
        <v>42542</v>
      </c>
      <c r="G446" s="176">
        <v>1.1111111111111112E-2</v>
      </c>
      <c r="H446" s="176">
        <v>1.1111111111111112E-2</v>
      </c>
      <c r="I446" s="179">
        <v>1</v>
      </c>
      <c r="J446" s="179"/>
      <c r="K446" s="115"/>
      <c r="L446" s="115" t="s">
        <v>10</v>
      </c>
      <c r="M446" s="115" t="s">
        <v>5132</v>
      </c>
      <c r="N446" s="179">
        <v>0.4</v>
      </c>
      <c r="O446" s="179" t="s">
        <v>8</v>
      </c>
      <c r="P446" s="115" t="s">
        <v>5132</v>
      </c>
      <c r="Q446" s="179" t="s">
        <v>5762</v>
      </c>
      <c r="R446" s="179">
        <v>0.1782</v>
      </c>
      <c r="S446" s="179">
        <v>8.7999999999999995E-2</v>
      </c>
      <c r="T446" s="179">
        <f>R446+S446</f>
        <v>0.26619999999999999</v>
      </c>
      <c r="U446" s="115" t="s">
        <v>46</v>
      </c>
      <c r="V446" s="179" t="s">
        <v>8906</v>
      </c>
      <c r="W446" s="115" t="s">
        <v>5995</v>
      </c>
      <c r="X446" s="115" t="s">
        <v>8868</v>
      </c>
      <c r="Y446" s="60" t="s">
        <v>8905</v>
      </c>
      <c r="Z446" s="112" t="s">
        <v>141</v>
      </c>
      <c r="AA446" s="60" t="s">
        <v>8870</v>
      </c>
      <c r="AB446" s="115" t="s">
        <v>141</v>
      </c>
      <c r="AC446" s="60" t="s">
        <v>8905</v>
      </c>
      <c r="AD446" s="115" t="s">
        <v>32</v>
      </c>
      <c r="AE446" s="115"/>
      <c r="AF446" s="115"/>
      <c r="AG446" s="112"/>
      <c r="AH446" s="204"/>
      <c r="AI446" s="16"/>
      <c r="AJ446" s="1">
        <f t="shared" si="30"/>
        <v>0</v>
      </c>
      <c r="AK446" s="1">
        <f t="shared" si="31"/>
        <v>-0.26619999999999999</v>
      </c>
    </row>
    <row r="447" spans="1:37" ht="94.5" customHeight="1">
      <c r="A447" s="179" t="s">
        <v>4411</v>
      </c>
      <c r="B447" s="115" t="s">
        <v>22</v>
      </c>
      <c r="C447" s="115" t="s">
        <v>4339</v>
      </c>
      <c r="D447" s="169">
        <v>42544</v>
      </c>
      <c r="E447" s="176">
        <v>0.76041666666666663</v>
      </c>
      <c r="F447" s="169">
        <v>42544</v>
      </c>
      <c r="G447" s="176">
        <v>0.78819444444444453</v>
      </c>
      <c r="H447" s="176">
        <v>2.7777777777777776E-2</v>
      </c>
      <c r="I447" s="179">
        <v>1</v>
      </c>
      <c r="J447" s="179"/>
      <c r="K447" s="115"/>
      <c r="L447" s="115" t="s">
        <v>10</v>
      </c>
      <c r="M447" s="115" t="s">
        <v>5763</v>
      </c>
      <c r="N447" s="179">
        <v>0.4</v>
      </c>
      <c r="O447" s="179" t="s">
        <v>8</v>
      </c>
      <c r="P447" s="115" t="s">
        <v>5763</v>
      </c>
      <c r="Q447" s="179" t="s">
        <v>5764</v>
      </c>
      <c r="R447" s="179">
        <v>9.2999999999999999E-2</v>
      </c>
      <c r="S447" s="179">
        <v>4.5999999999999999E-2</v>
      </c>
      <c r="T447" s="179">
        <v>0.13900000000000001</v>
      </c>
      <c r="U447" s="115" t="s">
        <v>46</v>
      </c>
      <c r="V447" s="179" t="s">
        <v>3208</v>
      </c>
      <c r="W447" s="1" t="s">
        <v>8907</v>
      </c>
      <c r="X447" s="115" t="s">
        <v>8868</v>
      </c>
      <c r="Y447" s="60" t="s">
        <v>8905</v>
      </c>
      <c r="Z447" s="112" t="s">
        <v>141</v>
      </c>
      <c r="AA447" s="60" t="s">
        <v>8870</v>
      </c>
      <c r="AB447" s="115" t="s">
        <v>141</v>
      </c>
      <c r="AC447" s="60" t="s">
        <v>8905</v>
      </c>
      <c r="AD447" s="115" t="s">
        <v>43</v>
      </c>
      <c r="AE447" s="115"/>
      <c r="AF447" s="115"/>
      <c r="AG447" s="112"/>
      <c r="AH447" s="204"/>
      <c r="AI447" s="16"/>
      <c r="AJ447" s="1">
        <f t="shared" si="30"/>
        <v>0</v>
      </c>
      <c r="AK447" s="1">
        <f t="shared" si="31"/>
        <v>-0.13900000000000001</v>
      </c>
    </row>
    <row r="448" spans="1:37" ht="262.5" customHeight="1">
      <c r="A448" s="179" t="s">
        <v>4411</v>
      </c>
      <c r="B448" s="115" t="s">
        <v>22</v>
      </c>
      <c r="C448" s="115" t="s">
        <v>4339</v>
      </c>
      <c r="D448" s="169">
        <v>42544</v>
      </c>
      <c r="E448" s="176">
        <v>0.78125</v>
      </c>
      <c r="F448" s="169">
        <v>42544</v>
      </c>
      <c r="G448" s="176">
        <v>0.99930555555555556</v>
      </c>
      <c r="H448" s="176">
        <v>0.21805555555555556</v>
      </c>
      <c r="I448" s="179">
        <v>1</v>
      </c>
      <c r="J448" s="179"/>
      <c r="K448" s="115"/>
      <c r="L448" s="115" t="s">
        <v>10</v>
      </c>
      <c r="M448" s="115" t="s">
        <v>5158</v>
      </c>
      <c r="N448" s="179">
        <v>0.4</v>
      </c>
      <c r="O448" s="179" t="s">
        <v>8</v>
      </c>
      <c r="P448" s="115" t="s">
        <v>5159</v>
      </c>
      <c r="Q448" s="179" t="s">
        <v>5765</v>
      </c>
      <c r="R448" s="179">
        <v>0.30599999999999999</v>
      </c>
      <c r="S448" s="179">
        <v>0.151</v>
      </c>
      <c r="T448" s="179">
        <v>0.45700000000000002</v>
      </c>
      <c r="U448" s="115" t="s">
        <v>7</v>
      </c>
      <c r="V448" s="179" t="s">
        <v>8908</v>
      </c>
      <c r="W448" s="115" t="s">
        <v>8909</v>
      </c>
      <c r="X448" s="115" t="s">
        <v>8868</v>
      </c>
      <c r="Y448" s="60" t="s">
        <v>8910</v>
      </c>
      <c r="Z448" s="112" t="s">
        <v>141</v>
      </c>
      <c r="AA448" s="60" t="s">
        <v>8870</v>
      </c>
      <c r="AB448" s="115" t="s">
        <v>141</v>
      </c>
      <c r="AC448" s="60" t="s">
        <v>8910</v>
      </c>
      <c r="AD448" s="115" t="s">
        <v>32</v>
      </c>
      <c r="AE448" s="115"/>
      <c r="AF448" s="115"/>
      <c r="AG448" s="112"/>
      <c r="AH448" s="115"/>
      <c r="AJ448" s="1">
        <f t="shared" ref="AJ448:AJ511" si="32">T448-S448-R448</f>
        <v>0</v>
      </c>
      <c r="AK448" s="1">
        <f t="shared" si="31"/>
        <v>-0.45700000000000002</v>
      </c>
    </row>
    <row r="449" spans="1:37" ht="409.5" customHeight="1">
      <c r="A449" s="179" t="s">
        <v>4411</v>
      </c>
      <c r="B449" s="115" t="s">
        <v>22</v>
      </c>
      <c r="C449" s="115" t="s">
        <v>668</v>
      </c>
      <c r="D449" s="169">
        <v>42548</v>
      </c>
      <c r="E449" s="176">
        <v>0.50347222222222221</v>
      </c>
      <c r="F449" s="169">
        <v>42548</v>
      </c>
      <c r="G449" s="176">
        <v>0.52430555555555558</v>
      </c>
      <c r="H449" s="176">
        <v>2.0833333333333332E-2</v>
      </c>
      <c r="I449" s="179">
        <v>131</v>
      </c>
      <c r="J449" s="179"/>
      <c r="K449" s="115"/>
      <c r="L449" s="115" t="s">
        <v>17</v>
      </c>
      <c r="M449" s="115" t="s">
        <v>5245</v>
      </c>
      <c r="N449" s="179">
        <v>110</v>
      </c>
      <c r="O449" s="179" t="s">
        <v>8</v>
      </c>
      <c r="P449" s="115" t="s">
        <v>5246</v>
      </c>
      <c r="Q449" s="179" t="s">
        <v>5766</v>
      </c>
      <c r="R449" s="179">
        <v>3.9470000000000001</v>
      </c>
      <c r="S449" s="179">
        <v>1.974</v>
      </c>
      <c r="T449" s="179">
        <v>5.9210000000000003</v>
      </c>
      <c r="U449" s="115" t="s">
        <v>29</v>
      </c>
      <c r="V449" s="179" t="s">
        <v>141</v>
      </c>
      <c r="W449" s="115" t="s">
        <v>141</v>
      </c>
      <c r="X449" s="115" t="s">
        <v>141</v>
      </c>
      <c r="Y449" s="60" t="s">
        <v>141</v>
      </c>
      <c r="Z449" s="112" t="s">
        <v>141</v>
      </c>
      <c r="AA449" s="60" t="s">
        <v>141</v>
      </c>
      <c r="AB449" s="115" t="s">
        <v>141</v>
      </c>
      <c r="AC449" s="60" t="s">
        <v>141</v>
      </c>
      <c r="AD449" s="115" t="s">
        <v>38</v>
      </c>
      <c r="AE449" s="115"/>
      <c r="AF449" s="115"/>
      <c r="AG449" s="112"/>
      <c r="AH449" s="115"/>
      <c r="AJ449" s="1">
        <f t="shared" si="32"/>
        <v>0</v>
      </c>
      <c r="AK449" s="1">
        <f t="shared" si="31"/>
        <v>-5.9210000000000003</v>
      </c>
    </row>
    <row r="450" spans="1:37" ht="375" customHeight="1">
      <c r="A450" s="179" t="s">
        <v>4411</v>
      </c>
      <c r="B450" s="115" t="s">
        <v>22</v>
      </c>
      <c r="C450" s="115" t="s">
        <v>668</v>
      </c>
      <c r="D450" s="169">
        <v>42549</v>
      </c>
      <c r="E450" s="176">
        <v>0.2986111111111111</v>
      </c>
      <c r="F450" s="169">
        <v>42549</v>
      </c>
      <c r="G450" s="176">
        <v>0.31944444444444448</v>
      </c>
      <c r="H450" s="176">
        <v>2.0833333333333332E-2</v>
      </c>
      <c r="I450" s="179">
        <v>26</v>
      </c>
      <c r="J450" s="179"/>
      <c r="K450" s="115" t="s">
        <v>21</v>
      </c>
      <c r="L450" s="115" t="s">
        <v>17</v>
      </c>
      <c r="M450" s="115" t="s">
        <v>5767</v>
      </c>
      <c r="N450" s="179">
        <v>35</v>
      </c>
      <c r="O450" s="179" t="s">
        <v>14</v>
      </c>
      <c r="P450" s="115" t="s">
        <v>5768</v>
      </c>
      <c r="Q450" s="179" t="s">
        <v>5769</v>
      </c>
      <c r="R450" s="179">
        <v>1.784</v>
      </c>
      <c r="S450" s="179">
        <v>0.88</v>
      </c>
      <c r="T450" s="179">
        <v>2.6640000000000001</v>
      </c>
      <c r="U450" s="115" t="s">
        <v>29</v>
      </c>
      <c r="V450" s="179" t="s">
        <v>141</v>
      </c>
      <c r="W450" s="115" t="s">
        <v>141</v>
      </c>
      <c r="X450" s="115" t="s">
        <v>141</v>
      </c>
      <c r="Y450" s="60" t="s">
        <v>141</v>
      </c>
      <c r="Z450" s="112" t="s">
        <v>141</v>
      </c>
      <c r="AA450" s="60" t="s">
        <v>141</v>
      </c>
      <c r="AB450" s="115" t="s">
        <v>141</v>
      </c>
      <c r="AC450" s="60" t="s">
        <v>141</v>
      </c>
      <c r="AD450" s="115" t="s">
        <v>38</v>
      </c>
      <c r="AE450" s="115"/>
      <c r="AF450" s="115"/>
      <c r="AG450" s="112"/>
      <c r="AH450" s="115"/>
      <c r="AJ450" s="1">
        <f t="shared" si="32"/>
        <v>0</v>
      </c>
      <c r="AK450" s="1">
        <f t="shared" si="31"/>
        <v>-2.6640000000000001</v>
      </c>
    </row>
    <row r="451" spans="1:37" ht="375" customHeight="1">
      <c r="A451" s="179" t="s">
        <v>4411</v>
      </c>
      <c r="B451" s="115" t="s">
        <v>22</v>
      </c>
      <c r="C451" s="115" t="s">
        <v>4339</v>
      </c>
      <c r="D451" s="169">
        <v>42550</v>
      </c>
      <c r="E451" s="176">
        <v>0.57777777777777783</v>
      </c>
      <c r="F451" s="169">
        <v>42550</v>
      </c>
      <c r="G451" s="176">
        <v>0.61805555555555558</v>
      </c>
      <c r="H451" s="176">
        <v>4.027777777777778E-2</v>
      </c>
      <c r="I451" s="179">
        <v>4</v>
      </c>
      <c r="J451" s="179"/>
      <c r="K451" s="115"/>
      <c r="L451" s="115" t="s">
        <v>10</v>
      </c>
      <c r="M451" s="115" t="s">
        <v>5338</v>
      </c>
      <c r="N451" s="179">
        <v>0.4</v>
      </c>
      <c r="O451" s="179" t="s">
        <v>8</v>
      </c>
      <c r="P451" s="115" t="s">
        <v>5338</v>
      </c>
      <c r="Q451" s="179" t="s">
        <v>5770</v>
      </c>
      <c r="R451" s="179">
        <v>0.23849999999999999</v>
      </c>
      <c r="S451" s="179">
        <v>0.11700000000000001</v>
      </c>
      <c r="T451" s="179">
        <f>R451+S451</f>
        <v>0.35549999999999998</v>
      </c>
      <c r="U451" s="115" t="s">
        <v>29</v>
      </c>
      <c r="V451" s="179" t="s">
        <v>8870</v>
      </c>
      <c r="W451" s="115" t="s">
        <v>8879</v>
      </c>
      <c r="X451" s="115" t="s">
        <v>141</v>
      </c>
      <c r="Y451" s="60" t="s">
        <v>141</v>
      </c>
      <c r="Z451" s="112" t="s">
        <v>141</v>
      </c>
      <c r="AA451" s="60" t="s">
        <v>8902</v>
      </c>
      <c r="AB451" s="115" t="s">
        <v>141</v>
      </c>
      <c r="AC451" s="60" t="s">
        <v>8870</v>
      </c>
      <c r="AD451" s="115" t="s">
        <v>31</v>
      </c>
      <c r="AE451" s="115"/>
      <c r="AF451" s="115"/>
      <c r="AG451" s="112"/>
      <c r="AH451" s="115"/>
      <c r="AJ451" s="1">
        <f t="shared" si="32"/>
        <v>0</v>
      </c>
      <c r="AK451" s="1">
        <f t="shared" si="31"/>
        <v>-0.35549999999999998</v>
      </c>
    </row>
    <row r="452" spans="1:37" ht="409.5" customHeight="1">
      <c r="A452" s="179" t="s">
        <v>4411</v>
      </c>
      <c r="B452" s="115" t="s">
        <v>22</v>
      </c>
      <c r="C452" s="115" t="s">
        <v>4339</v>
      </c>
      <c r="D452" s="169">
        <v>42551</v>
      </c>
      <c r="E452" s="176">
        <v>0.69791666666666663</v>
      </c>
      <c r="F452" s="169">
        <v>42551</v>
      </c>
      <c r="G452" s="176">
        <v>0.82638888888888884</v>
      </c>
      <c r="H452" s="176">
        <v>0.12847222222222224</v>
      </c>
      <c r="I452" s="179">
        <v>8</v>
      </c>
      <c r="J452" s="179"/>
      <c r="K452" s="115"/>
      <c r="L452" s="115" t="s">
        <v>10</v>
      </c>
      <c r="M452" s="115" t="s">
        <v>5228</v>
      </c>
      <c r="N452" s="179">
        <v>0.4</v>
      </c>
      <c r="O452" s="179" t="s">
        <v>26</v>
      </c>
      <c r="P452" s="115" t="s">
        <v>5229</v>
      </c>
      <c r="Q452" s="179" t="s">
        <v>5771</v>
      </c>
      <c r="R452" s="179">
        <v>0.72299999999999998</v>
      </c>
      <c r="S452" s="179">
        <v>0.36099999999999999</v>
      </c>
      <c r="T452" s="179">
        <v>1.0840000000000001</v>
      </c>
      <c r="U452" s="115" t="s">
        <v>1</v>
      </c>
      <c r="V452" s="179" t="s">
        <v>8911</v>
      </c>
      <c r="W452" s="115" t="s">
        <v>8912</v>
      </c>
      <c r="X452" s="115" t="s">
        <v>8868</v>
      </c>
      <c r="Y452" s="60" t="s">
        <v>8913</v>
      </c>
      <c r="Z452" s="112" t="s">
        <v>141</v>
      </c>
      <c r="AA452" s="60" t="s">
        <v>8902</v>
      </c>
      <c r="AB452" s="115" t="s">
        <v>141</v>
      </c>
      <c r="AC452" s="60" t="s">
        <v>8870</v>
      </c>
      <c r="AD452" s="115" t="s">
        <v>43</v>
      </c>
      <c r="AE452" s="115"/>
      <c r="AF452" s="115"/>
      <c r="AG452" s="112"/>
      <c r="AH452" s="115"/>
      <c r="AJ452" s="1">
        <f t="shared" si="32"/>
        <v>0</v>
      </c>
      <c r="AK452" s="1">
        <f t="shared" si="31"/>
        <v>-1.0840000000000001</v>
      </c>
    </row>
    <row r="453" spans="1:37" ht="337.5" customHeight="1">
      <c r="A453" s="179" t="s">
        <v>4411</v>
      </c>
      <c r="B453" s="115" t="s">
        <v>22</v>
      </c>
      <c r="C453" s="115" t="s">
        <v>4339</v>
      </c>
      <c r="D453" s="169">
        <v>42551</v>
      </c>
      <c r="E453" s="176">
        <v>0.80555555555555547</v>
      </c>
      <c r="F453" s="169">
        <v>42551</v>
      </c>
      <c r="G453" s="176">
        <v>0.83750000000000002</v>
      </c>
      <c r="H453" s="176">
        <v>3.1944444444444449E-2</v>
      </c>
      <c r="I453" s="179">
        <v>29</v>
      </c>
      <c r="J453" s="179" t="s">
        <v>144</v>
      </c>
      <c r="K453" s="115" t="s">
        <v>21</v>
      </c>
      <c r="L453" s="115" t="s">
        <v>10</v>
      </c>
      <c r="M453" s="115" t="s">
        <v>5230</v>
      </c>
      <c r="N453" s="179" t="s">
        <v>3</v>
      </c>
      <c r="O453" s="179" t="s">
        <v>8</v>
      </c>
      <c r="P453" s="115" t="s">
        <v>5230</v>
      </c>
      <c r="Q453" s="179" t="s">
        <v>5772</v>
      </c>
      <c r="R453" s="179">
        <v>0.13500000000000001</v>
      </c>
      <c r="S453" s="179">
        <v>6.8000000000000005E-2</v>
      </c>
      <c r="T453" s="179">
        <v>0.20300000000000001</v>
      </c>
      <c r="U453" s="115" t="s">
        <v>29</v>
      </c>
      <c r="V453" s="179" t="s">
        <v>8885</v>
      </c>
      <c r="W453" s="115" t="s">
        <v>8886</v>
      </c>
      <c r="X453" s="115" t="s">
        <v>8868</v>
      </c>
      <c r="Y453" s="60" t="s">
        <v>3373</v>
      </c>
      <c r="Z453" s="112" t="s">
        <v>141</v>
      </c>
      <c r="AA453" s="60" t="s">
        <v>8870</v>
      </c>
      <c r="AB453" s="115" t="s">
        <v>141</v>
      </c>
      <c r="AC453" s="60" t="s">
        <v>141</v>
      </c>
      <c r="AD453" s="115" t="s">
        <v>43</v>
      </c>
      <c r="AE453" s="115"/>
      <c r="AF453" s="115"/>
      <c r="AG453" s="112"/>
      <c r="AH453" s="115"/>
      <c r="AJ453" s="1">
        <f t="shared" si="32"/>
        <v>0</v>
      </c>
      <c r="AK453" s="1">
        <f t="shared" si="31"/>
        <v>-0.20300000000000001</v>
      </c>
    </row>
    <row r="454" spans="1:37" ht="409.5" customHeight="1">
      <c r="A454" s="179" t="s">
        <v>5349</v>
      </c>
      <c r="B454" s="115" t="s">
        <v>22</v>
      </c>
      <c r="C454" s="115" t="s">
        <v>4339</v>
      </c>
      <c r="D454" s="169">
        <v>42556</v>
      </c>
      <c r="E454" s="176">
        <v>0.57500000000000007</v>
      </c>
      <c r="F454" s="169">
        <v>42556</v>
      </c>
      <c r="G454" s="176">
        <v>0.63541666666666663</v>
      </c>
      <c r="H454" s="176">
        <v>6.0416666666666667E-2</v>
      </c>
      <c r="I454" s="179">
        <v>1</v>
      </c>
      <c r="J454" s="179"/>
      <c r="K454" s="115"/>
      <c r="L454" s="115" t="s">
        <v>12</v>
      </c>
      <c r="M454" s="115" t="s">
        <v>6351</v>
      </c>
      <c r="N454" s="179">
        <v>0.4</v>
      </c>
      <c r="O454" s="179" t="s">
        <v>8</v>
      </c>
      <c r="P454" s="115" t="s">
        <v>6351</v>
      </c>
      <c r="Q454" s="179" t="s">
        <v>6352</v>
      </c>
      <c r="R454" s="179">
        <v>2.1999999999999999E-2</v>
      </c>
      <c r="S454" s="179">
        <v>1.0999999999999999E-2</v>
      </c>
      <c r="T454" s="179">
        <v>3.3000000000000002E-2</v>
      </c>
      <c r="U454" s="115" t="s">
        <v>46</v>
      </c>
      <c r="V454" s="179" t="s">
        <v>8914</v>
      </c>
      <c r="W454" s="115" t="s">
        <v>8915</v>
      </c>
      <c r="X454" s="115" t="s">
        <v>8868</v>
      </c>
      <c r="Y454" s="60" t="s">
        <v>8916</v>
      </c>
      <c r="Z454" s="112" t="s">
        <v>141</v>
      </c>
      <c r="AA454" s="60" t="s">
        <v>8917</v>
      </c>
      <c r="AB454" s="115" t="s">
        <v>141</v>
      </c>
      <c r="AC454" s="60" t="s">
        <v>3373</v>
      </c>
      <c r="AD454" s="115" t="s">
        <v>18</v>
      </c>
      <c r="AE454" s="115"/>
      <c r="AF454" s="115"/>
      <c r="AG454" s="112"/>
      <c r="AH454" s="115"/>
      <c r="AJ454" s="1">
        <f t="shared" si="32"/>
        <v>0</v>
      </c>
      <c r="AK454" s="1">
        <f t="shared" si="31"/>
        <v>-3.3000000000000002E-2</v>
      </c>
    </row>
    <row r="455" spans="1:37" ht="131.25" customHeight="1">
      <c r="A455" s="179" t="s">
        <v>5349</v>
      </c>
      <c r="B455" s="115" t="s">
        <v>22</v>
      </c>
      <c r="C455" s="115" t="s">
        <v>4339</v>
      </c>
      <c r="D455" s="169">
        <v>42556</v>
      </c>
      <c r="E455" s="176">
        <v>0.66319444444444442</v>
      </c>
      <c r="F455" s="169">
        <v>42556</v>
      </c>
      <c r="G455" s="176">
        <v>0.80763888888888891</v>
      </c>
      <c r="H455" s="176">
        <v>0.14444444444444446</v>
      </c>
      <c r="I455" s="179">
        <v>9</v>
      </c>
      <c r="J455" s="179"/>
      <c r="K455" s="115"/>
      <c r="L455" s="115" t="s">
        <v>10</v>
      </c>
      <c r="M455" s="115" t="s">
        <v>6353</v>
      </c>
      <c r="N455" s="179" t="s">
        <v>3</v>
      </c>
      <c r="O455" s="179" t="s">
        <v>26</v>
      </c>
      <c r="P455" s="115" t="s">
        <v>6353</v>
      </c>
      <c r="Q455" s="179" t="s">
        <v>8918</v>
      </c>
      <c r="R455" s="179">
        <v>4.9630000000000001</v>
      </c>
      <c r="S455" s="179">
        <v>2.444</v>
      </c>
      <c r="T455" s="179">
        <v>7.407</v>
      </c>
      <c r="U455" s="115" t="s">
        <v>7</v>
      </c>
      <c r="V455" s="179" t="s">
        <v>8919</v>
      </c>
      <c r="W455" s="115" t="s">
        <v>8920</v>
      </c>
      <c r="X455" s="115" t="s">
        <v>8868</v>
      </c>
      <c r="Y455" s="60" t="s">
        <v>3373</v>
      </c>
      <c r="Z455" s="112" t="s">
        <v>141</v>
      </c>
      <c r="AA455" s="60" t="s">
        <v>8870</v>
      </c>
      <c r="AB455" s="115" t="s">
        <v>141</v>
      </c>
      <c r="AC455" s="60" t="s">
        <v>8882</v>
      </c>
      <c r="AD455" s="115" t="s">
        <v>43</v>
      </c>
      <c r="AE455" s="115"/>
      <c r="AF455" s="115"/>
      <c r="AG455" s="112"/>
      <c r="AH455" s="115"/>
      <c r="AJ455" s="1">
        <f t="shared" si="32"/>
        <v>0</v>
      </c>
      <c r="AK455" s="1">
        <f t="shared" si="31"/>
        <v>-7.407</v>
      </c>
    </row>
    <row r="456" spans="1:37" ht="214.5" customHeight="1">
      <c r="A456" s="179" t="s">
        <v>5349</v>
      </c>
      <c r="B456" s="115" t="s">
        <v>22</v>
      </c>
      <c r="C456" s="115" t="s">
        <v>274</v>
      </c>
      <c r="D456" s="169">
        <v>42559</v>
      </c>
      <c r="E456" s="176">
        <v>6.9444444444444434E-2</v>
      </c>
      <c r="F456" s="169">
        <v>42559</v>
      </c>
      <c r="G456" s="176">
        <v>0.1111111111111111</v>
      </c>
      <c r="H456" s="176">
        <v>4.1666666666666664E-2</v>
      </c>
      <c r="I456" s="179">
        <v>5</v>
      </c>
      <c r="J456" s="179" t="s">
        <v>144</v>
      </c>
      <c r="K456" s="115" t="s">
        <v>21</v>
      </c>
      <c r="L456" s="115" t="s">
        <v>10</v>
      </c>
      <c r="M456" s="115" t="s">
        <v>5640</v>
      </c>
      <c r="N456" s="179" t="s">
        <v>3</v>
      </c>
      <c r="O456" s="179" t="s">
        <v>8</v>
      </c>
      <c r="P456" s="115" t="s">
        <v>5640</v>
      </c>
      <c r="Q456" s="179" t="s">
        <v>6354</v>
      </c>
      <c r="R456" s="179">
        <v>0.26300000000000001</v>
      </c>
      <c r="S456" s="179">
        <v>0.113</v>
      </c>
      <c r="T456" s="179">
        <v>0.376</v>
      </c>
      <c r="U456" s="115" t="s">
        <v>29</v>
      </c>
      <c r="V456" s="179" t="s">
        <v>8921</v>
      </c>
      <c r="W456" s="115" t="s">
        <v>8897</v>
      </c>
      <c r="X456" s="115" t="s">
        <v>8868</v>
      </c>
      <c r="Y456" s="60" t="s">
        <v>8882</v>
      </c>
      <c r="Z456" s="112" t="s">
        <v>141</v>
      </c>
      <c r="AA456" s="60" t="s">
        <v>8870</v>
      </c>
      <c r="AB456" s="115" t="s">
        <v>141</v>
      </c>
      <c r="AC456" s="60" t="s">
        <v>8882</v>
      </c>
      <c r="AD456" s="115" t="s">
        <v>43</v>
      </c>
      <c r="AE456" s="115"/>
      <c r="AF456" s="115"/>
      <c r="AG456" s="112"/>
      <c r="AH456" s="115"/>
      <c r="AJ456" s="1">
        <f t="shared" si="32"/>
        <v>0</v>
      </c>
      <c r="AK456" s="1">
        <f t="shared" si="31"/>
        <v>-0.376</v>
      </c>
    </row>
    <row r="457" spans="1:37" ht="56.25" customHeight="1">
      <c r="A457" s="179" t="s">
        <v>5349</v>
      </c>
      <c r="B457" s="115" t="s">
        <v>22</v>
      </c>
      <c r="C457" s="115" t="s">
        <v>274</v>
      </c>
      <c r="D457" s="169">
        <v>42559</v>
      </c>
      <c r="E457" s="176">
        <v>6.9444444444444434E-2</v>
      </c>
      <c r="F457" s="169">
        <v>42559</v>
      </c>
      <c r="G457" s="176">
        <v>0.15138888888888888</v>
      </c>
      <c r="H457" s="176">
        <v>8.1944444444444445E-2</v>
      </c>
      <c r="I457" s="179">
        <v>6</v>
      </c>
      <c r="J457" s="179" t="s">
        <v>144</v>
      </c>
      <c r="K457" s="115" t="s">
        <v>146</v>
      </c>
      <c r="L457" s="115" t="s">
        <v>10</v>
      </c>
      <c r="M457" s="115" t="s">
        <v>5641</v>
      </c>
      <c r="N457" s="179" t="s">
        <v>3</v>
      </c>
      <c r="O457" s="179" t="s">
        <v>8</v>
      </c>
      <c r="P457" s="115" t="s">
        <v>5642</v>
      </c>
      <c r="Q457" s="179" t="s">
        <v>6355</v>
      </c>
      <c r="R457" s="179">
        <v>0.317</v>
      </c>
      <c r="S457" s="179">
        <v>0.13600000000000001</v>
      </c>
      <c r="T457" s="179">
        <v>0.45300000000000001</v>
      </c>
      <c r="U457" s="115" t="s">
        <v>29</v>
      </c>
      <c r="V457" s="179" t="s">
        <v>8922</v>
      </c>
      <c r="W457" s="115" t="s">
        <v>141</v>
      </c>
      <c r="X457" s="115" t="s">
        <v>141</v>
      </c>
      <c r="Y457" s="60" t="s">
        <v>3373</v>
      </c>
      <c r="Z457" s="112" t="s">
        <v>141</v>
      </c>
      <c r="AA457" s="60" t="s">
        <v>8870</v>
      </c>
      <c r="AB457" s="115" t="s">
        <v>141</v>
      </c>
      <c r="AC457" s="60" t="s">
        <v>8922</v>
      </c>
      <c r="AD457" s="115" t="s">
        <v>43</v>
      </c>
      <c r="AE457" s="115"/>
      <c r="AF457" s="115"/>
      <c r="AG457" s="112"/>
      <c r="AH457" s="115"/>
      <c r="AJ457" s="1">
        <f t="shared" si="32"/>
        <v>0</v>
      </c>
      <c r="AK457" s="1">
        <f t="shared" ref="AK457:AK488" si="33">AJ457-T457</f>
        <v>-0.45300000000000001</v>
      </c>
    </row>
    <row r="458" spans="1:37" ht="168.75" customHeight="1">
      <c r="A458" s="179" t="s">
        <v>5349</v>
      </c>
      <c r="B458" s="115" t="s">
        <v>22</v>
      </c>
      <c r="C458" s="115" t="s">
        <v>4339</v>
      </c>
      <c r="D458" s="169">
        <v>42562</v>
      </c>
      <c r="E458" s="176">
        <v>0.66736111111111107</v>
      </c>
      <c r="F458" s="169">
        <v>42562</v>
      </c>
      <c r="G458" s="176">
        <v>0.81666666666666676</v>
      </c>
      <c r="H458" s="176">
        <v>0.14930555555555555</v>
      </c>
      <c r="I458" s="179">
        <v>7</v>
      </c>
      <c r="J458" s="179" t="s">
        <v>144</v>
      </c>
      <c r="K458" s="115" t="s">
        <v>15</v>
      </c>
      <c r="L458" s="115" t="s">
        <v>10</v>
      </c>
      <c r="M458" s="115" t="s">
        <v>6183</v>
      </c>
      <c r="N458" s="179" t="s">
        <v>3</v>
      </c>
      <c r="O458" s="179" t="s">
        <v>8</v>
      </c>
      <c r="P458" s="115" t="s">
        <v>6183</v>
      </c>
      <c r="Q458" s="179" t="s">
        <v>6356</v>
      </c>
      <c r="R458" s="179">
        <v>6.0460000000000003</v>
      </c>
      <c r="S458" s="179">
        <v>2.9780000000000002</v>
      </c>
      <c r="T458" s="179">
        <v>9.0239999999999991</v>
      </c>
      <c r="U458" s="115" t="s">
        <v>7</v>
      </c>
      <c r="V458" s="179" t="s">
        <v>8923</v>
      </c>
      <c r="W458" s="115" t="s">
        <v>8924</v>
      </c>
      <c r="X458" s="115" t="s">
        <v>8868</v>
      </c>
      <c r="Y458" s="60" t="s">
        <v>3373</v>
      </c>
      <c r="Z458" s="112" t="s">
        <v>141</v>
      </c>
      <c r="AA458" s="60" t="s">
        <v>8870</v>
      </c>
      <c r="AB458" s="115" t="s">
        <v>141</v>
      </c>
      <c r="AC458" s="60" t="s">
        <v>8923</v>
      </c>
      <c r="AD458" s="115" t="s">
        <v>43</v>
      </c>
      <c r="AE458" s="115"/>
      <c r="AF458" s="115"/>
      <c r="AG458" s="112"/>
      <c r="AH458" s="115"/>
      <c r="AJ458" s="1">
        <f t="shared" si="32"/>
        <v>0</v>
      </c>
      <c r="AK458" s="1">
        <f t="shared" si="33"/>
        <v>-9.0239999999999991</v>
      </c>
    </row>
    <row r="459" spans="1:37" ht="262.5" customHeight="1">
      <c r="A459" s="179" t="s">
        <v>5349</v>
      </c>
      <c r="B459" s="115" t="s">
        <v>22</v>
      </c>
      <c r="C459" s="115" t="s">
        <v>274</v>
      </c>
      <c r="D459" s="169">
        <v>42564</v>
      </c>
      <c r="E459" s="176">
        <v>0.95486111111111116</v>
      </c>
      <c r="F459" s="169">
        <v>42565</v>
      </c>
      <c r="G459" s="176">
        <v>6.9444444444444441E-3</v>
      </c>
      <c r="H459" s="176">
        <v>5.2083333333333336E-2</v>
      </c>
      <c r="I459" s="179">
        <v>4</v>
      </c>
      <c r="J459" s="179" t="s">
        <v>2593</v>
      </c>
      <c r="K459" s="115" t="s">
        <v>21</v>
      </c>
      <c r="L459" s="208" t="s">
        <v>10</v>
      </c>
      <c r="M459" s="115" t="s">
        <v>6357</v>
      </c>
      <c r="N459" s="179" t="s">
        <v>3</v>
      </c>
      <c r="O459" s="179" t="s">
        <v>8</v>
      </c>
      <c r="P459" s="115" t="s">
        <v>6357</v>
      </c>
      <c r="Q459" s="179" t="s">
        <v>6358</v>
      </c>
      <c r="R459" s="179">
        <v>7.8E-2</v>
      </c>
      <c r="S459" s="179">
        <v>3.9E-2</v>
      </c>
      <c r="T459" s="179">
        <v>0.11700000000000001</v>
      </c>
      <c r="U459" s="115" t="s">
        <v>29</v>
      </c>
      <c r="V459" s="179" t="s">
        <v>8898</v>
      </c>
      <c r="W459" s="115" t="s">
        <v>8925</v>
      </c>
      <c r="X459" s="115" t="s">
        <v>8868</v>
      </c>
      <c r="Y459" s="60" t="s">
        <v>3373</v>
      </c>
      <c r="Z459" s="112" t="s">
        <v>141</v>
      </c>
      <c r="AA459" s="60" t="s">
        <v>8870</v>
      </c>
      <c r="AB459" s="115" t="s">
        <v>141</v>
      </c>
      <c r="AC459" s="60" t="s">
        <v>8875</v>
      </c>
      <c r="AD459" s="115" t="s">
        <v>43</v>
      </c>
      <c r="AE459" s="115"/>
      <c r="AF459" s="115"/>
      <c r="AG459" s="112"/>
      <c r="AH459" s="115"/>
      <c r="AJ459" s="1">
        <f t="shared" si="32"/>
        <v>0</v>
      </c>
      <c r="AK459" s="1">
        <f t="shared" si="33"/>
        <v>-0.11700000000000001</v>
      </c>
    </row>
    <row r="460" spans="1:37" ht="131.25" customHeight="1">
      <c r="A460" s="179" t="s">
        <v>5349</v>
      </c>
      <c r="B460" s="115" t="s">
        <v>22</v>
      </c>
      <c r="C460" s="115" t="s">
        <v>4339</v>
      </c>
      <c r="D460" s="169">
        <v>42565</v>
      </c>
      <c r="E460" s="176">
        <v>0.18194444444444444</v>
      </c>
      <c r="F460" s="169">
        <v>42565</v>
      </c>
      <c r="G460" s="176">
        <v>0.22013888888888888</v>
      </c>
      <c r="H460" s="176">
        <v>3.8194444444444441E-2</v>
      </c>
      <c r="I460" s="179">
        <v>28</v>
      </c>
      <c r="J460" s="179" t="s">
        <v>6262</v>
      </c>
      <c r="K460" s="115"/>
      <c r="L460" s="208" t="s">
        <v>10</v>
      </c>
      <c r="M460" s="115" t="s">
        <v>6263</v>
      </c>
      <c r="N460" s="179">
        <v>110</v>
      </c>
      <c r="O460" s="179" t="s">
        <v>14</v>
      </c>
      <c r="P460" s="115" t="s">
        <v>6264</v>
      </c>
      <c r="Q460" s="179" t="s">
        <v>6359</v>
      </c>
      <c r="R460" s="179">
        <v>9.11</v>
      </c>
      <c r="S460" s="179">
        <v>4.4800000000000004</v>
      </c>
      <c r="T460" s="179">
        <v>13.59</v>
      </c>
      <c r="U460" s="115" t="s">
        <v>46</v>
      </c>
      <c r="V460" s="179" t="s">
        <v>8926</v>
      </c>
      <c r="W460" s="115" t="s">
        <v>8927</v>
      </c>
      <c r="X460" s="115" t="s">
        <v>8868</v>
      </c>
      <c r="Y460" s="60" t="s">
        <v>3373</v>
      </c>
      <c r="Z460" s="112" t="s">
        <v>141</v>
      </c>
      <c r="AA460" s="60" t="s">
        <v>8870</v>
      </c>
      <c r="AB460" s="115" t="s">
        <v>141</v>
      </c>
      <c r="AC460" s="60" t="s">
        <v>8926</v>
      </c>
      <c r="AD460" s="115" t="s">
        <v>43</v>
      </c>
      <c r="AE460" s="115"/>
      <c r="AF460" s="115"/>
      <c r="AG460" s="112"/>
      <c r="AH460" s="115"/>
      <c r="AJ460" s="1">
        <f t="shared" si="32"/>
        <v>0</v>
      </c>
      <c r="AK460" s="1">
        <f t="shared" si="33"/>
        <v>-13.59</v>
      </c>
    </row>
    <row r="461" spans="1:37" ht="409.5" customHeight="1">
      <c r="A461" s="179" t="s">
        <v>5349</v>
      </c>
      <c r="B461" s="115" t="s">
        <v>22</v>
      </c>
      <c r="C461" s="115" t="s">
        <v>778</v>
      </c>
      <c r="D461" s="169">
        <v>42565</v>
      </c>
      <c r="E461" s="176">
        <v>0.48472222222222222</v>
      </c>
      <c r="F461" s="169">
        <v>42565</v>
      </c>
      <c r="G461" s="176">
        <v>0.48472222222222222</v>
      </c>
      <c r="H461" s="176">
        <v>6.9444444444444444E-5</v>
      </c>
      <c r="I461" s="179">
        <v>150</v>
      </c>
      <c r="J461" s="179"/>
      <c r="K461" s="115" t="s">
        <v>9</v>
      </c>
      <c r="L461" s="115" t="s">
        <v>17</v>
      </c>
      <c r="M461" s="115" t="s">
        <v>6249</v>
      </c>
      <c r="N461" s="179">
        <v>110</v>
      </c>
      <c r="O461" s="179" t="s">
        <v>8</v>
      </c>
      <c r="P461" s="115" t="s">
        <v>6250</v>
      </c>
      <c r="Q461" s="179" t="s">
        <v>6251</v>
      </c>
      <c r="R461" s="179">
        <v>0.66500000000000004</v>
      </c>
      <c r="S461" s="179">
        <v>0.32700000000000001</v>
      </c>
      <c r="T461" s="179">
        <v>0.99199999999999999</v>
      </c>
      <c r="U461" s="115" t="s">
        <v>29</v>
      </c>
      <c r="V461" s="179" t="s">
        <v>141</v>
      </c>
      <c r="W461" s="115" t="s">
        <v>141</v>
      </c>
      <c r="X461" s="115" t="s">
        <v>141</v>
      </c>
      <c r="Y461" s="60" t="s">
        <v>141</v>
      </c>
      <c r="Z461" s="112" t="s">
        <v>141</v>
      </c>
      <c r="AA461" s="60" t="s">
        <v>141</v>
      </c>
      <c r="AB461" s="115" t="s">
        <v>141</v>
      </c>
      <c r="AC461" s="60" t="s">
        <v>141</v>
      </c>
      <c r="AD461" s="115" t="s">
        <v>38</v>
      </c>
      <c r="AE461" s="115"/>
      <c r="AF461" s="115"/>
      <c r="AG461" s="112"/>
      <c r="AH461" s="115"/>
      <c r="AJ461" s="1">
        <f t="shared" si="32"/>
        <v>0</v>
      </c>
      <c r="AK461" s="1">
        <f t="shared" si="33"/>
        <v>-0.99199999999999999</v>
      </c>
    </row>
    <row r="462" spans="1:37" ht="112.5" customHeight="1">
      <c r="A462" s="179" t="s">
        <v>5349</v>
      </c>
      <c r="B462" s="115" t="s">
        <v>22</v>
      </c>
      <c r="C462" s="115" t="s">
        <v>4339</v>
      </c>
      <c r="D462" s="169">
        <v>42565</v>
      </c>
      <c r="E462" s="176">
        <v>0.71319444444444446</v>
      </c>
      <c r="F462" s="169">
        <v>42565</v>
      </c>
      <c r="G462" s="176">
        <v>0.78333333333333333</v>
      </c>
      <c r="H462" s="176">
        <v>7.013888888888889E-2</v>
      </c>
      <c r="I462" s="179">
        <v>5</v>
      </c>
      <c r="J462" s="179" t="s">
        <v>144</v>
      </c>
      <c r="K462" s="115"/>
      <c r="L462" s="115" t="s">
        <v>17</v>
      </c>
      <c r="M462" s="115" t="s">
        <v>6360</v>
      </c>
      <c r="N462" s="179" t="s">
        <v>3</v>
      </c>
      <c r="O462" s="179" t="s">
        <v>8</v>
      </c>
      <c r="P462" s="115" t="s">
        <v>6360</v>
      </c>
      <c r="Q462" s="179" t="s">
        <v>6361</v>
      </c>
      <c r="R462" s="179">
        <v>0.52</v>
      </c>
      <c r="S462" s="179">
        <v>0.25600000000000001</v>
      </c>
      <c r="T462" s="179">
        <v>0.77600000000000002</v>
      </c>
      <c r="U462" s="115" t="s">
        <v>29</v>
      </c>
      <c r="V462" s="179" t="s">
        <v>141</v>
      </c>
      <c r="W462" s="115" t="s">
        <v>141</v>
      </c>
      <c r="X462" s="115" t="s">
        <v>141</v>
      </c>
      <c r="Y462" s="60" t="s">
        <v>141</v>
      </c>
      <c r="Z462" s="112" t="s">
        <v>141</v>
      </c>
      <c r="AA462" s="60" t="s">
        <v>141</v>
      </c>
      <c r="AB462" s="115" t="s">
        <v>141</v>
      </c>
      <c r="AC462" s="60" t="s">
        <v>141</v>
      </c>
      <c r="AD462" s="115" t="s">
        <v>38</v>
      </c>
      <c r="AE462" s="115"/>
      <c r="AF462" s="115"/>
      <c r="AG462" s="112"/>
      <c r="AH462" s="115"/>
      <c r="AJ462" s="1">
        <f t="shared" si="32"/>
        <v>0</v>
      </c>
      <c r="AK462" s="1">
        <f t="shared" si="33"/>
        <v>-0.77600000000000002</v>
      </c>
    </row>
    <row r="463" spans="1:37" ht="131.25" customHeight="1">
      <c r="A463" s="179" t="s">
        <v>5349</v>
      </c>
      <c r="B463" s="115" t="s">
        <v>22</v>
      </c>
      <c r="C463" s="115" t="s">
        <v>274</v>
      </c>
      <c r="D463" s="169">
        <v>42570</v>
      </c>
      <c r="E463" s="176">
        <v>0.41319444444444442</v>
      </c>
      <c r="F463" s="169">
        <v>42570</v>
      </c>
      <c r="G463" s="176">
        <v>0.50069444444444444</v>
      </c>
      <c r="H463" s="176">
        <v>8.7500000000000008E-2</v>
      </c>
      <c r="I463" s="179">
        <v>21</v>
      </c>
      <c r="J463" s="179" t="s">
        <v>144</v>
      </c>
      <c r="K463" s="115" t="s">
        <v>21</v>
      </c>
      <c r="L463" s="115" t="s">
        <v>17</v>
      </c>
      <c r="M463" s="115" t="s">
        <v>6362</v>
      </c>
      <c r="N463" s="179" t="s">
        <v>3</v>
      </c>
      <c r="O463" s="179" t="s">
        <v>8</v>
      </c>
      <c r="P463" s="115" t="s">
        <v>6363</v>
      </c>
      <c r="Q463" s="179" t="s">
        <v>8928</v>
      </c>
      <c r="R463" s="179">
        <v>1.639</v>
      </c>
      <c r="S463" s="179">
        <v>0.7</v>
      </c>
      <c r="T463" s="179">
        <f>R463+S463</f>
        <v>2.339</v>
      </c>
      <c r="U463" s="115" t="s">
        <v>29</v>
      </c>
      <c r="V463" s="179" t="s">
        <v>141</v>
      </c>
      <c r="W463" s="115" t="s">
        <v>141</v>
      </c>
      <c r="X463" s="115" t="s">
        <v>141</v>
      </c>
      <c r="Y463" s="60" t="s">
        <v>141</v>
      </c>
      <c r="Z463" s="112" t="s">
        <v>141</v>
      </c>
      <c r="AA463" s="60" t="s">
        <v>141</v>
      </c>
      <c r="AB463" s="115" t="s">
        <v>141</v>
      </c>
      <c r="AC463" s="60" t="s">
        <v>141</v>
      </c>
      <c r="AD463" s="115" t="s">
        <v>38</v>
      </c>
      <c r="AE463" s="115"/>
      <c r="AF463" s="115"/>
      <c r="AG463" s="112"/>
      <c r="AH463" s="115"/>
      <c r="AJ463" s="1">
        <f t="shared" si="32"/>
        <v>0</v>
      </c>
      <c r="AK463" s="1">
        <f t="shared" si="33"/>
        <v>-2.339</v>
      </c>
    </row>
    <row r="464" spans="1:37" ht="131.25" customHeight="1">
      <c r="A464" s="179" t="s">
        <v>5349</v>
      </c>
      <c r="B464" s="115" t="s">
        <v>22</v>
      </c>
      <c r="C464" s="115" t="s">
        <v>4339</v>
      </c>
      <c r="D464" s="169">
        <v>42575</v>
      </c>
      <c r="E464" s="176">
        <v>0.46180555555555558</v>
      </c>
      <c r="F464" s="169">
        <v>42575</v>
      </c>
      <c r="G464" s="176">
        <v>0.50694444444444442</v>
      </c>
      <c r="H464" s="176">
        <v>4.5138888888888888E-2</v>
      </c>
      <c r="I464" s="179">
        <v>2</v>
      </c>
      <c r="J464" s="179"/>
      <c r="K464" s="115"/>
      <c r="L464" s="115" t="s">
        <v>4</v>
      </c>
      <c r="M464" s="115" t="s">
        <v>6713</v>
      </c>
      <c r="N464" s="179">
        <v>0.4</v>
      </c>
      <c r="O464" s="179" t="s">
        <v>26</v>
      </c>
      <c r="P464" s="115" t="s">
        <v>6714</v>
      </c>
      <c r="Q464" s="179" t="s">
        <v>8929</v>
      </c>
      <c r="R464" s="179">
        <v>7.4999999999999997E-2</v>
      </c>
      <c r="S464" s="179">
        <v>3.7999999999999999E-2</v>
      </c>
      <c r="T464" s="179">
        <v>0.113</v>
      </c>
      <c r="U464" s="115" t="s">
        <v>46</v>
      </c>
      <c r="V464" s="179" t="s">
        <v>8914</v>
      </c>
      <c r="W464" s="115" t="s">
        <v>8915</v>
      </c>
      <c r="X464" s="115" t="s">
        <v>8868</v>
      </c>
      <c r="Y464" s="60" t="s">
        <v>8930</v>
      </c>
      <c r="Z464" s="112" t="s">
        <v>141</v>
      </c>
      <c r="AA464" s="60" t="s">
        <v>8917</v>
      </c>
      <c r="AB464" s="115" t="s">
        <v>141</v>
      </c>
      <c r="AC464" s="60" t="s">
        <v>3373</v>
      </c>
      <c r="AD464" s="115" t="s">
        <v>18</v>
      </c>
      <c r="AE464" s="115"/>
      <c r="AF464" s="115"/>
      <c r="AG464" s="112"/>
      <c r="AH464" s="115"/>
      <c r="AJ464" s="1">
        <f t="shared" si="32"/>
        <v>0</v>
      </c>
      <c r="AK464" s="1">
        <f t="shared" si="33"/>
        <v>-0.113</v>
      </c>
    </row>
    <row r="465" spans="1:37" ht="281.25" customHeight="1">
      <c r="A465" s="179" t="s">
        <v>5349</v>
      </c>
      <c r="B465" s="115" t="s">
        <v>22</v>
      </c>
      <c r="C465" s="115" t="s">
        <v>778</v>
      </c>
      <c r="D465" s="169">
        <v>42579</v>
      </c>
      <c r="E465" s="176">
        <v>0.27430555555555552</v>
      </c>
      <c r="F465" s="169">
        <v>42579</v>
      </c>
      <c r="G465" s="176">
        <v>0.27499999999999997</v>
      </c>
      <c r="H465" s="176">
        <v>6.9444444444444447E-4</v>
      </c>
      <c r="I465" s="179">
        <v>4</v>
      </c>
      <c r="J465" s="179"/>
      <c r="K465" s="115"/>
      <c r="L465" s="115" t="s">
        <v>17</v>
      </c>
      <c r="M465" s="115" t="s">
        <v>6785</v>
      </c>
      <c r="N465" s="179">
        <v>35</v>
      </c>
      <c r="O465" s="179" t="s">
        <v>8</v>
      </c>
      <c r="P465" s="115" t="s">
        <v>4686</v>
      </c>
      <c r="Q465" s="179" t="s">
        <v>7120</v>
      </c>
      <c r="R465" s="179">
        <v>1.423</v>
      </c>
      <c r="S465" s="179">
        <v>0.71099999999999997</v>
      </c>
      <c r="T465" s="179">
        <v>2.1339999999999999</v>
      </c>
      <c r="U465" s="115" t="s">
        <v>29</v>
      </c>
      <c r="V465" s="179" t="s">
        <v>141</v>
      </c>
      <c r="W465" s="115" t="s">
        <v>141</v>
      </c>
      <c r="X465" s="115" t="s">
        <v>141</v>
      </c>
      <c r="Y465" s="60" t="s">
        <v>141</v>
      </c>
      <c r="Z465" s="112" t="s">
        <v>141</v>
      </c>
      <c r="AA465" s="60" t="s">
        <v>141</v>
      </c>
      <c r="AB465" s="115" t="s">
        <v>141</v>
      </c>
      <c r="AC465" s="60" t="s">
        <v>141</v>
      </c>
      <c r="AD465" s="115" t="s">
        <v>38</v>
      </c>
      <c r="AE465" s="115"/>
      <c r="AF465" s="115"/>
      <c r="AG465" s="112"/>
      <c r="AJ465" s="1">
        <f t="shared" si="32"/>
        <v>0</v>
      </c>
      <c r="AK465" s="1">
        <f t="shared" si="33"/>
        <v>-2.1339999999999999</v>
      </c>
    </row>
    <row r="466" spans="1:37" ht="150" customHeight="1">
      <c r="A466" s="179" t="s">
        <v>5349</v>
      </c>
      <c r="B466" s="115" t="s">
        <v>22</v>
      </c>
      <c r="C466" s="115" t="s">
        <v>778</v>
      </c>
      <c r="D466" s="169">
        <v>42582</v>
      </c>
      <c r="E466" s="176">
        <v>0.52430555555555558</v>
      </c>
      <c r="F466" s="169">
        <v>42582</v>
      </c>
      <c r="G466" s="176">
        <v>0.8125</v>
      </c>
      <c r="H466" s="176">
        <v>0.28819444444444448</v>
      </c>
      <c r="I466" s="179">
        <v>82</v>
      </c>
      <c r="J466" s="179"/>
      <c r="K466" s="115"/>
      <c r="L466" s="115" t="s">
        <v>17</v>
      </c>
      <c r="M466" s="115" t="s">
        <v>6853</v>
      </c>
      <c r="N466" s="179">
        <v>35</v>
      </c>
      <c r="O466" s="179" t="s">
        <v>8</v>
      </c>
      <c r="P466" s="115" t="s">
        <v>6854</v>
      </c>
      <c r="Q466" s="179" t="s">
        <v>6855</v>
      </c>
      <c r="R466" s="179">
        <v>3.5720000000000001</v>
      </c>
      <c r="S466" s="179">
        <v>1.76</v>
      </c>
      <c r="T466" s="179">
        <v>5.3319999999999999</v>
      </c>
      <c r="U466" s="115" t="s">
        <v>29</v>
      </c>
      <c r="V466" s="179" t="s">
        <v>141</v>
      </c>
      <c r="W466" s="115" t="s">
        <v>141</v>
      </c>
      <c r="X466" s="115" t="s">
        <v>141</v>
      </c>
      <c r="Y466" s="60" t="s">
        <v>141</v>
      </c>
      <c r="Z466" s="112" t="s">
        <v>141</v>
      </c>
      <c r="AA466" s="60" t="s">
        <v>141</v>
      </c>
      <c r="AB466" s="115" t="s">
        <v>141</v>
      </c>
      <c r="AC466" s="60" t="s">
        <v>141</v>
      </c>
      <c r="AD466" s="115" t="s">
        <v>38</v>
      </c>
      <c r="AE466" s="115"/>
      <c r="AF466" s="115"/>
      <c r="AG466" s="112"/>
      <c r="AJ466" s="1">
        <f t="shared" si="32"/>
        <v>0</v>
      </c>
      <c r="AK466" s="1">
        <f t="shared" si="33"/>
        <v>-5.3319999999999999</v>
      </c>
    </row>
    <row r="467" spans="1:37" ht="94.5" customHeight="1">
      <c r="A467" s="179" t="s">
        <v>6868</v>
      </c>
      <c r="B467" s="115" t="s">
        <v>22</v>
      </c>
      <c r="C467" s="115" t="s">
        <v>778</v>
      </c>
      <c r="D467" s="169">
        <v>42585</v>
      </c>
      <c r="E467" s="176">
        <v>0.75</v>
      </c>
      <c r="F467" s="169">
        <v>42585</v>
      </c>
      <c r="G467" s="176" t="s">
        <v>6864</v>
      </c>
      <c r="H467" s="176">
        <v>1.3194444444444444E-2</v>
      </c>
      <c r="I467" s="179">
        <v>84</v>
      </c>
      <c r="J467" s="179"/>
      <c r="K467" s="115"/>
      <c r="L467" s="115" t="s">
        <v>17</v>
      </c>
      <c r="M467" s="115" t="s">
        <v>6865</v>
      </c>
      <c r="N467" s="179">
        <v>35</v>
      </c>
      <c r="O467" s="179" t="s">
        <v>8</v>
      </c>
      <c r="P467" s="115" t="s">
        <v>8931</v>
      </c>
      <c r="Q467" s="179" t="s">
        <v>6866</v>
      </c>
      <c r="R467" s="179">
        <v>2.2290000000000001</v>
      </c>
      <c r="S467" s="179">
        <v>0.96799999999999997</v>
      </c>
      <c r="T467" s="179">
        <f>R467+S467</f>
        <v>3.1970000000000001</v>
      </c>
      <c r="U467" s="115" t="s">
        <v>29</v>
      </c>
      <c r="V467" s="179" t="s">
        <v>141</v>
      </c>
      <c r="W467" s="115" t="s">
        <v>141</v>
      </c>
      <c r="X467" s="115" t="s">
        <v>141</v>
      </c>
      <c r="Y467" s="60" t="s">
        <v>141</v>
      </c>
      <c r="Z467" s="112" t="s">
        <v>141</v>
      </c>
      <c r="AA467" s="60" t="s">
        <v>141</v>
      </c>
      <c r="AB467" s="115" t="s">
        <v>141</v>
      </c>
      <c r="AC467" s="60" t="s">
        <v>141</v>
      </c>
      <c r="AD467" s="115" t="s">
        <v>38</v>
      </c>
      <c r="AE467" s="115"/>
      <c r="AF467" s="115"/>
      <c r="AG467" s="112"/>
      <c r="AJ467" s="1">
        <f t="shared" si="32"/>
        <v>0</v>
      </c>
      <c r="AK467" s="1">
        <f t="shared" si="33"/>
        <v>-3.1970000000000001</v>
      </c>
    </row>
    <row r="468" spans="1:37" ht="112.5" customHeight="1">
      <c r="A468" s="179" t="s">
        <v>6868</v>
      </c>
      <c r="B468" s="115" t="s">
        <v>22</v>
      </c>
      <c r="C468" s="115" t="s">
        <v>274</v>
      </c>
      <c r="D468" s="169">
        <v>42586</v>
      </c>
      <c r="E468" s="176">
        <v>0.37152777777777773</v>
      </c>
      <c r="F468" s="169">
        <v>42586</v>
      </c>
      <c r="G468" s="176">
        <v>0.52083333333333337</v>
      </c>
      <c r="H468" s="176">
        <v>0.14930555555555555</v>
      </c>
      <c r="I468" s="179">
        <v>11</v>
      </c>
      <c r="J468" s="179" t="s">
        <v>144</v>
      </c>
      <c r="K468" s="115" t="s">
        <v>15</v>
      </c>
      <c r="L468" s="115" t="s">
        <v>10</v>
      </c>
      <c r="M468" s="115" t="s">
        <v>6978</v>
      </c>
      <c r="N468" s="179" t="s">
        <v>3</v>
      </c>
      <c r="O468" s="179" t="s">
        <v>8</v>
      </c>
      <c r="P468" s="115" t="s">
        <v>6978</v>
      </c>
      <c r="Q468" s="179" t="s">
        <v>8932</v>
      </c>
      <c r="R468" s="179">
        <v>3.282</v>
      </c>
      <c r="S468" s="179">
        <v>1.6160000000000001</v>
      </c>
      <c r="T468" s="179">
        <v>4.8979999999999997</v>
      </c>
      <c r="U468" s="115" t="s">
        <v>7</v>
      </c>
      <c r="V468" s="179" t="s">
        <v>8921</v>
      </c>
      <c r="W468" s="115" t="s">
        <v>8933</v>
      </c>
      <c r="X468" s="115" t="s">
        <v>8868</v>
      </c>
      <c r="Y468" s="60" t="s">
        <v>8870</v>
      </c>
      <c r="Z468" s="112" t="s">
        <v>141</v>
      </c>
      <c r="AA468" s="60" t="s">
        <v>8902</v>
      </c>
      <c r="AB468" s="115" t="s">
        <v>141</v>
      </c>
      <c r="AC468" s="60" t="s">
        <v>141</v>
      </c>
      <c r="AD468" s="115" t="s">
        <v>43</v>
      </c>
      <c r="AE468" s="115"/>
      <c r="AF468" s="115"/>
      <c r="AG468" s="112"/>
      <c r="AJ468" s="1">
        <f t="shared" si="32"/>
        <v>0</v>
      </c>
      <c r="AK468" s="1">
        <f t="shared" si="33"/>
        <v>-4.8979999999999997</v>
      </c>
    </row>
    <row r="469" spans="1:37" ht="409.5" customHeight="1">
      <c r="A469" s="179" t="s">
        <v>6868</v>
      </c>
      <c r="B469" s="115" t="s">
        <v>22</v>
      </c>
      <c r="C469" s="115" t="s">
        <v>274</v>
      </c>
      <c r="D469" s="169">
        <v>42586</v>
      </c>
      <c r="E469" s="176">
        <v>0.65416666666666667</v>
      </c>
      <c r="F469" s="169">
        <v>42586</v>
      </c>
      <c r="G469" s="176">
        <v>0.70416666666666661</v>
      </c>
      <c r="H469" s="176">
        <v>4.9999999999999996E-2</v>
      </c>
      <c r="I469" s="179">
        <v>28</v>
      </c>
      <c r="J469" s="179" t="s">
        <v>144</v>
      </c>
      <c r="K469" s="115" t="s">
        <v>52</v>
      </c>
      <c r="L469" s="115" t="s">
        <v>17</v>
      </c>
      <c r="M469" s="115" t="s">
        <v>6958</v>
      </c>
      <c r="N469" s="179" t="s">
        <v>3</v>
      </c>
      <c r="O469" s="179" t="s">
        <v>8</v>
      </c>
      <c r="P469" s="115" t="s">
        <v>6959</v>
      </c>
      <c r="Q469" s="179" t="s">
        <v>8934</v>
      </c>
      <c r="R469" s="179">
        <v>2.8119999999999998</v>
      </c>
      <c r="S469" s="179">
        <v>1.385</v>
      </c>
      <c r="T469" s="179">
        <v>4.1970000000000001</v>
      </c>
      <c r="U469" s="115" t="s">
        <v>29</v>
      </c>
      <c r="V469" s="179" t="s">
        <v>141</v>
      </c>
      <c r="W469" s="115" t="s">
        <v>141</v>
      </c>
      <c r="X469" s="115" t="s">
        <v>141</v>
      </c>
      <c r="Y469" s="60" t="s">
        <v>141</v>
      </c>
      <c r="Z469" s="112" t="s">
        <v>141</v>
      </c>
      <c r="AA469" s="60" t="s">
        <v>141</v>
      </c>
      <c r="AB469" s="115" t="s">
        <v>141</v>
      </c>
      <c r="AC469" s="60" t="s">
        <v>141</v>
      </c>
      <c r="AD469" s="115" t="s">
        <v>38</v>
      </c>
      <c r="AE469" s="115"/>
      <c r="AF469" s="115"/>
      <c r="AG469" s="112"/>
      <c r="AJ469" s="1">
        <f t="shared" si="32"/>
        <v>0</v>
      </c>
      <c r="AK469" s="1">
        <f t="shared" si="33"/>
        <v>-4.1970000000000001</v>
      </c>
    </row>
    <row r="470" spans="1:37" ht="300" customHeight="1">
      <c r="A470" s="179" t="s">
        <v>6868</v>
      </c>
      <c r="B470" s="115" t="s">
        <v>22</v>
      </c>
      <c r="C470" s="115" t="s">
        <v>274</v>
      </c>
      <c r="D470" s="169">
        <v>42590</v>
      </c>
      <c r="E470" s="176">
        <v>0.61111111111111105</v>
      </c>
      <c r="F470" s="169">
        <v>42590</v>
      </c>
      <c r="G470" s="176">
        <v>0.64583333333333337</v>
      </c>
      <c r="H470" s="176">
        <v>3.4722222222222224E-2</v>
      </c>
      <c r="I470" s="179">
        <v>51</v>
      </c>
      <c r="J470" s="179" t="s">
        <v>144</v>
      </c>
      <c r="K470" s="115" t="s">
        <v>146</v>
      </c>
      <c r="L470" s="115" t="s">
        <v>10</v>
      </c>
      <c r="M470" s="115" t="s">
        <v>7443</v>
      </c>
      <c r="N470" s="179">
        <v>35</v>
      </c>
      <c r="O470" s="179" t="s">
        <v>8</v>
      </c>
      <c r="P470" s="115" t="s">
        <v>7444</v>
      </c>
      <c r="Q470" s="179" t="s">
        <v>8935</v>
      </c>
      <c r="R470" s="179">
        <v>1.5640000000000001</v>
      </c>
      <c r="S470" s="179">
        <v>0.77100000000000002</v>
      </c>
      <c r="T470" s="179">
        <v>2.335</v>
      </c>
      <c r="U470" s="115" t="s">
        <v>29</v>
      </c>
      <c r="V470" s="179" t="s">
        <v>8936</v>
      </c>
      <c r="W470" s="115" t="s">
        <v>8937</v>
      </c>
      <c r="X470" s="115" t="s">
        <v>8868</v>
      </c>
      <c r="Y470" s="60" t="s">
        <v>8870</v>
      </c>
      <c r="Z470" s="112" t="s">
        <v>141</v>
      </c>
      <c r="AA470" s="60" t="s">
        <v>8902</v>
      </c>
      <c r="AB470" s="115" t="s">
        <v>141</v>
      </c>
      <c r="AC470" s="60" t="s">
        <v>8870</v>
      </c>
      <c r="AD470" s="115" t="s">
        <v>43</v>
      </c>
      <c r="AE470" s="115"/>
      <c r="AF470" s="115"/>
      <c r="AG470" s="112"/>
      <c r="AJ470" s="1">
        <f t="shared" si="32"/>
        <v>0</v>
      </c>
      <c r="AK470" s="1">
        <f t="shared" si="33"/>
        <v>-2.335</v>
      </c>
    </row>
    <row r="471" spans="1:37" ht="409.5" customHeight="1">
      <c r="A471" s="179" t="s">
        <v>6868</v>
      </c>
      <c r="B471" s="115" t="s">
        <v>22</v>
      </c>
      <c r="C471" s="115" t="s">
        <v>274</v>
      </c>
      <c r="D471" s="169">
        <v>42590</v>
      </c>
      <c r="E471" s="176">
        <v>0.62986111111111109</v>
      </c>
      <c r="F471" s="169">
        <v>42590</v>
      </c>
      <c r="G471" s="176">
        <v>0.65138888888888891</v>
      </c>
      <c r="H471" s="176">
        <v>2.1527777777777781E-2</v>
      </c>
      <c r="I471" s="179">
        <v>6</v>
      </c>
      <c r="J471" s="179" t="s">
        <v>144</v>
      </c>
      <c r="K471" s="115" t="s">
        <v>21</v>
      </c>
      <c r="L471" s="115" t="s">
        <v>10</v>
      </c>
      <c r="M471" s="115" t="s">
        <v>7445</v>
      </c>
      <c r="N471" s="179" t="s">
        <v>3</v>
      </c>
      <c r="O471" s="179" t="s">
        <v>8</v>
      </c>
      <c r="P471" s="115" t="s">
        <v>7445</v>
      </c>
      <c r="Q471" s="179" t="s">
        <v>8938</v>
      </c>
      <c r="R471" s="179">
        <v>0.22800000000000001</v>
      </c>
      <c r="S471" s="179">
        <v>0.11219999999999999</v>
      </c>
      <c r="T471" s="179">
        <f>R471+S471</f>
        <v>0.3402</v>
      </c>
      <c r="U471" s="115" t="s">
        <v>29</v>
      </c>
      <c r="V471" s="179" t="s">
        <v>8939</v>
      </c>
      <c r="W471" s="115" t="s">
        <v>8940</v>
      </c>
      <c r="X471" s="115" t="s">
        <v>8868</v>
      </c>
      <c r="Y471" s="60" t="s">
        <v>8870</v>
      </c>
      <c r="Z471" s="112" t="s">
        <v>141</v>
      </c>
      <c r="AA471" s="60" t="s">
        <v>8902</v>
      </c>
      <c r="AB471" s="115" t="s">
        <v>141</v>
      </c>
      <c r="AC471" s="60" t="s">
        <v>8875</v>
      </c>
      <c r="AD471" s="115" t="s">
        <v>43</v>
      </c>
      <c r="AE471" s="115"/>
      <c r="AF471" s="115"/>
      <c r="AG471" s="112"/>
      <c r="AJ471" s="1">
        <f t="shared" si="32"/>
        <v>0</v>
      </c>
      <c r="AK471" s="1">
        <f t="shared" si="33"/>
        <v>-0.3402</v>
      </c>
    </row>
    <row r="472" spans="1:37" ht="409.5" customHeight="1">
      <c r="A472" s="179" t="s">
        <v>6868</v>
      </c>
      <c r="B472" s="115" t="s">
        <v>22</v>
      </c>
      <c r="C472" s="115" t="s">
        <v>274</v>
      </c>
      <c r="D472" s="169">
        <v>42593</v>
      </c>
      <c r="E472" s="176">
        <v>0.50347222222222221</v>
      </c>
      <c r="F472" s="169">
        <v>42593</v>
      </c>
      <c r="G472" s="176">
        <v>0.52638888888888891</v>
      </c>
      <c r="H472" s="176">
        <v>2.2916666666666669E-2</v>
      </c>
      <c r="I472" s="179">
        <v>17</v>
      </c>
      <c r="J472" s="179" t="s">
        <v>144</v>
      </c>
      <c r="K472" s="115" t="s">
        <v>146</v>
      </c>
      <c r="L472" s="115" t="s">
        <v>10</v>
      </c>
      <c r="M472" s="115" t="s">
        <v>7528</v>
      </c>
      <c r="N472" s="179" t="s">
        <v>3</v>
      </c>
      <c r="O472" s="179" t="s">
        <v>8</v>
      </c>
      <c r="P472" s="115" t="s">
        <v>7528</v>
      </c>
      <c r="Q472" s="179" t="s">
        <v>8941</v>
      </c>
      <c r="R472" s="179">
        <v>0.82</v>
      </c>
      <c r="S472" s="179">
        <v>0.35099999999999998</v>
      </c>
      <c r="T472" s="179">
        <v>1.171</v>
      </c>
      <c r="U472" s="115" t="s">
        <v>29</v>
      </c>
      <c r="V472" s="179" t="s">
        <v>8942</v>
      </c>
      <c r="W472" s="115" t="s">
        <v>8943</v>
      </c>
      <c r="X472" s="115" t="s">
        <v>8868</v>
      </c>
      <c r="Y472" s="60" t="s">
        <v>8870</v>
      </c>
      <c r="Z472" s="112" t="s">
        <v>141</v>
      </c>
      <c r="AA472" s="60" t="s">
        <v>8902</v>
      </c>
      <c r="AB472" s="115" t="s">
        <v>141</v>
      </c>
      <c r="AC472" s="60" t="s">
        <v>8875</v>
      </c>
      <c r="AD472" s="115" t="s">
        <v>43</v>
      </c>
      <c r="AE472" s="115"/>
      <c r="AF472" s="115"/>
      <c r="AG472" s="112"/>
      <c r="AJ472" s="1">
        <f t="shared" si="32"/>
        <v>0</v>
      </c>
      <c r="AK472" s="1">
        <f t="shared" si="33"/>
        <v>-1.171</v>
      </c>
    </row>
    <row r="473" spans="1:37" ht="318.75" customHeight="1">
      <c r="A473" s="179" t="s">
        <v>6868</v>
      </c>
      <c r="B473" s="115" t="s">
        <v>22</v>
      </c>
      <c r="C473" s="115" t="s">
        <v>274</v>
      </c>
      <c r="D473" s="169">
        <v>42593</v>
      </c>
      <c r="E473" s="176">
        <v>0.54027777777777775</v>
      </c>
      <c r="F473" s="169">
        <v>42593</v>
      </c>
      <c r="G473" s="176">
        <v>0.57291666666666663</v>
      </c>
      <c r="H473" s="176">
        <v>3.2638888888888891E-2</v>
      </c>
      <c r="I473" s="179">
        <v>14</v>
      </c>
      <c r="J473" s="179" t="s">
        <v>144</v>
      </c>
      <c r="K473" s="115" t="s">
        <v>21</v>
      </c>
      <c r="L473" s="115" t="s">
        <v>10</v>
      </c>
      <c r="M473" s="115" t="s">
        <v>7529</v>
      </c>
      <c r="N473" s="179" t="s">
        <v>3</v>
      </c>
      <c r="O473" s="179" t="s">
        <v>8</v>
      </c>
      <c r="P473" s="115" t="s">
        <v>7529</v>
      </c>
      <c r="Q473" s="179" t="s">
        <v>8944</v>
      </c>
      <c r="R473" s="179">
        <v>0.91</v>
      </c>
      <c r="S473" s="179">
        <v>0.39</v>
      </c>
      <c r="T473" s="179">
        <v>1.3</v>
      </c>
      <c r="U473" s="115" t="s">
        <v>29</v>
      </c>
      <c r="V473" s="179" t="s">
        <v>8936</v>
      </c>
      <c r="W473" s="115" t="s">
        <v>8945</v>
      </c>
      <c r="X473" s="115" t="s">
        <v>8868</v>
      </c>
      <c r="Y473" s="60" t="s">
        <v>8870</v>
      </c>
      <c r="Z473" s="112" t="s">
        <v>141</v>
      </c>
      <c r="AA473" s="60" t="s">
        <v>8902</v>
      </c>
      <c r="AB473" s="115" t="s">
        <v>141</v>
      </c>
      <c r="AC473" s="60" t="s">
        <v>8882</v>
      </c>
      <c r="AD473" s="115" t="s">
        <v>43</v>
      </c>
      <c r="AE473" s="115"/>
      <c r="AF473" s="115"/>
      <c r="AG473" s="112"/>
      <c r="AJ473" s="1">
        <f t="shared" si="32"/>
        <v>0</v>
      </c>
      <c r="AK473" s="1">
        <f t="shared" si="33"/>
        <v>-1.3</v>
      </c>
    </row>
    <row r="474" spans="1:37" ht="409.5" customHeight="1">
      <c r="A474" s="179" t="s">
        <v>6868</v>
      </c>
      <c r="B474" s="115" t="s">
        <v>22</v>
      </c>
      <c r="C474" s="115" t="s">
        <v>274</v>
      </c>
      <c r="D474" s="169">
        <v>42593</v>
      </c>
      <c r="E474" s="176">
        <v>0.69444444444444453</v>
      </c>
      <c r="F474" s="169">
        <v>42593</v>
      </c>
      <c r="G474" s="176">
        <v>0.86111111111111116</v>
      </c>
      <c r="H474" s="176">
        <v>0.16666666666666666</v>
      </c>
      <c r="I474" s="179">
        <v>2</v>
      </c>
      <c r="J474" s="179" t="s">
        <v>144</v>
      </c>
      <c r="K474" s="115" t="s">
        <v>21</v>
      </c>
      <c r="L474" s="115" t="s">
        <v>10</v>
      </c>
      <c r="M474" s="115" t="s">
        <v>7530</v>
      </c>
      <c r="N474" s="179" t="s">
        <v>3</v>
      </c>
      <c r="O474" s="179" t="s">
        <v>8</v>
      </c>
      <c r="P474" s="115" t="s">
        <v>7530</v>
      </c>
      <c r="Q474" s="179" t="s">
        <v>8946</v>
      </c>
      <c r="R474" s="179">
        <v>8.6999999999999994E-2</v>
      </c>
      <c r="S474" s="179">
        <v>3.6999999999999998E-2</v>
      </c>
      <c r="T474" s="179">
        <v>0.124</v>
      </c>
      <c r="U474" s="115" t="s">
        <v>29</v>
      </c>
      <c r="V474" s="179" t="s">
        <v>8898</v>
      </c>
      <c r="W474" s="115" t="s">
        <v>8947</v>
      </c>
      <c r="X474" s="115" t="s">
        <v>8868</v>
      </c>
      <c r="Y474" s="60" t="s">
        <v>8870</v>
      </c>
      <c r="Z474" s="112" t="s">
        <v>141</v>
      </c>
      <c r="AA474" s="60" t="s">
        <v>8902</v>
      </c>
      <c r="AB474" s="115" t="s">
        <v>141</v>
      </c>
      <c r="AC474" s="60" t="s">
        <v>8875</v>
      </c>
      <c r="AD474" s="115" t="s">
        <v>43</v>
      </c>
      <c r="AE474" s="115"/>
      <c r="AF474" s="115"/>
      <c r="AG474" s="112"/>
      <c r="AJ474" s="1">
        <f t="shared" si="32"/>
        <v>0</v>
      </c>
      <c r="AK474" s="1">
        <f t="shared" si="33"/>
        <v>-0.124</v>
      </c>
    </row>
    <row r="475" spans="1:37" ht="112.5" customHeight="1">
      <c r="A475" s="179" t="s">
        <v>6868</v>
      </c>
      <c r="B475" s="115" t="s">
        <v>22</v>
      </c>
      <c r="C475" s="115" t="s">
        <v>274</v>
      </c>
      <c r="D475" s="169">
        <v>42594</v>
      </c>
      <c r="E475" s="176">
        <v>0</v>
      </c>
      <c r="F475" s="169">
        <v>42594</v>
      </c>
      <c r="G475" s="176">
        <v>4.1666666666666664E-2</v>
      </c>
      <c r="H475" s="176">
        <v>4.1666666666666664E-2</v>
      </c>
      <c r="I475" s="179">
        <v>1</v>
      </c>
      <c r="J475" s="179" t="s">
        <v>144</v>
      </c>
      <c r="K475" s="115" t="s">
        <v>21</v>
      </c>
      <c r="L475" s="115" t="s">
        <v>10</v>
      </c>
      <c r="M475" s="115" t="s">
        <v>7550</v>
      </c>
      <c r="N475" s="179" t="s">
        <v>3</v>
      </c>
      <c r="O475" s="179" t="s">
        <v>8</v>
      </c>
      <c r="P475" s="115" t="s">
        <v>7550</v>
      </c>
      <c r="Q475" s="179" t="s">
        <v>7551</v>
      </c>
      <c r="R475" s="179">
        <v>8.4000000000000005E-2</v>
      </c>
      <c r="S475" s="179">
        <v>4.1000000000000002E-2</v>
      </c>
      <c r="T475" s="179">
        <v>0.125</v>
      </c>
      <c r="U475" s="115" t="s">
        <v>29</v>
      </c>
      <c r="V475" s="179" t="s">
        <v>8942</v>
      </c>
      <c r="W475" s="115" t="s">
        <v>8948</v>
      </c>
      <c r="X475" s="115" t="s">
        <v>8868</v>
      </c>
      <c r="Y475" s="60" t="s">
        <v>3373</v>
      </c>
      <c r="Z475" s="112" t="s">
        <v>141</v>
      </c>
      <c r="AA475" s="60" t="s">
        <v>8870</v>
      </c>
      <c r="AB475" s="115" t="s">
        <v>141</v>
      </c>
      <c r="AC475" s="60" t="s">
        <v>3373</v>
      </c>
      <c r="AD475" s="115" t="s">
        <v>43</v>
      </c>
      <c r="AE475" s="115"/>
      <c r="AF475" s="115"/>
      <c r="AG475" s="112"/>
      <c r="AJ475" s="1">
        <f t="shared" si="32"/>
        <v>0</v>
      </c>
      <c r="AK475" s="1">
        <f t="shared" si="33"/>
        <v>-0.125</v>
      </c>
    </row>
    <row r="476" spans="1:37" ht="337.5" customHeight="1">
      <c r="A476" s="179" t="s">
        <v>6868</v>
      </c>
      <c r="B476" s="115" t="s">
        <v>22</v>
      </c>
      <c r="C476" s="115" t="s">
        <v>274</v>
      </c>
      <c r="D476" s="169">
        <v>42600</v>
      </c>
      <c r="E476" s="176">
        <v>0.54513888888888895</v>
      </c>
      <c r="F476" s="169">
        <v>42600</v>
      </c>
      <c r="G476" s="176">
        <v>0.5625</v>
      </c>
      <c r="H476" s="176">
        <v>1.7361111111111112E-2</v>
      </c>
      <c r="I476" s="179">
        <v>9</v>
      </c>
      <c r="J476" s="179" t="s">
        <v>144</v>
      </c>
      <c r="K476" s="115" t="s">
        <v>21</v>
      </c>
      <c r="L476" s="115" t="s">
        <v>10</v>
      </c>
      <c r="M476" s="115" t="s">
        <v>7699</v>
      </c>
      <c r="N476" s="179" t="s">
        <v>3</v>
      </c>
      <c r="O476" s="179" t="s">
        <v>8</v>
      </c>
      <c r="P476" s="115" t="s">
        <v>7699</v>
      </c>
      <c r="Q476" s="179" t="s">
        <v>8949</v>
      </c>
      <c r="R476" s="179">
        <v>0.52800000000000002</v>
      </c>
      <c r="S476" s="179">
        <v>0.26</v>
      </c>
      <c r="T476" s="179">
        <v>0.78800000000000003</v>
      </c>
      <c r="U476" s="115" t="s">
        <v>29</v>
      </c>
      <c r="V476" s="179" t="s">
        <v>8939</v>
      </c>
      <c r="W476" s="115" t="s">
        <v>8940</v>
      </c>
      <c r="X476" s="115" t="s">
        <v>8868</v>
      </c>
      <c r="Y476" s="60" t="s">
        <v>8870</v>
      </c>
      <c r="Z476" s="112" t="s">
        <v>141</v>
      </c>
      <c r="AA476" s="60" t="s">
        <v>8902</v>
      </c>
      <c r="AB476" s="115" t="s">
        <v>141</v>
      </c>
      <c r="AC476" s="60" t="s">
        <v>8875</v>
      </c>
      <c r="AD476" s="115" t="s">
        <v>43</v>
      </c>
      <c r="AE476" s="115"/>
      <c r="AF476" s="115"/>
      <c r="AG476" s="112"/>
      <c r="AJ476" s="1">
        <f t="shared" si="32"/>
        <v>0</v>
      </c>
      <c r="AK476" s="1">
        <f t="shared" si="33"/>
        <v>-0.78800000000000003</v>
      </c>
    </row>
    <row r="477" spans="1:37" ht="393.75" customHeight="1">
      <c r="A477" s="179" t="s">
        <v>6868</v>
      </c>
      <c r="B477" s="115" t="s">
        <v>22</v>
      </c>
      <c r="C477" s="115" t="s">
        <v>778</v>
      </c>
      <c r="D477" s="169">
        <v>42600</v>
      </c>
      <c r="E477" s="176">
        <v>0.65</v>
      </c>
      <c r="F477" s="169">
        <v>42600</v>
      </c>
      <c r="G477" s="176">
        <v>0.65069444444444446</v>
      </c>
      <c r="H477" s="176">
        <v>6.9444444444444447E-4</v>
      </c>
      <c r="I477" s="179">
        <v>11</v>
      </c>
      <c r="J477" s="179"/>
      <c r="K477" s="115"/>
      <c r="L477" s="115" t="s">
        <v>17</v>
      </c>
      <c r="M477" s="115" t="s">
        <v>6785</v>
      </c>
      <c r="N477" s="179">
        <v>220</v>
      </c>
      <c r="O477" s="179" t="s">
        <v>8</v>
      </c>
      <c r="P477" s="115" t="s">
        <v>6785</v>
      </c>
      <c r="Q477" s="179" t="s">
        <v>8950</v>
      </c>
      <c r="R477" s="179">
        <v>4.0810000000000004</v>
      </c>
      <c r="S477" s="179">
        <v>2.0099999999999998</v>
      </c>
      <c r="T477" s="179">
        <v>6.0910000000000002</v>
      </c>
      <c r="U477" s="115" t="s">
        <v>29</v>
      </c>
      <c r="V477" s="179" t="s">
        <v>141</v>
      </c>
      <c r="W477" s="115" t="s">
        <v>141</v>
      </c>
      <c r="X477" s="115" t="s">
        <v>141</v>
      </c>
      <c r="Y477" s="60" t="s">
        <v>141</v>
      </c>
      <c r="Z477" s="112" t="s">
        <v>141</v>
      </c>
      <c r="AA477" s="60" t="s">
        <v>141</v>
      </c>
      <c r="AB477" s="115" t="s">
        <v>141</v>
      </c>
      <c r="AC477" s="60" t="s">
        <v>141</v>
      </c>
      <c r="AD477" s="115" t="s">
        <v>38</v>
      </c>
      <c r="AE477" s="115"/>
      <c r="AF477" s="115"/>
      <c r="AG477" s="112"/>
      <c r="AJ477" s="1">
        <f t="shared" si="32"/>
        <v>0</v>
      </c>
      <c r="AK477" s="1">
        <f t="shared" si="33"/>
        <v>-6.0910000000000002</v>
      </c>
    </row>
    <row r="478" spans="1:37" ht="409.5" customHeight="1">
      <c r="A478" s="179" t="s">
        <v>6868</v>
      </c>
      <c r="B478" s="115" t="s">
        <v>22</v>
      </c>
      <c r="C478" s="115" t="s">
        <v>274</v>
      </c>
      <c r="D478" s="169">
        <v>42605</v>
      </c>
      <c r="E478" s="176">
        <v>0.32013888888888892</v>
      </c>
      <c r="F478" s="169">
        <v>42605</v>
      </c>
      <c r="G478" s="176">
        <v>0.3611111111111111</v>
      </c>
      <c r="H478" s="176">
        <v>4.0972222222222222E-2</v>
      </c>
      <c r="I478" s="179">
        <v>41</v>
      </c>
      <c r="J478" s="179" t="s">
        <v>144</v>
      </c>
      <c r="K478" s="115" t="s">
        <v>21</v>
      </c>
      <c r="L478" s="115" t="s">
        <v>10</v>
      </c>
      <c r="M478" s="115" t="s">
        <v>7777</v>
      </c>
      <c r="N478" s="179" t="s">
        <v>3</v>
      </c>
      <c r="O478" s="179" t="s">
        <v>8</v>
      </c>
      <c r="P478" s="115" t="s">
        <v>7777</v>
      </c>
      <c r="Q478" s="179" t="s">
        <v>8951</v>
      </c>
      <c r="R478" s="179">
        <v>10.166</v>
      </c>
      <c r="S478" s="179">
        <v>4.3559999999999999</v>
      </c>
      <c r="T478" s="179">
        <v>14.522</v>
      </c>
      <c r="U478" s="115" t="s">
        <v>29</v>
      </c>
      <c r="V478" s="179" t="s">
        <v>8898</v>
      </c>
      <c r="W478" s="115" t="s">
        <v>8952</v>
      </c>
      <c r="X478" s="115" t="s">
        <v>8868</v>
      </c>
      <c r="Y478" s="60" t="s">
        <v>8870</v>
      </c>
      <c r="Z478" s="112" t="s">
        <v>141</v>
      </c>
      <c r="AA478" s="60" t="s">
        <v>8902</v>
      </c>
      <c r="AB478" s="115" t="s">
        <v>141</v>
      </c>
      <c r="AC478" s="60" t="s">
        <v>8870</v>
      </c>
      <c r="AD478" s="115" t="s">
        <v>43</v>
      </c>
      <c r="AE478" s="115"/>
      <c r="AF478" s="115"/>
      <c r="AG478" s="112"/>
      <c r="AJ478" s="1">
        <f t="shared" si="32"/>
        <v>0</v>
      </c>
      <c r="AK478" s="1">
        <f t="shared" si="33"/>
        <v>-14.522</v>
      </c>
    </row>
    <row r="479" spans="1:37" ht="393.75" customHeight="1">
      <c r="A479" s="179" t="s">
        <v>6868</v>
      </c>
      <c r="B479" s="115" t="s">
        <v>22</v>
      </c>
      <c r="C479" s="115" t="s">
        <v>778</v>
      </c>
      <c r="D479" s="169">
        <v>42612</v>
      </c>
      <c r="E479" s="176">
        <v>0.55902777777777779</v>
      </c>
      <c r="F479" s="169">
        <v>42612</v>
      </c>
      <c r="G479" s="176">
        <v>0.57638888888888895</v>
      </c>
      <c r="H479" s="176">
        <v>1.7361111111111112E-2</v>
      </c>
      <c r="I479" s="179">
        <v>24</v>
      </c>
      <c r="J479" s="179" t="s">
        <v>144</v>
      </c>
      <c r="K479" s="115" t="s">
        <v>21</v>
      </c>
      <c r="L479" s="115" t="s">
        <v>17</v>
      </c>
      <c r="M479" s="115" t="s">
        <v>4477</v>
      </c>
      <c r="N479" s="179">
        <v>35</v>
      </c>
      <c r="O479" s="179" t="s">
        <v>14</v>
      </c>
      <c r="P479" s="115" t="s">
        <v>4478</v>
      </c>
      <c r="Q479" s="179" t="s">
        <v>7918</v>
      </c>
      <c r="R479" s="179">
        <v>4.5640000000000001</v>
      </c>
      <c r="S479" s="179">
        <v>2.2480000000000002</v>
      </c>
      <c r="T479" s="179">
        <v>6.8120000000000003</v>
      </c>
      <c r="U479" s="115" t="s">
        <v>29</v>
      </c>
      <c r="V479" s="179" t="s">
        <v>141</v>
      </c>
      <c r="W479" s="115" t="s">
        <v>141</v>
      </c>
      <c r="X479" s="115" t="s">
        <v>141</v>
      </c>
      <c r="Y479" s="60" t="s">
        <v>141</v>
      </c>
      <c r="Z479" s="112" t="s">
        <v>141</v>
      </c>
      <c r="AA479" s="60" t="s">
        <v>141</v>
      </c>
      <c r="AB479" s="115" t="s">
        <v>141</v>
      </c>
      <c r="AC479" s="60" t="s">
        <v>141</v>
      </c>
      <c r="AD479" s="115" t="s">
        <v>38</v>
      </c>
      <c r="AE479" s="115"/>
      <c r="AF479" s="115"/>
      <c r="AG479" s="112"/>
      <c r="AJ479" s="1">
        <f t="shared" si="32"/>
        <v>0</v>
      </c>
      <c r="AK479" s="1">
        <f t="shared" si="33"/>
        <v>-6.8120000000000003</v>
      </c>
    </row>
    <row r="480" spans="1:37" ht="206.25" customHeight="1">
      <c r="A480" s="179" t="s">
        <v>8405</v>
      </c>
      <c r="B480" s="115" t="s">
        <v>22</v>
      </c>
      <c r="C480" s="115" t="s">
        <v>4339</v>
      </c>
      <c r="D480" s="169">
        <v>42622</v>
      </c>
      <c r="E480" s="176">
        <v>0.4909722222222222</v>
      </c>
      <c r="F480" s="169">
        <v>42622</v>
      </c>
      <c r="G480" s="176">
        <v>0.80208333333333337</v>
      </c>
      <c r="H480" s="176">
        <v>0.31111111111111112</v>
      </c>
      <c r="I480" s="179">
        <v>1</v>
      </c>
      <c r="J480" s="179"/>
      <c r="K480" s="115"/>
      <c r="L480" s="115" t="s">
        <v>30</v>
      </c>
      <c r="M480" s="115" t="s">
        <v>8953</v>
      </c>
      <c r="N480" s="179">
        <v>0.4</v>
      </c>
      <c r="O480" s="179" t="s">
        <v>8</v>
      </c>
      <c r="P480" s="115" t="s">
        <v>8953</v>
      </c>
      <c r="Q480" s="179" t="s">
        <v>8954</v>
      </c>
      <c r="R480" s="179">
        <v>0.91700000000000004</v>
      </c>
      <c r="S480" s="179">
        <v>0.45900000000000002</v>
      </c>
      <c r="T480" s="179">
        <v>1.3759999999999999</v>
      </c>
      <c r="U480" s="115" t="s">
        <v>29</v>
      </c>
      <c r="V480" s="179" t="s">
        <v>8871</v>
      </c>
      <c r="W480" s="115" t="s">
        <v>8955</v>
      </c>
      <c r="X480" s="115" t="s">
        <v>8868</v>
      </c>
      <c r="Y480" s="60" t="s">
        <v>8870</v>
      </c>
      <c r="Z480" s="112" t="s">
        <v>141</v>
      </c>
      <c r="AA480" s="60" t="s">
        <v>8902</v>
      </c>
      <c r="AB480" s="115" t="s">
        <v>141</v>
      </c>
      <c r="AC480" s="60" t="s">
        <v>8870</v>
      </c>
      <c r="AD480" s="115" t="s">
        <v>28</v>
      </c>
      <c r="AE480" s="115"/>
      <c r="AF480" s="115"/>
      <c r="AG480" s="112"/>
      <c r="AJ480" s="1">
        <f t="shared" si="32"/>
        <v>0</v>
      </c>
      <c r="AK480" s="1">
        <f t="shared" si="33"/>
        <v>-1.3759999999999999</v>
      </c>
    </row>
    <row r="481" spans="1:37" ht="94.5" customHeight="1">
      <c r="A481" s="179" t="s">
        <v>8405</v>
      </c>
      <c r="B481" s="115" t="s">
        <v>22</v>
      </c>
      <c r="C481" s="115" t="s">
        <v>4339</v>
      </c>
      <c r="D481" s="169">
        <v>42627</v>
      </c>
      <c r="E481" s="176">
        <v>0.6777777777777777</v>
      </c>
      <c r="F481" s="169">
        <v>42627</v>
      </c>
      <c r="G481" s="176">
        <v>0.84027777777777779</v>
      </c>
      <c r="H481" s="176">
        <v>0.16250000000000001</v>
      </c>
      <c r="I481" s="179">
        <v>2</v>
      </c>
      <c r="J481" s="179"/>
      <c r="K481" s="115"/>
      <c r="L481" s="115" t="s">
        <v>10</v>
      </c>
      <c r="M481" s="115" t="s">
        <v>8956</v>
      </c>
      <c r="N481" s="179">
        <v>0.4</v>
      </c>
      <c r="O481" s="179" t="s">
        <v>8</v>
      </c>
      <c r="P481" s="115" t="s">
        <v>8956</v>
      </c>
      <c r="Q481" s="179" t="s">
        <v>8957</v>
      </c>
      <c r="R481" s="179">
        <v>0.70899999999999996</v>
      </c>
      <c r="S481" s="179">
        <v>0.35499999999999998</v>
      </c>
      <c r="T481" s="179">
        <v>1.0640000000000001</v>
      </c>
      <c r="U481" s="115" t="s">
        <v>29</v>
      </c>
      <c r="V481" s="179" t="s">
        <v>8958</v>
      </c>
      <c r="W481" s="115" t="s">
        <v>8959</v>
      </c>
      <c r="X481" s="115" t="s">
        <v>8868</v>
      </c>
      <c r="Y481" s="60" t="s">
        <v>8870</v>
      </c>
      <c r="Z481" s="112" t="s">
        <v>141</v>
      </c>
      <c r="AA481" s="60" t="s">
        <v>8902</v>
      </c>
      <c r="AB481" s="115" t="s">
        <v>141</v>
      </c>
      <c r="AC481" s="60" t="s">
        <v>8870</v>
      </c>
      <c r="AD481" s="115" t="s">
        <v>32</v>
      </c>
      <c r="AE481" s="115"/>
      <c r="AF481" s="115"/>
      <c r="AG481" s="112"/>
      <c r="AJ481" s="1">
        <f t="shared" si="32"/>
        <v>0</v>
      </c>
      <c r="AK481" s="1">
        <f t="shared" si="33"/>
        <v>-1.0640000000000001</v>
      </c>
    </row>
    <row r="482" spans="1:37" ht="243.75" customHeight="1">
      <c r="A482" s="179" t="s">
        <v>8405</v>
      </c>
      <c r="B482" s="115" t="s">
        <v>22</v>
      </c>
      <c r="C482" s="115" t="s">
        <v>778</v>
      </c>
      <c r="D482" s="169">
        <v>42628</v>
      </c>
      <c r="E482" s="176">
        <v>5.5555555555555552E-2</v>
      </c>
      <c r="F482" s="169">
        <v>42628</v>
      </c>
      <c r="G482" s="176">
        <v>5.6250000000000001E-2</v>
      </c>
      <c r="H482" s="176">
        <v>6.9444444444444447E-4</v>
      </c>
      <c r="I482" s="179">
        <v>27</v>
      </c>
      <c r="J482" s="179"/>
      <c r="K482" s="115"/>
      <c r="L482" s="115" t="s">
        <v>17</v>
      </c>
      <c r="M482" s="115" t="s">
        <v>6785</v>
      </c>
      <c r="N482" s="179">
        <v>35</v>
      </c>
      <c r="O482" s="179" t="s">
        <v>8</v>
      </c>
      <c r="P482" s="115" t="s">
        <v>6785</v>
      </c>
      <c r="Q482" s="179" t="s">
        <v>7120</v>
      </c>
      <c r="R482" s="179">
        <v>3.1459999999999999</v>
      </c>
      <c r="S482" s="179">
        <v>1.55</v>
      </c>
      <c r="T482" s="179">
        <v>4.6959999999999997</v>
      </c>
      <c r="U482" s="115" t="s">
        <v>29</v>
      </c>
      <c r="V482" s="179" t="s">
        <v>141</v>
      </c>
      <c r="W482" s="115" t="s">
        <v>141</v>
      </c>
      <c r="X482" s="115" t="s">
        <v>141</v>
      </c>
      <c r="Y482" s="60" t="s">
        <v>141</v>
      </c>
      <c r="Z482" s="112" t="s">
        <v>141</v>
      </c>
      <c r="AA482" s="60" t="s">
        <v>141</v>
      </c>
      <c r="AB482" s="115" t="s">
        <v>141</v>
      </c>
      <c r="AC482" s="60" t="s">
        <v>141</v>
      </c>
      <c r="AD482" s="115" t="s">
        <v>38</v>
      </c>
      <c r="AE482" s="115"/>
      <c r="AF482" s="115"/>
      <c r="AG482" s="112"/>
      <c r="AJ482" s="1">
        <f t="shared" si="32"/>
        <v>0</v>
      </c>
      <c r="AK482" s="1">
        <f t="shared" si="33"/>
        <v>-4.6959999999999997</v>
      </c>
    </row>
    <row r="483" spans="1:37" ht="187.5" customHeight="1">
      <c r="A483" s="179" t="s">
        <v>8405</v>
      </c>
      <c r="B483" s="115" t="s">
        <v>22</v>
      </c>
      <c r="C483" s="115" t="s">
        <v>4339</v>
      </c>
      <c r="D483" s="169">
        <v>42630</v>
      </c>
      <c r="E483" s="176">
        <v>0.95833333333333337</v>
      </c>
      <c r="F483" s="169">
        <v>42631</v>
      </c>
      <c r="G483" s="176">
        <v>1.0277777777777777</v>
      </c>
      <c r="H483" s="176">
        <v>6.9444444444444434E-2</v>
      </c>
      <c r="I483" s="179">
        <v>1</v>
      </c>
      <c r="J483" s="179"/>
      <c r="K483" s="115"/>
      <c r="L483" s="115" t="s">
        <v>10</v>
      </c>
      <c r="M483" s="115" t="s">
        <v>8960</v>
      </c>
      <c r="N483" s="179">
        <v>0.4</v>
      </c>
      <c r="O483" s="179" t="s">
        <v>8</v>
      </c>
      <c r="P483" s="61" t="s">
        <v>8961</v>
      </c>
      <c r="Q483" s="179" t="s">
        <v>8962</v>
      </c>
      <c r="R483" s="179">
        <v>0.24299999999999999</v>
      </c>
      <c r="S483" s="179">
        <v>0.121</v>
      </c>
      <c r="T483" s="179">
        <v>0.36399999999999999</v>
      </c>
      <c r="U483" s="115" t="s">
        <v>46</v>
      </c>
      <c r="V483" s="179" t="s">
        <v>8963</v>
      </c>
      <c r="W483" s="115" t="s">
        <v>141</v>
      </c>
      <c r="X483" s="115" t="s">
        <v>8868</v>
      </c>
      <c r="Y483" s="60" t="s">
        <v>8870</v>
      </c>
      <c r="Z483" s="112" t="s">
        <v>141</v>
      </c>
      <c r="AA483" s="60" t="s">
        <v>8902</v>
      </c>
      <c r="AB483" s="115" t="s">
        <v>141</v>
      </c>
      <c r="AC483" s="60" t="s">
        <v>8870</v>
      </c>
      <c r="AD483" s="115" t="s">
        <v>43</v>
      </c>
      <c r="AE483" s="115"/>
      <c r="AF483" s="115"/>
      <c r="AG483" s="112"/>
      <c r="AJ483" s="1">
        <f t="shared" si="32"/>
        <v>0</v>
      </c>
      <c r="AK483" s="1">
        <f t="shared" si="33"/>
        <v>-0.36399999999999999</v>
      </c>
    </row>
    <row r="484" spans="1:37" ht="375" customHeight="1">
      <c r="A484" s="179" t="s">
        <v>8405</v>
      </c>
      <c r="B484" s="115" t="s">
        <v>22</v>
      </c>
      <c r="C484" s="115" t="s">
        <v>4339</v>
      </c>
      <c r="D484" s="169">
        <v>42632</v>
      </c>
      <c r="E484" s="176">
        <v>0.65277777777777779</v>
      </c>
      <c r="F484" s="169">
        <v>42632</v>
      </c>
      <c r="G484" s="176">
        <v>0.78125</v>
      </c>
      <c r="H484" s="176">
        <v>0.12847222222222224</v>
      </c>
      <c r="I484" s="179">
        <v>2</v>
      </c>
      <c r="J484" s="179"/>
      <c r="K484" s="115"/>
      <c r="L484" s="115" t="s">
        <v>10</v>
      </c>
      <c r="M484" s="115" t="s">
        <v>8650</v>
      </c>
      <c r="N484" s="179" t="s">
        <v>3</v>
      </c>
      <c r="O484" s="179" t="s">
        <v>26</v>
      </c>
      <c r="P484" s="115" t="s">
        <v>8650</v>
      </c>
      <c r="Q484" s="179" t="s">
        <v>8651</v>
      </c>
      <c r="R484" s="179">
        <v>4.7E-2</v>
      </c>
      <c r="S484" s="179">
        <v>2.3E-2</v>
      </c>
      <c r="T484" s="179">
        <v>7.0000000000000007E-2</v>
      </c>
      <c r="U484" s="115" t="s">
        <v>29</v>
      </c>
      <c r="V484" s="179" t="s">
        <v>8898</v>
      </c>
      <c r="W484" s="115" t="s">
        <v>8964</v>
      </c>
      <c r="X484" s="115" t="s">
        <v>8868</v>
      </c>
      <c r="Y484" s="60" t="s">
        <v>8870</v>
      </c>
      <c r="Z484" s="112" t="s">
        <v>141</v>
      </c>
      <c r="AA484" s="60" t="s">
        <v>8902</v>
      </c>
      <c r="AB484" s="115" t="s">
        <v>141</v>
      </c>
      <c r="AC484" s="60" t="s">
        <v>8875</v>
      </c>
      <c r="AD484" s="115" t="s">
        <v>31</v>
      </c>
      <c r="AE484" s="115"/>
      <c r="AF484" s="115"/>
      <c r="AG484" s="112"/>
      <c r="AJ484" s="1">
        <f t="shared" si="32"/>
        <v>0</v>
      </c>
      <c r="AK484" s="1">
        <f t="shared" si="33"/>
        <v>-7.0000000000000007E-2</v>
      </c>
    </row>
    <row r="485" spans="1:37" ht="375" customHeight="1">
      <c r="A485" s="179" t="s">
        <v>8405</v>
      </c>
      <c r="B485" s="115" t="s">
        <v>22</v>
      </c>
      <c r="C485" s="115" t="s">
        <v>778</v>
      </c>
      <c r="D485" s="169">
        <v>42636</v>
      </c>
      <c r="E485" s="176">
        <v>0.50208333333333333</v>
      </c>
      <c r="F485" s="169">
        <v>42636</v>
      </c>
      <c r="G485" s="176">
        <v>0.50347222222222221</v>
      </c>
      <c r="H485" s="176">
        <v>6.9444444444444447E-4</v>
      </c>
      <c r="I485" s="179">
        <v>1</v>
      </c>
      <c r="J485" s="179"/>
      <c r="K485" s="115"/>
      <c r="L485" s="115" t="s">
        <v>17</v>
      </c>
      <c r="M485" s="115" t="s">
        <v>8965</v>
      </c>
      <c r="N485" s="179" t="s">
        <v>3</v>
      </c>
      <c r="O485" s="179" t="s">
        <v>8</v>
      </c>
      <c r="P485" s="115" t="s">
        <v>8966</v>
      </c>
      <c r="Q485" s="179" t="s">
        <v>8967</v>
      </c>
      <c r="R485" s="179">
        <v>1.6E-2</v>
      </c>
      <c r="S485" s="179">
        <v>8.0000000000000002E-3</v>
      </c>
      <c r="T485" s="179">
        <v>2.4E-2</v>
      </c>
      <c r="U485" s="115" t="s">
        <v>29</v>
      </c>
      <c r="V485" s="179" t="s">
        <v>141</v>
      </c>
      <c r="W485" s="115" t="s">
        <v>141</v>
      </c>
      <c r="X485" s="115" t="s">
        <v>141</v>
      </c>
      <c r="Y485" s="60" t="s">
        <v>141</v>
      </c>
      <c r="Z485" s="112" t="s">
        <v>141</v>
      </c>
      <c r="AA485" s="60" t="s">
        <v>141</v>
      </c>
      <c r="AB485" s="115" t="s">
        <v>141</v>
      </c>
      <c r="AC485" s="60" t="s">
        <v>141</v>
      </c>
      <c r="AD485" s="115" t="s">
        <v>38</v>
      </c>
      <c r="AE485" s="115"/>
      <c r="AF485" s="115"/>
      <c r="AG485" s="112"/>
      <c r="AJ485" s="1">
        <f t="shared" si="32"/>
        <v>0</v>
      </c>
      <c r="AK485" s="1">
        <f t="shared" si="33"/>
        <v>-2.4E-2</v>
      </c>
    </row>
    <row r="486" spans="1:37" ht="337.5" customHeight="1">
      <c r="A486" s="179" t="s">
        <v>8405</v>
      </c>
      <c r="B486" s="115" t="s">
        <v>22</v>
      </c>
      <c r="C486" s="115" t="s">
        <v>4339</v>
      </c>
      <c r="D486" s="169">
        <v>42636</v>
      </c>
      <c r="E486" s="176">
        <v>0.6430555555555556</v>
      </c>
      <c r="F486" s="169">
        <v>42636</v>
      </c>
      <c r="G486" s="176">
        <v>0.7055555555555556</v>
      </c>
      <c r="H486" s="176">
        <v>6.25E-2</v>
      </c>
      <c r="I486" s="179">
        <v>9</v>
      </c>
      <c r="J486" s="179" t="s">
        <v>144</v>
      </c>
      <c r="K486" s="115" t="s">
        <v>52</v>
      </c>
      <c r="L486" s="115" t="s">
        <v>10</v>
      </c>
      <c r="M486" s="115" t="s">
        <v>8747</v>
      </c>
      <c r="N486" s="179" t="s">
        <v>3</v>
      </c>
      <c r="O486" s="179" t="s">
        <v>8</v>
      </c>
      <c r="P486" s="115" t="s">
        <v>8748</v>
      </c>
      <c r="Q486" s="179" t="s">
        <v>8749</v>
      </c>
      <c r="R486" s="179">
        <v>2.8250000000000002</v>
      </c>
      <c r="S486" s="179">
        <v>1.3919999999999999</v>
      </c>
      <c r="T486" s="179">
        <v>4.2169999999999996</v>
      </c>
      <c r="U486" s="115" t="s">
        <v>29</v>
      </c>
      <c r="V486" s="179" t="s">
        <v>8963</v>
      </c>
      <c r="W486" s="115" t="s">
        <v>141</v>
      </c>
      <c r="X486" s="115" t="s">
        <v>141</v>
      </c>
      <c r="Y486" s="60" t="s">
        <v>8870</v>
      </c>
      <c r="Z486" s="112" t="s">
        <v>141</v>
      </c>
      <c r="AA486" s="60" t="s">
        <v>8902</v>
      </c>
      <c r="AB486" s="115" t="s">
        <v>141</v>
      </c>
      <c r="AC486" s="60" t="s">
        <v>8870</v>
      </c>
      <c r="AD486" s="115" t="s">
        <v>31</v>
      </c>
      <c r="AE486" s="115"/>
      <c r="AF486" s="115"/>
      <c r="AG486" s="112"/>
      <c r="AJ486" s="1">
        <f t="shared" si="32"/>
        <v>0</v>
      </c>
      <c r="AK486" s="1">
        <f t="shared" si="33"/>
        <v>-4.2169999999999996</v>
      </c>
    </row>
    <row r="487" spans="1:37" ht="337.5" customHeight="1">
      <c r="A487" s="179" t="s">
        <v>8405</v>
      </c>
      <c r="B487" s="115" t="s">
        <v>22</v>
      </c>
      <c r="C487" s="115" t="s">
        <v>274</v>
      </c>
      <c r="D487" s="169">
        <v>42636</v>
      </c>
      <c r="E487" s="176">
        <v>0.69374999999999998</v>
      </c>
      <c r="F487" s="169">
        <v>42636</v>
      </c>
      <c r="G487" s="176">
        <v>0.73541666666666661</v>
      </c>
      <c r="H487" s="176">
        <v>4.1666666666666664E-2</v>
      </c>
      <c r="I487" s="179">
        <v>12</v>
      </c>
      <c r="J487" s="179"/>
      <c r="K487" s="115"/>
      <c r="L487" s="115" t="s">
        <v>10</v>
      </c>
      <c r="M487" s="115" t="s">
        <v>8968</v>
      </c>
      <c r="N487" s="179" t="s">
        <v>3</v>
      </c>
      <c r="O487" s="179" t="s">
        <v>8</v>
      </c>
      <c r="P487" s="115" t="s">
        <v>8750</v>
      </c>
      <c r="Q487" s="179" t="s">
        <v>8969</v>
      </c>
      <c r="R487" s="179">
        <v>0.621</v>
      </c>
      <c r="S487" s="179">
        <v>0.30599999999999999</v>
      </c>
      <c r="T487" s="179">
        <v>0.92700000000000005</v>
      </c>
      <c r="U487" s="115" t="s">
        <v>29</v>
      </c>
      <c r="V487" s="179" t="s">
        <v>8882</v>
      </c>
      <c r="W487" s="115" t="s">
        <v>141</v>
      </c>
      <c r="X487" s="115" t="s">
        <v>141</v>
      </c>
      <c r="Y487" s="60" t="s">
        <v>8870</v>
      </c>
      <c r="Z487" s="112" t="s">
        <v>141</v>
      </c>
      <c r="AA487" s="60" t="s">
        <v>8902</v>
      </c>
      <c r="AB487" s="115" t="s">
        <v>141</v>
      </c>
      <c r="AC487" s="60" t="s">
        <v>8875</v>
      </c>
      <c r="AD487" s="115" t="s">
        <v>43</v>
      </c>
      <c r="AE487" s="115"/>
      <c r="AF487" s="115"/>
      <c r="AG487" s="112"/>
      <c r="AJ487" s="1">
        <f t="shared" si="32"/>
        <v>0</v>
      </c>
      <c r="AK487" s="1">
        <f t="shared" si="33"/>
        <v>-0.92700000000000005</v>
      </c>
    </row>
    <row r="488" spans="1:37" ht="262.5" customHeight="1">
      <c r="A488" s="179" t="s">
        <v>8405</v>
      </c>
      <c r="B488" s="115" t="s">
        <v>22</v>
      </c>
      <c r="C488" s="115" t="s">
        <v>274</v>
      </c>
      <c r="D488" s="169">
        <v>42638</v>
      </c>
      <c r="E488" s="176">
        <v>0.90069444444444446</v>
      </c>
      <c r="F488" s="169">
        <v>42638</v>
      </c>
      <c r="G488" s="176">
        <v>0.91041666666666676</v>
      </c>
      <c r="H488" s="176">
        <v>9.7222222222222224E-3</v>
      </c>
      <c r="I488" s="179">
        <v>10</v>
      </c>
      <c r="J488" s="179" t="s">
        <v>144</v>
      </c>
      <c r="K488" s="115" t="s">
        <v>21</v>
      </c>
      <c r="L488" s="115" t="s">
        <v>10</v>
      </c>
      <c r="M488" s="115" t="s">
        <v>8762</v>
      </c>
      <c r="N488" s="179" t="s">
        <v>3</v>
      </c>
      <c r="O488" s="179" t="s">
        <v>8</v>
      </c>
      <c r="P488" s="115" t="s">
        <v>8762</v>
      </c>
      <c r="Q488" s="179" t="s">
        <v>8970</v>
      </c>
      <c r="R488" s="179">
        <v>0.54300000000000004</v>
      </c>
      <c r="S488" s="179">
        <v>0.26800000000000002</v>
      </c>
      <c r="T488" s="179">
        <v>0.81100000000000005</v>
      </c>
      <c r="U488" s="115" t="s">
        <v>29</v>
      </c>
      <c r="V488" s="179" t="s">
        <v>8958</v>
      </c>
      <c r="W488" s="115" t="s">
        <v>8971</v>
      </c>
      <c r="X488" s="115" t="s">
        <v>8868</v>
      </c>
      <c r="Y488" s="60" t="s">
        <v>8870</v>
      </c>
      <c r="Z488" s="112" t="s">
        <v>141</v>
      </c>
      <c r="AA488" s="60" t="s">
        <v>8902</v>
      </c>
      <c r="AB488" s="115" t="s">
        <v>141</v>
      </c>
      <c r="AC488" s="60" t="s">
        <v>8875</v>
      </c>
      <c r="AD488" s="115" t="s">
        <v>43</v>
      </c>
      <c r="AE488" s="115"/>
      <c r="AF488" s="115"/>
      <c r="AG488" s="112"/>
      <c r="AH488" s="115"/>
      <c r="AI488" s="115"/>
      <c r="AJ488" s="1">
        <f t="shared" si="32"/>
        <v>0</v>
      </c>
      <c r="AK488" s="1">
        <f t="shared" si="33"/>
        <v>-0.81100000000000005</v>
      </c>
    </row>
    <row r="489" spans="1:37" ht="37.5">
      <c r="A489" s="179" t="s">
        <v>12537</v>
      </c>
      <c r="B489" s="57" t="s">
        <v>22</v>
      </c>
      <c r="C489" s="57" t="s">
        <v>22</v>
      </c>
      <c r="D489" s="58">
        <v>42638</v>
      </c>
      <c r="E489" s="59">
        <v>0.4777777777777778</v>
      </c>
      <c r="F489" s="58">
        <v>42668</v>
      </c>
      <c r="G489" s="59">
        <v>1.5208333333333335</v>
      </c>
      <c r="H489" s="59">
        <v>4.3055555555555562E-2</v>
      </c>
      <c r="I489" s="60">
        <v>2</v>
      </c>
      <c r="J489" s="60"/>
      <c r="K489" s="60"/>
      <c r="L489" s="71" t="s">
        <v>10</v>
      </c>
      <c r="M489" s="72" t="s">
        <v>8960</v>
      </c>
      <c r="N489" s="60">
        <v>0.4</v>
      </c>
      <c r="O489" s="71" t="s">
        <v>8</v>
      </c>
      <c r="P489" s="72" t="s">
        <v>8960</v>
      </c>
      <c r="Q489" s="71" t="s">
        <v>12660</v>
      </c>
      <c r="R489" s="167">
        <v>0.255</v>
      </c>
      <c r="S489" s="167">
        <v>0.125</v>
      </c>
      <c r="T489" s="167">
        <v>0.38</v>
      </c>
      <c r="U489" s="179"/>
      <c r="V489" s="179"/>
      <c r="W489" s="179"/>
      <c r="X489" s="179"/>
      <c r="Y489" s="179"/>
      <c r="Z489" s="179"/>
      <c r="AA489" s="179"/>
      <c r="AB489" s="179"/>
      <c r="AC489" s="179"/>
      <c r="AD489" s="179"/>
      <c r="AE489" s="179"/>
      <c r="AF489" s="179"/>
      <c r="AG489" s="115"/>
      <c r="AH489" s="115"/>
      <c r="AI489" s="115"/>
      <c r="AJ489" s="1">
        <f t="shared" si="32"/>
        <v>0</v>
      </c>
    </row>
    <row r="490" spans="1:37" ht="56.25">
      <c r="A490" s="179" t="s">
        <v>12537</v>
      </c>
      <c r="B490" s="57" t="s">
        <v>22</v>
      </c>
      <c r="C490" s="57" t="s">
        <v>22</v>
      </c>
      <c r="D490" s="58">
        <v>42638</v>
      </c>
      <c r="E490" s="59">
        <v>0.62708333333333333</v>
      </c>
      <c r="F490" s="58">
        <v>42668</v>
      </c>
      <c r="G490" s="59">
        <v>1.6444444444444444</v>
      </c>
      <c r="H490" s="59">
        <v>1.7361111111111112E-2</v>
      </c>
      <c r="I490" s="60">
        <v>2</v>
      </c>
      <c r="J490" s="60"/>
      <c r="K490" s="60"/>
      <c r="L490" s="71" t="s">
        <v>10</v>
      </c>
      <c r="M490" s="72" t="s">
        <v>12661</v>
      </c>
      <c r="N490" s="60">
        <v>0.4</v>
      </c>
      <c r="O490" s="71" t="s">
        <v>8</v>
      </c>
      <c r="P490" s="72" t="s">
        <v>12661</v>
      </c>
      <c r="Q490" s="71" t="s">
        <v>12662</v>
      </c>
      <c r="R490" s="167">
        <v>0.66900000000000004</v>
      </c>
      <c r="S490" s="167">
        <v>0.32900000000000001</v>
      </c>
      <c r="T490" s="167">
        <v>0.998</v>
      </c>
      <c r="U490" s="179"/>
      <c r="V490" s="179"/>
      <c r="W490" s="179"/>
      <c r="X490" s="179"/>
      <c r="Y490" s="179"/>
      <c r="Z490" s="179"/>
      <c r="AA490" s="179"/>
      <c r="AB490" s="179"/>
      <c r="AC490" s="179"/>
      <c r="AD490" s="179"/>
      <c r="AE490" s="179"/>
      <c r="AF490" s="179"/>
      <c r="AG490" s="115"/>
      <c r="AH490" s="115"/>
      <c r="AI490" s="115"/>
      <c r="AJ490" s="1">
        <f t="shared" si="32"/>
        <v>0</v>
      </c>
    </row>
    <row r="491" spans="1:37" ht="37.5">
      <c r="A491" s="179" t="s">
        <v>12537</v>
      </c>
      <c r="B491" s="57" t="s">
        <v>22</v>
      </c>
      <c r="C491" s="57" t="s">
        <v>274</v>
      </c>
      <c r="D491" s="58">
        <v>42638</v>
      </c>
      <c r="E491" s="59">
        <v>0.60347222222222219</v>
      </c>
      <c r="F491" s="58">
        <v>42668</v>
      </c>
      <c r="G491" s="59">
        <v>1.6840277777777777</v>
      </c>
      <c r="H491" s="59">
        <v>7.9166666666666663E-2</v>
      </c>
      <c r="I491" s="60">
        <v>8</v>
      </c>
      <c r="J491" s="60"/>
      <c r="K491" s="60"/>
      <c r="L491" s="71" t="s">
        <v>10</v>
      </c>
      <c r="M491" s="72" t="s">
        <v>12663</v>
      </c>
      <c r="N491" s="60" t="s">
        <v>3</v>
      </c>
      <c r="O491" s="71" t="s">
        <v>26</v>
      </c>
      <c r="P491" s="72" t="s">
        <v>12663</v>
      </c>
      <c r="Q491" s="71" t="s">
        <v>12664</v>
      </c>
      <c r="R491" s="167">
        <v>0.18099999999999999</v>
      </c>
      <c r="S491" s="167">
        <v>8.8999999999999996E-2</v>
      </c>
      <c r="T491" s="167">
        <v>0.27</v>
      </c>
      <c r="U491" s="179"/>
      <c r="V491" s="179"/>
      <c r="W491" s="179"/>
      <c r="X491" s="179"/>
      <c r="Y491" s="179"/>
      <c r="Z491" s="179"/>
      <c r="AA491" s="179"/>
      <c r="AB491" s="179"/>
      <c r="AC491" s="179"/>
      <c r="AD491" s="179"/>
      <c r="AE491" s="179"/>
      <c r="AF491" s="179"/>
      <c r="AG491" s="115"/>
      <c r="AH491" s="115"/>
      <c r="AI491" s="115"/>
      <c r="AJ491" s="1">
        <f t="shared" si="32"/>
        <v>0</v>
      </c>
    </row>
    <row r="492" spans="1:37" ht="409.5" customHeight="1">
      <c r="A492" s="179" t="s">
        <v>8405</v>
      </c>
      <c r="B492" s="115" t="s">
        <v>22</v>
      </c>
      <c r="C492" s="115" t="s">
        <v>778</v>
      </c>
      <c r="D492" s="169">
        <v>42639</v>
      </c>
      <c r="E492" s="176">
        <v>0</v>
      </c>
      <c r="F492" s="169">
        <v>42639</v>
      </c>
      <c r="G492" s="176">
        <v>1.3888888888888888E-2</v>
      </c>
      <c r="H492" s="176">
        <v>1.3888888888888888E-2</v>
      </c>
      <c r="I492" s="179">
        <v>2</v>
      </c>
      <c r="J492" s="179"/>
      <c r="K492" s="115"/>
      <c r="L492" s="115" t="s">
        <v>17</v>
      </c>
      <c r="M492" s="115" t="s">
        <v>6785</v>
      </c>
      <c r="N492" s="179">
        <v>35</v>
      </c>
      <c r="O492" s="179" t="s">
        <v>8</v>
      </c>
      <c r="P492" s="115" t="s">
        <v>8972</v>
      </c>
      <c r="Q492" s="179" t="s">
        <v>8973</v>
      </c>
      <c r="R492" s="179">
        <v>1.7000000000000001E-2</v>
      </c>
      <c r="S492" s="179">
        <v>8.9999999999999993E-3</v>
      </c>
      <c r="T492" s="179">
        <v>2.5999999999999999E-2</v>
      </c>
      <c r="U492" s="115" t="s">
        <v>29</v>
      </c>
      <c r="V492" s="179" t="s">
        <v>141</v>
      </c>
      <c r="W492" s="115" t="s">
        <v>141</v>
      </c>
      <c r="X492" s="115" t="s">
        <v>141</v>
      </c>
      <c r="Y492" s="60" t="s">
        <v>141</v>
      </c>
      <c r="Z492" s="112" t="s">
        <v>141</v>
      </c>
      <c r="AA492" s="60" t="s">
        <v>141</v>
      </c>
      <c r="AB492" s="115" t="s">
        <v>141</v>
      </c>
      <c r="AC492" s="60" t="s">
        <v>141</v>
      </c>
      <c r="AD492" s="115" t="s">
        <v>38</v>
      </c>
      <c r="AE492" s="115"/>
      <c r="AF492" s="115"/>
      <c r="AG492" s="112"/>
      <c r="AH492" s="115"/>
      <c r="AI492" s="115"/>
      <c r="AJ492" s="1">
        <f t="shared" si="32"/>
        <v>0</v>
      </c>
      <c r="AK492" s="1">
        <f>AJ492-T492</f>
        <v>-2.5999999999999999E-2</v>
      </c>
    </row>
    <row r="493" spans="1:37" ht="300" customHeight="1">
      <c r="A493" s="179" t="s">
        <v>8405</v>
      </c>
      <c r="B493" s="115" t="s">
        <v>22</v>
      </c>
      <c r="C493" s="115" t="s">
        <v>4339</v>
      </c>
      <c r="D493" s="169">
        <v>42639</v>
      </c>
      <c r="E493" s="176">
        <v>0.40277777777777773</v>
      </c>
      <c r="F493" s="169">
        <v>42639</v>
      </c>
      <c r="G493" s="176">
        <v>0.47222222222222227</v>
      </c>
      <c r="H493" s="176">
        <v>6.9444444444444434E-2</v>
      </c>
      <c r="I493" s="179">
        <v>3</v>
      </c>
      <c r="J493" s="179"/>
      <c r="K493" s="115"/>
      <c r="L493" s="115" t="s">
        <v>10</v>
      </c>
      <c r="M493" s="115" t="s">
        <v>8768</v>
      </c>
      <c r="N493" s="179">
        <v>0.4</v>
      </c>
      <c r="O493" s="179" t="s">
        <v>8</v>
      </c>
      <c r="P493" s="115" t="s">
        <v>8768</v>
      </c>
      <c r="Q493" s="179" t="s">
        <v>8974</v>
      </c>
      <c r="R493" s="179">
        <v>0.29499999999999998</v>
      </c>
      <c r="S493" s="179">
        <v>0.14699999999999999</v>
      </c>
      <c r="T493" s="179">
        <v>0.442</v>
      </c>
      <c r="U493" s="115" t="s">
        <v>46</v>
      </c>
      <c r="V493" s="179" t="s">
        <v>8898</v>
      </c>
      <c r="W493" s="115" t="s">
        <v>141</v>
      </c>
      <c r="X493" s="115" t="s">
        <v>141</v>
      </c>
      <c r="Y493" s="60" t="s">
        <v>8870</v>
      </c>
      <c r="Z493" s="112" t="s">
        <v>141</v>
      </c>
      <c r="AA493" s="60" t="s">
        <v>8902</v>
      </c>
      <c r="AB493" s="115" t="s">
        <v>141</v>
      </c>
      <c r="AC493" s="60" t="s">
        <v>8870</v>
      </c>
      <c r="AD493" s="115" t="s">
        <v>32</v>
      </c>
      <c r="AE493" s="115"/>
      <c r="AF493" s="115"/>
      <c r="AG493" s="112"/>
      <c r="AH493" s="115"/>
      <c r="AI493" s="115"/>
      <c r="AJ493" s="1">
        <f t="shared" si="32"/>
        <v>0</v>
      </c>
      <c r="AK493" s="1">
        <f>AJ493-T493</f>
        <v>-0.442</v>
      </c>
    </row>
    <row r="494" spans="1:37" ht="61.5" customHeight="1">
      <c r="A494" s="179" t="s">
        <v>8405</v>
      </c>
      <c r="B494" s="115" t="s">
        <v>22</v>
      </c>
      <c r="C494" s="115" t="s">
        <v>274</v>
      </c>
      <c r="D494" s="169">
        <v>42639</v>
      </c>
      <c r="E494" s="176">
        <v>0.52083333333333337</v>
      </c>
      <c r="F494" s="169">
        <v>42639</v>
      </c>
      <c r="G494" s="176">
        <v>0.54305555555555551</v>
      </c>
      <c r="H494" s="176">
        <v>2.2222222222222223E-2</v>
      </c>
      <c r="I494" s="179">
        <v>13</v>
      </c>
      <c r="J494" s="179" t="s">
        <v>144</v>
      </c>
      <c r="K494" s="115" t="s">
        <v>15</v>
      </c>
      <c r="L494" s="115" t="s">
        <v>17</v>
      </c>
      <c r="M494" s="115" t="s">
        <v>5640</v>
      </c>
      <c r="N494" s="179" t="s">
        <v>3</v>
      </c>
      <c r="O494" s="179" t="s">
        <v>8</v>
      </c>
      <c r="P494" s="115" t="s">
        <v>5640</v>
      </c>
      <c r="Q494" s="179" t="s">
        <v>8975</v>
      </c>
      <c r="R494" s="179">
        <v>0.66500000000000004</v>
      </c>
      <c r="S494" s="179">
        <v>0.33200000000000002</v>
      </c>
      <c r="T494" s="179">
        <v>0.997</v>
      </c>
      <c r="U494" s="115" t="s">
        <v>29</v>
      </c>
      <c r="V494" s="179" t="s">
        <v>8921</v>
      </c>
      <c r="W494" s="115" t="s">
        <v>8971</v>
      </c>
      <c r="X494" s="115" t="s">
        <v>8868</v>
      </c>
      <c r="Y494" s="60" t="s">
        <v>8870</v>
      </c>
      <c r="Z494" s="112" t="s">
        <v>141</v>
      </c>
      <c r="AA494" s="60" t="s">
        <v>8902</v>
      </c>
      <c r="AB494" s="115" t="s">
        <v>141</v>
      </c>
      <c r="AC494" s="60" t="s">
        <v>8882</v>
      </c>
      <c r="AD494" s="115" t="s">
        <v>38</v>
      </c>
      <c r="AE494" s="115"/>
      <c r="AF494" s="115"/>
      <c r="AG494" s="112"/>
      <c r="AH494" s="115"/>
      <c r="AI494" s="115"/>
      <c r="AJ494" s="1">
        <f t="shared" si="32"/>
        <v>0</v>
      </c>
      <c r="AK494" s="1">
        <f>AJ494-T494</f>
        <v>-0.997</v>
      </c>
    </row>
    <row r="495" spans="1:37" ht="356.25" customHeight="1">
      <c r="A495" s="179" t="s">
        <v>8405</v>
      </c>
      <c r="B495" s="115" t="s">
        <v>22</v>
      </c>
      <c r="C495" s="115" t="s">
        <v>4339</v>
      </c>
      <c r="D495" s="169">
        <v>42639</v>
      </c>
      <c r="E495" s="176">
        <v>0.95138888888888884</v>
      </c>
      <c r="F495" s="169">
        <v>42640</v>
      </c>
      <c r="G495" s="176">
        <v>0.24583333333333335</v>
      </c>
      <c r="H495" s="176">
        <v>0.29444444444444445</v>
      </c>
      <c r="I495" s="179">
        <v>3</v>
      </c>
      <c r="J495" s="179"/>
      <c r="K495" s="115"/>
      <c r="L495" s="115" t="s">
        <v>10</v>
      </c>
      <c r="M495" s="115" t="s">
        <v>8769</v>
      </c>
      <c r="N495" s="179" t="s">
        <v>3</v>
      </c>
      <c r="O495" s="179" t="s">
        <v>8</v>
      </c>
      <c r="P495" s="115" t="s">
        <v>8769</v>
      </c>
      <c r="Q495" s="179" t="s">
        <v>8976</v>
      </c>
      <c r="R495" s="179">
        <v>2.3849999999999998</v>
      </c>
      <c r="S495" s="179">
        <v>1.1739999999999999</v>
      </c>
      <c r="T495" s="179">
        <v>3.5590000000000002</v>
      </c>
      <c r="U495" s="115" t="s">
        <v>29</v>
      </c>
      <c r="V495" s="179" t="s">
        <v>8977</v>
      </c>
      <c r="W495" s="115" t="s">
        <v>8978</v>
      </c>
      <c r="X495" s="115" t="s">
        <v>8868</v>
      </c>
      <c r="Y495" s="60" t="s">
        <v>8870</v>
      </c>
      <c r="Z495" s="112" t="s">
        <v>141</v>
      </c>
      <c r="AA495" s="60" t="s">
        <v>8902</v>
      </c>
      <c r="AB495" s="115" t="s">
        <v>141</v>
      </c>
      <c r="AC495" s="115" t="s">
        <v>141</v>
      </c>
      <c r="AD495" s="115" t="s">
        <v>32</v>
      </c>
      <c r="AE495" s="115"/>
      <c r="AF495" s="115"/>
      <c r="AG495" s="112"/>
      <c r="AH495" s="115"/>
      <c r="AI495" s="115"/>
      <c r="AJ495" s="1">
        <f t="shared" si="32"/>
        <v>0</v>
      </c>
      <c r="AK495" s="1">
        <f>AJ495-T495</f>
        <v>-3.5590000000000002</v>
      </c>
    </row>
    <row r="496" spans="1:37" ht="31.5">
      <c r="A496" s="94" t="s">
        <v>13179</v>
      </c>
      <c r="B496" s="970" t="s">
        <v>91</v>
      </c>
      <c r="C496" s="962" t="s">
        <v>5330</v>
      </c>
      <c r="D496" s="965">
        <v>42731</v>
      </c>
      <c r="E496" s="966">
        <v>0.4861111111111111</v>
      </c>
      <c r="F496" s="965">
        <v>42731</v>
      </c>
      <c r="G496" s="966">
        <v>0.55138888888888882</v>
      </c>
      <c r="H496" s="967">
        <f>G496-E496</f>
        <v>6.5277777777777712E-2</v>
      </c>
      <c r="I496" s="955">
        <v>95</v>
      </c>
      <c r="J496" s="955"/>
      <c r="K496" s="968"/>
      <c r="L496" s="955" t="s">
        <v>4</v>
      </c>
      <c r="M496" s="956" t="s">
        <v>13670</v>
      </c>
      <c r="N496" s="962">
        <v>35</v>
      </c>
      <c r="O496" s="969" t="s">
        <v>14</v>
      </c>
      <c r="P496" s="956" t="s">
        <v>13670</v>
      </c>
      <c r="Q496" s="970" t="s">
        <v>13671</v>
      </c>
      <c r="R496" s="955">
        <v>45.3</v>
      </c>
      <c r="S496" s="955"/>
      <c r="T496" s="955">
        <v>45.3</v>
      </c>
      <c r="U496" s="963" t="s">
        <v>45</v>
      </c>
      <c r="V496" s="962">
        <v>1996</v>
      </c>
      <c r="W496" s="955"/>
      <c r="X496" s="955"/>
      <c r="Y496" s="955"/>
      <c r="Z496" s="955"/>
      <c r="AA496" s="955"/>
      <c r="AB496" s="955"/>
      <c r="AC496" s="955"/>
      <c r="AD496" s="962" t="s">
        <v>0</v>
      </c>
      <c r="AE496" s="955"/>
      <c r="AF496" s="955"/>
      <c r="AG496" s="955" t="s">
        <v>15042</v>
      </c>
      <c r="AH496" s="115"/>
      <c r="AI496" s="115"/>
      <c r="AJ496" s="1">
        <f t="shared" si="32"/>
        <v>0</v>
      </c>
    </row>
    <row r="497" spans="1:36" ht="31.5">
      <c r="A497" s="179" t="s">
        <v>12537</v>
      </c>
      <c r="B497" s="956" t="s">
        <v>22</v>
      </c>
      <c r="C497" s="956" t="s">
        <v>778</v>
      </c>
      <c r="D497" s="974">
        <v>42644</v>
      </c>
      <c r="E497" s="986">
        <v>0.90347222222222223</v>
      </c>
      <c r="F497" s="974">
        <v>42644</v>
      </c>
      <c r="G497" s="986">
        <v>0.90347222222222223</v>
      </c>
      <c r="H497" s="986">
        <v>6.9444444444444447E-4</v>
      </c>
      <c r="I497" s="955">
        <v>10</v>
      </c>
      <c r="J497" s="955"/>
      <c r="K497" s="956"/>
      <c r="L497" s="956" t="s">
        <v>17</v>
      </c>
      <c r="M497" s="956" t="s">
        <v>6785</v>
      </c>
      <c r="N497" s="955">
        <v>35</v>
      </c>
      <c r="O497" s="955" t="s">
        <v>8</v>
      </c>
      <c r="P497" s="956" t="s">
        <v>6785</v>
      </c>
      <c r="Q497" s="955" t="s">
        <v>15132</v>
      </c>
      <c r="R497" s="955">
        <v>0.19600000000000001</v>
      </c>
      <c r="S497" s="955">
        <v>9.7000000000000003E-2</v>
      </c>
      <c r="T497" s="955">
        <v>0.29299999999999998</v>
      </c>
      <c r="U497" s="956" t="s">
        <v>29</v>
      </c>
      <c r="V497" s="955" t="s">
        <v>141</v>
      </c>
      <c r="W497" s="956" t="s">
        <v>141</v>
      </c>
      <c r="X497" s="956" t="s">
        <v>141</v>
      </c>
      <c r="Y497" s="1002" t="s">
        <v>141</v>
      </c>
      <c r="Z497" s="1003" t="s">
        <v>141</v>
      </c>
      <c r="AA497" s="1002" t="s">
        <v>141</v>
      </c>
      <c r="AB497" s="956" t="s">
        <v>141</v>
      </c>
      <c r="AC497" s="1002" t="s">
        <v>141</v>
      </c>
      <c r="AD497" s="956" t="s">
        <v>38</v>
      </c>
      <c r="AE497" s="956"/>
      <c r="AF497" s="956"/>
      <c r="AG497" s="1003"/>
      <c r="AH497" s="115"/>
      <c r="AI497" s="115"/>
      <c r="AJ497" s="1">
        <f t="shared" si="32"/>
        <v>0</v>
      </c>
    </row>
    <row r="498" spans="1:36" ht="47.25">
      <c r="A498" s="179" t="s">
        <v>12537</v>
      </c>
      <c r="B498" s="956" t="s">
        <v>22</v>
      </c>
      <c r="C498" s="956" t="s">
        <v>274</v>
      </c>
      <c r="D498" s="974">
        <v>42645</v>
      </c>
      <c r="E498" s="986">
        <v>1.3888888888888889E-3</v>
      </c>
      <c r="F498" s="974">
        <v>42645</v>
      </c>
      <c r="G498" s="986">
        <v>0.13472222222222222</v>
      </c>
      <c r="H498" s="986">
        <v>0.13333333333333333</v>
      </c>
      <c r="I498" s="955">
        <v>3</v>
      </c>
      <c r="J498" s="955" t="s">
        <v>144</v>
      </c>
      <c r="K498" s="956" t="s">
        <v>52</v>
      </c>
      <c r="L498" s="956" t="s">
        <v>4</v>
      </c>
      <c r="M498" s="956" t="s">
        <v>15133</v>
      </c>
      <c r="N498" s="955" t="s">
        <v>3</v>
      </c>
      <c r="O498" s="955" t="s">
        <v>40</v>
      </c>
      <c r="P498" s="956" t="s">
        <v>12490</v>
      </c>
      <c r="Q498" s="955" t="s">
        <v>12491</v>
      </c>
      <c r="R498" s="955">
        <v>1.8140000000000001</v>
      </c>
      <c r="S498" s="955">
        <v>0.78</v>
      </c>
      <c r="T498" s="955">
        <v>2.5910000000000002</v>
      </c>
      <c r="U498" s="956" t="s">
        <v>37</v>
      </c>
      <c r="V498" s="955" t="s">
        <v>8898</v>
      </c>
      <c r="W498" s="956" t="s">
        <v>15134</v>
      </c>
      <c r="X498" s="956" t="s">
        <v>8868</v>
      </c>
      <c r="Y498" s="1002" t="s">
        <v>8870</v>
      </c>
      <c r="Z498" s="1003" t="s">
        <v>141</v>
      </c>
      <c r="AA498" s="1002" t="s">
        <v>8902</v>
      </c>
      <c r="AB498" s="956" t="s">
        <v>141</v>
      </c>
      <c r="AC498" s="1002" t="s">
        <v>8875</v>
      </c>
      <c r="AD498" s="956" t="s">
        <v>0</v>
      </c>
      <c r="AE498" s="956"/>
      <c r="AF498" s="956"/>
      <c r="AG498" s="1003"/>
      <c r="AH498" s="115"/>
      <c r="AI498" s="115"/>
      <c r="AJ498" s="1">
        <f t="shared" si="32"/>
        <v>-2.9999999999998916E-3</v>
      </c>
    </row>
    <row r="499" spans="1:36" ht="63">
      <c r="A499" s="179" t="s">
        <v>12537</v>
      </c>
      <c r="B499" s="956" t="s">
        <v>22</v>
      </c>
      <c r="C499" s="956" t="s">
        <v>274</v>
      </c>
      <c r="D499" s="974">
        <v>42645</v>
      </c>
      <c r="E499" s="986">
        <v>0.38055555555555554</v>
      </c>
      <c r="F499" s="974">
        <v>42645</v>
      </c>
      <c r="G499" s="986">
        <v>0.76111111111111107</v>
      </c>
      <c r="H499" s="986">
        <v>0.38055555555555554</v>
      </c>
      <c r="I499" s="955">
        <v>3</v>
      </c>
      <c r="J499" s="955"/>
      <c r="K499" s="956"/>
      <c r="L499" s="956" t="s">
        <v>4</v>
      </c>
      <c r="M499" s="956" t="s">
        <v>15135</v>
      </c>
      <c r="N499" s="955" t="s">
        <v>3</v>
      </c>
      <c r="O499" s="955" t="s">
        <v>2</v>
      </c>
      <c r="P499" s="956" t="s">
        <v>12490</v>
      </c>
      <c r="Q499" s="955" t="s">
        <v>15136</v>
      </c>
      <c r="R499" s="955">
        <v>4.4800000000000004</v>
      </c>
      <c r="S499" s="955">
        <v>1.92</v>
      </c>
      <c r="T499" s="955">
        <v>6.3979999999999997</v>
      </c>
      <c r="U499" s="956" t="s">
        <v>45</v>
      </c>
      <c r="V499" s="955" t="s">
        <v>8942</v>
      </c>
      <c r="W499" s="956" t="s">
        <v>15137</v>
      </c>
      <c r="X499" s="956" t="s">
        <v>8868</v>
      </c>
      <c r="Y499" s="1002" t="s">
        <v>8870</v>
      </c>
      <c r="Z499" s="1003" t="s">
        <v>141</v>
      </c>
      <c r="AA499" s="1002" t="s">
        <v>8902</v>
      </c>
      <c r="AB499" s="956" t="s">
        <v>141</v>
      </c>
      <c r="AC499" s="1002" t="s">
        <v>8882</v>
      </c>
      <c r="AD499" s="956" t="s">
        <v>0</v>
      </c>
      <c r="AE499" s="956"/>
      <c r="AF499" s="956"/>
      <c r="AG499" s="1003"/>
      <c r="AH499" s="115"/>
      <c r="AI499" s="115"/>
      <c r="AJ499" s="1">
        <f t="shared" si="32"/>
        <v>-2.0000000000006679E-3</v>
      </c>
    </row>
    <row r="500" spans="1:36" ht="31.5">
      <c r="A500" s="179" t="s">
        <v>12537</v>
      </c>
      <c r="B500" s="956" t="s">
        <v>22</v>
      </c>
      <c r="C500" s="956" t="s">
        <v>778</v>
      </c>
      <c r="D500" s="974">
        <v>42646</v>
      </c>
      <c r="E500" s="986">
        <v>0.26666666666666666</v>
      </c>
      <c r="F500" s="974">
        <v>42646</v>
      </c>
      <c r="G500" s="986">
        <v>0.2673611111111111</v>
      </c>
      <c r="H500" s="986">
        <v>6.9444444444444447E-4</v>
      </c>
      <c r="I500" s="955">
        <v>1</v>
      </c>
      <c r="J500" s="955" t="s">
        <v>144</v>
      </c>
      <c r="K500" s="956" t="s">
        <v>9</v>
      </c>
      <c r="L500" s="956" t="s">
        <v>17</v>
      </c>
      <c r="M500" s="956" t="s">
        <v>12504</v>
      </c>
      <c r="N500" s="955">
        <v>110</v>
      </c>
      <c r="O500" s="955" t="s">
        <v>8</v>
      </c>
      <c r="P500" s="956" t="s">
        <v>12505</v>
      </c>
      <c r="Q500" s="955" t="s">
        <v>13219</v>
      </c>
      <c r="R500" s="955">
        <v>0.52795999999999998</v>
      </c>
      <c r="S500" s="955">
        <v>0.26004000000000005</v>
      </c>
      <c r="T500" s="955">
        <v>0.78800000000000003</v>
      </c>
      <c r="U500" s="956" t="s">
        <v>29</v>
      </c>
      <c r="V500" s="955" t="s">
        <v>141</v>
      </c>
      <c r="W500" s="956" t="s">
        <v>141</v>
      </c>
      <c r="X500" s="956" t="s">
        <v>141</v>
      </c>
      <c r="Y500" s="1002" t="s">
        <v>141</v>
      </c>
      <c r="Z500" s="1003" t="s">
        <v>141</v>
      </c>
      <c r="AA500" s="1002" t="s">
        <v>141</v>
      </c>
      <c r="AB500" s="956" t="s">
        <v>141</v>
      </c>
      <c r="AC500" s="1002" t="s">
        <v>141</v>
      </c>
      <c r="AD500" s="956" t="s">
        <v>38</v>
      </c>
      <c r="AE500" s="956"/>
      <c r="AF500" s="956"/>
      <c r="AG500" s="1003"/>
      <c r="AH500" s="115"/>
      <c r="AI500" s="115"/>
      <c r="AJ500" s="1">
        <f t="shared" si="32"/>
        <v>0</v>
      </c>
    </row>
    <row r="501" spans="1:36" ht="31.5">
      <c r="A501" s="179" t="s">
        <v>12537</v>
      </c>
      <c r="B501" s="956" t="s">
        <v>22</v>
      </c>
      <c r="C501" s="956" t="s">
        <v>4339</v>
      </c>
      <c r="D501" s="974">
        <v>42646</v>
      </c>
      <c r="E501" s="986">
        <v>0.37777777777777777</v>
      </c>
      <c r="F501" s="974">
        <v>42646</v>
      </c>
      <c r="G501" s="986">
        <v>0.39583333333333331</v>
      </c>
      <c r="H501" s="986">
        <v>1.8055555555555557E-2</v>
      </c>
      <c r="I501" s="955">
        <v>3</v>
      </c>
      <c r="J501" s="955"/>
      <c r="K501" s="956"/>
      <c r="L501" s="956" t="s">
        <v>12</v>
      </c>
      <c r="M501" s="956" t="s">
        <v>15138</v>
      </c>
      <c r="N501" s="955">
        <v>0.4</v>
      </c>
      <c r="O501" s="955" t="s">
        <v>2</v>
      </c>
      <c r="P501" s="956" t="s">
        <v>8768</v>
      </c>
      <c r="Q501" s="955" t="s">
        <v>15139</v>
      </c>
      <c r="R501" s="955">
        <v>2.9479999999999999E-2</v>
      </c>
      <c r="S501" s="955">
        <v>1.452E-2</v>
      </c>
      <c r="T501" s="955">
        <v>4.3999999999999997E-2</v>
      </c>
      <c r="U501" s="956" t="s">
        <v>46</v>
      </c>
      <c r="V501" s="955" t="s">
        <v>15140</v>
      </c>
      <c r="W501" s="956" t="s">
        <v>15141</v>
      </c>
      <c r="X501" s="956" t="s">
        <v>8868</v>
      </c>
      <c r="Y501" s="1002" t="s">
        <v>8870</v>
      </c>
      <c r="Z501" s="1003" t="s">
        <v>141</v>
      </c>
      <c r="AA501" s="1002" t="s">
        <v>8902</v>
      </c>
      <c r="AB501" s="956" t="s">
        <v>141</v>
      </c>
      <c r="AC501" s="1002" t="s">
        <v>8870</v>
      </c>
      <c r="AD501" s="956" t="s">
        <v>18</v>
      </c>
      <c r="AE501" s="956"/>
      <c r="AF501" s="956"/>
      <c r="AG501" s="1003"/>
      <c r="AH501" s="115"/>
      <c r="AI501" s="115"/>
      <c r="AJ501" s="1">
        <f t="shared" si="32"/>
        <v>0</v>
      </c>
    </row>
    <row r="502" spans="1:36" ht="31.5">
      <c r="A502" s="179" t="s">
        <v>12537</v>
      </c>
      <c r="B502" s="956" t="s">
        <v>22</v>
      </c>
      <c r="C502" s="956" t="s">
        <v>4339</v>
      </c>
      <c r="D502" s="974">
        <v>42647</v>
      </c>
      <c r="E502" s="986">
        <v>0.59444444444444444</v>
      </c>
      <c r="F502" s="974">
        <v>42647</v>
      </c>
      <c r="G502" s="986">
        <v>0.61111111111111105</v>
      </c>
      <c r="H502" s="986">
        <v>1.6666666666666666E-2</v>
      </c>
      <c r="I502" s="955">
        <v>1</v>
      </c>
      <c r="J502" s="955"/>
      <c r="K502" s="956"/>
      <c r="L502" s="956" t="s">
        <v>12</v>
      </c>
      <c r="M502" s="956" t="s">
        <v>15142</v>
      </c>
      <c r="N502" s="955">
        <v>0.4</v>
      </c>
      <c r="O502" s="955" t="s">
        <v>2</v>
      </c>
      <c r="P502" s="956" t="s">
        <v>15143</v>
      </c>
      <c r="Q502" s="955" t="s">
        <v>15144</v>
      </c>
      <c r="R502" s="955">
        <v>0.60099999999999998</v>
      </c>
      <c r="S502" s="955">
        <v>0.3</v>
      </c>
      <c r="T502" s="955">
        <v>0.90100000000000002</v>
      </c>
      <c r="U502" s="956" t="s">
        <v>46</v>
      </c>
      <c r="V502" s="955" t="s">
        <v>3373</v>
      </c>
      <c r="W502" s="956" t="s">
        <v>15145</v>
      </c>
      <c r="X502" s="956" t="s">
        <v>8868</v>
      </c>
      <c r="Y502" s="1002" t="s">
        <v>8870</v>
      </c>
      <c r="Z502" s="1003" t="s">
        <v>141</v>
      </c>
      <c r="AA502" s="1002" t="s">
        <v>8902</v>
      </c>
      <c r="AB502" s="956" t="s">
        <v>141</v>
      </c>
      <c r="AC502" s="1002" t="s">
        <v>8870</v>
      </c>
      <c r="AD502" s="956" t="s">
        <v>18</v>
      </c>
      <c r="AE502" s="956"/>
      <c r="AF502" s="956"/>
      <c r="AG502" s="1003"/>
      <c r="AH502" s="115"/>
      <c r="AI502" s="115"/>
      <c r="AJ502" s="1">
        <f t="shared" si="32"/>
        <v>0</v>
      </c>
    </row>
    <row r="503" spans="1:36" ht="56.25" customHeight="1">
      <c r="A503" s="179" t="s">
        <v>12537</v>
      </c>
      <c r="B503" s="956" t="s">
        <v>22</v>
      </c>
      <c r="C503" s="956" t="s">
        <v>274</v>
      </c>
      <c r="D503" s="974">
        <v>42652</v>
      </c>
      <c r="E503" s="986">
        <v>3.4722222222222224E-2</v>
      </c>
      <c r="F503" s="974">
        <v>42652</v>
      </c>
      <c r="G503" s="986">
        <v>0.125</v>
      </c>
      <c r="H503" s="986">
        <v>9.0277777777777776E-2</v>
      </c>
      <c r="I503" s="955">
        <v>28</v>
      </c>
      <c r="J503" s="955" t="s">
        <v>4340</v>
      </c>
      <c r="K503" s="956" t="s">
        <v>21</v>
      </c>
      <c r="L503" s="956" t="s">
        <v>10</v>
      </c>
      <c r="M503" s="956" t="s">
        <v>12536</v>
      </c>
      <c r="N503" s="955" t="s">
        <v>3</v>
      </c>
      <c r="O503" s="955" t="s">
        <v>8</v>
      </c>
      <c r="P503" s="956" t="s">
        <v>12536</v>
      </c>
      <c r="Q503" s="955" t="s">
        <v>15146</v>
      </c>
      <c r="R503" s="955">
        <v>12.263</v>
      </c>
      <c r="S503" s="955">
        <v>6.04</v>
      </c>
      <c r="T503" s="955">
        <v>18.303000000000001</v>
      </c>
      <c r="U503" s="956" t="s">
        <v>29</v>
      </c>
      <c r="V503" s="955" t="s">
        <v>8958</v>
      </c>
      <c r="W503" s="956" t="s">
        <v>15147</v>
      </c>
      <c r="X503" s="956" t="s">
        <v>8868</v>
      </c>
      <c r="Y503" s="1002" t="s">
        <v>8870</v>
      </c>
      <c r="Z503" s="1003" t="s">
        <v>141</v>
      </c>
      <c r="AA503" s="1002" t="s">
        <v>8902</v>
      </c>
      <c r="AB503" s="956" t="s">
        <v>141</v>
      </c>
      <c r="AC503" s="1002" t="s">
        <v>8882</v>
      </c>
      <c r="AD503" s="956" t="s">
        <v>31</v>
      </c>
      <c r="AE503" s="956"/>
      <c r="AF503" s="956"/>
      <c r="AG503" s="1003"/>
      <c r="AH503" s="115"/>
      <c r="AI503" s="115"/>
      <c r="AJ503" s="1">
        <f t="shared" si="32"/>
        <v>0</v>
      </c>
    </row>
    <row r="504" spans="1:36" ht="75" customHeight="1">
      <c r="A504" s="179" t="s">
        <v>12537</v>
      </c>
      <c r="B504" s="956" t="s">
        <v>22</v>
      </c>
      <c r="C504" s="956" t="s">
        <v>778</v>
      </c>
      <c r="D504" s="974">
        <v>42653</v>
      </c>
      <c r="E504" s="986">
        <v>0.67013888888888884</v>
      </c>
      <c r="F504" s="974">
        <v>42653</v>
      </c>
      <c r="G504" s="986">
        <v>0.68194444444444446</v>
      </c>
      <c r="H504" s="986">
        <v>1.1805555555555555E-2</v>
      </c>
      <c r="I504" s="955">
        <v>20</v>
      </c>
      <c r="J504" s="955" t="s">
        <v>1920</v>
      </c>
      <c r="K504" s="956"/>
      <c r="L504" s="956" t="s">
        <v>17</v>
      </c>
      <c r="M504" s="956" t="s">
        <v>12539</v>
      </c>
      <c r="N504" s="955">
        <v>35</v>
      </c>
      <c r="O504" s="955" t="s">
        <v>14</v>
      </c>
      <c r="P504" s="956" t="s">
        <v>13509</v>
      </c>
      <c r="Q504" s="955" t="s">
        <v>15148</v>
      </c>
      <c r="R504" s="955">
        <v>0.27800000000000002</v>
      </c>
      <c r="S504" s="955">
        <v>0.11899999999999999</v>
      </c>
      <c r="T504" s="955">
        <v>0.39700000000000002</v>
      </c>
      <c r="U504" s="956" t="s">
        <v>29</v>
      </c>
      <c r="V504" s="955" t="s">
        <v>141</v>
      </c>
      <c r="W504" s="956" t="s">
        <v>141</v>
      </c>
      <c r="X504" s="956" t="s">
        <v>141</v>
      </c>
      <c r="Y504" s="1002" t="s">
        <v>141</v>
      </c>
      <c r="Z504" s="1003" t="s">
        <v>141</v>
      </c>
      <c r="AA504" s="1002" t="s">
        <v>141</v>
      </c>
      <c r="AB504" s="956" t="s">
        <v>141</v>
      </c>
      <c r="AC504" s="1002" t="s">
        <v>141</v>
      </c>
      <c r="AD504" s="956" t="s">
        <v>38</v>
      </c>
      <c r="AE504" s="956"/>
      <c r="AF504" s="956"/>
      <c r="AG504" s="1003"/>
      <c r="AH504" s="115"/>
      <c r="AI504" s="115"/>
      <c r="AJ504" s="1">
        <f t="shared" si="32"/>
        <v>0</v>
      </c>
    </row>
    <row r="505" spans="1:36" ht="112.5" customHeight="1">
      <c r="A505" s="179" t="s">
        <v>12537</v>
      </c>
      <c r="B505" s="956" t="s">
        <v>22</v>
      </c>
      <c r="C505" s="956" t="s">
        <v>778</v>
      </c>
      <c r="D505" s="974">
        <v>42656</v>
      </c>
      <c r="E505" s="986">
        <v>0.4513888888888889</v>
      </c>
      <c r="F505" s="974">
        <v>42656</v>
      </c>
      <c r="G505" s="986">
        <v>0.46875</v>
      </c>
      <c r="H505" s="986">
        <v>1.7361111111111112E-2</v>
      </c>
      <c r="I505" s="955">
        <v>17</v>
      </c>
      <c r="J505" s="955"/>
      <c r="K505" s="956"/>
      <c r="L505" s="956" t="s">
        <v>17</v>
      </c>
      <c r="M505" s="956" t="s">
        <v>12556</v>
      </c>
      <c r="N505" s="955" t="s">
        <v>3</v>
      </c>
      <c r="O505" s="955" t="s">
        <v>8</v>
      </c>
      <c r="P505" s="956" t="s">
        <v>12557</v>
      </c>
      <c r="Q505" s="955" t="s">
        <v>15149</v>
      </c>
      <c r="R505" s="955">
        <v>2.3959999999999999</v>
      </c>
      <c r="S505" s="955">
        <v>1.18</v>
      </c>
      <c r="T505" s="955">
        <v>3.5760000000000001</v>
      </c>
      <c r="U505" s="956" t="s">
        <v>29</v>
      </c>
      <c r="V505" s="955" t="s">
        <v>141</v>
      </c>
      <c r="W505" s="956" t="s">
        <v>141</v>
      </c>
      <c r="X505" s="956" t="s">
        <v>141</v>
      </c>
      <c r="Y505" s="1002" t="s">
        <v>141</v>
      </c>
      <c r="Z505" s="1003" t="s">
        <v>141</v>
      </c>
      <c r="AA505" s="1002" t="s">
        <v>141</v>
      </c>
      <c r="AB505" s="956" t="s">
        <v>141</v>
      </c>
      <c r="AC505" s="1002" t="s">
        <v>141</v>
      </c>
      <c r="AD505" s="956" t="s">
        <v>38</v>
      </c>
      <c r="AE505" s="956"/>
      <c r="AF505" s="956"/>
      <c r="AG505" s="1003"/>
      <c r="AH505" s="115"/>
      <c r="AI505" s="115"/>
      <c r="AJ505" s="1">
        <f t="shared" si="32"/>
        <v>0</v>
      </c>
    </row>
    <row r="506" spans="1:36" ht="93.75" customHeight="1">
      <c r="A506" s="179" t="s">
        <v>12537</v>
      </c>
      <c r="B506" s="956" t="s">
        <v>22</v>
      </c>
      <c r="C506" s="956" t="s">
        <v>4339</v>
      </c>
      <c r="D506" s="974">
        <v>42659</v>
      </c>
      <c r="E506" s="986">
        <v>0.44861111111111113</v>
      </c>
      <c r="F506" s="974">
        <v>42659</v>
      </c>
      <c r="G506" s="986">
        <v>0.44930555555555557</v>
      </c>
      <c r="H506" s="986">
        <v>6.9444444444444447E-4</v>
      </c>
      <c r="I506" s="955">
        <v>7</v>
      </c>
      <c r="J506" s="955" t="s">
        <v>4340</v>
      </c>
      <c r="K506" s="956" t="s">
        <v>9</v>
      </c>
      <c r="L506" s="956" t="s">
        <v>4</v>
      </c>
      <c r="M506" s="956" t="s">
        <v>15150</v>
      </c>
      <c r="N506" s="955" t="s">
        <v>3</v>
      </c>
      <c r="O506" s="955" t="s">
        <v>8</v>
      </c>
      <c r="P506" s="956" t="s">
        <v>15150</v>
      </c>
      <c r="Q506" s="955" t="s">
        <v>15151</v>
      </c>
      <c r="R506" s="955">
        <v>1</v>
      </c>
      <c r="S506" s="955">
        <v>0.5</v>
      </c>
      <c r="T506" s="955">
        <v>1.5</v>
      </c>
      <c r="U506" s="956" t="s">
        <v>29</v>
      </c>
      <c r="V506" s="955" t="s">
        <v>8866</v>
      </c>
      <c r="W506" s="956" t="s">
        <v>15152</v>
      </c>
      <c r="X506" s="956" t="s">
        <v>8868</v>
      </c>
      <c r="Y506" s="1002" t="s">
        <v>8870</v>
      </c>
      <c r="Z506" s="1003" t="s">
        <v>141</v>
      </c>
      <c r="AA506" s="1002" t="s">
        <v>8902</v>
      </c>
      <c r="AB506" s="956" t="s">
        <v>141</v>
      </c>
      <c r="AC506" s="1002" t="s">
        <v>141</v>
      </c>
      <c r="AD506" s="956" t="s">
        <v>25</v>
      </c>
      <c r="AE506" s="956"/>
      <c r="AF506" s="956"/>
      <c r="AG506" s="1003"/>
      <c r="AH506" s="115"/>
      <c r="AI506" s="115"/>
      <c r="AJ506" s="1">
        <f t="shared" si="32"/>
        <v>0</v>
      </c>
    </row>
    <row r="507" spans="1:36" ht="37.5" customHeight="1">
      <c r="A507" s="179" t="s">
        <v>12537</v>
      </c>
      <c r="B507" s="956" t="s">
        <v>22</v>
      </c>
      <c r="C507" s="956" t="s">
        <v>778</v>
      </c>
      <c r="D507" s="974">
        <v>42660</v>
      </c>
      <c r="E507" s="986">
        <v>0.5229166666666667</v>
      </c>
      <c r="F507" s="974">
        <v>42660</v>
      </c>
      <c r="G507" s="986">
        <v>0.52361111111111114</v>
      </c>
      <c r="H507" s="986">
        <v>6.9444444444444447E-4</v>
      </c>
      <c r="I507" s="955">
        <v>1</v>
      </c>
      <c r="J507" s="955"/>
      <c r="K507" s="956"/>
      <c r="L507" s="956" t="s">
        <v>17</v>
      </c>
      <c r="M507" s="956" t="s">
        <v>6785</v>
      </c>
      <c r="N507" s="955" t="s">
        <v>3</v>
      </c>
      <c r="O507" s="955" t="s">
        <v>8</v>
      </c>
      <c r="P507" s="956" t="s">
        <v>12505</v>
      </c>
      <c r="Q507" s="955" t="s">
        <v>13219</v>
      </c>
      <c r="R507" s="955">
        <v>0.81100000000000005</v>
      </c>
      <c r="S507" s="955">
        <v>0.4</v>
      </c>
      <c r="T507" s="955">
        <v>1.2110000000000001</v>
      </c>
      <c r="U507" s="956" t="s">
        <v>29</v>
      </c>
      <c r="V507" s="955" t="s">
        <v>141</v>
      </c>
      <c r="W507" s="956" t="s">
        <v>141</v>
      </c>
      <c r="X507" s="956" t="s">
        <v>141</v>
      </c>
      <c r="Y507" s="1002" t="s">
        <v>141</v>
      </c>
      <c r="Z507" s="1003" t="s">
        <v>141</v>
      </c>
      <c r="AA507" s="1002" t="s">
        <v>141</v>
      </c>
      <c r="AB507" s="956" t="s">
        <v>141</v>
      </c>
      <c r="AC507" s="1002" t="s">
        <v>141</v>
      </c>
      <c r="AD507" s="956" t="s">
        <v>38</v>
      </c>
      <c r="AE507" s="956"/>
      <c r="AF507" s="956"/>
      <c r="AG507" s="1003"/>
      <c r="AH507" s="115"/>
      <c r="AI507" s="115"/>
      <c r="AJ507" s="1">
        <f t="shared" si="32"/>
        <v>0</v>
      </c>
    </row>
    <row r="508" spans="1:36" ht="56.25" customHeight="1">
      <c r="A508" s="179" t="s">
        <v>12537</v>
      </c>
      <c r="B508" s="956" t="s">
        <v>22</v>
      </c>
      <c r="C508" s="956" t="s">
        <v>778</v>
      </c>
      <c r="D508" s="974">
        <v>42660</v>
      </c>
      <c r="E508" s="986">
        <v>0.5229166666666667</v>
      </c>
      <c r="F508" s="974">
        <v>42660</v>
      </c>
      <c r="G508" s="986">
        <v>0.52361111111111114</v>
      </c>
      <c r="H508" s="986">
        <v>6.9444444444444447E-4</v>
      </c>
      <c r="I508" s="955">
        <v>3</v>
      </c>
      <c r="J508" s="955"/>
      <c r="K508" s="956"/>
      <c r="L508" s="956" t="s">
        <v>17</v>
      </c>
      <c r="M508" s="956" t="s">
        <v>6785</v>
      </c>
      <c r="N508" s="955">
        <v>110</v>
      </c>
      <c r="O508" s="955" t="s">
        <v>8</v>
      </c>
      <c r="P508" s="956" t="s">
        <v>15153</v>
      </c>
      <c r="Q508" s="955" t="s">
        <v>15154</v>
      </c>
      <c r="R508" s="955">
        <v>8.2000000000000003E-2</v>
      </c>
      <c r="S508" s="955">
        <v>0.04</v>
      </c>
      <c r="T508" s="955">
        <v>0.122</v>
      </c>
      <c r="U508" s="956" t="s">
        <v>29</v>
      </c>
      <c r="V508" s="955" t="s">
        <v>141</v>
      </c>
      <c r="W508" s="956" t="s">
        <v>141</v>
      </c>
      <c r="X508" s="956" t="s">
        <v>141</v>
      </c>
      <c r="Y508" s="1002" t="s">
        <v>141</v>
      </c>
      <c r="Z508" s="1003" t="s">
        <v>141</v>
      </c>
      <c r="AA508" s="1002" t="s">
        <v>141</v>
      </c>
      <c r="AB508" s="956" t="s">
        <v>141</v>
      </c>
      <c r="AC508" s="1002" t="s">
        <v>141</v>
      </c>
      <c r="AD508" s="956" t="s">
        <v>38</v>
      </c>
      <c r="AE508" s="956"/>
      <c r="AF508" s="956"/>
      <c r="AG508" s="1003"/>
      <c r="AH508" s="115"/>
      <c r="AI508" s="115"/>
      <c r="AJ508" s="1">
        <f t="shared" si="32"/>
        <v>0</v>
      </c>
    </row>
    <row r="509" spans="1:36" ht="37.5" customHeight="1">
      <c r="A509" s="179" t="s">
        <v>12537</v>
      </c>
      <c r="B509" s="956" t="s">
        <v>22</v>
      </c>
      <c r="C509" s="956" t="s">
        <v>778</v>
      </c>
      <c r="D509" s="974">
        <v>42660</v>
      </c>
      <c r="E509" s="986">
        <v>0.66805555555555562</v>
      </c>
      <c r="F509" s="974">
        <v>42660</v>
      </c>
      <c r="G509" s="986">
        <v>0.7006944444444444</v>
      </c>
      <c r="H509" s="986">
        <v>3.2638888888888891E-2</v>
      </c>
      <c r="I509" s="955">
        <v>7</v>
      </c>
      <c r="J509" s="955" t="s">
        <v>144</v>
      </c>
      <c r="K509" s="956" t="s">
        <v>146</v>
      </c>
      <c r="L509" s="956" t="s">
        <v>17</v>
      </c>
      <c r="M509" s="956" t="s">
        <v>15155</v>
      </c>
      <c r="N509" s="955" t="s">
        <v>3</v>
      </c>
      <c r="O509" s="955" t="s">
        <v>8</v>
      </c>
      <c r="P509" s="956" t="s">
        <v>12606</v>
      </c>
      <c r="Q509" s="955" t="s">
        <v>15156</v>
      </c>
      <c r="R509" s="955">
        <v>0.41499999999999998</v>
      </c>
      <c r="S509" s="955">
        <v>0.20399999999999999</v>
      </c>
      <c r="T509" s="955">
        <v>0.61899999999999999</v>
      </c>
      <c r="U509" s="956" t="s">
        <v>29</v>
      </c>
      <c r="V509" s="955" t="s">
        <v>8921</v>
      </c>
      <c r="W509" s="956" t="s">
        <v>141</v>
      </c>
      <c r="X509" s="956" t="s">
        <v>141</v>
      </c>
      <c r="Y509" s="1002" t="s">
        <v>141</v>
      </c>
      <c r="Z509" s="1003" t="s">
        <v>141</v>
      </c>
      <c r="AA509" s="1002" t="s">
        <v>141</v>
      </c>
      <c r="AB509" s="956" t="s">
        <v>141</v>
      </c>
      <c r="AC509" s="1002" t="s">
        <v>141</v>
      </c>
      <c r="AD509" s="956" t="s">
        <v>38</v>
      </c>
      <c r="AE509" s="956"/>
      <c r="AF509" s="956"/>
      <c r="AG509" s="1003"/>
      <c r="AH509" s="115"/>
      <c r="AI509" s="115"/>
      <c r="AJ509" s="1">
        <f t="shared" si="32"/>
        <v>0</v>
      </c>
    </row>
    <row r="510" spans="1:36" ht="37.5" customHeight="1">
      <c r="A510" s="179" t="s">
        <v>12537</v>
      </c>
      <c r="B510" s="956" t="s">
        <v>22</v>
      </c>
      <c r="C510" s="956" t="s">
        <v>778</v>
      </c>
      <c r="D510" s="974">
        <v>42661</v>
      </c>
      <c r="E510" s="986">
        <v>0.36805555555555558</v>
      </c>
      <c r="F510" s="974">
        <v>42661</v>
      </c>
      <c r="G510" s="986">
        <v>0.44444444444444442</v>
      </c>
      <c r="H510" s="986">
        <v>7.6388888888888895E-2</v>
      </c>
      <c r="I510" s="955">
        <v>7</v>
      </c>
      <c r="J510" s="955" t="s">
        <v>144</v>
      </c>
      <c r="K510" s="956" t="s">
        <v>146</v>
      </c>
      <c r="L510" s="956" t="s">
        <v>17</v>
      </c>
      <c r="M510" s="956" t="s">
        <v>12605</v>
      </c>
      <c r="N510" s="955" t="s">
        <v>3</v>
      </c>
      <c r="O510" s="955" t="s">
        <v>8</v>
      </c>
      <c r="P510" s="956" t="s">
        <v>12606</v>
      </c>
      <c r="Q510" s="955" t="s">
        <v>15157</v>
      </c>
      <c r="R510" s="955">
        <v>0.27600000000000002</v>
      </c>
      <c r="S510" s="955">
        <v>0.11799999999999999</v>
      </c>
      <c r="T510" s="955">
        <v>0.39400000000000002</v>
      </c>
      <c r="U510" s="956" t="s">
        <v>29</v>
      </c>
      <c r="V510" s="955" t="s">
        <v>8921</v>
      </c>
      <c r="W510" s="956" t="s">
        <v>141</v>
      </c>
      <c r="X510" s="956" t="s">
        <v>141</v>
      </c>
      <c r="Y510" s="1002" t="s">
        <v>141</v>
      </c>
      <c r="Z510" s="1003" t="s">
        <v>141</v>
      </c>
      <c r="AA510" s="1002" t="s">
        <v>141</v>
      </c>
      <c r="AB510" s="956" t="s">
        <v>141</v>
      </c>
      <c r="AC510" s="1002" t="s">
        <v>141</v>
      </c>
      <c r="AD510" s="956" t="s">
        <v>38</v>
      </c>
      <c r="AE510" s="956"/>
      <c r="AF510" s="956"/>
      <c r="AG510" s="1003"/>
      <c r="AH510" s="115"/>
      <c r="AI510" s="115"/>
      <c r="AJ510" s="1">
        <f t="shared" si="32"/>
        <v>0</v>
      </c>
    </row>
    <row r="511" spans="1:36" ht="56.25" customHeight="1">
      <c r="A511" s="179" t="s">
        <v>12537</v>
      </c>
      <c r="B511" s="956" t="s">
        <v>22</v>
      </c>
      <c r="C511" s="956" t="s">
        <v>4339</v>
      </c>
      <c r="D511" s="974">
        <v>42663</v>
      </c>
      <c r="E511" s="986">
        <v>0.41805555555555557</v>
      </c>
      <c r="F511" s="974">
        <v>42663</v>
      </c>
      <c r="G511" s="986">
        <v>0.44027777777777777</v>
      </c>
      <c r="H511" s="986">
        <v>2.2222222222222223E-2</v>
      </c>
      <c r="I511" s="955">
        <v>2</v>
      </c>
      <c r="J511" s="955"/>
      <c r="K511" s="956"/>
      <c r="L511" s="956" t="s">
        <v>4</v>
      </c>
      <c r="M511" s="956" t="s">
        <v>12625</v>
      </c>
      <c r="N511" s="955">
        <v>0.4</v>
      </c>
      <c r="O511" s="955" t="s">
        <v>8</v>
      </c>
      <c r="P511" s="956" t="s">
        <v>12625</v>
      </c>
      <c r="Q511" s="955" t="s">
        <v>12626</v>
      </c>
      <c r="R511" s="955">
        <v>0.622</v>
      </c>
      <c r="S511" s="955">
        <v>0.311</v>
      </c>
      <c r="T511" s="955">
        <v>0.93300000000000005</v>
      </c>
      <c r="U511" s="956" t="s">
        <v>46</v>
      </c>
      <c r="V511" s="955" t="s">
        <v>15158</v>
      </c>
      <c r="W511" s="956" t="s">
        <v>15159</v>
      </c>
      <c r="X511" s="956" t="s">
        <v>8868</v>
      </c>
      <c r="Y511" s="1002" t="s">
        <v>8870</v>
      </c>
      <c r="Z511" s="1003" t="s">
        <v>141</v>
      </c>
      <c r="AA511" s="1002" t="s">
        <v>8902</v>
      </c>
      <c r="AB511" s="956" t="s">
        <v>141</v>
      </c>
      <c r="AC511" s="1002" t="s">
        <v>8870</v>
      </c>
      <c r="AD511" s="956" t="s">
        <v>18</v>
      </c>
      <c r="AE511" s="956"/>
      <c r="AF511" s="956"/>
      <c r="AG511" s="1003"/>
      <c r="AH511" s="115"/>
      <c r="AI511" s="115"/>
      <c r="AJ511" s="1">
        <f t="shared" si="32"/>
        <v>0</v>
      </c>
    </row>
    <row r="512" spans="1:36" ht="75" customHeight="1">
      <c r="A512" s="179" t="s">
        <v>12537</v>
      </c>
      <c r="B512" s="956" t="s">
        <v>22</v>
      </c>
      <c r="C512" s="956" t="s">
        <v>778</v>
      </c>
      <c r="D512" s="974">
        <v>42664</v>
      </c>
      <c r="E512" s="986">
        <v>0.28125</v>
      </c>
      <c r="F512" s="974">
        <v>42664</v>
      </c>
      <c r="G512" s="986">
        <v>0.28194444444444444</v>
      </c>
      <c r="H512" s="986">
        <v>6.9444444444444447E-4</v>
      </c>
      <c r="I512" s="955">
        <v>1</v>
      </c>
      <c r="J512" s="955"/>
      <c r="K512" s="956"/>
      <c r="L512" s="956" t="s">
        <v>17</v>
      </c>
      <c r="M512" s="956" t="s">
        <v>6785</v>
      </c>
      <c r="N512" s="955" t="s">
        <v>3</v>
      </c>
      <c r="O512" s="955" t="s">
        <v>8</v>
      </c>
      <c r="P512" s="956" t="s">
        <v>12505</v>
      </c>
      <c r="Q512" s="955" t="s">
        <v>13219</v>
      </c>
      <c r="R512" s="955">
        <v>0.624</v>
      </c>
      <c r="S512" s="955">
        <v>0.308</v>
      </c>
      <c r="T512" s="955">
        <v>0.93200000000000005</v>
      </c>
      <c r="U512" s="956" t="s">
        <v>29</v>
      </c>
      <c r="V512" s="955" t="s">
        <v>141</v>
      </c>
      <c r="W512" s="956" t="s">
        <v>141</v>
      </c>
      <c r="X512" s="956" t="s">
        <v>141</v>
      </c>
      <c r="Y512" s="1002" t="s">
        <v>141</v>
      </c>
      <c r="Z512" s="1003" t="s">
        <v>141</v>
      </c>
      <c r="AA512" s="1002" t="s">
        <v>141</v>
      </c>
      <c r="AB512" s="956" t="s">
        <v>141</v>
      </c>
      <c r="AC512" s="1002" t="s">
        <v>141</v>
      </c>
      <c r="AD512" s="956" t="s">
        <v>38</v>
      </c>
      <c r="AE512" s="956"/>
      <c r="AF512" s="956"/>
      <c r="AG512" s="1003"/>
      <c r="AH512" s="115"/>
      <c r="AI512" s="115"/>
      <c r="AJ512" s="1">
        <f t="shared" ref="AJ512:AJ575" si="34">T512-S512-R512</f>
        <v>0</v>
      </c>
    </row>
    <row r="513" spans="1:36" ht="37.5" customHeight="1">
      <c r="A513" s="179" t="s">
        <v>12537</v>
      </c>
      <c r="B513" s="956" t="s">
        <v>22</v>
      </c>
      <c r="C513" s="956" t="s">
        <v>274</v>
      </c>
      <c r="D513" s="974">
        <v>42665</v>
      </c>
      <c r="E513" s="986">
        <v>0.94166666666666676</v>
      </c>
      <c r="F513" s="974">
        <v>42665</v>
      </c>
      <c r="G513" s="986">
        <v>0.96388888888888891</v>
      </c>
      <c r="H513" s="986">
        <v>2.2222222222222223E-2</v>
      </c>
      <c r="I513" s="955">
        <v>7</v>
      </c>
      <c r="J513" s="955" t="s">
        <v>144</v>
      </c>
      <c r="K513" s="956" t="s">
        <v>146</v>
      </c>
      <c r="L513" s="956" t="s">
        <v>10</v>
      </c>
      <c r="M513" s="956" t="s">
        <v>12642</v>
      </c>
      <c r="N513" s="955" t="s">
        <v>3</v>
      </c>
      <c r="O513" s="955" t="s">
        <v>8</v>
      </c>
      <c r="P513" s="956" t="s">
        <v>1020</v>
      </c>
      <c r="Q513" s="955" t="s">
        <v>15160</v>
      </c>
      <c r="R513" s="955">
        <v>0.25600000000000001</v>
      </c>
      <c r="S513" s="955">
        <v>0.111</v>
      </c>
      <c r="T513" s="955">
        <v>0.371</v>
      </c>
      <c r="U513" s="956" t="s">
        <v>29</v>
      </c>
      <c r="V513" s="955" t="s">
        <v>8939</v>
      </c>
      <c r="W513" s="956" t="s">
        <v>15161</v>
      </c>
      <c r="X513" s="956" t="s">
        <v>8868</v>
      </c>
      <c r="Y513" s="1002" t="s">
        <v>8870</v>
      </c>
      <c r="Z513" s="1003" t="s">
        <v>141</v>
      </c>
      <c r="AA513" s="1002" t="s">
        <v>8902</v>
      </c>
      <c r="AB513" s="956" t="s">
        <v>141</v>
      </c>
      <c r="AC513" s="1002" t="s">
        <v>8875</v>
      </c>
      <c r="AD513" s="956" t="s">
        <v>31</v>
      </c>
      <c r="AE513" s="956"/>
      <c r="AF513" s="956"/>
      <c r="AG513" s="1003"/>
      <c r="AH513" s="115"/>
      <c r="AI513" s="115"/>
      <c r="AJ513" s="1">
        <f t="shared" si="34"/>
        <v>4.0000000000000036E-3</v>
      </c>
    </row>
    <row r="514" spans="1:36" ht="75" customHeight="1">
      <c r="A514" s="179" t="s">
        <v>12537</v>
      </c>
      <c r="B514" s="956" t="s">
        <v>22</v>
      </c>
      <c r="C514" s="956" t="s">
        <v>274</v>
      </c>
      <c r="D514" s="974">
        <v>42666</v>
      </c>
      <c r="E514" s="986">
        <v>0</v>
      </c>
      <c r="F514" s="974">
        <v>42666</v>
      </c>
      <c r="G514" s="986">
        <v>7.0833333333333331E-2</v>
      </c>
      <c r="H514" s="986">
        <v>7.0833333333333331E-2</v>
      </c>
      <c r="I514" s="955">
        <v>1</v>
      </c>
      <c r="J514" s="955" t="s">
        <v>144</v>
      </c>
      <c r="K514" s="956" t="s">
        <v>21</v>
      </c>
      <c r="L514" s="956" t="s">
        <v>10</v>
      </c>
      <c r="M514" s="956" t="s">
        <v>12651</v>
      </c>
      <c r="N514" s="955" t="s">
        <v>3</v>
      </c>
      <c r="O514" s="955" t="s">
        <v>8</v>
      </c>
      <c r="P514" s="956" t="s">
        <v>12652</v>
      </c>
      <c r="Q514" s="955" t="s">
        <v>15162</v>
      </c>
      <c r="R514" s="955">
        <v>6.0969999999999996E-2</v>
      </c>
      <c r="S514" s="955">
        <v>3.0030000000000001E-2</v>
      </c>
      <c r="T514" s="955">
        <v>9.0999999999999998E-2</v>
      </c>
      <c r="U514" s="956" t="s">
        <v>7</v>
      </c>
      <c r="V514" s="955" t="s">
        <v>8921</v>
      </c>
      <c r="W514" s="956" t="s">
        <v>3170</v>
      </c>
      <c r="X514" s="956" t="s">
        <v>8868</v>
      </c>
      <c r="Y514" s="1002" t="s">
        <v>8870</v>
      </c>
      <c r="Z514" s="1003" t="s">
        <v>141</v>
      </c>
      <c r="AA514" s="1002" t="s">
        <v>8902</v>
      </c>
      <c r="AB514" s="956" t="s">
        <v>141</v>
      </c>
      <c r="AC514" s="1002" t="s">
        <v>8875</v>
      </c>
      <c r="AD514" s="956" t="s">
        <v>32</v>
      </c>
      <c r="AE514" s="956"/>
      <c r="AF514" s="956"/>
      <c r="AG514" s="1003"/>
      <c r="AH514" s="115"/>
      <c r="AI514" s="115"/>
      <c r="AJ514" s="1">
        <f t="shared" si="34"/>
        <v>0</v>
      </c>
    </row>
    <row r="515" spans="1:36" s="16" customFormat="1" ht="37.5" customHeight="1">
      <c r="A515" s="179" t="s">
        <v>12537</v>
      </c>
      <c r="B515" s="956" t="s">
        <v>22</v>
      </c>
      <c r="C515" s="956" t="s">
        <v>4339</v>
      </c>
      <c r="D515" s="974">
        <v>42666</v>
      </c>
      <c r="E515" s="986">
        <v>0.26944444444444443</v>
      </c>
      <c r="F515" s="974">
        <v>42666</v>
      </c>
      <c r="G515" s="986">
        <v>0.27013888888888887</v>
      </c>
      <c r="H515" s="986">
        <v>6.9444444444444447E-4</v>
      </c>
      <c r="I515" s="955">
        <v>4</v>
      </c>
      <c r="J515" s="955" t="s">
        <v>144</v>
      </c>
      <c r="K515" s="956" t="s">
        <v>9</v>
      </c>
      <c r="L515" s="956" t="s">
        <v>10</v>
      </c>
      <c r="M515" s="956" t="s">
        <v>12653</v>
      </c>
      <c r="N515" s="955" t="s">
        <v>3</v>
      </c>
      <c r="O515" s="955" t="s">
        <v>8</v>
      </c>
      <c r="P515" s="956" t="s">
        <v>12653</v>
      </c>
      <c r="Q515" s="955" t="s">
        <v>15163</v>
      </c>
      <c r="R515" s="955">
        <v>0.70216000000000001</v>
      </c>
      <c r="S515" s="955">
        <v>0.34584000000000004</v>
      </c>
      <c r="T515" s="955">
        <v>1.048</v>
      </c>
      <c r="U515" s="956" t="s">
        <v>29</v>
      </c>
      <c r="V515" s="955" t="s">
        <v>8866</v>
      </c>
      <c r="W515" s="956" t="s">
        <v>15164</v>
      </c>
      <c r="X515" s="956" t="s">
        <v>8868</v>
      </c>
      <c r="Y515" s="1002" t="s">
        <v>8870</v>
      </c>
      <c r="Z515" s="1003" t="s">
        <v>141</v>
      </c>
      <c r="AA515" s="1002" t="s">
        <v>8902</v>
      </c>
      <c r="AB515" s="956" t="s">
        <v>141</v>
      </c>
      <c r="AC515" s="1002" t="s">
        <v>8888</v>
      </c>
      <c r="AD515" s="956" t="s">
        <v>25</v>
      </c>
      <c r="AE515" s="956"/>
      <c r="AF515" s="956"/>
      <c r="AG515" s="1003"/>
      <c r="AH515" s="204"/>
      <c r="AI515" s="204"/>
      <c r="AJ515" s="1">
        <f t="shared" si="34"/>
        <v>0</v>
      </c>
    </row>
    <row r="516" spans="1:36" ht="47.25">
      <c r="A516" s="179" t="s">
        <v>12537</v>
      </c>
      <c r="B516" s="956" t="s">
        <v>22</v>
      </c>
      <c r="C516" s="956" t="s">
        <v>4339</v>
      </c>
      <c r="D516" s="974">
        <v>42666</v>
      </c>
      <c r="E516" s="986">
        <v>0.96527777777777779</v>
      </c>
      <c r="F516" s="974">
        <v>42667</v>
      </c>
      <c r="G516" s="986">
        <v>0.125</v>
      </c>
      <c r="H516" s="986">
        <v>0.15972222222222224</v>
      </c>
      <c r="I516" s="955">
        <v>2</v>
      </c>
      <c r="J516" s="955"/>
      <c r="K516" s="956"/>
      <c r="L516" s="956" t="s">
        <v>30</v>
      </c>
      <c r="M516" s="956" t="s">
        <v>15165</v>
      </c>
      <c r="N516" s="955">
        <v>0.4</v>
      </c>
      <c r="O516" s="955" t="s">
        <v>8</v>
      </c>
      <c r="P516" s="956" t="s">
        <v>15165</v>
      </c>
      <c r="Q516" s="955" t="s">
        <v>15166</v>
      </c>
      <c r="R516" s="955">
        <v>0.13</v>
      </c>
      <c r="S516" s="955">
        <v>6.5000000000000002E-2</v>
      </c>
      <c r="T516" s="955">
        <v>0.19500000000000001</v>
      </c>
      <c r="U516" s="956" t="s">
        <v>29</v>
      </c>
      <c r="V516" s="955" t="s">
        <v>3373</v>
      </c>
      <c r="W516" s="956" t="s">
        <v>15167</v>
      </c>
      <c r="X516" s="956" t="s">
        <v>8868</v>
      </c>
      <c r="Y516" s="1002" t="s">
        <v>8870</v>
      </c>
      <c r="Z516" s="1003" t="s">
        <v>141</v>
      </c>
      <c r="AA516" s="1002" t="s">
        <v>8902</v>
      </c>
      <c r="AB516" s="956" t="s">
        <v>141</v>
      </c>
      <c r="AC516" s="1002" t="s">
        <v>8870</v>
      </c>
      <c r="AD516" s="956" t="s">
        <v>61</v>
      </c>
      <c r="AE516" s="956"/>
      <c r="AF516" s="956"/>
      <c r="AG516" s="1003"/>
      <c r="AH516" s="115"/>
      <c r="AI516" s="115"/>
      <c r="AJ516" s="1">
        <f t="shared" si="34"/>
        <v>0</v>
      </c>
    </row>
    <row r="517" spans="1:36" ht="47.25">
      <c r="A517" s="179" t="s">
        <v>12537</v>
      </c>
      <c r="B517" s="956" t="s">
        <v>22</v>
      </c>
      <c r="C517" s="956" t="s">
        <v>778</v>
      </c>
      <c r="D517" s="974">
        <v>42668</v>
      </c>
      <c r="E517" s="986">
        <v>0.44861111111111113</v>
      </c>
      <c r="F517" s="974">
        <v>42668</v>
      </c>
      <c r="G517" s="986">
        <v>0.44930555555555557</v>
      </c>
      <c r="H517" s="986">
        <v>6.9444444444444447E-4</v>
      </c>
      <c r="I517" s="955">
        <v>19</v>
      </c>
      <c r="J517" s="955"/>
      <c r="K517" s="956"/>
      <c r="L517" s="956" t="s">
        <v>17</v>
      </c>
      <c r="M517" s="956" t="s">
        <v>6785</v>
      </c>
      <c r="N517" s="955">
        <v>110</v>
      </c>
      <c r="O517" s="955" t="s">
        <v>8</v>
      </c>
      <c r="P517" s="956" t="s">
        <v>12659</v>
      </c>
      <c r="Q517" s="955" t="s">
        <v>15168</v>
      </c>
      <c r="R517" s="955">
        <v>3.8090000000000002</v>
      </c>
      <c r="S517" s="955">
        <v>1.8759999999999999</v>
      </c>
      <c r="T517" s="955">
        <v>5.6849999999999996</v>
      </c>
      <c r="U517" s="956" t="s">
        <v>29</v>
      </c>
      <c r="V517" s="955" t="s">
        <v>141</v>
      </c>
      <c r="W517" s="956" t="s">
        <v>141</v>
      </c>
      <c r="X517" s="956" t="s">
        <v>141</v>
      </c>
      <c r="Y517" s="1002" t="s">
        <v>141</v>
      </c>
      <c r="Z517" s="1003" t="s">
        <v>141</v>
      </c>
      <c r="AA517" s="1002" t="s">
        <v>141</v>
      </c>
      <c r="AB517" s="956" t="s">
        <v>141</v>
      </c>
      <c r="AC517" s="1002" t="s">
        <v>141</v>
      </c>
      <c r="AD517" s="956" t="s">
        <v>38</v>
      </c>
      <c r="AE517" s="956"/>
      <c r="AF517" s="956"/>
      <c r="AG517" s="1003"/>
      <c r="AH517" s="115"/>
      <c r="AI517" s="115"/>
      <c r="AJ517" s="1">
        <f t="shared" si="34"/>
        <v>0</v>
      </c>
    </row>
    <row r="518" spans="1:36" ht="78.75">
      <c r="A518" s="179" t="s">
        <v>12537</v>
      </c>
      <c r="B518" s="956" t="s">
        <v>22</v>
      </c>
      <c r="C518" s="956" t="s">
        <v>274</v>
      </c>
      <c r="D518" s="974">
        <v>42668</v>
      </c>
      <c r="E518" s="986">
        <v>0.4826388888888889</v>
      </c>
      <c r="F518" s="974">
        <v>42668</v>
      </c>
      <c r="G518" s="986">
        <v>0.51388888888888895</v>
      </c>
      <c r="H518" s="986">
        <v>3.125E-2</v>
      </c>
      <c r="I518" s="955">
        <v>8</v>
      </c>
      <c r="J518" s="955"/>
      <c r="K518" s="956"/>
      <c r="L518" s="956" t="s">
        <v>10</v>
      </c>
      <c r="M518" s="956" t="s">
        <v>15169</v>
      </c>
      <c r="N518" s="955">
        <v>35</v>
      </c>
      <c r="O518" s="955" t="s">
        <v>14</v>
      </c>
      <c r="P518" s="956" t="s">
        <v>15169</v>
      </c>
      <c r="Q518" s="955" t="s">
        <v>15170</v>
      </c>
      <c r="R518" s="955">
        <v>0.14899999999999999</v>
      </c>
      <c r="S518" s="955">
        <v>7.3999999999999996E-2</v>
      </c>
      <c r="T518" s="955">
        <v>0.223</v>
      </c>
      <c r="U518" s="956" t="s">
        <v>29</v>
      </c>
      <c r="V518" s="955" t="s">
        <v>15171</v>
      </c>
      <c r="W518" s="956" t="s">
        <v>15172</v>
      </c>
      <c r="X518" s="956" t="s">
        <v>8868</v>
      </c>
      <c r="Y518" s="1002" t="s">
        <v>8870</v>
      </c>
      <c r="Z518" s="1003" t="s">
        <v>141</v>
      </c>
      <c r="AA518" s="1002" t="s">
        <v>8902</v>
      </c>
      <c r="AB518" s="956" t="s">
        <v>141</v>
      </c>
      <c r="AC518" s="1002" t="s">
        <v>141</v>
      </c>
      <c r="AD518" s="956" t="s">
        <v>32</v>
      </c>
      <c r="AE518" s="956"/>
      <c r="AF518" s="956"/>
      <c r="AG518" s="1003"/>
      <c r="AH518" s="115"/>
      <c r="AI518" s="115"/>
      <c r="AJ518" s="1">
        <f t="shared" si="34"/>
        <v>0</v>
      </c>
    </row>
    <row r="519" spans="1:36" ht="31.5">
      <c r="A519" s="179" t="s">
        <v>12537</v>
      </c>
      <c r="B519" s="956" t="s">
        <v>22</v>
      </c>
      <c r="C519" s="956" t="s">
        <v>4339</v>
      </c>
      <c r="D519" s="974">
        <v>42668</v>
      </c>
      <c r="E519" s="986">
        <v>0.4777777777777778</v>
      </c>
      <c r="F519" s="974">
        <v>42668</v>
      </c>
      <c r="G519" s="986">
        <v>1.5208333333333335</v>
      </c>
      <c r="H519" s="986">
        <v>4.3055555555555562E-2</v>
      </c>
      <c r="I519" s="955">
        <v>2</v>
      </c>
      <c r="J519" s="955"/>
      <c r="K519" s="956"/>
      <c r="L519" s="956" t="s">
        <v>10</v>
      </c>
      <c r="M519" s="956" t="s">
        <v>8960</v>
      </c>
      <c r="N519" s="955">
        <v>0.4</v>
      </c>
      <c r="O519" s="955" t="s">
        <v>8</v>
      </c>
      <c r="P519" s="1004" t="s">
        <v>15173</v>
      </c>
      <c r="Q519" s="955" t="s">
        <v>15174</v>
      </c>
      <c r="R519" s="955">
        <v>0.255</v>
      </c>
      <c r="S519" s="955">
        <v>0.125</v>
      </c>
      <c r="T519" s="955">
        <v>0.38</v>
      </c>
      <c r="U519" s="956" t="s">
        <v>29</v>
      </c>
      <c r="V519" s="955" t="s">
        <v>15158</v>
      </c>
      <c r="W519" s="956" t="s">
        <v>15175</v>
      </c>
      <c r="X519" s="956" t="s">
        <v>8868</v>
      </c>
      <c r="Y519" s="1002" t="s">
        <v>8870</v>
      </c>
      <c r="Z519" s="1003" t="s">
        <v>141</v>
      </c>
      <c r="AA519" s="1002" t="s">
        <v>8902</v>
      </c>
      <c r="AB519" s="956" t="s">
        <v>141</v>
      </c>
      <c r="AC519" s="1002" t="s">
        <v>8870</v>
      </c>
      <c r="AD519" s="956" t="s">
        <v>31</v>
      </c>
      <c r="AE519" s="956"/>
      <c r="AF519" s="956"/>
      <c r="AG519" s="1003"/>
      <c r="AH519" s="115"/>
      <c r="AI519" s="115"/>
      <c r="AJ519" s="1">
        <f t="shared" si="34"/>
        <v>0</v>
      </c>
    </row>
    <row r="520" spans="1:36" ht="47.25">
      <c r="A520" s="179" t="s">
        <v>12537</v>
      </c>
      <c r="B520" s="956" t="s">
        <v>22</v>
      </c>
      <c r="C520" s="956" t="s">
        <v>4339</v>
      </c>
      <c r="D520" s="974">
        <v>42668</v>
      </c>
      <c r="E520" s="986">
        <v>0.62708333333333333</v>
      </c>
      <c r="F520" s="974">
        <v>42668</v>
      </c>
      <c r="G520" s="986">
        <v>1.6444444444444444</v>
      </c>
      <c r="H520" s="986">
        <v>1.7361111111111112E-2</v>
      </c>
      <c r="I520" s="955">
        <v>2</v>
      </c>
      <c r="J520" s="955"/>
      <c r="K520" s="956"/>
      <c r="L520" s="956" t="s">
        <v>10</v>
      </c>
      <c r="M520" s="956" t="s">
        <v>12661</v>
      </c>
      <c r="N520" s="955">
        <v>0.4</v>
      </c>
      <c r="O520" s="955" t="s">
        <v>8</v>
      </c>
      <c r="P520" s="956" t="s">
        <v>12964</v>
      </c>
      <c r="Q520" s="955" t="s">
        <v>15176</v>
      </c>
      <c r="R520" s="955">
        <v>0.66900000000000004</v>
      </c>
      <c r="S520" s="955">
        <v>0.32900000000000001</v>
      </c>
      <c r="T520" s="955">
        <v>0.998</v>
      </c>
      <c r="U520" s="956" t="s">
        <v>29</v>
      </c>
      <c r="V520" s="955" t="s">
        <v>15177</v>
      </c>
      <c r="W520" s="956" t="s">
        <v>15175</v>
      </c>
      <c r="X520" s="956" t="s">
        <v>8868</v>
      </c>
      <c r="Y520" s="1002" t="s">
        <v>8870</v>
      </c>
      <c r="Z520" s="1003" t="s">
        <v>141</v>
      </c>
      <c r="AA520" s="1002" t="s">
        <v>8902</v>
      </c>
      <c r="AB520" s="956" t="s">
        <v>141</v>
      </c>
      <c r="AC520" s="1002" t="s">
        <v>8870</v>
      </c>
      <c r="AD520" s="956" t="s">
        <v>32</v>
      </c>
      <c r="AE520" s="956"/>
      <c r="AF520" s="956"/>
      <c r="AG520" s="1003"/>
      <c r="AH520" s="115"/>
      <c r="AI520" s="115"/>
      <c r="AJ520" s="1">
        <f t="shared" si="34"/>
        <v>0</v>
      </c>
    </row>
    <row r="521" spans="1:36" ht="31.5">
      <c r="A521" s="179" t="s">
        <v>12537</v>
      </c>
      <c r="B521" s="956" t="s">
        <v>22</v>
      </c>
      <c r="C521" s="956" t="s">
        <v>274</v>
      </c>
      <c r="D521" s="974">
        <v>42668</v>
      </c>
      <c r="E521" s="986">
        <v>0.60347222222222219</v>
      </c>
      <c r="F521" s="974">
        <v>42668</v>
      </c>
      <c r="G521" s="986">
        <v>1.6840277777777777</v>
      </c>
      <c r="H521" s="986">
        <v>7.9166666666666663E-2</v>
      </c>
      <c r="I521" s="955">
        <v>8</v>
      </c>
      <c r="J521" s="955"/>
      <c r="K521" s="956"/>
      <c r="L521" s="956" t="s">
        <v>10</v>
      </c>
      <c r="M521" s="956" t="s">
        <v>12663</v>
      </c>
      <c r="N521" s="955" t="s">
        <v>3</v>
      </c>
      <c r="O521" s="955" t="s">
        <v>26</v>
      </c>
      <c r="P521" s="956" t="s">
        <v>12663</v>
      </c>
      <c r="Q521" s="955" t="s">
        <v>15178</v>
      </c>
      <c r="R521" s="955">
        <v>0.18099999999999999</v>
      </c>
      <c r="S521" s="955">
        <v>8.8999999999999996E-2</v>
      </c>
      <c r="T521" s="955">
        <v>0.27</v>
      </c>
      <c r="U521" s="956" t="s">
        <v>46</v>
      </c>
      <c r="V521" s="955" t="s">
        <v>8936</v>
      </c>
      <c r="W521" s="956" t="s">
        <v>8964</v>
      </c>
      <c r="X521" s="956" t="s">
        <v>8868</v>
      </c>
      <c r="Y521" s="1002" t="s">
        <v>8870</v>
      </c>
      <c r="Z521" s="1003" t="s">
        <v>141</v>
      </c>
      <c r="AA521" s="1002" t="s">
        <v>8902</v>
      </c>
      <c r="AB521" s="956" t="s">
        <v>141</v>
      </c>
      <c r="AC521" s="1002" t="s">
        <v>8875</v>
      </c>
      <c r="AD521" s="956" t="s">
        <v>18</v>
      </c>
      <c r="AE521" s="956"/>
      <c r="AF521" s="956"/>
      <c r="AG521" s="1003"/>
      <c r="AH521" s="115"/>
      <c r="AI521" s="115"/>
      <c r="AJ521" s="1">
        <f t="shared" si="34"/>
        <v>0</v>
      </c>
    </row>
    <row r="522" spans="1:36" ht="63">
      <c r="A522" s="179" t="s">
        <v>12537</v>
      </c>
      <c r="B522" s="956" t="s">
        <v>22</v>
      </c>
      <c r="C522" s="956" t="s">
        <v>4339</v>
      </c>
      <c r="D522" s="974">
        <v>42673</v>
      </c>
      <c r="E522" s="986">
        <v>0.91666666666666663</v>
      </c>
      <c r="F522" s="974">
        <v>42673</v>
      </c>
      <c r="G522" s="986">
        <v>0.92291666666666661</v>
      </c>
      <c r="H522" s="986">
        <v>6.2499999999999995E-3</v>
      </c>
      <c r="I522" s="955">
        <v>54</v>
      </c>
      <c r="J522" s="955" t="s">
        <v>144</v>
      </c>
      <c r="K522" s="956" t="s">
        <v>21</v>
      </c>
      <c r="L522" s="956" t="s">
        <v>10</v>
      </c>
      <c r="M522" s="956" t="s">
        <v>4472</v>
      </c>
      <c r="N522" s="955" t="s">
        <v>3</v>
      </c>
      <c r="O522" s="955" t="s">
        <v>8</v>
      </c>
      <c r="P522" s="956" t="s">
        <v>4472</v>
      </c>
      <c r="Q522" s="955" t="s">
        <v>15179</v>
      </c>
      <c r="R522" s="955">
        <v>0.77</v>
      </c>
      <c r="S522" s="955">
        <v>0.33</v>
      </c>
      <c r="T522" s="955">
        <v>1.1000000000000001</v>
      </c>
      <c r="U522" s="956" t="s">
        <v>29</v>
      </c>
      <c r="V522" s="955" t="s">
        <v>8885</v>
      </c>
      <c r="W522" s="956" t="s">
        <v>8897</v>
      </c>
      <c r="X522" s="956" t="s">
        <v>8868</v>
      </c>
      <c r="Y522" s="1002" t="s">
        <v>8870</v>
      </c>
      <c r="Z522" s="1003" t="s">
        <v>141</v>
      </c>
      <c r="AA522" s="1002" t="s">
        <v>8902</v>
      </c>
      <c r="AB522" s="956" t="s">
        <v>141</v>
      </c>
      <c r="AC522" s="1002" t="s">
        <v>141</v>
      </c>
      <c r="AD522" s="956" t="s">
        <v>25</v>
      </c>
      <c r="AE522" s="956"/>
      <c r="AF522" s="956"/>
      <c r="AG522" s="1003"/>
      <c r="AH522" s="115"/>
      <c r="AI522" s="115"/>
      <c r="AJ522" s="1">
        <f t="shared" si="34"/>
        <v>0</v>
      </c>
    </row>
    <row r="523" spans="1:36" ht="31.5">
      <c r="A523" s="94" t="s">
        <v>12777</v>
      </c>
      <c r="B523" s="956" t="s">
        <v>22</v>
      </c>
      <c r="C523" s="956" t="s">
        <v>4339</v>
      </c>
      <c r="D523" s="974">
        <v>42677</v>
      </c>
      <c r="E523" s="986">
        <v>0.90972222222222221</v>
      </c>
      <c r="F523" s="974">
        <v>42677</v>
      </c>
      <c r="G523" s="986">
        <v>0.94097222222222221</v>
      </c>
      <c r="H523" s="986">
        <v>3.125E-2</v>
      </c>
      <c r="I523" s="955">
        <v>2</v>
      </c>
      <c r="J523" s="955"/>
      <c r="K523" s="956"/>
      <c r="L523" s="956" t="s">
        <v>10</v>
      </c>
      <c r="M523" s="956" t="s">
        <v>12778</v>
      </c>
      <c r="N523" s="955">
        <v>0.4</v>
      </c>
      <c r="O523" s="955" t="s">
        <v>8</v>
      </c>
      <c r="P523" s="956" t="s">
        <v>12888</v>
      </c>
      <c r="Q523" s="955" t="s">
        <v>15180</v>
      </c>
      <c r="R523" s="955">
        <v>0.14899999999999999</v>
      </c>
      <c r="S523" s="955">
        <v>6.4000000000000001E-2</v>
      </c>
      <c r="T523" s="955">
        <v>0.21299999999999999</v>
      </c>
      <c r="U523" s="956" t="s">
        <v>46</v>
      </c>
      <c r="V523" s="955" t="s">
        <v>8963</v>
      </c>
      <c r="W523" s="956" t="s">
        <v>15181</v>
      </c>
      <c r="X523" s="956" t="s">
        <v>8868</v>
      </c>
      <c r="Y523" s="1002" t="s">
        <v>8870</v>
      </c>
      <c r="Z523" s="1003" t="s">
        <v>141</v>
      </c>
      <c r="AA523" s="1002" t="s">
        <v>8902</v>
      </c>
      <c r="AB523" s="956" t="s">
        <v>141</v>
      </c>
      <c r="AC523" s="1002" t="s">
        <v>8870</v>
      </c>
      <c r="AD523" s="956" t="s">
        <v>18</v>
      </c>
      <c r="AE523" s="956"/>
      <c r="AF523" s="956"/>
      <c r="AG523" s="1003"/>
      <c r="AH523" s="115"/>
      <c r="AI523" s="115"/>
      <c r="AJ523" s="1">
        <f t="shared" si="34"/>
        <v>0</v>
      </c>
    </row>
    <row r="524" spans="1:36" ht="110.25">
      <c r="A524" s="94" t="s">
        <v>12777</v>
      </c>
      <c r="B524" s="956" t="s">
        <v>22</v>
      </c>
      <c r="C524" s="956" t="s">
        <v>274</v>
      </c>
      <c r="D524" s="974">
        <v>42678</v>
      </c>
      <c r="E524" s="986">
        <v>0.91805555555555562</v>
      </c>
      <c r="F524" s="974">
        <v>42679</v>
      </c>
      <c r="G524" s="986">
        <v>1.5972222222222224E-2</v>
      </c>
      <c r="H524" s="986">
        <v>9.7916666666666666E-2</v>
      </c>
      <c r="I524" s="955">
        <v>17</v>
      </c>
      <c r="J524" s="955" t="s">
        <v>144</v>
      </c>
      <c r="K524" s="956" t="s">
        <v>21</v>
      </c>
      <c r="L524" s="956" t="s">
        <v>10</v>
      </c>
      <c r="M524" s="956" t="s">
        <v>12799</v>
      </c>
      <c r="N524" s="955" t="s">
        <v>3</v>
      </c>
      <c r="O524" s="955" t="s">
        <v>8</v>
      </c>
      <c r="P524" s="956" t="s">
        <v>12799</v>
      </c>
      <c r="Q524" s="955" t="s">
        <v>15182</v>
      </c>
      <c r="R524" s="955">
        <v>4.6950000000000003</v>
      </c>
      <c r="S524" s="955">
        <v>2.3130000000000002</v>
      </c>
      <c r="T524" s="955">
        <v>7.008</v>
      </c>
      <c r="U524" s="956" t="s">
        <v>29</v>
      </c>
      <c r="V524" s="955" t="s">
        <v>8958</v>
      </c>
      <c r="W524" s="956" t="s">
        <v>15147</v>
      </c>
      <c r="X524" s="956" t="s">
        <v>8868</v>
      </c>
      <c r="Y524" s="1002" t="s">
        <v>8870</v>
      </c>
      <c r="Z524" s="1003" t="s">
        <v>141</v>
      </c>
      <c r="AA524" s="1002" t="s">
        <v>8902</v>
      </c>
      <c r="AB524" s="956" t="s">
        <v>141</v>
      </c>
      <c r="AC524" s="1002" t="s">
        <v>8875</v>
      </c>
      <c r="AD524" s="956" t="s">
        <v>25</v>
      </c>
      <c r="AE524" s="956"/>
      <c r="AF524" s="956"/>
      <c r="AG524" s="1003"/>
      <c r="AH524" s="115"/>
      <c r="AI524" s="115"/>
      <c r="AJ524" s="1">
        <f t="shared" si="34"/>
        <v>0</v>
      </c>
    </row>
    <row r="525" spans="1:36" ht="47.25">
      <c r="A525" s="94" t="s">
        <v>12777</v>
      </c>
      <c r="B525" s="956" t="s">
        <v>22</v>
      </c>
      <c r="C525" s="956" t="s">
        <v>4339</v>
      </c>
      <c r="D525" s="974">
        <v>42679</v>
      </c>
      <c r="E525" s="986">
        <v>0.39374999999999999</v>
      </c>
      <c r="F525" s="974">
        <v>42679</v>
      </c>
      <c r="G525" s="986">
        <v>0.47222222222222227</v>
      </c>
      <c r="H525" s="986">
        <v>7.8472222222222221E-2</v>
      </c>
      <c r="I525" s="955">
        <v>16</v>
      </c>
      <c r="J525" s="955"/>
      <c r="K525" s="956"/>
      <c r="L525" s="956" t="s">
        <v>10</v>
      </c>
      <c r="M525" s="956" t="s">
        <v>12826</v>
      </c>
      <c r="N525" s="955" t="s">
        <v>3</v>
      </c>
      <c r="O525" s="955" t="s">
        <v>26</v>
      </c>
      <c r="P525" s="956" t="s">
        <v>12826</v>
      </c>
      <c r="Q525" s="955" t="s">
        <v>15183</v>
      </c>
      <c r="R525" s="955">
        <v>2.7480000000000002</v>
      </c>
      <c r="S525" s="955">
        <v>1.3740000000000001</v>
      </c>
      <c r="T525" s="955">
        <v>4.1219999999999999</v>
      </c>
      <c r="U525" s="956" t="s">
        <v>48</v>
      </c>
      <c r="V525" s="955" t="s">
        <v>8911</v>
      </c>
      <c r="W525" s="956" t="s">
        <v>15184</v>
      </c>
      <c r="X525" s="956" t="s">
        <v>8868</v>
      </c>
      <c r="Y525" s="1002" t="s">
        <v>8870</v>
      </c>
      <c r="Z525" s="1003" t="s">
        <v>141</v>
      </c>
      <c r="AA525" s="1002" t="s">
        <v>8902</v>
      </c>
      <c r="AB525" s="956" t="s">
        <v>141</v>
      </c>
      <c r="AC525" s="1002" t="s">
        <v>8911</v>
      </c>
      <c r="AD525" s="956" t="s">
        <v>42</v>
      </c>
      <c r="AE525" s="956"/>
      <c r="AF525" s="956"/>
      <c r="AG525" s="1003"/>
      <c r="AH525" s="115"/>
      <c r="AI525" s="115"/>
      <c r="AJ525" s="1">
        <f t="shared" si="34"/>
        <v>0</v>
      </c>
    </row>
    <row r="526" spans="1:36" ht="31.5">
      <c r="A526" s="94" t="s">
        <v>12777</v>
      </c>
      <c r="B526" s="956" t="s">
        <v>22</v>
      </c>
      <c r="C526" s="956" t="s">
        <v>778</v>
      </c>
      <c r="D526" s="974">
        <v>42679</v>
      </c>
      <c r="E526" s="986">
        <v>0.37291666666666662</v>
      </c>
      <c r="F526" s="974">
        <v>42679</v>
      </c>
      <c r="G526" s="986">
        <v>0.37361111111111112</v>
      </c>
      <c r="H526" s="986">
        <v>6.9444444444444447E-4</v>
      </c>
      <c r="I526" s="955">
        <v>1</v>
      </c>
      <c r="J526" s="955"/>
      <c r="K526" s="956"/>
      <c r="L526" s="956" t="s">
        <v>17</v>
      </c>
      <c r="M526" s="956" t="s">
        <v>12814</v>
      </c>
      <c r="N526" s="955" t="s">
        <v>3</v>
      </c>
      <c r="O526" s="955" t="s">
        <v>8</v>
      </c>
      <c r="P526" s="956" t="s">
        <v>12815</v>
      </c>
      <c r="Q526" s="955" t="s">
        <v>8967</v>
      </c>
      <c r="R526" s="955">
        <v>1.0999999999999999E-2</v>
      </c>
      <c r="S526" s="955">
        <v>5.0000000000000001E-3</v>
      </c>
      <c r="T526" s="955">
        <v>1.6E-2</v>
      </c>
      <c r="U526" s="956" t="s">
        <v>29</v>
      </c>
      <c r="V526" s="955" t="s">
        <v>141</v>
      </c>
      <c r="W526" s="956" t="s">
        <v>141</v>
      </c>
      <c r="X526" s="956" t="s">
        <v>141</v>
      </c>
      <c r="Y526" s="1002" t="s">
        <v>141</v>
      </c>
      <c r="Z526" s="1003" t="s">
        <v>141</v>
      </c>
      <c r="AA526" s="1002" t="s">
        <v>141</v>
      </c>
      <c r="AB526" s="956" t="s">
        <v>141</v>
      </c>
      <c r="AC526" s="1002" t="s">
        <v>141</v>
      </c>
      <c r="AD526" s="956" t="s">
        <v>38</v>
      </c>
      <c r="AE526" s="956"/>
      <c r="AF526" s="956"/>
      <c r="AG526" s="1003"/>
      <c r="AH526" s="115"/>
      <c r="AI526" s="115"/>
      <c r="AJ526" s="1">
        <f t="shared" si="34"/>
        <v>0</v>
      </c>
    </row>
    <row r="527" spans="1:36" ht="31.5">
      <c r="A527" s="94" t="s">
        <v>12777</v>
      </c>
      <c r="B527" s="956" t="s">
        <v>22</v>
      </c>
      <c r="C527" s="956" t="s">
        <v>4339</v>
      </c>
      <c r="D527" s="974">
        <v>42681</v>
      </c>
      <c r="E527" s="986">
        <v>0.57986111111111105</v>
      </c>
      <c r="F527" s="974">
        <v>42681</v>
      </c>
      <c r="G527" s="986">
        <v>0.59375</v>
      </c>
      <c r="H527" s="986">
        <v>1.3888888888888888E-2</v>
      </c>
      <c r="I527" s="955">
        <v>2</v>
      </c>
      <c r="J527" s="955"/>
      <c r="K527" s="956"/>
      <c r="L527" s="956" t="s">
        <v>10</v>
      </c>
      <c r="M527" s="956" t="s">
        <v>12778</v>
      </c>
      <c r="N527" s="955">
        <v>0.4</v>
      </c>
      <c r="O527" s="955" t="s">
        <v>8</v>
      </c>
      <c r="P527" s="956" t="s">
        <v>12888</v>
      </c>
      <c r="Q527" s="955" t="s">
        <v>15185</v>
      </c>
      <c r="R527" s="955">
        <v>0.115</v>
      </c>
      <c r="S527" s="955">
        <v>4.9000000000000002E-2</v>
      </c>
      <c r="T527" s="955">
        <v>0.16500000000000001</v>
      </c>
      <c r="U527" s="956" t="s">
        <v>46</v>
      </c>
      <c r="V527" s="955" t="s">
        <v>8963</v>
      </c>
      <c r="W527" s="956" t="s">
        <v>15181</v>
      </c>
      <c r="X527" s="956" t="s">
        <v>8868</v>
      </c>
      <c r="Y527" s="1002" t="s">
        <v>8870</v>
      </c>
      <c r="Z527" s="1003" t="s">
        <v>141</v>
      </c>
      <c r="AA527" s="1002" t="s">
        <v>8902</v>
      </c>
      <c r="AB527" s="956" t="s">
        <v>141</v>
      </c>
      <c r="AC527" s="1002" t="s">
        <v>8870</v>
      </c>
      <c r="AD527" s="956" t="s">
        <v>25</v>
      </c>
      <c r="AE527" s="956"/>
      <c r="AF527" s="956"/>
      <c r="AG527" s="1003"/>
      <c r="AH527" s="438"/>
      <c r="AI527" s="115"/>
      <c r="AJ527" s="1">
        <f t="shared" si="34"/>
        <v>1.0000000000000009E-3</v>
      </c>
    </row>
    <row r="528" spans="1:36" ht="94.5">
      <c r="A528" s="94" t="s">
        <v>12777</v>
      </c>
      <c r="B528" s="956" t="s">
        <v>22</v>
      </c>
      <c r="C528" s="956" t="s">
        <v>274</v>
      </c>
      <c r="D528" s="974">
        <v>42683</v>
      </c>
      <c r="E528" s="986">
        <v>0.65277777777777779</v>
      </c>
      <c r="F528" s="974">
        <v>42683</v>
      </c>
      <c r="G528" s="986">
        <v>0.67361111111111116</v>
      </c>
      <c r="H528" s="986">
        <v>2.0833333333333332E-2</v>
      </c>
      <c r="I528" s="955">
        <v>21</v>
      </c>
      <c r="J528" s="955" t="s">
        <v>144</v>
      </c>
      <c r="K528" s="956"/>
      <c r="L528" s="956" t="s">
        <v>30</v>
      </c>
      <c r="M528" s="956" t="s">
        <v>12916</v>
      </c>
      <c r="N528" s="955" t="s">
        <v>3</v>
      </c>
      <c r="O528" s="955" t="s">
        <v>8</v>
      </c>
      <c r="P528" s="956" t="s">
        <v>12916</v>
      </c>
      <c r="Q528" s="955" t="s">
        <v>15186</v>
      </c>
      <c r="R528" s="955">
        <v>0.23100000000000001</v>
      </c>
      <c r="S528" s="955">
        <v>0.11600000000000001</v>
      </c>
      <c r="T528" s="955">
        <v>0.34699999999999998</v>
      </c>
      <c r="U528" s="956" t="s">
        <v>29</v>
      </c>
      <c r="V528" s="955" t="s">
        <v>8898</v>
      </c>
      <c r="W528" s="956" t="s">
        <v>15187</v>
      </c>
      <c r="X528" s="956" t="s">
        <v>8868</v>
      </c>
      <c r="Y528" s="1002" t="s">
        <v>8870</v>
      </c>
      <c r="Z528" s="1003" t="s">
        <v>141</v>
      </c>
      <c r="AA528" s="1002" t="s">
        <v>8902</v>
      </c>
      <c r="AB528" s="956" t="s">
        <v>141</v>
      </c>
      <c r="AC528" s="1002" t="s">
        <v>8882</v>
      </c>
      <c r="AD528" s="956" t="s">
        <v>28</v>
      </c>
      <c r="AE528" s="956"/>
      <c r="AF528" s="956"/>
      <c r="AG528" s="1003"/>
      <c r="AH528" s="438"/>
      <c r="AI528" s="115"/>
      <c r="AJ528" s="1">
        <f t="shared" si="34"/>
        <v>0</v>
      </c>
    </row>
    <row r="529" spans="1:36" ht="31.5">
      <c r="A529" s="94" t="s">
        <v>12777</v>
      </c>
      <c r="B529" s="956" t="s">
        <v>22</v>
      </c>
      <c r="C529" s="956" t="s">
        <v>4339</v>
      </c>
      <c r="D529" s="974">
        <v>42684</v>
      </c>
      <c r="E529" s="986">
        <v>0.3888888888888889</v>
      </c>
      <c r="F529" s="974">
        <v>42684</v>
      </c>
      <c r="G529" s="986">
        <v>0.40625</v>
      </c>
      <c r="H529" s="986">
        <v>1.7361111111111112E-2</v>
      </c>
      <c r="I529" s="955">
        <v>1</v>
      </c>
      <c r="J529" s="955"/>
      <c r="K529" s="956"/>
      <c r="L529" s="956" t="s">
        <v>4</v>
      </c>
      <c r="M529" s="956" t="s">
        <v>12933</v>
      </c>
      <c r="N529" s="955">
        <v>0.4</v>
      </c>
      <c r="O529" s="955" t="s">
        <v>26</v>
      </c>
      <c r="P529" s="956" t="s">
        <v>12933</v>
      </c>
      <c r="Q529" s="955" t="s">
        <v>15188</v>
      </c>
      <c r="R529" s="955">
        <v>5.7000000000000002E-2</v>
      </c>
      <c r="S529" s="955">
        <v>2.8000000000000001E-2</v>
      </c>
      <c r="T529" s="955">
        <v>8.5000000000000006E-2</v>
      </c>
      <c r="U529" s="956" t="s">
        <v>46</v>
      </c>
      <c r="V529" s="955" t="s">
        <v>8923</v>
      </c>
      <c r="W529" s="956" t="s">
        <v>15189</v>
      </c>
      <c r="X529" s="956" t="s">
        <v>8868</v>
      </c>
      <c r="Y529" s="1002" t="s">
        <v>8870</v>
      </c>
      <c r="Z529" s="1003" t="s">
        <v>141</v>
      </c>
      <c r="AA529" s="1002" t="s">
        <v>8902</v>
      </c>
      <c r="AB529" s="956" t="s">
        <v>141</v>
      </c>
      <c r="AC529" s="1002" t="s">
        <v>3373</v>
      </c>
      <c r="AD529" s="956" t="s">
        <v>25</v>
      </c>
      <c r="AE529" s="956"/>
      <c r="AF529" s="956"/>
      <c r="AG529" s="1003"/>
      <c r="AH529" s="115"/>
      <c r="AI529" s="115"/>
      <c r="AJ529" s="1">
        <f t="shared" si="34"/>
        <v>0</v>
      </c>
    </row>
    <row r="530" spans="1:36" ht="31.5">
      <c r="A530" s="94" t="s">
        <v>12777</v>
      </c>
      <c r="B530" s="956" t="s">
        <v>22</v>
      </c>
      <c r="C530" s="956" t="s">
        <v>778</v>
      </c>
      <c r="D530" s="974">
        <v>42685</v>
      </c>
      <c r="E530" s="986">
        <v>0.89930555555555547</v>
      </c>
      <c r="F530" s="974">
        <v>42685</v>
      </c>
      <c r="G530" s="986">
        <v>0.90138888888888891</v>
      </c>
      <c r="H530" s="986">
        <v>2.0833333333333333E-3</v>
      </c>
      <c r="I530" s="955">
        <v>1</v>
      </c>
      <c r="J530" s="955"/>
      <c r="K530" s="956"/>
      <c r="L530" s="956" t="s">
        <v>17</v>
      </c>
      <c r="M530" s="956" t="s">
        <v>15190</v>
      </c>
      <c r="N530" s="955" t="s">
        <v>3</v>
      </c>
      <c r="O530" s="955" t="s">
        <v>8</v>
      </c>
      <c r="P530" s="956" t="s">
        <v>13125</v>
      </c>
      <c r="Q530" s="955" t="s">
        <v>8967</v>
      </c>
      <c r="R530" s="955">
        <v>6.0000000000000001E-3</v>
      </c>
      <c r="S530" s="955">
        <v>3.0000000000000001E-3</v>
      </c>
      <c r="T530" s="955">
        <v>8.9999999999999993E-3</v>
      </c>
      <c r="U530" s="956" t="s">
        <v>29</v>
      </c>
      <c r="V530" s="955" t="s">
        <v>141</v>
      </c>
      <c r="W530" s="956" t="s">
        <v>141</v>
      </c>
      <c r="X530" s="956" t="s">
        <v>141</v>
      </c>
      <c r="Y530" s="1002" t="s">
        <v>141</v>
      </c>
      <c r="Z530" s="1003" t="s">
        <v>141</v>
      </c>
      <c r="AA530" s="1002" t="s">
        <v>141</v>
      </c>
      <c r="AB530" s="956" t="s">
        <v>141</v>
      </c>
      <c r="AC530" s="1002" t="s">
        <v>141</v>
      </c>
      <c r="AD530" s="956" t="s">
        <v>38</v>
      </c>
      <c r="AE530" s="956"/>
      <c r="AF530" s="956"/>
      <c r="AG530" s="1003"/>
      <c r="AH530" s="115"/>
      <c r="AI530" s="115"/>
      <c r="AJ530" s="1">
        <f t="shared" si="34"/>
        <v>0</v>
      </c>
    </row>
    <row r="531" spans="1:36" ht="31.5">
      <c r="A531" s="94" t="s">
        <v>12777</v>
      </c>
      <c r="B531" s="956" t="s">
        <v>22</v>
      </c>
      <c r="C531" s="956" t="s">
        <v>4339</v>
      </c>
      <c r="D531" s="974">
        <v>42688</v>
      </c>
      <c r="E531" s="986">
        <v>0.39583333333333331</v>
      </c>
      <c r="F531" s="974">
        <v>42688</v>
      </c>
      <c r="G531" s="986">
        <v>0.43055555555555558</v>
      </c>
      <c r="H531" s="986">
        <v>3.4722222222222224E-2</v>
      </c>
      <c r="I531" s="955">
        <v>1</v>
      </c>
      <c r="J531" s="955"/>
      <c r="K531" s="956"/>
      <c r="L531" s="956" t="s">
        <v>10</v>
      </c>
      <c r="M531" s="956" t="s">
        <v>15191</v>
      </c>
      <c r="N531" s="955">
        <v>0.4</v>
      </c>
      <c r="O531" s="955" t="s">
        <v>8</v>
      </c>
      <c r="P531" s="956" t="s">
        <v>15191</v>
      </c>
      <c r="Q531" s="955" t="s">
        <v>15192</v>
      </c>
      <c r="R531" s="955">
        <v>0.186</v>
      </c>
      <c r="S531" s="955">
        <v>9.0999999999999998E-2</v>
      </c>
      <c r="T531" s="955">
        <v>0.27700000000000002</v>
      </c>
      <c r="U531" s="956" t="s">
        <v>46</v>
      </c>
      <c r="V531" s="955" t="s">
        <v>15193</v>
      </c>
      <c r="W531" s="956" t="s">
        <v>15194</v>
      </c>
      <c r="X531" s="956" t="s">
        <v>8868</v>
      </c>
      <c r="Y531" s="1002" t="s">
        <v>8870</v>
      </c>
      <c r="Z531" s="1003" t="s">
        <v>141</v>
      </c>
      <c r="AA531" s="1002" t="s">
        <v>8902</v>
      </c>
      <c r="AB531" s="956" t="s">
        <v>141</v>
      </c>
      <c r="AC531" s="1002" t="s">
        <v>8888</v>
      </c>
      <c r="AD531" s="956" t="s">
        <v>25</v>
      </c>
      <c r="AE531" s="956"/>
      <c r="AF531" s="956"/>
      <c r="AG531" s="1003"/>
      <c r="AH531" s="115"/>
      <c r="AI531" s="115"/>
      <c r="AJ531" s="1">
        <f t="shared" si="34"/>
        <v>0</v>
      </c>
    </row>
    <row r="532" spans="1:36" ht="78.75">
      <c r="A532" s="94" t="s">
        <v>12777</v>
      </c>
      <c r="B532" s="956" t="s">
        <v>22</v>
      </c>
      <c r="C532" s="956" t="s">
        <v>274</v>
      </c>
      <c r="D532" s="974">
        <v>42688</v>
      </c>
      <c r="E532" s="986">
        <v>0.53472222222222221</v>
      </c>
      <c r="F532" s="974">
        <v>42688</v>
      </c>
      <c r="G532" s="986">
        <v>0.57638888888888895</v>
      </c>
      <c r="H532" s="986">
        <v>4.1666666666666664E-2</v>
      </c>
      <c r="I532" s="955">
        <v>1</v>
      </c>
      <c r="J532" s="955" t="s">
        <v>144</v>
      </c>
      <c r="K532" s="956" t="s">
        <v>21</v>
      </c>
      <c r="L532" s="956" t="s">
        <v>10</v>
      </c>
      <c r="M532" s="956" t="s">
        <v>12947</v>
      </c>
      <c r="N532" s="955" t="s">
        <v>3</v>
      </c>
      <c r="O532" s="955" t="s">
        <v>8</v>
      </c>
      <c r="P532" s="956" t="s">
        <v>12947</v>
      </c>
      <c r="Q532" s="955" t="s">
        <v>15195</v>
      </c>
      <c r="R532" s="955">
        <v>2.9000000000000001E-2</v>
      </c>
      <c r="S532" s="955">
        <v>1.4999999999999999E-2</v>
      </c>
      <c r="T532" s="955">
        <v>4.3999999999999997E-2</v>
      </c>
      <c r="U532" s="956" t="s">
        <v>29</v>
      </c>
      <c r="V532" s="955" t="s">
        <v>8921</v>
      </c>
      <c r="W532" s="956" t="s">
        <v>15196</v>
      </c>
      <c r="X532" s="956" t="s">
        <v>8868</v>
      </c>
      <c r="Y532" s="1002" t="s">
        <v>8870</v>
      </c>
      <c r="Z532" s="1003" t="s">
        <v>141</v>
      </c>
      <c r="AA532" s="1002" t="s">
        <v>8902</v>
      </c>
      <c r="AB532" s="956" t="s">
        <v>141</v>
      </c>
      <c r="AC532" s="1002" t="s">
        <v>8882</v>
      </c>
      <c r="AD532" s="956" t="s">
        <v>25</v>
      </c>
      <c r="AE532" s="956"/>
      <c r="AF532" s="956"/>
      <c r="AG532" s="1003"/>
      <c r="AH532" s="115"/>
      <c r="AI532" s="115"/>
      <c r="AJ532" s="1">
        <f t="shared" si="34"/>
        <v>0</v>
      </c>
    </row>
    <row r="533" spans="1:36" s="16" customFormat="1" ht="78.75">
      <c r="A533" s="94" t="s">
        <v>12777</v>
      </c>
      <c r="B533" s="956" t="s">
        <v>22</v>
      </c>
      <c r="C533" s="956" t="s">
        <v>778</v>
      </c>
      <c r="D533" s="974">
        <v>42688</v>
      </c>
      <c r="E533" s="986">
        <v>0.58124999999999993</v>
      </c>
      <c r="F533" s="974">
        <v>42688</v>
      </c>
      <c r="G533" s="986">
        <v>0.59583333333333333</v>
      </c>
      <c r="H533" s="986">
        <v>1.4583333333333332E-2</v>
      </c>
      <c r="I533" s="955">
        <v>85</v>
      </c>
      <c r="J533" s="955"/>
      <c r="K533" s="956"/>
      <c r="L533" s="956" t="s">
        <v>17</v>
      </c>
      <c r="M533" s="956" t="s">
        <v>15197</v>
      </c>
      <c r="N533" s="955">
        <v>35</v>
      </c>
      <c r="O533" s="955" t="s">
        <v>8</v>
      </c>
      <c r="P533" s="956" t="s">
        <v>15198</v>
      </c>
      <c r="Q533" s="955" t="s">
        <v>15199</v>
      </c>
      <c r="R533" s="955">
        <v>1.792</v>
      </c>
      <c r="S533" s="955">
        <v>0.88300000000000001</v>
      </c>
      <c r="T533" s="955">
        <v>2.6749999999999998</v>
      </c>
      <c r="U533" s="956" t="s">
        <v>29</v>
      </c>
      <c r="V533" s="955" t="s">
        <v>141</v>
      </c>
      <c r="W533" s="956" t="s">
        <v>141</v>
      </c>
      <c r="X533" s="956" t="s">
        <v>141</v>
      </c>
      <c r="Y533" s="1002" t="s">
        <v>141</v>
      </c>
      <c r="Z533" s="1003" t="s">
        <v>141</v>
      </c>
      <c r="AA533" s="1002" t="s">
        <v>141</v>
      </c>
      <c r="AB533" s="956" t="s">
        <v>141</v>
      </c>
      <c r="AC533" s="1002" t="s">
        <v>141</v>
      </c>
      <c r="AD533" s="956" t="s">
        <v>38</v>
      </c>
      <c r="AE533" s="956"/>
      <c r="AF533" s="956"/>
      <c r="AG533" s="1003"/>
      <c r="AH533" s="204"/>
      <c r="AI533" s="204"/>
      <c r="AJ533" s="1">
        <f t="shared" si="34"/>
        <v>0</v>
      </c>
    </row>
    <row r="534" spans="1:36" s="16" customFormat="1" ht="31.5">
      <c r="A534" s="94" t="s">
        <v>12777</v>
      </c>
      <c r="B534" s="956" t="s">
        <v>22</v>
      </c>
      <c r="C534" s="956" t="s">
        <v>4339</v>
      </c>
      <c r="D534" s="974">
        <v>42690</v>
      </c>
      <c r="E534" s="986">
        <v>0.47222222222222227</v>
      </c>
      <c r="F534" s="974">
        <v>42690</v>
      </c>
      <c r="G534" s="986">
        <v>0.58680555555555558</v>
      </c>
      <c r="H534" s="986">
        <v>0.11458333333333333</v>
      </c>
      <c r="I534" s="955">
        <v>2</v>
      </c>
      <c r="J534" s="955"/>
      <c r="K534" s="956"/>
      <c r="L534" s="956" t="s">
        <v>4</v>
      </c>
      <c r="M534" s="956" t="s">
        <v>12661</v>
      </c>
      <c r="N534" s="955">
        <v>0.4</v>
      </c>
      <c r="O534" s="955" t="s">
        <v>26</v>
      </c>
      <c r="P534" s="956" t="s">
        <v>12661</v>
      </c>
      <c r="Q534" s="955" t="s">
        <v>15200</v>
      </c>
      <c r="R534" s="955">
        <v>1.4974499999999997</v>
      </c>
      <c r="S534" s="955">
        <v>0.73755000000000004</v>
      </c>
      <c r="T534" s="955">
        <v>2.2349999999999999</v>
      </c>
      <c r="U534" s="956" t="s">
        <v>46</v>
      </c>
      <c r="V534" s="955" t="s">
        <v>15177</v>
      </c>
      <c r="W534" s="956" t="s">
        <v>15201</v>
      </c>
      <c r="X534" s="956" t="s">
        <v>8868</v>
      </c>
      <c r="Y534" s="1002" t="s">
        <v>8870</v>
      </c>
      <c r="Z534" s="1003" t="s">
        <v>141</v>
      </c>
      <c r="AA534" s="1002" t="s">
        <v>8902</v>
      </c>
      <c r="AB534" s="956" t="s">
        <v>141</v>
      </c>
      <c r="AC534" s="1002" t="s">
        <v>15202</v>
      </c>
      <c r="AD534" s="956" t="s">
        <v>0</v>
      </c>
      <c r="AE534" s="956"/>
      <c r="AF534" s="956"/>
      <c r="AG534" s="1003"/>
      <c r="AH534" s="204"/>
      <c r="AI534" s="204"/>
      <c r="AJ534" s="1">
        <f t="shared" si="34"/>
        <v>0</v>
      </c>
    </row>
    <row r="535" spans="1:36" s="16" customFormat="1" ht="47.25">
      <c r="A535" s="94" t="s">
        <v>12777</v>
      </c>
      <c r="B535" s="956" t="s">
        <v>22</v>
      </c>
      <c r="C535" s="956" t="s">
        <v>778</v>
      </c>
      <c r="D535" s="974">
        <v>42690</v>
      </c>
      <c r="E535" s="986">
        <v>0.4375</v>
      </c>
      <c r="F535" s="974">
        <v>42690</v>
      </c>
      <c r="G535" s="986">
        <v>0.4381944444444445</v>
      </c>
      <c r="H535" s="986">
        <v>6.9444444444444447E-4</v>
      </c>
      <c r="I535" s="955">
        <v>1</v>
      </c>
      <c r="J535" s="955"/>
      <c r="K535" s="956"/>
      <c r="L535" s="956" t="s">
        <v>17</v>
      </c>
      <c r="M535" s="956" t="s">
        <v>8965</v>
      </c>
      <c r="N535" s="955" t="s">
        <v>3</v>
      </c>
      <c r="O535" s="955" t="s">
        <v>8</v>
      </c>
      <c r="P535" s="956" t="s">
        <v>8966</v>
      </c>
      <c r="Q535" s="955" t="s">
        <v>8967</v>
      </c>
      <c r="R535" s="955">
        <v>5.2260000000000001E-2</v>
      </c>
      <c r="S535" s="955">
        <v>2.5740000000000002E-2</v>
      </c>
      <c r="T535" s="955">
        <v>7.8E-2</v>
      </c>
      <c r="U535" s="956" t="s">
        <v>29</v>
      </c>
      <c r="V535" s="955" t="s">
        <v>141</v>
      </c>
      <c r="W535" s="956" t="s">
        <v>141</v>
      </c>
      <c r="X535" s="956" t="s">
        <v>141</v>
      </c>
      <c r="Y535" s="1002" t="s">
        <v>141</v>
      </c>
      <c r="Z535" s="1003" t="s">
        <v>141</v>
      </c>
      <c r="AA535" s="1002" t="s">
        <v>141</v>
      </c>
      <c r="AB535" s="956" t="s">
        <v>141</v>
      </c>
      <c r="AC535" s="1002" t="s">
        <v>141</v>
      </c>
      <c r="AD535" s="956" t="s">
        <v>38</v>
      </c>
      <c r="AE535" s="956"/>
      <c r="AF535" s="956"/>
      <c r="AG535" s="1003"/>
      <c r="AH535" s="204"/>
      <c r="AI535" s="204"/>
      <c r="AJ535" s="1">
        <f t="shared" si="34"/>
        <v>0</v>
      </c>
    </row>
    <row r="536" spans="1:36" s="16" customFormat="1" ht="47.25">
      <c r="A536" s="94" t="s">
        <v>12777</v>
      </c>
      <c r="B536" s="956" t="s">
        <v>22</v>
      </c>
      <c r="C536" s="956" t="s">
        <v>4339</v>
      </c>
      <c r="D536" s="974">
        <v>42692</v>
      </c>
      <c r="E536" s="986">
        <v>0.47222222222222227</v>
      </c>
      <c r="F536" s="974">
        <v>42692</v>
      </c>
      <c r="G536" s="986">
        <v>0.58333333333333337</v>
      </c>
      <c r="H536" s="986">
        <v>0.1111111111111111</v>
      </c>
      <c r="I536" s="955">
        <v>1</v>
      </c>
      <c r="J536" s="955"/>
      <c r="K536" s="956"/>
      <c r="L536" s="956" t="s">
        <v>4</v>
      </c>
      <c r="M536" s="956" t="s">
        <v>12988</v>
      </c>
      <c r="N536" s="955">
        <v>0.4</v>
      </c>
      <c r="O536" s="955" t="s">
        <v>2</v>
      </c>
      <c r="P536" s="956" t="s">
        <v>12989</v>
      </c>
      <c r="Q536" s="955" t="s">
        <v>15203</v>
      </c>
      <c r="R536" s="955">
        <v>9.6000000000000002E-2</v>
      </c>
      <c r="S536" s="955">
        <v>4.7E-2</v>
      </c>
      <c r="T536" s="955">
        <v>0.14299999999999999</v>
      </c>
      <c r="U536" s="956" t="s">
        <v>29</v>
      </c>
      <c r="V536" s="955" t="s">
        <v>15204</v>
      </c>
      <c r="W536" s="956" t="s">
        <v>15205</v>
      </c>
      <c r="X536" s="956" t="s">
        <v>8868</v>
      </c>
      <c r="Y536" s="1002" t="s">
        <v>8870</v>
      </c>
      <c r="Z536" s="1003" t="s">
        <v>141</v>
      </c>
      <c r="AA536" s="1002" t="s">
        <v>8902</v>
      </c>
      <c r="AB536" s="956" t="s">
        <v>141</v>
      </c>
      <c r="AC536" s="1002" t="s">
        <v>15204</v>
      </c>
      <c r="AD536" s="956" t="s">
        <v>0</v>
      </c>
      <c r="AE536" s="956"/>
      <c r="AF536" s="956"/>
      <c r="AG536" s="1003"/>
      <c r="AH536" s="204"/>
      <c r="AI536" s="204"/>
      <c r="AJ536" s="1">
        <f t="shared" si="34"/>
        <v>0</v>
      </c>
    </row>
    <row r="537" spans="1:36" s="16" customFormat="1" ht="47.25">
      <c r="A537" s="94" t="s">
        <v>12777</v>
      </c>
      <c r="B537" s="956" t="s">
        <v>22</v>
      </c>
      <c r="C537" s="956" t="s">
        <v>4339</v>
      </c>
      <c r="D537" s="974">
        <v>42695</v>
      </c>
      <c r="E537" s="986">
        <v>0.41666666666666669</v>
      </c>
      <c r="F537" s="974">
        <v>42695</v>
      </c>
      <c r="G537" s="986">
        <v>0.47916666666666669</v>
      </c>
      <c r="H537" s="986">
        <v>6.25E-2</v>
      </c>
      <c r="I537" s="955">
        <v>1</v>
      </c>
      <c r="J537" s="955"/>
      <c r="K537" s="956"/>
      <c r="L537" s="956" t="s">
        <v>10</v>
      </c>
      <c r="M537" s="956" t="s">
        <v>13022</v>
      </c>
      <c r="N537" s="955">
        <v>0.4</v>
      </c>
      <c r="O537" s="955" t="s">
        <v>8</v>
      </c>
      <c r="P537" s="956" t="s">
        <v>13022</v>
      </c>
      <c r="Q537" s="955" t="s">
        <v>15206</v>
      </c>
      <c r="R537" s="955">
        <v>0.13500000000000001</v>
      </c>
      <c r="S537" s="955">
        <v>6.8000000000000005E-2</v>
      </c>
      <c r="T537" s="955">
        <v>0.20300000000000001</v>
      </c>
      <c r="U537" s="956" t="s">
        <v>29</v>
      </c>
      <c r="V537" s="955" t="s">
        <v>15207</v>
      </c>
      <c r="W537" s="956" t="s">
        <v>15208</v>
      </c>
      <c r="X537" s="956" t="s">
        <v>8868</v>
      </c>
      <c r="Y537" s="1002" t="s">
        <v>8870</v>
      </c>
      <c r="Z537" s="1003" t="s">
        <v>141</v>
      </c>
      <c r="AA537" s="1002" t="s">
        <v>8902</v>
      </c>
      <c r="AB537" s="956" t="s">
        <v>141</v>
      </c>
      <c r="AC537" s="1002" t="s">
        <v>8870</v>
      </c>
      <c r="AD537" s="956" t="s">
        <v>32</v>
      </c>
      <c r="AE537" s="956"/>
      <c r="AF537" s="956"/>
      <c r="AG537" s="1003"/>
      <c r="AH537" s="204"/>
      <c r="AI537" s="204"/>
      <c r="AJ537" s="1">
        <f t="shared" si="34"/>
        <v>0</v>
      </c>
    </row>
    <row r="538" spans="1:36" s="16" customFormat="1" ht="31.5">
      <c r="A538" s="94" t="s">
        <v>12777</v>
      </c>
      <c r="B538" s="956" t="s">
        <v>22</v>
      </c>
      <c r="C538" s="956" t="s">
        <v>4339</v>
      </c>
      <c r="D538" s="974">
        <v>42696</v>
      </c>
      <c r="E538" s="986">
        <v>0.38680555555555557</v>
      </c>
      <c r="F538" s="974">
        <v>42696</v>
      </c>
      <c r="G538" s="986">
        <v>0.4548611111111111</v>
      </c>
      <c r="H538" s="986">
        <v>6.805555555555555E-2</v>
      </c>
      <c r="I538" s="955">
        <v>29</v>
      </c>
      <c r="J538" s="955" t="s">
        <v>144</v>
      </c>
      <c r="K538" s="956" t="s">
        <v>15</v>
      </c>
      <c r="L538" s="956" t="s">
        <v>10</v>
      </c>
      <c r="M538" s="956" t="s">
        <v>13027</v>
      </c>
      <c r="N538" s="955" t="s">
        <v>3</v>
      </c>
      <c r="O538" s="955" t="s">
        <v>8</v>
      </c>
      <c r="P538" s="956" t="s">
        <v>13027</v>
      </c>
      <c r="Q538" s="955" t="s">
        <v>15209</v>
      </c>
      <c r="R538" s="955">
        <v>1.5780000000000001</v>
      </c>
      <c r="S538" s="955">
        <v>0.77800000000000002</v>
      </c>
      <c r="T538" s="955">
        <v>2.3559999999999999</v>
      </c>
      <c r="U538" s="956" t="s">
        <v>7</v>
      </c>
      <c r="V538" s="955" t="s">
        <v>15207</v>
      </c>
      <c r="W538" s="956" t="s">
        <v>15210</v>
      </c>
      <c r="X538" s="956" t="s">
        <v>8868</v>
      </c>
      <c r="Y538" s="1002" t="s">
        <v>8870</v>
      </c>
      <c r="Z538" s="1003" t="s">
        <v>141</v>
      </c>
      <c r="AA538" s="1002" t="s">
        <v>8902</v>
      </c>
      <c r="AB538" s="956" t="s">
        <v>141</v>
      </c>
      <c r="AC538" s="1002" t="s">
        <v>141</v>
      </c>
      <c r="AD538" s="956" t="s">
        <v>0</v>
      </c>
      <c r="AE538" s="956"/>
      <c r="AF538" s="956"/>
      <c r="AG538" s="1003"/>
      <c r="AH538" s="204"/>
      <c r="AI538" s="204"/>
      <c r="AJ538" s="1">
        <f t="shared" si="34"/>
        <v>0</v>
      </c>
    </row>
    <row r="539" spans="1:36" s="16" customFormat="1" ht="47.25">
      <c r="A539" s="94" t="s">
        <v>12777</v>
      </c>
      <c r="B539" s="956" t="s">
        <v>22</v>
      </c>
      <c r="C539" s="956" t="s">
        <v>274</v>
      </c>
      <c r="D539" s="974">
        <v>42696</v>
      </c>
      <c r="E539" s="986">
        <v>0.60138888888888886</v>
      </c>
      <c r="F539" s="974">
        <v>42696</v>
      </c>
      <c r="G539" s="986">
        <v>0.72916666666666663</v>
      </c>
      <c r="H539" s="986">
        <v>0.1277777777777778</v>
      </c>
      <c r="I539" s="955">
        <v>12</v>
      </c>
      <c r="J539" s="955"/>
      <c r="K539" s="956"/>
      <c r="L539" s="956" t="s">
        <v>10</v>
      </c>
      <c r="M539" s="956" t="s">
        <v>13028</v>
      </c>
      <c r="N539" s="955" t="s">
        <v>3</v>
      </c>
      <c r="O539" s="955" t="s">
        <v>8</v>
      </c>
      <c r="P539" s="956" t="s">
        <v>13029</v>
      </c>
      <c r="Q539" s="955" t="s">
        <v>15211</v>
      </c>
      <c r="R539" s="955">
        <v>4.8460000000000001</v>
      </c>
      <c r="S539" s="955">
        <v>2.387</v>
      </c>
      <c r="T539" s="955">
        <v>7.2329999999999997</v>
      </c>
      <c r="U539" s="956" t="s">
        <v>7</v>
      </c>
      <c r="V539" s="955" t="s">
        <v>8958</v>
      </c>
      <c r="W539" s="956"/>
      <c r="X539" s="956" t="s">
        <v>8868</v>
      </c>
      <c r="Y539" s="1002" t="s">
        <v>8870</v>
      </c>
      <c r="Z539" s="1003" t="s">
        <v>141</v>
      </c>
      <c r="AA539" s="1002" t="s">
        <v>8902</v>
      </c>
      <c r="AB539" s="956" t="s">
        <v>141</v>
      </c>
      <c r="AC539" s="1002" t="s">
        <v>8922</v>
      </c>
      <c r="AD539" s="956" t="s">
        <v>32</v>
      </c>
      <c r="AE539" s="956"/>
      <c r="AF539" s="956"/>
      <c r="AG539" s="1003"/>
      <c r="AH539" s="204"/>
      <c r="AI539" s="204"/>
      <c r="AJ539" s="1">
        <f t="shared" si="34"/>
        <v>0</v>
      </c>
    </row>
    <row r="540" spans="1:36" s="16" customFormat="1" ht="70.900000000000006" customHeight="1">
      <c r="A540" s="94" t="s">
        <v>12777</v>
      </c>
      <c r="B540" s="956" t="s">
        <v>22</v>
      </c>
      <c r="C540" s="956" t="s">
        <v>274</v>
      </c>
      <c r="D540" s="974">
        <v>42697</v>
      </c>
      <c r="E540" s="986">
        <v>0.14583333333333334</v>
      </c>
      <c r="F540" s="974">
        <v>42697</v>
      </c>
      <c r="G540" s="986">
        <v>0.21388888888888891</v>
      </c>
      <c r="H540" s="986">
        <v>6.805555555555555E-2</v>
      </c>
      <c r="I540" s="955">
        <v>2</v>
      </c>
      <c r="J540" s="955"/>
      <c r="K540" s="956" t="s">
        <v>146</v>
      </c>
      <c r="L540" s="956" t="s">
        <v>10</v>
      </c>
      <c r="M540" s="956" t="s">
        <v>13047</v>
      </c>
      <c r="N540" s="955" t="s">
        <v>3</v>
      </c>
      <c r="O540" s="955" t="s">
        <v>8</v>
      </c>
      <c r="P540" s="956" t="s">
        <v>13047</v>
      </c>
      <c r="Q540" s="955" t="s">
        <v>15212</v>
      </c>
      <c r="R540" s="955">
        <v>0.69699999999999995</v>
      </c>
      <c r="S540" s="955">
        <v>0.29899999999999999</v>
      </c>
      <c r="T540" s="955">
        <v>0.996</v>
      </c>
      <c r="U540" s="956" t="s">
        <v>7</v>
      </c>
      <c r="V540" s="955" t="s">
        <v>8958</v>
      </c>
      <c r="W540" s="956"/>
      <c r="X540" s="956" t="s">
        <v>8868</v>
      </c>
      <c r="Y540" s="1002" t="s">
        <v>8870</v>
      </c>
      <c r="Z540" s="1003" t="s">
        <v>141</v>
      </c>
      <c r="AA540" s="1002" t="s">
        <v>8902</v>
      </c>
      <c r="AB540" s="956" t="s">
        <v>141</v>
      </c>
      <c r="AC540" s="1002" t="s">
        <v>8922</v>
      </c>
      <c r="AD540" s="956" t="s">
        <v>32</v>
      </c>
      <c r="AE540" s="956"/>
      <c r="AF540" s="956"/>
      <c r="AG540" s="1003"/>
      <c r="AH540" s="204"/>
      <c r="AI540" s="204"/>
      <c r="AJ540" s="1">
        <f t="shared" si="34"/>
        <v>0</v>
      </c>
    </row>
    <row r="541" spans="1:36" s="16" customFormat="1" ht="37.5" customHeight="1">
      <c r="A541" s="94" t="s">
        <v>12777</v>
      </c>
      <c r="B541" s="956" t="s">
        <v>22</v>
      </c>
      <c r="C541" s="956" t="s">
        <v>274</v>
      </c>
      <c r="D541" s="974">
        <v>42702</v>
      </c>
      <c r="E541" s="986">
        <v>6.9444444444444447E-4</v>
      </c>
      <c r="F541" s="974">
        <v>42702</v>
      </c>
      <c r="G541" s="986">
        <v>6.25E-2</v>
      </c>
      <c r="H541" s="986">
        <v>6.1805555555555558E-2</v>
      </c>
      <c r="I541" s="955">
        <v>4</v>
      </c>
      <c r="J541" s="955"/>
      <c r="K541" s="956"/>
      <c r="L541" s="956" t="s">
        <v>10</v>
      </c>
      <c r="M541" s="956" t="s">
        <v>13118</v>
      </c>
      <c r="N541" s="955" t="s">
        <v>3</v>
      </c>
      <c r="O541" s="955" t="s">
        <v>8</v>
      </c>
      <c r="P541" s="956" t="s">
        <v>13118</v>
      </c>
      <c r="Q541" s="955" t="s">
        <v>15213</v>
      </c>
      <c r="R541" s="955">
        <v>0.22800000000000001</v>
      </c>
      <c r="S541" s="955">
        <v>0.113</v>
      </c>
      <c r="T541" s="955">
        <v>0.34100000000000003</v>
      </c>
      <c r="U541" s="956" t="s">
        <v>29</v>
      </c>
      <c r="V541" s="955" t="s">
        <v>8942</v>
      </c>
      <c r="W541" s="956" t="s">
        <v>3398</v>
      </c>
      <c r="X541" s="956" t="s">
        <v>8868</v>
      </c>
      <c r="Y541" s="1002" t="s">
        <v>8870</v>
      </c>
      <c r="Z541" s="1003" t="s">
        <v>141</v>
      </c>
      <c r="AA541" s="1002" t="s">
        <v>8902</v>
      </c>
      <c r="AB541" s="956" t="s">
        <v>141</v>
      </c>
      <c r="AC541" s="1002" t="s">
        <v>8888</v>
      </c>
      <c r="AD541" s="956" t="s">
        <v>32</v>
      </c>
      <c r="AE541" s="956"/>
      <c r="AF541" s="956"/>
      <c r="AG541" s="1003"/>
      <c r="AH541" s="204"/>
      <c r="AI541" s="204"/>
      <c r="AJ541" s="1">
        <f t="shared" si="34"/>
        <v>0</v>
      </c>
    </row>
    <row r="542" spans="1:36" s="16" customFormat="1" ht="56.25" customHeight="1">
      <c r="A542" s="94" t="s">
        <v>12777</v>
      </c>
      <c r="B542" s="956" t="s">
        <v>22</v>
      </c>
      <c r="C542" s="956" t="s">
        <v>778</v>
      </c>
      <c r="D542" s="974">
        <v>42702</v>
      </c>
      <c r="E542" s="986">
        <v>0.51458333333333328</v>
      </c>
      <c r="F542" s="974">
        <v>42702</v>
      </c>
      <c r="G542" s="986">
        <v>0.52916666666666667</v>
      </c>
      <c r="H542" s="986">
        <v>1.4583333333333332E-2</v>
      </c>
      <c r="I542" s="955">
        <v>1</v>
      </c>
      <c r="J542" s="955"/>
      <c r="K542" s="956"/>
      <c r="L542" s="956" t="s">
        <v>17</v>
      </c>
      <c r="M542" s="956" t="s">
        <v>8965</v>
      </c>
      <c r="N542" s="955" t="s">
        <v>3</v>
      </c>
      <c r="O542" s="955" t="s">
        <v>8</v>
      </c>
      <c r="P542" s="956" t="s">
        <v>8966</v>
      </c>
      <c r="Q542" s="955" t="s">
        <v>13099</v>
      </c>
      <c r="R542" s="955">
        <v>0.115</v>
      </c>
      <c r="S542" s="955">
        <v>5.6000000000000001E-2</v>
      </c>
      <c r="T542" s="955">
        <v>0.17100000000000001</v>
      </c>
      <c r="U542" s="956" t="s">
        <v>29</v>
      </c>
      <c r="V542" s="955" t="s">
        <v>141</v>
      </c>
      <c r="W542" s="956" t="s">
        <v>141</v>
      </c>
      <c r="X542" s="956" t="s">
        <v>141</v>
      </c>
      <c r="Y542" s="1002" t="s">
        <v>141</v>
      </c>
      <c r="Z542" s="1003" t="s">
        <v>141</v>
      </c>
      <c r="AA542" s="1002" t="s">
        <v>141</v>
      </c>
      <c r="AB542" s="956" t="s">
        <v>141</v>
      </c>
      <c r="AC542" s="1002" t="s">
        <v>141</v>
      </c>
      <c r="AD542" s="956" t="s">
        <v>38</v>
      </c>
      <c r="AE542" s="956"/>
      <c r="AF542" s="956"/>
      <c r="AG542" s="1003"/>
      <c r="AH542" s="204"/>
      <c r="AI542" s="204"/>
      <c r="AJ542" s="1">
        <f t="shared" si="34"/>
        <v>0</v>
      </c>
    </row>
    <row r="543" spans="1:36" s="16" customFormat="1" ht="56.25" customHeight="1">
      <c r="A543" s="94" t="s">
        <v>12777</v>
      </c>
      <c r="B543" s="956" t="s">
        <v>22</v>
      </c>
      <c r="C543" s="956" t="s">
        <v>778</v>
      </c>
      <c r="D543" s="974">
        <v>42703</v>
      </c>
      <c r="E543" s="986">
        <v>0.52430555555555558</v>
      </c>
      <c r="F543" s="974">
        <v>42703</v>
      </c>
      <c r="G543" s="986">
        <v>0.52638888888888891</v>
      </c>
      <c r="H543" s="986">
        <v>2.0833333333333333E-3</v>
      </c>
      <c r="I543" s="955">
        <v>1</v>
      </c>
      <c r="J543" s="955"/>
      <c r="K543" s="956"/>
      <c r="L543" s="956" t="s">
        <v>17</v>
      </c>
      <c r="M543" s="956" t="s">
        <v>13124</v>
      </c>
      <c r="N543" s="955" t="s">
        <v>3</v>
      </c>
      <c r="O543" s="955" t="s">
        <v>8</v>
      </c>
      <c r="P543" s="956" t="s">
        <v>13125</v>
      </c>
      <c r="Q543" s="955" t="s">
        <v>13099</v>
      </c>
      <c r="R543" s="955">
        <v>6.0000000000000001E-3</v>
      </c>
      <c r="S543" s="955">
        <v>3.0000000000000001E-3</v>
      </c>
      <c r="T543" s="955">
        <v>8.9999999999999993E-3</v>
      </c>
      <c r="U543" s="956" t="s">
        <v>29</v>
      </c>
      <c r="V543" s="955" t="s">
        <v>141</v>
      </c>
      <c r="W543" s="956" t="s">
        <v>141</v>
      </c>
      <c r="X543" s="956" t="s">
        <v>141</v>
      </c>
      <c r="Y543" s="1002" t="s">
        <v>141</v>
      </c>
      <c r="Z543" s="1003" t="s">
        <v>141</v>
      </c>
      <c r="AA543" s="1002" t="s">
        <v>141</v>
      </c>
      <c r="AB543" s="956" t="s">
        <v>141</v>
      </c>
      <c r="AC543" s="1002" t="s">
        <v>141</v>
      </c>
      <c r="AD543" s="956" t="s">
        <v>38</v>
      </c>
      <c r="AE543" s="956"/>
      <c r="AF543" s="956"/>
      <c r="AG543" s="1003"/>
      <c r="AH543" s="204"/>
      <c r="AI543" s="204"/>
      <c r="AJ543" s="1">
        <f t="shared" si="34"/>
        <v>0</v>
      </c>
    </row>
    <row r="544" spans="1:36" s="16" customFormat="1" ht="37.5" customHeight="1">
      <c r="A544" s="94" t="s">
        <v>12777</v>
      </c>
      <c r="B544" s="956" t="s">
        <v>22</v>
      </c>
      <c r="C544" s="956" t="s">
        <v>274</v>
      </c>
      <c r="D544" s="974">
        <v>42704</v>
      </c>
      <c r="E544" s="986">
        <v>0.6875</v>
      </c>
      <c r="F544" s="974">
        <v>42705</v>
      </c>
      <c r="G544" s="986">
        <v>0.22013888888888888</v>
      </c>
      <c r="H544" s="986">
        <v>0.53263888888888888</v>
      </c>
      <c r="I544" s="955">
        <v>58</v>
      </c>
      <c r="J544" s="955" t="s">
        <v>144</v>
      </c>
      <c r="K544" s="956" t="s">
        <v>15</v>
      </c>
      <c r="L544" s="956" t="s">
        <v>10</v>
      </c>
      <c r="M544" s="956" t="s">
        <v>13167</v>
      </c>
      <c r="N544" s="955" t="s">
        <v>3</v>
      </c>
      <c r="O544" s="955" t="s">
        <v>8</v>
      </c>
      <c r="P544" s="956" t="s">
        <v>13168</v>
      </c>
      <c r="Q544" s="955" t="s">
        <v>13169</v>
      </c>
      <c r="R544" s="955">
        <v>27.61</v>
      </c>
      <c r="S544" s="955">
        <v>13.599</v>
      </c>
      <c r="T544" s="955">
        <v>41.209000000000003</v>
      </c>
      <c r="U544" s="956" t="s">
        <v>29</v>
      </c>
      <c r="V544" s="955" t="s">
        <v>8958</v>
      </c>
      <c r="W544" s="956" t="s">
        <v>15214</v>
      </c>
      <c r="X544" s="956" t="s">
        <v>8868</v>
      </c>
      <c r="Y544" s="1002" t="s">
        <v>8870</v>
      </c>
      <c r="Z544" s="1003" t="s">
        <v>141</v>
      </c>
      <c r="AA544" s="1002" t="s">
        <v>8902</v>
      </c>
      <c r="AB544" s="956" t="s">
        <v>141</v>
      </c>
      <c r="AC544" s="1002" t="s">
        <v>8888</v>
      </c>
      <c r="AD544" s="956" t="s">
        <v>31</v>
      </c>
      <c r="AE544" s="956"/>
      <c r="AF544" s="956"/>
      <c r="AG544" s="1003"/>
      <c r="AH544" s="204"/>
      <c r="AI544" s="204"/>
      <c r="AJ544" s="1">
        <f t="shared" si="34"/>
        <v>0</v>
      </c>
    </row>
    <row r="545" spans="1:36" s="16" customFormat="1" ht="56.25" customHeight="1">
      <c r="A545" s="94" t="s">
        <v>12777</v>
      </c>
      <c r="B545" s="956" t="s">
        <v>22</v>
      </c>
      <c r="C545" s="956" t="s">
        <v>274</v>
      </c>
      <c r="D545" s="974">
        <v>42704</v>
      </c>
      <c r="E545" s="986">
        <v>0.22916666666666666</v>
      </c>
      <c r="F545" s="974">
        <v>42704</v>
      </c>
      <c r="G545" s="986">
        <v>0.31944444444444448</v>
      </c>
      <c r="H545" s="986">
        <v>9.0277777777777776E-2</v>
      </c>
      <c r="I545" s="955">
        <v>82</v>
      </c>
      <c r="J545" s="955" t="s">
        <v>144</v>
      </c>
      <c r="K545" s="956" t="s">
        <v>21</v>
      </c>
      <c r="L545" s="956" t="s">
        <v>10</v>
      </c>
      <c r="M545" s="956" t="s">
        <v>15215</v>
      </c>
      <c r="N545" s="955">
        <v>35</v>
      </c>
      <c r="O545" s="955" t="s">
        <v>8</v>
      </c>
      <c r="P545" s="956" t="s">
        <v>13170</v>
      </c>
      <c r="Q545" s="955" t="s">
        <v>15216</v>
      </c>
      <c r="R545" s="955">
        <v>26.300999999999998</v>
      </c>
      <c r="S545" s="955">
        <v>12.954000000000001</v>
      </c>
      <c r="T545" s="955">
        <v>39.255000000000003</v>
      </c>
      <c r="U545" s="956" t="s">
        <v>29</v>
      </c>
      <c r="V545" s="955" t="s">
        <v>15217</v>
      </c>
      <c r="W545" s="956" t="s">
        <v>15218</v>
      </c>
      <c r="X545" s="956" t="s">
        <v>8868</v>
      </c>
      <c r="Y545" s="1002" t="s">
        <v>8870</v>
      </c>
      <c r="Z545" s="1003" t="s">
        <v>141</v>
      </c>
      <c r="AA545" s="1002" t="s">
        <v>8902</v>
      </c>
      <c r="AB545" s="956" t="s">
        <v>141</v>
      </c>
      <c r="AC545" s="1002" t="s">
        <v>141</v>
      </c>
      <c r="AD545" s="956" t="s">
        <v>31</v>
      </c>
      <c r="AE545" s="956"/>
      <c r="AF545" s="956"/>
      <c r="AG545" s="1003"/>
      <c r="AH545" s="736"/>
      <c r="AI545" s="204"/>
      <c r="AJ545" s="1">
        <f t="shared" si="34"/>
        <v>0</v>
      </c>
    </row>
    <row r="546" spans="1:36" s="16" customFormat="1" ht="70.900000000000006" customHeight="1">
      <c r="A546" s="94" t="s">
        <v>12777</v>
      </c>
      <c r="B546" s="956" t="s">
        <v>22</v>
      </c>
      <c r="C546" s="956" t="s">
        <v>274</v>
      </c>
      <c r="D546" s="974">
        <v>42704</v>
      </c>
      <c r="E546" s="986">
        <v>0.22916666666666666</v>
      </c>
      <c r="F546" s="974">
        <v>42704</v>
      </c>
      <c r="G546" s="986">
        <v>0</v>
      </c>
      <c r="H546" s="986">
        <v>0.77083333333333337</v>
      </c>
      <c r="I546" s="955">
        <v>6</v>
      </c>
      <c r="J546" s="955" t="s">
        <v>144</v>
      </c>
      <c r="K546" s="956" t="s">
        <v>15</v>
      </c>
      <c r="L546" s="956" t="s">
        <v>10</v>
      </c>
      <c r="M546" s="956" t="s">
        <v>15219</v>
      </c>
      <c r="N546" s="955" t="s">
        <v>3</v>
      </c>
      <c r="O546" s="955" t="s">
        <v>8</v>
      </c>
      <c r="P546" s="956" t="s">
        <v>13171</v>
      </c>
      <c r="Q546" s="955" t="s">
        <v>15220</v>
      </c>
      <c r="R546" s="955">
        <v>14.920999999999999</v>
      </c>
      <c r="S546" s="955">
        <v>7.3490000000000002</v>
      </c>
      <c r="T546" s="955">
        <v>22.27</v>
      </c>
      <c r="U546" s="956" t="s">
        <v>29</v>
      </c>
      <c r="V546" s="955" t="s">
        <v>15221</v>
      </c>
      <c r="W546" s="956" t="s">
        <v>15222</v>
      </c>
      <c r="X546" s="956" t="s">
        <v>8868</v>
      </c>
      <c r="Y546" s="1002" t="s">
        <v>8870</v>
      </c>
      <c r="Z546" s="1003" t="s">
        <v>141</v>
      </c>
      <c r="AA546" s="1002" t="s">
        <v>8902</v>
      </c>
      <c r="AB546" s="956" t="s">
        <v>141</v>
      </c>
      <c r="AC546" s="1002" t="s">
        <v>8882</v>
      </c>
      <c r="AD546" s="956" t="s">
        <v>31</v>
      </c>
      <c r="AE546" s="956"/>
      <c r="AF546" s="956"/>
      <c r="AG546" s="1003"/>
      <c r="AH546" s="204"/>
      <c r="AI546" s="204"/>
      <c r="AJ546" s="1">
        <f t="shared" si="34"/>
        <v>0</v>
      </c>
    </row>
    <row r="547" spans="1:36" s="16" customFormat="1" ht="110.25">
      <c r="A547" s="94" t="s">
        <v>12777</v>
      </c>
      <c r="B547" s="956" t="s">
        <v>22</v>
      </c>
      <c r="C547" s="956" t="s">
        <v>274</v>
      </c>
      <c r="D547" s="974">
        <v>42704</v>
      </c>
      <c r="E547" s="986">
        <v>0.22916666666666666</v>
      </c>
      <c r="F547" s="974">
        <v>42704</v>
      </c>
      <c r="G547" s="986">
        <v>0.73263888888888884</v>
      </c>
      <c r="H547" s="986">
        <v>0.50347222222222221</v>
      </c>
      <c r="I547" s="955">
        <v>16</v>
      </c>
      <c r="J547" s="955" t="s">
        <v>144</v>
      </c>
      <c r="K547" s="956" t="s">
        <v>146</v>
      </c>
      <c r="L547" s="956" t="s">
        <v>10</v>
      </c>
      <c r="M547" s="956" t="s">
        <v>15223</v>
      </c>
      <c r="N547" s="955" t="s">
        <v>3</v>
      </c>
      <c r="O547" s="955" t="s">
        <v>8</v>
      </c>
      <c r="P547" s="956" t="s">
        <v>13172</v>
      </c>
      <c r="Q547" s="955" t="s">
        <v>15224</v>
      </c>
      <c r="R547" s="955">
        <v>5.6479999999999997</v>
      </c>
      <c r="S547" s="955">
        <v>2.782</v>
      </c>
      <c r="T547" s="955">
        <v>8.43</v>
      </c>
      <c r="U547" s="956" t="s">
        <v>29</v>
      </c>
      <c r="V547" s="955" t="s">
        <v>15225</v>
      </c>
      <c r="W547" s="956" t="s">
        <v>15226</v>
      </c>
      <c r="X547" s="956" t="s">
        <v>8868</v>
      </c>
      <c r="Y547" s="1002" t="s">
        <v>8870</v>
      </c>
      <c r="Z547" s="1003" t="s">
        <v>141</v>
      </c>
      <c r="AA547" s="1002" t="s">
        <v>8902</v>
      </c>
      <c r="AB547" s="956" t="s">
        <v>141</v>
      </c>
      <c r="AC547" s="1002" t="s">
        <v>8882</v>
      </c>
      <c r="AD547" s="956" t="s">
        <v>31</v>
      </c>
      <c r="AE547" s="956"/>
      <c r="AF547" s="956"/>
      <c r="AG547" s="1003"/>
      <c r="AJ547" s="1">
        <f t="shared" si="34"/>
        <v>0</v>
      </c>
    </row>
    <row r="548" spans="1:36" s="16" customFormat="1" ht="94.5">
      <c r="A548" s="94" t="s">
        <v>13179</v>
      </c>
      <c r="B548" s="956" t="s">
        <v>22</v>
      </c>
      <c r="C548" s="956" t="s">
        <v>274</v>
      </c>
      <c r="D548" s="974">
        <v>42705</v>
      </c>
      <c r="E548" s="986">
        <v>0</v>
      </c>
      <c r="F548" s="974">
        <v>42705</v>
      </c>
      <c r="G548" s="986">
        <v>0.60277777777777775</v>
      </c>
      <c r="H548" s="986">
        <v>0.60277777777777775</v>
      </c>
      <c r="I548" s="955">
        <v>3</v>
      </c>
      <c r="J548" s="955" t="s">
        <v>144</v>
      </c>
      <c r="K548" s="956" t="s">
        <v>15</v>
      </c>
      <c r="L548" s="956" t="s">
        <v>10</v>
      </c>
      <c r="M548" s="956" t="s">
        <v>15227</v>
      </c>
      <c r="N548" s="955" t="s">
        <v>3</v>
      </c>
      <c r="O548" s="955" t="s">
        <v>8</v>
      </c>
      <c r="P548" s="956" t="s">
        <v>13176</v>
      </c>
      <c r="Q548" s="955" t="s">
        <v>15228</v>
      </c>
      <c r="R548" s="955">
        <v>5.899</v>
      </c>
      <c r="S548" s="955">
        <v>2.528</v>
      </c>
      <c r="T548" s="955">
        <v>8.4280000000000008</v>
      </c>
      <c r="U548" s="956" t="s">
        <v>29</v>
      </c>
      <c r="V548" s="955" t="s">
        <v>15221</v>
      </c>
      <c r="W548" s="956" t="s">
        <v>15222</v>
      </c>
      <c r="X548" s="956" t="s">
        <v>8868</v>
      </c>
      <c r="Y548" s="1002" t="s">
        <v>8870</v>
      </c>
      <c r="Z548" s="1003" t="s">
        <v>141</v>
      </c>
      <c r="AA548" s="1002" t="s">
        <v>8902</v>
      </c>
      <c r="AB548" s="956" t="s">
        <v>141</v>
      </c>
      <c r="AC548" s="1002" t="s">
        <v>8882</v>
      </c>
      <c r="AD548" s="956" t="s">
        <v>31</v>
      </c>
      <c r="AE548" s="956"/>
      <c r="AF548" s="956"/>
      <c r="AG548" s="1003"/>
      <c r="AJ548" s="1">
        <f t="shared" si="34"/>
        <v>1.000000000000334E-3</v>
      </c>
    </row>
    <row r="549" spans="1:36" ht="47.25">
      <c r="A549" s="94" t="s">
        <v>13179</v>
      </c>
      <c r="B549" s="956" t="s">
        <v>22</v>
      </c>
      <c r="C549" s="956" t="s">
        <v>4339</v>
      </c>
      <c r="D549" s="974">
        <v>42705</v>
      </c>
      <c r="E549" s="986">
        <v>0.22013888888888888</v>
      </c>
      <c r="F549" s="974">
        <v>42705</v>
      </c>
      <c r="G549" s="986">
        <v>0.51666666666666672</v>
      </c>
      <c r="H549" s="986">
        <v>0.29652777777777778</v>
      </c>
      <c r="I549" s="955">
        <v>1</v>
      </c>
      <c r="J549" s="955"/>
      <c r="K549" s="956"/>
      <c r="L549" s="956" t="s">
        <v>10</v>
      </c>
      <c r="M549" s="956" t="s">
        <v>15229</v>
      </c>
      <c r="N549" s="955">
        <v>0.4</v>
      </c>
      <c r="O549" s="955" t="s">
        <v>8</v>
      </c>
      <c r="P549" s="956" t="s">
        <v>13901</v>
      </c>
      <c r="Q549" s="955" t="s">
        <v>15228</v>
      </c>
      <c r="R549" s="955">
        <v>8.89</v>
      </c>
      <c r="S549" s="955">
        <v>3.81</v>
      </c>
      <c r="T549" s="955">
        <v>12.7</v>
      </c>
      <c r="U549" s="956" t="s">
        <v>29</v>
      </c>
      <c r="V549" s="955" t="s">
        <v>15230</v>
      </c>
      <c r="W549" s="956" t="s">
        <v>15231</v>
      </c>
      <c r="X549" s="956" t="s">
        <v>8868</v>
      </c>
      <c r="Y549" s="1002" t="s">
        <v>8870</v>
      </c>
      <c r="Z549" s="1003" t="s">
        <v>141</v>
      </c>
      <c r="AA549" s="1002" t="s">
        <v>8902</v>
      </c>
      <c r="AB549" s="956" t="s">
        <v>141</v>
      </c>
      <c r="AC549" s="1002" t="s">
        <v>8888</v>
      </c>
      <c r="AD549" s="956" t="s">
        <v>31</v>
      </c>
      <c r="AE549" s="956"/>
      <c r="AF549" s="956"/>
      <c r="AG549" s="1003"/>
      <c r="AJ549" s="1">
        <f t="shared" si="34"/>
        <v>0</v>
      </c>
    </row>
    <row r="550" spans="1:36" ht="47.25">
      <c r="A550" s="94" t="s">
        <v>13179</v>
      </c>
      <c r="B550" s="956" t="s">
        <v>22</v>
      </c>
      <c r="C550" s="956" t="s">
        <v>4339</v>
      </c>
      <c r="D550" s="974">
        <v>42705</v>
      </c>
      <c r="E550" s="986">
        <v>0</v>
      </c>
      <c r="F550" s="974">
        <v>42705</v>
      </c>
      <c r="G550" s="986">
        <v>0.67291666666666661</v>
      </c>
      <c r="H550" s="986">
        <v>0.67291666666666661</v>
      </c>
      <c r="I550" s="955">
        <v>1</v>
      </c>
      <c r="J550" s="955"/>
      <c r="K550" s="956"/>
      <c r="L550" s="956" t="s">
        <v>10</v>
      </c>
      <c r="M550" s="956" t="s">
        <v>13177</v>
      </c>
      <c r="N550" s="955">
        <v>0.4</v>
      </c>
      <c r="O550" s="955" t="s">
        <v>8</v>
      </c>
      <c r="P550" s="956" t="s">
        <v>13902</v>
      </c>
      <c r="Q550" s="955" t="s">
        <v>15232</v>
      </c>
      <c r="R550" s="955">
        <v>2.1349999999999998</v>
      </c>
      <c r="S550" s="955">
        <v>0.91500000000000004</v>
      </c>
      <c r="T550" s="955">
        <v>3.05</v>
      </c>
      <c r="U550" s="956" t="s">
        <v>29</v>
      </c>
      <c r="V550" s="955" t="s">
        <v>15233</v>
      </c>
      <c r="W550" s="956" t="s">
        <v>15231</v>
      </c>
      <c r="X550" s="956" t="s">
        <v>8868</v>
      </c>
      <c r="Y550" s="1002" t="s">
        <v>8870</v>
      </c>
      <c r="Z550" s="1003" t="s">
        <v>141</v>
      </c>
      <c r="AA550" s="1002" t="s">
        <v>8902</v>
      </c>
      <c r="AB550" s="956" t="s">
        <v>141</v>
      </c>
      <c r="AC550" s="1002" t="s">
        <v>8922</v>
      </c>
      <c r="AD550" s="956" t="s">
        <v>31</v>
      </c>
      <c r="AE550" s="956"/>
      <c r="AF550" s="956"/>
      <c r="AG550" s="1003"/>
      <c r="AJ550" s="1">
        <f t="shared" si="34"/>
        <v>0</v>
      </c>
    </row>
    <row r="551" spans="1:36" ht="47.25">
      <c r="A551" s="94" t="s">
        <v>13179</v>
      </c>
      <c r="B551" s="956" t="s">
        <v>22</v>
      </c>
      <c r="C551" s="956" t="s">
        <v>4339</v>
      </c>
      <c r="D551" s="974">
        <v>42705</v>
      </c>
      <c r="E551" s="986">
        <v>0.67291666666666661</v>
      </c>
      <c r="F551" s="974">
        <v>42706</v>
      </c>
      <c r="G551" s="986">
        <v>0.91666666666666663</v>
      </c>
      <c r="H551" s="976">
        <v>1.2437500000000001</v>
      </c>
      <c r="I551" s="955">
        <v>1</v>
      </c>
      <c r="J551" s="955"/>
      <c r="K551" s="956"/>
      <c r="L551" s="956" t="s">
        <v>10</v>
      </c>
      <c r="M551" s="956" t="s">
        <v>13177</v>
      </c>
      <c r="N551" s="955">
        <v>0.4</v>
      </c>
      <c r="O551" s="955" t="s">
        <v>8</v>
      </c>
      <c r="P551" s="956" t="s">
        <v>13903</v>
      </c>
      <c r="Q551" s="955" t="s">
        <v>15234</v>
      </c>
      <c r="R551" s="955">
        <v>0.19800000000000001</v>
      </c>
      <c r="S551" s="955">
        <v>8.5000000000000006E-2</v>
      </c>
      <c r="T551" s="955">
        <v>0.28299999999999997</v>
      </c>
      <c r="U551" s="956" t="s">
        <v>29</v>
      </c>
      <c r="V551" s="955" t="s">
        <v>15233</v>
      </c>
      <c r="W551" s="956" t="s">
        <v>15231</v>
      </c>
      <c r="X551" s="956" t="s">
        <v>8868</v>
      </c>
      <c r="Y551" s="1002" t="s">
        <v>8870</v>
      </c>
      <c r="Z551" s="1003" t="s">
        <v>141</v>
      </c>
      <c r="AA551" s="1002" t="s">
        <v>8902</v>
      </c>
      <c r="AB551" s="956" t="s">
        <v>141</v>
      </c>
      <c r="AC551" s="1002" t="s">
        <v>8922</v>
      </c>
      <c r="AD551" s="956" t="s">
        <v>31</v>
      </c>
      <c r="AE551" s="956"/>
      <c r="AF551" s="956"/>
      <c r="AG551" s="1003"/>
      <c r="AJ551" s="1">
        <f t="shared" si="34"/>
        <v>0</v>
      </c>
    </row>
    <row r="552" spans="1:36" ht="47.25">
      <c r="A552" s="94" t="s">
        <v>13179</v>
      </c>
      <c r="B552" s="956" t="s">
        <v>22</v>
      </c>
      <c r="C552" s="956" t="s">
        <v>4339</v>
      </c>
      <c r="D552" s="974">
        <v>42705</v>
      </c>
      <c r="E552" s="986">
        <v>0</v>
      </c>
      <c r="F552" s="974">
        <v>42705</v>
      </c>
      <c r="G552" s="986">
        <v>0.79722222222222217</v>
      </c>
      <c r="H552" s="986">
        <v>0.79722222222222217</v>
      </c>
      <c r="I552" s="955">
        <v>1</v>
      </c>
      <c r="J552" s="955"/>
      <c r="K552" s="956"/>
      <c r="L552" s="956" t="s">
        <v>10</v>
      </c>
      <c r="M552" s="956" t="s">
        <v>15235</v>
      </c>
      <c r="N552" s="955">
        <v>0.4</v>
      </c>
      <c r="O552" s="955" t="s">
        <v>8</v>
      </c>
      <c r="P552" s="956" t="s">
        <v>13904</v>
      </c>
      <c r="Q552" s="955" t="s">
        <v>15236</v>
      </c>
      <c r="R552" s="955">
        <v>2.08</v>
      </c>
      <c r="S552" s="955">
        <v>0.89</v>
      </c>
      <c r="T552" s="955">
        <v>2.972</v>
      </c>
      <c r="U552" s="956" t="s">
        <v>29</v>
      </c>
      <c r="V552" s="955" t="s">
        <v>15221</v>
      </c>
      <c r="W552" s="956" t="s">
        <v>15231</v>
      </c>
      <c r="X552" s="956" t="s">
        <v>8868</v>
      </c>
      <c r="Y552" s="1002" t="s">
        <v>8870</v>
      </c>
      <c r="Z552" s="1003" t="s">
        <v>141</v>
      </c>
      <c r="AA552" s="1002" t="s">
        <v>8902</v>
      </c>
      <c r="AB552" s="956" t="s">
        <v>141</v>
      </c>
      <c r="AC552" s="1002" t="s">
        <v>15202</v>
      </c>
      <c r="AD552" s="956" t="s">
        <v>31</v>
      </c>
      <c r="AE552" s="956"/>
      <c r="AF552" s="956"/>
      <c r="AG552" s="1003"/>
      <c r="AJ552" s="1">
        <f t="shared" si="34"/>
        <v>1.9999999999997797E-3</v>
      </c>
    </row>
    <row r="553" spans="1:36" ht="63">
      <c r="A553" s="94" t="s">
        <v>13179</v>
      </c>
      <c r="B553" s="956" t="s">
        <v>22</v>
      </c>
      <c r="C553" s="956" t="s">
        <v>274</v>
      </c>
      <c r="D553" s="974">
        <v>42705</v>
      </c>
      <c r="E553" s="986">
        <v>0</v>
      </c>
      <c r="F553" s="974">
        <v>42705</v>
      </c>
      <c r="G553" s="986">
        <v>0.70347222222222217</v>
      </c>
      <c r="H553" s="986">
        <v>0.70347222222222217</v>
      </c>
      <c r="I553" s="955">
        <v>1</v>
      </c>
      <c r="J553" s="955" t="s">
        <v>144</v>
      </c>
      <c r="K553" s="956" t="s">
        <v>15</v>
      </c>
      <c r="L553" s="956" t="s">
        <v>10</v>
      </c>
      <c r="M553" s="956" t="s">
        <v>15237</v>
      </c>
      <c r="N553" s="955" t="s">
        <v>3</v>
      </c>
      <c r="O553" s="955" t="s">
        <v>8</v>
      </c>
      <c r="P553" s="956" t="s">
        <v>13178</v>
      </c>
      <c r="Q553" s="955" t="s">
        <v>15238</v>
      </c>
      <c r="R553" s="955">
        <v>3.153</v>
      </c>
      <c r="S553" s="955">
        <v>1.351</v>
      </c>
      <c r="T553" s="955">
        <v>4.5039999999999996</v>
      </c>
      <c r="U553" s="956" t="s">
        <v>29</v>
      </c>
      <c r="V553" s="955" t="s">
        <v>3373</v>
      </c>
      <c r="W553" s="956" t="s">
        <v>15239</v>
      </c>
      <c r="X553" s="956" t="s">
        <v>8868</v>
      </c>
      <c r="Y553" s="1002" t="s">
        <v>8870</v>
      </c>
      <c r="Z553" s="1003" t="s">
        <v>141</v>
      </c>
      <c r="AA553" s="1002" t="s">
        <v>8902</v>
      </c>
      <c r="AB553" s="956" t="s">
        <v>141</v>
      </c>
      <c r="AC553" s="1002" t="s">
        <v>3373</v>
      </c>
      <c r="AD553" s="956" t="s">
        <v>31</v>
      </c>
      <c r="AE553" s="956"/>
      <c r="AF553" s="956"/>
      <c r="AG553" s="1003"/>
      <c r="AJ553" s="1">
        <f t="shared" si="34"/>
        <v>0</v>
      </c>
    </row>
    <row r="554" spans="1:36" ht="56.25" customHeight="1">
      <c r="A554" s="94" t="s">
        <v>13179</v>
      </c>
      <c r="B554" s="956" t="s">
        <v>22</v>
      </c>
      <c r="C554" s="956" t="s">
        <v>274</v>
      </c>
      <c r="D554" s="974">
        <v>42706</v>
      </c>
      <c r="E554" s="986">
        <v>0.25</v>
      </c>
      <c r="F554" s="974">
        <v>42706</v>
      </c>
      <c r="G554" s="986">
        <v>0.43472222222222223</v>
      </c>
      <c r="H554" s="986">
        <v>0.18472222222222223</v>
      </c>
      <c r="I554" s="955">
        <v>1</v>
      </c>
      <c r="J554" s="955" t="s">
        <v>4340</v>
      </c>
      <c r="K554" s="956" t="s">
        <v>15</v>
      </c>
      <c r="L554" s="956" t="s">
        <v>10</v>
      </c>
      <c r="M554" s="956" t="s">
        <v>13194</v>
      </c>
      <c r="N554" s="955" t="s">
        <v>3</v>
      </c>
      <c r="O554" s="955" t="s">
        <v>8</v>
      </c>
      <c r="P554" s="956" t="s">
        <v>13194</v>
      </c>
      <c r="Q554" s="955" t="s">
        <v>15240</v>
      </c>
      <c r="R554" s="955">
        <v>0.998</v>
      </c>
      <c r="S554" s="955">
        <v>0.49099999999999999</v>
      </c>
      <c r="T554" s="955">
        <v>1.4890000000000001</v>
      </c>
      <c r="U554" s="956" t="s">
        <v>29</v>
      </c>
      <c r="V554" s="955" t="s">
        <v>15241</v>
      </c>
      <c r="W554" s="956" t="s">
        <v>15242</v>
      </c>
      <c r="X554" s="956" t="s">
        <v>8868</v>
      </c>
      <c r="Y554" s="1002" t="s">
        <v>8870</v>
      </c>
      <c r="Z554" s="1003" t="s">
        <v>141</v>
      </c>
      <c r="AA554" s="1002" t="s">
        <v>8902</v>
      </c>
      <c r="AB554" s="956" t="s">
        <v>141</v>
      </c>
      <c r="AC554" s="1002" t="s">
        <v>8875</v>
      </c>
      <c r="AD554" s="956" t="s">
        <v>31</v>
      </c>
      <c r="AE554" s="956"/>
      <c r="AF554" s="956"/>
      <c r="AG554" s="1003"/>
      <c r="AJ554" s="1">
        <f t="shared" si="34"/>
        <v>0</v>
      </c>
    </row>
    <row r="555" spans="1:36" ht="94.5">
      <c r="A555" s="94" t="s">
        <v>13179</v>
      </c>
      <c r="B555" s="956" t="s">
        <v>22</v>
      </c>
      <c r="C555" s="956" t="s">
        <v>274</v>
      </c>
      <c r="D555" s="974">
        <v>42706</v>
      </c>
      <c r="E555" s="986">
        <v>0.49305555555555558</v>
      </c>
      <c r="F555" s="974">
        <v>42706</v>
      </c>
      <c r="G555" s="986">
        <v>0.68333333333333324</v>
      </c>
      <c r="H555" s="986">
        <v>0.19027777777777777</v>
      </c>
      <c r="I555" s="955">
        <v>4</v>
      </c>
      <c r="J555" s="955" t="s">
        <v>144</v>
      </c>
      <c r="K555" s="956" t="s">
        <v>15</v>
      </c>
      <c r="L555" s="956" t="s">
        <v>10</v>
      </c>
      <c r="M555" s="956" t="s">
        <v>13195</v>
      </c>
      <c r="N555" s="955" t="s">
        <v>3</v>
      </c>
      <c r="O555" s="955" t="s">
        <v>8</v>
      </c>
      <c r="P555" s="956" t="s">
        <v>13195</v>
      </c>
      <c r="Q555" s="955" t="s">
        <v>15243</v>
      </c>
      <c r="R555" s="955">
        <v>5.0519999999999996</v>
      </c>
      <c r="S555" s="955">
        <v>2.488</v>
      </c>
      <c r="T555" s="955">
        <v>7.54</v>
      </c>
      <c r="U555" s="956" t="s">
        <v>29</v>
      </c>
      <c r="V555" s="955" t="s">
        <v>15221</v>
      </c>
      <c r="W555" s="956" t="s">
        <v>15222</v>
      </c>
      <c r="X555" s="956" t="s">
        <v>8868</v>
      </c>
      <c r="Y555" s="1002" t="s">
        <v>8870</v>
      </c>
      <c r="Z555" s="1003" t="s">
        <v>141</v>
      </c>
      <c r="AA555" s="1002" t="s">
        <v>8902</v>
      </c>
      <c r="AB555" s="956" t="s">
        <v>141</v>
      </c>
      <c r="AC555" s="1002" t="s">
        <v>8882</v>
      </c>
      <c r="AD555" s="956" t="s">
        <v>31</v>
      </c>
      <c r="AE555" s="956"/>
      <c r="AF555" s="956"/>
      <c r="AG555" s="1003"/>
      <c r="AJ555" s="1">
        <f t="shared" si="34"/>
        <v>0</v>
      </c>
    </row>
    <row r="556" spans="1:36" ht="94.5">
      <c r="A556" s="94" t="s">
        <v>13179</v>
      </c>
      <c r="B556" s="956" t="s">
        <v>22</v>
      </c>
      <c r="C556" s="956" t="s">
        <v>274</v>
      </c>
      <c r="D556" s="974">
        <v>42706</v>
      </c>
      <c r="E556" s="986">
        <v>0.69444444444444453</v>
      </c>
      <c r="F556" s="974">
        <v>42706</v>
      </c>
      <c r="G556" s="986">
        <v>0.6972222222222223</v>
      </c>
      <c r="H556" s="986">
        <v>2.7777777777777779E-3</v>
      </c>
      <c r="I556" s="955">
        <v>6</v>
      </c>
      <c r="J556" s="955" t="s">
        <v>144</v>
      </c>
      <c r="K556" s="956" t="s">
        <v>21</v>
      </c>
      <c r="L556" s="956" t="s">
        <v>10</v>
      </c>
      <c r="M556" s="956" t="s">
        <v>13196</v>
      </c>
      <c r="N556" s="955" t="s">
        <v>3</v>
      </c>
      <c r="O556" s="955" t="s">
        <v>8</v>
      </c>
      <c r="P556" s="956" t="s">
        <v>13196</v>
      </c>
      <c r="Q556" s="955" t="s">
        <v>13197</v>
      </c>
      <c r="R556" s="955">
        <v>0.55300000000000005</v>
      </c>
      <c r="S556" s="955">
        <v>0.27300000000000002</v>
      </c>
      <c r="T556" s="955">
        <v>0.82599999999999996</v>
      </c>
      <c r="U556" s="956" t="s">
        <v>29</v>
      </c>
      <c r="V556" s="955" t="s">
        <v>8958</v>
      </c>
      <c r="W556" s="956" t="s">
        <v>15244</v>
      </c>
      <c r="X556" s="956" t="s">
        <v>8868</v>
      </c>
      <c r="Y556" s="1002" t="s">
        <v>8870</v>
      </c>
      <c r="Z556" s="1003" t="s">
        <v>141</v>
      </c>
      <c r="AA556" s="1002" t="s">
        <v>8902</v>
      </c>
      <c r="AB556" s="956" t="s">
        <v>141</v>
      </c>
      <c r="AC556" s="1002" t="s">
        <v>8882</v>
      </c>
      <c r="AD556" s="956" t="s">
        <v>31</v>
      </c>
      <c r="AE556" s="956"/>
      <c r="AF556" s="956"/>
      <c r="AG556" s="1003"/>
      <c r="AJ556" s="1">
        <f t="shared" si="34"/>
        <v>0</v>
      </c>
    </row>
    <row r="557" spans="1:36" ht="94.5">
      <c r="A557" s="94" t="s">
        <v>13179</v>
      </c>
      <c r="B557" s="956" t="s">
        <v>22</v>
      </c>
      <c r="C557" s="956" t="s">
        <v>274</v>
      </c>
      <c r="D557" s="974">
        <v>42707</v>
      </c>
      <c r="E557" s="986">
        <v>4.8611111111111112E-3</v>
      </c>
      <c r="F557" s="974">
        <v>42707</v>
      </c>
      <c r="G557" s="986">
        <v>0.16111111111111112</v>
      </c>
      <c r="H557" s="986">
        <v>0.15625</v>
      </c>
      <c r="I557" s="955">
        <v>6</v>
      </c>
      <c r="J557" s="955" t="s">
        <v>144</v>
      </c>
      <c r="K557" s="956" t="s">
        <v>146</v>
      </c>
      <c r="L557" s="956" t="s">
        <v>10</v>
      </c>
      <c r="M557" s="956" t="s">
        <v>13234</v>
      </c>
      <c r="N557" s="955" t="s">
        <v>3</v>
      </c>
      <c r="O557" s="955" t="s">
        <v>8</v>
      </c>
      <c r="P557" s="956" t="s">
        <v>13234</v>
      </c>
      <c r="Q557" s="955" t="s">
        <v>13235</v>
      </c>
      <c r="R557" s="955">
        <v>5.0510000000000002</v>
      </c>
      <c r="S557" s="955">
        <v>2.5259999999999998</v>
      </c>
      <c r="T557" s="955">
        <v>7.577</v>
      </c>
      <c r="U557" s="956" t="s">
        <v>29</v>
      </c>
      <c r="V557" s="955" t="s">
        <v>15221</v>
      </c>
      <c r="W557" s="956" t="s">
        <v>15222</v>
      </c>
      <c r="X557" s="956" t="s">
        <v>8868</v>
      </c>
      <c r="Y557" s="1002" t="s">
        <v>8870</v>
      </c>
      <c r="Z557" s="1003" t="s">
        <v>141</v>
      </c>
      <c r="AA557" s="1002" t="s">
        <v>8902</v>
      </c>
      <c r="AB557" s="956" t="s">
        <v>141</v>
      </c>
      <c r="AC557" s="1002" t="s">
        <v>8882</v>
      </c>
      <c r="AD557" s="956" t="s">
        <v>31</v>
      </c>
      <c r="AE557" s="956"/>
      <c r="AF557" s="956"/>
      <c r="AG557" s="1003"/>
      <c r="AJ557" s="1">
        <f t="shared" si="34"/>
        <v>0</v>
      </c>
    </row>
    <row r="558" spans="1:36" ht="31.5">
      <c r="A558" s="94" t="s">
        <v>13179</v>
      </c>
      <c r="B558" s="956" t="s">
        <v>22</v>
      </c>
      <c r="C558" s="956" t="s">
        <v>778</v>
      </c>
      <c r="D558" s="974">
        <v>42707</v>
      </c>
      <c r="E558" s="986">
        <v>0.24444444444444446</v>
      </c>
      <c r="F558" s="974">
        <v>42707</v>
      </c>
      <c r="G558" s="986">
        <v>0.24513888888888888</v>
      </c>
      <c r="H558" s="986">
        <v>6.9444444444444447E-4</v>
      </c>
      <c r="I558" s="955">
        <v>2</v>
      </c>
      <c r="J558" s="955"/>
      <c r="K558" s="956"/>
      <c r="L558" s="956" t="s">
        <v>17</v>
      </c>
      <c r="M558" s="956" t="s">
        <v>6785</v>
      </c>
      <c r="N558" s="955">
        <v>35</v>
      </c>
      <c r="O558" s="955" t="s">
        <v>8</v>
      </c>
      <c r="P558" s="956" t="s">
        <v>6785</v>
      </c>
      <c r="Q558" s="955" t="s">
        <v>13218</v>
      </c>
      <c r="R558" s="955">
        <v>0.307</v>
      </c>
      <c r="S558" s="955">
        <v>0.154</v>
      </c>
      <c r="T558" s="955">
        <v>0.46100000000000002</v>
      </c>
      <c r="U558" s="956" t="s">
        <v>29</v>
      </c>
      <c r="V558" s="955" t="s">
        <v>141</v>
      </c>
      <c r="W558" s="956" t="s">
        <v>141</v>
      </c>
      <c r="X558" s="956" t="s">
        <v>141</v>
      </c>
      <c r="Y558" s="1002" t="s">
        <v>141</v>
      </c>
      <c r="Z558" s="1003" t="s">
        <v>141</v>
      </c>
      <c r="AA558" s="1002" t="s">
        <v>141</v>
      </c>
      <c r="AB558" s="956" t="s">
        <v>141</v>
      </c>
      <c r="AC558" s="1002" t="s">
        <v>141</v>
      </c>
      <c r="AD558" s="956" t="s">
        <v>38</v>
      </c>
      <c r="AE558" s="956"/>
      <c r="AF558" s="956"/>
      <c r="AG558" s="1003"/>
      <c r="AJ558" s="1">
        <f t="shared" si="34"/>
        <v>0</v>
      </c>
    </row>
    <row r="559" spans="1:36" ht="56.25" customHeight="1">
      <c r="A559" s="94" t="s">
        <v>13179</v>
      </c>
      <c r="B559" s="956" t="s">
        <v>22</v>
      </c>
      <c r="C559" s="956" t="s">
        <v>778</v>
      </c>
      <c r="D559" s="974">
        <v>42707</v>
      </c>
      <c r="E559" s="986">
        <v>0.24652777777777779</v>
      </c>
      <c r="F559" s="974">
        <v>42707</v>
      </c>
      <c r="G559" s="986">
        <v>0.24722222222222223</v>
      </c>
      <c r="H559" s="986">
        <v>6.9444444444444447E-4</v>
      </c>
      <c r="I559" s="955">
        <v>1</v>
      </c>
      <c r="J559" s="955"/>
      <c r="K559" s="956"/>
      <c r="L559" s="956" t="s">
        <v>17</v>
      </c>
      <c r="M559" s="956" t="s">
        <v>6785</v>
      </c>
      <c r="N559" s="955" t="s">
        <v>3</v>
      </c>
      <c r="O559" s="955" t="s">
        <v>8</v>
      </c>
      <c r="P559" s="956" t="s">
        <v>12505</v>
      </c>
      <c r="Q559" s="955" t="s">
        <v>13219</v>
      </c>
      <c r="R559" s="955">
        <v>0.62</v>
      </c>
      <c r="S559" s="955">
        <v>0.311</v>
      </c>
      <c r="T559" s="955">
        <v>0.93100000000000005</v>
      </c>
      <c r="U559" s="956" t="s">
        <v>29</v>
      </c>
      <c r="V559" s="955" t="s">
        <v>141</v>
      </c>
      <c r="W559" s="956" t="s">
        <v>141</v>
      </c>
      <c r="X559" s="956" t="s">
        <v>141</v>
      </c>
      <c r="Y559" s="1002" t="s">
        <v>141</v>
      </c>
      <c r="Z559" s="1003" t="s">
        <v>141</v>
      </c>
      <c r="AA559" s="1002" t="s">
        <v>141</v>
      </c>
      <c r="AB559" s="956" t="s">
        <v>141</v>
      </c>
      <c r="AC559" s="1002" t="s">
        <v>141</v>
      </c>
      <c r="AD559" s="956" t="s">
        <v>38</v>
      </c>
      <c r="AE559" s="956"/>
      <c r="AF559" s="956"/>
      <c r="AG559" s="1003"/>
      <c r="AJ559" s="1">
        <f t="shared" si="34"/>
        <v>0</v>
      </c>
    </row>
    <row r="560" spans="1:36" ht="63">
      <c r="A560" s="94" t="s">
        <v>13179</v>
      </c>
      <c r="B560" s="956" t="s">
        <v>22</v>
      </c>
      <c r="C560" s="956" t="s">
        <v>4339</v>
      </c>
      <c r="D560" s="974">
        <v>42707</v>
      </c>
      <c r="E560" s="986">
        <v>0.39027777777777778</v>
      </c>
      <c r="F560" s="974">
        <v>42707</v>
      </c>
      <c r="G560" s="986">
        <v>0.4375</v>
      </c>
      <c r="H560" s="986">
        <v>4.7222222222222221E-2</v>
      </c>
      <c r="I560" s="955">
        <v>1</v>
      </c>
      <c r="J560" s="955"/>
      <c r="K560" s="956"/>
      <c r="L560" s="956" t="s">
        <v>10</v>
      </c>
      <c r="M560" s="956" t="s">
        <v>13236</v>
      </c>
      <c r="N560" s="955">
        <v>0.4</v>
      </c>
      <c r="O560" s="955" t="s">
        <v>8</v>
      </c>
      <c r="P560" s="956" t="s">
        <v>13236</v>
      </c>
      <c r="Q560" s="955" t="s">
        <v>13237</v>
      </c>
      <c r="R560" s="955">
        <v>10.061</v>
      </c>
      <c r="S560" s="955">
        <v>5.0309999999999997</v>
      </c>
      <c r="T560" s="955">
        <v>15.092000000000001</v>
      </c>
      <c r="U560" s="956" t="s">
        <v>29</v>
      </c>
      <c r="V560" s="955" t="s">
        <v>8888</v>
      </c>
      <c r="W560" s="956" t="s">
        <v>15245</v>
      </c>
      <c r="X560" s="956" t="s">
        <v>8868</v>
      </c>
      <c r="Y560" s="1002" t="s">
        <v>8870</v>
      </c>
      <c r="Z560" s="1003" t="s">
        <v>141</v>
      </c>
      <c r="AA560" s="1002" t="s">
        <v>8902</v>
      </c>
      <c r="AB560" s="956" t="s">
        <v>141</v>
      </c>
      <c r="AC560" s="1002" t="s">
        <v>8888</v>
      </c>
      <c r="AD560" s="956" t="s">
        <v>25</v>
      </c>
      <c r="AE560" s="956"/>
      <c r="AF560" s="956"/>
      <c r="AG560" s="1003"/>
      <c r="AJ560" s="1">
        <f t="shared" si="34"/>
        <v>0</v>
      </c>
    </row>
    <row r="561" spans="1:36" ht="47.25">
      <c r="A561" s="94" t="s">
        <v>13179</v>
      </c>
      <c r="B561" s="956" t="s">
        <v>22</v>
      </c>
      <c r="C561" s="956" t="s">
        <v>4339</v>
      </c>
      <c r="D561" s="974">
        <v>42707</v>
      </c>
      <c r="E561" s="986">
        <v>0.53194444444444444</v>
      </c>
      <c r="F561" s="974">
        <v>42707</v>
      </c>
      <c r="G561" s="986">
        <v>0.56527777777777777</v>
      </c>
      <c r="H561" s="986">
        <v>3.3333333333333333E-2</v>
      </c>
      <c r="I561" s="955">
        <v>2</v>
      </c>
      <c r="J561" s="955"/>
      <c r="K561" s="956"/>
      <c r="L561" s="956" t="s">
        <v>10</v>
      </c>
      <c r="M561" s="956" t="s">
        <v>13177</v>
      </c>
      <c r="N561" s="955">
        <v>0.4</v>
      </c>
      <c r="O561" s="955" t="s">
        <v>8</v>
      </c>
      <c r="P561" s="956" t="s">
        <v>13177</v>
      </c>
      <c r="Q561" s="955" t="s">
        <v>13237</v>
      </c>
      <c r="R561" s="955">
        <v>0.14899999999999999</v>
      </c>
      <c r="S561" s="955">
        <v>7.4999999999999997E-2</v>
      </c>
      <c r="T561" s="955">
        <v>0.224</v>
      </c>
      <c r="U561" s="956" t="s">
        <v>29</v>
      </c>
      <c r="V561" s="955" t="s">
        <v>15233</v>
      </c>
      <c r="W561" s="956" t="s">
        <v>15231</v>
      </c>
      <c r="X561" s="956" t="s">
        <v>8868</v>
      </c>
      <c r="Y561" s="1002" t="s">
        <v>8870</v>
      </c>
      <c r="Z561" s="1003" t="s">
        <v>141</v>
      </c>
      <c r="AA561" s="1002" t="s">
        <v>8902</v>
      </c>
      <c r="AB561" s="956" t="s">
        <v>141</v>
      </c>
      <c r="AC561" s="1002" t="s">
        <v>8922</v>
      </c>
      <c r="AD561" s="956" t="s">
        <v>25</v>
      </c>
      <c r="AE561" s="956"/>
      <c r="AF561" s="956"/>
      <c r="AG561" s="1003"/>
      <c r="AJ561" s="1">
        <f t="shared" si="34"/>
        <v>0</v>
      </c>
    </row>
    <row r="562" spans="1:36" ht="110.25">
      <c r="A562" s="94" t="s">
        <v>13179</v>
      </c>
      <c r="B562" s="956" t="s">
        <v>22</v>
      </c>
      <c r="C562" s="956" t="s">
        <v>274</v>
      </c>
      <c r="D562" s="974">
        <v>42707</v>
      </c>
      <c r="E562" s="986">
        <v>0.60763888888888895</v>
      </c>
      <c r="F562" s="974">
        <v>42707</v>
      </c>
      <c r="G562" s="986">
        <v>0.68055555555555547</v>
      </c>
      <c r="H562" s="986">
        <v>7.2916666666666671E-2</v>
      </c>
      <c r="I562" s="955">
        <v>10</v>
      </c>
      <c r="J562" s="955" t="s">
        <v>144</v>
      </c>
      <c r="K562" s="956" t="s">
        <v>15</v>
      </c>
      <c r="L562" s="956" t="s">
        <v>10</v>
      </c>
      <c r="M562" s="956" t="s">
        <v>13238</v>
      </c>
      <c r="N562" s="955" t="s">
        <v>3</v>
      </c>
      <c r="O562" s="955" t="s">
        <v>8</v>
      </c>
      <c r="P562" s="956" t="s">
        <v>13238</v>
      </c>
      <c r="Q562" s="955" t="s">
        <v>13239</v>
      </c>
      <c r="R562" s="955">
        <v>8.3179999999999996</v>
      </c>
      <c r="S562" s="955">
        <v>4.1589999999999998</v>
      </c>
      <c r="T562" s="955">
        <v>12.477</v>
      </c>
      <c r="U562" s="956" t="s">
        <v>7</v>
      </c>
      <c r="V562" s="955" t="s">
        <v>15225</v>
      </c>
      <c r="W562" s="956" t="s">
        <v>15226</v>
      </c>
      <c r="X562" s="956" t="s">
        <v>8868</v>
      </c>
      <c r="Y562" s="1002" t="s">
        <v>8870</v>
      </c>
      <c r="Z562" s="1003" t="s">
        <v>141</v>
      </c>
      <c r="AA562" s="1002" t="s">
        <v>8902</v>
      </c>
      <c r="AB562" s="956" t="s">
        <v>141</v>
      </c>
      <c r="AC562" s="1002" t="s">
        <v>8882</v>
      </c>
      <c r="AD562" s="956" t="s">
        <v>31</v>
      </c>
      <c r="AE562" s="956"/>
      <c r="AF562" s="956"/>
      <c r="AG562" s="1003"/>
      <c r="AJ562" s="1">
        <f t="shared" si="34"/>
        <v>0</v>
      </c>
    </row>
    <row r="563" spans="1:36" ht="75" customHeight="1">
      <c r="A563" s="94" t="s">
        <v>13179</v>
      </c>
      <c r="B563" s="956" t="s">
        <v>22</v>
      </c>
      <c r="C563" s="956" t="s">
        <v>274</v>
      </c>
      <c r="D563" s="974">
        <v>42708</v>
      </c>
      <c r="E563" s="986">
        <v>0</v>
      </c>
      <c r="F563" s="974">
        <v>42708</v>
      </c>
      <c r="G563" s="986">
        <v>0.97916666666666663</v>
      </c>
      <c r="H563" s="986">
        <v>0.97916666666666663</v>
      </c>
      <c r="I563" s="955">
        <v>2</v>
      </c>
      <c r="J563" s="955"/>
      <c r="K563" s="956"/>
      <c r="L563" s="956" t="s">
        <v>10</v>
      </c>
      <c r="M563" s="956" t="s">
        <v>13256</v>
      </c>
      <c r="N563" s="955" t="s">
        <v>3</v>
      </c>
      <c r="O563" s="955" t="s">
        <v>26</v>
      </c>
      <c r="P563" s="956" t="s">
        <v>13256</v>
      </c>
      <c r="Q563" s="955" t="s">
        <v>13257</v>
      </c>
      <c r="R563" s="955">
        <v>1.849</v>
      </c>
      <c r="S563" s="955">
        <v>0.91</v>
      </c>
      <c r="T563" s="955">
        <v>2.7589999999999999</v>
      </c>
      <c r="U563" s="956" t="s">
        <v>34</v>
      </c>
      <c r="V563" s="955" t="s">
        <v>8936</v>
      </c>
      <c r="W563" s="956" t="s">
        <v>15246</v>
      </c>
      <c r="X563" s="956" t="s">
        <v>8868</v>
      </c>
      <c r="Y563" s="1002" t="s">
        <v>8870</v>
      </c>
      <c r="Z563" s="1003" t="s">
        <v>141</v>
      </c>
      <c r="AA563" s="1002" t="s">
        <v>8902</v>
      </c>
      <c r="AB563" s="956" t="s">
        <v>141</v>
      </c>
      <c r="AC563" s="1002" t="s">
        <v>8882</v>
      </c>
      <c r="AD563" s="956" t="s">
        <v>0</v>
      </c>
      <c r="AE563" s="956"/>
      <c r="AF563" s="956"/>
      <c r="AG563" s="1003"/>
      <c r="AJ563" s="1">
        <f t="shared" si="34"/>
        <v>0</v>
      </c>
    </row>
    <row r="564" spans="1:36" ht="94.5">
      <c r="A564" s="94" t="s">
        <v>13179</v>
      </c>
      <c r="B564" s="956" t="s">
        <v>22</v>
      </c>
      <c r="C564" s="956" t="s">
        <v>274</v>
      </c>
      <c r="D564" s="974">
        <v>42708</v>
      </c>
      <c r="E564" s="986">
        <v>0</v>
      </c>
      <c r="F564" s="974">
        <v>42708</v>
      </c>
      <c r="G564" s="986">
        <v>0.66319444444444442</v>
      </c>
      <c r="H564" s="986">
        <v>0.66319444444444442</v>
      </c>
      <c r="I564" s="955">
        <v>7</v>
      </c>
      <c r="J564" s="955"/>
      <c r="K564" s="956"/>
      <c r="L564" s="956" t="s">
        <v>10</v>
      </c>
      <c r="M564" s="956" t="s">
        <v>13196</v>
      </c>
      <c r="N564" s="955" t="s">
        <v>3</v>
      </c>
      <c r="O564" s="955" t="s">
        <v>8</v>
      </c>
      <c r="P564" s="956" t="s">
        <v>13196</v>
      </c>
      <c r="Q564" s="955" t="s">
        <v>13258</v>
      </c>
      <c r="R564" s="955">
        <v>18.634</v>
      </c>
      <c r="S564" s="955">
        <v>9.1780000000000008</v>
      </c>
      <c r="T564" s="955">
        <v>27.812000000000001</v>
      </c>
      <c r="U564" s="956" t="s">
        <v>29</v>
      </c>
      <c r="V564" s="955" t="s">
        <v>8958</v>
      </c>
      <c r="W564" s="956" t="s">
        <v>15244</v>
      </c>
      <c r="X564" s="956" t="s">
        <v>8868</v>
      </c>
      <c r="Y564" s="1002" t="s">
        <v>8870</v>
      </c>
      <c r="Z564" s="1003" t="s">
        <v>141</v>
      </c>
      <c r="AA564" s="1002" t="s">
        <v>8902</v>
      </c>
      <c r="AB564" s="956" t="s">
        <v>141</v>
      </c>
      <c r="AC564" s="1002" t="s">
        <v>8882</v>
      </c>
      <c r="AD564" s="956" t="s">
        <v>31</v>
      </c>
      <c r="AE564" s="956"/>
      <c r="AF564" s="956"/>
      <c r="AG564" s="1003"/>
      <c r="AJ564" s="1">
        <f t="shared" si="34"/>
        <v>0</v>
      </c>
    </row>
    <row r="565" spans="1:36" ht="47.25">
      <c r="A565" s="94" t="s">
        <v>13179</v>
      </c>
      <c r="B565" s="956" t="s">
        <v>22</v>
      </c>
      <c r="C565" s="956" t="s">
        <v>274</v>
      </c>
      <c r="D565" s="974">
        <v>42708</v>
      </c>
      <c r="E565" s="986">
        <v>0.27083333333333331</v>
      </c>
      <c r="F565" s="974">
        <v>42708</v>
      </c>
      <c r="G565" s="986">
        <v>0.3520833333333333</v>
      </c>
      <c r="H565" s="986">
        <v>8.1250000000000003E-2</v>
      </c>
      <c r="I565" s="955">
        <v>51</v>
      </c>
      <c r="J565" s="955" t="s">
        <v>2593</v>
      </c>
      <c r="K565" s="956"/>
      <c r="L565" s="956" t="s">
        <v>10</v>
      </c>
      <c r="M565" s="956" t="s">
        <v>13259</v>
      </c>
      <c r="N565" s="955">
        <v>35</v>
      </c>
      <c r="O565" s="955" t="s">
        <v>14</v>
      </c>
      <c r="P565" s="956" t="s">
        <v>13260</v>
      </c>
      <c r="Q565" s="955" t="s">
        <v>15247</v>
      </c>
      <c r="R565" s="955">
        <v>4.3410000000000002</v>
      </c>
      <c r="S565" s="955">
        <v>2.1379999999999999</v>
      </c>
      <c r="T565" s="955">
        <v>6.4790000000000001</v>
      </c>
      <c r="U565" s="956" t="s">
        <v>7</v>
      </c>
      <c r="V565" s="955" t="s">
        <v>15204</v>
      </c>
      <c r="W565" s="956" t="s">
        <v>15248</v>
      </c>
      <c r="X565" s="956" t="s">
        <v>3516</v>
      </c>
      <c r="Y565" s="1002" t="s">
        <v>8870</v>
      </c>
      <c r="Z565" s="1003" t="s">
        <v>141</v>
      </c>
      <c r="AA565" s="1002" t="s">
        <v>8902</v>
      </c>
      <c r="AB565" s="956" t="s">
        <v>141</v>
      </c>
      <c r="AC565" s="1002" t="s">
        <v>15204</v>
      </c>
      <c r="AD565" s="956" t="s">
        <v>42</v>
      </c>
      <c r="AE565" s="956"/>
      <c r="AF565" s="956"/>
      <c r="AG565" s="1003"/>
      <c r="AJ565" s="1">
        <f t="shared" si="34"/>
        <v>0</v>
      </c>
    </row>
    <row r="566" spans="1:36" ht="47.25">
      <c r="A566" s="94" t="s">
        <v>13179</v>
      </c>
      <c r="B566" s="956" t="s">
        <v>22</v>
      </c>
      <c r="C566" s="956" t="s">
        <v>778</v>
      </c>
      <c r="D566" s="974">
        <v>42708</v>
      </c>
      <c r="E566" s="986">
        <v>0.92708333333333337</v>
      </c>
      <c r="F566" s="974">
        <v>42708</v>
      </c>
      <c r="G566" s="986">
        <v>0.9277777777777777</v>
      </c>
      <c r="H566" s="986">
        <v>6.9444444444444447E-4</v>
      </c>
      <c r="I566" s="955">
        <v>1</v>
      </c>
      <c r="J566" s="955"/>
      <c r="K566" s="956"/>
      <c r="L566" s="956" t="s">
        <v>17</v>
      </c>
      <c r="M566" s="956" t="s">
        <v>8965</v>
      </c>
      <c r="N566" s="955" t="s">
        <v>3</v>
      </c>
      <c r="O566" s="955" t="s">
        <v>8</v>
      </c>
      <c r="P566" s="956" t="s">
        <v>8966</v>
      </c>
      <c r="Q566" s="955" t="s">
        <v>13905</v>
      </c>
      <c r="R566" s="955">
        <v>4.3999999999999997E-2</v>
      </c>
      <c r="S566" s="955">
        <v>2.1999999999999999E-2</v>
      </c>
      <c r="T566" s="955">
        <v>6.6000000000000003E-2</v>
      </c>
      <c r="U566" s="956" t="s">
        <v>29</v>
      </c>
      <c r="V566" s="955" t="s">
        <v>141</v>
      </c>
      <c r="W566" s="956" t="s">
        <v>141</v>
      </c>
      <c r="X566" s="956" t="s">
        <v>141</v>
      </c>
      <c r="Y566" s="1002" t="s">
        <v>141</v>
      </c>
      <c r="Z566" s="1003" t="s">
        <v>141</v>
      </c>
      <c r="AA566" s="1002" t="s">
        <v>141</v>
      </c>
      <c r="AB566" s="956" t="s">
        <v>141</v>
      </c>
      <c r="AC566" s="1002" t="s">
        <v>141</v>
      </c>
      <c r="AD566" s="956" t="s">
        <v>38</v>
      </c>
      <c r="AE566" s="956"/>
      <c r="AF566" s="956"/>
      <c r="AG566" s="1003"/>
      <c r="AJ566" s="1">
        <f t="shared" si="34"/>
        <v>0</v>
      </c>
    </row>
    <row r="567" spans="1:36" ht="94.5">
      <c r="A567" s="94" t="s">
        <v>13179</v>
      </c>
      <c r="B567" s="956" t="s">
        <v>22</v>
      </c>
      <c r="C567" s="956" t="s">
        <v>274</v>
      </c>
      <c r="D567" s="974">
        <v>42711</v>
      </c>
      <c r="E567" s="986">
        <v>0.27083333333333331</v>
      </c>
      <c r="F567" s="974">
        <v>42711</v>
      </c>
      <c r="G567" s="986">
        <v>0.38125000000000003</v>
      </c>
      <c r="H567" s="986">
        <v>0.11041666666666666</v>
      </c>
      <c r="I567" s="955">
        <v>6</v>
      </c>
      <c r="J567" s="955" t="s">
        <v>144</v>
      </c>
      <c r="K567" s="956" t="s">
        <v>21</v>
      </c>
      <c r="L567" s="956" t="s">
        <v>10</v>
      </c>
      <c r="M567" s="956" t="s">
        <v>13234</v>
      </c>
      <c r="N567" s="955" t="s">
        <v>3</v>
      </c>
      <c r="O567" s="955" t="s">
        <v>8</v>
      </c>
      <c r="P567" s="956" t="s">
        <v>13234</v>
      </c>
      <c r="Q567" s="955" t="s">
        <v>15249</v>
      </c>
      <c r="R567" s="955">
        <v>3.9550000000000001</v>
      </c>
      <c r="S567" s="955">
        <v>1.978</v>
      </c>
      <c r="T567" s="955">
        <v>5.9329999999999998</v>
      </c>
      <c r="U567" s="956" t="s">
        <v>29</v>
      </c>
      <c r="V567" s="955" t="s">
        <v>15221</v>
      </c>
      <c r="W567" s="956" t="s">
        <v>15222</v>
      </c>
      <c r="X567" s="956" t="s">
        <v>8868</v>
      </c>
      <c r="Y567" s="1002" t="s">
        <v>8870</v>
      </c>
      <c r="Z567" s="1003" t="s">
        <v>141</v>
      </c>
      <c r="AA567" s="1002" t="s">
        <v>8902</v>
      </c>
      <c r="AB567" s="956" t="s">
        <v>141</v>
      </c>
      <c r="AC567" s="1002" t="s">
        <v>8882</v>
      </c>
      <c r="AD567" s="956" t="s">
        <v>31</v>
      </c>
      <c r="AE567" s="956"/>
      <c r="AF567" s="956"/>
      <c r="AG567" s="1003"/>
      <c r="AJ567" s="1">
        <f t="shared" si="34"/>
        <v>0</v>
      </c>
    </row>
    <row r="568" spans="1:36" ht="78.75">
      <c r="A568" s="94" t="s">
        <v>13179</v>
      </c>
      <c r="B568" s="956" t="s">
        <v>22</v>
      </c>
      <c r="C568" s="956" t="s">
        <v>274</v>
      </c>
      <c r="D568" s="974">
        <v>42713</v>
      </c>
      <c r="E568" s="986">
        <v>5.9722222222222225E-2</v>
      </c>
      <c r="F568" s="974">
        <v>42713</v>
      </c>
      <c r="G568" s="986">
        <v>0.19097222222222221</v>
      </c>
      <c r="H568" s="986">
        <v>0.13125000000000001</v>
      </c>
      <c r="I568" s="955">
        <v>13</v>
      </c>
      <c r="J568" s="955" t="s">
        <v>144</v>
      </c>
      <c r="K568" s="956" t="s">
        <v>21</v>
      </c>
      <c r="L568" s="956" t="s">
        <v>10</v>
      </c>
      <c r="M568" s="956" t="s">
        <v>8747</v>
      </c>
      <c r="N568" s="955" t="s">
        <v>3</v>
      </c>
      <c r="O568" s="955" t="s">
        <v>8</v>
      </c>
      <c r="P568" s="956" t="s">
        <v>8747</v>
      </c>
      <c r="Q568" s="955" t="s">
        <v>15250</v>
      </c>
      <c r="R568" s="955">
        <v>5.5369999999999999</v>
      </c>
      <c r="S568" s="955">
        <v>2.3730000000000002</v>
      </c>
      <c r="T568" s="955">
        <v>7.91</v>
      </c>
      <c r="U568" s="956" t="s">
        <v>29</v>
      </c>
      <c r="V568" s="955" t="s">
        <v>8963</v>
      </c>
      <c r="W568" s="956" t="s">
        <v>15251</v>
      </c>
      <c r="X568" s="956" t="s">
        <v>8868</v>
      </c>
      <c r="Y568" s="1002" t="s">
        <v>8870</v>
      </c>
      <c r="Z568" s="1003" t="s">
        <v>141</v>
      </c>
      <c r="AA568" s="1002" t="s">
        <v>8902</v>
      </c>
      <c r="AB568" s="956" t="s">
        <v>141</v>
      </c>
      <c r="AC568" s="1002" t="s">
        <v>8882</v>
      </c>
      <c r="AD568" s="956" t="s">
        <v>31</v>
      </c>
      <c r="AE568" s="956"/>
      <c r="AF568" s="956"/>
      <c r="AG568" s="1003"/>
      <c r="AJ568" s="1">
        <f t="shared" si="34"/>
        <v>0</v>
      </c>
    </row>
    <row r="569" spans="1:36" ht="37.5" customHeight="1">
      <c r="A569" s="94" t="s">
        <v>13179</v>
      </c>
      <c r="B569" s="956" t="s">
        <v>22</v>
      </c>
      <c r="C569" s="956" t="s">
        <v>274</v>
      </c>
      <c r="D569" s="974">
        <v>42713</v>
      </c>
      <c r="E569" s="986">
        <v>6.25E-2</v>
      </c>
      <c r="F569" s="974">
        <v>42713</v>
      </c>
      <c r="G569" s="986">
        <v>0.22361111111111109</v>
      </c>
      <c r="H569" s="986">
        <v>0.16111111111111112</v>
      </c>
      <c r="I569" s="955">
        <v>11</v>
      </c>
      <c r="J569" s="955" t="s">
        <v>144</v>
      </c>
      <c r="K569" s="956" t="s">
        <v>15</v>
      </c>
      <c r="L569" s="956" t="s">
        <v>10</v>
      </c>
      <c r="M569" s="956" t="s">
        <v>13327</v>
      </c>
      <c r="N569" s="955" t="s">
        <v>3</v>
      </c>
      <c r="O569" s="955" t="s">
        <v>8</v>
      </c>
      <c r="P569" s="956" t="s">
        <v>13327</v>
      </c>
      <c r="Q569" s="955" t="s">
        <v>15252</v>
      </c>
      <c r="R569" s="955">
        <v>5.1280000000000001</v>
      </c>
      <c r="S569" s="955">
        <v>2.198</v>
      </c>
      <c r="T569" s="955">
        <v>7.3259999999999996</v>
      </c>
      <c r="U569" s="956" t="s">
        <v>29</v>
      </c>
      <c r="V569" s="955" t="s">
        <v>15225</v>
      </c>
      <c r="W569" s="956" t="s">
        <v>15226</v>
      </c>
      <c r="X569" s="956" t="s">
        <v>8868</v>
      </c>
      <c r="Y569" s="1002" t="s">
        <v>8870</v>
      </c>
      <c r="Z569" s="1003" t="s">
        <v>141</v>
      </c>
      <c r="AA569" s="1002" t="s">
        <v>8902</v>
      </c>
      <c r="AB569" s="956" t="s">
        <v>141</v>
      </c>
      <c r="AC569" s="1002" t="s">
        <v>8882</v>
      </c>
      <c r="AD569" s="956" t="s">
        <v>31</v>
      </c>
      <c r="AE569" s="956"/>
      <c r="AF569" s="956"/>
      <c r="AG569" s="1003"/>
      <c r="AJ569" s="1">
        <f t="shared" si="34"/>
        <v>0</v>
      </c>
    </row>
    <row r="570" spans="1:36" ht="31.5">
      <c r="A570" s="94" t="s">
        <v>13179</v>
      </c>
      <c r="B570" s="956" t="s">
        <v>22</v>
      </c>
      <c r="C570" s="956" t="s">
        <v>4339</v>
      </c>
      <c r="D570" s="974">
        <v>42713</v>
      </c>
      <c r="E570" s="986">
        <v>1.8749999999999999E-2</v>
      </c>
      <c r="F570" s="974">
        <v>42713</v>
      </c>
      <c r="G570" s="986">
        <v>8.3333333333333329E-2</v>
      </c>
      <c r="H570" s="986">
        <v>6.458333333333334E-2</v>
      </c>
      <c r="I570" s="955">
        <v>3</v>
      </c>
      <c r="J570" s="955"/>
      <c r="K570" s="956"/>
      <c r="L570" s="956" t="s">
        <v>10</v>
      </c>
      <c r="M570" s="956" t="s">
        <v>13328</v>
      </c>
      <c r="N570" s="955">
        <v>0.4</v>
      </c>
      <c r="O570" s="955" t="s">
        <v>8</v>
      </c>
      <c r="P570" s="956" t="s">
        <v>13328</v>
      </c>
      <c r="Q570" s="955" t="s">
        <v>15253</v>
      </c>
      <c r="R570" s="955">
        <v>0.247</v>
      </c>
      <c r="S570" s="955">
        <v>0.106</v>
      </c>
      <c r="T570" s="955">
        <v>0.35299999999999998</v>
      </c>
      <c r="U570" s="956" t="s">
        <v>29</v>
      </c>
      <c r="V570" s="955" t="s">
        <v>15230</v>
      </c>
      <c r="W570" s="956" t="s">
        <v>15254</v>
      </c>
      <c r="X570" s="956" t="s">
        <v>8868</v>
      </c>
      <c r="Y570" s="1002" t="s">
        <v>8870</v>
      </c>
      <c r="Z570" s="1003" t="s">
        <v>141</v>
      </c>
      <c r="AA570" s="1002" t="s">
        <v>8902</v>
      </c>
      <c r="AB570" s="956" t="s">
        <v>141</v>
      </c>
      <c r="AC570" s="1002" t="s">
        <v>8922</v>
      </c>
      <c r="AD570" s="956" t="s">
        <v>56</v>
      </c>
      <c r="AE570" s="956"/>
      <c r="AF570" s="956"/>
      <c r="AG570" s="1003"/>
      <c r="AJ570" s="1">
        <f t="shared" si="34"/>
        <v>0</v>
      </c>
    </row>
    <row r="571" spans="1:36" ht="63">
      <c r="A571" s="94" t="s">
        <v>13179</v>
      </c>
      <c r="B571" s="956" t="s">
        <v>22</v>
      </c>
      <c r="C571" s="956" t="s">
        <v>778</v>
      </c>
      <c r="D571" s="974">
        <v>42713</v>
      </c>
      <c r="E571" s="986">
        <v>4.3055555555555562E-2</v>
      </c>
      <c r="F571" s="974">
        <v>42713</v>
      </c>
      <c r="G571" s="986">
        <v>4.7916666666666663E-2</v>
      </c>
      <c r="H571" s="986">
        <v>4.8611111111111112E-3</v>
      </c>
      <c r="I571" s="955">
        <v>34</v>
      </c>
      <c r="J571" s="955" t="s">
        <v>13323</v>
      </c>
      <c r="K571" s="956"/>
      <c r="L571" s="956" t="s">
        <v>17</v>
      </c>
      <c r="M571" s="956" t="s">
        <v>13324</v>
      </c>
      <c r="N571" s="955">
        <v>110</v>
      </c>
      <c r="O571" s="955" t="s">
        <v>8</v>
      </c>
      <c r="P571" s="956" t="s">
        <v>13324</v>
      </c>
      <c r="Q571" s="955" t="s">
        <v>15255</v>
      </c>
      <c r="R571" s="955">
        <v>3.766</v>
      </c>
      <c r="S571" s="955">
        <v>1.6140000000000001</v>
      </c>
      <c r="T571" s="955">
        <v>5.38</v>
      </c>
      <c r="U571" s="956" t="s">
        <v>29</v>
      </c>
      <c r="V571" s="955" t="s">
        <v>141</v>
      </c>
      <c r="W571" s="956" t="s">
        <v>141</v>
      </c>
      <c r="X571" s="956" t="s">
        <v>141</v>
      </c>
      <c r="Y571" s="1002" t="s">
        <v>141</v>
      </c>
      <c r="Z571" s="1003" t="s">
        <v>141</v>
      </c>
      <c r="AA571" s="1002" t="s">
        <v>141</v>
      </c>
      <c r="AB571" s="956" t="s">
        <v>141</v>
      </c>
      <c r="AC571" s="1002" t="s">
        <v>141</v>
      </c>
      <c r="AD571" s="956" t="s">
        <v>38</v>
      </c>
      <c r="AE571" s="956"/>
      <c r="AF571" s="956"/>
      <c r="AG571" s="1003"/>
      <c r="AJ571" s="1">
        <f t="shared" si="34"/>
        <v>0</v>
      </c>
    </row>
    <row r="572" spans="1:36" ht="63">
      <c r="A572" s="94" t="s">
        <v>13179</v>
      </c>
      <c r="B572" s="956" t="s">
        <v>22</v>
      </c>
      <c r="C572" s="956" t="s">
        <v>778</v>
      </c>
      <c r="D572" s="974">
        <v>42713</v>
      </c>
      <c r="E572" s="986">
        <v>9.7222222222222224E-2</v>
      </c>
      <c r="F572" s="974">
        <v>42713</v>
      </c>
      <c r="G572" s="986">
        <v>0.10277777777777779</v>
      </c>
      <c r="H572" s="986">
        <v>5.5555555555555558E-3</v>
      </c>
      <c r="I572" s="955">
        <v>34</v>
      </c>
      <c r="J572" s="955" t="s">
        <v>13323</v>
      </c>
      <c r="K572" s="956"/>
      <c r="L572" s="956" t="s">
        <v>17</v>
      </c>
      <c r="M572" s="956" t="s">
        <v>13324</v>
      </c>
      <c r="N572" s="955">
        <v>110</v>
      </c>
      <c r="O572" s="955" t="s">
        <v>8</v>
      </c>
      <c r="P572" s="956" t="s">
        <v>13325</v>
      </c>
      <c r="Q572" s="955" t="s">
        <v>15255</v>
      </c>
      <c r="R572" s="955">
        <v>0.314</v>
      </c>
      <c r="S572" s="955">
        <v>0.13400000000000001</v>
      </c>
      <c r="T572" s="955">
        <v>0.44800000000000001</v>
      </c>
      <c r="U572" s="956" t="s">
        <v>29</v>
      </c>
      <c r="V572" s="955" t="s">
        <v>141</v>
      </c>
      <c r="W572" s="956" t="s">
        <v>141</v>
      </c>
      <c r="X572" s="956" t="s">
        <v>141</v>
      </c>
      <c r="Y572" s="1002" t="s">
        <v>141</v>
      </c>
      <c r="Z572" s="1003" t="s">
        <v>141</v>
      </c>
      <c r="AA572" s="1002" t="s">
        <v>141</v>
      </c>
      <c r="AB572" s="956" t="s">
        <v>141</v>
      </c>
      <c r="AC572" s="1002" t="s">
        <v>141</v>
      </c>
      <c r="AD572" s="956" t="s">
        <v>38</v>
      </c>
      <c r="AE572" s="956"/>
      <c r="AF572" s="956"/>
      <c r="AG572" s="1003"/>
      <c r="AJ572" s="1">
        <f t="shared" si="34"/>
        <v>0</v>
      </c>
    </row>
    <row r="573" spans="1:36" ht="63">
      <c r="A573" s="94" t="s">
        <v>13179</v>
      </c>
      <c r="B573" s="956" t="s">
        <v>22</v>
      </c>
      <c r="C573" s="956" t="s">
        <v>778</v>
      </c>
      <c r="D573" s="974">
        <v>42713</v>
      </c>
      <c r="E573" s="986">
        <v>0.1076388888888889</v>
      </c>
      <c r="F573" s="974">
        <v>42713</v>
      </c>
      <c r="G573" s="986">
        <v>0.10833333333333334</v>
      </c>
      <c r="H573" s="986">
        <v>6.9444444444444447E-4</v>
      </c>
      <c r="I573" s="955">
        <v>34</v>
      </c>
      <c r="J573" s="955" t="s">
        <v>13323</v>
      </c>
      <c r="K573" s="956"/>
      <c r="L573" s="956" t="s">
        <v>17</v>
      </c>
      <c r="M573" s="956" t="s">
        <v>13324</v>
      </c>
      <c r="N573" s="955">
        <v>110</v>
      </c>
      <c r="O573" s="955" t="s">
        <v>8</v>
      </c>
      <c r="P573" s="956" t="s">
        <v>13325</v>
      </c>
      <c r="Q573" s="955" t="s">
        <v>15255</v>
      </c>
      <c r="R573" s="955">
        <v>0.73399999999999999</v>
      </c>
      <c r="S573" s="955">
        <v>0.314</v>
      </c>
      <c r="T573" s="955">
        <v>1.048</v>
      </c>
      <c r="U573" s="956" t="s">
        <v>29</v>
      </c>
      <c r="V573" s="955" t="s">
        <v>141</v>
      </c>
      <c r="W573" s="956" t="s">
        <v>141</v>
      </c>
      <c r="X573" s="956" t="s">
        <v>141</v>
      </c>
      <c r="Y573" s="1002" t="s">
        <v>141</v>
      </c>
      <c r="Z573" s="1003" t="s">
        <v>141</v>
      </c>
      <c r="AA573" s="1002" t="s">
        <v>141</v>
      </c>
      <c r="AB573" s="956" t="s">
        <v>141</v>
      </c>
      <c r="AC573" s="1002" t="s">
        <v>141</v>
      </c>
      <c r="AD573" s="956" t="s">
        <v>38</v>
      </c>
      <c r="AE573" s="956"/>
      <c r="AF573" s="956"/>
      <c r="AG573" s="1003"/>
      <c r="AJ573" s="1">
        <f t="shared" si="34"/>
        <v>0</v>
      </c>
    </row>
    <row r="574" spans="1:36" ht="63">
      <c r="A574" s="94" t="s">
        <v>13179</v>
      </c>
      <c r="B574" s="956" t="s">
        <v>22</v>
      </c>
      <c r="C574" s="956" t="s">
        <v>778</v>
      </c>
      <c r="D574" s="974">
        <v>42713</v>
      </c>
      <c r="E574" s="986">
        <v>0.18680555555555556</v>
      </c>
      <c r="F574" s="974">
        <v>42713</v>
      </c>
      <c r="G574" s="986">
        <v>0.19097222222222221</v>
      </c>
      <c r="H574" s="986">
        <v>4.1666666666666666E-3</v>
      </c>
      <c r="I574" s="955">
        <v>34</v>
      </c>
      <c r="J574" s="955" t="s">
        <v>13323</v>
      </c>
      <c r="K574" s="956"/>
      <c r="L574" s="956" t="s">
        <v>17</v>
      </c>
      <c r="M574" s="956" t="s">
        <v>13324</v>
      </c>
      <c r="N574" s="955">
        <v>110</v>
      </c>
      <c r="O574" s="955" t="s">
        <v>8</v>
      </c>
      <c r="P574" s="956" t="s">
        <v>13325</v>
      </c>
      <c r="Q574" s="955" t="s">
        <v>15255</v>
      </c>
      <c r="R574" s="955">
        <v>2.363</v>
      </c>
      <c r="S574" s="955">
        <v>1.0129999999999999</v>
      </c>
      <c r="T574" s="955">
        <v>3.3759999999999999</v>
      </c>
      <c r="U574" s="956" t="s">
        <v>29</v>
      </c>
      <c r="V574" s="955" t="s">
        <v>141</v>
      </c>
      <c r="W574" s="956" t="s">
        <v>141</v>
      </c>
      <c r="X574" s="956" t="s">
        <v>141</v>
      </c>
      <c r="Y574" s="1002" t="s">
        <v>141</v>
      </c>
      <c r="Z574" s="1003" t="s">
        <v>141</v>
      </c>
      <c r="AA574" s="1002" t="s">
        <v>141</v>
      </c>
      <c r="AB574" s="956" t="s">
        <v>141</v>
      </c>
      <c r="AC574" s="1002" t="s">
        <v>141</v>
      </c>
      <c r="AD574" s="956" t="s">
        <v>38</v>
      </c>
      <c r="AE574" s="956"/>
      <c r="AF574" s="956"/>
      <c r="AG574" s="1003"/>
      <c r="AJ574" s="1">
        <f t="shared" si="34"/>
        <v>0</v>
      </c>
    </row>
    <row r="575" spans="1:36" ht="47.25">
      <c r="A575" s="94" t="s">
        <v>13179</v>
      </c>
      <c r="B575" s="956" t="s">
        <v>22</v>
      </c>
      <c r="C575" s="956" t="s">
        <v>778</v>
      </c>
      <c r="D575" s="974">
        <v>42713</v>
      </c>
      <c r="E575" s="986">
        <v>0.19444444444444445</v>
      </c>
      <c r="F575" s="974">
        <v>42713</v>
      </c>
      <c r="G575" s="986">
        <v>0.20138888888888887</v>
      </c>
      <c r="H575" s="986">
        <v>6.9444444444444441E-3</v>
      </c>
      <c r="I575" s="955">
        <v>1</v>
      </c>
      <c r="J575" s="955"/>
      <c r="K575" s="956"/>
      <c r="L575" s="956" t="s">
        <v>17</v>
      </c>
      <c r="M575" s="956" t="s">
        <v>15256</v>
      </c>
      <c r="N575" s="955" t="s">
        <v>3</v>
      </c>
      <c r="O575" s="955" t="s">
        <v>8</v>
      </c>
      <c r="P575" s="956" t="s">
        <v>13326</v>
      </c>
      <c r="Q575" s="955" t="s">
        <v>15257</v>
      </c>
      <c r="R575" s="955">
        <v>0.193</v>
      </c>
      <c r="S575" s="955">
        <v>8.3000000000000004E-2</v>
      </c>
      <c r="T575" s="955">
        <v>0.27600000000000002</v>
      </c>
      <c r="U575" s="956" t="s">
        <v>29</v>
      </c>
      <c r="V575" s="955" t="s">
        <v>141</v>
      </c>
      <c r="W575" s="956" t="s">
        <v>141</v>
      </c>
      <c r="X575" s="956" t="s">
        <v>141</v>
      </c>
      <c r="Y575" s="1002" t="s">
        <v>141</v>
      </c>
      <c r="Z575" s="1003" t="s">
        <v>141</v>
      </c>
      <c r="AA575" s="1002" t="s">
        <v>141</v>
      </c>
      <c r="AB575" s="956" t="s">
        <v>141</v>
      </c>
      <c r="AC575" s="1002" t="s">
        <v>141</v>
      </c>
      <c r="AD575" s="956" t="s">
        <v>38</v>
      </c>
      <c r="AE575" s="956"/>
      <c r="AF575" s="956"/>
      <c r="AG575" s="1003"/>
      <c r="AJ575" s="1">
        <f t="shared" si="34"/>
        <v>0</v>
      </c>
    </row>
    <row r="576" spans="1:36" ht="47.25">
      <c r="A576" s="94" t="s">
        <v>13179</v>
      </c>
      <c r="B576" s="956" t="s">
        <v>22</v>
      </c>
      <c r="C576" s="956" t="s">
        <v>4339</v>
      </c>
      <c r="D576" s="974">
        <v>42713</v>
      </c>
      <c r="E576" s="986">
        <v>0.22777777777777777</v>
      </c>
      <c r="F576" s="974">
        <v>42713</v>
      </c>
      <c r="G576" s="986">
        <v>0.31944444444444448</v>
      </c>
      <c r="H576" s="986">
        <v>9.1666666666666674E-2</v>
      </c>
      <c r="I576" s="955">
        <v>1</v>
      </c>
      <c r="J576" s="955"/>
      <c r="K576" s="956"/>
      <c r="L576" s="956" t="s">
        <v>10</v>
      </c>
      <c r="M576" s="956" t="s">
        <v>13329</v>
      </c>
      <c r="N576" s="955">
        <v>0.4</v>
      </c>
      <c r="O576" s="955" t="s">
        <v>8</v>
      </c>
      <c r="P576" s="956" t="s">
        <v>13329</v>
      </c>
      <c r="Q576" s="955" t="s">
        <v>15258</v>
      </c>
      <c r="R576" s="955">
        <v>0.48199999999999998</v>
      </c>
      <c r="S576" s="955">
        <v>0.20599999999999999</v>
      </c>
      <c r="T576" s="955">
        <v>0.68799999999999994</v>
      </c>
      <c r="U576" s="956" t="s">
        <v>46</v>
      </c>
      <c r="V576" s="955" t="s">
        <v>11335</v>
      </c>
      <c r="W576" s="956" t="s">
        <v>15259</v>
      </c>
      <c r="X576" s="956" t="s">
        <v>15260</v>
      </c>
      <c r="Y576" s="1002" t="s">
        <v>8870</v>
      </c>
      <c r="Z576" s="1003" t="s">
        <v>141</v>
      </c>
      <c r="AA576" s="1002" t="s">
        <v>8902</v>
      </c>
      <c r="AB576" s="956" t="s">
        <v>141</v>
      </c>
      <c r="AC576" s="1002" t="s">
        <v>15202</v>
      </c>
      <c r="AD576" s="956" t="s">
        <v>25</v>
      </c>
      <c r="AE576" s="956"/>
      <c r="AF576" s="956"/>
      <c r="AG576" s="1003"/>
      <c r="AJ576" s="1">
        <f t="shared" ref="AJ576:AJ639" si="35">T576-S576-R576</f>
        <v>0</v>
      </c>
    </row>
    <row r="577" spans="1:36" ht="47.25">
      <c r="A577" s="94" t="s">
        <v>13179</v>
      </c>
      <c r="B577" s="956" t="s">
        <v>22</v>
      </c>
      <c r="C577" s="956" t="s">
        <v>4339</v>
      </c>
      <c r="D577" s="974">
        <v>42713</v>
      </c>
      <c r="E577" s="986">
        <v>0.27083333333333331</v>
      </c>
      <c r="F577" s="974">
        <v>42713</v>
      </c>
      <c r="G577" s="986">
        <v>0.30208333333333331</v>
      </c>
      <c r="H577" s="986">
        <v>3.125E-2</v>
      </c>
      <c r="I577" s="955">
        <v>2</v>
      </c>
      <c r="J577" s="955"/>
      <c r="K577" s="956"/>
      <c r="L577" s="956" t="s">
        <v>10</v>
      </c>
      <c r="M577" s="956" t="s">
        <v>13330</v>
      </c>
      <c r="N577" s="955">
        <v>0.4</v>
      </c>
      <c r="O577" s="955" t="s">
        <v>8</v>
      </c>
      <c r="P577" s="956" t="s">
        <v>13330</v>
      </c>
      <c r="Q577" s="955" t="s">
        <v>15261</v>
      </c>
      <c r="R577" s="955">
        <v>0.88100000000000001</v>
      </c>
      <c r="S577" s="955">
        <v>0.378</v>
      </c>
      <c r="T577" s="955">
        <v>1.2589999999999999</v>
      </c>
      <c r="U577" s="956" t="s">
        <v>46</v>
      </c>
      <c r="V577" s="955" t="s">
        <v>15262</v>
      </c>
      <c r="W577" s="956" t="s">
        <v>15254</v>
      </c>
      <c r="X577" s="956" t="s">
        <v>8868</v>
      </c>
      <c r="Y577" s="1002" t="s">
        <v>8870</v>
      </c>
      <c r="Z577" s="1003" t="s">
        <v>141</v>
      </c>
      <c r="AA577" s="1002" t="s">
        <v>8902</v>
      </c>
      <c r="AB577" s="956" t="s">
        <v>141</v>
      </c>
      <c r="AC577" s="1002" t="s">
        <v>8871</v>
      </c>
      <c r="AD577" s="956" t="s">
        <v>56</v>
      </c>
      <c r="AE577" s="956"/>
      <c r="AF577" s="956"/>
      <c r="AG577" s="1003"/>
      <c r="AJ577" s="1">
        <f t="shared" si="35"/>
        <v>0</v>
      </c>
    </row>
    <row r="578" spans="1:36" ht="63">
      <c r="A578" s="94" t="s">
        <v>13179</v>
      </c>
      <c r="B578" s="956" t="s">
        <v>22</v>
      </c>
      <c r="C578" s="956" t="s">
        <v>4339</v>
      </c>
      <c r="D578" s="974">
        <v>42713</v>
      </c>
      <c r="E578" s="986">
        <v>0.41111111111111098</v>
      </c>
      <c r="F578" s="974">
        <v>42713</v>
      </c>
      <c r="G578" s="986">
        <v>0.5</v>
      </c>
      <c r="H578" s="986">
        <v>8.8888888888888906E-2</v>
      </c>
      <c r="I578" s="955">
        <v>3</v>
      </c>
      <c r="J578" s="955"/>
      <c r="K578" s="956"/>
      <c r="L578" s="956" t="s">
        <v>10</v>
      </c>
      <c r="M578" s="956" t="s">
        <v>13331</v>
      </c>
      <c r="N578" s="955">
        <v>0.4</v>
      </c>
      <c r="O578" s="955" t="s">
        <v>8</v>
      </c>
      <c r="P578" s="956" t="s">
        <v>13331</v>
      </c>
      <c r="Q578" s="955" t="s">
        <v>13906</v>
      </c>
      <c r="R578" s="955">
        <v>1.04</v>
      </c>
      <c r="S578" s="955">
        <v>0.44600000000000001</v>
      </c>
      <c r="T578" s="955">
        <v>1.486</v>
      </c>
      <c r="U578" s="956" t="s">
        <v>29</v>
      </c>
      <c r="V578" s="955" t="s">
        <v>15263</v>
      </c>
      <c r="W578" s="956" t="s">
        <v>15264</v>
      </c>
      <c r="X578" s="956" t="s">
        <v>8868</v>
      </c>
      <c r="Y578" s="1002" t="s">
        <v>8870</v>
      </c>
      <c r="Z578" s="1003" t="s">
        <v>141</v>
      </c>
      <c r="AA578" s="1002" t="s">
        <v>8902</v>
      </c>
      <c r="AB578" s="956" t="s">
        <v>141</v>
      </c>
      <c r="AC578" s="1002" t="s">
        <v>8922</v>
      </c>
      <c r="AD578" s="956" t="s">
        <v>31</v>
      </c>
      <c r="AE578" s="956"/>
      <c r="AF578" s="956"/>
      <c r="AG578" s="1003"/>
      <c r="AJ578" s="1">
        <f t="shared" si="35"/>
        <v>0</v>
      </c>
    </row>
    <row r="579" spans="1:36" ht="63">
      <c r="A579" s="94" t="s">
        <v>13179</v>
      </c>
      <c r="B579" s="956" t="s">
        <v>22</v>
      </c>
      <c r="C579" s="956" t="s">
        <v>4339</v>
      </c>
      <c r="D579" s="974">
        <v>42713</v>
      </c>
      <c r="E579" s="986">
        <v>0.47222222222222199</v>
      </c>
      <c r="F579" s="974">
        <v>42713</v>
      </c>
      <c r="G579" s="986">
        <v>0.50347222222222199</v>
      </c>
      <c r="H579" s="986">
        <v>3.125E-2</v>
      </c>
      <c r="I579" s="955">
        <v>1</v>
      </c>
      <c r="J579" s="955"/>
      <c r="K579" s="956"/>
      <c r="L579" s="956" t="s">
        <v>10</v>
      </c>
      <c r="M579" s="956" t="s">
        <v>13332</v>
      </c>
      <c r="N579" s="955">
        <v>0.4</v>
      </c>
      <c r="O579" s="955" t="s">
        <v>8</v>
      </c>
      <c r="P579" s="956" t="s">
        <v>13332</v>
      </c>
      <c r="Q579" s="955" t="s">
        <v>13907</v>
      </c>
      <c r="R579" s="955">
        <v>1.341</v>
      </c>
      <c r="S579" s="955">
        <v>0.57499999999999996</v>
      </c>
      <c r="T579" s="955">
        <v>1.915</v>
      </c>
      <c r="U579" s="956" t="s">
        <v>29</v>
      </c>
      <c r="V579" s="955" t="s">
        <v>8919</v>
      </c>
      <c r="W579" s="956" t="s">
        <v>15264</v>
      </c>
      <c r="X579" s="956" t="s">
        <v>8868</v>
      </c>
      <c r="Y579" s="1002" t="s">
        <v>8870</v>
      </c>
      <c r="Z579" s="1003" t="s">
        <v>141</v>
      </c>
      <c r="AA579" s="1002" t="s">
        <v>8902</v>
      </c>
      <c r="AB579" s="956" t="s">
        <v>141</v>
      </c>
      <c r="AC579" s="1002" t="s">
        <v>8888</v>
      </c>
      <c r="AD579" s="956" t="s">
        <v>56</v>
      </c>
      <c r="AE579" s="956"/>
      <c r="AF579" s="956"/>
      <c r="AG579" s="1003"/>
      <c r="AJ579" s="1">
        <f t="shared" si="35"/>
        <v>-9.9999999999988987E-4</v>
      </c>
    </row>
    <row r="580" spans="1:36" ht="63">
      <c r="A580" s="94" t="s">
        <v>13179</v>
      </c>
      <c r="B580" s="956" t="s">
        <v>22</v>
      </c>
      <c r="C580" s="956" t="s">
        <v>4339</v>
      </c>
      <c r="D580" s="974">
        <v>42713</v>
      </c>
      <c r="E580" s="986">
        <v>0.41805555555555601</v>
      </c>
      <c r="F580" s="974">
        <v>42713</v>
      </c>
      <c r="G580" s="986">
        <v>0.55555555555555602</v>
      </c>
      <c r="H580" s="986">
        <v>0.13750000000000001</v>
      </c>
      <c r="I580" s="955">
        <v>2</v>
      </c>
      <c r="J580" s="955"/>
      <c r="K580" s="956"/>
      <c r="L580" s="956" t="s">
        <v>10</v>
      </c>
      <c r="M580" s="956" t="s">
        <v>13333</v>
      </c>
      <c r="N580" s="955">
        <v>0.4</v>
      </c>
      <c r="O580" s="955" t="s">
        <v>8</v>
      </c>
      <c r="P580" s="956" t="s">
        <v>13333</v>
      </c>
      <c r="Q580" s="955" t="s">
        <v>15265</v>
      </c>
      <c r="R580" s="955">
        <v>0.47</v>
      </c>
      <c r="S580" s="955">
        <v>0.20100000000000001</v>
      </c>
      <c r="T580" s="955">
        <v>0.67100000000000004</v>
      </c>
      <c r="U580" s="956" t="s">
        <v>29</v>
      </c>
      <c r="V580" s="955" t="s">
        <v>15140</v>
      </c>
      <c r="W580" s="956" t="s">
        <v>15266</v>
      </c>
      <c r="X580" s="956" t="s">
        <v>8868</v>
      </c>
      <c r="Y580" s="1002" t="s">
        <v>8870</v>
      </c>
      <c r="Z580" s="1003" t="s">
        <v>141</v>
      </c>
      <c r="AA580" s="1002" t="s">
        <v>8902</v>
      </c>
      <c r="AB580" s="956" t="s">
        <v>141</v>
      </c>
      <c r="AC580" s="1002" t="s">
        <v>15202</v>
      </c>
      <c r="AD580" s="956" t="s">
        <v>31</v>
      </c>
      <c r="AE580" s="956"/>
      <c r="AF580" s="956"/>
      <c r="AG580" s="1003"/>
      <c r="AJ580" s="1">
        <f t="shared" si="35"/>
        <v>0</v>
      </c>
    </row>
    <row r="581" spans="1:36" ht="78.75">
      <c r="A581" s="94" t="s">
        <v>13179</v>
      </c>
      <c r="B581" s="956" t="s">
        <v>22</v>
      </c>
      <c r="C581" s="956" t="s">
        <v>4339</v>
      </c>
      <c r="D581" s="974">
        <v>42713</v>
      </c>
      <c r="E581" s="986">
        <v>0.40277777777777801</v>
      </c>
      <c r="F581" s="974">
        <v>42713</v>
      </c>
      <c r="G581" s="986">
        <v>0.44097222222222199</v>
      </c>
      <c r="H581" s="986">
        <v>3.8194444444444399E-2</v>
      </c>
      <c r="I581" s="955">
        <v>3</v>
      </c>
      <c r="J581" s="955"/>
      <c r="K581" s="956"/>
      <c r="L581" s="956" t="s">
        <v>10</v>
      </c>
      <c r="M581" s="956" t="s">
        <v>12946</v>
      </c>
      <c r="N581" s="955">
        <v>0.4</v>
      </c>
      <c r="O581" s="955" t="s">
        <v>8</v>
      </c>
      <c r="P581" s="956" t="s">
        <v>12946</v>
      </c>
      <c r="Q581" s="955" t="s">
        <v>13908</v>
      </c>
      <c r="R581" s="955">
        <v>0.57699999999999996</v>
      </c>
      <c r="S581" s="955">
        <v>0.247</v>
      </c>
      <c r="T581" s="955">
        <v>0.82399999999999995</v>
      </c>
      <c r="U581" s="956" t="s">
        <v>29</v>
      </c>
      <c r="V581" s="955" t="s">
        <v>15193</v>
      </c>
      <c r="W581" s="956" t="s">
        <v>15267</v>
      </c>
      <c r="X581" s="956" t="s">
        <v>8868</v>
      </c>
      <c r="Y581" s="1002" t="s">
        <v>8870</v>
      </c>
      <c r="Z581" s="1003" t="s">
        <v>141</v>
      </c>
      <c r="AA581" s="1002" t="s">
        <v>8902</v>
      </c>
      <c r="AB581" s="956" t="s">
        <v>141</v>
      </c>
      <c r="AC581" s="1002" t="s">
        <v>8882</v>
      </c>
      <c r="AD581" s="956" t="s">
        <v>56</v>
      </c>
      <c r="AE581" s="956"/>
      <c r="AF581" s="956"/>
      <c r="AG581" s="1003"/>
      <c r="AJ581" s="1">
        <f t="shared" si="35"/>
        <v>0</v>
      </c>
    </row>
    <row r="582" spans="1:36" ht="31.5">
      <c r="A582" s="94" t="s">
        <v>13179</v>
      </c>
      <c r="B582" s="956" t="s">
        <v>22</v>
      </c>
      <c r="C582" s="956" t="s">
        <v>4339</v>
      </c>
      <c r="D582" s="974">
        <v>42716</v>
      </c>
      <c r="E582" s="986">
        <v>1.3888888888888888E-2</v>
      </c>
      <c r="F582" s="974">
        <v>42716</v>
      </c>
      <c r="G582" s="986">
        <v>0.17361111111111113</v>
      </c>
      <c r="H582" s="986">
        <v>0.15972222222222224</v>
      </c>
      <c r="I582" s="955">
        <v>2</v>
      </c>
      <c r="J582" s="955"/>
      <c r="K582" s="956"/>
      <c r="L582" s="956" t="s">
        <v>4</v>
      </c>
      <c r="M582" s="956" t="s">
        <v>13488</v>
      </c>
      <c r="N582" s="955">
        <v>0.4</v>
      </c>
      <c r="O582" s="955" t="s">
        <v>8</v>
      </c>
      <c r="P582" s="956" t="s">
        <v>13488</v>
      </c>
      <c r="Q582" s="955" t="s">
        <v>13489</v>
      </c>
      <c r="R582" s="955">
        <v>3.74</v>
      </c>
      <c r="S582" s="955">
        <v>1.6</v>
      </c>
      <c r="T582" s="955">
        <v>5.34</v>
      </c>
      <c r="U582" s="956" t="s">
        <v>1</v>
      </c>
      <c r="V582" s="955" t="s">
        <v>8875</v>
      </c>
      <c r="W582" s="956" t="s">
        <v>15268</v>
      </c>
      <c r="X582" s="956" t="s">
        <v>8868</v>
      </c>
      <c r="Y582" s="1002" t="s">
        <v>8870</v>
      </c>
      <c r="Z582" s="1003" t="s">
        <v>141</v>
      </c>
      <c r="AA582" s="1002" t="s">
        <v>8902</v>
      </c>
      <c r="AB582" s="956" t="s">
        <v>141</v>
      </c>
      <c r="AC582" s="1002" t="s">
        <v>8875</v>
      </c>
      <c r="AD582" s="956" t="s">
        <v>42</v>
      </c>
      <c r="AE582" s="956"/>
      <c r="AF582" s="956"/>
      <c r="AG582" s="1003"/>
      <c r="AJ582" s="1">
        <f t="shared" si="35"/>
        <v>0</v>
      </c>
    </row>
    <row r="583" spans="1:36" ht="47.25">
      <c r="A583" s="94" t="s">
        <v>13179</v>
      </c>
      <c r="B583" s="956" t="s">
        <v>22</v>
      </c>
      <c r="C583" s="956" t="s">
        <v>778</v>
      </c>
      <c r="D583" s="974">
        <v>42716</v>
      </c>
      <c r="E583" s="986">
        <v>0.3347222222222222</v>
      </c>
      <c r="F583" s="974">
        <v>42716</v>
      </c>
      <c r="G583" s="986">
        <v>0.33611111111111108</v>
      </c>
      <c r="H583" s="986">
        <v>1.3888888888888889E-3</v>
      </c>
      <c r="I583" s="955">
        <v>3</v>
      </c>
      <c r="J583" s="955"/>
      <c r="K583" s="956"/>
      <c r="L583" s="956" t="s">
        <v>17</v>
      </c>
      <c r="M583" s="956" t="s">
        <v>6785</v>
      </c>
      <c r="N583" s="955">
        <v>110</v>
      </c>
      <c r="O583" s="955" t="s">
        <v>8</v>
      </c>
      <c r="P583" s="956" t="s">
        <v>13484</v>
      </c>
      <c r="Q583" s="955" t="s">
        <v>15269</v>
      </c>
      <c r="R583" s="955">
        <v>7.2999999999999995E-2</v>
      </c>
      <c r="S583" s="955">
        <v>0.03</v>
      </c>
      <c r="T583" s="955">
        <v>0.104</v>
      </c>
      <c r="U583" s="956" t="s">
        <v>29</v>
      </c>
      <c r="V583" s="955" t="s">
        <v>141</v>
      </c>
      <c r="W583" s="956" t="s">
        <v>141</v>
      </c>
      <c r="X583" s="956" t="s">
        <v>141</v>
      </c>
      <c r="Y583" s="1002" t="s">
        <v>141</v>
      </c>
      <c r="Z583" s="1003" t="s">
        <v>141</v>
      </c>
      <c r="AA583" s="1002" t="s">
        <v>141</v>
      </c>
      <c r="AB583" s="956" t="s">
        <v>141</v>
      </c>
      <c r="AC583" s="1002" t="s">
        <v>141</v>
      </c>
      <c r="AD583" s="956" t="s">
        <v>38</v>
      </c>
      <c r="AE583" s="956"/>
      <c r="AF583" s="956"/>
      <c r="AG583" s="1003"/>
      <c r="AJ583" s="1">
        <f t="shared" si="35"/>
        <v>1.0000000000000009E-3</v>
      </c>
    </row>
    <row r="584" spans="1:36" ht="47.25">
      <c r="A584" s="94" t="s">
        <v>13179</v>
      </c>
      <c r="B584" s="956" t="s">
        <v>22</v>
      </c>
      <c r="C584" s="956" t="s">
        <v>778</v>
      </c>
      <c r="D584" s="974">
        <v>42716</v>
      </c>
      <c r="E584" s="986">
        <v>0.43194444444444446</v>
      </c>
      <c r="F584" s="974">
        <v>42716</v>
      </c>
      <c r="G584" s="986">
        <v>0.43333333333333335</v>
      </c>
      <c r="H584" s="986">
        <v>1.3888888888888889E-3</v>
      </c>
      <c r="I584" s="955">
        <v>14</v>
      </c>
      <c r="J584" s="955"/>
      <c r="K584" s="956"/>
      <c r="L584" s="956" t="s">
        <v>17</v>
      </c>
      <c r="M584" s="956" t="s">
        <v>6785</v>
      </c>
      <c r="N584" s="955">
        <v>110</v>
      </c>
      <c r="O584" s="955" t="s">
        <v>8</v>
      </c>
      <c r="P584" s="956" t="s">
        <v>13485</v>
      </c>
      <c r="Q584" s="955" t="s">
        <v>15270</v>
      </c>
      <c r="R584" s="955">
        <v>1.78</v>
      </c>
      <c r="S584" s="955">
        <v>0.76</v>
      </c>
      <c r="T584" s="955">
        <v>2.5419999999999998</v>
      </c>
      <c r="U584" s="956" t="s">
        <v>29</v>
      </c>
      <c r="V584" s="955" t="s">
        <v>141</v>
      </c>
      <c r="W584" s="956" t="s">
        <v>141</v>
      </c>
      <c r="X584" s="956" t="s">
        <v>141</v>
      </c>
      <c r="Y584" s="1002" t="s">
        <v>141</v>
      </c>
      <c r="Z584" s="1003" t="s">
        <v>141</v>
      </c>
      <c r="AA584" s="1002" t="s">
        <v>141</v>
      </c>
      <c r="AB584" s="956" t="s">
        <v>141</v>
      </c>
      <c r="AC584" s="1002" t="s">
        <v>141</v>
      </c>
      <c r="AD584" s="956" t="s">
        <v>38</v>
      </c>
      <c r="AE584" s="956"/>
      <c r="AF584" s="956"/>
      <c r="AG584" s="1003"/>
      <c r="AJ584" s="1">
        <f t="shared" si="35"/>
        <v>1.9999999999997797E-3</v>
      </c>
    </row>
    <row r="585" spans="1:36" ht="63">
      <c r="A585" s="94" t="s">
        <v>13179</v>
      </c>
      <c r="B585" s="956" t="s">
        <v>22</v>
      </c>
      <c r="C585" s="956" t="s">
        <v>4339</v>
      </c>
      <c r="D585" s="974">
        <v>42716</v>
      </c>
      <c r="E585" s="986">
        <v>0.44791666666666669</v>
      </c>
      <c r="F585" s="974">
        <v>42716</v>
      </c>
      <c r="G585" s="986">
        <v>0.53472222222222221</v>
      </c>
      <c r="H585" s="986">
        <v>8.6805555555555566E-2</v>
      </c>
      <c r="I585" s="955">
        <v>1</v>
      </c>
      <c r="J585" s="955"/>
      <c r="K585" s="956"/>
      <c r="L585" s="956" t="s">
        <v>10</v>
      </c>
      <c r="M585" s="956" t="s">
        <v>13490</v>
      </c>
      <c r="N585" s="955">
        <v>0.4</v>
      </c>
      <c r="O585" s="955" t="s">
        <v>8</v>
      </c>
      <c r="P585" s="956" t="s">
        <v>13490</v>
      </c>
      <c r="Q585" s="955" t="s">
        <v>15271</v>
      </c>
      <c r="R585" s="955">
        <v>0.4</v>
      </c>
      <c r="S585" s="955">
        <v>0.17</v>
      </c>
      <c r="T585" s="955">
        <v>0.56799999999999995</v>
      </c>
      <c r="U585" s="956" t="s">
        <v>29</v>
      </c>
      <c r="V585" s="955" t="s">
        <v>15272</v>
      </c>
      <c r="W585" s="956" t="s">
        <v>15264</v>
      </c>
      <c r="X585" s="956" t="s">
        <v>8868</v>
      </c>
      <c r="Y585" s="1002" t="s">
        <v>8870</v>
      </c>
      <c r="Z585" s="1003" t="s">
        <v>141</v>
      </c>
      <c r="AA585" s="1002" t="s">
        <v>8902</v>
      </c>
      <c r="AB585" s="956" t="s">
        <v>141</v>
      </c>
      <c r="AC585" s="1002" t="s">
        <v>8922</v>
      </c>
      <c r="AD585" s="956" t="s">
        <v>31</v>
      </c>
      <c r="AE585" s="956"/>
      <c r="AF585" s="956"/>
      <c r="AG585" s="1003"/>
      <c r="AJ585" s="1">
        <f t="shared" si="35"/>
        <v>-2.0000000000001128E-3</v>
      </c>
    </row>
    <row r="586" spans="1:36" ht="31.5">
      <c r="A586" s="94" t="s">
        <v>13179</v>
      </c>
      <c r="B586" s="956" t="s">
        <v>22</v>
      </c>
      <c r="C586" s="956" t="s">
        <v>4339</v>
      </c>
      <c r="D586" s="974">
        <v>42716</v>
      </c>
      <c r="E586" s="986">
        <v>0.4770833333333333</v>
      </c>
      <c r="F586" s="974">
        <v>42716</v>
      </c>
      <c r="G586" s="986">
        <v>0.51388888888888895</v>
      </c>
      <c r="H586" s="986">
        <v>3.6805555555555557E-2</v>
      </c>
      <c r="I586" s="955">
        <v>5</v>
      </c>
      <c r="J586" s="955"/>
      <c r="K586" s="956"/>
      <c r="L586" s="956" t="s">
        <v>10</v>
      </c>
      <c r="M586" s="956" t="s">
        <v>15273</v>
      </c>
      <c r="N586" s="955">
        <v>0.4</v>
      </c>
      <c r="O586" s="955" t="s">
        <v>8</v>
      </c>
      <c r="P586" s="956" t="s">
        <v>15274</v>
      </c>
      <c r="Q586" s="955" t="s">
        <v>15275</v>
      </c>
      <c r="R586" s="955">
        <v>0.59</v>
      </c>
      <c r="S586" s="955">
        <v>0.253</v>
      </c>
      <c r="T586" s="955">
        <v>0.84199999999999997</v>
      </c>
      <c r="U586" s="956" t="s">
        <v>29</v>
      </c>
      <c r="V586" s="955"/>
      <c r="W586" s="956"/>
      <c r="X586" s="956"/>
      <c r="Y586" s="1002"/>
      <c r="Z586" s="1003"/>
      <c r="AA586" s="1002"/>
      <c r="AB586" s="956"/>
      <c r="AC586" s="1002"/>
      <c r="AD586" s="956" t="s">
        <v>31</v>
      </c>
      <c r="AE586" s="956"/>
      <c r="AF586" s="956"/>
      <c r="AG586" s="1003"/>
      <c r="AJ586" s="1">
        <f t="shared" si="35"/>
        <v>-1.0000000000000009E-3</v>
      </c>
    </row>
    <row r="587" spans="1:36" s="16" customFormat="1" ht="63">
      <c r="A587" s="94" t="s">
        <v>13179</v>
      </c>
      <c r="B587" s="956" t="s">
        <v>22</v>
      </c>
      <c r="C587" s="956" t="s">
        <v>4339</v>
      </c>
      <c r="D587" s="974">
        <v>42716</v>
      </c>
      <c r="E587" s="986">
        <v>0.50347222222222221</v>
      </c>
      <c r="F587" s="974">
        <v>42716</v>
      </c>
      <c r="G587" s="986">
        <v>0.52777777777777779</v>
      </c>
      <c r="H587" s="986">
        <v>2.4305555555555556E-2</v>
      </c>
      <c r="I587" s="955">
        <v>1</v>
      </c>
      <c r="J587" s="955"/>
      <c r="K587" s="956"/>
      <c r="L587" s="956" t="s">
        <v>10</v>
      </c>
      <c r="M587" s="956" t="s">
        <v>13909</v>
      </c>
      <c r="N587" s="955">
        <v>0.4</v>
      </c>
      <c r="O587" s="955" t="s">
        <v>8</v>
      </c>
      <c r="P587" s="956" t="s">
        <v>13909</v>
      </c>
      <c r="Q587" s="955" t="s">
        <v>13910</v>
      </c>
      <c r="R587" s="955">
        <v>6.0000000000000001E-3</v>
      </c>
      <c r="S587" s="955">
        <v>3.0000000000000001E-3</v>
      </c>
      <c r="T587" s="955">
        <v>8.9999999999999993E-3</v>
      </c>
      <c r="U587" s="956" t="s">
        <v>29</v>
      </c>
      <c r="V587" s="955" t="s">
        <v>15262</v>
      </c>
      <c r="W587" s="956" t="s">
        <v>15266</v>
      </c>
      <c r="X587" s="956" t="s">
        <v>8868</v>
      </c>
      <c r="Y587" s="1002" t="s">
        <v>8870</v>
      </c>
      <c r="Z587" s="1003" t="s">
        <v>141</v>
      </c>
      <c r="AA587" s="1002" t="s">
        <v>8902</v>
      </c>
      <c r="AB587" s="956" t="s">
        <v>141</v>
      </c>
      <c r="AC587" s="1002" t="s">
        <v>8888</v>
      </c>
      <c r="AD587" s="956" t="s">
        <v>31</v>
      </c>
      <c r="AE587" s="956"/>
      <c r="AF587" s="956"/>
      <c r="AG587" s="1003"/>
      <c r="AJ587" s="1">
        <f t="shared" si="35"/>
        <v>0</v>
      </c>
    </row>
    <row r="588" spans="1:36" ht="78.75">
      <c r="A588" s="94" t="s">
        <v>13179</v>
      </c>
      <c r="B588" s="956" t="s">
        <v>22</v>
      </c>
      <c r="C588" s="956" t="s">
        <v>4339</v>
      </c>
      <c r="D588" s="974">
        <v>42717</v>
      </c>
      <c r="E588" s="986">
        <v>0.16111111111111112</v>
      </c>
      <c r="F588" s="974">
        <v>42717</v>
      </c>
      <c r="G588" s="986">
        <v>0.1763888888888889</v>
      </c>
      <c r="H588" s="986">
        <v>1.5277777777777777E-2</v>
      </c>
      <c r="I588" s="955">
        <v>1</v>
      </c>
      <c r="J588" s="955"/>
      <c r="K588" s="956"/>
      <c r="L588" s="956" t="s">
        <v>4</v>
      </c>
      <c r="M588" s="956" t="s">
        <v>13911</v>
      </c>
      <c r="N588" s="955" t="s">
        <v>3</v>
      </c>
      <c r="O588" s="955" t="s">
        <v>26</v>
      </c>
      <c r="P588" s="956" t="s">
        <v>13911</v>
      </c>
      <c r="Q588" s="955" t="s">
        <v>13912</v>
      </c>
      <c r="R588" s="955">
        <v>9.4E-2</v>
      </c>
      <c r="S588" s="955">
        <v>4.5999999999999999E-2</v>
      </c>
      <c r="T588" s="955">
        <v>0.14000000000000001</v>
      </c>
      <c r="U588" s="956" t="s">
        <v>29</v>
      </c>
      <c r="V588" s="955" t="s">
        <v>8870</v>
      </c>
      <c r="W588" s="956" t="s">
        <v>15276</v>
      </c>
      <c r="X588" s="956" t="s">
        <v>8868</v>
      </c>
      <c r="Y588" s="1002" t="s">
        <v>8870</v>
      </c>
      <c r="Z588" s="1003" t="s">
        <v>141</v>
      </c>
      <c r="AA588" s="1002" t="s">
        <v>8902</v>
      </c>
      <c r="AB588" s="956" t="s">
        <v>141</v>
      </c>
      <c r="AC588" s="1002" t="s">
        <v>8870</v>
      </c>
      <c r="AD588" s="956" t="s">
        <v>69</v>
      </c>
      <c r="AE588" s="956"/>
      <c r="AF588" s="956"/>
      <c r="AG588" s="1003"/>
      <c r="AJ588" s="1">
        <f t="shared" si="35"/>
        <v>0</v>
      </c>
    </row>
    <row r="589" spans="1:36" ht="63">
      <c r="A589" s="94" t="s">
        <v>13179</v>
      </c>
      <c r="B589" s="956" t="s">
        <v>22</v>
      </c>
      <c r="C589" s="956" t="s">
        <v>778</v>
      </c>
      <c r="D589" s="974">
        <v>42718</v>
      </c>
      <c r="E589" s="986">
        <v>4.1666666666666664E-2</v>
      </c>
      <c r="F589" s="974">
        <v>42718</v>
      </c>
      <c r="G589" s="986">
        <v>0.18055555555555555</v>
      </c>
      <c r="H589" s="986">
        <v>0.1388888888888889</v>
      </c>
      <c r="I589" s="955">
        <v>1</v>
      </c>
      <c r="J589" s="955"/>
      <c r="K589" s="956"/>
      <c r="L589" s="956" t="s">
        <v>17</v>
      </c>
      <c r="M589" s="956" t="s">
        <v>6785</v>
      </c>
      <c r="N589" s="955">
        <v>110</v>
      </c>
      <c r="O589" s="955" t="s">
        <v>8</v>
      </c>
      <c r="P589" s="956" t="s">
        <v>13501</v>
      </c>
      <c r="Q589" s="955" t="s">
        <v>13913</v>
      </c>
      <c r="R589" s="955">
        <v>0.46200000000000002</v>
      </c>
      <c r="S589" s="955">
        <v>0.23100000000000001</v>
      </c>
      <c r="T589" s="955">
        <v>0.69299999999999995</v>
      </c>
      <c r="U589" s="956" t="s">
        <v>39</v>
      </c>
      <c r="V589" s="955" t="s">
        <v>141</v>
      </c>
      <c r="W589" s="956" t="s">
        <v>141</v>
      </c>
      <c r="X589" s="956" t="s">
        <v>141</v>
      </c>
      <c r="Y589" s="1002" t="s">
        <v>141</v>
      </c>
      <c r="Z589" s="1003" t="s">
        <v>141</v>
      </c>
      <c r="AA589" s="1002" t="s">
        <v>141</v>
      </c>
      <c r="AB589" s="956" t="s">
        <v>141</v>
      </c>
      <c r="AC589" s="1002" t="s">
        <v>141</v>
      </c>
      <c r="AD589" s="956" t="s">
        <v>38</v>
      </c>
      <c r="AE589" s="956"/>
      <c r="AF589" s="956"/>
      <c r="AG589" s="1003"/>
      <c r="AJ589" s="1">
        <f t="shared" si="35"/>
        <v>0</v>
      </c>
    </row>
    <row r="590" spans="1:36" ht="47.25">
      <c r="A590" s="94" t="s">
        <v>13179</v>
      </c>
      <c r="B590" s="956" t="s">
        <v>22</v>
      </c>
      <c r="C590" s="956" t="s">
        <v>274</v>
      </c>
      <c r="D590" s="974">
        <v>42718</v>
      </c>
      <c r="E590" s="986">
        <v>0.89930555555555547</v>
      </c>
      <c r="F590" s="974">
        <v>42718</v>
      </c>
      <c r="G590" s="986">
        <v>0.90625</v>
      </c>
      <c r="H590" s="986">
        <v>6.9444444444444441E-3</v>
      </c>
      <c r="I590" s="955">
        <v>10</v>
      </c>
      <c r="J590" s="955" t="s">
        <v>144</v>
      </c>
      <c r="K590" s="956" t="s">
        <v>146</v>
      </c>
      <c r="L590" s="956" t="s">
        <v>10</v>
      </c>
      <c r="M590" s="956" t="s">
        <v>13502</v>
      </c>
      <c r="N590" s="955">
        <v>35</v>
      </c>
      <c r="O590" s="955" t="s">
        <v>14</v>
      </c>
      <c r="P590" s="956" t="s">
        <v>5642</v>
      </c>
      <c r="Q590" s="955" t="s">
        <v>15277</v>
      </c>
      <c r="R590" s="955">
        <v>0.67</v>
      </c>
      <c r="S590" s="955">
        <v>0.33</v>
      </c>
      <c r="T590" s="955">
        <v>1</v>
      </c>
      <c r="U590" s="956" t="s">
        <v>29</v>
      </c>
      <c r="V590" s="955" t="s">
        <v>8921</v>
      </c>
      <c r="W590" s="956"/>
      <c r="X590" s="956" t="s">
        <v>8868</v>
      </c>
      <c r="Y590" s="1002" t="s">
        <v>8870</v>
      </c>
      <c r="Z590" s="1003" t="s">
        <v>141</v>
      </c>
      <c r="AA590" s="1002" t="s">
        <v>8902</v>
      </c>
      <c r="AB590" s="956" t="s">
        <v>141</v>
      </c>
      <c r="AC590" s="1002" t="s">
        <v>8922</v>
      </c>
      <c r="AD590" s="956" t="s">
        <v>64</v>
      </c>
      <c r="AE590" s="956"/>
      <c r="AF590" s="956"/>
      <c r="AG590" s="1003"/>
      <c r="AJ590" s="1">
        <f t="shared" si="35"/>
        <v>0</v>
      </c>
    </row>
    <row r="591" spans="1:36" ht="78.75">
      <c r="A591" s="94" t="s">
        <v>13179</v>
      </c>
      <c r="B591" s="956" t="s">
        <v>22</v>
      </c>
      <c r="C591" s="956" t="s">
        <v>778</v>
      </c>
      <c r="D591" s="974">
        <v>42719</v>
      </c>
      <c r="E591" s="986">
        <v>0.36944444444444446</v>
      </c>
      <c r="F591" s="974">
        <v>42719</v>
      </c>
      <c r="G591" s="986">
        <v>0.3923611111111111</v>
      </c>
      <c r="H591" s="986">
        <v>2.2916666666666669E-2</v>
      </c>
      <c r="I591" s="955">
        <v>18</v>
      </c>
      <c r="J591" s="955" t="s">
        <v>12538</v>
      </c>
      <c r="K591" s="956"/>
      <c r="L591" s="956" t="s">
        <v>17</v>
      </c>
      <c r="M591" s="956" t="s">
        <v>13508</v>
      </c>
      <c r="N591" s="955">
        <v>35</v>
      </c>
      <c r="O591" s="955" t="s">
        <v>14</v>
      </c>
      <c r="P591" s="956" t="s">
        <v>13509</v>
      </c>
      <c r="Q591" s="955" t="s">
        <v>13510</v>
      </c>
      <c r="R591" s="955">
        <v>0.51900000000000002</v>
      </c>
      <c r="S591" s="955">
        <v>0.222</v>
      </c>
      <c r="T591" s="955">
        <v>0.74099999999999999</v>
      </c>
      <c r="U591" s="956" t="s">
        <v>29</v>
      </c>
      <c r="V591" s="955" t="s">
        <v>141</v>
      </c>
      <c r="W591" s="956" t="s">
        <v>141</v>
      </c>
      <c r="X591" s="956" t="s">
        <v>141</v>
      </c>
      <c r="Y591" s="1002" t="s">
        <v>141</v>
      </c>
      <c r="Z591" s="1003" t="s">
        <v>141</v>
      </c>
      <c r="AA591" s="1002" t="s">
        <v>141</v>
      </c>
      <c r="AB591" s="956" t="s">
        <v>141</v>
      </c>
      <c r="AC591" s="1002" t="s">
        <v>141</v>
      </c>
      <c r="AD591" s="956" t="s">
        <v>38</v>
      </c>
      <c r="AE591" s="956"/>
      <c r="AF591" s="956"/>
      <c r="AG591" s="1003"/>
      <c r="AJ591" s="1">
        <f t="shared" si="35"/>
        <v>0</v>
      </c>
    </row>
    <row r="592" spans="1:36" ht="63">
      <c r="A592" s="94" t="s">
        <v>13179</v>
      </c>
      <c r="B592" s="956" t="s">
        <v>22</v>
      </c>
      <c r="C592" s="956" t="s">
        <v>778</v>
      </c>
      <c r="D592" s="974">
        <v>42719</v>
      </c>
      <c r="E592" s="986">
        <v>0.61458333333333337</v>
      </c>
      <c r="F592" s="974">
        <v>42719</v>
      </c>
      <c r="G592" s="986">
        <v>0.6381944444444444</v>
      </c>
      <c r="H592" s="986">
        <v>2.361111111111111E-2</v>
      </c>
      <c r="I592" s="955">
        <v>6</v>
      </c>
      <c r="J592" s="955" t="s">
        <v>144</v>
      </c>
      <c r="K592" s="956" t="s">
        <v>21</v>
      </c>
      <c r="L592" s="956" t="s">
        <v>17</v>
      </c>
      <c r="M592" s="956" t="s">
        <v>13511</v>
      </c>
      <c r="N592" s="955">
        <v>35</v>
      </c>
      <c r="O592" s="955" t="s">
        <v>14</v>
      </c>
      <c r="P592" s="956" t="s">
        <v>13512</v>
      </c>
      <c r="Q592" s="955" t="s">
        <v>13513</v>
      </c>
      <c r="R592" s="955">
        <v>0.19500000000000001</v>
      </c>
      <c r="S592" s="955">
        <v>8.3000000000000004E-2</v>
      </c>
      <c r="T592" s="955">
        <v>0.27800000000000002</v>
      </c>
      <c r="U592" s="956" t="s">
        <v>29</v>
      </c>
      <c r="V592" s="955" t="s">
        <v>141</v>
      </c>
      <c r="W592" s="956" t="s">
        <v>141</v>
      </c>
      <c r="X592" s="956" t="s">
        <v>141</v>
      </c>
      <c r="Y592" s="1002" t="s">
        <v>141</v>
      </c>
      <c r="Z592" s="1003" t="s">
        <v>141</v>
      </c>
      <c r="AA592" s="1002" t="s">
        <v>141</v>
      </c>
      <c r="AB592" s="956" t="s">
        <v>141</v>
      </c>
      <c r="AC592" s="1002" t="s">
        <v>141</v>
      </c>
      <c r="AD592" s="956" t="s">
        <v>38</v>
      </c>
      <c r="AE592" s="956"/>
      <c r="AF592" s="956"/>
      <c r="AG592" s="1003"/>
      <c r="AJ592" s="1">
        <f t="shared" si="35"/>
        <v>0</v>
      </c>
    </row>
    <row r="593" spans="1:37" ht="47.25">
      <c r="A593" s="94" t="s">
        <v>13179</v>
      </c>
      <c r="B593" s="956" t="s">
        <v>22</v>
      </c>
      <c r="C593" s="956" t="s">
        <v>778</v>
      </c>
      <c r="D593" s="974">
        <v>42721</v>
      </c>
      <c r="E593" s="986">
        <v>0</v>
      </c>
      <c r="F593" s="974">
        <v>42721</v>
      </c>
      <c r="G593" s="986">
        <v>4.8611111111111112E-2</v>
      </c>
      <c r="H593" s="986">
        <v>4.8611111111111112E-2</v>
      </c>
      <c r="I593" s="955">
        <v>1</v>
      </c>
      <c r="J593" s="955"/>
      <c r="K593" s="956"/>
      <c r="L593" s="956" t="s">
        <v>17</v>
      </c>
      <c r="M593" s="956" t="s">
        <v>13843</v>
      </c>
      <c r="N593" s="955">
        <v>35</v>
      </c>
      <c r="O593" s="955" t="s">
        <v>14</v>
      </c>
      <c r="P593" s="956" t="s">
        <v>13844</v>
      </c>
      <c r="Q593" s="955" t="s">
        <v>13914</v>
      </c>
      <c r="R593" s="955">
        <v>2.3E-2</v>
      </c>
      <c r="S593" s="955">
        <v>1.0999999999999999E-2</v>
      </c>
      <c r="T593" s="955">
        <v>3.4000000000000002E-2</v>
      </c>
      <c r="U593" s="956" t="s">
        <v>1</v>
      </c>
      <c r="V593" s="955" t="s">
        <v>141</v>
      </c>
      <c r="W593" s="956" t="s">
        <v>141</v>
      </c>
      <c r="X593" s="956" t="s">
        <v>141</v>
      </c>
      <c r="Y593" s="1002" t="s">
        <v>141</v>
      </c>
      <c r="Z593" s="1003" t="s">
        <v>141</v>
      </c>
      <c r="AA593" s="1002" t="s">
        <v>141</v>
      </c>
      <c r="AB593" s="956" t="s">
        <v>141</v>
      </c>
      <c r="AC593" s="1002" t="s">
        <v>141</v>
      </c>
      <c r="AD593" s="956" t="s">
        <v>38</v>
      </c>
      <c r="AE593" s="956"/>
      <c r="AF593" s="956"/>
      <c r="AG593" s="1003"/>
      <c r="AJ593" s="1">
        <f t="shared" si="35"/>
        <v>0</v>
      </c>
    </row>
    <row r="594" spans="1:37" ht="409.5" customHeight="1">
      <c r="A594" s="179" t="s">
        <v>139</v>
      </c>
      <c r="B594" s="57" t="s">
        <v>505</v>
      </c>
      <c r="C594" s="57" t="s">
        <v>506</v>
      </c>
      <c r="D594" s="58">
        <v>42375</v>
      </c>
      <c r="E594" s="59">
        <v>0.9555555555555556</v>
      </c>
      <c r="F594" s="58">
        <v>42375</v>
      </c>
      <c r="G594" s="59">
        <v>0.9555555555555556</v>
      </c>
      <c r="H594" s="59">
        <v>0</v>
      </c>
      <c r="I594" s="60">
        <v>0</v>
      </c>
      <c r="J594" s="60" t="s">
        <v>612</v>
      </c>
      <c r="K594" s="60"/>
      <c r="L594" s="71" t="s">
        <v>17</v>
      </c>
      <c r="M594" s="72" t="s">
        <v>613</v>
      </c>
      <c r="N594" s="60" t="s">
        <v>3</v>
      </c>
      <c r="O594" s="71" t="s">
        <v>2</v>
      </c>
      <c r="P594" s="72" t="s">
        <v>613</v>
      </c>
      <c r="Q594" s="71" t="s">
        <v>614</v>
      </c>
      <c r="R594" s="167"/>
      <c r="S594" s="167"/>
      <c r="T594" s="167"/>
      <c r="U594" s="179" t="s">
        <v>2647</v>
      </c>
      <c r="V594" s="179" t="s">
        <v>141</v>
      </c>
      <c r="W594" s="179" t="s">
        <v>141</v>
      </c>
      <c r="X594" s="179" t="s">
        <v>141</v>
      </c>
      <c r="Y594" s="179" t="s">
        <v>2648</v>
      </c>
      <c r="Z594" s="179" t="s">
        <v>141</v>
      </c>
      <c r="AA594" s="179" t="s">
        <v>141</v>
      </c>
      <c r="AB594" s="179">
        <v>1</v>
      </c>
      <c r="AC594" s="179" t="s">
        <v>2649</v>
      </c>
      <c r="AD594" s="179" t="s">
        <v>38</v>
      </c>
      <c r="AE594" s="179"/>
      <c r="AF594" s="179" t="s">
        <v>141</v>
      </c>
      <c r="AG594" s="115" t="s">
        <v>141</v>
      </c>
      <c r="AJ594" s="1">
        <f t="shared" si="35"/>
        <v>0</v>
      </c>
    </row>
    <row r="595" spans="1:37" ht="63" customHeight="1">
      <c r="A595" s="179" t="s">
        <v>1052</v>
      </c>
      <c r="B595" s="179" t="s">
        <v>6</v>
      </c>
      <c r="C595" s="179" t="s">
        <v>1863</v>
      </c>
      <c r="D595" s="169">
        <v>42451</v>
      </c>
      <c r="E595" s="176">
        <v>0.39097222222222222</v>
      </c>
      <c r="F595" s="169">
        <v>42451</v>
      </c>
      <c r="G595" s="176"/>
      <c r="H595" s="176"/>
      <c r="I595" s="179">
        <v>29</v>
      </c>
      <c r="J595" s="179"/>
      <c r="K595" s="179"/>
      <c r="L595" s="179" t="s">
        <v>12</v>
      </c>
      <c r="M595" s="179" t="s">
        <v>3847</v>
      </c>
      <c r="N595" s="179">
        <v>0.4</v>
      </c>
      <c r="O595" s="179" t="s">
        <v>2</v>
      </c>
      <c r="P595" s="179" t="s">
        <v>3848</v>
      </c>
      <c r="Q595" s="179" t="s">
        <v>3849</v>
      </c>
      <c r="R595" s="179"/>
      <c r="S595" s="179">
        <v>58.8</v>
      </c>
      <c r="T595" s="179">
        <v>58.8</v>
      </c>
      <c r="U595" s="80" t="s">
        <v>1</v>
      </c>
      <c r="V595" s="80"/>
      <c r="W595" s="80"/>
      <c r="X595" s="80"/>
      <c r="Y595" s="80"/>
      <c r="Z595" s="80"/>
      <c r="AA595" s="80"/>
      <c r="AB595" s="80"/>
      <c r="AC595" s="80"/>
      <c r="AD595" s="115" t="s">
        <v>23</v>
      </c>
      <c r="AE595" s="80"/>
      <c r="AF595" s="80"/>
      <c r="AG595" s="728"/>
      <c r="AJ595" s="1">
        <f t="shared" si="35"/>
        <v>0</v>
      </c>
    </row>
    <row r="596" spans="1:37" ht="31.5" customHeight="1">
      <c r="A596" s="179" t="s">
        <v>8405</v>
      </c>
      <c r="B596" s="115" t="s">
        <v>71</v>
      </c>
      <c r="C596" s="115" t="s">
        <v>71</v>
      </c>
      <c r="D596" s="79">
        <v>42631</v>
      </c>
      <c r="E596" s="68">
        <v>0.81736111111111109</v>
      </c>
      <c r="F596" s="121">
        <v>42631</v>
      </c>
      <c r="G596" s="68">
        <v>0.97013888888888899</v>
      </c>
      <c r="H596" s="69">
        <v>0.1527777777777779</v>
      </c>
      <c r="I596" s="179">
        <v>18</v>
      </c>
      <c r="J596" s="179" t="s">
        <v>303</v>
      </c>
      <c r="K596" s="115" t="s">
        <v>15</v>
      </c>
      <c r="L596" s="115" t="s">
        <v>4</v>
      </c>
      <c r="M596" s="115" t="s">
        <v>8406</v>
      </c>
      <c r="N596" s="179" t="s">
        <v>3</v>
      </c>
      <c r="O596" s="179" t="s">
        <v>8</v>
      </c>
      <c r="P596" s="179" t="s">
        <v>8407</v>
      </c>
      <c r="Q596" s="385" t="s">
        <v>10142</v>
      </c>
      <c r="R596" s="179">
        <v>56.37</v>
      </c>
      <c r="S596" s="179">
        <v>1.6160000000000001</v>
      </c>
      <c r="T596" s="179">
        <v>57.985999999999997</v>
      </c>
      <c r="U596" s="115" t="s">
        <v>29</v>
      </c>
      <c r="V596" s="179">
        <v>2005</v>
      </c>
      <c r="W596" s="179" t="s">
        <v>2861</v>
      </c>
      <c r="X596" s="179" t="s">
        <v>3096</v>
      </c>
      <c r="Y596" s="336" t="s">
        <v>3102</v>
      </c>
      <c r="Z596" s="179">
        <v>100</v>
      </c>
      <c r="AA596" s="336" t="s">
        <v>2818</v>
      </c>
      <c r="AB596" s="179">
        <v>0</v>
      </c>
      <c r="AC596" s="336" t="s">
        <v>3102</v>
      </c>
      <c r="AD596" s="115" t="s">
        <v>23</v>
      </c>
      <c r="AE596" s="179"/>
      <c r="AF596" s="179"/>
      <c r="AG596" s="115"/>
      <c r="AJ596" s="1">
        <f t="shared" si="35"/>
        <v>0</v>
      </c>
      <c r="AK596" s="1">
        <f>AJ596-T596</f>
        <v>-57.985999999999997</v>
      </c>
    </row>
    <row r="597" spans="1:37" ht="141.75">
      <c r="A597" s="179" t="s">
        <v>8405</v>
      </c>
      <c r="B597" s="208" t="s">
        <v>6</v>
      </c>
      <c r="C597" s="208" t="s">
        <v>1873</v>
      </c>
      <c r="D597" s="161">
        <v>42625</v>
      </c>
      <c r="E597" s="182">
        <v>0.77638888888888891</v>
      </c>
      <c r="F597" s="161">
        <v>42625</v>
      </c>
      <c r="G597" s="182">
        <v>0.77638888888888891</v>
      </c>
      <c r="H597" s="182">
        <v>0</v>
      </c>
      <c r="I597" s="208">
        <v>31</v>
      </c>
      <c r="J597" s="208" t="s">
        <v>4542</v>
      </c>
      <c r="K597" s="208"/>
      <c r="L597" s="208" t="s">
        <v>4</v>
      </c>
      <c r="M597" s="208" t="s">
        <v>11989</v>
      </c>
      <c r="N597" s="208">
        <v>0.4</v>
      </c>
      <c r="O597" s="208" t="s">
        <v>14</v>
      </c>
      <c r="P597" s="208" t="s">
        <v>473</v>
      </c>
      <c r="Q597" s="208" t="s">
        <v>11990</v>
      </c>
      <c r="R597" s="208">
        <v>31.1</v>
      </c>
      <c r="S597" s="208">
        <v>25.3</v>
      </c>
      <c r="T597" s="208">
        <v>56.400000000000006</v>
      </c>
      <c r="U597" s="208" t="s">
        <v>44</v>
      </c>
      <c r="V597" s="208">
        <v>2012</v>
      </c>
      <c r="W597" s="208" t="s">
        <v>11991</v>
      </c>
      <c r="X597" s="208" t="s">
        <v>2736</v>
      </c>
      <c r="Y597" s="208">
        <v>2014</v>
      </c>
      <c r="Z597" s="927">
        <v>1</v>
      </c>
      <c r="AA597" s="208">
        <v>2017</v>
      </c>
      <c r="AB597" s="208"/>
      <c r="AC597" s="208"/>
      <c r="AD597" s="115" t="s">
        <v>23</v>
      </c>
      <c r="AE597" s="208"/>
      <c r="AF597" s="208"/>
      <c r="AG597" s="208"/>
      <c r="AJ597" s="1">
        <f t="shared" si="35"/>
        <v>0</v>
      </c>
      <c r="AK597" s="1">
        <f>AJ597-T597</f>
        <v>-56.400000000000006</v>
      </c>
    </row>
    <row r="598" spans="1:37" ht="31.5" customHeight="1">
      <c r="A598" s="179" t="s">
        <v>139</v>
      </c>
      <c r="B598" s="57" t="s">
        <v>505</v>
      </c>
      <c r="C598" s="57" t="s">
        <v>506</v>
      </c>
      <c r="D598" s="58">
        <v>42399</v>
      </c>
      <c r="E598" s="59">
        <v>0.30902777777777779</v>
      </c>
      <c r="F598" s="58">
        <v>42399</v>
      </c>
      <c r="G598" s="59">
        <v>0.32222222222222224</v>
      </c>
      <c r="H598" s="59">
        <v>1.3194444444444444E-2</v>
      </c>
      <c r="I598" s="60">
        <v>0</v>
      </c>
      <c r="J598" s="60" t="s">
        <v>673</v>
      </c>
      <c r="K598" s="60"/>
      <c r="L598" s="71" t="s">
        <v>12</v>
      </c>
      <c r="M598" s="72" t="s">
        <v>674</v>
      </c>
      <c r="N598" s="60">
        <v>0.4</v>
      </c>
      <c r="O598" s="71" t="s">
        <v>2</v>
      </c>
      <c r="P598" s="72" t="s">
        <v>675</v>
      </c>
      <c r="Q598" s="71" t="s">
        <v>676</v>
      </c>
      <c r="R598" s="167"/>
      <c r="S598" s="167"/>
      <c r="T598" s="167"/>
      <c r="U598" s="179" t="s">
        <v>2654</v>
      </c>
      <c r="V598" s="179" t="s">
        <v>141</v>
      </c>
      <c r="W598" s="179" t="s">
        <v>141</v>
      </c>
      <c r="X598" s="179" t="s">
        <v>141</v>
      </c>
      <c r="Y598" s="179" t="s">
        <v>2651</v>
      </c>
      <c r="Z598" s="179" t="s">
        <v>141</v>
      </c>
      <c r="AA598" s="179" t="s">
        <v>141</v>
      </c>
      <c r="AB598" s="179">
        <v>0</v>
      </c>
      <c r="AC598" s="179" t="s">
        <v>2649</v>
      </c>
      <c r="AD598" s="179" t="s">
        <v>0</v>
      </c>
      <c r="AE598" s="179"/>
      <c r="AF598" s="179" t="s">
        <v>141</v>
      </c>
      <c r="AG598" s="115" t="s">
        <v>141</v>
      </c>
      <c r="AJ598" s="1">
        <f t="shared" si="35"/>
        <v>0</v>
      </c>
    </row>
    <row r="599" spans="1:37" ht="157.5" customHeight="1">
      <c r="A599" s="179" t="s">
        <v>139</v>
      </c>
      <c r="B599" s="57" t="s">
        <v>505</v>
      </c>
      <c r="C599" s="57" t="s">
        <v>677</v>
      </c>
      <c r="D599" s="58">
        <v>42399</v>
      </c>
      <c r="E599" s="59">
        <v>0.94097222222222221</v>
      </c>
      <c r="F599" s="58">
        <v>42399</v>
      </c>
      <c r="G599" s="59">
        <v>0.94097222222222221</v>
      </c>
      <c r="H599" s="59">
        <v>0</v>
      </c>
      <c r="I599" s="60">
        <v>4</v>
      </c>
      <c r="J599" s="60"/>
      <c r="K599" s="60"/>
      <c r="L599" s="71" t="s">
        <v>17</v>
      </c>
      <c r="M599" s="72" t="s">
        <v>678</v>
      </c>
      <c r="N599" s="60" t="s">
        <v>3</v>
      </c>
      <c r="O599" s="71" t="s">
        <v>2</v>
      </c>
      <c r="P599" s="72" t="s">
        <v>679</v>
      </c>
      <c r="Q599" s="71" t="s">
        <v>680</v>
      </c>
      <c r="R599" s="167"/>
      <c r="S599" s="167"/>
      <c r="T599" s="167"/>
      <c r="U599" s="179"/>
      <c r="V599" s="179" t="s">
        <v>141</v>
      </c>
      <c r="W599" s="179" t="s">
        <v>141</v>
      </c>
      <c r="X599" s="179" t="s">
        <v>141</v>
      </c>
      <c r="Y599" s="179" t="s">
        <v>2651</v>
      </c>
      <c r="Z599" s="179" t="s">
        <v>141</v>
      </c>
      <c r="AA599" s="179" t="s">
        <v>141</v>
      </c>
      <c r="AB599" s="179">
        <v>0</v>
      </c>
      <c r="AC599" s="179" t="s">
        <v>2649</v>
      </c>
      <c r="AD599" s="179" t="s">
        <v>38</v>
      </c>
      <c r="AE599" s="179"/>
      <c r="AF599" s="179" t="s">
        <v>141</v>
      </c>
      <c r="AG599" s="115" t="s">
        <v>141</v>
      </c>
      <c r="AJ599" s="1">
        <f t="shared" si="35"/>
        <v>0</v>
      </c>
    </row>
    <row r="600" spans="1:37" ht="96" customHeight="1">
      <c r="A600" s="179" t="s">
        <v>672</v>
      </c>
      <c r="B600" s="57" t="s">
        <v>505</v>
      </c>
      <c r="C600" s="57" t="s">
        <v>677</v>
      </c>
      <c r="D600" s="58">
        <v>42402</v>
      </c>
      <c r="E600" s="59">
        <v>0.68055555555555547</v>
      </c>
      <c r="F600" s="58">
        <v>42402</v>
      </c>
      <c r="G600" s="59">
        <v>0.70833333333333337</v>
      </c>
      <c r="H600" s="59">
        <v>2.7777777777777776E-2</v>
      </c>
      <c r="I600" s="60">
        <v>13</v>
      </c>
      <c r="J600" s="60" t="s">
        <v>681</v>
      </c>
      <c r="K600" s="60"/>
      <c r="L600" s="71" t="s">
        <v>4</v>
      </c>
      <c r="M600" s="72" t="s">
        <v>682</v>
      </c>
      <c r="N600" s="60" t="s">
        <v>3</v>
      </c>
      <c r="O600" s="71" t="s">
        <v>26</v>
      </c>
      <c r="P600" s="72" t="s">
        <v>682</v>
      </c>
      <c r="Q600" s="71" t="s">
        <v>683</v>
      </c>
      <c r="R600" s="167">
        <v>8</v>
      </c>
      <c r="S600" s="167">
        <v>1</v>
      </c>
      <c r="T600" s="167">
        <v>9</v>
      </c>
      <c r="U600" s="179" t="s">
        <v>2655</v>
      </c>
      <c r="V600" s="179" t="s">
        <v>141</v>
      </c>
      <c r="W600" s="179" t="s">
        <v>141</v>
      </c>
      <c r="X600" s="179" t="s">
        <v>141</v>
      </c>
      <c r="Y600" s="179" t="s">
        <v>2651</v>
      </c>
      <c r="Z600" s="179" t="s">
        <v>141</v>
      </c>
      <c r="AA600" s="179" t="s">
        <v>141</v>
      </c>
      <c r="AB600" s="179">
        <v>0</v>
      </c>
      <c r="AC600" s="179" t="s">
        <v>2649</v>
      </c>
      <c r="AD600" s="179" t="s">
        <v>0</v>
      </c>
      <c r="AE600" s="179"/>
      <c r="AF600" s="179" t="s">
        <v>141</v>
      </c>
      <c r="AG600" s="115" t="s">
        <v>141</v>
      </c>
      <c r="AJ600" s="1">
        <f t="shared" si="35"/>
        <v>0</v>
      </c>
    </row>
    <row r="601" spans="1:37" ht="141.75" customHeight="1">
      <c r="A601" s="179" t="s">
        <v>2039</v>
      </c>
      <c r="B601" s="57" t="s">
        <v>258</v>
      </c>
      <c r="C601" s="57" t="s">
        <v>258</v>
      </c>
      <c r="D601" s="278">
        <v>42485</v>
      </c>
      <c r="E601" s="59">
        <v>0.23472222222222219</v>
      </c>
      <c r="F601" s="278">
        <v>42485</v>
      </c>
      <c r="G601" s="59">
        <v>0.25277777777777777</v>
      </c>
      <c r="H601" s="59">
        <f>G601-E601</f>
        <v>1.8055555555555575E-2</v>
      </c>
      <c r="I601" s="60">
        <v>35</v>
      </c>
      <c r="J601" s="60" t="s">
        <v>633</v>
      </c>
      <c r="K601" s="60"/>
      <c r="L601" s="71" t="s">
        <v>4</v>
      </c>
      <c r="M601" s="72" t="s">
        <v>634</v>
      </c>
      <c r="N601" s="60" t="s">
        <v>3</v>
      </c>
      <c r="O601" s="71" t="s">
        <v>33</v>
      </c>
      <c r="P601" s="72" t="s">
        <v>2405</v>
      </c>
      <c r="Q601" s="71" t="s">
        <v>2406</v>
      </c>
      <c r="R601" s="167">
        <v>56</v>
      </c>
      <c r="S601" s="167"/>
      <c r="T601" s="167">
        <f>R601+S601</f>
        <v>56</v>
      </c>
      <c r="U601" s="108"/>
      <c r="V601" s="108"/>
      <c r="W601" s="108"/>
      <c r="X601" s="108"/>
      <c r="Y601" s="164"/>
      <c r="Z601" s="108"/>
      <c r="AA601" s="164"/>
      <c r="AB601" s="108"/>
      <c r="AC601" s="164"/>
      <c r="AD601" s="108" t="s">
        <v>23</v>
      </c>
      <c r="AE601" s="108"/>
      <c r="AF601" s="108"/>
      <c r="AG601" s="108"/>
      <c r="AJ601" s="1">
        <f t="shared" si="35"/>
        <v>0</v>
      </c>
    </row>
    <row r="602" spans="1:37" ht="409.5" customHeight="1">
      <c r="A602" s="179" t="s">
        <v>672</v>
      </c>
      <c r="B602" s="57" t="s">
        <v>505</v>
      </c>
      <c r="C602" s="57" t="s">
        <v>684</v>
      </c>
      <c r="D602" s="58">
        <v>42403</v>
      </c>
      <c r="E602" s="59">
        <v>0.2298611111111111</v>
      </c>
      <c r="F602" s="58">
        <v>42403</v>
      </c>
      <c r="G602" s="59">
        <v>0.2298611111111111</v>
      </c>
      <c r="H602" s="59"/>
      <c r="I602" s="60">
        <v>0</v>
      </c>
      <c r="J602" s="60"/>
      <c r="K602" s="60"/>
      <c r="L602" s="71" t="s">
        <v>17</v>
      </c>
      <c r="M602" s="72" t="s">
        <v>685</v>
      </c>
      <c r="N602" s="60">
        <v>500</v>
      </c>
      <c r="O602" s="71" t="s">
        <v>14</v>
      </c>
      <c r="P602" s="72" t="s">
        <v>686</v>
      </c>
      <c r="Q602" s="71" t="s">
        <v>687</v>
      </c>
      <c r="R602" s="167"/>
      <c r="S602" s="167"/>
      <c r="T602" s="167"/>
      <c r="U602" s="179"/>
      <c r="V602" s="179" t="s">
        <v>141</v>
      </c>
      <c r="W602" s="179" t="s">
        <v>141</v>
      </c>
      <c r="X602" s="179" t="s">
        <v>141</v>
      </c>
      <c r="Y602" s="179" t="s">
        <v>2651</v>
      </c>
      <c r="Z602" s="179" t="s">
        <v>141</v>
      </c>
      <c r="AA602" s="179" t="s">
        <v>141</v>
      </c>
      <c r="AB602" s="179">
        <v>0</v>
      </c>
      <c r="AC602" s="179" t="s">
        <v>2649</v>
      </c>
      <c r="AD602" s="179" t="s">
        <v>38</v>
      </c>
      <c r="AE602" s="179"/>
      <c r="AF602" s="179" t="s">
        <v>141</v>
      </c>
      <c r="AG602" s="115" t="s">
        <v>141</v>
      </c>
      <c r="AJ602" s="1">
        <f t="shared" si="35"/>
        <v>0</v>
      </c>
    </row>
    <row r="603" spans="1:37" ht="56.25">
      <c r="A603" s="179" t="s">
        <v>1052</v>
      </c>
      <c r="B603" s="57" t="s">
        <v>308</v>
      </c>
      <c r="C603" s="57" t="s">
        <v>308</v>
      </c>
      <c r="D603" s="58">
        <v>42454</v>
      </c>
      <c r="E603" s="59">
        <v>0.15</v>
      </c>
      <c r="F603" s="58">
        <v>42454</v>
      </c>
      <c r="G603" s="59">
        <v>0.15</v>
      </c>
      <c r="H603" s="59">
        <v>0</v>
      </c>
      <c r="I603" s="60">
        <v>126</v>
      </c>
      <c r="J603" s="60" t="s">
        <v>425</v>
      </c>
      <c r="K603" s="60" t="s">
        <v>9</v>
      </c>
      <c r="L603" s="71" t="s">
        <v>4</v>
      </c>
      <c r="M603" s="72" t="s">
        <v>1921</v>
      </c>
      <c r="N603" s="60">
        <v>35</v>
      </c>
      <c r="O603" s="71" t="s">
        <v>8</v>
      </c>
      <c r="P603" s="72" t="s">
        <v>1921</v>
      </c>
      <c r="Q603" s="71" t="s">
        <v>1922</v>
      </c>
      <c r="R603" s="167">
        <v>54.53</v>
      </c>
      <c r="S603" s="167"/>
      <c r="T603" s="167">
        <v>54.53</v>
      </c>
      <c r="U603" s="179" t="s">
        <v>29</v>
      </c>
      <c r="V603" s="179">
        <v>2008</v>
      </c>
      <c r="W603" s="179" t="s">
        <v>8</v>
      </c>
      <c r="X603" s="179"/>
      <c r="Y603" s="79">
        <v>42144</v>
      </c>
      <c r="Z603" s="179">
        <v>100</v>
      </c>
      <c r="AA603" s="179">
        <v>2016</v>
      </c>
      <c r="AB603" s="179">
        <v>0</v>
      </c>
      <c r="AC603" s="79">
        <v>42368</v>
      </c>
      <c r="AD603" s="179" t="s">
        <v>23</v>
      </c>
      <c r="AE603" s="179"/>
      <c r="AF603" s="179"/>
      <c r="AG603" s="115"/>
      <c r="AJ603" s="1">
        <f t="shared" si="35"/>
        <v>0</v>
      </c>
    </row>
    <row r="604" spans="1:37" ht="63">
      <c r="A604" s="94" t="s">
        <v>13179</v>
      </c>
      <c r="B604" s="179" t="s">
        <v>6</v>
      </c>
      <c r="C604" s="179" t="s">
        <v>1131</v>
      </c>
      <c r="D604" s="169">
        <v>42724</v>
      </c>
      <c r="E604" s="176">
        <v>0.88541666666666663</v>
      </c>
      <c r="F604" s="169">
        <v>42724</v>
      </c>
      <c r="G604" s="68">
        <v>8.3333333333333329E-2</v>
      </c>
      <c r="H604" s="176">
        <v>0.19791666666666666</v>
      </c>
      <c r="I604" s="600">
        <v>6</v>
      </c>
      <c r="J604" s="179"/>
      <c r="K604" s="179"/>
      <c r="L604" s="179" t="s">
        <v>10</v>
      </c>
      <c r="M604" s="179" t="s">
        <v>13574</v>
      </c>
      <c r="N604" s="179" t="s">
        <v>3</v>
      </c>
      <c r="O604" s="179" t="s">
        <v>8</v>
      </c>
      <c r="P604" s="179" t="s">
        <v>13575</v>
      </c>
      <c r="Q604" s="179" t="s">
        <v>13823</v>
      </c>
      <c r="R604" s="170">
        <f>12.2+40.1</f>
        <v>52.3</v>
      </c>
      <c r="S604" s="170"/>
      <c r="T604" s="602">
        <f>R604+S604</f>
        <v>52.3</v>
      </c>
      <c r="U604" s="600" t="s">
        <v>29</v>
      </c>
      <c r="V604" s="600">
        <v>1990</v>
      </c>
      <c r="W604" s="600" t="s">
        <v>14806</v>
      </c>
      <c r="X604" s="600" t="s">
        <v>2932</v>
      </c>
      <c r="Y604" s="906" t="s">
        <v>14807</v>
      </c>
      <c r="Z604" s="906" t="s">
        <v>14808</v>
      </c>
      <c r="AA604" s="906" t="s">
        <v>14809</v>
      </c>
      <c r="AB604" s="600" t="s">
        <v>14810</v>
      </c>
      <c r="AC604" s="600"/>
      <c r="AD604" s="600" t="s">
        <v>23</v>
      </c>
      <c r="AE604" s="179"/>
      <c r="AF604" s="179"/>
      <c r="AG604" s="179"/>
      <c r="AJ604" s="1">
        <f t="shared" si="35"/>
        <v>0</v>
      </c>
    </row>
    <row r="605" spans="1:37" ht="356.25" customHeight="1">
      <c r="A605" s="179" t="s">
        <v>672</v>
      </c>
      <c r="B605" s="57" t="s">
        <v>505</v>
      </c>
      <c r="C605" s="57" t="s">
        <v>812</v>
      </c>
      <c r="D605" s="58">
        <v>42405</v>
      </c>
      <c r="E605" s="59">
        <v>0.66319444444444442</v>
      </c>
      <c r="F605" s="58">
        <v>42405</v>
      </c>
      <c r="G605" s="59">
        <v>0.66319444444444442</v>
      </c>
      <c r="H605" s="59">
        <v>0</v>
      </c>
      <c r="I605" s="60">
        <v>39</v>
      </c>
      <c r="J605" s="60" t="s">
        <v>813</v>
      </c>
      <c r="K605" s="60"/>
      <c r="L605" s="71" t="s">
        <v>17</v>
      </c>
      <c r="M605" s="72" t="s">
        <v>814</v>
      </c>
      <c r="N605" s="60">
        <v>110</v>
      </c>
      <c r="O605" s="71" t="s">
        <v>8</v>
      </c>
      <c r="P605" s="72" t="s">
        <v>814</v>
      </c>
      <c r="Q605" s="71" t="s">
        <v>815</v>
      </c>
      <c r="R605" s="167">
        <v>4</v>
      </c>
      <c r="S605" s="167">
        <v>2</v>
      </c>
      <c r="T605" s="167">
        <v>6</v>
      </c>
      <c r="U605" s="179" t="s">
        <v>2656</v>
      </c>
      <c r="V605" s="179" t="s">
        <v>141</v>
      </c>
      <c r="W605" s="179" t="s">
        <v>141</v>
      </c>
      <c r="X605" s="179" t="s">
        <v>141</v>
      </c>
      <c r="Y605" s="179" t="s">
        <v>2651</v>
      </c>
      <c r="Z605" s="179" t="s">
        <v>141</v>
      </c>
      <c r="AA605" s="179" t="s">
        <v>141</v>
      </c>
      <c r="AB605" s="179">
        <v>0</v>
      </c>
      <c r="AC605" s="179" t="s">
        <v>2649</v>
      </c>
      <c r="AD605" s="179" t="s">
        <v>38</v>
      </c>
      <c r="AE605" s="179"/>
      <c r="AF605" s="179" t="s">
        <v>141</v>
      </c>
      <c r="AG605" s="115" t="s">
        <v>141</v>
      </c>
      <c r="AJ605" s="1">
        <f t="shared" si="35"/>
        <v>0</v>
      </c>
    </row>
    <row r="606" spans="1:37" ht="93.75" customHeight="1">
      <c r="A606" s="179" t="s">
        <v>12537</v>
      </c>
      <c r="B606" s="115" t="s">
        <v>71</v>
      </c>
      <c r="C606" s="115" t="s">
        <v>71</v>
      </c>
      <c r="D606" s="383">
        <v>42667</v>
      </c>
      <c r="E606" s="68">
        <v>0.40347222222222223</v>
      </c>
      <c r="F606" s="335">
        <v>42668</v>
      </c>
      <c r="G606" s="185">
        <v>0.53125</v>
      </c>
      <c r="H606" s="69">
        <f>G606-E606</f>
        <v>0.12777777777777777</v>
      </c>
      <c r="I606" s="179">
        <v>15</v>
      </c>
      <c r="J606" s="179" t="s">
        <v>303</v>
      </c>
      <c r="K606" s="115" t="s">
        <v>15</v>
      </c>
      <c r="L606" s="115" t="s">
        <v>10</v>
      </c>
      <c r="M606" s="115" t="s">
        <v>14488</v>
      </c>
      <c r="N606" s="208">
        <v>35</v>
      </c>
      <c r="O606" s="179" t="s">
        <v>14</v>
      </c>
      <c r="P606" s="115" t="s">
        <v>14489</v>
      </c>
      <c r="Q606" s="385" t="s">
        <v>14490</v>
      </c>
      <c r="R606" s="279">
        <v>50.223999999999997</v>
      </c>
      <c r="S606" s="542">
        <v>1.1299999999999999</v>
      </c>
      <c r="T606" s="179">
        <f>SUM(R606:S606)</f>
        <v>51.353999999999999</v>
      </c>
      <c r="U606" s="115" t="s">
        <v>29</v>
      </c>
      <c r="V606" s="179">
        <v>1971</v>
      </c>
      <c r="W606" s="179" t="s">
        <v>3113</v>
      </c>
      <c r="X606" s="179" t="s">
        <v>3096</v>
      </c>
      <c r="Y606" s="336" t="s">
        <v>2877</v>
      </c>
      <c r="Z606" s="179">
        <v>100</v>
      </c>
      <c r="AA606" s="336" t="s">
        <v>9654</v>
      </c>
      <c r="AB606" s="179">
        <v>0</v>
      </c>
      <c r="AC606" s="336" t="s">
        <v>2877</v>
      </c>
      <c r="AD606" s="61" t="s">
        <v>23</v>
      </c>
      <c r="AE606" s="179"/>
      <c r="AF606" s="179"/>
      <c r="AG606" s="115" t="s">
        <v>14491</v>
      </c>
      <c r="AJ606" s="1">
        <f t="shared" si="35"/>
        <v>0</v>
      </c>
    </row>
    <row r="607" spans="1:37" ht="78.75" customHeight="1">
      <c r="A607" s="179" t="s">
        <v>672</v>
      </c>
      <c r="B607" s="179" t="s">
        <v>6</v>
      </c>
      <c r="C607" s="179" t="s">
        <v>1873</v>
      </c>
      <c r="D607" s="169">
        <v>42412</v>
      </c>
      <c r="E607" s="176">
        <v>8.4722222222222213E-2</v>
      </c>
      <c r="F607" s="169">
        <v>42412</v>
      </c>
      <c r="G607" s="176">
        <v>0.15277777777777776</v>
      </c>
      <c r="H607" s="176">
        <v>6.805555555555555E-2</v>
      </c>
      <c r="I607" s="179">
        <v>8</v>
      </c>
      <c r="J607" s="179"/>
      <c r="K607" s="179"/>
      <c r="L607" s="280" t="s">
        <v>4</v>
      </c>
      <c r="M607" s="280" t="s">
        <v>3475</v>
      </c>
      <c r="N607" s="280" t="s">
        <v>3</v>
      </c>
      <c r="O607" s="280" t="s">
        <v>40</v>
      </c>
      <c r="P607" s="280" t="s">
        <v>3476</v>
      </c>
      <c r="Q607" s="280" t="s">
        <v>3477</v>
      </c>
      <c r="R607" s="280">
        <v>50.8</v>
      </c>
      <c r="S607" s="280"/>
      <c r="T607" s="280">
        <f>SUM(R607:S607)</f>
        <v>50.8</v>
      </c>
      <c r="U607" s="1311" t="s">
        <v>37</v>
      </c>
      <c r="V607" s="1320">
        <v>41994</v>
      </c>
      <c r="W607" s="1311"/>
      <c r="X607" s="1311" t="s">
        <v>2959</v>
      </c>
      <c r="Y607" s="1320" t="s">
        <v>3478</v>
      </c>
      <c r="Z607" s="1311">
        <v>100</v>
      </c>
      <c r="AA607" s="1320">
        <v>42725</v>
      </c>
      <c r="AB607" s="1311"/>
      <c r="AC607" s="1320"/>
      <c r="AD607" s="339" t="s">
        <v>23</v>
      </c>
      <c r="AE607" s="1311"/>
      <c r="AF607" s="1311"/>
      <c r="AG607" s="1311" t="s">
        <v>3408</v>
      </c>
      <c r="AJ607" s="1">
        <f t="shared" si="35"/>
        <v>0</v>
      </c>
    </row>
    <row r="608" spans="1:37" ht="375" customHeight="1">
      <c r="A608" s="179" t="s">
        <v>672</v>
      </c>
      <c r="B608" s="57" t="s">
        <v>505</v>
      </c>
      <c r="C608" s="57" t="s">
        <v>812</v>
      </c>
      <c r="D608" s="58">
        <v>42411</v>
      </c>
      <c r="E608" s="59">
        <v>0.63958333333333328</v>
      </c>
      <c r="F608" s="58">
        <v>42411</v>
      </c>
      <c r="G608" s="59">
        <v>0.63958333333333328</v>
      </c>
      <c r="H608" s="59">
        <v>0</v>
      </c>
      <c r="I608" s="60">
        <v>0</v>
      </c>
      <c r="J608" s="60" t="s">
        <v>822</v>
      </c>
      <c r="K608" s="60"/>
      <c r="L608" s="71" t="s">
        <v>17</v>
      </c>
      <c r="M608" s="72" t="s">
        <v>823</v>
      </c>
      <c r="N608" s="60">
        <v>35</v>
      </c>
      <c r="O608" s="71" t="s">
        <v>8</v>
      </c>
      <c r="P608" s="72" t="s">
        <v>824</v>
      </c>
      <c r="Q608" s="71" t="s">
        <v>825</v>
      </c>
      <c r="R608" s="167"/>
      <c r="S608" s="167"/>
      <c r="T608" s="167"/>
      <c r="U608" s="179"/>
      <c r="V608" s="179" t="s">
        <v>141</v>
      </c>
      <c r="W608" s="179" t="s">
        <v>141</v>
      </c>
      <c r="X608" s="179" t="s">
        <v>141</v>
      </c>
      <c r="Y608" s="179" t="s">
        <v>2651</v>
      </c>
      <c r="Z608" s="179" t="s">
        <v>141</v>
      </c>
      <c r="AA608" s="179" t="s">
        <v>141</v>
      </c>
      <c r="AB608" s="179">
        <v>0</v>
      </c>
      <c r="AC608" s="179" t="s">
        <v>2649</v>
      </c>
      <c r="AD608" s="179" t="s">
        <v>38</v>
      </c>
      <c r="AE608" s="179"/>
      <c r="AF608" s="179" t="s">
        <v>141</v>
      </c>
      <c r="AG608" s="115" t="s">
        <v>141</v>
      </c>
      <c r="AJ608" s="1">
        <f t="shared" si="35"/>
        <v>0</v>
      </c>
    </row>
    <row r="609" spans="1:37" ht="63">
      <c r="A609" s="94" t="s">
        <v>13179</v>
      </c>
      <c r="B609" s="481" t="s">
        <v>11</v>
      </c>
      <c r="C609" s="482" t="s">
        <v>873</v>
      </c>
      <c r="D609" s="169">
        <v>42722</v>
      </c>
      <c r="E609" s="176">
        <v>0.86319444444444438</v>
      </c>
      <c r="F609" s="169">
        <v>42722</v>
      </c>
      <c r="G609" s="176">
        <v>0.98819444444444438</v>
      </c>
      <c r="H609" s="176">
        <v>0.125</v>
      </c>
      <c r="I609" s="179">
        <v>58</v>
      </c>
      <c r="J609" s="179" t="s">
        <v>144</v>
      </c>
      <c r="K609" s="179" t="s">
        <v>15</v>
      </c>
      <c r="L609" s="76" t="s">
        <v>12</v>
      </c>
      <c r="M609" s="76" t="s">
        <v>13719</v>
      </c>
      <c r="N609" s="76">
        <v>35</v>
      </c>
      <c r="O609" s="76" t="s">
        <v>8</v>
      </c>
      <c r="P609" s="76" t="s">
        <v>13720</v>
      </c>
      <c r="Q609" s="76" t="s">
        <v>13721</v>
      </c>
      <c r="R609" s="76">
        <v>21</v>
      </c>
      <c r="S609" s="76">
        <v>29</v>
      </c>
      <c r="T609" s="76">
        <v>50</v>
      </c>
      <c r="U609" s="76"/>
      <c r="V609" s="76"/>
      <c r="W609" s="76"/>
      <c r="Y609" s="76"/>
      <c r="Z609" s="76"/>
      <c r="AA609" s="76"/>
      <c r="AB609" s="76"/>
      <c r="AC609" s="76"/>
      <c r="AD609" s="76" t="s">
        <v>23</v>
      </c>
      <c r="AE609" s="76"/>
      <c r="AF609" s="76"/>
      <c r="AG609" s="76" t="s">
        <v>15100</v>
      </c>
      <c r="AJ609" s="1">
        <f t="shared" si="35"/>
        <v>0</v>
      </c>
    </row>
    <row r="610" spans="1:37" ht="75" customHeight="1">
      <c r="A610" s="179" t="s">
        <v>12537</v>
      </c>
      <c r="B610" s="596" t="s">
        <v>12578</v>
      </c>
      <c r="C610" s="596" t="s">
        <v>12579</v>
      </c>
      <c r="D610" s="786">
        <v>42664</v>
      </c>
      <c r="E610" s="798">
        <v>0.48125000000000001</v>
      </c>
      <c r="F610" s="786">
        <v>42664</v>
      </c>
      <c r="G610" s="798">
        <v>0.50486111111111109</v>
      </c>
      <c r="H610" s="787">
        <f>G610-E610</f>
        <v>2.3611111111111083E-2</v>
      </c>
      <c r="I610" s="596">
        <v>63</v>
      </c>
      <c r="J610" s="596" t="s">
        <v>576</v>
      </c>
      <c r="K610" s="595" t="s">
        <v>146</v>
      </c>
      <c r="L610" s="596" t="s">
        <v>4</v>
      </c>
      <c r="M610" s="596" t="s">
        <v>12636</v>
      </c>
      <c r="N610" s="792">
        <v>35</v>
      </c>
      <c r="O610" s="596" t="s">
        <v>14</v>
      </c>
      <c r="P610" s="596" t="s">
        <v>12637</v>
      </c>
      <c r="Q610" s="596" t="s">
        <v>14171</v>
      </c>
      <c r="R610" s="802">
        <v>48.2</v>
      </c>
      <c r="S610" s="790"/>
      <c r="T610" s="803">
        <v>48.2</v>
      </c>
      <c r="U610" s="792" t="s">
        <v>39</v>
      </c>
      <c r="V610" s="792">
        <v>2006</v>
      </c>
      <c r="W610" s="792" t="s">
        <v>14172</v>
      </c>
      <c r="X610" s="792" t="s">
        <v>14173</v>
      </c>
      <c r="Y610" s="793" t="s">
        <v>14174</v>
      </c>
      <c r="Z610" s="799">
        <v>1</v>
      </c>
      <c r="AA610" s="794" t="s">
        <v>14175</v>
      </c>
      <c r="AB610" s="792" t="s">
        <v>141</v>
      </c>
      <c r="AC610" s="793">
        <v>42656</v>
      </c>
      <c r="AD610" s="792" t="s">
        <v>23</v>
      </c>
      <c r="AE610" s="792"/>
      <c r="AF610" s="792"/>
      <c r="AG610" s="797"/>
      <c r="AJ610" s="1">
        <f t="shared" si="35"/>
        <v>0</v>
      </c>
    </row>
    <row r="611" spans="1:37" ht="375" customHeight="1">
      <c r="A611" s="179" t="s">
        <v>672</v>
      </c>
      <c r="B611" s="57" t="s">
        <v>505</v>
      </c>
      <c r="C611" s="57" t="s">
        <v>987</v>
      </c>
      <c r="D611" s="58">
        <v>42422</v>
      </c>
      <c r="E611" s="59">
        <v>0.61041666666666672</v>
      </c>
      <c r="F611" s="58">
        <v>42422</v>
      </c>
      <c r="G611" s="59">
        <v>0.61041666666666672</v>
      </c>
      <c r="H611" s="59">
        <v>0</v>
      </c>
      <c r="I611" s="60">
        <v>66</v>
      </c>
      <c r="J611" s="60" t="s">
        <v>988</v>
      </c>
      <c r="K611" s="60" t="s">
        <v>9</v>
      </c>
      <c r="L611" s="71" t="s">
        <v>17</v>
      </c>
      <c r="M611" s="72" t="s">
        <v>989</v>
      </c>
      <c r="N611" s="60">
        <v>110</v>
      </c>
      <c r="O611" s="71" t="s">
        <v>8</v>
      </c>
      <c r="P611" s="72" t="s">
        <v>989</v>
      </c>
      <c r="Q611" s="71" t="s">
        <v>990</v>
      </c>
      <c r="R611" s="167">
        <v>4</v>
      </c>
      <c r="S611" s="167">
        <v>11</v>
      </c>
      <c r="T611" s="167">
        <v>15</v>
      </c>
      <c r="U611" s="179"/>
      <c r="V611" s="179" t="s">
        <v>141</v>
      </c>
      <c r="W611" s="179" t="s">
        <v>141</v>
      </c>
      <c r="X611" s="179" t="s">
        <v>141</v>
      </c>
      <c r="Y611" s="179" t="s">
        <v>2651</v>
      </c>
      <c r="Z611" s="179" t="s">
        <v>141</v>
      </c>
      <c r="AA611" s="179" t="s">
        <v>141</v>
      </c>
      <c r="AB611" s="179">
        <v>0</v>
      </c>
      <c r="AC611" s="179" t="s">
        <v>2649</v>
      </c>
      <c r="AD611" s="179" t="s">
        <v>38</v>
      </c>
      <c r="AE611" s="179"/>
      <c r="AF611" s="179" t="s">
        <v>141</v>
      </c>
      <c r="AG611" s="115" t="s">
        <v>141</v>
      </c>
      <c r="AJ611" s="1">
        <f t="shared" si="35"/>
        <v>0</v>
      </c>
    </row>
    <row r="612" spans="1:37" s="16" customFormat="1" ht="126">
      <c r="A612" s="94" t="s">
        <v>12777</v>
      </c>
      <c r="B612" s="57" t="s">
        <v>258</v>
      </c>
      <c r="C612" s="57" t="s">
        <v>13156</v>
      </c>
      <c r="D612" s="79">
        <v>42703</v>
      </c>
      <c r="E612" s="176">
        <v>0.99861111111111101</v>
      </c>
      <c r="F612" s="79">
        <v>42704</v>
      </c>
      <c r="G612" s="176">
        <v>4.8611111111111112E-2</v>
      </c>
      <c r="H612" s="136">
        <v>4.9999999999999996E-2</v>
      </c>
      <c r="I612" s="179">
        <v>6</v>
      </c>
      <c r="J612" s="179" t="s">
        <v>8477</v>
      </c>
      <c r="K612" s="115"/>
      <c r="L612" s="115" t="s">
        <v>4</v>
      </c>
      <c r="M612" s="179" t="s">
        <v>13157</v>
      </c>
      <c r="N612" s="179" t="s">
        <v>3</v>
      </c>
      <c r="O612" s="179" t="s">
        <v>26</v>
      </c>
      <c r="P612" s="179" t="s">
        <v>549</v>
      </c>
      <c r="Q612" s="115" t="s">
        <v>15025</v>
      </c>
      <c r="R612" s="179">
        <v>48</v>
      </c>
      <c r="S612" s="179"/>
      <c r="T612" s="177">
        <f>R612+S612</f>
        <v>48</v>
      </c>
      <c r="U612" s="179" t="s">
        <v>34</v>
      </c>
      <c r="V612" s="179">
        <v>2013</v>
      </c>
      <c r="W612" s="179" t="s">
        <v>15026</v>
      </c>
      <c r="X612" s="179" t="s">
        <v>15027</v>
      </c>
      <c r="Y612" s="179">
        <v>2016</v>
      </c>
      <c r="Z612" s="179">
        <v>100</v>
      </c>
      <c r="AA612" s="179">
        <v>2017</v>
      </c>
      <c r="AB612" s="179">
        <v>0</v>
      </c>
      <c r="AC612" s="179">
        <v>2016</v>
      </c>
      <c r="AD612" s="179" t="s">
        <v>23</v>
      </c>
      <c r="AE612" s="179"/>
      <c r="AF612" s="179"/>
      <c r="AG612" s="179"/>
      <c r="AJ612" s="1">
        <f t="shared" si="35"/>
        <v>0</v>
      </c>
    </row>
    <row r="613" spans="1:37" ht="56.25" customHeight="1">
      <c r="A613" s="94" t="s">
        <v>672</v>
      </c>
      <c r="B613" s="57" t="s">
        <v>505</v>
      </c>
      <c r="C613" s="57" t="s">
        <v>506</v>
      </c>
      <c r="D613" s="58">
        <v>42424</v>
      </c>
      <c r="E613" s="59">
        <v>0.47916666666666669</v>
      </c>
      <c r="F613" s="58">
        <v>42424</v>
      </c>
      <c r="G613" s="59">
        <v>0.48472222222222222</v>
      </c>
      <c r="H613" s="59">
        <v>5.5555555555555558E-3</v>
      </c>
      <c r="I613" s="60">
        <v>0</v>
      </c>
      <c r="J613" s="60" t="s">
        <v>912</v>
      </c>
      <c r="K613" s="60"/>
      <c r="L613" s="71" t="s">
        <v>4</v>
      </c>
      <c r="M613" s="72" t="s">
        <v>2661</v>
      </c>
      <c r="N613" s="60" t="s">
        <v>3</v>
      </c>
      <c r="O613" s="71" t="s">
        <v>26</v>
      </c>
      <c r="P613" s="72" t="s">
        <v>2661</v>
      </c>
      <c r="Q613" s="71" t="s">
        <v>2662</v>
      </c>
      <c r="R613" s="167"/>
      <c r="S613" s="167"/>
      <c r="T613" s="167"/>
      <c r="U613" s="179" t="s">
        <v>2663</v>
      </c>
      <c r="V613" s="179" t="s">
        <v>141</v>
      </c>
      <c r="W613" s="179" t="s">
        <v>141</v>
      </c>
      <c r="X613" s="179" t="s">
        <v>141</v>
      </c>
      <c r="Y613" s="179" t="s">
        <v>2651</v>
      </c>
      <c r="Z613" s="179" t="s">
        <v>141</v>
      </c>
      <c r="AA613" s="179" t="s">
        <v>141</v>
      </c>
      <c r="AB613" s="179">
        <v>0</v>
      </c>
      <c r="AC613" s="179" t="s">
        <v>2649</v>
      </c>
      <c r="AD613" s="179" t="s">
        <v>0</v>
      </c>
      <c r="AE613" s="179"/>
      <c r="AF613" s="179" t="s">
        <v>141</v>
      </c>
      <c r="AG613" s="115" t="s">
        <v>141</v>
      </c>
      <c r="AJ613" s="1">
        <f t="shared" si="35"/>
        <v>0</v>
      </c>
    </row>
    <row r="614" spans="1:37" ht="126" customHeight="1">
      <c r="A614" s="179" t="s">
        <v>139</v>
      </c>
      <c r="B614" s="179" t="s">
        <v>13</v>
      </c>
      <c r="C614" s="179" t="s">
        <v>147</v>
      </c>
      <c r="D614" s="169">
        <v>42394</v>
      </c>
      <c r="E614" s="176">
        <v>0.51944444444444449</v>
      </c>
      <c r="F614" s="169">
        <v>42394</v>
      </c>
      <c r="G614" s="176">
        <v>0.67013888888888884</v>
      </c>
      <c r="H614" s="176">
        <f>G614-E614</f>
        <v>0.15069444444444435</v>
      </c>
      <c r="I614" s="179">
        <v>8</v>
      </c>
      <c r="J614" s="179" t="s">
        <v>141</v>
      </c>
      <c r="K614" s="179" t="s">
        <v>141</v>
      </c>
      <c r="L614" s="179" t="s">
        <v>12</v>
      </c>
      <c r="M614" s="179" t="s">
        <v>728</v>
      </c>
      <c r="N614" s="179">
        <v>0.4</v>
      </c>
      <c r="O614" s="179" t="s">
        <v>57</v>
      </c>
      <c r="P614" s="179" t="s">
        <v>729</v>
      </c>
      <c r="Q614" s="179" t="s">
        <v>348</v>
      </c>
      <c r="R614" s="179">
        <v>22.6</v>
      </c>
      <c r="S614" s="179">
        <v>24.2</v>
      </c>
      <c r="T614" s="179">
        <v>46.8</v>
      </c>
      <c r="U614" s="179" t="s">
        <v>63</v>
      </c>
      <c r="V614" s="179" t="s">
        <v>141</v>
      </c>
      <c r="W614" s="179" t="s">
        <v>141</v>
      </c>
      <c r="X614" s="179" t="s">
        <v>141</v>
      </c>
      <c r="Y614" s="179" t="s">
        <v>141</v>
      </c>
      <c r="Z614" s="179" t="s">
        <v>141</v>
      </c>
      <c r="AA614" s="179" t="s">
        <v>141</v>
      </c>
      <c r="AB614" s="179" t="s">
        <v>141</v>
      </c>
      <c r="AC614" s="179" t="s">
        <v>141</v>
      </c>
      <c r="AD614" s="115" t="s">
        <v>23</v>
      </c>
      <c r="AE614" s="179" t="s">
        <v>141</v>
      </c>
      <c r="AF614" s="179" t="s">
        <v>141</v>
      </c>
      <c r="AG614" s="179"/>
      <c r="AJ614" s="1">
        <f t="shared" si="35"/>
        <v>0</v>
      </c>
    </row>
    <row r="615" spans="1:37" ht="131.25" customHeight="1">
      <c r="A615" s="179" t="s">
        <v>672</v>
      </c>
      <c r="B615" s="57" t="s">
        <v>505</v>
      </c>
      <c r="C615" s="57" t="s">
        <v>506</v>
      </c>
      <c r="D615" s="58">
        <v>42426</v>
      </c>
      <c r="E615" s="59">
        <v>0.87152777777777779</v>
      </c>
      <c r="F615" s="58">
        <v>42427</v>
      </c>
      <c r="G615" s="59">
        <v>0.10416666666666667</v>
      </c>
      <c r="H615" s="59">
        <v>0.23263888888888887</v>
      </c>
      <c r="I615" s="60">
        <v>15</v>
      </c>
      <c r="J615" s="60"/>
      <c r="K615" s="60"/>
      <c r="L615" s="71" t="s">
        <v>4</v>
      </c>
      <c r="M615" s="72" t="s">
        <v>1033</v>
      </c>
      <c r="N615" s="60" t="s">
        <v>3</v>
      </c>
      <c r="O615" s="71" t="s">
        <v>26</v>
      </c>
      <c r="P615" s="72" t="s">
        <v>1034</v>
      </c>
      <c r="Q615" s="71" t="s">
        <v>1035</v>
      </c>
      <c r="R615" s="167">
        <v>2</v>
      </c>
      <c r="S615" s="167"/>
      <c r="T615" s="167">
        <v>2</v>
      </c>
      <c r="U615" s="179" t="s">
        <v>2665</v>
      </c>
      <c r="V615" s="179" t="s">
        <v>141</v>
      </c>
      <c r="W615" s="179" t="s">
        <v>141</v>
      </c>
      <c r="X615" s="179" t="s">
        <v>141</v>
      </c>
      <c r="Y615" s="179" t="s">
        <v>2651</v>
      </c>
      <c r="Z615" s="179" t="s">
        <v>141</v>
      </c>
      <c r="AA615" s="179" t="s">
        <v>141</v>
      </c>
      <c r="AB615" s="179">
        <v>0</v>
      </c>
      <c r="AC615" s="179" t="s">
        <v>2649</v>
      </c>
      <c r="AD615" s="179" t="s">
        <v>0</v>
      </c>
      <c r="AE615" s="179"/>
      <c r="AF615" s="179" t="s">
        <v>141</v>
      </c>
      <c r="AG615" s="115" t="s">
        <v>141</v>
      </c>
      <c r="AJ615" s="1">
        <f t="shared" si="35"/>
        <v>0</v>
      </c>
    </row>
    <row r="616" spans="1:37" ht="409.5">
      <c r="A616" s="179" t="s">
        <v>5349</v>
      </c>
      <c r="B616" s="209" t="s">
        <v>505</v>
      </c>
      <c r="C616" s="209" t="s">
        <v>607</v>
      </c>
      <c r="D616" s="171">
        <v>42559</v>
      </c>
      <c r="E616" s="210">
        <v>0.84166666666666667</v>
      </c>
      <c r="F616" s="169">
        <v>42559</v>
      </c>
      <c r="G616" s="210">
        <v>0.90347222222222223</v>
      </c>
      <c r="H616" s="210">
        <v>6.1805555555555558E-2</v>
      </c>
      <c r="I616" s="209">
        <v>88</v>
      </c>
      <c r="J616" s="209" t="s">
        <v>6433</v>
      </c>
      <c r="K616" s="209"/>
      <c r="L616" s="115" t="s">
        <v>4</v>
      </c>
      <c r="M616" s="209" t="s">
        <v>609</v>
      </c>
      <c r="N616" s="209" t="s">
        <v>3</v>
      </c>
      <c r="O616" s="209" t="s">
        <v>33</v>
      </c>
      <c r="P616" s="209" t="s">
        <v>2714</v>
      </c>
      <c r="Q616" s="211" t="s">
        <v>6434</v>
      </c>
      <c r="R616" s="209">
        <v>46</v>
      </c>
      <c r="S616" s="209"/>
      <c r="T616" s="209">
        <v>46</v>
      </c>
      <c r="U616" s="179"/>
      <c r="V616" s="179"/>
      <c r="W616" s="179"/>
      <c r="X616" s="179"/>
      <c r="Y616" s="179"/>
      <c r="Z616" s="179"/>
      <c r="AA616" s="179"/>
      <c r="AB616" s="179"/>
      <c r="AC616" s="179"/>
      <c r="AD616" s="179" t="s">
        <v>23</v>
      </c>
      <c r="AE616" s="179"/>
      <c r="AF616" s="179"/>
      <c r="AG616" s="115"/>
      <c r="AJ616" s="1">
        <f t="shared" si="35"/>
        <v>0</v>
      </c>
      <c r="AK616" s="1">
        <f>AJ616-T616</f>
        <v>-46</v>
      </c>
    </row>
    <row r="617" spans="1:37" ht="56.25">
      <c r="A617" s="94" t="s">
        <v>13179</v>
      </c>
      <c r="B617" s="57" t="s">
        <v>87</v>
      </c>
      <c r="C617" s="57" t="s">
        <v>87</v>
      </c>
      <c r="D617" s="58">
        <v>42723</v>
      </c>
      <c r="E617" s="59">
        <v>0.56458333333333333</v>
      </c>
      <c r="F617" s="58">
        <v>42723</v>
      </c>
      <c r="G617" s="59">
        <v>0.66805555555555562</v>
      </c>
      <c r="H617" s="59">
        <v>0.10347222222222223</v>
      </c>
      <c r="I617" s="60">
        <v>10</v>
      </c>
      <c r="J617" s="60"/>
      <c r="K617" s="60"/>
      <c r="L617" s="71" t="s">
        <v>10</v>
      </c>
      <c r="M617" s="72" t="s">
        <v>13552</v>
      </c>
      <c r="N617" s="60" t="s">
        <v>3</v>
      </c>
      <c r="O617" s="71" t="s">
        <v>8</v>
      </c>
      <c r="P617" s="72" t="s">
        <v>13552</v>
      </c>
      <c r="Q617" s="71" t="s">
        <v>13553</v>
      </c>
      <c r="R617" s="167">
        <v>15.6</v>
      </c>
      <c r="S617" s="167">
        <v>29.7</v>
      </c>
      <c r="T617" s="167">
        <v>45.3</v>
      </c>
      <c r="U617" s="179" t="s">
        <v>29</v>
      </c>
      <c r="V617" s="179">
        <v>2006</v>
      </c>
      <c r="W617" s="179" t="s">
        <v>2725</v>
      </c>
      <c r="X617" s="179" t="s">
        <v>2718</v>
      </c>
      <c r="Y617" s="79">
        <v>42572</v>
      </c>
      <c r="Z617" s="179">
        <v>100</v>
      </c>
      <c r="AA617" s="116">
        <v>42736</v>
      </c>
      <c r="AB617" s="179">
        <v>0</v>
      </c>
      <c r="AC617" s="79">
        <v>42572</v>
      </c>
      <c r="AD617" s="115" t="s">
        <v>23</v>
      </c>
      <c r="AE617" s="115"/>
      <c r="AF617" s="115"/>
      <c r="AG617" s="115"/>
      <c r="AH617" s="2" t="s">
        <v>15051</v>
      </c>
      <c r="AJ617" s="1">
        <f t="shared" si="35"/>
        <v>0</v>
      </c>
    </row>
    <row r="618" spans="1:37" ht="409.5" customHeight="1">
      <c r="A618" s="94" t="s">
        <v>2467</v>
      </c>
      <c r="B618" s="57" t="s">
        <v>505</v>
      </c>
      <c r="C618" s="57" t="s">
        <v>2601</v>
      </c>
      <c r="D618" s="58">
        <v>42500</v>
      </c>
      <c r="E618" s="59">
        <v>4.1666666666666664E-2</v>
      </c>
      <c r="F618" s="58">
        <v>42500</v>
      </c>
      <c r="G618" s="59">
        <v>8.6111111111111124E-2</v>
      </c>
      <c r="H618" s="59">
        <v>4.4444444444444446E-2</v>
      </c>
      <c r="I618" s="60">
        <v>100</v>
      </c>
      <c r="J618" s="60" t="s">
        <v>997</v>
      </c>
      <c r="K618" s="60"/>
      <c r="L618" s="177" t="s">
        <v>12</v>
      </c>
      <c r="M618" s="180" t="s">
        <v>609</v>
      </c>
      <c r="N618" s="179" t="s">
        <v>3</v>
      </c>
      <c r="O618" s="177" t="s">
        <v>24</v>
      </c>
      <c r="P618" s="180" t="s">
        <v>12082</v>
      </c>
      <c r="Q618" s="177" t="s">
        <v>12083</v>
      </c>
      <c r="R618" s="170">
        <v>43</v>
      </c>
      <c r="S618" s="170">
        <v>2</v>
      </c>
      <c r="T618" s="170">
        <v>45</v>
      </c>
      <c r="U618" s="179">
        <v>359</v>
      </c>
      <c r="V618" s="179">
        <v>6</v>
      </c>
      <c r="W618" s="179">
        <v>365</v>
      </c>
      <c r="X618" s="179"/>
      <c r="Y618" s="179" t="s">
        <v>141</v>
      </c>
      <c r="Z618" s="179" t="s">
        <v>141</v>
      </c>
      <c r="AA618" s="179" t="s">
        <v>141</v>
      </c>
      <c r="AB618" s="179" t="s">
        <v>2705</v>
      </c>
      <c r="AC618" s="179" t="s">
        <v>141</v>
      </c>
      <c r="AD618" s="179" t="s">
        <v>23</v>
      </c>
      <c r="AE618" s="179">
        <v>0</v>
      </c>
      <c r="AF618" s="179" t="s">
        <v>2649</v>
      </c>
      <c r="AG618" s="115"/>
      <c r="AJ618" s="1">
        <f t="shared" si="35"/>
        <v>0</v>
      </c>
      <c r="AK618" s="1">
        <f>AJ618-T618</f>
        <v>-45</v>
      </c>
    </row>
    <row r="619" spans="1:37" ht="37.5" customHeight="1">
      <c r="A619" s="94" t="s">
        <v>139</v>
      </c>
      <c r="B619" s="57" t="s">
        <v>20</v>
      </c>
      <c r="C619" s="57" t="s">
        <v>20</v>
      </c>
      <c r="D619" s="278">
        <v>42384</v>
      </c>
      <c r="E619" s="59">
        <v>8.4027777777777771E-2</v>
      </c>
      <c r="F619" s="278">
        <v>42384</v>
      </c>
      <c r="G619" s="95">
        <v>8.4722222222222213E-2</v>
      </c>
      <c r="H619" s="95">
        <v>0.13194444444444445</v>
      </c>
      <c r="I619" s="57">
        <v>73</v>
      </c>
      <c r="J619" s="57"/>
      <c r="K619" s="57"/>
      <c r="L619" s="57" t="s">
        <v>12</v>
      </c>
      <c r="M619" s="57" t="s">
        <v>490</v>
      </c>
      <c r="N619" s="57" t="s">
        <v>3</v>
      </c>
      <c r="O619" s="57" t="s">
        <v>2</v>
      </c>
      <c r="P619" s="57" t="s">
        <v>491</v>
      </c>
      <c r="Q619" s="57" t="s">
        <v>492</v>
      </c>
      <c r="R619" s="57">
        <v>16</v>
      </c>
      <c r="S619" s="57">
        <v>29</v>
      </c>
      <c r="T619" s="57">
        <v>45</v>
      </c>
      <c r="U619" s="179"/>
      <c r="V619" s="179"/>
      <c r="W619" s="179"/>
      <c r="X619" s="179"/>
      <c r="Y619" s="179"/>
      <c r="Z619" s="179"/>
      <c r="AA619" s="179"/>
      <c r="AB619" s="179"/>
      <c r="AC619" s="179"/>
      <c r="AD619" s="179" t="s">
        <v>23</v>
      </c>
      <c r="AE619" s="179"/>
      <c r="AF619" s="179"/>
      <c r="AG619" s="115"/>
      <c r="AJ619" s="1">
        <f t="shared" si="35"/>
        <v>0</v>
      </c>
    </row>
    <row r="620" spans="1:37" ht="47.25" customHeight="1">
      <c r="A620" s="179" t="s">
        <v>139</v>
      </c>
      <c r="B620" s="179" t="s">
        <v>19</v>
      </c>
      <c r="C620" s="179" t="s">
        <v>19</v>
      </c>
      <c r="D620" s="169">
        <v>42398</v>
      </c>
      <c r="E620" s="176">
        <v>42398.986111111109</v>
      </c>
      <c r="F620" s="169">
        <v>42399</v>
      </c>
      <c r="G620" s="176">
        <v>42399.430555555555</v>
      </c>
      <c r="H620" s="176">
        <f>G620-E620</f>
        <v>0.44444444444525288</v>
      </c>
      <c r="I620" s="179">
        <v>1</v>
      </c>
      <c r="J620" s="179"/>
      <c r="K620" s="179"/>
      <c r="L620" s="179" t="s">
        <v>4</v>
      </c>
      <c r="M620" s="179" t="s">
        <v>57</v>
      </c>
      <c r="N620" s="179">
        <v>0.4</v>
      </c>
      <c r="O620" s="179" t="s">
        <v>57</v>
      </c>
      <c r="P620" s="179" t="s">
        <v>721</v>
      </c>
      <c r="Q620" s="179" t="s">
        <v>722</v>
      </c>
      <c r="R620" s="179">
        <f>29.247+13.295</f>
        <v>42.542000000000002</v>
      </c>
      <c r="S620" s="179"/>
      <c r="T620" s="179">
        <f>R620+S620</f>
        <v>42.542000000000002</v>
      </c>
      <c r="U620" s="179"/>
      <c r="V620" s="179"/>
      <c r="W620" s="179"/>
      <c r="X620" s="179"/>
      <c r="Y620" s="179"/>
      <c r="Z620" s="179"/>
      <c r="AA620" s="179"/>
      <c r="AB620" s="179"/>
      <c r="AC620" s="179"/>
      <c r="AD620" s="115" t="s">
        <v>23</v>
      </c>
      <c r="AE620" s="179"/>
      <c r="AF620" s="179"/>
      <c r="AG620" s="115"/>
      <c r="AJ620" s="1">
        <f t="shared" si="35"/>
        <v>0</v>
      </c>
    </row>
    <row r="621" spans="1:37" ht="126">
      <c r="A621" s="94" t="s">
        <v>12777</v>
      </c>
      <c r="B621" s="596" t="s">
        <v>12578</v>
      </c>
      <c r="C621" s="596" t="s">
        <v>12579</v>
      </c>
      <c r="D621" s="786">
        <v>42703</v>
      </c>
      <c r="E621" s="593">
        <v>7.6388888888888895E-2</v>
      </c>
      <c r="F621" s="786">
        <v>42703</v>
      </c>
      <c r="G621" s="593">
        <v>0.25694444444444448</v>
      </c>
      <c r="H621" s="787">
        <f>G621-E621</f>
        <v>0.18055555555555558</v>
      </c>
      <c r="I621" s="595">
        <v>42</v>
      </c>
      <c r="J621" s="595" t="s">
        <v>144</v>
      </c>
      <c r="K621" s="596" t="s">
        <v>15</v>
      </c>
      <c r="L621" s="596" t="s">
        <v>4</v>
      </c>
      <c r="M621" s="595" t="s">
        <v>13139</v>
      </c>
      <c r="N621" s="792" t="s">
        <v>3</v>
      </c>
      <c r="O621" s="595" t="s">
        <v>8</v>
      </c>
      <c r="P621" s="595" t="s">
        <v>13139</v>
      </c>
      <c r="Q621" s="595" t="s">
        <v>13140</v>
      </c>
      <c r="R621" s="790">
        <v>40.957000000000001</v>
      </c>
      <c r="S621" s="790"/>
      <c r="T621" s="807">
        <v>40.957000000000001</v>
      </c>
      <c r="U621" s="792" t="s">
        <v>29</v>
      </c>
      <c r="V621" s="792">
        <v>1980</v>
      </c>
      <c r="W621" s="792" t="s">
        <v>2861</v>
      </c>
      <c r="X621" s="792" t="s">
        <v>2736</v>
      </c>
      <c r="Y621" s="792" t="s">
        <v>14290</v>
      </c>
      <c r="Z621" s="792">
        <v>100</v>
      </c>
      <c r="AA621" s="792" t="s">
        <v>14291</v>
      </c>
      <c r="AB621" s="792" t="s">
        <v>141</v>
      </c>
      <c r="AC621" s="792" t="s">
        <v>141</v>
      </c>
      <c r="AD621" s="792" t="s">
        <v>23</v>
      </c>
      <c r="AE621" s="792"/>
      <c r="AF621" s="792"/>
      <c r="AG621" s="792"/>
      <c r="AJ621" s="1">
        <f t="shared" si="35"/>
        <v>0</v>
      </c>
    </row>
    <row r="622" spans="1:37" ht="47.25">
      <c r="A622" s="309" t="s">
        <v>2467</v>
      </c>
      <c r="B622" s="120" t="s">
        <v>91</v>
      </c>
      <c r="C622" s="208" t="s">
        <v>805</v>
      </c>
      <c r="D622" s="81">
        <v>42513</v>
      </c>
      <c r="E622" s="121">
        <v>8.3333333333333329E-2</v>
      </c>
      <c r="F622" s="81">
        <v>42513</v>
      </c>
      <c r="G622" s="121">
        <v>0.34027777777777773</v>
      </c>
      <c r="H622" s="173">
        <f>G622-E622</f>
        <v>0.25694444444444442</v>
      </c>
      <c r="I622" s="179">
        <v>8</v>
      </c>
      <c r="J622" s="179"/>
      <c r="K622" s="172"/>
      <c r="L622" s="115" t="s">
        <v>4</v>
      </c>
      <c r="M622" s="115" t="s">
        <v>8813</v>
      </c>
      <c r="N622" s="179" t="s">
        <v>3</v>
      </c>
      <c r="O622" s="163" t="s">
        <v>40</v>
      </c>
      <c r="P622" s="115" t="s">
        <v>8813</v>
      </c>
      <c r="Q622" s="82" t="s">
        <v>8814</v>
      </c>
      <c r="R622" s="179">
        <v>40.700000000000003</v>
      </c>
      <c r="S622" s="179"/>
      <c r="T622" s="179">
        <v>40.700000000000003</v>
      </c>
      <c r="U622" s="286"/>
      <c r="V622" s="179">
        <v>2014</v>
      </c>
      <c r="W622" s="179" t="s">
        <v>8815</v>
      </c>
      <c r="X622" s="179" t="s">
        <v>4000</v>
      </c>
      <c r="Y622" s="179" t="s">
        <v>8816</v>
      </c>
      <c r="Z622" s="179">
        <v>100</v>
      </c>
      <c r="AA622" s="116">
        <v>42705</v>
      </c>
      <c r="AB622" s="179"/>
      <c r="AC622" s="179"/>
      <c r="AD622" s="208" t="s">
        <v>23</v>
      </c>
      <c r="AE622" s="179"/>
      <c r="AF622" s="179"/>
      <c r="AG622" s="179" t="s">
        <v>8817</v>
      </c>
      <c r="AJ622" s="1">
        <f t="shared" si="35"/>
        <v>0</v>
      </c>
      <c r="AK622" s="1">
        <f>AJ622-T622</f>
        <v>-40.700000000000003</v>
      </c>
    </row>
    <row r="623" spans="1:37" ht="110.25" customHeight="1">
      <c r="A623" s="179" t="s">
        <v>1052</v>
      </c>
      <c r="B623" s="179" t="s">
        <v>1174</v>
      </c>
      <c r="C623" s="179" t="s">
        <v>1174</v>
      </c>
      <c r="D623" s="169">
        <v>42434</v>
      </c>
      <c r="E623" s="176">
        <v>0.3888888888888889</v>
      </c>
      <c r="F623" s="169">
        <v>42434</v>
      </c>
      <c r="G623" s="176">
        <v>0.4201388888888889</v>
      </c>
      <c r="H623" s="176">
        <f>G623-E623</f>
        <v>3.125E-2</v>
      </c>
      <c r="I623" s="179">
        <v>8</v>
      </c>
      <c r="J623" s="179"/>
      <c r="K623" s="179"/>
      <c r="L623" s="179" t="s">
        <v>4</v>
      </c>
      <c r="M623" s="179" t="s">
        <v>1247</v>
      </c>
      <c r="N623" s="179" t="s">
        <v>3</v>
      </c>
      <c r="O623" s="179" t="s">
        <v>8</v>
      </c>
      <c r="P623" s="179"/>
      <c r="Q623" s="179" t="s">
        <v>1248</v>
      </c>
      <c r="R623" s="179">
        <v>40.4</v>
      </c>
      <c r="S623" s="179"/>
      <c r="T623" s="179">
        <v>40.4</v>
      </c>
      <c r="U623" s="179"/>
      <c r="V623" s="179"/>
      <c r="W623" s="179"/>
      <c r="X623" s="179"/>
      <c r="Y623" s="179"/>
      <c r="Z623" s="179"/>
      <c r="AA623" s="179"/>
      <c r="AB623" s="179"/>
      <c r="AC623" s="179"/>
      <c r="AD623" s="115" t="s">
        <v>23</v>
      </c>
      <c r="AE623" s="179"/>
      <c r="AF623" s="179"/>
      <c r="AG623" s="115"/>
      <c r="AJ623" s="1">
        <f t="shared" si="35"/>
        <v>0</v>
      </c>
    </row>
    <row r="624" spans="1:37" ht="31.5" customHeight="1">
      <c r="A624" s="179" t="s">
        <v>8405</v>
      </c>
      <c r="B624" s="115" t="s">
        <v>16</v>
      </c>
      <c r="C624" s="179" t="s">
        <v>292</v>
      </c>
      <c r="D624" s="79">
        <v>42631</v>
      </c>
      <c r="E624" s="176">
        <v>0.23750000000000002</v>
      </c>
      <c r="F624" s="79">
        <v>42631</v>
      </c>
      <c r="G624" s="176">
        <v>0.32291666666666669</v>
      </c>
      <c r="H624" s="377">
        <f>(F624+G624)-(D624+E624)</f>
        <v>8.5416666661330964E-2</v>
      </c>
      <c r="I624" s="179">
        <v>19</v>
      </c>
      <c r="J624" s="179" t="s">
        <v>8594</v>
      </c>
      <c r="K624" s="179" t="s">
        <v>51</v>
      </c>
      <c r="L624" s="179" t="s">
        <v>4</v>
      </c>
      <c r="M624" s="179" t="s">
        <v>8595</v>
      </c>
      <c r="N624" s="179">
        <v>35</v>
      </c>
      <c r="O624" s="179" t="s">
        <v>14</v>
      </c>
      <c r="P624" s="179" t="s">
        <v>8596</v>
      </c>
      <c r="Q624" s="179" t="s">
        <v>10068</v>
      </c>
      <c r="R624" s="179">
        <v>39.130000000000003</v>
      </c>
      <c r="S624" s="179"/>
      <c r="T624" s="177">
        <f>SUM(R624:S624)</f>
        <v>39.130000000000003</v>
      </c>
      <c r="U624" s="179" t="s">
        <v>1</v>
      </c>
      <c r="V624" s="179">
        <v>1976</v>
      </c>
      <c r="W624" s="179" t="s">
        <v>10069</v>
      </c>
      <c r="X624" s="179" t="s">
        <v>10070</v>
      </c>
      <c r="Y624" s="79">
        <v>42221</v>
      </c>
      <c r="Z624" s="290">
        <v>100</v>
      </c>
      <c r="AA624" s="336" t="s">
        <v>9702</v>
      </c>
      <c r="AB624" s="290">
        <v>0</v>
      </c>
      <c r="AC624" s="179"/>
      <c r="AD624" s="179" t="s">
        <v>23</v>
      </c>
      <c r="AE624" s="179" t="s">
        <v>55</v>
      </c>
      <c r="AF624" s="179"/>
      <c r="AG624" s="179" t="s">
        <v>10071</v>
      </c>
      <c r="AJ624" s="1">
        <f t="shared" si="35"/>
        <v>0</v>
      </c>
      <c r="AK624" s="1">
        <f>AJ624-T624</f>
        <v>-39.130000000000003</v>
      </c>
    </row>
    <row r="625" spans="1:37" ht="31.5" customHeight="1">
      <c r="A625" s="179" t="s">
        <v>1052</v>
      </c>
      <c r="B625" s="179" t="s">
        <v>6</v>
      </c>
      <c r="C625" s="179" t="s">
        <v>1131</v>
      </c>
      <c r="D625" s="169">
        <v>42458</v>
      </c>
      <c r="E625" s="176">
        <v>0.68541666666666667</v>
      </c>
      <c r="F625" s="169">
        <v>42458</v>
      </c>
      <c r="G625" s="176">
        <v>0.70486111111111116</v>
      </c>
      <c r="H625" s="176">
        <f>G625-E625</f>
        <v>1.9444444444444486E-2</v>
      </c>
      <c r="I625" s="179">
        <v>52</v>
      </c>
      <c r="J625" s="179" t="s">
        <v>1977</v>
      </c>
      <c r="K625" s="179"/>
      <c r="L625" s="179" t="s">
        <v>12</v>
      </c>
      <c r="M625" s="179" t="s">
        <v>1978</v>
      </c>
      <c r="N625" s="179">
        <v>35</v>
      </c>
      <c r="O625" s="179" t="s">
        <v>14</v>
      </c>
      <c r="P625" s="179" t="s">
        <v>1979</v>
      </c>
      <c r="Q625" s="179" t="s">
        <v>3927</v>
      </c>
      <c r="R625" s="179"/>
      <c r="S625" s="179">
        <v>38.799999999999997</v>
      </c>
      <c r="T625" s="179">
        <v>38.799999999999997</v>
      </c>
      <c r="U625" s="80" t="s">
        <v>1</v>
      </c>
      <c r="V625" s="80"/>
      <c r="W625" s="1324"/>
      <c r="X625" s="1324"/>
      <c r="Y625" s="337"/>
      <c r="Z625" s="338"/>
      <c r="AA625" s="337"/>
      <c r="AB625" s="80"/>
      <c r="AC625" s="337"/>
      <c r="AD625" s="115" t="s">
        <v>23</v>
      </c>
      <c r="AE625" s="80"/>
      <c r="AF625" s="80"/>
      <c r="AG625" s="80"/>
      <c r="AJ625" s="1">
        <f t="shared" si="35"/>
        <v>0</v>
      </c>
    </row>
    <row r="626" spans="1:37" ht="31.5" customHeight="1">
      <c r="A626" s="179" t="s">
        <v>4411</v>
      </c>
      <c r="B626" s="208" t="s">
        <v>6</v>
      </c>
      <c r="C626" s="208" t="s">
        <v>1131</v>
      </c>
      <c r="D626" s="161">
        <v>42547</v>
      </c>
      <c r="E626" s="182">
        <v>0.85763888888888884</v>
      </c>
      <c r="F626" s="161">
        <v>42547</v>
      </c>
      <c r="G626" s="182">
        <v>0.92361111111111116</v>
      </c>
      <c r="H626" s="450">
        <v>6.5972222222222224E-2</v>
      </c>
      <c r="I626" s="208">
        <v>10</v>
      </c>
      <c r="J626" s="208" t="s">
        <v>144</v>
      </c>
      <c r="K626" s="208"/>
      <c r="L626" s="208" t="s">
        <v>12</v>
      </c>
      <c r="M626" s="208" t="s">
        <v>5197</v>
      </c>
      <c r="N626" s="208" t="s">
        <v>3</v>
      </c>
      <c r="O626" s="208" t="s">
        <v>2</v>
      </c>
      <c r="P626" s="208" t="s">
        <v>5198</v>
      </c>
      <c r="Q626" s="208" t="s">
        <v>5199</v>
      </c>
      <c r="R626" s="208"/>
      <c r="S626" s="208">
        <v>37.5</v>
      </c>
      <c r="T626" s="208">
        <v>37.5</v>
      </c>
      <c r="U626" s="208" t="s">
        <v>39</v>
      </c>
      <c r="V626" s="293">
        <v>42278</v>
      </c>
      <c r="W626" s="208"/>
      <c r="X626" s="208" t="s">
        <v>10800</v>
      </c>
      <c r="Y626" s="293" t="s">
        <v>11423</v>
      </c>
      <c r="Z626" s="208">
        <v>100</v>
      </c>
      <c r="AA626" s="293" t="s">
        <v>11424</v>
      </c>
      <c r="AB626" s="208"/>
      <c r="AC626" s="293"/>
      <c r="AD626" s="115" t="s">
        <v>23</v>
      </c>
      <c r="AE626" s="208"/>
      <c r="AF626" s="208"/>
      <c r="AG626" s="208"/>
      <c r="AJ626" s="1">
        <f t="shared" si="35"/>
        <v>0</v>
      </c>
      <c r="AK626" s="1">
        <f>AJ626-T626</f>
        <v>-37.5</v>
      </c>
    </row>
    <row r="627" spans="1:37" ht="409.5" customHeight="1">
      <c r="A627" s="94" t="s">
        <v>1052</v>
      </c>
      <c r="B627" s="57" t="s">
        <v>505</v>
      </c>
      <c r="C627" s="57"/>
      <c r="D627" s="58">
        <v>42444</v>
      </c>
      <c r="E627" s="59">
        <v>0.90416666666666667</v>
      </c>
      <c r="F627" s="58">
        <v>42444</v>
      </c>
      <c r="G627" s="59">
        <v>0.92152777777777783</v>
      </c>
      <c r="H627" s="59">
        <v>1.7361111111111112E-2</v>
      </c>
      <c r="I627" s="60">
        <v>0</v>
      </c>
      <c r="J627" s="60" t="s">
        <v>1213</v>
      </c>
      <c r="K627" s="60"/>
      <c r="L627" s="71" t="s">
        <v>4</v>
      </c>
      <c r="M627" s="72" t="s">
        <v>1194</v>
      </c>
      <c r="N627" s="60" t="s">
        <v>3</v>
      </c>
      <c r="O627" s="71" t="s">
        <v>24</v>
      </c>
      <c r="P627" s="72" t="s">
        <v>1195</v>
      </c>
      <c r="Q627" s="71" t="s">
        <v>1214</v>
      </c>
      <c r="R627" s="167"/>
      <c r="S627" s="167"/>
      <c r="T627" s="167"/>
      <c r="U627" s="179"/>
      <c r="V627" s="179" t="s">
        <v>141</v>
      </c>
      <c r="W627" s="179" t="s">
        <v>141</v>
      </c>
      <c r="X627" s="179" t="s">
        <v>141</v>
      </c>
      <c r="Y627" s="179" t="s">
        <v>2670</v>
      </c>
      <c r="Z627" s="179" t="s">
        <v>141</v>
      </c>
      <c r="AA627" s="179" t="s">
        <v>141</v>
      </c>
      <c r="AB627" s="179">
        <v>0</v>
      </c>
      <c r="AC627" s="179" t="s">
        <v>2649</v>
      </c>
      <c r="AD627" s="179" t="s">
        <v>76</v>
      </c>
      <c r="AE627" s="179"/>
      <c r="AF627" s="179" t="s">
        <v>141</v>
      </c>
      <c r="AG627" s="115" t="s">
        <v>141</v>
      </c>
      <c r="AJ627" s="1">
        <f t="shared" si="35"/>
        <v>0</v>
      </c>
    </row>
    <row r="628" spans="1:37" ht="356.25" customHeight="1">
      <c r="A628" s="94" t="s">
        <v>1052</v>
      </c>
      <c r="B628" s="57" t="s">
        <v>505</v>
      </c>
      <c r="C628" s="57" t="s">
        <v>376</v>
      </c>
      <c r="D628" s="58">
        <v>42449</v>
      </c>
      <c r="E628" s="59">
        <v>0.49305555555555558</v>
      </c>
      <c r="F628" s="58">
        <v>42449</v>
      </c>
      <c r="G628" s="59">
        <v>0.49305555555555558</v>
      </c>
      <c r="H628" s="59">
        <v>0</v>
      </c>
      <c r="I628" s="60">
        <v>44</v>
      </c>
      <c r="J628" s="60" t="s">
        <v>1298</v>
      </c>
      <c r="K628" s="60"/>
      <c r="L628" s="71" t="s">
        <v>17</v>
      </c>
      <c r="M628" s="72" t="s">
        <v>1317</v>
      </c>
      <c r="N628" s="60">
        <v>110</v>
      </c>
      <c r="O628" s="71" t="s">
        <v>8</v>
      </c>
      <c r="P628" s="72" t="s">
        <v>1317</v>
      </c>
      <c r="Q628" s="71" t="s">
        <v>1318</v>
      </c>
      <c r="R628" s="167">
        <v>12</v>
      </c>
      <c r="S628" s="167"/>
      <c r="T628" s="167">
        <v>12</v>
      </c>
      <c r="U628" s="179"/>
      <c r="V628" s="179" t="s">
        <v>141</v>
      </c>
      <c r="W628" s="179" t="s">
        <v>141</v>
      </c>
      <c r="X628" s="179" t="s">
        <v>141</v>
      </c>
      <c r="Y628" s="179" t="s">
        <v>2651</v>
      </c>
      <c r="Z628" s="179" t="s">
        <v>141</v>
      </c>
      <c r="AA628" s="179" t="s">
        <v>141</v>
      </c>
      <c r="AB628" s="179">
        <v>0</v>
      </c>
      <c r="AC628" s="179" t="s">
        <v>2649</v>
      </c>
      <c r="AD628" s="179" t="s">
        <v>38</v>
      </c>
      <c r="AE628" s="179"/>
      <c r="AF628" s="179" t="s">
        <v>141</v>
      </c>
      <c r="AG628" s="115" t="s">
        <v>141</v>
      </c>
      <c r="AJ628" s="1">
        <f t="shared" si="35"/>
        <v>0</v>
      </c>
    </row>
    <row r="629" spans="1:37" ht="206.25" customHeight="1">
      <c r="A629" s="94" t="s">
        <v>1052</v>
      </c>
      <c r="B629" s="57" t="s">
        <v>505</v>
      </c>
      <c r="C629" s="57" t="s">
        <v>684</v>
      </c>
      <c r="D629" s="58">
        <v>42449</v>
      </c>
      <c r="E629" s="59">
        <v>0.62638888888888888</v>
      </c>
      <c r="F629" s="58">
        <v>42449</v>
      </c>
      <c r="G629" s="59">
        <v>0.62638888888888888</v>
      </c>
      <c r="H629" s="59">
        <v>0</v>
      </c>
      <c r="I629" s="60">
        <v>38</v>
      </c>
      <c r="J629" s="60" t="s">
        <v>813</v>
      </c>
      <c r="K629" s="60"/>
      <c r="L629" s="71" t="s">
        <v>17</v>
      </c>
      <c r="M629" s="72" t="s">
        <v>1317</v>
      </c>
      <c r="N629" s="60">
        <v>110</v>
      </c>
      <c r="O629" s="71" t="s">
        <v>8</v>
      </c>
      <c r="P629" s="72" t="s">
        <v>1317</v>
      </c>
      <c r="Q629" s="71" t="s">
        <v>2145</v>
      </c>
      <c r="R629" s="167">
        <v>5</v>
      </c>
      <c r="S629" s="167">
        <v>1</v>
      </c>
      <c r="T629" s="167">
        <v>6</v>
      </c>
      <c r="U629" s="179"/>
      <c r="V629" s="179" t="s">
        <v>141</v>
      </c>
      <c r="W629" s="179" t="s">
        <v>141</v>
      </c>
      <c r="X629" s="179" t="s">
        <v>141</v>
      </c>
      <c r="Y629" s="179" t="s">
        <v>2651</v>
      </c>
      <c r="Z629" s="179" t="s">
        <v>141</v>
      </c>
      <c r="AA629" s="179" t="s">
        <v>141</v>
      </c>
      <c r="AB629" s="179">
        <v>0</v>
      </c>
      <c r="AC629" s="179" t="s">
        <v>2649</v>
      </c>
      <c r="AD629" s="179" t="s">
        <v>38</v>
      </c>
      <c r="AE629" s="179"/>
      <c r="AF629" s="179" t="s">
        <v>141</v>
      </c>
      <c r="AG629" s="115" t="s">
        <v>141</v>
      </c>
      <c r="AJ629" s="1">
        <f t="shared" si="35"/>
        <v>0</v>
      </c>
    </row>
    <row r="630" spans="1:37" ht="409.5" customHeight="1">
      <c r="A630" s="94" t="s">
        <v>1052</v>
      </c>
      <c r="B630" s="57" t="s">
        <v>505</v>
      </c>
      <c r="C630" s="57" t="s">
        <v>506</v>
      </c>
      <c r="D630" s="58">
        <v>42449</v>
      </c>
      <c r="E630" s="59">
        <v>0.26666666666666666</v>
      </c>
      <c r="F630" s="58">
        <v>42449</v>
      </c>
      <c r="G630" s="59">
        <v>0.26666666666666666</v>
      </c>
      <c r="H630" s="59">
        <v>0</v>
      </c>
      <c r="I630" s="60">
        <v>32</v>
      </c>
      <c r="J630" s="60" t="s">
        <v>609</v>
      </c>
      <c r="K630" s="60"/>
      <c r="L630" s="71" t="s">
        <v>10</v>
      </c>
      <c r="M630" s="72" t="s">
        <v>1367</v>
      </c>
      <c r="N630" s="60">
        <v>35</v>
      </c>
      <c r="O630" s="71" t="s">
        <v>14</v>
      </c>
      <c r="P630" s="72" t="s">
        <v>1368</v>
      </c>
      <c r="Q630" s="71" t="s">
        <v>1369</v>
      </c>
      <c r="R630" s="167">
        <v>2</v>
      </c>
      <c r="S630" s="167">
        <v>6</v>
      </c>
      <c r="T630" s="167">
        <v>8</v>
      </c>
      <c r="U630" s="179" t="s">
        <v>2675</v>
      </c>
      <c r="V630" s="179" t="s">
        <v>141</v>
      </c>
      <c r="W630" s="179" t="s">
        <v>141</v>
      </c>
      <c r="X630" s="179" t="s">
        <v>141</v>
      </c>
      <c r="Y630" s="179" t="s">
        <v>2651</v>
      </c>
      <c r="Z630" s="179" t="s">
        <v>141</v>
      </c>
      <c r="AA630" s="179" t="s">
        <v>141</v>
      </c>
      <c r="AB630" s="179">
        <v>0</v>
      </c>
      <c r="AC630" s="179" t="s">
        <v>2649</v>
      </c>
      <c r="AD630" s="179" t="s">
        <v>0</v>
      </c>
      <c r="AE630" s="179" t="s">
        <v>227</v>
      </c>
      <c r="AF630" s="179" t="s">
        <v>141</v>
      </c>
      <c r="AG630" s="115" t="s">
        <v>141</v>
      </c>
      <c r="AJ630" s="1">
        <f t="shared" si="35"/>
        <v>0</v>
      </c>
    </row>
    <row r="631" spans="1:37" ht="206.25" customHeight="1">
      <c r="A631" s="94" t="s">
        <v>1052</v>
      </c>
      <c r="B631" s="57" t="s">
        <v>505</v>
      </c>
      <c r="C631" s="57" t="s">
        <v>506</v>
      </c>
      <c r="D631" s="58">
        <v>42449</v>
      </c>
      <c r="E631" s="59">
        <v>0.44375000000000003</v>
      </c>
      <c r="F631" s="58">
        <v>42449</v>
      </c>
      <c r="G631" s="59">
        <v>0.44375000000000003</v>
      </c>
      <c r="H631" s="59">
        <v>0</v>
      </c>
      <c r="I631" s="60">
        <v>10</v>
      </c>
      <c r="J631" s="60" t="s">
        <v>144</v>
      </c>
      <c r="K631" s="60"/>
      <c r="L631" s="71" t="s">
        <v>10</v>
      </c>
      <c r="M631" s="72" t="s">
        <v>1370</v>
      </c>
      <c r="N631" s="60" t="s">
        <v>3</v>
      </c>
      <c r="O631" s="71" t="s">
        <v>8</v>
      </c>
      <c r="P631" s="72" t="s">
        <v>1370</v>
      </c>
      <c r="Q631" s="71" t="s">
        <v>1371</v>
      </c>
      <c r="R631" s="167">
        <v>1</v>
      </c>
      <c r="S631" s="167"/>
      <c r="T631" s="167">
        <v>1</v>
      </c>
      <c r="U631" s="179" t="s">
        <v>2673</v>
      </c>
      <c r="V631" s="179" t="s">
        <v>141</v>
      </c>
      <c r="W631" s="179" t="s">
        <v>141</v>
      </c>
      <c r="X631" s="179" t="s">
        <v>141</v>
      </c>
      <c r="Y631" s="179" t="s">
        <v>2674</v>
      </c>
      <c r="Z631" s="179" t="s">
        <v>141</v>
      </c>
      <c r="AA631" s="179" t="s">
        <v>141</v>
      </c>
      <c r="AB631" s="179">
        <v>0</v>
      </c>
      <c r="AC631" s="179" t="s">
        <v>2649</v>
      </c>
      <c r="AD631" s="179" t="s">
        <v>32</v>
      </c>
      <c r="AE631" s="179"/>
      <c r="AF631" s="179" t="s">
        <v>141</v>
      </c>
      <c r="AG631" s="115" t="s">
        <v>141</v>
      </c>
      <c r="AJ631" s="1">
        <f t="shared" si="35"/>
        <v>0</v>
      </c>
    </row>
    <row r="632" spans="1:37" ht="318.75" customHeight="1">
      <c r="A632" s="94" t="s">
        <v>1052</v>
      </c>
      <c r="B632" s="57" t="s">
        <v>505</v>
      </c>
      <c r="C632" s="57" t="s">
        <v>684</v>
      </c>
      <c r="D632" s="58">
        <v>42451</v>
      </c>
      <c r="E632" s="59">
        <v>0.36736111111111108</v>
      </c>
      <c r="F632" s="58">
        <v>42451</v>
      </c>
      <c r="G632" s="59">
        <v>0.3756944444444445</v>
      </c>
      <c r="H632" s="59">
        <v>8.3333333333333332E-3</v>
      </c>
      <c r="I632" s="60">
        <v>0</v>
      </c>
      <c r="J632" s="60"/>
      <c r="K632" s="60"/>
      <c r="L632" s="71" t="s">
        <v>17</v>
      </c>
      <c r="M632" s="72" t="s">
        <v>1564</v>
      </c>
      <c r="N632" s="60">
        <v>500</v>
      </c>
      <c r="O632" s="71" t="s">
        <v>8</v>
      </c>
      <c r="P632" s="72" t="s">
        <v>1564</v>
      </c>
      <c r="Q632" s="71" t="s">
        <v>1565</v>
      </c>
      <c r="R632" s="167"/>
      <c r="S632" s="167"/>
      <c r="T632" s="167"/>
      <c r="U632" s="179"/>
      <c r="V632" s="179" t="s">
        <v>141</v>
      </c>
      <c r="W632" s="179" t="s">
        <v>141</v>
      </c>
      <c r="X632" s="179" t="s">
        <v>141</v>
      </c>
      <c r="Y632" s="179" t="s">
        <v>2651</v>
      </c>
      <c r="Z632" s="179" t="s">
        <v>141</v>
      </c>
      <c r="AA632" s="179" t="s">
        <v>141</v>
      </c>
      <c r="AB632" s="179">
        <v>0</v>
      </c>
      <c r="AC632" s="179" t="s">
        <v>2649</v>
      </c>
      <c r="AD632" s="179" t="s">
        <v>38</v>
      </c>
      <c r="AE632" s="179"/>
      <c r="AF632" s="179" t="s">
        <v>141</v>
      </c>
      <c r="AG632" s="115" t="s">
        <v>141</v>
      </c>
      <c r="AJ632" s="1">
        <f t="shared" si="35"/>
        <v>0</v>
      </c>
    </row>
    <row r="633" spans="1:37" ht="110.25" customHeight="1">
      <c r="A633" s="94" t="s">
        <v>1052</v>
      </c>
      <c r="B633" s="57" t="s">
        <v>505</v>
      </c>
      <c r="C633" s="57" t="s">
        <v>1566</v>
      </c>
      <c r="D633" s="58">
        <v>42451</v>
      </c>
      <c r="E633" s="59">
        <v>0.43124999999999997</v>
      </c>
      <c r="F633" s="58">
        <v>42451</v>
      </c>
      <c r="G633" s="59">
        <v>0.43124999999999997</v>
      </c>
      <c r="H633" s="59">
        <v>0</v>
      </c>
      <c r="I633" s="60">
        <v>13</v>
      </c>
      <c r="J633" s="60" t="s">
        <v>459</v>
      </c>
      <c r="K633" s="60"/>
      <c r="L633" s="71" t="s">
        <v>17</v>
      </c>
      <c r="M633" s="72" t="s">
        <v>609</v>
      </c>
      <c r="N633" s="60">
        <v>35</v>
      </c>
      <c r="O633" s="71" t="s">
        <v>8</v>
      </c>
      <c r="P633" s="72" t="s">
        <v>1567</v>
      </c>
      <c r="Q633" s="71" t="s">
        <v>1568</v>
      </c>
      <c r="R633" s="167"/>
      <c r="S633" s="167">
        <v>10</v>
      </c>
      <c r="T633" s="167">
        <v>10</v>
      </c>
      <c r="U633" s="179"/>
      <c r="V633" s="179" t="s">
        <v>141</v>
      </c>
      <c r="W633" s="179" t="s">
        <v>141</v>
      </c>
      <c r="X633" s="179" t="s">
        <v>141</v>
      </c>
      <c r="Y633" s="179" t="s">
        <v>2651</v>
      </c>
      <c r="Z633" s="179" t="s">
        <v>141</v>
      </c>
      <c r="AA633" s="179" t="s">
        <v>141</v>
      </c>
      <c r="AB633" s="179">
        <v>0</v>
      </c>
      <c r="AC633" s="179" t="s">
        <v>2649</v>
      </c>
      <c r="AD633" s="179" t="s">
        <v>38</v>
      </c>
      <c r="AE633" s="179"/>
      <c r="AF633" s="179" t="s">
        <v>141</v>
      </c>
      <c r="AG633" s="115" t="s">
        <v>141</v>
      </c>
      <c r="AJ633" s="1">
        <f t="shared" si="35"/>
        <v>0</v>
      </c>
    </row>
    <row r="634" spans="1:37" ht="409.5" customHeight="1">
      <c r="A634" s="94" t="s">
        <v>1052</v>
      </c>
      <c r="B634" s="57" t="s">
        <v>505</v>
      </c>
      <c r="C634" s="57" t="s">
        <v>1572</v>
      </c>
      <c r="D634" s="58">
        <v>42451</v>
      </c>
      <c r="E634" s="59">
        <v>0.48125000000000001</v>
      </c>
      <c r="F634" s="58">
        <v>42451</v>
      </c>
      <c r="G634" s="59">
        <v>0.48125000000000001</v>
      </c>
      <c r="H634" s="59">
        <v>0</v>
      </c>
      <c r="I634" s="60">
        <v>5</v>
      </c>
      <c r="J634" s="60" t="s">
        <v>459</v>
      </c>
      <c r="K634" s="60"/>
      <c r="L634" s="71" t="s">
        <v>17</v>
      </c>
      <c r="M634" s="72" t="s">
        <v>1573</v>
      </c>
      <c r="N634" s="60" t="s">
        <v>3</v>
      </c>
      <c r="O634" s="71" t="s">
        <v>8</v>
      </c>
      <c r="P634" s="72" t="s">
        <v>1573</v>
      </c>
      <c r="Q634" s="71" t="s">
        <v>1574</v>
      </c>
      <c r="R634" s="167">
        <v>2</v>
      </c>
      <c r="S634" s="167">
        <v>1</v>
      </c>
      <c r="T634" s="167">
        <v>3</v>
      </c>
      <c r="U634" s="179" t="s">
        <v>2679</v>
      </c>
      <c r="V634" s="179" t="s">
        <v>141</v>
      </c>
      <c r="W634" s="179" t="s">
        <v>141</v>
      </c>
      <c r="X634" s="179" t="s">
        <v>141</v>
      </c>
      <c r="Y634" s="179" t="s">
        <v>2651</v>
      </c>
      <c r="Z634" s="179" t="s">
        <v>141</v>
      </c>
      <c r="AA634" s="179" t="s">
        <v>141</v>
      </c>
      <c r="AB634" s="179">
        <v>0</v>
      </c>
      <c r="AC634" s="179" t="s">
        <v>2649</v>
      </c>
      <c r="AD634" s="179" t="s">
        <v>38</v>
      </c>
      <c r="AE634" s="179"/>
      <c r="AF634" s="179" t="s">
        <v>141</v>
      </c>
      <c r="AG634" s="115" t="s">
        <v>141</v>
      </c>
      <c r="AJ634" s="1">
        <f t="shared" si="35"/>
        <v>0</v>
      </c>
    </row>
    <row r="635" spans="1:37" ht="93.75" customHeight="1">
      <c r="A635" s="94" t="s">
        <v>1052</v>
      </c>
      <c r="B635" s="57" t="s">
        <v>505</v>
      </c>
      <c r="C635" s="57" t="s">
        <v>1566</v>
      </c>
      <c r="D635" s="58">
        <v>42451</v>
      </c>
      <c r="E635" s="59">
        <v>0.4826388888888889</v>
      </c>
      <c r="F635" s="58">
        <v>42451</v>
      </c>
      <c r="G635" s="59">
        <v>0.49513888888888885</v>
      </c>
      <c r="H635" s="59">
        <v>1.2499999999999999E-2</v>
      </c>
      <c r="I635" s="60">
        <v>0</v>
      </c>
      <c r="J635" s="60" t="s">
        <v>459</v>
      </c>
      <c r="K635" s="60"/>
      <c r="L635" s="71" t="s">
        <v>17</v>
      </c>
      <c r="M635" s="72" t="s">
        <v>1575</v>
      </c>
      <c r="N635" s="60" t="s">
        <v>3</v>
      </c>
      <c r="O635" s="71" t="s">
        <v>8</v>
      </c>
      <c r="P635" s="72" t="s">
        <v>1575</v>
      </c>
      <c r="Q635" s="71" t="s">
        <v>1576</v>
      </c>
      <c r="R635" s="167"/>
      <c r="S635" s="167"/>
      <c r="T635" s="167"/>
      <c r="U635" s="179" t="s">
        <v>2679</v>
      </c>
      <c r="V635" s="179" t="s">
        <v>141</v>
      </c>
      <c r="W635" s="76" t="s">
        <v>141</v>
      </c>
      <c r="X635" s="76" t="s">
        <v>141</v>
      </c>
      <c r="Y635" s="76" t="s">
        <v>2651</v>
      </c>
      <c r="Z635" s="76" t="s">
        <v>141</v>
      </c>
      <c r="AA635" s="76" t="s">
        <v>141</v>
      </c>
      <c r="AB635" s="76">
        <v>0</v>
      </c>
      <c r="AC635" s="76" t="s">
        <v>2649</v>
      </c>
      <c r="AD635" s="179" t="s">
        <v>38</v>
      </c>
      <c r="AE635" s="179"/>
      <c r="AF635" s="179" t="s">
        <v>141</v>
      </c>
      <c r="AG635" s="115" t="s">
        <v>141</v>
      </c>
      <c r="AJ635" s="1">
        <f t="shared" si="35"/>
        <v>0</v>
      </c>
    </row>
    <row r="636" spans="1:37" ht="75" customHeight="1">
      <c r="A636" s="94" t="s">
        <v>1052</v>
      </c>
      <c r="B636" s="57" t="s">
        <v>505</v>
      </c>
      <c r="C636" s="57" t="s">
        <v>2000</v>
      </c>
      <c r="D636" s="58">
        <v>42451</v>
      </c>
      <c r="E636" s="59">
        <v>0.55972222222222223</v>
      </c>
      <c r="F636" s="58">
        <v>42451</v>
      </c>
      <c r="G636" s="59">
        <v>0.6381944444444444</v>
      </c>
      <c r="H636" s="59">
        <v>7.8472222222222221E-2</v>
      </c>
      <c r="I636" s="60">
        <v>0</v>
      </c>
      <c r="J636" s="60" t="s">
        <v>1561</v>
      </c>
      <c r="K636" s="60"/>
      <c r="L636" s="71" t="s">
        <v>17</v>
      </c>
      <c r="M636" s="72" t="s">
        <v>1581</v>
      </c>
      <c r="N636" s="60" t="s">
        <v>3</v>
      </c>
      <c r="O636" s="71" t="s">
        <v>8</v>
      </c>
      <c r="P636" s="72" t="s">
        <v>1581</v>
      </c>
      <c r="Q636" s="71" t="s">
        <v>1582</v>
      </c>
      <c r="R636" s="167"/>
      <c r="S636" s="167"/>
      <c r="T636" s="167"/>
      <c r="U636" s="179" t="s">
        <v>2679</v>
      </c>
      <c r="V636" s="179" t="s">
        <v>141</v>
      </c>
      <c r="W636" s="179" t="s">
        <v>141</v>
      </c>
      <c r="X636" s="179" t="s">
        <v>141</v>
      </c>
      <c r="Y636" s="179" t="s">
        <v>2651</v>
      </c>
      <c r="Z636" s="179" t="s">
        <v>141</v>
      </c>
      <c r="AA636" s="179" t="s">
        <v>141</v>
      </c>
      <c r="AB636" s="179">
        <v>0</v>
      </c>
      <c r="AC636" s="179" t="s">
        <v>2649</v>
      </c>
      <c r="AD636" s="179" t="s">
        <v>38</v>
      </c>
      <c r="AE636" s="179"/>
      <c r="AF636" s="179" t="s">
        <v>141</v>
      </c>
      <c r="AG636" s="115" t="s">
        <v>141</v>
      </c>
      <c r="AJ636" s="1">
        <f t="shared" si="35"/>
        <v>0</v>
      </c>
    </row>
    <row r="637" spans="1:37" ht="93.75" customHeight="1">
      <c r="A637" s="94" t="s">
        <v>1052</v>
      </c>
      <c r="B637" s="57" t="s">
        <v>505</v>
      </c>
      <c r="C637" s="57" t="s">
        <v>2001</v>
      </c>
      <c r="D637" s="58">
        <v>42451</v>
      </c>
      <c r="E637" s="59">
        <v>0.56666666666666665</v>
      </c>
      <c r="F637" s="58">
        <v>42451</v>
      </c>
      <c r="G637" s="59">
        <v>0.6069444444444444</v>
      </c>
      <c r="H637" s="59">
        <v>4.027777777777778E-2</v>
      </c>
      <c r="I637" s="60">
        <v>0</v>
      </c>
      <c r="J637" s="60" t="s">
        <v>612</v>
      </c>
      <c r="K637" s="60"/>
      <c r="L637" s="71" t="s">
        <v>17</v>
      </c>
      <c r="M637" s="72" t="s">
        <v>1588</v>
      </c>
      <c r="N637" s="60" t="s">
        <v>3</v>
      </c>
      <c r="O637" s="71" t="s">
        <v>8</v>
      </c>
      <c r="P637" s="72" t="s">
        <v>1588</v>
      </c>
      <c r="Q637" s="71" t="s">
        <v>1589</v>
      </c>
      <c r="R637" s="167"/>
      <c r="S637" s="167"/>
      <c r="T637" s="167"/>
      <c r="U637" s="179" t="s">
        <v>2589</v>
      </c>
      <c r="V637" s="179" t="s">
        <v>141</v>
      </c>
      <c r="W637" s="179" t="s">
        <v>141</v>
      </c>
      <c r="X637" s="179" t="s">
        <v>141</v>
      </c>
      <c r="Y637" s="179" t="s">
        <v>2651</v>
      </c>
      <c r="Z637" s="179" t="s">
        <v>141</v>
      </c>
      <c r="AA637" s="179" t="s">
        <v>141</v>
      </c>
      <c r="AB637" s="179">
        <v>0</v>
      </c>
      <c r="AC637" s="179" t="s">
        <v>2649</v>
      </c>
      <c r="AD637" s="179" t="s">
        <v>38</v>
      </c>
      <c r="AE637" s="179"/>
      <c r="AF637" s="179" t="s">
        <v>141</v>
      </c>
      <c r="AG637" s="115" t="s">
        <v>141</v>
      </c>
      <c r="AJ637" s="1">
        <f t="shared" si="35"/>
        <v>0</v>
      </c>
    </row>
    <row r="638" spans="1:37" ht="206.25" customHeight="1">
      <c r="A638" s="94" t="s">
        <v>1052</v>
      </c>
      <c r="B638" s="57" t="s">
        <v>505</v>
      </c>
      <c r="C638" s="57" t="s">
        <v>812</v>
      </c>
      <c r="D638" s="58">
        <v>42451</v>
      </c>
      <c r="E638" s="59">
        <v>0.58819444444444446</v>
      </c>
      <c r="F638" s="58">
        <v>42451</v>
      </c>
      <c r="G638" s="59">
        <v>0.60069444444444442</v>
      </c>
      <c r="H638" s="59">
        <v>1.2499999999999999E-2</v>
      </c>
      <c r="I638" s="60">
        <v>0</v>
      </c>
      <c r="J638" s="60" t="s">
        <v>1592</v>
      </c>
      <c r="K638" s="60"/>
      <c r="L638" s="71" t="s">
        <v>17</v>
      </c>
      <c r="M638" s="72" t="s">
        <v>1593</v>
      </c>
      <c r="N638" s="60">
        <v>110</v>
      </c>
      <c r="O638" s="71" t="s">
        <v>8</v>
      </c>
      <c r="P638" s="72" t="s">
        <v>1593</v>
      </c>
      <c r="Q638" s="71" t="s">
        <v>1594</v>
      </c>
      <c r="R638" s="167"/>
      <c r="S638" s="167"/>
      <c r="T638" s="167"/>
      <c r="U638" s="179"/>
      <c r="V638" s="179" t="s">
        <v>141</v>
      </c>
      <c r="W638" s="179" t="s">
        <v>141</v>
      </c>
      <c r="X638" s="179" t="s">
        <v>141</v>
      </c>
      <c r="Y638" s="179" t="s">
        <v>2651</v>
      </c>
      <c r="Z638" s="179" t="s">
        <v>141</v>
      </c>
      <c r="AA638" s="179" t="s">
        <v>141</v>
      </c>
      <c r="AB638" s="179">
        <v>0</v>
      </c>
      <c r="AC638" s="179" t="s">
        <v>2649</v>
      </c>
      <c r="AD638" s="179" t="s">
        <v>38</v>
      </c>
      <c r="AE638" s="179"/>
      <c r="AF638" s="179" t="s">
        <v>141</v>
      </c>
      <c r="AG638" s="115" t="s">
        <v>141</v>
      </c>
      <c r="AJ638" s="1">
        <f t="shared" si="35"/>
        <v>0</v>
      </c>
    </row>
    <row r="639" spans="1:37" ht="168.75" customHeight="1">
      <c r="A639" s="94" t="s">
        <v>1052</v>
      </c>
      <c r="B639" s="57" t="s">
        <v>505</v>
      </c>
      <c r="C639" s="57" t="s">
        <v>812</v>
      </c>
      <c r="D639" s="58">
        <v>42451</v>
      </c>
      <c r="E639" s="59">
        <v>0.62430555555555556</v>
      </c>
      <c r="F639" s="58">
        <v>42451</v>
      </c>
      <c r="G639" s="59">
        <v>0.63263888888888886</v>
      </c>
      <c r="H639" s="59">
        <v>8.3333333333333332E-3</v>
      </c>
      <c r="I639" s="60">
        <v>53</v>
      </c>
      <c r="J639" s="60" t="s">
        <v>1298</v>
      </c>
      <c r="K639" s="60"/>
      <c r="L639" s="71" t="s">
        <v>17</v>
      </c>
      <c r="M639" s="72" t="s">
        <v>1597</v>
      </c>
      <c r="N639" s="60">
        <v>110</v>
      </c>
      <c r="O639" s="71" t="s">
        <v>8</v>
      </c>
      <c r="P639" s="72" t="s">
        <v>1597</v>
      </c>
      <c r="Q639" s="71" t="s">
        <v>1598</v>
      </c>
      <c r="R639" s="167">
        <v>2</v>
      </c>
      <c r="S639" s="167">
        <v>19</v>
      </c>
      <c r="T639" s="167">
        <v>21</v>
      </c>
      <c r="U639" s="179"/>
      <c r="V639" s="179" t="s">
        <v>141</v>
      </c>
      <c r="W639" s="179" t="s">
        <v>141</v>
      </c>
      <c r="X639" s="179" t="s">
        <v>141</v>
      </c>
      <c r="Y639" s="179" t="s">
        <v>2651</v>
      </c>
      <c r="Z639" s="179" t="s">
        <v>141</v>
      </c>
      <c r="AA639" s="179" t="s">
        <v>141</v>
      </c>
      <c r="AB639" s="179">
        <v>0</v>
      </c>
      <c r="AC639" s="179" t="s">
        <v>2649</v>
      </c>
      <c r="AD639" s="179" t="s">
        <v>38</v>
      </c>
      <c r="AE639" s="179"/>
      <c r="AF639" s="179" t="s">
        <v>141</v>
      </c>
      <c r="AG639" s="115" t="s">
        <v>141</v>
      </c>
      <c r="AJ639" s="1">
        <f t="shared" si="35"/>
        <v>0</v>
      </c>
    </row>
    <row r="640" spans="1:37" ht="409.5" customHeight="1">
      <c r="A640" s="94" t="s">
        <v>1052</v>
      </c>
      <c r="B640" s="57" t="s">
        <v>505</v>
      </c>
      <c r="C640" s="57" t="s">
        <v>812</v>
      </c>
      <c r="D640" s="58">
        <v>42451</v>
      </c>
      <c r="E640" s="59">
        <v>0.62986111111111109</v>
      </c>
      <c r="F640" s="58">
        <v>42451</v>
      </c>
      <c r="G640" s="59">
        <v>0.62986111111111109</v>
      </c>
      <c r="H640" s="59">
        <v>0</v>
      </c>
      <c r="I640" s="60">
        <v>91</v>
      </c>
      <c r="J640" s="60" t="s">
        <v>813</v>
      </c>
      <c r="K640" s="60"/>
      <c r="L640" s="71" t="s">
        <v>17</v>
      </c>
      <c r="M640" s="72" t="s">
        <v>1599</v>
      </c>
      <c r="N640" s="60">
        <v>110</v>
      </c>
      <c r="O640" s="71" t="s">
        <v>8</v>
      </c>
      <c r="P640" s="72" t="s">
        <v>1599</v>
      </c>
      <c r="Q640" s="71" t="s">
        <v>1600</v>
      </c>
      <c r="R640" s="167">
        <v>2</v>
      </c>
      <c r="S640" s="167">
        <v>35</v>
      </c>
      <c r="T640" s="167">
        <v>37</v>
      </c>
      <c r="U640" s="179"/>
      <c r="V640" s="179" t="s">
        <v>141</v>
      </c>
      <c r="W640" s="179" t="s">
        <v>141</v>
      </c>
      <c r="X640" s="179" t="s">
        <v>141</v>
      </c>
      <c r="Y640" s="179" t="s">
        <v>2651</v>
      </c>
      <c r="Z640" s="179" t="s">
        <v>141</v>
      </c>
      <c r="AA640" s="179" t="s">
        <v>141</v>
      </c>
      <c r="AB640" s="179">
        <v>0</v>
      </c>
      <c r="AC640" s="179" t="s">
        <v>2649</v>
      </c>
      <c r="AD640" s="179" t="s">
        <v>38</v>
      </c>
      <c r="AE640" s="179"/>
      <c r="AF640" s="179" t="s">
        <v>141</v>
      </c>
      <c r="AG640" s="115" t="s">
        <v>141</v>
      </c>
      <c r="AJ640" s="1">
        <f t="shared" ref="AJ640:AJ703" si="36">T640-S640-R640</f>
        <v>0</v>
      </c>
    </row>
    <row r="641" spans="1:37" ht="409.5" customHeight="1">
      <c r="A641" s="94" t="s">
        <v>1052</v>
      </c>
      <c r="B641" s="57" t="s">
        <v>505</v>
      </c>
      <c r="C641" s="57" t="s">
        <v>812</v>
      </c>
      <c r="D641" s="58">
        <v>42451</v>
      </c>
      <c r="E641" s="59">
        <v>0.63124999999999998</v>
      </c>
      <c r="F641" s="58">
        <v>42451</v>
      </c>
      <c r="G641" s="59">
        <v>0.66597222222222219</v>
      </c>
      <c r="H641" s="59">
        <v>3.4722222222222224E-2</v>
      </c>
      <c r="I641" s="60">
        <v>0</v>
      </c>
      <c r="J641" s="60" t="s">
        <v>1601</v>
      </c>
      <c r="K641" s="60"/>
      <c r="L641" s="71" t="s">
        <v>17</v>
      </c>
      <c r="M641" s="72" t="s">
        <v>1602</v>
      </c>
      <c r="N641" s="60">
        <v>110</v>
      </c>
      <c r="O641" s="71" t="s">
        <v>8</v>
      </c>
      <c r="P641" s="72" t="s">
        <v>1603</v>
      </c>
      <c r="Q641" s="71" t="s">
        <v>1604</v>
      </c>
      <c r="R641" s="167"/>
      <c r="S641" s="167"/>
      <c r="T641" s="167"/>
      <c r="U641" s="179"/>
      <c r="V641" s="179" t="s">
        <v>141</v>
      </c>
      <c r="W641" s="179" t="s">
        <v>141</v>
      </c>
      <c r="X641" s="179" t="s">
        <v>141</v>
      </c>
      <c r="Y641" s="179" t="s">
        <v>2651</v>
      </c>
      <c r="Z641" s="179" t="s">
        <v>141</v>
      </c>
      <c r="AA641" s="179" t="s">
        <v>141</v>
      </c>
      <c r="AB641" s="179">
        <v>0</v>
      </c>
      <c r="AC641" s="179" t="s">
        <v>2649</v>
      </c>
      <c r="AD641" s="179" t="s">
        <v>38</v>
      </c>
      <c r="AE641" s="179" t="s">
        <v>216</v>
      </c>
      <c r="AF641" s="179" t="s">
        <v>141</v>
      </c>
      <c r="AG641" s="115" t="s">
        <v>141</v>
      </c>
      <c r="AJ641" s="1">
        <f t="shared" si="36"/>
        <v>0</v>
      </c>
    </row>
    <row r="642" spans="1:37" ht="393.75" customHeight="1">
      <c r="A642" s="94" t="s">
        <v>1052</v>
      </c>
      <c r="B642" s="57" t="s">
        <v>505</v>
      </c>
      <c r="C642" s="57" t="s">
        <v>607</v>
      </c>
      <c r="D642" s="58">
        <v>42451</v>
      </c>
      <c r="E642" s="59">
        <v>0.56527777777777777</v>
      </c>
      <c r="F642" s="58">
        <v>42451</v>
      </c>
      <c r="G642" s="59">
        <v>0.59722222222222221</v>
      </c>
      <c r="H642" s="59">
        <v>3.1944444444444449E-2</v>
      </c>
      <c r="I642" s="60">
        <v>0</v>
      </c>
      <c r="J642" s="60" t="s">
        <v>1583</v>
      </c>
      <c r="K642" s="60"/>
      <c r="L642" s="71" t="s">
        <v>4</v>
      </c>
      <c r="M642" s="72" t="s">
        <v>1584</v>
      </c>
      <c r="N642" s="60" t="s">
        <v>3</v>
      </c>
      <c r="O642" s="71" t="s">
        <v>33</v>
      </c>
      <c r="P642" s="72" t="s">
        <v>1584</v>
      </c>
      <c r="Q642" s="71" t="s">
        <v>1585</v>
      </c>
      <c r="R642" s="167"/>
      <c r="S642" s="167"/>
      <c r="T642" s="167"/>
      <c r="U642" s="179"/>
      <c r="V642" s="179" t="s">
        <v>141</v>
      </c>
      <c r="W642" s="179" t="s">
        <v>141</v>
      </c>
      <c r="X642" s="179" t="s">
        <v>141</v>
      </c>
      <c r="Y642" s="179" t="s">
        <v>2682</v>
      </c>
      <c r="Z642" s="179" t="s">
        <v>141</v>
      </c>
      <c r="AA642" s="179" t="s">
        <v>141</v>
      </c>
      <c r="AB642" s="179">
        <v>0</v>
      </c>
      <c r="AC642" s="179" t="s">
        <v>2649</v>
      </c>
      <c r="AD642" s="179" t="s">
        <v>32</v>
      </c>
      <c r="AE642" s="179"/>
      <c r="AF642" s="179" t="s">
        <v>141</v>
      </c>
      <c r="AG642" s="115" t="s">
        <v>141</v>
      </c>
      <c r="AJ642" s="1">
        <f t="shared" si="36"/>
        <v>0</v>
      </c>
    </row>
    <row r="643" spans="1:37" ht="131.25" customHeight="1">
      <c r="A643" s="94" t="s">
        <v>1052</v>
      </c>
      <c r="B643" s="57" t="s">
        <v>505</v>
      </c>
      <c r="C643" s="57" t="s">
        <v>506</v>
      </c>
      <c r="D643" s="58">
        <v>42451</v>
      </c>
      <c r="E643" s="59">
        <v>0.45902777777777781</v>
      </c>
      <c r="F643" s="58">
        <v>42451</v>
      </c>
      <c r="G643" s="59">
        <v>0.45902777777777781</v>
      </c>
      <c r="H643" s="59">
        <v>0</v>
      </c>
      <c r="I643" s="60">
        <v>12</v>
      </c>
      <c r="J643" s="60" t="s">
        <v>459</v>
      </c>
      <c r="K643" s="60"/>
      <c r="L643" s="71" t="s">
        <v>10</v>
      </c>
      <c r="M643" s="72" t="s">
        <v>1059</v>
      </c>
      <c r="N643" s="60" t="s">
        <v>3</v>
      </c>
      <c r="O643" s="71" t="s">
        <v>8</v>
      </c>
      <c r="P643" s="72" t="s">
        <v>1059</v>
      </c>
      <c r="Q643" s="71" t="s">
        <v>1569</v>
      </c>
      <c r="R643" s="167"/>
      <c r="S643" s="167">
        <v>1</v>
      </c>
      <c r="T643" s="167">
        <v>1</v>
      </c>
      <c r="U643" s="179" t="s">
        <v>2676</v>
      </c>
      <c r="V643" s="179" t="s">
        <v>141</v>
      </c>
      <c r="W643" s="179" t="s">
        <v>141</v>
      </c>
      <c r="X643" s="179" t="s">
        <v>141</v>
      </c>
      <c r="Y643" s="179" t="s">
        <v>2666</v>
      </c>
      <c r="Z643" s="179" t="s">
        <v>141</v>
      </c>
      <c r="AA643" s="179" t="s">
        <v>141</v>
      </c>
      <c r="AB643" s="179">
        <v>0</v>
      </c>
      <c r="AC643" s="179" t="s">
        <v>2649</v>
      </c>
      <c r="AD643" s="179" t="s">
        <v>32</v>
      </c>
      <c r="AE643" s="179"/>
      <c r="AF643" s="179" t="s">
        <v>141</v>
      </c>
      <c r="AG643" s="115" t="s">
        <v>141</v>
      </c>
      <c r="AJ643" s="1">
        <f t="shared" si="36"/>
        <v>0</v>
      </c>
    </row>
    <row r="644" spans="1:37" ht="89.25" customHeight="1">
      <c r="A644" s="94" t="s">
        <v>1052</v>
      </c>
      <c r="B644" s="57" t="s">
        <v>505</v>
      </c>
      <c r="C644" s="57" t="s">
        <v>506</v>
      </c>
      <c r="D644" s="58">
        <v>42451</v>
      </c>
      <c r="E644" s="59">
        <v>0.47986111111111113</v>
      </c>
      <c r="F644" s="58">
        <v>42451</v>
      </c>
      <c r="G644" s="59">
        <v>0.47986111111111113</v>
      </c>
      <c r="H644" s="59">
        <v>0</v>
      </c>
      <c r="I644" s="60">
        <v>3</v>
      </c>
      <c r="J644" s="60" t="s">
        <v>1561</v>
      </c>
      <c r="K644" s="60"/>
      <c r="L644" s="71" t="s">
        <v>10</v>
      </c>
      <c r="M644" s="72" t="s">
        <v>1570</v>
      </c>
      <c r="N644" s="60" t="s">
        <v>3</v>
      </c>
      <c r="O644" s="71" t="s">
        <v>8</v>
      </c>
      <c r="P644" s="72" t="s">
        <v>1570</v>
      </c>
      <c r="Q644" s="71" t="s">
        <v>1571</v>
      </c>
      <c r="R644" s="167">
        <v>1</v>
      </c>
      <c r="S644" s="167">
        <v>1</v>
      </c>
      <c r="T644" s="167">
        <v>2</v>
      </c>
      <c r="U644" s="179" t="s">
        <v>2677</v>
      </c>
      <c r="V644" s="179" t="s">
        <v>141</v>
      </c>
      <c r="W644" s="179" t="s">
        <v>141</v>
      </c>
      <c r="X644" s="179" t="s">
        <v>141</v>
      </c>
      <c r="Y644" s="179" t="s">
        <v>2678</v>
      </c>
      <c r="Z644" s="179" t="s">
        <v>141</v>
      </c>
      <c r="AA644" s="179" t="s">
        <v>141</v>
      </c>
      <c r="AB644" s="179">
        <v>0</v>
      </c>
      <c r="AC644" s="179" t="s">
        <v>2649</v>
      </c>
      <c r="AD644" s="179" t="s">
        <v>32</v>
      </c>
      <c r="AE644" s="179"/>
      <c r="AF644" s="179" t="s">
        <v>141</v>
      </c>
      <c r="AG644" s="115" t="s">
        <v>141</v>
      </c>
      <c r="AJ644" s="1">
        <f t="shared" si="36"/>
        <v>0</v>
      </c>
    </row>
    <row r="645" spans="1:37" ht="409.5" customHeight="1">
      <c r="A645" s="94" t="s">
        <v>1052</v>
      </c>
      <c r="B645" s="57" t="s">
        <v>505</v>
      </c>
      <c r="C645" s="57" t="s">
        <v>506</v>
      </c>
      <c r="D645" s="58">
        <v>42451</v>
      </c>
      <c r="E645" s="59">
        <v>0.54236111111111118</v>
      </c>
      <c r="F645" s="58">
        <v>42452</v>
      </c>
      <c r="G645" s="59">
        <v>0.66041666666666665</v>
      </c>
      <c r="H645" s="59">
        <f>G645-E645</f>
        <v>0.11805555555555547</v>
      </c>
      <c r="I645" s="60">
        <v>195</v>
      </c>
      <c r="J645" s="60" t="s">
        <v>1561</v>
      </c>
      <c r="K645" s="60"/>
      <c r="L645" s="71" t="s">
        <v>10</v>
      </c>
      <c r="M645" s="72" t="s">
        <v>609</v>
      </c>
      <c r="N645" s="60">
        <v>35</v>
      </c>
      <c r="O645" s="71" t="s">
        <v>8</v>
      </c>
      <c r="P645" s="72" t="s">
        <v>1577</v>
      </c>
      <c r="Q645" s="71" t="s">
        <v>1578</v>
      </c>
      <c r="R645" s="167">
        <v>12</v>
      </c>
      <c r="S645" s="167">
        <v>20</v>
      </c>
      <c r="T645" s="167">
        <v>32</v>
      </c>
      <c r="U645" s="179" t="s">
        <v>2680</v>
      </c>
      <c r="V645" s="179" t="s">
        <v>141</v>
      </c>
      <c r="W645" s="179" t="s">
        <v>141</v>
      </c>
      <c r="X645" s="179" t="s">
        <v>141</v>
      </c>
      <c r="Y645" s="179" t="s">
        <v>2651</v>
      </c>
      <c r="Z645" s="179" t="s">
        <v>141</v>
      </c>
      <c r="AA645" s="179" t="s">
        <v>141</v>
      </c>
      <c r="AB645" s="179">
        <v>0</v>
      </c>
      <c r="AC645" s="179" t="s">
        <v>2649</v>
      </c>
      <c r="AD645" s="179" t="s">
        <v>32</v>
      </c>
      <c r="AE645" s="179"/>
      <c r="AF645" s="179" t="s">
        <v>141</v>
      </c>
      <c r="AG645" s="115" t="s">
        <v>141</v>
      </c>
      <c r="AJ645" s="1">
        <f t="shared" si="36"/>
        <v>0</v>
      </c>
    </row>
    <row r="646" spans="1:37" ht="318.75" customHeight="1">
      <c r="A646" s="94" t="s">
        <v>1052</v>
      </c>
      <c r="B646" s="57" t="s">
        <v>505</v>
      </c>
      <c r="C646" s="57" t="s">
        <v>506</v>
      </c>
      <c r="D646" s="58">
        <v>42451</v>
      </c>
      <c r="E646" s="59">
        <v>0.55763888888888891</v>
      </c>
      <c r="F646" s="58">
        <v>42451</v>
      </c>
      <c r="G646" s="59">
        <v>0.55763888888888891</v>
      </c>
      <c r="H646" s="59">
        <v>0</v>
      </c>
      <c r="I646" s="60">
        <v>6</v>
      </c>
      <c r="J646" s="60" t="s">
        <v>1561</v>
      </c>
      <c r="K646" s="60"/>
      <c r="L646" s="71" t="s">
        <v>10</v>
      </c>
      <c r="M646" s="72" t="s">
        <v>1579</v>
      </c>
      <c r="N646" s="60" t="s">
        <v>3</v>
      </c>
      <c r="O646" s="71" t="s">
        <v>8</v>
      </c>
      <c r="P646" s="72" t="s">
        <v>1579</v>
      </c>
      <c r="Q646" s="71" t="s">
        <v>1580</v>
      </c>
      <c r="R646" s="167"/>
      <c r="S646" s="167">
        <v>1</v>
      </c>
      <c r="T646" s="167">
        <v>1</v>
      </c>
      <c r="U646" s="179" t="s">
        <v>2679</v>
      </c>
      <c r="V646" s="179" t="s">
        <v>141</v>
      </c>
      <c r="W646" s="179" t="s">
        <v>141</v>
      </c>
      <c r="X646" s="179" t="s">
        <v>141</v>
      </c>
      <c r="Y646" s="179" t="s">
        <v>2681</v>
      </c>
      <c r="Z646" s="179" t="s">
        <v>141</v>
      </c>
      <c r="AA646" s="179" t="s">
        <v>141</v>
      </c>
      <c r="AB646" s="179">
        <v>0</v>
      </c>
      <c r="AC646" s="179" t="s">
        <v>2649</v>
      </c>
      <c r="AD646" s="179" t="s">
        <v>32</v>
      </c>
      <c r="AE646" s="179"/>
      <c r="AF646" s="179" t="s">
        <v>141</v>
      </c>
      <c r="AG646" s="115" t="s">
        <v>141</v>
      </c>
      <c r="AJ646" s="1">
        <f t="shared" si="36"/>
        <v>0</v>
      </c>
    </row>
    <row r="647" spans="1:37" ht="393.75" customHeight="1">
      <c r="A647" s="94" t="s">
        <v>1052</v>
      </c>
      <c r="B647" s="57" t="s">
        <v>505</v>
      </c>
      <c r="C647" s="57" t="s">
        <v>506</v>
      </c>
      <c r="D647" s="58">
        <v>42451</v>
      </c>
      <c r="E647" s="59">
        <v>0.56597222222222221</v>
      </c>
      <c r="F647" s="58">
        <v>42451</v>
      </c>
      <c r="G647" s="59">
        <v>0.63055555555555554</v>
      </c>
      <c r="H647" s="59">
        <v>6.458333333333334E-2</v>
      </c>
      <c r="I647" s="60">
        <v>16</v>
      </c>
      <c r="J647" s="60" t="s">
        <v>612</v>
      </c>
      <c r="K647" s="60"/>
      <c r="L647" s="71" t="s">
        <v>10</v>
      </c>
      <c r="M647" s="72" t="s">
        <v>1586</v>
      </c>
      <c r="N647" s="60" t="s">
        <v>3</v>
      </c>
      <c r="O647" s="71" t="s">
        <v>8</v>
      </c>
      <c r="P647" s="72" t="s">
        <v>1586</v>
      </c>
      <c r="Q647" s="71" t="s">
        <v>1587</v>
      </c>
      <c r="R647" s="167">
        <v>5</v>
      </c>
      <c r="S647" s="167"/>
      <c r="T647" s="167">
        <v>5</v>
      </c>
      <c r="U647" s="179" t="s">
        <v>2683</v>
      </c>
      <c r="V647" s="179" t="s">
        <v>141</v>
      </c>
      <c r="W647" s="179" t="s">
        <v>141</v>
      </c>
      <c r="X647" s="179" t="s">
        <v>141</v>
      </c>
      <c r="Y647" s="179" t="s">
        <v>2651</v>
      </c>
      <c r="Z647" s="179" t="s">
        <v>141</v>
      </c>
      <c r="AA647" s="179" t="s">
        <v>141</v>
      </c>
      <c r="AB647" s="179">
        <v>0</v>
      </c>
      <c r="AC647" s="179" t="s">
        <v>2649</v>
      </c>
      <c r="AD647" s="179" t="s">
        <v>32</v>
      </c>
      <c r="AE647" s="179"/>
      <c r="AF647" s="179" t="s">
        <v>141</v>
      </c>
      <c r="AG647" s="115" t="s">
        <v>141</v>
      </c>
      <c r="AJ647" s="1">
        <f t="shared" si="36"/>
        <v>0</v>
      </c>
    </row>
    <row r="648" spans="1:37" ht="409.5" customHeight="1">
      <c r="A648" s="94" t="s">
        <v>1052</v>
      </c>
      <c r="B648" s="57" t="s">
        <v>505</v>
      </c>
      <c r="C648" s="57" t="s">
        <v>506</v>
      </c>
      <c r="D648" s="58">
        <v>42451</v>
      </c>
      <c r="E648" s="59">
        <v>0.5805555555555556</v>
      </c>
      <c r="F648" s="58">
        <v>42451</v>
      </c>
      <c r="G648" s="59">
        <v>0.5805555555555556</v>
      </c>
      <c r="H648" s="59">
        <v>0</v>
      </c>
      <c r="I648" s="60">
        <v>15</v>
      </c>
      <c r="J648" s="60" t="s">
        <v>612</v>
      </c>
      <c r="K648" s="60"/>
      <c r="L648" s="71" t="s">
        <v>10</v>
      </c>
      <c r="M648" s="72" t="s">
        <v>1590</v>
      </c>
      <c r="N648" s="60" t="s">
        <v>3</v>
      </c>
      <c r="O648" s="71" t="s">
        <v>8</v>
      </c>
      <c r="P648" s="72" t="s">
        <v>1590</v>
      </c>
      <c r="Q648" s="71" t="s">
        <v>1591</v>
      </c>
      <c r="R648" s="167">
        <v>1</v>
      </c>
      <c r="S648" s="167">
        <v>9</v>
      </c>
      <c r="T648" s="167">
        <v>10</v>
      </c>
      <c r="U648" s="179" t="s">
        <v>2589</v>
      </c>
      <c r="V648" s="179" t="s">
        <v>141</v>
      </c>
      <c r="W648" s="179" t="s">
        <v>141</v>
      </c>
      <c r="X648" s="179" t="s">
        <v>141</v>
      </c>
      <c r="Y648" s="179" t="s">
        <v>2651</v>
      </c>
      <c r="Z648" s="179" t="s">
        <v>141</v>
      </c>
      <c r="AA648" s="179" t="s">
        <v>141</v>
      </c>
      <c r="AB648" s="179">
        <v>0</v>
      </c>
      <c r="AC648" s="179" t="s">
        <v>2649</v>
      </c>
      <c r="AD648" s="179" t="s">
        <v>32</v>
      </c>
      <c r="AE648" s="179"/>
      <c r="AF648" s="179" t="s">
        <v>141</v>
      </c>
      <c r="AG648" s="115" t="s">
        <v>141</v>
      </c>
      <c r="AJ648" s="1">
        <f t="shared" si="36"/>
        <v>0</v>
      </c>
    </row>
    <row r="649" spans="1:37" ht="337.5" customHeight="1">
      <c r="A649" s="94" t="s">
        <v>1052</v>
      </c>
      <c r="B649" s="57" t="s">
        <v>505</v>
      </c>
      <c r="C649" s="57" t="s">
        <v>506</v>
      </c>
      <c r="D649" s="58">
        <v>42451</v>
      </c>
      <c r="E649" s="59">
        <v>0.61944444444444446</v>
      </c>
      <c r="F649" s="58">
        <v>42451</v>
      </c>
      <c r="G649" s="59">
        <v>0.61944444444444446</v>
      </c>
      <c r="H649" s="59">
        <v>0</v>
      </c>
      <c r="I649" s="60">
        <v>4</v>
      </c>
      <c r="J649" s="60" t="s">
        <v>1561</v>
      </c>
      <c r="K649" s="60"/>
      <c r="L649" s="71" t="s">
        <v>10</v>
      </c>
      <c r="M649" s="72" t="s">
        <v>1595</v>
      </c>
      <c r="N649" s="60" t="s">
        <v>3</v>
      </c>
      <c r="O649" s="71" t="s">
        <v>8</v>
      </c>
      <c r="P649" s="72" t="s">
        <v>1595</v>
      </c>
      <c r="Q649" s="71" t="s">
        <v>1596</v>
      </c>
      <c r="R649" s="167"/>
      <c r="S649" s="167"/>
      <c r="T649" s="167"/>
      <c r="U649" s="179" t="s">
        <v>2589</v>
      </c>
      <c r="V649" s="179" t="s">
        <v>141</v>
      </c>
      <c r="W649" s="179" t="s">
        <v>141</v>
      </c>
      <c r="X649" s="179" t="s">
        <v>141</v>
      </c>
      <c r="Y649" s="179" t="s">
        <v>2681</v>
      </c>
      <c r="Z649" s="179" t="s">
        <v>141</v>
      </c>
      <c r="AA649" s="179" t="s">
        <v>141</v>
      </c>
      <c r="AB649" s="179">
        <v>0</v>
      </c>
      <c r="AC649" s="179" t="s">
        <v>2649</v>
      </c>
      <c r="AD649" s="179" t="s">
        <v>32</v>
      </c>
      <c r="AE649" s="179"/>
      <c r="AF649" s="179" t="s">
        <v>141</v>
      </c>
      <c r="AG649" s="115" t="s">
        <v>141</v>
      </c>
      <c r="AJ649" s="1">
        <f t="shared" si="36"/>
        <v>0</v>
      </c>
    </row>
    <row r="650" spans="1:37" ht="204" customHeight="1">
      <c r="A650" s="94" t="s">
        <v>1052</v>
      </c>
      <c r="B650" s="57" t="s">
        <v>505</v>
      </c>
      <c r="C650" s="57" t="s">
        <v>677</v>
      </c>
      <c r="D650" s="58">
        <v>42451</v>
      </c>
      <c r="E650" s="59">
        <v>0.36527777777777781</v>
      </c>
      <c r="F650" s="58">
        <v>42451</v>
      </c>
      <c r="G650" s="59">
        <v>0.36527777777777781</v>
      </c>
      <c r="H650" s="59">
        <v>0</v>
      </c>
      <c r="I650" s="60">
        <v>6</v>
      </c>
      <c r="J650" s="60" t="s">
        <v>1561</v>
      </c>
      <c r="K650" s="60"/>
      <c r="L650" s="71" t="s">
        <v>10</v>
      </c>
      <c r="M650" s="72" t="s">
        <v>1562</v>
      </c>
      <c r="N650" s="60" t="s">
        <v>3</v>
      </c>
      <c r="O650" s="71" t="s">
        <v>8</v>
      </c>
      <c r="P650" s="72" t="s">
        <v>1562</v>
      </c>
      <c r="Q650" s="71" t="s">
        <v>1563</v>
      </c>
      <c r="R650" s="167">
        <v>1</v>
      </c>
      <c r="S650" s="167">
        <v>5</v>
      </c>
      <c r="T650" s="167">
        <v>6</v>
      </c>
      <c r="U650" s="179" t="s">
        <v>2589</v>
      </c>
      <c r="V650" s="179" t="s">
        <v>141</v>
      </c>
      <c r="W650" s="179" t="s">
        <v>141</v>
      </c>
      <c r="X650" s="179" t="s">
        <v>141</v>
      </c>
      <c r="Y650" s="179" t="s">
        <v>2651</v>
      </c>
      <c r="Z650" s="179" t="s">
        <v>141</v>
      </c>
      <c r="AA650" s="179" t="s">
        <v>141</v>
      </c>
      <c r="AB650" s="179">
        <v>1</v>
      </c>
      <c r="AC650" s="179" t="s">
        <v>2649</v>
      </c>
      <c r="AD650" s="179" t="s">
        <v>32</v>
      </c>
      <c r="AE650" s="179"/>
      <c r="AF650" s="179" t="s">
        <v>141</v>
      </c>
      <c r="AG650" s="115" t="s">
        <v>141</v>
      </c>
      <c r="AJ650" s="1">
        <f t="shared" si="36"/>
        <v>0</v>
      </c>
    </row>
    <row r="651" spans="1:37" ht="126" customHeight="1">
      <c r="A651" s="179" t="s">
        <v>6868</v>
      </c>
      <c r="B651" s="208" t="s">
        <v>6</v>
      </c>
      <c r="C651" s="208" t="s">
        <v>1873</v>
      </c>
      <c r="D651" s="161">
        <v>42590</v>
      </c>
      <c r="E651" s="182">
        <v>0.8305555555555556</v>
      </c>
      <c r="F651" s="161">
        <v>42590</v>
      </c>
      <c r="G651" s="182">
        <v>0.8305555555555556</v>
      </c>
      <c r="H651" s="182">
        <v>0</v>
      </c>
      <c r="I651" s="208">
        <v>30</v>
      </c>
      <c r="J651" s="208" t="s">
        <v>144</v>
      </c>
      <c r="K651" s="208"/>
      <c r="L651" s="208" t="s">
        <v>4</v>
      </c>
      <c r="M651" s="208" t="s">
        <v>8375</v>
      </c>
      <c r="N651" s="208">
        <v>35</v>
      </c>
      <c r="O651" s="208" t="s">
        <v>14</v>
      </c>
      <c r="P651" s="208" t="s">
        <v>8376</v>
      </c>
      <c r="Q651" s="208" t="s">
        <v>11716</v>
      </c>
      <c r="R651" s="208">
        <v>17.899999999999999</v>
      </c>
      <c r="S651" s="208">
        <v>19.3</v>
      </c>
      <c r="T651" s="254">
        <f>S651+R651</f>
        <v>37.200000000000003</v>
      </c>
      <c r="U651" s="208" t="s">
        <v>44</v>
      </c>
      <c r="V651" s="208">
        <v>1997</v>
      </c>
      <c r="W651" s="208" t="s">
        <v>11717</v>
      </c>
      <c r="X651" s="208" t="s">
        <v>2736</v>
      </c>
      <c r="Y651" s="208" t="s">
        <v>11718</v>
      </c>
      <c r="Z651" s="208">
        <v>100</v>
      </c>
      <c r="AA651" s="208">
        <v>2017</v>
      </c>
      <c r="AB651" s="208" t="s">
        <v>2215</v>
      </c>
      <c r="AC651" s="293"/>
      <c r="AD651" s="115" t="s">
        <v>23</v>
      </c>
      <c r="AE651" s="208"/>
      <c r="AF651" s="208"/>
      <c r="AG651" s="208"/>
      <c r="AJ651" s="1">
        <f t="shared" si="36"/>
        <v>0</v>
      </c>
      <c r="AK651" s="1">
        <f>AJ651-T651</f>
        <v>-37.200000000000003</v>
      </c>
    </row>
    <row r="652" spans="1:37" ht="409.5" customHeight="1">
      <c r="A652" s="94" t="s">
        <v>1052</v>
      </c>
      <c r="B652" s="57" t="s">
        <v>505</v>
      </c>
      <c r="C652" s="57" t="s">
        <v>677</v>
      </c>
      <c r="D652" s="58">
        <v>42452</v>
      </c>
      <c r="E652" s="59">
        <v>0.58611111111111114</v>
      </c>
      <c r="F652" s="58">
        <v>42452</v>
      </c>
      <c r="G652" s="59">
        <v>0.69097222222222221</v>
      </c>
      <c r="H652" s="59">
        <v>0.10486111111111111</v>
      </c>
      <c r="I652" s="60">
        <v>17</v>
      </c>
      <c r="J652" s="60" t="s">
        <v>612</v>
      </c>
      <c r="K652" s="60"/>
      <c r="L652" s="71" t="s">
        <v>17</v>
      </c>
      <c r="M652" s="72" t="s">
        <v>1609</v>
      </c>
      <c r="N652" s="60" t="s">
        <v>3</v>
      </c>
      <c r="O652" s="71" t="s">
        <v>40</v>
      </c>
      <c r="P652" s="72" t="s">
        <v>1610</v>
      </c>
      <c r="Q652" s="71" t="s">
        <v>1611</v>
      </c>
      <c r="R652" s="167">
        <v>23</v>
      </c>
      <c r="S652" s="167">
        <v>1</v>
      </c>
      <c r="T652" s="167">
        <v>24</v>
      </c>
      <c r="U652" s="179" t="s">
        <v>2685</v>
      </c>
      <c r="V652" s="179" t="s">
        <v>141</v>
      </c>
      <c r="W652" s="179" t="s">
        <v>141</v>
      </c>
      <c r="X652" s="179" t="s">
        <v>141</v>
      </c>
      <c r="Y652" s="179" t="s">
        <v>2651</v>
      </c>
      <c r="Z652" s="179" t="s">
        <v>141</v>
      </c>
      <c r="AA652" s="179" t="s">
        <v>141</v>
      </c>
      <c r="AB652" s="179">
        <v>0</v>
      </c>
      <c r="AC652" s="179" t="s">
        <v>2649</v>
      </c>
      <c r="AD652" s="179" t="s">
        <v>38</v>
      </c>
      <c r="AE652" s="179"/>
      <c r="AF652" s="179" t="s">
        <v>141</v>
      </c>
      <c r="AG652" s="115" t="s">
        <v>141</v>
      </c>
      <c r="AJ652" s="1">
        <f t="shared" si="36"/>
        <v>0</v>
      </c>
    </row>
    <row r="653" spans="1:37" ht="409.5" customHeight="1">
      <c r="A653" s="94" t="s">
        <v>1052</v>
      </c>
      <c r="B653" s="57" t="s">
        <v>505</v>
      </c>
      <c r="C653" s="57" t="s">
        <v>506</v>
      </c>
      <c r="D653" s="58">
        <v>42452</v>
      </c>
      <c r="E653" s="59">
        <v>0.55972222222222223</v>
      </c>
      <c r="F653" s="58">
        <v>42453</v>
      </c>
      <c r="G653" s="59">
        <v>0.67361111111111116</v>
      </c>
      <c r="H653" s="59">
        <f>G653-E653</f>
        <v>0.11388888888888893</v>
      </c>
      <c r="I653" s="60">
        <v>0</v>
      </c>
      <c r="J653" s="60" t="s">
        <v>144</v>
      </c>
      <c r="K653" s="60"/>
      <c r="L653" s="71" t="s">
        <v>4</v>
      </c>
      <c r="M653" s="72" t="s">
        <v>2137</v>
      </c>
      <c r="N653" s="60" t="s">
        <v>3</v>
      </c>
      <c r="O653" s="71" t="s">
        <v>26</v>
      </c>
      <c r="P653" s="72" t="s">
        <v>1607</v>
      </c>
      <c r="Q653" s="71" t="s">
        <v>1608</v>
      </c>
      <c r="R653" s="167"/>
      <c r="S653" s="167"/>
      <c r="T653" s="167"/>
      <c r="U653" s="179"/>
      <c r="V653" s="179" t="s">
        <v>141</v>
      </c>
      <c r="W653" s="179" t="s">
        <v>141</v>
      </c>
      <c r="X653" s="179" t="s">
        <v>141</v>
      </c>
      <c r="Y653" s="179" t="s">
        <v>2684</v>
      </c>
      <c r="Z653" s="179" t="s">
        <v>141</v>
      </c>
      <c r="AA653" s="179" t="s">
        <v>141</v>
      </c>
      <c r="AB653" s="179">
        <v>2</v>
      </c>
      <c r="AC653" s="179" t="s">
        <v>2649</v>
      </c>
      <c r="AD653" s="179" t="s">
        <v>78</v>
      </c>
      <c r="AE653" s="179"/>
      <c r="AF653" s="179" t="s">
        <v>141</v>
      </c>
      <c r="AG653" s="115" t="s">
        <v>141</v>
      </c>
      <c r="AJ653" s="1">
        <f t="shared" si="36"/>
        <v>0</v>
      </c>
    </row>
    <row r="654" spans="1:37" ht="356.25" customHeight="1">
      <c r="A654" s="94" t="s">
        <v>1052</v>
      </c>
      <c r="B654" s="57" t="s">
        <v>505</v>
      </c>
      <c r="C654" s="57" t="s">
        <v>506</v>
      </c>
      <c r="D654" s="58">
        <v>42452</v>
      </c>
      <c r="E654" s="59">
        <v>0.8833333333333333</v>
      </c>
      <c r="F654" s="58">
        <v>42452</v>
      </c>
      <c r="G654" s="59">
        <v>0.89861111111111114</v>
      </c>
      <c r="H654" s="59">
        <v>1.5277777777777777E-2</v>
      </c>
      <c r="I654" s="60">
        <v>0</v>
      </c>
      <c r="J654" s="60" t="s">
        <v>612</v>
      </c>
      <c r="K654" s="60"/>
      <c r="L654" s="71" t="s">
        <v>4</v>
      </c>
      <c r="M654" s="72" t="s">
        <v>1612</v>
      </c>
      <c r="N654" s="60" t="s">
        <v>3</v>
      </c>
      <c r="O654" s="71" t="s">
        <v>26</v>
      </c>
      <c r="P654" s="72" t="s">
        <v>1613</v>
      </c>
      <c r="Q654" s="71" t="s">
        <v>1614</v>
      </c>
      <c r="R654" s="167"/>
      <c r="S654" s="167"/>
      <c r="T654" s="167"/>
      <c r="U654" s="179" t="s">
        <v>2686</v>
      </c>
      <c r="V654" s="179" t="s">
        <v>141</v>
      </c>
      <c r="W654" s="179" t="s">
        <v>141</v>
      </c>
      <c r="X654" s="179" t="s">
        <v>141</v>
      </c>
      <c r="Y654" s="179" t="s">
        <v>2651</v>
      </c>
      <c r="Z654" s="179" t="s">
        <v>141</v>
      </c>
      <c r="AA654" s="179" t="s">
        <v>141</v>
      </c>
      <c r="AB654" s="179">
        <v>0</v>
      </c>
      <c r="AC654" s="179" t="s">
        <v>2649</v>
      </c>
      <c r="AD654" s="179" t="s">
        <v>0</v>
      </c>
      <c r="AE654" s="179"/>
      <c r="AF654" s="179" t="s">
        <v>141</v>
      </c>
      <c r="AG654" s="115" t="s">
        <v>141</v>
      </c>
      <c r="AJ654" s="1">
        <f t="shared" si="36"/>
        <v>0</v>
      </c>
    </row>
    <row r="655" spans="1:37" ht="393.75" customHeight="1">
      <c r="A655" s="94" t="s">
        <v>1052</v>
      </c>
      <c r="B655" s="57" t="s">
        <v>505</v>
      </c>
      <c r="C655" s="57" t="s">
        <v>2001</v>
      </c>
      <c r="D655" s="58">
        <v>42453</v>
      </c>
      <c r="E655" s="59">
        <v>0.89027777777777783</v>
      </c>
      <c r="F655" s="58">
        <v>42453</v>
      </c>
      <c r="G655" s="59">
        <v>0.91527777777777775</v>
      </c>
      <c r="H655" s="59">
        <v>2.4999999999999998E-2</v>
      </c>
      <c r="I655" s="60">
        <v>0</v>
      </c>
      <c r="J655" s="60" t="s">
        <v>612</v>
      </c>
      <c r="K655" s="60"/>
      <c r="L655" s="71" t="s">
        <v>17</v>
      </c>
      <c r="M655" s="72" t="s">
        <v>1615</v>
      </c>
      <c r="N655" s="60" t="s">
        <v>3</v>
      </c>
      <c r="O655" s="71" t="s">
        <v>26</v>
      </c>
      <c r="P655" s="72" t="s">
        <v>1588</v>
      </c>
      <c r="Q655" s="71" t="s">
        <v>1616</v>
      </c>
      <c r="R655" s="167"/>
      <c r="S655" s="167"/>
      <c r="T655" s="167"/>
      <c r="U655" s="179" t="s">
        <v>2650</v>
      </c>
      <c r="V655" s="179" t="s">
        <v>141</v>
      </c>
      <c r="W655" s="179" t="s">
        <v>141</v>
      </c>
      <c r="X655" s="179" t="s">
        <v>141</v>
      </c>
      <c r="Y655" s="179" t="s">
        <v>2651</v>
      </c>
      <c r="Z655" s="179" t="s">
        <v>141</v>
      </c>
      <c r="AA655" s="179" t="s">
        <v>141</v>
      </c>
      <c r="AB655" s="179">
        <v>0</v>
      </c>
      <c r="AC655" s="179" t="s">
        <v>2649</v>
      </c>
      <c r="AD655" s="179" t="s">
        <v>38</v>
      </c>
      <c r="AE655" s="179"/>
      <c r="AF655" s="179" t="s">
        <v>141</v>
      </c>
      <c r="AG655" s="115" t="s">
        <v>141</v>
      </c>
      <c r="AJ655" s="1">
        <f t="shared" si="36"/>
        <v>0</v>
      </c>
    </row>
    <row r="656" spans="1:37" ht="78.75">
      <c r="A656" s="179" t="s">
        <v>5349</v>
      </c>
      <c r="B656" s="208" t="s">
        <v>308</v>
      </c>
      <c r="C656" s="208" t="s">
        <v>308</v>
      </c>
      <c r="D656" s="293">
        <v>42578</v>
      </c>
      <c r="E656" s="185">
        <v>0.70208333333333339</v>
      </c>
      <c r="F656" s="293">
        <v>42578</v>
      </c>
      <c r="G656" s="185">
        <v>0.70208333333333339</v>
      </c>
      <c r="H656" s="182">
        <f>G656-E656</f>
        <v>0</v>
      </c>
      <c r="I656" s="208">
        <v>313</v>
      </c>
      <c r="J656" s="208" t="s">
        <v>7111</v>
      </c>
      <c r="K656" s="208" t="s">
        <v>9</v>
      </c>
      <c r="L656" s="208" t="s">
        <v>10</v>
      </c>
      <c r="M656" s="185" t="s">
        <v>6775</v>
      </c>
      <c r="N656" s="208">
        <v>110</v>
      </c>
      <c r="O656" s="208" t="s">
        <v>8</v>
      </c>
      <c r="P656" s="185" t="s">
        <v>6775</v>
      </c>
      <c r="Q656" s="208" t="s">
        <v>7112</v>
      </c>
      <c r="R656" s="216">
        <v>26.013999999999999</v>
      </c>
      <c r="S656" s="216">
        <v>9.9610000000000003</v>
      </c>
      <c r="T656" s="216">
        <v>35.975000000000001</v>
      </c>
      <c r="U656" s="208" t="s">
        <v>29</v>
      </c>
      <c r="V656" s="208">
        <v>2013</v>
      </c>
      <c r="W656" s="208" t="s">
        <v>8</v>
      </c>
      <c r="X656" s="208"/>
      <c r="Y656" s="293">
        <v>42490</v>
      </c>
      <c r="Z656" s="208">
        <v>100</v>
      </c>
      <c r="AA656" s="208">
        <v>2018</v>
      </c>
      <c r="AB656" s="208">
        <v>0</v>
      </c>
      <c r="AC656" s="293">
        <v>42490</v>
      </c>
      <c r="AD656" s="208" t="s">
        <v>23</v>
      </c>
      <c r="AE656" s="208"/>
      <c r="AF656" s="208"/>
      <c r="AG656" s="208"/>
      <c r="AJ656" s="1">
        <f t="shared" si="36"/>
        <v>0</v>
      </c>
      <c r="AK656" s="1">
        <f>AJ656-T656</f>
        <v>-35.975000000000001</v>
      </c>
    </row>
    <row r="657" spans="1:37" ht="409.5" customHeight="1">
      <c r="A657" s="94" t="s">
        <v>1052</v>
      </c>
      <c r="B657" s="57" t="s">
        <v>505</v>
      </c>
      <c r="C657" s="57" t="s">
        <v>506</v>
      </c>
      <c r="D657" s="58">
        <v>42457</v>
      </c>
      <c r="E657" s="59">
        <v>0.73958333333333337</v>
      </c>
      <c r="F657" s="58">
        <v>42457</v>
      </c>
      <c r="G657" s="59">
        <v>0.7416666666666667</v>
      </c>
      <c r="H657" s="59">
        <v>2.0833333333333333E-3</v>
      </c>
      <c r="I657" s="60">
        <v>0</v>
      </c>
      <c r="J657" s="60" t="s">
        <v>912</v>
      </c>
      <c r="K657" s="60"/>
      <c r="L657" s="71" t="s">
        <v>4</v>
      </c>
      <c r="M657" s="72" t="s">
        <v>1936</v>
      </c>
      <c r="N657" s="60">
        <v>35</v>
      </c>
      <c r="O657" s="71" t="s">
        <v>14</v>
      </c>
      <c r="P657" s="72" t="s">
        <v>1937</v>
      </c>
      <c r="Q657" s="71" t="s">
        <v>1938</v>
      </c>
      <c r="R657" s="167"/>
      <c r="S657" s="167"/>
      <c r="T657" s="167"/>
      <c r="U657" s="179"/>
      <c r="V657" s="179" t="s">
        <v>141</v>
      </c>
      <c r="W657" s="179" t="s">
        <v>141</v>
      </c>
      <c r="X657" s="179" t="s">
        <v>141</v>
      </c>
      <c r="Y657" s="179" t="s">
        <v>2651</v>
      </c>
      <c r="Z657" s="179" t="s">
        <v>141</v>
      </c>
      <c r="AA657" s="179" t="s">
        <v>141</v>
      </c>
      <c r="AB657" s="179">
        <v>0</v>
      </c>
      <c r="AC657" s="179" t="s">
        <v>2649</v>
      </c>
      <c r="AD657" s="179" t="s">
        <v>64</v>
      </c>
      <c r="AE657" s="179"/>
      <c r="AF657" s="179" t="s">
        <v>141</v>
      </c>
      <c r="AG657" s="115" t="s">
        <v>141</v>
      </c>
      <c r="AJ657" s="1">
        <f t="shared" si="36"/>
        <v>0</v>
      </c>
    </row>
    <row r="658" spans="1:37" s="16" customFormat="1" ht="75" customHeight="1">
      <c r="A658" s="94" t="s">
        <v>13179</v>
      </c>
      <c r="B658" s="179" t="s">
        <v>6</v>
      </c>
      <c r="C658" s="179" t="s">
        <v>1873</v>
      </c>
      <c r="D658" s="599">
        <v>42705</v>
      </c>
      <c r="E658" s="176">
        <v>0.41319444444444442</v>
      </c>
      <c r="F658" s="599">
        <v>42705</v>
      </c>
      <c r="G658" s="176">
        <v>0.47430555555555554</v>
      </c>
      <c r="H658" s="176">
        <v>6.1111111111111116E-2</v>
      </c>
      <c r="I658" s="600">
        <v>11</v>
      </c>
      <c r="J658" s="179" t="s">
        <v>303</v>
      </c>
      <c r="K658" s="179" t="s">
        <v>15</v>
      </c>
      <c r="L658" s="179" t="s">
        <v>10</v>
      </c>
      <c r="M658" s="179" t="s">
        <v>13173</v>
      </c>
      <c r="N658" s="179" t="s">
        <v>3</v>
      </c>
      <c r="O658" s="179" t="s">
        <v>8</v>
      </c>
      <c r="P658" s="179" t="s">
        <v>13174</v>
      </c>
      <c r="Q658" s="600" t="s">
        <v>14775</v>
      </c>
      <c r="R658" s="190">
        <v>28.2</v>
      </c>
      <c r="S658" s="190">
        <v>7.7</v>
      </c>
      <c r="T658" s="601">
        <v>35.9</v>
      </c>
      <c r="U658" s="179" t="s">
        <v>7</v>
      </c>
      <c r="V658" s="179">
        <v>2015</v>
      </c>
      <c r="W658" s="179" t="s">
        <v>14776</v>
      </c>
      <c r="X658" s="179" t="s">
        <v>2736</v>
      </c>
      <c r="Y658" s="79" t="s">
        <v>14759</v>
      </c>
      <c r="Z658" s="270">
        <v>0</v>
      </c>
      <c r="AA658" s="79">
        <v>2017</v>
      </c>
      <c r="AB658" s="179"/>
      <c r="AC658" s="79"/>
      <c r="AD658" s="179" t="s">
        <v>23</v>
      </c>
      <c r="AE658" s="179"/>
      <c r="AF658" s="179"/>
      <c r="AG658" s="179"/>
      <c r="AJ658" s="1">
        <f t="shared" si="36"/>
        <v>0</v>
      </c>
    </row>
    <row r="659" spans="1:37" ht="318.75" customHeight="1">
      <c r="A659" s="94" t="s">
        <v>1052</v>
      </c>
      <c r="B659" s="57" t="s">
        <v>505</v>
      </c>
      <c r="C659" s="57" t="s">
        <v>506</v>
      </c>
      <c r="D659" s="58">
        <v>42458</v>
      </c>
      <c r="E659" s="59">
        <v>0.60416666666666663</v>
      </c>
      <c r="F659" s="58">
        <v>42458</v>
      </c>
      <c r="G659" s="59">
        <v>0.60555555555555551</v>
      </c>
      <c r="H659" s="59">
        <v>1.3888888888888889E-3</v>
      </c>
      <c r="I659" s="60">
        <v>2</v>
      </c>
      <c r="J659" s="60" t="s">
        <v>816</v>
      </c>
      <c r="K659" s="60"/>
      <c r="L659" s="71" t="s">
        <v>4</v>
      </c>
      <c r="M659" s="72" t="s">
        <v>1942</v>
      </c>
      <c r="N659" s="60">
        <v>35</v>
      </c>
      <c r="O659" s="71" t="s">
        <v>14</v>
      </c>
      <c r="P659" s="72" t="s">
        <v>1942</v>
      </c>
      <c r="Q659" s="71" t="s">
        <v>1943</v>
      </c>
      <c r="R659" s="167"/>
      <c r="S659" s="167">
        <v>1</v>
      </c>
      <c r="T659" s="167">
        <v>1</v>
      </c>
      <c r="U659" s="179"/>
      <c r="V659" s="179" t="s">
        <v>141</v>
      </c>
      <c r="W659" s="179" t="s">
        <v>141</v>
      </c>
      <c r="X659" s="179" t="s">
        <v>141</v>
      </c>
      <c r="Y659" s="179" t="s">
        <v>2651</v>
      </c>
      <c r="Z659" s="179" t="s">
        <v>141</v>
      </c>
      <c r="AA659" s="179" t="s">
        <v>141</v>
      </c>
      <c r="AB659" s="179">
        <v>0</v>
      </c>
      <c r="AC659" s="179" t="s">
        <v>2649</v>
      </c>
      <c r="AD659" s="179" t="s">
        <v>76</v>
      </c>
      <c r="AE659" s="179"/>
      <c r="AF659" s="179" t="s">
        <v>141</v>
      </c>
      <c r="AG659" s="115" t="s">
        <v>141</v>
      </c>
      <c r="AJ659" s="1">
        <f t="shared" si="36"/>
        <v>0</v>
      </c>
    </row>
    <row r="660" spans="1:37" ht="56.25" customHeight="1">
      <c r="A660" s="179" t="s">
        <v>2467</v>
      </c>
      <c r="B660" s="179" t="s">
        <v>2101</v>
      </c>
      <c r="C660" s="179" t="s">
        <v>2101</v>
      </c>
      <c r="D660" s="278">
        <v>42511</v>
      </c>
      <c r="E660" s="176">
        <v>0.63888888888888895</v>
      </c>
      <c r="F660" s="278">
        <v>42511</v>
      </c>
      <c r="G660" s="176">
        <v>0.67499999999999993</v>
      </c>
      <c r="H660" s="176">
        <f>G660-E660</f>
        <v>3.6111111111110983E-2</v>
      </c>
      <c r="I660" s="179">
        <v>29</v>
      </c>
      <c r="J660" s="179" t="s">
        <v>4087</v>
      </c>
      <c r="K660" s="127" t="s">
        <v>141</v>
      </c>
      <c r="L660" s="179" t="s">
        <v>4</v>
      </c>
      <c r="M660" s="180" t="s">
        <v>4141</v>
      </c>
      <c r="N660" s="179">
        <v>35</v>
      </c>
      <c r="O660" s="128" t="s">
        <v>14</v>
      </c>
      <c r="P660" s="180" t="s">
        <v>4142</v>
      </c>
      <c r="Q660" s="128" t="s">
        <v>4143</v>
      </c>
      <c r="R660" s="179">
        <v>35.1</v>
      </c>
      <c r="S660" s="179"/>
      <c r="T660" s="170">
        <v>35.1</v>
      </c>
      <c r="U660" s="179" t="s">
        <v>39</v>
      </c>
      <c r="V660" s="179"/>
      <c r="W660" s="179"/>
      <c r="X660" s="179"/>
      <c r="Y660" s="179"/>
      <c r="Z660" s="179"/>
      <c r="AA660" s="179"/>
      <c r="AB660" s="179"/>
      <c r="AC660" s="179"/>
      <c r="AD660" s="80" t="s">
        <v>23</v>
      </c>
      <c r="AE660" s="179" t="s">
        <v>67</v>
      </c>
      <c r="AF660" s="179" t="s">
        <v>54</v>
      </c>
      <c r="AG660" s="115"/>
      <c r="AJ660" s="1">
        <f t="shared" si="36"/>
        <v>0</v>
      </c>
      <c r="AK660" s="1">
        <f>AJ660-T660</f>
        <v>-35.1</v>
      </c>
    </row>
    <row r="661" spans="1:37" s="16" customFormat="1" ht="173.25">
      <c r="A661" s="94" t="s">
        <v>12777</v>
      </c>
      <c r="B661" s="179" t="s">
        <v>16</v>
      </c>
      <c r="C661" s="179" t="s">
        <v>292</v>
      </c>
      <c r="D661" s="79">
        <v>42703</v>
      </c>
      <c r="E661" s="176">
        <v>0.23263888888888887</v>
      </c>
      <c r="F661" s="79">
        <v>42703</v>
      </c>
      <c r="G661" s="377">
        <v>0.30208333333333331</v>
      </c>
      <c r="H661" s="377">
        <f>(F661+G661)-(D661+E661)</f>
        <v>6.9444444445252884E-2</v>
      </c>
      <c r="I661" s="179">
        <v>27</v>
      </c>
      <c r="J661" s="179" t="s">
        <v>5344</v>
      </c>
      <c r="K661" s="179" t="s">
        <v>15</v>
      </c>
      <c r="L661" s="179" t="s">
        <v>4</v>
      </c>
      <c r="M661" s="179" t="s">
        <v>13129</v>
      </c>
      <c r="N661" s="179">
        <v>35</v>
      </c>
      <c r="O661" s="179" t="s">
        <v>14</v>
      </c>
      <c r="P661" s="179" t="s">
        <v>13130</v>
      </c>
      <c r="Q661" s="208" t="s">
        <v>14940</v>
      </c>
      <c r="R661" s="179">
        <v>34.79</v>
      </c>
      <c r="S661" s="208"/>
      <c r="T661" s="183">
        <f>SUM(R661:S661)</f>
        <v>34.79</v>
      </c>
      <c r="U661" s="179" t="s">
        <v>34</v>
      </c>
      <c r="V661" s="179">
        <v>2013</v>
      </c>
      <c r="W661" s="179" t="s">
        <v>2883</v>
      </c>
      <c r="X661" s="179" t="s">
        <v>14941</v>
      </c>
      <c r="Y661" s="79">
        <v>42543</v>
      </c>
      <c r="Z661" s="179">
        <v>100</v>
      </c>
      <c r="AA661" s="352" t="s">
        <v>9765</v>
      </c>
      <c r="AB661" s="179">
        <v>0</v>
      </c>
      <c r="AC661" s="179"/>
      <c r="AD661" s="179" t="s">
        <v>23</v>
      </c>
      <c r="AE661" s="179"/>
      <c r="AF661" s="179"/>
      <c r="AG661" s="208" t="s">
        <v>14942</v>
      </c>
      <c r="AJ661" s="1">
        <f t="shared" si="36"/>
        <v>0</v>
      </c>
    </row>
    <row r="662" spans="1:37" ht="409.5" customHeight="1">
      <c r="A662" s="94" t="s">
        <v>2039</v>
      </c>
      <c r="B662" s="57" t="s">
        <v>505</v>
      </c>
      <c r="C662" s="57" t="s">
        <v>506</v>
      </c>
      <c r="D662" s="58">
        <v>42461</v>
      </c>
      <c r="E662" s="59">
        <v>0.78055555555555556</v>
      </c>
      <c r="F662" s="58">
        <v>42461</v>
      </c>
      <c r="G662" s="59">
        <v>0.78055555555555556</v>
      </c>
      <c r="H662" s="59">
        <v>0</v>
      </c>
      <c r="I662" s="60">
        <v>2</v>
      </c>
      <c r="J662" s="60" t="s">
        <v>1561</v>
      </c>
      <c r="K662" s="60"/>
      <c r="L662" s="71" t="s">
        <v>17</v>
      </c>
      <c r="M662" s="72" t="s">
        <v>2055</v>
      </c>
      <c r="N662" s="60" t="s">
        <v>3</v>
      </c>
      <c r="O662" s="71" t="s">
        <v>2</v>
      </c>
      <c r="P662" s="72" t="s">
        <v>2056</v>
      </c>
      <c r="Q662" s="71" t="s">
        <v>2057</v>
      </c>
      <c r="R662" s="167"/>
      <c r="S662" s="167"/>
      <c r="T662" s="167"/>
      <c r="U662" s="179" t="s">
        <v>2688</v>
      </c>
      <c r="V662" s="179" t="s">
        <v>141</v>
      </c>
      <c r="W662" s="179" t="s">
        <v>141</v>
      </c>
      <c r="X662" s="179" t="s">
        <v>141</v>
      </c>
      <c r="Y662" s="179" t="s">
        <v>2689</v>
      </c>
      <c r="Z662" s="179" t="s">
        <v>141</v>
      </c>
      <c r="AA662" s="179" t="s">
        <v>141</v>
      </c>
      <c r="AB662" s="179">
        <v>3</v>
      </c>
      <c r="AC662" s="179" t="s">
        <v>2649</v>
      </c>
      <c r="AD662" s="179" t="s">
        <v>38</v>
      </c>
      <c r="AE662" s="179"/>
      <c r="AF662" s="179" t="s">
        <v>141</v>
      </c>
      <c r="AG662" s="115" t="s">
        <v>141</v>
      </c>
      <c r="AJ662" s="1">
        <f t="shared" si="36"/>
        <v>0</v>
      </c>
    </row>
    <row r="663" spans="1:37" ht="37.5" customHeight="1">
      <c r="A663" s="179" t="s">
        <v>12537</v>
      </c>
      <c r="B663" s="208" t="s">
        <v>13</v>
      </c>
      <c r="C663" s="179" t="s">
        <v>147</v>
      </c>
      <c r="D663" s="161">
        <v>42656</v>
      </c>
      <c r="E663" s="185">
        <v>0.48333333333333334</v>
      </c>
      <c r="F663" s="161">
        <v>42656</v>
      </c>
      <c r="G663" s="185">
        <v>0.5395833333333333</v>
      </c>
      <c r="H663" s="1008">
        <v>5.6249999999999967E-2</v>
      </c>
      <c r="I663" s="208">
        <v>5</v>
      </c>
      <c r="J663" s="606" t="s">
        <v>141</v>
      </c>
      <c r="K663" s="606"/>
      <c r="L663" s="179" t="s">
        <v>12</v>
      </c>
      <c r="M663" s="606" t="s">
        <v>12510</v>
      </c>
      <c r="N663" s="208">
        <v>0.4</v>
      </c>
      <c r="O663" s="208" t="s">
        <v>57</v>
      </c>
      <c r="P663" s="606" t="s">
        <v>57</v>
      </c>
      <c r="Q663" s="163" t="s">
        <v>14519</v>
      </c>
      <c r="R663" s="254">
        <v>15</v>
      </c>
      <c r="S663" s="254">
        <v>19.3</v>
      </c>
      <c r="T663" s="190">
        <v>34.299999999999997</v>
      </c>
      <c r="U663" s="606" t="s">
        <v>62</v>
      </c>
      <c r="V663" s="606" t="s">
        <v>141</v>
      </c>
      <c r="W663" s="606" t="s">
        <v>141</v>
      </c>
      <c r="X663" s="606" t="s">
        <v>141</v>
      </c>
      <c r="Y663" s="606" t="s">
        <v>141</v>
      </c>
      <c r="Z663" s="606" t="s">
        <v>141</v>
      </c>
      <c r="AA663" s="606" t="s">
        <v>141</v>
      </c>
      <c r="AB663" s="606" t="s">
        <v>141</v>
      </c>
      <c r="AC663" s="606" t="s">
        <v>141</v>
      </c>
      <c r="AD663" s="179" t="s">
        <v>23</v>
      </c>
      <c r="AE663" s="606" t="s">
        <v>141</v>
      </c>
      <c r="AF663" s="606" t="s">
        <v>141</v>
      </c>
      <c r="AG663" s="179" t="s">
        <v>14520</v>
      </c>
      <c r="AJ663" s="1">
        <f t="shared" si="36"/>
        <v>0</v>
      </c>
    </row>
    <row r="664" spans="1:37" ht="356.25" customHeight="1">
      <c r="A664" s="94" t="s">
        <v>2039</v>
      </c>
      <c r="B664" s="57" t="s">
        <v>505</v>
      </c>
      <c r="C664" s="57" t="s">
        <v>506</v>
      </c>
      <c r="D664" s="58">
        <v>42462</v>
      </c>
      <c r="E664" s="59">
        <v>0.25138888888888888</v>
      </c>
      <c r="F664" s="58">
        <v>42462</v>
      </c>
      <c r="G664" s="59">
        <v>0.25138888888888888</v>
      </c>
      <c r="H664" s="59">
        <v>0</v>
      </c>
      <c r="I664" s="60">
        <v>13</v>
      </c>
      <c r="J664" s="60" t="s">
        <v>144</v>
      </c>
      <c r="K664" s="60"/>
      <c r="L664" s="71" t="s">
        <v>30</v>
      </c>
      <c r="M664" s="72" t="s">
        <v>2053</v>
      </c>
      <c r="N664" s="60" t="s">
        <v>3</v>
      </c>
      <c r="O664" s="71" t="s">
        <v>8</v>
      </c>
      <c r="P664" s="72" t="s">
        <v>2053</v>
      </c>
      <c r="Q664" s="71" t="s">
        <v>2054</v>
      </c>
      <c r="R664" s="167"/>
      <c r="S664" s="167"/>
      <c r="T664" s="167"/>
      <c r="U664" s="179" t="s">
        <v>2589</v>
      </c>
      <c r="V664" s="179" t="s">
        <v>141</v>
      </c>
      <c r="W664" s="179" t="s">
        <v>141</v>
      </c>
      <c r="X664" s="179" t="s">
        <v>141</v>
      </c>
      <c r="Y664" s="179" t="s">
        <v>2651</v>
      </c>
      <c r="Z664" s="179" t="s">
        <v>141</v>
      </c>
      <c r="AA664" s="179" t="s">
        <v>141</v>
      </c>
      <c r="AB664" s="179">
        <v>0</v>
      </c>
      <c r="AC664" s="179" t="s">
        <v>2649</v>
      </c>
      <c r="AD664" s="179" t="s">
        <v>28</v>
      </c>
      <c r="AE664" s="179"/>
      <c r="AF664" s="179" t="s">
        <v>141</v>
      </c>
      <c r="AG664" s="115" t="s">
        <v>141</v>
      </c>
      <c r="AJ664" s="1">
        <f t="shared" si="36"/>
        <v>0</v>
      </c>
    </row>
    <row r="665" spans="1:37" ht="89.25" customHeight="1">
      <c r="A665" s="94" t="s">
        <v>2039</v>
      </c>
      <c r="B665" s="57" t="s">
        <v>505</v>
      </c>
      <c r="C665" s="57" t="s">
        <v>506</v>
      </c>
      <c r="D665" s="58">
        <v>42463</v>
      </c>
      <c r="E665" s="59">
        <v>0.79513888888888884</v>
      </c>
      <c r="F665" s="58">
        <v>42463</v>
      </c>
      <c r="G665" s="59">
        <v>0.875</v>
      </c>
      <c r="H665" s="59">
        <v>7.9861111111111105E-2</v>
      </c>
      <c r="I665" s="60">
        <v>2</v>
      </c>
      <c r="J665" s="60"/>
      <c r="K665" s="60"/>
      <c r="L665" s="71" t="s">
        <v>4</v>
      </c>
      <c r="M665" s="72" t="s">
        <v>2035</v>
      </c>
      <c r="N665" s="60" t="s">
        <v>3</v>
      </c>
      <c r="O665" s="71" t="s">
        <v>26</v>
      </c>
      <c r="P665" s="72" t="s">
        <v>2035</v>
      </c>
      <c r="Q665" s="71" t="s">
        <v>2036</v>
      </c>
      <c r="R665" s="167">
        <v>3</v>
      </c>
      <c r="S665" s="167"/>
      <c r="T665" s="167">
        <v>3</v>
      </c>
      <c r="U665" s="179" t="s">
        <v>2691</v>
      </c>
      <c r="V665" s="179" t="s">
        <v>141</v>
      </c>
      <c r="W665" s="179" t="s">
        <v>141</v>
      </c>
      <c r="X665" s="179" t="s">
        <v>141</v>
      </c>
      <c r="Y665" s="179" t="s">
        <v>2651</v>
      </c>
      <c r="Z665" s="179" t="s">
        <v>141</v>
      </c>
      <c r="AA665" s="179" t="s">
        <v>141</v>
      </c>
      <c r="AB665" s="179">
        <v>0</v>
      </c>
      <c r="AC665" s="179" t="s">
        <v>2649</v>
      </c>
      <c r="AD665" s="179" t="s">
        <v>0</v>
      </c>
      <c r="AE665" s="179"/>
      <c r="AF665" s="179" t="s">
        <v>141</v>
      </c>
      <c r="AG665" s="115" t="s">
        <v>141</v>
      </c>
      <c r="AJ665" s="1">
        <f t="shared" si="36"/>
        <v>0</v>
      </c>
    </row>
    <row r="666" spans="1:37" ht="63" customHeight="1">
      <c r="A666" s="179" t="s">
        <v>12537</v>
      </c>
      <c r="B666" s="179" t="s">
        <v>505</v>
      </c>
      <c r="C666" s="179" t="s">
        <v>607</v>
      </c>
      <c r="D666" s="169">
        <v>42662</v>
      </c>
      <c r="E666" s="68">
        <v>0.11944444444444445</v>
      </c>
      <c r="F666" s="169">
        <v>42662</v>
      </c>
      <c r="G666" s="68">
        <v>0.17430555555555557</v>
      </c>
      <c r="H666" s="477">
        <v>5.486111111111111E-2</v>
      </c>
      <c r="I666" s="179">
        <v>75</v>
      </c>
      <c r="J666" s="179"/>
      <c r="K666" s="179"/>
      <c r="L666" s="179" t="s">
        <v>12</v>
      </c>
      <c r="M666" s="179" t="s">
        <v>12623</v>
      </c>
      <c r="N666" s="179" t="s">
        <v>3</v>
      </c>
      <c r="O666" s="179" t="s">
        <v>24</v>
      </c>
      <c r="P666" s="179" t="s">
        <v>12623</v>
      </c>
      <c r="Q666" s="68" t="s">
        <v>12624</v>
      </c>
      <c r="R666" s="179">
        <v>31</v>
      </c>
      <c r="S666" s="179">
        <v>3</v>
      </c>
      <c r="T666" s="179">
        <v>34</v>
      </c>
      <c r="U666" s="179"/>
      <c r="V666" s="179"/>
      <c r="W666" s="179"/>
      <c r="X666" s="179"/>
      <c r="Y666" s="179"/>
      <c r="Z666" s="179"/>
      <c r="AA666" s="179"/>
      <c r="AB666" s="179"/>
      <c r="AC666" s="179"/>
      <c r="AD666" s="179" t="s">
        <v>23</v>
      </c>
      <c r="AE666" s="179"/>
      <c r="AF666" s="179"/>
      <c r="AG666" s="115"/>
      <c r="AJ666" s="1">
        <f t="shared" si="36"/>
        <v>0</v>
      </c>
    </row>
    <row r="667" spans="1:37" ht="375" customHeight="1">
      <c r="A667" s="94" t="s">
        <v>2039</v>
      </c>
      <c r="B667" s="57" t="s">
        <v>505</v>
      </c>
      <c r="C667" s="57" t="s">
        <v>506</v>
      </c>
      <c r="D667" s="58">
        <v>42467</v>
      </c>
      <c r="E667" s="59">
        <v>0.51458333333333328</v>
      </c>
      <c r="F667" s="58">
        <v>42467</v>
      </c>
      <c r="G667" s="59">
        <v>0.89722222222222225</v>
      </c>
      <c r="H667" s="59">
        <v>0.38263888888888892</v>
      </c>
      <c r="I667" s="60">
        <v>8</v>
      </c>
      <c r="J667" s="60" t="s">
        <v>1561</v>
      </c>
      <c r="K667" s="60"/>
      <c r="L667" s="71" t="s">
        <v>4</v>
      </c>
      <c r="M667" s="72" t="s">
        <v>2050</v>
      </c>
      <c r="N667" s="60">
        <v>35</v>
      </c>
      <c r="O667" s="71" t="s">
        <v>14</v>
      </c>
      <c r="P667" s="72" t="s">
        <v>2051</v>
      </c>
      <c r="Q667" s="71" t="s">
        <v>2052</v>
      </c>
      <c r="R667" s="167"/>
      <c r="S667" s="167">
        <v>6</v>
      </c>
      <c r="T667" s="167">
        <v>6</v>
      </c>
      <c r="U667" s="179" t="s">
        <v>2692</v>
      </c>
      <c r="V667" s="179" t="s">
        <v>141</v>
      </c>
      <c r="W667" s="179" t="s">
        <v>141</v>
      </c>
      <c r="X667" s="179" t="s">
        <v>141</v>
      </c>
      <c r="Y667" s="179" t="s">
        <v>2651</v>
      </c>
      <c r="Z667" s="179" t="s">
        <v>141</v>
      </c>
      <c r="AA667" s="179" t="s">
        <v>141</v>
      </c>
      <c r="AB667" s="179">
        <v>0</v>
      </c>
      <c r="AC667" s="179" t="s">
        <v>2649</v>
      </c>
      <c r="AD667" s="179" t="s">
        <v>0</v>
      </c>
      <c r="AE667" s="179"/>
      <c r="AF667" s="179" t="s">
        <v>141</v>
      </c>
      <c r="AG667" s="115" t="s">
        <v>141</v>
      </c>
      <c r="AJ667" s="1">
        <f t="shared" si="36"/>
        <v>0</v>
      </c>
    </row>
    <row r="668" spans="1:37" ht="409.5" customHeight="1">
      <c r="A668" s="94" t="s">
        <v>2039</v>
      </c>
      <c r="B668" s="57" t="s">
        <v>505</v>
      </c>
      <c r="C668" s="57" t="s">
        <v>506</v>
      </c>
      <c r="D668" s="58">
        <v>42469</v>
      </c>
      <c r="E668" s="59">
        <v>0.53263888888888888</v>
      </c>
      <c r="F668" s="58"/>
      <c r="G668" s="59"/>
      <c r="H668" s="59">
        <v>0</v>
      </c>
      <c r="I668" s="60">
        <v>8</v>
      </c>
      <c r="J668" s="60" t="s">
        <v>2131</v>
      </c>
      <c r="K668" s="60"/>
      <c r="L668" s="71" t="s">
        <v>4</v>
      </c>
      <c r="M668" s="72" t="s">
        <v>2050</v>
      </c>
      <c r="N668" s="60">
        <v>35</v>
      </c>
      <c r="O668" s="71" t="s">
        <v>14</v>
      </c>
      <c r="P668" s="72" t="s">
        <v>2051</v>
      </c>
      <c r="Q668" s="71" t="s">
        <v>2132</v>
      </c>
      <c r="R668" s="167"/>
      <c r="S668" s="167">
        <v>2</v>
      </c>
      <c r="T668" s="167">
        <v>2</v>
      </c>
      <c r="U668" s="179" t="s">
        <v>2692</v>
      </c>
      <c r="V668" s="179" t="s">
        <v>141</v>
      </c>
      <c r="W668" s="179" t="s">
        <v>141</v>
      </c>
      <c r="X668" s="179" t="s">
        <v>141</v>
      </c>
      <c r="Y668" s="179" t="s">
        <v>2651</v>
      </c>
      <c r="Z668" s="179" t="s">
        <v>141</v>
      </c>
      <c r="AA668" s="179" t="s">
        <v>141</v>
      </c>
      <c r="AB668" s="179">
        <v>0</v>
      </c>
      <c r="AC668" s="179" t="s">
        <v>2649</v>
      </c>
      <c r="AD668" s="179" t="s">
        <v>0</v>
      </c>
      <c r="AE668" s="179"/>
      <c r="AF668" s="179" t="s">
        <v>141</v>
      </c>
      <c r="AG668" s="115" t="s">
        <v>141</v>
      </c>
      <c r="AJ668" s="1">
        <f t="shared" si="36"/>
        <v>0</v>
      </c>
    </row>
    <row r="669" spans="1:37" ht="131.25" customHeight="1">
      <c r="A669" s="94" t="s">
        <v>2039</v>
      </c>
      <c r="B669" s="57" t="s">
        <v>505</v>
      </c>
      <c r="C669" s="57" t="s">
        <v>2133</v>
      </c>
      <c r="D669" s="58">
        <v>42470</v>
      </c>
      <c r="E669" s="59">
        <v>0.74583333333333324</v>
      </c>
      <c r="F669" s="58">
        <v>42470</v>
      </c>
      <c r="G669" s="59">
        <v>0.87152777777777779</v>
      </c>
      <c r="H669" s="59">
        <v>0.12569444444444444</v>
      </c>
      <c r="I669" s="60">
        <v>0</v>
      </c>
      <c r="J669" s="60" t="s">
        <v>2134</v>
      </c>
      <c r="K669" s="60"/>
      <c r="L669" s="71" t="s">
        <v>17</v>
      </c>
      <c r="M669" s="72" t="s">
        <v>2135</v>
      </c>
      <c r="N669" s="60" t="s">
        <v>3</v>
      </c>
      <c r="O669" s="71" t="s">
        <v>8</v>
      </c>
      <c r="P669" s="72" t="s">
        <v>2135</v>
      </c>
      <c r="Q669" s="71" t="s">
        <v>2136</v>
      </c>
      <c r="R669" s="167"/>
      <c r="S669" s="167"/>
      <c r="T669" s="167"/>
      <c r="U669" s="179" t="s">
        <v>2679</v>
      </c>
      <c r="V669" s="179" t="s">
        <v>141</v>
      </c>
      <c r="W669" s="179" t="s">
        <v>141</v>
      </c>
      <c r="X669" s="179" t="s">
        <v>141</v>
      </c>
      <c r="Y669" s="179" t="s">
        <v>2651</v>
      </c>
      <c r="Z669" s="179" t="s">
        <v>141</v>
      </c>
      <c r="AA669" s="179" t="s">
        <v>141</v>
      </c>
      <c r="AB669" s="179">
        <v>0</v>
      </c>
      <c r="AC669" s="179" t="s">
        <v>2649</v>
      </c>
      <c r="AD669" s="179" t="s">
        <v>38</v>
      </c>
      <c r="AE669" s="179"/>
      <c r="AF669" s="179" t="s">
        <v>141</v>
      </c>
      <c r="AG669" s="115" t="s">
        <v>141</v>
      </c>
      <c r="AJ669" s="1">
        <f t="shared" si="36"/>
        <v>0</v>
      </c>
    </row>
    <row r="670" spans="1:37" ht="56.25" customHeight="1">
      <c r="A670" s="94" t="s">
        <v>139</v>
      </c>
      <c r="B670" s="57" t="s">
        <v>20</v>
      </c>
      <c r="C670" s="57" t="s">
        <v>20</v>
      </c>
      <c r="D670" s="278">
        <v>42379</v>
      </c>
      <c r="E670" s="59">
        <v>0.20277777777777781</v>
      </c>
      <c r="F670" s="278">
        <v>42379</v>
      </c>
      <c r="G670" s="95">
        <v>0.20347222222222219</v>
      </c>
      <c r="H670" s="95">
        <v>6.9444444444438647E-4</v>
      </c>
      <c r="I670" s="57">
        <v>14</v>
      </c>
      <c r="J670" s="57"/>
      <c r="K670" s="57"/>
      <c r="L670" s="57" t="s">
        <v>4</v>
      </c>
      <c r="M670" s="57" t="s">
        <v>393</v>
      </c>
      <c r="N670" s="57" t="s">
        <v>3</v>
      </c>
      <c r="O670" s="57" t="s">
        <v>8</v>
      </c>
      <c r="P670" s="57" t="s">
        <v>394</v>
      </c>
      <c r="Q670" s="57" t="s">
        <v>395</v>
      </c>
      <c r="R670" s="57">
        <v>6</v>
      </c>
      <c r="S670" s="57">
        <v>28</v>
      </c>
      <c r="T670" s="57">
        <v>34</v>
      </c>
      <c r="U670" s="179"/>
      <c r="V670" s="179"/>
      <c r="W670" s="179"/>
      <c r="X670" s="179"/>
      <c r="Y670" s="179"/>
      <c r="Z670" s="179"/>
      <c r="AA670" s="179"/>
      <c r="AB670" s="179"/>
      <c r="AC670" s="179"/>
      <c r="AD670" s="179" t="s">
        <v>23</v>
      </c>
      <c r="AE670" s="179"/>
      <c r="AF670" s="179"/>
      <c r="AG670" s="115"/>
      <c r="AJ670" s="1">
        <f t="shared" si="36"/>
        <v>0</v>
      </c>
    </row>
    <row r="671" spans="1:37" s="16" customFormat="1" ht="31.5">
      <c r="A671" s="94" t="s">
        <v>12777</v>
      </c>
      <c r="B671" s="179" t="s">
        <v>6</v>
      </c>
      <c r="C671" s="179" t="s">
        <v>1865</v>
      </c>
      <c r="D671" s="169">
        <v>42676</v>
      </c>
      <c r="E671" s="176">
        <v>0.48541666666666666</v>
      </c>
      <c r="F671" s="169">
        <v>42676</v>
      </c>
      <c r="G671" s="176">
        <v>0.69027777777777777</v>
      </c>
      <c r="H671" s="176">
        <v>0</v>
      </c>
      <c r="I671" s="208">
        <v>6</v>
      </c>
      <c r="J671" s="208"/>
      <c r="K671" s="208"/>
      <c r="L671" s="208" t="s">
        <v>12</v>
      </c>
      <c r="M671" s="208" t="s">
        <v>12766</v>
      </c>
      <c r="N671" s="208">
        <v>0.4</v>
      </c>
      <c r="O671" s="208" t="s">
        <v>2</v>
      </c>
      <c r="P671" s="208" t="s">
        <v>473</v>
      </c>
      <c r="Q671" s="208" t="s">
        <v>12768</v>
      </c>
      <c r="R671" s="254">
        <v>33.1</v>
      </c>
      <c r="S671" s="254"/>
      <c r="T671" s="254">
        <v>33.1</v>
      </c>
      <c r="U671" s="208" t="s">
        <v>1</v>
      </c>
      <c r="V671" s="179"/>
      <c r="W671" s="179"/>
      <c r="X671" s="179"/>
      <c r="Y671" s="179"/>
      <c r="Z671" s="179"/>
      <c r="AA671" s="179"/>
      <c r="AB671" s="179"/>
      <c r="AC671" s="179"/>
      <c r="AD671" s="600" t="s">
        <v>23</v>
      </c>
      <c r="AE671" s="179"/>
      <c r="AF671" s="179"/>
      <c r="AG671" s="179"/>
      <c r="AJ671" s="1">
        <f t="shared" si="36"/>
        <v>0</v>
      </c>
    </row>
    <row r="672" spans="1:37" ht="94.5" customHeight="1">
      <c r="A672" s="179" t="s">
        <v>5349</v>
      </c>
      <c r="B672" s="208" t="s">
        <v>6</v>
      </c>
      <c r="C672" s="208" t="s">
        <v>1873</v>
      </c>
      <c r="D672" s="293">
        <v>42582</v>
      </c>
      <c r="E672" s="182">
        <v>0.55694444444444446</v>
      </c>
      <c r="F672" s="293">
        <v>42582</v>
      </c>
      <c r="G672" s="182">
        <v>0.77361111111111114</v>
      </c>
      <c r="H672" s="182">
        <v>0.21666666666666667</v>
      </c>
      <c r="I672" s="208">
        <v>7</v>
      </c>
      <c r="J672" s="208"/>
      <c r="K672" s="208"/>
      <c r="L672" s="208" t="s">
        <v>4</v>
      </c>
      <c r="M672" s="208" t="s">
        <v>6862</v>
      </c>
      <c r="N672" s="208">
        <v>35</v>
      </c>
      <c r="O672" s="208" t="s">
        <v>14</v>
      </c>
      <c r="P672" s="208" t="s">
        <v>473</v>
      </c>
      <c r="Q672" s="208" t="s">
        <v>11637</v>
      </c>
      <c r="R672" s="208">
        <v>32.700000000000003</v>
      </c>
      <c r="S672" s="208"/>
      <c r="T672" s="208">
        <v>32.700000000000003</v>
      </c>
      <c r="U672" s="208" t="s">
        <v>44</v>
      </c>
      <c r="V672" s="208">
        <v>2010</v>
      </c>
      <c r="W672" s="208" t="s">
        <v>11638</v>
      </c>
      <c r="X672" s="208" t="s">
        <v>3516</v>
      </c>
      <c r="Y672" s="293">
        <v>41915</v>
      </c>
      <c r="Z672" s="927">
        <v>1</v>
      </c>
      <c r="AA672" s="293">
        <v>42644</v>
      </c>
      <c r="AB672" s="208">
        <v>0</v>
      </c>
      <c r="AC672" s="293" t="s">
        <v>11639</v>
      </c>
      <c r="AD672" s="115" t="s">
        <v>23</v>
      </c>
      <c r="AE672" s="382"/>
      <c r="AF672" s="382"/>
      <c r="AG672" s="382"/>
      <c r="AJ672" s="1">
        <f t="shared" si="36"/>
        <v>0</v>
      </c>
      <c r="AK672" s="1">
        <f>AJ672-T672</f>
        <v>-32.700000000000003</v>
      </c>
    </row>
    <row r="673" spans="1:37" ht="78.75" customHeight="1">
      <c r="A673" s="179" t="s">
        <v>4411</v>
      </c>
      <c r="B673" s="115" t="s">
        <v>11</v>
      </c>
      <c r="C673" s="179" t="s">
        <v>1101</v>
      </c>
      <c r="D673" s="169">
        <v>42536</v>
      </c>
      <c r="E673" s="176">
        <v>0.59652777777777777</v>
      </c>
      <c r="F673" s="169">
        <v>42536</v>
      </c>
      <c r="G673" s="176">
        <v>0.66249999999999998</v>
      </c>
      <c r="H673" s="176">
        <v>6.5972222222222224E-2</v>
      </c>
      <c r="I673" s="179">
        <v>29</v>
      </c>
      <c r="J673" s="179" t="s">
        <v>459</v>
      </c>
      <c r="K673" s="179" t="s">
        <v>15</v>
      </c>
      <c r="L673" s="179" t="s">
        <v>12</v>
      </c>
      <c r="M673" s="179" t="s">
        <v>4980</v>
      </c>
      <c r="N673" s="179" t="s">
        <v>3</v>
      </c>
      <c r="O673" s="179" t="s">
        <v>8</v>
      </c>
      <c r="P673" s="179" t="s">
        <v>4980</v>
      </c>
      <c r="Q673" s="179" t="s">
        <v>4981</v>
      </c>
      <c r="R673" s="179">
        <v>15</v>
      </c>
      <c r="S673" s="179">
        <v>17</v>
      </c>
      <c r="T673" s="179">
        <v>32</v>
      </c>
      <c r="U673" s="179" t="s">
        <v>29</v>
      </c>
      <c r="V673" s="179"/>
      <c r="W673" s="179"/>
      <c r="X673" s="179"/>
      <c r="Y673" s="179"/>
      <c r="Z673" s="179"/>
      <c r="AA673" s="179"/>
      <c r="AB673" s="179"/>
      <c r="AC673" s="179"/>
      <c r="AD673" s="179" t="s">
        <v>23</v>
      </c>
      <c r="AE673" s="179"/>
      <c r="AF673" s="179"/>
      <c r="AG673" s="179" t="s">
        <v>5874</v>
      </c>
      <c r="AJ673" s="1">
        <f t="shared" si="36"/>
        <v>0</v>
      </c>
      <c r="AK673" s="1">
        <f>AJ673-T673</f>
        <v>-32</v>
      </c>
    </row>
    <row r="674" spans="1:37" ht="47.25">
      <c r="A674" s="94" t="s">
        <v>13179</v>
      </c>
      <c r="B674" s="179" t="s">
        <v>87</v>
      </c>
      <c r="C674" s="179" t="s">
        <v>321</v>
      </c>
      <c r="D674" s="169">
        <v>42724</v>
      </c>
      <c r="E674" s="176">
        <v>0.97361111111111109</v>
      </c>
      <c r="F674" s="169">
        <v>42725</v>
      </c>
      <c r="G674" s="176">
        <v>0.50555555555555554</v>
      </c>
      <c r="H674" s="176">
        <v>0.53194444444444444</v>
      </c>
      <c r="I674" s="179">
        <v>4</v>
      </c>
      <c r="J674" s="179"/>
      <c r="K674" s="179"/>
      <c r="L674" s="179" t="s">
        <v>10</v>
      </c>
      <c r="M674" s="179" t="s">
        <v>13580</v>
      </c>
      <c r="N674" s="179" t="s">
        <v>3</v>
      </c>
      <c r="O674" s="179" t="s">
        <v>8</v>
      </c>
      <c r="P674" s="179" t="s">
        <v>13580</v>
      </c>
      <c r="Q674" s="183" t="s">
        <v>13702</v>
      </c>
      <c r="R674" s="597">
        <v>17.100000000000001</v>
      </c>
      <c r="S674" s="597">
        <v>14.3</v>
      </c>
      <c r="T674" s="597">
        <v>31.4</v>
      </c>
      <c r="U674" s="179" t="s">
        <v>29</v>
      </c>
      <c r="V674" s="179">
        <v>2001</v>
      </c>
      <c r="W674" s="179" t="s">
        <v>2725</v>
      </c>
      <c r="X674" s="179" t="s">
        <v>2718</v>
      </c>
      <c r="Y674" s="79">
        <v>42560</v>
      </c>
      <c r="Z674" s="179">
        <v>100</v>
      </c>
      <c r="AA674" s="116">
        <v>42736</v>
      </c>
      <c r="AB674" s="179">
        <v>0</v>
      </c>
      <c r="AC674" s="79">
        <v>42560</v>
      </c>
      <c r="AD674" s="115" t="s">
        <v>23</v>
      </c>
      <c r="AE674" s="115"/>
      <c r="AF674" s="115"/>
      <c r="AG674" s="115"/>
      <c r="AH674" s="2" t="s">
        <v>15061</v>
      </c>
      <c r="AJ674" s="1">
        <f t="shared" si="36"/>
        <v>0</v>
      </c>
    </row>
    <row r="675" spans="1:37" ht="281.25" customHeight="1">
      <c r="A675" s="94" t="s">
        <v>2039</v>
      </c>
      <c r="B675" s="57" t="s">
        <v>505</v>
      </c>
      <c r="C675" s="57" t="s">
        <v>677</v>
      </c>
      <c r="D675" s="58">
        <v>42481</v>
      </c>
      <c r="E675" s="59">
        <v>0.4375</v>
      </c>
      <c r="F675" s="58">
        <v>42481</v>
      </c>
      <c r="G675" s="59">
        <v>0.4777777777777778</v>
      </c>
      <c r="H675" s="59">
        <v>4.027777777777778E-2</v>
      </c>
      <c r="I675" s="60">
        <v>24</v>
      </c>
      <c r="J675" s="60" t="s">
        <v>459</v>
      </c>
      <c r="K675" s="60"/>
      <c r="L675" s="71" t="s">
        <v>30</v>
      </c>
      <c r="M675" s="72" t="s">
        <v>2269</v>
      </c>
      <c r="N675" s="60" t="s">
        <v>3</v>
      </c>
      <c r="O675" s="71" t="s">
        <v>8</v>
      </c>
      <c r="P675" s="72" t="s">
        <v>2269</v>
      </c>
      <c r="Q675" s="71" t="s">
        <v>2270</v>
      </c>
      <c r="R675" s="167">
        <v>35</v>
      </c>
      <c r="S675" s="167"/>
      <c r="T675" s="167">
        <v>35</v>
      </c>
      <c r="U675" s="179" t="s">
        <v>2697</v>
      </c>
      <c r="V675" s="179" t="s">
        <v>141</v>
      </c>
      <c r="W675" s="179" t="s">
        <v>141</v>
      </c>
      <c r="X675" s="179" t="s">
        <v>141</v>
      </c>
      <c r="Y675" s="179" t="s">
        <v>2698</v>
      </c>
      <c r="Z675" s="179" t="s">
        <v>141</v>
      </c>
      <c r="AA675" s="179" t="s">
        <v>141</v>
      </c>
      <c r="AB675" s="179">
        <v>6</v>
      </c>
      <c r="AC675" s="179" t="s">
        <v>2649</v>
      </c>
      <c r="AD675" s="179" t="s">
        <v>28</v>
      </c>
      <c r="AE675" s="179"/>
      <c r="AF675" s="179" t="s">
        <v>141</v>
      </c>
      <c r="AG675" s="115" t="s">
        <v>141</v>
      </c>
      <c r="AJ675" s="1">
        <f t="shared" si="36"/>
        <v>0</v>
      </c>
    </row>
    <row r="676" spans="1:37" ht="409.5" customHeight="1">
      <c r="A676" s="94" t="s">
        <v>2039</v>
      </c>
      <c r="B676" s="57" t="s">
        <v>505</v>
      </c>
      <c r="C676" s="57" t="s">
        <v>506</v>
      </c>
      <c r="D676" s="58">
        <v>42483</v>
      </c>
      <c r="E676" s="59">
        <v>0.8666666666666667</v>
      </c>
      <c r="F676" s="58">
        <v>42483</v>
      </c>
      <c r="G676" s="59">
        <v>0.9375</v>
      </c>
      <c r="H676" s="59">
        <v>7.0833333333333331E-2</v>
      </c>
      <c r="I676" s="60">
        <v>4</v>
      </c>
      <c r="J676" s="60"/>
      <c r="K676" s="60"/>
      <c r="L676" s="71" t="s">
        <v>30</v>
      </c>
      <c r="M676" s="72" t="s">
        <v>2306</v>
      </c>
      <c r="N676" s="60" t="s">
        <v>3</v>
      </c>
      <c r="O676" s="71" t="s">
        <v>8</v>
      </c>
      <c r="P676" s="72" t="s">
        <v>2306</v>
      </c>
      <c r="Q676" s="71" t="s">
        <v>2702</v>
      </c>
      <c r="R676" s="167">
        <v>2.8</v>
      </c>
      <c r="S676" s="167"/>
      <c r="T676" s="167">
        <v>2.8</v>
      </c>
      <c r="U676" s="179" t="s">
        <v>2700</v>
      </c>
      <c r="V676" s="179" t="s">
        <v>141</v>
      </c>
      <c r="W676" s="179" t="s">
        <v>141</v>
      </c>
      <c r="X676" s="179" t="s">
        <v>141</v>
      </c>
      <c r="Y676" s="179" t="s">
        <v>2701</v>
      </c>
      <c r="Z676" s="179" t="s">
        <v>141</v>
      </c>
      <c r="AA676" s="179" t="s">
        <v>141</v>
      </c>
      <c r="AB676" s="179">
        <v>0</v>
      </c>
      <c r="AC676" s="179" t="s">
        <v>2649</v>
      </c>
      <c r="AD676" s="179" t="s">
        <v>28</v>
      </c>
      <c r="AE676" s="179"/>
      <c r="AF676" s="179" t="s">
        <v>141</v>
      </c>
      <c r="AG676" s="115" t="s">
        <v>141</v>
      </c>
      <c r="AJ676" s="1">
        <f t="shared" si="36"/>
        <v>0</v>
      </c>
    </row>
    <row r="677" spans="1:37" ht="300" customHeight="1">
      <c r="A677" s="94" t="s">
        <v>2039</v>
      </c>
      <c r="B677" s="57" t="s">
        <v>505</v>
      </c>
      <c r="C677" s="57" t="s">
        <v>684</v>
      </c>
      <c r="D677" s="58">
        <v>42485</v>
      </c>
      <c r="E677" s="59">
        <v>0.70833333333333337</v>
      </c>
      <c r="F677" s="58"/>
      <c r="G677" s="59"/>
      <c r="H677" s="59">
        <v>0</v>
      </c>
      <c r="I677" s="60">
        <v>20</v>
      </c>
      <c r="J677" s="60" t="s">
        <v>912</v>
      </c>
      <c r="K677" s="60"/>
      <c r="L677" s="71" t="s">
        <v>17</v>
      </c>
      <c r="M677" s="72" t="s">
        <v>2386</v>
      </c>
      <c r="N677" s="60">
        <v>35</v>
      </c>
      <c r="O677" s="71" t="s">
        <v>14</v>
      </c>
      <c r="P677" s="72" t="s">
        <v>2386</v>
      </c>
      <c r="Q677" s="71" t="s">
        <v>2387</v>
      </c>
      <c r="R677" s="167">
        <v>101</v>
      </c>
      <c r="S677" s="167"/>
      <c r="T677" s="167">
        <v>101</v>
      </c>
      <c r="U677" s="179" t="s">
        <v>2699</v>
      </c>
      <c r="V677" s="179" t="s">
        <v>141</v>
      </c>
      <c r="W677" s="179" t="s">
        <v>141</v>
      </c>
      <c r="X677" s="179" t="s">
        <v>141</v>
      </c>
      <c r="Y677" s="179" t="s">
        <v>2651</v>
      </c>
      <c r="Z677" s="179" t="s">
        <v>141</v>
      </c>
      <c r="AA677" s="179" t="s">
        <v>141</v>
      </c>
      <c r="AB677" s="179">
        <v>0</v>
      </c>
      <c r="AC677" s="179" t="s">
        <v>2649</v>
      </c>
      <c r="AD677" s="179" t="s">
        <v>38</v>
      </c>
      <c r="AE677" s="179"/>
      <c r="AF677" s="179" t="s">
        <v>141</v>
      </c>
      <c r="AG677" s="115" t="s">
        <v>141</v>
      </c>
      <c r="AJ677" s="1">
        <f t="shared" si="36"/>
        <v>0</v>
      </c>
    </row>
    <row r="678" spans="1:37" ht="63" customHeight="1">
      <c r="A678" s="179" t="s">
        <v>1052</v>
      </c>
      <c r="B678" s="179" t="s">
        <v>1174</v>
      </c>
      <c r="C678" s="179" t="s">
        <v>1174</v>
      </c>
      <c r="D678" s="169">
        <v>42444</v>
      </c>
      <c r="E678" s="176" t="s">
        <v>1242</v>
      </c>
      <c r="F678" s="169">
        <v>42444</v>
      </c>
      <c r="G678" s="176" t="s">
        <v>1243</v>
      </c>
      <c r="H678" s="176">
        <v>3.6805555555555557E-2</v>
      </c>
      <c r="I678" s="179">
        <v>11</v>
      </c>
      <c r="J678" s="179" t="s">
        <v>1244</v>
      </c>
      <c r="K678" s="179"/>
      <c r="L678" s="179" t="s">
        <v>30</v>
      </c>
      <c r="M678" s="179" t="s">
        <v>1245</v>
      </c>
      <c r="N678" s="179" t="s">
        <v>3</v>
      </c>
      <c r="O678" s="179" t="s">
        <v>8</v>
      </c>
      <c r="P678" s="179" t="s">
        <v>1246</v>
      </c>
      <c r="Q678" s="179" t="s">
        <v>6179</v>
      </c>
      <c r="R678" s="179">
        <v>30.9</v>
      </c>
      <c r="S678" s="179"/>
      <c r="T678" s="179">
        <v>30.9</v>
      </c>
      <c r="U678" s="179"/>
      <c r="V678" s="179"/>
      <c r="W678" s="179"/>
      <c r="X678" s="179"/>
      <c r="Y678" s="179"/>
      <c r="Z678" s="179"/>
      <c r="AA678" s="179"/>
      <c r="AB678" s="179"/>
      <c r="AC678" s="179"/>
      <c r="AD678" s="115" t="s">
        <v>23</v>
      </c>
      <c r="AE678" s="179"/>
      <c r="AF678" s="179"/>
      <c r="AG678" s="115"/>
      <c r="AJ678" s="1">
        <f t="shared" si="36"/>
        <v>0</v>
      </c>
    </row>
    <row r="679" spans="1:37" ht="409.5" customHeight="1">
      <c r="A679" s="94" t="s">
        <v>2039</v>
      </c>
      <c r="B679" s="57" t="s">
        <v>505</v>
      </c>
      <c r="C679" s="57" t="s">
        <v>1210</v>
      </c>
      <c r="D679" s="58">
        <v>42486</v>
      </c>
      <c r="E679" s="59">
        <v>0.5625</v>
      </c>
      <c r="F679" s="58">
        <v>42486</v>
      </c>
      <c r="G679" s="59">
        <v>0.5625</v>
      </c>
      <c r="H679" s="59">
        <v>0</v>
      </c>
      <c r="I679" s="60">
        <v>1</v>
      </c>
      <c r="J679" s="60" t="s">
        <v>1561</v>
      </c>
      <c r="K679" s="60"/>
      <c r="L679" s="71" t="s">
        <v>17</v>
      </c>
      <c r="M679" s="72" t="s">
        <v>2392</v>
      </c>
      <c r="N679" s="60">
        <v>35</v>
      </c>
      <c r="O679" s="71" t="s">
        <v>8</v>
      </c>
      <c r="P679" s="72" t="s">
        <v>2392</v>
      </c>
      <c r="Q679" s="71" t="s">
        <v>2393</v>
      </c>
      <c r="R679" s="167"/>
      <c r="S679" s="167"/>
      <c r="T679" s="167"/>
      <c r="U679" s="179"/>
      <c r="V679" s="179" t="s">
        <v>141</v>
      </c>
      <c r="W679" s="179" t="s">
        <v>141</v>
      </c>
      <c r="X679" s="179" t="s">
        <v>141</v>
      </c>
      <c r="Y679" s="179" t="s">
        <v>2651</v>
      </c>
      <c r="Z679" s="179" t="s">
        <v>141</v>
      </c>
      <c r="AA679" s="179" t="s">
        <v>141</v>
      </c>
      <c r="AB679" s="179">
        <v>0</v>
      </c>
      <c r="AC679" s="179" t="s">
        <v>2649</v>
      </c>
      <c r="AD679" s="179" t="s">
        <v>38</v>
      </c>
      <c r="AE679" s="179"/>
      <c r="AF679" s="179" t="s">
        <v>141</v>
      </c>
      <c r="AG679" s="115" t="s">
        <v>141</v>
      </c>
      <c r="AJ679" s="1">
        <f t="shared" si="36"/>
        <v>0</v>
      </c>
    </row>
    <row r="680" spans="1:37" ht="409.5" customHeight="1">
      <c r="A680" s="94" t="s">
        <v>2467</v>
      </c>
      <c r="B680" s="57" t="s">
        <v>505</v>
      </c>
      <c r="C680" s="57" t="s">
        <v>2601</v>
      </c>
      <c r="D680" s="58">
        <v>42492</v>
      </c>
      <c r="E680" s="59">
        <v>0.73333333333333339</v>
      </c>
      <c r="F680" s="58">
        <v>42492</v>
      </c>
      <c r="G680" s="59">
        <v>0.73333333333333339</v>
      </c>
      <c r="H680" s="59">
        <v>0</v>
      </c>
      <c r="I680" s="60">
        <v>15</v>
      </c>
      <c r="J680" s="60" t="s">
        <v>144</v>
      </c>
      <c r="K680" s="60"/>
      <c r="L680" s="71" t="s">
        <v>4</v>
      </c>
      <c r="M680" s="72" t="s">
        <v>609</v>
      </c>
      <c r="N680" s="60" t="s">
        <v>3</v>
      </c>
      <c r="O680" s="71" t="s">
        <v>2</v>
      </c>
      <c r="P680" s="72" t="s">
        <v>12080</v>
      </c>
      <c r="Q680" s="71" t="s">
        <v>12081</v>
      </c>
      <c r="R680" s="167">
        <v>2</v>
      </c>
      <c r="S680" s="167">
        <v>21</v>
      </c>
      <c r="T680" s="167">
        <v>23</v>
      </c>
      <c r="U680" s="2">
        <v>4</v>
      </c>
      <c r="V680" s="2">
        <v>32</v>
      </c>
      <c r="W680" s="2">
        <v>36</v>
      </c>
      <c r="Y680" s="2" t="s">
        <v>141</v>
      </c>
      <c r="Z680" s="2" t="s">
        <v>141</v>
      </c>
      <c r="AA680" s="2" t="s">
        <v>141</v>
      </c>
      <c r="AB680" s="2" t="s">
        <v>2704</v>
      </c>
      <c r="AC680" s="2" t="s">
        <v>141</v>
      </c>
      <c r="AD680" s="179" t="s">
        <v>64</v>
      </c>
      <c r="AE680" s="2">
        <v>0</v>
      </c>
      <c r="AF680" s="2" t="s">
        <v>2649</v>
      </c>
      <c r="AG680" s="1" t="s">
        <v>158</v>
      </c>
      <c r="AJ680" s="1">
        <f t="shared" si="36"/>
        <v>0</v>
      </c>
      <c r="AK680" s="1">
        <f t="shared" ref="AK680:AK703" si="37">AJ680-T680</f>
        <v>-23</v>
      </c>
    </row>
    <row r="681" spans="1:37" ht="94.5" customHeight="1">
      <c r="A681" s="179" t="s">
        <v>6868</v>
      </c>
      <c r="B681" s="208" t="s">
        <v>6</v>
      </c>
      <c r="C681" s="208" t="s">
        <v>1873</v>
      </c>
      <c r="D681" s="161">
        <v>42597</v>
      </c>
      <c r="E681" s="182">
        <v>0.90555555555555556</v>
      </c>
      <c r="F681" s="161">
        <v>42597</v>
      </c>
      <c r="G681" s="182">
        <v>0.19166666666666665</v>
      </c>
      <c r="H681" s="182">
        <v>0.28611111111111115</v>
      </c>
      <c r="I681" s="208">
        <v>10</v>
      </c>
      <c r="J681" s="208" t="s">
        <v>7668</v>
      </c>
      <c r="K681" s="208"/>
      <c r="L681" s="208" t="s">
        <v>4</v>
      </c>
      <c r="M681" s="208" t="s">
        <v>7669</v>
      </c>
      <c r="N681" s="208">
        <v>0.4</v>
      </c>
      <c r="O681" s="208" t="s">
        <v>26</v>
      </c>
      <c r="P681" s="208" t="s">
        <v>7670</v>
      </c>
      <c r="Q681" s="208" t="s">
        <v>11855</v>
      </c>
      <c r="R681" s="208">
        <v>15.9</v>
      </c>
      <c r="S681" s="208">
        <v>14.7</v>
      </c>
      <c r="T681" s="254">
        <f>R681+S681</f>
        <v>30.6</v>
      </c>
      <c r="U681" s="152" t="s">
        <v>46</v>
      </c>
      <c r="V681" s="152">
        <v>2012</v>
      </c>
      <c r="W681" s="152" t="s">
        <v>11856</v>
      </c>
      <c r="X681" s="152" t="s">
        <v>2736</v>
      </c>
      <c r="Y681" s="152" t="s">
        <v>11857</v>
      </c>
      <c r="Z681" s="152">
        <v>100</v>
      </c>
      <c r="AA681" s="152">
        <v>2017</v>
      </c>
      <c r="AB681" s="152" t="s">
        <v>2215</v>
      </c>
      <c r="AC681" s="152" t="s">
        <v>11858</v>
      </c>
      <c r="AD681" s="115" t="s">
        <v>23</v>
      </c>
      <c r="AE681" s="152"/>
      <c r="AF681" s="152"/>
      <c r="AG681" s="152"/>
      <c r="AJ681" s="1">
        <f t="shared" si="36"/>
        <v>0</v>
      </c>
      <c r="AK681" s="1">
        <f t="shared" si="37"/>
        <v>-30.6</v>
      </c>
    </row>
    <row r="682" spans="1:37" ht="78.75">
      <c r="A682" s="179" t="s">
        <v>8405</v>
      </c>
      <c r="B682" s="208" t="s">
        <v>6</v>
      </c>
      <c r="C682" s="208" t="s">
        <v>1131</v>
      </c>
      <c r="D682" s="161">
        <v>42640</v>
      </c>
      <c r="E682" s="182">
        <v>0.62430555555555556</v>
      </c>
      <c r="F682" s="161">
        <v>42640</v>
      </c>
      <c r="G682" s="182">
        <v>0.62430555555555556</v>
      </c>
      <c r="H682" s="182">
        <v>0</v>
      </c>
      <c r="I682" s="208">
        <v>64</v>
      </c>
      <c r="J682" s="208" t="s">
        <v>1155</v>
      </c>
      <c r="K682" s="208" t="s">
        <v>9</v>
      </c>
      <c r="L682" s="208" t="s">
        <v>12</v>
      </c>
      <c r="M682" s="208" t="s">
        <v>12074</v>
      </c>
      <c r="N682" s="208">
        <v>35</v>
      </c>
      <c r="O682" s="208" t="s">
        <v>8</v>
      </c>
      <c r="P682" s="208" t="s">
        <v>12075</v>
      </c>
      <c r="Q682" s="208" t="s">
        <v>12076</v>
      </c>
      <c r="R682" s="254">
        <v>7.4</v>
      </c>
      <c r="S682" s="254">
        <v>23.2</v>
      </c>
      <c r="T682" s="254">
        <v>30.6</v>
      </c>
      <c r="U682" s="152" t="s">
        <v>1</v>
      </c>
      <c r="V682" s="152">
        <v>1987</v>
      </c>
      <c r="W682" s="152"/>
      <c r="X682" s="152" t="s">
        <v>2932</v>
      </c>
      <c r="Y682" s="152" t="s">
        <v>11536</v>
      </c>
      <c r="Z682" s="566">
        <v>1</v>
      </c>
      <c r="AA682" s="152" t="s">
        <v>11223</v>
      </c>
      <c r="AB682" s="152">
        <v>0</v>
      </c>
      <c r="AC682" s="152"/>
      <c r="AD682" s="115" t="s">
        <v>23</v>
      </c>
      <c r="AE682" s="152"/>
      <c r="AF682" s="152"/>
      <c r="AG682" s="152"/>
      <c r="AJ682" s="1">
        <f t="shared" si="36"/>
        <v>0</v>
      </c>
      <c r="AK682" s="1">
        <f t="shared" si="37"/>
        <v>-30.6</v>
      </c>
    </row>
    <row r="683" spans="1:37" ht="375" customHeight="1">
      <c r="A683" s="179" t="s">
        <v>5349</v>
      </c>
      <c r="B683" s="209" t="s">
        <v>505</v>
      </c>
      <c r="C683" s="209" t="s">
        <v>607</v>
      </c>
      <c r="D683" s="171">
        <v>42562</v>
      </c>
      <c r="E683" s="210">
        <v>0.625</v>
      </c>
      <c r="F683" s="169">
        <v>42562</v>
      </c>
      <c r="G683" s="210">
        <v>0.67361111111111116</v>
      </c>
      <c r="H683" s="210">
        <v>4.8611111111111112E-2</v>
      </c>
      <c r="I683" s="209">
        <v>88</v>
      </c>
      <c r="J683" s="209" t="s">
        <v>6439</v>
      </c>
      <c r="K683" s="209"/>
      <c r="L683" s="115" t="s">
        <v>4</v>
      </c>
      <c r="M683" s="209" t="s">
        <v>609</v>
      </c>
      <c r="N683" s="209" t="s">
        <v>3</v>
      </c>
      <c r="O683" s="209" t="s">
        <v>33</v>
      </c>
      <c r="P683" s="209" t="s">
        <v>6404</v>
      </c>
      <c r="Q683" s="211" t="s">
        <v>6440</v>
      </c>
      <c r="R683" s="209">
        <v>24</v>
      </c>
      <c r="S683" s="209">
        <v>6</v>
      </c>
      <c r="T683" s="209">
        <v>30</v>
      </c>
      <c r="AD683" s="179" t="s">
        <v>23</v>
      </c>
      <c r="AJ683" s="1">
        <f t="shared" si="36"/>
        <v>0</v>
      </c>
      <c r="AK683" s="1">
        <f t="shared" si="37"/>
        <v>-30</v>
      </c>
    </row>
    <row r="684" spans="1:37" ht="409.5" customHeight="1">
      <c r="A684" s="94" t="s">
        <v>2467</v>
      </c>
      <c r="B684" s="57" t="s">
        <v>505</v>
      </c>
      <c r="C684" s="57" t="s">
        <v>506</v>
      </c>
      <c r="D684" s="58">
        <v>42503</v>
      </c>
      <c r="E684" s="59">
        <v>9.0972222222222218E-2</v>
      </c>
      <c r="F684" s="58">
        <v>42503</v>
      </c>
      <c r="G684" s="59">
        <v>9.3055555555555558E-2</v>
      </c>
      <c r="H684" s="59">
        <v>2.0833333333333333E-3</v>
      </c>
      <c r="I684" s="60">
        <v>11</v>
      </c>
      <c r="J684" s="60" t="s">
        <v>612</v>
      </c>
      <c r="K684" s="60"/>
      <c r="L684" s="71" t="s">
        <v>4</v>
      </c>
      <c r="M684" s="72" t="s">
        <v>2608</v>
      </c>
      <c r="N684" s="60" t="s">
        <v>3</v>
      </c>
      <c r="O684" s="71" t="s">
        <v>8</v>
      </c>
      <c r="P684" s="419" t="s">
        <v>2608</v>
      </c>
      <c r="Q684" s="71" t="s">
        <v>12086</v>
      </c>
      <c r="R684" s="167">
        <v>1</v>
      </c>
      <c r="S684" s="167"/>
      <c r="T684" s="167">
        <v>1</v>
      </c>
      <c r="U684" s="267">
        <v>19</v>
      </c>
      <c r="V684" s="267">
        <v>0</v>
      </c>
      <c r="W684" s="267">
        <v>19</v>
      </c>
      <c r="X684" s="267" t="s">
        <v>2711</v>
      </c>
      <c r="Y684" s="267" t="s">
        <v>141</v>
      </c>
      <c r="Z684" s="267" t="s">
        <v>141</v>
      </c>
      <c r="AA684" s="267" t="s">
        <v>141</v>
      </c>
      <c r="AB684" s="267" t="s">
        <v>2712</v>
      </c>
      <c r="AC684" s="267" t="s">
        <v>141</v>
      </c>
      <c r="AD684" s="203" t="s">
        <v>0</v>
      </c>
      <c r="AE684" s="267">
        <v>0</v>
      </c>
      <c r="AF684" s="267" t="s">
        <v>2649</v>
      </c>
      <c r="AG684" s="267" t="s">
        <v>200</v>
      </c>
      <c r="AH684" s="267"/>
      <c r="AI684" s="267"/>
      <c r="AJ684" s="1">
        <f t="shared" si="36"/>
        <v>0</v>
      </c>
      <c r="AK684" s="1">
        <f t="shared" si="37"/>
        <v>-1</v>
      </c>
    </row>
    <row r="685" spans="1:37" ht="112.5" customHeight="1">
      <c r="A685" s="94" t="s">
        <v>2467</v>
      </c>
      <c r="B685" s="57" t="s">
        <v>505</v>
      </c>
      <c r="C685" s="57" t="s">
        <v>607</v>
      </c>
      <c r="D685" s="58">
        <v>42507</v>
      </c>
      <c r="E685" s="59">
        <v>0.72083333333333333</v>
      </c>
      <c r="F685" s="58">
        <v>42507</v>
      </c>
      <c r="G685" s="59">
        <v>0.77430555555555547</v>
      </c>
      <c r="H685" s="59">
        <v>5.347222222222222E-2</v>
      </c>
      <c r="I685" s="60">
        <v>99</v>
      </c>
      <c r="J685" s="60" t="s">
        <v>2713</v>
      </c>
      <c r="K685" s="60"/>
      <c r="L685" s="71" t="s">
        <v>17</v>
      </c>
      <c r="M685" s="72" t="s">
        <v>609</v>
      </c>
      <c r="N685" s="60" t="s">
        <v>3</v>
      </c>
      <c r="O685" s="71" t="s">
        <v>33</v>
      </c>
      <c r="P685" s="419" t="s">
        <v>2714</v>
      </c>
      <c r="Q685" s="71" t="s">
        <v>2715</v>
      </c>
      <c r="R685" s="167">
        <v>106</v>
      </c>
      <c r="S685" s="167">
        <v>6</v>
      </c>
      <c r="T685" s="167">
        <v>112</v>
      </c>
      <c r="U685" s="267">
        <v>275</v>
      </c>
      <c r="V685" s="267">
        <v>20</v>
      </c>
      <c r="W685" s="267">
        <v>295</v>
      </c>
      <c r="X685" s="267"/>
      <c r="Y685" s="267" t="s">
        <v>141</v>
      </c>
      <c r="Z685" s="267" t="s">
        <v>141</v>
      </c>
      <c r="AA685" s="267" t="s">
        <v>141</v>
      </c>
      <c r="AB685" s="267" t="s">
        <v>2716</v>
      </c>
      <c r="AC685" s="267" t="s">
        <v>141</v>
      </c>
      <c r="AD685" s="422" t="s">
        <v>38</v>
      </c>
      <c r="AE685" s="267">
        <v>0</v>
      </c>
      <c r="AF685" s="267" t="s">
        <v>2649</v>
      </c>
      <c r="AG685" s="267" t="s">
        <v>188</v>
      </c>
      <c r="AH685" s="267"/>
      <c r="AI685" s="267"/>
      <c r="AJ685" s="1">
        <f t="shared" si="36"/>
        <v>0</v>
      </c>
      <c r="AK685" s="1">
        <f t="shared" si="37"/>
        <v>-112</v>
      </c>
    </row>
    <row r="686" spans="1:37" ht="75" customHeight="1">
      <c r="A686" s="179" t="s">
        <v>2467</v>
      </c>
      <c r="B686" s="57" t="s">
        <v>505</v>
      </c>
      <c r="C686" s="57" t="s">
        <v>812</v>
      </c>
      <c r="D686" s="58">
        <v>42509</v>
      </c>
      <c r="E686" s="59">
        <v>0.63055555555555554</v>
      </c>
      <c r="F686" s="58">
        <v>42509</v>
      </c>
      <c r="G686" s="59">
        <v>0.63055555555555554</v>
      </c>
      <c r="H686" s="59">
        <v>0</v>
      </c>
      <c r="I686" s="60">
        <v>56</v>
      </c>
      <c r="J686" s="60" t="s">
        <v>12087</v>
      </c>
      <c r="K686" s="60"/>
      <c r="L686" s="71" t="s">
        <v>17</v>
      </c>
      <c r="M686" s="72" t="s">
        <v>12088</v>
      </c>
      <c r="N686" s="60">
        <v>110</v>
      </c>
      <c r="O686" s="71" t="s">
        <v>8</v>
      </c>
      <c r="P686" s="72" t="s">
        <v>12089</v>
      </c>
      <c r="Q686" s="71" t="s">
        <v>12090</v>
      </c>
      <c r="R686" s="167">
        <v>4</v>
      </c>
      <c r="S686" s="167">
        <v>16</v>
      </c>
      <c r="T686" s="167">
        <v>20</v>
      </c>
      <c r="U686" s="267">
        <v>123</v>
      </c>
      <c r="V686" s="267">
        <v>1051</v>
      </c>
      <c r="W686" s="267">
        <v>1174</v>
      </c>
      <c r="X686" s="267"/>
      <c r="Y686" s="267" t="s">
        <v>141</v>
      </c>
      <c r="Z686" s="267" t="s">
        <v>141</v>
      </c>
      <c r="AA686" s="267" t="s">
        <v>141</v>
      </c>
      <c r="AB686" s="267" t="s">
        <v>2651</v>
      </c>
      <c r="AC686" s="267" t="s">
        <v>141</v>
      </c>
      <c r="AD686" s="422" t="s">
        <v>38</v>
      </c>
      <c r="AE686" s="267">
        <v>0</v>
      </c>
      <c r="AF686" s="267" t="s">
        <v>2649</v>
      </c>
      <c r="AG686" s="267" t="s">
        <v>188</v>
      </c>
      <c r="AH686" s="267"/>
      <c r="AI686" s="267"/>
      <c r="AJ686" s="1">
        <f t="shared" si="36"/>
        <v>0</v>
      </c>
      <c r="AK686" s="1">
        <f t="shared" si="37"/>
        <v>-20</v>
      </c>
    </row>
    <row r="687" spans="1:37" ht="337.5" customHeight="1">
      <c r="A687" s="179" t="s">
        <v>2467</v>
      </c>
      <c r="B687" s="57" t="s">
        <v>505</v>
      </c>
      <c r="C687" s="57" t="s">
        <v>506</v>
      </c>
      <c r="D687" s="58">
        <v>42510</v>
      </c>
      <c r="E687" s="59">
        <v>0.70624999999999993</v>
      </c>
      <c r="F687" s="58">
        <v>42510</v>
      </c>
      <c r="G687" s="59">
        <v>0.70624999999999993</v>
      </c>
      <c r="H687" s="59">
        <v>0</v>
      </c>
      <c r="I687" s="60">
        <v>12</v>
      </c>
      <c r="J687" s="60" t="s">
        <v>612</v>
      </c>
      <c r="K687" s="60"/>
      <c r="L687" s="71" t="s">
        <v>10</v>
      </c>
      <c r="M687" s="72" t="s">
        <v>4080</v>
      </c>
      <c r="N687" s="60" t="s">
        <v>3</v>
      </c>
      <c r="O687" s="71" t="s">
        <v>8</v>
      </c>
      <c r="P687" s="284" t="s">
        <v>4080</v>
      </c>
      <c r="Q687" s="71" t="s">
        <v>12091</v>
      </c>
      <c r="R687" s="167">
        <v>1</v>
      </c>
      <c r="S687" s="167">
        <v>2</v>
      </c>
      <c r="T687" s="167">
        <v>3</v>
      </c>
      <c r="U687" s="267">
        <v>8</v>
      </c>
      <c r="V687" s="267">
        <v>19</v>
      </c>
      <c r="W687" s="267">
        <v>27</v>
      </c>
      <c r="X687" s="267" t="s">
        <v>2679</v>
      </c>
      <c r="Y687" s="267" t="s">
        <v>141</v>
      </c>
      <c r="Z687" s="267" t="s">
        <v>141</v>
      </c>
      <c r="AA687" s="267" t="s">
        <v>141</v>
      </c>
      <c r="AB687" s="267" t="s">
        <v>12092</v>
      </c>
      <c r="AC687" s="267" t="s">
        <v>141</v>
      </c>
      <c r="AD687" s="203" t="s">
        <v>43</v>
      </c>
      <c r="AE687" s="267">
        <v>9</v>
      </c>
      <c r="AF687" s="267" t="s">
        <v>2649</v>
      </c>
      <c r="AG687" s="267" t="s">
        <v>178</v>
      </c>
      <c r="AH687" s="267"/>
      <c r="AI687" s="267"/>
      <c r="AJ687" s="1">
        <f t="shared" si="36"/>
        <v>0</v>
      </c>
      <c r="AK687" s="1">
        <f t="shared" si="37"/>
        <v>-3</v>
      </c>
    </row>
    <row r="688" spans="1:37" ht="409.5" customHeight="1">
      <c r="A688" s="179" t="s">
        <v>2467</v>
      </c>
      <c r="B688" s="57" t="s">
        <v>505</v>
      </c>
      <c r="C688" s="57" t="s">
        <v>607</v>
      </c>
      <c r="D688" s="58">
        <v>42513</v>
      </c>
      <c r="E688" s="59">
        <v>0.61111111111111105</v>
      </c>
      <c r="F688" s="58">
        <v>42513</v>
      </c>
      <c r="G688" s="59">
        <v>0.625</v>
      </c>
      <c r="H688" s="59">
        <v>1.3888888888888888E-2</v>
      </c>
      <c r="I688" s="60">
        <v>27</v>
      </c>
      <c r="J688" s="60" t="s">
        <v>12093</v>
      </c>
      <c r="K688" s="60"/>
      <c r="L688" s="71" t="s">
        <v>17</v>
      </c>
      <c r="M688" s="72" t="s">
        <v>609</v>
      </c>
      <c r="N688" s="60" t="s">
        <v>3</v>
      </c>
      <c r="O688" s="71" t="s">
        <v>57</v>
      </c>
      <c r="P688" s="284" t="s">
        <v>12094</v>
      </c>
      <c r="Q688" s="71" t="s">
        <v>12095</v>
      </c>
      <c r="R688" s="167">
        <v>5</v>
      </c>
      <c r="S688" s="167">
        <v>8</v>
      </c>
      <c r="T688" s="167">
        <v>13</v>
      </c>
      <c r="U688" s="267">
        <v>20</v>
      </c>
      <c r="V688" s="267">
        <v>28</v>
      </c>
      <c r="W688" s="267">
        <v>48</v>
      </c>
      <c r="X688" s="267"/>
      <c r="Y688" s="267" t="s">
        <v>141</v>
      </c>
      <c r="Z688" s="267" t="s">
        <v>141</v>
      </c>
      <c r="AA688" s="267" t="s">
        <v>141</v>
      </c>
      <c r="AB688" s="267" t="s">
        <v>2651</v>
      </c>
      <c r="AC688" s="267" t="s">
        <v>141</v>
      </c>
      <c r="AD688" s="422" t="s">
        <v>38</v>
      </c>
      <c r="AE688" s="267">
        <v>0</v>
      </c>
      <c r="AF688" s="267" t="s">
        <v>2649</v>
      </c>
      <c r="AG688" s="267" t="s">
        <v>188</v>
      </c>
      <c r="AH688" s="267"/>
      <c r="AI688" s="267"/>
      <c r="AJ688" s="1">
        <f t="shared" si="36"/>
        <v>0</v>
      </c>
      <c r="AK688" s="1">
        <f t="shared" si="37"/>
        <v>-13</v>
      </c>
    </row>
    <row r="689" spans="1:37" ht="300" customHeight="1">
      <c r="A689" s="179" t="s">
        <v>2467</v>
      </c>
      <c r="B689" s="57" t="s">
        <v>505</v>
      </c>
      <c r="C689" s="57" t="s">
        <v>506</v>
      </c>
      <c r="D689" s="58">
        <v>42514</v>
      </c>
      <c r="E689" s="59">
        <v>0.66527777777777775</v>
      </c>
      <c r="F689" s="58">
        <v>42514</v>
      </c>
      <c r="G689" s="59">
        <v>0.66527777777777775</v>
      </c>
      <c r="H689" s="59">
        <v>0</v>
      </c>
      <c r="I689" s="60">
        <v>24</v>
      </c>
      <c r="J689" s="60" t="s">
        <v>612</v>
      </c>
      <c r="K689" s="60"/>
      <c r="L689" s="71" t="s">
        <v>10</v>
      </c>
      <c r="M689" s="72" t="s">
        <v>6224</v>
      </c>
      <c r="N689" s="60" t="s">
        <v>3</v>
      </c>
      <c r="O689" s="71" t="s">
        <v>8</v>
      </c>
      <c r="P689" s="72" t="s">
        <v>6224</v>
      </c>
      <c r="Q689" s="71" t="s">
        <v>12096</v>
      </c>
      <c r="R689" s="167">
        <v>1</v>
      </c>
      <c r="S689" s="167">
        <v>2</v>
      </c>
      <c r="T689" s="167">
        <v>3</v>
      </c>
      <c r="U689" s="267">
        <v>36</v>
      </c>
      <c r="V689" s="267">
        <v>218</v>
      </c>
      <c r="W689" s="267">
        <v>254</v>
      </c>
      <c r="X689" s="267" t="s">
        <v>2673</v>
      </c>
      <c r="Y689" s="267" t="s">
        <v>141</v>
      </c>
      <c r="Z689" s="267" t="s">
        <v>141</v>
      </c>
      <c r="AA689" s="267" t="s">
        <v>141</v>
      </c>
      <c r="AB689" s="267" t="s">
        <v>12097</v>
      </c>
      <c r="AC689" s="267" t="s">
        <v>141</v>
      </c>
      <c r="AD689" s="422" t="s">
        <v>43</v>
      </c>
      <c r="AE689" s="267">
        <v>0</v>
      </c>
      <c r="AF689" s="267" t="s">
        <v>2649</v>
      </c>
      <c r="AG689" s="267" t="s">
        <v>177</v>
      </c>
      <c r="AH689" s="267"/>
      <c r="AI689" s="267"/>
      <c r="AJ689" s="1">
        <f t="shared" si="36"/>
        <v>0</v>
      </c>
      <c r="AK689" s="1">
        <f t="shared" si="37"/>
        <v>-3</v>
      </c>
    </row>
    <row r="690" spans="1:37" ht="409.5" customHeight="1">
      <c r="A690" s="179" t="s">
        <v>2467</v>
      </c>
      <c r="B690" s="57" t="s">
        <v>505</v>
      </c>
      <c r="C690" s="57" t="s">
        <v>506</v>
      </c>
      <c r="D690" s="58">
        <v>42514</v>
      </c>
      <c r="E690" s="59">
        <v>0.6972222222222223</v>
      </c>
      <c r="F690" s="58">
        <v>42514</v>
      </c>
      <c r="G690" s="59">
        <v>0.6972222222222223</v>
      </c>
      <c r="H690" s="59">
        <v>0</v>
      </c>
      <c r="I690" s="60">
        <v>12</v>
      </c>
      <c r="J690" s="60" t="s">
        <v>612</v>
      </c>
      <c r="K690" s="60"/>
      <c r="L690" s="71" t="s">
        <v>10</v>
      </c>
      <c r="M690" s="72" t="s">
        <v>7861</v>
      </c>
      <c r="N690" s="60" t="s">
        <v>3</v>
      </c>
      <c r="O690" s="71" t="s">
        <v>8</v>
      </c>
      <c r="P690" s="284" t="s">
        <v>7861</v>
      </c>
      <c r="Q690" s="71" t="s">
        <v>12098</v>
      </c>
      <c r="R690" s="167">
        <v>1</v>
      </c>
      <c r="S690" s="167"/>
      <c r="T690" s="167">
        <v>1</v>
      </c>
      <c r="U690" s="267">
        <v>32</v>
      </c>
      <c r="V690" s="267">
        <v>38</v>
      </c>
      <c r="W690" s="267">
        <v>70</v>
      </c>
      <c r="X690" s="267" t="s">
        <v>2673</v>
      </c>
      <c r="Y690" s="267" t="s">
        <v>141</v>
      </c>
      <c r="Z690" s="267" t="s">
        <v>141</v>
      </c>
      <c r="AA690" s="267" t="s">
        <v>141</v>
      </c>
      <c r="AB690" s="267" t="s">
        <v>2651</v>
      </c>
      <c r="AC690" s="267" t="s">
        <v>141</v>
      </c>
      <c r="AD690" s="422" t="s">
        <v>43</v>
      </c>
      <c r="AE690" s="267">
        <v>0</v>
      </c>
      <c r="AF690" s="267" t="s">
        <v>2649</v>
      </c>
      <c r="AG690" s="267" t="s">
        <v>177</v>
      </c>
      <c r="AH690" s="267"/>
      <c r="AI690" s="267"/>
      <c r="AJ690" s="1">
        <f t="shared" si="36"/>
        <v>0</v>
      </c>
      <c r="AK690" s="1">
        <f t="shared" si="37"/>
        <v>-1</v>
      </c>
    </row>
    <row r="691" spans="1:37" ht="409.5" customHeight="1">
      <c r="A691" s="179" t="s">
        <v>2467</v>
      </c>
      <c r="B691" s="57" t="s">
        <v>505</v>
      </c>
      <c r="C691" s="57" t="s">
        <v>506</v>
      </c>
      <c r="D691" s="58">
        <v>42515</v>
      </c>
      <c r="E691" s="59">
        <v>0.60069444444444442</v>
      </c>
      <c r="F691" s="58">
        <v>42515</v>
      </c>
      <c r="G691" s="59">
        <v>0.60069444444444442</v>
      </c>
      <c r="H691" s="59">
        <v>0</v>
      </c>
      <c r="I691" s="60">
        <v>2</v>
      </c>
      <c r="J691" s="428" t="s">
        <v>459</v>
      </c>
      <c r="K691" s="428"/>
      <c r="L691" s="429" t="s">
        <v>10</v>
      </c>
      <c r="M691" s="430" t="s">
        <v>4138</v>
      </c>
      <c r="N691" s="428" t="s">
        <v>3</v>
      </c>
      <c r="O691" s="429" t="s">
        <v>8</v>
      </c>
      <c r="P691" s="430" t="s">
        <v>4139</v>
      </c>
      <c r="Q691" s="429" t="s">
        <v>12099</v>
      </c>
      <c r="R691" s="590">
        <v>1</v>
      </c>
      <c r="S691" s="590"/>
      <c r="T691" s="590">
        <v>1</v>
      </c>
      <c r="U691" s="267">
        <v>1</v>
      </c>
      <c r="V691" s="267">
        <v>0</v>
      </c>
      <c r="W691" s="267">
        <v>1</v>
      </c>
      <c r="X691" s="267" t="s">
        <v>12100</v>
      </c>
      <c r="Y691" s="267" t="s">
        <v>141</v>
      </c>
      <c r="Z691" s="267" t="s">
        <v>141</v>
      </c>
      <c r="AA691" s="267" t="s">
        <v>141</v>
      </c>
      <c r="AB691" s="267" t="s">
        <v>2651</v>
      </c>
      <c r="AC691" s="267" t="s">
        <v>141</v>
      </c>
      <c r="AD691" s="726" t="s">
        <v>43</v>
      </c>
      <c r="AE691" s="267">
        <v>0</v>
      </c>
      <c r="AF691" s="267" t="s">
        <v>2649</v>
      </c>
      <c r="AG691" s="267" t="s">
        <v>177</v>
      </c>
      <c r="AH691" s="267"/>
      <c r="AI691" s="267"/>
      <c r="AJ691" s="1">
        <f t="shared" si="36"/>
        <v>0</v>
      </c>
      <c r="AK691" s="1">
        <f t="shared" si="37"/>
        <v>-1</v>
      </c>
    </row>
    <row r="692" spans="1:37" ht="409.5" customHeight="1">
      <c r="A692" s="179" t="s">
        <v>2467</v>
      </c>
      <c r="B692" s="57" t="s">
        <v>505</v>
      </c>
      <c r="C692" s="57" t="s">
        <v>2601</v>
      </c>
      <c r="D692" s="58">
        <v>42515</v>
      </c>
      <c r="E692" s="59">
        <v>0.60347222222222219</v>
      </c>
      <c r="F692" s="58">
        <v>42515</v>
      </c>
      <c r="G692" s="59">
        <v>0.60625000000000007</v>
      </c>
      <c r="H692" s="59">
        <v>2.7777777777777779E-3</v>
      </c>
      <c r="I692" s="60">
        <v>48</v>
      </c>
      <c r="J692" s="60" t="s">
        <v>303</v>
      </c>
      <c r="K692" s="60"/>
      <c r="L692" s="71" t="s">
        <v>10</v>
      </c>
      <c r="M692" s="72" t="s">
        <v>4140</v>
      </c>
      <c r="N692" s="60" t="s">
        <v>3</v>
      </c>
      <c r="O692" s="71" t="s">
        <v>24</v>
      </c>
      <c r="P692" s="72" t="s">
        <v>4140</v>
      </c>
      <c r="Q692" s="71" t="s">
        <v>12101</v>
      </c>
      <c r="R692" s="167">
        <v>11</v>
      </c>
      <c r="S692" s="167"/>
      <c r="T692" s="167">
        <v>11</v>
      </c>
      <c r="U692" s="203">
        <v>74</v>
      </c>
      <c r="V692" s="203">
        <v>0</v>
      </c>
      <c r="W692" s="203">
        <v>74</v>
      </c>
      <c r="X692" s="203"/>
      <c r="Y692" s="203" t="s">
        <v>141</v>
      </c>
      <c r="Z692" s="203" t="s">
        <v>141</v>
      </c>
      <c r="AA692" s="203" t="s">
        <v>141</v>
      </c>
      <c r="AB692" s="203" t="s">
        <v>12102</v>
      </c>
      <c r="AC692" s="203" t="s">
        <v>141</v>
      </c>
      <c r="AD692" s="422" t="s">
        <v>43</v>
      </c>
      <c r="AE692" s="203">
        <v>0</v>
      </c>
      <c r="AF692" s="203" t="s">
        <v>2649</v>
      </c>
      <c r="AG692" s="203"/>
      <c r="AH692" s="267"/>
      <c r="AI692" s="267"/>
      <c r="AJ692" s="1">
        <f t="shared" si="36"/>
        <v>0</v>
      </c>
      <c r="AK692" s="1">
        <f t="shared" si="37"/>
        <v>-11</v>
      </c>
    </row>
    <row r="693" spans="1:37" ht="409.5" customHeight="1">
      <c r="A693" s="179" t="s">
        <v>2467</v>
      </c>
      <c r="B693" s="203" t="s">
        <v>505</v>
      </c>
      <c r="C693" s="203" t="s">
        <v>506</v>
      </c>
      <c r="D693" s="420">
        <v>42517</v>
      </c>
      <c r="E693" s="421">
        <v>0.41111111111111115</v>
      </c>
      <c r="F693" s="420">
        <v>42517</v>
      </c>
      <c r="G693" s="421">
        <v>0.41388888888888892</v>
      </c>
      <c r="H693" s="421">
        <v>2.7777777777777779E-3</v>
      </c>
      <c r="I693" s="203">
        <v>19</v>
      </c>
      <c r="J693" s="434" t="s">
        <v>612</v>
      </c>
      <c r="K693" s="434"/>
      <c r="L693" s="432" t="s">
        <v>10</v>
      </c>
      <c r="M693" s="419" t="s">
        <v>4307</v>
      </c>
      <c r="N693" s="358" t="s">
        <v>3</v>
      </c>
      <c r="O693" s="432" t="s">
        <v>8</v>
      </c>
      <c r="P693" s="419" t="s">
        <v>4307</v>
      </c>
      <c r="Q693" s="432" t="s">
        <v>12103</v>
      </c>
      <c r="R693" s="434">
        <v>2</v>
      </c>
      <c r="S693" s="434">
        <v>1</v>
      </c>
      <c r="T693" s="434">
        <v>3</v>
      </c>
      <c r="U693" s="267">
        <v>12</v>
      </c>
      <c r="V693" s="267">
        <v>5</v>
      </c>
      <c r="W693" s="267">
        <v>17</v>
      </c>
      <c r="X693" s="267" t="s">
        <v>2589</v>
      </c>
      <c r="Y693" s="267" t="s">
        <v>141</v>
      </c>
      <c r="Z693" s="267" t="s">
        <v>141</v>
      </c>
      <c r="AA693" s="267" t="s">
        <v>141</v>
      </c>
      <c r="AB693" s="267" t="s">
        <v>12104</v>
      </c>
      <c r="AC693" s="267" t="s">
        <v>141</v>
      </c>
      <c r="AD693" s="434" t="s">
        <v>31</v>
      </c>
      <c r="AE693" s="267">
        <v>1</v>
      </c>
      <c r="AF693" s="267" t="s">
        <v>2649</v>
      </c>
      <c r="AG693" s="267" t="s">
        <v>12105</v>
      </c>
      <c r="AH693" s="267"/>
      <c r="AI693" s="267"/>
      <c r="AJ693" s="1">
        <f t="shared" si="36"/>
        <v>0</v>
      </c>
      <c r="AK693" s="1">
        <f t="shared" si="37"/>
        <v>-3</v>
      </c>
    </row>
    <row r="694" spans="1:37" ht="409.5" customHeight="1">
      <c r="A694" s="179" t="s">
        <v>2467</v>
      </c>
      <c r="B694" s="422" t="s">
        <v>505</v>
      </c>
      <c r="C694" s="422" t="s">
        <v>506</v>
      </c>
      <c r="D694" s="427">
        <v>42521</v>
      </c>
      <c r="E694" s="423">
        <v>0.68055555555555547</v>
      </c>
      <c r="F694" s="427">
        <v>42521</v>
      </c>
      <c r="G694" s="423">
        <v>0.69861111111111107</v>
      </c>
      <c r="H694" s="423">
        <v>1.8055555555555557E-2</v>
      </c>
      <c r="I694" s="422">
        <v>149</v>
      </c>
      <c r="J694" s="422" t="s">
        <v>822</v>
      </c>
      <c r="K694" s="422"/>
      <c r="L694" s="177" t="s">
        <v>4</v>
      </c>
      <c r="M694" s="422" t="s">
        <v>4504</v>
      </c>
      <c r="N694" s="422">
        <v>35</v>
      </c>
      <c r="O694" s="422" t="s">
        <v>8</v>
      </c>
      <c r="P694" s="422" t="s">
        <v>4505</v>
      </c>
      <c r="Q694" s="424" t="s">
        <v>4506</v>
      </c>
      <c r="R694" s="422">
        <v>14</v>
      </c>
      <c r="S694" s="422">
        <v>21</v>
      </c>
      <c r="T694" s="422">
        <v>35</v>
      </c>
      <c r="U694" s="267">
        <v>390</v>
      </c>
      <c r="V694" s="267">
        <v>2000</v>
      </c>
      <c r="W694" s="267">
        <v>2390</v>
      </c>
      <c r="X694" s="267" t="s">
        <v>2683</v>
      </c>
      <c r="Y694" s="267" t="s">
        <v>141</v>
      </c>
      <c r="Z694" s="267" t="s">
        <v>141</v>
      </c>
      <c r="AA694" s="267" t="s">
        <v>141</v>
      </c>
      <c r="AB694" s="267" t="s">
        <v>2651</v>
      </c>
      <c r="AC694" s="267" t="s">
        <v>141</v>
      </c>
      <c r="AD694" s="203" t="s">
        <v>0</v>
      </c>
      <c r="AE694" s="267">
        <v>1</v>
      </c>
      <c r="AF694" s="267" t="s">
        <v>2649</v>
      </c>
      <c r="AG694" s="267" t="s">
        <v>200</v>
      </c>
      <c r="AH694" s="267"/>
      <c r="AI694" s="267"/>
      <c r="AJ694" s="1">
        <f t="shared" si="36"/>
        <v>0</v>
      </c>
      <c r="AK694" s="1">
        <f t="shared" si="37"/>
        <v>-35</v>
      </c>
    </row>
    <row r="695" spans="1:37" ht="318.75" customHeight="1">
      <c r="A695" s="179" t="s">
        <v>4411</v>
      </c>
      <c r="B695" s="57" t="s">
        <v>505</v>
      </c>
      <c r="C695" s="57" t="s">
        <v>684</v>
      </c>
      <c r="D695" s="58">
        <v>42523</v>
      </c>
      <c r="E695" s="59">
        <v>0.75</v>
      </c>
      <c r="F695" s="58">
        <v>42523</v>
      </c>
      <c r="G695" s="59">
        <v>0.75</v>
      </c>
      <c r="H695" s="59">
        <v>0</v>
      </c>
      <c r="I695" s="60">
        <v>5</v>
      </c>
      <c r="J695" s="60" t="s">
        <v>4507</v>
      </c>
      <c r="K695" s="60"/>
      <c r="L695" s="429" t="s">
        <v>17</v>
      </c>
      <c r="M695" s="430" t="s">
        <v>678</v>
      </c>
      <c r="N695" s="428" t="s">
        <v>3</v>
      </c>
      <c r="O695" s="429" t="s">
        <v>2</v>
      </c>
      <c r="P695" s="430" t="s">
        <v>678</v>
      </c>
      <c r="Q695" s="429" t="s">
        <v>4508</v>
      </c>
      <c r="R695" s="590"/>
      <c r="S695" s="590">
        <v>2</v>
      </c>
      <c r="T695" s="590">
        <v>2</v>
      </c>
      <c r="U695" s="267">
        <v>3</v>
      </c>
      <c r="V695" s="267">
        <v>11</v>
      </c>
      <c r="W695" s="267">
        <v>14</v>
      </c>
      <c r="X695" s="267"/>
      <c r="Y695" s="267" t="s">
        <v>141</v>
      </c>
      <c r="Z695" s="267" t="s">
        <v>141</v>
      </c>
      <c r="AA695" s="267" t="s">
        <v>141</v>
      </c>
      <c r="AB695" s="267" t="s">
        <v>2651</v>
      </c>
      <c r="AC695" s="267" t="s">
        <v>141</v>
      </c>
      <c r="AD695" s="726" t="s">
        <v>38</v>
      </c>
      <c r="AE695" s="267">
        <v>0</v>
      </c>
      <c r="AF695" s="267" t="s">
        <v>2649</v>
      </c>
      <c r="AG695" s="267" t="s">
        <v>188</v>
      </c>
      <c r="AH695" s="267"/>
      <c r="AI695" s="267"/>
      <c r="AJ695" s="1">
        <f t="shared" si="36"/>
        <v>0</v>
      </c>
      <c r="AK695" s="1">
        <f t="shared" si="37"/>
        <v>-2</v>
      </c>
    </row>
    <row r="696" spans="1:37" ht="409.5" customHeight="1">
      <c r="A696" s="179" t="s">
        <v>4411</v>
      </c>
      <c r="B696" s="57" t="s">
        <v>505</v>
      </c>
      <c r="C696" s="57" t="s">
        <v>684</v>
      </c>
      <c r="D696" s="58">
        <v>42524</v>
      </c>
      <c r="E696" s="59">
        <v>0.33333333333333331</v>
      </c>
      <c r="F696" s="58">
        <v>42524</v>
      </c>
      <c r="G696" s="59">
        <v>0.33333333333333331</v>
      </c>
      <c r="H696" s="59">
        <v>0</v>
      </c>
      <c r="I696" s="60">
        <v>4</v>
      </c>
      <c r="J696" s="60" t="s">
        <v>4507</v>
      </c>
      <c r="K696" s="60"/>
      <c r="L696" s="71" t="s">
        <v>17</v>
      </c>
      <c r="M696" s="72" t="s">
        <v>2386</v>
      </c>
      <c r="N696" s="60" t="s">
        <v>3</v>
      </c>
      <c r="O696" s="71" t="s">
        <v>2</v>
      </c>
      <c r="P696" s="72" t="s">
        <v>2386</v>
      </c>
      <c r="Q696" s="71" t="s">
        <v>4617</v>
      </c>
      <c r="R696" s="167">
        <v>1</v>
      </c>
      <c r="S696" s="167">
        <v>1</v>
      </c>
      <c r="T696" s="167">
        <v>2</v>
      </c>
      <c r="U696" s="203">
        <v>4</v>
      </c>
      <c r="V696" s="203">
        <v>10</v>
      </c>
      <c r="W696" s="203">
        <v>14</v>
      </c>
      <c r="X696" s="203"/>
      <c r="Y696" s="203" t="s">
        <v>141</v>
      </c>
      <c r="Z696" s="203" t="s">
        <v>141</v>
      </c>
      <c r="AA696" s="203" t="s">
        <v>141</v>
      </c>
      <c r="AB696" s="203" t="s">
        <v>2651</v>
      </c>
      <c r="AC696" s="203" t="s">
        <v>141</v>
      </c>
      <c r="AD696" s="422" t="s">
        <v>38</v>
      </c>
      <c r="AE696" s="203">
        <v>0</v>
      </c>
      <c r="AF696" s="203" t="s">
        <v>2649</v>
      </c>
      <c r="AG696" s="203" t="s">
        <v>188</v>
      </c>
      <c r="AH696" s="267"/>
      <c r="AI696" s="267"/>
      <c r="AJ696" s="1">
        <f t="shared" si="36"/>
        <v>0</v>
      </c>
      <c r="AK696" s="1">
        <f t="shared" si="37"/>
        <v>-2</v>
      </c>
    </row>
    <row r="697" spans="1:37" ht="409.5" customHeight="1">
      <c r="A697" s="208" t="s">
        <v>4411</v>
      </c>
      <c r="B697" s="57" t="s">
        <v>505</v>
      </c>
      <c r="C697" s="57" t="s">
        <v>506</v>
      </c>
      <c r="D697" s="58">
        <v>42524</v>
      </c>
      <c r="E697" s="59">
        <v>0.45624999999999999</v>
      </c>
      <c r="F697" s="58">
        <v>42524</v>
      </c>
      <c r="G697" s="59">
        <v>0.4604166666666667</v>
      </c>
      <c r="H697" s="59">
        <v>4.1666666666666666E-3</v>
      </c>
      <c r="I697" s="60">
        <v>115</v>
      </c>
      <c r="J697" s="60" t="s">
        <v>612</v>
      </c>
      <c r="K697" s="60"/>
      <c r="L697" s="71" t="s">
        <v>4</v>
      </c>
      <c r="M697" s="72" t="s">
        <v>4618</v>
      </c>
      <c r="N697" s="60">
        <v>35</v>
      </c>
      <c r="O697" s="71" t="s">
        <v>14</v>
      </c>
      <c r="P697" s="72" t="s">
        <v>4618</v>
      </c>
      <c r="Q697" s="71" t="s">
        <v>4619</v>
      </c>
      <c r="R697" s="167">
        <v>10</v>
      </c>
      <c r="S697" s="167">
        <v>3</v>
      </c>
      <c r="T697" s="167">
        <v>13</v>
      </c>
      <c r="U697" s="203">
        <v>159</v>
      </c>
      <c r="V697" s="203">
        <v>207</v>
      </c>
      <c r="W697" s="203">
        <v>366</v>
      </c>
      <c r="X697" s="203"/>
      <c r="Y697" s="203" t="s">
        <v>141</v>
      </c>
      <c r="Z697" s="203" t="s">
        <v>141</v>
      </c>
      <c r="AA697" s="203" t="s">
        <v>141</v>
      </c>
      <c r="AB697" s="203" t="s">
        <v>2651</v>
      </c>
      <c r="AC697" s="203" t="s">
        <v>141</v>
      </c>
      <c r="AD697" s="203" t="s">
        <v>76</v>
      </c>
      <c r="AE697" s="203">
        <v>0</v>
      </c>
      <c r="AF697" s="203" t="s">
        <v>2649</v>
      </c>
      <c r="AG697" s="203" t="s">
        <v>158</v>
      </c>
      <c r="AH697" s="267"/>
      <c r="AI697" s="267"/>
      <c r="AJ697" s="1">
        <f t="shared" si="36"/>
        <v>0</v>
      </c>
      <c r="AK697" s="1">
        <f t="shared" si="37"/>
        <v>-13</v>
      </c>
    </row>
    <row r="698" spans="1:37" ht="337.5" customHeight="1">
      <c r="A698" s="208" t="s">
        <v>4411</v>
      </c>
      <c r="B698" s="57" t="s">
        <v>505</v>
      </c>
      <c r="C698" s="57" t="s">
        <v>684</v>
      </c>
      <c r="D698" s="58">
        <v>42525</v>
      </c>
      <c r="E698" s="59">
        <v>0.33333333333333331</v>
      </c>
      <c r="F698" s="58">
        <v>42525</v>
      </c>
      <c r="G698" s="59">
        <v>0.33333333333333331</v>
      </c>
      <c r="H698" s="59">
        <v>0</v>
      </c>
      <c r="I698" s="60">
        <v>2</v>
      </c>
      <c r="J698" s="428" t="s">
        <v>4507</v>
      </c>
      <c r="K698" s="428"/>
      <c r="L698" s="439" t="s">
        <v>17</v>
      </c>
      <c r="M698" s="440" t="s">
        <v>678</v>
      </c>
      <c r="N698" s="441" t="s">
        <v>3</v>
      </c>
      <c r="O698" s="439" t="s">
        <v>2</v>
      </c>
      <c r="P698" s="440" t="s">
        <v>678</v>
      </c>
      <c r="Q698" s="439" t="s">
        <v>4620</v>
      </c>
      <c r="R698" s="442"/>
      <c r="S698" s="442">
        <v>1</v>
      </c>
      <c r="T698" s="442">
        <v>1</v>
      </c>
      <c r="U698" s="267">
        <v>1</v>
      </c>
      <c r="V698" s="267">
        <v>10</v>
      </c>
      <c r="W698" s="267">
        <v>11</v>
      </c>
      <c r="X698" s="267"/>
      <c r="Y698" s="267" t="s">
        <v>141</v>
      </c>
      <c r="Z698" s="267" t="s">
        <v>141</v>
      </c>
      <c r="AA698" s="267" t="s">
        <v>141</v>
      </c>
      <c r="AB698" s="267" t="s">
        <v>2651</v>
      </c>
      <c r="AC698" s="267" t="s">
        <v>141</v>
      </c>
      <c r="AD698" s="727" t="s">
        <v>38</v>
      </c>
      <c r="AE698" s="267">
        <v>0</v>
      </c>
      <c r="AF698" s="267" t="s">
        <v>2649</v>
      </c>
      <c r="AG698" s="267" t="s">
        <v>188</v>
      </c>
      <c r="AH698" s="267"/>
      <c r="AI698" s="267"/>
      <c r="AJ698" s="1">
        <f t="shared" si="36"/>
        <v>0</v>
      </c>
      <c r="AK698" s="1">
        <f t="shared" si="37"/>
        <v>-1</v>
      </c>
    </row>
    <row r="699" spans="1:37" ht="409.5" customHeight="1">
      <c r="A699" s="208" t="s">
        <v>4411</v>
      </c>
      <c r="B699" s="57" t="s">
        <v>505</v>
      </c>
      <c r="C699" s="57" t="s">
        <v>684</v>
      </c>
      <c r="D699" s="58">
        <v>42526</v>
      </c>
      <c r="E699" s="59">
        <v>0.45833333333333331</v>
      </c>
      <c r="F699" s="58">
        <v>42526</v>
      </c>
      <c r="G699" s="59">
        <v>0.45833333333333331</v>
      </c>
      <c r="H699" s="59">
        <v>0</v>
      </c>
      <c r="I699" s="60">
        <v>3</v>
      </c>
      <c r="J699" s="60" t="s">
        <v>4507</v>
      </c>
      <c r="K699" s="60"/>
      <c r="L699" s="71" t="s">
        <v>17</v>
      </c>
      <c r="M699" s="72" t="s">
        <v>678</v>
      </c>
      <c r="N699" s="60" t="s">
        <v>3</v>
      </c>
      <c r="O699" s="71" t="s">
        <v>2</v>
      </c>
      <c r="P699" s="72" t="s">
        <v>678</v>
      </c>
      <c r="Q699" s="71" t="s">
        <v>4621</v>
      </c>
      <c r="R699" s="167"/>
      <c r="S699" s="167">
        <v>5</v>
      </c>
      <c r="T699" s="167">
        <v>5</v>
      </c>
      <c r="U699" s="203">
        <v>1</v>
      </c>
      <c r="V699" s="203">
        <v>7</v>
      </c>
      <c r="W699" s="203">
        <v>8</v>
      </c>
      <c r="X699" s="203"/>
      <c r="Y699" s="203" t="s">
        <v>141</v>
      </c>
      <c r="Z699" s="203" t="s">
        <v>141</v>
      </c>
      <c r="AA699" s="203" t="s">
        <v>141</v>
      </c>
      <c r="AB699" s="203" t="s">
        <v>2651</v>
      </c>
      <c r="AC699" s="203" t="s">
        <v>141</v>
      </c>
      <c r="AD699" s="422" t="s">
        <v>38</v>
      </c>
      <c r="AE699" s="203">
        <v>0</v>
      </c>
      <c r="AF699" s="203" t="s">
        <v>2649</v>
      </c>
      <c r="AG699" s="203" t="s">
        <v>188</v>
      </c>
      <c r="AH699" s="267"/>
      <c r="AI699" s="267"/>
      <c r="AJ699" s="1">
        <f t="shared" si="36"/>
        <v>0</v>
      </c>
      <c r="AK699" s="1">
        <f t="shared" si="37"/>
        <v>-5</v>
      </c>
    </row>
    <row r="700" spans="1:37" ht="409.5" customHeight="1">
      <c r="A700" s="208" t="s">
        <v>4411</v>
      </c>
      <c r="B700" s="57" t="s">
        <v>505</v>
      </c>
      <c r="C700" s="57" t="s">
        <v>677</v>
      </c>
      <c r="D700" s="58">
        <v>42526</v>
      </c>
      <c r="E700" s="59">
        <v>0.60347222222222219</v>
      </c>
      <c r="F700" s="58">
        <v>42526</v>
      </c>
      <c r="G700" s="59">
        <v>0.60347222222222219</v>
      </c>
      <c r="H700" s="59">
        <v>0</v>
      </c>
      <c r="I700" s="60">
        <v>2</v>
      </c>
      <c r="J700" s="60" t="s">
        <v>4622</v>
      </c>
      <c r="K700" s="60"/>
      <c r="L700" s="177" t="s">
        <v>30</v>
      </c>
      <c r="M700" s="180" t="s">
        <v>4623</v>
      </c>
      <c r="N700" s="179" t="s">
        <v>3</v>
      </c>
      <c r="O700" s="177" t="s">
        <v>8</v>
      </c>
      <c r="P700" s="180" t="s">
        <v>4624</v>
      </c>
      <c r="Q700" s="177" t="s">
        <v>4625</v>
      </c>
      <c r="R700" s="170"/>
      <c r="S700" s="170">
        <v>2</v>
      </c>
      <c r="T700" s="170">
        <v>2</v>
      </c>
      <c r="U700" s="109">
        <v>0</v>
      </c>
      <c r="V700" s="109">
        <v>3</v>
      </c>
      <c r="W700" s="109">
        <v>3</v>
      </c>
      <c r="X700" s="109" t="s">
        <v>2679</v>
      </c>
      <c r="Y700" s="109" t="s">
        <v>141</v>
      </c>
      <c r="Z700" s="109" t="s">
        <v>141</v>
      </c>
      <c r="AA700" s="109" t="s">
        <v>141</v>
      </c>
      <c r="AB700" s="109" t="s">
        <v>5773</v>
      </c>
      <c r="AC700" s="109" t="s">
        <v>141</v>
      </c>
      <c r="AD700" s="109" t="s">
        <v>28</v>
      </c>
      <c r="AE700" s="109">
        <v>0</v>
      </c>
      <c r="AF700" s="109" t="s">
        <v>2649</v>
      </c>
      <c r="AG700" s="109" t="s">
        <v>194</v>
      </c>
      <c r="AH700" s="267"/>
      <c r="AI700" s="267"/>
      <c r="AJ700" s="1">
        <f t="shared" si="36"/>
        <v>0</v>
      </c>
      <c r="AK700" s="1">
        <f t="shared" si="37"/>
        <v>-2</v>
      </c>
    </row>
    <row r="701" spans="1:37" ht="391.5" customHeight="1">
      <c r="A701" s="208" t="s">
        <v>4411</v>
      </c>
      <c r="B701" s="57" t="s">
        <v>505</v>
      </c>
      <c r="C701" s="57" t="s">
        <v>684</v>
      </c>
      <c r="D701" s="58">
        <v>42527</v>
      </c>
      <c r="E701" s="59">
        <v>0.58124999999999993</v>
      </c>
      <c r="F701" s="58">
        <v>42527</v>
      </c>
      <c r="G701" s="59">
        <v>0.58124999999999993</v>
      </c>
      <c r="H701" s="59">
        <v>0</v>
      </c>
      <c r="I701" s="60">
        <v>82</v>
      </c>
      <c r="J701" s="358" t="s">
        <v>1561</v>
      </c>
      <c r="K701" s="358"/>
      <c r="L701" s="432" t="s">
        <v>17</v>
      </c>
      <c r="M701" s="419" t="s">
        <v>4629</v>
      </c>
      <c r="N701" s="358">
        <v>110</v>
      </c>
      <c r="O701" s="432" t="s">
        <v>8</v>
      </c>
      <c r="P701" s="419" t="s">
        <v>4629</v>
      </c>
      <c r="Q701" s="432" t="s">
        <v>4630</v>
      </c>
      <c r="R701" s="433">
        <v>7</v>
      </c>
      <c r="S701" s="433">
        <v>8</v>
      </c>
      <c r="T701" s="433">
        <v>15</v>
      </c>
      <c r="U701" s="267">
        <v>93</v>
      </c>
      <c r="V701" s="267">
        <v>350</v>
      </c>
      <c r="W701" s="267">
        <v>443</v>
      </c>
      <c r="X701" s="267"/>
      <c r="Y701" s="267" t="s">
        <v>141</v>
      </c>
      <c r="Z701" s="267" t="s">
        <v>141</v>
      </c>
      <c r="AA701" s="267" t="s">
        <v>141</v>
      </c>
      <c r="AB701" s="267" t="s">
        <v>2651</v>
      </c>
      <c r="AC701" s="267" t="s">
        <v>141</v>
      </c>
      <c r="AD701" s="431" t="s">
        <v>38</v>
      </c>
      <c r="AE701" s="267">
        <v>0</v>
      </c>
      <c r="AF701" s="267" t="s">
        <v>2649</v>
      </c>
      <c r="AG701" s="267" t="s">
        <v>188</v>
      </c>
      <c r="AH701" s="267"/>
      <c r="AI701" s="267"/>
      <c r="AJ701" s="1">
        <f t="shared" si="36"/>
        <v>0</v>
      </c>
      <c r="AK701" s="1">
        <f t="shared" si="37"/>
        <v>-15</v>
      </c>
    </row>
    <row r="702" spans="1:37" ht="409.5" customHeight="1">
      <c r="A702" s="208" t="s">
        <v>4411</v>
      </c>
      <c r="B702" s="57" t="s">
        <v>505</v>
      </c>
      <c r="C702" s="57" t="s">
        <v>506</v>
      </c>
      <c r="D702" s="58">
        <v>42527</v>
      </c>
      <c r="E702" s="59">
        <v>0.40486111111111112</v>
      </c>
      <c r="F702" s="58">
        <v>42527</v>
      </c>
      <c r="G702" s="59">
        <v>0.4055555555555555</v>
      </c>
      <c r="H702" s="59">
        <v>6.9444444444444447E-4</v>
      </c>
      <c r="I702" s="60">
        <v>22</v>
      </c>
      <c r="J702" s="60" t="s">
        <v>144</v>
      </c>
      <c r="K702" s="60"/>
      <c r="L702" s="71" t="s">
        <v>4</v>
      </c>
      <c r="M702" s="72" t="s">
        <v>4626</v>
      </c>
      <c r="N702" s="60" t="s">
        <v>3</v>
      </c>
      <c r="O702" s="71" t="s">
        <v>26</v>
      </c>
      <c r="P702" s="72" t="s">
        <v>4627</v>
      </c>
      <c r="Q702" s="71" t="s">
        <v>4628</v>
      </c>
      <c r="R702" s="167">
        <v>3</v>
      </c>
      <c r="S702" s="167">
        <v>2</v>
      </c>
      <c r="T702" s="167">
        <v>5</v>
      </c>
      <c r="U702" s="267">
        <v>23</v>
      </c>
      <c r="V702" s="267">
        <v>16</v>
      </c>
      <c r="W702" s="267">
        <v>39</v>
      </c>
      <c r="X702" s="267"/>
      <c r="Y702" s="267" t="s">
        <v>141</v>
      </c>
      <c r="Z702" s="267" t="s">
        <v>141</v>
      </c>
      <c r="AA702" s="267" t="s">
        <v>141</v>
      </c>
      <c r="AB702" s="267" t="s">
        <v>5774</v>
      </c>
      <c r="AC702" s="267" t="s">
        <v>141</v>
      </c>
      <c r="AD702" s="203" t="s">
        <v>0</v>
      </c>
      <c r="AE702" s="267">
        <v>2</v>
      </c>
      <c r="AF702" s="267" t="s">
        <v>2649</v>
      </c>
      <c r="AG702" s="267" t="s">
        <v>176</v>
      </c>
      <c r="AH702" s="267"/>
      <c r="AI702" s="267"/>
      <c r="AJ702" s="1">
        <f t="shared" si="36"/>
        <v>0</v>
      </c>
      <c r="AK702" s="1">
        <f t="shared" si="37"/>
        <v>-5</v>
      </c>
    </row>
    <row r="703" spans="1:37" ht="409.5" customHeight="1">
      <c r="A703" s="208" t="s">
        <v>4411</v>
      </c>
      <c r="B703" s="57" t="s">
        <v>505</v>
      </c>
      <c r="C703" s="57" t="s">
        <v>684</v>
      </c>
      <c r="D703" s="58">
        <v>42528</v>
      </c>
      <c r="E703" s="59">
        <v>0.25</v>
      </c>
      <c r="F703" s="58">
        <v>42528</v>
      </c>
      <c r="G703" s="59">
        <v>0.25</v>
      </c>
      <c r="H703" s="59">
        <v>0</v>
      </c>
      <c r="I703" s="60">
        <v>2</v>
      </c>
      <c r="J703" s="60" t="s">
        <v>4507</v>
      </c>
      <c r="K703" s="60"/>
      <c r="L703" s="71" t="s">
        <v>17</v>
      </c>
      <c r="M703" s="72" t="s">
        <v>4631</v>
      </c>
      <c r="N703" s="60" t="s">
        <v>3</v>
      </c>
      <c r="O703" s="71" t="s">
        <v>2</v>
      </c>
      <c r="P703" s="72" t="s">
        <v>678</v>
      </c>
      <c r="Q703" s="71" t="s">
        <v>4632</v>
      </c>
      <c r="R703" s="167"/>
      <c r="S703" s="167">
        <v>1</v>
      </c>
      <c r="T703" s="167">
        <v>1</v>
      </c>
      <c r="U703" s="267">
        <v>1</v>
      </c>
      <c r="V703" s="267">
        <v>6</v>
      </c>
      <c r="W703" s="267">
        <v>7</v>
      </c>
      <c r="X703" s="267"/>
      <c r="Y703" s="267" t="s">
        <v>141</v>
      </c>
      <c r="Z703" s="267" t="s">
        <v>141</v>
      </c>
      <c r="AA703" s="267" t="s">
        <v>141</v>
      </c>
      <c r="AB703" s="267" t="s">
        <v>2651</v>
      </c>
      <c r="AC703" s="267" t="s">
        <v>141</v>
      </c>
      <c r="AD703" s="422" t="s">
        <v>38</v>
      </c>
      <c r="AE703" s="267">
        <v>0</v>
      </c>
      <c r="AF703" s="267" t="s">
        <v>2649</v>
      </c>
      <c r="AG703" s="267" t="s">
        <v>188</v>
      </c>
      <c r="AH703" s="267"/>
      <c r="AI703" s="267"/>
      <c r="AJ703" s="1">
        <f t="shared" si="36"/>
        <v>0</v>
      </c>
      <c r="AK703" s="1">
        <f t="shared" si="37"/>
        <v>-1</v>
      </c>
    </row>
    <row r="704" spans="1:37" ht="112.5">
      <c r="A704" s="179" t="s">
        <v>12537</v>
      </c>
      <c r="B704" s="57" t="s">
        <v>505</v>
      </c>
      <c r="C704" s="57" t="s">
        <v>607</v>
      </c>
      <c r="D704" s="58">
        <v>42650</v>
      </c>
      <c r="E704" s="59">
        <v>0.3527777777777778</v>
      </c>
      <c r="F704" s="58">
        <v>42650</v>
      </c>
      <c r="G704" s="59">
        <v>0.3972222222222222</v>
      </c>
      <c r="H704" s="59">
        <v>4.4444444444444446E-2</v>
      </c>
      <c r="I704" s="60">
        <v>74</v>
      </c>
      <c r="J704" s="60"/>
      <c r="K704" s="60"/>
      <c r="L704" s="71" t="s">
        <v>12</v>
      </c>
      <c r="M704" s="72" t="s">
        <v>7920</v>
      </c>
      <c r="N704" s="60" t="s">
        <v>3</v>
      </c>
      <c r="O704" s="71" t="s">
        <v>24</v>
      </c>
      <c r="P704" s="72" t="s">
        <v>7920</v>
      </c>
      <c r="Q704" s="71" t="s">
        <v>12530</v>
      </c>
      <c r="R704" s="167">
        <v>29</v>
      </c>
      <c r="S704" s="167"/>
      <c r="T704" s="167">
        <v>29</v>
      </c>
      <c r="AD704" s="179" t="s">
        <v>23</v>
      </c>
      <c r="AJ704" s="1">
        <f t="shared" ref="AJ704:AJ767" si="38">T704-S704-R704</f>
        <v>0</v>
      </c>
    </row>
    <row r="705" spans="1:37" ht="409.5" customHeight="1">
      <c r="A705" s="208" t="s">
        <v>4411</v>
      </c>
      <c r="B705" s="57" t="s">
        <v>505</v>
      </c>
      <c r="C705" s="57" t="s">
        <v>684</v>
      </c>
      <c r="D705" s="58">
        <v>42530</v>
      </c>
      <c r="E705" s="59">
        <v>0.6020833333333333</v>
      </c>
      <c r="F705" s="58">
        <v>42530</v>
      </c>
      <c r="G705" s="59">
        <v>0.6020833333333333</v>
      </c>
      <c r="H705" s="59">
        <v>0</v>
      </c>
      <c r="I705" s="60">
        <v>42</v>
      </c>
      <c r="J705" s="60" t="s">
        <v>1298</v>
      </c>
      <c r="K705" s="60"/>
      <c r="L705" s="71" t="s">
        <v>17</v>
      </c>
      <c r="M705" s="72" t="s">
        <v>609</v>
      </c>
      <c r="N705" s="60">
        <v>110</v>
      </c>
      <c r="O705" s="71" t="s">
        <v>8</v>
      </c>
      <c r="P705" s="72" t="s">
        <v>1317</v>
      </c>
      <c r="Q705" s="71" t="s">
        <v>4637</v>
      </c>
      <c r="R705" s="167">
        <v>4</v>
      </c>
      <c r="S705" s="167">
        <v>4</v>
      </c>
      <c r="T705" s="167">
        <v>8</v>
      </c>
      <c r="U705" s="267">
        <v>47</v>
      </c>
      <c r="V705" s="267">
        <v>93</v>
      </c>
      <c r="W705" s="267">
        <v>140</v>
      </c>
      <c r="X705" s="267"/>
      <c r="Y705" s="267" t="s">
        <v>141</v>
      </c>
      <c r="Z705" s="267" t="s">
        <v>141</v>
      </c>
      <c r="AA705" s="267" t="s">
        <v>141</v>
      </c>
      <c r="AB705" s="267" t="s">
        <v>2651</v>
      </c>
      <c r="AC705" s="267" t="s">
        <v>141</v>
      </c>
      <c r="AD705" s="422" t="s">
        <v>38</v>
      </c>
      <c r="AE705" s="267">
        <v>0</v>
      </c>
      <c r="AF705" s="267" t="s">
        <v>2649</v>
      </c>
      <c r="AG705" s="267" t="s">
        <v>188</v>
      </c>
      <c r="AH705" s="267"/>
      <c r="AI705" s="267"/>
      <c r="AJ705" s="1">
        <f t="shared" si="38"/>
        <v>0</v>
      </c>
      <c r="AK705" s="1">
        <f>AJ705-T705</f>
        <v>-8</v>
      </c>
    </row>
    <row r="706" spans="1:37" ht="47.25">
      <c r="A706" s="94" t="s">
        <v>12777</v>
      </c>
      <c r="B706" s="179" t="s">
        <v>6</v>
      </c>
      <c r="C706" s="179" t="s">
        <v>1131</v>
      </c>
      <c r="D706" s="169">
        <v>42695</v>
      </c>
      <c r="E706" s="176">
        <v>0.25069444444444444</v>
      </c>
      <c r="F706" s="169">
        <v>42695</v>
      </c>
      <c r="G706" s="176">
        <v>0.65972222222222221</v>
      </c>
      <c r="H706" s="176">
        <v>0.40902777777777777</v>
      </c>
      <c r="I706" s="600">
        <v>8</v>
      </c>
      <c r="J706" s="208" t="s">
        <v>303</v>
      </c>
      <c r="K706" s="179" t="s">
        <v>15</v>
      </c>
      <c r="L706" s="179" t="s">
        <v>10</v>
      </c>
      <c r="M706" s="208" t="s">
        <v>13006</v>
      </c>
      <c r="N706" s="179" t="s">
        <v>3</v>
      </c>
      <c r="O706" s="179" t="s">
        <v>8</v>
      </c>
      <c r="P706" s="208" t="s">
        <v>13007</v>
      </c>
      <c r="Q706" s="208" t="s">
        <v>13008</v>
      </c>
      <c r="R706" s="179">
        <v>25.5</v>
      </c>
      <c r="S706" s="179">
        <v>3.4</v>
      </c>
      <c r="T706" s="600">
        <f>R706+S706</f>
        <v>28.9</v>
      </c>
      <c r="U706" s="924" t="s">
        <v>29</v>
      </c>
      <c r="V706" s="924" t="s">
        <v>3232</v>
      </c>
      <c r="W706" s="924" t="s">
        <v>14752</v>
      </c>
      <c r="X706" s="924" t="s">
        <v>2932</v>
      </c>
      <c r="Y706" s="924" t="s">
        <v>14753</v>
      </c>
      <c r="Z706" s="1348">
        <v>1</v>
      </c>
      <c r="AA706" s="1355" t="s">
        <v>14754</v>
      </c>
      <c r="AB706" s="924">
        <v>7</v>
      </c>
      <c r="AC706" s="924"/>
      <c r="AD706" s="600" t="s">
        <v>23</v>
      </c>
      <c r="AG706" s="2"/>
      <c r="AJ706" s="1">
        <f t="shared" si="38"/>
        <v>0</v>
      </c>
    </row>
    <row r="707" spans="1:37" ht="326.25" customHeight="1">
      <c r="A707" s="208" t="s">
        <v>4411</v>
      </c>
      <c r="B707" s="57" t="s">
        <v>505</v>
      </c>
      <c r="C707" s="57" t="s">
        <v>4743</v>
      </c>
      <c r="D707" s="58">
        <v>42534</v>
      </c>
      <c r="E707" s="59">
        <v>0.77777777777777779</v>
      </c>
      <c r="F707" s="58">
        <v>42534</v>
      </c>
      <c r="G707" s="59">
        <v>0.77777777777777779</v>
      </c>
      <c r="H707" s="59">
        <v>0</v>
      </c>
      <c r="I707" s="60">
        <v>27</v>
      </c>
      <c r="J707" s="60" t="s">
        <v>1561</v>
      </c>
      <c r="K707" s="60"/>
      <c r="L707" s="429" t="s">
        <v>17</v>
      </c>
      <c r="M707" s="430" t="s">
        <v>609</v>
      </c>
      <c r="N707" s="428">
        <v>110</v>
      </c>
      <c r="O707" s="429" t="s">
        <v>8</v>
      </c>
      <c r="P707" s="430" t="s">
        <v>4744</v>
      </c>
      <c r="Q707" s="429" t="s">
        <v>5785</v>
      </c>
      <c r="R707" s="590">
        <v>4</v>
      </c>
      <c r="S707" s="590">
        <v>13</v>
      </c>
      <c r="T707" s="590">
        <v>17</v>
      </c>
      <c r="U707" s="267">
        <v>17</v>
      </c>
      <c r="V707" s="267">
        <v>47</v>
      </c>
      <c r="W707" s="267">
        <v>64</v>
      </c>
      <c r="X707" s="267"/>
      <c r="Y707" s="267" t="s">
        <v>141</v>
      </c>
      <c r="Z707" s="267" t="s">
        <v>141</v>
      </c>
      <c r="AA707" s="267" t="s">
        <v>141</v>
      </c>
      <c r="AB707" s="267" t="s">
        <v>2651</v>
      </c>
      <c r="AC707" s="267" t="s">
        <v>141</v>
      </c>
      <c r="AD707" s="726" t="s">
        <v>38</v>
      </c>
      <c r="AE707" s="267">
        <v>0</v>
      </c>
      <c r="AF707" s="267" t="s">
        <v>2649</v>
      </c>
      <c r="AG707" s="267" t="s">
        <v>188</v>
      </c>
      <c r="AH707" s="267"/>
      <c r="AI707" s="267"/>
      <c r="AJ707" s="1">
        <f t="shared" si="38"/>
        <v>0</v>
      </c>
      <c r="AK707" s="1">
        <f t="shared" ref="AK707:AK729" si="39">AJ707-T707</f>
        <v>-17</v>
      </c>
    </row>
    <row r="708" spans="1:37" ht="391.5" customHeight="1">
      <c r="A708" s="208" t="s">
        <v>4411</v>
      </c>
      <c r="B708" s="57" t="s">
        <v>505</v>
      </c>
      <c r="C708" s="57" t="s">
        <v>506</v>
      </c>
      <c r="D708" s="58">
        <v>42534</v>
      </c>
      <c r="E708" s="59">
        <v>0.55763888888888891</v>
      </c>
      <c r="F708" s="58">
        <v>42534</v>
      </c>
      <c r="G708" s="59">
        <v>0.55763888888888891</v>
      </c>
      <c r="H708" s="59">
        <v>0</v>
      </c>
      <c r="I708" s="60">
        <v>25</v>
      </c>
      <c r="J708" s="428" t="s">
        <v>4503</v>
      </c>
      <c r="K708" s="428"/>
      <c r="L708" s="71" t="s">
        <v>4</v>
      </c>
      <c r="M708" s="72" t="s">
        <v>4764</v>
      </c>
      <c r="N708" s="60">
        <v>35</v>
      </c>
      <c r="O708" s="71" t="s">
        <v>14</v>
      </c>
      <c r="P708" s="72" t="s">
        <v>4764</v>
      </c>
      <c r="Q708" s="71" t="s">
        <v>5778</v>
      </c>
      <c r="R708" s="167">
        <v>1</v>
      </c>
      <c r="S708" s="167">
        <v>2</v>
      </c>
      <c r="T708" s="167">
        <v>3</v>
      </c>
      <c r="U708" s="203">
        <v>10</v>
      </c>
      <c r="V708" s="203">
        <v>13</v>
      </c>
      <c r="W708" s="203">
        <v>23</v>
      </c>
      <c r="X708" s="203" t="s">
        <v>5779</v>
      </c>
      <c r="Y708" s="203" t="s">
        <v>141</v>
      </c>
      <c r="Z708" s="203" t="s">
        <v>141</v>
      </c>
      <c r="AA708" s="203" t="s">
        <v>141</v>
      </c>
      <c r="AB708" s="203" t="s">
        <v>2651</v>
      </c>
      <c r="AC708" s="203" t="s">
        <v>141</v>
      </c>
      <c r="AD708" s="203" t="s">
        <v>64</v>
      </c>
      <c r="AE708" s="203">
        <v>0</v>
      </c>
      <c r="AF708" s="203" t="s">
        <v>2649</v>
      </c>
      <c r="AG708" s="203" t="s">
        <v>200</v>
      </c>
      <c r="AH708" s="267"/>
      <c r="AI708" s="267"/>
      <c r="AJ708" s="1">
        <f t="shared" si="38"/>
        <v>0</v>
      </c>
      <c r="AK708" s="1">
        <f t="shared" si="39"/>
        <v>-3</v>
      </c>
    </row>
    <row r="709" spans="1:37" ht="348" customHeight="1">
      <c r="A709" s="208" t="s">
        <v>4411</v>
      </c>
      <c r="B709" s="57" t="s">
        <v>505</v>
      </c>
      <c r="C709" s="57" t="s">
        <v>506</v>
      </c>
      <c r="D709" s="58">
        <v>42534</v>
      </c>
      <c r="E709" s="59">
        <v>0.77500000000000002</v>
      </c>
      <c r="F709" s="58">
        <v>42534</v>
      </c>
      <c r="G709" s="59">
        <v>0.77500000000000002</v>
      </c>
      <c r="H709" s="59">
        <v>0</v>
      </c>
      <c r="I709" s="60">
        <v>8</v>
      </c>
      <c r="J709" s="60" t="s">
        <v>612</v>
      </c>
      <c r="K709" s="60"/>
      <c r="L709" s="439" t="s">
        <v>10</v>
      </c>
      <c r="M709" s="440" t="s">
        <v>4765</v>
      </c>
      <c r="N709" s="441" t="s">
        <v>3</v>
      </c>
      <c r="O709" s="439" t="s">
        <v>8</v>
      </c>
      <c r="P709" s="440" t="s">
        <v>4766</v>
      </c>
      <c r="Q709" s="439" t="s">
        <v>5781</v>
      </c>
      <c r="R709" s="442">
        <v>1</v>
      </c>
      <c r="S709" s="442">
        <v>4</v>
      </c>
      <c r="T709" s="442">
        <v>5</v>
      </c>
      <c r="U709" s="691">
        <v>5</v>
      </c>
      <c r="V709" s="691">
        <v>18</v>
      </c>
      <c r="W709" s="691">
        <v>23</v>
      </c>
      <c r="X709" s="691"/>
      <c r="Y709" s="691" t="s">
        <v>141</v>
      </c>
      <c r="Z709" s="691" t="s">
        <v>141</v>
      </c>
      <c r="AA709" s="691" t="s">
        <v>141</v>
      </c>
      <c r="AB709" s="691" t="s">
        <v>2651</v>
      </c>
      <c r="AC709" s="691" t="s">
        <v>141</v>
      </c>
      <c r="AD709" s="727" t="s">
        <v>43</v>
      </c>
      <c r="AE709" s="691">
        <v>0</v>
      </c>
      <c r="AF709" s="691" t="s">
        <v>2649</v>
      </c>
      <c r="AG709" s="691" t="s">
        <v>177</v>
      </c>
      <c r="AH709" s="267"/>
      <c r="AI709" s="267"/>
      <c r="AJ709" s="1">
        <f t="shared" si="38"/>
        <v>0</v>
      </c>
      <c r="AK709" s="1">
        <f t="shared" si="39"/>
        <v>-5</v>
      </c>
    </row>
    <row r="710" spans="1:37" ht="409.5" customHeight="1">
      <c r="A710" s="208" t="s">
        <v>4411</v>
      </c>
      <c r="B710" s="57" t="s">
        <v>505</v>
      </c>
      <c r="C710" s="57" t="s">
        <v>506</v>
      </c>
      <c r="D710" s="58">
        <v>42534</v>
      </c>
      <c r="E710" s="59">
        <v>0.77500000000000002</v>
      </c>
      <c r="F710" s="58">
        <v>42534</v>
      </c>
      <c r="G710" s="59">
        <v>0.77500000000000002</v>
      </c>
      <c r="H710" s="59">
        <v>0</v>
      </c>
      <c r="I710" s="60">
        <v>6</v>
      </c>
      <c r="J710" s="358" t="s">
        <v>1561</v>
      </c>
      <c r="K710" s="358"/>
      <c r="L710" s="71" t="s">
        <v>10</v>
      </c>
      <c r="M710" s="72" t="s">
        <v>4767</v>
      </c>
      <c r="N710" s="60" t="s">
        <v>3</v>
      </c>
      <c r="O710" s="71" t="s">
        <v>8</v>
      </c>
      <c r="P710" s="72" t="s">
        <v>4767</v>
      </c>
      <c r="Q710" s="71" t="s">
        <v>5782</v>
      </c>
      <c r="R710" s="167">
        <v>1</v>
      </c>
      <c r="S710" s="167"/>
      <c r="T710" s="167">
        <v>1</v>
      </c>
      <c r="U710" s="203">
        <v>3</v>
      </c>
      <c r="V710" s="203">
        <v>0</v>
      </c>
      <c r="W710" s="203">
        <v>3</v>
      </c>
      <c r="X710" s="203"/>
      <c r="Y710" s="203" t="s">
        <v>141</v>
      </c>
      <c r="Z710" s="203" t="s">
        <v>141</v>
      </c>
      <c r="AA710" s="203" t="s">
        <v>141</v>
      </c>
      <c r="AB710" s="203" t="s">
        <v>2651</v>
      </c>
      <c r="AC710" s="203" t="s">
        <v>141</v>
      </c>
      <c r="AD710" s="422" t="s">
        <v>43</v>
      </c>
      <c r="AE710" s="203">
        <v>0</v>
      </c>
      <c r="AF710" s="203" t="s">
        <v>2649</v>
      </c>
      <c r="AG710" s="203" t="s">
        <v>177</v>
      </c>
      <c r="AH710" s="267"/>
      <c r="AI710" s="267"/>
      <c r="AJ710" s="1">
        <f t="shared" si="38"/>
        <v>0</v>
      </c>
      <c r="AK710" s="1">
        <f t="shared" si="39"/>
        <v>-1</v>
      </c>
    </row>
    <row r="711" spans="1:37" ht="409.5" customHeight="1">
      <c r="A711" s="208" t="s">
        <v>4411</v>
      </c>
      <c r="B711" s="57" t="s">
        <v>505</v>
      </c>
      <c r="C711" s="57" t="s">
        <v>506</v>
      </c>
      <c r="D711" s="58">
        <v>42534</v>
      </c>
      <c r="E711" s="59">
        <v>0.77777777777777779</v>
      </c>
      <c r="F711" s="58">
        <v>42534</v>
      </c>
      <c r="G711" s="59">
        <v>0.77777777777777779</v>
      </c>
      <c r="H711" s="59">
        <v>0</v>
      </c>
      <c r="I711" s="60">
        <v>7</v>
      </c>
      <c r="J711" s="60" t="s">
        <v>459</v>
      </c>
      <c r="K711" s="60"/>
      <c r="L711" s="432" t="s">
        <v>10</v>
      </c>
      <c r="M711" s="419" t="s">
        <v>4768</v>
      </c>
      <c r="N711" s="358" t="s">
        <v>3</v>
      </c>
      <c r="O711" s="432" t="s">
        <v>8</v>
      </c>
      <c r="P711" s="419" t="s">
        <v>4769</v>
      </c>
      <c r="Q711" s="432" t="s">
        <v>5783</v>
      </c>
      <c r="R711" s="433"/>
      <c r="S711" s="433">
        <v>3</v>
      </c>
      <c r="T711" s="433">
        <v>3</v>
      </c>
      <c r="U711" s="267">
        <v>4</v>
      </c>
      <c r="V711" s="267">
        <v>5</v>
      </c>
      <c r="W711" s="267">
        <v>9</v>
      </c>
      <c r="X711" s="267"/>
      <c r="Y711" s="267" t="s">
        <v>141</v>
      </c>
      <c r="Z711" s="267" t="s">
        <v>141</v>
      </c>
      <c r="AA711" s="267" t="s">
        <v>141</v>
      </c>
      <c r="AB711" s="267" t="s">
        <v>5784</v>
      </c>
      <c r="AC711" s="267" t="s">
        <v>141</v>
      </c>
      <c r="AD711" s="431" t="s">
        <v>43</v>
      </c>
      <c r="AE711" s="267">
        <v>0</v>
      </c>
      <c r="AF711" s="267" t="s">
        <v>2649</v>
      </c>
      <c r="AG711" s="267" t="s">
        <v>177</v>
      </c>
      <c r="AH711" s="267"/>
      <c r="AI711" s="267"/>
      <c r="AJ711" s="1">
        <f t="shared" si="38"/>
        <v>0</v>
      </c>
      <c r="AK711" s="1">
        <f t="shared" si="39"/>
        <v>-3</v>
      </c>
    </row>
    <row r="712" spans="1:37" ht="409.5" customHeight="1">
      <c r="A712" s="208" t="s">
        <v>4411</v>
      </c>
      <c r="B712" s="57" t="s">
        <v>505</v>
      </c>
      <c r="C712" s="57" t="s">
        <v>506</v>
      </c>
      <c r="D712" s="58">
        <v>42534</v>
      </c>
      <c r="E712" s="59">
        <v>0.83750000000000002</v>
      </c>
      <c r="F712" s="58">
        <v>42534</v>
      </c>
      <c r="G712" s="59">
        <v>0.83750000000000002</v>
      </c>
      <c r="H712" s="59">
        <v>0</v>
      </c>
      <c r="I712" s="60">
        <v>3</v>
      </c>
      <c r="J712" s="60" t="s">
        <v>1561</v>
      </c>
      <c r="K712" s="60"/>
      <c r="L712" s="71" t="s">
        <v>10</v>
      </c>
      <c r="M712" s="72" t="s">
        <v>4770</v>
      </c>
      <c r="N712" s="60" t="s">
        <v>3</v>
      </c>
      <c r="O712" s="71" t="s">
        <v>8</v>
      </c>
      <c r="P712" s="284" t="s">
        <v>4770</v>
      </c>
      <c r="Q712" s="71" t="s">
        <v>5786</v>
      </c>
      <c r="R712" s="167"/>
      <c r="S712" s="167">
        <v>2</v>
      </c>
      <c r="T712" s="167">
        <v>2</v>
      </c>
      <c r="U712" s="267">
        <v>3</v>
      </c>
      <c r="V712" s="267">
        <v>11</v>
      </c>
      <c r="W712" s="267">
        <v>14</v>
      </c>
      <c r="X712" s="267" t="s">
        <v>2683</v>
      </c>
      <c r="Y712" s="267" t="s">
        <v>141</v>
      </c>
      <c r="Z712" s="267" t="s">
        <v>141</v>
      </c>
      <c r="AA712" s="267" t="s">
        <v>141</v>
      </c>
      <c r="AB712" s="267" t="s">
        <v>2651</v>
      </c>
      <c r="AC712" s="267" t="s">
        <v>141</v>
      </c>
      <c r="AD712" s="422" t="s">
        <v>43</v>
      </c>
      <c r="AE712" s="267">
        <v>0</v>
      </c>
      <c r="AF712" s="267" t="s">
        <v>2649</v>
      </c>
      <c r="AG712" s="267" t="s">
        <v>177</v>
      </c>
      <c r="AH712" s="267"/>
      <c r="AI712" s="267"/>
      <c r="AJ712" s="1">
        <f t="shared" si="38"/>
        <v>0</v>
      </c>
      <c r="AK712" s="1">
        <f t="shared" si="39"/>
        <v>-2</v>
      </c>
    </row>
    <row r="713" spans="1:37" ht="348" customHeight="1">
      <c r="A713" s="208" t="s">
        <v>4411</v>
      </c>
      <c r="B713" s="57" t="s">
        <v>505</v>
      </c>
      <c r="C713" s="57" t="s">
        <v>506</v>
      </c>
      <c r="D713" s="58">
        <v>42534</v>
      </c>
      <c r="E713" s="59">
        <v>0.84444444444444444</v>
      </c>
      <c r="F713" s="58">
        <v>42534</v>
      </c>
      <c r="G713" s="59">
        <v>0.84444444444444444</v>
      </c>
      <c r="H713" s="59">
        <v>0</v>
      </c>
      <c r="I713" s="60">
        <v>6</v>
      </c>
      <c r="J713" s="60" t="s">
        <v>459</v>
      </c>
      <c r="K713" s="60"/>
      <c r="L713" s="71" t="s">
        <v>10</v>
      </c>
      <c r="M713" s="72" t="s">
        <v>609</v>
      </c>
      <c r="N713" s="60" t="s">
        <v>3</v>
      </c>
      <c r="O713" s="71" t="s">
        <v>8</v>
      </c>
      <c r="P713" s="72" t="s">
        <v>4771</v>
      </c>
      <c r="Q713" s="71" t="s">
        <v>5787</v>
      </c>
      <c r="R713" s="167">
        <v>1</v>
      </c>
      <c r="S713" s="167"/>
      <c r="T713" s="167">
        <v>1</v>
      </c>
      <c r="U713" s="267">
        <v>3</v>
      </c>
      <c r="V713" s="267">
        <v>0</v>
      </c>
      <c r="W713" s="267">
        <v>3</v>
      </c>
      <c r="X713" s="267"/>
      <c r="Y713" s="267" t="s">
        <v>141</v>
      </c>
      <c r="Z713" s="267" t="s">
        <v>141</v>
      </c>
      <c r="AA713" s="267" t="s">
        <v>141</v>
      </c>
      <c r="AB713" s="267" t="s">
        <v>2651</v>
      </c>
      <c r="AC713" s="267" t="s">
        <v>141</v>
      </c>
      <c r="AD713" s="422" t="s">
        <v>43</v>
      </c>
      <c r="AE713" s="267">
        <v>0</v>
      </c>
      <c r="AF713" s="267" t="s">
        <v>2649</v>
      </c>
      <c r="AG713" s="267" t="s">
        <v>177</v>
      </c>
      <c r="AH713" s="267"/>
      <c r="AI713" s="267"/>
      <c r="AJ713" s="1">
        <f t="shared" si="38"/>
        <v>0</v>
      </c>
      <c r="AK713" s="1">
        <f t="shared" si="39"/>
        <v>-1</v>
      </c>
    </row>
    <row r="714" spans="1:37" ht="326.25" customHeight="1">
      <c r="A714" s="208" t="s">
        <v>4411</v>
      </c>
      <c r="B714" s="57" t="s">
        <v>505</v>
      </c>
      <c r="C714" s="57" t="s">
        <v>506</v>
      </c>
      <c r="D714" s="58">
        <v>42534</v>
      </c>
      <c r="E714" s="59">
        <v>0.85069444444444453</v>
      </c>
      <c r="F714" s="58">
        <v>42534</v>
      </c>
      <c r="G714" s="59">
        <v>0.85069444444444453</v>
      </c>
      <c r="H714" s="59">
        <v>0</v>
      </c>
      <c r="I714" s="60">
        <v>4</v>
      </c>
      <c r="J714" s="60" t="s">
        <v>612</v>
      </c>
      <c r="K714" s="60"/>
      <c r="L714" s="429" t="s">
        <v>10</v>
      </c>
      <c r="M714" s="430" t="s">
        <v>4773</v>
      </c>
      <c r="N714" s="428" t="s">
        <v>3</v>
      </c>
      <c r="O714" s="429" t="s">
        <v>8</v>
      </c>
      <c r="P714" s="430" t="s">
        <v>4773</v>
      </c>
      <c r="Q714" s="429" t="s">
        <v>5788</v>
      </c>
      <c r="R714" s="590">
        <v>3</v>
      </c>
      <c r="S714" s="590">
        <v>7</v>
      </c>
      <c r="T714" s="590">
        <v>10</v>
      </c>
      <c r="U714" s="267">
        <v>4</v>
      </c>
      <c r="V714" s="267">
        <v>10</v>
      </c>
      <c r="W714" s="267">
        <v>14</v>
      </c>
      <c r="X714" s="267"/>
      <c r="Y714" s="267" t="s">
        <v>141</v>
      </c>
      <c r="Z714" s="267" t="s">
        <v>141</v>
      </c>
      <c r="AA714" s="267" t="s">
        <v>141</v>
      </c>
      <c r="AB714" s="267" t="s">
        <v>2651</v>
      </c>
      <c r="AC714" s="267" t="s">
        <v>141</v>
      </c>
      <c r="AD714" s="726" t="s">
        <v>43</v>
      </c>
      <c r="AE714" s="267">
        <v>0</v>
      </c>
      <c r="AF714" s="267" t="s">
        <v>2649</v>
      </c>
      <c r="AG714" s="267" t="s">
        <v>177</v>
      </c>
      <c r="AH714" s="267"/>
      <c r="AI714" s="267"/>
      <c r="AJ714" s="1">
        <f t="shared" si="38"/>
        <v>0</v>
      </c>
      <c r="AK714" s="1">
        <f t="shared" si="39"/>
        <v>-10</v>
      </c>
    </row>
    <row r="715" spans="1:37" ht="409.5" customHeight="1">
      <c r="A715" s="208" t="s">
        <v>4411</v>
      </c>
      <c r="B715" s="57" t="s">
        <v>505</v>
      </c>
      <c r="C715" s="57" t="s">
        <v>506</v>
      </c>
      <c r="D715" s="58">
        <v>42534</v>
      </c>
      <c r="E715" s="59">
        <v>0.85069444444444453</v>
      </c>
      <c r="F715" s="58">
        <v>42534</v>
      </c>
      <c r="G715" s="59">
        <v>0.85069444444444453</v>
      </c>
      <c r="H715" s="59">
        <v>0</v>
      </c>
      <c r="I715" s="60">
        <v>4</v>
      </c>
      <c r="J715" s="428" t="s">
        <v>612</v>
      </c>
      <c r="K715" s="428"/>
      <c r="L715" s="71" t="s">
        <v>10</v>
      </c>
      <c r="M715" s="72" t="s">
        <v>4772</v>
      </c>
      <c r="N715" s="60" t="s">
        <v>3</v>
      </c>
      <c r="O715" s="71" t="s">
        <v>8</v>
      </c>
      <c r="P715" s="72" t="s">
        <v>4772</v>
      </c>
      <c r="Q715" s="71" t="s">
        <v>5789</v>
      </c>
      <c r="R715" s="167">
        <v>2</v>
      </c>
      <c r="S715" s="167">
        <v>9</v>
      </c>
      <c r="T715" s="167">
        <v>11</v>
      </c>
      <c r="U715" s="203">
        <v>5</v>
      </c>
      <c r="V715" s="203">
        <v>12</v>
      </c>
      <c r="W715" s="203">
        <v>17</v>
      </c>
      <c r="X715" s="203"/>
      <c r="Y715" s="203" t="s">
        <v>141</v>
      </c>
      <c r="Z715" s="203" t="s">
        <v>141</v>
      </c>
      <c r="AA715" s="203" t="s">
        <v>141</v>
      </c>
      <c r="AB715" s="203" t="s">
        <v>2651</v>
      </c>
      <c r="AC715" s="203" t="s">
        <v>141</v>
      </c>
      <c r="AD715" s="422" t="s">
        <v>43</v>
      </c>
      <c r="AE715" s="203">
        <v>0</v>
      </c>
      <c r="AF715" s="203" t="s">
        <v>2649</v>
      </c>
      <c r="AG715" s="203" t="s">
        <v>177</v>
      </c>
      <c r="AH715" s="267"/>
      <c r="AI715" s="267"/>
      <c r="AJ715" s="1">
        <f t="shared" si="38"/>
        <v>0</v>
      </c>
      <c r="AK715" s="1">
        <f t="shared" si="39"/>
        <v>-11</v>
      </c>
    </row>
    <row r="716" spans="1:37" ht="391.5" customHeight="1">
      <c r="A716" s="208" t="s">
        <v>4411</v>
      </c>
      <c r="B716" s="57" t="s">
        <v>505</v>
      </c>
      <c r="C716" s="57" t="s">
        <v>506</v>
      </c>
      <c r="D716" s="58">
        <v>42534</v>
      </c>
      <c r="E716" s="59">
        <v>0.93472222222222223</v>
      </c>
      <c r="F716" s="58">
        <v>42534</v>
      </c>
      <c r="G716" s="59">
        <v>0.93472222222222223</v>
      </c>
      <c r="H716" s="59">
        <v>0</v>
      </c>
      <c r="I716" s="60">
        <v>13</v>
      </c>
      <c r="J716" s="60" t="s">
        <v>612</v>
      </c>
      <c r="K716" s="60"/>
      <c r="L716" s="432" t="s">
        <v>10</v>
      </c>
      <c r="M716" s="419" t="s">
        <v>5790</v>
      </c>
      <c r="N716" s="358" t="s">
        <v>3</v>
      </c>
      <c r="O716" s="432" t="s">
        <v>8</v>
      </c>
      <c r="P716" s="419" t="s">
        <v>5790</v>
      </c>
      <c r="Q716" s="432" t="s">
        <v>5791</v>
      </c>
      <c r="R716" s="433">
        <v>3</v>
      </c>
      <c r="S716" s="433"/>
      <c r="T716" s="433">
        <v>3</v>
      </c>
      <c r="U716" s="434">
        <v>11</v>
      </c>
      <c r="V716" s="434">
        <v>0</v>
      </c>
      <c r="W716" s="434">
        <v>11</v>
      </c>
      <c r="X716" s="434" t="s">
        <v>2683</v>
      </c>
      <c r="Y716" s="434" t="s">
        <v>141</v>
      </c>
      <c r="Z716" s="434" t="s">
        <v>141</v>
      </c>
      <c r="AA716" s="434" t="s">
        <v>141</v>
      </c>
      <c r="AB716" s="434" t="s">
        <v>2651</v>
      </c>
      <c r="AC716" s="434" t="s">
        <v>141</v>
      </c>
      <c r="AD716" s="431" t="s">
        <v>43</v>
      </c>
      <c r="AE716" s="434">
        <v>0</v>
      </c>
      <c r="AF716" s="434" t="s">
        <v>2649</v>
      </c>
      <c r="AG716" s="434" t="s">
        <v>177</v>
      </c>
      <c r="AH716" s="267"/>
      <c r="AI716" s="267"/>
      <c r="AJ716" s="1">
        <f t="shared" si="38"/>
        <v>0</v>
      </c>
      <c r="AK716" s="1">
        <f t="shared" si="39"/>
        <v>-3</v>
      </c>
    </row>
    <row r="717" spans="1:37" ht="304.5" customHeight="1">
      <c r="A717" s="208" t="s">
        <v>4411</v>
      </c>
      <c r="B717" s="57" t="s">
        <v>505</v>
      </c>
      <c r="C717" s="57" t="s">
        <v>506</v>
      </c>
      <c r="D717" s="58">
        <v>42534</v>
      </c>
      <c r="E717" s="59">
        <v>0.9472222222222223</v>
      </c>
      <c r="F717" s="58">
        <v>42535</v>
      </c>
      <c r="G717" s="59">
        <v>3.3333333333333333E-2</v>
      </c>
      <c r="H717" s="59">
        <v>8.6111111111111124E-2</v>
      </c>
      <c r="I717" s="60">
        <v>11</v>
      </c>
      <c r="J717" s="358" t="s">
        <v>1561</v>
      </c>
      <c r="K717" s="358"/>
      <c r="L717" s="432" t="s">
        <v>10</v>
      </c>
      <c r="M717" s="419" t="s">
        <v>4774</v>
      </c>
      <c r="N717" s="358" t="s">
        <v>3</v>
      </c>
      <c r="O717" s="432" t="s">
        <v>8</v>
      </c>
      <c r="P717" s="419" t="s">
        <v>4774</v>
      </c>
      <c r="Q717" s="432" t="s">
        <v>5792</v>
      </c>
      <c r="R717" s="433">
        <v>11</v>
      </c>
      <c r="S717" s="433">
        <v>4</v>
      </c>
      <c r="T717" s="433">
        <v>15</v>
      </c>
      <c r="U717" s="267">
        <v>49</v>
      </c>
      <c r="V717" s="267">
        <v>6</v>
      </c>
      <c r="W717" s="267">
        <v>55</v>
      </c>
      <c r="X717" s="267" t="s">
        <v>2683</v>
      </c>
      <c r="Y717" s="267" t="s">
        <v>141</v>
      </c>
      <c r="Z717" s="267" t="s">
        <v>141</v>
      </c>
      <c r="AA717" s="267" t="s">
        <v>141</v>
      </c>
      <c r="AB717" s="267" t="s">
        <v>5793</v>
      </c>
      <c r="AC717" s="267" t="s">
        <v>141</v>
      </c>
      <c r="AD717" s="431" t="s">
        <v>43</v>
      </c>
      <c r="AE717" s="267">
        <v>2</v>
      </c>
      <c r="AF717" s="267" t="s">
        <v>2649</v>
      </c>
      <c r="AG717" s="267" t="s">
        <v>177</v>
      </c>
      <c r="AH717" s="267"/>
      <c r="AI717" s="267"/>
      <c r="AJ717" s="1">
        <f t="shared" si="38"/>
        <v>0</v>
      </c>
      <c r="AK717" s="1">
        <f t="shared" si="39"/>
        <v>-15</v>
      </c>
    </row>
    <row r="718" spans="1:37" ht="304.5" customHeight="1">
      <c r="A718" s="208" t="s">
        <v>4411</v>
      </c>
      <c r="B718" s="57" t="s">
        <v>505</v>
      </c>
      <c r="C718" s="57" t="s">
        <v>677</v>
      </c>
      <c r="D718" s="58">
        <v>42534</v>
      </c>
      <c r="E718" s="59">
        <v>0.75347222222222221</v>
      </c>
      <c r="F718" s="58">
        <v>42534</v>
      </c>
      <c r="G718" s="59">
        <v>0.75347222222222221</v>
      </c>
      <c r="H718" s="59">
        <v>0</v>
      </c>
      <c r="I718" s="60">
        <v>12</v>
      </c>
      <c r="J718" s="60" t="s">
        <v>612</v>
      </c>
      <c r="K718" s="60"/>
      <c r="L718" s="71" t="s">
        <v>10</v>
      </c>
      <c r="M718" s="72" t="s">
        <v>609</v>
      </c>
      <c r="N718" s="60" t="s">
        <v>3</v>
      </c>
      <c r="O718" s="71" t="s">
        <v>8</v>
      </c>
      <c r="P718" s="72" t="s">
        <v>2390</v>
      </c>
      <c r="Q718" s="71" t="s">
        <v>5780</v>
      </c>
      <c r="R718" s="167">
        <v>1</v>
      </c>
      <c r="S718" s="167">
        <v>6</v>
      </c>
      <c r="T718" s="167">
        <v>7</v>
      </c>
      <c r="U718" s="267">
        <v>10</v>
      </c>
      <c r="V718" s="267">
        <v>62</v>
      </c>
      <c r="W718" s="267">
        <v>72</v>
      </c>
      <c r="X718" s="267"/>
      <c r="Y718" s="267" t="s">
        <v>141</v>
      </c>
      <c r="Z718" s="267" t="s">
        <v>141</v>
      </c>
      <c r="AA718" s="267" t="s">
        <v>141</v>
      </c>
      <c r="AB718" s="267" t="s">
        <v>2703</v>
      </c>
      <c r="AC718" s="267" t="s">
        <v>141</v>
      </c>
      <c r="AD718" s="422" t="s">
        <v>43</v>
      </c>
      <c r="AE718" s="267">
        <v>1</v>
      </c>
      <c r="AF718" s="267" t="s">
        <v>2649</v>
      </c>
      <c r="AG718" s="267" t="s">
        <v>177</v>
      </c>
      <c r="AH718" s="267"/>
      <c r="AI718" s="267"/>
      <c r="AJ718" s="1">
        <f t="shared" si="38"/>
        <v>0</v>
      </c>
      <c r="AK718" s="1">
        <f t="shared" si="39"/>
        <v>-7</v>
      </c>
    </row>
    <row r="719" spans="1:37" ht="369.75" customHeight="1">
      <c r="A719" s="208" t="s">
        <v>4411</v>
      </c>
      <c r="B719" s="57" t="s">
        <v>505</v>
      </c>
      <c r="C719" s="57" t="s">
        <v>4914</v>
      </c>
      <c r="D719" s="58">
        <v>42535</v>
      </c>
      <c r="E719" s="59">
        <v>0.8520833333333333</v>
      </c>
      <c r="F719" s="58">
        <v>42535</v>
      </c>
      <c r="G719" s="59">
        <v>0.8520833333333333</v>
      </c>
      <c r="H719" s="59">
        <v>0</v>
      </c>
      <c r="I719" s="60">
        <v>21</v>
      </c>
      <c r="J719" s="60" t="s">
        <v>612</v>
      </c>
      <c r="K719" s="60"/>
      <c r="L719" s="71" t="s">
        <v>17</v>
      </c>
      <c r="M719" s="72" t="s">
        <v>4915</v>
      </c>
      <c r="N719" s="60">
        <v>35</v>
      </c>
      <c r="O719" s="71" t="s">
        <v>8</v>
      </c>
      <c r="P719" s="72" t="s">
        <v>4915</v>
      </c>
      <c r="Q719" s="71" t="s">
        <v>5796</v>
      </c>
      <c r="R719" s="167">
        <v>1</v>
      </c>
      <c r="S719" s="167">
        <v>1</v>
      </c>
      <c r="T719" s="167">
        <v>2</v>
      </c>
      <c r="U719" s="267">
        <v>8</v>
      </c>
      <c r="V719" s="267">
        <v>20</v>
      </c>
      <c r="W719" s="267">
        <v>28</v>
      </c>
      <c r="X719" s="267"/>
      <c r="Y719" s="267" t="s">
        <v>141</v>
      </c>
      <c r="Z719" s="267" t="s">
        <v>141</v>
      </c>
      <c r="AA719" s="267" t="s">
        <v>141</v>
      </c>
      <c r="AB719" s="267" t="s">
        <v>2651</v>
      </c>
      <c r="AC719" s="267" t="s">
        <v>141</v>
      </c>
      <c r="AD719" s="422" t="s">
        <v>38</v>
      </c>
      <c r="AE719" s="267">
        <v>0</v>
      </c>
      <c r="AF719" s="267" t="s">
        <v>2649</v>
      </c>
      <c r="AG719" s="267" t="s">
        <v>188</v>
      </c>
      <c r="AH719" s="267"/>
      <c r="AI719" s="267"/>
      <c r="AJ719" s="1">
        <f t="shared" si="38"/>
        <v>0</v>
      </c>
      <c r="AK719" s="1">
        <f t="shared" si="39"/>
        <v>-2</v>
      </c>
    </row>
    <row r="720" spans="1:37" ht="409.5" customHeight="1">
      <c r="A720" s="208" t="s">
        <v>4411</v>
      </c>
      <c r="B720" s="57" t="s">
        <v>505</v>
      </c>
      <c r="C720" s="57" t="s">
        <v>506</v>
      </c>
      <c r="D720" s="58">
        <v>42535</v>
      </c>
      <c r="E720" s="59">
        <v>0.86249999999999993</v>
      </c>
      <c r="F720" s="58">
        <v>42535</v>
      </c>
      <c r="G720" s="59">
        <v>0.86319444444444438</v>
      </c>
      <c r="H720" s="59">
        <v>6.9444444444444447E-4</v>
      </c>
      <c r="I720" s="60">
        <v>5</v>
      </c>
      <c r="J720" s="60" t="s">
        <v>1561</v>
      </c>
      <c r="K720" s="60"/>
      <c r="L720" s="71" t="s">
        <v>10</v>
      </c>
      <c r="M720" s="72" t="s">
        <v>4916</v>
      </c>
      <c r="N720" s="60" t="s">
        <v>3</v>
      </c>
      <c r="O720" s="71" t="s">
        <v>8</v>
      </c>
      <c r="P720" s="72" t="s">
        <v>4916</v>
      </c>
      <c r="Q720" s="71" t="s">
        <v>5797</v>
      </c>
      <c r="R720" s="167"/>
      <c r="S720" s="167">
        <v>1</v>
      </c>
      <c r="T720" s="167">
        <v>1</v>
      </c>
      <c r="U720" s="267">
        <v>15</v>
      </c>
      <c r="V720" s="267">
        <v>10</v>
      </c>
      <c r="W720" s="267">
        <v>25</v>
      </c>
      <c r="X720" s="267" t="s">
        <v>2683</v>
      </c>
      <c r="Y720" s="267" t="s">
        <v>141</v>
      </c>
      <c r="Z720" s="267" t="s">
        <v>141</v>
      </c>
      <c r="AA720" s="267" t="s">
        <v>141</v>
      </c>
      <c r="AB720" s="267" t="s">
        <v>2651</v>
      </c>
      <c r="AC720" s="267" t="s">
        <v>141</v>
      </c>
      <c r="AD720" s="422" t="s">
        <v>43</v>
      </c>
      <c r="AE720" s="267">
        <v>0</v>
      </c>
      <c r="AF720" s="267" t="s">
        <v>2649</v>
      </c>
      <c r="AG720" s="267" t="s">
        <v>177</v>
      </c>
      <c r="AH720" s="267"/>
      <c r="AI720" s="267"/>
      <c r="AJ720" s="1">
        <f t="shared" si="38"/>
        <v>0</v>
      </c>
      <c r="AK720" s="1">
        <f t="shared" si="39"/>
        <v>-1</v>
      </c>
    </row>
    <row r="721" spans="1:37" ht="391.5" customHeight="1">
      <c r="A721" s="208" t="s">
        <v>4411</v>
      </c>
      <c r="B721" s="57" t="s">
        <v>505</v>
      </c>
      <c r="C721" s="57" t="s">
        <v>677</v>
      </c>
      <c r="D721" s="58">
        <v>42535</v>
      </c>
      <c r="E721" s="59">
        <v>0.57222222222222219</v>
      </c>
      <c r="F721" s="58">
        <v>42535</v>
      </c>
      <c r="G721" s="59">
        <v>0.63124999999999998</v>
      </c>
      <c r="H721" s="59">
        <v>5.9027777777777783E-2</v>
      </c>
      <c r="I721" s="60">
        <v>22</v>
      </c>
      <c r="J721" s="60" t="s">
        <v>612</v>
      </c>
      <c r="K721" s="60"/>
      <c r="L721" s="71" t="s">
        <v>10</v>
      </c>
      <c r="M721" s="72" t="s">
        <v>4913</v>
      </c>
      <c r="N721" s="60" t="s">
        <v>3</v>
      </c>
      <c r="O721" s="71" t="s">
        <v>8</v>
      </c>
      <c r="P721" s="72" t="s">
        <v>4913</v>
      </c>
      <c r="Q721" s="71" t="s">
        <v>5794</v>
      </c>
      <c r="R721" s="167">
        <v>5</v>
      </c>
      <c r="S721" s="167"/>
      <c r="T721" s="167">
        <v>5</v>
      </c>
      <c r="U721" s="267">
        <v>61</v>
      </c>
      <c r="V721" s="267">
        <v>6</v>
      </c>
      <c r="W721" s="267">
        <v>67</v>
      </c>
      <c r="X721" s="267" t="s">
        <v>2711</v>
      </c>
      <c r="Y721" s="267" t="s">
        <v>141</v>
      </c>
      <c r="Z721" s="267" t="s">
        <v>141</v>
      </c>
      <c r="AA721" s="267" t="s">
        <v>141</v>
      </c>
      <c r="AB721" s="267" t="s">
        <v>5795</v>
      </c>
      <c r="AC721" s="267" t="s">
        <v>141</v>
      </c>
      <c r="AD721" s="422" t="s">
        <v>43</v>
      </c>
      <c r="AE721" s="267">
        <v>0</v>
      </c>
      <c r="AF721" s="267" t="s">
        <v>2649</v>
      </c>
      <c r="AG721" s="267" t="s">
        <v>177</v>
      </c>
      <c r="AH721" s="267"/>
      <c r="AI721" s="267"/>
      <c r="AJ721" s="1">
        <f t="shared" si="38"/>
        <v>0</v>
      </c>
      <c r="AK721" s="1">
        <f t="shared" si="39"/>
        <v>-5</v>
      </c>
    </row>
    <row r="722" spans="1:37" ht="391.5" customHeight="1">
      <c r="A722" s="208" t="s">
        <v>4411</v>
      </c>
      <c r="B722" s="57" t="s">
        <v>505</v>
      </c>
      <c r="C722" s="57" t="s">
        <v>677</v>
      </c>
      <c r="D722" s="58">
        <v>42536</v>
      </c>
      <c r="E722" s="59">
        <v>0.20486111111111113</v>
      </c>
      <c r="F722" s="58">
        <v>42536</v>
      </c>
      <c r="G722" s="59">
        <v>0.20486111111111113</v>
      </c>
      <c r="H722" s="59">
        <v>0</v>
      </c>
      <c r="I722" s="60">
        <v>14</v>
      </c>
      <c r="J722" s="60" t="s">
        <v>612</v>
      </c>
      <c r="K722" s="60"/>
      <c r="L722" s="71" t="s">
        <v>10</v>
      </c>
      <c r="M722" s="72" t="s">
        <v>4968</v>
      </c>
      <c r="N722" s="60" t="s">
        <v>3</v>
      </c>
      <c r="O722" s="71" t="s">
        <v>8</v>
      </c>
      <c r="P722" s="72" t="s">
        <v>4969</v>
      </c>
      <c r="Q722" s="71" t="s">
        <v>5798</v>
      </c>
      <c r="R722" s="167">
        <v>1</v>
      </c>
      <c r="S722" s="167">
        <v>2</v>
      </c>
      <c r="T722" s="167">
        <v>3</v>
      </c>
      <c r="U722" s="267">
        <v>10</v>
      </c>
      <c r="V722" s="267">
        <v>16</v>
      </c>
      <c r="W722" s="267">
        <v>26</v>
      </c>
      <c r="X722" s="267" t="s">
        <v>2683</v>
      </c>
      <c r="Y722" s="267" t="s">
        <v>141</v>
      </c>
      <c r="Z722" s="267" t="s">
        <v>141</v>
      </c>
      <c r="AA722" s="267" t="s">
        <v>141</v>
      </c>
      <c r="AB722" s="267" t="s">
        <v>5799</v>
      </c>
      <c r="AC722" s="267" t="s">
        <v>141</v>
      </c>
      <c r="AD722" s="422" t="s">
        <v>43</v>
      </c>
      <c r="AE722" s="267">
        <v>0</v>
      </c>
      <c r="AF722" s="267" t="s">
        <v>2649</v>
      </c>
      <c r="AG722" s="267" t="s">
        <v>177</v>
      </c>
      <c r="AH722" s="267"/>
      <c r="AI722" s="267"/>
      <c r="AJ722" s="1">
        <f t="shared" si="38"/>
        <v>0</v>
      </c>
      <c r="AK722" s="1">
        <f t="shared" si="39"/>
        <v>-3</v>
      </c>
    </row>
    <row r="723" spans="1:37" ht="409.5" customHeight="1">
      <c r="A723" s="208" t="s">
        <v>4411</v>
      </c>
      <c r="B723" s="57" t="s">
        <v>505</v>
      </c>
      <c r="C723" s="57" t="s">
        <v>677</v>
      </c>
      <c r="D723" s="58">
        <v>42536</v>
      </c>
      <c r="E723" s="59">
        <v>0.20833333333333334</v>
      </c>
      <c r="F723" s="58">
        <v>42536</v>
      </c>
      <c r="G723" s="59">
        <v>0.20833333333333334</v>
      </c>
      <c r="H723" s="59">
        <v>0</v>
      </c>
      <c r="I723" s="60">
        <v>12</v>
      </c>
      <c r="J723" s="60" t="s">
        <v>612</v>
      </c>
      <c r="K723" s="60"/>
      <c r="L723" s="71" t="s">
        <v>10</v>
      </c>
      <c r="M723" s="72" t="s">
        <v>2390</v>
      </c>
      <c r="N723" s="60" t="s">
        <v>3</v>
      </c>
      <c r="O723" s="71" t="s">
        <v>8</v>
      </c>
      <c r="P723" s="72" t="s">
        <v>2390</v>
      </c>
      <c r="Q723" s="71" t="s">
        <v>5800</v>
      </c>
      <c r="R723" s="167">
        <v>1</v>
      </c>
      <c r="S723" s="167">
        <v>3</v>
      </c>
      <c r="T723" s="167">
        <v>4</v>
      </c>
      <c r="U723" s="267">
        <v>12</v>
      </c>
      <c r="V723" s="267">
        <v>24</v>
      </c>
      <c r="W723" s="267">
        <v>36</v>
      </c>
      <c r="X723" s="267" t="s">
        <v>2683</v>
      </c>
      <c r="Y723" s="267" t="s">
        <v>141</v>
      </c>
      <c r="Z723" s="267" t="s">
        <v>141</v>
      </c>
      <c r="AA723" s="267" t="s">
        <v>141</v>
      </c>
      <c r="AB723" s="267" t="s">
        <v>2703</v>
      </c>
      <c r="AC723" s="267" t="s">
        <v>141</v>
      </c>
      <c r="AD723" s="422" t="s">
        <v>43</v>
      </c>
      <c r="AE723" s="267">
        <v>1</v>
      </c>
      <c r="AF723" s="267" t="s">
        <v>2649</v>
      </c>
      <c r="AG723" s="267" t="s">
        <v>177</v>
      </c>
      <c r="AH723" s="267"/>
      <c r="AI723" s="267"/>
      <c r="AJ723" s="1">
        <f t="shared" si="38"/>
        <v>0</v>
      </c>
      <c r="AK723" s="1">
        <f t="shared" si="39"/>
        <v>-4</v>
      </c>
    </row>
    <row r="724" spans="1:37" ht="409.5" customHeight="1">
      <c r="A724" s="179" t="s">
        <v>4411</v>
      </c>
      <c r="B724" s="57" t="s">
        <v>505</v>
      </c>
      <c r="C724" s="57" t="s">
        <v>812</v>
      </c>
      <c r="D724" s="58">
        <v>42539</v>
      </c>
      <c r="E724" s="59">
        <v>0.67986111111111114</v>
      </c>
      <c r="F724" s="58">
        <v>42539</v>
      </c>
      <c r="G724" s="59">
        <v>0.67986111111111114</v>
      </c>
      <c r="H724" s="59">
        <v>0</v>
      </c>
      <c r="I724" s="60">
        <v>39</v>
      </c>
      <c r="J724" s="60" t="s">
        <v>1299</v>
      </c>
      <c r="K724" s="60"/>
      <c r="L724" s="71" t="s">
        <v>17</v>
      </c>
      <c r="M724" s="72" t="s">
        <v>4992</v>
      </c>
      <c r="N724" s="60">
        <v>110</v>
      </c>
      <c r="O724" s="71" t="s">
        <v>8</v>
      </c>
      <c r="P724" s="72" t="s">
        <v>4992</v>
      </c>
      <c r="Q724" s="71" t="s">
        <v>5808</v>
      </c>
      <c r="R724" s="167">
        <v>3</v>
      </c>
      <c r="S724" s="167">
        <v>3</v>
      </c>
      <c r="T724" s="167">
        <v>6</v>
      </c>
      <c r="U724" s="267">
        <v>70</v>
      </c>
      <c r="V724" s="267">
        <v>114</v>
      </c>
      <c r="W724" s="267">
        <v>184</v>
      </c>
      <c r="X724" s="267"/>
      <c r="Y724" s="267" t="s">
        <v>141</v>
      </c>
      <c r="Z724" s="267" t="s">
        <v>141</v>
      </c>
      <c r="AA724" s="267" t="s">
        <v>141</v>
      </c>
      <c r="AB724" s="267" t="s">
        <v>2651</v>
      </c>
      <c r="AC724" s="267" t="s">
        <v>141</v>
      </c>
      <c r="AD724" s="422" t="s">
        <v>38</v>
      </c>
      <c r="AE724" s="267">
        <v>0</v>
      </c>
      <c r="AF724" s="267" t="s">
        <v>2649</v>
      </c>
      <c r="AG724" s="267" t="s">
        <v>188</v>
      </c>
      <c r="AH724" s="267"/>
      <c r="AI724" s="267"/>
      <c r="AJ724" s="1">
        <f t="shared" si="38"/>
        <v>0</v>
      </c>
      <c r="AK724" s="1">
        <f t="shared" si="39"/>
        <v>-6</v>
      </c>
    </row>
    <row r="725" spans="1:37" ht="409.5" customHeight="1">
      <c r="A725" s="179" t="s">
        <v>4411</v>
      </c>
      <c r="B725" s="57" t="s">
        <v>505</v>
      </c>
      <c r="C725" s="57" t="s">
        <v>607</v>
      </c>
      <c r="D725" s="58">
        <v>42539</v>
      </c>
      <c r="E725" s="59">
        <v>0.52500000000000002</v>
      </c>
      <c r="F725" s="58">
        <v>42539</v>
      </c>
      <c r="G725" s="59">
        <v>0.5541666666666667</v>
      </c>
      <c r="H725" s="59">
        <v>2.9166666666666664E-2</v>
      </c>
      <c r="I725" s="60">
        <v>28</v>
      </c>
      <c r="J725" s="60" t="s">
        <v>459</v>
      </c>
      <c r="K725" s="60"/>
      <c r="L725" s="71" t="s">
        <v>10</v>
      </c>
      <c r="M725" s="72" t="s">
        <v>609</v>
      </c>
      <c r="N725" s="60" t="s">
        <v>3</v>
      </c>
      <c r="O725" s="71" t="s">
        <v>8</v>
      </c>
      <c r="P725" s="72" t="s">
        <v>5804</v>
      </c>
      <c r="Q725" s="71" t="s">
        <v>5805</v>
      </c>
      <c r="R725" s="167">
        <v>22</v>
      </c>
      <c r="S725" s="167">
        <v>1</v>
      </c>
      <c r="T725" s="167">
        <v>23</v>
      </c>
      <c r="U725" s="267">
        <v>96</v>
      </c>
      <c r="V725" s="267">
        <v>24</v>
      </c>
      <c r="W725" s="267">
        <v>120</v>
      </c>
      <c r="X725" s="267"/>
      <c r="Y725" s="267" t="s">
        <v>141</v>
      </c>
      <c r="Z725" s="267" t="s">
        <v>141</v>
      </c>
      <c r="AA725" s="267" t="s">
        <v>141</v>
      </c>
      <c r="AB725" s="267" t="s">
        <v>5806</v>
      </c>
      <c r="AC725" s="267" t="s">
        <v>141</v>
      </c>
      <c r="AD725" s="422" t="s">
        <v>43</v>
      </c>
      <c r="AE725" s="267">
        <v>0</v>
      </c>
      <c r="AF725" s="267" t="s">
        <v>2649</v>
      </c>
      <c r="AG725" s="267" t="s">
        <v>177</v>
      </c>
      <c r="AH725" s="267"/>
      <c r="AI725" s="267"/>
      <c r="AJ725" s="1">
        <f t="shared" si="38"/>
        <v>0</v>
      </c>
      <c r="AK725" s="1">
        <f t="shared" si="39"/>
        <v>-23</v>
      </c>
    </row>
    <row r="726" spans="1:37" ht="348" customHeight="1">
      <c r="A726" s="208" t="s">
        <v>4411</v>
      </c>
      <c r="B726" s="57" t="s">
        <v>505</v>
      </c>
      <c r="C726" s="57" t="s">
        <v>506</v>
      </c>
      <c r="D726" s="58">
        <v>42539</v>
      </c>
      <c r="E726" s="59">
        <v>0.4694444444444445</v>
      </c>
      <c r="F726" s="58">
        <v>42539</v>
      </c>
      <c r="G726" s="59">
        <v>0.47291666666666665</v>
      </c>
      <c r="H726" s="59">
        <v>3.472222222222222E-3</v>
      </c>
      <c r="I726" s="60">
        <v>28</v>
      </c>
      <c r="J726" s="60" t="s">
        <v>816</v>
      </c>
      <c r="K726" s="60"/>
      <c r="L726" s="71" t="s">
        <v>4</v>
      </c>
      <c r="M726" s="72" t="s">
        <v>5019</v>
      </c>
      <c r="N726" s="60">
        <v>35</v>
      </c>
      <c r="O726" s="71" t="s">
        <v>14</v>
      </c>
      <c r="P726" s="72" t="s">
        <v>5019</v>
      </c>
      <c r="Q726" s="71" t="s">
        <v>5801</v>
      </c>
      <c r="R726" s="167">
        <v>4</v>
      </c>
      <c r="S726" s="167">
        <v>2</v>
      </c>
      <c r="T726" s="167">
        <v>6</v>
      </c>
      <c r="U726" s="267">
        <v>33</v>
      </c>
      <c r="V726" s="267">
        <v>28</v>
      </c>
      <c r="W726" s="267">
        <v>61</v>
      </c>
      <c r="X726" s="267"/>
      <c r="Y726" s="267" t="s">
        <v>141</v>
      </c>
      <c r="Z726" s="267" t="s">
        <v>141</v>
      </c>
      <c r="AA726" s="267" t="s">
        <v>141</v>
      </c>
      <c r="AB726" s="267" t="s">
        <v>2651</v>
      </c>
      <c r="AC726" s="267" t="s">
        <v>141</v>
      </c>
      <c r="AD726" s="203" t="s">
        <v>76</v>
      </c>
      <c r="AE726" s="267">
        <v>0</v>
      </c>
      <c r="AF726" s="267" t="s">
        <v>2649</v>
      </c>
      <c r="AG726" s="267" t="s">
        <v>158</v>
      </c>
      <c r="AH726" s="267"/>
      <c r="AI726" s="267"/>
      <c r="AJ726" s="1">
        <f t="shared" si="38"/>
        <v>0</v>
      </c>
      <c r="AK726" s="1">
        <f t="shared" si="39"/>
        <v>-6</v>
      </c>
    </row>
    <row r="727" spans="1:37" ht="409.5" customHeight="1">
      <c r="A727" s="179" t="s">
        <v>4411</v>
      </c>
      <c r="B727" s="57" t="s">
        <v>505</v>
      </c>
      <c r="C727" s="57" t="s">
        <v>506</v>
      </c>
      <c r="D727" s="58">
        <v>42539</v>
      </c>
      <c r="E727" s="59">
        <v>0.52361111111111114</v>
      </c>
      <c r="F727" s="58">
        <v>42539</v>
      </c>
      <c r="G727" s="59">
        <v>0.53680555555555554</v>
      </c>
      <c r="H727" s="59">
        <v>1.3194444444444444E-2</v>
      </c>
      <c r="I727" s="60">
        <v>19</v>
      </c>
      <c r="J727" s="60" t="s">
        <v>612</v>
      </c>
      <c r="K727" s="60"/>
      <c r="L727" s="71" t="s">
        <v>10</v>
      </c>
      <c r="M727" s="72" t="s">
        <v>5020</v>
      </c>
      <c r="N727" s="60" t="s">
        <v>3</v>
      </c>
      <c r="O727" s="71" t="s">
        <v>8</v>
      </c>
      <c r="P727" s="72" t="s">
        <v>5021</v>
      </c>
      <c r="Q727" s="71" t="s">
        <v>5802</v>
      </c>
      <c r="R727" s="167">
        <v>9</v>
      </c>
      <c r="S727" s="167">
        <v>1</v>
      </c>
      <c r="T727" s="167">
        <v>10</v>
      </c>
      <c r="U727" s="267">
        <v>24</v>
      </c>
      <c r="V727" s="267">
        <v>7</v>
      </c>
      <c r="W727" s="267">
        <v>31</v>
      </c>
      <c r="X727" s="267" t="s">
        <v>5803</v>
      </c>
      <c r="Y727" s="267" t="s">
        <v>141</v>
      </c>
      <c r="Z727" s="267" t="s">
        <v>141</v>
      </c>
      <c r="AA727" s="267" t="s">
        <v>141</v>
      </c>
      <c r="AB727" s="267" t="s">
        <v>2651</v>
      </c>
      <c r="AC727" s="267" t="s">
        <v>141</v>
      </c>
      <c r="AD727" s="422" t="s">
        <v>43</v>
      </c>
      <c r="AE727" s="267">
        <v>0</v>
      </c>
      <c r="AF727" s="267" t="s">
        <v>2649</v>
      </c>
      <c r="AG727" s="267" t="s">
        <v>177</v>
      </c>
      <c r="AH727" s="267"/>
      <c r="AI727" s="267"/>
      <c r="AJ727" s="1">
        <f t="shared" si="38"/>
        <v>0</v>
      </c>
      <c r="AK727" s="1">
        <f t="shared" si="39"/>
        <v>-10</v>
      </c>
    </row>
    <row r="728" spans="1:37" ht="409.5" customHeight="1">
      <c r="A728" s="179" t="s">
        <v>4411</v>
      </c>
      <c r="B728" s="57" t="s">
        <v>505</v>
      </c>
      <c r="C728" s="57" t="s">
        <v>506</v>
      </c>
      <c r="D728" s="58">
        <v>42539</v>
      </c>
      <c r="E728" s="59">
        <v>0.55972222222222223</v>
      </c>
      <c r="F728" s="58">
        <v>42539</v>
      </c>
      <c r="G728" s="59">
        <v>0.66319444444444442</v>
      </c>
      <c r="H728" s="59">
        <v>0.10347222222222223</v>
      </c>
      <c r="I728" s="60">
        <v>12</v>
      </c>
      <c r="J728" s="60" t="s">
        <v>816</v>
      </c>
      <c r="K728" s="60"/>
      <c r="L728" s="71" t="s">
        <v>10</v>
      </c>
      <c r="M728" s="72" t="s">
        <v>5022</v>
      </c>
      <c r="N728" s="60" t="s">
        <v>3</v>
      </c>
      <c r="O728" s="71" t="s">
        <v>8</v>
      </c>
      <c r="P728" s="72" t="s">
        <v>5022</v>
      </c>
      <c r="Q728" s="71" t="s">
        <v>5023</v>
      </c>
      <c r="R728" s="167">
        <v>4</v>
      </c>
      <c r="S728" s="167"/>
      <c r="T728" s="167">
        <v>4</v>
      </c>
      <c r="U728" s="267">
        <v>45</v>
      </c>
      <c r="V728" s="267">
        <v>0</v>
      </c>
      <c r="W728" s="267">
        <v>45</v>
      </c>
      <c r="X728" s="267" t="s">
        <v>2683</v>
      </c>
      <c r="Y728" s="267" t="s">
        <v>141</v>
      </c>
      <c r="Z728" s="267" t="s">
        <v>141</v>
      </c>
      <c r="AA728" s="267" t="s">
        <v>141</v>
      </c>
      <c r="AB728" s="267" t="s">
        <v>5807</v>
      </c>
      <c r="AC728" s="267" t="s">
        <v>141</v>
      </c>
      <c r="AD728" s="422" t="s">
        <v>43</v>
      </c>
      <c r="AE728" s="267">
        <v>0</v>
      </c>
      <c r="AF728" s="267" t="s">
        <v>2649</v>
      </c>
      <c r="AG728" s="267" t="s">
        <v>177</v>
      </c>
      <c r="AH728" s="267"/>
      <c r="AI728" s="267"/>
      <c r="AJ728" s="1">
        <f t="shared" si="38"/>
        <v>0</v>
      </c>
      <c r="AK728" s="1">
        <f t="shared" si="39"/>
        <v>-4</v>
      </c>
    </row>
    <row r="729" spans="1:37" ht="63" customHeight="1">
      <c r="A729" s="179" t="s">
        <v>6868</v>
      </c>
      <c r="B729" s="179" t="s">
        <v>19</v>
      </c>
      <c r="C729" s="179"/>
      <c r="D729" s="169">
        <v>42592</v>
      </c>
      <c r="E729" s="176">
        <v>42592.333333333336</v>
      </c>
      <c r="F729" s="169">
        <v>42594</v>
      </c>
      <c r="G729" s="176">
        <v>42594.416666666664</v>
      </c>
      <c r="H729" s="193">
        <f>G729-E729</f>
        <v>2.0833333333284827</v>
      </c>
      <c r="I729" s="179">
        <v>13</v>
      </c>
      <c r="J729" s="115"/>
      <c r="K729" s="115"/>
      <c r="L729" s="115" t="s">
        <v>12</v>
      </c>
      <c r="M729" s="179" t="s">
        <v>561</v>
      </c>
      <c r="N729" s="179">
        <v>0.4</v>
      </c>
      <c r="O729" s="179" t="s">
        <v>2</v>
      </c>
      <c r="P729" s="179" t="s">
        <v>8146</v>
      </c>
      <c r="Q729" s="115" t="s">
        <v>8152</v>
      </c>
      <c r="R729" s="170"/>
      <c r="S729" s="170">
        <v>28.219000000000001</v>
      </c>
      <c r="T729" s="170">
        <f>R729+S729</f>
        <v>28.219000000000001</v>
      </c>
      <c r="U729" s="1"/>
      <c r="X729" s="1"/>
      <c r="AB729" s="1"/>
      <c r="AC729" s="1"/>
      <c r="AD729" s="115" t="s">
        <v>23</v>
      </c>
      <c r="AE729" s="1"/>
      <c r="AF729" s="1"/>
      <c r="AG729" s="1" t="s">
        <v>4726</v>
      </c>
      <c r="AJ729" s="1">
        <f t="shared" si="38"/>
        <v>0</v>
      </c>
      <c r="AK729" s="1">
        <f t="shared" si="39"/>
        <v>-28.219000000000001</v>
      </c>
    </row>
    <row r="730" spans="1:37" ht="126" customHeight="1">
      <c r="A730" s="179" t="s">
        <v>1052</v>
      </c>
      <c r="B730" s="179" t="s">
        <v>6</v>
      </c>
      <c r="C730" s="179" t="s">
        <v>1873</v>
      </c>
      <c r="D730" s="169">
        <v>42444</v>
      </c>
      <c r="E730" s="176">
        <v>0.12847222222222224</v>
      </c>
      <c r="F730" s="169">
        <v>42444</v>
      </c>
      <c r="G730" s="176">
        <v>0.23611111111111113</v>
      </c>
      <c r="H730" s="176">
        <v>0.1076388888888889</v>
      </c>
      <c r="I730" s="179">
        <v>3</v>
      </c>
      <c r="J730" s="179"/>
      <c r="K730" s="179"/>
      <c r="L730" s="179" t="s">
        <v>4</v>
      </c>
      <c r="M730" s="179" t="s">
        <v>1261</v>
      </c>
      <c r="N730" s="179" t="s">
        <v>3</v>
      </c>
      <c r="O730" s="179" t="s">
        <v>26</v>
      </c>
      <c r="P730" s="179" t="s">
        <v>1262</v>
      </c>
      <c r="Q730" s="179" t="s">
        <v>1263</v>
      </c>
      <c r="R730" s="179">
        <v>28.2</v>
      </c>
      <c r="S730" s="179"/>
      <c r="T730" s="179">
        <v>28.2</v>
      </c>
      <c r="U730" s="114" t="s">
        <v>7</v>
      </c>
      <c r="V730" s="114">
        <v>2014</v>
      </c>
      <c r="W730" s="114" t="s">
        <v>3586</v>
      </c>
      <c r="X730" s="114" t="s">
        <v>2736</v>
      </c>
      <c r="Y730" s="122"/>
      <c r="Z730" s="114"/>
      <c r="AA730" s="122"/>
      <c r="AB730" s="114"/>
      <c r="AC730" s="122"/>
      <c r="AD730" s="115" t="s">
        <v>23</v>
      </c>
      <c r="AE730" s="114"/>
      <c r="AF730" s="114"/>
      <c r="AG730" s="114"/>
      <c r="AJ730" s="1">
        <f t="shared" si="38"/>
        <v>0</v>
      </c>
    </row>
    <row r="731" spans="1:37" ht="369.75" customHeight="1">
      <c r="A731" s="179" t="s">
        <v>4411</v>
      </c>
      <c r="B731" s="57" t="s">
        <v>505</v>
      </c>
      <c r="C731" s="57" t="s">
        <v>812</v>
      </c>
      <c r="D731" s="58">
        <v>42546</v>
      </c>
      <c r="E731" s="59">
        <v>0.57708333333333328</v>
      </c>
      <c r="F731" s="58">
        <v>42546</v>
      </c>
      <c r="G731" s="59">
        <v>0.57708333333333328</v>
      </c>
      <c r="H731" s="59">
        <v>0</v>
      </c>
      <c r="I731" s="60">
        <v>161</v>
      </c>
      <c r="J731" s="60" t="s">
        <v>5176</v>
      </c>
      <c r="K731" s="60"/>
      <c r="L731" s="429" t="s">
        <v>17</v>
      </c>
      <c r="M731" s="430" t="s">
        <v>5177</v>
      </c>
      <c r="N731" s="428">
        <v>110</v>
      </c>
      <c r="O731" s="429" t="s">
        <v>8</v>
      </c>
      <c r="P731" s="430" t="s">
        <v>5177</v>
      </c>
      <c r="Q731" s="429" t="s">
        <v>5821</v>
      </c>
      <c r="R731" s="590">
        <v>17</v>
      </c>
      <c r="S731" s="590">
        <v>20</v>
      </c>
      <c r="T731" s="590">
        <v>37</v>
      </c>
      <c r="U731" s="267">
        <v>107</v>
      </c>
      <c r="V731" s="267">
        <v>747</v>
      </c>
      <c r="W731" s="267">
        <v>854</v>
      </c>
      <c r="X731" s="267"/>
      <c r="Y731" s="267" t="s">
        <v>141</v>
      </c>
      <c r="Z731" s="267" t="s">
        <v>141</v>
      </c>
      <c r="AA731" s="267" t="s">
        <v>141</v>
      </c>
      <c r="AB731" s="267" t="s">
        <v>2651</v>
      </c>
      <c r="AC731" s="267" t="s">
        <v>141</v>
      </c>
      <c r="AD731" s="726" t="s">
        <v>38</v>
      </c>
      <c r="AE731" s="267">
        <v>0</v>
      </c>
      <c r="AF731" s="267" t="s">
        <v>2649</v>
      </c>
      <c r="AG731" s="267" t="s">
        <v>188</v>
      </c>
      <c r="AH731" s="267"/>
      <c r="AI731" s="267"/>
      <c r="AJ731" s="1">
        <f t="shared" si="38"/>
        <v>0</v>
      </c>
      <c r="AK731" s="1">
        <f>AJ731-T731</f>
        <v>-37</v>
      </c>
    </row>
    <row r="732" spans="1:37" ht="31.5">
      <c r="A732" s="94" t="s">
        <v>12777</v>
      </c>
      <c r="B732" s="208" t="s">
        <v>13</v>
      </c>
      <c r="C732" s="179" t="s">
        <v>147</v>
      </c>
      <c r="D732" s="161">
        <v>42681</v>
      </c>
      <c r="E732" s="185">
        <v>0.90347222222222223</v>
      </c>
      <c r="F732" s="161">
        <v>42681</v>
      </c>
      <c r="G732" s="185">
        <v>0.94097222222222221</v>
      </c>
      <c r="H732" s="1008">
        <v>3.7499999999999978E-2</v>
      </c>
      <c r="I732" s="208">
        <v>5</v>
      </c>
      <c r="J732" s="606" t="s">
        <v>141</v>
      </c>
      <c r="K732" s="606"/>
      <c r="L732" s="179" t="s">
        <v>12</v>
      </c>
      <c r="M732" s="606" t="s">
        <v>12500</v>
      </c>
      <c r="N732" s="208">
        <v>0.4</v>
      </c>
      <c r="O732" s="208" t="s">
        <v>57</v>
      </c>
      <c r="P732" s="606" t="s">
        <v>57</v>
      </c>
      <c r="Q732" s="163" t="s">
        <v>12886</v>
      </c>
      <c r="R732" s="254">
        <v>19.5</v>
      </c>
      <c r="S732" s="254">
        <v>7.7</v>
      </c>
      <c r="T732" s="190">
        <v>27.2</v>
      </c>
      <c r="U732" s="606" t="s">
        <v>141</v>
      </c>
      <c r="V732" s="606" t="s">
        <v>141</v>
      </c>
      <c r="W732" s="606" t="s">
        <v>141</v>
      </c>
      <c r="X732" s="606" t="s">
        <v>141</v>
      </c>
      <c r="Y732" s="606" t="s">
        <v>141</v>
      </c>
      <c r="Z732" s="606" t="s">
        <v>141</v>
      </c>
      <c r="AA732" s="606" t="s">
        <v>141</v>
      </c>
      <c r="AB732" s="606" t="s">
        <v>141</v>
      </c>
      <c r="AC732" s="606" t="s">
        <v>141</v>
      </c>
      <c r="AD732" s="179" t="s">
        <v>23</v>
      </c>
      <c r="AE732" s="903" t="s">
        <v>141</v>
      </c>
      <c r="AF732" s="903" t="s">
        <v>141</v>
      </c>
      <c r="AG732" s="179" t="s">
        <v>14569</v>
      </c>
      <c r="AJ732" s="1">
        <f t="shared" si="38"/>
        <v>0</v>
      </c>
    </row>
    <row r="733" spans="1:37" ht="409.5" customHeight="1">
      <c r="A733" s="179" t="s">
        <v>4411</v>
      </c>
      <c r="B733" s="57" t="s">
        <v>505</v>
      </c>
      <c r="C733" s="57" t="s">
        <v>506</v>
      </c>
      <c r="D733" s="58">
        <v>42546</v>
      </c>
      <c r="E733" s="59">
        <v>0.55972222222222223</v>
      </c>
      <c r="F733" s="58">
        <v>42546</v>
      </c>
      <c r="G733" s="59">
        <v>0.55972222222222223</v>
      </c>
      <c r="H733" s="59">
        <v>0</v>
      </c>
      <c r="I733" s="60">
        <v>20</v>
      </c>
      <c r="J733" s="60" t="s">
        <v>1561</v>
      </c>
      <c r="K733" s="60"/>
      <c r="L733" s="71" t="s">
        <v>10</v>
      </c>
      <c r="M733" s="72" t="s">
        <v>5189</v>
      </c>
      <c r="N733" s="60" t="s">
        <v>3</v>
      </c>
      <c r="O733" s="71" t="s">
        <v>8</v>
      </c>
      <c r="P733" s="72" t="s">
        <v>5189</v>
      </c>
      <c r="Q733" s="71" t="s">
        <v>5816</v>
      </c>
      <c r="R733" s="167">
        <v>1</v>
      </c>
      <c r="S733" s="167">
        <v>2</v>
      </c>
      <c r="T733" s="167">
        <v>3</v>
      </c>
      <c r="U733" s="203">
        <v>2</v>
      </c>
      <c r="V733" s="203">
        <v>4</v>
      </c>
      <c r="W733" s="203">
        <v>6</v>
      </c>
      <c r="X733" s="203" t="s">
        <v>2711</v>
      </c>
      <c r="Y733" s="203" t="s">
        <v>141</v>
      </c>
      <c r="Z733" s="203" t="s">
        <v>141</v>
      </c>
      <c r="AA733" s="203" t="s">
        <v>141</v>
      </c>
      <c r="AB733" s="203" t="s">
        <v>5817</v>
      </c>
      <c r="AC733" s="203" t="s">
        <v>141</v>
      </c>
      <c r="AD733" s="422" t="s">
        <v>43</v>
      </c>
      <c r="AE733" s="203">
        <v>0</v>
      </c>
      <c r="AF733" s="203" t="s">
        <v>2649</v>
      </c>
      <c r="AG733" s="203" t="s">
        <v>177</v>
      </c>
      <c r="AH733" s="267"/>
      <c r="AI733" s="267"/>
      <c r="AJ733" s="1">
        <f t="shared" si="38"/>
        <v>0</v>
      </c>
      <c r="AK733" s="1">
        <f t="shared" ref="AK733:AK762" si="40">AJ733-T733</f>
        <v>-3</v>
      </c>
    </row>
    <row r="734" spans="1:37" ht="409.5" customHeight="1">
      <c r="A734" s="179" t="s">
        <v>4411</v>
      </c>
      <c r="B734" s="57" t="s">
        <v>505</v>
      </c>
      <c r="C734" s="57" t="s">
        <v>506</v>
      </c>
      <c r="D734" s="58">
        <v>42546</v>
      </c>
      <c r="E734" s="59">
        <v>0.56944444444444442</v>
      </c>
      <c r="F734" s="58">
        <v>42546</v>
      </c>
      <c r="G734" s="59">
        <v>0.56944444444444442</v>
      </c>
      <c r="H734" s="59">
        <v>0</v>
      </c>
      <c r="I734" s="60">
        <v>28</v>
      </c>
      <c r="J734" s="60" t="s">
        <v>681</v>
      </c>
      <c r="K734" s="60"/>
      <c r="L734" s="71" t="s">
        <v>10</v>
      </c>
      <c r="M734" s="72" t="s">
        <v>5190</v>
      </c>
      <c r="N734" s="60">
        <v>35</v>
      </c>
      <c r="O734" s="71" t="s">
        <v>8</v>
      </c>
      <c r="P734" s="72" t="s">
        <v>5190</v>
      </c>
      <c r="Q734" s="71" t="s">
        <v>5818</v>
      </c>
      <c r="R734" s="167">
        <v>4</v>
      </c>
      <c r="S734" s="167">
        <v>11</v>
      </c>
      <c r="T734" s="167">
        <v>15</v>
      </c>
      <c r="U734" s="203">
        <v>17</v>
      </c>
      <c r="V734" s="203">
        <v>398</v>
      </c>
      <c r="W734" s="203">
        <v>415</v>
      </c>
      <c r="X734" s="203"/>
      <c r="Y734" s="203" t="s">
        <v>141</v>
      </c>
      <c r="Z734" s="203" t="s">
        <v>141</v>
      </c>
      <c r="AA734" s="203" t="s">
        <v>141</v>
      </c>
      <c r="AB734" s="203" t="s">
        <v>2651</v>
      </c>
      <c r="AC734" s="203" t="s">
        <v>141</v>
      </c>
      <c r="AD734" s="422" t="s">
        <v>43</v>
      </c>
      <c r="AE734" s="203">
        <v>0</v>
      </c>
      <c r="AF734" s="203" t="s">
        <v>2649</v>
      </c>
      <c r="AG734" s="203" t="s">
        <v>177</v>
      </c>
      <c r="AH734" s="267"/>
      <c r="AI734" s="267"/>
      <c r="AJ734" s="1">
        <f t="shared" si="38"/>
        <v>0</v>
      </c>
      <c r="AK734" s="1">
        <f t="shared" si="40"/>
        <v>-15</v>
      </c>
    </row>
    <row r="735" spans="1:37" ht="391.5" customHeight="1">
      <c r="A735" s="179" t="s">
        <v>4411</v>
      </c>
      <c r="B735" s="57" t="s">
        <v>505</v>
      </c>
      <c r="C735" s="57" t="s">
        <v>506</v>
      </c>
      <c r="D735" s="58">
        <v>42546</v>
      </c>
      <c r="E735" s="59">
        <v>0.5756944444444444</v>
      </c>
      <c r="F735" s="58">
        <v>42546</v>
      </c>
      <c r="G735" s="59">
        <v>0.58124999999999993</v>
      </c>
      <c r="H735" s="59">
        <v>5.5555555555555558E-3</v>
      </c>
      <c r="I735" s="60">
        <v>23</v>
      </c>
      <c r="J735" s="60" t="s">
        <v>5191</v>
      </c>
      <c r="K735" s="60"/>
      <c r="L735" s="432" t="s">
        <v>10</v>
      </c>
      <c r="M735" s="419" t="s">
        <v>5192</v>
      </c>
      <c r="N735" s="358" t="s">
        <v>3</v>
      </c>
      <c r="O735" s="432" t="s">
        <v>8</v>
      </c>
      <c r="P735" s="419" t="s">
        <v>5192</v>
      </c>
      <c r="Q735" s="432" t="s">
        <v>5819</v>
      </c>
      <c r="R735" s="433">
        <v>4</v>
      </c>
      <c r="S735" s="433">
        <v>1</v>
      </c>
      <c r="T735" s="433">
        <v>5</v>
      </c>
      <c r="U735" s="267">
        <v>18</v>
      </c>
      <c r="V735" s="267">
        <v>9</v>
      </c>
      <c r="W735" s="267">
        <v>27</v>
      </c>
      <c r="X735" s="267" t="s">
        <v>5803</v>
      </c>
      <c r="Y735" s="267" t="s">
        <v>141</v>
      </c>
      <c r="Z735" s="267" t="s">
        <v>141</v>
      </c>
      <c r="AA735" s="267" t="s">
        <v>141</v>
      </c>
      <c r="AB735" s="267" t="s">
        <v>5820</v>
      </c>
      <c r="AC735" s="267" t="s">
        <v>141</v>
      </c>
      <c r="AD735" s="431" t="s">
        <v>43</v>
      </c>
      <c r="AE735" s="267">
        <v>1</v>
      </c>
      <c r="AF735" s="267" t="s">
        <v>2649</v>
      </c>
      <c r="AG735" s="267" t="s">
        <v>177</v>
      </c>
      <c r="AH735" s="267"/>
      <c r="AI735" s="267"/>
      <c r="AJ735" s="1">
        <f t="shared" si="38"/>
        <v>0</v>
      </c>
      <c r="AK735" s="1">
        <f t="shared" si="40"/>
        <v>-5</v>
      </c>
    </row>
    <row r="736" spans="1:37" ht="409.5" customHeight="1">
      <c r="A736" s="179" t="s">
        <v>4411</v>
      </c>
      <c r="B736" s="57" t="s">
        <v>505</v>
      </c>
      <c r="C736" s="57" t="s">
        <v>506</v>
      </c>
      <c r="D736" s="58">
        <v>42546</v>
      </c>
      <c r="E736" s="59">
        <v>0.57916666666666672</v>
      </c>
      <c r="F736" s="58">
        <v>42546</v>
      </c>
      <c r="G736" s="59">
        <v>0.57916666666666672</v>
      </c>
      <c r="H736" s="59">
        <v>0</v>
      </c>
      <c r="I736" s="60">
        <v>10</v>
      </c>
      <c r="J736" s="60" t="s">
        <v>1561</v>
      </c>
      <c r="K736" s="60"/>
      <c r="L736" s="71" t="s">
        <v>10</v>
      </c>
      <c r="M736" s="72" t="s">
        <v>5193</v>
      </c>
      <c r="N736" s="60" t="s">
        <v>3</v>
      </c>
      <c r="O736" s="71" t="s">
        <v>8</v>
      </c>
      <c r="P736" s="72" t="s">
        <v>5193</v>
      </c>
      <c r="Q736" s="71" t="s">
        <v>5822</v>
      </c>
      <c r="R736" s="167"/>
      <c r="S736" s="167">
        <v>1</v>
      </c>
      <c r="T736" s="167">
        <v>1</v>
      </c>
      <c r="U736" s="267">
        <v>1</v>
      </c>
      <c r="V736" s="267">
        <v>6</v>
      </c>
      <c r="W736" s="267">
        <v>7</v>
      </c>
      <c r="X736" s="267" t="s">
        <v>2711</v>
      </c>
      <c r="Y736" s="267" t="s">
        <v>141</v>
      </c>
      <c r="Z736" s="267" t="s">
        <v>141</v>
      </c>
      <c r="AA736" s="267" t="s">
        <v>141</v>
      </c>
      <c r="AB736" s="267" t="s">
        <v>5823</v>
      </c>
      <c r="AC736" s="267" t="s">
        <v>141</v>
      </c>
      <c r="AD736" s="422" t="s">
        <v>43</v>
      </c>
      <c r="AE736" s="267">
        <v>0</v>
      </c>
      <c r="AF736" s="267" t="s">
        <v>2649</v>
      </c>
      <c r="AG736" s="267" t="s">
        <v>177</v>
      </c>
      <c r="AH736" s="267"/>
      <c r="AI736" s="267"/>
      <c r="AJ736" s="1">
        <f t="shared" si="38"/>
        <v>0</v>
      </c>
      <c r="AK736" s="1">
        <f t="shared" si="40"/>
        <v>-1</v>
      </c>
    </row>
    <row r="737" spans="1:37" ht="409.5" customHeight="1">
      <c r="A737" s="179" t="s">
        <v>4411</v>
      </c>
      <c r="B737" s="57" t="s">
        <v>505</v>
      </c>
      <c r="C737" s="57" t="s">
        <v>506</v>
      </c>
      <c r="D737" s="58">
        <v>42546</v>
      </c>
      <c r="E737" s="59">
        <v>0.5805555555555556</v>
      </c>
      <c r="F737" s="58">
        <v>42546</v>
      </c>
      <c r="G737" s="59">
        <v>0.66319444444444442</v>
      </c>
      <c r="H737" s="59">
        <v>8.2638888888888887E-2</v>
      </c>
      <c r="I737" s="60">
        <v>3</v>
      </c>
      <c r="J737" s="60" t="s">
        <v>1561</v>
      </c>
      <c r="K737" s="60"/>
      <c r="L737" s="71" t="s">
        <v>10</v>
      </c>
      <c r="M737" s="72" t="s">
        <v>5194</v>
      </c>
      <c r="N737" s="60" t="s">
        <v>3</v>
      </c>
      <c r="O737" s="71" t="s">
        <v>8</v>
      </c>
      <c r="P737" s="72" t="s">
        <v>5194</v>
      </c>
      <c r="Q737" s="71" t="s">
        <v>5824</v>
      </c>
      <c r="R737" s="167"/>
      <c r="S737" s="167">
        <v>1</v>
      </c>
      <c r="T737" s="167">
        <v>1</v>
      </c>
      <c r="U737" s="267">
        <v>6</v>
      </c>
      <c r="V737" s="267">
        <v>14</v>
      </c>
      <c r="W737" s="267">
        <v>20</v>
      </c>
      <c r="X737" s="267" t="s">
        <v>2711</v>
      </c>
      <c r="Y737" s="267" t="s">
        <v>141</v>
      </c>
      <c r="Z737" s="267" t="s">
        <v>141</v>
      </c>
      <c r="AA737" s="267" t="s">
        <v>141</v>
      </c>
      <c r="AB737" s="267" t="s">
        <v>5825</v>
      </c>
      <c r="AC737" s="267" t="s">
        <v>141</v>
      </c>
      <c r="AD737" s="422" t="s">
        <v>43</v>
      </c>
      <c r="AE737" s="267">
        <v>0</v>
      </c>
      <c r="AF737" s="267" t="s">
        <v>2649</v>
      </c>
      <c r="AG737" s="267" t="s">
        <v>177</v>
      </c>
      <c r="AH737" s="267"/>
      <c r="AI737" s="267"/>
      <c r="AJ737" s="1">
        <f t="shared" si="38"/>
        <v>0</v>
      </c>
      <c r="AK737" s="1">
        <f t="shared" si="40"/>
        <v>-1</v>
      </c>
    </row>
    <row r="738" spans="1:37" ht="409.5" customHeight="1">
      <c r="A738" s="179" t="s">
        <v>5349</v>
      </c>
      <c r="B738" s="209" t="s">
        <v>505</v>
      </c>
      <c r="C738" s="209" t="s">
        <v>607</v>
      </c>
      <c r="D738" s="171">
        <v>42556</v>
      </c>
      <c r="E738" s="210">
        <v>0.9145833333333333</v>
      </c>
      <c r="F738" s="169">
        <v>42556</v>
      </c>
      <c r="G738" s="210">
        <v>0.97916666666666663</v>
      </c>
      <c r="H738" s="210">
        <v>6.458333333333334E-2</v>
      </c>
      <c r="I738" s="209">
        <v>0</v>
      </c>
      <c r="J738" s="209" t="s">
        <v>6403</v>
      </c>
      <c r="K738" s="209"/>
      <c r="L738" s="115" t="s">
        <v>4</v>
      </c>
      <c r="M738" s="209" t="s">
        <v>609</v>
      </c>
      <c r="N738" s="209" t="s">
        <v>3</v>
      </c>
      <c r="O738" s="209" t="s">
        <v>33</v>
      </c>
      <c r="P738" s="209" t="s">
        <v>6404</v>
      </c>
      <c r="Q738" s="211" t="s">
        <v>6405</v>
      </c>
      <c r="R738" s="209">
        <v>27</v>
      </c>
      <c r="S738" s="209"/>
      <c r="T738" s="209">
        <v>27</v>
      </c>
      <c r="AD738" s="179" t="s">
        <v>23</v>
      </c>
      <c r="AJ738" s="1">
        <f t="shared" si="38"/>
        <v>0</v>
      </c>
      <c r="AK738" s="1">
        <f t="shared" si="40"/>
        <v>-27</v>
      </c>
    </row>
    <row r="739" spans="1:37" ht="304.5" customHeight="1">
      <c r="A739" s="179" t="s">
        <v>4411</v>
      </c>
      <c r="B739" s="57" t="s">
        <v>505</v>
      </c>
      <c r="C739" s="57" t="s">
        <v>506</v>
      </c>
      <c r="D739" s="58">
        <v>42548</v>
      </c>
      <c r="E739" s="59">
        <v>0.74236111111111114</v>
      </c>
      <c r="F739" s="58">
        <v>42548</v>
      </c>
      <c r="G739" s="59">
        <v>0.74236111111111114</v>
      </c>
      <c r="H739" s="59">
        <v>0</v>
      </c>
      <c r="I739" s="60">
        <v>133</v>
      </c>
      <c r="J739" s="60" t="s">
        <v>5267</v>
      </c>
      <c r="K739" s="60"/>
      <c r="L739" s="71" t="s">
        <v>10</v>
      </c>
      <c r="M739" s="72" t="s">
        <v>5268</v>
      </c>
      <c r="N739" s="60">
        <v>35</v>
      </c>
      <c r="O739" s="71" t="s">
        <v>8</v>
      </c>
      <c r="P739" s="72" t="s">
        <v>5268</v>
      </c>
      <c r="Q739" s="71" t="s">
        <v>5830</v>
      </c>
      <c r="R739" s="167">
        <v>6</v>
      </c>
      <c r="S739" s="167">
        <v>1</v>
      </c>
      <c r="T739" s="167">
        <v>7</v>
      </c>
      <c r="U739" s="267">
        <v>102</v>
      </c>
      <c r="V739" s="267">
        <v>34</v>
      </c>
      <c r="W739" s="267">
        <v>136</v>
      </c>
      <c r="X739" s="267"/>
      <c r="Y739" s="267" t="s">
        <v>141</v>
      </c>
      <c r="Z739" s="267" t="s">
        <v>141</v>
      </c>
      <c r="AA739" s="267" t="s">
        <v>141</v>
      </c>
      <c r="AB739" s="267" t="s">
        <v>2651</v>
      </c>
      <c r="AC739" s="267" t="s">
        <v>141</v>
      </c>
      <c r="AD739" s="422" t="s">
        <v>43</v>
      </c>
      <c r="AE739" s="267">
        <v>0</v>
      </c>
      <c r="AF739" s="267" t="s">
        <v>2649</v>
      </c>
      <c r="AG739" s="267" t="s">
        <v>177</v>
      </c>
      <c r="AH739" s="267"/>
      <c r="AI739" s="267"/>
      <c r="AJ739" s="1">
        <f t="shared" si="38"/>
        <v>0</v>
      </c>
      <c r="AK739" s="1">
        <f t="shared" si="40"/>
        <v>-7</v>
      </c>
    </row>
    <row r="740" spans="1:37" ht="391.5" customHeight="1">
      <c r="A740" s="179" t="s">
        <v>4411</v>
      </c>
      <c r="B740" s="57" t="s">
        <v>505</v>
      </c>
      <c r="C740" s="57" t="s">
        <v>506</v>
      </c>
      <c r="D740" s="58">
        <v>42548</v>
      </c>
      <c r="E740" s="59">
        <v>0.75555555555555554</v>
      </c>
      <c r="F740" s="58">
        <v>42548</v>
      </c>
      <c r="G740" s="59">
        <v>0.75555555555555554</v>
      </c>
      <c r="H740" s="59">
        <v>0</v>
      </c>
      <c r="I740" s="60">
        <v>77</v>
      </c>
      <c r="J740" s="60" t="s">
        <v>5254</v>
      </c>
      <c r="K740" s="60"/>
      <c r="L740" s="71" t="s">
        <v>10</v>
      </c>
      <c r="M740" s="72" t="s">
        <v>5255</v>
      </c>
      <c r="N740" s="60">
        <v>35</v>
      </c>
      <c r="O740" s="71" t="s">
        <v>8</v>
      </c>
      <c r="P740" s="72" t="s">
        <v>5255</v>
      </c>
      <c r="Q740" s="71" t="s">
        <v>5831</v>
      </c>
      <c r="R740" s="167">
        <v>3</v>
      </c>
      <c r="S740" s="167"/>
      <c r="T740" s="167">
        <v>3</v>
      </c>
      <c r="U740" s="267">
        <v>41</v>
      </c>
      <c r="V740" s="267">
        <v>0</v>
      </c>
      <c r="W740" s="267">
        <v>41</v>
      </c>
      <c r="X740" s="267"/>
      <c r="Y740" s="267" t="s">
        <v>141</v>
      </c>
      <c r="Z740" s="267" t="s">
        <v>141</v>
      </c>
      <c r="AA740" s="267" t="s">
        <v>141</v>
      </c>
      <c r="AB740" s="267" t="s">
        <v>2651</v>
      </c>
      <c r="AC740" s="267" t="s">
        <v>141</v>
      </c>
      <c r="AD740" s="422" t="s">
        <v>43</v>
      </c>
      <c r="AE740" s="267">
        <v>0</v>
      </c>
      <c r="AF740" s="267" t="s">
        <v>2649</v>
      </c>
      <c r="AG740" s="267" t="s">
        <v>177</v>
      </c>
      <c r="AH740" s="267"/>
      <c r="AI740" s="267"/>
      <c r="AJ740" s="1">
        <f t="shared" si="38"/>
        <v>0</v>
      </c>
      <c r="AK740" s="1">
        <f t="shared" si="40"/>
        <v>-3</v>
      </c>
    </row>
    <row r="741" spans="1:37" ht="409.5" customHeight="1">
      <c r="A741" s="179" t="s">
        <v>4411</v>
      </c>
      <c r="B741" s="57" t="s">
        <v>505</v>
      </c>
      <c r="C741" s="57" t="s">
        <v>677</v>
      </c>
      <c r="D741" s="58">
        <v>42548</v>
      </c>
      <c r="E741" s="59">
        <v>0.79861111111111116</v>
      </c>
      <c r="F741" s="58">
        <v>42548</v>
      </c>
      <c r="G741" s="59">
        <v>0.79861111111111116</v>
      </c>
      <c r="H741" s="59">
        <v>0</v>
      </c>
      <c r="I741" s="60">
        <v>9</v>
      </c>
      <c r="J741" s="60" t="s">
        <v>5271</v>
      </c>
      <c r="K741" s="60"/>
      <c r="L741" s="71" t="s">
        <v>10</v>
      </c>
      <c r="M741" s="72" t="s">
        <v>5272</v>
      </c>
      <c r="N741" s="60">
        <v>35</v>
      </c>
      <c r="O741" s="71" t="s">
        <v>8</v>
      </c>
      <c r="P741" s="72" t="s">
        <v>5272</v>
      </c>
      <c r="Q741" s="71" t="s">
        <v>5832</v>
      </c>
      <c r="R741" s="167">
        <v>1</v>
      </c>
      <c r="S741" s="167"/>
      <c r="T741" s="167">
        <v>1</v>
      </c>
      <c r="U741" s="267">
        <v>32</v>
      </c>
      <c r="V741" s="267">
        <v>0</v>
      </c>
      <c r="W741" s="267">
        <v>32</v>
      </c>
      <c r="X741" s="267"/>
      <c r="Y741" s="267" t="s">
        <v>141</v>
      </c>
      <c r="Z741" s="267" t="s">
        <v>141</v>
      </c>
      <c r="AA741" s="267" t="s">
        <v>141</v>
      </c>
      <c r="AB741" s="267" t="s">
        <v>2651</v>
      </c>
      <c r="AC741" s="267" t="s">
        <v>141</v>
      </c>
      <c r="AD741" s="422" t="s">
        <v>43</v>
      </c>
      <c r="AE741" s="267">
        <v>0</v>
      </c>
      <c r="AF741" s="267" t="s">
        <v>2649</v>
      </c>
      <c r="AG741" s="267" t="s">
        <v>177</v>
      </c>
      <c r="AH741" s="267"/>
      <c r="AI741" s="267"/>
      <c r="AJ741" s="1">
        <f t="shared" si="38"/>
        <v>0</v>
      </c>
      <c r="AK741" s="1">
        <f t="shared" si="40"/>
        <v>-1</v>
      </c>
    </row>
    <row r="742" spans="1:37" ht="239.25" customHeight="1">
      <c r="A742" s="179" t="s">
        <v>4411</v>
      </c>
      <c r="B742" s="57" t="s">
        <v>505</v>
      </c>
      <c r="C742" s="57" t="s">
        <v>677</v>
      </c>
      <c r="D742" s="58">
        <v>42548</v>
      </c>
      <c r="E742" s="59">
        <v>0.79861111111111116</v>
      </c>
      <c r="F742" s="58">
        <v>42548</v>
      </c>
      <c r="G742" s="59">
        <v>0.81180555555555556</v>
      </c>
      <c r="H742" s="59">
        <v>1.3194444444444444E-2</v>
      </c>
      <c r="I742" s="60">
        <v>14</v>
      </c>
      <c r="J742" s="60" t="s">
        <v>612</v>
      </c>
      <c r="K742" s="60"/>
      <c r="L742" s="71" t="s">
        <v>10</v>
      </c>
      <c r="M742" s="72" t="s">
        <v>5269</v>
      </c>
      <c r="N742" s="60">
        <v>35</v>
      </c>
      <c r="O742" s="71" t="s">
        <v>14</v>
      </c>
      <c r="P742" s="72" t="s">
        <v>5270</v>
      </c>
      <c r="Q742" s="71" t="s">
        <v>5833</v>
      </c>
      <c r="R742" s="757">
        <v>1</v>
      </c>
      <c r="S742" s="167"/>
      <c r="T742" s="167">
        <v>1</v>
      </c>
      <c r="U742" s="267">
        <v>129</v>
      </c>
      <c r="V742" s="267">
        <v>7</v>
      </c>
      <c r="W742" s="267">
        <v>136</v>
      </c>
      <c r="X742" s="267"/>
      <c r="Y742" s="267" t="s">
        <v>141</v>
      </c>
      <c r="Z742" s="267" t="s">
        <v>141</v>
      </c>
      <c r="AA742" s="267" t="s">
        <v>141</v>
      </c>
      <c r="AB742" s="267" t="s">
        <v>5834</v>
      </c>
      <c r="AC742" s="267" t="s">
        <v>141</v>
      </c>
      <c r="AD742" s="422" t="s">
        <v>43</v>
      </c>
      <c r="AE742" s="267">
        <v>2</v>
      </c>
      <c r="AF742" s="267" t="s">
        <v>2649</v>
      </c>
      <c r="AG742" s="267" t="s">
        <v>177</v>
      </c>
      <c r="AH742" s="267"/>
      <c r="AI742" s="267"/>
      <c r="AJ742" s="1">
        <f t="shared" si="38"/>
        <v>0</v>
      </c>
      <c r="AK742" s="1">
        <f t="shared" si="40"/>
        <v>-1</v>
      </c>
    </row>
    <row r="743" spans="1:37" ht="409.5" customHeight="1">
      <c r="A743" s="179" t="s">
        <v>4411</v>
      </c>
      <c r="B743" s="57" t="s">
        <v>505</v>
      </c>
      <c r="C743" s="57" t="s">
        <v>506</v>
      </c>
      <c r="D743" s="58">
        <v>42550</v>
      </c>
      <c r="E743" s="59">
        <v>0.67083333333333339</v>
      </c>
      <c r="F743" s="58">
        <v>42550</v>
      </c>
      <c r="G743" s="59">
        <v>0.68263888888888891</v>
      </c>
      <c r="H743" s="59">
        <v>1.1805555555555555E-2</v>
      </c>
      <c r="I743" s="60">
        <v>140</v>
      </c>
      <c r="J743" s="60" t="s">
        <v>681</v>
      </c>
      <c r="K743" s="60"/>
      <c r="L743" s="71" t="s">
        <v>10</v>
      </c>
      <c r="M743" s="72" t="s">
        <v>609</v>
      </c>
      <c r="N743" s="60">
        <v>35</v>
      </c>
      <c r="O743" s="71" t="s">
        <v>14</v>
      </c>
      <c r="P743" s="72" t="s">
        <v>5342</v>
      </c>
      <c r="Q743" s="71" t="s">
        <v>5835</v>
      </c>
      <c r="R743" s="167">
        <v>12</v>
      </c>
      <c r="S743" s="167">
        <v>4</v>
      </c>
      <c r="T743" s="167">
        <v>16</v>
      </c>
      <c r="U743" s="267">
        <v>52</v>
      </c>
      <c r="V743" s="267">
        <v>42</v>
      </c>
      <c r="W743" s="267">
        <v>94</v>
      </c>
      <c r="X743" s="267"/>
      <c r="Y743" s="267" t="s">
        <v>141</v>
      </c>
      <c r="Z743" s="267" t="s">
        <v>141</v>
      </c>
      <c r="AA743" s="267" t="s">
        <v>141</v>
      </c>
      <c r="AB743" s="267" t="s">
        <v>2651</v>
      </c>
      <c r="AC743" s="267" t="s">
        <v>141</v>
      </c>
      <c r="AD743" s="422" t="s">
        <v>43</v>
      </c>
      <c r="AE743" s="267">
        <v>0</v>
      </c>
      <c r="AF743" s="267" t="s">
        <v>2649</v>
      </c>
      <c r="AG743" s="267" t="s">
        <v>177</v>
      </c>
      <c r="AH743" s="267"/>
      <c r="AI743" s="267"/>
      <c r="AJ743" s="1">
        <f t="shared" si="38"/>
        <v>0</v>
      </c>
      <c r="AK743" s="1">
        <f t="shared" si="40"/>
        <v>-16</v>
      </c>
    </row>
    <row r="744" spans="1:37" ht="260.25" customHeight="1">
      <c r="A744" s="60" t="s">
        <v>8405</v>
      </c>
      <c r="B744" s="275" t="s">
        <v>505</v>
      </c>
      <c r="C744" s="275" t="s">
        <v>607</v>
      </c>
      <c r="D744" s="278">
        <v>42622</v>
      </c>
      <c r="E744" s="276">
        <v>0.48680555555555555</v>
      </c>
      <c r="F744" s="278">
        <v>42622</v>
      </c>
      <c r="G744" s="276">
        <v>0.50902777777777775</v>
      </c>
      <c r="H744" s="276">
        <v>2.2222222222222223E-2</v>
      </c>
      <c r="I744" s="275">
        <v>64</v>
      </c>
      <c r="J744" s="275" t="s">
        <v>816</v>
      </c>
      <c r="K744" s="275"/>
      <c r="L744" s="109" t="s">
        <v>12</v>
      </c>
      <c r="M744" s="109" t="s">
        <v>609</v>
      </c>
      <c r="N744" s="109" t="s">
        <v>3</v>
      </c>
      <c r="O744" s="109" t="s">
        <v>24</v>
      </c>
      <c r="P744" s="109" t="s">
        <v>7920</v>
      </c>
      <c r="Q744" s="426" t="s">
        <v>8621</v>
      </c>
      <c r="R744" s="109">
        <v>23</v>
      </c>
      <c r="S744" s="109">
        <v>4</v>
      </c>
      <c r="T744" s="109">
        <v>27</v>
      </c>
      <c r="AD744" s="109" t="s">
        <v>23</v>
      </c>
      <c r="AJ744" s="1">
        <f t="shared" si="38"/>
        <v>0</v>
      </c>
      <c r="AK744" s="1">
        <f t="shared" si="40"/>
        <v>-27</v>
      </c>
    </row>
    <row r="745" spans="1:37" ht="217.5" customHeight="1">
      <c r="A745" s="179" t="s">
        <v>4411</v>
      </c>
      <c r="B745" s="57" t="s">
        <v>505</v>
      </c>
      <c r="C745" s="57" t="s">
        <v>506</v>
      </c>
      <c r="D745" s="58">
        <v>42551</v>
      </c>
      <c r="E745" s="59">
        <v>0.61388888888888882</v>
      </c>
      <c r="F745" s="58">
        <v>42551</v>
      </c>
      <c r="G745" s="59">
        <v>0.61388888888888882</v>
      </c>
      <c r="H745" s="59">
        <v>0</v>
      </c>
      <c r="I745" s="60">
        <v>49</v>
      </c>
      <c r="J745" s="60" t="s">
        <v>822</v>
      </c>
      <c r="K745" s="60"/>
      <c r="L745" s="71" t="s">
        <v>10</v>
      </c>
      <c r="M745" s="72" t="s">
        <v>5232</v>
      </c>
      <c r="N745" s="60">
        <v>35</v>
      </c>
      <c r="O745" s="71" t="s">
        <v>8</v>
      </c>
      <c r="P745" s="72" t="s">
        <v>5232</v>
      </c>
      <c r="Q745" s="71" t="s">
        <v>5839</v>
      </c>
      <c r="R745" s="167">
        <v>1</v>
      </c>
      <c r="S745" s="167">
        <v>1</v>
      </c>
      <c r="T745" s="167">
        <v>2</v>
      </c>
      <c r="U745" s="267">
        <v>20.399999999999999</v>
      </c>
      <c r="V745" s="267">
        <v>15</v>
      </c>
      <c r="W745" s="267">
        <v>35.4</v>
      </c>
      <c r="X745" s="267"/>
      <c r="Y745" s="267" t="s">
        <v>141</v>
      </c>
      <c r="Z745" s="267" t="s">
        <v>141</v>
      </c>
      <c r="AA745" s="267" t="s">
        <v>141</v>
      </c>
      <c r="AB745" s="267" t="s">
        <v>2651</v>
      </c>
      <c r="AC745" s="267" t="s">
        <v>141</v>
      </c>
      <c r="AD745" s="203" t="s">
        <v>25</v>
      </c>
      <c r="AE745" s="267">
        <v>0</v>
      </c>
      <c r="AF745" s="267" t="s">
        <v>2649</v>
      </c>
      <c r="AG745" s="267" t="s">
        <v>177</v>
      </c>
      <c r="AH745" s="267"/>
      <c r="AI745" s="267"/>
      <c r="AJ745" s="1">
        <f t="shared" si="38"/>
        <v>0</v>
      </c>
      <c r="AK745" s="1">
        <f t="shared" si="40"/>
        <v>-2</v>
      </c>
    </row>
    <row r="746" spans="1:37" ht="348" customHeight="1">
      <c r="A746" s="179" t="s">
        <v>4411</v>
      </c>
      <c r="B746" s="57" t="s">
        <v>505</v>
      </c>
      <c r="C746" s="57" t="s">
        <v>506</v>
      </c>
      <c r="D746" s="58">
        <v>42551</v>
      </c>
      <c r="E746" s="59">
        <v>0.61388888888888882</v>
      </c>
      <c r="F746" s="58">
        <v>42551</v>
      </c>
      <c r="G746" s="59">
        <v>0.61388888888888882</v>
      </c>
      <c r="H746" s="59">
        <v>0</v>
      </c>
      <c r="I746" s="60">
        <v>38</v>
      </c>
      <c r="J746" s="60" t="s">
        <v>822</v>
      </c>
      <c r="K746" s="60"/>
      <c r="L746" s="71" t="s">
        <v>10</v>
      </c>
      <c r="M746" s="72" t="s">
        <v>5840</v>
      </c>
      <c r="N746" s="60">
        <v>35</v>
      </c>
      <c r="O746" s="71" t="s">
        <v>8</v>
      </c>
      <c r="P746" s="72" t="s">
        <v>5840</v>
      </c>
      <c r="Q746" s="71" t="s">
        <v>5841</v>
      </c>
      <c r="R746" s="167">
        <v>1</v>
      </c>
      <c r="S746" s="167"/>
      <c r="T746" s="167">
        <v>1</v>
      </c>
      <c r="U746" s="267">
        <v>14.5</v>
      </c>
      <c r="V746" s="267">
        <v>0</v>
      </c>
      <c r="W746" s="267">
        <v>14.5</v>
      </c>
      <c r="X746" s="267"/>
      <c r="Y746" s="267" t="s">
        <v>141</v>
      </c>
      <c r="Z746" s="267" t="s">
        <v>141</v>
      </c>
      <c r="AA746" s="267" t="s">
        <v>141</v>
      </c>
      <c r="AB746" s="267" t="s">
        <v>2651</v>
      </c>
      <c r="AC746" s="267" t="s">
        <v>141</v>
      </c>
      <c r="AD746" s="203" t="s">
        <v>0</v>
      </c>
      <c r="AE746" s="267">
        <v>0</v>
      </c>
      <c r="AF746" s="267" t="s">
        <v>2649</v>
      </c>
      <c r="AG746" s="267" t="s">
        <v>177</v>
      </c>
      <c r="AH746" s="267"/>
      <c r="AI746" s="267"/>
      <c r="AJ746" s="1">
        <f t="shared" si="38"/>
        <v>0</v>
      </c>
      <c r="AK746" s="1">
        <f t="shared" si="40"/>
        <v>-1</v>
      </c>
    </row>
    <row r="747" spans="1:37" ht="326.25" customHeight="1">
      <c r="A747" s="179" t="s">
        <v>4411</v>
      </c>
      <c r="B747" s="57" t="s">
        <v>505</v>
      </c>
      <c r="C747" s="57" t="s">
        <v>506</v>
      </c>
      <c r="D747" s="58">
        <v>42551</v>
      </c>
      <c r="E747" s="59">
        <v>0.62708333333333333</v>
      </c>
      <c r="F747" s="58">
        <v>42551</v>
      </c>
      <c r="G747" s="59">
        <v>0.62708333333333333</v>
      </c>
      <c r="H747" s="59">
        <v>0</v>
      </c>
      <c r="I747" s="60">
        <v>7</v>
      </c>
      <c r="J747" s="60" t="s">
        <v>612</v>
      </c>
      <c r="K747" s="60"/>
      <c r="L747" s="429" t="s">
        <v>10</v>
      </c>
      <c r="M747" s="430" t="s">
        <v>5842</v>
      </c>
      <c r="N747" s="428" t="s">
        <v>3</v>
      </c>
      <c r="O747" s="429" t="s">
        <v>8</v>
      </c>
      <c r="P747" s="430" t="s">
        <v>5843</v>
      </c>
      <c r="Q747" s="429" t="s">
        <v>5844</v>
      </c>
      <c r="R747" s="590">
        <v>1</v>
      </c>
      <c r="S747" s="590"/>
      <c r="T747" s="590">
        <v>1</v>
      </c>
      <c r="U747" s="267">
        <v>4</v>
      </c>
      <c r="V747" s="267">
        <v>0</v>
      </c>
      <c r="W747" s="267">
        <v>4</v>
      </c>
      <c r="X747" s="267" t="s">
        <v>5803</v>
      </c>
      <c r="Y747" s="267" t="s">
        <v>141</v>
      </c>
      <c r="Z747" s="267" t="s">
        <v>141</v>
      </c>
      <c r="AA747" s="267" t="s">
        <v>141</v>
      </c>
      <c r="AB747" s="267" t="s">
        <v>5845</v>
      </c>
      <c r="AC747" s="267" t="s">
        <v>141</v>
      </c>
      <c r="AD747" s="726" t="s">
        <v>43</v>
      </c>
      <c r="AE747" s="267">
        <v>0</v>
      </c>
      <c r="AF747" s="267" t="s">
        <v>2649</v>
      </c>
      <c r="AG747" s="267" t="s">
        <v>177</v>
      </c>
      <c r="AH747" s="267"/>
      <c r="AI747" s="267"/>
      <c r="AJ747" s="1">
        <f t="shared" si="38"/>
        <v>0</v>
      </c>
      <c r="AK747" s="1">
        <f t="shared" si="40"/>
        <v>-1</v>
      </c>
    </row>
    <row r="748" spans="1:37" ht="348" customHeight="1">
      <c r="A748" s="179" t="s">
        <v>4411</v>
      </c>
      <c r="B748" s="57" t="s">
        <v>505</v>
      </c>
      <c r="C748" s="57" t="s">
        <v>506</v>
      </c>
      <c r="D748" s="58">
        <v>42551</v>
      </c>
      <c r="E748" s="59">
        <v>0.62708333333333333</v>
      </c>
      <c r="F748" s="58">
        <v>42551</v>
      </c>
      <c r="G748" s="59">
        <v>0.62847222222222221</v>
      </c>
      <c r="H748" s="59">
        <v>1.3888888888888889E-3</v>
      </c>
      <c r="I748" s="60">
        <v>11</v>
      </c>
      <c r="J748" s="428" t="s">
        <v>612</v>
      </c>
      <c r="K748" s="428"/>
      <c r="L748" s="71" t="s">
        <v>10</v>
      </c>
      <c r="M748" s="72" t="s">
        <v>5842</v>
      </c>
      <c r="N748" s="60" t="s">
        <v>3</v>
      </c>
      <c r="O748" s="71" t="s">
        <v>8</v>
      </c>
      <c r="P748" s="72" t="s">
        <v>5233</v>
      </c>
      <c r="Q748" s="71" t="s">
        <v>5846</v>
      </c>
      <c r="R748" s="167">
        <v>1</v>
      </c>
      <c r="S748" s="167"/>
      <c r="T748" s="167">
        <v>1</v>
      </c>
      <c r="U748" s="203">
        <v>6</v>
      </c>
      <c r="V748" s="203">
        <v>0</v>
      </c>
      <c r="W748" s="203">
        <v>6</v>
      </c>
      <c r="X748" s="203" t="s">
        <v>5803</v>
      </c>
      <c r="Y748" s="203" t="s">
        <v>141</v>
      </c>
      <c r="Z748" s="203" t="s">
        <v>141</v>
      </c>
      <c r="AA748" s="203" t="s">
        <v>141</v>
      </c>
      <c r="AB748" s="203" t="s">
        <v>2651</v>
      </c>
      <c r="AC748" s="203" t="s">
        <v>141</v>
      </c>
      <c r="AD748" s="422" t="s">
        <v>43</v>
      </c>
      <c r="AE748" s="203">
        <v>0</v>
      </c>
      <c r="AF748" s="203" t="s">
        <v>2649</v>
      </c>
      <c r="AG748" s="203" t="s">
        <v>177</v>
      </c>
      <c r="AH748" s="267"/>
      <c r="AI748" s="267"/>
      <c r="AJ748" s="1">
        <f t="shared" si="38"/>
        <v>0</v>
      </c>
      <c r="AK748" s="1">
        <f t="shared" si="40"/>
        <v>-1</v>
      </c>
    </row>
    <row r="749" spans="1:37" ht="409.5" customHeight="1">
      <c r="A749" s="179" t="s">
        <v>4411</v>
      </c>
      <c r="B749" s="57" t="s">
        <v>505</v>
      </c>
      <c r="C749" s="57" t="s">
        <v>677</v>
      </c>
      <c r="D749" s="58">
        <v>42551</v>
      </c>
      <c r="E749" s="59">
        <v>0.77222222222222225</v>
      </c>
      <c r="F749" s="58">
        <v>42551</v>
      </c>
      <c r="G749" s="59">
        <v>0.77222222222222225</v>
      </c>
      <c r="H749" s="59">
        <v>0</v>
      </c>
      <c r="I749" s="60">
        <v>15</v>
      </c>
      <c r="J749" s="60" t="s">
        <v>1561</v>
      </c>
      <c r="K749" s="60"/>
      <c r="L749" s="432" t="s">
        <v>10</v>
      </c>
      <c r="M749" s="419" t="s">
        <v>5847</v>
      </c>
      <c r="N749" s="358" t="s">
        <v>3</v>
      </c>
      <c r="O749" s="432" t="s">
        <v>8</v>
      </c>
      <c r="P749" s="419" t="s">
        <v>5234</v>
      </c>
      <c r="Q749" s="432" t="s">
        <v>5848</v>
      </c>
      <c r="R749" s="433">
        <v>1</v>
      </c>
      <c r="S749" s="433"/>
      <c r="T749" s="433">
        <v>1</v>
      </c>
      <c r="U749" s="434">
        <v>7</v>
      </c>
      <c r="V749" s="434">
        <v>0</v>
      </c>
      <c r="W749" s="434">
        <v>7</v>
      </c>
      <c r="X749" s="434"/>
      <c r="Y749" s="434" t="s">
        <v>141</v>
      </c>
      <c r="Z749" s="434" t="s">
        <v>141</v>
      </c>
      <c r="AA749" s="434" t="s">
        <v>141</v>
      </c>
      <c r="AB749" s="434" t="s">
        <v>5849</v>
      </c>
      <c r="AC749" s="434" t="s">
        <v>141</v>
      </c>
      <c r="AD749" s="431" t="s">
        <v>43</v>
      </c>
      <c r="AE749" s="434">
        <v>0</v>
      </c>
      <c r="AF749" s="434" t="s">
        <v>2649</v>
      </c>
      <c r="AG749" s="434" t="s">
        <v>177</v>
      </c>
      <c r="AH749" s="267"/>
      <c r="AI749" s="267"/>
      <c r="AJ749" s="1">
        <f t="shared" si="38"/>
        <v>0</v>
      </c>
      <c r="AK749" s="1">
        <f t="shared" si="40"/>
        <v>-1</v>
      </c>
    </row>
    <row r="750" spans="1:37" ht="261" customHeight="1">
      <c r="A750" s="179" t="s">
        <v>5349</v>
      </c>
      <c r="B750" s="209" t="s">
        <v>505</v>
      </c>
      <c r="C750" s="209" t="s">
        <v>506</v>
      </c>
      <c r="D750" s="169">
        <v>42552</v>
      </c>
      <c r="E750" s="210">
        <v>0.5625</v>
      </c>
      <c r="F750" s="169">
        <v>42552</v>
      </c>
      <c r="G750" s="210">
        <v>0.5625</v>
      </c>
      <c r="H750" s="210">
        <v>0</v>
      </c>
      <c r="I750" s="209">
        <v>11</v>
      </c>
      <c r="J750" s="629" t="s">
        <v>1561</v>
      </c>
      <c r="K750" s="629"/>
      <c r="L750" s="632" t="s">
        <v>10</v>
      </c>
      <c r="M750" s="629" t="s">
        <v>4080</v>
      </c>
      <c r="N750" s="358" t="s">
        <v>3</v>
      </c>
      <c r="O750" s="432" t="s">
        <v>8</v>
      </c>
      <c r="P750" s="629" t="s">
        <v>4080</v>
      </c>
      <c r="Q750" s="637" t="s">
        <v>6364</v>
      </c>
      <c r="R750" s="629">
        <v>1</v>
      </c>
      <c r="S750" s="629"/>
      <c r="T750" s="629">
        <v>1</v>
      </c>
      <c r="AD750" s="431" t="s">
        <v>43</v>
      </c>
      <c r="AJ750" s="1">
        <f t="shared" si="38"/>
        <v>0</v>
      </c>
      <c r="AK750" s="1">
        <f t="shared" si="40"/>
        <v>-1</v>
      </c>
    </row>
    <row r="751" spans="1:37" ht="409.5" customHeight="1">
      <c r="A751" s="179" t="s">
        <v>5349</v>
      </c>
      <c r="B751" s="209" t="s">
        <v>505</v>
      </c>
      <c r="C751" s="209" t="s">
        <v>506</v>
      </c>
      <c r="D751" s="171">
        <v>42552</v>
      </c>
      <c r="E751" s="210">
        <v>0.57361111111111118</v>
      </c>
      <c r="F751" s="169">
        <v>42552</v>
      </c>
      <c r="G751" s="210">
        <v>0.57361111111111118</v>
      </c>
      <c r="H751" s="210">
        <v>0</v>
      </c>
      <c r="I751" s="209">
        <v>10</v>
      </c>
      <c r="J751" s="209" t="s">
        <v>1561</v>
      </c>
      <c r="K751" s="209"/>
      <c r="L751" s="177" t="s">
        <v>10</v>
      </c>
      <c r="M751" s="209" t="s">
        <v>5233</v>
      </c>
      <c r="N751" s="60" t="s">
        <v>3</v>
      </c>
      <c r="O751" s="71" t="s">
        <v>8</v>
      </c>
      <c r="P751" s="209" t="s">
        <v>5233</v>
      </c>
      <c r="Q751" s="211" t="s">
        <v>6365</v>
      </c>
      <c r="R751" s="209">
        <v>1</v>
      </c>
      <c r="S751" s="209">
        <v>1</v>
      </c>
      <c r="T751" s="209">
        <v>2</v>
      </c>
      <c r="AD751" s="422" t="s">
        <v>43</v>
      </c>
      <c r="AJ751" s="1">
        <f t="shared" si="38"/>
        <v>0</v>
      </c>
      <c r="AK751" s="1">
        <f t="shared" si="40"/>
        <v>-2</v>
      </c>
    </row>
    <row r="752" spans="1:37" ht="409.5" customHeight="1">
      <c r="A752" s="179" t="s">
        <v>5349</v>
      </c>
      <c r="B752" s="209" t="s">
        <v>505</v>
      </c>
      <c r="C752" s="209" t="s">
        <v>506</v>
      </c>
      <c r="D752" s="171">
        <v>42552</v>
      </c>
      <c r="E752" s="210">
        <v>0.64444444444444449</v>
      </c>
      <c r="F752" s="169">
        <v>42552</v>
      </c>
      <c r="G752" s="210">
        <v>0.64444444444444449</v>
      </c>
      <c r="H752" s="625">
        <v>0</v>
      </c>
      <c r="I752" s="209">
        <v>10</v>
      </c>
      <c r="J752" s="209" t="s">
        <v>612</v>
      </c>
      <c r="K752" s="209"/>
      <c r="L752" s="71" t="s">
        <v>10</v>
      </c>
      <c r="M752" s="209" t="s">
        <v>5368</v>
      </c>
      <c r="N752" s="60" t="s">
        <v>3</v>
      </c>
      <c r="O752" s="71" t="s">
        <v>8</v>
      </c>
      <c r="P752" s="209" t="s">
        <v>5368</v>
      </c>
      <c r="Q752" s="211" t="s">
        <v>6366</v>
      </c>
      <c r="R752" s="209">
        <v>1</v>
      </c>
      <c r="S752" s="209"/>
      <c r="T752" s="209">
        <v>1</v>
      </c>
      <c r="AD752" s="422" t="s">
        <v>43</v>
      </c>
      <c r="AJ752" s="1">
        <f t="shared" si="38"/>
        <v>0</v>
      </c>
      <c r="AK752" s="1">
        <f t="shared" si="40"/>
        <v>-1</v>
      </c>
    </row>
    <row r="753" spans="1:37" ht="391.5" customHeight="1">
      <c r="A753" s="179" t="s">
        <v>5349</v>
      </c>
      <c r="B753" s="209" t="s">
        <v>505</v>
      </c>
      <c r="C753" s="209" t="s">
        <v>506</v>
      </c>
      <c r="D753" s="171">
        <v>42552</v>
      </c>
      <c r="E753" s="210">
        <v>0.66180555555555554</v>
      </c>
      <c r="F753" s="169">
        <v>42552</v>
      </c>
      <c r="G753" s="210">
        <v>0.66180555555555554</v>
      </c>
      <c r="H753" s="210">
        <v>0</v>
      </c>
      <c r="I753" s="209">
        <v>10</v>
      </c>
      <c r="J753" s="209" t="s">
        <v>612</v>
      </c>
      <c r="K753" s="209"/>
      <c r="L753" s="71" t="s">
        <v>10</v>
      </c>
      <c r="M753" s="209" t="s">
        <v>5369</v>
      </c>
      <c r="N753" s="60" t="s">
        <v>3</v>
      </c>
      <c r="O753" s="71" t="s">
        <v>8</v>
      </c>
      <c r="P753" s="209" t="s">
        <v>5369</v>
      </c>
      <c r="Q753" s="211" t="s">
        <v>6367</v>
      </c>
      <c r="R753" s="209">
        <v>1</v>
      </c>
      <c r="S753" s="209">
        <v>1</v>
      </c>
      <c r="T753" s="209">
        <v>2</v>
      </c>
      <c r="AD753" s="422" t="s">
        <v>43</v>
      </c>
      <c r="AJ753" s="1">
        <f t="shared" si="38"/>
        <v>0</v>
      </c>
      <c r="AK753" s="1">
        <f t="shared" si="40"/>
        <v>-2</v>
      </c>
    </row>
    <row r="754" spans="1:37" ht="391.5" customHeight="1">
      <c r="A754" s="179" t="s">
        <v>5349</v>
      </c>
      <c r="B754" s="209" t="s">
        <v>505</v>
      </c>
      <c r="C754" s="209" t="s">
        <v>677</v>
      </c>
      <c r="D754" s="171">
        <v>42553</v>
      </c>
      <c r="E754" s="210">
        <v>0.82847222222222217</v>
      </c>
      <c r="F754" s="169">
        <v>42553</v>
      </c>
      <c r="G754" s="210">
        <v>0.83888888888888891</v>
      </c>
      <c r="H754" s="210">
        <v>1.0416666666666666E-2</v>
      </c>
      <c r="I754" s="209">
        <v>5</v>
      </c>
      <c r="J754" s="209" t="s">
        <v>2484</v>
      </c>
      <c r="K754" s="209"/>
      <c r="L754" s="71" t="s">
        <v>10</v>
      </c>
      <c r="M754" s="209" t="s">
        <v>5370</v>
      </c>
      <c r="N754" s="60" t="s">
        <v>3</v>
      </c>
      <c r="O754" s="71" t="s">
        <v>8</v>
      </c>
      <c r="P754" s="209" t="s">
        <v>5370</v>
      </c>
      <c r="Q754" s="211" t="s">
        <v>6368</v>
      </c>
      <c r="R754" s="209">
        <v>1</v>
      </c>
      <c r="S754" s="209"/>
      <c r="T754" s="209">
        <v>1</v>
      </c>
      <c r="AD754" s="422" t="s">
        <v>43</v>
      </c>
      <c r="AJ754" s="1">
        <f t="shared" si="38"/>
        <v>0</v>
      </c>
      <c r="AK754" s="1">
        <f t="shared" si="40"/>
        <v>-1</v>
      </c>
    </row>
    <row r="755" spans="1:37" ht="409.5" customHeight="1">
      <c r="A755" s="179" t="s">
        <v>5349</v>
      </c>
      <c r="B755" s="209" t="s">
        <v>505</v>
      </c>
      <c r="C755" s="209" t="s">
        <v>677</v>
      </c>
      <c r="D755" s="171">
        <v>42553</v>
      </c>
      <c r="E755" s="210">
        <v>0.82847222222222217</v>
      </c>
      <c r="F755" s="169">
        <v>42553</v>
      </c>
      <c r="G755" s="210">
        <v>0.83888888888888891</v>
      </c>
      <c r="H755" s="210">
        <v>1.0416666666666666E-2</v>
      </c>
      <c r="I755" s="209">
        <v>7</v>
      </c>
      <c r="J755" s="209" t="s">
        <v>2484</v>
      </c>
      <c r="K755" s="209"/>
      <c r="L755" s="71" t="s">
        <v>10</v>
      </c>
      <c r="M755" s="209" t="s">
        <v>5371</v>
      </c>
      <c r="N755" s="60" t="s">
        <v>3</v>
      </c>
      <c r="O755" s="71" t="s">
        <v>8</v>
      </c>
      <c r="P755" s="209" t="s">
        <v>5371</v>
      </c>
      <c r="Q755" s="211" t="s">
        <v>6369</v>
      </c>
      <c r="R755" s="209"/>
      <c r="S755" s="209">
        <v>2</v>
      </c>
      <c r="T755" s="209">
        <v>2</v>
      </c>
      <c r="AD755" s="422" t="s">
        <v>43</v>
      </c>
      <c r="AJ755" s="1">
        <f t="shared" si="38"/>
        <v>0</v>
      </c>
      <c r="AK755" s="1">
        <f t="shared" si="40"/>
        <v>-2</v>
      </c>
    </row>
    <row r="756" spans="1:37" ht="409.5" customHeight="1">
      <c r="A756" s="179" t="s">
        <v>5349</v>
      </c>
      <c r="B756" s="209" t="s">
        <v>505</v>
      </c>
      <c r="C756" s="209" t="s">
        <v>506</v>
      </c>
      <c r="D756" s="171">
        <v>42554</v>
      </c>
      <c r="E756" s="210">
        <v>0.24861111111111112</v>
      </c>
      <c r="F756" s="169">
        <v>42554</v>
      </c>
      <c r="G756" s="210">
        <v>0.24861111111111112</v>
      </c>
      <c r="H756" s="210">
        <v>0</v>
      </c>
      <c r="I756" s="209">
        <v>23</v>
      </c>
      <c r="J756" s="209" t="s">
        <v>612</v>
      </c>
      <c r="K756" s="209"/>
      <c r="L756" s="71" t="s">
        <v>10</v>
      </c>
      <c r="M756" s="209" t="s">
        <v>5400</v>
      </c>
      <c r="N756" s="60" t="s">
        <v>3</v>
      </c>
      <c r="O756" s="209" t="s">
        <v>8</v>
      </c>
      <c r="P756" s="209" t="s">
        <v>5400</v>
      </c>
      <c r="Q756" s="211" t="s">
        <v>6370</v>
      </c>
      <c r="R756" s="209">
        <v>2</v>
      </c>
      <c r="S756" s="209">
        <v>1</v>
      </c>
      <c r="T756" s="209">
        <v>3</v>
      </c>
      <c r="AD756" s="422" t="s">
        <v>43</v>
      </c>
      <c r="AJ756" s="1">
        <f t="shared" si="38"/>
        <v>0</v>
      </c>
      <c r="AK756" s="1">
        <f t="shared" si="40"/>
        <v>-3</v>
      </c>
    </row>
    <row r="757" spans="1:37" ht="409.5" customHeight="1">
      <c r="A757" s="179" t="s">
        <v>5349</v>
      </c>
      <c r="B757" s="209" t="s">
        <v>505</v>
      </c>
      <c r="C757" s="209" t="s">
        <v>506</v>
      </c>
      <c r="D757" s="171">
        <v>42554</v>
      </c>
      <c r="E757" s="210">
        <v>0.2722222222222222</v>
      </c>
      <c r="F757" s="169">
        <v>42554</v>
      </c>
      <c r="G757" s="210">
        <v>0.2722222222222222</v>
      </c>
      <c r="H757" s="210">
        <v>0</v>
      </c>
      <c r="I757" s="209">
        <v>16</v>
      </c>
      <c r="J757" s="209" t="s">
        <v>612</v>
      </c>
      <c r="K757" s="209"/>
      <c r="L757" s="71" t="s">
        <v>10</v>
      </c>
      <c r="M757" s="209" t="s">
        <v>5401</v>
      </c>
      <c r="N757" s="60" t="s">
        <v>3</v>
      </c>
      <c r="O757" s="209" t="s">
        <v>8</v>
      </c>
      <c r="P757" s="209" t="s">
        <v>5401</v>
      </c>
      <c r="Q757" s="211" t="s">
        <v>6371</v>
      </c>
      <c r="R757" s="209">
        <v>2</v>
      </c>
      <c r="S757" s="209"/>
      <c r="T757" s="209">
        <v>2</v>
      </c>
      <c r="AD757" s="422" t="s">
        <v>43</v>
      </c>
      <c r="AJ757" s="1">
        <f t="shared" si="38"/>
        <v>0</v>
      </c>
      <c r="AK757" s="1">
        <f t="shared" si="40"/>
        <v>-2</v>
      </c>
    </row>
    <row r="758" spans="1:37" ht="391.5" customHeight="1">
      <c r="A758" s="179" t="s">
        <v>5349</v>
      </c>
      <c r="B758" s="209" t="s">
        <v>505</v>
      </c>
      <c r="C758" s="209" t="s">
        <v>506</v>
      </c>
      <c r="D758" s="171">
        <v>42554</v>
      </c>
      <c r="E758" s="210">
        <v>0.27361111111111108</v>
      </c>
      <c r="F758" s="169">
        <v>42554</v>
      </c>
      <c r="G758" s="210">
        <v>0.27361111111111108</v>
      </c>
      <c r="H758" s="210">
        <v>0</v>
      </c>
      <c r="I758" s="209">
        <v>9</v>
      </c>
      <c r="J758" s="209" t="s">
        <v>612</v>
      </c>
      <c r="K758" s="209"/>
      <c r="L758" s="71" t="s">
        <v>10</v>
      </c>
      <c r="M758" s="209" t="s">
        <v>5192</v>
      </c>
      <c r="N758" s="60" t="s">
        <v>3</v>
      </c>
      <c r="O758" s="209" t="s">
        <v>8</v>
      </c>
      <c r="P758" s="209" t="s">
        <v>5192</v>
      </c>
      <c r="Q758" s="211" t="s">
        <v>6372</v>
      </c>
      <c r="R758" s="209">
        <v>1</v>
      </c>
      <c r="S758" s="209"/>
      <c r="T758" s="209">
        <v>1</v>
      </c>
      <c r="AD758" s="422" t="s">
        <v>43</v>
      </c>
      <c r="AJ758" s="1">
        <f t="shared" si="38"/>
        <v>0</v>
      </c>
      <c r="AK758" s="1">
        <f t="shared" si="40"/>
        <v>-1</v>
      </c>
    </row>
    <row r="759" spans="1:37" ht="31.5" customHeight="1">
      <c r="A759" s="179" t="s">
        <v>5349</v>
      </c>
      <c r="B759" s="209" t="s">
        <v>505</v>
      </c>
      <c r="C759" s="209" t="s">
        <v>506</v>
      </c>
      <c r="D759" s="171">
        <v>42554</v>
      </c>
      <c r="E759" s="210">
        <v>0.27569444444444446</v>
      </c>
      <c r="F759" s="169">
        <v>42554</v>
      </c>
      <c r="G759" s="210">
        <v>0.27569444444444446</v>
      </c>
      <c r="H759" s="210">
        <v>0</v>
      </c>
      <c r="I759" s="209">
        <v>12</v>
      </c>
      <c r="J759" s="209" t="s">
        <v>681</v>
      </c>
      <c r="K759" s="209"/>
      <c r="L759" s="429" t="s">
        <v>10</v>
      </c>
      <c r="M759" s="628" t="s">
        <v>5402</v>
      </c>
      <c r="N759" s="428" t="s">
        <v>3</v>
      </c>
      <c r="O759" s="628" t="s">
        <v>8</v>
      </c>
      <c r="P759" s="628" t="s">
        <v>5402</v>
      </c>
      <c r="Q759" s="635" t="s">
        <v>6373</v>
      </c>
      <c r="R759" s="628">
        <v>2</v>
      </c>
      <c r="S759" s="628"/>
      <c r="T759" s="628">
        <v>2</v>
      </c>
      <c r="AD759" s="726" t="s">
        <v>43</v>
      </c>
      <c r="AJ759" s="1">
        <f t="shared" si="38"/>
        <v>0</v>
      </c>
      <c r="AK759" s="1">
        <f t="shared" si="40"/>
        <v>-2</v>
      </c>
    </row>
    <row r="760" spans="1:37" ht="409.5" customHeight="1">
      <c r="A760" s="179" t="s">
        <v>5349</v>
      </c>
      <c r="B760" s="209" t="s">
        <v>505</v>
      </c>
      <c r="C760" s="209" t="s">
        <v>506</v>
      </c>
      <c r="D760" s="171">
        <v>42554</v>
      </c>
      <c r="E760" s="210">
        <v>0.31458333333333333</v>
      </c>
      <c r="F760" s="169">
        <v>42554</v>
      </c>
      <c r="G760" s="210">
        <v>0.32291666666666669</v>
      </c>
      <c r="H760" s="210">
        <v>8.3333333333333332E-3</v>
      </c>
      <c r="I760" s="209">
        <v>16</v>
      </c>
      <c r="J760" s="209" t="s">
        <v>612</v>
      </c>
      <c r="K760" s="209"/>
      <c r="L760" s="71" t="s">
        <v>10</v>
      </c>
      <c r="M760" s="209" t="s">
        <v>5403</v>
      </c>
      <c r="N760" s="60" t="s">
        <v>3</v>
      </c>
      <c r="O760" s="209" t="s">
        <v>8</v>
      </c>
      <c r="P760" s="209" t="s">
        <v>5403</v>
      </c>
      <c r="Q760" s="211" t="s">
        <v>6374</v>
      </c>
      <c r="R760" s="209">
        <v>1</v>
      </c>
      <c r="S760" s="209"/>
      <c r="T760" s="209">
        <v>1</v>
      </c>
      <c r="U760" s="179"/>
      <c r="V760" s="179"/>
      <c r="W760" s="179"/>
      <c r="X760" s="179"/>
      <c r="Y760" s="179"/>
      <c r="Z760" s="179"/>
      <c r="AA760" s="179"/>
      <c r="AB760" s="179"/>
      <c r="AC760" s="179"/>
      <c r="AD760" s="422" t="s">
        <v>43</v>
      </c>
      <c r="AE760" s="179"/>
      <c r="AF760" s="179"/>
      <c r="AG760" s="115"/>
      <c r="AJ760" s="1">
        <f t="shared" si="38"/>
        <v>0</v>
      </c>
      <c r="AK760" s="1">
        <f t="shared" si="40"/>
        <v>-1</v>
      </c>
    </row>
    <row r="761" spans="1:37" ht="31.5" customHeight="1">
      <c r="A761" s="179" t="s">
        <v>5349</v>
      </c>
      <c r="B761" s="209" t="s">
        <v>505</v>
      </c>
      <c r="C761" s="209" t="s">
        <v>506</v>
      </c>
      <c r="D761" s="171">
        <v>42555</v>
      </c>
      <c r="E761" s="210">
        <v>0.98125000000000007</v>
      </c>
      <c r="F761" s="169">
        <v>42555</v>
      </c>
      <c r="G761" s="210">
        <v>0.98125000000000007</v>
      </c>
      <c r="H761" s="210">
        <v>0</v>
      </c>
      <c r="I761" s="209">
        <v>19</v>
      </c>
      <c r="J761" s="209" t="s">
        <v>144</v>
      </c>
      <c r="K761" s="209"/>
      <c r="L761" s="432" t="s">
        <v>10</v>
      </c>
      <c r="M761" s="629" t="s">
        <v>2706</v>
      </c>
      <c r="N761" s="358" t="s">
        <v>3</v>
      </c>
      <c r="O761" s="629" t="s">
        <v>8</v>
      </c>
      <c r="P761" s="629" t="s">
        <v>2706</v>
      </c>
      <c r="Q761" s="637" t="s">
        <v>6376</v>
      </c>
      <c r="R761" s="629">
        <v>1</v>
      </c>
      <c r="S761" s="629">
        <v>1</v>
      </c>
      <c r="T761" s="629">
        <v>2</v>
      </c>
      <c r="AD761" s="431" t="s">
        <v>43</v>
      </c>
      <c r="AJ761" s="1">
        <f t="shared" si="38"/>
        <v>0</v>
      </c>
      <c r="AK761" s="1">
        <f t="shared" si="40"/>
        <v>-2</v>
      </c>
    </row>
    <row r="762" spans="1:37" ht="409.5" customHeight="1">
      <c r="A762" s="179" t="s">
        <v>5349</v>
      </c>
      <c r="B762" s="209" t="s">
        <v>505</v>
      </c>
      <c r="C762" s="209" t="s">
        <v>506</v>
      </c>
      <c r="D762" s="171">
        <v>42555</v>
      </c>
      <c r="E762" s="210">
        <v>0.98749999999999993</v>
      </c>
      <c r="F762" s="169">
        <v>42555</v>
      </c>
      <c r="G762" s="210">
        <v>0.98749999999999993</v>
      </c>
      <c r="H762" s="210">
        <v>0</v>
      </c>
      <c r="I762" s="209">
        <v>6</v>
      </c>
      <c r="J762" s="209" t="s">
        <v>612</v>
      </c>
      <c r="K762" s="209"/>
      <c r="L762" s="71" t="s">
        <v>10</v>
      </c>
      <c r="M762" s="209" t="s">
        <v>4916</v>
      </c>
      <c r="N762" s="60" t="s">
        <v>3</v>
      </c>
      <c r="O762" s="209" t="s">
        <v>8</v>
      </c>
      <c r="P762" s="209" t="s">
        <v>4916</v>
      </c>
      <c r="Q762" s="211" t="s">
        <v>6377</v>
      </c>
      <c r="R762" s="209"/>
      <c r="S762" s="209">
        <v>1</v>
      </c>
      <c r="T762" s="209">
        <v>1</v>
      </c>
      <c r="AD762" s="422" t="s">
        <v>43</v>
      </c>
      <c r="AJ762" s="1">
        <f t="shared" si="38"/>
        <v>0</v>
      </c>
      <c r="AK762" s="1">
        <f t="shared" si="40"/>
        <v>-1</v>
      </c>
    </row>
    <row r="763" spans="1:37" ht="78.75">
      <c r="A763" s="94" t="s">
        <v>12777</v>
      </c>
      <c r="B763" s="57" t="s">
        <v>258</v>
      </c>
      <c r="C763" s="57" t="s">
        <v>258</v>
      </c>
      <c r="D763" s="79">
        <v>42691</v>
      </c>
      <c r="E763" s="176">
        <v>0.47430555555555554</v>
      </c>
      <c r="F763" s="79">
        <v>42691</v>
      </c>
      <c r="G763" s="176">
        <v>0.49236111111111108</v>
      </c>
      <c r="H763" s="136">
        <f>G763-E763</f>
        <v>1.8055555555555547E-2</v>
      </c>
      <c r="I763" s="179">
        <v>29</v>
      </c>
      <c r="J763" s="179" t="s">
        <v>2484</v>
      </c>
      <c r="K763" s="115"/>
      <c r="L763" s="179" t="s">
        <v>4</v>
      </c>
      <c r="M763" s="179" t="s">
        <v>634</v>
      </c>
      <c r="N763" s="179" t="s">
        <v>3</v>
      </c>
      <c r="O763" s="179" t="s">
        <v>33</v>
      </c>
      <c r="P763" s="179" t="s">
        <v>8060</v>
      </c>
      <c r="Q763" s="200" t="s">
        <v>15018</v>
      </c>
      <c r="R763" s="179">
        <v>27</v>
      </c>
      <c r="S763" s="179"/>
      <c r="T763" s="177">
        <f>R763+S763</f>
        <v>27</v>
      </c>
      <c r="U763" s="2" t="s">
        <v>85</v>
      </c>
      <c r="V763" s="2">
        <v>2015</v>
      </c>
      <c r="W763" s="2" t="s">
        <v>15019</v>
      </c>
      <c r="X763" s="1325" t="s">
        <v>15020</v>
      </c>
      <c r="Y763" s="2">
        <v>2016</v>
      </c>
      <c r="Z763" s="2">
        <v>100</v>
      </c>
      <c r="AA763" s="2">
        <v>2017</v>
      </c>
      <c r="AB763" s="2">
        <v>0</v>
      </c>
      <c r="AC763" s="2">
        <v>2016</v>
      </c>
      <c r="AD763" s="179" t="s">
        <v>23</v>
      </c>
      <c r="AG763" s="2"/>
      <c r="AJ763" s="1">
        <f t="shared" si="38"/>
        <v>0</v>
      </c>
    </row>
    <row r="764" spans="1:37" ht="78.75" customHeight="1">
      <c r="A764" s="179" t="s">
        <v>5349</v>
      </c>
      <c r="B764" s="209" t="s">
        <v>505</v>
      </c>
      <c r="C764" s="209" t="s">
        <v>506</v>
      </c>
      <c r="D764" s="171">
        <v>42556</v>
      </c>
      <c r="E764" s="210">
        <v>1.3888888888888889E-3</v>
      </c>
      <c r="F764" s="169">
        <v>42556</v>
      </c>
      <c r="G764" s="210">
        <v>1.3888888888888889E-3</v>
      </c>
      <c r="H764" s="210">
        <v>0</v>
      </c>
      <c r="I764" s="209">
        <v>16</v>
      </c>
      <c r="J764" s="209" t="s">
        <v>1561</v>
      </c>
      <c r="K764" s="209"/>
      <c r="L764" s="71" t="s">
        <v>10</v>
      </c>
      <c r="M764" s="209" t="s">
        <v>5435</v>
      </c>
      <c r="N764" s="60" t="s">
        <v>3</v>
      </c>
      <c r="O764" s="209" t="s">
        <v>8</v>
      </c>
      <c r="P764" s="209" t="s">
        <v>5435</v>
      </c>
      <c r="Q764" s="211" t="s">
        <v>6378</v>
      </c>
      <c r="R764" s="209">
        <v>1</v>
      </c>
      <c r="S764" s="209">
        <v>8</v>
      </c>
      <c r="T764" s="209">
        <v>9</v>
      </c>
      <c r="AD764" s="422" t="s">
        <v>43</v>
      </c>
      <c r="AJ764" s="1">
        <f t="shared" si="38"/>
        <v>0</v>
      </c>
      <c r="AK764" s="1">
        <f t="shared" ref="AK764:AK783" si="41">AJ764-T764</f>
        <v>-9</v>
      </c>
    </row>
    <row r="765" spans="1:37" ht="112.5" customHeight="1">
      <c r="A765" s="179" t="s">
        <v>5349</v>
      </c>
      <c r="B765" s="209" t="s">
        <v>505</v>
      </c>
      <c r="C765" s="209" t="s">
        <v>506</v>
      </c>
      <c r="D765" s="171">
        <v>42556</v>
      </c>
      <c r="E765" s="210">
        <v>0.44513888888888892</v>
      </c>
      <c r="F765" s="169">
        <v>42556</v>
      </c>
      <c r="G765" s="210">
        <v>0.44513888888888892</v>
      </c>
      <c r="H765" s="210">
        <v>0</v>
      </c>
      <c r="I765" s="209">
        <v>4</v>
      </c>
      <c r="J765" s="209" t="s">
        <v>612</v>
      </c>
      <c r="K765" s="209"/>
      <c r="L765" s="71" t="s">
        <v>10</v>
      </c>
      <c r="M765" s="209" t="s">
        <v>5467</v>
      </c>
      <c r="N765" s="60" t="s">
        <v>3</v>
      </c>
      <c r="O765" s="209" t="s">
        <v>8</v>
      </c>
      <c r="P765" s="209" t="s">
        <v>5467</v>
      </c>
      <c r="Q765" s="211" t="s">
        <v>6379</v>
      </c>
      <c r="R765" s="209">
        <v>1</v>
      </c>
      <c r="S765" s="209"/>
      <c r="T765" s="209">
        <v>1</v>
      </c>
      <c r="AD765" s="422" t="s">
        <v>43</v>
      </c>
      <c r="AJ765" s="1">
        <f t="shared" si="38"/>
        <v>0</v>
      </c>
      <c r="AK765" s="1">
        <f t="shared" si="41"/>
        <v>-1</v>
      </c>
    </row>
    <row r="766" spans="1:37" ht="78.75" customHeight="1">
      <c r="A766" s="179" t="s">
        <v>5349</v>
      </c>
      <c r="B766" s="209" t="s">
        <v>505</v>
      </c>
      <c r="C766" s="209" t="s">
        <v>506</v>
      </c>
      <c r="D766" s="171">
        <v>42556</v>
      </c>
      <c r="E766" s="210">
        <v>0.44791666666666669</v>
      </c>
      <c r="F766" s="169">
        <v>42556</v>
      </c>
      <c r="G766" s="210">
        <v>0.44791666666666669</v>
      </c>
      <c r="H766" s="210">
        <v>0</v>
      </c>
      <c r="I766" s="209">
        <v>16</v>
      </c>
      <c r="J766" s="209" t="s">
        <v>612</v>
      </c>
      <c r="K766" s="209"/>
      <c r="L766" s="71" t="s">
        <v>10</v>
      </c>
      <c r="M766" s="209" t="s">
        <v>5468</v>
      </c>
      <c r="N766" s="60" t="s">
        <v>3</v>
      </c>
      <c r="O766" s="209" t="s">
        <v>8</v>
      </c>
      <c r="P766" s="209" t="s">
        <v>5468</v>
      </c>
      <c r="Q766" s="211" t="s">
        <v>6380</v>
      </c>
      <c r="R766" s="209">
        <v>4</v>
      </c>
      <c r="S766" s="209"/>
      <c r="T766" s="209">
        <v>4</v>
      </c>
      <c r="AD766" s="422" t="s">
        <v>43</v>
      </c>
      <c r="AJ766" s="1">
        <f t="shared" si="38"/>
        <v>0</v>
      </c>
      <c r="AK766" s="1">
        <f t="shared" si="41"/>
        <v>-4</v>
      </c>
    </row>
    <row r="767" spans="1:37" ht="75" customHeight="1">
      <c r="A767" s="179" t="s">
        <v>5349</v>
      </c>
      <c r="B767" s="209" t="s">
        <v>505</v>
      </c>
      <c r="C767" s="209" t="s">
        <v>506</v>
      </c>
      <c r="D767" s="171">
        <v>42556</v>
      </c>
      <c r="E767" s="210">
        <v>0.44791666666666669</v>
      </c>
      <c r="F767" s="169">
        <v>42556</v>
      </c>
      <c r="G767" s="210">
        <v>0.60277777777777775</v>
      </c>
      <c r="H767" s="210">
        <v>0.15486111111111112</v>
      </c>
      <c r="I767" s="209">
        <v>16</v>
      </c>
      <c r="J767" s="209" t="s">
        <v>612</v>
      </c>
      <c r="K767" s="209"/>
      <c r="L767" s="71" t="s">
        <v>10</v>
      </c>
      <c r="M767" s="209" t="s">
        <v>6381</v>
      </c>
      <c r="N767" s="209">
        <v>35</v>
      </c>
      <c r="O767" s="209" t="s">
        <v>8</v>
      </c>
      <c r="P767" s="209" t="s">
        <v>6382</v>
      </c>
      <c r="Q767" s="211" t="s">
        <v>6383</v>
      </c>
      <c r="R767" s="209">
        <v>4</v>
      </c>
      <c r="S767" s="209">
        <v>2</v>
      </c>
      <c r="T767" s="209">
        <v>6</v>
      </c>
      <c r="AD767" s="422" t="s">
        <v>43</v>
      </c>
      <c r="AJ767" s="1">
        <f t="shared" si="38"/>
        <v>0</v>
      </c>
      <c r="AK767" s="1">
        <f t="shared" si="41"/>
        <v>-6</v>
      </c>
    </row>
    <row r="768" spans="1:37" ht="409.5" customHeight="1">
      <c r="A768" s="179" t="s">
        <v>5349</v>
      </c>
      <c r="B768" s="209" t="s">
        <v>505</v>
      </c>
      <c r="C768" s="209" t="s">
        <v>506</v>
      </c>
      <c r="D768" s="171">
        <v>42556</v>
      </c>
      <c r="E768" s="210">
        <v>0.45624999999999999</v>
      </c>
      <c r="F768" s="169">
        <v>42556</v>
      </c>
      <c r="G768" s="210">
        <v>0.45624999999999999</v>
      </c>
      <c r="H768" s="210">
        <v>0</v>
      </c>
      <c r="I768" s="209">
        <v>58</v>
      </c>
      <c r="J768" s="209" t="s">
        <v>5267</v>
      </c>
      <c r="K768" s="209"/>
      <c r="L768" s="71" t="s">
        <v>10</v>
      </c>
      <c r="M768" s="209" t="s">
        <v>5469</v>
      </c>
      <c r="N768" s="209">
        <v>35</v>
      </c>
      <c r="O768" s="209" t="s">
        <v>8</v>
      </c>
      <c r="P768" s="209" t="s">
        <v>5470</v>
      </c>
      <c r="Q768" s="211" t="s">
        <v>6384</v>
      </c>
      <c r="R768" s="209">
        <v>1</v>
      </c>
      <c r="S768" s="209">
        <v>2</v>
      </c>
      <c r="T768" s="209">
        <v>3</v>
      </c>
      <c r="AD768" s="422" t="s">
        <v>43</v>
      </c>
      <c r="AJ768" s="1">
        <f t="shared" ref="AJ768:AJ831" si="42">T768-S768-R768</f>
        <v>0</v>
      </c>
      <c r="AK768" s="1">
        <f t="shared" si="41"/>
        <v>-3</v>
      </c>
    </row>
    <row r="769" spans="1:37" ht="369.75" customHeight="1">
      <c r="A769" s="179" t="s">
        <v>5349</v>
      </c>
      <c r="B769" s="209" t="s">
        <v>505</v>
      </c>
      <c r="C769" s="209" t="s">
        <v>506</v>
      </c>
      <c r="D769" s="171">
        <v>42556</v>
      </c>
      <c r="E769" s="210">
        <v>0.46111111111111108</v>
      </c>
      <c r="F769" s="169">
        <v>42556</v>
      </c>
      <c r="G769" s="210">
        <v>0.46111111111111108</v>
      </c>
      <c r="H769" s="210">
        <v>0</v>
      </c>
      <c r="I769" s="209">
        <v>89</v>
      </c>
      <c r="J769" s="209" t="s">
        <v>5267</v>
      </c>
      <c r="K769" s="209"/>
      <c r="L769" s="429" t="s">
        <v>10</v>
      </c>
      <c r="M769" s="628" t="s">
        <v>5471</v>
      </c>
      <c r="N769" s="628">
        <v>35</v>
      </c>
      <c r="O769" s="628" t="s">
        <v>8</v>
      </c>
      <c r="P769" s="628" t="s">
        <v>5471</v>
      </c>
      <c r="Q769" s="635" t="s">
        <v>6385</v>
      </c>
      <c r="R769" s="628">
        <v>1</v>
      </c>
      <c r="S769" s="628">
        <v>3</v>
      </c>
      <c r="T769" s="628">
        <v>4</v>
      </c>
      <c r="AD769" s="726" t="s">
        <v>43</v>
      </c>
      <c r="AJ769" s="1">
        <f t="shared" si="42"/>
        <v>0</v>
      </c>
      <c r="AK769" s="1">
        <f t="shared" si="41"/>
        <v>-4</v>
      </c>
    </row>
    <row r="770" spans="1:37" ht="409.5" customHeight="1">
      <c r="A770" s="179" t="s">
        <v>5349</v>
      </c>
      <c r="B770" s="209" t="s">
        <v>505</v>
      </c>
      <c r="C770" s="209" t="s">
        <v>506</v>
      </c>
      <c r="D770" s="171">
        <v>42556</v>
      </c>
      <c r="E770" s="210">
        <v>0.49583333333333335</v>
      </c>
      <c r="F770" s="169">
        <v>42556</v>
      </c>
      <c r="G770" s="210">
        <v>0.49583333333333335</v>
      </c>
      <c r="H770" s="210">
        <v>0</v>
      </c>
      <c r="I770" s="209">
        <v>6</v>
      </c>
      <c r="J770" s="209" t="s">
        <v>1561</v>
      </c>
      <c r="K770" s="209"/>
      <c r="L770" s="429" t="s">
        <v>10</v>
      </c>
      <c r="M770" s="628" t="s">
        <v>4770</v>
      </c>
      <c r="N770" s="428" t="s">
        <v>3</v>
      </c>
      <c r="O770" s="628" t="s">
        <v>8</v>
      </c>
      <c r="P770" s="628" t="s">
        <v>4770</v>
      </c>
      <c r="Q770" s="635" t="s">
        <v>6386</v>
      </c>
      <c r="R770" s="628">
        <v>1</v>
      </c>
      <c r="S770" s="628"/>
      <c r="T770" s="628">
        <v>1</v>
      </c>
      <c r="U770" s="280"/>
      <c r="V770" s="280"/>
      <c r="W770" s="280"/>
      <c r="X770" s="280"/>
      <c r="Y770" s="280"/>
      <c r="Z770" s="280"/>
      <c r="AA770" s="280"/>
      <c r="AB770" s="280"/>
      <c r="AC770" s="280"/>
      <c r="AD770" s="726" t="s">
        <v>43</v>
      </c>
      <c r="AE770" s="280"/>
      <c r="AF770" s="280"/>
      <c r="AG770" s="339"/>
      <c r="AJ770" s="1">
        <f t="shared" si="42"/>
        <v>0</v>
      </c>
      <c r="AK770" s="1">
        <f t="shared" si="41"/>
        <v>-1</v>
      </c>
    </row>
    <row r="771" spans="1:37" ht="409.5" customHeight="1">
      <c r="A771" s="179" t="s">
        <v>5349</v>
      </c>
      <c r="B771" s="209" t="s">
        <v>505</v>
      </c>
      <c r="C771" s="209" t="s">
        <v>506</v>
      </c>
      <c r="D771" s="171">
        <v>42556</v>
      </c>
      <c r="E771" s="210">
        <v>0.49791666666666662</v>
      </c>
      <c r="F771" s="169">
        <v>42556</v>
      </c>
      <c r="G771" s="210">
        <v>0.50416666666666665</v>
      </c>
      <c r="H771" s="210">
        <v>6.2499999999999995E-3</v>
      </c>
      <c r="I771" s="209">
        <v>15</v>
      </c>
      <c r="J771" s="209" t="s">
        <v>5472</v>
      </c>
      <c r="K771" s="209"/>
      <c r="L771" s="71" t="s">
        <v>10</v>
      </c>
      <c r="M771" s="209" t="s">
        <v>5473</v>
      </c>
      <c r="N771" s="209">
        <v>35</v>
      </c>
      <c r="O771" s="209" t="s">
        <v>8</v>
      </c>
      <c r="P771" s="209" t="s">
        <v>5473</v>
      </c>
      <c r="Q771" s="211" t="s">
        <v>6387</v>
      </c>
      <c r="R771" s="209">
        <v>1</v>
      </c>
      <c r="S771" s="209">
        <v>2</v>
      </c>
      <c r="T771" s="209">
        <v>3</v>
      </c>
      <c r="U771" s="179"/>
      <c r="V771" s="179"/>
      <c r="W771" s="179"/>
      <c r="X771" s="179"/>
      <c r="Y771" s="179"/>
      <c r="Z771" s="179"/>
      <c r="AA771" s="179"/>
      <c r="AB771" s="179"/>
      <c r="AC771" s="179"/>
      <c r="AD771" s="422" t="s">
        <v>43</v>
      </c>
      <c r="AE771" s="179"/>
      <c r="AF771" s="179"/>
      <c r="AG771" s="115"/>
      <c r="AJ771" s="1">
        <f t="shared" si="42"/>
        <v>0</v>
      </c>
      <c r="AK771" s="1">
        <f t="shared" si="41"/>
        <v>-3</v>
      </c>
    </row>
    <row r="772" spans="1:37" ht="409.5" customHeight="1">
      <c r="A772" s="179" t="s">
        <v>5349</v>
      </c>
      <c r="B772" s="209" t="s">
        <v>505</v>
      </c>
      <c r="C772" s="209" t="s">
        <v>506</v>
      </c>
      <c r="D772" s="171">
        <v>42556</v>
      </c>
      <c r="E772" s="210">
        <v>0.49791666666666662</v>
      </c>
      <c r="F772" s="169">
        <v>42556</v>
      </c>
      <c r="G772" s="210">
        <v>0.49791666666666662</v>
      </c>
      <c r="H772" s="210">
        <v>0</v>
      </c>
      <c r="I772" s="209">
        <v>20</v>
      </c>
      <c r="J772" s="209" t="s">
        <v>5191</v>
      </c>
      <c r="K772" s="209"/>
      <c r="L772" s="71" t="s">
        <v>10</v>
      </c>
      <c r="M772" s="209" t="s">
        <v>5474</v>
      </c>
      <c r="N772" s="209">
        <v>35</v>
      </c>
      <c r="O772" s="209" t="s">
        <v>8</v>
      </c>
      <c r="P772" s="209" t="s">
        <v>5474</v>
      </c>
      <c r="Q772" s="211" t="s">
        <v>6388</v>
      </c>
      <c r="R772" s="209">
        <v>2</v>
      </c>
      <c r="S772" s="209">
        <v>4</v>
      </c>
      <c r="T772" s="209">
        <v>6</v>
      </c>
      <c r="U772" s="179"/>
      <c r="V772" s="179"/>
      <c r="W772" s="179"/>
      <c r="X772" s="179"/>
      <c r="Y772" s="179"/>
      <c r="Z772" s="179"/>
      <c r="AA772" s="179"/>
      <c r="AB772" s="179"/>
      <c r="AC772" s="179"/>
      <c r="AD772" s="422" t="s">
        <v>43</v>
      </c>
      <c r="AE772" s="179"/>
      <c r="AF772" s="179"/>
      <c r="AG772" s="115"/>
      <c r="AJ772" s="1">
        <f t="shared" si="42"/>
        <v>0</v>
      </c>
      <c r="AK772" s="1">
        <f t="shared" si="41"/>
        <v>-6</v>
      </c>
    </row>
    <row r="773" spans="1:37" ht="409.5" customHeight="1">
      <c r="A773" s="179" t="s">
        <v>5349</v>
      </c>
      <c r="B773" s="209" t="s">
        <v>505</v>
      </c>
      <c r="C773" s="209" t="s">
        <v>506</v>
      </c>
      <c r="D773" s="171">
        <v>42556</v>
      </c>
      <c r="E773" s="210">
        <v>0.57013888888888886</v>
      </c>
      <c r="F773" s="169">
        <v>42556</v>
      </c>
      <c r="G773" s="210">
        <v>0.57013888888888886</v>
      </c>
      <c r="H773" s="210">
        <v>0.24861111111111112</v>
      </c>
      <c r="I773" s="209">
        <v>12</v>
      </c>
      <c r="J773" s="209" t="s">
        <v>1561</v>
      </c>
      <c r="K773" s="209"/>
      <c r="L773" s="432" t="s">
        <v>10</v>
      </c>
      <c r="M773" s="629" t="s">
        <v>5475</v>
      </c>
      <c r="N773" s="358" t="s">
        <v>3</v>
      </c>
      <c r="O773" s="629" t="s">
        <v>8</v>
      </c>
      <c r="P773" s="629" t="s">
        <v>5475</v>
      </c>
      <c r="Q773" s="637" t="s">
        <v>6392</v>
      </c>
      <c r="R773" s="629">
        <v>1</v>
      </c>
      <c r="S773" s="629">
        <v>1</v>
      </c>
      <c r="T773" s="629">
        <v>2</v>
      </c>
      <c r="AD773" s="431" t="s">
        <v>43</v>
      </c>
      <c r="AJ773" s="1">
        <f t="shared" si="42"/>
        <v>0</v>
      </c>
      <c r="AK773" s="1">
        <f t="shared" si="41"/>
        <v>-2</v>
      </c>
    </row>
    <row r="774" spans="1:37" ht="348" customHeight="1">
      <c r="A774" s="179" t="s">
        <v>5349</v>
      </c>
      <c r="B774" s="209" t="s">
        <v>505</v>
      </c>
      <c r="C774" s="209" t="s">
        <v>506</v>
      </c>
      <c r="D774" s="171">
        <v>42556</v>
      </c>
      <c r="E774" s="210">
        <v>0.59097222222222223</v>
      </c>
      <c r="F774" s="169">
        <v>42556</v>
      </c>
      <c r="G774" s="210">
        <v>0.59097222222222223</v>
      </c>
      <c r="H774" s="210">
        <v>0</v>
      </c>
      <c r="I774" s="209">
        <v>4</v>
      </c>
      <c r="J774" s="209" t="s">
        <v>144</v>
      </c>
      <c r="K774" s="209"/>
      <c r="L774" s="71" t="s">
        <v>10</v>
      </c>
      <c r="M774" s="209" t="s">
        <v>4767</v>
      </c>
      <c r="N774" s="60" t="s">
        <v>3</v>
      </c>
      <c r="O774" s="209" t="s">
        <v>8</v>
      </c>
      <c r="P774" s="209" t="s">
        <v>4767</v>
      </c>
      <c r="Q774" s="211" t="s">
        <v>6394</v>
      </c>
      <c r="R774" s="209">
        <v>1</v>
      </c>
      <c r="S774" s="209">
        <v>1</v>
      </c>
      <c r="T774" s="209">
        <v>2</v>
      </c>
      <c r="AD774" s="422" t="s">
        <v>43</v>
      </c>
      <c r="AJ774" s="1">
        <f t="shared" si="42"/>
        <v>0</v>
      </c>
      <c r="AK774" s="1">
        <f t="shared" si="41"/>
        <v>-2</v>
      </c>
    </row>
    <row r="775" spans="1:37" ht="409.5" customHeight="1">
      <c r="A775" s="179" t="s">
        <v>5349</v>
      </c>
      <c r="B775" s="209" t="s">
        <v>505</v>
      </c>
      <c r="C775" s="209" t="s">
        <v>506</v>
      </c>
      <c r="D775" s="171">
        <v>42556</v>
      </c>
      <c r="E775" s="210">
        <v>0.59097222222222223</v>
      </c>
      <c r="F775" s="169">
        <v>42556</v>
      </c>
      <c r="G775" s="210">
        <v>0.59097222222222223</v>
      </c>
      <c r="H775" s="210">
        <v>0</v>
      </c>
      <c r="I775" s="209">
        <v>8</v>
      </c>
      <c r="J775" s="209" t="s">
        <v>144</v>
      </c>
      <c r="K775" s="209"/>
      <c r="L775" s="71" t="s">
        <v>10</v>
      </c>
      <c r="M775" s="209" t="s">
        <v>4766</v>
      </c>
      <c r="N775" s="60" t="s">
        <v>3</v>
      </c>
      <c r="O775" s="209" t="s">
        <v>8</v>
      </c>
      <c r="P775" s="209" t="s">
        <v>4766</v>
      </c>
      <c r="Q775" s="211" t="s">
        <v>6395</v>
      </c>
      <c r="R775" s="209">
        <v>1</v>
      </c>
      <c r="S775" s="209">
        <v>1</v>
      </c>
      <c r="T775" s="209">
        <v>2</v>
      </c>
      <c r="AD775" s="422" t="s">
        <v>43</v>
      </c>
      <c r="AJ775" s="1">
        <f t="shared" si="42"/>
        <v>0</v>
      </c>
      <c r="AK775" s="1">
        <f t="shared" si="41"/>
        <v>-2</v>
      </c>
    </row>
    <row r="776" spans="1:37" ht="409.5" customHeight="1">
      <c r="A776" s="179" t="s">
        <v>5349</v>
      </c>
      <c r="B776" s="212" t="s">
        <v>505</v>
      </c>
      <c r="C776" s="209" t="s">
        <v>506</v>
      </c>
      <c r="D776" s="171">
        <v>42556</v>
      </c>
      <c r="E776" s="210">
        <v>0.60763888888888895</v>
      </c>
      <c r="F776" s="169">
        <v>42556</v>
      </c>
      <c r="G776" s="210">
        <v>0.61805555555555558</v>
      </c>
      <c r="H776" s="210">
        <v>1.0416666666666666E-2</v>
      </c>
      <c r="I776" s="209">
        <v>28</v>
      </c>
      <c r="J776" s="209" t="s">
        <v>612</v>
      </c>
      <c r="K776" s="209"/>
      <c r="L776" s="71" t="s">
        <v>10</v>
      </c>
      <c r="M776" s="209" t="s">
        <v>5476</v>
      </c>
      <c r="N776" s="209">
        <v>35</v>
      </c>
      <c r="O776" s="209" t="s">
        <v>14</v>
      </c>
      <c r="P776" s="209" t="s">
        <v>5477</v>
      </c>
      <c r="Q776" s="211" t="s">
        <v>6396</v>
      </c>
      <c r="R776" s="209">
        <v>3</v>
      </c>
      <c r="S776" s="209">
        <v>7</v>
      </c>
      <c r="T776" s="209">
        <v>10</v>
      </c>
      <c r="AD776" s="422" t="s">
        <v>43</v>
      </c>
      <c r="AJ776" s="1">
        <f t="shared" si="42"/>
        <v>0</v>
      </c>
      <c r="AK776" s="1">
        <f t="shared" si="41"/>
        <v>-10</v>
      </c>
    </row>
    <row r="777" spans="1:37" ht="409.5" customHeight="1">
      <c r="A777" s="179" t="s">
        <v>5349</v>
      </c>
      <c r="B777" s="212" t="s">
        <v>505</v>
      </c>
      <c r="C777" s="209" t="s">
        <v>506</v>
      </c>
      <c r="D777" s="171">
        <v>42556</v>
      </c>
      <c r="E777" s="210">
        <v>0.6430555555555556</v>
      </c>
      <c r="F777" s="169">
        <v>42556</v>
      </c>
      <c r="G777" s="210">
        <v>0.6430555555555556</v>
      </c>
      <c r="H777" s="210">
        <v>0</v>
      </c>
      <c r="I777" s="209">
        <v>10</v>
      </c>
      <c r="J777" s="209" t="s">
        <v>612</v>
      </c>
      <c r="K777" s="209"/>
      <c r="L777" s="429" t="s">
        <v>10</v>
      </c>
      <c r="M777" s="628" t="s">
        <v>5478</v>
      </c>
      <c r="N777" s="428" t="s">
        <v>3</v>
      </c>
      <c r="O777" s="628" t="s">
        <v>8</v>
      </c>
      <c r="P777" s="628" t="s">
        <v>5479</v>
      </c>
      <c r="Q777" s="635" t="s">
        <v>6397</v>
      </c>
      <c r="R777" s="628">
        <v>4</v>
      </c>
      <c r="S777" s="628"/>
      <c r="T777" s="628">
        <v>4</v>
      </c>
      <c r="AD777" s="726" t="s">
        <v>43</v>
      </c>
      <c r="AJ777" s="1">
        <f t="shared" si="42"/>
        <v>0</v>
      </c>
      <c r="AK777" s="1">
        <f t="shared" si="41"/>
        <v>-4</v>
      </c>
    </row>
    <row r="778" spans="1:37" ht="131.25" customHeight="1">
      <c r="A778" s="179" t="s">
        <v>5349</v>
      </c>
      <c r="B778" s="209" t="s">
        <v>505</v>
      </c>
      <c r="C778" s="209" t="s">
        <v>506</v>
      </c>
      <c r="D778" s="171">
        <v>42556</v>
      </c>
      <c r="E778" s="210">
        <v>0.68263888888888891</v>
      </c>
      <c r="F778" s="169">
        <v>42556</v>
      </c>
      <c r="G778" s="210">
        <v>0.68263888888888891</v>
      </c>
      <c r="H778" s="210">
        <v>0</v>
      </c>
      <c r="I778" s="209">
        <v>7</v>
      </c>
      <c r="J778" s="628" t="s">
        <v>144</v>
      </c>
      <c r="K778" s="628"/>
      <c r="L778" s="71" t="s">
        <v>10</v>
      </c>
      <c r="M778" s="209" t="s">
        <v>5480</v>
      </c>
      <c r="N778" s="60" t="s">
        <v>3</v>
      </c>
      <c r="O778" s="209" t="s">
        <v>8</v>
      </c>
      <c r="P778" s="209" t="s">
        <v>5480</v>
      </c>
      <c r="Q778" s="211" t="s">
        <v>6398</v>
      </c>
      <c r="R778" s="209">
        <v>1</v>
      </c>
      <c r="S778" s="209"/>
      <c r="T778" s="209">
        <v>1</v>
      </c>
      <c r="U778" s="179"/>
      <c r="V778" s="179"/>
      <c r="W778" s="179"/>
      <c r="X778" s="179"/>
      <c r="Y778" s="179"/>
      <c r="Z778" s="179"/>
      <c r="AA778" s="179"/>
      <c r="AB778" s="179"/>
      <c r="AC778" s="179"/>
      <c r="AD778" s="422" t="s">
        <v>43</v>
      </c>
      <c r="AE778" s="179"/>
      <c r="AF778" s="179"/>
      <c r="AG778" s="115"/>
      <c r="AJ778" s="1">
        <f t="shared" si="42"/>
        <v>0</v>
      </c>
      <c r="AK778" s="1">
        <f t="shared" si="41"/>
        <v>-1</v>
      </c>
    </row>
    <row r="779" spans="1:37" ht="56.25" customHeight="1">
      <c r="A779" s="179" t="s">
        <v>5349</v>
      </c>
      <c r="B779" s="209" t="s">
        <v>505</v>
      </c>
      <c r="C779" s="209" t="s">
        <v>506</v>
      </c>
      <c r="D779" s="171">
        <v>42556</v>
      </c>
      <c r="E779" s="210">
        <v>0.7895833333333333</v>
      </c>
      <c r="F779" s="169">
        <v>42556</v>
      </c>
      <c r="G779" s="210">
        <v>0.7895833333333333</v>
      </c>
      <c r="H779" s="210">
        <v>0</v>
      </c>
      <c r="I779" s="209">
        <v>17</v>
      </c>
      <c r="J779" s="209" t="s">
        <v>822</v>
      </c>
      <c r="K779" s="209"/>
      <c r="L779" s="432" t="s">
        <v>10</v>
      </c>
      <c r="M779" s="629" t="s">
        <v>5474</v>
      </c>
      <c r="N779" s="629">
        <v>35</v>
      </c>
      <c r="O779" s="629" t="s">
        <v>8</v>
      </c>
      <c r="P779" s="629" t="s">
        <v>5474</v>
      </c>
      <c r="Q779" s="637" t="s">
        <v>6401</v>
      </c>
      <c r="R779" s="629">
        <v>2</v>
      </c>
      <c r="S779" s="629">
        <v>2</v>
      </c>
      <c r="T779" s="629">
        <v>4</v>
      </c>
      <c r="U779" s="76"/>
      <c r="V779" s="76"/>
      <c r="W779" s="76"/>
      <c r="X779" s="76"/>
      <c r="Y779" s="76"/>
      <c r="Z779" s="76"/>
      <c r="AA779" s="76"/>
      <c r="AB779" s="76"/>
      <c r="AC779" s="76"/>
      <c r="AD779" s="431" t="s">
        <v>43</v>
      </c>
      <c r="AE779" s="76"/>
      <c r="AF779" s="76"/>
      <c r="AG779" s="66"/>
      <c r="AJ779" s="1">
        <f t="shared" si="42"/>
        <v>0</v>
      </c>
      <c r="AK779" s="1">
        <f t="shared" si="41"/>
        <v>-4</v>
      </c>
    </row>
    <row r="780" spans="1:37" ht="409.5" customHeight="1">
      <c r="A780" s="179" t="s">
        <v>5349</v>
      </c>
      <c r="B780" s="209" t="s">
        <v>505</v>
      </c>
      <c r="C780" s="209" t="s">
        <v>506</v>
      </c>
      <c r="D780" s="171">
        <v>42556</v>
      </c>
      <c r="E780" s="210">
        <v>0.79305555555555562</v>
      </c>
      <c r="F780" s="169">
        <v>42556</v>
      </c>
      <c r="G780" s="210">
        <v>0.79305555555555562</v>
      </c>
      <c r="H780" s="210">
        <v>0</v>
      </c>
      <c r="I780" s="209">
        <v>14</v>
      </c>
      <c r="J780" s="629" t="s">
        <v>5267</v>
      </c>
      <c r="K780" s="629"/>
      <c r="L780" s="432" t="s">
        <v>10</v>
      </c>
      <c r="M780" s="629" t="s">
        <v>5473</v>
      </c>
      <c r="N780" s="629">
        <v>35</v>
      </c>
      <c r="O780" s="629" t="s">
        <v>8</v>
      </c>
      <c r="P780" s="629" t="s">
        <v>5473</v>
      </c>
      <c r="Q780" s="637" t="s">
        <v>6402</v>
      </c>
      <c r="R780" s="629"/>
      <c r="S780" s="629">
        <v>1</v>
      </c>
      <c r="T780" s="629">
        <v>1</v>
      </c>
      <c r="AD780" s="431" t="s">
        <v>43</v>
      </c>
      <c r="AJ780" s="1">
        <f t="shared" si="42"/>
        <v>0</v>
      </c>
      <c r="AK780" s="1">
        <f t="shared" si="41"/>
        <v>-1</v>
      </c>
    </row>
    <row r="781" spans="1:37" ht="391.5" customHeight="1">
      <c r="A781" s="179" t="s">
        <v>5349</v>
      </c>
      <c r="B781" s="209" t="s">
        <v>505</v>
      </c>
      <c r="C781" s="209" t="s">
        <v>684</v>
      </c>
      <c r="D781" s="171">
        <v>42556</v>
      </c>
      <c r="E781" s="210">
        <v>0.52708333333333335</v>
      </c>
      <c r="F781" s="169">
        <v>42556</v>
      </c>
      <c r="G781" s="210">
        <v>0.5444444444444444</v>
      </c>
      <c r="H781" s="210">
        <v>1.7361111111111112E-2</v>
      </c>
      <c r="I781" s="209">
        <v>420</v>
      </c>
      <c r="J781" s="209" t="s">
        <v>5439</v>
      </c>
      <c r="K781" s="209"/>
      <c r="L781" s="209" t="s">
        <v>17</v>
      </c>
      <c r="M781" s="209" t="s">
        <v>6389</v>
      </c>
      <c r="N781" s="209">
        <v>110</v>
      </c>
      <c r="O781" s="209" t="s">
        <v>8</v>
      </c>
      <c r="P781" s="209" t="s">
        <v>6390</v>
      </c>
      <c r="Q781" s="211" t="s">
        <v>6391</v>
      </c>
      <c r="R781" s="209">
        <v>70</v>
      </c>
      <c r="S781" s="209">
        <v>82</v>
      </c>
      <c r="T781" s="209">
        <v>152</v>
      </c>
      <c r="AD781" s="422" t="s">
        <v>38</v>
      </c>
      <c r="AJ781" s="1">
        <f t="shared" si="42"/>
        <v>0</v>
      </c>
      <c r="AK781" s="1">
        <f t="shared" si="41"/>
        <v>-152</v>
      </c>
    </row>
    <row r="782" spans="1:37" ht="326.25" customHeight="1">
      <c r="A782" s="179" t="s">
        <v>5349</v>
      </c>
      <c r="B782" s="209" t="s">
        <v>505</v>
      </c>
      <c r="C782" s="209" t="s">
        <v>812</v>
      </c>
      <c r="D782" s="171">
        <v>42556</v>
      </c>
      <c r="E782" s="210">
        <v>0.57361111111111118</v>
      </c>
      <c r="F782" s="169">
        <v>42556</v>
      </c>
      <c r="G782" s="210">
        <v>0.57361111111111118</v>
      </c>
      <c r="H782" s="210">
        <v>0</v>
      </c>
      <c r="I782" s="209">
        <v>117</v>
      </c>
      <c r="J782" s="209" t="s">
        <v>5215</v>
      </c>
      <c r="K782" s="209"/>
      <c r="L782" s="209" t="s">
        <v>17</v>
      </c>
      <c r="M782" s="209" t="s">
        <v>609</v>
      </c>
      <c r="N782" s="209">
        <v>110</v>
      </c>
      <c r="O782" s="209" t="s">
        <v>8</v>
      </c>
      <c r="P782" s="209" t="s">
        <v>4992</v>
      </c>
      <c r="Q782" s="211" t="s">
        <v>6393</v>
      </c>
      <c r="R782" s="209">
        <v>8</v>
      </c>
      <c r="S782" s="209">
        <v>41</v>
      </c>
      <c r="T782" s="209">
        <v>49</v>
      </c>
      <c r="U782" s="179"/>
      <c r="V782" s="179"/>
      <c r="W782" s="179"/>
      <c r="X782" s="179"/>
      <c r="Y782" s="179"/>
      <c r="Z782" s="179"/>
      <c r="AA782" s="179"/>
      <c r="AB782" s="179"/>
      <c r="AC782" s="179"/>
      <c r="AD782" s="422" t="s">
        <v>38</v>
      </c>
      <c r="AE782" s="76"/>
      <c r="AF782" s="76"/>
      <c r="AG782" s="115"/>
      <c r="AJ782" s="1">
        <f t="shared" si="42"/>
        <v>0</v>
      </c>
      <c r="AK782" s="1">
        <f t="shared" si="41"/>
        <v>-49</v>
      </c>
    </row>
    <row r="783" spans="1:37" ht="369.75" customHeight="1">
      <c r="A783" s="179" t="s">
        <v>5349</v>
      </c>
      <c r="B783" s="209" t="s">
        <v>505</v>
      </c>
      <c r="C783" s="209" t="s">
        <v>812</v>
      </c>
      <c r="D783" s="171">
        <v>42556</v>
      </c>
      <c r="E783" s="210">
        <v>0.7284722222222223</v>
      </c>
      <c r="F783" s="169">
        <v>42556</v>
      </c>
      <c r="G783" s="210">
        <v>0.73541666666666661</v>
      </c>
      <c r="H783" s="210">
        <v>6.9444444444444441E-3</v>
      </c>
      <c r="I783" s="209">
        <v>70</v>
      </c>
      <c r="J783" s="209" t="s">
        <v>816</v>
      </c>
      <c r="K783" s="209"/>
      <c r="L783" s="209" t="s">
        <v>17</v>
      </c>
      <c r="M783" s="209" t="s">
        <v>5438</v>
      </c>
      <c r="N783" s="209">
        <v>35</v>
      </c>
      <c r="O783" s="209" t="s">
        <v>14</v>
      </c>
      <c r="P783" s="209" t="s">
        <v>6399</v>
      </c>
      <c r="Q783" s="211" t="s">
        <v>6400</v>
      </c>
      <c r="R783" s="209">
        <v>4</v>
      </c>
      <c r="S783" s="209">
        <v>58</v>
      </c>
      <c r="T783" s="209">
        <v>62</v>
      </c>
      <c r="U783" s="76"/>
      <c r="V783" s="76"/>
      <c r="W783" s="76"/>
      <c r="X783" s="110"/>
      <c r="Y783" s="76"/>
      <c r="Z783" s="76"/>
      <c r="AA783" s="76"/>
      <c r="AB783" s="76"/>
      <c r="AC783" s="76"/>
      <c r="AD783" s="422" t="s">
        <v>38</v>
      </c>
      <c r="AE783" s="76"/>
      <c r="AF783" s="76"/>
      <c r="AG783" s="66"/>
      <c r="AJ783" s="1">
        <f t="shared" si="42"/>
        <v>0</v>
      </c>
      <c r="AK783" s="1">
        <f t="shared" si="41"/>
        <v>-62</v>
      </c>
    </row>
    <row r="784" spans="1:37" ht="141.75" customHeight="1">
      <c r="A784" s="179" t="s">
        <v>672</v>
      </c>
      <c r="B784" s="179" t="s">
        <v>13</v>
      </c>
      <c r="C784" s="179" t="s">
        <v>140</v>
      </c>
      <c r="D784" s="169">
        <v>42403</v>
      </c>
      <c r="E784" s="176">
        <v>0.30208333333333331</v>
      </c>
      <c r="F784" s="169">
        <v>42402</v>
      </c>
      <c r="G784" s="176">
        <v>0.90277777777777779</v>
      </c>
      <c r="H784" s="176">
        <v>0.60069444444444442</v>
      </c>
      <c r="I784" s="179">
        <v>1</v>
      </c>
      <c r="J784" s="179" t="s">
        <v>141</v>
      </c>
      <c r="K784" s="179" t="s">
        <v>141</v>
      </c>
      <c r="L784" s="179" t="s">
        <v>12</v>
      </c>
      <c r="M784" s="179" t="s">
        <v>727</v>
      </c>
      <c r="N784" s="179">
        <v>0.4</v>
      </c>
      <c r="O784" s="179" t="s">
        <v>57</v>
      </c>
      <c r="P784" s="179" t="s">
        <v>57</v>
      </c>
      <c r="Q784" s="179" t="s">
        <v>798</v>
      </c>
      <c r="R784" s="179">
        <v>2</v>
      </c>
      <c r="S784" s="179">
        <v>24.5</v>
      </c>
      <c r="T784" s="179">
        <v>26.5</v>
      </c>
      <c r="U784" s="76" t="s">
        <v>62</v>
      </c>
      <c r="V784" s="179" t="s">
        <v>141</v>
      </c>
      <c r="W784" s="179" t="s">
        <v>141</v>
      </c>
      <c r="X784" s="179" t="s">
        <v>141</v>
      </c>
      <c r="Y784" s="179" t="s">
        <v>141</v>
      </c>
      <c r="Z784" s="179" t="s">
        <v>141</v>
      </c>
      <c r="AA784" s="179" t="s">
        <v>141</v>
      </c>
      <c r="AB784" s="179" t="s">
        <v>141</v>
      </c>
      <c r="AC784" s="179" t="s">
        <v>141</v>
      </c>
      <c r="AD784" s="66" t="s">
        <v>23</v>
      </c>
      <c r="AE784" s="76" t="s">
        <v>141</v>
      </c>
      <c r="AF784" s="76" t="s">
        <v>141</v>
      </c>
      <c r="AG784" s="179"/>
      <c r="AJ784" s="1">
        <f t="shared" si="42"/>
        <v>0</v>
      </c>
    </row>
    <row r="785" spans="1:37" ht="409.5" customHeight="1">
      <c r="A785" s="179" t="s">
        <v>5349</v>
      </c>
      <c r="B785" s="209" t="s">
        <v>505</v>
      </c>
      <c r="C785" s="209" t="s">
        <v>4914</v>
      </c>
      <c r="D785" s="171">
        <v>42557</v>
      </c>
      <c r="E785" s="210">
        <v>0.57916666666666672</v>
      </c>
      <c r="F785" s="169">
        <v>42557</v>
      </c>
      <c r="G785" s="210">
        <v>0.57916666666666672</v>
      </c>
      <c r="H785" s="210">
        <v>0</v>
      </c>
      <c r="I785" s="209">
        <v>38</v>
      </c>
      <c r="J785" s="209" t="s">
        <v>6406</v>
      </c>
      <c r="K785" s="209"/>
      <c r="L785" s="71" t="s">
        <v>10</v>
      </c>
      <c r="M785" s="209" t="s">
        <v>609</v>
      </c>
      <c r="N785" s="209">
        <v>35</v>
      </c>
      <c r="O785" s="209" t="s">
        <v>8</v>
      </c>
      <c r="P785" s="209" t="s">
        <v>6407</v>
      </c>
      <c r="Q785" s="211" t="s">
        <v>6408</v>
      </c>
      <c r="R785" s="209"/>
      <c r="S785" s="209">
        <v>4</v>
      </c>
      <c r="T785" s="209">
        <v>4</v>
      </c>
      <c r="U785" s="76"/>
      <c r="V785" s="179"/>
      <c r="W785" s="179"/>
      <c r="X785" s="179"/>
      <c r="Y785" s="179"/>
      <c r="Z785" s="179"/>
      <c r="AA785" s="179"/>
      <c r="AB785" s="179"/>
      <c r="AC785" s="179"/>
      <c r="AD785" s="431" t="s">
        <v>43</v>
      </c>
      <c r="AE785" s="76"/>
      <c r="AF785" s="76"/>
      <c r="AG785" s="115"/>
      <c r="AJ785" s="1">
        <f t="shared" si="42"/>
        <v>0</v>
      </c>
      <c r="AK785" s="1">
        <f t="shared" ref="AK785:AK806" si="43">AJ785-T785</f>
        <v>-4</v>
      </c>
    </row>
    <row r="786" spans="1:37" ht="409.5" customHeight="1">
      <c r="A786" s="179" t="s">
        <v>5349</v>
      </c>
      <c r="B786" s="209" t="s">
        <v>505</v>
      </c>
      <c r="C786" s="209" t="s">
        <v>506</v>
      </c>
      <c r="D786" s="171">
        <v>42557</v>
      </c>
      <c r="E786" s="210">
        <v>0.68888888888888899</v>
      </c>
      <c r="F786" s="169">
        <v>42557</v>
      </c>
      <c r="G786" s="210">
        <v>0.68888888888888899</v>
      </c>
      <c r="H786" s="210">
        <v>0</v>
      </c>
      <c r="I786" s="209">
        <v>8</v>
      </c>
      <c r="J786" s="209" t="s">
        <v>1561</v>
      </c>
      <c r="K786" s="209"/>
      <c r="L786" s="71" t="s">
        <v>10</v>
      </c>
      <c r="M786" s="209" t="s">
        <v>5530</v>
      </c>
      <c r="N786" s="60" t="s">
        <v>3</v>
      </c>
      <c r="O786" s="209" t="s">
        <v>8</v>
      </c>
      <c r="P786" s="209" t="s">
        <v>5530</v>
      </c>
      <c r="Q786" s="211" t="s">
        <v>6412</v>
      </c>
      <c r="R786" s="209">
        <v>1</v>
      </c>
      <c r="S786" s="209">
        <v>5</v>
      </c>
      <c r="T786" s="209">
        <v>6</v>
      </c>
      <c r="U786" s="179"/>
      <c r="V786" s="179"/>
      <c r="W786" s="179"/>
      <c r="X786" s="179"/>
      <c r="Y786" s="179"/>
      <c r="Z786" s="179"/>
      <c r="AA786" s="179"/>
      <c r="AB786" s="179"/>
      <c r="AC786" s="179"/>
      <c r="AD786" s="422" t="s">
        <v>43</v>
      </c>
      <c r="AE786" s="76"/>
      <c r="AF786" s="76"/>
      <c r="AG786" s="115"/>
      <c r="AJ786" s="1">
        <f t="shared" si="42"/>
        <v>0</v>
      </c>
      <c r="AK786" s="1">
        <f t="shared" si="43"/>
        <v>-6</v>
      </c>
    </row>
    <row r="787" spans="1:37" ht="304.5" customHeight="1">
      <c r="A787" s="179" t="s">
        <v>5349</v>
      </c>
      <c r="B787" s="209" t="s">
        <v>505</v>
      </c>
      <c r="C787" s="209" t="s">
        <v>506</v>
      </c>
      <c r="D787" s="171">
        <v>42557</v>
      </c>
      <c r="E787" s="210">
        <v>0.71597222222222223</v>
      </c>
      <c r="F787" s="169">
        <v>42557</v>
      </c>
      <c r="G787" s="210">
        <v>0.71597222222222223</v>
      </c>
      <c r="H787" s="210">
        <v>0</v>
      </c>
      <c r="I787" s="209">
        <v>155</v>
      </c>
      <c r="J787" s="209" t="s">
        <v>5472</v>
      </c>
      <c r="K787" s="209"/>
      <c r="L787" s="71" t="s">
        <v>10</v>
      </c>
      <c r="M787" s="209" t="s">
        <v>5531</v>
      </c>
      <c r="N787" s="209">
        <v>35</v>
      </c>
      <c r="O787" s="209" t="s">
        <v>8</v>
      </c>
      <c r="P787" s="209" t="s">
        <v>5531</v>
      </c>
      <c r="Q787" s="211" t="s">
        <v>6413</v>
      </c>
      <c r="R787" s="209">
        <v>8</v>
      </c>
      <c r="S787" s="209">
        <v>13</v>
      </c>
      <c r="T787" s="209">
        <v>21</v>
      </c>
      <c r="U787" s="76"/>
      <c r="V787" s="179"/>
      <c r="W787" s="179"/>
      <c r="X787" s="179"/>
      <c r="Y787" s="179"/>
      <c r="Z787" s="179"/>
      <c r="AA787" s="179"/>
      <c r="AB787" s="179"/>
      <c r="AC787" s="179"/>
      <c r="AD787" s="726" t="s">
        <v>43</v>
      </c>
      <c r="AE787" s="280"/>
      <c r="AF787" s="280"/>
      <c r="AG787" s="115"/>
      <c r="AJ787" s="1">
        <f t="shared" si="42"/>
        <v>0</v>
      </c>
      <c r="AK787" s="1">
        <f t="shared" si="43"/>
        <v>-21</v>
      </c>
    </row>
    <row r="788" spans="1:37" ht="391.5" customHeight="1">
      <c r="A788" s="179" t="s">
        <v>5349</v>
      </c>
      <c r="B788" s="209" t="s">
        <v>505</v>
      </c>
      <c r="C788" s="209" t="s">
        <v>506</v>
      </c>
      <c r="D788" s="171">
        <v>42557</v>
      </c>
      <c r="E788" s="210">
        <v>0.71875</v>
      </c>
      <c r="F788" s="169">
        <v>42557</v>
      </c>
      <c r="G788" s="210">
        <v>0.71875</v>
      </c>
      <c r="H788" s="210">
        <v>0</v>
      </c>
      <c r="I788" s="209">
        <v>19</v>
      </c>
      <c r="J788" s="209" t="s">
        <v>5472</v>
      </c>
      <c r="K788" s="209"/>
      <c r="L788" s="71" t="s">
        <v>10</v>
      </c>
      <c r="M788" s="209" t="s">
        <v>5532</v>
      </c>
      <c r="N788" s="209">
        <v>35</v>
      </c>
      <c r="O788" s="209" t="s">
        <v>8</v>
      </c>
      <c r="P788" s="209" t="s">
        <v>5533</v>
      </c>
      <c r="Q788" s="211" t="s">
        <v>6414</v>
      </c>
      <c r="R788" s="209"/>
      <c r="S788" s="209">
        <v>2</v>
      </c>
      <c r="T788" s="209">
        <v>2</v>
      </c>
      <c r="U788" s="76"/>
      <c r="V788" s="179"/>
      <c r="W788" s="179"/>
      <c r="X788" s="179"/>
      <c r="Y788" s="179"/>
      <c r="Z788" s="179"/>
      <c r="AA788" s="179"/>
      <c r="AB788" s="179"/>
      <c r="AC788" s="179"/>
      <c r="AD788" s="726" t="s">
        <v>43</v>
      </c>
      <c r="AE788" s="280"/>
      <c r="AF788" s="280"/>
      <c r="AG788" s="115"/>
      <c r="AJ788" s="1">
        <f t="shared" si="42"/>
        <v>0</v>
      </c>
      <c r="AK788" s="1">
        <f t="shared" si="43"/>
        <v>-2</v>
      </c>
    </row>
    <row r="789" spans="1:37" ht="261" customHeight="1">
      <c r="A789" s="179" t="s">
        <v>5349</v>
      </c>
      <c r="B789" s="209" t="s">
        <v>505</v>
      </c>
      <c r="C789" s="209" t="s">
        <v>506</v>
      </c>
      <c r="D789" s="171">
        <v>42557</v>
      </c>
      <c r="E789" s="210">
        <v>0.72083333333333333</v>
      </c>
      <c r="F789" s="169">
        <v>42557</v>
      </c>
      <c r="G789" s="210">
        <v>0.72083333333333333</v>
      </c>
      <c r="H789" s="210">
        <v>0</v>
      </c>
      <c r="I789" s="209">
        <v>16</v>
      </c>
      <c r="J789" s="209" t="s">
        <v>144</v>
      </c>
      <c r="K789" s="209"/>
      <c r="L789" s="71" t="s">
        <v>10</v>
      </c>
      <c r="M789" s="209" t="s">
        <v>6389</v>
      </c>
      <c r="N789" s="209">
        <v>35</v>
      </c>
      <c r="O789" s="209" t="s">
        <v>8</v>
      </c>
      <c r="P789" s="209" t="s">
        <v>5534</v>
      </c>
      <c r="Q789" s="211" t="s">
        <v>6415</v>
      </c>
      <c r="R789" s="209">
        <v>1</v>
      </c>
      <c r="S789" s="209">
        <v>2</v>
      </c>
      <c r="T789" s="209">
        <v>3</v>
      </c>
      <c r="AD789" s="422" t="s">
        <v>43</v>
      </c>
      <c r="AJ789" s="1">
        <f t="shared" si="42"/>
        <v>0</v>
      </c>
      <c r="AK789" s="1">
        <f t="shared" si="43"/>
        <v>-3</v>
      </c>
    </row>
    <row r="790" spans="1:37" ht="348" customHeight="1">
      <c r="A790" s="179" t="s">
        <v>5349</v>
      </c>
      <c r="B790" s="209" t="s">
        <v>505</v>
      </c>
      <c r="C790" s="209" t="s">
        <v>506</v>
      </c>
      <c r="D790" s="171">
        <v>42557</v>
      </c>
      <c r="E790" s="210">
        <v>0.76944444444444438</v>
      </c>
      <c r="F790" s="169">
        <v>42557</v>
      </c>
      <c r="G790" s="210">
        <v>0.76944444444444438</v>
      </c>
      <c r="H790" s="210">
        <v>0</v>
      </c>
      <c r="I790" s="209">
        <v>7</v>
      </c>
      <c r="J790" s="209" t="s">
        <v>1561</v>
      </c>
      <c r="K790" s="209"/>
      <c r="L790" s="71" t="s">
        <v>10</v>
      </c>
      <c r="M790" s="209" t="s">
        <v>5194</v>
      </c>
      <c r="N790" s="60" t="s">
        <v>3</v>
      </c>
      <c r="O790" s="209" t="s">
        <v>8</v>
      </c>
      <c r="P790" s="209" t="s">
        <v>5194</v>
      </c>
      <c r="Q790" s="211" t="s">
        <v>6416</v>
      </c>
      <c r="R790" s="209"/>
      <c r="S790" s="209">
        <v>1</v>
      </c>
      <c r="T790" s="209">
        <v>1</v>
      </c>
      <c r="AD790" s="422" t="s">
        <v>43</v>
      </c>
      <c r="AJ790" s="1">
        <f t="shared" si="42"/>
        <v>0</v>
      </c>
      <c r="AK790" s="1">
        <f t="shared" si="43"/>
        <v>-1</v>
      </c>
    </row>
    <row r="791" spans="1:37" ht="391.5" customHeight="1">
      <c r="A791" s="179" t="s">
        <v>5349</v>
      </c>
      <c r="B791" s="209" t="s">
        <v>505</v>
      </c>
      <c r="C791" s="209" t="s">
        <v>677</v>
      </c>
      <c r="D791" s="171">
        <v>42557</v>
      </c>
      <c r="E791" s="210">
        <v>0.8125</v>
      </c>
      <c r="F791" s="169">
        <v>42557</v>
      </c>
      <c r="G791" s="210">
        <v>0.8125</v>
      </c>
      <c r="H791" s="210">
        <v>0</v>
      </c>
      <c r="I791" s="209">
        <v>9</v>
      </c>
      <c r="J791" s="209" t="s">
        <v>612</v>
      </c>
      <c r="K791" s="209"/>
      <c r="L791" s="71" t="s">
        <v>10</v>
      </c>
      <c r="M791" s="209" t="s">
        <v>5536</v>
      </c>
      <c r="N791" s="60" t="s">
        <v>3</v>
      </c>
      <c r="O791" s="209" t="s">
        <v>8</v>
      </c>
      <c r="P791" s="209" t="s">
        <v>5536</v>
      </c>
      <c r="Q791" s="211" t="s">
        <v>6417</v>
      </c>
      <c r="R791" s="209">
        <v>1</v>
      </c>
      <c r="S791" s="209"/>
      <c r="T791" s="209">
        <v>1</v>
      </c>
      <c r="AD791" s="422" t="s">
        <v>43</v>
      </c>
      <c r="AJ791" s="1">
        <f t="shared" si="42"/>
        <v>0</v>
      </c>
      <c r="AK791" s="1">
        <f t="shared" si="43"/>
        <v>-1</v>
      </c>
    </row>
    <row r="792" spans="1:37" ht="409.5" customHeight="1">
      <c r="A792" s="179" t="s">
        <v>5349</v>
      </c>
      <c r="B792" s="209" t="s">
        <v>505</v>
      </c>
      <c r="C792" s="209" t="s">
        <v>677</v>
      </c>
      <c r="D792" s="171">
        <v>42557</v>
      </c>
      <c r="E792" s="210">
        <v>0.8125</v>
      </c>
      <c r="F792" s="169">
        <v>42557</v>
      </c>
      <c r="G792" s="210">
        <v>0.8125</v>
      </c>
      <c r="H792" s="210">
        <v>0</v>
      </c>
      <c r="I792" s="209">
        <v>22</v>
      </c>
      <c r="J792" s="209" t="s">
        <v>1561</v>
      </c>
      <c r="K792" s="209"/>
      <c r="L792" s="71" t="s">
        <v>10</v>
      </c>
      <c r="M792" s="209" t="s">
        <v>5535</v>
      </c>
      <c r="N792" s="209">
        <v>35</v>
      </c>
      <c r="O792" s="209" t="s">
        <v>8</v>
      </c>
      <c r="P792" s="209" t="s">
        <v>5535</v>
      </c>
      <c r="Q792" s="211" t="s">
        <v>6418</v>
      </c>
      <c r="R792" s="209">
        <v>3</v>
      </c>
      <c r="S792" s="209">
        <v>2</v>
      </c>
      <c r="T792" s="209">
        <v>5</v>
      </c>
      <c r="AD792" s="422" t="s">
        <v>43</v>
      </c>
      <c r="AJ792" s="1">
        <f t="shared" si="42"/>
        <v>0</v>
      </c>
      <c r="AK792" s="1">
        <f t="shared" si="43"/>
        <v>-5</v>
      </c>
    </row>
    <row r="793" spans="1:37" ht="409.5" customHeight="1">
      <c r="A793" s="179" t="s">
        <v>5349</v>
      </c>
      <c r="B793" s="209" t="s">
        <v>505</v>
      </c>
      <c r="C793" s="209" t="s">
        <v>6409</v>
      </c>
      <c r="D793" s="171">
        <v>42557</v>
      </c>
      <c r="E793" s="210">
        <v>0.66527777777777775</v>
      </c>
      <c r="F793" s="169">
        <v>42557</v>
      </c>
      <c r="G793" s="210">
        <v>0.66527777777777775</v>
      </c>
      <c r="H793" s="210">
        <v>0</v>
      </c>
      <c r="I793" s="209">
        <v>12</v>
      </c>
      <c r="J793" s="209" t="s">
        <v>1299</v>
      </c>
      <c r="K793" s="209"/>
      <c r="L793" s="209" t="s">
        <v>17</v>
      </c>
      <c r="M793" s="209" t="s">
        <v>6410</v>
      </c>
      <c r="N793" s="209">
        <v>110</v>
      </c>
      <c r="O793" s="209" t="s">
        <v>8</v>
      </c>
      <c r="P793" s="209" t="s">
        <v>6410</v>
      </c>
      <c r="Q793" s="211" t="s">
        <v>6411</v>
      </c>
      <c r="R793" s="209">
        <v>1</v>
      </c>
      <c r="S793" s="209">
        <v>3</v>
      </c>
      <c r="T793" s="209">
        <v>4</v>
      </c>
      <c r="AD793" s="422" t="s">
        <v>38</v>
      </c>
      <c r="AJ793" s="1">
        <f t="shared" si="42"/>
        <v>0</v>
      </c>
      <c r="AK793" s="1">
        <f t="shared" si="43"/>
        <v>-4</v>
      </c>
    </row>
    <row r="794" spans="1:37" ht="391.5" customHeight="1">
      <c r="A794" s="179" t="s">
        <v>5349</v>
      </c>
      <c r="B794" s="209" t="s">
        <v>505</v>
      </c>
      <c r="C794" s="209" t="s">
        <v>506</v>
      </c>
      <c r="D794" s="171">
        <v>42558</v>
      </c>
      <c r="E794" s="210">
        <v>0.44513888888888892</v>
      </c>
      <c r="F794" s="169">
        <v>42558</v>
      </c>
      <c r="G794" s="210">
        <v>0.44513888888888892</v>
      </c>
      <c r="H794" s="210">
        <v>0</v>
      </c>
      <c r="I794" s="209">
        <v>7</v>
      </c>
      <c r="J794" s="209" t="s">
        <v>612</v>
      </c>
      <c r="K794" s="209"/>
      <c r="L794" s="71" t="s">
        <v>10</v>
      </c>
      <c r="M794" s="209" t="s">
        <v>4769</v>
      </c>
      <c r="N794" s="60" t="s">
        <v>3</v>
      </c>
      <c r="O794" s="209" t="s">
        <v>8</v>
      </c>
      <c r="P794" s="209" t="s">
        <v>4769</v>
      </c>
      <c r="Q794" s="211" t="s">
        <v>6419</v>
      </c>
      <c r="R794" s="209">
        <v>1</v>
      </c>
      <c r="S794" s="209"/>
      <c r="T794" s="209">
        <v>1</v>
      </c>
      <c r="AD794" s="422" t="s">
        <v>43</v>
      </c>
      <c r="AJ794" s="1">
        <f t="shared" si="42"/>
        <v>0</v>
      </c>
      <c r="AK794" s="1">
        <f t="shared" si="43"/>
        <v>-1</v>
      </c>
    </row>
    <row r="795" spans="1:37" ht="239.25" customHeight="1">
      <c r="A795" s="179" t="s">
        <v>5349</v>
      </c>
      <c r="B795" s="209" t="s">
        <v>505</v>
      </c>
      <c r="C795" s="209" t="s">
        <v>506</v>
      </c>
      <c r="D795" s="171">
        <v>42558</v>
      </c>
      <c r="E795" s="210">
        <v>0.57847222222222217</v>
      </c>
      <c r="F795" s="169">
        <v>42558</v>
      </c>
      <c r="G795" s="210">
        <v>0.57847222222222217</v>
      </c>
      <c r="H795" s="210">
        <v>0</v>
      </c>
      <c r="I795" s="209">
        <v>3</v>
      </c>
      <c r="J795" s="209" t="s">
        <v>681</v>
      </c>
      <c r="K795" s="209"/>
      <c r="L795" s="71" t="s">
        <v>10</v>
      </c>
      <c r="M795" s="209" t="s">
        <v>609</v>
      </c>
      <c r="N795" s="209">
        <v>35</v>
      </c>
      <c r="O795" s="209" t="s">
        <v>8</v>
      </c>
      <c r="P795" s="209" t="s">
        <v>5573</v>
      </c>
      <c r="Q795" s="211" t="s">
        <v>6420</v>
      </c>
      <c r="R795" s="209">
        <v>1</v>
      </c>
      <c r="S795" s="209">
        <v>1</v>
      </c>
      <c r="T795" s="209">
        <v>2</v>
      </c>
      <c r="AD795" s="422" t="s">
        <v>43</v>
      </c>
      <c r="AJ795" s="1">
        <f t="shared" si="42"/>
        <v>0</v>
      </c>
      <c r="AK795" s="1">
        <f t="shared" si="43"/>
        <v>-2</v>
      </c>
    </row>
    <row r="796" spans="1:37" ht="369.75" customHeight="1">
      <c r="A796" s="179" t="s">
        <v>5349</v>
      </c>
      <c r="B796" s="209" t="s">
        <v>505</v>
      </c>
      <c r="C796" s="209" t="s">
        <v>677</v>
      </c>
      <c r="D796" s="171">
        <v>42558</v>
      </c>
      <c r="E796" s="210">
        <v>0.58888888888888891</v>
      </c>
      <c r="F796" s="169">
        <v>42558</v>
      </c>
      <c r="G796" s="210">
        <v>0.59930555555555554</v>
      </c>
      <c r="H796" s="210">
        <v>1.0416666666666666E-2</v>
      </c>
      <c r="I796" s="209">
        <v>5</v>
      </c>
      <c r="J796" s="209" t="s">
        <v>2484</v>
      </c>
      <c r="K796" s="209"/>
      <c r="L796" s="71" t="s">
        <v>10</v>
      </c>
      <c r="M796" s="209" t="s">
        <v>5370</v>
      </c>
      <c r="N796" s="60" t="s">
        <v>3</v>
      </c>
      <c r="O796" s="209" t="s">
        <v>8</v>
      </c>
      <c r="P796" s="209" t="s">
        <v>5370</v>
      </c>
      <c r="Q796" s="211" t="s">
        <v>6421</v>
      </c>
      <c r="R796" s="209"/>
      <c r="S796" s="209">
        <v>1</v>
      </c>
      <c r="T796" s="209">
        <v>1</v>
      </c>
      <c r="AD796" s="422" t="s">
        <v>43</v>
      </c>
      <c r="AJ796" s="1">
        <f t="shared" si="42"/>
        <v>0</v>
      </c>
      <c r="AK796" s="1">
        <f t="shared" si="43"/>
        <v>-1</v>
      </c>
    </row>
    <row r="797" spans="1:37" ht="239.25" customHeight="1">
      <c r="A797" s="179" t="s">
        <v>5349</v>
      </c>
      <c r="B797" s="209" t="s">
        <v>505</v>
      </c>
      <c r="C797" s="209" t="s">
        <v>677</v>
      </c>
      <c r="D797" s="171">
        <v>42558</v>
      </c>
      <c r="E797" s="210">
        <v>0.58888888888888891</v>
      </c>
      <c r="F797" s="169">
        <v>42558</v>
      </c>
      <c r="G797" s="210">
        <v>0.58888888888888891</v>
      </c>
      <c r="H797" s="210">
        <v>0</v>
      </c>
      <c r="I797" s="209">
        <v>18</v>
      </c>
      <c r="J797" s="209" t="s">
        <v>612</v>
      </c>
      <c r="K797" s="209"/>
      <c r="L797" s="71" t="s">
        <v>10</v>
      </c>
      <c r="M797" s="209" t="s">
        <v>5574</v>
      </c>
      <c r="N797" s="60" t="s">
        <v>3</v>
      </c>
      <c r="O797" s="209" t="s">
        <v>8</v>
      </c>
      <c r="P797" s="209" t="s">
        <v>5574</v>
      </c>
      <c r="Q797" s="211" t="s">
        <v>6422</v>
      </c>
      <c r="R797" s="209">
        <v>2</v>
      </c>
      <c r="S797" s="209">
        <v>3</v>
      </c>
      <c r="T797" s="209">
        <v>5</v>
      </c>
      <c r="AD797" s="422" t="s">
        <v>43</v>
      </c>
      <c r="AJ797" s="1">
        <f t="shared" si="42"/>
        <v>0</v>
      </c>
      <c r="AK797" s="1">
        <f t="shared" si="43"/>
        <v>-5</v>
      </c>
    </row>
    <row r="798" spans="1:37" ht="239.25" customHeight="1">
      <c r="A798" s="179" t="s">
        <v>5349</v>
      </c>
      <c r="B798" s="209" t="s">
        <v>505</v>
      </c>
      <c r="C798" s="209" t="s">
        <v>677</v>
      </c>
      <c r="D798" s="171">
        <v>42558</v>
      </c>
      <c r="E798" s="210">
        <v>0.59027777777777779</v>
      </c>
      <c r="F798" s="169">
        <v>42558</v>
      </c>
      <c r="G798" s="210">
        <v>0.59027777777777779</v>
      </c>
      <c r="H798" s="210">
        <v>0</v>
      </c>
      <c r="I798" s="209">
        <v>28</v>
      </c>
      <c r="J798" s="209" t="s">
        <v>5575</v>
      </c>
      <c r="K798" s="209"/>
      <c r="L798" s="71" t="s">
        <v>10</v>
      </c>
      <c r="M798" s="209" t="s">
        <v>5576</v>
      </c>
      <c r="N798" s="209">
        <v>35</v>
      </c>
      <c r="O798" s="209" t="s">
        <v>8</v>
      </c>
      <c r="P798" s="209" t="s">
        <v>5576</v>
      </c>
      <c r="Q798" s="211" t="s">
        <v>6423</v>
      </c>
      <c r="R798" s="209">
        <v>2</v>
      </c>
      <c r="S798" s="209">
        <v>3</v>
      </c>
      <c r="T798" s="209">
        <v>5</v>
      </c>
      <c r="AD798" s="422" t="s">
        <v>43</v>
      </c>
      <c r="AJ798" s="1">
        <f t="shared" si="42"/>
        <v>0</v>
      </c>
      <c r="AK798" s="1">
        <f t="shared" si="43"/>
        <v>-5</v>
      </c>
    </row>
    <row r="799" spans="1:37" ht="93.75" customHeight="1">
      <c r="A799" s="179" t="s">
        <v>5349</v>
      </c>
      <c r="B799" s="209" t="s">
        <v>505</v>
      </c>
      <c r="C799" s="209" t="s">
        <v>506</v>
      </c>
      <c r="D799" s="171">
        <v>42558</v>
      </c>
      <c r="E799" s="210">
        <v>0.59166666666666667</v>
      </c>
      <c r="F799" s="169">
        <v>42558</v>
      </c>
      <c r="G799" s="210">
        <v>0.59166666666666667</v>
      </c>
      <c r="H799" s="210">
        <v>0</v>
      </c>
      <c r="I799" s="209">
        <v>19</v>
      </c>
      <c r="J799" s="209" t="s">
        <v>681</v>
      </c>
      <c r="K799" s="209"/>
      <c r="L799" s="71" t="s">
        <v>10</v>
      </c>
      <c r="M799" s="209" t="s">
        <v>5189</v>
      </c>
      <c r="N799" s="60" t="s">
        <v>3</v>
      </c>
      <c r="O799" s="209" t="s">
        <v>8</v>
      </c>
      <c r="P799" s="209" t="s">
        <v>5189</v>
      </c>
      <c r="Q799" s="211" t="s">
        <v>6424</v>
      </c>
      <c r="R799" s="209">
        <v>5</v>
      </c>
      <c r="S799" s="209">
        <v>8</v>
      </c>
      <c r="T799" s="209">
        <v>13</v>
      </c>
      <c r="AD799" s="422" t="s">
        <v>43</v>
      </c>
      <c r="AJ799" s="1">
        <f t="shared" si="42"/>
        <v>0</v>
      </c>
      <c r="AK799" s="1">
        <f t="shared" si="43"/>
        <v>-13</v>
      </c>
    </row>
    <row r="800" spans="1:37" ht="281.25" customHeight="1">
      <c r="A800" s="179" t="s">
        <v>5349</v>
      </c>
      <c r="B800" s="209" t="s">
        <v>505</v>
      </c>
      <c r="C800" s="209" t="s">
        <v>506</v>
      </c>
      <c r="D800" s="171">
        <v>42558</v>
      </c>
      <c r="E800" s="210">
        <v>0.61944444444444446</v>
      </c>
      <c r="F800" s="169">
        <v>42558</v>
      </c>
      <c r="G800" s="210">
        <v>0.61944444444444446</v>
      </c>
      <c r="H800" s="210">
        <v>0</v>
      </c>
      <c r="I800" s="209">
        <v>65</v>
      </c>
      <c r="J800" s="209"/>
      <c r="K800" s="209"/>
      <c r="L800" s="71" t="s">
        <v>10</v>
      </c>
      <c r="M800" s="209" t="s">
        <v>609</v>
      </c>
      <c r="N800" s="209">
        <v>35</v>
      </c>
      <c r="O800" s="209" t="s">
        <v>8</v>
      </c>
      <c r="P800" s="209" t="s">
        <v>5268</v>
      </c>
      <c r="Q800" s="211" t="s">
        <v>6425</v>
      </c>
      <c r="R800" s="209">
        <v>2</v>
      </c>
      <c r="S800" s="209">
        <v>4</v>
      </c>
      <c r="T800" s="209">
        <v>6</v>
      </c>
      <c r="AD800" s="422" t="s">
        <v>43</v>
      </c>
      <c r="AJ800" s="1">
        <f t="shared" si="42"/>
        <v>0</v>
      </c>
      <c r="AK800" s="1">
        <f t="shared" si="43"/>
        <v>-6</v>
      </c>
    </row>
    <row r="801" spans="1:37" ht="131.25" customHeight="1">
      <c r="A801" s="179" t="s">
        <v>5349</v>
      </c>
      <c r="B801" s="209" t="s">
        <v>505</v>
      </c>
      <c r="C801" s="209" t="s">
        <v>506</v>
      </c>
      <c r="D801" s="171">
        <v>42558</v>
      </c>
      <c r="E801" s="210">
        <v>0.6333333333333333</v>
      </c>
      <c r="F801" s="169">
        <v>42558</v>
      </c>
      <c r="G801" s="210">
        <v>0.6333333333333333</v>
      </c>
      <c r="H801" s="210">
        <v>0</v>
      </c>
      <c r="I801" s="209">
        <v>7</v>
      </c>
      <c r="J801" s="209" t="s">
        <v>1561</v>
      </c>
      <c r="K801" s="209"/>
      <c r="L801" s="71" t="s">
        <v>10</v>
      </c>
      <c r="M801" s="209" t="s">
        <v>5577</v>
      </c>
      <c r="N801" s="60" t="s">
        <v>3</v>
      </c>
      <c r="O801" s="209" t="s">
        <v>8</v>
      </c>
      <c r="P801" s="209" t="s">
        <v>5577</v>
      </c>
      <c r="Q801" s="211" t="s">
        <v>6426</v>
      </c>
      <c r="R801" s="209"/>
      <c r="S801" s="209">
        <v>1</v>
      </c>
      <c r="T801" s="209">
        <v>1</v>
      </c>
      <c r="AD801" s="422" t="s">
        <v>43</v>
      </c>
      <c r="AJ801" s="1">
        <f t="shared" si="42"/>
        <v>0</v>
      </c>
      <c r="AK801" s="1">
        <f t="shared" si="43"/>
        <v>-1</v>
      </c>
    </row>
    <row r="802" spans="1:37" ht="150" customHeight="1">
      <c r="A802" s="179" t="s">
        <v>5349</v>
      </c>
      <c r="B802" s="209" t="s">
        <v>505</v>
      </c>
      <c r="C802" s="209" t="s">
        <v>506</v>
      </c>
      <c r="D802" s="171">
        <v>42558</v>
      </c>
      <c r="E802" s="210">
        <v>0.63472222222222219</v>
      </c>
      <c r="F802" s="169">
        <v>42558</v>
      </c>
      <c r="G802" s="210">
        <v>0.63472222222222219</v>
      </c>
      <c r="H802" s="210">
        <v>0</v>
      </c>
      <c r="I802" s="209">
        <v>0</v>
      </c>
      <c r="J802" s="209" t="s">
        <v>612</v>
      </c>
      <c r="K802" s="209"/>
      <c r="L802" s="71" t="s">
        <v>10</v>
      </c>
      <c r="M802" s="209" t="s">
        <v>5578</v>
      </c>
      <c r="N802" s="60" t="s">
        <v>3</v>
      </c>
      <c r="O802" s="209" t="s">
        <v>8</v>
      </c>
      <c r="P802" s="209" t="s">
        <v>5578</v>
      </c>
      <c r="Q802" s="211" t="s">
        <v>6427</v>
      </c>
      <c r="R802" s="209"/>
      <c r="S802" s="209">
        <v>2</v>
      </c>
      <c r="T802" s="209">
        <v>2</v>
      </c>
      <c r="AD802" s="422" t="s">
        <v>43</v>
      </c>
      <c r="AJ802" s="1">
        <f t="shared" si="42"/>
        <v>0</v>
      </c>
      <c r="AK802" s="1">
        <f t="shared" si="43"/>
        <v>-2</v>
      </c>
    </row>
    <row r="803" spans="1:37" ht="168.75" customHeight="1">
      <c r="A803" s="179" t="s">
        <v>5349</v>
      </c>
      <c r="B803" s="209" t="s">
        <v>505</v>
      </c>
      <c r="C803" s="209" t="s">
        <v>506</v>
      </c>
      <c r="D803" s="171">
        <v>42558</v>
      </c>
      <c r="E803" s="210">
        <v>0.63888888888888895</v>
      </c>
      <c r="F803" s="169">
        <v>42558</v>
      </c>
      <c r="G803" s="210">
        <v>0.63888888888888895</v>
      </c>
      <c r="H803" s="210">
        <v>0</v>
      </c>
      <c r="I803" s="209">
        <v>24</v>
      </c>
      <c r="J803" s="209" t="s">
        <v>822</v>
      </c>
      <c r="K803" s="209"/>
      <c r="L803" s="71" t="s">
        <v>10</v>
      </c>
      <c r="M803" s="209" t="s">
        <v>5579</v>
      </c>
      <c r="N803" s="60" t="s">
        <v>3</v>
      </c>
      <c r="O803" s="209" t="s">
        <v>8</v>
      </c>
      <c r="P803" s="209" t="s">
        <v>5579</v>
      </c>
      <c r="Q803" s="211" t="s">
        <v>6428</v>
      </c>
      <c r="R803" s="209">
        <v>1</v>
      </c>
      <c r="S803" s="209"/>
      <c r="T803" s="209">
        <v>1</v>
      </c>
      <c r="AD803" s="422" t="s">
        <v>43</v>
      </c>
      <c r="AJ803" s="1">
        <f t="shared" si="42"/>
        <v>0</v>
      </c>
      <c r="AK803" s="1">
        <f t="shared" si="43"/>
        <v>-1</v>
      </c>
    </row>
    <row r="804" spans="1:37" ht="309.75" customHeight="1">
      <c r="A804" s="179" t="s">
        <v>5349</v>
      </c>
      <c r="B804" s="209" t="s">
        <v>505</v>
      </c>
      <c r="C804" s="209" t="s">
        <v>506</v>
      </c>
      <c r="D804" s="171">
        <v>42559</v>
      </c>
      <c r="E804" s="210">
        <v>0.47083333333333338</v>
      </c>
      <c r="F804" s="169">
        <v>42559</v>
      </c>
      <c r="G804" s="210">
        <v>0.47083333333333338</v>
      </c>
      <c r="H804" s="210">
        <v>0</v>
      </c>
      <c r="I804" s="209">
        <v>4</v>
      </c>
      <c r="J804" s="209" t="s">
        <v>612</v>
      </c>
      <c r="K804" s="209"/>
      <c r="L804" s="71" t="s">
        <v>10</v>
      </c>
      <c r="M804" s="209" t="s">
        <v>5661</v>
      </c>
      <c r="N804" s="60" t="s">
        <v>3</v>
      </c>
      <c r="O804" s="209" t="s">
        <v>8</v>
      </c>
      <c r="P804" s="209" t="s">
        <v>5661</v>
      </c>
      <c r="Q804" s="211" t="s">
        <v>6429</v>
      </c>
      <c r="R804" s="209"/>
      <c r="S804" s="209">
        <v>1</v>
      </c>
      <c r="T804" s="209">
        <v>1</v>
      </c>
      <c r="AD804" s="422" t="s">
        <v>43</v>
      </c>
      <c r="AJ804" s="1">
        <f t="shared" si="42"/>
        <v>0</v>
      </c>
      <c r="AK804" s="1">
        <f t="shared" si="43"/>
        <v>-1</v>
      </c>
    </row>
    <row r="805" spans="1:37" ht="304.5">
      <c r="A805" s="179" t="s">
        <v>5349</v>
      </c>
      <c r="B805" s="209" t="s">
        <v>505</v>
      </c>
      <c r="C805" s="209" t="s">
        <v>506</v>
      </c>
      <c r="D805" s="171">
        <v>42559</v>
      </c>
      <c r="E805" s="210">
        <v>0.47916666666666669</v>
      </c>
      <c r="F805" s="169">
        <v>42559</v>
      </c>
      <c r="G805" s="210">
        <v>0.47916666666666669</v>
      </c>
      <c r="H805" s="210">
        <v>0</v>
      </c>
      <c r="I805" s="209">
        <v>5</v>
      </c>
      <c r="J805" s="209" t="s">
        <v>1561</v>
      </c>
      <c r="K805" s="209"/>
      <c r="L805" s="71" t="s">
        <v>10</v>
      </c>
      <c r="M805" s="209" t="s">
        <v>4770</v>
      </c>
      <c r="N805" s="60" t="s">
        <v>3</v>
      </c>
      <c r="O805" s="209" t="s">
        <v>8</v>
      </c>
      <c r="P805" s="209" t="s">
        <v>4770</v>
      </c>
      <c r="Q805" s="211" t="s">
        <v>6430</v>
      </c>
      <c r="R805" s="209">
        <v>1</v>
      </c>
      <c r="S805" s="209">
        <v>1</v>
      </c>
      <c r="T805" s="209">
        <v>2</v>
      </c>
      <c r="AD805" s="422" t="s">
        <v>43</v>
      </c>
      <c r="AJ805" s="1">
        <f t="shared" si="42"/>
        <v>0</v>
      </c>
      <c r="AK805" s="1">
        <f t="shared" si="43"/>
        <v>-2</v>
      </c>
    </row>
    <row r="806" spans="1:37" ht="369.75">
      <c r="A806" s="179" t="s">
        <v>5349</v>
      </c>
      <c r="B806" s="209" t="s">
        <v>505</v>
      </c>
      <c r="C806" s="209" t="s">
        <v>506</v>
      </c>
      <c r="D806" s="171">
        <v>42559</v>
      </c>
      <c r="E806" s="210">
        <v>0.63541666666666663</v>
      </c>
      <c r="F806" s="169">
        <v>42559</v>
      </c>
      <c r="G806" s="210">
        <v>0.63541666666666663</v>
      </c>
      <c r="H806" s="210">
        <v>0</v>
      </c>
      <c r="I806" s="209">
        <v>9</v>
      </c>
      <c r="J806" s="209" t="s">
        <v>5267</v>
      </c>
      <c r="K806" s="209"/>
      <c r="L806" s="71" t="s">
        <v>10</v>
      </c>
      <c r="M806" s="209" t="s">
        <v>6431</v>
      </c>
      <c r="N806" s="60" t="s">
        <v>3</v>
      </c>
      <c r="O806" s="209" t="s">
        <v>8</v>
      </c>
      <c r="P806" s="209" t="s">
        <v>6431</v>
      </c>
      <c r="Q806" s="211" t="s">
        <v>6432</v>
      </c>
      <c r="R806" s="209">
        <v>1</v>
      </c>
      <c r="S806" s="209"/>
      <c r="T806" s="209">
        <v>1</v>
      </c>
      <c r="AD806" s="422" t="s">
        <v>43</v>
      </c>
      <c r="AJ806" s="1">
        <f t="shared" si="42"/>
        <v>0</v>
      </c>
      <c r="AK806" s="1">
        <f t="shared" si="43"/>
        <v>-1</v>
      </c>
    </row>
    <row r="807" spans="1:37" ht="63">
      <c r="A807" s="94" t="s">
        <v>13179</v>
      </c>
      <c r="B807" s="179" t="s">
        <v>6</v>
      </c>
      <c r="C807" s="179" t="s">
        <v>1868</v>
      </c>
      <c r="D807" s="169">
        <v>42730</v>
      </c>
      <c r="E807" s="176">
        <v>0.68263888888888891</v>
      </c>
      <c r="F807" s="169">
        <v>42730</v>
      </c>
      <c r="G807" s="176">
        <v>0.82847222222222217</v>
      </c>
      <c r="H807" s="176">
        <v>0.14583333333333334</v>
      </c>
      <c r="I807" s="1200">
        <v>7</v>
      </c>
      <c r="J807" s="179" t="s">
        <v>144</v>
      </c>
      <c r="K807" s="179" t="s">
        <v>21</v>
      </c>
      <c r="L807" s="181" t="s">
        <v>12</v>
      </c>
      <c r="M807" s="179" t="s">
        <v>13829</v>
      </c>
      <c r="N807" s="179" t="s">
        <v>3</v>
      </c>
      <c r="O807" s="179" t="s">
        <v>8</v>
      </c>
      <c r="P807" s="179" t="s">
        <v>13830</v>
      </c>
      <c r="Q807" s="600" t="s">
        <v>14840</v>
      </c>
      <c r="R807" s="607">
        <v>26.5</v>
      </c>
      <c r="S807" s="607"/>
      <c r="T807" s="1292">
        <v>26.5</v>
      </c>
      <c r="U807" s="924" t="s">
        <v>1</v>
      </c>
      <c r="AC807" s="123"/>
      <c r="AD807" s="179" t="s">
        <v>23</v>
      </c>
      <c r="AJ807" s="1">
        <f t="shared" si="42"/>
        <v>0</v>
      </c>
    </row>
    <row r="808" spans="1:37" ht="236.25">
      <c r="A808" s="179" t="s">
        <v>5349</v>
      </c>
      <c r="B808" s="109" t="s">
        <v>505</v>
      </c>
      <c r="C808" s="109" t="s">
        <v>506</v>
      </c>
      <c r="D808" s="171">
        <v>42561</v>
      </c>
      <c r="E808" s="425">
        <v>0.67499999999999993</v>
      </c>
      <c r="F808" s="169">
        <v>42561</v>
      </c>
      <c r="G808" s="425">
        <v>0.77777777777777779</v>
      </c>
      <c r="H808" s="425">
        <v>0.10277777777777779</v>
      </c>
      <c r="I808" s="109">
        <v>12</v>
      </c>
      <c r="J808" s="109"/>
      <c r="K808" s="109"/>
      <c r="L808" s="177" t="s">
        <v>10</v>
      </c>
      <c r="M808" s="109" t="s">
        <v>609</v>
      </c>
      <c r="N808" s="109" t="s">
        <v>3</v>
      </c>
      <c r="O808" s="109" t="s">
        <v>8</v>
      </c>
      <c r="P808" s="109" t="s">
        <v>5707</v>
      </c>
      <c r="Q808" s="426" t="s">
        <v>6435</v>
      </c>
      <c r="R808" s="109">
        <v>30</v>
      </c>
      <c r="S808" s="109">
        <v>1</v>
      </c>
      <c r="T808" s="109">
        <v>31</v>
      </c>
      <c r="AD808" s="422" t="s">
        <v>43</v>
      </c>
      <c r="AJ808" s="1">
        <f t="shared" si="42"/>
        <v>0</v>
      </c>
      <c r="AK808" s="1">
        <f t="shared" ref="AK808:AK815" si="44">AJ808-T808</f>
        <v>-31</v>
      </c>
    </row>
    <row r="809" spans="1:37" ht="282.75">
      <c r="A809" s="179" t="s">
        <v>5349</v>
      </c>
      <c r="B809" s="209" t="s">
        <v>505</v>
      </c>
      <c r="C809" s="209" t="s">
        <v>506</v>
      </c>
      <c r="D809" s="171">
        <v>42561</v>
      </c>
      <c r="E809" s="210">
        <v>0.67499999999999993</v>
      </c>
      <c r="F809" s="169">
        <v>42561</v>
      </c>
      <c r="G809" s="210">
        <v>0.68819444444444444</v>
      </c>
      <c r="H809" s="210">
        <v>1.3194444444444444E-2</v>
      </c>
      <c r="I809" s="209">
        <v>9</v>
      </c>
      <c r="J809" s="209"/>
      <c r="K809" s="209"/>
      <c r="L809" s="71" t="s">
        <v>10</v>
      </c>
      <c r="M809" s="209" t="s">
        <v>609</v>
      </c>
      <c r="N809" s="109" t="s">
        <v>3</v>
      </c>
      <c r="O809" s="109" t="s">
        <v>8</v>
      </c>
      <c r="P809" s="209" t="s">
        <v>2306</v>
      </c>
      <c r="Q809" s="211" t="s">
        <v>6436</v>
      </c>
      <c r="R809" s="209">
        <v>2</v>
      </c>
      <c r="S809" s="209"/>
      <c r="T809" s="209">
        <v>2</v>
      </c>
      <c r="AD809" s="422" t="s">
        <v>43</v>
      </c>
      <c r="AJ809" s="1">
        <f t="shared" si="42"/>
        <v>0</v>
      </c>
      <c r="AK809" s="1">
        <f t="shared" si="44"/>
        <v>-2</v>
      </c>
    </row>
    <row r="810" spans="1:37" ht="87.75" customHeight="1">
      <c r="A810" s="179" t="s">
        <v>5349</v>
      </c>
      <c r="B810" s="209" t="s">
        <v>505</v>
      </c>
      <c r="C810" s="209" t="s">
        <v>2601</v>
      </c>
      <c r="D810" s="171">
        <v>42561</v>
      </c>
      <c r="E810" s="210">
        <v>0.72986111111111107</v>
      </c>
      <c r="F810" s="169">
        <v>42561</v>
      </c>
      <c r="G810" s="210">
        <v>0.72986111111111107</v>
      </c>
      <c r="H810" s="210">
        <v>0</v>
      </c>
      <c r="I810" s="209">
        <v>9</v>
      </c>
      <c r="J810" s="209" t="s">
        <v>705</v>
      </c>
      <c r="K810" s="209"/>
      <c r="L810" s="71" t="s">
        <v>10</v>
      </c>
      <c r="M810" s="209" t="s">
        <v>609</v>
      </c>
      <c r="N810" s="109" t="s">
        <v>3</v>
      </c>
      <c r="O810" s="109" t="s">
        <v>8</v>
      </c>
      <c r="P810" s="209" t="s">
        <v>6437</v>
      </c>
      <c r="Q810" s="211" t="s">
        <v>6438</v>
      </c>
      <c r="R810" s="209">
        <v>1</v>
      </c>
      <c r="S810" s="209">
        <v>3</v>
      </c>
      <c r="T810" s="209">
        <v>4</v>
      </c>
      <c r="AD810" s="422" t="s">
        <v>43</v>
      </c>
      <c r="AJ810" s="1">
        <f t="shared" si="42"/>
        <v>0</v>
      </c>
      <c r="AK810" s="1">
        <f t="shared" si="44"/>
        <v>-4</v>
      </c>
    </row>
    <row r="811" spans="1:37" ht="348">
      <c r="A811" s="179" t="s">
        <v>5349</v>
      </c>
      <c r="B811" s="209" t="s">
        <v>505</v>
      </c>
      <c r="C811" s="209" t="s">
        <v>506</v>
      </c>
      <c r="D811" s="171">
        <v>42562</v>
      </c>
      <c r="E811" s="210">
        <v>0.80833333333333324</v>
      </c>
      <c r="F811" s="169">
        <v>42562</v>
      </c>
      <c r="G811" s="210">
        <v>0.80833333333333324</v>
      </c>
      <c r="H811" s="210">
        <v>0</v>
      </c>
      <c r="I811" s="209">
        <v>12</v>
      </c>
      <c r="J811" s="209" t="s">
        <v>612</v>
      </c>
      <c r="K811" s="209"/>
      <c r="L811" s="71" t="s">
        <v>10</v>
      </c>
      <c r="M811" s="209" t="s">
        <v>609</v>
      </c>
      <c r="N811" s="109" t="s">
        <v>3</v>
      </c>
      <c r="O811" s="109" t="s">
        <v>8</v>
      </c>
      <c r="P811" s="209" t="s">
        <v>6202</v>
      </c>
      <c r="Q811" s="211" t="s">
        <v>6441</v>
      </c>
      <c r="R811" s="209">
        <v>1</v>
      </c>
      <c r="S811" s="209">
        <v>3</v>
      </c>
      <c r="T811" s="209">
        <v>4</v>
      </c>
      <c r="U811" s="179"/>
      <c r="V811" s="179"/>
      <c r="W811" s="179"/>
      <c r="X811" s="179"/>
      <c r="Y811" s="179"/>
      <c r="Z811" s="179"/>
      <c r="AA811" s="179"/>
      <c r="AB811" s="179"/>
      <c r="AC811" s="179"/>
      <c r="AD811" s="422" t="s">
        <v>43</v>
      </c>
      <c r="AE811" s="179"/>
      <c r="AF811" s="179"/>
      <c r="AG811" s="115"/>
      <c r="AJ811" s="1">
        <f t="shared" si="42"/>
        <v>0</v>
      </c>
      <c r="AK811" s="1">
        <f t="shared" si="44"/>
        <v>-4</v>
      </c>
    </row>
    <row r="812" spans="1:37" ht="304.5">
      <c r="A812" s="179" t="s">
        <v>5349</v>
      </c>
      <c r="B812" s="209" t="s">
        <v>505</v>
      </c>
      <c r="C812" s="209" t="s">
        <v>506</v>
      </c>
      <c r="D812" s="171">
        <v>42562</v>
      </c>
      <c r="E812" s="210">
        <v>0.81805555555555554</v>
      </c>
      <c r="F812" s="169">
        <v>42562</v>
      </c>
      <c r="G812" s="210">
        <v>0.81805555555555554</v>
      </c>
      <c r="H812" s="210">
        <v>0</v>
      </c>
      <c r="I812" s="209">
        <v>6</v>
      </c>
      <c r="J812" s="209" t="s">
        <v>6203</v>
      </c>
      <c r="K812" s="209"/>
      <c r="L812" s="71" t="s">
        <v>10</v>
      </c>
      <c r="M812" s="209" t="s">
        <v>609</v>
      </c>
      <c r="N812" s="109" t="s">
        <v>3</v>
      </c>
      <c r="O812" s="109" t="s">
        <v>8</v>
      </c>
      <c r="P812" s="209" t="s">
        <v>6204</v>
      </c>
      <c r="Q812" s="211" t="s">
        <v>6442</v>
      </c>
      <c r="R812" s="209"/>
      <c r="S812" s="209">
        <v>1</v>
      </c>
      <c r="T812" s="209">
        <v>1</v>
      </c>
      <c r="U812" s="179"/>
      <c r="V812" s="179"/>
      <c r="W812" s="179"/>
      <c r="X812" s="179"/>
      <c r="Y812" s="179"/>
      <c r="Z812" s="179"/>
      <c r="AA812" s="179"/>
      <c r="AB812" s="179"/>
      <c r="AC812" s="179"/>
      <c r="AD812" s="422" t="s">
        <v>43</v>
      </c>
      <c r="AE812" s="179"/>
      <c r="AF812" s="179"/>
      <c r="AG812" s="115"/>
      <c r="AJ812" s="1">
        <f t="shared" si="42"/>
        <v>0</v>
      </c>
      <c r="AK812" s="1">
        <f t="shared" si="44"/>
        <v>-1</v>
      </c>
    </row>
    <row r="813" spans="1:37" ht="326.25">
      <c r="A813" s="179" t="s">
        <v>5349</v>
      </c>
      <c r="B813" s="209" t="s">
        <v>505</v>
      </c>
      <c r="C813" s="209" t="s">
        <v>506</v>
      </c>
      <c r="D813" s="171">
        <v>42562</v>
      </c>
      <c r="E813" s="210">
        <v>0.81874999999999998</v>
      </c>
      <c r="F813" s="169">
        <v>42562</v>
      </c>
      <c r="G813" s="210">
        <v>0.81874999999999998</v>
      </c>
      <c r="H813" s="210">
        <v>0</v>
      </c>
      <c r="I813" s="209">
        <v>13</v>
      </c>
      <c r="J813" s="209" t="s">
        <v>612</v>
      </c>
      <c r="K813" s="209"/>
      <c r="L813" s="71" t="s">
        <v>10</v>
      </c>
      <c r="M813" s="209" t="s">
        <v>6205</v>
      </c>
      <c r="N813" s="60" t="s">
        <v>3</v>
      </c>
      <c r="O813" s="209" t="s">
        <v>8</v>
      </c>
      <c r="P813" s="209" t="s">
        <v>6205</v>
      </c>
      <c r="Q813" s="211" t="s">
        <v>6443</v>
      </c>
      <c r="R813" s="209">
        <v>1</v>
      </c>
      <c r="S813" s="209">
        <v>3</v>
      </c>
      <c r="T813" s="209">
        <v>4</v>
      </c>
      <c r="U813" s="179"/>
      <c r="V813" s="179"/>
      <c r="W813" s="179"/>
      <c r="X813" s="179"/>
      <c r="Y813" s="179"/>
      <c r="Z813" s="179"/>
      <c r="AA813" s="179"/>
      <c r="AB813" s="179"/>
      <c r="AC813" s="179"/>
      <c r="AD813" s="422" t="s">
        <v>43</v>
      </c>
      <c r="AE813" s="179"/>
      <c r="AF813" s="179"/>
      <c r="AG813" s="115"/>
      <c r="AJ813" s="1">
        <f t="shared" si="42"/>
        <v>0</v>
      </c>
      <c r="AK813" s="1">
        <f t="shared" si="44"/>
        <v>-4</v>
      </c>
    </row>
    <row r="814" spans="1:37" ht="304.5">
      <c r="A814" s="179" t="s">
        <v>5349</v>
      </c>
      <c r="B814" s="209" t="s">
        <v>505</v>
      </c>
      <c r="C814" s="209" t="s">
        <v>506</v>
      </c>
      <c r="D814" s="171">
        <v>42562</v>
      </c>
      <c r="E814" s="210">
        <v>0.8208333333333333</v>
      </c>
      <c r="F814" s="169">
        <v>42562</v>
      </c>
      <c r="G814" s="210">
        <v>0.8208333333333333</v>
      </c>
      <c r="H814" s="210">
        <v>0</v>
      </c>
      <c r="I814" s="209">
        <v>13</v>
      </c>
      <c r="J814" s="209" t="s">
        <v>612</v>
      </c>
      <c r="K814" s="209"/>
      <c r="L814" s="71" t="s">
        <v>10</v>
      </c>
      <c r="M814" s="209" t="s">
        <v>609</v>
      </c>
      <c r="N814" s="60" t="s">
        <v>3</v>
      </c>
      <c r="O814" s="209" t="s">
        <v>8</v>
      </c>
      <c r="P814" s="209" t="s">
        <v>6206</v>
      </c>
      <c r="Q814" s="211" t="s">
        <v>6444</v>
      </c>
      <c r="R814" s="209"/>
      <c r="S814" s="209">
        <v>1</v>
      </c>
      <c r="T814" s="209">
        <v>1</v>
      </c>
      <c r="U814" s="179"/>
      <c r="V814" s="179"/>
      <c r="W814" s="179"/>
      <c r="X814" s="179"/>
      <c r="Y814" s="179"/>
      <c r="Z814" s="179"/>
      <c r="AA814" s="179"/>
      <c r="AB814" s="179"/>
      <c r="AC814" s="179"/>
      <c r="AD814" s="422" t="s">
        <v>43</v>
      </c>
      <c r="AE814" s="179"/>
      <c r="AF814" s="179"/>
      <c r="AG814" s="115"/>
      <c r="AJ814" s="1">
        <f t="shared" si="42"/>
        <v>0</v>
      </c>
      <c r="AK814" s="1">
        <f t="shared" si="44"/>
        <v>-1</v>
      </c>
    </row>
    <row r="815" spans="1:37" ht="93.75" customHeight="1">
      <c r="A815" s="179" t="s">
        <v>5349</v>
      </c>
      <c r="B815" s="209" t="s">
        <v>505</v>
      </c>
      <c r="C815" s="209" t="s">
        <v>506</v>
      </c>
      <c r="D815" s="171">
        <v>42562</v>
      </c>
      <c r="E815" s="210">
        <v>0.82500000000000007</v>
      </c>
      <c r="F815" s="169">
        <v>42562</v>
      </c>
      <c r="G815" s="210">
        <v>0.82500000000000007</v>
      </c>
      <c r="H815" s="210">
        <v>0</v>
      </c>
      <c r="I815" s="209">
        <v>13</v>
      </c>
      <c r="J815" s="209" t="s">
        <v>612</v>
      </c>
      <c r="K815" s="209"/>
      <c r="L815" s="71" t="s">
        <v>10</v>
      </c>
      <c r="M815" s="209" t="s">
        <v>609</v>
      </c>
      <c r="N815" s="60" t="s">
        <v>3</v>
      </c>
      <c r="O815" s="209" t="s">
        <v>8</v>
      </c>
      <c r="P815" s="209" t="s">
        <v>6207</v>
      </c>
      <c r="Q815" s="211" t="s">
        <v>6445</v>
      </c>
      <c r="R815" s="209">
        <v>1</v>
      </c>
      <c r="S815" s="209">
        <v>1</v>
      </c>
      <c r="T815" s="209">
        <v>2</v>
      </c>
      <c r="U815" s="179"/>
      <c r="V815" s="179"/>
      <c r="W815" s="179"/>
      <c r="X815" s="179"/>
      <c r="Y815" s="179"/>
      <c r="Z815" s="179"/>
      <c r="AA815" s="179"/>
      <c r="AB815" s="179"/>
      <c r="AC815" s="179"/>
      <c r="AD815" s="422" t="s">
        <v>43</v>
      </c>
      <c r="AE815" s="179"/>
      <c r="AF815" s="179"/>
      <c r="AG815" s="115"/>
      <c r="AJ815" s="1">
        <f t="shared" si="42"/>
        <v>0</v>
      </c>
      <c r="AK815" s="1">
        <f t="shared" si="44"/>
        <v>-2</v>
      </c>
    </row>
    <row r="816" spans="1:37" ht="84">
      <c r="A816" s="94" t="s">
        <v>13179</v>
      </c>
      <c r="B816" s="596" t="s">
        <v>12578</v>
      </c>
      <c r="C816" s="596" t="s">
        <v>12579</v>
      </c>
      <c r="D816" s="786">
        <v>42710</v>
      </c>
      <c r="E816" s="593">
        <v>0.35416666666666669</v>
      </c>
      <c r="F816" s="786">
        <v>42710</v>
      </c>
      <c r="G816" s="593">
        <v>0.70833333333333337</v>
      </c>
      <c r="H816" s="787">
        <f>G816-E816</f>
        <v>0.35416666666666669</v>
      </c>
      <c r="I816" s="595">
        <v>25</v>
      </c>
      <c r="J816" s="595" t="s">
        <v>13291</v>
      </c>
      <c r="K816" s="595"/>
      <c r="L816" s="596" t="s">
        <v>4</v>
      </c>
      <c r="M816" s="595" t="s">
        <v>13292</v>
      </c>
      <c r="N816" s="792" t="s">
        <v>3</v>
      </c>
      <c r="O816" s="595" t="s">
        <v>8</v>
      </c>
      <c r="P816" s="595" t="s">
        <v>13292</v>
      </c>
      <c r="Q816" s="595" t="s">
        <v>13293</v>
      </c>
      <c r="R816" s="802">
        <v>26.367000000000001</v>
      </c>
      <c r="S816" s="802"/>
      <c r="T816" s="803">
        <v>26.367000000000001</v>
      </c>
      <c r="U816" s="792" t="s">
        <v>29</v>
      </c>
      <c r="V816" s="792">
        <v>1975</v>
      </c>
      <c r="W816" s="792" t="s">
        <v>29</v>
      </c>
      <c r="X816" s="792" t="s">
        <v>6961</v>
      </c>
      <c r="Y816" s="792" t="s">
        <v>14404</v>
      </c>
      <c r="Z816" s="792">
        <v>100</v>
      </c>
      <c r="AA816" s="792" t="s">
        <v>14405</v>
      </c>
      <c r="AB816" s="792">
        <v>0</v>
      </c>
      <c r="AC816" s="792"/>
      <c r="AD816" s="792" t="s">
        <v>23</v>
      </c>
      <c r="AE816" s="792"/>
      <c r="AF816" s="792"/>
      <c r="AG816" s="792"/>
      <c r="AJ816" s="1">
        <f t="shared" si="42"/>
        <v>0</v>
      </c>
    </row>
    <row r="817" spans="1:37" ht="141.75" customHeight="1">
      <c r="A817" s="179" t="s">
        <v>5349</v>
      </c>
      <c r="B817" s="209" t="s">
        <v>505</v>
      </c>
      <c r="C817" s="209" t="s">
        <v>506</v>
      </c>
      <c r="D817" s="171">
        <v>42563</v>
      </c>
      <c r="E817" s="210">
        <v>0.4993055555555555</v>
      </c>
      <c r="F817" s="169">
        <v>42563</v>
      </c>
      <c r="G817" s="210">
        <v>0.4993055555555555</v>
      </c>
      <c r="H817" s="210">
        <v>0</v>
      </c>
      <c r="I817" s="209">
        <v>6</v>
      </c>
      <c r="J817" s="209" t="s">
        <v>1561</v>
      </c>
      <c r="K817" s="209"/>
      <c r="L817" s="71" t="s">
        <v>10</v>
      </c>
      <c r="M817" s="209" t="s">
        <v>6446</v>
      </c>
      <c r="N817" s="60" t="s">
        <v>3</v>
      </c>
      <c r="O817" s="209" t="s">
        <v>8</v>
      </c>
      <c r="P817" s="209" t="s">
        <v>6446</v>
      </c>
      <c r="Q817" s="211" t="s">
        <v>6447</v>
      </c>
      <c r="R817" s="209"/>
      <c r="S817" s="209">
        <v>1</v>
      </c>
      <c r="T817" s="209">
        <v>1</v>
      </c>
      <c r="U817" s="179"/>
      <c r="V817" s="179"/>
      <c r="W817" s="179"/>
      <c r="X817" s="179"/>
      <c r="Y817" s="179"/>
      <c r="Z817" s="179"/>
      <c r="AA817" s="179"/>
      <c r="AB817" s="179"/>
      <c r="AC817" s="179"/>
      <c r="AD817" s="422" t="s">
        <v>43</v>
      </c>
      <c r="AE817" s="179"/>
      <c r="AF817" s="179"/>
      <c r="AG817" s="115"/>
      <c r="AJ817" s="1">
        <f t="shared" si="42"/>
        <v>0</v>
      </c>
      <c r="AK817" s="1">
        <f t="shared" ref="AK817:AK850" si="45">AJ817-T817</f>
        <v>-1</v>
      </c>
    </row>
    <row r="818" spans="1:37" ht="93.75" customHeight="1">
      <c r="A818" s="179" t="s">
        <v>5349</v>
      </c>
      <c r="B818" s="209" t="s">
        <v>505</v>
      </c>
      <c r="C818" s="209" t="s">
        <v>506</v>
      </c>
      <c r="D818" s="171">
        <v>42563</v>
      </c>
      <c r="E818" s="210">
        <v>0.50972222222222219</v>
      </c>
      <c r="F818" s="169">
        <v>42563</v>
      </c>
      <c r="G818" s="210">
        <v>0.54722222222222217</v>
      </c>
      <c r="H818" s="210">
        <v>3.7499999999999999E-2</v>
      </c>
      <c r="I818" s="209">
        <v>29</v>
      </c>
      <c r="J818" s="209" t="s">
        <v>1561</v>
      </c>
      <c r="K818" s="209"/>
      <c r="L818" s="71" t="s">
        <v>10</v>
      </c>
      <c r="M818" s="209" t="s">
        <v>6221</v>
      </c>
      <c r="N818" s="60" t="s">
        <v>3</v>
      </c>
      <c r="O818" s="209" t="s">
        <v>8</v>
      </c>
      <c r="P818" s="209" t="s">
        <v>6221</v>
      </c>
      <c r="Q818" s="211" t="s">
        <v>6448</v>
      </c>
      <c r="R818" s="209">
        <v>6</v>
      </c>
      <c r="S818" s="209">
        <v>6</v>
      </c>
      <c r="T818" s="209">
        <v>12</v>
      </c>
      <c r="U818" s="179"/>
      <c r="V818" s="179"/>
      <c r="W818" s="179"/>
      <c r="X818" s="179"/>
      <c r="Y818" s="179"/>
      <c r="Z818" s="179"/>
      <c r="AA818" s="179"/>
      <c r="AB818" s="179"/>
      <c r="AC818" s="179"/>
      <c r="AD818" s="422" t="s">
        <v>43</v>
      </c>
      <c r="AE818" s="179"/>
      <c r="AF818" s="179"/>
      <c r="AG818" s="115"/>
      <c r="AJ818" s="1">
        <f t="shared" si="42"/>
        <v>0</v>
      </c>
      <c r="AK818" s="1">
        <f t="shared" si="45"/>
        <v>-12</v>
      </c>
    </row>
    <row r="819" spans="1:37" ht="243.75" customHeight="1">
      <c r="A819" s="179" t="s">
        <v>5349</v>
      </c>
      <c r="B819" s="209" t="s">
        <v>505</v>
      </c>
      <c r="C819" s="209" t="s">
        <v>506</v>
      </c>
      <c r="D819" s="171">
        <v>42563</v>
      </c>
      <c r="E819" s="210">
        <v>0.60833333333333328</v>
      </c>
      <c r="F819" s="169">
        <v>42563</v>
      </c>
      <c r="G819" s="210">
        <v>0.60833333333333328</v>
      </c>
      <c r="H819" s="210">
        <v>0</v>
      </c>
      <c r="I819" s="209">
        <v>65</v>
      </c>
      <c r="J819" s="209" t="s">
        <v>5472</v>
      </c>
      <c r="K819" s="209"/>
      <c r="L819" s="71" t="s">
        <v>10</v>
      </c>
      <c r="M819" s="209" t="s">
        <v>5268</v>
      </c>
      <c r="N819" s="209">
        <v>35</v>
      </c>
      <c r="O819" s="209" t="s">
        <v>8</v>
      </c>
      <c r="P819" s="209" t="s">
        <v>5268</v>
      </c>
      <c r="Q819" s="211" t="s">
        <v>6449</v>
      </c>
      <c r="R819" s="209">
        <v>5</v>
      </c>
      <c r="S819" s="209">
        <v>7</v>
      </c>
      <c r="T819" s="209">
        <v>12</v>
      </c>
      <c r="U819" s="179"/>
      <c r="V819" s="179"/>
      <c r="W819" s="179"/>
      <c r="X819" s="179"/>
      <c r="Y819" s="179"/>
      <c r="Z819" s="179"/>
      <c r="AA819" s="179"/>
      <c r="AB819" s="179"/>
      <c r="AC819" s="179"/>
      <c r="AD819" s="422" t="s">
        <v>43</v>
      </c>
      <c r="AE819" s="179"/>
      <c r="AF819" s="179"/>
      <c r="AG819" s="115"/>
      <c r="AJ819" s="1">
        <f t="shared" si="42"/>
        <v>0</v>
      </c>
      <c r="AK819" s="1">
        <f t="shared" si="45"/>
        <v>-12</v>
      </c>
    </row>
    <row r="820" spans="1:37" ht="93.75" customHeight="1">
      <c r="A820" s="179" t="s">
        <v>5349</v>
      </c>
      <c r="B820" s="209" t="s">
        <v>505</v>
      </c>
      <c r="C820" s="209" t="s">
        <v>506</v>
      </c>
      <c r="D820" s="171">
        <v>42563</v>
      </c>
      <c r="E820" s="210">
        <v>0.61527777777777781</v>
      </c>
      <c r="F820" s="169">
        <v>42563</v>
      </c>
      <c r="G820" s="210">
        <v>0.61527777777777781</v>
      </c>
      <c r="H820" s="210">
        <v>0</v>
      </c>
      <c r="I820" s="209">
        <v>14</v>
      </c>
      <c r="J820" s="209" t="s">
        <v>1561</v>
      </c>
      <c r="K820" s="209"/>
      <c r="L820" s="71" t="s">
        <v>10</v>
      </c>
      <c r="M820" s="209" t="s">
        <v>1059</v>
      </c>
      <c r="N820" s="60" t="s">
        <v>3</v>
      </c>
      <c r="O820" s="209" t="s">
        <v>8</v>
      </c>
      <c r="P820" s="209" t="s">
        <v>1059</v>
      </c>
      <c r="Q820" s="211" t="s">
        <v>6450</v>
      </c>
      <c r="R820" s="209"/>
      <c r="S820" s="209">
        <v>1</v>
      </c>
      <c r="T820" s="209">
        <v>1</v>
      </c>
      <c r="U820" s="179"/>
      <c r="V820" s="179"/>
      <c r="W820" s="179"/>
      <c r="X820" s="179"/>
      <c r="Y820" s="179"/>
      <c r="Z820" s="179"/>
      <c r="AA820" s="179"/>
      <c r="AB820" s="179"/>
      <c r="AC820" s="179"/>
      <c r="AD820" s="422" t="s">
        <v>43</v>
      </c>
      <c r="AE820" s="179"/>
      <c r="AF820" s="179"/>
      <c r="AG820" s="115"/>
      <c r="AJ820" s="1">
        <f t="shared" si="42"/>
        <v>0</v>
      </c>
      <c r="AK820" s="1">
        <f t="shared" si="45"/>
        <v>-1</v>
      </c>
    </row>
    <row r="821" spans="1:37" ht="75" customHeight="1">
      <c r="A821" s="179" t="s">
        <v>5349</v>
      </c>
      <c r="B821" s="209" t="s">
        <v>505</v>
      </c>
      <c r="C821" s="209" t="s">
        <v>506</v>
      </c>
      <c r="D821" s="171">
        <v>42563</v>
      </c>
      <c r="E821" s="210">
        <v>0.63472222222222219</v>
      </c>
      <c r="F821" s="169">
        <v>42563</v>
      </c>
      <c r="G821" s="210">
        <v>0.63472222222222219</v>
      </c>
      <c r="H821" s="210">
        <v>0</v>
      </c>
      <c r="I821" s="209">
        <v>11</v>
      </c>
      <c r="J821" s="209" t="s">
        <v>1561</v>
      </c>
      <c r="K821" s="209"/>
      <c r="L821" s="71" t="s">
        <v>10</v>
      </c>
      <c r="M821" s="209" t="s">
        <v>6222</v>
      </c>
      <c r="N821" s="60" t="s">
        <v>3</v>
      </c>
      <c r="O821" s="209" t="s">
        <v>8</v>
      </c>
      <c r="P821" s="209" t="s">
        <v>6222</v>
      </c>
      <c r="Q821" s="211" t="s">
        <v>6451</v>
      </c>
      <c r="R821" s="209"/>
      <c r="S821" s="209">
        <v>1</v>
      </c>
      <c r="T821" s="209">
        <v>1</v>
      </c>
      <c r="U821" s="179"/>
      <c r="V821" s="179"/>
      <c r="W821" s="179"/>
      <c r="X821" s="179"/>
      <c r="Y821" s="179"/>
      <c r="Z821" s="179"/>
      <c r="AA821" s="179"/>
      <c r="AB821" s="179"/>
      <c r="AC821" s="179"/>
      <c r="AD821" s="422" t="s">
        <v>43</v>
      </c>
      <c r="AE821" s="179"/>
      <c r="AF821" s="179"/>
      <c r="AG821" s="115"/>
      <c r="AJ821" s="1">
        <f t="shared" si="42"/>
        <v>0</v>
      </c>
      <c r="AK821" s="1">
        <f t="shared" si="45"/>
        <v>-1</v>
      </c>
    </row>
    <row r="822" spans="1:37" ht="187.5" customHeight="1">
      <c r="A822" s="179" t="s">
        <v>5349</v>
      </c>
      <c r="B822" s="209" t="s">
        <v>505</v>
      </c>
      <c r="C822" s="209" t="s">
        <v>506</v>
      </c>
      <c r="D822" s="171">
        <v>42563</v>
      </c>
      <c r="E822" s="210">
        <v>0.63541666666666663</v>
      </c>
      <c r="F822" s="169">
        <v>42563</v>
      </c>
      <c r="G822" s="210">
        <v>0.6381944444444444</v>
      </c>
      <c r="H822" s="210">
        <v>2.7777777777777779E-3</v>
      </c>
      <c r="I822" s="209">
        <v>6</v>
      </c>
      <c r="J822" s="209" t="s">
        <v>1561</v>
      </c>
      <c r="K822" s="209"/>
      <c r="L822" s="71" t="s">
        <v>10</v>
      </c>
      <c r="M822" s="209" t="s">
        <v>4916</v>
      </c>
      <c r="N822" s="60" t="s">
        <v>3</v>
      </c>
      <c r="O822" s="209" t="s">
        <v>8</v>
      </c>
      <c r="P822" s="209" t="s">
        <v>4916</v>
      </c>
      <c r="Q822" s="211" t="s">
        <v>6452</v>
      </c>
      <c r="R822" s="209"/>
      <c r="S822" s="209">
        <v>1</v>
      </c>
      <c r="T822" s="209">
        <v>1</v>
      </c>
      <c r="U822" s="179"/>
      <c r="V822" s="179"/>
      <c r="W822" s="179"/>
      <c r="X822" s="179"/>
      <c r="Y822" s="179"/>
      <c r="Z822" s="179"/>
      <c r="AA822" s="179"/>
      <c r="AB822" s="179"/>
      <c r="AC822" s="179"/>
      <c r="AD822" s="422" t="s">
        <v>43</v>
      </c>
      <c r="AE822" s="179"/>
      <c r="AF822" s="179"/>
      <c r="AG822" s="115"/>
      <c r="AJ822" s="1">
        <f t="shared" si="42"/>
        <v>0</v>
      </c>
      <c r="AK822" s="1">
        <f t="shared" si="45"/>
        <v>-1</v>
      </c>
    </row>
    <row r="823" spans="1:37" ht="168.75" customHeight="1">
      <c r="A823" s="179" t="s">
        <v>5349</v>
      </c>
      <c r="B823" s="209" t="s">
        <v>505</v>
      </c>
      <c r="C823" s="209" t="s">
        <v>506</v>
      </c>
      <c r="D823" s="171">
        <v>42563</v>
      </c>
      <c r="E823" s="210">
        <v>0.64097222222222217</v>
      </c>
      <c r="F823" s="169">
        <v>42563</v>
      </c>
      <c r="G823" s="210">
        <v>0.64930555555555558</v>
      </c>
      <c r="H823" s="210">
        <v>8.3333333333333332E-3</v>
      </c>
      <c r="I823" s="209">
        <v>2</v>
      </c>
      <c r="J823" s="209" t="s">
        <v>1561</v>
      </c>
      <c r="K823" s="209"/>
      <c r="L823" s="71" t="s">
        <v>10</v>
      </c>
      <c r="M823" s="209" t="s">
        <v>6223</v>
      </c>
      <c r="N823" s="60" t="s">
        <v>3</v>
      </c>
      <c r="O823" s="209" t="s">
        <v>8</v>
      </c>
      <c r="P823" s="209" t="s">
        <v>6223</v>
      </c>
      <c r="Q823" s="211" t="s">
        <v>6453</v>
      </c>
      <c r="R823" s="209"/>
      <c r="S823" s="209">
        <v>3</v>
      </c>
      <c r="T823" s="209">
        <v>3</v>
      </c>
      <c r="U823" s="179"/>
      <c r="V823" s="179"/>
      <c r="W823" s="179"/>
      <c r="X823" s="179"/>
      <c r="Y823" s="179"/>
      <c r="Z823" s="179"/>
      <c r="AA823" s="179"/>
      <c r="AB823" s="179"/>
      <c r="AC823" s="179"/>
      <c r="AD823" s="422" t="s">
        <v>43</v>
      </c>
      <c r="AE823" s="179"/>
      <c r="AF823" s="179"/>
      <c r="AG823" s="115"/>
      <c r="AJ823" s="1">
        <f t="shared" si="42"/>
        <v>0</v>
      </c>
      <c r="AK823" s="1">
        <f t="shared" si="45"/>
        <v>-3</v>
      </c>
    </row>
    <row r="824" spans="1:37" ht="337.5" customHeight="1">
      <c r="A824" s="179" t="s">
        <v>5349</v>
      </c>
      <c r="B824" s="209" t="s">
        <v>505</v>
      </c>
      <c r="C824" s="209" t="s">
        <v>506</v>
      </c>
      <c r="D824" s="171">
        <v>42563</v>
      </c>
      <c r="E824" s="210">
        <v>0.65555555555555556</v>
      </c>
      <c r="F824" s="169">
        <v>42563</v>
      </c>
      <c r="G824" s="210">
        <v>0.65555555555555556</v>
      </c>
      <c r="H824" s="210">
        <v>0</v>
      </c>
      <c r="I824" s="209">
        <v>12</v>
      </c>
      <c r="J824" s="209" t="s">
        <v>612</v>
      </c>
      <c r="K824" s="209"/>
      <c r="L824" s="71" t="s">
        <v>10</v>
      </c>
      <c r="M824" s="209" t="s">
        <v>6224</v>
      </c>
      <c r="N824" s="60" t="s">
        <v>3</v>
      </c>
      <c r="O824" s="209" t="s">
        <v>8</v>
      </c>
      <c r="P824" s="209" t="s">
        <v>6224</v>
      </c>
      <c r="Q824" s="211" t="s">
        <v>6454</v>
      </c>
      <c r="R824" s="209">
        <v>1</v>
      </c>
      <c r="S824" s="209"/>
      <c r="T824" s="209">
        <v>1</v>
      </c>
      <c r="U824" s="179"/>
      <c r="V824" s="179"/>
      <c r="W824" s="179"/>
      <c r="X824" s="179"/>
      <c r="Y824" s="179"/>
      <c r="Z824" s="179"/>
      <c r="AA824" s="179"/>
      <c r="AB824" s="179"/>
      <c r="AC824" s="179"/>
      <c r="AD824" s="422" t="s">
        <v>43</v>
      </c>
      <c r="AE824" s="179"/>
      <c r="AF824" s="179"/>
      <c r="AG824" s="115"/>
      <c r="AJ824" s="1">
        <f t="shared" si="42"/>
        <v>0</v>
      </c>
      <c r="AK824" s="1">
        <f t="shared" si="45"/>
        <v>-1</v>
      </c>
    </row>
    <row r="825" spans="1:37" ht="168.75" customHeight="1">
      <c r="A825" s="179" t="s">
        <v>5349</v>
      </c>
      <c r="B825" s="209" t="s">
        <v>505</v>
      </c>
      <c r="C825" s="209" t="s">
        <v>506</v>
      </c>
      <c r="D825" s="171">
        <v>42564</v>
      </c>
      <c r="E825" s="210">
        <v>0.70972222222222225</v>
      </c>
      <c r="F825" s="169">
        <v>42564</v>
      </c>
      <c r="G825" s="210">
        <v>0.71180555555555547</v>
      </c>
      <c r="H825" s="210">
        <v>2.0833333333333333E-3</v>
      </c>
      <c r="I825" s="209">
        <v>6</v>
      </c>
      <c r="J825" s="209" t="s">
        <v>1561</v>
      </c>
      <c r="K825" s="209"/>
      <c r="L825" s="71" t="s">
        <v>10</v>
      </c>
      <c r="M825" s="209" t="s">
        <v>6457</v>
      </c>
      <c r="N825" s="60" t="s">
        <v>3</v>
      </c>
      <c r="O825" s="209" t="s">
        <v>8</v>
      </c>
      <c r="P825" s="209" t="s">
        <v>6457</v>
      </c>
      <c r="Q825" s="211" t="s">
        <v>6458</v>
      </c>
      <c r="R825" s="209">
        <v>1</v>
      </c>
      <c r="S825" s="209">
        <v>1</v>
      </c>
      <c r="T825" s="209">
        <v>2</v>
      </c>
      <c r="U825" s="179"/>
      <c r="V825" s="179"/>
      <c r="W825" s="179"/>
      <c r="X825" s="179"/>
      <c r="Y825" s="179"/>
      <c r="Z825" s="179"/>
      <c r="AA825" s="179"/>
      <c r="AB825" s="179"/>
      <c r="AC825" s="179"/>
      <c r="AD825" s="179" t="s">
        <v>0</v>
      </c>
      <c r="AE825" s="179"/>
      <c r="AF825" s="179"/>
      <c r="AG825" s="115"/>
      <c r="AJ825" s="1">
        <f t="shared" si="42"/>
        <v>0</v>
      </c>
      <c r="AK825" s="1">
        <f t="shared" si="45"/>
        <v>-2</v>
      </c>
    </row>
    <row r="826" spans="1:37" ht="150" customHeight="1">
      <c r="A826" s="179" t="s">
        <v>5349</v>
      </c>
      <c r="B826" s="209" t="s">
        <v>505</v>
      </c>
      <c r="C826" s="209" t="s">
        <v>684</v>
      </c>
      <c r="D826" s="171">
        <v>42564</v>
      </c>
      <c r="E826" s="210">
        <v>0.65902777777777777</v>
      </c>
      <c r="F826" s="169">
        <v>42564</v>
      </c>
      <c r="G826" s="210">
        <v>0.65902777777777777</v>
      </c>
      <c r="H826" s="210">
        <v>0</v>
      </c>
      <c r="I826" s="209">
        <v>6</v>
      </c>
      <c r="J826" s="209" t="s">
        <v>813</v>
      </c>
      <c r="K826" s="209"/>
      <c r="L826" s="209" t="s">
        <v>17</v>
      </c>
      <c r="M826" s="209" t="s">
        <v>6455</v>
      </c>
      <c r="N826" s="209">
        <v>220</v>
      </c>
      <c r="O826" s="209" t="s">
        <v>8</v>
      </c>
      <c r="P826" s="209" t="s">
        <v>6455</v>
      </c>
      <c r="Q826" s="211" t="s">
        <v>6456</v>
      </c>
      <c r="R826" s="209">
        <v>1</v>
      </c>
      <c r="S826" s="209">
        <v>1</v>
      </c>
      <c r="T826" s="209">
        <v>2</v>
      </c>
      <c r="U826" s="179"/>
      <c r="V826" s="179"/>
      <c r="W826" s="179"/>
      <c r="X826" s="179"/>
      <c r="Y826" s="179"/>
      <c r="Z826" s="179"/>
      <c r="AA826" s="179"/>
      <c r="AB826" s="179"/>
      <c r="AC826" s="179"/>
      <c r="AD826" s="422" t="s">
        <v>38</v>
      </c>
      <c r="AE826" s="179"/>
      <c r="AF826" s="179"/>
      <c r="AG826" s="115"/>
      <c r="AJ826" s="1">
        <f t="shared" si="42"/>
        <v>0</v>
      </c>
      <c r="AK826" s="1">
        <f t="shared" si="45"/>
        <v>-2</v>
      </c>
    </row>
    <row r="827" spans="1:37" ht="131.25" customHeight="1">
      <c r="A827" s="179" t="s">
        <v>5349</v>
      </c>
      <c r="B827" s="209" t="s">
        <v>505</v>
      </c>
      <c r="C827" s="209" t="s">
        <v>506</v>
      </c>
      <c r="D827" s="171">
        <v>42565</v>
      </c>
      <c r="E827" s="210">
        <v>0.46666666666666662</v>
      </c>
      <c r="F827" s="169">
        <v>42565</v>
      </c>
      <c r="G827" s="210">
        <v>0.46666666666666662</v>
      </c>
      <c r="H827" s="210">
        <v>0</v>
      </c>
      <c r="I827" s="209">
        <v>4</v>
      </c>
      <c r="J827" s="209" t="s">
        <v>612</v>
      </c>
      <c r="K827" s="209"/>
      <c r="L827" s="71" t="s">
        <v>10</v>
      </c>
      <c r="M827" s="209" t="s">
        <v>4139</v>
      </c>
      <c r="N827" s="60" t="s">
        <v>3</v>
      </c>
      <c r="O827" s="209" t="s">
        <v>8</v>
      </c>
      <c r="P827" s="209" t="s">
        <v>4139</v>
      </c>
      <c r="Q827" s="211" t="s">
        <v>6459</v>
      </c>
      <c r="R827" s="209">
        <v>1</v>
      </c>
      <c r="S827" s="209"/>
      <c r="T827" s="209">
        <v>1</v>
      </c>
      <c r="U827" s="179"/>
      <c r="V827" s="179"/>
      <c r="W827" s="179"/>
      <c r="X827" s="179"/>
      <c r="Y827" s="179"/>
      <c r="Z827" s="179"/>
      <c r="AA827" s="179"/>
      <c r="AB827" s="179"/>
      <c r="AC827" s="179"/>
      <c r="AD827" s="422" t="s">
        <v>43</v>
      </c>
      <c r="AE827" s="179"/>
      <c r="AF827" s="179"/>
      <c r="AG827" s="115"/>
      <c r="AJ827" s="1">
        <f t="shared" si="42"/>
        <v>0</v>
      </c>
      <c r="AK827" s="1">
        <f t="shared" si="45"/>
        <v>-1</v>
      </c>
    </row>
    <row r="828" spans="1:37" ht="75" customHeight="1">
      <c r="A828" s="179" t="s">
        <v>5349</v>
      </c>
      <c r="B828" s="209" t="s">
        <v>505</v>
      </c>
      <c r="C828" s="209" t="s">
        <v>506</v>
      </c>
      <c r="D828" s="171">
        <v>42565</v>
      </c>
      <c r="E828" s="210">
        <v>0.47152777777777777</v>
      </c>
      <c r="F828" s="169">
        <v>42565</v>
      </c>
      <c r="G828" s="210">
        <v>0.47152777777777777</v>
      </c>
      <c r="H828" s="210">
        <v>0</v>
      </c>
      <c r="I828" s="209">
        <v>26</v>
      </c>
      <c r="J828" s="209" t="s">
        <v>5472</v>
      </c>
      <c r="K828" s="209"/>
      <c r="L828" s="71" t="s">
        <v>10</v>
      </c>
      <c r="M828" s="209" t="s">
        <v>5478</v>
      </c>
      <c r="N828" s="60" t="s">
        <v>3</v>
      </c>
      <c r="O828" s="209" t="s">
        <v>8</v>
      </c>
      <c r="P828" s="209" t="s">
        <v>5479</v>
      </c>
      <c r="Q828" s="211" t="s">
        <v>6460</v>
      </c>
      <c r="R828" s="209">
        <v>7</v>
      </c>
      <c r="S828" s="209">
        <v>4</v>
      </c>
      <c r="T828" s="209">
        <v>11</v>
      </c>
      <c r="U828" s="179"/>
      <c r="V828" s="179"/>
      <c r="W828" s="179"/>
      <c r="X828" s="179"/>
      <c r="Y828" s="179"/>
      <c r="Z828" s="179"/>
      <c r="AA828" s="179"/>
      <c r="AB828" s="179"/>
      <c r="AC828" s="179"/>
      <c r="AD828" s="422" t="s">
        <v>43</v>
      </c>
      <c r="AE828" s="179"/>
      <c r="AF828" s="179"/>
      <c r="AG828" s="115"/>
      <c r="AJ828" s="1">
        <f t="shared" si="42"/>
        <v>0</v>
      </c>
      <c r="AK828" s="1">
        <f t="shared" si="45"/>
        <v>-11</v>
      </c>
    </row>
    <row r="829" spans="1:37" ht="300" customHeight="1">
      <c r="A829" s="179" t="s">
        <v>5349</v>
      </c>
      <c r="B829" s="209" t="s">
        <v>505</v>
      </c>
      <c r="C829" s="209" t="s">
        <v>506</v>
      </c>
      <c r="D829" s="171">
        <v>42565</v>
      </c>
      <c r="E829" s="210">
        <v>0.47569444444444442</v>
      </c>
      <c r="F829" s="169">
        <v>42565</v>
      </c>
      <c r="G829" s="210">
        <v>0.5</v>
      </c>
      <c r="H829" s="210">
        <v>2.4305555555555556E-2</v>
      </c>
      <c r="I829" s="209">
        <v>4</v>
      </c>
      <c r="J829" s="209" t="s">
        <v>673</v>
      </c>
      <c r="K829" s="209"/>
      <c r="L829" s="71" t="s">
        <v>10</v>
      </c>
      <c r="M829" s="209" t="s">
        <v>6290</v>
      </c>
      <c r="N829" s="60" t="s">
        <v>3</v>
      </c>
      <c r="O829" s="209" t="s">
        <v>26</v>
      </c>
      <c r="P829" s="209" t="s">
        <v>6290</v>
      </c>
      <c r="Q829" s="211" t="s">
        <v>6461</v>
      </c>
      <c r="R829" s="209">
        <v>2</v>
      </c>
      <c r="S829" s="209"/>
      <c r="T829" s="209">
        <v>2</v>
      </c>
      <c r="U829" s="179"/>
      <c r="V829" s="179"/>
      <c r="W829" s="179"/>
      <c r="X829" s="179"/>
      <c r="Y829" s="179"/>
      <c r="Z829" s="179"/>
      <c r="AA829" s="179"/>
      <c r="AB829" s="179"/>
      <c r="AC829" s="179"/>
      <c r="AD829" s="422" t="s">
        <v>43</v>
      </c>
      <c r="AE829" s="179"/>
      <c r="AF829" s="179"/>
      <c r="AG829" s="115"/>
      <c r="AJ829" s="1">
        <f t="shared" si="42"/>
        <v>0</v>
      </c>
      <c r="AK829" s="1">
        <f t="shared" si="45"/>
        <v>-2</v>
      </c>
    </row>
    <row r="830" spans="1:37" ht="56.25" customHeight="1">
      <c r="A830" s="179" t="s">
        <v>5349</v>
      </c>
      <c r="B830" s="209" t="s">
        <v>505</v>
      </c>
      <c r="C830" s="209" t="s">
        <v>506</v>
      </c>
      <c r="D830" s="171">
        <v>42565</v>
      </c>
      <c r="E830" s="210">
        <v>0.47569444444444442</v>
      </c>
      <c r="F830" s="169">
        <v>42565</v>
      </c>
      <c r="G830" s="210">
        <v>0.50277777777777777</v>
      </c>
      <c r="H830" s="210">
        <v>2.7083333333333334E-2</v>
      </c>
      <c r="I830" s="209">
        <v>3</v>
      </c>
      <c r="J830" s="209" t="s">
        <v>673</v>
      </c>
      <c r="K830" s="209"/>
      <c r="L830" s="71" t="s">
        <v>10</v>
      </c>
      <c r="M830" s="209" t="s">
        <v>6291</v>
      </c>
      <c r="N830" s="60" t="s">
        <v>3</v>
      </c>
      <c r="O830" s="209" t="s">
        <v>26</v>
      </c>
      <c r="P830" s="209" t="s">
        <v>6291</v>
      </c>
      <c r="Q830" s="211" t="s">
        <v>6462</v>
      </c>
      <c r="R830" s="209">
        <v>1</v>
      </c>
      <c r="S830" s="209"/>
      <c r="T830" s="209">
        <v>1</v>
      </c>
      <c r="U830" s="179"/>
      <c r="V830" s="179"/>
      <c r="W830" s="179"/>
      <c r="X830" s="179"/>
      <c r="Y830" s="179"/>
      <c r="Z830" s="179"/>
      <c r="AA830" s="179"/>
      <c r="AB830" s="179"/>
      <c r="AC830" s="179"/>
      <c r="AD830" s="422" t="s">
        <v>43</v>
      </c>
      <c r="AE830" s="179"/>
      <c r="AF830" s="179"/>
      <c r="AG830" s="115"/>
      <c r="AJ830" s="1">
        <f t="shared" si="42"/>
        <v>0</v>
      </c>
      <c r="AK830" s="1">
        <f t="shared" si="45"/>
        <v>-1</v>
      </c>
    </row>
    <row r="831" spans="1:37" ht="96" customHeight="1">
      <c r="A831" s="179" t="s">
        <v>5349</v>
      </c>
      <c r="B831" s="209" t="s">
        <v>505</v>
      </c>
      <c r="C831" s="209" t="s">
        <v>677</v>
      </c>
      <c r="D831" s="171">
        <v>42565</v>
      </c>
      <c r="E831" s="210">
        <v>0.49305555555555558</v>
      </c>
      <c r="F831" s="169">
        <v>42565</v>
      </c>
      <c r="G831" s="210">
        <v>0.50486111111111109</v>
      </c>
      <c r="H831" s="210">
        <v>1.1805555555555555E-2</v>
      </c>
      <c r="I831" s="209">
        <v>84</v>
      </c>
      <c r="J831" s="209" t="s">
        <v>681</v>
      </c>
      <c r="K831" s="209"/>
      <c r="L831" s="71" t="s">
        <v>10</v>
      </c>
      <c r="M831" s="209" t="s">
        <v>609</v>
      </c>
      <c r="N831" s="209">
        <v>35</v>
      </c>
      <c r="O831" s="209" t="s">
        <v>14</v>
      </c>
      <c r="P831" s="209" t="s">
        <v>6292</v>
      </c>
      <c r="Q831" s="211" t="s">
        <v>6463</v>
      </c>
      <c r="R831" s="209">
        <v>34</v>
      </c>
      <c r="S831" s="209">
        <v>14</v>
      </c>
      <c r="T831" s="209">
        <v>48</v>
      </c>
      <c r="U831" s="179"/>
      <c r="V831" s="179"/>
      <c r="W831" s="179"/>
      <c r="X831" s="179"/>
      <c r="Y831" s="179"/>
      <c r="Z831" s="179"/>
      <c r="AA831" s="179"/>
      <c r="AB831" s="179"/>
      <c r="AC831" s="179"/>
      <c r="AD831" s="422" t="s">
        <v>43</v>
      </c>
      <c r="AE831" s="179"/>
      <c r="AF831" s="179"/>
      <c r="AG831" s="115"/>
      <c r="AJ831" s="1">
        <f t="shared" si="42"/>
        <v>0</v>
      </c>
      <c r="AK831" s="1">
        <f t="shared" si="45"/>
        <v>-48</v>
      </c>
    </row>
    <row r="832" spans="1:37" ht="37.5" customHeight="1">
      <c r="A832" s="179" t="s">
        <v>5349</v>
      </c>
      <c r="B832" s="209" t="s">
        <v>505</v>
      </c>
      <c r="C832" s="209" t="s">
        <v>677</v>
      </c>
      <c r="D832" s="171">
        <v>42565</v>
      </c>
      <c r="E832" s="210">
        <v>0.58819444444444446</v>
      </c>
      <c r="F832" s="169">
        <v>42565</v>
      </c>
      <c r="G832" s="210">
        <v>0.58819444444444446</v>
      </c>
      <c r="H832" s="210">
        <v>0</v>
      </c>
      <c r="I832" s="209">
        <v>8</v>
      </c>
      <c r="J832" s="209" t="s">
        <v>1561</v>
      </c>
      <c r="K832" s="209"/>
      <c r="L832" s="71" t="s">
        <v>10</v>
      </c>
      <c r="M832" s="209" t="s">
        <v>6293</v>
      </c>
      <c r="N832" s="60" t="s">
        <v>3</v>
      </c>
      <c r="O832" s="209" t="s">
        <v>8</v>
      </c>
      <c r="P832" s="209" t="s">
        <v>6293</v>
      </c>
      <c r="Q832" s="211" t="s">
        <v>6464</v>
      </c>
      <c r="R832" s="209">
        <v>1</v>
      </c>
      <c r="S832" s="209">
        <v>7</v>
      </c>
      <c r="T832" s="209">
        <v>8</v>
      </c>
      <c r="AD832" s="580" t="s">
        <v>43</v>
      </c>
      <c r="AJ832" s="1">
        <f t="shared" ref="AJ832:AJ895" si="46">T832-S832-R832</f>
        <v>0</v>
      </c>
      <c r="AK832" s="1">
        <f t="shared" si="45"/>
        <v>-8</v>
      </c>
    </row>
    <row r="833" spans="1:37" ht="168.75" customHeight="1">
      <c r="A833" s="179" t="s">
        <v>5349</v>
      </c>
      <c r="B833" s="209" t="s">
        <v>505</v>
      </c>
      <c r="C833" s="209" t="s">
        <v>677</v>
      </c>
      <c r="D833" s="171">
        <v>42565</v>
      </c>
      <c r="E833" s="210">
        <v>0.59513888888888888</v>
      </c>
      <c r="F833" s="169">
        <v>42565</v>
      </c>
      <c r="G833" s="210">
        <v>0.59513888888888888</v>
      </c>
      <c r="H833" s="210">
        <v>0</v>
      </c>
      <c r="I833" s="209">
        <v>21</v>
      </c>
      <c r="J833" s="209" t="s">
        <v>612</v>
      </c>
      <c r="K833" s="209"/>
      <c r="L833" s="71" t="s">
        <v>10</v>
      </c>
      <c r="M833" s="209" t="s">
        <v>6294</v>
      </c>
      <c r="N833" s="209">
        <v>35</v>
      </c>
      <c r="O833" s="209" t="s">
        <v>8</v>
      </c>
      <c r="P833" s="209" t="s">
        <v>6294</v>
      </c>
      <c r="Q833" s="211" t="s">
        <v>6465</v>
      </c>
      <c r="R833" s="209">
        <v>2</v>
      </c>
      <c r="S833" s="209">
        <v>9</v>
      </c>
      <c r="T833" s="209">
        <v>11</v>
      </c>
      <c r="AD833" s="580" t="s">
        <v>43</v>
      </c>
      <c r="AJ833" s="1">
        <f t="shared" si="46"/>
        <v>0</v>
      </c>
      <c r="AK833" s="1">
        <f t="shared" si="45"/>
        <v>-11</v>
      </c>
    </row>
    <row r="834" spans="1:37" ht="75" customHeight="1">
      <c r="A834" s="179" t="s">
        <v>5349</v>
      </c>
      <c r="B834" s="209" t="s">
        <v>505</v>
      </c>
      <c r="C834" s="209" t="s">
        <v>677</v>
      </c>
      <c r="D834" s="171">
        <v>42565</v>
      </c>
      <c r="E834" s="210">
        <v>0.6069444444444444</v>
      </c>
      <c r="F834" s="169">
        <v>42565</v>
      </c>
      <c r="G834" s="210">
        <v>0.61736111111111114</v>
      </c>
      <c r="H834" s="210">
        <v>1.0416666666666666E-2</v>
      </c>
      <c r="I834" s="209">
        <v>8</v>
      </c>
      <c r="J834" s="209" t="s">
        <v>1561</v>
      </c>
      <c r="K834" s="209"/>
      <c r="L834" s="71" t="s">
        <v>10</v>
      </c>
      <c r="M834" s="209" t="s">
        <v>6295</v>
      </c>
      <c r="N834" s="60" t="s">
        <v>3</v>
      </c>
      <c r="O834" s="209" t="s">
        <v>8</v>
      </c>
      <c r="P834" s="209" t="s">
        <v>6295</v>
      </c>
      <c r="Q834" s="211" t="s">
        <v>6466</v>
      </c>
      <c r="R834" s="209">
        <v>1</v>
      </c>
      <c r="S834" s="209"/>
      <c r="T834" s="209">
        <v>1</v>
      </c>
      <c r="AD834" s="580" t="s">
        <v>43</v>
      </c>
      <c r="AJ834" s="1">
        <f t="shared" si="46"/>
        <v>0</v>
      </c>
      <c r="AK834" s="1">
        <f t="shared" si="45"/>
        <v>-1</v>
      </c>
    </row>
    <row r="835" spans="1:37" ht="168.75" customHeight="1">
      <c r="A835" s="179" t="s">
        <v>5349</v>
      </c>
      <c r="B835" s="209" t="s">
        <v>505</v>
      </c>
      <c r="C835" s="209" t="s">
        <v>506</v>
      </c>
      <c r="D835" s="171">
        <v>42565</v>
      </c>
      <c r="E835" s="210">
        <v>0.66736111111111107</v>
      </c>
      <c r="F835" s="169">
        <v>42565</v>
      </c>
      <c r="G835" s="210">
        <v>0.66736111111111107</v>
      </c>
      <c r="H835" s="210">
        <v>0</v>
      </c>
      <c r="I835" s="209">
        <v>34</v>
      </c>
      <c r="J835" s="209" t="s">
        <v>5267</v>
      </c>
      <c r="K835" s="209"/>
      <c r="L835" s="71" t="s">
        <v>10</v>
      </c>
      <c r="M835" s="209" t="s">
        <v>5474</v>
      </c>
      <c r="N835" s="209">
        <v>35</v>
      </c>
      <c r="O835" s="209" t="s">
        <v>8</v>
      </c>
      <c r="P835" s="209" t="s">
        <v>5474</v>
      </c>
      <c r="Q835" s="211" t="s">
        <v>6468</v>
      </c>
      <c r="R835" s="209">
        <v>2</v>
      </c>
      <c r="S835" s="209">
        <v>3</v>
      </c>
      <c r="T835" s="209">
        <v>5</v>
      </c>
      <c r="AD835" s="580" t="s">
        <v>43</v>
      </c>
      <c r="AJ835" s="1">
        <f t="shared" si="46"/>
        <v>0</v>
      </c>
      <c r="AK835" s="1">
        <f t="shared" si="45"/>
        <v>-5</v>
      </c>
    </row>
    <row r="836" spans="1:37" ht="173.25" customHeight="1">
      <c r="A836" s="179" t="s">
        <v>5349</v>
      </c>
      <c r="B836" s="209" t="s">
        <v>505</v>
      </c>
      <c r="C836" s="209" t="s">
        <v>506</v>
      </c>
      <c r="D836" s="171">
        <v>42565</v>
      </c>
      <c r="E836" s="210">
        <v>0.72152777777777777</v>
      </c>
      <c r="F836" s="169">
        <v>42565</v>
      </c>
      <c r="G836" s="210">
        <v>0.72499999999999998</v>
      </c>
      <c r="H836" s="210">
        <v>3.472222222222222E-3</v>
      </c>
      <c r="I836" s="209">
        <v>21</v>
      </c>
      <c r="J836" s="209" t="s">
        <v>612</v>
      </c>
      <c r="K836" s="209"/>
      <c r="L836" s="71" t="s">
        <v>10</v>
      </c>
      <c r="M836" s="209" t="s">
        <v>6296</v>
      </c>
      <c r="N836" s="60">
        <v>35</v>
      </c>
      <c r="O836" s="209" t="s">
        <v>14</v>
      </c>
      <c r="P836" s="209" t="s">
        <v>6297</v>
      </c>
      <c r="Q836" s="211" t="s">
        <v>6469</v>
      </c>
      <c r="R836" s="209">
        <v>1</v>
      </c>
      <c r="S836" s="209">
        <v>5</v>
      </c>
      <c r="T836" s="209">
        <v>6</v>
      </c>
      <c r="AD836" s="580" t="s">
        <v>43</v>
      </c>
      <c r="AJ836" s="1">
        <f t="shared" si="46"/>
        <v>0</v>
      </c>
      <c r="AK836" s="1">
        <f t="shared" si="45"/>
        <v>-6</v>
      </c>
    </row>
    <row r="837" spans="1:37" ht="75" customHeight="1">
      <c r="A837" s="179" t="s">
        <v>5349</v>
      </c>
      <c r="B837" s="209" t="s">
        <v>505</v>
      </c>
      <c r="C837" s="209" t="s">
        <v>506</v>
      </c>
      <c r="D837" s="171">
        <v>42565</v>
      </c>
      <c r="E837" s="210">
        <v>0.72430555555555554</v>
      </c>
      <c r="F837" s="169">
        <v>42566</v>
      </c>
      <c r="G837" s="210">
        <v>0.72430555555555554</v>
      </c>
      <c r="H837" s="210">
        <v>0</v>
      </c>
      <c r="I837" s="209">
        <v>0</v>
      </c>
      <c r="J837" s="209" t="s">
        <v>681</v>
      </c>
      <c r="K837" s="209"/>
      <c r="L837" s="71" t="s">
        <v>10</v>
      </c>
      <c r="M837" s="209" t="s">
        <v>6470</v>
      </c>
      <c r="N837" s="209">
        <v>35</v>
      </c>
      <c r="O837" s="71" t="s">
        <v>8</v>
      </c>
      <c r="P837" s="209" t="s">
        <v>5531</v>
      </c>
      <c r="Q837" s="211" t="s">
        <v>6471</v>
      </c>
      <c r="R837" s="209">
        <v>2</v>
      </c>
      <c r="S837" s="209">
        <v>5</v>
      </c>
      <c r="T837" s="209">
        <v>7</v>
      </c>
      <c r="AD837" s="580" t="s">
        <v>43</v>
      </c>
      <c r="AJ837" s="1">
        <f t="shared" si="46"/>
        <v>0</v>
      </c>
      <c r="AK837" s="1">
        <f t="shared" si="45"/>
        <v>-7</v>
      </c>
    </row>
    <row r="838" spans="1:37" ht="75" customHeight="1">
      <c r="A838" s="179" t="s">
        <v>5349</v>
      </c>
      <c r="B838" s="209" t="s">
        <v>505</v>
      </c>
      <c r="C838" s="209" t="s">
        <v>506</v>
      </c>
      <c r="D838" s="171">
        <v>42565</v>
      </c>
      <c r="E838" s="210">
        <v>0.72430555555555554</v>
      </c>
      <c r="F838" s="169">
        <v>42565</v>
      </c>
      <c r="G838" s="210">
        <v>0.72430555555555554</v>
      </c>
      <c r="H838" s="210">
        <v>0</v>
      </c>
      <c r="I838" s="209">
        <v>2</v>
      </c>
      <c r="J838" s="209" t="s">
        <v>612</v>
      </c>
      <c r="K838" s="209"/>
      <c r="L838" s="71" t="s">
        <v>10</v>
      </c>
      <c r="M838" s="209" t="s">
        <v>609</v>
      </c>
      <c r="N838" s="109" t="s">
        <v>3</v>
      </c>
      <c r="O838" s="109" t="s">
        <v>8</v>
      </c>
      <c r="P838" s="209" t="s">
        <v>6298</v>
      </c>
      <c r="Q838" s="211" t="s">
        <v>6472</v>
      </c>
      <c r="R838" s="209"/>
      <c r="S838" s="209">
        <v>1</v>
      </c>
      <c r="T838" s="209">
        <v>1</v>
      </c>
      <c r="AD838" s="2" t="s">
        <v>43</v>
      </c>
      <c r="AJ838" s="1">
        <f t="shared" si="46"/>
        <v>0</v>
      </c>
      <c r="AK838" s="1">
        <f t="shared" si="45"/>
        <v>-1</v>
      </c>
    </row>
    <row r="839" spans="1:37" ht="112.5" customHeight="1">
      <c r="A839" s="179" t="s">
        <v>5349</v>
      </c>
      <c r="B839" s="209" t="s">
        <v>505</v>
      </c>
      <c r="C839" s="209" t="s">
        <v>506</v>
      </c>
      <c r="D839" s="171">
        <v>42565</v>
      </c>
      <c r="E839" s="210">
        <v>0.74722222222222223</v>
      </c>
      <c r="F839" s="169">
        <v>42565</v>
      </c>
      <c r="G839" s="210">
        <v>0.74722222222222223</v>
      </c>
      <c r="H839" s="210">
        <v>0</v>
      </c>
      <c r="I839" s="209">
        <v>3</v>
      </c>
      <c r="J839" s="209"/>
      <c r="K839" s="209"/>
      <c r="L839" s="71" t="s">
        <v>10</v>
      </c>
      <c r="M839" s="209" t="s">
        <v>609</v>
      </c>
      <c r="N839" s="109" t="s">
        <v>3</v>
      </c>
      <c r="O839" s="109" t="s">
        <v>8</v>
      </c>
      <c r="P839" s="209" t="s">
        <v>6299</v>
      </c>
      <c r="Q839" s="211" t="s">
        <v>6473</v>
      </c>
      <c r="R839" s="209">
        <v>1</v>
      </c>
      <c r="S839" s="209"/>
      <c r="T839" s="209">
        <v>1</v>
      </c>
      <c r="AD839" s="2" t="s">
        <v>43</v>
      </c>
      <c r="AJ839" s="1">
        <f t="shared" si="46"/>
        <v>0</v>
      </c>
      <c r="AK839" s="1">
        <f t="shared" si="45"/>
        <v>-1</v>
      </c>
    </row>
    <row r="840" spans="1:37" ht="112.5" customHeight="1">
      <c r="A840" s="179" t="s">
        <v>5349</v>
      </c>
      <c r="B840" s="209" t="s">
        <v>505</v>
      </c>
      <c r="C840" s="209" t="s">
        <v>506</v>
      </c>
      <c r="D840" s="171">
        <v>42565</v>
      </c>
      <c r="E840" s="210">
        <v>0.75</v>
      </c>
      <c r="F840" s="169">
        <v>42565</v>
      </c>
      <c r="G840" s="210">
        <v>0.9194444444444444</v>
      </c>
      <c r="H840" s="210">
        <v>0.16944444444444443</v>
      </c>
      <c r="I840" s="209">
        <v>34</v>
      </c>
      <c r="J840" s="209" t="s">
        <v>6300</v>
      </c>
      <c r="K840" s="209"/>
      <c r="L840" s="71" t="s">
        <v>10</v>
      </c>
      <c r="M840" s="209" t="s">
        <v>609</v>
      </c>
      <c r="N840" s="209">
        <v>35</v>
      </c>
      <c r="O840" s="209" t="s">
        <v>14</v>
      </c>
      <c r="P840" s="209" t="s">
        <v>6301</v>
      </c>
      <c r="Q840" s="211" t="s">
        <v>6474</v>
      </c>
      <c r="R840" s="209">
        <v>21</v>
      </c>
      <c r="S840" s="209">
        <v>2</v>
      </c>
      <c r="T840" s="209">
        <v>23</v>
      </c>
      <c r="U840" s="680"/>
      <c r="V840" s="110"/>
      <c r="W840" s="110"/>
      <c r="X840" s="110"/>
      <c r="Y840" s="110"/>
      <c r="Z840" s="110"/>
      <c r="AA840" s="111"/>
      <c r="AB840" s="110"/>
      <c r="AC840" s="110"/>
      <c r="AD840" s="78" t="s">
        <v>0</v>
      </c>
      <c r="AE840" s="65"/>
      <c r="AF840" s="65"/>
      <c r="AG840" s="271"/>
      <c r="AJ840" s="1">
        <f t="shared" si="46"/>
        <v>0</v>
      </c>
      <c r="AK840" s="1">
        <f t="shared" si="45"/>
        <v>-23</v>
      </c>
    </row>
    <row r="841" spans="1:37" ht="112.5" customHeight="1">
      <c r="A841" s="179" t="s">
        <v>5349</v>
      </c>
      <c r="B841" s="209" t="s">
        <v>505</v>
      </c>
      <c r="C841" s="209" t="s">
        <v>506</v>
      </c>
      <c r="D841" s="171">
        <v>42565</v>
      </c>
      <c r="E841" s="210">
        <v>0.75208333333333333</v>
      </c>
      <c r="F841" s="169">
        <v>42565</v>
      </c>
      <c r="G841" s="210">
        <v>0.75208333333333333</v>
      </c>
      <c r="H841" s="210">
        <v>0</v>
      </c>
      <c r="I841" s="209">
        <v>49</v>
      </c>
      <c r="J841" s="209" t="s">
        <v>822</v>
      </c>
      <c r="K841" s="209"/>
      <c r="L841" s="71" t="s">
        <v>10</v>
      </c>
      <c r="M841" s="209" t="s">
        <v>609</v>
      </c>
      <c r="N841" s="209">
        <v>35</v>
      </c>
      <c r="O841" s="209" t="s">
        <v>8</v>
      </c>
      <c r="P841" s="209" t="s">
        <v>6302</v>
      </c>
      <c r="Q841" s="211" t="s">
        <v>6475</v>
      </c>
      <c r="R841" s="209"/>
      <c r="S841" s="209">
        <v>10</v>
      </c>
      <c r="T841" s="209">
        <v>10</v>
      </c>
      <c r="U841" s="681"/>
      <c r="V841" s="110"/>
      <c r="W841" s="110"/>
      <c r="X841" s="110"/>
      <c r="Y841" s="110"/>
      <c r="Z841" s="110"/>
      <c r="AA841" s="110"/>
      <c r="AB841" s="110"/>
      <c r="AC841" s="111"/>
      <c r="AD841" s="179" t="s">
        <v>43</v>
      </c>
      <c r="AE841" s="179"/>
      <c r="AF841" s="179"/>
      <c r="AG841" s="115"/>
      <c r="AJ841" s="1">
        <f t="shared" si="46"/>
        <v>0</v>
      </c>
      <c r="AK841" s="1">
        <f t="shared" si="45"/>
        <v>-10</v>
      </c>
    </row>
    <row r="842" spans="1:37" ht="409.5" customHeight="1">
      <c r="A842" s="179" t="s">
        <v>5349</v>
      </c>
      <c r="B842" s="209" t="s">
        <v>505</v>
      </c>
      <c r="C842" s="209" t="s">
        <v>506</v>
      </c>
      <c r="D842" s="171">
        <v>42565</v>
      </c>
      <c r="E842" s="210">
        <v>0.75624999999999998</v>
      </c>
      <c r="F842" s="169">
        <v>42565</v>
      </c>
      <c r="G842" s="210">
        <v>0.75624999999999998</v>
      </c>
      <c r="H842" s="210">
        <v>0</v>
      </c>
      <c r="I842" s="209">
        <v>14</v>
      </c>
      <c r="J842" s="209" t="s">
        <v>612</v>
      </c>
      <c r="K842" s="209"/>
      <c r="L842" s="71" t="s">
        <v>10</v>
      </c>
      <c r="M842" s="209" t="s">
        <v>6303</v>
      </c>
      <c r="N842" s="60" t="s">
        <v>3</v>
      </c>
      <c r="O842" s="71" t="s">
        <v>8</v>
      </c>
      <c r="P842" s="209" t="s">
        <v>6303</v>
      </c>
      <c r="Q842" s="211" t="s">
        <v>6476</v>
      </c>
      <c r="R842" s="209">
        <v>1</v>
      </c>
      <c r="S842" s="209">
        <v>1</v>
      </c>
      <c r="T842" s="209">
        <v>2</v>
      </c>
      <c r="U842" s="76"/>
      <c r="V842" s="110"/>
      <c r="W842" s="110"/>
      <c r="X842" s="110"/>
      <c r="Y842" s="110"/>
      <c r="Z842" s="110"/>
      <c r="AA842" s="110"/>
      <c r="AB842" s="97"/>
      <c r="AC842" s="153"/>
      <c r="AD842" s="179" t="s">
        <v>43</v>
      </c>
      <c r="AE842" s="179"/>
      <c r="AF842" s="179"/>
      <c r="AG842" s="115"/>
      <c r="AJ842" s="1">
        <f t="shared" si="46"/>
        <v>0</v>
      </c>
      <c r="AK842" s="1">
        <f t="shared" si="45"/>
        <v>-2</v>
      </c>
    </row>
    <row r="843" spans="1:37" ht="131.25" customHeight="1">
      <c r="A843" s="179" t="s">
        <v>5349</v>
      </c>
      <c r="B843" s="209" t="s">
        <v>505</v>
      </c>
      <c r="C843" s="209" t="s">
        <v>506</v>
      </c>
      <c r="D843" s="171">
        <v>42565</v>
      </c>
      <c r="E843" s="210">
        <v>0.76458333333333339</v>
      </c>
      <c r="F843" s="169">
        <v>42565</v>
      </c>
      <c r="G843" s="210">
        <v>0.76458333333333339</v>
      </c>
      <c r="H843" s="210">
        <v>0</v>
      </c>
      <c r="I843" s="209">
        <v>78</v>
      </c>
      <c r="J843" s="209" t="s">
        <v>5267</v>
      </c>
      <c r="K843" s="209"/>
      <c r="L843" s="71" t="s">
        <v>10</v>
      </c>
      <c r="M843" s="209" t="s">
        <v>6304</v>
      </c>
      <c r="N843" s="209">
        <v>35</v>
      </c>
      <c r="O843" s="71" t="s">
        <v>8</v>
      </c>
      <c r="P843" s="209" t="s">
        <v>6304</v>
      </c>
      <c r="Q843" s="211" t="s">
        <v>6477</v>
      </c>
      <c r="R843" s="209">
        <v>3</v>
      </c>
      <c r="S843" s="209">
        <v>8</v>
      </c>
      <c r="T843" s="209">
        <v>11</v>
      </c>
      <c r="U843" s="76"/>
      <c r="V843" s="110"/>
      <c r="W843" s="110"/>
      <c r="X843" s="110"/>
      <c r="Y843" s="110"/>
      <c r="Z843" s="110"/>
      <c r="AA843" s="110"/>
      <c r="AB843" s="110"/>
      <c r="AC843" s="151"/>
      <c r="AD843" s="179" t="s">
        <v>43</v>
      </c>
      <c r="AE843" s="179"/>
      <c r="AF843" s="179"/>
      <c r="AG843" s="115"/>
      <c r="AJ843" s="1">
        <f t="shared" si="46"/>
        <v>0</v>
      </c>
      <c r="AK843" s="1">
        <f t="shared" si="45"/>
        <v>-11</v>
      </c>
    </row>
    <row r="844" spans="1:37" ht="75" customHeight="1">
      <c r="A844" s="179" t="s">
        <v>5349</v>
      </c>
      <c r="B844" s="209" t="s">
        <v>505</v>
      </c>
      <c r="C844" s="209" t="s">
        <v>506</v>
      </c>
      <c r="D844" s="171">
        <v>42565</v>
      </c>
      <c r="E844" s="210">
        <v>0.77083333333333337</v>
      </c>
      <c r="F844" s="169">
        <v>42565</v>
      </c>
      <c r="G844" s="210">
        <v>0.77083333333333337</v>
      </c>
      <c r="H844" s="210">
        <v>0</v>
      </c>
      <c r="I844" s="209">
        <v>315</v>
      </c>
      <c r="J844" s="209" t="s">
        <v>822</v>
      </c>
      <c r="K844" s="209"/>
      <c r="L844" s="71" t="s">
        <v>10</v>
      </c>
      <c r="M844" s="209" t="s">
        <v>5471</v>
      </c>
      <c r="N844" s="209">
        <v>35</v>
      </c>
      <c r="O844" s="71" t="s">
        <v>8</v>
      </c>
      <c r="P844" s="209" t="s">
        <v>5471</v>
      </c>
      <c r="Q844" s="211" t="s">
        <v>6478</v>
      </c>
      <c r="R844" s="209">
        <v>12</v>
      </c>
      <c r="S844" s="209">
        <v>26</v>
      </c>
      <c r="T844" s="209">
        <v>38</v>
      </c>
      <c r="U844" s="76"/>
      <c r="V844" s="110"/>
      <c r="W844" s="110"/>
      <c r="X844" s="110"/>
      <c r="Y844" s="110"/>
      <c r="Z844" s="110"/>
      <c r="AA844" s="110"/>
      <c r="AB844" s="110"/>
      <c r="AC844" s="151"/>
      <c r="AD844" s="179" t="s">
        <v>43</v>
      </c>
      <c r="AE844" s="179"/>
      <c r="AF844" s="179"/>
      <c r="AG844" s="115"/>
      <c r="AJ844" s="1">
        <f t="shared" si="46"/>
        <v>0</v>
      </c>
      <c r="AK844" s="1">
        <f t="shared" si="45"/>
        <v>-38</v>
      </c>
    </row>
    <row r="845" spans="1:37" ht="206.25" customHeight="1">
      <c r="A845" s="179" t="s">
        <v>5349</v>
      </c>
      <c r="B845" s="209" t="s">
        <v>505</v>
      </c>
      <c r="C845" s="209" t="s">
        <v>506</v>
      </c>
      <c r="D845" s="171">
        <v>42565</v>
      </c>
      <c r="E845" s="210">
        <v>0.80694444444444446</v>
      </c>
      <c r="F845" s="169">
        <v>42565</v>
      </c>
      <c r="G845" s="210">
        <v>0.80694444444444446</v>
      </c>
      <c r="H845" s="210">
        <v>0</v>
      </c>
      <c r="I845" s="209">
        <v>15</v>
      </c>
      <c r="J845" s="209" t="s">
        <v>822</v>
      </c>
      <c r="K845" s="209"/>
      <c r="L845" s="71" t="s">
        <v>10</v>
      </c>
      <c r="M845" s="209" t="s">
        <v>6305</v>
      </c>
      <c r="N845" s="60" t="s">
        <v>3</v>
      </c>
      <c r="O845" s="71" t="s">
        <v>8</v>
      </c>
      <c r="P845" s="209" t="s">
        <v>6305</v>
      </c>
      <c r="Q845" s="211" t="s">
        <v>6479</v>
      </c>
      <c r="R845" s="209">
        <v>1</v>
      </c>
      <c r="S845" s="209"/>
      <c r="T845" s="209">
        <v>1</v>
      </c>
      <c r="U845" s="681"/>
      <c r="V845" s="110"/>
      <c r="W845" s="110"/>
      <c r="X845" s="110"/>
      <c r="Y845" s="110"/>
      <c r="Z845" s="110"/>
      <c r="AA845" s="111"/>
      <c r="AB845" s="110"/>
      <c r="AC845" s="111"/>
      <c r="AD845" s="179" t="s">
        <v>43</v>
      </c>
      <c r="AE845" s="179"/>
      <c r="AF845" s="179"/>
      <c r="AG845" s="115"/>
      <c r="AJ845" s="1">
        <f t="shared" si="46"/>
        <v>0</v>
      </c>
      <c r="AK845" s="1">
        <f t="shared" si="45"/>
        <v>-1</v>
      </c>
    </row>
    <row r="846" spans="1:37" ht="206.25" customHeight="1">
      <c r="A846" s="179" t="s">
        <v>5349</v>
      </c>
      <c r="B846" s="209" t="s">
        <v>505</v>
      </c>
      <c r="C846" s="209" t="s">
        <v>812</v>
      </c>
      <c r="D846" s="171">
        <v>42565</v>
      </c>
      <c r="E846" s="210">
        <v>0.64930555555555558</v>
      </c>
      <c r="F846" s="169">
        <v>42565</v>
      </c>
      <c r="G846" s="210">
        <v>0.64930555555555558</v>
      </c>
      <c r="H846" s="210">
        <v>0</v>
      </c>
      <c r="I846" s="209">
        <v>67</v>
      </c>
      <c r="J846" s="209" t="s">
        <v>5267</v>
      </c>
      <c r="K846" s="209"/>
      <c r="L846" s="209" t="s">
        <v>17</v>
      </c>
      <c r="M846" s="209" t="s">
        <v>609</v>
      </c>
      <c r="N846" s="209">
        <v>110</v>
      </c>
      <c r="O846" s="209" t="s">
        <v>8</v>
      </c>
      <c r="P846" s="209" t="s">
        <v>5177</v>
      </c>
      <c r="Q846" s="211" t="s">
        <v>6467</v>
      </c>
      <c r="R846" s="209">
        <v>7</v>
      </c>
      <c r="S846" s="209">
        <v>4</v>
      </c>
      <c r="T846" s="209">
        <v>11</v>
      </c>
      <c r="U846" s="681"/>
      <c r="V846" s="110"/>
      <c r="W846" s="110"/>
      <c r="X846" s="110"/>
      <c r="Y846" s="110"/>
      <c r="Z846" s="110"/>
      <c r="AA846" s="110"/>
      <c r="AB846" s="110"/>
      <c r="AC846" s="111"/>
      <c r="AD846" s="422" t="s">
        <v>38</v>
      </c>
      <c r="AE846" s="179"/>
      <c r="AF846" s="179"/>
      <c r="AG846" s="115"/>
      <c r="AJ846" s="1">
        <f t="shared" si="46"/>
        <v>0</v>
      </c>
      <c r="AK846" s="1">
        <f t="shared" si="45"/>
        <v>-11</v>
      </c>
    </row>
    <row r="847" spans="1:37" ht="126" customHeight="1">
      <c r="A847" s="179" t="s">
        <v>4411</v>
      </c>
      <c r="B847" s="208" t="s">
        <v>6</v>
      </c>
      <c r="C847" s="208" t="s">
        <v>1131</v>
      </c>
      <c r="D847" s="161">
        <v>42547</v>
      </c>
      <c r="E847" s="182">
        <v>0.74583333333333324</v>
      </c>
      <c r="F847" s="161">
        <v>42547</v>
      </c>
      <c r="G847" s="182">
        <v>0.79791666666666661</v>
      </c>
      <c r="H847" s="182">
        <v>5.2083333333333336E-2</v>
      </c>
      <c r="I847" s="208">
        <v>10</v>
      </c>
      <c r="J847" s="208" t="s">
        <v>144</v>
      </c>
      <c r="K847" s="208"/>
      <c r="L847" s="208" t="s">
        <v>12</v>
      </c>
      <c r="M847" s="208" t="s">
        <v>5197</v>
      </c>
      <c r="N847" s="208" t="s">
        <v>3</v>
      </c>
      <c r="O847" s="208" t="s">
        <v>2</v>
      </c>
      <c r="P847" s="208" t="s">
        <v>5198</v>
      </c>
      <c r="Q847" s="208" t="s">
        <v>6169</v>
      </c>
      <c r="R847" s="208"/>
      <c r="S847" s="208">
        <v>26.1</v>
      </c>
      <c r="T847" s="208">
        <v>26.1</v>
      </c>
      <c r="U847" s="685" t="s">
        <v>39</v>
      </c>
      <c r="V847" s="1315">
        <v>42278</v>
      </c>
      <c r="W847" s="842"/>
      <c r="X847" s="842" t="s">
        <v>10800</v>
      </c>
      <c r="Y847" s="1315" t="s">
        <v>11423</v>
      </c>
      <c r="Z847" s="842">
        <v>100</v>
      </c>
      <c r="AA847" s="1354" t="s">
        <v>11424</v>
      </c>
      <c r="AB847" s="842"/>
      <c r="AC847" s="1354"/>
      <c r="AD847" s="115" t="s">
        <v>23</v>
      </c>
      <c r="AE847" s="208"/>
      <c r="AF847" s="208"/>
      <c r="AG847" s="208"/>
      <c r="AJ847" s="1">
        <f t="shared" si="46"/>
        <v>0</v>
      </c>
      <c r="AK847" s="1">
        <f t="shared" si="45"/>
        <v>-26.1</v>
      </c>
    </row>
    <row r="848" spans="1:37" ht="104.25" customHeight="1">
      <c r="A848" s="179" t="s">
        <v>5349</v>
      </c>
      <c r="B848" s="209" t="s">
        <v>505</v>
      </c>
      <c r="C848" s="209" t="s">
        <v>677</v>
      </c>
      <c r="D848" s="171">
        <v>42569</v>
      </c>
      <c r="E848" s="210">
        <v>0.50069444444444444</v>
      </c>
      <c r="F848" s="169">
        <v>42569</v>
      </c>
      <c r="G848" s="210">
        <v>0.50069444444444444</v>
      </c>
      <c r="H848" s="210">
        <v>0</v>
      </c>
      <c r="I848" s="209">
        <v>3</v>
      </c>
      <c r="J848" s="209"/>
      <c r="K848" s="209"/>
      <c r="L848" s="209" t="s">
        <v>17</v>
      </c>
      <c r="M848" s="209" t="s">
        <v>609</v>
      </c>
      <c r="N848" s="209" t="s">
        <v>3</v>
      </c>
      <c r="O848" s="209" t="s">
        <v>2</v>
      </c>
      <c r="P848" s="209" t="s">
        <v>6482</v>
      </c>
      <c r="Q848" s="211" t="s">
        <v>6483</v>
      </c>
      <c r="R848" s="209"/>
      <c r="S848" s="209">
        <v>1</v>
      </c>
      <c r="T848" s="209">
        <v>1</v>
      </c>
      <c r="U848" s="76"/>
      <c r="V848" s="110"/>
      <c r="W848" s="110"/>
      <c r="X848" s="110"/>
      <c r="Y848" s="110"/>
      <c r="Z848" s="110"/>
      <c r="AA848" s="110"/>
      <c r="AB848" s="110"/>
      <c r="AC848" s="111"/>
      <c r="AD848" s="422" t="s">
        <v>38</v>
      </c>
      <c r="AE848" s="179"/>
      <c r="AF848" s="179"/>
      <c r="AG848" s="115"/>
      <c r="AJ848" s="1">
        <f t="shared" si="46"/>
        <v>0</v>
      </c>
      <c r="AK848" s="1">
        <f t="shared" si="45"/>
        <v>-1</v>
      </c>
    </row>
    <row r="849" spans="1:37" ht="262.5" customHeight="1">
      <c r="A849" s="179" t="s">
        <v>5349</v>
      </c>
      <c r="B849" s="209" t="s">
        <v>505</v>
      </c>
      <c r="C849" s="209" t="s">
        <v>677</v>
      </c>
      <c r="D849" s="171">
        <v>42570</v>
      </c>
      <c r="E849" s="210">
        <v>0.62013888888888891</v>
      </c>
      <c r="F849" s="169">
        <v>42570</v>
      </c>
      <c r="G849" s="210">
        <v>0.62013888888888891</v>
      </c>
      <c r="H849" s="210">
        <v>0</v>
      </c>
      <c r="I849" s="209">
        <v>0</v>
      </c>
      <c r="J849" s="209"/>
      <c r="K849" s="209"/>
      <c r="L849" s="209" t="s">
        <v>17</v>
      </c>
      <c r="M849" s="209" t="s">
        <v>6484</v>
      </c>
      <c r="N849" s="209" t="s">
        <v>3</v>
      </c>
      <c r="O849" s="209" t="s">
        <v>2</v>
      </c>
      <c r="P849" s="209" t="s">
        <v>6485</v>
      </c>
      <c r="Q849" s="211" t="s">
        <v>6486</v>
      </c>
      <c r="R849" s="209"/>
      <c r="S849" s="209">
        <v>1</v>
      </c>
      <c r="T849" s="209">
        <v>1</v>
      </c>
      <c r="U849" s="681"/>
      <c r="V849" s="110"/>
      <c r="W849" s="110"/>
      <c r="X849" s="110"/>
      <c r="Y849" s="110"/>
      <c r="Z849" s="110"/>
      <c r="AA849" s="110"/>
      <c r="AB849" s="110"/>
      <c r="AC849" s="151"/>
      <c r="AD849" s="422" t="s">
        <v>38</v>
      </c>
      <c r="AE849" s="179"/>
      <c r="AF849" s="179"/>
      <c r="AG849" s="115"/>
      <c r="AJ849" s="1">
        <f t="shared" si="46"/>
        <v>0</v>
      </c>
      <c r="AK849" s="1">
        <f t="shared" si="45"/>
        <v>-1</v>
      </c>
    </row>
    <row r="850" spans="1:37" ht="112.5" customHeight="1">
      <c r="A850" s="179" t="s">
        <v>5349</v>
      </c>
      <c r="B850" s="100" t="s">
        <v>505</v>
      </c>
      <c r="C850" s="100" t="s">
        <v>812</v>
      </c>
      <c r="D850" s="98">
        <v>42574</v>
      </c>
      <c r="E850" s="99">
        <v>1.2499999999999999E-2</v>
      </c>
      <c r="F850" s="98">
        <v>42574</v>
      </c>
      <c r="G850" s="99">
        <v>1.2499999999999999E-2</v>
      </c>
      <c r="H850" s="99">
        <v>0</v>
      </c>
      <c r="I850" s="101">
        <v>38</v>
      </c>
      <c r="J850" s="100" t="s">
        <v>1298</v>
      </c>
      <c r="K850" s="194"/>
      <c r="L850" s="100" t="s">
        <v>17</v>
      </c>
      <c r="M850" s="100" t="s">
        <v>6676</v>
      </c>
      <c r="N850" s="100">
        <v>110</v>
      </c>
      <c r="O850" s="100" t="s">
        <v>8</v>
      </c>
      <c r="P850" s="100" t="s">
        <v>6676</v>
      </c>
      <c r="Q850" s="194" t="s">
        <v>6677</v>
      </c>
      <c r="R850" s="194">
        <v>3</v>
      </c>
      <c r="S850" s="194">
        <v>3</v>
      </c>
      <c r="T850" s="194">
        <v>6</v>
      </c>
      <c r="U850" s="681"/>
      <c r="V850" s="110"/>
      <c r="W850" s="110"/>
      <c r="X850" s="110"/>
      <c r="Y850" s="110"/>
      <c r="Z850" s="110"/>
      <c r="AA850" s="111"/>
      <c r="AB850" s="110"/>
      <c r="AC850" s="111"/>
      <c r="AD850" s="422" t="s">
        <v>38</v>
      </c>
      <c r="AE850" s="179"/>
      <c r="AF850" s="179"/>
      <c r="AG850" s="115"/>
      <c r="AJ850" s="1">
        <f t="shared" si="46"/>
        <v>0</v>
      </c>
      <c r="AK850" s="1">
        <f t="shared" si="45"/>
        <v>-6</v>
      </c>
    </row>
    <row r="851" spans="1:37" ht="330.75" customHeight="1">
      <c r="A851" s="94" t="s">
        <v>672</v>
      </c>
      <c r="B851" s="57" t="s">
        <v>20</v>
      </c>
      <c r="C851" s="57" t="s">
        <v>20</v>
      </c>
      <c r="D851" s="278">
        <v>42425</v>
      </c>
      <c r="E851" s="59">
        <v>0.47916666666666669</v>
      </c>
      <c r="F851" s="278">
        <v>42425</v>
      </c>
      <c r="G851" s="95">
        <v>0.58333333333333337</v>
      </c>
      <c r="H851" s="95">
        <v>0.10416666666666669</v>
      </c>
      <c r="I851" s="57">
        <v>6</v>
      </c>
      <c r="J851" s="57" t="s">
        <v>459</v>
      </c>
      <c r="K851" s="57"/>
      <c r="L851" s="57" t="s">
        <v>12</v>
      </c>
      <c r="M851" s="57" t="s">
        <v>1025</v>
      </c>
      <c r="N851" s="57" t="s">
        <v>3</v>
      </c>
      <c r="O851" s="57" t="s">
        <v>8</v>
      </c>
      <c r="P851" s="57" t="s">
        <v>1025</v>
      </c>
      <c r="Q851" s="57" t="s">
        <v>1026</v>
      </c>
      <c r="R851" s="57">
        <v>26</v>
      </c>
      <c r="S851" s="57"/>
      <c r="T851" s="57">
        <v>26</v>
      </c>
      <c r="U851" s="680"/>
      <c r="V851" s="110"/>
      <c r="W851" s="110"/>
      <c r="X851" s="110"/>
      <c r="Y851" s="110"/>
      <c r="Z851" s="110"/>
      <c r="AA851" s="111"/>
      <c r="AB851" s="110"/>
      <c r="AC851" s="111"/>
      <c r="AD851" s="179" t="s">
        <v>23</v>
      </c>
      <c r="AE851" s="179"/>
      <c r="AF851" s="179"/>
      <c r="AG851" s="115"/>
      <c r="AJ851" s="1">
        <f t="shared" si="46"/>
        <v>0</v>
      </c>
    </row>
    <row r="852" spans="1:37" ht="47.25" customHeight="1">
      <c r="A852" s="179" t="s">
        <v>1052</v>
      </c>
      <c r="B852" s="179" t="s">
        <v>6</v>
      </c>
      <c r="C852" s="179" t="s">
        <v>1863</v>
      </c>
      <c r="D852" s="169">
        <v>42445</v>
      </c>
      <c r="E852" s="176">
        <v>0.7729166666666667</v>
      </c>
      <c r="F852" s="169">
        <v>42445</v>
      </c>
      <c r="G852" s="176">
        <v>0.7729166666666667</v>
      </c>
      <c r="H852" s="176">
        <v>0</v>
      </c>
      <c r="I852" s="179">
        <v>46</v>
      </c>
      <c r="J852" s="179" t="s">
        <v>300</v>
      </c>
      <c r="K852" s="179" t="s">
        <v>9</v>
      </c>
      <c r="L852" s="179" t="s">
        <v>4</v>
      </c>
      <c r="M852" s="179" t="s">
        <v>3598</v>
      </c>
      <c r="N852" s="179">
        <v>35</v>
      </c>
      <c r="O852" s="179" t="s">
        <v>14</v>
      </c>
      <c r="P852" s="179" t="s">
        <v>3599</v>
      </c>
      <c r="Q852" s="179" t="s">
        <v>3600</v>
      </c>
      <c r="R852" s="179"/>
      <c r="S852" s="179">
        <v>25.2</v>
      </c>
      <c r="T852" s="179">
        <v>25.2</v>
      </c>
      <c r="U852" s="1306" t="s">
        <v>34</v>
      </c>
      <c r="V852" s="1302" t="s">
        <v>3601</v>
      </c>
      <c r="W852" s="1302" t="s">
        <v>3602</v>
      </c>
      <c r="X852" s="1302" t="s">
        <v>3603</v>
      </c>
      <c r="Y852" s="1302" t="s">
        <v>3604</v>
      </c>
      <c r="Z852" s="1302"/>
      <c r="AA852" s="1358" t="s">
        <v>3605</v>
      </c>
      <c r="AB852" s="1302"/>
      <c r="AC852" s="1343"/>
      <c r="AD852" s="115" t="s">
        <v>23</v>
      </c>
      <c r="AE852" s="80"/>
      <c r="AF852" s="80"/>
      <c r="AG852" s="80"/>
      <c r="AJ852" s="1">
        <f t="shared" si="46"/>
        <v>0</v>
      </c>
    </row>
    <row r="853" spans="1:37" ht="131.25" customHeight="1">
      <c r="A853" s="179" t="s">
        <v>5349</v>
      </c>
      <c r="B853" s="57" t="s">
        <v>505</v>
      </c>
      <c r="C853" s="57" t="s">
        <v>506</v>
      </c>
      <c r="D853" s="58">
        <v>42579</v>
      </c>
      <c r="E853" s="59">
        <v>0.63958333333333328</v>
      </c>
      <c r="F853" s="58">
        <v>42579</v>
      </c>
      <c r="G853" s="59">
        <v>0.63958333333333328</v>
      </c>
      <c r="H853" s="59">
        <v>0</v>
      </c>
      <c r="I853" s="60">
        <v>33</v>
      </c>
      <c r="J853" s="60" t="s">
        <v>822</v>
      </c>
      <c r="K853" s="60"/>
      <c r="L853" s="71" t="s">
        <v>10</v>
      </c>
      <c r="M853" s="72" t="s">
        <v>6795</v>
      </c>
      <c r="N853" s="60">
        <v>35</v>
      </c>
      <c r="O853" s="71" t="s">
        <v>8</v>
      </c>
      <c r="P853" s="72" t="s">
        <v>6795</v>
      </c>
      <c r="Q853" s="71" t="s">
        <v>6796</v>
      </c>
      <c r="R853" s="167">
        <v>3</v>
      </c>
      <c r="S853" s="167">
        <v>9</v>
      </c>
      <c r="T853" s="167">
        <v>12</v>
      </c>
      <c r="U853" s="110"/>
      <c r="V853" s="110"/>
      <c r="W853" s="110"/>
      <c r="X853" s="110"/>
      <c r="Y853" s="110"/>
      <c r="Z853" s="110"/>
      <c r="AA853" s="111"/>
      <c r="AB853" s="110"/>
      <c r="AC853" s="111"/>
      <c r="AD853" s="179" t="s">
        <v>43</v>
      </c>
      <c r="AE853" s="179"/>
      <c r="AF853" s="179"/>
      <c r="AG853" s="115"/>
      <c r="AJ853" s="1">
        <f t="shared" si="46"/>
        <v>0</v>
      </c>
      <c r="AK853" s="1">
        <f t="shared" ref="AK853:AK862" si="47">AJ853-T853</f>
        <v>-12</v>
      </c>
    </row>
    <row r="854" spans="1:37" ht="93.75" customHeight="1">
      <c r="A854" s="179" t="s">
        <v>5349</v>
      </c>
      <c r="B854" s="57" t="s">
        <v>505</v>
      </c>
      <c r="C854" s="57" t="s">
        <v>506</v>
      </c>
      <c r="D854" s="58">
        <v>42579</v>
      </c>
      <c r="E854" s="59">
        <v>0.72916666666666663</v>
      </c>
      <c r="F854" s="58">
        <v>42579</v>
      </c>
      <c r="G854" s="59">
        <v>0.7944444444444444</v>
      </c>
      <c r="H854" s="59">
        <v>6.5277777777777782E-2</v>
      </c>
      <c r="I854" s="60">
        <v>3</v>
      </c>
      <c r="J854" s="179" t="s">
        <v>6300</v>
      </c>
      <c r="K854" s="179"/>
      <c r="L854" s="177" t="s">
        <v>4</v>
      </c>
      <c r="M854" s="180" t="s">
        <v>6797</v>
      </c>
      <c r="N854" s="179" t="s">
        <v>3</v>
      </c>
      <c r="O854" s="177" t="s">
        <v>26</v>
      </c>
      <c r="P854" s="180" t="s">
        <v>6797</v>
      </c>
      <c r="Q854" s="177" t="s">
        <v>6798</v>
      </c>
      <c r="R854" s="170">
        <v>2</v>
      </c>
      <c r="S854" s="170">
        <v>11</v>
      </c>
      <c r="T854" s="170">
        <v>13</v>
      </c>
      <c r="U854" s="179"/>
      <c r="V854" s="179"/>
      <c r="W854" s="179"/>
      <c r="X854" s="179"/>
      <c r="Y854" s="179"/>
      <c r="Z854" s="179"/>
      <c r="AA854" s="179"/>
      <c r="AB854" s="179"/>
      <c r="AC854" s="218"/>
      <c r="AD854" s="179" t="s">
        <v>0</v>
      </c>
      <c r="AE854" s="179"/>
      <c r="AF854" s="179"/>
      <c r="AG854" s="115"/>
      <c r="AJ854" s="1">
        <f t="shared" si="46"/>
        <v>0</v>
      </c>
      <c r="AK854" s="1">
        <f t="shared" si="47"/>
        <v>-13</v>
      </c>
    </row>
    <row r="855" spans="1:37" ht="409.5" customHeight="1">
      <c r="A855" s="179" t="s">
        <v>6868</v>
      </c>
      <c r="B855" s="57" t="s">
        <v>505</v>
      </c>
      <c r="C855" s="57" t="s">
        <v>506</v>
      </c>
      <c r="D855" s="58">
        <v>42583</v>
      </c>
      <c r="E855" s="59">
        <v>9.0277777777777776E-2</v>
      </c>
      <c r="F855" s="58">
        <v>42583</v>
      </c>
      <c r="G855" s="59">
        <v>0.20833333333333334</v>
      </c>
      <c r="H855" s="59">
        <v>0.11805555555555557</v>
      </c>
      <c r="I855" s="60">
        <v>2</v>
      </c>
      <c r="J855" s="179" t="s">
        <v>5432</v>
      </c>
      <c r="K855" s="179"/>
      <c r="L855" s="177" t="s">
        <v>4</v>
      </c>
      <c r="M855" s="180" t="s">
        <v>6924</v>
      </c>
      <c r="N855" s="179" t="s">
        <v>3</v>
      </c>
      <c r="O855" s="177" t="s">
        <v>26</v>
      </c>
      <c r="P855" s="180" t="s">
        <v>6924</v>
      </c>
      <c r="Q855" s="177" t="s">
        <v>6925</v>
      </c>
      <c r="R855" s="170">
        <v>2</v>
      </c>
      <c r="S855" s="170"/>
      <c r="T855" s="170">
        <v>2</v>
      </c>
      <c r="U855" s="680"/>
      <c r="V855" s="179"/>
      <c r="W855" s="179"/>
      <c r="X855" s="179"/>
      <c r="Y855" s="179"/>
      <c r="Z855" s="179"/>
      <c r="AA855" s="179"/>
      <c r="AB855" s="179"/>
      <c r="AC855" s="218"/>
      <c r="AD855" s="179" t="s">
        <v>31</v>
      </c>
      <c r="AE855" s="179"/>
      <c r="AF855" s="179"/>
      <c r="AG855" s="115"/>
      <c r="AJ855" s="1">
        <f t="shared" si="46"/>
        <v>0</v>
      </c>
      <c r="AK855" s="1">
        <f t="shared" si="47"/>
        <v>-2</v>
      </c>
    </row>
    <row r="856" spans="1:37" ht="75" customHeight="1">
      <c r="A856" s="179" t="s">
        <v>6868</v>
      </c>
      <c r="B856" s="57" t="s">
        <v>505</v>
      </c>
      <c r="C856" s="57" t="s">
        <v>812</v>
      </c>
      <c r="D856" s="58">
        <v>42587</v>
      </c>
      <c r="E856" s="59">
        <v>0.77569444444444446</v>
      </c>
      <c r="F856" s="58">
        <v>42587</v>
      </c>
      <c r="G856" s="59">
        <v>0.77569444444444446</v>
      </c>
      <c r="H856" s="59">
        <v>0</v>
      </c>
      <c r="I856" s="60">
        <v>19</v>
      </c>
      <c r="J856" s="57" t="s">
        <v>816</v>
      </c>
      <c r="K856" s="57"/>
      <c r="L856" s="57" t="s">
        <v>17</v>
      </c>
      <c r="M856" s="57" t="s">
        <v>7002</v>
      </c>
      <c r="N856" s="60">
        <v>35</v>
      </c>
      <c r="O856" s="71" t="s">
        <v>14</v>
      </c>
      <c r="P856" s="57" t="s">
        <v>7002</v>
      </c>
      <c r="Q856" s="57" t="s">
        <v>7922</v>
      </c>
      <c r="R856" s="57">
        <v>1</v>
      </c>
      <c r="S856" s="57"/>
      <c r="T856" s="57">
        <v>1</v>
      </c>
      <c r="U856" s="76"/>
      <c r="V856" s="110"/>
      <c r="W856" s="110"/>
      <c r="X856" s="110"/>
      <c r="Y856" s="110"/>
      <c r="Z856" s="110"/>
      <c r="AA856" s="110"/>
      <c r="AB856" s="110"/>
      <c r="AC856" s="151"/>
      <c r="AD856" s="422" t="s">
        <v>38</v>
      </c>
      <c r="AE856" s="179"/>
      <c r="AF856" s="179"/>
      <c r="AG856" s="115"/>
      <c r="AJ856" s="1">
        <f t="shared" si="46"/>
        <v>0</v>
      </c>
      <c r="AK856" s="1">
        <f t="shared" si="47"/>
        <v>-1</v>
      </c>
    </row>
    <row r="857" spans="1:37" ht="318.75" customHeight="1">
      <c r="A857" s="179" t="s">
        <v>6868</v>
      </c>
      <c r="B857" s="57" t="s">
        <v>505</v>
      </c>
      <c r="C857" s="57" t="s">
        <v>506</v>
      </c>
      <c r="D857" s="58">
        <v>42588</v>
      </c>
      <c r="E857" s="59">
        <v>0.38541666666666669</v>
      </c>
      <c r="F857" s="58">
        <v>42588</v>
      </c>
      <c r="G857" s="59">
        <v>0.39097222222222222</v>
      </c>
      <c r="H857" s="59">
        <v>5.5555555555555558E-3</v>
      </c>
      <c r="I857" s="60">
        <v>29</v>
      </c>
      <c r="J857" s="57" t="s">
        <v>7058</v>
      </c>
      <c r="K857" s="57"/>
      <c r="L857" s="100" t="s">
        <v>10</v>
      </c>
      <c r="M857" s="57" t="s">
        <v>7059</v>
      </c>
      <c r="N857" s="60" t="s">
        <v>3</v>
      </c>
      <c r="O857" s="57" t="s">
        <v>8</v>
      </c>
      <c r="P857" s="57" t="s">
        <v>7059</v>
      </c>
      <c r="Q857" s="57" t="s">
        <v>7923</v>
      </c>
      <c r="R857" s="57">
        <v>3</v>
      </c>
      <c r="S857" s="57">
        <v>3</v>
      </c>
      <c r="T857" s="57">
        <v>6</v>
      </c>
      <c r="U857" s="179"/>
      <c r="V857" s="179"/>
      <c r="W857" s="179"/>
      <c r="X857" s="179"/>
      <c r="Y857" s="179"/>
      <c r="Z857" s="179"/>
      <c r="AA857" s="179"/>
      <c r="AB857" s="179"/>
      <c r="AC857" s="218"/>
      <c r="AD857" s="179" t="s">
        <v>43</v>
      </c>
      <c r="AE857" s="179"/>
      <c r="AF857" s="179"/>
      <c r="AG857" s="115"/>
      <c r="AJ857" s="1">
        <f t="shared" si="46"/>
        <v>0</v>
      </c>
      <c r="AK857" s="1">
        <f t="shared" si="47"/>
        <v>-6</v>
      </c>
    </row>
    <row r="858" spans="1:37" ht="187.5" customHeight="1">
      <c r="A858" s="179" t="s">
        <v>6868</v>
      </c>
      <c r="B858" s="57" t="s">
        <v>505</v>
      </c>
      <c r="C858" s="57" t="s">
        <v>506</v>
      </c>
      <c r="D858" s="58">
        <v>42588</v>
      </c>
      <c r="E858" s="59">
        <v>0.39374999999999999</v>
      </c>
      <c r="F858" s="58">
        <v>42588</v>
      </c>
      <c r="G858" s="59">
        <v>0.39374999999999999</v>
      </c>
      <c r="H858" s="59">
        <v>0</v>
      </c>
      <c r="I858" s="60">
        <v>6</v>
      </c>
      <c r="J858" s="60" t="s">
        <v>612</v>
      </c>
      <c r="K858" s="60"/>
      <c r="L858" s="179" t="s">
        <v>10</v>
      </c>
      <c r="M858" s="72" t="s">
        <v>7060</v>
      </c>
      <c r="N858" s="60" t="s">
        <v>3</v>
      </c>
      <c r="O858" s="71" t="s">
        <v>8</v>
      </c>
      <c r="P858" s="72" t="s">
        <v>7061</v>
      </c>
      <c r="Q858" s="71" t="s">
        <v>7924</v>
      </c>
      <c r="R858" s="755"/>
      <c r="S858" s="167">
        <v>1</v>
      </c>
      <c r="T858" s="167">
        <v>1</v>
      </c>
      <c r="U858" s="179"/>
      <c r="V858" s="179"/>
      <c r="W858" s="179"/>
      <c r="X858" s="179"/>
      <c r="Y858" s="179"/>
      <c r="Z858" s="179"/>
      <c r="AA858" s="179"/>
      <c r="AB858" s="179"/>
      <c r="AC858" s="218"/>
      <c r="AD858" s="179" t="s">
        <v>43</v>
      </c>
      <c r="AE858" s="179"/>
      <c r="AF858" s="179"/>
      <c r="AG858" s="115"/>
      <c r="AJ858" s="1">
        <f t="shared" si="46"/>
        <v>0</v>
      </c>
      <c r="AK858" s="1">
        <f t="shared" si="47"/>
        <v>-1</v>
      </c>
    </row>
    <row r="859" spans="1:37" ht="243.75" customHeight="1">
      <c r="A859" s="179" t="s">
        <v>6868</v>
      </c>
      <c r="B859" s="57" t="s">
        <v>505</v>
      </c>
      <c r="C859" s="57" t="s">
        <v>4743</v>
      </c>
      <c r="D859" s="58">
        <v>42588</v>
      </c>
      <c r="E859" s="59">
        <v>0.48819444444444443</v>
      </c>
      <c r="F859" s="58">
        <v>42588</v>
      </c>
      <c r="G859" s="59">
        <v>0.48819444444444443</v>
      </c>
      <c r="H859" s="59">
        <v>0</v>
      </c>
      <c r="I859" s="60">
        <v>55</v>
      </c>
      <c r="J859" s="60" t="s">
        <v>7019</v>
      </c>
      <c r="K859" s="60"/>
      <c r="L859" s="71" t="s">
        <v>17</v>
      </c>
      <c r="M859" s="72" t="s">
        <v>7020</v>
      </c>
      <c r="N859" s="60">
        <v>110</v>
      </c>
      <c r="O859" s="71" t="s">
        <v>8</v>
      </c>
      <c r="P859" s="72" t="s">
        <v>7021</v>
      </c>
      <c r="Q859" s="71" t="s">
        <v>7925</v>
      </c>
      <c r="R859" s="167">
        <v>7</v>
      </c>
      <c r="S859" s="167">
        <v>12</v>
      </c>
      <c r="T859" s="167">
        <v>19</v>
      </c>
      <c r="U859" s="680"/>
      <c r="V859" s="110"/>
      <c r="W859" s="110"/>
      <c r="X859" s="110"/>
      <c r="Y859" s="110"/>
      <c r="Z859" s="110"/>
      <c r="AA859" s="111"/>
      <c r="AB859" s="110"/>
      <c r="AC859" s="111"/>
      <c r="AD859" s="422" t="s">
        <v>38</v>
      </c>
      <c r="AE859" s="179"/>
      <c r="AF859" s="179"/>
      <c r="AG859" s="115"/>
      <c r="AJ859" s="1">
        <f t="shared" si="46"/>
        <v>0</v>
      </c>
      <c r="AK859" s="1">
        <f t="shared" si="47"/>
        <v>-19</v>
      </c>
    </row>
    <row r="860" spans="1:37" ht="131.25" customHeight="1">
      <c r="A860" s="179" t="s">
        <v>6868</v>
      </c>
      <c r="B860" s="57" t="s">
        <v>505</v>
      </c>
      <c r="C860" s="57" t="s">
        <v>607</v>
      </c>
      <c r="D860" s="58">
        <v>42588</v>
      </c>
      <c r="E860" s="59">
        <v>0.51527777777777783</v>
      </c>
      <c r="F860" s="58">
        <v>42588</v>
      </c>
      <c r="G860" s="59">
        <v>0.52430555555555558</v>
      </c>
      <c r="H860" s="59">
        <v>9.0277777777777787E-3</v>
      </c>
      <c r="I860" s="60">
        <v>7</v>
      </c>
      <c r="J860" s="60" t="s">
        <v>7919</v>
      </c>
      <c r="K860" s="60"/>
      <c r="L860" s="71" t="s">
        <v>10</v>
      </c>
      <c r="M860" s="72" t="s">
        <v>609</v>
      </c>
      <c r="N860" s="60" t="s">
        <v>3</v>
      </c>
      <c r="O860" s="71" t="s">
        <v>24</v>
      </c>
      <c r="P860" s="72" t="s">
        <v>7920</v>
      </c>
      <c r="Q860" s="71" t="s">
        <v>7921</v>
      </c>
      <c r="R860" s="757">
        <v>1</v>
      </c>
      <c r="S860" s="167"/>
      <c r="T860" s="167">
        <v>1</v>
      </c>
      <c r="U860" s="681"/>
      <c r="V860" s="110"/>
      <c r="W860" s="110"/>
      <c r="X860" s="110"/>
      <c r="Y860" s="110"/>
      <c r="Z860" s="110"/>
      <c r="AA860" s="110"/>
      <c r="AB860" s="110"/>
      <c r="AC860" s="151"/>
      <c r="AD860" s="78" t="s">
        <v>43</v>
      </c>
      <c r="AE860" s="179"/>
      <c r="AF860" s="179"/>
      <c r="AG860" s="115"/>
      <c r="AJ860" s="1">
        <f t="shared" si="46"/>
        <v>0</v>
      </c>
      <c r="AK860" s="1">
        <f t="shared" si="47"/>
        <v>-1</v>
      </c>
    </row>
    <row r="861" spans="1:37" ht="93.75" customHeight="1">
      <c r="A861" s="179" t="s">
        <v>6868</v>
      </c>
      <c r="B861" s="57" t="s">
        <v>505</v>
      </c>
      <c r="C861" s="57" t="s">
        <v>506</v>
      </c>
      <c r="D861" s="58">
        <v>42588</v>
      </c>
      <c r="E861" s="59">
        <v>0.55208333333333337</v>
      </c>
      <c r="F861" s="58">
        <v>42588</v>
      </c>
      <c r="G861" s="59">
        <v>0.55208333333333337</v>
      </c>
      <c r="H861" s="59">
        <v>0</v>
      </c>
      <c r="I861" s="60">
        <v>54</v>
      </c>
      <c r="J861" s="60" t="s">
        <v>7062</v>
      </c>
      <c r="K861" s="60"/>
      <c r="L861" s="179" t="s">
        <v>10</v>
      </c>
      <c r="M861" s="72" t="s">
        <v>5533</v>
      </c>
      <c r="N861" s="60">
        <v>35</v>
      </c>
      <c r="O861" s="71" t="s">
        <v>8</v>
      </c>
      <c r="P861" s="72" t="s">
        <v>5533</v>
      </c>
      <c r="Q861" s="71" t="s">
        <v>7926</v>
      </c>
      <c r="R861" s="167">
        <v>2</v>
      </c>
      <c r="S861" s="167">
        <v>9</v>
      </c>
      <c r="T861" s="167">
        <v>11</v>
      </c>
      <c r="U861" s="680"/>
      <c r="V861" s="110"/>
      <c r="W861" s="110"/>
      <c r="X861" s="110"/>
      <c r="Y861" s="110"/>
      <c r="Z861" s="110"/>
      <c r="AA861" s="111"/>
      <c r="AB861" s="110"/>
      <c r="AC861" s="111"/>
      <c r="AD861" s="179" t="s">
        <v>43</v>
      </c>
      <c r="AE861" s="179"/>
      <c r="AF861" s="179"/>
      <c r="AG861" s="115"/>
      <c r="AJ861" s="1">
        <f t="shared" si="46"/>
        <v>0</v>
      </c>
      <c r="AK861" s="1">
        <f t="shared" si="47"/>
        <v>-11</v>
      </c>
    </row>
    <row r="862" spans="1:37" ht="131.25" customHeight="1">
      <c r="A862" s="179" t="s">
        <v>6868</v>
      </c>
      <c r="B862" s="57" t="s">
        <v>505</v>
      </c>
      <c r="C862" s="57" t="s">
        <v>2601</v>
      </c>
      <c r="D862" s="58">
        <v>42588</v>
      </c>
      <c r="E862" s="59">
        <v>0.68680555555555556</v>
      </c>
      <c r="F862" s="58">
        <v>42588</v>
      </c>
      <c r="G862" s="59">
        <v>0.70763888888888893</v>
      </c>
      <c r="H862" s="59">
        <v>2.0833333333333332E-2</v>
      </c>
      <c r="I862" s="60">
        <v>50</v>
      </c>
      <c r="J862" s="60" t="s">
        <v>459</v>
      </c>
      <c r="K862" s="60"/>
      <c r="L862" s="179" t="s">
        <v>10</v>
      </c>
      <c r="M862" s="72" t="s">
        <v>4140</v>
      </c>
      <c r="N862" s="60" t="s">
        <v>3</v>
      </c>
      <c r="O862" s="71" t="s">
        <v>24</v>
      </c>
      <c r="P862" s="419" t="s">
        <v>4140</v>
      </c>
      <c r="Q862" s="71" t="s">
        <v>7927</v>
      </c>
      <c r="R862" s="167">
        <v>12</v>
      </c>
      <c r="S862" s="167">
        <v>13</v>
      </c>
      <c r="T862" s="167">
        <v>25</v>
      </c>
      <c r="U862" s="680"/>
      <c r="V862" s="110"/>
      <c r="W862" s="110"/>
      <c r="X862" s="110"/>
      <c r="Y862" s="110"/>
      <c r="Z862" s="110"/>
      <c r="AA862" s="110"/>
      <c r="AB862" s="110"/>
      <c r="AC862" s="151"/>
      <c r="AD862" s="179" t="s">
        <v>43</v>
      </c>
      <c r="AE862" s="179"/>
      <c r="AF862" s="179"/>
      <c r="AG862" s="115"/>
      <c r="AJ862" s="1">
        <f t="shared" si="46"/>
        <v>0</v>
      </c>
      <c r="AK862" s="1">
        <f t="shared" si="47"/>
        <v>-25</v>
      </c>
    </row>
    <row r="863" spans="1:37" ht="112.5" customHeight="1">
      <c r="A863" s="179" t="s">
        <v>139</v>
      </c>
      <c r="B863" s="57" t="s">
        <v>505</v>
      </c>
      <c r="C863" s="57" t="s">
        <v>607</v>
      </c>
      <c r="D863" s="58">
        <v>42395</v>
      </c>
      <c r="E863" s="59">
        <v>0.57708333333333328</v>
      </c>
      <c r="F863" s="58">
        <v>42395</v>
      </c>
      <c r="G863" s="59">
        <v>0.59583333333333333</v>
      </c>
      <c r="H863" s="59">
        <v>1.8749999999999999E-2</v>
      </c>
      <c r="I863" s="60">
        <v>55</v>
      </c>
      <c r="J863" s="60" t="s">
        <v>608</v>
      </c>
      <c r="K863" s="60"/>
      <c r="L863" s="71" t="s">
        <v>12</v>
      </c>
      <c r="M863" s="72" t="s">
        <v>609</v>
      </c>
      <c r="N863" s="60" t="s">
        <v>3</v>
      </c>
      <c r="O863" s="71" t="s">
        <v>24</v>
      </c>
      <c r="P863" s="72" t="s">
        <v>610</v>
      </c>
      <c r="Q863" s="71" t="s">
        <v>611</v>
      </c>
      <c r="R863" s="167">
        <v>25</v>
      </c>
      <c r="S863" s="167"/>
      <c r="T863" s="167">
        <v>25</v>
      </c>
      <c r="U863" s="681"/>
      <c r="V863" s="110" t="s">
        <v>141</v>
      </c>
      <c r="W863" s="110" t="s">
        <v>141</v>
      </c>
      <c r="X863" s="110" t="s">
        <v>141</v>
      </c>
      <c r="Y863" s="110" t="s">
        <v>2651</v>
      </c>
      <c r="Z863" s="110" t="s">
        <v>141</v>
      </c>
      <c r="AA863" s="110" t="s">
        <v>141</v>
      </c>
      <c r="AB863" s="110">
        <v>0</v>
      </c>
      <c r="AC863" s="151" t="s">
        <v>2649</v>
      </c>
      <c r="AD863" s="179" t="s">
        <v>23</v>
      </c>
      <c r="AE863" s="179"/>
      <c r="AF863" s="179" t="s">
        <v>141</v>
      </c>
      <c r="AG863" s="115" t="s">
        <v>141</v>
      </c>
      <c r="AJ863" s="1">
        <f t="shared" si="46"/>
        <v>0</v>
      </c>
    </row>
    <row r="864" spans="1:37" ht="112.5" customHeight="1">
      <c r="A864" s="179" t="s">
        <v>12537</v>
      </c>
      <c r="B864" s="57" t="s">
        <v>505</v>
      </c>
      <c r="C864" s="57" t="s">
        <v>607</v>
      </c>
      <c r="D864" s="58">
        <v>42657</v>
      </c>
      <c r="E864" s="59">
        <v>0.13055555555555556</v>
      </c>
      <c r="F864" s="58">
        <v>42657</v>
      </c>
      <c r="G864" s="59">
        <v>0.17430555555555557</v>
      </c>
      <c r="H864" s="59">
        <v>4.3750000000000004E-2</v>
      </c>
      <c r="I864" s="60">
        <v>75</v>
      </c>
      <c r="J864" s="60"/>
      <c r="K864" s="60"/>
      <c r="L864" s="71" t="s">
        <v>12</v>
      </c>
      <c r="M864" s="72" t="s">
        <v>12582</v>
      </c>
      <c r="N864" s="60" t="s">
        <v>3</v>
      </c>
      <c r="O864" s="71" t="s">
        <v>24</v>
      </c>
      <c r="P864" s="419" t="s">
        <v>12582</v>
      </c>
      <c r="Q864" s="432" t="s">
        <v>12583</v>
      </c>
      <c r="R864" s="167">
        <v>24</v>
      </c>
      <c r="S864" s="167">
        <v>1</v>
      </c>
      <c r="T864" s="167">
        <v>25</v>
      </c>
      <c r="U864" s="680"/>
      <c r="V864" s="110"/>
      <c r="W864" s="110"/>
      <c r="X864" s="110"/>
      <c r="Y864" s="110"/>
      <c r="Z864" s="110"/>
      <c r="AA864" s="110"/>
      <c r="AB864" s="110"/>
      <c r="AC864" s="151"/>
      <c r="AD864" s="179" t="s">
        <v>23</v>
      </c>
      <c r="AE864" s="179"/>
      <c r="AF864" s="179"/>
      <c r="AG864" s="115"/>
      <c r="AJ864" s="1">
        <f t="shared" si="46"/>
        <v>0</v>
      </c>
    </row>
    <row r="865" spans="1:37" ht="63" customHeight="1">
      <c r="A865" s="179" t="s">
        <v>8405</v>
      </c>
      <c r="B865" s="179" t="s">
        <v>92</v>
      </c>
      <c r="C865" s="179" t="s">
        <v>7908</v>
      </c>
      <c r="D865" s="169">
        <v>42625</v>
      </c>
      <c r="E865" s="176">
        <v>0.57291666666666663</v>
      </c>
      <c r="F865" s="169">
        <v>42625</v>
      </c>
      <c r="G865" s="176">
        <v>0.57291666666666663</v>
      </c>
      <c r="H865" s="176">
        <v>0</v>
      </c>
      <c r="I865" s="179">
        <v>4</v>
      </c>
      <c r="J865" s="179" t="s">
        <v>8602</v>
      </c>
      <c r="K865" s="179" t="s">
        <v>9</v>
      </c>
      <c r="L865" s="179" t="s">
        <v>4</v>
      </c>
      <c r="M865" s="179" t="s">
        <v>8603</v>
      </c>
      <c r="N865" s="179" t="s">
        <v>3</v>
      </c>
      <c r="O865" s="179" t="s">
        <v>8</v>
      </c>
      <c r="P865" s="179" t="s">
        <v>8604</v>
      </c>
      <c r="Q865" s="179" t="s">
        <v>8605</v>
      </c>
      <c r="R865" s="1257">
        <v>24.946999999999999</v>
      </c>
      <c r="S865" s="179"/>
      <c r="T865" s="179">
        <v>24.946999999999999</v>
      </c>
      <c r="U865" s="110"/>
      <c r="V865" s="110"/>
      <c r="W865" s="110"/>
      <c r="X865" s="110"/>
      <c r="Y865" s="110"/>
      <c r="Z865" s="110"/>
      <c r="AA865" s="111"/>
      <c r="AB865" s="110"/>
      <c r="AC865" s="110"/>
      <c r="AD865" s="179" t="s">
        <v>23</v>
      </c>
      <c r="AE865" s="179"/>
      <c r="AF865" s="179"/>
      <c r="AG865" s="115"/>
      <c r="AJ865" s="1">
        <f t="shared" si="46"/>
        <v>0</v>
      </c>
      <c r="AK865" s="1">
        <f t="shared" ref="AK865:AK886" si="48">AJ865-T865</f>
        <v>-24.946999999999999</v>
      </c>
    </row>
    <row r="866" spans="1:37" ht="56.25" customHeight="1">
      <c r="A866" s="179" t="s">
        <v>6868</v>
      </c>
      <c r="B866" s="57" t="s">
        <v>505</v>
      </c>
      <c r="C866" s="57" t="s">
        <v>684</v>
      </c>
      <c r="D866" s="58">
        <v>42592</v>
      </c>
      <c r="E866" s="59">
        <v>0.55486111111111114</v>
      </c>
      <c r="F866" s="58"/>
      <c r="G866" s="59"/>
      <c r="H866" s="59"/>
      <c r="I866" s="60">
        <v>22</v>
      </c>
      <c r="J866" s="60" t="s">
        <v>7469</v>
      </c>
      <c r="K866" s="60"/>
      <c r="L866" s="71" t="s">
        <v>17</v>
      </c>
      <c r="M866" s="72" t="s">
        <v>7470</v>
      </c>
      <c r="N866" s="60">
        <v>110</v>
      </c>
      <c r="O866" s="71" t="s">
        <v>8</v>
      </c>
      <c r="P866" s="72" t="s">
        <v>7470</v>
      </c>
      <c r="Q866" s="71" t="s">
        <v>7933</v>
      </c>
      <c r="R866" s="755">
        <v>1</v>
      </c>
      <c r="S866" s="167">
        <v>2</v>
      </c>
      <c r="T866" s="167">
        <v>3</v>
      </c>
      <c r="U866" s="681"/>
      <c r="V866" s="110"/>
      <c r="W866" s="110"/>
      <c r="X866" s="110"/>
      <c r="Y866" s="110"/>
      <c r="Z866" s="110"/>
      <c r="AA866" s="111"/>
      <c r="AB866" s="110"/>
      <c r="AC866" s="111"/>
      <c r="AD866" s="422" t="s">
        <v>38</v>
      </c>
      <c r="AE866" s="179"/>
      <c r="AF866" s="179"/>
      <c r="AG866" s="115"/>
      <c r="AJ866" s="1">
        <f t="shared" si="46"/>
        <v>0</v>
      </c>
      <c r="AK866" s="1">
        <f t="shared" si="48"/>
        <v>-3</v>
      </c>
    </row>
    <row r="867" spans="1:37" ht="93.75" customHeight="1">
      <c r="A867" s="179" t="s">
        <v>6868</v>
      </c>
      <c r="B867" s="57" t="s">
        <v>505</v>
      </c>
      <c r="C867" s="57" t="s">
        <v>6409</v>
      </c>
      <c r="D867" s="58">
        <v>42592</v>
      </c>
      <c r="E867" s="59">
        <v>0.80833333333333324</v>
      </c>
      <c r="F867" s="58">
        <v>42592</v>
      </c>
      <c r="G867" s="59">
        <v>0.80833333333333324</v>
      </c>
      <c r="H867" s="59">
        <v>0</v>
      </c>
      <c r="I867" s="60">
        <v>6</v>
      </c>
      <c r="J867" s="60" t="s">
        <v>1299</v>
      </c>
      <c r="K867" s="60"/>
      <c r="L867" s="71" t="s">
        <v>17</v>
      </c>
      <c r="M867" s="72" t="s">
        <v>7471</v>
      </c>
      <c r="N867" s="60">
        <v>110</v>
      </c>
      <c r="O867" s="71" t="s">
        <v>8</v>
      </c>
      <c r="P867" s="72" t="s">
        <v>7471</v>
      </c>
      <c r="Q867" s="71" t="s">
        <v>7934</v>
      </c>
      <c r="R867" s="755">
        <v>3</v>
      </c>
      <c r="S867" s="167">
        <v>6</v>
      </c>
      <c r="T867" s="167">
        <v>9</v>
      </c>
      <c r="U867" s="680"/>
      <c r="V867" s="110"/>
      <c r="W867" s="110"/>
      <c r="X867" s="110"/>
      <c r="Y867" s="110"/>
      <c r="Z867" s="110"/>
      <c r="AA867" s="110"/>
      <c r="AB867" s="110"/>
      <c r="AC867" s="151"/>
      <c r="AD867" s="422" t="s">
        <v>38</v>
      </c>
      <c r="AE867" s="179"/>
      <c r="AF867" s="179"/>
      <c r="AG867" s="115"/>
      <c r="AJ867" s="1">
        <f t="shared" si="46"/>
        <v>0</v>
      </c>
      <c r="AK867" s="1">
        <f t="shared" si="48"/>
        <v>-9</v>
      </c>
    </row>
    <row r="868" spans="1:37" ht="93.75" customHeight="1">
      <c r="A868" s="179" t="s">
        <v>6868</v>
      </c>
      <c r="B868" s="179" t="s">
        <v>505</v>
      </c>
      <c r="C868" s="179" t="s">
        <v>506</v>
      </c>
      <c r="D868" s="79">
        <v>42592</v>
      </c>
      <c r="E868" s="176">
        <v>0.85902777777777783</v>
      </c>
      <c r="F868" s="79">
        <v>42592</v>
      </c>
      <c r="G868" s="176">
        <v>0.85902777777777783</v>
      </c>
      <c r="H868" s="136">
        <v>0</v>
      </c>
      <c r="I868" s="179">
        <v>4</v>
      </c>
      <c r="J868" s="179" t="s">
        <v>612</v>
      </c>
      <c r="K868" s="115"/>
      <c r="L868" s="179" t="s">
        <v>10</v>
      </c>
      <c r="M868" s="179" t="s">
        <v>609</v>
      </c>
      <c r="N868" s="179" t="s">
        <v>3</v>
      </c>
      <c r="O868" s="179" t="s">
        <v>8</v>
      </c>
      <c r="P868" s="179" t="s">
        <v>5790</v>
      </c>
      <c r="Q868" s="115" t="s">
        <v>7935</v>
      </c>
      <c r="R868" s="179">
        <v>1</v>
      </c>
      <c r="S868" s="179">
        <v>2</v>
      </c>
      <c r="T868" s="177">
        <v>3</v>
      </c>
      <c r="U868" s="680"/>
      <c r="V868" s="110"/>
      <c r="W868" s="110"/>
      <c r="X868" s="110"/>
      <c r="Y868" s="110"/>
      <c r="Z868" s="110"/>
      <c r="AA868" s="110"/>
      <c r="AB868" s="110"/>
      <c r="AC868" s="151"/>
      <c r="AD868" s="179" t="s">
        <v>43</v>
      </c>
      <c r="AE868" s="179"/>
      <c r="AF868" s="179"/>
      <c r="AG868" s="115"/>
      <c r="AJ868" s="1">
        <f t="shared" si="46"/>
        <v>0</v>
      </c>
      <c r="AK868" s="1">
        <f t="shared" si="48"/>
        <v>-3</v>
      </c>
    </row>
    <row r="869" spans="1:37" ht="187.5" customHeight="1">
      <c r="A869" s="179" t="s">
        <v>6868</v>
      </c>
      <c r="B869" s="179" t="s">
        <v>505</v>
      </c>
      <c r="C869" s="179" t="s">
        <v>812</v>
      </c>
      <c r="D869" s="79">
        <v>42593</v>
      </c>
      <c r="E869" s="176">
        <v>6.9444444444444434E-2</v>
      </c>
      <c r="F869" s="79">
        <v>42593</v>
      </c>
      <c r="G869" s="176">
        <v>6.9444444444444434E-2</v>
      </c>
      <c r="H869" s="136">
        <v>0</v>
      </c>
      <c r="I869" s="179">
        <v>163</v>
      </c>
      <c r="J869" s="179" t="s">
        <v>7517</v>
      </c>
      <c r="K869" s="115"/>
      <c r="L869" s="179" t="s">
        <v>17</v>
      </c>
      <c r="M869" s="179" t="s">
        <v>7518</v>
      </c>
      <c r="N869" s="179">
        <v>110</v>
      </c>
      <c r="O869" s="179" t="s">
        <v>8</v>
      </c>
      <c r="P869" s="179" t="s">
        <v>7518</v>
      </c>
      <c r="Q869" s="115" t="s">
        <v>7936</v>
      </c>
      <c r="R869" s="179">
        <v>13</v>
      </c>
      <c r="S869" s="179">
        <v>57</v>
      </c>
      <c r="T869" s="177">
        <v>70</v>
      </c>
      <c r="U869" s="681"/>
      <c r="V869" s="110"/>
      <c r="W869" s="110"/>
      <c r="X869" s="110"/>
      <c r="Y869" s="110"/>
      <c r="Z869" s="110"/>
      <c r="AA869" s="110"/>
      <c r="AB869" s="110"/>
      <c r="AC869" s="724"/>
      <c r="AD869" s="422" t="s">
        <v>38</v>
      </c>
      <c r="AE869" s="179"/>
      <c r="AF869" s="179"/>
      <c r="AG869" s="115"/>
      <c r="AJ869" s="1">
        <f t="shared" si="46"/>
        <v>0</v>
      </c>
      <c r="AK869" s="1">
        <f t="shared" si="48"/>
        <v>-70</v>
      </c>
    </row>
    <row r="870" spans="1:37" ht="131.25" customHeight="1">
      <c r="A870" s="179" t="s">
        <v>6868</v>
      </c>
      <c r="B870" s="179" t="s">
        <v>505</v>
      </c>
      <c r="C870" s="179" t="s">
        <v>506</v>
      </c>
      <c r="D870" s="79">
        <v>42594</v>
      </c>
      <c r="E870" s="176">
        <v>0.69027777777777777</v>
      </c>
      <c r="F870" s="79">
        <v>42594</v>
      </c>
      <c r="G870" s="176">
        <v>0.77430555555555547</v>
      </c>
      <c r="H870" s="136">
        <v>8.4027777777777771E-2</v>
      </c>
      <c r="I870" s="179">
        <v>4</v>
      </c>
      <c r="J870" s="179" t="s">
        <v>2131</v>
      </c>
      <c r="K870" s="115"/>
      <c r="L870" s="179" t="s">
        <v>30</v>
      </c>
      <c r="M870" s="179" t="s">
        <v>7937</v>
      </c>
      <c r="N870" s="179" t="s">
        <v>3</v>
      </c>
      <c r="O870" s="179" t="s">
        <v>8</v>
      </c>
      <c r="P870" s="179" t="s">
        <v>7937</v>
      </c>
      <c r="Q870" s="115" t="s">
        <v>7938</v>
      </c>
      <c r="R870" s="179">
        <v>2</v>
      </c>
      <c r="S870" s="179"/>
      <c r="T870" s="177">
        <v>2</v>
      </c>
      <c r="U870" s="680"/>
      <c r="V870" s="110"/>
      <c r="W870" s="110"/>
      <c r="X870" s="110"/>
      <c r="Y870" s="110"/>
      <c r="Z870" s="110"/>
      <c r="AA870" s="110"/>
      <c r="AB870" s="110"/>
      <c r="AC870" s="151"/>
      <c r="AD870" s="179" t="s">
        <v>28</v>
      </c>
      <c r="AE870" s="179"/>
      <c r="AF870" s="179"/>
      <c r="AG870" s="115"/>
      <c r="AJ870" s="1">
        <f t="shared" si="46"/>
        <v>0</v>
      </c>
      <c r="AK870" s="1">
        <f t="shared" si="48"/>
        <v>-2</v>
      </c>
    </row>
    <row r="871" spans="1:37" ht="131.25" customHeight="1">
      <c r="A871" s="179" t="s">
        <v>6868</v>
      </c>
      <c r="B871" s="179" t="s">
        <v>505</v>
      </c>
      <c r="C871" s="179" t="s">
        <v>506</v>
      </c>
      <c r="D871" s="79">
        <v>42594</v>
      </c>
      <c r="E871" s="176">
        <v>0.86458333333333337</v>
      </c>
      <c r="F871" s="79">
        <v>42594</v>
      </c>
      <c r="G871" s="176">
        <v>0.88958333333333339</v>
      </c>
      <c r="H871" s="136">
        <v>2.4999999999999998E-2</v>
      </c>
      <c r="I871" s="179">
        <v>18</v>
      </c>
      <c r="J871" s="179" t="s">
        <v>612</v>
      </c>
      <c r="K871" s="115"/>
      <c r="L871" s="179" t="s">
        <v>4</v>
      </c>
      <c r="M871" s="179" t="s">
        <v>7939</v>
      </c>
      <c r="N871" s="179" t="s">
        <v>3</v>
      </c>
      <c r="O871" s="179" t="s">
        <v>8</v>
      </c>
      <c r="P871" s="179" t="s">
        <v>7939</v>
      </c>
      <c r="Q871" s="115" t="s">
        <v>7940</v>
      </c>
      <c r="R871" s="179">
        <v>4</v>
      </c>
      <c r="S871" s="179"/>
      <c r="T871" s="177">
        <v>4</v>
      </c>
      <c r="U871" s="680"/>
      <c r="V871" s="110"/>
      <c r="W871" s="110"/>
      <c r="X871" s="110"/>
      <c r="Y871" s="110"/>
      <c r="Z871" s="110"/>
      <c r="AA871" s="110"/>
      <c r="AB871" s="110"/>
      <c r="AC871" s="151"/>
      <c r="AD871" s="179" t="s">
        <v>0</v>
      </c>
      <c r="AE871" s="179"/>
      <c r="AF871" s="179"/>
      <c r="AG871" s="115"/>
      <c r="AJ871" s="1">
        <f t="shared" si="46"/>
        <v>0</v>
      </c>
      <c r="AK871" s="1">
        <f t="shared" si="48"/>
        <v>-4</v>
      </c>
    </row>
    <row r="872" spans="1:37" ht="262.5" customHeight="1">
      <c r="A872" s="179" t="s">
        <v>6868</v>
      </c>
      <c r="B872" s="179" t="s">
        <v>505</v>
      </c>
      <c r="C872" s="179" t="s">
        <v>812</v>
      </c>
      <c r="D872" s="79">
        <v>42597</v>
      </c>
      <c r="E872" s="176">
        <v>0.75416666666666676</v>
      </c>
      <c r="F872" s="79">
        <v>42597</v>
      </c>
      <c r="G872" s="176">
        <v>0.75416666666666676</v>
      </c>
      <c r="H872" s="136">
        <v>0</v>
      </c>
      <c r="I872" s="179">
        <v>51</v>
      </c>
      <c r="J872" s="179" t="s">
        <v>7606</v>
      </c>
      <c r="K872" s="115"/>
      <c r="L872" s="179" t="s">
        <v>17</v>
      </c>
      <c r="M872" s="179" t="s">
        <v>1597</v>
      </c>
      <c r="N872" s="179">
        <v>110</v>
      </c>
      <c r="O872" s="179" t="s">
        <v>8</v>
      </c>
      <c r="P872" s="179" t="s">
        <v>1597</v>
      </c>
      <c r="Q872" s="115" t="s">
        <v>7941</v>
      </c>
      <c r="R872" s="253"/>
      <c r="S872" s="256">
        <v>5</v>
      </c>
      <c r="T872" s="177">
        <v>5</v>
      </c>
      <c r="U872" s="680"/>
      <c r="V872" s="110"/>
      <c r="W872" s="110"/>
      <c r="X872" s="110"/>
      <c r="Y872" s="110"/>
      <c r="Z872" s="110"/>
      <c r="AA872" s="110"/>
      <c r="AB872" s="110"/>
      <c r="AC872" s="151"/>
      <c r="AD872" s="422" t="s">
        <v>38</v>
      </c>
      <c r="AE872" s="179"/>
      <c r="AF872" s="179"/>
      <c r="AG872" s="115"/>
      <c r="AJ872" s="1">
        <f t="shared" si="46"/>
        <v>0</v>
      </c>
      <c r="AK872" s="1">
        <f t="shared" si="48"/>
        <v>-5</v>
      </c>
    </row>
    <row r="873" spans="1:37" ht="131.25" customHeight="1">
      <c r="A873" s="179" t="s">
        <v>6868</v>
      </c>
      <c r="B873" s="179" t="s">
        <v>505</v>
      </c>
      <c r="C873" s="179" t="s">
        <v>506</v>
      </c>
      <c r="D873" s="79">
        <v>42597</v>
      </c>
      <c r="E873" s="176">
        <v>0.78749999999999998</v>
      </c>
      <c r="F873" s="79">
        <v>42597</v>
      </c>
      <c r="G873" s="176">
        <v>0.78749999999999998</v>
      </c>
      <c r="H873" s="136">
        <v>0</v>
      </c>
      <c r="I873" s="179">
        <v>9</v>
      </c>
      <c r="J873" s="179" t="s">
        <v>7627</v>
      </c>
      <c r="K873" s="115"/>
      <c r="L873" s="179" t="s">
        <v>10</v>
      </c>
      <c r="M873" s="179" t="s">
        <v>7628</v>
      </c>
      <c r="N873" s="179" t="s">
        <v>3</v>
      </c>
      <c r="O873" s="179" t="s">
        <v>8</v>
      </c>
      <c r="P873" s="179" t="s">
        <v>7629</v>
      </c>
      <c r="Q873" s="115" t="s">
        <v>7942</v>
      </c>
      <c r="R873" s="513"/>
      <c r="S873" s="530">
        <v>1</v>
      </c>
      <c r="T873" s="177">
        <v>1</v>
      </c>
      <c r="U873" s="681"/>
      <c r="V873" s="110"/>
      <c r="W873" s="110"/>
      <c r="X873" s="110"/>
      <c r="Y873" s="110"/>
      <c r="Z873" s="110"/>
      <c r="AA873" s="110"/>
      <c r="AB873" s="110"/>
      <c r="AC873" s="151"/>
      <c r="AD873" s="179" t="s">
        <v>43</v>
      </c>
      <c r="AE873" s="179"/>
      <c r="AF873" s="179"/>
      <c r="AG873" s="115"/>
      <c r="AJ873" s="1">
        <f t="shared" si="46"/>
        <v>0</v>
      </c>
      <c r="AK873" s="1">
        <f t="shared" si="48"/>
        <v>-1</v>
      </c>
    </row>
    <row r="874" spans="1:37" ht="75" customHeight="1">
      <c r="A874" s="179" t="s">
        <v>6868</v>
      </c>
      <c r="B874" s="179" t="s">
        <v>505</v>
      </c>
      <c r="C874" s="179" t="s">
        <v>506</v>
      </c>
      <c r="D874" s="79">
        <v>42597</v>
      </c>
      <c r="E874" s="176">
        <v>0.78819444444444453</v>
      </c>
      <c r="F874" s="79">
        <v>42598</v>
      </c>
      <c r="G874" s="176">
        <v>0.54513888888888895</v>
      </c>
      <c r="H874" s="136">
        <v>0.75694444444444453</v>
      </c>
      <c r="I874" s="179">
        <v>93</v>
      </c>
      <c r="J874" s="179" t="s">
        <v>822</v>
      </c>
      <c r="K874" s="115"/>
      <c r="L874" s="179" t="s">
        <v>10</v>
      </c>
      <c r="M874" s="179" t="s">
        <v>7630</v>
      </c>
      <c r="N874" s="179">
        <v>35</v>
      </c>
      <c r="O874" s="179" t="s">
        <v>8</v>
      </c>
      <c r="P874" s="179" t="s">
        <v>7630</v>
      </c>
      <c r="Q874" s="115" t="s">
        <v>7943</v>
      </c>
      <c r="R874" s="253">
        <v>554</v>
      </c>
      <c r="S874" s="256">
        <v>83</v>
      </c>
      <c r="T874" s="177">
        <v>637</v>
      </c>
      <c r="U874" s="681"/>
      <c r="V874" s="110"/>
      <c r="W874" s="110"/>
      <c r="X874" s="110"/>
      <c r="Y874" s="110"/>
      <c r="Z874" s="110"/>
      <c r="AA874" s="110"/>
      <c r="AB874" s="110"/>
      <c r="AC874" s="151"/>
      <c r="AD874" s="179" t="s">
        <v>43</v>
      </c>
      <c r="AG874" s="115"/>
      <c r="AJ874" s="1">
        <f t="shared" si="46"/>
        <v>0</v>
      </c>
      <c r="AK874" s="1">
        <f t="shared" si="48"/>
        <v>-637</v>
      </c>
    </row>
    <row r="875" spans="1:37" ht="75" customHeight="1">
      <c r="A875" s="179" t="s">
        <v>6868</v>
      </c>
      <c r="B875" s="179" t="s">
        <v>505</v>
      </c>
      <c r="C875" s="179" t="s">
        <v>677</v>
      </c>
      <c r="D875" s="79">
        <v>42597</v>
      </c>
      <c r="E875" s="176">
        <v>0.85</v>
      </c>
      <c r="F875" s="79">
        <v>42597</v>
      </c>
      <c r="G875" s="176">
        <v>0.85</v>
      </c>
      <c r="H875" s="136">
        <v>0</v>
      </c>
      <c r="I875" s="179">
        <v>7</v>
      </c>
      <c r="J875" s="179" t="s">
        <v>1561</v>
      </c>
      <c r="K875" s="115"/>
      <c r="L875" s="179" t="s">
        <v>10</v>
      </c>
      <c r="M875" s="179" t="s">
        <v>1562</v>
      </c>
      <c r="N875" s="179" t="s">
        <v>3</v>
      </c>
      <c r="O875" s="179" t="s">
        <v>8</v>
      </c>
      <c r="P875" s="179" t="s">
        <v>1562</v>
      </c>
      <c r="Q875" s="115" t="s">
        <v>7944</v>
      </c>
      <c r="R875" s="513">
        <v>2</v>
      </c>
      <c r="S875" s="530">
        <v>1</v>
      </c>
      <c r="T875" s="177">
        <v>3</v>
      </c>
      <c r="U875" s="680"/>
      <c r="V875" s="110"/>
      <c r="W875" s="110"/>
      <c r="X875" s="110"/>
      <c r="Y875" s="110"/>
      <c r="Z875" s="110"/>
      <c r="AA875" s="110"/>
      <c r="AB875" s="110"/>
      <c r="AC875" s="151"/>
      <c r="AD875" s="179" t="s">
        <v>43</v>
      </c>
      <c r="AJ875" s="1">
        <f t="shared" si="46"/>
        <v>0</v>
      </c>
      <c r="AK875" s="1">
        <f t="shared" si="48"/>
        <v>-3</v>
      </c>
    </row>
    <row r="876" spans="1:37" ht="56.25" customHeight="1">
      <c r="A876" s="179" t="s">
        <v>6868</v>
      </c>
      <c r="B876" s="179" t="s">
        <v>505</v>
      </c>
      <c r="C876" s="179" t="s">
        <v>677</v>
      </c>
      <c r="D876" s="79">
        <v>42597</v>
      </c>
      <c r="E876" s="176">
        <v>0.85</v>
      </c>
      <c r="F876" s="79">
        <v>42597</v>
      </c>
      <c r="G876" s="176">
        <v>0.85</v>
      </c>
      <c r="H876" s="136">
        <v>0</v>
      </c>
      <c r="I876" s="179">
        <v>3</v>
      </c>
      <c r="J876" s="179" t="s">
        <v>459</v>
      </c>
      <c r="K876" s="115"/>
      <c r="L876" s="179" t="s">
        <v>10</v>
      </c>
      <c r="M876" s="179" t="s">
        <v>7945</v>
      </c>
      <c r="N876" s="179" t="s">
        <v>3</v>
      </c>
      <c r="O876" s="179" t="s">
        <v>8</v>
      </c>
      <c r="P876" s="179" t="s">
        <v>7945</v>
      </c>
      <c r="Q876" s="115" t="s">
        <v>7946</v>
      </c>
      <c r="R876" s="179">
        <v>1</v>
      </c>
      <c r="S876" s="179"/>
      <c r="T876" s="177">
        <v>1</v>
      </c>
      <c r="U876" s="681"/>
      <c r="V876" s="110"/>
      <c r="W876" s="110"/>
      <c r="X876" s="110"/>
      <c r="Y876" s="110"/>
      <c r="Z876" s="110"/>
      <c r="AA876" s="110"/>
      <c r="AB876" s="110"/>
      <c r="AC876" s="151"/>
      <c r="AD876" s="2" t="s">
        <v>43</v>
      </c>
      <c r="AE876" s="78"/>
      <c r="AF876" s="78"/>
      <c r="AG876" s="115"/>
      <c r="AJ876" s="1">
        <f t="shared" si="46"/>
        <v>0</v>
      </c>
      <c r="AK876" s="1">
        <f t="shared" si="48"/>
        <v>-1</v>
      </c>
    </row>
    <row r="877" spans="1:37" ht="93.75" customHeight="1">
      <c r="A877" s="179" t="s">
        <v>6868</v>
      </c>
      <c r="B877" s="179" t="s">
        <v>505</v>
      </c>
      <c r="C877" s="179" t="s">
        <v>677</v>
      </c>
      <c r="D877" s="79">
        <v>42597</v>
      </c>
      <c r="E877" s="176">
        <v>0.90416666666666667</v>
      </c>
      <c r="F877" s="79">
        <v>42597</v>
      </c>
      <c r="G877" s="176">
        <v>0.90416666666666667</v>
      </c>
      <c r="H877" s="136">
        <v>0</v>
      </c>
      <c r="I877" s="179">
        <v>13</v>
      </c>
      <c r="J877" s="179" t="s">
        <v>612</v>
      </c>
      <c r="K877" s="115"/>
      <c r="L877" s="179" t="s">
        <v>10</v>
      </c>
      <c r="M877" s="179" t="s">
        <v>2390</v>
      </c>
      <c r="N877" s="179" t="s">
        <v>3</v>
      </c>
      <c r="O877" s="179" t="s">
        <v>8</v>
      </c>
      <c r="P877" s="76" t="s">
        <v>2390</v>
      </c>
      <c r="Q877" s="115" t="s">
        <v>7947</v>
      </c>
      <c r="R877" s="179">
        <v>1</v>
      </c>
      <c r="S877" s="179"/>
      <c r="T877" s="177">
        <v>1</v>
      </c>
      <c r="U877" s="680"/>
      <c r="V877" s="110"/>
      <c r="W877" s="110"/>
      <c r="X877" s="110"/>
      <c r="Y877" s="110"/>
      <c r="Z877" s="110"/>
      <c r="AA877" s="111"/>
      <c r="AB877" s="110"/>
      <c r="AC877" s="110"/>
      <c r="AD877" s="2" t="s">
        <v>43</v>
      </c>
      <c r="AE877" s="65"/>
      <c r="AF877" s="65"/>
      <c r="AG877" s="115"/>
      <c r="AJ877" s="1">
        <f t="shared" si="46"/>
        <v>0</v>
      </c>
      <c r="AK877" s="1">
        <f t="shared" si="48"/>
        <v>-1</v>
      </c>
    </row>
    <row r="878" spans="1:37" ht="131.25" customHeight="1">
      <c r="A878" s="179" t="s">
        <v>6868</v>
      </c>
      <c r="B878" s="179" t="s">
        <v>505</v>
      </c>
      <c r="C878" s="179" t="s">
        <v>506</v>
      </c>
      <c r="D878" s="79">
        <v>42597</v>
      </c>
      <c r="E878" s="176">
        <v>0.95208333333333339</v>
      </c>
      <c r="F878" s="79">
        <v>42597</v>
      </c>
      <c r="G878" s="176">
        <v>0.97083333333333333</v>
      </c>
      <c r="H878" s="136">
        <v>1.8749999999999999E-2</v>
      </c>
      <c r="I878" s="179">
        <v>12</v>
      </c>
      <c r="J878" s="179" t="s">
        <v>612</v>
      </c>
      <c r="K878" s="115"/>
      <c r="L878" s="179" t="s">
        <v>10</v>
      </c>
      <c r="M878" s="179" t="s">
        <v>7631</v>
      </c>
      <c r="N878" s="179" t="s">
        <v>3</v>
      </c>
      <c r="O878" s="179" t="s">
        <v>8</v>
      </c>
      <c r="P878" s="179" t="s">
        <v>5707</v>
      </c>
      <c r="Q878" s="115" t="s">
        <v>7948</v>
      </c>
      <c r="R878" s="179">
        <v>1</v>
      </c>
      <c r="S878" s="179">
        <v>2</v>
      </c>
      <c r="T878" s="177">
        <v>3</v>
      </c>
      <c r="U878" s="681"/>
      <c r="V878" s="110"/>
      <c r="W878" s="110"/>
      <c r="X878" s="110"/>
      <c r="Y878" s="110"/>
      <c r="Z878" s="110"/>
      <c r="AA878" s="111"/>
      <c r="AB878" s="110"/>
      <c r="AC878" s="110"/>
      <c r="AD878" s="2" t="s">
        <v>43</v>
      </c>
      <c r="AE878" s="65"/>
      <c r="AF878" s="65"/>
      <c r="AJ878" s="1">
        <f t="shared" si="46"/>
        <v>0</v>
      </c>
      <c r="AK878" s="1">
        <f t="shared" si="48"/>
        <v>-3</v>
      </c>
    </row>
    <row r="879" spans="1:37" ht="75" customHeight="1">
      <c r="A879" s="179" t="s">
        <v>6868</v>
      </c>
      <c r="B879" s="179" t="s">
        <v>505</v>
      </c>
      <c r="C879" s="179" t="s">
        <v>506</v>
      </c>
      <c r="D879" s="79">
        <v>42597</v>
      </c>
      <c r="E879" s="176">
        <v>0.96527777777777779</v>
      </c>
      <c r="F879" s="79">
        <v>42597</v>
      </c>
      <c r="G879" s="176">
        <v>0.96527777777777779</v>
      </c>
      <c r="H879" s="136">
        <v>0</v>
      </c>
      <c r="I879" s="179">
        <v>8</v>
      </c>
      <c r="J879" s="179" t="s">
        <v>7062</v>
      </c>
      <c r="K879" s="115"/>
      <c r="L879" s="179" t="s">
        <v>10</v>
      </c>
      <c r="M879" s="179" t="s">
        <v>5402</v>
      </c>
      <c r="N879" s="179" t="s">
        <v>3</v>
      </c>
      <c r="O879" s="179" t="s">
        <v>8</v>
      </c>
      <c r="P879" s="179" t="s">
        <v>7632</v>
      </c>
      <c r="Q879" s="115" t="s">
        <v>7949</v>
      </c>
      <c r="R879" s="179">
        <v>1</v>
      </c>
      <c r="S879" s="179"/>
      <c r="T879" s="177">
        <v>1</v>
      </c>
      <c r="U879" s="680"/>
      <c r="V879" s="110"/>
      <c r="W879" s="110"/>
      <c r="X879" s="110"/>
      <c r="Y879" s="110"/>
      <c r="Z879" s="110"/>
      <c r="AA879" s="110"/>
      <c r="AB879" s="110"/>
      <c r="AC879" s="151"/>
      <c r="AD879" s="2" t="s">
        <v>43</v>
      </c>
      <c r="AE879" s="97"/>
      <c r="AF879" s="289"/>
      <c r="AG879" s="115"/>
      <c r="AJ879" s="1">
        <f t="shared" si="46"/>
        <v>0</v>
      </c>
      <c r="AK879" s="1">
        <f t="shared" si="48"/>
        <v>-1</v>
      </c>
    </row>
    <row r="880" spans="1:37" ht="112.5" customHeight="1">
      <c r="A880" s="179" t="s">
        <v>6868</v>
      </c>
      <c r="B880" s="179" t="s">
        <v>505</v>
      </c>
      <c r="C880" s="179" t="s">
        <v>506</v>
      </c>
      <c r="D880" s="79">
        <v>42597</v>
      </c>
      <c r="E880" s="176">
        <v>0.96597222222222223</v>
      </c>
      <c r="F880" s="79">
        <v>42597</v>
      </c>
      <c r="G880" s="176">
        <v>0.96597222222222223</v>
      </c>
      <c r="H880" s="136">
        <v>0</v>
      </c>
      <c r="I880" s="179">
        <v>33</v>
      </c>
      <c r="J880" s="179" t="s">
        <v>612</v>
      </c>
      <c r="K880" s="115"/>
      <c r="L880" s="179" t="s">
        <v>10</v>
      </c>
      <c r="M880" s="179" t="s">
        <v>7633</v>
      </c>
      <c r="N880" s="179" t="s">
        <v>3</v>
      </c>
      <c r="O880" s="179" t="s">
        <v>8</v>
      </c>
      <c r="P880" s="76" t="s">
        <v>5401</v>
      </c>
      <c r="Q880" s="66" t="s">
        <v>7950</v>
      </c>
      <c r="R880" s="179">
        <v>4</v>
      </c>
      <c r="S880" s="179"/>
      <c r="T880" s="177">
        <v>4</v>
      </c>
      <c r="U880" s="680"/>
      <c r="V880" s="110"/>
      <c r="W880" s="110"/>
      <c r="X880" s="110"/>
      <c r="Y880" s="110"/>
      <c r="Z880" s="110"/>
      <c r="AA880" s="110"/>
      <c r="AB880" s="110"/>
      <c r="AC880" s="151"/>
      <c r="AD880" s="2" t="s">
        <v>43</v>
      </c>
      <c r="AJ880" s="1">
        <f t="shared" si="46"/>
        <v>0</v>
      </c>
      <c r="AK880" s="1">
        <f t="shared" si="48"/>
        <v>-4</v>
      </c>
    </row>
    <row r="881" spans="1:38" ht="93.75" customHeight="1">
      <c r="A881" s="179" t="s">
        <v>6868</v>
      </c>
      <c r="B881" s="179" t="s">
        <v>505</v>
      </c>
      <c r="C881" s="179" t="s">
        <v>506</v>
      </c>
      <c r="D881" s="79">
        <v>42597</v>
      </c>
      <c r="E881" s="176">
        <v>0.97291666666666676</v>
      </c>
      <c r="F881" s="79">
        <v>42597</v>
      </c>
      <c r="G881" s="176">
        <v>0.97291666666666676</v>
      </c>
      <c r="H881" s="136">
        <v>0</v>
      </c>
      <c r="I881" s="179">
        <v>20</v>
      </c>
      <c r="J881" s="179" t="s">
        <v>612</v>
      </c>
      <c r="K881" s="115"/>
      <c r="L881" s="179" t="s">
        <v>10</v>
      </c>
      <c r="M881" s="179" t="s">
        <v>5192</v>
      </c>
      <c r="N881" s="179" t="s">
        <v>3</v>
      </c>
      <c r="O881" s="179" t="s">
        <v>8</v>
      </c>
      <c r="P881" s="179" t="s">
        <v>5192</v>
      </c>
      <c r="Q881" s="115" t="s">
        <v>7951</v>
      </c>
      <c r="R881" s="179">
        <v>2</v>
      </c>
      <c r="S881" s="179"/>
      <c r="T881" s="177">
        <v>2</v>
      </c>
      <c r="U881" s="680"/>
      <c r="V881" s="110"/>
      <c r="W881" s="110"/>
      <c r="X881" s="110"/>
      <c r="Y881" s="110"/>
      <c r="Z881" s="110"/>
      <c r="AA881" s="111"/>
      <c r="AB881" s="110"/>
      <c r="AC881" s="111"/>
      <c r="AD881" s="179" t="s">
        <v>43</v>
      </c>
      <c r="AE881" s="65"/>
      <c r="AF881" s="65"/>
      <c r="AG881" s="271"/>
      <c r="AJ881" s="1">
        <f t="shared" si="46"/>
        <v>0</v>
      </c>
      <c r="AK881" s="1">
        <f t="shared" si="48"/>
        <v>-2</v>
      </c>
    </row>
    <row r="882" spans="1:38" ht="75" customHeight="1">
      <c r="A882" s="179" t="s">
        <v>6868</v>
      </c>
      <c r="B882" s="179" t="s">
        <v>505</v>
      </c>
      <c r="C882" s="179" t="s">
        <v>2601</v>
      </c>
      <c r="D882" s="79">
        <v>42597</v>
      </c>
      <c r="E882" s="176">
        <v>0.9784722222222223</v>
      </c>
      <c r="F882" s="79">
        <v>42597</v>
      </c>
      <c r="G882" s="176">
        <v>0.99652777777777779</v>
      </c>
      <c r="H882" s="136">
        <v>1.8055555555555557E-2</v>
      </c>
      <c r="I882" s="179">
        <v>50</v>
      </c>
      <c r="J882" s="179" t="s">
        <v>144</v>
      </c>
      <c r="K882" s="115"/>
      <c r="L882" s="179" t="s">
        <v>10</v>
      </c>
      <c r="M882" s="179" t="s">
        <v>609</v>
      </c>
      <c r="N882" s="179" t="s">
        <v>3</v>
      </c>
      <c r="O882" s="179" t="s">
        <v>24</v>
      </c>
      <c r="P882" s="179" t="s">
        <v>4140</v>
      </c>
      <c r="Q882" s="115" t="s">
        <v>7952</v>
      </c>
      <c r="R882" s="179">
        <v>8</v>
      </c>
      <c r="S882" s="179"/>
      <c r="T882" s="177">
        <v>8</v>
      </c>
      <c r="U882" s="681"/>
      <c r="V882" s="110"/>
      <c r="W882" s="110"/>
      <c r="X882" s="110"/>
      <c r="Y882" s="110"/>
      <c r="Z882" s="110"/>
      <c r="AA882" s="111"/>
      <c r="AB882" s="110"/>
      <c r="AC882" s="111"/>
      <c r="AD882" s="179" t="s">
        <v>43</v>
      </c>
      <c r="AE882" s="97"/>
      <c r="AF882" s="153"/>
      <c r="AG882" s="115"/>
      <c r="AJ882" s="1">
        <f t="shared" si="46"/>
        <v>0</v>
      </c>
      <c r="AK882" s="1">
        <f t="shared" si="48"/>
        <v>-8</v>
      </c>
    </row>
    <row r="883" spans="1:38" ht="112.5" customHeight="1">
      <c r="A883" s="179" t="s">
        <v>6868</v>
      </c>
      <c r="B883" s="179" t="s">
        <v>505</v>
      </c>
      <c r="C883" s="179" t="s">
        <v>506</v>
      </c>
      <c r="D883" s="79">
        <v>42597</v>
      </c>
      <c r="E883" s="176">
        <v>0.9902777777777777</v>
      </c>
      <c r="F883" s="79">
        <v>42597</v>
      </c>
      <c r="G883" s="176">
        <v>0.9902777777777777</v>
      </c>
      <c r="H883" s="136">
        <v>0</v>
      </c>
      <c r="I883" s="179">
        <v>27</v>
      </c>
      <c r="J883" s="179" t="s">
        <v>1561</v>
      </c>
      <c r="K883" s="115"/>
      <c r="L883" s="179" t="s">
        <v>10</v>
      </c>
      <c r="M883" s="179" t="s">
        <v>7634</v>
      </c>
      <c r="N883" s="179" t="s">
        <v>3</v>
      </c>
      <c r="O883" s="179" t="s">
        <v>8</v>
      </c>
      <c r="P883" s="179" t="s">
        <v>7634</v>
      </c>
      <c r="Q883" s="115" t="s">
        <v>7953</v>
      </c>
      <c r="R883" s="179">
        <v>3</v>
      </c>
      <c r="S883" s="179"/>
      <c r="T883" s="177">
        <v>3</v>
      </c>
      <c r="U883" s="680"/>
      <c r="V883" s="110"/>
      <c r="W883" s="110"/>
      <c r="X883" s="110"/>
      <c r="Y883" s="110"/>
      <c r="Z883" s="110"/>
      <c r="AA883" s="111"/>
      <c r="AB883" s="110"/>
      <c r="AC883" s="111"/>
      <c r="AD883" s="179" t="s">
        <v>43</v>
      </c>
      <c r="AE883" s="65"/>
      <c r="AF883" s="65"/>
      <c r="AG883" s="271"/>
      <c r="AJ883" s="1">
        <f t="shared" si="46"/>
        <v>0</v>
      </c>
      <c r="AK883" s="1">
        <f t="shared" si="48"/>
        <v>-3</v>
      </c>
    </row>
    <row r="884" spans="1:38" ht="56.25" customHeight="1">
      <c r="A884" s="179" t="s">
        <v>6868</v>
      </c>
      <c r="B884" s="179" t="s">
        <v>505</v>
      </c>
      <c r="C884" s="179" t="s">
        <v>506</v>
      </c>
      <c r="D884" s="79">
        <v>42597</v>
      </c>
      <c r="E884" s="176">
        <v>0.99513888888888891</v>
      </c>
      <c r="F884" s="79">
        <v>42598</v>
      </c>
      <c r="G884" s="176">
        <v>9.7222222222222224E-3</v>
      </c>
      <c r="H884" s="136">
        <v>1.4583333333333332E-2</v>
      </c>
      <c r="I884" s="179">
        <v>8</v>
      </c>
      <c r="J884" s="179" t="s">
        <v>612</v>
      </c>
      <c r="K884" s="115"/>
      <c r="L884" s="179" t="s">
        <v>10</v>
      </c>
      <c r="M884" s="179" t="s">
        <v>7635</v>
      </c>
      <c r="N884" s="179" t="s">
        <v>3</v>
      </c>
      <c r="O884" s="179" t="s">
        <v>8</v>
      </c>
      <c r="P884" s="179" t="s">
        <v>7636</v>
      </c>
      <c r="Q884" s="115" t="s">
        <v>7954</v>
      </c>
      <c r="R884" s="179">
        <v>2</v>
      </c>
      <c r="S884" s="179"/>
      <c r="T884" s="177">
        <v>2</v>
      </c>
      <c r="U884" s="680"/>
      <c r="V884" s="110"/>
      <c r="W884" s="110"/>
      <c r="X884" s="110"/>
      <c r="Y884" s="110"/>
      <c r="Z884" s="110"/>
      <c r="AA884" s="110"/>
      <c r="AB884" s="110"/>
      <c r="AC884" s="151"/>
      <c r="AD884" s="179" t="s">
        <v>43</v>
      </c>
      <c r="AE884" s="581"/>
      <c r="AF884" s="724"/>
      <c r="AG884" s="271"/>
      <c r="AJ884" s="1">
        <f t="shared" si="46"/>
        <v>0</v>
      </c>
      <c r="AK884" s="1">
        <f t="shared" si="48"/>
        <v>-2</v>
      </c>
    </row>
    <row r="885" spans="1:38" ht="75" customHeight="1">
      <c r="A885" s="179" t="s">
        <v>6868</v>
      </c>
      <c r="B885" s="179" t="s">
        <v>505</v>
      </c>
      <c r="C885" s="179" t="s">
        <v>812</v>
      </c>
      <c r="D885" s="79">
        <v>42601</v>
      </c>
      <c r="E885" s="176">
        <v>0.60763888888888895</v>
      </c>
      <c r="F885" s="79">
        <v>42601</v>
      </c>
      <c r="G885" s="176">
        <v>0.6118055555555556</v>
      </c>
      <c r="H885" s="136">
        <v>4.1666666666666666E-3</v>
      </c>
      <c r="I885" s="179">
        <v>11</v>
      </c>
      <c r="J885" s="179" t="s">
        <v>1213</v>
      </c>
      <c r="K885" s="115"/>
      <c r="L885" s="179" t="s">
        <v>17</v>
      </c>
      <c r="M885" s="179" t="s">
        <v>7955</v>
      </c>
      <c r="N885" s="179" t="s">
        <v>3</v>
      </c>
      <c r="O885" s="179" t="s">
        <v>40</v>
      </c>
      <c r="P885" s="179" t="s">
        <v>7955</v>
      </c>
      <c r="Q885" s="115" t="s">
        <v>7956</v>
      </c>
      <c r="R885" s="179">
        <v>1</v>
      </c>
      <c r="S885" s="179"/>
      <c r="T885" s="177">
        <v>1</v>
      </c>
      <c r="U885" s="681"/>
      <c r="V885" s="110"/>
      <c r="W885" s="110"/>
      <c r="X885" s="110"/>
      <c r="Y885" s="110"/>
      <c r="Z885" s="110"/>
      <c r="AA885" s="110"/>
      <c r="AB885" s="110"/>
      <c r="AC885" s="151"/>
      <c r="AD885" s="422" t="s">
        <v>38</v>
      </c>
      <c r="AE885" s="179"/>
      <c r="AF885" s="179"/>
      <c r="AG885" s="115"/>
      <c r="AJ885" s="1">
        <f t="shared" si="46"/>
        <v>0</v>
      </c>
      <c r="AK885" s="1">
        <f t="shared" si="48"/>
        <v>-1</v>
      </c>
    </row>
    <row r="886" spans="1:38" ht="56.25" customHeight="1">
      <c r="A886" s="179" t="s">
        <v>6868</v>
      </c>
      <c r="B886" s="179" t="s">
        <v>505</v>
      </c>
      <c r="C886" s="179" t="s">
        <v>1210</v>
      </c>
      <c r="D886" s="79">
        <v>42601</v>
      </c>
      <c r="E886" s="176">
        <v>0.6743055555555556</v>
      </c>
      <c r="F886" s="79">
        <v>42601</v>
      </c>
      <c r="G886" s="176">
        <v>0.67569444444444438</v>
      </c>
      <c r="H886" s="136">
        <v>1.3888888888888889E-3</v>
      </c>
      <c r="I886" s="179">
        <v>73</v>
      </c>
      <c r="J886" s="179" t="s">
        <v>576</v>
      </c>
      <c r="K886" s="115"/>
      <c r="L886" s="179" t="s">
        <v>17</v>
      </c>
      <c r="M886" s="179" t="s">
        <v>7957</v>
      </c>
      <c r="N886" s="179">
        <v>110</v>
      </c>
      <c r="O886" s="179" t="s">
        <v>14</v>
      </c>
      <c r="P886" s="179" t="s">
        <v>7957</v>
      </c>
      <c r="Q886" s="115" t="s">
        <v>7958</v>
      </c>
      <c r="R886" s="179">
        <v>6</v>
      </c>
      <c r="S886" s="179">
        <v>9</v>
      </c>
      <c r="T886" s="177">
        <v>15</v>
      </c>
      <c r="U886" s="681"/>
      <c r="V886" s="110"/>
      <c r="W886" s="110"/>
      <c r="X886" s="110"/>
      <c r="Y886" s="110"/>
      <c r="Z886" s="110"/>
      <c r="AA886" s="111"/>
      <c r="AB886" s="110"/>
      <c r="AC886" s="111"/>
      <c r="AD886" s="422" t="s">
        <v>38</v>
      </c>
      <c r="AE886" s="179"/>
      <c r="AF886" s="179"/>
      <c r="AG886" s="115"/>
      <c r="AJ886" s="1">
        <f t="shared" si="46"/>
        <v>0</v>
      </c>
      <c r="AK886" s="1">
        <f t="shared" si="48"/>
        <v>-15</v>
      </c>
    </row>
    <row r="887" spans="1:38" ht="63" customHeight="1">
      <c r="A887" s="179" t="s">
        <v>2039</v>
      </c>
      <c r="B887" s="57" t="s">
        <v>258</v>
      </c>
      <c r="C887" s="57" t="s">
        <v>258</v>
      </c>
      <c r="D887" s="278">
        <v>42490</v>
      </c>
      <c r="E887" s="59">
        <v>0.36319444444444443</v>
      </c>
      <c r="F887" s="278">
        <v>42490</v>
      </c>
      <c r="G887" s="59">
        <v>0.38958333333333334</v>
      </c>
      <c r="H887" s="59">
        <v>2.6388888888888906E-2</v>
      </c>
      <c r="I887" s="60">
        <v>31</v>
      </c>
      <c r="J887" s="60" t="s">
        <v>633</v>
      </c>
      <c r="K887" s="60"/>
      <c r="L887" s="71" t="s">
        <v>4</v>
      </c>
      <c r="M887" s="72" t="s">
        <v>2459</v>
      </c>
      <c r="N887" s="60" t="s">
        <v>3</v>
      </c>
      <c r="O887" s="71" t="s">
        <v>33</v>
      </c>
      <c r="P887" s="72" t="s">
        <v>2459</v>
      </c>
      <c r="Q887" s="749" t="s">
        <v>2460</v>
      </c>
      <c r="R887" s="167">
        <v>24</v>
      </c>
      <c r="S887" s="167"/>
      <c r="T887" s="167">
        <v>24</v>
      </c>
      <c r="U887" s="1310"/>
      <c r="V887" s="1319"/>
      <c r="W887" s="1319"/>
      <c r="X887" s="1319"/>
      <c r="Y887" s="1319"/>
      <c r="Z887" s="1319"/>
      <c r="AA887" s="1319"/>
      <c r="AB887" s="1319"/>
      <c r="AC887" s="1367"/>
      <c r="AD887" s="108" t="s">
        <v>23</v>
      </c>
      <c r="AE887" s="108"/>
      <c r="AF887" s="108"/>
      <c r="AG887" s="108"/>
      <c r="AJ887" s="1">
        <f t="shared" si="46"/>
        <v>0</v>
      </c>
    </row>
    <row r="888" spans="1:38" ht="78.75" customHeight="1">
      <c r="A888" s="179" t="s">
        <v>8405</v>
      </c>
      <c r="B888" s="115" t="s">
        <v>87</v>
      </c>
      <c r="C888" s="115" t="s">
        <v>321</v>
      </c>
      <c r="D888" s="171">
        <v>42625</v>
      </c>
      <c r="E888" s="69">
        <v>0.73472222222222217</v>
      </c>
      <c r="F888" s="171">
        <v>42625</v>
      </c>
      <c r="G888" s="69">
        <v>0.85138888888888886</v>
      </c>
      <c r="H888" s="69">
        <v>0.11666666666666665</v>
      </c>
      <c r="I888" s="215">
        <v>3</v>
      </c>
      <c r="J888" s="115"/>
      <c r="K888" s="115"/>
      <c r="L888" s="115" t="s">
        <v>4</v>
      </c>
      <c r="M888" s="179" t="s">
        <v>8553</v>
      </c>
      <c r="N888" s="179" t="s">
        <v>3</v>
      </c>
      <c r="O888" s="179" t="s">
        <v>8</v>
      </c>
      <c r="P888" s="179" t="s">
        <v>9582</v>
      </c>
      <c r="Q888" s="1023" t="s">
        <v>8554</v>
      </c>
      <c r="R888" s="243">
        <v>23.8</v>
      </c>
      <c r="S888" s="243"/>
      <c r="T888" s="243">
        <v>23.8</v>
      </c>
      <c r="U888" s="681" t="s">
        <v>45</v>
      </c>
      <c r="V888" s="842">
        <v>2016</v>
      </c>
      <c r="W888" s="110" t="s">
        <v>9583</v>
      </c>
      <c r="X888" s="110" t="s">
        <v>2718</v>
      </c>
      <c r="Y888" s="1315">
        <v>42485</v>
      </c>
      <c r="Z888" s="842">
        <v>100</v>
      </c>
      <c r="AA888" s="842"/>
      <c r="AB888" s="842">
        <v>0</v>
      </c>
      <c r="AC888" s="1368">
        <v>42485</v>
      </c>
      <c r="AD888" s="179" t="s">
        <v>23</v>
      </c>
      <c r="AE888" s="115"/>
      <c r="AF888" s="115"/>
      <c r="AG888" s="115"/>
      <c r="AH888" s="2"/>
      <c r="AJ888" s="1">
        <f t="shared" si="46"/>
        <v>0</v>
      </c>
      <c r="AK888" s="1">
        <f t="shared" ref="AK888:AK902" si="49">AJ888-T888</f>
        <v>-23.8</v>
      </c>
      <c r="AL888" s="588"/>
    </row>
    <row r="889" spans="1:38" ht="225" customHeight="1">
      <c r="A889" s="179" t="s">
        <v>6868</v>
      </c>
      <c r="B889" s="324" t="s">
        <v>91</v>
      </c>
      <c r="C889" s="325" t="s">
        <v>7787</v>
      </c>
      <c r="D889" s="326">
        <v>42605</v>
      </c>
      <c r="E889" s="327">
        <v>0.49305555555555558</v>
      </c>
      <c r="F889" s="326">
        <v>42605</v>
      </c>
      <c r="G889" s="327">
        <v>0.51458333333333328</v>
      </c>
      <c r="H889" s="328">
        <f>G889-E889</f>
        <v>2.1527777777777701E-2</v>
      </c>
      <c r="I889" s="325">
        <v>178</v>
      </c>
      <c r="J889" s="325"/>
      <c r="K889" s="329"/>
      <c r="L889" s="329" t="s">
        <v>4</v>
      </c>
      <c r="M889" s="329" t="s">
        <v>33</v>
      </c>
      <c r="N889" s="179" t="s">
        <v>3</v>
      </c>
      <c r="O889" s="330" t="s">
        <v>33</v>
      </c>
      <c r="P889" s="329" t="s">
        <v>33</v>
      </c>
      <c r="Q889" s="331" t="s">
        <v>8847</v>
      </c>
      <c r="R889" s="325">
        <v>23.4</v>
      </c>
      <c r="S889" s="325"/>
      <c r="T889" s="325">
        <v>23.4</v>
      </c>
      <c r="U889" s="1300"/>
      <c r="V889" s="1314"/>
      <c r="W889" s="1314"/>
      <c r="X889" s="1314"/>
      <c r="Y889" s="1314"/>
      <c r="Z889" s="1314"/>
      <c r="AA889" s="1314"/>
      <c r="AB889" s="1314"/>
      <c r="AC889" s="1362"/>
      <c r="AD889" s="325" t="s">
        <v>23</v>
      </c>
      <c r="AE889" s="1375"/>
      <c r="AF889" s="1385"/>
      <c r="AG889" s="325" t="s">
        <v>2637</v>
      </c>
      <c r="AJ889" s="1">
        <f t="shared" si="46"/>
        <v>0</v>
      </c>
      <c r="AK889" s="1">
        <f t="shared" si="49"/>
        <v>-23.4</v>
      </c>
    </row>
    <row r="890" spans="1:38" ht="93.75" customHeight="1">
      <c r="A890" s="179" t="s">
        <v>6868</v>
      </c>
      <c r="B890" s="179" t="s">
        <v>505</v>
      </c>
      <c r="C890" s="179" t="s">
        <v>812</v>
      </c>
      <c r="D890" s="79">
        <v>42607</v>
      </c>
      <c r="E890" s="176">
        <v>0.44722222222222219</v>
      </c>
      <c r="F890" s="79">
        <v>42607</v>
      </c>
      <c r="G890" s="176">
        <v>0.45347222222222222</v>
      </c>
      <c r="H890" s="136">
        <v>6.2499999999999995E-3</v>
      </c>
      <c r="I890" s="179">
        <v>227</v>
      </c>
      <c r="J890" s="179" t="s">
        <v>7807</v>
      </c>
      <c r="K890" s="115"/>
      <c r="L890" s="179" t="s">
        <v>17</v>
      </c>
      <c r="M890" s="179" t="s">
        <v>1597</v>
      </c>
      <c r="N890" s="179">
        <v>110</v>
      </c>
      <c r="O890" s="179" t="s">
        <v>8</v>
      </c>
      <c r="P890" s="179" t="s">
        <v>1597</v>
      </c>
      <c r="Q890" s="115" t="s">
        <v>7963</v>
      </c>
      <c r="R890" s="513">
        <v>28</v>
      </c>
      <c r="S890" s="179">
        <v>1</v>
      </c>
      <c r="T890" s="177">
        <v>29</v>
      </c>
      <c r="U890" s="680"/>
      <c r="V890" s="110"/>
      <c r="W890" s="110"/>
      <c r="X890" s="110"/>
      <c r="Y890" s="110"/>
      <c r="Z890" s="110"/>
      <c r="AA890" s="111"/>
      <c r="AB890" s="110"/>
      <c r="AC890" s="111"/>
      <c r="AD890" s="422" t="s">
        <v>38</v>
      </c>
      <c r="AE890" s="179"/>
      <c r="AF890" s="179"/>
      <c r="AG890" s="115"/>
      <c r="AJ890" s="1">
        <f t="shared" si="46"/>
        <v>0</v>
      </c>
      <c r="AK890" s="1">
        <f t="shared" si="49"/>
        <v>-29</v>
      </c>
    </row>
    <row r="891" spans="1:38" ht="148.5" customHeight="1">
      <c r="A891" s="179" t="s">
        <v>6868</v>
      </c>
      <c r="B891" s="179" t="s">
        <v>505</v>
      </c>
      <c r="C891" s="179" t="s">
        <v>506</v>
      </c>
      <c r="D891" s="79">
        <v>42607</v>
      </c>
      <c r="E891" s="176">
        <v>0.51597222222222217</v>
      </c>
      <c r="F891" s="79">
        <v>42607</v>
      </c>
      <c r="G891" s="176">
        <v>0.54027777777777775</v>
      </c>
      <c r="H891" s="136">
        <v>2.4305555555555556E-2</v>
      </c>
      <c r="I891" s="179">
        <v>48</v>
      </c>
      <c r="J891" s="179" t="s">
        <v>681</v>
      </c>
      <c r="K891" s="115"/>
      <c r="L891" s="179" t="s">
        <v>10</v>
      </c>
      <c r="M891" s="179" t="s">
        <v>5531</v>
      </c>
      <c r="N891" s="179">
        <v>35</v>
      </c>
      <c r="O891" s="179" t="s">
        <v>8</v>
      </c>
      <c r="P891" s="179" t="s">
        <v>5531</v>
      </c>
      <c r="Q891" s="115" t="s">
        <v>7964</v>
      </c>
      <c r="R891" s="513">
        <v>3</v>
      </c>
      <c r="S891" s="530">
        <v>3</v>
      </c>
      <c r="T891" s="177">
        <v>6</v>
      </c>
      <c r="U891" s="681"/>
      <c r="V891" s="110"/>
      <c r="W891" s="110"/>
      <c r="X891" s="110"/>
      <c r="Y891" s="110"/>
      <c r="Z891" s="110"/>
      <c r="AA891" s="111"/>
      <c r="AB891" s="110"/>
      <c r="AC891" s="111"/>
      <c r="AD891" s="179" t="s">
        <v>43</v>
      </c>
      <c r="AE891" s="179"/>
      <c r="AF891" s="179"/>
      <c r="AG891" s="115"/>
      <c r="AJ891" s="1">
        <f t="shared" si="46"/>
        <v>0</v>
      </c>
      <c r="AK891" s="1">
        <f t="shared" si="49"/>
        <v>-6</v>
      </c>
    </row>
    <row r="892" spans="1:38" ht="75" customHeight="1">
      <c r="A892" s="179" t="s">
        <v>6868</v>
      </c>
      <c r="B892" s="179" t="s">
        <v>505</v>
      </c>
      <c r="C892" s="179" t="s">
        <v>506</v>
      </c>
      <c r="D892" s="79">
        <v>42607</v>
      </c>
      <c r="E892" s="176">
        <v>0.51666666666666672</v>
      </c>
      <c r="F892" s="79">
        <v>42607</v>
      </c>
      <c r="G892" s="176">
        <v>0.52500000000000002</v>
      </c>
      <c r="H892" s="136">
        <v>8.3333333333333332E-3</v>
      </c>
      <c r="I892" s="179">
        <v>3</v>
      </c>
      <c r="J892" s="179" t="s">
        <v>612</v>
      </c>
      <c r="K892" s="115"/>
      <c r="L892" s="179" t="s">
        <v>10</v>
      </c>
      <c r="M892" s="179" t="s">
        <v>7827</v>
      </c>
      <c r="N892" s="179" t="s">
        <v>3</v>
      </c>
      <c r="O892" s="179" t="s">
        <v>8</v>
      </c>
      <c r="P892" s="179" t="s">
        <v>7827</v>
      </c>
      <c r="Q892" s="115" t="s">
        <v>7965</v>
      </c>
      <c r="R892" s="253"/>
      <c r="S892" s="256">
        <v>8</v>
      </c>
      <c r="T892" s="177">
        <v>8</v>
      </c>
      <c r="U892" s="680"/>
      <c r="V892" s="110"/>
      <c r="W892" s="110"/>
      <c r="X892" s="110"/>
      <c r="Y892" s="110"/>
      <c r="Z892" s="110"/>
      <c r="AA892" s="111"/>
      <c r="AB892" s="110"/>
      <c r="AC892" s="111"/>
      <c r="AD892" s="179" t="s">
        <v>43</v>
      </c>
      <c r="AE892" s="179"/>
      <c r="AF892" s="179"/>
      <c r="AG892" s="115"/>
      <c r="AJ892" s="1">
        <f t="shared" si="46"/>
        <v>0</v>
      </c>
      <c r="AK892" s="1">
        <f t="shared" si="49"/>
        <v>-8</v>
      </c>
    </row>
    <row r="893" spans="1:38" ht="168.75" customHeight="1">
      <c r="A893" s="179" t="s">
        <v>6868</v>
      </c>
      <c r="B893" s="179" t="s">
        <v>505</v>
      </c>
      <c r="C893" s="179" t="s">
        <v>684</v>
      </c>
      <c r="D893" s="79">
        <v>42607</v>
      </c>
      <c r="E893" s="176">
        <v>0.52777777777777779</v>
      </c>
      <c r="F893" s="79"/>
      <c r="G893" s="176"/>
      <c r="H893" s="136"/>
      <c r="I893" s="179">
        <v>60</v>
      </c>
      <c r="J893" s="179" t="s">
        <v>813</v>
      </c>
      <c r="K893" s="115"/>
      <c r="L893" s="179" t="s">
        <v>17</v>
      </c>
      <c r="M893" s="179" t="s">
        <v>7808</v>
      </c>
      <c r="N893" s="179">
        <v>220</v>
      </c>
      <c r="O893" s="179" t="s">
        <v>8</v>
      </c>
      <c r="P893" s="179" t="s">
        <v>7809</v>
      </c>
      <c r="Q893" s="115" t="s">
        <v>7966</v>
      </c>
      <c r="R893" s="513">
        <v>5</v>
      </c>
      <c r="S893" s="530">
        <v>9</v>
      </c>
      <c r="T893" s="177">
        <v>14</v>
      </c>
      <c r="U893" s="680"/>
      <c r="V893" s="110"/>
      <c r="W893" s="110"/>
      <c r="X893" s="110"/>
      <c r="Y893" s="110"/>
      <c r="Z893" s="110"/>
      <c r="AA893" s="110"/>
      <c r="AB893" s="110"/>
      <c r="AC893" s="111"/>
      <c r="AD893" s="422" t="s">
        <v>38</v>
      </c>
      <c r="AE893" s="179"/>
      <c r="AF893" s="179"/>
      <c r="AG893" s="115"/>
      <c r="AJ893" s="1">
        <f t="shared" si="46"/>
        <v>0</v>
      </c>
      <c r="AK893" s="1">
        <f t="shared" si="49"/>
        <v>-14</v>
      </c>
    </row>
    <row r="894" spans="1:38" ht="75" customHeight="1">
      <c r="A894" s="179" t="s">
        <v>6868</v>
      </c>
      <c r="B894" s="179" t="s">
        <v>505</v>
      </c>
      <c r="C894" s="179" t="s">
        <v>677</v>
      </c>
      <c r="D894" s="79">
        <v>42607</v>
      </c>
      <c r="E894" s="176">
        <v>0.55138888888888882</v>
      </c>
      <c r="F894" s="79">
        <v>42607</v>
      </c>
      <c r="G894" s="176">
        <v>0.55138888888888882</v>
      </c>
      <c r="H894" s="136">
        <v>0</v>
      </c>
      <c r="I894" s="179">
        <v>15</v>
      </c>
      <c r="J894" s="179" t="s">
        <v>681</v>
      </c>
      <c r="K894" s="115"/>
      <c r="L894" s="179" t="s">
        <v>10</v>
      </c>
      <c r="M894" s="179" t="s">
        <v>5535</v>
      </c>
      <c r="N894" s="179">
        <v>35</v>
      </c>
      <c r="O894" s="179" t="s">
        <v>8</v>
      </c>
      <c r="P894" s="179" t="s">
        <v>5535</v>
      </c>
      <c r="Q894" s="115" t="s">
        <v>7967</v>
      </c>
      <c r="R894" s="513">
        <v>2</v>
      </c>
      <c r="S894" s="530"/>
      <c r="T894" s="177">
        <v>2</v>
      </c>
      <c r="U894" s="680"/>
      <c r="V894" s="110"/>
      <c r="W894" s="110"/>
      <c r="X894" s="110"/>
      <c r="Y894" s="110"/>
      <c r="Z894" s="110"/>
      <c r="AA894" s="110"/>
      <c r="AB894" s="110"/>
      <c r="AC894" s="111"/>
      <c r="AD894" s="179" t="s">
        <v>43</v>
      </c>
      <c r="AE894" s="179"/>
      <c r="AF894" s="179"/>
      <c r="AG894" s="115"/>
      <c r="AJ894" s="1">
        <f t="shared" si="46"/>
        <v>0</v>
      </c>
      <c r="AK894" s="1">
        <f t="shared" si="49"/>
        <v>-2</v>
      </c>
    </row>
    <row r="895" spans="1:38" ht="75" customHeight="1">
      <c r="A895" s="179" t="s">
        <v>6868</v>
      </c>
      <c r="B895" s="179" t="s">
        <v>505</v>
      </c>
      <c r="C895" s="179" t="s">
        <v>677</v>
      </c>
      <c r="D895" s="79">
        <v>42607</v>
      </c>
      <c r="E895" s="176">
        <v>0.61388888888888882</v>
      </c>
      <c r="F895" s="79">
        <v>42607</v>
      </c>
      <c r="G895" s="176">
        <v>0.62152777777777779</v>
      </c>
      <c r="H895" s="136">
        <v>7.6388888888888886E-3</v>
      </c>
      <c r="I895" s="179">
        <v>34</v>
      </c>
      <c r="J895" s="179" t="s">
        <v>681</v>
      </c>
      <c r="K895" s="115"/>
      <c r="L895" s="179" t="s">
        <v>10</v>
      </c>
      <c r="M895" s="179" t="s">
        <v>7828</v>
      </c>
      <c r="N895" s="179">
        <v>35</v>
      </c>
      <c r="O895" s="179" t="s">
        <v>8</v>
      </c>
      <c r="P895" s="179" t="s">
        <v>7828</v>
      </c>
      <c r="Q895" s="115" t="s">
        <v>7968</v>
      </c>
      <c r="R895" s="513">
        <v>3</v>
      </c>
      <c r="S895" s="179">
        <v>1</v>
      </c>
      <c r="T895" s="177">
        <v>4</v>
      </c>
      <c r="U895" s="680"/>
      <c r="V895" s="110"/>
      <c r="W895" s="110"/>
      <c r="X895" s="110"/>
      <c r="Y895" s="110"/>
      <c r="Z895" s="110"/>
      <c r="AA895" s="110"/>
      <c r="AB895" s="110"/>
      <c r="AC895" s="111"/>
      <c r="AD895" s="179" t="s">
        <v>43</v>
      </c>
      <c r="AE895" s="179"/>
      <c r="AF895" s="179"/>
      <c r="AG895" s="115"/>
      <c r="AJ895" s="1">
        <f t="shared" si="46"/>
        <v>0</v>
      </c>
      <c r="AK895" s="1">
        <f t="shared" si="49"/>
        <v>-4</v>
      </c>
    </row>
    <row r="896" spans="1:38" ht="56.25" customHeight="1">
      <c r="A896" s="179" t="s">
        <v>6868</v>
      </c>
      <c r="B896" s="179" t="s">
        <v>505</v>
      </c>
      <c r="C896" s="179" t="s">
        <v>4743</v>
      </c>
      <c r="D896" s="79">
        <v>42607</v>
      </c>
      <c r="E896" s="176">
        <v>0.84513888888888899</v>
      </c>
      <c r="F896" s="79">
        <v>42609</v>
      </c>
      <c r="G896" s="176">
        <v>0.79999999999999993</v>
      </c>
      <c r="H896" s="136">
        <v>1.9548611111111109</v>
      </c>
      <c r="I896" s="179">
        <v>92</v>
      </c>
      <c r="J896" s="179" t="s">
        <v>7810</v>
      </c>
      <c r="K896" s="115"/>
      <c r="L896" s="179" t="s">
        <v>17</v>
      </c>
      <c r="M896" s="179" t="s">
        <v>7811</v>
      </c>
      <c r="N896" s="179">
        <v>110</v>
      </c>
      <c r="O896" s="179" t="s">
        <v>8</v>
      </c>
      <c r="P896" s="179" t="s">
        <v>4744</v>
      </c>
      <c r="Q896" s="115" t="s">
        <v>7969</v>
      </c>
      <c r="R896" s="513">
        <v>13</v>
      </c>
      <c r="S896" s="179">
        <v>1</v>
      </c>
      <c r="T896" s="177">
        <v>14</v>
      </c>
      <c r="U896" s="680"/>
      <c r="V896" s="110"/>
      <c r="W896" s="110"/>
      <c r="X896" s="110"/>
      <c r="Y896" s="110"/>
      <c r="Z896" s="110"/>
      <c r="AA896" s="111"/>
      <c r="AB896" s="110"/>
      <c r="AC896" s="111"/>
      <c r="AD896" s="422" t="s">
        <v>38</v>
      </c>
      <c r="AE896" s="179"/>
      <c r="AF896" s="179"/>
      <c r="AG896" s="115"/>
      <c r="AJ896" s="1">
        <f t="shared" ref="AJ896:AJ959" si="50">T896-S896-R896</f>
        <v>0</v>
      </c>
      <c r="AK896" s="1">
        <f t="shared" si="49"/>
        <v>-14</v>
      </c>
    </row>
    <row r="897" spans="1:37" ht="243.75" customHeight="1">
      <c r="A897" s="179" t="s">
        <v>6868</v>
      </c>
      <c r="B897" s="179" t="s">
        <v>505</v>
      </c>
      <c r="C897" s="179" t="s">
        <v>506</v>
      </c>
      <c r="D897" s="79">
        <v>42608</v>
      </c>
      <c r="E897" s="176">
        <v>0.45763888888888887</v>
      </c>
      <c r="F897" s="79">
        <v>42608</v>
      </c>
      <c r="G897" s="176">
        <v>0.52708333333333335</v>
      </c>
      <c r="H897" s="136">
        <v>6.9444444444444434E-2</v>
      </c>
      <c r="I897" s="179">
        <v>7</v>
      </c>
      <c r="J897" s="179" t="s">
        <v>1561</v>
      </c>
      <c r="K897" s="115"/>
      <c r="L897" s="179" t="s">
        <v>10</v>
      </c>
      <c r="M897" s="179" t="s">
        <v>7856</v>
      </c>
      <c r="N897" s="179" t="s">
        <v>3</v>
      </c>
      <c r="O897" s="179" t="s">
        <v>8</v>
      </c>
      <c r="P897" s="179" t="s">
        <v>7857</v>
      </c>
      <c r="Q897" s="115" t="s">
        <v>7970</v>
      </c>
      <c r="R897" s="513">
        <v>4</v>
      </c>
      <c r="S897" s="530"/>
      <c r="T897" s="177">
        <v>4</v>
      </c>
      <c r="U897" s="268"/>
      <c r="V897" s="110"/>
      <c r="W897" s="110"/>
      <c r="X897" s="110"/>
      <c r="Y897" s="110"/>
      <c r="Z897" s="110"/>
      <c r="AA897" s="110"/>
      <c r="AB897" s="110"/>
      <c r="AC897" s="111"/>
      <c r="AD897" s="179" t="s">
        <v>43</v>
      </c>
      <c r="AE897" s="179"/>
      <c r="AF897" s="179"/>
      <c r="AG897" s="115"/>
      <c r="AJ897" s="1">
        <f t="shared" si="50"/>
        <v>0</v>
      </c>
      <c r="AK897" s="1">
        <f t="shared" si="49"/>
        <v>-4</v>
      </c>
    </row>
    <row r="898" spans="1:37" ht="243.75" customHeight="1">
      <c r="A898" s="179" t="s">
        <v>6868</v>
      </c>
      <c r="B898" s="179" t="s">
        <v>505</v>
      </c>
      <c r="C898" s="179" t="s">
        <v>506</v>
      </c>
      <c r="D898" s="79">
        <v>42608</v>
      </c>
      <c r="E898" s="176">
        <v>0.46736111111111112</v>
      </c>
      <c r="F898" s="79">
        <v>42608</v>
      </c>
      <c r="G898" s="176">
        <v>0.46875</v>
      </c>
      <c r="H898" s="136">
        <v>1.3888888888888889E-3</v>
      </c>
      <c r="I898" s="179">
        <v>9</v>
      </c>
      <c r="J898" s="179" t="s">
        <v>612</v>
      </c>
      <c r="K898" s="115"/>
      <c r="L898" s="179" t="s">
        <v>10</v>
      </c>
      <c r="M898" s="179" t="s">
        <v>7858</v>
      </c>
      <c r="N898" s="179" t="s">
        <v>3</v>
      </c>
      <c r="O898" s="179" t="s">
        <v>8</v>
      </c>
      <c r="P898" s="76" t="s">
        <v>7859</v>
      </c>
      <c r="Q898" s="115" t="s">
        <v>7971</v>
      </c>
      <c r="R898" s="513"/>
      <c r="S898" s="530">
        <v>1</v>
      </c>
      <c r="T898" s="177">
        <v>1</v>
      </c>
      <c r="U898" s="179"/>
      <c r="V898" s="555"/>
      <c r="W898" s="110"/>
      <c r="X898" s="110"/>
      <c r="Y898" s="110"/>
      <c r="Z898" s="110"/>
      <c r="AA898" s="110"/>
      <c r="AB898" s="110"/>
      <c r="AC898" s="110"/>
      <c r="AD898" s="179" t="s">
        <v>43</v>
      </c>
      <c r="AE898" s="179"/>
      <c r="AF898" s="179"/>
      <c r="AG898" s="115"/>
      <c r="AJ898" s="1">
        <f t="shared" si="50"/>
        <v>0</v>
      </c>
      <c r="AK898" s="1">
        <f t="shared" si="49"/>
        <v>-1</v>
      </c>
    </row>
    <row r="899" spans="1:37" ht="150" customHeight="1">
      <c r="A899" s="179" t="s">
        <v>6868</v>
      </c>
      <c r="B899" s="179" t="s">
        <v>505</v>
      </c>
      <c r="C899" s="179" t="s">
        <v>677</v>
      </c>
      <c r="D899" s="79">
        <v>42608</v>
      </c>
      <c r="E899" s="176">
        <v>0.78402777777777777</v>
      </c>
      <c r="F899" s="79">
        <v>42608</v>
      </c>
      <c r="G899" s="176">
        <v>0.78402777777777777</v>
      </c>
      <c r="H899" s="136">
        <v>0</v>
      </c>
      <c r="I899" s="179">
        <v>64</v>
      </c>
      <c r="J899" s="179" t="s">
        <v>681</v>
      </c>
      <c r="K899" s="115"/>
      <c r="L899" s="179" t="s">
        <v>10</v>
      </c>
      <c r="M899" s="179" t="s">
        <v>6294</v>
      </c>
      <c r="N899" s="179">
        <v>35</v>
      </c>
      <c r="O899" s="179" t="s">
        <v>8</v>
      </c>
      <c r="P899" s="179" t="s">
        <v>7860</v>
      </c>
      <c r="Q899" s="115" t="s">
        <v>7972</v>
      </c>
      <c r="R899" s="513">
        <v>7</v>
      </c>
      <c r="S899" s="530">
        <v>11</v>
      </c>
      <c r="T899" s="177">
        <v>18</v>
      </c>
      <c r="U899" s="110"/>
      <c r="V899" s="110"/>
      <c r="W899" s="110"/>
      <c r="X899" s="110"/>
      <c r="Y899" s="110"/>
      <c r="Z899" s="110"/>
      <c r="AA899" s="111"/>
      <c r="AB899" s="110"/>
      <c r="AC899" s="111"/>
      <c r="AD899" s="179" t="s">
        <v>43</v>
      </c>
      <c r="AE899" s="179"/>
      <c r="AF899" s="179"/>
      <c r="AG899" s="115"/>
      <c r="AJ899" s="1">
        <f t="shared" si="50"/>
        <v>0</v>
      </c>
      <c r="AK899" s="1">
        <f t="shared" si="49"/>
        <v>-18</v>
      </c>
    </row>
    <row r="900" spans="1:37" ht="56.25" customHeight="1">
      <c r="A900" s="179" t="s">
        <v>6868</v>
      </c>
      <c r="B900" s="179" t="s">
        <v>505</v>
      </c>
      <c r="C900" s="179" t="s">
        <v>506</v>
      </c>
      <c r="D900" s="79">
        <v>42608</v>
      </c>
      <c r="E900" s="176">
        <v>0.7895833333333333</v>
      </c>
      <c r="F900" s="79">
        <v>42608</v>
      </c>
      <c r="G900" s="176">
        <v>0.7895833333333333</v>
      </c>
      <c r="H900" s="136">
        <v>0</v>
      </c>
      <c r="I900" s="179">
        <v>10</v>
      </c>
      <c r="J900" s="179" t="s">
        <v>612</v>
      </c>
      <c r="K900" s="115"/>
      <c r="L900" s="179" t="s">
        <v>10</v>
      </c>
      <c r="M900" s="179" t="s">
        <v>7861</v>
      </c>
      <c r="N900" s="179" t="s">
        <v>3</v>
      </c>
      <c r="O900" s="179" t="s">
        <v>8</v>
      </c>
      <c r="P900" s="179" t="s">
        <v>4110</v>
      </c>
      <c r="Q900" s="115" t="s">
        <v>7973</v>
      </c>
      <c r="R900" s="513">
        <v>1</v>
      </c>
      <c r="S900" s="179">
        <v>1</v>
      </c>
      <c r="T900" s="177">
        <v>2</v>
      </c>
      <c r="U900" s="179"/>
      <c r="V900" s="555"/>
      <c r="W900" s="110"/>
      <c r="X900" s="110"/>
      <c r="Y900" s="110"/>
      <c r="Z900" s="110"/>
      <c r="AA900" s="110"/>
      <c r="AB900" s="110"/>
      <c r="AC900" s="111"/>
      <c r="AD900" s="179" t="s">
        <v>43</v>
      </c>
      <c r="AE900" s="179"/>
      <c r="AF900" s="179"/>
      <c r="AG900" s="115"/>
      <c r="AJ900" s="1">
        <f t="shared" si="50"/>
        <v>0</v>
      </c>
      <c r="AK900" s="1">
        <f t="shared" si="49"/>
        <v>-2</v>
      </c>
    </row>
    <row r="901" spans="1:37" ht="131.25" customHeight="1">
      <c r="A901" s="179" t="s">
        <v>6868</v>
      </c>
      <c r="B901" s="179" t="s">
        <v>505</v>
      </c>
      <c r="C901" s="179" t="s">
        <v>812</v>
      </c>
      <c r="D901" s="79">
        <v>42608</v>
      </c>
      <c r="E901" s="176">
        <v>0.79305555555555562</v>
      </c>
      <c r="F901" s="79">
        <v>42608</v>
      </c>
      <c r="G901" s="176">
        <v>0.7993055555555556</v>
      </c>
      <c r="H901" s="136">
        <v>6.2499999999999995E-3</v>
      </c>
      <c r="I901" s="179">
        <v>24</v>
      </c>
      <c r="J901" s="179" t="s">
        <v>7841</v>
      </c>
      <c r="K901" s="115"/>
      <c r="L901" s="179" t="s">
        <v>17</v>
      </c>
      <c r="M901" s="179" t="s">
        <v>1593</v>
      </c>
      <c r="N901" s="179">
        <v>110</v>
      </c>
      <c r="O901" s="179" t="s">
        <v>8</v>
      </c>
      <c r="P901" s="179" t="s">
        <v>1593</v>
      </c>
      <c r="Q901" s="115" t="s">
        <v>7974</v>
      </c>
      <c r="R901" s="513">
        <v>2</v>
      </c>
      <c r="S901" s="530">
        <v>5</v>
      </c>
      <c r="T901" s="177">
        <v>7</v>
      </c>
      <c r="U901" s="78"/>
      <c r="V901" s="701"/>
      <c r="W901" s="110"/>
      <c r="X901" s="110"/>
      <c r="Y901" s="110"/>
      <c r="Z901" s="110"/>
      <c r="AA901" s="110"/>
      <c r="AB901" s="110"/>
      <c r="AC901" s="110"/>
      <c r="AD901" s="422" t="s">
        <v>38</v>
      </c>
      <c r="AE901" s="65"/>
      <c r="AF901" s="65"/>
      <c r="AG901" s="115"/>
      <c r="AJ901" s="1">
        <f t="shared" si="50"/>
        <v>0</v>
      </c>
      <c r="AK901" s="1">
        <f t="shared" si="49"/>
        <v>-7</v>
      </c>
    </row>
    <row r="902" spans="1:37" ht="112.5" customHeight="1">
      <c r="A902" s="179" t="s">
        <v>6868</v>
      </c>
      <c r="B902" s="179" t="s">
        <v>505</v>
      </c>
      <c r="C902" s="179" t="s">
        <v>506</v>
      </c>
      <c r="D902" s="79">
        <v>42608</v>
      </c>
      <c r="E902" s="176">
        <v>0.86944444444444446</v>
      </c>
      <c r="F902" s="79">
        <v>42609</v>
      </c>
      <c r="G902" s="176">
        <v>1.3888888888888888E-2</v>
      </c>
      <c r="H902" s="136">
        <v>0.14444444444444446</v>
      </c>
      <c r="I902" s="179">
        <v>10</v>
      </c>
      <c r="J902" s="179" t="s">
        <v>612</v>
      </c>
      <c r="K902" s="115"/>
      <c r="L902" s="179" t="s">
        <v>10</v>
      </c>
      <c r="M902" s="179" t="s">
        <v>7861</v>
      </c>
      <c r="N902" s="179" t="s">
        <v>3</v>
      </c>
      <c r="O902" s="179" t="s">
        <v>8</v>
      </c>
      <c r="P902" s="76" t="s">
        <v>4110</v>
      </c>
      <c r="Q902" s="115" t="s">
        <v>7975</v>
      </c>
      <c r="R902" s="513">
        <v>18</v>
      </c>
      <c r="S902" s="530"/>
      <c r="T902" s="177">
        <v>18</v>
      </c>
      <c r="U902" s="680"/>
      <c r="V902" s="110"/>
      <c r="W902" s="110"/>
      <c r="X902" s="110"/>
      <c r="Y902" s="110"/>
      <c r="Z902" s="110"/>
      <c r="AA902" s="110"/>
      <c r="AB902" s="110"/>
      <c r="AC902" s="111"/>
      <c r="AD902" s="179" t="s">
        <v>43</v>
      </c>
      <c r="AE902" s="179"/>
      <c r="AF902" s="179"/>
      <c r="AG902" s="115"/>
      <c r="AJ902" s="1">
        <f t="shared" si="50"/>
        <v>0</v>
      </c>
      <c r="AK902" s="1">
        <f t="shared" si="49"/>
        <v>-18</v>
      </c>
    </row>
    <row r="903" spans="1:37" ht="75" customHeight="1">
      <c r="A903" s="179" t="s">
        <v>12537</v>
      </c>
      <c r="B903" s="57" t="s">
        <v>1174</v>
      </c>
      <c r="C903" s="57" t="s">
        <v>1174</v>
      </c>
      <c r="D903" s="58">
        <v>42670</v>
      </c>
      <c r="E903" s="59">
        <v>0.85902777777777783</v>
      </c>
      <c r="F903" s="58">
        <v>42670</v>
      </c>
      <c r="G903" s="59">
        <v>0.87013888888888891</v>
      </c>
      <c r="H903" s="59">
        <v>1.1111111111111112E-2</v>
      </c>
      <c r="I903" s="60">
        <v>17</v>
      </c>
      <c r="J903" s="60"/>
      <c r="K903" s="71" t="s">
        <v>2310</v>
      </c>
      <c r="L903" s="71" t="s">
        <v>12</v>
      </c>
      <c r="M903" s="72" t="s">
        <v>12703</v>
      </c>
      <c r="N903" s="60" t="s">
        <v>3</v>
      </c>
      <c r="O903" s="71" t="s">
        <v>8</v>
      </c>
      <c r="P903" s="72" t="s">
        <v>12703</v>
      </c>
      <c r="Q903" s="71" t="s">
        <v>15104</v>
      </c>
      <c r="R903" s="755">
        <v>23.2</v>
      </c>
      <c r="S903" s="515"/>
      <c r="T903" s="167">
        <v>23.2</v>
      </c>
      <c r="U903" s="179" t="s">
        <v>10191</v>
      </c>
      <c r="V903" s="179" t="s">
        <v>10191</v>
      </c>
      <c r="W903" s="110" t="s">
        <v>10191</v>
      </c>
      <c r="X903" s="110" t="s">
        <v>10191</v>
      </c>
      <c r="Y903" s="110" t="s">
        <v>10191</v>
      </c>
      <c r="Z903" s="110" t="s">
        <v>10191</v>
      </c>
      <c r="AA903" s="110" t="s">
        <v>10191</v>
      </c>
      <c r="AB903" s="110" t="s">
        <v>10191</v>
      </c>
      <c r="AC903" s="110" t="s">
        <v>10191</v>
      </c>
      <c r="AD903" s="179" t="s">
        <v>23</v>
      </c>
      <c r="AE903" s="179" t="s">
        <v>10191</v>
      </c>
      <c r="AF903" s="179" t="s">
        <v>10191</v>
      </c>
      <c r="AG903" s="179" t="s">
        <v>10191</v>
      </c>
      <c r="AJ903" s="1">
        <f t="shared" si="50"/>
        <v>0</v>
      </c>
    </row>
    <row r="904" spans="1:37" ht="75" customHeight="1">
      <c r="A904" s="60" t="s">
        <v>8405</v>
      </c>
      <c r="B904" s="275" t="s">
        <v>505</v>
      </c>
      <c r="C904" s="275" t="s">
        <v>607</v>
      </c>
      <c r="D904" s="278">
        <v>42617</v>
      </c>
      <c r="E904" s="276">
        <v>0.33124999999999999</v>
      </c>
      <c r="F904" s="278">
        <v>42617</v>
      </c>
      <c r="G904" s="276">
        <v>0.34027777777777773</v>
      </c>
      <c r="H904" s="276">
        <v>9.0277777777777787E-3</v>
      </c>
      <c r="I904" s="275">
        <v>34</v>
      </c>
      <c r="J904" s="109" t="s">
        <v>816</v>
      </c>
      <c r="K904" s="109"/>
      <c r="L904" s="109" t="s">
        <v>4</v>
      </c>
      <c r="M904" s="109" t="s">
        <v>609</v>
      </c>
      <c r="N904" s="109" t="s">
        <v>3</v>
      </c>
      <c r="O904" s="109" t="s">
        <v>57</v>
      </c>
      <c r="P904" s="109" t="s">
        <v>8468</v>
      </c>
      <c r="Q904" s="426" t="s">
        <v>8606</v>
      </c>
      <c r="R904" s="109">
        <v>11</v>
      </c>
      <c r="S904" s="109">
        <v>14</v>
      </c>
      <c r="T904" s="109">
        <v>25</v>
      </c>
      <c r="U904" s="179"/>
      <c r="V904" s="179"/>
      <c r="W904" s="555"/>
      <c r="X904" s="110"/>
      <c r="Y904" s="110"/>
      <c r="Z904" s="110"/>
      <c r="AA904" s="110"/>
      <c r="AB904" s="110"/>
      <c r="AC904" s="110"/>
      <c r="AD904" s="179" t="s">
        <v>76</v>
      </c>
      <c r="AE904" s="179"/>
      <c r="AF904" s="179"/>
      <c r="AG904" s="115"/>
      <c r="AJ904" s="1">
        <f t="shared" si="50"/>
        <v>0</v>
      </c>
      <c r="AK904" s="1">
        <f t="shared" ref="AK904:AK926" si="51">AJ904-T904</f>
        <v>-25</v>
      </c>
    </row>
    <row r="905" spans="1:37" ht="75" customHeight="1">
      <c r="A905" s="60" t="s">
        <v>8405</v>
      </c>
      <c r="B905" s="275" t="s">
        <v>505</v>
      </c>
      <c r="C905" s="275" t="s">
        <v>506</v>
      </c>
      <c r="D905" s="278">
        <v>42618</v>
      </c>
      <c r="E905" s="276">
        <v>0.64722222222222225</v>
      </c>
      <c r="F905" s="278">
        <v>42618</v>
      </c>
      <c r="G905" s="276">
        <v>0.64722222222222225</v>
      </c>
      <c r="H905" s="276">
        <v>0</v>
      </c>
      <c r="I905" s="275">
        <v>3</v>
      </c>
      <c r="J905" s="275" t="s">
        <v>612</v>
      </c>
      <c r="K905" s="275"/>
      <c r="L905" s="71" t="s">
        <v>10</v>
      </c>
      <c r="M905" s="275" t="s">
        <v>8607</v>
      </c>
      <c r="N905" s="275" t="s">
        <v>3</v>
      </c>
      <c r="O905" s="275" t="s">
        <v>8</v>
      </c>
      <c r="P905" s="275" t="s">
        <v>8608</v>
      </c>
      <c r="Q905" s="277" t="s">
        <v>8609</v>
      </c>
      <c r="R905" s="275">
        <v>1</v>
      </c>
      <c r="S905" s="275"/>
      <c r="T905" s="275">
        <v>1</v>
      </c>
      <c r="U905" s="179"/>
      <c r="V905" s="179"/>
      <c r="W905" s="555"/>
      <c r="X905" s="110"/>
      <c r="Y905" s="110"/>
      <c r="Z905" s="110"/>
      <c r="AA905" s="110"/>
      <c r="AB905" s="110"/>
      <c r="AC905" s="110"/>
      <c r="AD905" s="179" t="s">
        <v>31</v>
      </c>
      <c r="AE905" s="179"/>
      <c r="AF905" s="179"/>
      <c r="AG905" s="115"/>
      <c r="AJ905" s="1">
        <f t="shared" si="50"/>
        <v>0</v>
      </c>
      <c r="AK905" s="1">
        <f t="shared" si="51"/>
        <v>-1</v>
      </c>
    </row>
    <row r="906" spans="1:37" ht="37.5" customHeight="1">
      <c r="A906" s="60" t="s">
        <v>8405</v>
      </c>
      <c r="B906" s="275" t="s">
        <v>505</v>
      </c>
      <c r="C906" s="275" t="s">
        <v>506</v>
      </c>
      <c r="D906" s="278">
        <v>42620</v>
      </c>
      <c r="E906" s="276">
        <v>0.6743055555555556</v>
      </c>
      <c r="F906" s="278">
        <v>42620</v>
      </c>
      <c r="G906" s="276">
        <v>0.6743055555555556</v>
      </c>
      <c r="H906" s="276">
        <v>0</v>
      </c>
      <c r="I906" s="275">
        <v>18</v>
      </c>
      <c r="J906" s="275" t="s">
        <v>612</v>
      </c>
      <c r="K906" s="275"/>
      <c r="L906" s="71" t="s">
        <v>10</v>
      </c>
      <c r="M906" s="275" t="s">
        <v>8610</v>
      </c>
      <c r="N906" s="275" t="s">
        <v>3</v>
      </c>
      <c r="O906" s="275" t="s">
        <v>8</v>
      </c>
      <c r="P906" s="275" t="s">
        <v>8610</v>
      </c>
      <c r="Q906" s="277" t="s">
        <v>8611</v>
      </c>
      <c r="R906" s="275">
        <v>2</v>
      </c>
      <c r="S906" s="275"/>
      <c r="T906" s="275">
        <v>2</v>
      </c>
      <c r="U906" s="179"/>
      <c r="V906" s="110"/>
      <c r="W906" s="110"/>
      <c r="X906" s="110"/>
      <c r="Y906" s="110"/>
      <c r="Z906" s="110"/>
      <c r="AA906" s="111"/>
      <c r="AB906" s="110"/>
      <c r="AC906" s="111"/>
      <c r="AD906" s="179" t="s">
        <v>43</v>
      </c>
      <c r="AE906" s="179"/>
      <c r="AF906" s="179"/>
      <c r="AG906" s="115"/>
      <c r="AJ906" s="1">
        <f t="shared" si="50"/>
        <v>0</v>
      </c>
      <c r="AK906" s="1">
        <f t="shared" si="51"/>
        <v>-2</v>
      </c>
    </row>
    <row r="907" spans="1:37" ht="131.25" customHeight="1">
      <c r="A907" s="60" t="s">
        <v>8405</v>
      </c>
      <c r="B907" s="275" t="s">
        <v>505</v>
      </c>
      <c r="C907" s="275" t="s">
        <v>684</v>
      </c>
      <c r="D907" s="278">
        <v>42620</v>
      </c>
      <c r="E907" s="276">
        <v>0.71319444444444446</v>
      </c>
      <c r="F907" s="278">
        <v>42620</v>
      </c>
      <c r="G907" s="276">
        <v>0.71319444444444446</v>
      </c>
      <c r="H907" s="276">
        <v>0</v>
      </c>
      <c r="I907" s="275">
        <v>13</v>
      </c>
      <c r="J907" s="275"/>
      <c r="K907" s="275"/>
      <c r="L907" s="275" t="s">
        <v>17</v>
      </c>
      <c r="M907" s="275" t="s">
        <v>609</v>
      </c>
      <c r="N907" s="275">
        <v>35</v>
      </c>
      <c r="O907" s="275" t="s">
        <v>8</v>
      </c>
      <c r="P907" s="275" t="s">
        <v>8612</v>
      </c>
      <c r="Q907" s="277" t="s">
        <v>8613</v>
      </c>
      <c r="R907" s="275">
        <v>1</v>
      </c>
      <c r="S907" s="275">
        <v>3</v>
      </c>
      <c r="T907" s="275">
        <v>4</v>
      </c>
      <c r="U907" s="179"/>
      <c r="V907" s="179"/>
      <c r="W907" s="555"/>
      <c r="X907" s="110"/>
      <c r="Y907" s="110"/>
      <c r="Z907" s="110"/>
      <c r="AA907" s="110"/>
      <c r="AB907" s="110"/>
      <c r="AC907" s="110"/>
      <c r="AD907" s="422" t="s">
        <v>38</v>
      </c>
      <c r="AE907" s="179"/>
      <c r="AF907" s="179"/>
      <c r="AG907" s="115"/>
      <c r="AJ907" s="1">
        <f t="shared" si="50"/>
        <v>0</v>
      </c>
      <c r="AK907" s="1">
        <f t="shared" si="51"/>
        <v>-4</v>
      </c>
    </row>
    <row r="908" spans="1:37" ht="93.75" customHeight="1">
      <c r="A908" s="60" t="s">
        <v>8405</v>
      </c>
      <c r="B908" s="275" t="s">
        <v>505</v>
      </c>
      <c r="C908" s="275" t="s">
        <v>506</v>
      </c>
      <c r="D908" s="278">
        <v>42621</v>
      </c>
      <c r="E908" s="276">
        <v>0.86319444444444438</v>
      </c>
      <c r="F908" s="278">
        <v>42621</v>
      </c>
      <c r="G908" s="276">
        <v>0.86319444444444438</v>
      </c>
      <c r="H908" s="276">
        <v>0</v>
      </c>
      <c r="I908" s="275">
        <v>27</v>
      </c>
      <c r="J908" s="275" t="s">
        <v>612</v>
      </c>
      <c r="K908" s="275"/>
      <c r="L908" s="71" t="s">
        <v>10</v>
      </c>
      <c r="M908" s="275" t="s">
        <v>7634</v>
      </c>
      <c r="N908" s="275" t="s">
        <v>3</v>
      </c>
      <c r="O908" s="275" t="s">
        <v>8</v>
      </c>
      <c r="P908" s="275" t="s">
        <v>8499</v>
      </c>
      <c r="Q908" s="277" t="s">
        <v>8614</v>
      </c>
      <c r="R908" s="275">
        <v>4</v>
      </c>
      <c r="S908" s="275"/>
      <c r="T908" s="275">
        <v>4</v>
      </c>
      <c r="U908" s="110"/>
      <c r="V908" s="110"/>
      <c r="W908" s="110"/>
      <c r="X908" s="110"/>
      <c r="Y908" s="110"/>
      <c r="Z908" s="110"/>
      <c r="AA908" s="111"/>
      <c r="AB908" s="110"/>
      <c r="AC908" s="111"/>
      <c r="AD908" s="179" t="s">
        <v>43</v>
      </c>
      <c r="AE908" s="179"/>
      <c r="AF908" s="179"/>
      <c r="AG908" s="115"/>
      <c r="AJ908" s="1">
        <f t="shared" si="50"/>
        <v>0</v>
      </c>
      <c r="AK908" s="1">
        <f t="shared" si="51"/>
        <v>-4</v>
      </c>
    </row>
    <row r="909" spans="1:37" ht="75" customHeight="1">
      <c r="A909" s="60" t="s">
        <v>8405</v>
      </c>
      <c r="B909" s="275" t="s">
        <v>505</v>
      </c>
      <c r="C909" s="275" t="s">
        <v>506</v>
      </c>
      <c r="D909" s="278">
        <v>42621</v>
      </c>
      <c r="E909" s="276">
        <v>0.86319444444444438</v>
      </c>
      <c r="F909" s="278">
        <v>42621</v>
      </c>
      <c r="G909" s="276">
        <v>0.86319444444444438</v>
      </c>
      <c r="H909" s="276">
        <v>0</v>
      </c>
      <c r="I909" s="275">
        <v>18</v>
      </c>
      <c r="J909" s="275" t="s">
        <v>612</v>
      </c>
      <c r="K909" s="275"/>
      <c r="L909" s="71" t="s">
        <v>10</v>
      </c>
      <c r="M909" s="275" t="s">
        <v>8500</v>
      </c>
      <c r="N909" s="275" t="s">
        <v>3</v>
      </c>
      <c r="O909" s="275" t="s">
        <v>8</v>
      </c>
      <c r="P909" s="275" t="s">
        <v>8501</v>
      </c>
      <c r="Q909" s="277" t="s">
        <v>8615</v>
      </c>
      <c r="R909" s="275">
        <v>3</v>
      </c>
      <c r="S909" s="275"/>
      <c r="T909" s="275">
        <v>3</v>
      </c>
      <c r="U909" s="179"/>
      <c r="V909" s="179"/>
      <c r="W909" s="179"/>
      <c r="X909" s="110"/>
      <c r="Y909" s="110"/>
      <c r="Z909" s="110"/>
      <c r="AA909" s="110"/>
      <c r="AB909" s="110"/>
      <c r="AC909" s="110"/>
      <c r="AD909" s="179" t="s">
        <v>43</v>
      </c>
      <c r="AE909" s="110"/>
      <c r="AF909" s="110"/>
      <c r="AG909" s="115"/>
      <c r="AJ909" s="1">
        <f t="shared" si="50"/>
        <v>0</v>
      </c>
      <c r="AK909" s="1">
        <f t="shared" si="51"/>
        <v>-3</v>
      </c>
    </row>
    <row r="910" spans="1:37" ht="93.75" customHeight="1">
      <c r="A910" s="60" t="s">
        <v>8405</v>
      </c>
      <c r="B910" s="275" t="s">
        <v>505</v>
      </c>
      <c r="C910" s="275" t="s">
        <v>4743</v>
      </c>
      <c r="D910" s="278">
        <v>42621</v>
      </c>
      <c r="E910" s="276">
        <v>0.87569444444444444</v>
      </c>
      <c r="F910" s="278">
        <v>42621</v>
      </c>
      <c r="G910" s="276">
        <v>0.87569444444444444</v>
      </c>
      <c r="H910" s="276">
        <v>0</v>
      </c>
      <c r="I910" s="275">
        <v>39</v>
      </c>
      <c r="J910" s="275" t="s">
        <v>7697</v>
      </c>
      <c r="K910" s="275"/>
      <c r="L910" s="275" t="s">
        <v>17</v>
      </c>
      <c r="M910" s="275" t="s">
        <v>609</v>
      </c>
      <c r="N910" s="275">
        <v>110</v>
      </c>
      <c r="O910" s="275" t="s">
        <v>8</v>
      </c>
      <c r="P910" s="275" t="s">
        <v>4744</v>
      </c>
      <c r="Q910" s="277" t="s">
        <v>8616</v>
      </c>
      <c r="R910" s="275">
        <v>3</v>
      </c>
      <c r="S910" s="275">
        <v>2</v>
      </c>
      <c r="T910" s="275">
        <v>5</v>
      </c>
      <c r="U910" s="179"/>
      <c r="V910" s="110"/>
      <c r="W910" s="110"/>
      <c r="X910" s="110"/>
      <c r="Y910" s="110"/>
      <c r="Z910" s="110"/>
      <c r="AA910" s="110"/>
      <c r="AB910" s="110"/>
      <c r="AC910" s="110"/>
      <c r="AD910" s="422" t="s">
        <v>38</v>
      </c>
      <c r="AE910" s="179"/>
      <c r="AF910" s="179"/>
      <c r="AG910" s="115"/>
      <c r="AJ910" s="1">
        <f t="shared" si="50"/>
        <v>0</v>
      </c>
      <c r="AK910" s="1">
        <f t="shared" si="51"/>
        <v>-5</v>
      </c>
    </row>
    <row r="911" spans="1:37" ht="112.5" customHeight="1">
      <c r="A911" s="60" t="s">
        <v>8405</v>
      </c>
      <c r="B911" s="275" t="s">
        <v>505</v>
      </c>
      <c r="C911" s="275" t="s">
        <v>677</v>
      </c>
      <c r="D911" s="278">
        <v>42621</v>
      </c>
      <c r="E911" s="276">
        <v>0.88750000000000007</v>
      </c>
      <c r="F911" s="278">
        <v>42621</v>
      </c>
      <c r="G911" s="276">
        <v>0.88750000000000007</v>
      </c>
      <c r="H911" s="276">
        <v>0</v>
      </c>
      <c r="I911" s="275">
        <v>10</v>
      </c>
      <c r="J911" s="275" t="s">
        <v>1561</v>
      </c>
      <c r="K911" s="275"/>
      <c r="L911" s="71" t="s">
        <v>10</v>
      </c>
      <c r="M911" s="275" t="s">
        <v>5536</v>
      </c>
      <c r="N911" s="275" t="s">
        <v>3</v>
      </c>
      <c r="O911" s="275" t="s">
        <v>8</v>
      </c>
      <c r="P911" s="275" t="s">
        <v>8502</v>
      </c>
      <c r="Q911" s="277" t="s">
        <v>8617</v>
      </c>
      <c r="R911" s="275">
        <v>1</v>
      </c>
      <c r="S911" s="275"/>
      <c r="T911" s="275">
        <v>1</v>
      </c>
      <c r="U911" s="679"/>
      <c r="V911" s="110"/>
      <c r="W911" s="110"/>
      <c r="X911" s="110"/>
      <c r="Y911" s="110"/>
      <c r="Z911" s="110"/>
      <c r="AA911" s="110"/>
      <c r="AB911" s="110"/>
      <c r="AC911" s="110"/>
      <c r="AD911" s="179" t="s">
        <v>43</v>
      </c>
      <c r="AE911" s="179"/>
      <c r="AF911" s="179"/>
      <c r="AG911" s="115"/>
      <c r="AJ911" s="1">
        <f t="shared" si="50"/>
        <v>0</v>
      </c>
      <c r="AK911" s="1">
        <f t="shared" si="51"/>
        <v>-1</v>
      </c>
    </row>
    <row r="912" spans="1:37" ht="259.5" customHeight="1">
      <c r="A912" s="60" t="s">
        <v>8405</v>
      </c>
      <c r="B912" s="275" t="s">
        <v>505</v>
      </c>
      <c r="C912" s="275" t="s">
        <v>607</v>
      </c>
      <c r="D912" s="278">
        <v>42621</v>
      </c>
      <c r="E912" s="276">
        <v>0.88888888888888884</v>
      </c>
      <c r="F912" s="278">
        <v>42621</v>
      </c>
      <c r="G912" s="276">
        <v>0.8979166666666667</v>
      </c>
      <c r="H912" s="276">
        <v>9.0277777777777787E-3</v>
      </c>
      <c r="I912" s="275">
        <v>8</v>
      </c>
      <c r="J912" s="275" t="s">
        <v>612</v>
      </c>
      <c r="K912" s="275"/>
      <c r="L912" s="71" t="s">
        <v>10</v>
      </c>
      <c r="M912" s="275" t="s">
        <v>6295</v>
      </c>
      <c r="N912" s="275" t="s">
        <v>3</v>
      </c>
      <c r="O912" s="275" t="s">
        <v>8</v>
      </c>
      <c r="P912" s="275" t="s">
        <v>8503</v>
      </c>
      <c r="Q912" s="277" t="s">
        <v>8618</v>
      </c>
      <c r="R912" s="275">
        <v>1</v>
      </c>
      <c r="S912" s="275"/>
      <c r="T912" s="275">
        <v>1</v>
      </c>
      <c r="U912" s="679"/>
      <c r="V912" s="110"/>
      <c r="W912" s="110"/>
      <c r="X912" s="110"/>
      <c r="Y912" s="110"/>
      <c r="Z912" s="110"/>
      <c r="AA912" s="110"/>
      <c r="AB912" s="110"/>
      <c r="AC912" s="110"/>
      <c r="AD912" s="179" t="s">
        <v>43</v>
      </c>
      <c r="AE912" s="179"/>
      <c r="AF912" s="179"/>
      <c r="AG912" s="115"/>
      <c r="AJ912" s="1">
        <f t="shared" si="50"/>
        <v>0</v>
      </c>
      <c r="AK912" s="1">
        <f t="shared" si="51"/>
        <v>-1</v>
      </c>
    </row>
    <row r="913" spans="1:37" ht="225" customHeight="1">
      <c r="A913" s="60" t="s">
        <v>8405</v>
      </c>
      <c r="B913" s="275" t="s">
        <v>505</v>
      </c>
      <c r="C913" s="275" t="s">
        <v>506</v>
      </c>
      <c r="D913" s="278">
        <v>42621</v>
      </c>
      <c r="E913" s="276">
        <v>0.95277777777777783</v>
      </c>
      <c r="F913" s="278">
        <v>42621</v>
      </c>
      <c r="G913" s="276">
        <v>0.95277777777777783</v>
      </c>
      <c r="H913" s="276">
        <v>0</v>
      </c>
      <c r="I913" s="275">
        <v>4</v>
      </c>
      <c r="J913" s="275" t="s">
        <v>612</v>
      </c>
      <c r="K913" s="275"/>
      <c r="L913" s="71" t="s">
        <v>10</v>
      </c>
      <c r="M913" s="275" t="s">
        <v>8506</v>
      </c>
      <c r="N913" s="275" t="s">
        <v>3</v>
      </c>
      <c r="O913" s="275" t="s">
        <v>8</v>
      </c>
      <c r="P913" s="275" t="s">
        <v>8507</v>
      </c>
      <c r="Q913" s="277" t="s">
        <v>8619</v>
      </c>
      <c r="R913" s="675"/>
      <c r="S913" s="275">
        <v>1</v>
      </c>
      <c r="T913" s="275">
        <v>1</v>
      </c>
      <c r="U913" s="110"/>
      <c r="V913" s="110"/>
      <c r="W913" s="110"/>
      <c r="X913" s="110"/>
      <c r="Y913" s="110"/>
      <c r="Z913" s="110"/>
      <c r="AA913" s="111"/>
      <c r="AB913" s="110"/>
      <c r="AC913" s="111"/>
      <c r="AD913" s="179" t="s">
        <v>43</v>
      </c>
      <c r="AE913" s="179"/>
      <c r="AF913" s="179"/>
      <c r="AG913" s="115"/>
      <c r="AJ913" s="1">
        <f t="shared" si="50"/>
        <v>0</v>
      </c>
      <c r="AK913" s="1">
        <f t="shared" si="51"/>
        <v>-1</v>
      </c>
    </row>
    <row r="914" spans="1:37" ht="93.75" customHeight="1">
      <c r="A914" s="60" t="s">
        <v>8405</v>
      </c>
      <c r="B914" s="275" t="s">
        <v>505</v>
      </c>
      <c r="C914" s="275" t="s">
        <v>506</v>
      </c>
      <c r="D914" s="278">
        <v>42621</v>
      </c>
      <c r="E914" s="276">
        <v>0.95277777777777783</v>
      </c>
      <c r="F914" s="278">
        <v>42621</v>
      </c>
      <c r="G914" s="276">
        <v>0.95277777777777783</v>
      </c>
      <c r="H914" s="276">
        <v>0</v>
      </c>
      <c r="I914" s="275">
        <v>10</v>
      </c>
      <c r="J914" s="275" t="s">
        <v>612</v>
      </c>
      <c r="K914" s="275"/>
      <c r="L914" s="71" t="s">
        <v>10</v>
      </c>
      <c r="M914" s="275" t="s">
        <v>8504</v>
      </c>
      <c r="N914" s="275" t="s">
        <v>3</v>
      </c>
      <c r="O914" s="275" t="s">
        <v>8</v>
      </c>
      <c r="P914" s="275" t="s">
        <v>8505</v>
      </c>
      <c r="Q914" s="277" t="s">
        <v>8620</v>
      </c>
      <c r="R914" s="646">
        <v>1</v>
      </c>
      <c r="S914" s="675">
        <v>2</v>
      </c>
      <c r="T914" s="275">
        <v>3</v>
      </c>
      <c r="U914" s="679"/>
      <c r="V914" s="110"/>
      <c r="W914" s="110"/>
      <c r="X914" s="110"/>
      <c r="Y914" s="110"/>
      <c r="Z914" s="110"/>
      <c r="AA914" s="110"/>
      <c r="AB914" s="110"/>
      <c r="AC914" s="110"/>
      <c r="AD914" s="179" t="s">
        <v>43</v>
      </c>
      <c r="AE914" s="179"/>
      <c r="AF914" s="179"/>
      <c r="AG914" s="115"/>
      <c r="AJ914" s="1">
        <f t="shared" si="50"/>
        <v>0</v>
      </c>
      <c r="AK914" s="1">
        <f t="shared" si="51"/>
        <v>-3</v>
      </c>
    </row>
    <row r="915" spans="1:37" ht="63" customHeight="1">
      <c r="A915" s="179" t="s">
        <v>2467</v>
      </c>
      <c r="B915" s="208" t="s">
        <v>6</v>
      </c>
      <c r="C915" s="208" t="s">
        <v>1868</v>
      </c>
      <c r="D915" s="161">
        <v>42497</v>
      </c>
      <c r="E915" s="182">
        <v>0.33333333333333331</v>
      </c>
      <c r="F915" s="161">
        <v>42497</v>
      </c>
      <c r="G915" s="182">
        <v>0.39930555555555558</v>
      </c>
      <c r="H915" s="182">
        <v>6.5972222222222224E-2</v>
      </c>
      <c r="I915" s="208">
        <v>26</v>
      </c>
      <c r="J915" s="208" t="s">
        <v>303</v>
      </c>
      <c r="K915" s="208" t="s">
        <v>15</v>
      </c>
      <c r="L915" s="208" t="s">
        <v>12</v>
      </c>
      <c r="M915" s="208" t="s">
        <v>3694</v>
      </c>
      <c r="N915" s="208" t="s">
        <v>3</v>
      </c>
      <c r="O915" s="208" t="s">
        <v>8</v>
      </c>
      <c r="P915" s="334" t="s">
        <v>3695</v>
      </c>
      <c r="Q915" s="208" t="s">
        <v>11053</v>
      </c>
      <c r="R915" s="1256"/>
      <c r="S915" s="662">
        <v>23.1</v>
      </c>
      <c r="T915" s="254">
        <f>SUM(R915:S915)</f>
        <v>23.1</v>
      </c>
      <c r="U915" s="1304" t="s">
        <v>29</v>
      </c>
      <c r="V915" s="1315">
        <v>1991</v>
      </c>
      <c r="W915" s="842" t="s">
        <v>11054</v>
      </c>
      <c r="X915" s="842" t="s">
        <v>2736</v>
      </c>
      <c r="Y915" s="842" t="s">
        <v>11055</v>
      </c>
      <c r="Z915" s="1341" t="s">
        <v>11056</v>
      </c>
      <c r="AA915" s="1347" t="s">
        <v>11057</v>
      </c>
      <c r="AB915" s="842" t="s">
        <v>11058</v>
      </c>
      <c r="AC915" s="1347" t="s">
        <v>2215</v>
      </c>
      <c r="AD915" s="115" t="s">
        <v>23</v>
      </c>
      <c r="AE915" s="208"/>
      <c r="AF915" s="208"/>
      <c r="AG915" s="208"/>
      <c r="AJ915" s="1">
        <f t="shared" si="50"/>
        <v>0</v>
      </c>
      <c r="AK915" s="1">
        <f t="shared" si="51"/>
        <v>-23.1</v>
      </c>
    </row>
    <row r="916" spans="1:37" ht="75" customHeight="1">
      <c r="A916" s="60" t="s">
        <v>8405</v>
      </c>
      <c r="B916" s="275" t="s">
        <v>505</v>
      </c>
      <c r="C916" s="275" t="s">
        <v>506</v>
      </c>
      <c r="D916" s="278">
        <v>42623</v>
      </c>
      <c r="E916" s="276">
        <v>0.77708333333333324</v>
      </c>
      <c r="F916" s="278">
        <v>42623</v>
      </c>
      <c r="G916" s="276">
        <v>0.77708333333333324</v>
      </c>
      <c r="H916" s="276">
        <v>0</v>
      </c>
      <c r="I916" s="275">
        <v>9</v>
      </c>
      <c r="J916" s="275" t="s">
        <v>5191</v>
      </c>
      <c r="K916" s="275"/>
      <c r="L916" s="71" t="s">
        <v>10</v>
      </c>
      <c r="M916" s="275" t="s">
        <v>8622</v>
      </c>
      <c r="N916" s="275" t="s">
        <v>3</v>
      </c>
      <c r="O916" s="275" t="s">
        <v>8</v>
      </c>
      <c r="P916" s="275" t="s">
        <v>8623</v>
      </c>
      <c r="Q916" s="277" t="s">
        <v>8624</v>
      </c>
      <c r="R916" s="646">
        <v>1</v>
      </c>
      <c r="S916" s="675">
        <v>6</v>
      </c>
      <c r="T916" s="275">
        <v>7</v>
      </c>
      <c r="U916" s="110"/>
      <c r="V916" s="110"/>
      <c r="W916" s="110"/>
      <c r="X916" s="110"/>
      <c r="Y916" s="110"/>
      <c r="Z916" s="110"/>
      <c r="AA916" s="111"/>
      <c r="AB916" s="110"/>
      <c r="AC916" s="111"/>
      <c r="AD916" s="179" t="s">
        <v>43</v>
      </c>
      <c r="AE916" s="179"/>
      <c r="AF916" s="179"/>
      <c r="AG916" s="115"/>
      <c r="AJ916" s="1">
        <f t="shared" si="50"/>
        <v>0</v>
      </c>
      <c r="AK916" s="1">
        <f t="shared" si="51"/>
        <v>-7</v>
      </c>
    </row>
    <row r="917" spans="1:37" ht="112.5" customHeight="1">
      <c r="A917" s="60" t="s">
        <v>8405</v>
      </c>
      <c r="B917" s="275" t="s">
        <v>505</v>
      </c>
      <c r="C917" s="275" t="s">
        <v>506</v>
      </c>
      <c r="D917" s="278">
        <v>42623</v>
      </c>
      <c r="E917" s="276">
        <v>0.81736111111111109</v>
      </c>
      <c r="F917" s="278">
        <v>42623</v>
      </c>
      <c r="G917" s="276">
        <v>0.86319444444444438</v>
      </c>
      <c r="H917" s="276">
        <v>4.9305555555555554E-2</v>
      </c>
      <c r="I917" s="275">
        <v>5</v>
      </c>
      <c r="J917" s="275" t="s">
        <v>501</v>
      </c>
      <c r="K917" s="275"/>
      <c r="L917" s="71" t="s">
        <v>10</v>
      </c>
      <c r="M917" s="275" t="s">
        <v>609</v>
      </c>
      <c r="N917" s="275" t="s">
        <v>3</v>
      </c>
      <c r="O917" s="275" t="s">
        <v>8</v>
      </c>
      <c r="P917" s="275" t="s">
        <v>8540</v>
      </c>
      <c r="Q917" s="277" t="s">
        <v>8625</v>
      </c>
      <c r="R917" s="646">
        <v>8</v>
      </c>
      <c r="S917" s="675"/>
      <c r="T917" s="275">
        <v>8</v>
      </c>
      <c r="U917" s="205"/>
      <c r="V917" s="110"/>
      <c r="W917" s="110"/>
      <c r="X917" s="110"/>
      <c r="Y917" s="110"/>
      <c r="Z917" s="110"/>
      <c r="AA917" s="110"/>
      <c r="AB917" s="110"/>
      <c r="AC917" s="110"/>
      <c r="AD917" s="179" t="s">
        <v>43</v>
      </c>
      <c r="AE917" s="179"/>
      <c r="AF917" s="179"/>
      <c r="AG917" s="115"/>
      <c r="AJ917" s="1">
        <f t="shared" si="50"/>
        <v>0</v>
      </c>
      <c r="AK917" s="1">
        <f t="shared" si="51"/>
        <v>-8</v>
      </c>
    </row>
    <row r="918" spans="1:37" ht="112.5" customHeight="1">
      <c r="A918" s="60" t="s">
        <v>8405</v>
      </c>
      <c r="B918" s="275" t="s">
        <v>505</v>
      </c>
      <c r="C918" s="275" t="s">
        <v>812</v>
      </c>
      <c r="D918" s="278">
        <v>42624</v>
      </c>
      <c r="E918" s="276">
        <v>0.3354166666666667</v>
      </c>
      <c r="F918" s="278">
        <v>42624</v>
      </c>
      <c r="G918" s="276">
        <v>0.3354166666666667</v>
      </c>
      <c r="H918" s="276">
        <v>0</v>
      </c>
      <c r="I918" s="275">
        <v>185</v>
      </c>
      <c r="J918" s="275" t="s">
        <v>8541</v>
      </c>
      <c r="K918" s="275"/>
      <c r="L918" s="275" t="s">
        <v>17</v>
      </c>
      <c r="M918" s="275" t="s">
        <v>609</v>
      </c>
      <c r="N918" s="275">
        <v>110</v>
      </c>
      <c r="O918" s="275" t="s">
        <v>8</v>
      </c>
      <c r="P918" s="275" t="s">
        <v>5177</v>
      </c>
      <c r="Q918" s="277" t="s">
        <v>8626</v>
      </c>
      <c r="R918" s="646">
        <v>16</v>
      </c>
      <c r="S918" s="275">
        <v>22</v>
      </c>
      <c r="T918" s="275">
        <v>38</v>
      </c>
      <c r="U918" s="205"/>
      <c r="V918" s="110"/>
      <c r="W918" s="110"/>
      <c r="X918" s="110"/>
      <c r="Y918" s="110"/>
      <c r="Z918" s="110"/>
      <c r="AA918" s="110"/>
      <c r="AB918" s="110"/>
      <c r="AC918" s="110"/>
      <c r="AD918" s="422" t="s">
        <v>38</v>
      </c>
      <c r="AE918" s="179"/>
      <c r="AF918" s="179"/>
      <c r="AG918" s="115"/>
      <c r="AJ918" s="1">
        <f t="shared" si="50"/>
        <v>0</v>
      </c>
      <c r="AK918" s="1">
        <f t="shared" si="51"/>
        <v>-38</v>
      </c>
    </row>
    <row r="919" spans="1:37" ht="75" customHeight="1">
      <c r="A919" s="60" t="s">
        <v>8405</v>
      </c>
      <c r="B919" s="275" t="s">
        <v>505</v>
      </c>
      <c r="C919" s="275" t="s">
        <v>506</v>
      </c>
      <c r="D919" s="278">
        <v>42625</v>
      </c>
      <c r="E919" s="276">
        <v>0.60347222222222219</v>
      </c>
      <c r="F919" s="278">
        <v>42625</v>
      </c>
      <c r="G919" s="276">
        <v>0.60347222222222219</v>
      </c>
      <c r="H919" s="276">
        <v>0</v>
      </c>
      <c r="I919" s="275">
        <v>16</v>
      </c>
      <c r="J919" s="275" t="s">
        <v>144</v>
      </c>
      <c r="K919" s="275"/>
      <c r="L919" s="275" t="s">
        <v>17</v>
      </c>
      <c r="M919" s="275" t="s">
        <v>8627</v>
      </c>
      <c r="N919" s="275" t="s">
        <v>3</v>
      </c>
      <c r="O919" s="275" t="s">
        <v>8</v>
      </c>
      <c r="P919" s="275" t="s">
        <v>8627</v>
      </c>
      <c r="Q919" s="277" t="s">
        <v>8628</v>
      </c>
      <c r="R919" s="275">
        <v>2</v>
      </c>
      <c r="S919" s="275">
        <v>1</v>
      </c>
      <c r="T919" s="275">
        <v>3</v>
      </c>
      <c r="U919" s="205"/>
      <c r="V919" s="110"/>
      <c r="W919" s="110"/>
      <c r="X919" s="110"/>
      <c r="Y919" s="110"/>
      <c r="Z919" s="110"/>
      <c r="AA919" s="110"/>
      <c r="AB919" s="110"/>
      <c r="AC919" s="110"/>
      <c r="AD919" s="422" t="s">
        <v>38</v>
      </c>
      <c r="AE919" s="179"/>
      <c r="AF919" s="179"/>
      <c r="AG919" s="115"/>
      <c r="AJ919" s="1">
        <f t="shared" si="50"/>
        <v>0</v>
      </c>
      <c r="AK919" s="1">
        <f t="shared" si="51"/>
        <v>-3</v>
      </c>
    </row>
    <row r="920" spans="1:37" ht="56.25" customHeight="1">
      <c r="A920" s="179" t="s">
        <v>8405</v>
      </c>
      <c r="B920" s="179" t="s">
        <v>505</v>
      </c>
      <c r="C920" s="179" t="s">
        <v>684</v>
      </c>
      <c r="D920" s="278">
        <v>42626</v>
      </c>
      <c r="E920" s="176">
        <v>0.68611111111111101</v>
      </c>
      <c r="F920" s="278">
        <v>42626</v>
      </c>
      <c r="G920" s="176">
        <v>0.68611111111111101</v>
      </c>
      <c r="H920" s="176">
        <v>0</v>
      </c>
      <c r="I920" s="179">
        <v>16</v>
      </c>
      <c r="J920" s="179" t="s">
        <v>1298</v>
      </c>
      <c r="K920" s="179"/>
      <c r="L920" s="179" t="s">
        <v>17</v>
      </c>
      <c r="M920" s="179" t="s">
        <v>8629</v>
      </c>
      <c r="N920" s="179">
        <v>110</v>
      </c>
      <c r="O920" s="179" t="s">
        <v>8</v>
      </c>
      <c r="P920" s="179" t="s">
        <v>8629</v>
      </c>
      <c r="Q920" s="179" t="s">
        <v>8630</v>
      </c>
      <c r="R920" s="513">
        <v>1</v>
      </c>
      <c r="S920" s="530">
        <v>7</v>
      </c>
      <c r="T920" s="179">
        <v>8</v>
      </c>
      <c r="U920" s="205"/>
      <c r="V920" s="110"/>
      <c r="W920" s="110"/>
      <c r="X920" s="110"/>
      <c r="Y920" s="110"/>
      <c r="Z920" s="110"/>
      <c r="AA920" s="110"/>
      <c r="AB920" s="110"/>
      <c r="AC920" s="110"/>
      <c r="AD920" s="422" t="s">
        <v>38</v>
      </c>
      <c r="AE920" s="179"/>
      <c r="AF920" s="179"/>
      <c r="AG920" s="115"/>
      <c r="AJ920" s="1">
        <f t="shared" si="50"/>
        <v>0</v>
      </c>
      <c r="AK920" s="1">
        <f t="shared" si="51"/>
        <v>-8</v>
      </c>
    </row>
    <row r="921" spans="1:37" ht="37.5" customHeight="1">
      <c r="A921" s="179" t="s">
        <v>8405</v>
      </c>
      <c r="B921" s="179" t="s">
        <v>505</v>
      </c>
      <c r="C921" s="179" t="s">
        <v>506</v>
      </c>
      <c r="D921" s="278">
        <v>42626</v>
      </c>
      <c r="E921" s="176">
        <v>0.79305555555555562</v>
      </c>
      <c r="F921" s="278">
        <v>42626</v>
      </c>
      <c r="G921" s="176">
        <v>0.79305555555555562</v>
      </c>
      <c r="H921" s="176">
        <v>0</v>
      </c>
      <c r="I921" s="179">
        <v>17</v>
      </c>
      <c r="J921" s="179" t="s">
        <v>612</v>
      </c>
      <c r="K921" s="179"/>
      <c r="L921" s="179" t="s">
        <v>10</v>
      </c>
      <c r="M921" s="179" t="s">
        <v>8558</v>
      </c>
      <c r="N921" s="179" t="s">
        <v>3</v>
      </c>
      <c r="O921" s="179" t="s">
        <v>8</v>
      </c>
      <c r="P921" s="76" t="s">
        <v>8559</v>
      </c>
      <c r="Q921" s="179" t="s">
        <v>8631</v>
      </c>
      <c r="R921" s="256"/>
      <c r="S921" s="530">
        <v>4</v>
      </c>
      <c r="T921" s="179">
        <v>4</v>
      </c>
      <c r="U921" s="205"/>
      <c r="V921" s="110"/>
      <c r="W921" s="110"/>
      <c r="X921" s="110"/>
      <c r="Y921" s="110"/>
      <c r="Z921" s="110"/>
      <c r="AA921" s="111"/>
      <c r="AB921" s="110"/>
      <c r="AC921" s="110"/>
      <c r="AD921" s="179" t="s">
        <v>43</v>
      </c>
      <c r="AE921" s="179"/>
      <c r="AF921" s="179"/>
      <c r="AG921" s="115"/>
      <c r="AJ921" s="1">
        <f t="shared" si="50"/>
        <v>0</v>
      </c>
      <c r="AK921" s="1">
        <f t="shared" si="51"/>
        <v>-4</v>
      </c>
    </row>
    <row r="922" spans="1:37" ht="37.5" customHeight="1">
      <c r="A922" s="179" t="s">
        <v>8405</v>
      </c>
      <c r="B922" s="179" t="s">
        <v>505</v>
      </c>
      <c r="C922" s="179" t="s">
        <v>506</v>
      </c>
      <c r="D922" s="278">
        <v>42626</v>
      </c>
      <c r="E922" s="176">
        <v>0.79652777777777783</v>
      </c>
      <c r="F922" s="278">
        <v>42626</v>
      </c>
      <c r="G922" s="176">
        <v>0.79652777777777783</v>
      </c>
      <c r="H922" s="176">
        <v>0</v>
      </c>
      <c r="I922" s="179">
        <v>8</v>
      </c>
      <c r="J922" s="179" t="s">
        <v>1561</v>
      </c>
      <c r="K922" s="179"/>
      <c r="L922" s="179" t="s">
        <v>10</v>
      </c>
      <c r="M922" s="179" t="s">
        <v>6457</v>
      </c>
      <c r="N922" s="179" t="s">
        <v>3</v>
      </c>
      <c r="O922" s="179" t="s">
        <v>8</v>
      </c>
      <c r="P922" s="76" t="s">
        <v>8560</v>
      </c>
      <c r="Q922" s="179" t="s">
        <v>8632</v>
      </c>
      <c r="R922" s="513">
        <v>1</v>
      </c>
      <c r="S922" s="530">
        <v>2</v>
      </c>
      <c r="T922" s="179">
        <v>3</v>
      </c>
      <c r="U922" s="680"/>
      <c r="V922" s="110"/>
      <c r="W922" s="110"/>
      <c r="X922" s="110"/>
      <c r="Y922" s="110"/>
      <c r="Z922" s="110"/>
      <c r="AA922" s="111"/>
      <c r="AB922" s="110"/>
      <c r="AC922" s="111"/>
      <c r="AD922" s="179" t="s">
        <v>43</v>
      </c>
      <c r="AE922" s="179"/>
      <c r="AF922" s="179"/>
      <c r="AG922" s="115"/>
      <c r="AJ922" s="1">
        <f t="shared" si="50"/>
        <v>0</v>
      </c>
      <c r="AK922" s="1">
        <f t="shared" si="51"/>
        <v>-3</v>
      </c>
    </row>
    <row r="923" spans="1:37" ht="93.75" customHeight="1">
      <c r="A923" s="179" t="s">
        <v>8405</v>
      </c>
      <c r="B923" s="179" t="s">
        <v>505</v>
      </c>
      <c r="C923" s="179" t="s">
        <v>506</v>
      </c>
      <c r="D923" s="278">
        <v>42626</v>
      </c>
      <c r="E923" s="176">
        <v>0.80069444444444438</v>
      </c>
      <c r="F923" s="278">
        <v>42626</v>
      </c>
      <c r="G923" s="176">
        <v>0.80069444444444438</v>
      </c>
      <c r="H923" s="176">
        <v>0</v>
      </c>
      <c r="I923" s="179">
        <v>117</v>
      </c>
      <c r="J923" s="179" t="s">
        <v>5472</v>
      </c>
      <c r="K923" s="179"/>
      <c r="L923" s="179" t="s">
        <v>10</v>
      </c>
      <c r="M923" s="179" t="s">
        <v>8633</v>
      </c>
      <c r="N923" s="179">
        <v>35</v>
      </c>
      <c r="O923" s="179" t="s">
        <v>8</v>
      </c>
      <c r="P923" s="179" t="s">
        <v>8633</v>
      </c>
      <c r="Q923" s="179" t="s">
        <v>8634</v>
      </c>
      <c r="R923" s="513">
        <v>7</v>
      </c>
      <c r="S923" s="179">
        <v>16</v>
      </c>
      <c r="T923" s="179">
        <v>23</v>
      </c>
      <c r="U923" s="681"/>
      <c r="V923" s="110"/>
      <c r="W923" s="110"/>
      <c r="X923" s="110"/>
      <c r="Y923" s="110"/>
      <c r="Z923" s="110"/>
      <c r="AA923" s="111"/>
      <c r="AB923" s="110"/>
      <c r="AC923" s="111"/>
      <c r="AD923" s="179" t="s">
        <v>43</v>
      </c>
      <c r="AE923" s="179"/>
      <c r="AF923" s="179"/>
      <c r="AG923" s="115"/>
      <c r="AJ923" s="1">
        <f t="shared" si="50"/>
        <v>0</v>
      </c>
      <c r="AK923" s="1">
        <f t="shared" si="51"/>
        <v>-23</v>
      </c>
    </row>
    <row r="924" spans="1:37" ht="141" customHeight="1">
      <c r="A924" s="179" t="s">
        <v>8405</v>
      </c>
      <c r="B924" s="179" t="s">
        <v>505</v>
      </c>
      <c r="C924" s="179" t="s">
        <v>812</v>
      </c>
      <c r="D924" s="278">
        <v>42628</v>
      </c>
      <c r="E924" s="176">
        <v>0.15694444444444444</v>
      </c>
      <c r="F924" s="278">
        <v>42628</v>
      </c>
      <c r="G924" s="176">
        <v>0.80972222222222223</v>
      </c>
      <c r="H924" s="176">
        <v>0.65277777777777779</v>
      </c>
      <c r="I924" s="179">
        <v>8</v>
      </c>
      <c r="J924" s="179" t="s">
        <v>912</v>
      </c>
      <c r="K924" s="179"/>
      <c r="L924" s="179" t="s">
        <v>17</v>
      </c>
      <c r="M924" s="179" t="s">
        <v>8566</v>
      </c>
      <c r="N924" s="179">
        <v>110</v>
      </c>
      <c r="O924" s="179" t="s">
        <v>14</v>
      </c>
      <c r="P924" s="179" t="s">
        <v>8566</v>
      </c>
      <c r="Q924" s="179" t="s">
        <v>8635</v>
      </c>
      <c r="R924" s="513">
        <v>1</v>
      </c>
      <c r="S924" s="179">
        <v>1</v>
      </c>
      <c r="T924" s="179">
        <v>2</v>
      </c>
      <c r="U924" s="205"/>
      <c r="V924" s="110"/>
      <c r="W924" s="110"/>
      <c r="X924" s="110"/>
      <c r="Y924" s="110"/>
      <c r="Z924" s="110"/>
      <c r="AA924" s="110"/>
      <c r="AB924" s="110"/>
      <c r="AC924" s="111"/>
      <c r="AD924" s="422" t="s">
        <v>38</v>
      </c>
      <c r="AE924" s="179"/>
      <c r="AF924" s="179"/>
      <c r="AG924" s="115"/>
      <c r="AJ924" s="1">
        <f t="shared" si="50"/>
        <v>0</v>
      </c>
      <c r="AK924" s="1">
        <f t="shared" si="51"/>
        <v>-2</v>
      </c>
    </row>
    <row r="925" spans="1:37" ht="353.25" customHeight="1">
      <c r="A925" s="179" t="s">
        <v>8405</v>
      </c>
      <c r="B925" s="179" t="s">
        <v>505</v>
      </c>
      <c r="C925" s="179" t="s">
        <v>506</v>
      </c>
      <c r="D925" s="278">
        <v>42629</v>
      </c>
      <c r="E925" s="176">
        <v>0.17500000000000002</v>
      </c>
      <c r="F925" s="278">
        <v>42629</v>
      </c>
      <c r="G925" s="176">
        <v>0.17500000000000002</v>
      </c>
      <c r="H925" s="176">
        <v>0</v>
      </c>
      <c r="I925" s="179">
        <v>16</v>
      </c>
      <c r="J925" s="179" t="s">
        <v>612</v>
      </c>
      <c r="K925" s="179"/>
      <c r="L925" s="179" t="s">
        <v>30</v>
      </c>
      <c r="M925" s="179" t="s">
        <v>8636</v>
      </c>
      <c r="N925" s="179" t="s">
        <v>3</v>
      </c>
      <c r="O925" s="179" t="s">
        <v>8</v>
      </c>
      <c r="P925" s="179" t="s">
        <v>8636</v>
      </c>
      <c r="Q925" s="179" t="s">
        <v>8637</v>
      </c>
      <c r="R925" s="530">
        <v>1</v>
      </c>
      <c r="S925" s="179">
        <v>1</v>
      </c>
      <c r="T925" s="179">
        <v>2</v>
      </c>
      <c r="U925" s="110"/>
      <c r="V925" s="110"/>
      <c r="W925" s="110"/>
      <c r="X925" s="110"/>
      <c r="Y925" s="110"/>
      <c r="Z925" s="110"/>
      <c r="AA925" s="111"/>
      <c r="AB925" s="110"/>
      <c r="AC925" s="111"/>
      <c r="AD925" s="179" t="s">
        <v>28</v>
      </c>
      <c r="AE925" s="179"/>
      <c r="AF925" s="179"/>
      <c r="AG925" s="115"/>
      <c r="AJ925" s="1">
        <f t="shared" si="50"/>
        <v>0</v>
      </c>
      <c r="AK925" s="1">
        <f t="shared" si="51"/>
        <v>-2</v>
      </c>
    </row>
    <row r="926" spans="1:37" ht="47.25" customHeight="1">
      <c r="A926" s="179" t="s">
        <v>6868</v>
      </c>
      <c r="B926" s="179" t="s">
        <v>13</v>
      </c>
      <c r="C926" s="179" t="s">
        <v>147</v>
      </c>
      <c r="D926" s="169">
        <v>42599</v>
      </c>
      <c r="E926" s="68">
        <v>0.21458333333333335</v>
      </c>
      <c r="F926" s="169">
        <v>42599</v>
      </c>
      <c r="G926" s="68">
        <v>0.42708333333333331</v>
      </c>
      <c r="H926" s="68">
        <f>G926-E926</f>
        <v>0.21249999999999997</v>
      </c>
      <c r="I926" s="179">
        <v>2</v>
      </c>
      <c r="J926" s="179" t="s">
        <v>141</v>
      </c>
      <c r="K926" s="179" t="s">
        <v>141</v>
      </c>
      <c r="L926" s="179" t="s">
        <v>12</v>
      </c>
      <c r="M926" s="179" t="s">
        <v>7724</v>
      </c>
      <c r="N926" s="179">
        <v>0.4</v>
      </c>
      <c r="O926" s="179" t="s">
        <v>57</v>
      </c>
      <c r="P926" s="179" t="s">
        <v>57</v>
      </c>
      <c r="Q926" s="61" t="s">
        <v>7687</v>
      </c>
      <c r="R926" s="513">
        <v>17.399999999999999</v>
      </c>
      <c r="S926" s="530">
        <v>5.6</v>
      </c>
      <c r="T926" s="190">
        <f>R926+S926</f>
        <v>23</v>
      </c>
      <c r="U926" s="110" t="s">
        <v>62</v>
      </c>
      <c r="V926" s="110" t="s">
        <v>141</v>
      </c>
      <c r="W926" s="110" t="s">
        <v>141</v>
      </c>
      <c r="X926" s="110" t="s">
        <v>141</v>
      </c>
      <c r="Y926" s="110" t="s">
        <v>141</v>
      </c>
      <c r="Z926" s="110" t="s">
        <v>141</v>
      </c>
      <c r="AA926" s="111" t="s">
        <v>141</v>
      </c>
      <c r="AB926" s="110" t="s">
        <v>141</v>
      </c>
      <c r="AC926" s="111" t="s">
        <v>141</v>
      </c>
      <c r="AD926" s="115" t="s">
        <v>23</v>
      </c>
      <c r="AE926" s="179" t="s">
        <v>141</v>
      </c>
      <c r="AF926" s="179" t="s">
        <v>141</v>
      </c>
      <c r="AG926" s="179" t="s">
        <v>141</v>
      </c>
      <c r="AJ926" s="1">
        <f t="shared" si="50"/>
        <v>0</v>
      </c>
      <c r="AK926" s="1">
        <f t="shared" si="51"/>
        <v>-23</v>
      </c>
    </row>
    <row r="927" spans="1:37" ht="47.25" customHeight="1">
      <c r="A927" s="179" t="s">
        <v>1052</v>
      </c>
      <c r="B927" s="179" t="s">
        <v>6</v>
      </c>
      <c r="C927" s="179" t="s">
        <v>1868</v>
      </c>
      <c r="D927" s="169">
        <v>42449</v>
      </c>
      <c r="E927" s="176">
        <v>0.55833333333333335</v>
      </c>
      <c r="F927" s="169">
        <v>42449</v>
      </c>
      <c r="G927" s="176">
        <v>0.55833333333333335</v>
      </c>
      <c r="H927" s="176">
        <v>0</v>
      </c>
      <c r="I927" s="179">
        <v>57</v>
      </c>
      <c r="J927" s="179"/>
      <c r="K927" s="179"/>
      <c r="L927" s="179" t="s">
        <v>12</v>
      </c>
      <c r="M927" s="179" t="s">
        <v>3678</v>
      </c>
      <c r="N927" s="179">
        <v>0.4</v>
      </c>
      <c r="O927" s="179" t="s">
        <v>2</v>
      </c>
      <c r="P927" s="179" t="s">
        <v>473</v>
      </c>
      <c r="Q927" s="179" t="s">
        <v>3679</v>
      </c>
      <c r="R927" s="513"/>
      <c r="S927" s="530">
        <v>23</v>
      </c>
      <c r="T927" s="179">
        <v>23</v>
      </c>
      <c r="U927" s="1306"/>
      <c r="V927" s="1302"/>
      <c r="W927" s="1302"/>
      <c r="X927" s="1302"/>
      <c r="Y927" s="1302"/>
      <c r="Z927" s="1302"/>
      <c r="AA927" s="1343"/>
      <c r="AB927" s="1302"/>
      <c r="AC927" s="1343"/>
      <c r="AD927" s="115" t="s">
        <v>23</v>
      </c>
      <c r="AE927" s="80"/>
      <c r="AF927" s="80"/>
      <c r="AG927" s="728"/>
      <c r="AJ927" s="1">
        <f t="shared" si="50"/>
        <v>0</v>
      </c>
    </row>
    <row r="928" spans="1:37" ht="93.75" customHeight="1">
      <c r="A928" s="179" t="s">
        <v>8405</v>
      </c>
      <c r="B928" s="179" t="s">
        <v>505</v>
      </c>
      <c r="C928" s="179" t="s">
        <v>1210</v>
      </c>
      <c r="D928" s="278">
        <v>42632</v>
      </c>
      <c r="E928" s="176">
        <v>0.97777777777777775</v>
      </c>
      <c r="F928" s="278">
        <v>42632</v>
      </c>
      <c r="G928" s="176">
        <v>0.97777777777777775</v>
      </c>
      <c r="H928" s="176">
        <v>0</v>
      </c>
      <c r="I928" s="179">
        <v>13</v>
      </c>
      <c r="J928" s="179" t="s">
        <v>1561</v>
      </c>
      <c r="K928" s="179"/>
      <c r="L928" s="179" t="s">
        <v>10</v>
      </c>
      <c r="M928" s="179" t="s">
        <v>8641</v>
      </c>
      <c r="N928" s="179">
        <v>35</v>
      </c>
      <c r="O928" s="179" t="s">
        <v>8</v>
      </c>
      <c r="P928" s="179" t="s">
        <v>8641</v>
      </c>
      <c r="Q928" s="179" t="s">
        <v>8642</v>
      </c>
      <c r="R928" s="513">
        <v>2</v>
      </c>
      <c r="S928" s="530">
        <v>2</v>
      </c>
      <c r="T928" s="179">
        <v>4</v>
      </c>
      <c r="U928" s="680"/>
      <c r="V928" s="110"/>
      <c r="W928" s="110"/>
      <c r="X928" s="110"/>
      <c r="Y928" s="110"/>
      <c r="Z928" s="110"/>
      <c r="AA928" s="111"/>
      <c r="AB928" s="110"/>
      <c r="AC928" s="111"/>
      <c r="AD928" s="179" t="s">
        <v>43</v>
      </c>
      <c r="AE928" s="179"/>
      <c r="AF928" s="179"/>
      <c r="AG928" s="115"/>
      <c r="AJ928" s="1">
        <f t="shared" si="50"/>
        <v>0</v>
      </c>
      <c r="AK928" s="1">
        <f t="shared" ref="AK928:AK935" si="52">AJ928-T928</f>
        <v>-4</v>
      </c>
    </row>
    <row r="929" spans="1:37" ht="150" customHeight="1">
      <c r="A929" s="179" t="s">
        <v>8405</v>
      </c>
      <c r="B929" s="179" t="s">
        <v>505</v>
      </c>
      <c r="C929" s="179" t="s">
        <v>506</v>
      </c>
      <c r="D929" s="278">
        <v>42633</v>
      </c>
      <c r="E929" s="176">
        <v>0.43472222222222223</v>
      </c>
      <c r="F929" s="278">
        <v>42633</v>
      </c>
      <c r="G929" s="176">
        <v>0.43472222222222223</v>
      </c>
      <c r="H929" s="176">
        <v>0</v>
      </c>
      <c r="I929" s="179">
        <v>7</v>
      </c>
      <c r="J929" s="179" t="s">
        <v>612</v>
      </c>
      <c r="K929" s="179"/>
      <c r="L929" s="179" t="s">
        <v>10</v>
      </c>
      <c r="M929" s="179" t="s">
        <v>8643</v>
      </c>
      <c r="N929" s="179" t="s">
        <v>3</v>
      </c>
      <c r="O929" s="179" t="s">
        <v>8</v>
      </c>
      <c r="P929" s="179" t="s">
        <v>8643</v>
      </c>
      <c r="Q929" s="179" t="s">
        <v>8644</v>
      </c>
      <c r="R929" s="179">
        <v>1</v>
      </c>
      <c r="S929" s="179">
        <v>3</v>
      </c>
      <c r="T929" s="179">
        <v>4</v>
      </c>
      <c r="U929" s="179"/>
      <c r="V929" s="179"/>
      <c r="W929" s="179"/>
      <c r="X929" s="179"/>
      <c r="Y929" s="179"/>
      <c r="Z929" s="179"/>
      <c r="AA929" s="179"/>
      <c r="AB929" s="179"/>
      <c r="AC929" s="179"/>
      <c r="AD929" s="179" t="s">
        <v>43</v>
      </c>
      <c r="AE929" s="179"/>
      <c r="AF929" s="179"/>
      <c r="AG929" s="115"/>
      <c r="AJ929" s="1">
        <f t="shared" si="50"/>
        <v>0</v>
      </c>
      <c r="AK929" s="1">
        <f t="shared" si="52"/>
        <v>-4</v>
      </c>
    </row>
    <row r="930" spans="1:37" ht="37.5" customHeight="1">
      <c r="A930" s="179" t="s">
        <v>8405</v>
      </c>
      <c r="B930" s="179" t="s">
        <v>505</v>
      </c>
      <c r="C930" s="179" t="s">
        <v>506</v>
      </c>
      <c r="D930" s="278">
        <v>42633</v>
      </c>
      <c r="E930" s="176">
        <v>0.47083333333333338</v>
      </c>
      <c r="F930" s="278">
        <v>42633</v>
      </c>
      <c r="G930" s="176">
        <v>0.4777777777777778</v>
      </c>
      <c r="H930" s="176">
        <v>6.9444444444444441E-3</v>
      </c>
      <c r="I930" s="179">
        <v>15</v>
      </c>
      <c r="J930" s="179" t="s">
        <v>612</v>
      </c>
      <c r="K930" s="179"/>
      <c r="L930" s="179" t="s">
        <v>10</v>
      </c>
      <c r="M930" s="179" t="s">
        <v>8645</v>
      </c>
      <c r="N930" s="179">
        <v>35</v>
      </c>
      <c r="O930" s="179" t="s">
        <v>8</v>
      </c>
      <c r="P930" s="179" t="s">
        <v>8645</v>
      </c>
      <c r="Q930" s="179" t="s">
        <v>8646</v>
      </c>
      <c r="R930" s="179">
        <v>1</v>
      </c>
      <c r="S930" s="179"/>
      <c r="T930" s="179">
        <v>1</v>
      </c>
      <c r="U930" s="179"/>
      <c r="V930" s="179"/>
      <c r="W930" s="179"/>
      <c r="X930" s="179"/>
      <c r="Y930" s="179"/>
      <c r="Z930" s="179"/>
      <c r="AA930" s="179"/>
      <c r="AB930" s="179"/>
      <c r="AC930" s="179"/>
      <c r="AD930" s="179" t="s">
        <v>43</v>
      </c>
      <c r="AE930" s="179"/>
      <c r="AF930" s="179"/>
      <c r="AG930" s="115"/>
      <c r="AJ930" s="1">
        <f t="shared" si="50"/>
        <v>0</v>
      </c>
      <c r="AK930" s="1">
        <f t="shared" si="52"/>
        <v>-1</v>
      </c>
    </row>
    <row r="931" spans="1:37" ht="37.5" customHeight="1">
      <c r="A931" s="179" t="s">
        <v>8405</v>
      </c>
      <c r="B931" s="179" t="s">
        <v>505</v>
      </c>
      <c r="C931" s="179" t="s">
        <v>812</v>
      </c>
      <c r="D931" s="278">
        <v>42633</v>
      </c>
      <c r="E931" s="176">
        <v>0.47152777777777777</v>
      </c>
      <c r="F931" s="278">
        <v>42633</v>
      </c>
      <c r="G931" s="176">
        <v>0.48402777777777778</v>
      </c>
      <c r="H931" s="176">
        <v>1.2499999999999999E-2</v>
      </c>
      <c r="I931" s="179">
        <v>52</v>
      </c>
      <c r="J931" s="179" t="s">
        <v>459</v>
      </c>
      <c r="K931" s="179"/>
      <c r="L931" s="179" t="s">
        <v>17</v>
      </c>
      <c r="M931" s="179" t="s">
        <v>8647</v>
      </c>
      <c r="N931" s="179">
        <v>35</v>
      </c>
      <c r="O931" s="179" t="s">
        <v>14</v>
      </c>
      <c r="P931" s="179" t="s">
        <v>8647</v>
      </c>
      <c r="Q931" s="179" t="s">
        <v>8648</v>
      </c>
      <c r="R931" s="179">
        <v>6</v>
      </c>
      <c r="S931" s="179">
        <v>27</v>
      </c>
      <c r="T931" s="179">
        <v>33</v>
      </c>
      <c r="U931" s="179"/>
      <c r="V931" s="179"/>
      <c r="W931" s="179"/>
      <c r="X931" s="179"/>
      <c r="Y931" s="179"/>
      <c r="Z931" s="179"/>
      <c r="AA931" s="179"/>
      <c r="AB931" s="179"/>
      <c r="AC931" s="179"/>
      <c r="AD931" s="422" t="s">
        <v>38</v>
      </c>
      <c r="AE931" s="179"/>
      <c r="AF931" s="179"/>
      <c r="AG931" s="115"/>
      <c r="AJ931" s="1">
        <f t="shared" si="50"/>
        <v>0</v>
      </c>
      <c r="AK931" s="1">
        <f t="shared" si="52"/>
        <v>-33</v>
      </c>
    </row>
    <row r="932" spans="1:37" ht="37.5" customHeight="1">
      <c r="A932" s="179" t="s">
        <v>8405</v>
      </c>
      <c r="B932" s="179" t="s">
        <v>505</v>
      </c>
      <c r="C932" s="179" t="s">
        <v>506</v>
      </c>
      <c r="D932" s="278">
        <v>42633</v>
      </c>
      <c r="E932" s="176">
        <v>0.58819444444444446</v>
      </c>
      <c r="F932" s="278">
        <v>42633</v>
      </c>
      <c r="G932" s="176">
        <v>0.58819444444444446</v>
      </c>
      <c r="H932" s="176">
        <v>0</v>
      </c>
      <c r="I932" s="179">
        <v>16</v>
      </c>
      <c r="J932" s="179" t="s">
        <v>612</v>
      </c>
      <c r="K932" s="179"/>
      <c r="L932" s="179" t="s">
        <v>10</v>
      </c>
      <c r="M932" s="179" t="s">
        <v>609</v>
      </c>
      <c r="N932" s="179" t="s">
        <v>3</v>
      </c>
      <c r="O932" s="179" t="s">
        <v>8</v>
      </c>
      <c r="P932" s="179" t="s">
        <v>1590</v>
      </c>
      <c r="Q932" s="179" t="s">
        <v>8649</v>
      </c>
      <c r="R932" s="179"/>
      <c r="S932" s="179">
        <v>1</v>
      </c>
      <c r="T932" s="179">
        <v>1</v>
      </c>
      <c r="U932" s="205"/>
      <c r="V932" s="110"/>
      <c r="W932" s="110"/>
      <c r="X932" s="110"/>
      <c r="Y932" s="110"/>
      <c r="Z932" s="110"/>
      <c r="AA932" s="110"/>
      <c r="AB932" s="110"/>
      <c r="AC932" s="151"/>
      <c r="AD932" s="78" t="s">
        <v>43</v>
      </c>
      <c r="AE932" s="65"/>
      <c r="AF932" s="65"/>
      <c r="AG932" s="115"/>
      <c r="AJ932" s="1">
        <f t="shared" si="50"/>
        <v>0</v>
      </c>
      <c r="AK932" s="1">
        <f t="shared" si="52"/>
        <v>-1</v>
      </c>
    </row>
    <row r="933" spans="1:37" ht="37.5" customHeight="1">
      <c r="A933" s="179" t="s">
        <v>8405</v>
      </c>
      <c r="B933" s="260" t="s">
        <v>505</v>
      </c>
      <c r="C933" s="260" t="s">
        <v>506</v>
      </c>
      <c r="D933" s="278">
        <v>42638</v>
      </c>
      <c r="E933" s="86">
        <v>0.58194444444444449</v>
      </c>
      <c r="F933" s="278">
        <v>42638</v>
      </c>
      <c r="G933" s="86">
        <v>0.58194444444444449</v>
      </c>
      <c r="H933" s="86">
        <v>0</v>
      </c>
      <c r="I933" s="96">
        <v>6</v>
      </c>
      <c r="J933" s="261" t="s">
        <v>1561</v>
      </c>
      <c r="K933" s="261"/>
      <c r="L933" s="436" t="s">
        <v>30</v>
      </c>
      <c r="M933" s="436" t="s">
        <v>8765</v>
      </c>
      <c r="N933" s="436" t="s">
        <v>3</v>
      </c>
      <c r="O933" s="436" t="s">
        <v>8</v>
      </c>
      <c r="P933" s="436" t="s">
        <v>8765</v>
      </c>
      <c r="Q933" s="436" t="s">
        <v>8766</v>
      </c>
      <c r="R933" s="437"/>
      <c r="S933" s="437">
        <v>1</v>
      </c>
      <c r="T933" s="437">
        <v>1</v>
      </c>
      <c r="U933" s="680"/>
      <c r="V933" s="110"/>
      <c r="W933" s="110"/>
      <c r="X933" s="110"/>
      <c r="Y933" s="110"/>
      <c r="Z933" s="110"/>
      <c r="AA933" s="111"/>
      <c r="AB933" s="110"/>
      <c r="AC933" s="110"/>
      <c r="AD933" s="179" t="s">
        <v>61</v>
      </c>
      <c r="AE933" s="65"/>
      <c r="AF933" s="65"/>
      <c r="AG933" s="115"/>
      <c r="AJ933" s="1">
        <f t="shared" si="50"/>
        <v>0</v>
      </c>
      <c r="AK933" s="1">
        <f t="shared" si="52"/>
        <v>-1</v>
      </c>
    </row>
    <row r="934" spans="1:37" ht="37.5" customHeight="1">
      <c r="A934" s="179" t="s">
        <v>8405</v>
      </c>
      <c r="B934" s="57" t="s">
        <v>505</v>
      </c>
      <c r="C934" s="57" t="s">
        <v>506</v>
      </c>
      <c r="D934" s="278">
        <v>42639</v>
      </c>
      <c r="E934" s="59">
        <v>0.38263888888888892</v>
      </c>
      <c r="F934" s="278">
        <v>42639</v>
      </c>
      <c r="G934" s="59">
        <v>0.66666666666666663</v>
      </c>
      <c r="H934" s="59">
        <v>0.28402777777777777</v>
      </c>
      <c r="I934" s="60">
        <v>5</v>
      </c>
      <c r="J934" s="179" t="s">
        <v>501</v>
      </c>
      <c r="K934" s="179"/>
      <c r="L934" s="177" t="s">
        <v>4</v>
      </c>
      <c r="M934" s="180" t="s">
        <v>8772</v>
      </c>
      <c r="N934" s="179" t="s">
        <v>3</v>
      </c>
      <c r="O934" s="177" t="s">
        <v>26</v>
      </c>
      <c r="P934" s="180" t="s">
        <v>8772</v>
      </c>
      <c r="Q934" s="177" t="s">
        <v>8773</v>
      </c>
      <c r="R934" s="170">
        <v>7</v>
      </c>
      <c r="S934" s="170"/>
      <c r="T934" s="170">
        <v>7</v>
      </c>
      <c r="U934" s="680"/>
      <c r="V934" s="110"/>
      <c r="W934" s="110"/>
      <c r="X934" s="110"/>
      <c r="Y934" s="110"/>
      <c r="Z934" s="110"/>
      <c r="AA934" s="111"/>
      <c r="AB934" s="110"/>
      <c r="AC934" s="110"/>
      <c r="AD934" s="78" t="s">
        <v>0</v>
      </c>
      <c r="AE934" s="65"/>
      <c r="AF934" s="65"/>
      <c r="AG934" s="115"/>
      <c r="AJ934" s="1">
        <f t="shared" si="50"/>
        <v>0</v>
      </c>
      <c r="AK934" s="1">
        <f t="shared" si="52"/>
        <v>-7</v>
      </c>
    </row>
    <row r="935" spans="1:37" ht="56.25" customHeight="1">
      <c r="A935" s="179" t="s">
        <v>8405</v>
      </c>
      <c r="B935" s="57" t="s">
        <v>505</v>
      </c>
      <c r="C935" s="57" t="s">
        <v>506</v>
      </c>
      <c r="D935" s="278">
        <v>42641</v>
      </c>
      <c r="E935" s="59">
        <v>0.66180555555555554</v>
      </c>
      <c r="F935" s="278">
        <v>42641</v>
      </c>
      <c r="G935" s="59">
        <v>0.66180555555555554</v>
      </c>
      <c r="H935" s="59">
        <v>0</v>
      </c>
      <c r="I935" s="60">
        <v>10</v>
      </c>
      <c r="J935" s="60" t="s">
        <v>612</v>
      </c>
      <c r="K935" s="60"/>
      <c r="L935" s="71" t="s">
        <v>10</v>
      </c>
      <c r="M935" s="72" t="s">
        <v>8795</v>
      </c>
      <c r="N935" s="60" t="s">
        <v>3</v>
      </c>
      <c r="O935" s="71" t="s">
        <v>8</v>
      </c>
      <c r="P935" s="72" t="s">
        <v>8795</v>
      </c>
      <c r="Q935" s="71" t="s">
        <v>8796</v>
      </c>
      <c r="R935" s="590">
        <v>1</v>
      </c>
      <c r="S935" s="590">
        <v>1</v>
      </c>
      <c r="T935" s="590">
        <v>2</v>
      </c>
      <c r="U935" s="994"/>
      <c r="V935" s="694"/>
      <c r="W935" s="694"/>
      <c r="X935" s="694"/>
      <c r="Y935" s="694"/>
      <c r="Z935" s="694"/>
      <c r="AA935" s="995"/>
      <c r="AB935" s="694"/>
      <c r="AC935" s="694"/>
      <c r="AD935" s="280" t="s">
        <v>25</v>
      </c>
      <c r="AE935" s="996"/>
      <c r="AF935" s="996"/>
      <c r="AG935" s="339"/>
      <c r="AJ935" s="1">
        <f t="shared" si="50"/>
        <v>0</v>
      </c>
      <c r="AK935" s="1">
        <f t="shared" si="52"/>
        <v>-2</v>
      </c>
    </row>
    <row r="936" spans="1:37" ht="47.25">
      <c r="A936" s="94" t="s">
        <v>13179</v>
      </c>
      <c r="B936" s="115" t="s">
        <v>22</v>
      </c>
      <c r="C936" s="115" t="s">
        <v>778</v>
      </c>
      <c r="D936" s="169">
        <v>42723</v>
      </c>
      <c r="E936" s="176">
        <v>0.51736111111111105</v>
      </c>
      <c r="F936" s="169">
        <v>42723</v>
      </c>
      <c r="G936" s="176">
        <v>0.5180555555555556</v>
      </c>
      <c r="H936" s="176">
        <v>6.9444444444444447E-4</v>
      </c>
      <c r="I936" s="179">
        <v>7</v>
      </c>
      <c r="J936" s="179"/>
      <c r="K936" s="115"/>
      <c r="L936" s="115" t="s">
        <v>17</v>
      </c>
      <c r="M936" s="115" t="s">
        <v>6785</v>
      </c>
      <c r="N936" s="179">
        <v>35</v>
      </c>
      <c r="O936" s="179" t="s">
        <v>8</v>
      </c>
      <c r="P936" s="115" t="s">
        <v>13545</v>
      </c>
      <c r="Q936" s="179" t="s">
        <v>13915</v>
      </c>
      <c r="R936" s="955">
        <v>0.877</v>
      </c>
      <c r="S936" s="955">
        <v>0.432</v>
      </c>
      <c r="T936" s="955">
        <v>1.3089999999999999</v>
      </c>
      <c r="U936" s="956" t="s">
        <v>29</v>
      </c>
      <c r="V936" s="955" t="s">
        <v>141</v>
      </c>
      <c r="W936" s="956" t="s">
        <v>141</v>
      </c>
      <c r="X936" s="956" t="s">
        <v>141</v>
      </c>
      <c r="Y936" s="1002" t="s">
        <v>141</v>
      </c>
      <c r="Z936" s="1003" t="s">
        <v>141</v>
      </c>
      <c r="AA936" s="1002" t="s">
        <v>141</v>
      </c>
      <c r="AB936" s="956" t="s">
        <v>141</v>
      </c>
      <c r="AC936" s="1002" t="s">
        <v>141</v>
      </c>
      <c r="AD936" s="956" t="s">
        <v>38</v>
      </c>
      <c r="AE936" s="956"/>
      <c r="AF936" s="956"/>
      <c r="AG936" s="1003"/>
      <c r="AJ936" s="1">
        <f t="shared" si="50"/>
        <v>0</v>
      </c>
    </row>
    <row r="937" spans="1:37" ht="31.5">
      <c r="A937" s="94" t="s">
        <v>13179</v>
      </c>
      <c r="B937" s="115" t="s">
        <v>22</v>
      </c>
      <c r="C937" s="115" t="s">
        <v>778</v>
      </c>
      <c r="D937" s="169">
        <v>42724</v>
      </c>
      <c r="E937" s="176">
        <v>6.9444444444444441E-3</v>
      </c>
      <c r="F937" s="169">
        <v>42724</v>
      </c>
      <c r="G937" s="176">
        <v>1.0416666666666666E-2</v>
      </c>
      <c r="H937" s="176">
        <v>3.472222222222222E-3</v>
      </c>
      <c r="I937" s="179">
        <v>1</v>
      </c>
      <c r="J937" s="179"/>
      <c r="K937" s="115"/>
      <c r="L937" s="115" t="s">
        <v>17</v>
      </c>
      <c r="M937" s="115" t="s">
        <v>13124</v>
      </c>
      <c r="N937" s="179" t="s">
        <v>3</v>
      </c>
      <c r="O937" s="179" t="s">
        <v>8</v>
      </c>
      <c r="P937" s="115" t="s">
        <v>13125</v>
      </c>
      <c r="Q937" s="179" t="s">
        <v>13099</v>
      </c>
      <c r="R937" s="955">
        <v>1.9E-2</v>
      </c>
      <c r="S937" s="955">
        <v>0.01</v>
      </c>
      <c r="T937" s="955">
        <v>2.9000000000000001E-2</v>
      </c>
      <c r="U937" s="956" t="s">
        <v>29</v>
      </c>
      <c r="V937" s="955" t="s">
        <v>141</v>
      </c>
      <c r="W937" s="956" t="s">
        <v>141</v>
      </c>
      <c r="X937" s="956" t="s">
        <v>141</v>
      </c>
      <c r="Y937" s="1002" t="s">
        <v>141</v>
      </c>
      <c r="Z937" s="1003" t="s">
        <v>141</v>
      </c>
      <c r="AA937" s="1002" t="s">
        <v>141</v>
      </c>
      <c r="AB937" s="956" t="s">
        <v>141</v>
      </c>
      <c r="AC937" s="1002" t="s">
        <v>141</v>
      </c>
      <c r="AD937" s="956" t="s">
        <v>38</v>
      </c>
      <c r="AE937" s="956"/>
      <c r="AF937" s="956"/>
      <c r="AG937" s="1003"/>
      <c r="AJ937" s="1">
        <f t="shared" si="50"/>
        <v>0</v>
      </c>
    </row>
    <row r="938" spans="1:37" ht="78.75">
      <c r="A938" s="94" t="s">
        <v>13179</v>
      </c>
      <c r="B938" s="115" t="s">
        <v>22</v>
      </c>
      <c r="C938" s="115" t="s">
        <v>4339</v>
      </c>
      <c r="D938" s="169">
        <v>42725</v>
      </c>
      <c r="E938" s="176">
        <v>0.89583333333333337</v>
      </c>
      <c r="F938" s="169">
        <v>42725</v>
      </c>
      <c r="G938" s="176">
        <v>0.9375</v>
      </c>
      <c r="H938" s="176">
        <v>4.1666666666666664E-2</v>
      </c>
      <c r="I938" s="179">
        <v>1</v>
      </c>
      <c r="J938" s="179"/>
      <c r="K938" s="115"/>
      <c r="L938" s="115" t="s">
        <v>12</v>
      </c>
      <c r="M938" s="115" t="s">
        <v>13916</v>
      </c>
      <c r="N938" s="179">
        <v>0.4</v>
      </c>
      <c r="O938" s="179" t="s">
        <v>2</v>
      </c>
      <c r="P938" s="115" t="s">
        <v>13917</v>
      </c>
      <c r="Q938" s="179" t="s">
        <v>15278</v>
      </c>
      <c r="R938" s="955">
        <v>1.26E-2</v>
      </c>
      <c r="S938" s="955">
        <v>5.0000000000000001E-3</v>
      </c>
      <c r="T938" s="955">
        <v>1.7999999999999999E-2</v>
      </c>
      <c r="U938" s="956" t="s">
        <v>1</v>
      </c>
      <c r="V938" s="955" t="s">
        <v>15262</v>
      </c>
      <c r="W938" s="956" t="s">
        <v>15279</v>
      </c>
      <c r="X938" s="956" t="s">
        <v>8868</v>
      </c>
      <c r="Y938" s="1002" t="s">
        <v>8870</v>
      </c>
      <c r="Z938" s="1003" t="s">
        <v>141</v>
      </c>
      <c r="AA938" s="1002" t="s">
        <v>8902</v>
      </c>
      <c r="AB938" s="956" t="s">
        <v>141</v>
      </c>
      <c r="AC938" s="1002" t="s">
        <v>15202</v>
      </c>
      <c r="AD938" s="956" t="s">
        <v>18</v>
      </c>
      <c r="AE938" s="956"/>
      <c r="AF938" s="956"/>
      <c r="AG938" s="1003"/>
      <c r="AJ938" s="1">
        <f t="shared" si="50"/>
        <v>3.9999999999999758E-4</v>
      </c>
    </row>
    <row r="939" spans="1:37" ht="47.25">
      <c r="A939" s="94" t="s">
        <v>13179</v>
      </c>
      <c r="B939" s="115" t="s">
        <v>22</v>
      </c>
      <c r="C939" s="115" t="s">
        <v>778</v>
      </c>
      <c r="D939" s="169">
        <v>42727</v>
      </c>
      <c r="E939" s="176">
        <v>0.10069444444444443</v>
      </c>
      <c r="F939" s="169">
        <v>42727</v>
      </c>
      <c r="G939" s="176">
        <v>0.1013888888888889</v>
      </c>
      <c r="H939" s="176">
        <v>6.9444444444444447E-4</v>
      </c>
      <c r="I939" s="179">
        <v>11</v>
      </c>
      <c r="J939" s="179"/>
      <c r="K939" s="115" t="s">
        <v>9</v>
      </c>
      <c r="L939" s="115" t="s">
        <v>17</v>
      </c>
      <c r="M939" s="115" t="s">
        <v>6785</v>
      </c>
      <c r="N939" s="179">
        <v>110</v>
      </c>
      <c r="O939" s="179" t="s">
        <v>8</v>
      </c>
      <c r="P939" s="115" t="s">
        <v>13625</v>
      </c>
      <c r="Q939" s="179" t="s">
        <v>13918</v>
      </c>
      <c r="R939" s="955">
        <v>0.83</v>
      </c>
      <c r="S939" s="955">
        <v>0.41</v>
      </c>
      <c r="T939" s="955">
        <v>1.24</v>
      </c>
      <c r="U939" s="956" t="s">
        <v>29</v>
      </c>
      <c r="V939" s="955" t="s">
        <v>141</v>
      </c>
      <c r="W939" s="956" t="s">
        <v>141</v>
      </c>
      <c r="X939" s="956" t="s">
        <v>141</v>
      </c>
      <c r="Y939" s="1002" t="s">
        <v>141</v>
      </c>
      <c r="Z939" s="1003" t="s">
        <v>141</v>
      </c>
      <c r="AA939" s="1002" t="s">
        <v>141</v>
      </c>
      <c r="AB939" s="956" t="s">
        <v>141</v>
      </c>
      <c r="AC939" s="1002" t="s">
        <v>141</v>
      </c>
      <c r="AD939" s="956" t="s">
        <v>38</v>
      </c>
      <c r="AE939" s="956"/>
      <c r="AF939" s="956"/>
      <c r="AG939" s="1003"/>
      <c r="AJ939" s="1">
        <f t="shared" si="50"/>
        <v>0</v>
      </c>
    </row>
    <row r="940" spans="1:37" ht="47.25">
      <c r="A940" s="94" t="s">
        <v>13179</v>
      </c>
      <c r="B940" s="115" t="s">
        <v>22</v>
      </c>
      <c r="C940" s="115" t="s">
        <v>4339</v>
      </c>
      <c r="D940" s="169">
        <v>42727</v>
      </c>
      <c r="E940" s="176">
        <v>0.46249999999999997</v>
      </c>
      <c r="F940" s="169">
        <v>42727</v>
      </c>
      <c r="G940" s="176">
        <v>0.60555555555555551</v>
      </c>
      <c r="H940" s="176">
        <v>0.14305555555555557</v>
      </c>
      <c r="I940" s="179">
        <v>2</v>
      </c>
      <c r="J940" s="179"/>
      <c r="K940" s="115"/>
      <c r="L940" s="115" t="s">
        <v>30</v>
      </c>
      <c r="M940" s="115" t="s">
        <v>13630</v>
      </c>
      <c r="N940" s="179">
        <v>0.4</v>
      </c>
      <c r="O940" s="179" t="s">
        <v>8</v>
      </c>
      <c r="P940" s="115" t="s">
        <v>13630</v>
      </c>
      <c r="Q940" s="179" t="s">
        <v>13631</v>
      </c>
      <c r="R940" s="955">
        <v>0.46</v>
      </c>
      <c r="S940" s="955">
        <v>0.23</v>
      </c>
      <c r="T940" s="955">
        <v>0.69</v>
      </c>
      <c r="U940" s="956" t="s">
        <v>29</v>
      </c>
      <c r="V940" s="955" t="s">
        <v>15225</v>
      </c>
      <c r="W940" s="956" t="s">
        <v>15279</v>
      </c>
      <c r="X940" s="956" t="s">
        <v>8868</v>
      </c>
      <c r="Y940" s="1002" t="s">
        <v>8870</v>
      </c>
      <c r="Z940" s="1003" t="s">
        <v>141</v>
      </c>
      <c r="AA940" s="1002" t="s">
        <v>8902</v>
      </c>
      <c r="AB940" s="956" t="s">
        <v>141</v>
      </c>
      <c r="AC940" s="1002" t="s">
        <v>8922</v>
      </c>
      <c r="AD940" s="956" t="s">
        <v>28</v>
      </c>
      <c r="AE940" s="956"/>
      <c r="AF940" s="956"/>
      <c r="AG940" s="1003"/>
      <c r="AJ940" s="1">
        <f t="shared" si="50"/>
        <v>0</v>
      </c>
    </row>
    <row r="941" spans="1:37" ht="94.5">
      <c r="A941" s="94" t="s">
        <v>13179</v>
      </c>
      <c r="B941" s="115" t="s">
        <v>22</v>
      </c>
      <c r="C941" s="115" t="s">
        <v>274</v>
      </c>
      <c r="D941" s="169">
        <v>42727</v>
      </c>
      <c r="E941" s="176">
        <v>0.46875</v>
      </c>
      <c r="F941" s="169">
        <v>42727</v>
      </c>
      <c r="G941" s="176">
        <v>0.53472222222222221</v>
      </c>
      <c r="H941" s="176">
        <v>6.5972222222222224E-2</v>
      </c>
      <c r="I941" s="179">
        <v>33</v>
      </c>
      <c r="J941" s="179" t="s">
        <v>144</v>
      </c>
      <c r="K941" s="115" t="s">
        <v>21</v>
      </c>
      <c r="L941" s="115" t="s">
        <v>10</v>
      </c>
      <c r="M941" s="115" t="s">
        <v>13632</v>
      </c>
      <c r="N941" s="179" t="s">
        <v>3</v>
      </c>
      <c r="O941" s="179" t="s">
        <v>8</v>
      </c>
      <c r="P941" s="115" t="s">
        <v>13632</v>
      </c>
      <c r="Q941" s="179" t="s">
        <v>13633</v>
      </c>
      <c r="R941" s="955">
        <v>7.22</v>
      </c>
      <c r="S941" s="955">
        <v>3.56</v>
      </c>
      <c r="T941" s="955">
        <v>10.77</v>
      </c>
      <c r="U941" s="956" t="s">
        <v>29</v>
      </c>
      <c r="V941" s="955" t="s">
        <v>8963</v>
      </c>
      <c r="W941" s="956" t="s">
        <v>15280</v>
      </c>
      <c r="X941" s="956" t="s">
        <v>8868</v>
      </c>
      <c r="Y941" s="1002" t="s">
        <v>8870</v>
      </c>
      <c r="Z941" s="1003" t="s">
        <v>141</v>
      </c>
      <c r="AA941" s="1002" t="s">
        <v>8902</v>
      </c>
      <c r="AB941" s="956" t="s">
        <v>141</v>
      </c>
      <c r="AC941" s="1002" t="s">
        <v>8888</v>
      </c>
      <c r="AD941" s="956" t="s">
        <v>31</v>
      </c>
      <c r="AE941" s="956"/>
      <c r="AF941" s="956"/>
      <c r="AG941" s="1003"/>
      <c r="AJ941" s="1">
        <f t="shared" si="50"/>
        <v>-1.0000000000000675E-2</v>
      </c>
    </row>
    <row r="942" spans="1:37" ht="110.25">
      <c r="A942" s="94" t="s">
        <v>13179</v>
      </c>
      <c r="B942" s="115" t="s">
        <v>22</v>
      </c>
      <c r="C942" s="115" t="s">
        <v>274</v>
      </c>
      <c r="D942" s="169">
        <v>42733</v>
      </c>
      <c r="E942" s="176">
        <v>0.99652777777777779</v>
      </c>
      <c r="F942" s="169">
        <v>42733</v>
      </c>
      <c r="G942" s="176">
        <v>0.99722222222222223</v>
      </c>
      <c r="H942" s="176">
        <v>6.9444444444444447E-4</v>
      </c>
      <c r="I942" s="179">
        <v>0</v>
      </c>
      <c r="J942" s="179" t="s">
        <v>144</v>
      </c>
      <c r="K942" s="115" t="s">
        <v>9</v>
      </c>
      <c r="L942" s="115" t="s">
        <v>10</v>
      </c>
      <c r="M942" s="115" t="s">
        <v>13919</v>
      </c>
      <c r="N942" s="179" t="s">
        <v>3</v>
      </c>
      <c r="O942" s="179" t="s">
        <v>8</v>
      </c>
      <c r="P942" s="115" t="s">
        <v>13919</v>
      </c>
      <c r="Q942" s="179" t="s">
        <v>13920</v>
      </c>
      <c r="R942" s="179"/>
      <c r="S942" s="179"/>
      <c r="T942" s="179"/>
      <c r="U942" s="115" t="s">
        <v>29</v>
      </c>
      <c r="V942" s="179" t="s">
        <v>15281</v>
      </c>
      <c r="W942" s="115" t="s">
        <v>15282</v>
      </c>
      <c r="X942" s="115" t="s">
        <v>8868</v>
      </c>
      <c r="Y942" s="60" t="s">
        <v>8870</v>
      </c>
      <c r="Z942" s="112" t="s">
        <v>141</v>
      </c>
      <c r="AA942" s="60" t="s">
        <v>8902</v>
      </c>
      <c r="AB942" s="115" t="s">
        <v>141</v>
      </c>
      <c r="AC942" s="115" t="s">
        <v>141</v>
      </c>
      <c r="AD942" s="115" t="s">
        <v>31</v>
      </c>
      <c r="AE942" s="115"/>
      <c r="AF942" s="115"/>
      <c r="AG942" s="112"/>
      <c r="AJ942" s="1">
        <f t="shared" si="50"/>
        <v>0</v>
      </c>
    </row>
    <row r="943" spans="1:37" ht="47.25">
      <c r="A943" s="94" t="s">
        <v>13179</v>
      </c>
      <c r="B943" s="115" t="s">
        <v>22</v>
      </c>
      <c r="C943" s="115" t="s">
        <v>778</v>
      </c>
      <c r="D943" s="169">
        <v>42734</v>
      </c>
      <c r="E943" s="176">
        <v>0.13402777777777777</v>
      </c>
      <c r="F943" s="169">
        <v>42734</v>
      </c>
      <c r="G943" s="176">
        <v>0.15069444444444444</v>
      </c>
      <c r="H943" s="176">
        <v>1.6666666666666666E-2</v>
      </c>
      <c r="I943" s="179">
        <v>1</v>
      </c>
      <c r="J943" s="179"/>
      <c r="K943" s="115"/>
      <c r="L943" s="115" t="s">
        <v>17</v>
      </c>
      <c r="M943" s="115" t="s">
        <v>13843</v>
      </c>
      <c r="N943" s="179">
        <v>35</v>
      </c>
      <c r="O943" s="179" t="s">
        <v>14</v>
      </c>
      <c r="P943" s="115" t="s">
        <v>13844</v>
      </c>
      <c r="Q943" s="179" t="s">
        <v>13845</v>
      </c>
      <c r="R943" s="179">
        <v>0.02</v>
      </c>
      <c r="S943" s="179">
        <v>0.01</v>
      </c>
      <c r="T943" s="179">
        <v>0.03</v>
      </c>
      <c r="U943" s="115" t="s">
        <v>29</v>
      </c>
      <c r="V943" s="179" t="s">
        <v>141</v>
      </c>
      <c r="W943" s="115" t="s">
        <v>141</v>
      </c>
      <c r="X943" s="115" t="s">
        <v>141</v>
      </c>
      <c r="Y943" s="60" t="s">
        <v>141</v>
      </c>
      <c r="Z943" s="112" t="s">
        <v>141</v>
      </c>
      <c r="AA943" s="60" t="s">
        <v>141</v>
      </c>
      <c r="AB943" s="115" t="s">
        <v>141</v>
      </c>
      <c r="AC943" s="60" t="s">
        <v>141</v>
      </c>
      <c r="AD943" s="115" t="s">
        <v>38</v>
      </c>
      <c r="AE943" s="115"/>
      <c r="AF943" s="115"/>
      <c r="AG943" s="112"/>
      <c r="AJ943" s="1">
        <f t="shared" si="50"/>
        <v>0</v>
      </c>
    </row>
    <row r="944" spans="1:37" ht="94.5">
      <c r="A944" s="94" t="s">
        <v>13179</v>
      </c>
      <c r="B944" s="115" t="s">
        <v>22</v>
      </c>
      <c r="C944" s="115" t="s">
        <v>4339</v>
      </c>
      <c r="D944" s="169">
        <v>42734</v>
      </c>
      <c r="E944" s="176">
        <v>0.45555555555555555</v>
      </c>
      <c r="F944" s="169">
        <v>42734</v>
      </c>
      <c r="G944" s="176">
        <v>0.45624999999999999</v>
      </c>
      <c r="H944" s="176">
        <v>6.9444444444444447E-4</v>
      </c>
      <c r="I944" s="179">
        <v>0</v>
      </c>
      <c r="J944" s="179" t="s">
        <v>144</v>
      </c>
      <c r="K944" s="115" t="s">
        <v>9</v>
      </c>
      <c r="L944" s="115" t="s">
        <v>4</v>
      </c>
      <c r="M944" s="115" t="s">
        <v>13921</v>
      </c>
      <c r="N944" s="179" t="s">
        <v>3</v>
      </c>
      <c r="O944" s="179" t="s">
        <v>8</v>
      </c>
      <c r="P944" s="115" t="s">
        <v>13922</v>
      </c>
      <c r="Q944" s="179" t="s">
        <v>13923</v>
      </c>
      <c r="R944" s="179"/>
      <c r="S944" s="179"/>
      <c r="T944" s="179"/>
      <c r="U944" s="115" t="s">
        <v>29</v>
      </c>
      <c r="V944" s="179" t="s">
        <v>8866</v>
      </c>
      <c r="W944" s="115" t="s">
        <v>15283</v>
      </c>
      <c r="X944" s="115" t="s">
        <v>8868</v>
      </c>
      <c r="Y944" s="60" t="s">
        <v>8870</v>
      </c>
      <c r="Z944" s="112" t="s">
        <v>141</v>
      </c>
      <c r="AA944" s="60" t="s">
        <v>8902</v>
      </c>
      <c r="AB944" s="115" t="s">
        <v>141</v>
      </c>
      <c r="AC944" s="60" t="s">
        <v>141</v>
      </c>
      <c r="AD944" s="115" t="s">
        <v>25</v>
      </c>
      <c r="AE944" s="115"/>
      <c r="AF944" s="115"/>
      <c r="AG944" s="112"/>
      <c r="AJ944" s="1">
        <f t="shared" si="50"/>
        <v>0</v>
      </c>
    </row>
    <row r="945" spans="1:37" ht="168.75">
      <c r="A945" s="179" t="s">
        <v>12537</v>
      </c>
      <c r="B945" s="57" t="s">
        <v>505</v>
      </c>
      <c r="C945" s="57" t="s">
        <v>506</v>
      </c>
      <c r="D945" s="58">
        <v>42648</v>
      </c>
      <c r="E945" s="59">
        <v>0.63402777777777775</v>
      </c>
      <c r="F945" s="58">
        <v>42648</v>
      </c>
      <c r="G945" s="59">
        <v>0.63402777777777775</v>
      </c>
      <c r="H945" s="59">
        <v>0</v>
      </c>
      <c r="I945" s="60">
        <v>21</v>
      </c>
      <c r="J945" s="60"/>
      <c r="K945" s="60"/>
      <c r="L945" s="71" t="s">
        <v>4</v>
      </c>
      <c r="M945" s="72" t="s">
        <v>12515</v>
      </c>
      <c r="N945" s="60">
        <v>35</v>
      </c>
      <c r="O945" s="71" t="s">
        <v>14</v>
      </c>
      <c r="P945" s="72" t="s">
        <v>12515</v>
      </c>
      <c r="Q945" s="71" t="s">
        <v>12516</v>
      </c>
      <c r="R945" s="167">
        <v>1</v>
      </c>
      <c r="S945" s="167">
        <v>3</v>
      </c>
      <c r="T945" s="167">
        <v>4</v>
      </c>
      <c r="U945" s="179"/>
      <c r="V945" s="179"/>
      <c r="W945" s="179"/>
      <c r="X945" s="179"/>
      <c r="Y945" s="179"/>
      <c r="Z945" s="179"/>
      <c r="AA945" s="179"/>
      <c r="AB945" s="179"/>
      <c r="AC945" s="179"/>
      <c r="AD945" s="179" t="s">
        <v>76</v>
      </c>
      <c r="AE945" s="179"/>
      <c r="AF945" s="179"/>
      <c r="AG945" s="115"/>
      <c r="AJ945" s="1">
        <f t="shared" si="50"/>
        <v>0</v>
      </c>
    </row>
    <row r="946" spans="1:37" s="16" customFormat="1" ht="63">
      <c r="A946" s="94" t="s">
        <v>13179</v>
      </c>
      <c r="B946" s="179" t="s">
        <v>6</v>
      </c>
      <c r="C946" s="179" t="s">
        <v>1868</v>
      </c>
      <c r="D946" s="169">
        <v>42734</v>
      </c>
      <c r="E946" s="176">
        <v>0.80069444444444438</v>
      </c>
      <c r="F946" s="169">
        <v>42735</v>
      </c>
      <c r="G946" s="176">
        <v>0.13194444444444445</v>
      </c>
      <c r="H946" s="176">
        <v>0.33124999999999999</v>
      </c>
      <c r="I946" s="1200">
        <v>10</v>
      </c>
      <c r="J946" s="179" t="s">
        <v>303</v>
      </c>
      <c r="K946" s="179" t="s">
        <v>15</v>
      </c>
      <c r="L946" s="181" t="s">
        <v>12</v>
      </c>
      <c r="M946" s="179" t="s">
        <v>13856</v>
      </c>
      <c r="N946" s="179" t="s">
        <v>3</v>
      </c>
      <c r="O946" s="179" t="s">
        <v>8</v>
      </c>
      <c r="P946" s="179" t="s">
        <v>13857</v>
      </c>
      <c r="Q946" s="1244" t="s">
        <v>14848</v>
      </c>
      <c r="R946" s="607">
        <f>18.6+3.8</f>
        <v>22.400000000000002</v>
      </c>
      <c r="S946" s="607">
        <f>0+0.1</f>
        <v>0.1</v>
      </c>
      <c r="T946" s="1292">
        <f>18.6+3.9</f>
        <v>22.5</v>
      </c>
      <c r="U946" s="600" t="s">
        <v>29</v>
      </c>
      <c r="V946" s="600">
        <v>1985</v>
      </c>
      <c r="W946" s="600" t="s">
        <v>3398</v>
      </c>
      <c r="X946" s="600" t="s">
        <v>14663</v>
      </c>
      <c r="Y946" s="600" t="s">
        <v>14849</v>
      </c>
      <c r="Z946" s="907">
        <v>0.5</v>
      </c>
      <c r="AA946" s="600" t="s">
        <v>14850</v>
      </c>
      <c r="AB946" s="600"/>
      <c r="AC946" s="600" t="s">
        <v>2215</v>
      </c>
      <c r="AD946" s="600" t="s">
        <v>23</v>
      </c>
      <c r="AE946" s="179"/>
      <c r="AF946" s="179"/>
      <c r="AG946" s="179"/>
      <c r="AJ946" s="1">
        <f t="shared" si="50"/>
        <v>0</v>
      </c>
    </row>
    <row r="947" spans="1:37" ht="47.25" customHeight="1">
      <c r="A947" s="179" t="s">
        <v>4411</v>
      </c>
      <c r="B947" s="179" t="s">
        <v>13</v>
      </c>
      <c r="C947" s="179" t="s">
        <v>147</v>
      </c>
      <c r="D947" s="169">
        <v>42527</v>
      </c>
      <c r="E947" s="68">
        <v>0.38541666666666669</v>
      </c>
      <c r="F947" s="169">
        <v>42527</v>
      </c>
      <c r="G947" s="336" t="s">
        <v>6062</v>
      </c>
      <c r="H947" s="68">
        <f>G947-E947</f>
        <v>0.10972222222222222</v>
      </c>
      <c r="I947" s="179">
        <v>4</v>
      </c>
      <c r="J947" s="179" t="s">
        <v>141</v>
      </c>
      <c r="K947" s="179" t="s">
        <v>141</v>
      </c>
      <c r="L947" s="179" t="s">
        <v>12</v>
      </c>
      <c r="M947" s="179" t="s">
        <v>4550</v>
      </c>
      <c r="N947" s="179">
        <v>0.4</v>
      </c>
      <c r="O947" s="179" t="s">
        <v>57</v>
      </c>
      <c r="P947" s="179" t="s">
        <v>57</v>
      </c>
      <c r="Q947" s="61" t="s">
        <v>6057</v>
      </c>
      <c r="R947" s="179">
        <v>19.3</v>
      </c>
      <c r="S947" s="179">
        <v>3.1</v>
      </c>
      <c r="T947" s="190">
        <f>R947+S947</f>
        <v>22.400000000000002</v>
      </c>
      <c r="U947" s="179" t="s">
        <v>62</v>
      </c>
      <c r="V947" s="179" t="s">
        <v>141</v>
      </c>
      <c r="W947" s="179" t="s">
        <v>141</v>
      </c>
      <c r="X947" s="179" t="s">
        <v>141</v>
      </c>
      <c r="Y947" s="179" t="s">
        <v>141</v>
      </c>
      <c r="Z947" s="179" t="s">
        <v>141</v>
      </c>
      <c r="AA947" s="179" t="s">
        <v>141</v>
      </c>
      <c r="AB947" s="179" t="s">
        <v>141</v>
      </c>
      <c r="AC947" s="179" t="s">
        <v>141</v>
      </c>
      <c r="AD947" s="115" t="s">
        <v>23</v>
      </c>
      <c r="AE947" s="179" t="s">
        <v>141</v>
      </c>
      <c r="AF947" s="179" t="s">
        <v>141</v>
      </c>
      <c r="AG947" s="179" t="s">
        <v>141</v>
      </c>
      <c r="AJ947" s="1">
        <f t="shared" si="50"/>
        <v>0</v>
      </c>
      <c r="AK947" s="1">
        <f>AJ947-T947</f>
        <v>-22.400000000000002</v>
      </c>
    </row>
    <row r="948" spans="1:37" ht="141.75" customHeight="1">
      <c r="A948" s="179" t="s">
        <v>8405</v>
      </c>
      <c r="B948" s="179" t="s">
        <v>13</v>
      </c>
      <c r="C948" s="179" t="s">
        <v>147</v>
      </c>
      <c r="D948" s="169">
        <v>42639</v>
      </c>
      <c r="E948" s="68">
        <v>0.75486111111111109</v>
      </c>
      <c r="F948" s="169">
        <v>42639</v>
      </c>
      <c r="G948" s="68">
        <v>0.77638888888888891</v>
      </c>
      <c r="H948" s="68">
        <f>G948-E948</f>
        <v>2.1527777777777812E-2</v>
      </c>
      <c r="I948" s="179">
        <v>5</v>
      </c>
      <c r="J948" s="179" t="s">
        <v>141</v>
      </c>
      <c r="K948" s="179" t="s">
        <v>141</v>
      </c>
      <c r="L948" s="179" t="s">
        <v>12</v>
      </c>
      <c r="M948" s="179" t="s">
        <v>8755</v>
      </c>
      <c r="N948" s="179">
        <v>0.4</v>
      </c>
      <c r="O948" s="179" t="s">
        <v>57</v>
      </c>
      <c r="P948" s="179" t="s">
        <v>57</v>
      </c>
      <c r="Q948" s="61" t="s">
        <v>10982</v>
      </c>
      <c r="R948" s="170"/>
      <c r="S948" s="170">
        <v>21.9</v>
      </c>
      <c r="T948" s="170">
        <v>21.9</v>
      </c>
      <c r="U948" s="179" t="s">
        <v>62</v>
      </c>
      <c r="V948" s="179" t="s">
        <v>141</v>
      </c>
      <c r="W948" s="179" t="s">
        <v>141</v>
      </c>
      <c r="X948" s="179" t="s">
        <v>141</v>
      </c>
      <c r="Y948" s="179" t="s">
        <v>141</v>
      </c>
      <c r="Z948" s="179" t="s">
        <v>141</v>
      </c>
      <c r="AA948" s="179" t="s">
        <v>141</v>
      </c>
      <c r="AB948" s="179" t="s">
        <v>141</v>
      </c>
      <c r="AC948" s="179" t="s">
        <v>141</v>
      </c>
      <c r="AD948" s="115" t="s">
        <v>23</v>
      </c>
      <c r="AE948" s="179" t="s">
        <v>141</v>
      </c>
      <c r="AF948" s="179" t="s">
        <v>141</v>
      </c>
      <c r="AG948" s="179" t="s">
        <v>141</v>
      </c>
      <c r="AJ948" s="1">
        <f t="shared" si="50"/>
        <v>0</v>
      </c>
      <c r="AK948" s="1">
        <f>AJ948-T948</f>
        <v>-21.9</v>
      </c>
    </row>
    <row r="949" spans="1:37" ht="31.5" customHeight="1">
      <c r="A949" s="179" t="s">
        <v>4411</v>
      </c>
      <c r="B949" s="108" t="s">
        <v>16</v>
      </c>
      <c r="C949" s="108" t="s">
        <v>292</v>
      </c>
      <c r="D949" s="164">
        <v>42539</v>
      </c>
      <c r="E949" s="368">
        <v>0.15555555555555556</v>
      </c>
      <c r="F949" s="164">
        <v>42539</v>
      </c>
      <c r="G949" s="368">
        <v>0.26041666666666669</v>
      </c>
      <c r="H949" s="366">
        <f>(F949+G949)-(D949+E949)</f>
        <v>0.10486111111094942</v>
      </c>
      <c r="I949" s="108">
        <v>17</v>
      </c>
      <c r="J949" s="108" t="s">
        <v>5002</v>
      </c>
      <c r="K949" s="108" t="s">
        <v>52</v>
      </c>
      <c r="L949" s="108" t="s">
        <v>4</v>
      </c>
      <c r="M949" s="108" t="s">
        <v>4965</v>
      </c>
      <c r="N949" s="108">
        <v>35</v>
      </c>
      <c r="O949" s="108" t="s">
        <v>14</v>
      </c>
      <c r="P949" s="373" t="s">
        <v>5003</v>
      </c>
      <c r="Q949" s="108" t="s">
        <v>5004</v>
      </c>
      <c r="R949" s="108">
        <v>21.66</v>
      </c>
      <c r="S949" s="108"/>
      <c r="T949" s="367">
        <f>SUM(R949:S949)</f>
        <v>21.66</v>
      </c>
      <c r="U949" s="108" t="s">
        <v>34</v>
      </c>
      <c r="V949" s="108">
        <v>2013</v>
      </c>
      <c r="W949" s="108" t="s">
        <v>2883</v>
      </c>
      <c r="X949" s="108" t="s">
        <v>9763</v>
      </c>
      <c r="Y949" s="108" t="s">
        <v>9764</v>
      </c>
      <c r="Z949" s="107" t="s">
        <v>9725</v>
      </c>
      <c r="AA949" s="107" t="s">
        <v>9765</v>
      </c>
      <c r="AB949" s="107" t="s">
        <v>9705</v>
      </c>
      <c r="AC949" s="107"/>
      <c r="AD949" s="107" t="s">
        <v>23</v>
      </c>
      <c r="AE949" s="107" t="s">
        <v>67</v>
      </c>
      <c r="AF949" s="107"/>
      <c r="AG949" s="373" t="s">
        <v>9766</v>
      </c>
      <c r="AJ949" s="1">
        <f t="shared" si="50"/>
        <v>0</v>
      </c>
      <c r="AK949" s="1">
        <f>AJ949-T949</f>
        <v>-21.66</v>
      </c>
    </row>
    <row r="950" spans="1:37" ht="110.25">
      <c r="A950" s="94" t="s">
        <v>12777</v>
      </c>
      <c r="B950" s="179" t="s">
        <v>6</v>
      </c>
      <c r="C950" s="179" t="s">
        <v>1873</v>
      </c>
      <c r="D950" s="169">
        <v>42696</v>
      </c>
      <c r="E950" s="176">
        <v>1.3888888888888889E-3</v>
      </c>
      <c r="F950" s="169">
        <v>42696</v>
      </c>
      <c r="G950" s="176">
        <v>7.6388888888888895E-2</v>
      </c>
      <c r="H950" s="176">
        <f t="shared" ref="H950:H955" si="53">G950-E950</f>
        <v>7.5000000000000011E-2</v>
      </c>
      <c r="I950" s="600">
        <v>8</v>
      </c>
      <c r="J950" s="115"/>
      <c r="K950" s="179"/>
      <c r="L950" s="179" t="s">
        <v>4</v>
      </c>
      <c r="M950" s="179" t="s">
        <v>13012</v>
      </c>
      <c r="N950" s="179" t="s">
        <v>3</v>
      </c>
      <c r="O950" s="179" t="s">
        <v>40</v>
      </c>
      <c r="P950" s="179" t="s">
        <v>13013</v>
      </c>
      <c r="Q950" s="600" t="s">
        <v>14757</v>
      </c>
      <c r="R950" s="179">
        <v>8.1</v>
      </c>
      <c r="S950" s="179">
        <v>12.8</v>
      </c>
      <c r="T950" s="600">
        <v>20.9</v>
      </c>
      <c r="U950" s="600" t="s">
        <v>39</v>
      </c>
      <c r="V950" s="600">
        <v>2015</v>
      </c>
      <c r="W950" s="600" t="s">
        <v>14758</v>
      </c>
      <c r="X950" s="600" t="s">
        <v>2736</v>
      </c>
      <c r="Y950" s="600" t="s">
        <v>14759</v>
      </c>
      <c r="Z950" s="907">
        <v>0</v>
      </c>
      <c r="AA950" s="600">
        <v>2017</v>
      </c>
      <c r="AB950" s="600"/>
      <c r="AC950" s="600"/>
      <c r="AD950" s="600" t="s">
        <v>23</v>
      </c>
      <c r="AE950" s="600"/>
      <c r="AF950" s="600"/>
      <c r="AG950" s="911" t="s">
        <v>3408</v>
      </c>
      <c r="AJ950" s="1">
        <f t="shared" si="50"/>
        <v>0</v>
      </c>
    </row>
    <row r="951" spans="1:37" ht="56.25" customHeight="1">
      <c r="A951" s="179" t="s">
        <v>12537</v>
      </c>
      <c r="B951" s="596" t="s">
        <v>12578</v>
      </c>
      <c r="C951" s="596" t="s">
        <v>12579</v>
      </c>
      <c r="D951" s="786">
        <v>42656</v>
      </c>
      <c r="E951" s="787">
        <v>0.4513888888888889</v>
      </c>
      <c r="F951" s="786">
        <v>42656</v>
      </c>
      <c r="G951" s="787">
        <v>0.4694444444444445</v>
      </c>
      <c r="H951" s="787">
        <f t="shared" si="53"/>
        <v>1.8055555555555602E-2</v>
      </c>
      <c r="I951" s="788">
        <v>3</v>
      </c>
      <c r="J951" s="596" t="s">
        <v>303</v>
      </c>
      <c r="K951" s="596" t="s">
        <v>15</v>
      </c>
      <c r="L951" s="596" t="s">
        <v>17</v>
      </c>
      <c r="M951" s="789" t="s">
        <v>12593</v>
      </c>
      <c r="N951" s="596" t="s">
        <v>3</v>
      </c>
      <c r="O951" s="596" t="s">
        <v>49</v>
      </c>
      <c r="P951" s="788" t="s">
        <v>14137</v>
      </c>
      <c r="Q951" s="789" t="s">
        <v>12594</v>
      </c>
      <c r="R951" s="790">
        <v>6.8611111111111109E-2</v>
      </c>
      <c r="S951" s="790"/>
      <c r="T951" s="791">
        <v>7.0000000000000007E-2</v>
      </c>
      <c r="U951" s="792" t="s">
        <v>48</v>
      </c>
      <c r="V951" s="792"/>
      <c r="W951" s="792"/>
      <c r="X951" s="792"/>
      <c r="Y951" s="792"/>
      <c r="Z951" s="792"/>
      <c r="AA951" s="792"/>
      <c r="AB951" s="792"/>
      <c r="AC951" s="792"/>
      <c r="AD951" s="792" t="s">
        <v>38</v>
      </c>
      <c r="AE951" s="792"/>
      <c r="AF951" s="792"/>
      <c r="AG951" s="792"/>
      <c r="AJ951" s="1">
        <f t="shared" si="50"/>
        <v>1.3888888888888978E-3</v>
      </c>
    </row>
    <row r="952" spans="1:37" ht="112.5" customHeight="1">
      <c r="A952" s="179" t="s">
        <v>6868</v>
      </c>
      <c r="B952" s="179" t="s">
        <v>13</v>
      </c>
      <c r="C952" s="179" t="s">
        <v>147</v>
      </c>
      <c r="D952" s="169">
        <v>42589</v>
      </c>
      <c r="E952" s="68">
        <v>0.17986111111111111</v>
      </c>
      <c r="F952" s="169">
        <v>42589</v>
      </c>
      <c r="G952" s="68">
        <v>0.22569444444444445</v>
      </c>
      <c r="H952" s="68">
        <f t="shared" si="53"/>
        <v>4.5833333333333337E-2</v>
      </c>
      <c r="I952" s="179">
        <v>5</v>
      </c>
      <c r="J952" s="179" t="s">
        <v>141</v>
      </c>
      <c r="K952" s="179" t="s">
        <v>141</v>
      </c>
      <c r="L952" s="179" t="s">
        <v>12</v>
      </c>
      <c r="M952" s="179" t="s">
        <v>7073</v>
      </c>
      <c r="N952" s="179">
        <v>0.4</v>
      </c>
      <c r="O952" s="179" t="s">
        <v>57</v>
      </c>
      <c r="P952" s="179" t="s">
        <v>57</v>
      </c>
      <c r="Q952" s="61" t="s">
        <v>7098</v>
      </c>
      <c r="R952" s="190">
        <v>14.1</v>
      </c>
      <c r="S952" s="190">
        <v>6.3</v>
      </c>
      <c r="T952" s="190">
        <f>R952+S952</f>
        <v>20.399999999999999</v>
      </c>
      <c r="U952" s="179" t="s">
        <v>62</v>
      </c>
      <c r="V952" s="179" t="s">
        <v>141</v>
      </c>
      <c r="W952" s="179" t="s">
        <v>141</v>
      </c>
      <c r="X952" s="179" t="s">
        <v>141</v>
      </c>
      <c r="Y952" s="179" t="s">
        <v>141</v>
      </c>
      <c r="Z952" s="179" t="s">
        <v>141</v>
      </c>
      <c r="AA952" s="179" t="s">
        <v>141</v>
      </c>
      <c r="AB952" s="179" t="s">
        <v>141</v>
      </c>
      <c r="AC952" s="179" t="s">
        <v>141</v>
      </c>
      <c r="AD952" s="115" t="s">
        <v>23</v>
      </c>
      <c r="AE952" s="179" t="s">
        <v>141</v>
      </c>
      <c r="AF952" s="179" t="s">
        <v>141</v>
      </c>
      <c r="AG952" s="179" t="s">
        <v>141</v>
      </c>
      <c r="AJ952" s="1">
        <f t="shared" si="50"/>
        <v>0</v>
      </c>
      <c r="AK952" s="1">
        <f>AJ952-T952</f>
        <v>-20.399999999999999</v>
      </c>
    </row>
    <row r="953" spans="1:37" ht="47.25" customHeight="1">
      <c r="A953" s="179" t="s">
        <v>12537</v>
      </c>
      <c r="B953" s="596" t="s">
        <v>12578</v>
      </c>
      <c r="C953" s="596" t="s">
        <v>12579</v>
      </c>
      <c r="D953" s="786">
        <v>42657</v>
      </c>
      <c r="E953" s="787">
        <v>0.54166666666666663</v>
      </c>
      <c r="F953" s="786">
        <v>42657</v>
      </c>
      <c r="G953" s="787">
        <v>0.55208333333333337</v>
      </c>
      <c r="H953" s="787">
        <f t="shared" si="53"/>
        <v>1.0416666666666741E-2</v>
      </c>
      <c r="I953" s="788">
        <v>45</v>
      </c>
      <c r="J953" s="596" t="s">
        <v>303</v>
      </c>
      <c r="K953" s="596" t="s">
        <v>21</v>
      </c>
      <c r="L953" s="596" t="s">
        <v>4</v>
      </c>
      <c r="M953" s="789" t="s">
        <v>12580</v>
      </c>
      <c r="N953" s="596" t="s">
        <v>3</v>
      </c>
      <c r="O953" s="596" t="s">
        <v>8</v>
      </c>
      <c r="P953" s="788" t="s">
        <v>12581</v>
      </c>
      <c r="Q953" s="789" t="s">
        <v>14142</v>
      </c>
      <c r="R953" s="795">
        <v>1.0640000000000001</v>
      </c>
      <c r="S953" s="790"/>
      <c r="T953" s="791">
        <v>1.0640000000000001</v>
      </c>
      <c r="U953" s="792" t="s">
        <v>29</v>
      </c>
      <c r="V953" s="792">
        <v>1976</v>
      </c>
      <c r="W953" s="792" t="s">
        <v>29</v>
      </c>
      <c r="X953" s="792" t="s">
        <v>6961</v>
      </c>
      <c r="Y953" s="796" t="s">
        <v>14143</v>
      </c>
      <c r="Z953" s="792">
        <v>100</v>
      </c>
      <c r="AA953" s="796" t="s">
        <v>14144</v>
      </c>
      <c r="AB953" s="792"/>
      <c r="AC953" s="792"/>
      <c r="AD953" s="792" t="s">
        <v>25</v>
      </c>
      <c r="AE953" s="792"/>
      <c r="AF953" s="792"/>
      <c r="AG953" s="792"/>
      <c r="AJ953" s="1">
        <f t="shared" si="50"/>
        <v>0</v>
      </c>
    </row>
    <row r="954" spans="1:37" ht="37.5" customHeight="1">
      <c r="A954" s="179" t="s">
        <v>12537</v>
      </c>
      <c r="B954" s="596" t="s">
        <v>12578</v>
      </c>
      <c r="C954" s="596" t="s">
        <v>12579</v>
      </c>
      <c r="D954" s="786">
        <v>42658</v>
      </c>
      <c r="E954" s="787">
        <v>0.11875000000000001</v>
      </c>
      <c r="F954" s="786">
        <v>42658</v>
      </c>
      <c r="G954" s="787">
        <v>0.47916666666666669</v>
      </c>
      <c r="H954" s="787">
        <f t="shared" si="53"/>
        <v>0.36041666666666666</v>
      </c>
      <c r="I954" s="788">
        <v>6</v>
      </c>
      <c r="J954" s="596" t="s">
        <v>303</v>
      </c>
      <c r="K954" s="596" t="s">
        <v>15</v>
      </c>
      <c r="L954" s="596" t="s">
        <v>10</v>
      </c>
      <c r="M954" s="789" t="s">
        <v>14145</v>
      </c>
      <c r="N954" s="596" t="s">
        <v>3</v>
      </c>
      <c r="O954" s="596" t="s">
        <v>8</v>
      </c>
      <c r="P954" s="788" t="s">
        <v>14146</v>
      </c>
      <c r="Q954" s="789" t="s">
        <v>14147</v>
      </c>
      <c r="R954" s="795">
        <v>15.545</v>
      </c>
      <c r="S954" s="790"/>
      <c r="T954" s="791">
        <v>15.545</v>
      </c>
      <c r="U954" s="792" t="s">
        <v>29</v>
      </c>
      <c r="V954" s="792">
        <v>1984</v>
      </c>
      <c r="W954" s="792" t="s">
        <v>2589</v>
      </c>
      <c r="X954" s="792" t="s">
        <v>14148</v>
      </c>
      <c r="Y954" s="792" t="s">
        <v>14149</v>
      </c>
      <c r="Z954" s="792">
        <v>100</v>
      </c>
      <c r="AA954" s="792" t="s">
        <v>14150</v>
      </c>
      <c r="AB954" s="792" t="s">
        <v>14151</v>
      </c>
      <c r="AC954" s="792"/>
      <c r="AD954" s="792" t="s">
        <v>31</v>
      </c>
      <c r="AE954" s="792"/>
      <c r="AF954" s="792"/>
      <c r="AG954" s="797"/>
      <c r="AJ954" s="1">
        <f t="shared" si="50"/>
        <v>0</v>
      </c>
    </row>
    <row r="955" spans="1:37" ht="75" customHeight="1">
      <c r="A955" s="179" t="s">
        <v>12537</v>
      </c>
      <c r="B955" s="596" t="s">
        <v>12578</v>
      </c>
      <c r="C955" s="596" t="s">
        <v>12579</v>
      </c>
      <c r="D955" s="786">
        <v>42660</v>
      </c>
      <c r="E955" s="787">
        <v>9.7916666666666666E-2</v>
      </c>
      <c r="F955" s="786">
        <v>42660</v>
      </c>
      <c r="G955" s="787">
        <v>0.29583333333333334</v>
      </c>
      <c r="H955" s="787">
        <f t="shared" si="53"/>
        <v>0.19791666666666669</v>
      </c>
      <c r="I955" s="788">
        <v>53</v>
      </c>
      <c r="J955" s="596" t="s">
        <v>303</v>
      </c>
      <c r="K955" s="596" t="s">
        <v>15</v>
      </c>
      <c r="L955" s="596" t="s">
        <v>10</v>
      </c>
      <c r="M955" s="789" t="s">
        <v>12603</v>
      </c>
      <c r="N955" s="596">
        <v>35</v>
      </c>
      <c r="O955" s="596" t="s">
        <v>8</v>
      </c>
      <c r="P955" s="789" t="s">
        <v>12603</v>
      </c>
      <c r="Q955" s="789" t="s">
        <v>14152</v>
      </c>
      <c r="R955" s="795">
        <v>25.04</v>
      </c>
      <c r="S955" s="790"/>
      <c r="T955" s="791">
        <v>25.04</v>
      </c>
      <c r="U955" s="792" t="s">
        <v>29</v>
      </c>
      <c r="V955" s="792">
        <v>1979</v>
      </c>
      <c r="W955" s="792" t="s">
        <v>29</v>
      </c>
      <c r="X955" s="792" t="s">
        <v>14153</v>
      </c>
      <c r="Y955" s="793">
        <v>42562</v>
      </c>
      <c r="Z955" s="792">
        <v>100</v>
      </c>
      <c r="AA955" s="794">
        <v>42917</v>
      </c>
      <c r="AB955" s="792" t="s">
        <v>141</v>
      </c>
      <c r="AC955" s="792" t="s">
        <v>141</v>
      </c>
      <c r="AD955" s="792" t="s">
        <v>31</v>
      </c>
      <c r="AE955" s="792"/>
      <c r="AF955" s="792"/>
      <c r="AG955" s="797"/>
      <c r="AJ955" s="1">
        <f t="shared" si="50"/>
        <v>0</v>
      </c>
    </row>
    <row r="956" spans="1:37" s="16" customFormat="1" ht="47.25" customHeight="1">
      <c r="A956" s="179" t="s">
        <v>5349</v>
      </c>
      <c r="B956" s="179" t="s">
        <v>16</v>
      </c>
      <c r="C956" s="179" t="s">
        <v>292</v>
      </c>
      <c r="D956" s="79">
        <v>42565</v>
      </c>
      <c r="E956" s="176">
        <v>0.45833333333333331</v>
      </c>
      <c r="F956" s="79">
        <v>42565</v>
      </c>
      <c r="G956" s="176">
        <v>0.46875</v>
      </c>
      <c r="H956" s="377">
        <f>(F956+G956)-(D956+E956)</f>
        <v>1.0416666664241347E-2</v>
      </c>
      <c r="I956" s="179">
        <v>68</v>
      </c>
      <c r="J956" s="179"/>
      <c r="K956" s="179" t="s">
        <v>51</v>
      </c>
      <c r="L956" s="179" t="s">
        <v>4</v>
      </c>
      <c r="M956" s="179" t="s">
        <v>6269</v>
      </c>
      <c r="N956" s="179">
        <v>35</v>
      </c>
      <c r="O956" s="179" t="s">
        <v>14</v>
      </c>
      <c r="P956" s="179" t="s">
        <v>6270</v>
      </c>
      <c r="Q956" s="208" t="s">
        <v>7171</v>
      </c>
      <c r="R956" s="179">
        <v>20.010000000000002</v>
      </c>
      <c r="S956" s="179"/>
      <c r="T956" s="177">
        <f>SUM(R956:S956)</f>
        <v>20.010000000000002</v>
      </c>
      <c r="U956" s="179" t="s">
        <v>37</v>
      </c>
      <c r="V956" s="179">
        <v>2010</v>
      </c>
      <c r="W956" s="179" t="s">
        <v>9858</v>
      </c>
      <c r="X956" s="179" t="s">
        <v>9859</v>
      </c>
      <c r="Y956" s="179" t="s">
        <v>9860</v>
      </c>
      <c r="Z956" s="179">
        <v>100</v>
      </c>
      <c r="AA956" s="336" t="s">
        <v>9427</v>
      </c>
      <c r="AB956" s="179">
        <v>0</v>
      </c>
      <c r="AC956" s="179"/>
      <c r="AD956" s="179" t="s">
        <v>23</v>
      </c>
      <c r="AE956" s="179"/>
      <c r="AF956" s="179"/>
      <c r="AG956" s="208" t="s">
        <v>9861</v>
      </c>
      <c r="AH956" s="1"/>
      <c r="AI956" s="1"/>
      <c r="AJ956" s="1">
        <f t="shared" si="50"/>
        <v>0</v>
      </c>
      <c r="AK956" s="1">
        <f>AJ956-T956</f>
        <v>-20.010000000000002</v>
      </c>
    </row>
    <row r="957" spans="1:37" ht="56.25" customHeight="1">
      <c r="A957" s="179" t="s">
        <v>12537</v>
      </c>
      <c r="B957" s="596" t="s">
        <v>12578</v>
      </c>
      <c r="C957" s="596" t="s">
        <v>12579</v>
      </c>
      <c r="D957" s="786">
        <v>42661</v>
      </c>
      <c r="E957" s="798">
        <v>0.18263888888888891</v>
      </c>
      <c r="F957" s="786">
        <v>42661</v>
      </c>
      <c r="G957" s="798">
        <v>0.20972222222222223</v>
      </c>
      <c r="H957" s="787">
        <f>G957-E957</f>
        <v>2.708333333333332E-2</v>
      </c>
      <c r="I957" s="789">
        <v>14</v>
      </c>
      <c r="J957" s="596" t="s">
        <v>144</v>
      </c>
      <c r="K957" s="596" t="s">
        <v>21</v>
      </c>
      <c r="L957" s="596" t="s">
        <v>4</v>
      </c>
      <c r="M957" s="789" t="s">
        <v>14158</v>
      </c>
      <c r="N957" s="792" t="s">
        <v>3</v>
      </c>
      <c r="O957" s="596" t="s">
        <v>8</v>
      </c>
      <c r="P957" s="789" t="s">
        <v>12610</v>
      </c>
      <c r="Q957" s="789" t="s">
        <v>14159</v>
      </c>
      <c r="R957" s="790">
        <v>2.25875</v>
      </c>
      <c r="S957" s="790"/>
      <c r="T957" s="791">
        <v>2.298</v>
      </c>
      <c r="U957" s="792" t="s">
        <v>29</v>
      </c>
      <c r="V957" s="792">
        <v>1976</v>
      </c>
      <c r="W957" s="792" t="s">
        <v>14160</v>
      </c>
      <c r="X957" s="792" t="s">
        <v>1220</v>
      </c>
      <c r="Y957" s="792" t="s">
        <v>14161</v>
      </c>
      <c r="Z957" s="799">
        <v>1</v>
      </c>
      <c r="AA957" s="793">
        <v>42856</v>
      </c>
      <c r="AB957" s="792">
        <v>0</v>
      </c>
      <c r="AC957" s="792" t="s">
        <v>1220</v>
      </c>
      <c r="AD957" s="792" t="s">
        <v>25</v>
      </c>
      <c r="AE957" s="792"/>
      <c r="AF957" s="792"/>
      <c r="AG957" s="792"/>
      <c r="AJ957" s="1">
        <f t="shared" si="50"/>
        <v>3.9250000000000007E-2</v>
      </c>
    </row>
    <row r="958" spans="1:37" ht="56.25" customHeight="1">
      <c r="A958" s="179" t="s">
        <v>12537</v>
      </c>
      <c r="B958" s="596" t="s">
        <v>12578</v>
      </c>
      <c r="C958" s="596" t="s">
        <v>12579</v>
      </c>
      <c r="D958" s="786">
        <v>42661</v>
      </c>
      <c r="E958" s="798">
        <v>0.61458333333333337</v>
      </c>
      <c r="F958" s="786">
        <v>42661</v>
      </c>
      <c r="G958" s="798">
        <v>0.72499999999999998</v>
      </c>
      <c r="H958" s="787">
        <f>G958-E958</f>
        <v>0.11041666666666661</v>
      </c>
      <c r="I958" s="789">
        <v>25</v>
      </c>
      <c r="J958" s="596" t="s">
        <v>303</v>
      </c>
      <c r="K958" s="596" t="s">
        <v>21</v>
      </c>
      <c r="L958" s="596" t="s">
        <v>4</v>
      </c>
      <c r="M958" s="789" t="s">
        <v>14162</v>
      </c>
      <c r="N958" s="792" t="s">
        <v>3</v>
      </c>
      <c r="O958" s="596" t="s">
        <v>8</v>
      </c>
      <c r="P958" s="789" t="s">
        <v>12611</v>
      </c>
      <c r="Q958" s="789" t="s">
        <v>14163</v>
      </c>
      <c r="R958" s="790">
        <v>10.202499999999999</v>
      </c>
      <c r="S958" s="790"/>
      <c r="T958" s="791">
        <v>10.199999999999999</v>
      </c>
      <c r="U958" s="792" t="s">
        <v>7</v>
      </c>
      <c r="V958" s="792">
        <v>1969</v>
      </c>
      <c r="W958" s="792" t="s">
        <v>29</v>
      </c>
      <c r="X958" s="792" t="s">
        <v>14153</v>
      </c>
      <c r="Y958" s="793">
        <v>42444</v>
      </c>
      <c r="Z958" s="792">
        <v>100</v>
      </c>
      <c r="AA958" s="794">
        <v>42736</v>
      </c>
      <c r="AB958" s="792"/>
      <c r="AC958" s="792"/>
      <c r="AD958" s="792" t="s">
        <v>0</v>
      </c>
      <c r="AE958" s="792"/>
      <c r="AF958" s="792"/>
      <c r="AG958" s="797"/>
      <c r="AJ958" s="1">
        <f t="shared" si="50"/>
        <v>-2.4999999999995026E-3</v>
      </c>
    </row>
    <row r="959" spans="1:37" ht="375" customHeight="1">
      <c r="A959" s="179" t="s">
        <v>139</v>
      </c>
      <c r="B959" s="57" t="s">
        <v>505</v>
      </c>
      <c r="C959" s="57" t="s">
        <v>506</v>
      </c>
      <c r="D959" s="58">
        <v>42386</v>
      </c>
      <c r="E959" s="59">
        <v>0.32847222222222222</v>
      </c>
      <c r="F959" s="58">
        <v>42386</v>
      </c>
      <c r="G959" s="59">
        <v>0.35069444444444442</v>
      </c>
      <c r="H959" s="59">
        <v>2.2222222222222223E-2</v>
      </c>
      <c r="I959" s="60">
        <v>8</v>
      </c>
      <c r="J959" s="60" t="s">
        <v>501</v>
      </c>
      <c r="K959" s="60"/>
      <c r="L959" s="71" t="s">
        <v>12</v>
      </c>
      <c r="M959" s="72" t="s">
        <v>502</v>
      </c>
      <c r="N959" s="60">
        <v>0.4</v>
      </c>
      <c r="O959" s="71" t="s">
        <v>2</v>
      </c>
      <c r="P959" s="72" t="s">
        <v>503</v>
      </c>
      <c r="Q959" s="71" t="s">
        <v>504</v>
      </c>
      <c r="R959" s="167"/>
      <c r="S959" s="167">
        <v>20</v>
      </c>
      <c r="T959" s="167">
        <v>20</v>
      </c>
      <c r="U959" s="179" t="s">
        <v>2650</v>
      </c>
      <c r="V959" s="179" t="s">
        <v>141</v>
      </c>
      <c r="W959" s="179" t="s">
        <v>141</v>
      </c>
      <c r="X959" s="179" t="s">
        <v>141</v>
      </c>
      <c r="Y959" s="179" t="s">
        <v>2651</v>
      </c>
      <c r="Z959" s="179" t="s">
        <v>141</v>
      </c>
      <c r="AA959" s="179" t="s">
        <v>141</v>
      </c>
      <c r="AB959" s="179">
        <v>0</v>
      </c>
      <c r="AC959" s="179" t="s">
        <v>2649</v>
      </c>
      <c r="AD959" s="179" t="s">
        <v>23</v>
      </c>
      <c r="AE959" s="179"/>
      <c r="AF959" s="179" t="s">
        <v>141</v>
      </c>
      <c r="AG959" s="115" t="s">
        <v>141</v>
      </c>
      <c r="AJ959" s="1">
        <f t="shared" si="50"/>
        <v>0</v>
      </c>
    </row>
    <row r="960" spans="1:37" ht="78.75" customHeight="1">
      <c r="A960" s="179" t="s">
        <v>12537</v>
      </c>
      <c r="B960" s="596" t="s">
        <v>12578</v>
      </c>
      <c r="C960" s="596" t="s">
        <v>12579</v>
      </c>
      <c r="D960" s="786">
        <v>42662</v>
      </c>
      <c r="E960" s="800">
        <v>0.47430555555555554</v>
      </c>
      <c r="F960" s="786">
        <v>42662</v>
      </c>
      <c r="G960" s="800">
        <v>0.48194444444444445</v>
      </c>
      <c r="H960" s="787">
        <f>G960-E960</f>
        <v>7.6388888888889173E-3</v>
      </c>
      <c r="I960" s="596">
        <v>15</v>
      </c>
      <c r="J960" s="596" t="s">
        <v>303</v>
      </c>
      <c r="K960" s="596" t="s">
        <v>21</v>
      </c>
      <c r="L960" s="596" t="s">
        <v>17</v>
      </c>
      <c r="M960" s="596" t="s">
        <v>12614</v>
      </c>
      <c r="N960" s="792" t="s">
        <v>3</v>
      </c>
      <c r="O960" s="596" t="s">
        <v>8</v>
      </c>
      <c r="P960" s="596" t="s">
        <v>12615</v>
      </c>
      <c r="Q960" s="596" t="s">
        <v>14165</v>
      </c>
      <c r="R960" s="790">
        <v>0.42701388888888886</v>
      </c>
      <c r="S960" s="790"/>
      <c r="T960" s="801">
        <v>0.44800000000000001</v>
      </c>
      <c r="U960" s="792" t="s">
        <v>29</v>
      </c>
      <c r="V960" s="792" t="s">
        <v>14166</v>
      </c>
      <c r="W960" s="792" t="s">
        <v>29</v>
      </c>
      <c r="X960" s="792" t="s">
        <v>6961</v>
      </c>
      <c r="Y960" s="796" t="s">
        <v>14167</v>
      </c>
      <c r="Z960" s="792">
        <v>100</v>
      </c>
      <c r="AA960" s="796" t="s">
        <v>14168</v>
      </c>
      <c r="AB960" s="792"/>
      <c r="AC960" s="792"/>
      <c r="AD960" s="792" t="s">
        <v>38</v>
      </c>
      <c r="AE960" s="792"/>
      <c r="AF960" s="792"/>
      <c r="AG960" s="792"/>
      <c r="AJ960" s="1">
        <f t="shared" ref="AJ960:AJ1023" si="54">T960-S960-R960</f>
        <v>2.098611111111115E-2</v>
      </c>
    </row>
    <row r="961" spans="1:37" ht="93.75" customHeight="1">
      <c r="A961" s="179" t="s">
        <v>12537</v>
      </c>
      <c r="B961" s="208" t="s">
        <v>13</v>
      </c>
      <c r="C961" s="179" t="s">
        <v>147</v>
      </c>
      <c r="D961" s="161">
        <v>42664</v>
      </c>
      <c r="E961" s="185">
        <v>0.44444444444444442</v>
      </c>
      <c r="F961" s="161">
        <v>42664</v>
      </c>
      <c r="G961" s="185">
        <v>0.45624999999999999</v>
      </c>
      <c r="H961" s="1008">
        <v>1.1805555555555569E-2</v>
      </c>
      <c r="I961" s="208">
        <v>5</v>
      </c>
      <c r="J961" s="606" t="s">
        <v>141</v>
      </c>
      <c r="K961" s="606"/>
      <c r="L961" s="179" t="s">
        <v>12</v>
      </c>
      <c r="M961" s="606" t="s">
        <v>12510</v>
      </c>
      <c r="N961" s="208">
        <v>0.4</v>
      </c>
      <c r="O961" s="208" t="s">
        <v>57</v>
      </c>
      <c r="P961" s="606" t="s">
        <v>57</v>
      </c>
      <c r="Q961" s="163" t="s">
        <v>14543</v>
      </c>
      <c r="R961" s="254">
        <v>15.8</v>
      </c>
      <c r="S961" s="254">
        <v>4.2</v>
      </c>
      <c r="T961" s="190">
        <v>20</v>
      </c>
      <c r="U961" s="606" t="s">
        <v>62</v>
      </c>
      <c r="V961" s="606" t="s">
        <v>141</v>
      </c>
      <c r="W961" s="606" t="s">
        <v>141</v>
      </c>
      <c r="X961" s="606" t="s">
        <v>141</v>
      </c>
      <c r="Y961" s="606" t="s">
        <v>141</v>
      </c>
      <c r="Z961" s="606" t="s">
        <v>141</v>
      </c>
      <c r="AA961" s="606" t="s">
        <v>141</v>
      </c>
      <c r="AB961" s="606" t="s">
        <v>141</v>
      </c>
      <c r="AC961" s="606" t="s">
        <v>141</v>
      </c>
      <c r="AD961" s="179" t="s">
        <v>23</v>
      </c>
      <c r="AE961" s="903" t="s">
        <v>141</v>
      </c>
      <c r="AF961" s="903" t="s">
        <v>141</v>
      </c>
      <c r="AG961" s="179" t="s">
        <v>141</v>
      </c>
      <c r="AJ961" s="1">
        <f t="shared" si="54"/>
        <v>0</v>
      </c>
    </row>
    <row r="962" spans="1:37" ht="47.25" customHeight="1">
      <c r="A962" s="179" t="s">
        <v>6868</v>
      </c>
      <c r="B962" s="179" t="s">
        <v>13</v>
      </c>
      <c r="C962" s="179" t="s">
        <v>147</v>
      </c>
      <c r="D962" s="169">
        <v>42602</v>
      </c>
      <c r="E962" s="68">
        <v>0.1673611111111111</v>
      </c>
      <c r="F962" s="169">
        <v>42602</v>
      </c>
      <c r="G962" s="68">
        <v>0.3527777777777778</v>
      </c>
      <c r="H962" s="68">
        <f>G962-E962</f>
        <v>0.1854166666666667</v>
      </c>
      <c r="I962" s="179">
        <v>2</v>
      </c>
      <c r="J962" s="179" t="s">
        <v>141</v>
      </c>
      <c r="K962" s="179" t="s">
        <v>141</v>
      </c>
      <c r="L962" s="179" t="s">
        <v>12</v>
      </c>
      <c r="M962" s="179" t="s">
        <v>7724</v>
      </c>
      <c r="N962" s="179">
        <v>0.4</v>
      </c>
      <c r="O962" s="179" t="s">
        <v>57</v>
      </c>
      <c r="P962" s="179" t="s">
        <v>57</v>
      </c>
      <c r="Q962" s="61" t="s">
        <v>10837</v>
      </c>
      <c r="R962" s="190">
        <v>15.2</v>
      </c>
      <c r="S962" s="190">
        <v>4.3</v>
      </c>
      <c r="T962" s="190">
        <f>R962+S962</f>
        <v>19.5</v>
      </c>
      <c r="U962" s="179" t="s">
        <v>62</v>
      </c>
      <c r="V962" s="179" t="s">
        <v>141</v>
      </c>
      <c r="W962" s="179" t="s">
        <v>141</v>
      </c>
      <c r="X962" s="179" t="s">
        <v>141</v>
      </c>
      <c r="Y962" s="179" t="s">
        <v>141</v>
      </c>
      <c r="Z962" s="179" t="s">
        <v>141</v>
      </c>
      <c r="AA962" s="179" t="s">
        <v>141</v>
      </c>
      <c r="AB962" s="179" t="s">
        <v>141</v>
      </c>
      <c r="AC962" s="179" t="s">
        <v>141</v>
      </c>
      <c r="AD962" s="115" t="s">
        <v>23</v>
      </c>
      <c r="AE962" s="179" t="s">
        <v>141</v>
      </c>
      <c r="AF962" s="179" t="s">
        <v>141</v>
      </c>
      <c r="AG962" s="179" t="s">
        <v>10838</v>
      </c>
      <c r="AJ962" s="1">
        <f t="shared" si="54"/>
        <v>0</v>
      </c>
      <c r="AK962" s="1">
        <f>AJ962-T962</f>
        <v>-19.5</v>
      </c>
    </row>
    <row r="963" spans="1:37" ht="75" customHeight="1">
      <c r="A963" s="179" t="s">
        <v>12537</v>
      </c>
      <c r="B963" s="596" t="s">
        <v>12578</v>
      </c>
      <c r="C963" s="596" t="s">
        <v>12579</v>
      </c>
      <c r="D963" s="786">
        <v>42664</v>
      </c>
      <c r="E963" s="798">
        <v>42663.041666666664</v>
      </c>
      <c r="F963" s="786">
        <v>42664</v>
      </c>
      <c r="G963" s="798">
        <v>42664.510416666664</v>
      </c>
      <c r="H963" s="787">
        <f>G963-E963</f>
        <v>1.46875</v>
      </c>
      <c r="I963" s="596">
        <v>1</v>
      </c>
      <c r="J963" s="596" t="s">
        <v>141</v>
      </c>
      <c r="K963" s="596"/>
      <c r="L963" s="596" t="s">
        <v>4</v>
      </c>
      <c r="M963" s="596" t="s">
        <v>14176</v>
      </c>
      <c r="N963" s="792">
        <v>0.4</v>
      </c>
      <c r="O963" s="596" t="s">
        <v>2</v>
      </c>
      <c r="P963" s="596" t="s">
        <v>12638</v>
      </c>
      <c r="Q963" s="596" t="s">
        <v>12639</v>
      </c>
      <c r="R963" s="790">
        <v>4.03125</v>
      </c>
      <c r="S963" s="790">
        <v>0.35874999999999968</v>
      </c>
      <c r="T963" s="803">
        <v>4.3899999999999997</v>
      </c>
      <c r="U963" s="792" t="s">
        <v>7</v>
      </c>
      <c r="V963" s="792">
        <v>1987</v>
      </c>
      <c r="W963" s="792" t="s">
        <v>14177</v>
      </c>
      <c r="X963" s="792" t="s">
        <v>2736</v>
      </c>
      <c r="Y963" s="793" t="s">
        <v>14178</v>
      </c>
      <c r="Z963" s="792">
        <v>100</v>
      </c>
      <c r="AA963" s="793" t="s">
        <v>14179</v>
      </c>
      <c r="AB963" s="792" t="s">
        <v>141</v>
      </c>
      <c r="AC963" s="792" t="s">
        <v>141</v>
      </c>
      <c r="AD963" s="792" t="s">
        <v>0</v>
      </c>
      <c r="AE963" s="792"/>
      <c r="AF963" s="792"/>
      <c r="AG963" s="792"/>
      <c r="AJ963" s="1">
        <f t="shared" si="54"/>
        <v>0</v>
      </c>
    </row>
    <row r="964" spans="1:37" ht="37.5" customHeight="1">
      <c r="A964" s="179" t="s">
        <v>12537</v>
      </c>
      <c r="B964" s="596" t="s">
        <v>12578</v>
      </c>
      <c r="C964" s="596" t="s">
        <v>12579</v>
      </c>
      <c r="D964" s="786">
        <v>42666</v>
      </c>
      <c r="E964" s="798">
        <v>0.54861111111111105</v>
      </c>
      <c r="F964" s="786">
        <v>42666</v>
      </c>
      <c r="G964" s="798">
        <v>0.58333333333333337</v>
      </c>
      <c r="H964" s="787">
        <f>G964-E964</f>
        <v>3.4722222222222321E-2</v>
      </c>
      <c r="I964" s="596">
        <v>5</v>
      </c>
      <c r="J964" s="596" t="s">
        <v>144</v>
      </c>
      <c r="K964" s="596" t="s">
        <v>21</v>
      </c>
      <c r="L964" s="596" t="s">
        <v>12</v>
      </c>
      <c r="M964" s="596" t="s">
        <v>14180</v>
      </c>
      <c r="N964" s="792" t="s">
        <v>3</v>
      </c>
      <c r="O964" s="596" t="s">
        <v>2</v>
      </c>
      <c r="P964" s="596" t="s">
        <v>12650</v>
      </c>
      <c r="Q964" s="596" t="s">
        <v>14181</v>
      </c>
      <c r="R964" s="790">
        <v>0.36111111111111116</v>
      </c>
      <c r="S964" s="790"/>
      <c r="T964" s="803">
        <v>0.36199999999999999</v>
      </c>
      <c r="U964" s="792" t="s">
        <v>1</v>
      </c>
      <c r="V964" s="792">
        <v>1963</v>
      </c>
      <c r="W964" s="792" t="s">
        <v>1</v>
      </c>
      <c r="X964" s="792" t="s">
        <v>6961</v>
      </c>
      <c r="Y964" s="796" t="s">
        <v>14182</v>
      </c>
      <c r="Z964" s="792">
        <v>100</v>
      </c>
      <c r="AA964" s="796" t="s">
        <v>14183</v>
      </c>
      <c r="AB964" s="792"/>
      <c r="AC964" s="792"/>
      <c r="AD964" s="792" t="s">
        <v>0</v>
      </c>
      <c r="AE964" s="792"/>
      <c r="AF964" s="792"/>
      <c r="AG964" s="792"/>
      <c r="AJ964" s="1">
        <f t="shared" si="54"/>
        <v>8.88888888888828E-4</v>
      </c>
    </row>
    <row r="965" spans="1:37" ht="126" customHeight="1">
      <c r="A965" s="179" t="s">
        <v>6868</v>
      </c>
      <c r="B965" s="208" t="s">
        <v>6</v>
      </c>
      <c r="C965" s="208" t="s">
        <v>1876</v>
      </c>
      <c r="D965" s="161">
        <v>42590</v>
      </c>
      <c r="E965" s="182">
        <v>0.65555555555555556</v>
      </c>
      <c r="F965" s="161">
        <v>42590</v>
      </c>
      <c r="G965" s="182">
        <v>0.65555555555555556</v>
      </c>
      <c r="H965" s="182">
        <v>0</v>
      </c>
      <c r="I965" s="208">
        <v>8</v>
      </c>
      <c r="J965" s="208" t="s">
        <v>7457</v>
      </c>
      <c r="K965" s="208"/>
      <c r="L965" s="208" t="s">
        <v>4</v>
      </c>
      <c r="M965" s="208" t="s">
        <v>7458</v>
      </c>
      <c r="N965" s="208">
        <v>35</v>
      </c>
      <c r="O965" s="208" t="s">
        <v>14</v>
      </c>
      <c r="P965" s="208" t="s">
        <v>7459</v>
      </c>
      <c r="Q965" s="208" t="s">
        <v>11711</v>
      </c>
      <c r="R965" s="208">
        <v>19.3</v>
      </c>
      <c r="S965" s="208"/>
      <c r="T965" s="254">
        <f>S965+R965</f>
        <v>19.3</v>
      </c>
      <c r="U965" s="208" t="s">
        <v>44</v>
      </c>
      <c r="V965" s="351">
        <v>40817</v>
      </c>
      <c r="W965" s="183" t="s">
        <v>11712</v>
      </c>
      <c r="X965" s="208"/>
      <c r="Y965" s="1330" t="s">
        <v>11713</v>
      </c>
      <c r="Z965" s="208"/>
      <c r="AA965" s="293" t="s">
        <v>11714</v>
      </c>
      <c r="AB965" s="208"/>
      <c r="AC965" s="1330"/>
      <c r="AD965" s="115" t="s">
        <v>23</v>
      </c>
      <c r="AE965" s="208"/>
      <c r="AF965" s="208"/>
      <c r="AG965" s="208"/>
      <c r="AJ965" s="1">
        <f t="shared" si="54"/>
        <v>0</v>
      </c>
      <c r="AK965" s="1">
        <f>AJ965-T965</f>
        <v>-19.3</v>
      </c>
    </row>
    <row r="966" spans="1:37" ht="56.25" customHeight="1">
      <c r="A966" s="179" t="s">
        <v>12537</v>
      </c>
      <c r="B966" s="596" t="s">
        <v>12578</v>
      </c>
      <c r="C966" s="596" t="s">
        <v>12579</v>
      </c>
      <c r="D966" s="786">
        <v>42668</v>
      </c>
      <c r="E966" s="804">
        <v>0.67708333333333337</v>
      </c>
      <c r="F966" s="786">
        <v>42668</v>
      </c>
      <c r="G966" s="804">
        <v>0.69444444444444453</v>
      </c>
      <c r="H966" s="787">
        <f>G966-E966</f>
        <v>1.736111111111116E-2</v>
      </c>
      <c r="I966" s="805">
        <v>15</v>
      </c>
      <c r="J966" s="595" t="s">
        <v>13291</v>
      </c>
      <c r="K966" s="595"/>
      <c r="L966" s="596" t="s">
        <v>4</v>
      </c>
      <c r="M966" s="596" t="s">
        <v>12667</v>
      </c>
      <c r="N966" s="792" t="s">
        <v>3</v>
      </c>
      <c r="O966" s="596" t="s">
        <v>26</v>
      </c>
      <c r="P966" s="596" t="s">
        <v>12668</v>
      </c>
      <c r="Q966" s="789" t="s">
        <v>14189</v>
      </c>
      <c r="R966" s="790">
        <v>0.42708333333333337</v>
      </c>
      <c r="S966" s="790">
        <v>7.291666666666663E-2</v>
      </c>
      <c r="T966" s="806">
        <v>0.5</v>
      </c>
      <c r="U966" s="792" t="s">
        <v>45</v>
      </c>
      <c r="V966" s="792">
        <v>1985</v>
      </c>
      <c r="W966" s="792" t="s">
        <v>14190</v>
      </c>
      <c r="X966" s="792" t="s">
        <v>14191</v>
      </c>
      <c r="Y966" s="792" t="s">
        <v>14192</v>
      </c>
      <c r="Z966" s="792">
        <v>100</v>
      </c>
      <c r="AA966" s="792" t="s">
        <v>14193</v>
      </c>
      <c r="AB966" s="792"/>
      <c r="AC966" s="792"/>
      <c r="AD966" s="792" t="s">
        <v>0</v>
      </c>
      <c r="AE966" s="792"/>
      <c r="AF966" s="792"/>
      <c r="AG966" s="797"/>
      <c r="AJ966" s="1">
        <f t="shared" si="54"/>
        <v>0</v>
      </c>
    </row>
    <row r="967" spans="1:37" ht="47.25">
      <c r="A967" s="179" t="s">
        <v>12537</v>
      </c>
      <c r="B967" s="208" t="s">
        <v>13</v>
      </c>
      <c r="C967" s="179" t="s">
        <v>147</v>
      </c>
      <c r="D967" s="161">
        <v>42648</v>
      </c>
      <c r="E967" s="185">
        <v>0.71319444444444446</v>
      </c>
      <c r="F967" s="161">
        <v>42648</v>
      </c>
      <c r="G967" s="185">
        <v>0.7715277777777777</v>
      </c>
      <c r="H967" s="1008">
        <v>5.8333333333333237E-2</v>
      </c>
      <c r="I967" s="208">
        <v>4</v>
      </c>
      <c r="J967" s="606" t="s">
        <v>141</v>
      </c>
      <c r="K967" s="606"/>
      <c r="L967" s="179" t="s">
        <v>12</v>
      </c>
      <c r="M967" s="606" t="s">
        <v>12510</v>
      </c>
      <c r="N967" s="208">
        <v>0.4</v>
      </c>
      <c r="O967" s="208" t="s">
        <v>57</v>
      </c>
      <c r="P967" s="606" t="s">
        <v>57</v>
      </c>
      <c r="Q967" s="163" t="s">
        <v>14506</v>
      </c>
      <c r="R967" s="170">
        <v>14.2</v>
      </c>
      <c r="S967" s="170">
        <v>5</v>
      </c>
      <c r="T967" s="190">
        <v>19.2</v>
      </c>
      <c r="U967" s="606" t="s">
        <v>62</v>
      </c>
      <c r="V967" s="606" t="s">
        <v>141</v>
      </c>
      <c r="W967" s="606" t="s">
        <v>141</v>
      </c>
      <c r="X967" s="606" t="s">
        <v>141</v>
      </c>
      <c r="Y967" s="606" t="s">
        <v>141</v>
      </c>
      <c r="Z967" s="606" t="s">
        <v>141</v>
      </c>
      <c r="AA967" s="606" t="s">
        <v>141</v>
      </c>
      <c r="AB967" s="606" t="s">
        <v>141</v>
      </c>
      <c r="AC967" s="606" t="s">
        <v>141</v>
      </c>
      <c r="AD967" s="179" t="s">
        <v>23</v>
      </c>
      <c r="AE967" s="606" t="s">
        <v>141</v>
      </c>
      <c r="AF967" s="606" t="s">
        <v>141</v>
      </c>
      <c r="AG967" s="179" t="s">
        <v>141</v>
      </c>
      <c r="AJ967" s="1">
        <f t="shared" si="54"/>
        <v>0</v>
      </c>
    </row>
    <row r="968" spans="1:37" ht="75" customHeight="1">
      <c r="A968" s="179" t="s">
        <v>12537</v>
      </c>
      <c r="B968" s="596" t="s">
        <v>12578</v>
      </c>
      <c r="C968" s="596" t="s">
        <v>12579</v>
      </c>
      <c r="D968" s="786">
        <v>42669</v>
      </c>
      <c r="E968" s="798">
        <v>0.60416666666666663</v>
      </c>
      <c r="F968" s="786">
        <v>42669</v>
      </c>
      <c r="G968" s="798">
        <v>0.6875</v>
      </c>
      <c r="H968" s="787">
        <f>G968-E968</f>
        <v>8.333333333333337E-2</v>
      </c>
      <c r="I968" s="805">
        <v>20</v>
      </c>
      <c r="J968" s="596" t="s">
        <v>144</v>
      </c>
      <c r="K968" s="596" t="s">
        <v>21</v>
      </c>
      <c r="L968" s="596" t="s">
        <v>30</v>
      </c>
      <c r="M968" s="596" t="s">
        <v>14196</v>
      </c>
      <c r="N968" s="792" t="s">
        <v>3</v>
      </c>
      <c r="O968" s="596" t="s">
        <v>8</v>
      </c>
      <c r="P968" s="596" t="s">
        <v>12693</v>
      </c>
      <c r="Q968" s="789" t="s">
        <v>12694</v>
      </c>
      <c r="R968" s="790">
        <v>14.458333333333334</v>
      </c>
      <c r="S968" s="790">
        <v>0.22166666666666579</v>
      </c>
      <c r="T968" s="791">
        <v>14.68</v>
      </c>
      <c r="U968" s="792" t="s">
        <v>29</v>
      </c>
      <c r="V968" s="792">
        <v>1980</v>
      </c>
      <c r="W968" s="792" t="s">
        <v>29</v>
      </c>
      <c r="X968" s="792" t="s">
        <v>6961</v>
      </c>
      <c r="Y968" s="796" t="s">
        <v>14197</v>
      </c>
      <c r="Z968" s="792">
        <v>100</v>
      </c>
      <c r="AA968" s="796" t="s">
        <v>14198</v>
      </c>
      <c r="AB968" s="792"/>
      <c r="AC968" s="792"/>
      <c r="AD968" s="792" t="s">
        <v>31</v>
      </c>
      <c r="AE968" s="792"/>
      <c r="AF968" s="792"/>
      <c r="AG968" s="792"/>
      <c r="AJ968" s="1">
        <f t="shared" si="54"/>
        <v>0</v>
      </c>
    </row>
    <row r="969" spans="1:37" s="16" customFormat="1" ht="37.5" customHeight="1">
      <c r="A969" s="179" t="s">
        <v>12537</v>
      </c>
      <c r="B969" s="596" t="s">
        <v>12578</v>
      </c>
      <c r="C969" s="596" t="s">
        <v>12579</v>
      </c>
      <c r="D969" s="786">
        <v>42670</v>
      </c>
      <c r="E969" s="787">
        <v>0.83333333333333337</v>
      </c>
      <c r="F969" s="786">
        <v>42669</v>
      </c>
      <c r="G969" s="787">
        <v>1</v>
      </c>
      <c r="H969" s="787">
        <f>G969-E969</f>
        <v>0.16666666666666663</v>
      </c>
      <c r="I969" s="805">
        <v>1</v>
      </c>
      <c r="J969" s="596" t="s">
        <v>141</v>
      </c>
      <c r="K969" s="596"/>
      <c r="L969" s="596" t="s">
        <v>4</v>
      </c>
      <c r="M969" s="596" t="s">
        <v>12701</v>
      </c>
      <c r="N969" s="792">
        <v>0.4</v>
      </c>
      <c r="O969" s="596" t="s">
        <v>2</v>
      </c>
      <c r="P969" s="596" t="s">
        <v>12702</v>
      </c>
      <c r="Q969" s="789" t="s">
        <v>14199</v>
      </c>
      <c r="R969" s="790">
        <v>1.7516666666666667</v>
      </c>
      <c r="S969" s="790"/>
      <c r="T969" s="807">
        <v>1.75</v>
      </c>
      <c r="U969" s="792" t="s">
        <v>1</v>
      </c>
      <c r="V969" s="792">
        <v>1993</v>
      </c>
      <c r="W969" s="792" t="s">
        <v>14177</v>
      </c>
      <c r="X969" s="792" t="s">
        <v>2736</v>
      </c>
      <c r="Y969" s="792" t="s">
        <v>14200</v>
      </c>
      <c r="Z969" s="792">
        <v>100</v>
      </c>
      <c r="AA969" s="792" t="s">
        <v>14201</v>
      </c>
      <c r="AB969" s="792" t="s">
        <v>141</v>
      </c>
      <c r="AC969" s="792" t="s">
        <v>14202</v>
      </c>
      <c r="AD969" s="792" t="s">
        <v>0</v>
      </c>
      <c r="AE969" s="792"/>
      <c r="AF969" s="792"/>
      <c r="AG969" s="792"/>
      <c r="AJ969" s="1">
        <f t="shared" si="54"/>
        <v>-1.6666666666667052E-3</v>
      </c>
    </row>
    <row r="970" spans="1:37" s="16" customFormat="1" ht="75" customHeight="1">
      <c r="A970" s="179" t="s">
        <v>12537</v>
      </c>
      <c r="B970" s="596" t="s">
        <v>12578</v>
      </c>
      <c r="C970" s="596" t="s">
        <v>12579</v>
      </c>
      <c r="D970" s="786">
        <v>42670</v>
      </c>
      <c r="E970" s="787">
        <v>0.83333333333333337</v>
      </c>
      <c r="F970" s="786">
        <v>42671</v>
      </c>
      <c r="G970" s="787">
        <v>1.4791666666666667</v>
      </c>
      <c r="H970" s="787">
        <f>G970-E970</f>
        <v>0.64583333333333337</v>
      </c>
      <c r="I970" s="805">
        <v>1</v>
      </c>
      <c r="J970" s="596" t="s">
        <v>141</v>
      </c>
      <c r="K970" s="596"/>
      <c r="L970" s="596" t="s">
        <v>4</v>
      </c>
      <c r="M970" s="596" t="s">
        <v>12701</v>
      </c>
      <c r="N970" s="792">
        <v>0.4</v>
      </c>
      <c r="O970" s="596" t="s">
        <v>2</v>
      </c>
      <c r="P970" s="596" t="s">
        <v>12702</v>
      </c>
      <c r="Q970" s="789" t="s">
        <v>14203</v>
      </c>
      <c r="R970" s="790">
        <v>5.04</v>
      </c>
      <c r="S970" s="790"/>
      <c r="T970" s="807">
        <v>5.04</v>
      </c>
      <c r="U970" s="792" t="s">
        <v>1</v>
      </c>
      <c r="V970" s="792">
        <v>1993</v>
      </c>
      <c r="W970" s="792" t="s">
        <v>14177</v>
      </c>
      <c r="X970" s="792" t="s">
        <v>2736</v>
      </c>
      <c r="Y970" s="792" t="s">
        <v>14200</v>
      </c>
      <c r="Z970" s="792">
        <v>100</v>
      </c>
      <c r="AA970" s="792" t="s">
        <v>14201</v>
      </c>
      <c r="AB970" s="792" t="s">
        <v>141</v>
      </c>
      <c r="AC970" s="792" t="s">
        <v>14202</v>
      </c>
      <c r="AD970" s="792" t="s">
        <v>0</v>
      </c>
      <c r="AE970" s="792"/>
      <c r="AF970" s="792"/>
      <c r="AG970" s="792"/>
      <c r="AJ970" s="1">
        <f t="shared" si="54"/>
        <v>0</v>
      </c>
    </row>
    <row r="971" spans="1:37" s="16" customFormat="1" ht="56.25" customHeight="1">
      <c r="A971" s="179" t="s">
        <v>12537</v>
      </c>
      <c r="B971" s="596" t="s">
        <v>12578</v>
      </c>
      <c r="C971" s="596" t="s">
        <v>12579</v>
      </c>
      <c r="D971" s="786">
        <v>42671</v>
      </c>
      <c r="E971" s="798">
        <v>0.21319444444444444</v>
      </c>
      <c r="F971" s="786">
        <v>42671</v>
      </c>
      <c r="G971" s="798">
        <v>0.46875</v>
      </c>
      <c r="H971" s="787">
        <f>G971-E971</f>
        <v>0.25555555555555554</v>
      </c>
      <c r="I971" s="805">
        <v>3</v>
      </c>
      <c r="J971" s="596" t="s">
        <v>144</v>
      </c>
      <c r="K971" s="596" t="s">
        <v>15</v>
      </c>
      <c r="L971" s="596" t="s">
        <v>17</v>
      </c>
      <c r="M971" s="596" t="s">
        <v>12706</v>
      </c>
      <c r="N971" s="792" t="s">
        <v>3</v>
      </c>
      <c r="O971" s="596" t="s">
        <v>8</v>
      </c>
      <c r="P971" s="596" t="s">
        <v>12707</v>
      </c>
      <c r="Q971" s="789" t="s">
        <v>12708</v>
      </c>
      <c r="R971" s="790">
        <v>4.9322222222222223</v>
      </c>
      <c r="S971" s="790"/>
      <c r="T971" s="807">
        <v>4.9322222222222223</v>
      </c>
      <c r="U971" s="792" t="s">
        <v>29</v>
      </c>
      <c r="V971" s="792"/>
      <c r="W971" s="792"/>
      <c r="X971" s="792"/>
      <c r="Y971" s="792"/>
      <c r="Z971" s="792"/>
      <c r="AA971" s="792"/>
      <c r="AB971" s="792"/>
      <c r="AC971" s="792"/>
      <c r="AD971" s="792" t="s">
        <v>38</v>
      </c>
      <c r="AE971" s="792"/>
      <c r="AF971" s="792"/>
      <c r="AG971" s="797"/>
      <c r="AJ971" s="1">
        <f t="shared" si="54"/>
        <v>0</v>
      </c>
    </row>
    <row r="972" spans="1:37" ht="78.75" customHeight="1">
      <c r="A972" s="179" t="s">
        <v>139</v>
      </c>
      <c r="B972" s="179" t="s">
        <v>6</v>
      </c>
      <c r="C972" s="179" t="s">
        <v>1873</v>
      </c>
      <c r="D972" s="169">
        <v>42382</v>
      </c>
      <c r="E972" s="176">
        <v>0.4680555555555555</v>
      </c>
      <c r="F972" s="169">
        <v>42382</v>
      </c>
      <c r="G972" s="176">
        <v>0.71666666666666667</v>
      </c>
      <c r="H972" s="176">
        <v>0.24861111111111117</v>
      </c>
      <c r="I972" s="179">
        <v>9</v>
      </c>
      <c r="J972" s="179" t="s">
        <v>477</v>
      </c>
      <c r="K972" s="179" t="s">
        <v>9</v>
      </c>
      <c r="L972" s="179" t="s">
        <v>12</v>
      </c>
      <c r="M972" s="179" t="s">
        <v>749</v>
      </c>
      <c r="N972" s="179" t="s">
        <v>3</v>
      </c>
      <c r="O972" s="179" t="s">
        <v>8</v>
      </c>
      <c r="P972" s="179" t="s">
        <v>750</v>
      </c>
      <c r="Q972" s="179" t="s">
        <v>478</v>
      </c>
      <c r="R972" s="179">
        <v>19.2</v>
      </c>
      <c r="S972" s="179"/>
      <c r="T972" s="179">
        <v>19.2</v>
      </c>
      <c r="U972" s="80" t="s">
        <v>29</v>
      </c>
      <c r="V972" s="80">
        <v>1993</v>
      </c>
      <c r="W972" s="80" t="s">
        <v>2730</v>
      </c>
      <c r="X972" s="80" t="s">
        <v>2959</v>
      </c>
      <c r="Y972" s="337">
        <v>42151</v>
      </c>
      <c r="Z972" s="80">
        <v>100</v>
      </c>
      <c r="AA972" s="337">
        <v>42517</v>
      </c>
      <c r="AB972" s="80">
        <v>0</v>
      </c>
      <c r="AC972" s="337">
        <v>42699</v>
      </c>
      <c r="AD972" s="115" t="s">
        <v>23</v>
      </c>
      <c r="AE972" s="80"/>
      <c r="AF972" s="80"/>
      <c r="AG972" s="80" t="s">
        <v>3408</v>
      </c>
      <c r="AJ972" s="1">
        <f t="shared" si="54"/>
        <v>0</v>
      </c>
    </row>
    <row r="973" spans="1:37" s="16" customFormat="1" ht="37.5" customHeight="1">
      <c r="A973" s="179" t="s">
        <v>12537</v>
      </c>
      <c r="B973" s="596" t="s">
        <v>12578</v>
      </c>
      <c r="C973" s="596" t="s">
        <v>12579</v>
      </c>
      <c r="D973" s="786">
        <v>42673</v>
      </c>
      <c r="E973" s="787">
        <v>2.0833333333333332E-2</v>
      </c>
      <c r="F973" s="786">
        <v>42673</v>
      </c>
      <c r="G973" s="787">
        <v>2.4305555555555556E-2</v>
      </c>
      <c r="H973" s="787">
        <f t="shared" ref="H973:H979" si="55">G973-E973</f>
        <v>3.4722222222222238E-3</v>
      </c>
      <c r="I973" s="788">
        <v>5</v>
      </c>
      <c r="J973" s="596" t="s">
        <v>141</v>
      </c>
      <c r="K973" s="596"/>
      <c r="L973" s="596" t="s">
        <v>12</v>
      </c>
      <c r="M973" s="596" t="s">
        <v>12604</v>
      </c>
      <c r="N973" s="792" t="s">
        <v>3</v>
      </c>
      <c r="O973" s="596" t="s">
        <v>24</v>
      </c>
      <c r="P973" s="596" t="s">
        <v>12722</v>
      </c>
      <c r="Q973" s="789" t="s">
        <v>12723</v>
      </c>
      <c r="R973" s="790">
        <v>0.43090277777777775</v>
      </c>
      <c r="S973" s="790">
        <v>2.369097222222222</v>
      </c>
      <c r="T973" s="807">
        <v>2.8</v>
      </c>
      <c r="U973" s="792" t="s">
        <v>63</v>
      </c>
      <c r="V973" s="792">
        <v>2013</v>
      </c>
      <c r="W973" s="792" t="s">
        <v>141</v>
      </c>
      <c r="X973" s="792" t="s">
        <v>14156</v>
      </c>
      <c r="Y973" s="793" t="s">
        <v>14157</v>
      </c>
      <c r="Z973" s="792">
        <v>100</v>
      </c>
      <c r="AA973" s="792" t="s">
        <v>141</v>
      </c>
      <c r="AB973" s="792" t="s">
        <v>141</v>
      </c>
      <c r="AC973" s="792" t="s">
        <v>141</v>
      </c>
      <c r="AD973" s="792" t="s">
        <v>18</v>
      </c>
      <c r="AE973" s="792"/>
      <c r="AF973" s="792"/>
      <c r="AG973" s="792"/>
      <c r="AJ973" s="1">
        <f t="shared" si="54"/>
        <v>0</v>
      </c>
    </row>
    <row r="974" spans="1:37" s="16" customFormat="1" ht="56.25" customHeight="1">
      <c r="A974" s="179" t="s">
        <v>12537</v>
      </c>
      <c r="B974" s="596" t="s">
        <v>12578</v>
      </c>
      <c r="C974" s="596" t="s">
        <v>12579</v>
      </c>
      <c r="D974" s="786">
        <v>42673</v>
      </c>
      <c r="E974" s="787">
        <v>0.38194444444444442</v>
      </c>
      <c r="F974" s="786">
        <v>42673</v>
      </c>
      <c r="G974" s="787">
        <v>0.38541666666666669</v>
      </c>
      <c r="H974" s="787">
        <f t="shared" si="55"/>
        <v>3.4722222222222654E-3</v>
      </c>
      <c r="I974" s="788">
        <v>4</v>
      </c>
      <c r="J974" s="596" t="s">
        <v>141</v>
      </c>
      <c r="K974" s="596"/>
      <c r="L974" s="596" t="s">
        <v>12</v>
      </c>
      <c r="M974" s="596" t="s">
        <v>12604</v>
      </c>
      <c r="N974" s="792" t="s">
        <v>3</v>
      </c>
      <c r="O974" s="596" t="s">
        <v>24</v>
      </c>
      <c r="P974" s="596" t="s">
        <v>12722</v>
      </c>
      <c r="Q974" s="789" t="s">
        <v>12724</v>
      </c>
      <c r="R974" s="790">
        <v>0.3923611111111111</v>
      </c>
      <c r="S974" s="790">
        <v>2.1576388888888887</v>
      </c>
      <c r="T974" s="807">
        <v>2.5499999999999998</v>
      </c>
      <c r="U974" s="792" t="s">
        <v>63</v>
      </c>
      <c r="V974" s="792">
        <v>2013</v>
      </c>
      <c r="W974" s="792" t="s">
        <v>141</v>
      </c>
      <c r="X974" s="792" t="s">
        <v>14156</v>
      </c>
      <c r="Y974" s="793" t="s">
        <v>14157</v>
      </c>
      <c r="Z974" s="792">
        <v>100</v>
      </c>
      <c r="AA974" s="792" t="s">
        <v>141</v>
      </c>
      <c r="AB974" s="792" t="s">
        <v>141</v>
      </c>
      <c r="AC974" s="792" t="s">
        <v>141</v>
      </c>
      <c r="AD974" s="792" t="s">
        <v>18</v>
      </c>
      <c r="AE974" s="792"/>
      <c r="AF974" s="792"/>
      <c r="AG974" s="792"/>
      <c r="AJ974" s="1">
        <f t="shared" si="54"/>
        <v>0</v>
      </c>
    </row>
    <row r="975" spans="1:37" s="16" customFormat="1" ht="63">
      <c r="A975" s="94" t="s">
        <v>12537</v>
      </c>
      <c r="B975" s="596" t="s">
        <v>12578</v>
      </c>
      <c r="C975" s="596" t="s">
        <v>12579</v>
      </c>
      <c r="D975" s="786">
        <v>42674</v>
      </c>
      <c r="E975" s="787">
        <v>0.57291666666666663</v>
      </c>
      <c r="F975" s="786">
        <v>42674</v>
      </c>
      <c r="G975" s="787">
        <v>0.71527777777777779</v>
      </c>
      <c r="H975" s="787">
        <f t="shared" si="55"/>
        <v>0.14236111111111116</v>
      </c>
      <c r="I975" s="788">
        <v>13</v>
      </c>
      <c r="J975" s="596" t="s">
        <v>141</v>
      </c>
      <c r="K975" s="596"/>
      <c r="L975" s="596" t="s">
        <v>10</v>
      </c>
      <c r="M975" s="596" t="s">
        <v>12728</v>
      </c>
      <c r="N975" s="792" t="s">
        <v>3</v>
      </c>
      <c r="O975" s="596" t="s">
        <v>8</v>
      </c>
      <c r="P975" s="789" t="s">
        <v>12729</v>
      </c>
      <c r="Q975" s="789" t="s">
        <v>12730</v>
      </c>
      <c r="R975" s="790">
        <v>5.4</v>
      </c>
      <c r="S975" s="790"/>
      <c r="T975" s="807">
        <v>5.4</v>
      </c>
      <c r="U975" s="792" t="s">
        <v>29</v>
      </c>
      <c r="V975" s="792">
        <v>1979</v>
      </c>
      <c r="W975" s="792" t="s">
        <v>29</v>
      </c>
      <c r="X975" s="792" t="s">
        <v>6961</v>
      </c>
      <c r="Y975" s="796" t="s">
        <v>14208</v>
      </c>
      <c r="Z975" s="792">
        <v>100</v>
      </c>
      <c r="AA975" s="796" t="s">
        <v>14209</v>
      </c>
      <c r="AB975" s="792"/>
      <c r="AC975" s="792"/>
      <c r="AD975" s="792" t="s">
        <v>31</v>
      </c>
      <c r="AE975" s="792"/>
      <c r="AF975" s="792"/>
      <c r="AG975" s="792"/>
      <c r="AJ975" s="1">
        <f t="shared" si="54"/>
        <v>0</v>
      </c>
    </row>
    <row r="976" spans="1:37" s="16" customFormat="1" ht="42">
      <c r="A976" s="94" t="s">
        <v>12537</v>
      </c>
      <c r="B976" s="596" t="s">
        <v>12578</v>
      </c>
      <c r="C976" s="596" t="s">
        <v>12579</v>
      </c>
      <c r="D976" s="786">
        <v>42674</v>
      </c>
      <c r="E976" s="787">
        <v>0.31944444444444448</v>
      </c>
      <c r="F976" s="786">
        <v>42674</v>
      </c>
      <c r="G976" s="787">
        <v>0.32291666666666669</v>
      </c>
      <c r="H976" s="787">
        <f t="shared" si="55"/>
        <v>3.4722222222222099E-3</v>
      </c>
      <c r="I976" s="788">
        <v>5</v>
      </c>
      <c r="J976" s="596" t="s">
        <v>141</v>
      </c>
      <c r="K976" s="596"/>
      <c r="L976" s="596" t="s">
        <v>12</v>
      </c>
      <c r="M976" s="596" t="s">
        <v>12604</v>
      </c>
      <c r="N976" s="792" t="s">
        <v>3</v>
      </c>
      <c r="O976" s="596" t="s">
        <v>24</v>
      </c>
      <c r="P976" s="596" t="s">
        <v>12722</v>
      </c>
      <c r="Q976" s="789" t="s">
        <v>12733</v>
      </c>
      <c r="R976" s="790">
        <v>0.43090277777777775</v>
      </c>
      <c r="S976" s="790">
        <v>4.3490972222222224</v>
      </c>
      <c r="T976" s="807">
        <v>4.78</v>
      </c>
      <c r="U976" s="792" t="s">
        <v>63</v>
      </c>
      <c r="V976" s="792">
        <v>2013</v>
      </c>
      <c r="W976" s="792" t="s">
        <v>141</v>
      </c>
      <c r="X976" s="792" t="s">
        <v>14156</v>
      </c>
      <c r="Y976" s="793" t="s">
        <v>14157</v>
      </c>
      <c r="Z976" s="792">
        <v>100</v>
      </c>
      <c r="AA976" s="792" t="s">
        <v>141</v>
      </c>
      <c r="AB976" s="792" t="s">
        <v>141</v>
      </c>
      <c r="AC976" s="792" t="s">
        <v>141</v>
      </c>
      <c r="AD976" s="792" t="s">
        <v>18</v>
      </c>
      <c r="AE976" s="792"/>
      <c r="AF976" s="792"/>
      <c r="AG976" s="792"/>
      <c r="AJ976" s="1">
        <f t="shared" si="54"/>
        <v>0</v>
      </c>
    </row>
    <row r="977" spans="1:37" s="16" customFormat="1" ht="42">
      <c r="A977" s="94" t="s">
        <v>12537</v>
      </c>
      <c r="B977" s="596" t="s">
        <v>12578</v>
      </c>
      <c r="C977" s="596" t="s">
        <v>12579</v>
      </c>
      <c r="D977" s="786">
        <v>42674</v>
      </c>
      <c r="E977" s="787">
        <v>0.52777777777777779</v>
      </c>
      <c r="F977" s="786">
        <v>42674</v>
      </c>
      <c r="G977" s="787">
        <v>0.53125</v>
      </c>
      <c r="H977" s="787">
        <f t="shared" si="55"/>
        <v>3.4722222222222099E-3</v>
      </c>
      <c r="I977" s="788">
        <v>5</v>
      </c>
      <c r="J977" s="596" t="s">
        <v>141</v>
      </c>
      <c r="K977" s="596"/>
      <c r="L977" s="596" t="s">
        <v>12</v>
      </c>
      <c r="M977" s="596" t="s">
        <v>12604</v>
      </c>
      <c r="N977" s="792" t="s">
        <v>3</v>
      </c>
      <c r="O977" s="596" t="s">
        <v>24</v>
      </c>
      <c r="P977" s="596" t="s">
        <v>12722</v>
      </c>
      <c r="Q977" s="789" t="s">
        <v>12733</v>
      </c>
      <c r="R977" s="790">
        <v>0.43090277777777775</v>
      </c>
      <c r="S977" s="790">
        <v>2.1290972222222222</v>
      </c>
      <c r="T977" s="807">
        <v>2.56</v>
      </c>
      <c r="U977" s="792" t="s">
        <v>63</v>
      </c>
      <c r="V977" s="792">
        <v>2013</v>
      </c>
      <c r="W977" s="792" t="s">
        <v>141</v>
      </c>
      <c r="X977" s="792" t="s">
        <v>14156</v>
      </c>
      <c r="Y977" s="793" t="s">
        <v>14157</v>
      </c>
      <c r="Z977" s="792">
        <v>100</v>
      </c>
      <c r="AA977" s="792" t="s">
        <v>141</v>
      </c>
      <c r="AB977" s="792" t="s">
        <v>141</v>
      </c>
      <c r="AC977" s="792" t="s">
        <v>141</v>
      </c>
      <c r="AD977" s="792" t="s">
        <v>18</v>
      </c>
      <c r="AE977" s="792"/>
      <c r="AF977" s="792"/>
      <c r="AG977" s="792"/>
      <c r="AJ977" s="1">
        <f t="shared" si="54"/>
        <v>0</v>
      </c>
    </row>
    <row r="978" spans="1:37" s="16" customFormat="1" ht="42">
      <c r="A978" s="94" t="s">
        <v>12537</v>
      </c>
      <c r="B978" s="596" t="s">
        <v>12578</v>
      </c>
      <c r="C978" s="596" t="s">
        <v>12579</v>
      </c>
      <c r="D978" s="786">
        <v>42674</v>
      </c>
      <c r="E978" s="787">
        <v>0.57986111111111105</v>
      </c>
      <c r="F978" s="786">
        <v>42674</v>
      </c>
      <c r="G978" s="787">
        <v>0.58333333333333337</v>
      </c>
      <c r="H978" s="787">
        <f t="shared" si="55"/>
        <v>3.4722222222223209E-3</v>
      </c>
      <c r="I978" s="788">
        <v>5</v>
      </c>
      <c r="J978" s="596" t="s">
        <v>141</v>
      </c>
      <c r="K978" s="596"/>
      <c r="L978" s="596" t="s">
        <v>12</v>
      </c>
      <c r="M978" s="596" t="s">
        <v>12604</v>
      </c>
      <c r="N978" s="792" t="s">
        <v>3</v>
      </c>
      <c r="O978" s="596" t="s">
        <v>24</v>
      </c>
      <c r="P978" s="596" t="s">
        <v>12722</v>
      </c>
      <c r="Q978" s="789" t="s">
        <v>12733</v>
      </c>
      <c r="R978" s="790">
        <v>0.43090277777777775</v>
      </c>
      <c r="S978" s="790">
        <v>5.3290972222222219</v>
      </c>
      <c r="T978" s="807">
        <v>5.76</v>
      </c>
      <c r="U978" s="792" t="s">
        <v>63</v>
      </c>
      <c r="V978" s="792">
        <v>2013</v>
      </c>
      <c r="W978" s="792" t="s">
        <v>141</v>
      </c>
      <c r="X978" s="792" t="s">
        <v>14156</v>
      </c>
      <c r="Y978" s="793" t="s">
        <v>14157</v>
      </c>
      <c r="Z978" s="792">
        <v>100</v>
      </c>
      <c r="AA978" s="792" t="s">
        <v>141</v>
      </c>
      <c r="AB978" s="792" t="s">
        <v>141</v>
      </c>
      <c r="AC978" s="792" t="s">
        <v>141</v>
      </c>
      <c r="AD978" s="792" t="s">
        <v>18</v>
      </c>
      <c r="AE978" s="792"/>
      <c r="AF978" s="792"/>
      <c r="AG978" s="792"/>
      <c r="AJ978" s="1">
        <f t="shared" si="54"/>
        <v>0</v>
      </c>
    </row>
    <row r="979" spans="1:37" s="16" customFormat="1" ht="42">
      <c r="A979" s="94" t="s">
        <v>12777</v>
      </c>
      <c r="B979" s="596" t="s">
        <v>12578</v>
      </c>
      <c r="C979" s="596" t="s">
        <v>12579</v>
      </c>
      <c r="D979" s="786">
        <v>42675</v>
      </c>
      <c r="E979" s="787">
        <v>0.59375</v>
      </c>
      <c r="F979" s="786">
        <v>42675</v>
      </c>
      <c r="G979" s="787">
        <v>0.68402777777777779</v>
      </c>
      <c r="H979" s="787">
        <f t="shared" si="55"/>
        <v>9.027777777777779E-2</v>
      </c>
      <c r="I979" s="788">
        <v>6</v>
      </c>
      <c r="J979" s="595" t="s">
        <v>13291</v>
      </c>
      <c r="K979" s="595"/>
      <c r="L979" s="596" t="s">
        <v>10</v>
      </c>
      <c r="M979" s="596" t="s">
        <v>12740</v>
      </c>
      <c r="N979" s="792" t="s">
        <v>3</v>
      </c>
      <c r="O979" s="596" t="s">
        <v>8</v>
      </c>
      <c r="P979" s="789" t="s">
        <v>12741</v>
      </c>
      <c r="Q979" s="789" t="s">
        <v>12742</v>
      </c>
      <c r="R979" s="790">
        <v>1.2</v>
      </c>
      <c r="S979" s="790"/>
      <c r="T979" s="807">
        <v>1.2</v>
      </c>
      <c r="U979" s="792" t="s">
        <v>29</v>
      </c>
      <c r="V979" s="792">
        <v>1978</v>
      </c>
      <c r="W979" s="792" t="s">
        <v>29</v>
      </c>
      <c r="X979" s="792" t="s">
        <v>6961</v>
      </c>
      <c r="Y979" s="796" t="s">
        <v>14210</v>
      </c>
      <c r="Z979" s="792">
        <v>100</v>
      </c>
      <c r="AA979" s="796" t="s">
        <v>14211</v>
      </c>
      <c r="AB979" s="792"/>
      <c r="AC979" s="792"/>
      <c r="AD979" s="792" t="s">
        <v>31</v>
      </c>
      <c r="AE979" s="792"/>
      <c r="AF979" s="792"/>
      <c r="AG979" s="792"/>
      <c r="AJ979" s="1">
        <f t="shared" si="54"/>
        <v>0</v>
      </c>
    </row>
    <row r="980" spans="1:37" ht="78.75">
      <c r="A980" s="179" t="s">
        <v>12537</v>
      </c>
      <c r="B980" s="179" t="s">
        <v>6</v>
      </c>
      <c r="C980" s="179" t="s">
        <v>1868</v>
      </c>
      <c r="D980" s="169">
        <v>42667</v>
      </c>
      <c r="E980" s="176">
        <v>0.54791666666666672</v>
      </c>
      <c r="F980" s="169">
        <v>42667</v>
      </c>
      <c r="G980" s="176">
        <v>0.63263888888888886</v>
      </c>
      <c r="H980" s="182">
        <v>8.4722222222222213E-2</v>
      </c>
      <c r="I980" s="208">
        <v>22</v>
      </c>
      <c r="J980" s="179" t="s">
        <v>303</v>
      </c>
      <c r="K980" s="179" t="s">
        <v>15</v>
      </c>
      <c r="L980" s="179" t="s">
        <v>12</v>
      </c>
      <c r="M980" s="179" t="s">
        <v>14665</v>
      </c>
      <c r="N980" s="179" t="s">
        <v>3</v>
      </c>
      <c r="O980" s="179" t="s">
        <v>8</v>
      </c>
      <c r="P980" s="179" t="s">
        <v>14666</v>
      </c>
      <c r="Q980" s="600" t="s">
        <v>14667</v>
      </c>
      <c r="R980" s="179">
        <v>19.100000000000001</v>
      </c>
      <c r="S980" s="179"/>
      <c r="T980" s="208">
        <v>19.100000000000001</v>
      </c>
      <c r="U980" s="600" t="s">
        <v>29</v>
      </c>
      <c r="V980" s="906">
        <v>1991</v>
      </c>
      <c r="W980" s="600" t="s">
        <v>14668</v>
      </c>
      <c r="X980" s="600" t="s">
        <v>2736</v>
      </c>
      <c r="Y980" s="600" t="s">
        <v>14669</v>
      </c>
      <c r="Z980" s="907" t="s">
        <v>11056</v>
      </c>
      <c r="AA980" s="600" t="s">
        <v>14670</v>
      </c>
      <c r="AB980" s="600" t="s">
        <v>11058</v>
      </c>
      <c r="AC980" s="600" t="s">
        <v>2215</v>
      </c>
      <c r="AD980" s="600" t="s">
        <v>23</v>
      </c>
      <c r="AE980" s="600"/>
      <c r="AF980" s="600"/>
      <c r="AG980" s="600"/>
      <c r="AJ980" s="1">
        <f t="shared" si="54"/>
        <v>0</v>
      </c>
    </row>
    <row r="981" spans="1:37" ht="243.75">
      <c r="A981" s="94" t="s">
        <v>139</v>
      </c>
      <c r="B981" s="57" t="s">
        <v>20</v>
      </c>
      <c r="C981" s="57" t="s">
        <v>20</v>
      </c>
      <c r="D981" s="278">
        <v>42382</v>
      </c>
      <c r="E981" s="59">
        <v>0.66666666666666663</v>
      </c>
      <c r="F981" s="278">
        <v>42382</v>
      </c>
      <c r="G981" s="95">
        <v>0.68055555555555547</v>
      </c>
      <c r="H981" s="95">
        <v>1.388888888888884E-2</v>
      </c>
      <c r="I981" s="57">
        <v>21</v>
      </c>
      <c r="J981" s="57" t="s">
        <v>459</v>
      </c>
      <c r="K981" s="57"/>
      <c r="L981" s="57" t="s">
        <v>4</v>
      </c>
      <c r="M981" s="57" t="s">
        <v>460</v>
      </c>
      <c r="N981" s="57">
        <v>35</v>
      </c>
      <c r="O981" s="57" t="s">
        <v>8</v>
      </c>
      <c r="P981" s="57" t="s">
        <v>461</v>
      </c>
      <c r="Q981" s="57" t="s">
        <v>462</v>
      </c>
      <c r="R981" s="57">
        <v>7</v>
      </c>
      <c r="S981" s="57">
        <v>12</v>
      </c>
      <c r="T981" s="57">
        <v>19</v>
      </c>
      <c r="U981" s="179"/>
      <c r="V981" s="179"/>
      <c r="W981" s="179"/>
      <c r="X981" s="179"/>
      <c r="Y981" s="179"/>
      <c r="Z981" s="179"/>
      <c r="AA981" s="179"/>
      <c r="AB981" s="179"/>
      <c r="AC981" s="179"/>
      <c r="AD981" s="179" t="s">
        <v>23</v>
      </c>
      <c r="AE981" s="179"/>
      <c r="AF981" s="179"/>
      <c r="AG981" s="115"/>
      <c r="AJ981" s="1">
        <f t="shared" si="54"/>
        <v>0</v>
      </c>
    </row>
    <row r="982" spans="1:37" ht="63">
      <c r="A982" s="94" t="s">
        <v>12777</v>
      </c>
      <c r="B982" s="596" t="s">
        <v>12578</v>
      </c>
      <c r="C982" s="596" t="s">
        <v>12579</v>
      </c>
      <c r="D982" s="786">
        <v>42676</v>
      </c>
      <c r="E982" s="787">
        <v>0.29375000000000001</v>
      </c>
      <c r="F982" s="786">
        <v>42676</v>
      </c>
      <c r="G982" s="787">
        <v>0.35416666666666669</v>
      </c>
      <c r="H982" s="787">
        <f>G982-E982</f>
        <v>6.0416666666666674E-2</v>
      </c>
      <c r="I982" s="788">
        <v>49</v>
      </c>
      <c r="J982" s="596" t="s">
        <v>576</v>
      </c>
      <c r="K982" s="595" t="s">
        <v>146</v>
      </c>
      <c r="L982" s="596" t="s">
        <v>10</v>
      </c>
      <c r="M982" s="596" t="s">
        <v>12769</v>
      </c>
      <c r="N982" s="792">
        <v>35</v>
      </c>
      <c r="O982" s="596" t="s">
        <v>14</v>
      </c>
      <c r="P982" s="789" t="s">
        <v>12770</v>
      </c>
      <c r="Q982" s="789" t="s">
        <v>12771</v>
      </c>
      <c r="R982" s="790">
        <v>4.1687500000000002</v>
      </c>
      <c r="S982" s="790"/>
      <c r="T982" s="807">
        <v>4.17</v>
      </c>
      <c r="U982" s="792" t="s">
        <v>29</v>
      </c>
      <c r="V982" s="792">
        <v>1989</v>
      </c>
      <c r="W982" s="792" t="s">
        <v>29</v>
      </c>
      <c r="X982" s="792" t="s">
        <v>14213</v>
      </c>
      <c r="Y982" s="794">
        <v>42339</v>
      </c>
      <c r="Z982" s="792">
        <v>100</v>
      </c>
      <c r="AA982" s="794">
        <v>42705</v>
      </c>
      <c r="AB982" s="792" t="s">
        <v>141</v>
      </c>
      <c r="AC982" s="792" t="s">
        <v>14214</v>
      </c>
      <c r="AD982" s="792" t="s">
        <v>31</v>
      </c>
      <c r="AE982" s="792"/>
      <c r="AF982" s="792"/>
      <c r="AG982" s="792"/>
      <c r="AJ982" s="1">
        <f t="shared" si="54"/>
        <v>1.2499999999997513E-3</v>
      </c>
    </row>
    <row r="983" spans="1:37" s="16" customFormat="1" ht="63">
      <c r="A983" s="94" t="s">
        <v>12777</v>
      </c>
      <c r="B983" s="179" t="s">
        <v>6</v>
      </c>
      <c r="C983" s="179" t="s">
        <v>1131</v>
      </c>
      <c r="D983" s="169">
        <v>42704</v>
      </c>
      <c r="E983" s="176">
        <v>0.93402777777777779</v>
      </c>
      <c r="F983" s="169">
        <v>42705</v>
      </c>
      <c r="G983" s="176">
        <v>8.3333333333333329E-2</v>
      </c>
      <c r="H983" s="176">
        <v>0.14930555555555555</v>
      </c>
      <c r="I983" s="600">
        <v>7</v>
      </c>
      <c r="J983" s="179" t="s">
        <v>303</v>
      </c>
      <c r="K983" s="179" t="s">
        <v>297</v>
      </c>
      <c r="L983" s="179" t="s">
        <v>10</v>
      </c>
      <c r="M983" s="179" t="s">
        <v>13161</v>
      </c>
      <c r="N983" s="179" t="s">
        <v>3</v>
      </c>
      <c r="O983" s="179" t="s">
        <v>8</v>
      </c>
      <c r="P983" s="179" t="s">
        <v>13162</v>
      </c>
      <c r="Q983" s="179" t="s">
        <v>13163</v>
      </c>
      <c r="R983" s="179">
        <f>13+4.7</f>
        <v>17.7</v>
      </c>
      <c r="S983" s="179">
        <f>0.7+0.3</f>
        <v>1</v>
      </c>
      <c r="T983" s="600">
        <f>R983+S983</f>
        <v>18.7</v>
      </c>
      <c r="U983" s="179" t="s">
        <v>7</v>
      </c>
      <c r="V983" s="179">
        <v>1982</v>
      </c>
      <c r="W983" s="179" t="s">
        <v>2748</v>
      </c>
      <c r="X983" s="179" t="s">
        <v>2932</v>
      </c>
      <c r="Y983" s="179" t="s">
        <v>14772</v>
      </c>
      <c r="Z983" s="179">
        <v>40</v>
      </c>
      <c r="AA983" s="179" t="s">
        <v>14773</v>
      </c>
      <c r="AB983" s="200" t="s">
        <v>14774</v>
      </c>
      <c r="AC983" s="179"/>
      <c r="AD983" s="179" t="s">
        <v>23</v>
      </c>
      <c r="AE983" s="179"/>
      <c r="AF983" s="179"/>
      <c r="AG983" s="179"/>
      <c r="AJ983" s="1">
        <f t="shared" si="54"/>
        <v>0</v>
      </c>
    </row>
    <row r="984" spans="1:37" ht="63">
      <c r="A984" s="94" t="s">
        <v>12777</v>
      </c>
      <c r="B984" s="596" t="s">
        <v>12578</v>
      </c>
      <c r="C984" s="596" t="s">
        <v>12579</v>
      </c>
      <c r="D984" s="786">
        <v>42676</v>
      </c>
      <c r="E984" s="787">
        <v>0.43611111111111112</v>
      </c>
      <c r="F984" s="786">
        <v>42676</v>
      </c>
      <c r="G984" s="787">
        <v>0.45555555555555555</v>
      </c>
      <c r="H984" s="787">
        <f>G984-E984</f>
        <v>1.9444444444444431E-2</v>
      </c>
      <c r="I984" s="788">
        <v>2</v>
      </c>
      <c r="J984" s="595" t="s">
        <v>13291</v>
      </c>
      <c r="K984" s="595"/>
      <c r="L984" s="596" t="s">
        <v>17</v>
      </c>
      <c r="M984" s="596" t="s">
        <v>14215</v>
      </c>
      <c r="N984" s="792" t="s">
        <v>3</v>
      </c>
      <c r="O984" s="596" t="s">
        <v>8</v>
      </c>
      <c r="P984" s="789" t="s">
        <v>14216</v>
      </c>
      <c r="Q984" s="789" t="s">
        <v>14217</v>
      </c>
      <c r="R984" s="790"/>
      <c r="S984" s="790"/>
      <c r="T984" s="807"/>
      <c r="U984" s="792" t="s">
        <v>29</v>
      </c>
      <c r="V984" s="792"/>
      <c r="W984" s="792"/>
      <c r="X984" s="792"/>
      <c r="Y984" s="792"/>
      <c r="Z984" s="792"/>
      <c r="AA984" s="792"/>
      <c r="AB984" s="792"/>
      <c r="AC984" s="792"/>
      <c r="AD984" s="792" t="s">
        <v>38</v>
      </c>
      <c r="AE984" s="792"/>
      <c r="AF984" s="792"/>
      <c r="AG984" s="792"/>
      <c r="AJ984" s="1">
        <f t="shared" si="54"/>
        <v>0</v>
      </c>
    </row>
    <row r="985" spans="1:37" ht="63">
      <c r="A985" s="94" t="s">
        <v>12777</v>
      </c>
      <c r="B985" s="596" t="s">
        <v>12578</v>
      </c>
      <c r="C985" s="596" t="s">
        <v>12579</v>
      </c>
      <c r="D985" s="786">
        <v>42676</v>
      </c>
      <c r="E985" s="787">
        <v>0.67638888888888893</v>
      </c>
      <c r="F985" s="786">
        <v>42676</v>
      </c>
      <c r="G985" s="787">
        <v>0.68611111111111101</v>
      </c>
      <c r="H985" s="787">
        <f>G985-E985</f>
        <v>9.7222222222220767E-3</v>
      </c>
      <c r="I985" s="788">
        <v>2</v>
      </c>
      <c r="J985" s="595" t="s">
        <v>13291</v>
      </c>
      <c r="K985" s="595"/>
      <c r="L985" s="596" t="s">
        <v>17</v>
      </c>
      <c r="M985" s="596" t="s">
        <v>14215</v>
      </c>
      <c r="N985" s="792" t="s">
        <v>3</v>
      </c>
      <c r="O985" s="596" t="s">
        <v>8</v>
      </c>
      <c r="P985" s="789" t="s">
        <v>14216</v>
      </c>
      <c r="Q985" s="789" t="s">
        <v>14218</v>
      </c>
      <c r="R985" s="790"/>
      <c r="S985" s="790"/>
      <c r="T985" s="807"/>
      <c r="U985" s="792" t="s">
        <v>29</v>
      </c>
      <c r="V985" s="792"/>
      <c r="W985" s="792"/>
      <c r="X985" s="792"/>
      <c r="Y985" s="792"/>
      <c r="Z985" s="792"/>
      <c r="AA985" s="792"/>
      <c r="AB985" s="792"/>
      <c r="AC985" s="792"/>
      <c r="AD985" s="792" t="s">
        <v>38</v>
      </c>
      <c r="AE985" s="792"/>
      <c r="AF985" s="792"/>
      <c r="AG985" s="792"/>
      <c r="AJ985" s="1">
        <f t="shared" si="54"/>
        <v>0</v>
      </c>
    </row>
    <row r="986" spans="1:37" ht="84">
      <c r="A986" s="94" t="s">
        <v>12777</v>
      </c>
      <c r="B986" s="596" t="s">
        <v>12578</v>
      </c>
      <c r="C986" s="596" t="s">
        <v>12579</v>
      </c>
      <c r="D986" s="786">
        <v>42677</v>
      </c>
      <c r="E986" s="787">
        <v>0.66319444444444442</v>
      </c>
      <c r="F986" s="786">
        <v>42677</v>
      </c>
      <c r="G986" s="787">
        <v>0.70138888888888884</v>
      </c>
      <c r="H986" s="787">
        <f>G986-E986</f>
        <v>3.819444444444442E-2</v>
      </c>
      <c r="I986" s="788">
        <v>10</v>
      </c>
      <c r="J986" s="596" t="s">
        <v>144</v>
      </c>
      <c r="K986" s="595" t="s">
        <v>146</v>
      </c>
      <c r="L986" s="596" t="s">
        <v>4</v>
      </c>
      <c r="M986" s="596" t="s">
        <v>12779</v>
      </c>
      <c r="N986" s="792" t="s">
        <v>3</v>
      </c>
      <c r="O986" s="596" t="s">
        <v>8</v>
      </c>
      <c r="P986" s="789" t="s">
        <v>12780</v>
      </c>
      <c r="Q986" s="789" t="s">
        <v>12781</v>
      </c>
      <c r="R986" s="790">
        <v>1.9555555555555555</v>
      </c>
      <c r="S986" s="790"/>
      <c r="T986" s="807">
        <v>1.978</v>
      </c>
      <c r="U986" s="792" t="s">
        <v>29</v>
      </c>
      <c r="V986" s="792">
        <v>1989</v>
      </c>
      <c r="W986" s="792" t="s">
        <v>2589</v>
      </c>
      <c r="X986" s="792" t="s">
        <v>14219</v>
      </c>
      <c r="Y986" s="792" t="s">
        <v>14220</v>
      </c>
      <c r="Z986" s="792" t="s">
        <v>14221</v>
      </c>
      <c r="AA986" s="792" t="s">
        <v>14222</v>
      </c>
      <c r="AB986" s="792" t="s">
        <v>14223</v>
      </c>
      <c r="AC986" s="792"/>
      <c r="AD986" s="792" t="s">
        <v>25</v>
      </c>
      <c r="AE986" s="792"/>
      <c r="AF986" s="792"/>
      <c r="AG986" s="792"/>
      <c r="AJ986" s="1">
        <f t="shared" si="54"/>
        <v>2.2444444444444489E-2</v>
      </c>
    </row>
    <row r="987" spans="1:37" ht="78.75">
      <c r="A987" s="94" t="s">
        <v>13179</v>
      </c>
      <c r="B987" s="179" t="s">
        <v>6</v>
      </c>
      <c r="C987" s="208" t="s">
        <v>1868</v>
      </c>
      <c r="D987" s="169">
        <v>42729</v>
      </c>
      <c r="E987" s="176">
        <v>0.49513888888888885</v>
      </c>
      <c r="F987" s="169">
        <v>42729</v>
      </c>
      <c r="G987" s="176">
        <v>0.57500000000000007</v>
      </c>
      <c r="H987" s="176">
        <v>7.9861111111111105E-2</v>
      </c>
      <c r="I987" s="600">
        <v>28</v>
      </c>
      <c r="J987" s="179" t="s">
        <v>303</v>
      </c>
      <c r="K987" s="179" t="s">
        <v>15</v>
      </c>
      <c r="L987" s="179" t="s">
        <v>4</v>
      </c>
      <c r="M987" s="179" t="s">
        <v>13661</v>
      </c>
      <c r="N987" s="179" t="s">
        <v>3</v>
      </c>
      <c r="O987" s="179" t="s">
        <v>8</v>
      </c>
      <c r="P987" s="179" t="s">
        <v>13662</v>
      </c>
      <c r="Q987" s="1239" t="s">
        <v>14835</v>
      </c>
      <c r="R987" s="170">
        <v>17.2</v>
      </c>
      <c r="S987" s="170">
        <v>0.9</v>
      </c>
      <c r="T987" s="602">
        <v>18.099999999999998</v>
      </c>
      <c r="U987" s="600" t="s">
        <v>7</v>
      </c>
      <c r="V987" s="906">
        <v>40517</v>
      </c>
      <c r="W987" s="600" t="s">
        <v>14836</v>
      </c>
      <c r="X987" s="600" t="s">
        <v>2736</v>
      </c>
      <c r="Y987" s="600" t="s">
        <v>14837</v>
      </c>
      <c r="Z987" s="907" t="s">
        <v>14838</v>
      </c>
      <c r="AA987" s="600" t="s">
        <v>14839</v>
      </c>
      <c r="AB987" s="600">
        <v>1</v>
      </c>
      <c r="AC987" s="600" t="s">
        <v>141</v>
      </c>
      <c r="AD987" s="600" t="s">
        <v>23</v>
      </c>
      <c r="AE987" s="179"/>
      <c r="AF987" s="179"/>
      <c r="AG987" s="179"/>
      <c r="AJ987" s="1">
        <f t="shared" si="54"/>
        <v>0</v>
      </c>
    </row>
    <row r="988" spans="1:37" ht="84">
      <c r="A988" s="94" t="s">
        <v>12777</v>
      </c>
      <c r="B988" s="596" t="s">
        <v>12578</v>
      </c>
      <c r="C988" s="596" t="s">
        <v>12579</v>
      </c>
      <c r="D988" s="786">
        <v>42678</v>
      </c>
      <c r="E988" s="787">
        <v>0</v>
      </c>
      <c r="F988" s="786">
        <v>42678</v>
      </c>
      <c r="G988" s="787">
        <v>0.62152777777777779</v>
      </c>
      <c r="H988" s="787">
        <f>G988-E988</f>
        <v>0.62152777777777779</v>
      </c>
      <c r="I988" s="788">
        <v>1</v>
      </c>
      <c r="J988" s="596" t="s">
        <v>141</v>
      </c>
      <c r="K988" s="596"/>
      <c r="L988" s="596" t="s">
        <v>4</v>
      </c>
      <c r="M988" s="596" t="s">
        <v>12801</v>
      </c>
      <c r="N988" s="792">
        <v>0.4</v>
      </c>
      <c r="O988" s="596" t="s">
        <v>2</v>
      </c>
      <c r="P988" s="789" t="s">
        <v>12802</v>
      </c>
      <c r="Q988" s="789" t="s">
        <v>12803</v>
      </c>
      <c r="R988" s="790">
        <v>3.2319444444444447</v>
      </c>
      <c r="S988" s="790"/>
      <c r="T988" s="807">
        <v>3.23</v>
      </c>
      <c r="U988" s="792" t="s">
        <v>1</v>
      </c>
      <c r="V988" s="792">
        <v>2007</v>
      </c>
      <c r="W988" s="792" t="s">
        <v>14228</v>
      </c>
      <c r="X988" s="792" t="s">
        <v>2736</v>
      </c>
      <c r="Y988" s="792" t="s">
        <v>14229</v>
      </c>
      <c r="Z988" s="792">
        <v>100</v>
      </c>
      <c r="AA988" s="792" t="s">
        <v>14201</v>
      </c>
      <c r="AB988" s="792" t="s">
        <v>141</v>
      </c>
      <c r="AC988" s="792" t="s">
        <v>14230</v>
      </c>
      <c r="AD988" s="792" t="s">
        <v>0</v>
      </c>
      <c r="AE988" s="792"/>
      <c r="AF988" s="792"/>
      <c r="AG988" s="792"/>
      <c r="AJ988" s="1">
        <f t="shared" si="54"/>
        <v>-1.9444444444447484E-3</v>
      </c>
    </row>
    <row r="989" spans="1:37" ht="63">
      <c r="A989" s="94" t="s">
        <v>12777</v>
      </c>
      <c r="B989" s="596" t="s">
        <v>12578</v>
      </c>
      <c r="C989" s="596" t="s">
        <v>12579</v>
      </c>
      <c r="D989" s="786">
        <v>42678</v>
      </c>
      <c r="E989" s="787">
        <v>0.45833333333333331</v>
      </c>
      <c r="F989" s="786">
        <v>42678</v>
      </c>
      <c r="G989" s="787">
        <v>0.79166666666666663</v>
      </c>
      <c r="H989" s="787">
        <f>G989-E989</f>
        <v>0.33333333333333331</v>
      </c>
      <c r="I989" s="788">
        <v>1</v>
      </c>
      <c r="J989" s="596" t="s">
        <v>141</v>
      </c>
      <c r="K989" s="596"/>
      <c r="L989" s="596" t="s">
        <v>4</v>
      </c>
      <c r="M989" s="596" t="s">
        <v>12804</v>
      </c>
      <c r="N989" s="792">
        <v>0.4</v>
      </c>
      <c r="O989" s="596" t="s">
        <v>2</v>
      </c>
      <c r="P989" s="789" t="s">
        <v>12805</v>
      </c>
      <c r="Q989" s="789" t="s">
        <v>12806</v>
      </c>
      <c r="R989" s="790">
        <v>1.5999999999999999</v>
      </c>
      <c r="S989" s="790"/>
      <c r="T989" s="807">
        <v>1.6</v>
      </c>
      <c r="U989" s="792" t="s">
        <v>1</v>
      </c>
      <c r="V989" s="792">
        <v>1991</v>
      </c>
      <c r="W989" s="792" t="s">
        <v>14231</v>
      </c>
      <c r="X989" s="792"/>
      <c r="Y989" s="792" t="s">
        <v>14232</v>
      </c>
      <c r="Z989" s="792">
        <v>100</v>
      </c>
      <c r="AA989" s="792" t="s">
        <v>14233</v>
      </c>
      <c r="AB989" s="792"/>
      <c r="AC989" s="792"/>
      <c r="AD989" s="792" t="s">
        <v>0</v>
      </c>
      <c r="AE989" s="792"/>
      <c r="AF989" s="792"/>
      <c r="AG989" s="792"/>
      <c r="AJ989" s="1">
        <f t="shared" si="54"/>
        <v>0</v>
      </c>
    </row>
    <row r="990" spans="1:37" ht="147">
      <c r="A990" s="94" t="s">
        <v>12777</v>
      </c>
      <c r="B990" s="596" t="s">
        <v>12578</v>
      </c>
      <c r="C990" s="596" t="s">
        <v>12579</v>
      </c>
      <c r="D990" s="786">
        <v>42678</v>
      </c>
      <c r="E990" s="787">
        <v>0.95833333333333337</v>
      </c>
      <c r="F990" s="786">
        <v>42678</v>
      </c>
      <c r="G990" s="787">
        <v>0.9590277777777777</v>
      </c>
      <c r="H990" s="787">
        <f>G990-E990</f>
        <v>6.9444444444433095E-4</v>
      </c>
      <c r="I990" s="788">
        <v>0</v>
      </c>
      <c r="J990" s="596" t="s">
        <v>576</v>
      </c>
      <c r="K990" s="595" t="s">
        <v>146</v>
      </c>
      <c r="L990" s="596" t="s">
        <v>17</v>
      </c>
      <c r="M990" s="596" t="s">
        <v>12817</v>
      </c>
      <c r="N990" s="792">
        <v>220</v>
      </c>
      <c r="O990" s="596" t="s">
        <v>8</v>
      </c>
      <c r="P990" s="789" t="s">
        <v>12817</v>
      </c>
      <c r="Q990" s="789" t="s">
        <v>14234</v>
      </c>
      <c r="R990" s="790"/>
      <c r="S990" s="790"/>
      <c r="T990" s="807"/>
      <c r="U990" s="792" t="s">
        <v>34</v>
      </c>
      <c r="V990" s="792"/>
      <c r="W990" s="792"/>
      <c r="X990" s="792"/>
      <c r="Y990" s="792"/>
      <c r="Z990" s="792"/>
      <c r="AA990" s="792"/>
      <c r="AB990" s="792"/>
      <c r="AC990" s="792"/>
      <c r="AD990" s="792" t="s">
        <v>38</v>
      </c>
      <c r="AE990" s="792"/>
      <c r="AF990" s="792"/>
      <c r="AG990" s="792"/>
      <c r="AJ990" s="1">
        <f t="shared" si="54"/>
        <v>0</v>
      </c>
    </row>
    <row r="991" spans="1:37" ht="31.5" customHeight="1">
      <c r="A991" s="179" t="s">
        <v>6868</v>
      </c>
      <c r="B991" s="179" t="s">
        <v>1174</v>
      </c>
      <c r="C991" s="179" t="s">
        <v>1174</v>
      </c>
      <c r="D991" s="169">
        <v>42609</v>
      </c>
      <c r="E991" s="176" t="s">
        <v>7883</v>
      </c>
      <c r="F991" s="169">
        <v>42609</v>
      </c>
      <c r="G991" s="176" t="s">
        <v>7883</v>
      </c>
      <c r="H991" s="176">
        <v>0</v>
      </c>
      <c r="I991" s="179">
        <v>23</v>
      </c>
      <c r="J991" s="179" t="s">
        <v>7884</v>
      </c>
      <c r="K991" s="179" t="s">
        <v>4090</v>
      </c>
      <c r="L991" s="179" t="s">
        <v>10</v>
      </c>
      <c r="M991" s="179" t="s">
        <v>7885</v>
      </c>
      <c r="N991" s="179" t="s">
        <v>3</v>
      </c>
      <c r="O991" s="179" t="s">
        <v>8</v>
      </c>
      <c r="P991" s="179" t="s">
        <v>7885</v>
      </c>
      <c r="Q991" s="179" t="s">
        <v>7886</v>
      </c>
      <c r="R991" s="179"/>
      <c r="S991" s="179">
        <v>18</v>
      </c>
      <c r="T991" s="179">
        <v>18</v>
      </c>
      <c r="U991" s="179"/>
      <c r="V991" s="179"/>
      <c r="W991" s="179"/>
      <c r="X991" s="179"/>
      <c r="Y991" s="179"/>
      <c r="Z991" s="179"/>
      <c r="AA991" s="179"/>
      <c r="AB991" s="179"/>
      <c r="AC991" s="179"/>
      <c r="AD991" s="115" t="s">
        <v>23</v>
      </c>
      <c r="AE991" s="179"/>
      <c r="AF991" s="179"/>
      <c r="AG991" s="115"/>
      <c r="AJ991" s="1">
        <f t="shared" si="54"/>
        <v>0</v>
      </c>
      <c r="AK991" s="1">
        <f>AJ991-T991</f>
        <v>-18</v>
      </c>
    </row>
    <row r="992" spans="1:37" ht="189">
      <c r="A992" s="94" t="s">
        <v>12777</v>
      </c>
      <c r="B992" s="596" t="s">
        <v>12578</v>
      </c>
      <c r="C992" s="596" t="s">
        <v>12579</v>
      </c>
      <c r="D992" s="786">
        <v>42679</v>
      </c>
      <c r="E992" s="787">
        <v>6.9444444444444441E-3</v>
      </c>
      <c r="F992" s="786">
        <v>42679</v>
      </c>
      <c r="G992" s="787">
        <v>0.18055555555555555</v>
      </c>
      <c r="H992" s="787">
        <f t="shared" ref="H992:H1001" si="56">G992-E992</f>
        <v>0.1736111111111111</v>
      </c>
      <c r="I992" s="788">
        <v>9</v>
      </c>
      <c r="J992" s="596" t="s">
        <v>425</v>
      </c>
      <c r="K992" s="595" t="s">
        <v>146</v>
      </c>
      <c r="L992" s="71" t="s">
        <v>10</v>
      </c>
      <c r="M992" s="596" t="s">
        <v>12827</v>
      </c>
      <c r="N992" s="792" t="s">
        <v>3</v>
      </c>
      <c r="O992" s="596" t="s">
        <v>26</v>
      </c>
      <c r="P992" s="789" t="s">
        <v>12828</v>
      </c>
      <c r="Q992" s="789" t="s">
        <v>14238</v>
      </c>
      <c r="R992" s="790">
        <v>9.9305555555555554</v>
      </c>
      <c r="S992" s="790">
        <v>6.9694444444444432</v>
      </c>
      <c r="T992" s="807">
        <v>16.899999999999999</v>
      </c>
      <c r="U992" s="792" t="s">
        <v>29</v>
      </c>
      <c r="V992" s="792">
        <v>2002</v>
      </c>
      <c r="W992" s="792" t="s">
        <v>14239</v>
      </c>
      <c r="X992" s="792" t="s">
        <v>2736</v>
      </c>
      <c r="Y992" s="792" t="s">
        <v>14240</v>
      </c>
      <c r="Z992" s="792">
        <v>100</v>
      </c>
      <c r="AA992" s="792" t="s">
        <v>14241</v>
      </c>
      <c r="AB992" s="792" t="s">
        <v>141</v>
      </c>
      <c r="AC992" s="793">
        <v>42593</v>
      </c>
      <c r="AD992" s="792" t="s">
        <v>31</v>
      </c>
      <c r="AE992" s="792"/>
      <c r="AF992" s="792"/>
      <c r="AG992" s="792"/>
      <c r="AJ992" s="1">
        <f t="shared" si="54"/>
        <v>0</v>
      </c>
    </row>
    <row r="993" spans="1:36" ht="56.25">
      <c r="A993" s="94" t="s">
        <v>2039</v>
      </c>
      <c r="B993" s="57" t="s">
        <v>20</v>
      </c>
      <c r="C993" s="57" t="s">
        <v>20</v>
      </c>
      <c r="D993" s="278">
        <v>42474</v>
      </c>
      <c r="E993" s="59">
        <v>0.6</v>
      </c>
      <c r="F993" s="278">
        <v>42474</v>
      </c>
      <c r="G993" s="95">
        <v>0.60069444444444442</v>
      </c>
      <c r="H993" s="95">
        <f t="shared" si="56"/>
        <v>6.9444444444444198E-4</v>
      </c>
      <c r="I993" s="57">
        <v>8</v>
      </c>
      <c r="J993" s="57" t="s">
        <v>144</v>
      </c>
      <c r="K993" s="57" t="s">
        <v>9</v>
      </c>
      <c r="L993" s="57" t="s">
        <v>4</v>
      </c>
      <c r="M993" s="57" t="s">
        <v>2154</v>
      </c>
      <c r="N993" s="57" t="s">
        <v>3</v>
      </c>
      <c r="O993" s="57" t="s">
        <v>8</v>
      </c>
      <c r="P993" s="57" t="s">
        <v>2155</v>
      </c>
      <c r="Q993" s="57" t="s">
        <v>2156</v>
      </c>
      <c r="R993" s="57">
        <v>5.0999999999999996</v>
      </c>
      <c r="S993" s="57">
        <v>12.7</v>
      </c>
      <c r="T993" s="57">
        <f>R993+S993</f>
        <v>17.799999999999997</v>
      </c>
      <c r="U993" s="179"/>
      <c r="V993" s="179"/>
      <c r="W993" s="179"/>
      <c r="X993" s="179"/>
      <c r="Y993" s="179"/>
      <c r="Z993" s="179"/>
      <c r="AA993" s="179"/>
      <c r="AB993" s="179"/>
      <c r="AC993" s="179"/>
      <c r="AD993" s="179" t="s">
        <v>23</v>
      </c>
      <c r="AE993" s="179"/>
      <c r="AF993" s="179"/>
      <c r="AG993" s="115"/>
      <c r="AJ993" s="1">
        <f t="shared" si="54"/>
        <v>0</v>
      </c>
    </row>
    <row r="994" spans="1:36" ht="105">
      <c r="A994" s="94" t="s">
        <v>12777</v>
      </c>
      <c r="B994" s="596" t="s">
        <v>12578</v>
      </c>
      <c r="C994" s="596" t="s">
        <v>12579</v>
      </c>
      <c r="D994" s="786">
        <v>42679</v>
      </c>
      <c r="E994" s="787">
        <v>8.3333333333333329E-2</v>
      </c>
      <c r="F994" s="786">
        <v>42679</v>
      </c>
      <c r="G994" s="787">
        <v>8.5416666666666655E-2</v>
      </c>
      <c r="H994" s="787">
        <f t="shared" si="56"/>
        <v>2.0833333333333259E-3</v>
      </c>
      <c r="I994" s="788">
        <v>1508</v>
      </c>
      <c r="J994" s="596" t="s">
        <v>576</v>
      </c>
      <c r="K994" s="596" t="s">
        <v>21</v>
      </c>
      <c r="L994" s="596" t="s">
        <v>17</v>
      </c>
      <c r="M994" s="596" t="s">
        <v>12817</v>
      </c>
      <c r="N994" s="792">
        <v>220</v>
      </c>
      <c r="O994" s="596" t="s">
        <v>8</v>
      </c>
      <c r="P994" s="789" t="s">
        <v>12817</v>
      </c>
      <c r="Q994" s="789" t="s">
        <v>14245</v>
      </c>
      <c r="R994" s="790">
        <v>11.987499999999999</v>
      </c>
      <c r="S994" s="790">
        <v>77.8125</v>
      </c>
      <c r="T994" s="807">
        <v>89.8</v>
      </c>
      <c r="U994" s="792" t="s">
        <v>34</v>
      </c>
      <c r="V994" s="792" t="s">
        <v>141</v>
      </c>
      <c r="W994" s="792" t="s">
        <v>141</v>
      </c>
      <c r="X994" s="792" t="s">
        <v>141</v>
      </c>
      <c r="Y994" s="792" t="s">
        <v>141</v>
      </c>
      <c r="Z994" s="792" t="s">
        <v>141</v>
      </c>
      <c r="AA994" s="792" t="s">
        <v>141</v>
      </c>
      <c r="AB994" s="792" t="s">
        <v>141</v>
      </c>
      <c r="AC994" s="792" t="s">
        <v>141</v>
      </c>
      <c r="AD994" s="792" t="s">
        <v>38</v>
      </c>
      <c r="AE994" s="792"/>
      <c r="AF994" s="792"/>
      <c r="AG994" s="792"/>
      <c r="AJ994" s="1">
        <f t="shared" si="54"/>
        <v>0</v>
      </c>
    </row>
    <row r="995" spans="1:36" ht="63">
      <c r="A995" s="94" t="s">
        <v>12777</v>
      </c>
      <c r="B995" s="596" t="s">
        <v>12578</v>
      </c>
      <c r="C995" s="596" t="s">
        <v>12579</v>
      </c>
      <c r="D995" s="786">
        <v>42679</v>
      </c>
      <c r="E995" s="787">
        <v>0.71527777777777779</v>
      </c>
      <c r="F995" s="786">
        <v>42679</v>
      </c>
      <c r="G995" s="787">
        <v>0.75694444444444453</v>
      </c>
      <c r="H995" s="787">
        <f t="shared" si="56"/>
        <v>4.1666666666666741E-2</v>
      </c>
      <c r="I995" s="788">
        <v>2</v>
      </c>
      <c r="J995" s="596" t="s">
        <v>303</v>
      </c>
      <c r="K995" s="596" t="s">
        <v>21</v>
      </c>
      <c r="L995" s="596" t="s">
        <v>4</v>
      </c>
      <c r="M995" s="596" t="s">
        <v>12830</v>
      </c>
      <c r="N995" s="792" t="s">
        <v>3</v>
      </c>
      <c r="O995" s="596" t="s">
        <v>8</v>
      </c>
      <c r="P995" s="789" t="s">
        <v>12830</v>
      </c>
      <c r="Q995" s="789" t="s">
        <v>13655</v>
      </c>
      <c r="R995" s="790">
        <v>0.30833333333333335</v>
      </c>
      <c r="S995" s="790"/>
      <c r="T995" s="807">
        <v>0.308</v>
      </c>
      <c r="U995" s="792" t="s">
        <v>1</v>
      </c>
      <c r="V995" s="792">
        <v>1976</v>
      </c>
      <c r="W995" s="792" t="s">
        <v>29</v>
      </c>
      <c r="X995" s="792" t="s">
        <v>6961</v>
      </c>
      <c r="Y995" s="796" t="s">
        <v>14246</v>
      </c>
      <c r="Z995" s="792">
        <v>100</v>
      </c>
      <c r="AA995" s="796" t="s">
        <v>14247</v>
      </c>
      <c r="AB995" s="792"/>
      <c r="AC995" s="792"/>
      <c r="AD995" s="792" t="s">
        <v>25</v>
      </c>
      <c r="AE995" s="792"/>
      <c r="AF995" s="792"/>
      <c r="AG995" s="792"/>
      <c r="AJ995" s="1">
        <f t="shared" si="54"/>
        <v>-3.3333333333335213E-4</v>
      </c>
    </row>
    <row r="996" spans="1:36" ht="84">
      <c r="A996" s="94" t="s">
        <v>12777</v>
      </c>
      <c r="B996" s="596" t="s">
        <v>12578</v>
      </c>
      <c r="C996" s="596" t="s">
        <v>12579</v>
      </c>
      <c r="D996" s="786">
        <v>42680</v>
      </c>
      <c r="E996" s="787">
        <v>8.3333333333333329E-2</v>
      </c>
      <c r="F996" s="786">
        <v>42680</v>
      </c>
      <c r="G996" s="787">
        <v>0.47916666666666669</v>
      </c>
      <c r="H996" s="787">
        <f t="shared" si="56"/>
        <v>0.39583333333333337</v>
      </c>
      <c r="I996" s="788">
        <v>1</v>
      </c>
      <c r="J996" s="595" t="s">
        <v>13291</v>
      </c>
      <c r="K996" s="595"/>
      <c r="L996" s="596" t="s">
        <v>4</v>
      </c>
      <c r="M996" s="596" t="s">
        <v>14248</v>
      </c>
      <c r="N996" s="792" t="s">
        <v>3</v>
      </c>
      <c r="O996" s="596" t="s">
        <v>26</v>
      </c>
      <c r="P996" s="789" t="s">
        <v>14249</v>
      </c>
      <c r="Q996" s="789" t="s">
        <v>14250</v>
      </c>
      <c r="R996" s="790">
        <v>1.3062499999999997</v>
      </c>
      <c r="S996" s="790"/>
      <c r="T996" s="807">
        <v>1.306</v>
      </c>
      <c r="U996" s="792" t="s">
        <v>34</v>
      </c>
      <c r="V996" s="792">
        <v>1992</v>
      </c>
      <c r="W996" s="792" t="s">
        <v>14251</v>
      </c>
      <c r="X996" s="792"/>
      <c r="Y996" s="792" t="s">
        <v>14252</v>
      </c>
      <c r="Z996" s="792"/>
      <c r="AA996" s="792" t="s">
        <v>14253</v>
      </c>
      <c r="AB996" s="792" t="s">
        <v>14254</v>
      </c>
      <c r="AC996" s="792"/>
      <c r="AD996" s="792" t="s">
        <v>0</v>
      </c>
      <c r="AE996" s="792"/>
      <c r="AF996" s="792"/>
      <c r="AG996" s="792"/>
      <c r="AJ996" s="1">
        <f t="shared" si="54"/>
        <v>-2.499999999996394E-4</v>
      </c>
    </row>
    <row r="997" spans="1:36" ht="84">
      <c r="A997" s="94" t="s">
        <v>12777</v>
      </c>
      <c r="B997" s="596" t="s">
        <v>12578</v>
      </c>
      <c r="C997" s="596" t="s">
        <v>12579</v>
      </c>
      <c r="D997" s="786">
        <v>42681</v>
      </c>
      <c r="E997" s="787">
        <v>0.82986111111111116</v>
      </c>
      <c r="F997" s="786">
        <v>42681</v>
      </c>
      <c r="G997" s="787">
        <v>0.89374999999999993</v>
      </c>
      <c r="H997" s="787">
        <f t="shared" si="56"/>
        <v>6.3888888888888773E-2</v>
      </c>
      <c r="I997" s="788">
        <v>17</v>
      </c>
      <c r="J997" s="596" t="s">
        <v>144</v>
      </c>
      <c r="K997" s="596" t="s">
        <v>21</v>
      </c>
      <c r="L997" s="596" t="s">
        <v>4</v>
      </c>
      <c r="M997" s="596" t="s">
        <v>12889</v>
      </c>
      <c r="N997" s="792" t="s">
        <v>3</v>
      </c>
      <c r="O997" s="596" t="s">
        <v>8</v>
      </c>
      <c r="P997" s="789" t="s">
        <v>12890</v>
      </c>
      <c r="Q997" s="789" t="s">
        <v>12845</v>
      </c>
      <c r="R997" s="790">
        <v>3.1816666666666662</v>
      </c>
      <c r="S997" s="790"/>
      <c r="T997" s="807">
        <v>3.21</v>
      </c>
      <c r="U997" s="792" t="s">
        <v>1</v>
      </c>
      <c r="V997" s="792">
        <v>1969</v>
      </c>
      <c r="W997" s="792" t="s">
        <v>2717</v>
      </c>
      <c r="X997" s="792" t="s">
        <v>3096</v>
      </c>
      <c r="Y997" s="792" t="s">
        <v>14255</v>
      </c>
      <c r="Z997" s="792">
        <v>100</v>
      </c>
      <c r="AA997" s="796" t="s">
        <v>14256</v>
      </c>
      <c r="AB997" s="792">
        <v>0</v>
      </c>
      <c r="AC997" s="792" t="s">
        <v>14257</v>
      </c>
      <c r="AD997" s="792" t="s">
        <v>25</v>
      </c>
      <c r="AE997" s="792"/>
      <c r="AF997" s="792"/>
      <c r="AG997" s="792"/>
      <c r="AJ997" s="1">
        <f t="shared" si="54"/>
        <v>2.8333333333333766E-2</v>
      </c>
    </row>
    <row r="998" spans="1:36" ht="84">
      <c r="A998" s="94" t="s">
        <v>12777</v>
      </c>
      <c r="B998" s="596" t="s">
        <v>12578</v>
      </c>
      <c r="C998" s="596" t="s">
        <v>12579</v>
      </c>
      <c r="D998" s="786">
        <v>42681</v>
      </c>
      <c r="E998" s="787">
        <v>0.13194444444444445</v>
      </c>
      <c r="F998" s="786">
        <v>42681</v>
      </c>
      <c r="G998" s="787">
        <v>0.17013888888888887</v>
      </c>
      <c r="H998" s="787">
        <f t="shared" si="56"/>
        <v>3.819444444444442E-2</v>
      </c>
      <c r="I998" s="788">
        <v>59</v>
      </c>
      <c r="J998" s="596" t="s">
        <v>2484</v>
      </c>
      <c r="K998" s="595" t="s">
        <v>146</v>
      </c>
      <c r="L998" s="596" t="s">
        <v>4</v>
      </c>
      <c r="M998" s="596" t="s">
        <v>14258</v>
      </c>
      <c r="N998" s="792" t="s">
        <v>3</v>
      </c>
      <c r="O998" s="596" t="s">
        <v>8</v>
      </c>
      <c r="P998" s="789" t="s">
        <v>14259</v>
      </c>
      <c r="Q998" s="789" t="s">
        <v>14260</v>
      </c>
      <c r="R998" s="790">
        <v>6.6572916666666666</v>
      </c>
      <c r="S998" s="790"/>
      <c r="T998" s="807">
        <v>6.7009999999999996</v>
      </c>
      <c r="U998" s="792" t="s">
        <v>1</v>
      </c>
      <c r="V998" s="792">
        <v>2002</v>
      </c>
      <c r="W998" s="792" t="s">
        <v>37</v>
      </c>
      <c r="X998" s="792" t="s">
        <v>1220</v>
      </c>
      <c r="Y998" s="794">
        <v>42491</v>
      </c>
      <c r="Z998" s="799">
        <v>1</v>
      </c>
      <c r="AA998" s="794">
        <v>42856</v>
      </c>
      <c r="AB998" s="792">
        <v>0</v>
      </c>
      <c r="AC998" s="792" t="s">
        <v>14261</v>
      </c>
      <c r="AD998" s="792" t="s">
        <v>64</v>
      </c>
      <c r="AE998" s="792"/>
      <c r="AF998" s="792"/>
      <c r="AG998" s="792"/>
      <c r="AJ998" s="1">
        <f t="shared" si="54"/>
        <v>4.3708333333333016E-2</v>
      </c>
    </row>
    <row r="999" spans="1:36" ht="63">
      <c r="A999" s="94" t="s">
        <v>12777</v>
      </c>
      <c r="B999" s="596" t="s">
        <v>12578</v>
      </c>
      <c r="C999" s="596" t="s">
        <v>12579</v>
      </c>
      <c r="D999" s="786">
        <v>42681</v>
      </c>
      <c r="E999" s="787">
        <v>0.50347222222222221</v>
      </c>
      <c r="F999" s="786">
        <v>42681</v>
      </c>
      <c r="G999" s="787">
        <v>0.50694444444444442</v>
      </c>
      <c r="H999" s="787">
        <f t="shared" si="56"/>
        <v>3.4722222222222099E-3</v>
      </c>
      <c r="I999" s="788">
        <v>7</v>
      </c>
      <c r="J999" s="595" t="s">
        <v>13291</v>
      </c>
      <c r="K999" s="595"/>
      <c r="L999" s="596" t="s">
        <v>17</v>
      </c>
      <c r="M999" s="596" t="s">
        <v>12884</v>
      </c>
      <c r="N999" s="792" t="s">
        <v>3</v>
      </c>
      <c r="O999" s="596" t="s">
        <v>8</v>
      </c>
      <c r="P999" s="789" t="s">
        <v>12885</v>
      </c>
      <c r="Q999" s="789" t="s">
        <v>14262</v>
      </c>
      <c r="R999" s="790"/>
      <c r="S999" s="790"/>
      <c r="T999" s="807"/>
      <c r="U999" s="792" t="s">
        <v>7</v>
      </c>
      <c r="V999" s="792" t="s">
        <v>141</v>
      </c>
      <c r="W999" s="792" t="s">
        <v>141</v>
      </c>
      <c r="X999" s="792" t="s">
        <v>141</v>
      </c>
      <c r="Y999" s="792" t="s">
        <v>141</v>
      </c>
      <c r="Z999" s="792" t="s">
        <v>141</v>
      </c>
      <c r="AA999" s="792" t="s">
        <v>141</v>
      </c>
      <c r="AB999" s="792" t="s">
        <v>141</v>
      </c>
      <c r="AC999" s="792" t="s">
        <v>141</v>
      </c>
      <c r="AD999" s="792" t="s">
        <v>38</v>
      </c>
      <c r="AE999" s="792"/>
      <c r="AF999" s="792"/>
      <c r="AG999" s="792"/>
      <c r="AJ999" s="1">
        <f t="shared" si="54"/>
        <v>0</v>
      </c>
    </row>
    <row r="1000" spans="1:36" ht="63">
      <c r="A1000" s="94" t="s">
        <v>12777</v>
      </c>
      <c r="B1000" s="596" t="s">
        <v>12578</v>
      </c>
      <c r="C1000" s="596" t="s">
        <v>12579</v>
      </c>
      <c r="D1000" s="786">
        <v>42682</v>
      </c>
      <c r="E1000" s="787">
        <v>0.64583333333333337</v>
      </c>
      <c r="F1000" s="786">
        <v>42682</v>
      </c>
      <c r="G1000" s="787">
        <v>0.64583333333333337</v>
      </c>
      <c r="H1000" s="787">
        <f t="shared" si="56"/>
        <v>0</v>
      </c>
      <c r="I1000" s="788">
        <v>18</v>
      </c>
      <c r="J1000" s="596" t="s">
        <v>144</v>
      </c>
      <c r="K1000" s="596" t="s">
        <v>9</v>
      </c>
      <c r="L1000" s="596" t="s">
        <v>4</v>
      </c>
      <c r="M1000" s="596" t="s">
        <v>14263</v>
      </c>
      <c r="N1000" s="792" t="s">
        <v>3</v>
      </c>
      <c r="O1000" s="596" t="s">
        <v>8</v>
      </c>
      <c r="P1000" s="789" t="s">
        <v>14264</v>
      </c>
      <c r="Q1000" s="789" t="s">
        <v>14265</v>
      </c>
      <c r="R1000" s="790"/>
      <c r="S1000" s="790"/>
      <c r="T1000" s="807"/>
      <c r="U1000" s="792" t="s">
        <v>1</v>
      </c>
      <c r="V1000" s="792">
        <v>1952</v>
      </c>
      <c r="W1000" s="792" t="s">
        <v>29</v>
      </c>
      <c r="X1000" s="792" t="s">
        <v>6961</v>
      </c>
      <c r="Y1000" s="796" t="s">
        <v>14210</v>
      </c>
      <c r="Z1000" s="792">
        <v>100</v>
      </c>
      <c r="AA1000" s="796" t="s">
        <v>14211</v>
      </c>
      <c r="AB1000" s="792"/>
      <c r="AC1000" s="792"/>
      <c r="AD1000" s="792" t="s">
        <v>25</v>
      </c>
      <c r="AE1000" s="792"/>
      <c r="AF1000" s="792"/>
      <c r="AG1000" s="792"/>
      <c r="AJ1000" s="1">
        <f t="shared" si="54"/>
        <v>0</v>
      </c>
    </row>
    <row r="1001" spans="1:36" ht="63">
      <c r="A1001" s="94" t="s">
        <v>12777</v>
      </c>
      <c r="B1001" s="596" t="s">
        <v>12578</v>
      </c>
      <c r="C1001" s="596" t="s">
        <v>12579</v>
      </c>
      <c r="D1001" s="786">
        <v>42682</v>
      </c>
      <c r="E1001" s="787">
        <v>0.91666666666666663</v>
      </c>
      <c r="F1001" s="786">
        <v>42682</v>
      </c>
      <c r="G1001" s="787">
        <v>0.97569444444444453</v>
      </c>
      <c r="H1001" s="787">
        <f t="shared" si="56"/>
        <v>5.9027777777777901E-2</v>
      </c>
      <c r="I1001" s="788">
        <v>43</v>
      </c>
      <c r="J1001" s="596" t="s">
        <v>144</v>
      </c>
      <c r="K1001" s="596" t="s">
        <v>21</v>
      </c>
      <c r="L1001" s="596" t="s">
        <v>4</v>
      </c>
      <c r="M1001" s="596" t="s">
        <v>12901</v>
      </c>
      <c r="N1001" s="792" t="s">
        <v>3</v>
      </c>
      <c r="O1001" s="596" t="s">
        <v>8</v>
      </c>
      <c r="P1001" s="789" t="s">
        <v>12902</v>
      </c>
      <c r="Q1001" s="789" t="s">
        <v>14266</v>
      </c>
      <c r="R1001" s="790">
        <v>4.6454861111111114</v>
      </c>
      <c r="S1001" s="790">
        <v>8.8513888888888559E-2</v>
      </c>
      <c r="T1001" s="807">
        <v>4.734</v>
      </c>
      <c r="U1001" s="792" t="s">
        <v>1</v>
      </c>
      <c r="V1001" s="792">
        <v>1979</v>
      </c>
      <c r="W1001" s="792" t="s">
        <v>29</v>
      </c>
      <c r="X1001" s="792" t="s">
        <v>6961</v>
      </c>
      <c r="Y1001" s="796" t="s">
        <v>14143</v>
      </c>
      <c r="Z1001" s="792">
        <v>100</v>
      </c>
      <c r="AA1001" s="796" t="s">
        <v>14144</v>
      </c>
      <c r="AB1001" s="792"/>
      <c r="AC1001" s="792"/>
      <c r="AD1001" s="792" t="s">
        <v>25</v>
      </c>
      <c r="AE1001" s="792"/>
      <c r="AF1001" s="792"/>
      <c r="AG1001" s="792"/>
      <c r="AJ1001" s="1">
        <f t="shared" si="54"/>
        <v>0</v>
      </c>
    </row>
    <row r="1002" spans="1:36" ht="110.25">
      <c r="A1002" s="94" t="s">
        <v>12777</v>
      </c>
      <c r="B1002" s="179" t="s">
        <v>6</v>
      </c>
      <c r="C1002" s="179" t="s">
        <v>1131</v>
      </c>
      <c r="D1002" s="169">
        <v>42687</v>
      </c>
      <c r="E1002" s="176">
        <v>0.83750000000000002</v>
      </c>
      <c r="F1002" s="169">
        <v>42687</v>
      </c>
      <c r="G1002" s="176">
        <v>2.9861111111111113E-2</v>
      </c>
      <c r="H1002" s="68">
        <v>0.19930555555555554</v>
      </c>
      <c r="I1002" s="208">
        <v>9</v>
      </c>
      <c r="J1002" s="179" t="s">
        <v>303</v>
      </c>
      <c r="K1002" s="179" t="s">
        <v>15</v>
      </c>
      <c r="L1002" s="179" t="s">
        <v>10</v>
      </c>
      <c r="M1002" s="179" t="s">
        <v>12879</v>
      </c>
      <c r="N1002" s="179" t="s">
        <v>3</v>
      </c>
      <c r="O1002" s="179" t="s">
        <v>8</v>
      </c>
      <c r="P1002" s="179" t="s">
        <v>12880</v>
      </c>
      <c r="Q1002" s="600" t="s">
        <v>14737</v>
      </c>
      <c r="R1002" s="254">
        <f>17.4+0.3</f>
        <v>17.7</v>
      </c>
      <c r="S1002" s="254"/>
      <c r="T1002" s="254">
        <f>R1002+S1002</f>
        <v>17.7</v>
      </c>
      <c r="U1002" s="600" t="s">
        <v>29</v>
      </c>
      <c r="V1002" s="906" t="s">
        <v>3197</v>
      </c>
      <c r="W1002" s="600" t="s">
        <v>2725</v>
      </c>
      <c r="X1002" s="600" t="s">
        <v>2736</v>
      </c>
      <c r="Y1002" s="906" t="s">
        <v>14738</v>
      </c>
      <c r="Z1002" s="907">
        <v>1</v>
      </c>
      <c r="AA1002" s="906" t="s">
        <v>14739</v>
      </c>
      <c r="AB1002" s="600" t="s">
        <v>14740</v>
      </c>
      <c r="AC1002" s="600"/>
      <c r="AD1002" s="600" t="s">
        <v>23</v>
      </c>
      <c r="AE1002" s="179"/>
      <c r="AF1002" s="179"/>
      <c r="AG1002" s="179"/>
      <c r="AJ1002" s="1">
        <f t="shared" si="54"/>
        <v>0</v>
      </c>
    </row>
    <row r="1003" spans="1:36" ht="63">
      <c r="A1003" s="94" t="s">
        <v>12777</v>
      </c>
      <c r="B1003" s="596" t="s">
        <v>12578</v>
      </c>
      <c r="C1003" s="596" t="s">
        <v>12579</v>
      </c>
      <c r="D1003" s="786">
        <v>42682</v>
      </c>
      <c r="E1003" s="787">
        <v>0.17708333333333334</v>
      </c>
      <c r="F1003" s="786">
        <v>42682</v>
      </c>
      <c r="G1003" s="787">
        <v>0.23263888888888887</v>
      </c>
      <c r="H1003" s="787">
        <f t="shared" ref="H1003:H1019" si="57">G1003-E1003</f>
        <v>5.5555555555555525E-2</v>
      </c>
      <c r="I1003" s="788">
        <v>5</v>
      </c>
      <c r="J1003" s="596" t="s">
        <v>144</v>
      </c>
      <c r="K1003" s="596" t="s">
        <v>21</v>
      </c>
      <c r="L1003" s="596" t="s">
        <v>4</v>
      </c>
      <c r="M1003" s="596" t="s">
        <v>12905</v>
      </c>
      <c r="N1003" s="792" t="s">
        <v>3</v>
      </c>
      <c r="O1003" s="596" t="s">
        <v>8</v>
      </c>
      <c r="P1003" s="789" t="s">
        <v>12906</v>
      </c>
      <c r="Q1003" s="789" t="s">
        <v>14270</v>
      </c>
      <c r="R1003" s="790">
        <v>1.9666666666666666</v>
      </c>
      <c r="S1003" s="790">
        <v>0.23333333333333361</v>
      </c>
      <c r="T1003" s="807">
        <v>2.2000000000000002</v>
      </c>
      <c r="U1003" s="792" t="s">
        <v>1</v>
      </c>
      <c r="V1003" s="792">
        <v>2006</v>
      </c>
      <c r="W1003" s="792" t="s">
        <v>14271</v>
      </c>
      <c r="X1003" s="792" t="s">
        <v>14272</v>
      </c>
      <c r="Y1003" s="792" t="s">
        <v>14273</v>
      </c>
      <c r="Z1003" s="792">
        <v>100</v>
      </c>
      <c r="AA1003" s="792" t="s">
        <v>14274</v>
      </c>
      <c r="AB1003" s="792" t="s">
        <v>141</v>
      </c>
      <c r="AC1003" s="793">
        <v>42346</v>
      </c>
      <c r="AD1003" s="792" t="s">
        <v>25</v>
      </c>
      <c r="AE1003" s="792"/>
      <c r="AF1003" s="792"/>
      <c r="AG1003" s="792"/>
      <c r="AJ1003" s="1">
        <f t="shared" si="54"/>
        <v>0</v>
      </c>
    </row>
    <row r="1004" spans="1:36" ht="84">
      <c r="A1004" s="94" t="s">
        <v>12777</v>
      </c>
      <c r="B1004" s="596" t="s">
        <v>12578</v>
      </c>
      <c r="C1004" s="596" t="s">
        <v>12579</v>
      </c>
      <c r="D1004" s="786">
        <v>42683</v>
      </c>
      <c r="E1004" s="787">
        <v>0.1875</v>
      </c>
      <c r="F1004" s="786">
        <v>42683</v>
      </c>
      <c r="G1004" s="787">
        <v>0.23055555555555554</v>
      </c>
      <c r="H1004" s="787">
        <f t="shared" si="57"/>
        <v>4.3055555555555541E-2</v>
      </c>
      <c r="I1004" s="788">
        <v>3</v>
      </c>
      <c r="J1004" s="596" t="s">
        <v>144</v>
      </c>
      <c r="K1004" s="596" t="s">
        <v>21</v>
      </c>
      <c r="L1004" s="596" t="s">
        <v>4</v>
      </c>
      <c r="M1004" s="596" t="s">
        <v>12917</v>
      </c>
      <c r="N1004" s="792">
        <v>35</v>
      </c>
      <c r="O1004" s="596" t="s">
        <v>14</v>
      </c>
      <c r="P1004" s="789" t="s">
        <v>12917</v>
      </c>
      <c r="Q1004" s="789" t="s">
        <v>14275</v>
      </c>
      <c r="R1004" s="790">
        <v>5.5972222222222223</v>
      </c>
      <c r="S1004" s="790"/>
      <c r="T1004" s="807">
        <v>5.6</v>
      </c>
      <c r="U1004" s="792" t="s">
        <v>7</v>
      </c>
      <c r="V1004" s="792">
        <v>1998</v>
      </c>
      <c r="W1004" s="792" t="s">
        <v>14276</v>
      </c>
      <c r="X1004" s="792" t="s">
        <v>2722</v>
      </c>
      <c r="Y1004" s="792" t="s">
        <v>14277</v>
      </c>
      <c r="Z1004" s="792">
        <v>100</v>
      </c>
      <c r="AA1004" s="794">
        <v>42979</v>
      </c>
      <c r="AB1004" s="792"/>
      <c r="AC1004" s="792"/>
      <c r="AD1004" s="792" t="s">
        <v>0</v>
      </c>
      <c r="AE1004" s="792"/>
      <c r="AF1004" s="792"/>
      <c r="AG1004" s="792"/>
      <c r="AJ1004" s="1">
        <f t="shared" si="54"/>
        <v>2.7777777777773238E-3</v>
      </c>
    </row>
    <row r="1005" spans="1:36" ht="84">
      <c r="A1005" s="94" t="s">
        <v>12777</v>
      </c>
      <c r="B1005" s="596" t="s">
        <v>12578</v>
      </c>
      <c r="C1005" s="596" t="s">
        <v>12579</v>
      </c>
      <c r="D1005" s="786">
        <v>42683</v>
      </c>
      <c r="E1005" s="787">
        <v>0.5</v>
      </c>
      <c r="F1005" s="786">
        <v>42683</v>
      </c>
      <c r="G1005" s="787">
        <v>0.50208333333333333</v>
      </c>
      <c r="H1005" s="787">
        <f t="shared" si="57"/>
        <v>2.0833333333333259E-3</v>
      </c>
      <c r="I1005" s="788">
        <v>35</v>
      </c>
      <c r="J1005" s="596" t="s">
        <v>144</v>
      </c>
      <c r="K1005" s="596" t="s">
        <v>9</v>
      </c>
      <c r="L1005" s="596" t="s">
        <v>4</v>
      </c>
      <c r="M1005" s="596" t="s">
        <v>12918</v>
      </c>
      <c r="N1005" s="792" t="s">
        <v>3</v>
      </c>
      <c r="O1005" s="596" t="s">
        <v>26</v>
      </c>
      <c r="P1005" s="596" t="s">
        <v>12918</v>
      </c>
      <c r="Q1005" s="789" t="s">
        <v>14278</v>
      </c>
      <c r="R1005" s="790">
        <v>0.10833333333333332</v>
      </c>
      <c r="S1005" s="790"/>
      <c r="T1005" s="807">
        <v>0.11</v>
      </c>
      <c r="U1005" s="792" t="s">
        <v>7</v>
      </c>
      <c r="V1005" s="792" t="s">
        <v>3232</v>
      </c>
      <c r="W1005" s="792" t="s">
        <v>14279</v>
      </c>
      <c r="X1005" s="792" t="s">
        <v>2722</v>
      </c>
      <c r="Y1005" s="792" t="s">
        <v>14280</v>
      </c>
      <c r="Z1005" s="799">
        <v>1</v>
      </c>
      <c r="AA1005" s="792" t="s">
        <v>14281</v>
      </c>
      <c r="AB1005" s="792" t="s">
        <v>141</v>
      </c>
      <c r="AC1005" s="793" t="s">
        <v>141</v>
      </c>
      <c r="AD1005" s="792" t="s">
        <v>0</v>
      </c>
      <c r="AE1005" s="792"/>
      <c r="AF1005" s="792"/>
      <c r="AG1005" s="792"/>
      <c r="AJ1005" s="1">
        <f t="shared" si="54"/>
        <v>1.6666666666666774E-3</v>
      </c>
    </row>
    <row r="1006" spans="1:36" ht="63">
      <c r="A1006" s="94" t="s">
        <v>12777</v>
      </c>
      <c r="B1006" s="596" t="s">
        <v>12578</v>
      </c>
      <c r="C1006" s="596" t="s">
        <v>12579</v>
      </c>
      <c r="D1006" s="786">
        <v>42683</v>
      </c>
      <c r="E1006" s="787">
        <v>0.96180555555555547</v>
      </c>
      <c r="F1006" s="786">
        <v>42683</v>
      </c>
      <c r="G1006" s="787">
        <v>0.99652777777777779</v>
      </c>
      <c r="H1006" s="787">
        <f t="shared" si="57"/>
        <v>3.4722222222222321E-2</v>
      </c>
      <c r="I1006" s="788">
        <v>12</v>
      </c>
      <c r="J1006" s="595" t="s">
        <v>13291</v>
      </c>
      <c r="K1006" s="595"/>
      <c r="L1006" s="596" t="s">
        <v>4</v>
      </c>
      <c r="M1006" s="596" t="s">
        <v>12919</v>
      </c>
      <c r="N1006" s="792" t="s">
        <v>3</v>
      </c>
      <c r="O1006" s="596" t="s">
        <v>26</v>
      </c>
      <c r="P1006" s="596" t="s">
        <v>12919</v>
      </c>
      <c r="Q1006" s="789" t="s">
        <v>14282</v>
      </c>
      <c r="R1006" s="790">
        <v>2.635416666666667</v>
      </c>
      <c r="S1006" s="790"/>
      <c r="T1006" s="807">
        <v>2.64</v>
      </c>
      <c r="U1006" s="792" t="s">
        <v>7</v>
      </c>
      <c r="V1006" s="792">
        <v>1976</v>
      </c>
      <c r="W1006" s="792" t="s">
        <v>29</v>
      </c>
      <c r="X1006" s="792" t="s">
        <v>6961</v>
      </c>
      <c r="Y1006" s="796" t="s">
        <v>14246</v>
      </c>
      <c r="Z1006" s="792">
        <v>100</v>
      </c>
      <c r="AA1006" s="796" t="s">
        <v>14247</v>
      </c>
      <c r="AB1006" s="792"/>
      <c r="AC1006" s="792"/>
      <c r="AD1006" s="792" t="s">
        <v>0</v>
      </c>
      <c r="AE1006" s="792"/>
      <c r="AF1006" s="792"/>
      <c r="AG1006" s="792"/>
      <c r="AJ1006" s="1">
        <f t="shared" si="54"/>
        <v>4.5833333333331616E-3</v>
      </c>
    </row>
    <row r="1007" spans="1:36" ht="63">
      <c r="A1007" s="94" t="s">
        <v>12777</v>
      </c>
      <c r="B1007" s="596" t="s">
        <v>12578</v>
      </c>
      <c r="C1007" s="596" t="s">
        <v>12579</v>
      </c>
      <c r="D1007" s="786">
        <v>42683</v>
      </c>
      <c r="E1007" s="787">
        <v>8.3333333333333329E-2</v>
      </c>
      <c r="F1007" s="786">
        <v>42683</v>
      </c>
      <c r="G1007" s="787">
        <v>0.5</v>
      </c>
      <c r="H1007" s="787">
        <f t="shared" si="57"/>
        <v>0.41666666666666669</v>
      </c>
      <c r="I1007" s="788">
        <v>1</v>
      </c>
      <c r="J1007" s="596" t="s">
        <v>141</v>
      </c>
      <c r="K1007" s="596"/>
      <c r="L1007" s="596" t="s">
        <v>4</v>
      </c>
      <c r="M1007" s="596" t="s">
        <v>12779</v>
      </c>
      <c r="N1007" s="792">
        <v>0.4</v>
      </c>
      <c r="O1007" s="596" t="s">
        <v>49</v>
      </c>
      <c r="P1007" s="596" t="s">
        <v>12779</v>
      </c>
      <c r="Q1007" s="789" t="s">
        <v>14283</v>
      </c>
      <c r="R1007" s="790">
        <v>2.208333333333333</v>
      </c>
      <c r="S1007" s="790"/>
      <c r="T1007" s="807">
        <v>2.21</v>
      </c>
      <c r="U1007" s="792" t="s">
        <v>48</v>
      </c>
      <c r="V1007" s="792">
        <v>2010</v>
      </c>
      <c r="W1007" s="792" t="s">
        <v>14284</v>
      </c>
      <c r="X1007" s="792"/>
      <c r="Y1007" s="792" t="s">
        <v>14285</v>
      </c>
      <c r="Z1007" s="792"/>
      <c r="AA1007" s="792" t="s">
        <v>14286</v>
      </c>
      <c r="AB1007" s="792" t="s">
        <v>14287</v>
      </c>
      <c r="AC1007" s="792"/>
      <c r="AD1007" s="792" t="s">
        <v>0</v>
      </c>
      <c r="AE1007" s="792"/>
      <c r="AF1007" s="792"/>
      <c r="AG1007" s="792"/>
      <c r="AJ1007" s="1">
        <f t="shared" si="54"/>
        <v>1.6666666666669272E-3</v>
      </c>
    </row>
    <row r="1008" spans="1:36" ht="84">
      <c r="A1008" s="94" t="s">
        <v>12777</v>
      </c>
      <c r="B1008" s="596" t="s">
        <v>12578</v>
      </c>
      <c r="C1008" s="596" t="s">
        <v>12579</v>
      </c>
      <c r="D1008" s="786">
        <v>42683</v>
      </c>
      <c r="E1008" s="787">
        <v>0.54166666666666663</v>
      </c>
      <c r="F1008" s="786">
        <v>42683</v>
      </c>
      <c r="G1008" s="787">
        <v>0.60069444444444442</v>
      </c>
      <c r="H1008" s="787">
        <f t="shared" si="57"/>
        <v>5.902777777777779E-2</v>
      </c>
      <c r="I1008" s="788">
        <v>40</v>
      </c>
      <c r="J1008" s="595" t="s">
        <v>13291</v>
      </c>
      <c r="K1008" s="595"/>
      <c r="L1008" s="596" t="s">
        <v>4</v>
      </c>
      <c r="M1008" s="596" t="s">
        <v>14288</v>
      </c>
      <c r="N1008" s="792">
        <v>35</v>
      </c>
      <c r="O1008" s="596" t="s">
        <v>14</v>
      </c>
      <c r="P1008" s="789" t="s">
        <v>12920</v>
      </c>
      <c r="Q1008" s="789" t="s">
        <v>14289</v>
      </c>
      <c r="R1008" s="790">
        <v>12.029861111111112</v>
      </c>
      <c r="S1008" s="790">
        <v>0.57013888888888786</v>
      </c>
      <c r="T1008" s="807">
        <v>12.6</v>
      </c>
      <c r="U1008" s="792" t="s">
        <v>7</v>
      </c>
      <c r="V1008" s="792">
        <v>1980</v>
      </c>
      <c r="W1008" s="792" t="s">
        <v>2861</v>
      </c>
      <c r="X1008" s="792" t="s">
        <v>2736</v>
      </c>
      <c r="Y1008" s="792" t="s">
        <v>14290</v>
      </c>
      <c r="Z1008" s="792">
        <v>100</v>
      </c>
      <c r="AA1008" s="792" t="s">
        <v>14291</v>
      </c>
      <c r="AB1008" s="792" t="s">
        <v>141</v>
      </c>
      <c r="AC1008" s="792" t="s">
        <v>141</v>
      </c>
      <c r="AD1008" s="792" t="s">
        <v>0</v>
      </c>
      <c r="AE1008" s="792"/>
      <c r="AF1008" s="792"/>
      <c r="AG1008" s="792"/>
      <c r="AJ1008" s="1">
        <f t="shared" si="54"/>
        <v>0</v>
      </c>
    </row>
    <row r="1009" spans="1:37" ht="147">
      <c r="A1009" s="94" t="s">
        <v>12777</v>
      </c>
      <c r="B1009" s="596" t="s">
        <v>12578</v>
      </c>
      <c r="C1009" s="596" t="s">
        <v>12579</v>
      </c>
      <c r="D1009" s="786">
        <v>42684</v>
      </c>
      <c r="E1009" s="787">
        <v>0.18402777777777779</v>
      </c>
      <c r="F1009" s="786">
        <v>42684</v>
      </c>
      <c r="G1009" s="787">
        <v>0.58333333333333337</v>
      </c>
      <c r="H1009" s="787">
        <f t="shared" si="57"/>
        <v>0.39930555555555558</v>
      </c>
      <c r="I1009" s="788">
        <v>11</v>
      </c>
      <c r="J1009" s="595" t="s">
        <v>13291</v>
      </c>
      <c r="K1009" s="595"/>
      <c r="L1009" s="596" t="s">
        <v>4</v>
      </c>
      <c r="M1009" s="596" t="s">
        <v>12941</v>
      </c>
      <c r="N1009" s="792" t="s">
        <v>3</v>
      </c>
      <c r="O1009" s="596" t="s">
        <v>8</v>
      </c>
      <c r="P1009" s="596" t="s">
        <v>12941</v>
      </c>
      <c r="Q1009" s="789" t="s">
        <v>14304</v>
      </c>
      <c r="R1009" s="790">
        <v>17.090277777777775</v>
      </c>
      <c r="S1009" s="790"/>
      <c r="T1009" s="807">
        <v>17.09</v>
      </c>
      <c r="U1009" s="792" t="s">
        <v>44</v>
      </c>
      <c r="V1009" s="792">
        <v>1989</v>
      </c>
      <c r="W1009" s="792" t="s">
        <v>14305</v>
      </c>
      <c r="X1009" s="792" t="s">
        <v>2736</v>
      </c>
      <c r="Y1009" s="792" t="s">
        <v>14306</v>
      </c>
      <c r="Z1009" s="792">
        <v>100</v>
      </c>
      <c r="AA1009" s="792" t="s">
        <v>14307</v>
      </c>
      <c r="AB1009" s="792" t="s">
        <v>141</v>
      </c>
      <c r="AC1009" s="793">
        <v>42313</v>
      </c>
      <c r="AD1009" s="792" t="s">
        <v>23</v>
      </c>
      <c r="AE1009" s="792"/>
      <c r="AF1009" s="792"/>
      <c r="AG1009" s="792"/>
      <c r="AJ1009" s="1">
        <f t="shared" si="54"/>
        <v>-2.7777777777515666E-4</v>
      </c>
    </row>
    <row r="1010" spans="1:37" ht="63">
      <c r="A1010" s="94" t="s">
        <v>12777</v>
      </c>
      <c r="B1010" s="596" t="s">
        <v>12578</v>
      </c>
      <c r="C1010" s="596" t="s">
        <v>12579</v>
      </c>
      <c r="D1010" s="786">
        <v>42684</v>
      </c>
      <c r="E1010" s="787">
        <v>0.58333333333333337</v>
      </c>
      <c r="F1010" s="786">
        <v>42684</v>
      </c>
      <c r="G1010" s="787">
        <v>0.80694444444444446</v>
      </c>
      <c r="H1010" s="787">
        <f t="shared" si="57"/>
        <v>0.22361111111111109</v>
      </c>
      <c r="I1010" s="788">
        <v>3</v>
      </c>
      <c r="J1010" s="595" t="s">
        <v>13291</v>
      </c>
      <c r="K1010" s="595"/>
      <c r="L1010" s="596" t="s">
        <v>4</v>
      </c>
      <c r="M1010" s="596" t="s">
        <v>12938</v>
      </c>
      <c r="N1010" s="792" t="s">
        <v>3</v>
      </c>
      <c r="O1010" s="596" t="s">
        <v>26</v>
      </c>
      <c r="P1010" s="596" t="s">
        <v>12938</v>
      </c>
      <c r="Q1010" s="789" t="s">
        <v>14294</v>
      </c>
      <c r="R1010" s="790">
        <v>3.0187499999999998</v>
      </c>
      <c r="S1010" s="790"/>
      <c r="T1010" s="807">
        <v>3.02</v>
      </c>
      <c r="U1010" s="792" t="s">
        <v>34</v>
      </c>
      <c r="V1010" s="792" t="s">
        <v>14295</v>
      </c>
      <c r="W1010" s="792" t="s">
        <v>14296</v>
      </c>
      <c r="X1010" s="792"/>
      <c r="Y1010" s="792" t="s">
        <v>14297</v>
      </c>
      <c r="Z1010" s="792"/>
      <c r="AA1010" s="792" t="s">
        <v>14298</v>
      </c>
      <c r="AB1010" s="792" t="s">
        <v>14299</v>
      </c>
      <c r="AC1010" s="792"/>
      <c r="AD1010" s="792" t="s">
        <v>0</v>
      </c>
      <c r="AE1010" s="792"/>
      <c r="AF1010" s="792"/>
      <c r="AG1010" s="792"/>
      <c r="AJ1010" s="1">
        <f t="shared" si="54"/>
        <v>1.2500000000001954E-3</v>
      </c>
    </row>
    <row r="1011" spans="1:37" ht="63">
      <c r="A1011" s="94" t="s">
        <v>12777</v>
      </c>
      <c r="B1011" s="596" t="s">
        <v>12578</v>
      </c>
      <c r="C1011" s="596" t="s">
        <v>12579</v>
      </c>
      <c r="D1011" s="786">
        <v>42684</v>
      </c>
      <c r="E1011" s="787">
        <v>0.58333333333333337</v>
      </c>
      <c r="F1011" s="786">
        <v>42684</v>
      </c>
      <c r="G1011" s="787">
        <v>0.66666666666666663</v>
      </c>
      <c r="H1011" s="787">
        <f t="shared" si="57"/>
        <v>8.3333333333333259E-2</v>
      </c>
      <c r="I1011" s="788">
        <v>2</v>
      </c>
      <c r="J1011" s="595" t="s">
        <v>13291</v>
      </c>
      <c r="K1011" s="595"/>
      <c r="L1011" s="596" t="s">
        <v>4</v>
      </c>
      <c r="M1011" s="596" t="s">
        <v>12939</v>
      </c>
      <c r="N1011" s="792" t="s">
        <v>3</v>
      </c>
      <c r="O1011" s="596" t="s">
        <v>26</v>
      </c>
      <c r="P1011" s="596" t="s">
        <v>12939</v>
      </c>
      <c r="Q1011" s="789" t="s">
        <v>12940</v>
      </c>
      <c r="R1011" s="790">
        <v>5.8333333333333327E-2</v>
      </c>
      <c r="S1011" s="790"/>
      <c r="T1011" s="807">
        <v>5.8000000000000003E-2</v>
      </c>
      <c r="U1011" s="792" t="s">
        <v>34</v>
      </c>
      <c r="V1011" s="792">
        <v>1986</v>
      </c>
      <c r="W1011" s="792" t="s">
        <v>14300</v>
      </c>
      <c r="X1011" s="792" t="s">
        <v>2736</v>
      </c>
      <c r="Y1011" s="792" t="s">
        <v>14301</v>
      </c>
      <c r="Z1011" s="792">
        <v>100</v>
      </c>
      <c r="AA1011" s="792" t="s">
        <v>14302</v>
      </c>
      <c r="AB1011" s="792" t="s">
        <v>141</v>
      </c>
      <c r="AC1011" s="792" t="s">
        <v>14303</v>
      </c>
      <c r="AD1011" s="792" t="s">
        <v>0</v>
      </c>
      <c r="AE1011" s="792"/>
      <c r="AF1011" s="792"/>
      <c r="AG1011" s="792"/>
      <c r="AJ1011" s="1">
        <f t="shared" si="54"/>
        <v>-3.3333333333332438E-4</v>
      </c>
    </row>
    <row r="1012" spans="1:37" ht="84">
      <c r="A1012" s="94" t="s">
        <v>12777</v>
      </c>
      <c r="B1012" s="596" t="s">
        <v>12578</v>
      </c>
      <c r="C1012" s="596" t="s">
        <v>12579</v>
      </c>
      <c r="D1012" s="786">
        <v>42679</v>
      </c>
      <c r="E1012" s="787">
        <v>6.25E-2</v>
      </c>
      <c r="F1012" s="786">
        <v>42679</v>
      </c>
      <c r="G1012" s="787">
        <v>0.18055555555555555</v>
      </c>
      <c r="H1012" s="787">
        <f t="shared" si="57"/>
        <v>0.11805555555555555</v>
      </c>
      <c r="I1012" s="788">
        <v>10</v>
      </c>
      <c r="J1012" s="595" t="s">
        <v>13291</v>
      </c>
      <c r="K1012" s="595"/>
      <c r="L1012" s="596" t="s">
        <v>4</v>
      </c>
      <c r="M1012" s="596" t="s">
        <v>12829</v>
      </c>
      <c r="N1012" s="792" t="s">
        <v>3</v>
      </c>
      <c r="O1012" s="596" t="s">
        <v>8</v>
      </c>
      <c r="P1012" s="789" t="s">
        <v>12829</v>
      </c>
      <c r="Q1012" s="789" t="s">
        <v>14242</v>
      </c>
      <c r="R1012" s="790">
        <v>9.0430555555555543</v>
      </c>
      <c r="S1012" s="790">
        <v>7.9569444444444457</v>
      </c>
      <c r="T1012" s="807">
        <v>17</v>
      </c>
      <c r="U1012" s="792" t="s">
        <v>1</v>
      </c>
      <c r="V1012" s="792">
        <v>1975</v>
      </c>
      <c r="W1012" s="792" t="s">
        <v>141</v>
      </c>
      <c r="X1012" s="792" t="s">
        <v>2736</v>
      </c>
      <c r="Y1012" s="793" t="s">
        <v>14243</v>
      </c>
      <c r="Z1012" s="792">
        <v>100</v>
      </c>
      <c r="AA1012" s="793" t="s">
        <v>14244</v>
      </c>
      <c r="AB1012" s="792"/>
      <c r="AC1012" s="792"/>
      <c r="AD1012" s="792" t="s">
        <v>23</v>
      </c>
      <c r="AE1012" s="792"/>
      <c r="AF1012" s="792"/>
      <c r="AG1012" s="792"/>
      <c r="AJ1012" s="1">
        <f t="shared" si="54"/>
        <v>0</v>
      </c>
    </row>
    <row r="1013" spans="1:37" ht="63">
      <c r="A1013" s="94" t="s">
        <v>12777</v>
      </c>
      <c r="B1013" s="596" t="s">
        <v>12578</v>
      </c>
      <c r="C1013" s="596" t="s">
        <v>12579</v>
      </c>
      <c r="D1013" s="786">
        <v>42685</v>
      </c>
      <c r="E1013" s="787">
        <v>4.1666666666666664E-2</v>
      </c>
      <c r="F1013" s="786">
        <v>42685</v>
      </c>
      <c r="G1013" s="787">
        <v>9.930555555555555E-2</v>
      </c>
      <c r="H1013" s="787">
        <f t="shared" si="57"/>
        <v>5.7638888888888885E-2</v>
      </c>
      <c r="I1013" s="788">
        <v>7</v>
      </c>
      <c r="J1013" s="596" t="s">
        <v>141</v>
      </c>
      <c r="K1013" s="596" t="s">
        <v>21</v>
      </c>
      <c r="L1013" s="596" t="s">
        <v>17</v>
      </c>
      <c r="M1013" s="596" t="s">
        <v>12932</v>
      </c>
      <c r="N1013" s="792">
        <v>35</v>
      </c>
      <c r="O1013" s="596" t="s">
        <v>14</v>
      </c>
      <c r="P1013" s="596" t="s">
        <v>12932</v>
      </c>
      <c r="Q1013" s="789" t="s">
        <v>14308</v>
      </c>
      <c r="R1013" s="790">
        <v>8.069444444444443E-2</v>
      </c>
      <c r="S1013" s="790"/>
      <c r="T1013" s="807">
        <v>0.1</v>
      </c>
      <c r="U1013" s="792" t="s">
        <v>37</v>
      </c>
      <c r="V1013" s="792" t="s">
        <v>141</v>
      </c>
      <c r="W1013" s="792" t="s">
        <v>141</v>
      </c>
      <c r="X1013" s="792" t="s">
        <v>141</v>
      </c>
      <c r="Y1013" s="792" t="s">
        <v>141</v>
      </c>
      <c r="Z1013" s="792" t="s">
        <v>141</v>
      </c>
      <c r="AA1013" s="792" t="s">
        <v>141</v>
      </c>
      <c r="AB1013" s="792" t="s">
        <v>141</v>
      </c>
      <c r="AC1013" s="792" t="s">
        <v>141</v>
      </c>
      <c r="AD1013" s="792" t="s">
        <v>38</v>
      </c>
      <c r="AE1013" s="792"/>
      <c r="AF1013" s="792"/>
      <c r="AG1013" s="792"/>
      <c r="AJ1013" s="1">
        <f t="shared" si="54"/>
        <v>1.9305555555555576E-2</v>
      </c>
    </row>
    <row r="1014" spans="1:37" ht="378">
      <c r="A1014" s="94" t="s">
        <v>12777</v>
      </c>
      <c r="B1014" s="596" t="s">
        <v>12578</v>
      </c>
      <c r="C1014" s="596" t="s">
        <v>12579</v>
      </c>
      <c r="D1014" s="786">
        <v>42685</v>
      </c>
      <c r="E1014" s="787">
        <v>0.58888888888888891</v>
      </c>
      <c r="F1014" s="786">
        <v>42685</v>
      </c>
      <c r="G1014" s="787">
        <v>0.59583333333333333</v>
      </c>
      <c r="H1014" s="787">
        <f t="shared" si="57"/>
        <v>6.9444444444444198E-3</v>
      </c>
      <c r="I1014" s="788">
        <v>192</v>
      </c>
      <c r="J1014" s="596" t="s">
        <v>5344</v>
      </c>
      <c r="K1014" s="596"/>
      <c r="L1014" s="596" t="s">
        <v>17</v>
      </c>
      <c r="M1014" s="596" t="s">
        <v>14309</v>
      </c>
      <c r="N1014" s="792">
        <v>110</v>
      </c>
      <c r="O1014" s="596" t="s">
        <v>14</v>
      </c>
      <c r="P1014" s="789" t="s">
        <v>14310</v>
      </c>
      <c r="Q1014" s="789" t="s">
        <v>14311</v>
      </c>
      <c r="R1014" s="790">
        <v>14.419444444444444</v>
      </c>
      <c r="S1014" s="790">
        <v>7.4805555555555543</v>
      </c>
      <c r="T1014" s="807">
        <v>21.9</v>
      </c>
      <c r="U1014" s="792" t="s">
        <v>34</v>
      </c>
      <c r="V1014" s="792" t="s">
        <v>141</v>
      </c>
      <c r="W1014" s="792" t="s">
        <v>141</v>
      </c>
      <c r="X1014" s="792" t="s">
        <v>141</v>
      </c>
      <c r="Y1014" s="792" t="s">
        <v>141</v>
      </c>
      <c r="Z1014" s="792" t="s">
        <v>141</v>
      </c>
      <c r="AA1014" s="792" t="s">
        <v>141</v>
      </c>
      <c r="AB1014" s="792" t="s">
        <v>141</v>
      </c>
      <c r="AC1014" s="792" t="s">
        <v>141</v>
      </c>
      <c r="AD1014" s="792" t="s">
        <v>38</v>
      </c>
      <c r="AE1014" s="792"/>
      <c r="AF1014" s="792"/>
      <c r="AG1014" s="792"/>
      <c r="AJ1014" s="1">
        <f t="shared" si="54"/>
        <v>0</v>
      </c>
    </row>
    <row r="1015" spans="1:37" ht="63">
      <c r="A1015" s="94" t="s">
        <v>12777</v>
      </c>
      <c r="B1015" s="596" t="s">
        <v>12578</v>
      </c>
      <c r="C1015" s="596" t="s">
        <v>12579</v>
      </c>
      <c r="D1015" s="786">
        <v>42685</v>
      </c>
      <c r="E1015" s="787">
        <v>0.70138888888888884</v>
      </c>
      <c r="F1015" s="786">
        <v>42685</v>
      </c>
      <c r="G1015" s="787">
        <v>0.90277777777777779</v>
      </c>
      <c r="H1015" s="787">
        <f t="shared" si="57"/>
        <v>0.20138888888888895</v>
      </c>
      <c r="I1015" s="788">
        <v>2</v>
      </c>
      <c r="J1015" s="595" t="s">
        <v>13291</v>
      </c>
      <c r="K1015" s="595"/>
      <c r="L1015" s="596" t="s">
        <v>10</v>
      </c>
      <c r="M1015" s="596" t="s">
        <v>12843</v>
      </c>
      <c r="N1015" s="792" t="s">
        <v>3</v>
      </c>
      <c r="O1015" s="596" t="s">
        <v>8</v>
      </c>
      <c r="P1015" s="789"/>
      <c r="Q1015" s="789" t="s">
        <v>14312</v>
      </c>
      <c r="R1015" s="790">
        <v>7.2</v>
      </c>
      <c r="S1015" s="790"/>
      <c r="T1015" s="807">
        <v>7.2</v>
      </c>
      <c r="U1015" s="792" t="s">
        <v>29</v>
      </c>
      <c r="V1015" s="792">
        <v>1975</v>
      </c>
      <c r="W1015" s="792"/>
      <c r="X1015" s="792"/>
      <c r="Y1015" s="794">
        <v>42675</v>
      </c>
      <c r="Z1015" s="792">
        <v>100</v>
      </c>
      <c r="AA1015" s="794">
        <v>43040</v>
      </c>
      <c r="AB1015" s="792"/>
      <c r="AC1015" s="792"/>
      <c r="AD1015" s="792" t="s">
        <v>31</v>
      </c>
      <c r="AE1015" s="792"/>
      <c r="AF1015" s="792"/>
      <c r="AG1015" s="792"/>
      <c r="AJ1015" s="1">
        <f t="shared" si="54"/>
        <v>0</v>
      </c>
    </row>
    <row r="1016" spans="1:37" ht="63">
      <c r="A1016" s="94" t="s">
        <v>12777</v>
      </c>
      <c r="B1016" s="596" t="s">
        <v>12578</v>
      </c>
      <c r="C1016" s="596" t="s">
        <v>12579</v>
      </c>
      <c r="D1016" s="786">
        <v>42685</v>
      </c>
      <c r="E1016" s="787">
        <v>0.67499999999999993</v>
      </c>
      <c r="F1016" s="786">
        <v>42685</v>
      </c>
      <c r="G1016" s="787">
        <v>0.6958333333333333</v>
      </c>
      <c r="H1016" s="787">
        <f t="shared" si="57"/>
        <v>2.083333333333337E-2</v>
      </c>
      <c r="I1016" s="788">
        <v>2</v>
      </c>
      <c r="J1016" s="596" t="s">
        <v>303</v>
      </c>
      <c r="K1016" s="596" t="s">
        <v>21</v>
      </c>
      <c r="L1016" s="596" t="s">
        <v>4</v>
      </c>
      <c r="M1016" s="596" t="s">
        <v>12844</v>
      </c>
      <c r="N1016" s="792" t="s">
        <v>3</v>
      </c>
      <c r="O1016" s="596" t="s">
        <v>8</v>
      </c>
      <c r="P1016" s="789"/>
      <c r="Q1016" s="789" t="s">
        <v>12845</v>
      </c>
      <c r="R1016" s="790">
        <v>0.60833333333333328</v>
      </c>
      <c r="S1016" s="790"/>
      <c r="T1016" s="807">
        <v>0.61</v>
      </c>
      <c r="U1016" s="792" t="s">
        <v>1</v>
      </c>
      <c r="V1016" s="792">
        <v>1973</v>
      </c>
      <c r="W1016" s="792"/>
      <c r="X1016" s="792"/>
      <c r="Y1016" s="794">
        <v>42461</v>
      </c>
      <c r="Z1016" s="792">
        <v>100</v>
      </c>
      <c r="AA1016" s="794">
        <v>42826</v>
      </c>
      <c r="AB1016" s="792"/>
      <c r="AC1016" s="792"/>
      <c r="AD1016" s="792" t="s">
        <v>25</v>
      </c>
      <c r="AE1016" s="792"/>
      <c r="AF1016" s="792"/>
      <c r="AG1016" s="792"/>
      <c r="AJ1016" s="1">
        <f t="shared" si="54"/>
        <v>1.6666666666667052E-3</v>
      </c>
    </row>
    <row r="1017" spans="1:37" ht="63">
      <c r="A1017" s="94" t="s">
        <v>12777</v>
      </c>
      <c r="B1017" s="596" t="s">
        <v>12578</v>
      </c>
      <c r="C1017" s="596" t="s">
        <v>12579</v>
      </c>
      <c r="D1017" s="786">
        <v>42685</v>
      </c>
      <c r="E1017" s="787">
        <v>4.1666666666666664E-2</v>
      </c>
      <c r="F1017" s="786">
        <v>42685</v>
      </c>
      <c r="G1017" s="787">
        <v>9.930555555555555E-2</v>
      </c>
      <c r="H1017" s="787">
        <f t="shared" si="57"/>
        <v>5.7638888888888885E-2</v>
      </c>
      <c r="I1017" s="788">
        <v>6</v>
      </c>
      <c r="J1017" s="596" t="s">
        <v>141</v>
      </c>
      <c r="K1017" s="596" t="s">
        <v>21</v>
      </c>
      <c r="L1017" s="596" t="s">
        <v>17</v>
      </c>
      <c r="M1017" s="596" t="s">
        <v>12932</v>
      </c>
      <c r="N1017" s="792">
        <v>35</v>
      </c>
      <c r="O1017" s="596" t="s">
        <v>14</v>
      </c>
      <c r="P1017" s="789"/>
      <c r="Q1017" s="789" t="s">
        <v>14313</v>
      </c>
      <c r="R1017" s="790"/>
      <c r="S1017" s="790"/>
      <c r="T1017" s="807"/>
      <c r="U1017" s="792" t="s">
        <v>37</v>
      </c>
      <c r="V1017" s="792" t="s">
        <v>141</v>
      </c>
      <c r="W1017" s="792" t="s">
        <v>141</v>
      </c>
      <c r="X1017" s="792" t="s">
        <v>141</v>
      </c>
      <c r="Y1017" s="792" t="s">
        <v>141</v>
      </c>
      <c r="Z1017" s="792" t="s">
        <v>141</v>
      </c>
      <c r="AA1017" s="792" t="s">
        <v>141</v>
      </c>
      <c r="AB1017" s="792" t="s">
        <v>141</v>
      </c>
      <c r="AC1017" s="792" t="s">
        <v>141</v>
      </c>
      <c r="AD1017" s="792" t="s">
        <v>38</v>
      </c>
      <c r="AE1017" s="792"/>
      <c r="AF1017" s="792"/>
      <c r="AG1017" s="792"/>
      <c r="AJ1017" s="1">
        <f t="shared" si="54"/>
        <v>0</v>
      </c>
    </row>
    <row r="1018" spans="1:37" ht="63">
      <c r="A1018" s="94" t="s">
        <v>12777</v>
      </c>
      <c r="B1018" s="596" t="s">
        <v>12578</v>
      </c>
      <c r="C1018" s="596" t="s">
        <v>12579</v>
      </c>
      <c r="D1018" s="786">
        <v>42686</v>
      </c>
      <c r="E1018" s="787">
        <v>0.10972222222222222</v>
      </c>
      <c r="F1018" s="786">
        <v>42686</v>
      </c>
      <c r="G1018" s="787">
        <v>0.13541666666666666</v>
      </c>
      <c r="H1018" s="787">
        <f t="shared" si="57"/>
        <v>2.5694444444444436E-2</v>
      </c>
      <c r="I1018" s="788">
        <v>35</v>
      </c>
      <c r="J1018" s="596" t="s">
        <v>303</v>
      </c>
      <c r="K1018" s="595" t="s">
        <v>146</v>
      </c>
      <c r="L1018" s="596" t="s">
        <v>10</v>
      </c>
      <c r="M1018" s="596" t="s">
        <v>12861</v>
      </c>
      <c r="N1018" s="792" t="s">
        <v>3</v>
      </c>
      <c r="O1018" s="596" t="s">
        <v>8</v>
      </c>
      <c r="P1018" s="789" t="s">
        <v>12861</v>
      </c>
      <c r="Q1018" s="789" t="s">
        <v>14314</v>
      </c>
      <c r="R1018" s="790">
        <v>3.5458333333333334</v>
      </c>
      <c r="S1018" s="790">
        <v>0.15416666666666679</v>
      </c>
      <c r="T1018" s="807">
        <v>3.7</v>
      </c>
      <c r="U1018" s="792" t="s">
        <v>1</v>
      </c>
      <c r="V1018" s="792">
        <v>1975</v>
      </c>
      <c r="W1018" s="792" t="s">
        <v>14315</v>
      </c>
      <c r="X1018" s="792" t="s">
        <v>3096</v>
      </c>
      <c r="Y1018" s="796" t="s">
        <v>14316</v>
      </c>
      <c r="Z1018" s="792">
        <v>100</v>
      </c>
      <c r="AA1018" s="796" t="s">
        <v>14317</v>
      </c>
      <c r="AB1018" s="792">
        <v>0</v>
      </c>
      <c r="AC1018" s="792" t="s">
        <v>14257</v>
      </c>
      <c r="AD1018" s="792" t="s">
        <v>32</v>
      </c>
      <c r="AE1018" s="792"/>
      <c r="AF1018" s="792"/>
      <c r="AG1018" s="792"/>
      <c r="AJ1018" s="1">
        <f t="shared" si="54"/>
        <v>0</v>
      </c>
    </row>
    <row r="1019" spans="1:37" ht="31.5">
      <c r="A1019" s="179" t="s">
        <v>5349</v>
      </c>
      <c r="B1019" s="179" t="s">
        <v>13</v>
      </c>
      <c r="C1019" s="179" t="s">
        <v>147</v>
      </c>
      <c r="D1019" s="169">
        <v>42581</v>
      </c>
      <c r="E1019" s="68">
        <v>0.80763888888888891</v>
      </c>
      <c r="F1019" s="169">
        <v>42581</v>
      </c>
      <c r="G1019" s="68">
        <v>0.83333333333333337</v>
      </c>
      <c r="H1019" s="68">
        <f t="shared" si="57"/>
        <v>2.5694444444444464E-2</v>
      </c>
      <c r="I1019" s="179">
        <v>8</v>
      </c>
      <c r="J1019" s="179" t="s">
        <v>141</v>
      </c>
      <c r="K1019" s="179" t="s">
        <v>141</v>
      </c>
      <c r="L1019" s="179" t="s">
        <v>12</v>
      </c>
      <c r="M1019" s="179" t="s">
        <v>7073</v>
      </c>
      <c r="N1019" s="179">
        <v>0.4</v>
      </c>
      <c r="O1019" s="179" t="s">
        <v>57</v>
      </c>
      <c r="P1019" s="179" t="s">
        <v>57</v>
      </c>
      <c r="Q1019" s="61" t="s">
        <v>10765</v>
      </c>
      <c r="R1019" s="190">
        <v>10.4</v>
      </c>
      <c r="S1019" s="190">
        <v>6.5</v>
      </c>
      <c r="T1019" s="190">
        <f>R1019+S1019</f>
        <v>16.899999999999999</v>
      </c>
      <c r="U1019" s="179" t="s">
        <v>62</v>
      </c>
      <c r="V1019" s="179" t="s">
        <v>141</v>
      </c>
      <c r="W1019" s="179" t="s">
        <v>141</v>
      </c>
      <c r="X1019" s="179" t="s">
        <v>141</v>
      </c>
      <c r="Y1019" s="179" t="s">
        <v>141</v>
      </c>
      <c r="Z1019" s="179" t="s">
        <v>141</v>
      </c>
      <c r="AA1019" s="179" t="s">
        <v>141</v>
      </c>
      <c r="AB1019" s="179" t="s">
        <v>141</v>
      </c>
      <c r="AC1019" s="179" t="s">
        <v>141</v>
      </c>
      <c r="AD1019" s="115" t="s">
        <v>23</v>
      </c>
      <c r="AE1019" s="179" t="s">
        <v>141</v>
      </c>
      <c r="AF1019" s="179" t="s">
        <v>141</v>
      </c>
      <c r="AG1019" s="179" t="s">
        <v>141</v>
      </c>
      <c r="AJ1019" s="1">
        <f t="shared" si="54"/>
        <v>0</v>
      </c>
      <c r="AK1019" s="1">
        <f>AJ1019-T1019</f>
        <v>-16.899999999999999</v>
      </c>
    </row>
    <row r="1020" spans="1:37" ht="47.25">
      <c r="A1020" s="94" t="s">
        <v>12777</v>
      </c>
      <c r="B1020" s="179" t="s">
        <v>6</v>
      </c>
      <c r="C1020" s="179" t="s">
        <v>1868</v>
      </c>
      <c r="D1020" s="169">
        <v>42687</v>
      </c>
      <c r="E1020" s="176">
        <v>0.46180555555555558</v>
      </c>
      <c r="F1020" s="169">
        <v>42687</v>
      </c>
      <c r="G1020" s="176">
        <v>0.46180555555555558</v>
      </c>
      <c r="H1020" s="176">
        <v>0</v>
      </c>
      <c r="I1020" s="208">
        <v>24</v>
      </c>
      <c r="J1020" s="179" t="s">
        <v>303</v>
      </c>
      <c r="K1020" s="179"/>
      <c r="L1020" s="179" t="s">
        <v>4</v>
      </c>
      <c r="M1020" s="179" t="s">
        <v>12875</v>
      </c>
      <c r="N1020" s="179">
        <v>35</v>
      </c>
      <c r="O1020" s="179" t="s">
        <v>14</v>
      </c>
      <c r="P1020" s="179" t="s">
        <v>12876</v>
      </c>
      <c r="Q1020" s="177" t="s">
        <v>14731</v>
      </c>
      <c r="R1020" s="170">
        <v>12.7</v>
      </c>
      <c r="S1020" s="170">
        <v>4.2</v>
      </c>
      <c r="T1020" s="208">
        <v>16.899999999999999</v>
      </c>
      <c r="U1020" s="600" t="s">
        <v>35</v>
      </c>
      <c r="V1020" s="600" t="s">
        <v>14732</v>
      </c>
      <c r="W1020" s="600" t="s">
        <v>14733</v>
      </c>
      <c r="X1020" s="600" t="s">
        <v>2736</v>
      </c>
      <c r="Y1020" s="600" t="s">
        <v>14734</v>
      </c>
      <c r="Z1020" s="600">
        <v>90</v>
      </c>
      <c r="AA1020" s="600" t="s">
        <v>14735</v>
      </c>
      <c r="AB1020" s="600">
        <v>0</v>
      </c>
      <c r="AC1020" s="600"/>
      <c r="AD1020" s="600" t="s">
        <v>23</v>
      </c>
      <c r="AE1020" s="79"/>
      <c r="AF1020" s="179"/>
      <c r="AG1020" s="179"/>
      <c r="AJ1020" s="1">
        <f t="shared" si="54"/>
        <v>0</v>
      </c>
    </row>
    <row r="1021" spans="1:37" ht="231">
      <c r="A1021" s="94" t="s">
        <v>12777</v>
      </c>
      <c r="B1021" s="596" t="s">
        <v>12578</v>
      </c>
      <c r="C1021" s="596" t="s">
        <v>12579</v>
      </c>
      <c r="D1021" s="786">
        <v>42688</v>
      </c>
      <c r="E1021" s="787">
        <v>0.45902777777777781</v>
      </c>
      <c r="F1021" s="786">
        <v>42688</v>
      </c>
      <c r="G1021" s="787">
        <v>0.53125</v>
      </c>
      <c r="H1021" s="787">
        <f>G1021-E1021</f>
        <v>7.2222222222222188E-2</v>
      </c>
      <c r="I1021" s="788">
        <v>21</v>
      </c>
      <c r="J1021" s="596" t="s">
        <v>303</v>
      </c>
      <c r="K1021" s="596" t="s">
        <v>21</v>
      </c>
      <c r="L1021" s="596" t="s">
        <v>30</v>
      </c>
      <c r="M1021" s="596" t="s">
        <v>12948</v>
      </c>
      <c r="N1021" s="792" t="s">
        <v>3</v>
      </c>
      <c r="O1021" s="596" t="s">
        <v>8</v>
      </c>
      <c r="P1021" s="789" t="s">
        <v>12948</v>
      </c>
      <c r="Q1021" s="789" t="s">
        <v>14320</v>
      </c>
      <c r="R1021" s="790">
        <v>7.785555555555554</v>
      </c>
      <c r="S1021" s="790">
        <v>0.11444444444444635</v>
      </c>
      <c r="T1021" s="807">
        <v>7.9</v>
      </c>
      <c r="U1021" s="792" t="s">
        <v>47</v>
      </c>
      <c r="V1021" s="792">
        <v>1989</v>
      </c>
      <c r="W1021" s="792" t="s">
        <v>29</v>
      </c>
      <c r="X1021" s="792" t="s">
        <v>14153</v>
      </c>
      <c r="Y1021" s="794">
        <v>42401</v>
      </c>
      <c r="Z1021" s="792">
        <v>100</v>
      </c>
      <c r="AA1021" s="794">
        <v>42767</v>
      </c>
      <c r="AB1021" s="792" t="s">
        <v>141</v>
      </c>
      <c r="AC1021" s="792" t="s">
        <v>141</v>
      </c>
      <c r="AD1021" s="792" t="s">
        <v>28</v>
      </c>
      <c r="AE1021" s="792"/>
      <c r="AF1021" s="792"/>
      <c r="AG1021" s="792"/>
      <c r="AJ1021" s="1">
        <f t="shared" si="54"/>
        <v>0</v>
      </c>
    </row>
    <row r="1022" spans="1:37" ht="63">
      <c r="A1022" s="94" t="s">
        <v>12777</v>
      </c>
      <c r="B1022" s="596" t="s">
        <v>12578</v>
      </c>
      <c r="C1022" s="596" t="s">
        <v>12579</v>
      </c>
      <c r="D1022" s="786">
        <v>42689</v>
      </c>
      <c r="E1022" s="787">
        <v>0.63888888888888895</v>
      </c>
      <c r="F1022" s="786">
        <v>42689</v>
      </c>
      <c r="G1022" s="787">
        <v>0.68055555555555547</v>
      </c>
      <c r="H1022" s="787">
        <f>G1022-E1022</f>
        <v>4.1666666666666519E-2</v>
      </c>
      <c r="I1022" s="788">
        <v>10</v>
      </c>
      <c r="J1022" s="595" t="s">
        <v>13291</v>
      </c>
      <c r="K1022" s="595"/>
      <c r="L1022" s="596" t="s">
        <v>17</v>
      </c>
      <c r="M1022" s="596" t="s">
        <v>12957</v>
      </c>
      <c r="N1022" s="792" t="s">
        <v>3</v>
      </c>
      <c r="O1022" s="596" t="s">
        <v>8</v>
      </c>
      <c r="P1022" s="789" t="s">
        <v>12957</v>
      </c>
      <c r="Q1022" s="789" t="s">
        <v>14321</v>
      </c>
      <c r="R1022" s="790">
        <v>0.52500000000000002</v>
      </c>
      <c r="S1022" s="790"/>
      <c r="T1022" s="807">
        <v>0.54</v>
      </c>
      <c r="U1022" s="792" t="s">
        <v>1</v>
      </c>
      <c r="V1022" s="792">
        <v>1978</v>
      </c>
      <c r="W1022" s="792" t="s">
        <v>17</v>
      </c>
      <c r="X1022" s="792"/>
      <c r="Y1022" s="792"/>
      <c r="Z1022" s="792"/>
      <c r="AA1022" s="792"/>
      <c r="AB1022" s="792"/>
      <c r="AC1022" s="792"/>
      <c r="AD1022" s="792" t="s">
        <v>38</v>
      </c>
      <c r="AE1022" s="792"/>
      <c r="AF1022" s="792"/>
      <c r="AG1022" s="792"/>
      <c r="AJ1022" s="1">
        <f t="shared" si="54"/>
        <v>1.5000000000000013E-2</v>
      </c>
    </row>
    <row r="1023" spans="1:37" ht="283.5">
      <c r="A1023" s="179" t="s">
        <v>2467</v>
      </c>
      <c r="B1023" s="208" t="s">
        <v>20</v>
      </c>
      <c r="C1023" s="208" t="s">
        <v>20</v>
      </c>
      <c r="D1023" s="278">
        <v>42514</v>
      </c>
      <c r="E1023" s="185">
        <v>0.20694444444444446</v>
      </c>
      <c r="F1023" s="278">
        <v>42514</v>
      </c>
      <c r="G1023" s="185">
        <v>0.2076388888888889</v>
      </c>
      <c r="H1023" s="182">
        <v>6.9444444444444198E-4</v>
      </c>
      <c r="I1023" s="129">
        <v>2</v>
      </c>
      <c r="J1023" s="208"/>
      <c r="K1023" s="208"/>
      <c r="L1023" s="208" t="s">
        <v>4</v>
      </c>
      <c r="M1023" s="184" t="s">
        <v>2154</v>
      </c>
      <c r="N1023" s="208" t="s">
        <v>3</v>
      </c>
      <c r="O1023" s="208" t="s">
        <v>8</v>
      </c>
      <c r="P1023" s="186" t="s">
        <v>9043</v>
      </c>
      <c r="Q1023" s="130" t="s">
        <v>9068</v>
      </c>
      <c r="R1023" s="131">
        <v>1</v>
      </c>
      <c r="S1023" s="192">
        <v>15</v>
      </c>
      <c r="T1023" s="208">
        <v>16</v>
      </c>
      <c r="U1023" s="179" t="s">
        <v>29</v>
      </c>
      <c r="V1023" s="179">
        <v>2002</v>
      </c>
      <c r="W1023" s="179" t="s">
        <v>9042</v>
      </c>
      <c r="X1023" s="179">
        <v>0</v>
      </c>
      <c r="Y1023" s="179">
        <v>42264</v>
      </c>
      <c r="Z1023" s="179">
        <v>100</v>
      </c>
      <c r="AA1023" s="179">
        <v>2018</v>
      </c>
      <c r="AB1023" s="179">
        <v>0</v>
      </c>
      <c r="AC1023" s="179">
        <v>0</v>
      </c>
      <c r="AD1023" s="179" t="s">
        <v>23</v>
      </c>
      <c r="AE1023" s="179"/>
      <c r="AF1023" s="179"/>
      <c r="AG1023" s="115"/>
      <c r="AJ1023" s="1">
        <f t="shared" si="54"/>
        <v>0</v>
      </c>
      <c r="AK1023" s="1">
        <f>AJ1023-T1023</f>
        <v>-16</v>
      </c>
    </row>
    <row r="1024" spans="1:37" ht="47.25">
      <c r="A1024" s="179" t="s">
        <v>1052</v>
      </c>
      <c r="B1024" s="179" t="s">
        <v>1174</v>
      </c>
      <c r="C1024" s="179" t="s">
        <v>1174</v>
      </c>
      <c r="D1024" s="169">
        <v>42459</v>
      </c>
      <c r="E1024" s="176">
        <v>0</v>
      </c>
      <c r="F1024" s="169">
        <v>42459</v>
      </c>
      <c r="G1024" s="176">
        <v>1.5277777777777777E-2</v>
      </c>
      <c r="H1024" s="176">
        <v>1.5277777777777777E-2</v>
      </c>
      <c r="I1024" s="179">
        <v>9</v>
      </c>
      <c r="J1024" s="179"/>
      <c r="K1024" s="179"/>
      <c r="L1024" s="179" t="s">
        <v>4</v>
      </c>
      <c r="M1024" s="179" t="s">
        <v>1984</v>
      </c>
      <c r="N1024" s="179" t="s">
        <v>3</v>
      </c>
      <c r="O1024" s="179" t="s">
        <v>26</v>
      </c>
      <c r="P1024" s="179" t="s">
        <v>1985</v>
      </c>
      <c r="Q1024" s="179" t="s">
        <v>1986</v>
      </c>
      <c r="R1024" s="179">
        <v>15.9</v>
      </c>
      <c r="S1024" s="179"/>
      <c r="T1024" s="179">
        <v>15.946</v>
      </c>
      <c r="U1024" s="179"/>
      <c r="V1024" s="179"/>
      <c r="W1024" s="179"/>
      <c r="X1024" s="179"/>
      <c r="Y1024" s="179"/>
      <c r="Z1024" s="179"/>
      <c r="AA1024" s="179"/>
      <c r="AB1024" s="179"/>
      <c r="AC1024" s="179"/>
      <c r="AD1024" s="115" t="s">
        <v>23</v>
      </c>
      <c r="AE1024" s="179"/>
      <c r="AF1024" s="179"/>
      <c r="AG1024" s="115"/>
      <c r="AJ1024" s="1">
        <f t="shared" ref="AJ1024:AJ1087" si="58">T1024-S1024-R1024</f>
        <v>4.5999999999999375E-2</v>
      </c>
    </row>
    <row r="1025" spans="1:37" ht="84">
      <c r="A1025" s="94" t="s">
        <v>12777</v>
      </c>
      <c r="B1025" s="596" t="s">
        <v>12578</v>
      </c>
      <c r="C1025" s="596" t="s">
        <v>12579</v>
      </c>
      <c r="D1025" s="786">
        <v>42691</v>
      </c>
      <c r="E1025" s="814">
        <v>0.11458333333333333</v>
      </c>
      <c r="F1025" s="786">
        <v>42691</v>
      </c>
      <c r="G1025" s="814">
        <v>0.15416666666666667</v>
      </c>
      <c r="H1025" s="787">
        <f>G1025-E1025</f>
        <v>3.9583333333333345E-2</v>
      </c>
      <c r="I1025" s="595">
        <v>28</v>
      </c>
      <c r="J1025" s="595" t="s">
        <v>144</v>
      </c>
      <c r="K1025" s="596" t="s">
        <v>21</v>
      </c>
      <c r="L1025" s="71" t="s">
        <v>10</v>
      </c>
      <c r="M1025" s="815" t="s">
        <v>12980</v>
      </c>
      <c r="N1025" s="792" t="s">
        <v>3</v>
      </c>
      <c r="O1025" s="595" t="s">
        <v>26</v>
      </c>
      <c r="P1025" s="815" t="s">
        <v>12980</v>
      </c>
      <c r="Q1025" s="815" t="s">
        <v>12981</v>
      </c>
      <c r="R1025" s="816">
        <v>5.66</v>
      </c>
      <c r="S1025" s="802"/>
      <c r="T1025" s="817">
        <v>5.63</v>
      </c>
      <c r="U1025" s="792" t="s">
        <v>29</v>
      </c>
      <c r="V1025" s="792">
        <v>1982</v>
      </c>
      <c r="W1025" s="792" t="s">
        <v>2813</v>
      </c>
      <c r="X1025" s="792" t="s">
        <v>2736</v>
      </c>
      <c r="Y1025" s="792" t="s">
        <v>14328</v>
      </c>
      <c r="Z1025" s="792">
        <v>100</v>
      </c>
      <c r="AA1025" s="792" t="s">
        <v>14329</v>
      </c>
      <c r="AB1025" s="792" t="s">
        <v>141</v>
      </c>
      <c r="AC1025" s="792" t="s">
        <v>14330</v>
      </c>
      <c r="AD1025" s="792" t="s">
        <v>31</v>
      </c>
      <c r="AE1025" s="792"/>
      <c r="AF1025" s="792"/>
      <c r="AG1025" s="792"/>
      <c r="AJ1025" s="1">
        <f t="shared" si="58"/>
        <v>-3.0000000000000249E-2</v>
      </c>
    </row>
    <row r="1026" spans="1:37" ht="63">
      <c r="A1026" s="94" t="s">
        <v>12777</v>
      </c>
      <c r="B1026" s="596" t="s">
        <v>12578</v>
      </c>
      <c r="C1026" s="596" t="s">
        <v>12579</v>
      </c>
      <c r="D1026" s="786">
        <v>42691</v>
      </c>
      <c r="E1026" s="814">
        <v>0.86249999999999993</v>
      </c>
      <c r="F1026" s="786">
        <v>42691</v>
      </c>
      <c r="G1026" s="814">
        <v>0.86944444444444446</v>
      </c>
      <c r="H1026" s="787">
        <f>G1026-E1026</f>
        <v>6.9444444444445308E-3</v>
      </c>
      <c r="I1026" s="595">
        <v>5</v>
      </c>
      <c r="J1026" s="595" t="s">
        <v>141</v>
      </c>
      <c r="K1026" s="818"/>
      <c r="L1026" s="815" t="s">
        <v>12</v>
      </c>
      <c r="M1026" s="815" t="s">
        <v>12982</v>
      </c>
      <c r="N1026" s="792" t="s">
        <v>3</v>
      </c>
      <c r="O1026" s="595" t="s">
        <v>24</v>
      </c>
      <c r="P1026" s="815" t="s">
        <v>12982</v>
      </c>
      <c r="Q1026" s="815" t="s">
        <v>14331</v>
      </c>
      <c r="R1026" s="816">
        <v>0.6</v>
      </c>
      <c r="S1026" s="802">
        <v>2.9</v>
      </c>
      <c r="T1026" s="817">
        <v>3.4750000000000001</v>
      </c>
      <c r="U1026" s="792" t="s">
        <v>63</v>
      </c>
      <c r="V1026" s="792">
        <v>2013</v>
      </c>
      <c r="W1026" s="792" t="s">
        <v>141</v>
      </c>
      <c r="X1026" s="792" t="s">
        <v>14156</v>
      </c>
      <c r="Y1026" s="792" t="s">
        <v>14332</v>
      </c>
      <c r="Z1026" s="792">
        <v>100</v>
      </c>
      <c r="AA1026" s="792" t="s">
        <v>141</v>
      </c>
      <c r="AB1026" s="792" t="s">
        <v>141</v>
      </c>
      <c r="AC1026" s="792" t="s">
        <v>141</v>
      </c>
      <c r="AD1026" s="792" t="s">
        <v>18</v>
      </c>
      <c r="AE1026" s="792"/>
      <c r="AF1026" s="792"/>
      <c r="AG1026" s="792"/>
      <c r="AJ1026" s="1">
        <f t="shared" si="58"/>
        <v>-2.49999999999998E-2</v>
      </c>
    </row>
    <row r="1027" spans="1:37" ht="42">
      <c r="A1027" s="94" t="s">
        <v>12777</v>
      </c>
      <c r="B1027" s="596" t="s">
        <v>12578</v>
      </c>
      <c r="C1027" s="596" t="s">
        <v>12579</v>
      </c>
      <c r="D1027" s="786">
        <v>42692</v>
      </c>
      <c r="E1027" s="798">
        <v>0.41666666666666669</v>
      </c>
      <c r="F1027" s="786">
        <v>42692</v>
      </c>
      <c r="G1027" s="798">
        <v>0.72916666666666663</v>
      </c>
      <c r="H1027" s="787">
        <f>G1027-E1027</f>
        <v>0.31249999999999994</v>
      </c>
      <c r="I1027" s="595">
        <v>2</v>
      </c>
      <c r="J1027" s="595" t="s">
        <v>13291</v>
      </c>
      <c r="K1027" s="595"/>
      <c r="L1027" s="596" t="s">
        <v>17</v>
      </c>
      <c r="M1027" s="789" t="s">
        <v>12986</v>
      </c>
      <c r="N1027" s="792" t="s">
        <v>3</v>
      </c>
      <c r="O1027" s="596" t="s">
        <v>8</v>
      </c>
      <c r="P1027" s="789" t="s">
        <v>12987</v>
      </c>
      <c r="Q1027" s="789" t="s">
        <v>14333</v>
      </c>
      <c r="R1027" s="790">
        <v>0.9375</v>
      </c>
      <c r="S1027" s="790"/>
      <c r="T1027" s="819">
        <v>0.94</v>
      </c>
      <c r="U1027" s="792" t="s">
        <v>47</v>
      </c>
      <c r="V1027" s="792">
        <v>1975</v>
      </c>
      <c r="W1027" s="792" t="s">
        <v>2748</v>
      </c>
      <c r="X1027" s="792" t="s">
        <v>2736</v>
      </c>
      <c r="Y1027" s="793" t="s">
        <v>14334</v>
      </c>
      <c r="Z1027" s="792"/>
      <c r="AA1027" s="793" t="s">
        <v>14335</v>
      </c>
      <c r="AB1027" s="792" t="s">
        <v>141</v>
      </c>
      <c r="AC1027" s="792" t="s">
        <v>141</v>
      </c>
      <c r="AD1027" s="792" t="s">
        <v>38</v>
      </c>
      <c r="AE1027" s="792"/>
      <c r="AF1027" s="792"/>
      <c r="AG1027" s="792"/>
      <c r="AJ1027" s="1">
        <f t="shared" si="58"/>
        <v>2.4999999999999467E-3</v>
      </c>
    </row>
    <row r="1028" spans="1:37" ht="168">
      <c r="A1028" s="94" t="s">
        <v>12777</v>
      </c>
      <c r="B1028" s="596" t="s">
        <v>12578</v>
      </c>
      <c r="C1028" s="596" t="s">
        <v>12579</v>
      </c>
      <c r="D1028" s="786">
        <v>42692</v>
      </c>
      <c r="E1028" s="798">
        <v>0.94097222222222221</v>
      </c>
      <c r="F1028" s="786">
        <v>42692</v>
      </c>
      <c r="G1028" s="798">
        <v>0.94097222222222221</v>
      </c>
      <c r="H1028" s="787">
        <f>G1028-E1028</f>
        <v>0</v>
      </c>
      <c r="I1028" s="595">
        <v>16</v>
      </c>
      <c r="J1028" s="595" t="s">
        <v>13291</v>
      </c>
      <c r="K1028" s="595"/>
      <c r="L1028" s="596" t="s">
        <v>4</v>
      </c>
      <c r="M1028" s="789" t="s">
        <v>12992</v>
      </c>
      <c r="N1028" s="792">
        <v>35</v>
      </c>
      <c r="O1028" s="595" t="s">
        <v>14</v>
      </c>
      <c r="P1028" s="789" t="s">
        <v>12992</v>
      </c>
      <c r="Q1028" s="789" t="s">
        <v>14336</v>
      </c>
      <c r="R1028" s="790"/>
      <c r="S1028" s="790">
        <v>10.3</v>
      </c>
      <c r="T1028" s="819">
        <v>10.3</v>
      </c>
      <c r="U1028" s="792" t="s">
        <v>7</v>
      </c>
      <c r="V1028" s="792">
        <v>2001</v>
      </c>
      <c r="W1028" s="792" t="s">
        <v>14337</v>
      </c>
      <c r="X1028" s="792" t="s">
        <v>2736</v>
      </c>
      <c r="Y1028" s="793">
        <v>42514</v>
      </c>
      <c r="Z1028" s="792">
        <v>100</v>
      </c>
      <c r="AA1028" s="794">
        <v>42856</v>
      </c>
      <c r="AB1028" s="792"/>
      <c r="AC1028" s="792"/>
      <c r="AD1028" s="792" t="s">
        <v>0</v>
      </c>
      <c r="AE1028" s="792"/>
      <c r="AF1028" s="792"/>
      <c r="AG1028" s="792"/>
      <c r="AJ1028" s="1">
        <f t="shared" si="58"/>
        <v>0</v>
      </c>
    </row>
    <row r="1029" spans="1:37" ht="42">
      <c r="A1029" s="94" t="s">
        <v>12777</v>
      </c>
      <c r="B1029" s="792" t="s">
        <v>12578</v>
      </c>
      <c r="C1029" s="792" t="s">
        <v>12579</v>
      </c>
      <c r="D1029" s="786">
        <v>42694</v>
      </c>
      <c r="E1029" s="820">
        <v>0.62986111111111109</v>
      </c>
      <c r="F1029" s="786">
        <v>42694</v>
      </c>
      <c r="G1029" s="820">
        <v>0.63888888888888895</v>
      </c>
      <c r="H1029" s="787">
        <f>G1029-E1029</f>
        <v>9.0277777777778567E-3</v>
      </c>
      <c r="I1029" s="792">
        <v>4</v>
      </c>
      <c r="J1029" s="792" t="s">
        <v>141</v>
      </c>
      <c r="K1029" s="792"/>
      <c r="L1029" s="792" t="s">
        <v>12</v>
      </c>
      <c r="M1029" s="792" t="s">
        <v>13001</v>
      </c>
      <c r="N1029" s="792" t="s">
        <v>3</v>
      </c>
      <c r="O1029" s="595" t="s">
        <v>24</v>
      </c>
      <c r="P1029" s="792" t="s">
        <v>13002</v>
      </c>
      <c r="Q1029" s="792" t="s">
        <v>13003</v>
      </c>
      <c r="R1029" s="821">
        <v>1.0429999999999999</v>
      </c>
      <c r="S1029" s="821">
        <v>0.63200000000000012</v>
      </c>
      <c r="T1029" s="819">
        <v>1.675</v>
      </c>
      <c r="U1029" s="792" t="s">
        <v>63</v>
      </c>
      <c r="V1029" s="792">
        <v>2013</v>
      </c>
      <c r="W1029" s="792" t="s">
        <v>141</v>
      </c>
      <c r="X1029" s="792" t="s">
        <v>14156</v>
      </c>
      <c r="Y1029" s="792" t="s">
        <v>14332</v>
      </c>
      <c r="Z1029" s="792">
        <v>100</v>
      </c>
      <c r="AA1029" s="792" t="s">
        <v>141</v>
      </c>
      <c r="AB1029" s="792" t="s">
        <v>141</v>
      </c>
      <c r="AC1029" s="792" t="s">
        <v>141</v>
      </c>
      <c r="AD1029" s="792" t="s">
        <v>18</v>
      </c>
      <c r="AE1029" s="792"/>
      <c r="AF1029" s="792"/>
      <c r="AG1029" s="792"/>
      <c r="AJ1029" s="1">
        <f t="shared" si="58"/>
        <v>0</v>
      </c>
    </row>
    <row r="1030" spans="1:37" ht="126">
      <c r="A1030" s="179" t="s">
        <v>139</v>
      </c>
      <c r="B1030" s="179" t="s">
        <v>6</v>
      </c>
      <c r="C1030" s="179" t="s">
        <v>1863</v>
      </c>
      <c r="D1030" s="169">
        <v>42377</v>
      </c>
      <c r="E1030" s="176">
        <v>8.6805555555555566E-2</v>
      </c>
      <c r="F1030" s="169">
        <v>42377</v>
      </c>
      <c r="G1030" s="176">
        <v>8.6805555555555566E-2</v>
      </c>
      <c r="H1030" s="176">
        <v>0</v>
      </c>
      <c r="I1030" s="179">
        <v>37</v>
      </c>
      <c r="J1030" s="179" t="s">
        <v>296</v>
      </c>
      <c r="K1030" s="179" t="s">
        <v>297</v>
      </c>
      <c r="L1030" s="179" t="s">
        <v>4</v>
      </c>
      <c r="M1030" s="179" t="s">
        <v>298</v>
      </c>
      <c r="N1030" s="179">
        <v>35</v>
      </c>
      <c r="O1030" s="179" t="s">
        <v>14</v>
      </c>
      <c r="P1030" s="179" t="s">
        <v>3374</v>
      </c>
      <c r="Q1030" s="179" t="s">
        <v>3375</v>
      </c>
      <c r="R1030" s="179"/>
      <c r="S1030" s="179">
        <v>15.8</v>
      </c>
      <c r="T1030" s="179">
        <v>15.8</v>
      </c>
      <c r="U1030" s="80" t="s">
        <v>37</v>
      </c>
      <c r="V1030" s="80" t="s">
        <v>3197</v>
      </c>
      <c r="W1030" s="80" t="s">
        <v>3376</v>
      </c>
      <c r="X1030" s="80" t="s">
        <v>3377</v>
      </c>
      <c r="Y1030" s="80" t="s">
        <v>3378</v>
      </c>
      <c r="Z1030" s="338"/>
      <c r="AA1030" s="80" t="s">
        <v>3379</v>
      </c>
      <c r="AB1030" s="80"/>
      <c r="AC1030" s="80"/>
      <c r="AD1030" s="115" t="s">
        <v>23</v>
      </c>
      <c r="AE1030" s="80"/>
      <c r="AF1030" s="80"/>
      <c r="AG1030" s="80" t="s">
        <v>3380</v>
      </c>
      <c r="AJ1030" s="1">
        <f t="shared" si="58"/>
        <v>0</v>
      </c>
    </row>
    <row r="1031" spans="1:37" s="16" customFormat="1" ht="63">
      <c r="A1031" s="94" t="s">
        <v>12777</v>
      </c>
      <c r="B1031" s="792" t="s">
        <v>12578</v>
      </c>
      <c r="C1031" s="792" t="s">
        <v>12579</v>
      </c>
      <c r="D1031" s="786">
        <v>42695</v>
      </c>
      <c r="E1031" s="798">
        <v>0.4375</v>
      </c>
      <c r="F1031" s="786">
        <v>42695</v>
      </c>
      <c r="G1031" s="798">
        <v>0.47569444444444442</v>
      </c>
      <c r="H1031" s="787">
        <f t="shared" ref="H1031:H1046" si="59">G1031-E1031</f>
        <v>3.819444444444442E-2</v>
      </c>
      <c r="I1031" s="595">
        <v>11</v>
      </c>
      <c r="J1031" s="595" t="s">
        <v>13291</v>
      </c>
      <c r="K1031" s="595"/>
      <c r="L1031" s="792" t="s">
        <v>4</v>
      </c>
      <c r="M1031" s="792" t="s">
        <v>14339</v>
      </c>
      <c r="N1031" s="792" t="s">
        <v>3</v>
      </c>
      <c r="O1031" s="792" t="s">
        <v>8</v>
      </c>
      <c r="P1031" s="792" t="s">
        <v>14339</v>
      </c>
      <c r="Q1031" s="792" t="s">
        <v>14340</v>
      </c>
      <c r="R1031" s="821">
        <v>0.71399999999999997</v>
      </c>
      <c r="S1031" s="821"/>
      <c r="T1031" s="819">
        <v>0.71399999999999997</v>
      </c>
      <c r="U1031" s="792" t="s">
        <v>45</v>
      </c>
      <c r="V1031" s="792">
        <v>1992</v>
      </c>
      <c r="W1031" s="792" t="s">
        <v>8838</v>
      </c>
      <c r="X1031" s="792"/>
      <c r="Y1031" s="792" t="s">
        <v>14341</v>
      </c>
      <c r="Z1031" s="792">
        <v>100</v>
      </c>
      <c r="AA1031" s="792" t="s">
        <v>14342</v>
      </c>
      <c r="AB1031" s="792"/>
      <c r="AC1031" s="792"/>
      <c r="AD1031" s="792" t="s">
        <v>0</v>
      </c>
      <c r="AE1031" s="792"/>
      <c r="AF1031" s="792"/>
      <c r="AG1031" s="792"/>
      <c r="AJ1031" s="1">
        <f t="shared" si="58"/>
        <v>0</v>
      </c>
    </row>
    <row r="1032" spans="1:37" s="16" customFormat="1" ht="124.15" customHeight="1">
      <c r="A1032" s="94" t="s">
        <v>12777</v>
      </c>
      <c r="B1032" s="792" t="s">
        <v>12578</v>
      </c>
      <c r="C1032" s="792" t="s">
        <v>12579</v>
      </c>
      <c r="D1032" s="786">
        <v>42695</v>
      </c>
      <c r="E1032" s="798">
        <v>0.375</v>
      </c>
      <c r="F1032" s="786">
        <v>42695</v>
      </c>
      <c r="G1032" s="798">
        <v>0.4368055555555555</v>
      </c>
      <c r="H1032" s="787">
        <f t="shared" si="59"/>
        <v>6.1805555555555503E-2</v>
      </c>
      <c r="I1032" s="595">
        <v>2</v>
      </c>
      <c r="J1032" s="595" t="s">
        <v>13291</v>
      </c>
      <c r="K1032" s="595"/>
      <c r="L1032" s="792" t="s">
        <v>4</v>
      </c>
      <c r="M1032" s="792" t="s">
        <v>13020</v>
      </c>
      <c r="N1032" s="792" t="s">
        <v>3</v>
      </c>
      <c r="O1032" s="792" t="s">
        <v>26</v>
      </c>
      <c r="P1032" s="792" t="s">
        <v>13020</v>
      </c>
      <c r="Q1032" s="792" t="s">
        <v>13021</v>
      </c>
      <c r="R1032" s="821">
        <v>0.21</v>
      </c>
      <c r="S1032" s="821"/>
      <c r="T1032" s="819">
        <v>0.21</v>
      </c>
      <c r="U1032" s="792" t="s">
        <v>45</v>
      </c>
      <c r="V1032" s="792">
        <v>1992</v>
      </c>
      <c r="W1032" s="792" t="s">
        <v>8838</v>
      </c>
      <c r="X1032" s="792"/>
      <c r="Y1032" s="792" t="s">
        <v>14341</v>
      </c>
      <c r="Z1032" s="792">
        <v>100</v>
      </c>
      <c r="AA1032" s="792" t="s">
        <v>14342</v>
      </c>
      <c r="AB1032" s="792"/>
      <c r="AC1032" s="792"/>
      <c r="AD1032" s="792" t="s">
        <v>0</v>
      </c>
      <c r="AE1032" s="792"/>
      <c r="AF1032" s="792"/>
      <c r="AG1032" s="792"/>
      <c r="AJ1032" s="1">
        <f t="shared" si="58"/>
        <v>0</v>
      </c>
    </row>
    <row r="1033" spans="1:37" s="16" customFormat="1" ht="124.15" customHeight="1">
      <c r="A1033" s="94" t="s">
        <v>12777</v>
      </c>
      <c r="B1033" s="596" t="s">
        <v>12578</v>
      </c>
      <c r="C1033" s="596" t="s">
        <v>12579</v>
      </c>
      <c r="D1033" s="786">
        <v>42696</v>
      </c>
      <c r="E1033" s="798">
        <v>0.47638888888888892</v>
      </c>
      <c r="F1033" s="786">
        <v>42696</v>
      </c>
      <c r="G1033" s="798">
        <v>0.52152777777777781</v>
      </c>
      <c r="H1033" s="787">
        <f t="shared" si="59"/>
        <v>4.5138888888888895E-2</v>
      </c>
      <c r="I1033" s="595">
        <v>2</v>
      </c>
      <c r="J1033" s="595" t="s">
        <v>13291</v>
      </c>
      <c r="K1033" s="595"/>
      <c r="L1033" s="596" t="s">
        <v>17</v>
      </c>
      <c r="M1033" s="596" t="s">
        <v>13025</v>
      </c>
      <c r="N1033" s="789" t="s">
        <v>3</v>
      </c>
      <c r="O1033" s="596" t="s">
        <v>8</v>
      </c>
      <c r="P1033" s="596" t="s">
        <v>13025</v>
      </c>
      <c r="Q1033" s="596" t="s">
        <v>13026</v>
      </c>
      <c r="R1033" s="790">
        <v>0.3</v>
      </c>
      <c r="S1033" s="790"/>
      <c r="T1033" s="807">
        <v>0.3</v>
      </c>
      <c r="U1033" s="792" t="s">
        <v>1</v>
      </c>
      <c r="V1033" s="792"/>
      <c r="W1033" s="792"/>
      <c r="X1033" s="792"/>
      <c r="Y1033" s="792"/>
      <c r="Z1033" s="792"/>
      <c r="AA1033" s="792"/>
      <c r="AB1033" s="792"/>
      <c r="AC1033" s="792"/>
      <c r="AD1033" s="792" t="s">
        <v>38</v>
      </c>
      <c r="AE1033" s="792"/>
      <c r="AF1033" s="792"/>
      <c r="AG1033" s="792"/>
      <c r="AJ1033" s="1">
        <f t="shared" si="58"/>
        <v>0</v>
      </c>
    </row>
    <row r="1034" spans="1:37" s="16" customFormat="1" ht="63">
      <c r="A1034" s="94" t="s">
        <v>12777</v>
      </c>
      <c r="B1034" s="596" t="s">
        <v>12578</v>
      </c>
      <c r="C1034" s="596" t="s">
        <v>12579</v>
      </c>
      <c r="D1034" s="786">
        <v>42696</v>
      </c>
      <c r="E1034" s="798">
        <v>0.59722222222222221</v>
      </c>
      <c r="F1034" s="786">
        <v>42696</v>
      </c>
      <c r="G1034" s="798">
        <v>0.625</v>
      </c>
      <c r="H1034" s="787">
        <f t="shared" si="59"/>
        <v>2.777777777777779E-2</v>
      </c>
      <c r="I1034" s="595">
        <v>36</v>
      </c>
      <c r="J1034" s="595" t="s">
        <v>13291</v>
      </c>
      <c r="K1034" s="595"/>
      <c r="L1034" s="596" t="s">
        <v>4</v>
      </c>
      <c r="M1034" s="596" t="s">
        <v>13033</v>
      </c>
      <c r="N1034" s="789" t="s">
        <v>3</v>
      </c>
      <c r="O1034" s="596" t="s">
        <v>8</v>
      </c>
      <c r="P1034" s="596" t="s">
        <v>13033</v>
      </c>
      <c r="Q1034" s="596" t="s">
        <v>14343</v>
      </c>
      <c r="R1034" s="790">
        <v>0.6</v>
      </c>
      <c r="S1034" s="790"/>
      <c r="T1034" s="807">
        <v>0.6</v>
      </c>
      <c r="U1034" s="792" t="s">
        <v>29</v>
      </c>
      <c r="V1034" s="792">
        <v>1989</v>
      </c>
      <c r="W1034" s="792" t="s">
        <v>2748</v>
      </c>
      <c r="X1034" s="792" t="s">
        <v>2736</v>
      </c>
      <c r="Y1034" s="793">
        <v>42696</v>
      </c>
      <c r="Z1034" s="792">
        <v>100</v>
      </c>
      <c r="AA1034" s="793">
        <v>43061</v>
      </c>
      <c r="AB1034" s="792" t="s">
        <v>141</v>
      </c>
      <c r="AC1034" s="793">
        <v>42205</v>
      </c>
      <c r="AD1034" s="792" t="s">
        <v>0</v>
      </c>
      <c r="AE1034" s="792"/>
      <c r="AF1034" s="792"/>
      <c r="AG1034" s="792"/>
      <c r="AJ1034" s="1">
        <f t="shared" si="58"/>
        <v>0</v>
      </c>
    </row>
    <row r="1035" spans="1:37" s="16" customFormat="1" ht="63">
      <c r="A1035" s="94" t="s">
        <v>12777</v>
      </c>
      <c r="B1035" s="596" t="s">
        <v>12578</v>
      </c>
      <c r="C1035" s="596" t="s">
        <v>12579</v>
      </c>
      <c r="D1035" s="786">
        <v>42696</v>
      </c>
      <c r="E1035" s="798">
        <v>0.76736111111111116</v>
      </c>
      <c r="F1035" s="786">
        <v>42696</v>
      </c>
      <c r="G1035" s="798">
        <v>0.85763888888888884</v>
      </c>
      <c r="H1035" s="787">
        <f t="shared" si="59"/>
        <v>9.0277777777777679E-2</v>
      </c>
      <c r="I1035" s="595">
        <v>4</v>
      </c>
      <c r="J1035" s="596" t="s">
        <v>141</v>
      </c>
      <c r="K1035" s="596"/>
      <c r="L1035" s="792" t="s">
        <v>12</v>
      </c>
      <c r="M1035" s="596" t="s">
        <v>13001</v>
      </c>
      <c r="N1035" s="789" t="s">
        <v>3</v>
      </c>
      <c r="O1035" s="595" t="s">
        <v>24</v>
      </c>
      <c r="P1035" s="596" t="s">
        <v>14344</v>
      </c>
      <c r="Q1035" s="596" t="s">
        <v>14345</v>
      </c>
      <c r="R1035" s="790">
        <v>7.9</v>
      </c>
      <c r="S1035" s="790"/>
      <c r="T1035" s="807">
        <v>7.9</v>
      </c>
      <c r="U1035" s="792" t="s">
        <v>63</v>
      </c>
      <c r="V1035" s="792">
        <v>2013</v>
      </c>
      <c r="W1035" s="792" t="s">
        <v>141</v>
      </c>
      <c r="X1035" s="792" t="s">
        <v>14156</v>
      </c>
      <c r="Y1035" s="792" t="s">
        <v>14332</v>
      </c>
      <c r="Z1035" s="792">
        <v>100</v>
      </c>
      <c r="AA1035" s="792" t="s">
        <v>141</v>
      </c>
      <c r="AB1035" s="792" t="s">
        <v>141</v>
      </c>
      <c r="AC1035" s="792" t="s">
        <v>141</v>
      </c>
      <c r="AD1035" s="792" t="s">
        <v>18</v>
      </c>
      <c r="AE1035" s="792"/>
      <c r="AF1035" s="792"/>
      <c r="AG1035" s="792"/>
      <c r="AJ1035" s="1">
        <f t="shared" si="58"/>
        <v>0</v>
      </c>
    </row>
    <row r="1036" spans="1:37" s="16" customFormat="1" ht="63">
      <c r="A1036" s="94" t="s">
        <v>12777</v>
      </c>
      <c r="B1036" s="596" t="s">
        <v>12578</v>
      </c>
      <c r="C1036" s="596" t="s">
        <v>12579</v>
      </c>
      <c r="D1036" s="786">
        <v>42697</v>
      </c>
      <c r="E1036" s="798">
        <v>0.27430555555555552</v>
      </c>
      <c r="F1036" s="786">
        <v>42697</v>
      </c>
      <c r="G1036" s="798">
        <v>0.27777777777777779</v>
      </c>
      <c r="H1036" s="787">
        <f t="shared" si="59"/>
        <v>3.4722222222222654E-3</v>
      </c>
      <c r="I1036" s="595">
        <v>3</v>
      </c>
      <c r="J1036" s="596" t="s">
        <v>141</v>
      </c>
      <c r="K1036" s="596"/>
      <c r="L1036" s="792" t="s">
        <v>12</v>
      </c>
      <c r="M1036" s="596" t="s">
        <v>13001</v>
      </c>
      <c r="N1036" s="789" t="s">
        <v>3</v>
      </c>
      <c r="O1036" s="595" t="s">
        <v>24</v>
      </c>
      <c r="P1036" s="596" t="s">
        <v>14344</v>
      </c>
      <c r="Q1036" s="596" t="s">
        <v>14345</v>
      </c>
      <c r="R1036" s="790">
        <v>0.19600000000000001</v>
      </c>
      <c r="S1036" s="790">
        <v>1.9039999999999999</v>
      </c>
      <c r="T1036" s="807">
        <v>2.1</v>
      </c>
      <c r="U1036" s="792" t="s">
        <v>63</v>
      </c>
      <c r="V1036" s="792">
        <v>2013</v>
      </c>
      <c r="W1036" s="792" t="s">
        <v>141</v>
      </c>
      <c r="X1036" s="792" t="s">
        <v>14156</v>
      </c>
      <c r="Y1036" s="792" t="s">
        <v>14332</v>
      </c>
      <c r="Z1036" s="792">
        <v>100</v>
      </c>
      <c r="AA1036" s="792" t="s">
        <v>141</v>
      </c>
      <c r="AB1036" s="792" t="s">
        <v>141</v>
      </c>
      <c r="AC1036" s="792" t="s">
        <v>141</v>
      </c>
      <c r="AD1036" s="792" t="s">
        <v>18</v>
      </c>
      <c r="AE1036" s="792"/>
      <c r="AF1036" s="792"/>
      <c r="AG1036" s="792"/>
      <c r="AJ1036" s="1">
        <f t="shared" si="58"/>
        <v>0</v>
      </c>
    </row>
    <row r="1037" spans="1:37" s="16" customFormat="1" ht="63">
      <c r="A1037" s="94" t="s">
        <v>12777</v>
      </c>
      <c r="B1037" s="596" t="s">
        <v>12578</v>
      </c>
      <c r="C1037" s="596" t="s">
        <v>12579</v>
      </c>
      <c r="D1037" s="786">
        <v>42697</v>
      </c>
      <c r="E1037" s="787">
        <v>0.57638888888888895</v>
      </c>
      <c r="F1037" s="786">
        <v>42697</v>
      </c>
      <c r="G1037" s="787">
        <v>0.57986111111111105</v>
      </c>
      <c r="H1037" s="787">
        <f t="shared" si="59"/>
        <v>3.4722222222220989E-3</v>
      </c>
      <c r="I1037" s="595">
        <v>3</v>
      </c>
      <c r="J1037" s="596" t="s">
        <v>141</v>
      </c>
      <c r="K1037" s="596"/>
      <c r="L1037" s="792" t="s">
        <v>12</v>
      </c>
      <c r="M1037" s="596" t="s">
        <v>13001</v>
      </c>
      <c r="N1037" s="789" t="s">
        <v>3</v>
      </c>
      <c r="O1037" s="595" t="s">
        <v>24</v>
      </c>
      <c r="P1037" s="596" t="s">
        <v>14344</v>
      </c>
      <c r="Q1037" s="596" t="s">
        <v>14346</v>
      </c>
      <c r="R1037" s="790">
        <v>0.158</v>
      </c>
      <c r="S1037" s="790">
        <v>2.0619999999999998</v>
      </c>
      <c r="T1037" s="807">
        <v>2.2199999999999998</v>
      </c>
      <c r="U1037" s="792" t="s">
        <v>63</v>
      </c>
      <c r="V1037" s="792">
        <v>2013</v>
      </c>
      <c r="W1037" s="792" t="s">
        <v>141</v>
      </c>
      <c r="X1037" s="792" t="s">
        <v>14156</v>
      </c>
      <c r="Y1037" s="793" t="s">
        <v>14212</v>
      </c>
      <c r="Z1037" s="792">
        <v>100</v>
      </c>
      <c r="AA1037" s="792" t="s">
        <v>141</v>
      </c>
      <c r="AB1037" s="792" t="s">
        <v>141</v>
      </c>
      <c r="AC1037" s="792" t="s">
        <v>141</v>
      </c>
      <c r="AD1037" s="792" t="s">
        <v>18</v>
      </c>
      <c r="AE1037" s="792"/>
      <c r="AF1037" s="792"/>
      <c r="AG1037" s="792"/>
      <c r="AJ1037" s="1">
        <f t="shared" si="58"/>
        <v>0</v>
      </c>
    </row>
    <row r="1038" spans="1:37" ht="31.5">
      <c r="A1038" s="179" t="s">
        <v>672</v>
      </c>
      <c r="B1038" s="179" t="s">
        <v>13</v>
      </c>
      <c r="C1038" s="179" t="s">
        <v>147</v>
      </c>
      <c r="D1038" s="169">
        <v>42429</v>
      </c>
      <c r="E1038" s="176">
        <v>0.49305555555555558</v>
      </c>
      <c r="F1038" s="169">
        <v>42429</v>
      </c>
      <c r="G1038" s="176">
        <v>0.62638888888888888</v>
      </c>
      <c r="H1038" s="176">
        <f t="shared" si="59"/>
        <v>0.1333333333333333</v>
      </c>
      <c r="I1038" s="179">
        <v>10</v>
      </c>
      <c r="J1038" s="179" t="s">
        <v>141</v>
      </c>
      <c r="K1038" s="179" t="s">
        <v>141</v>
      </c>
      <c r="L1038" s="179" t="s">
        <v>12</v>
      </c>
      <c r="M1038" s="179" t="s">
        <v>347</v>
      </c>
      <c r="N1038" s="179" t="s">
        <v>3</v>
      </c>
      <c r="O1038" s="179" t="s">
        <v>57</v>
      </c>
      <c r="P1038" s="179" t="s">
        <v>729</v>
      </c>
      <c r="Q1038" s="179" t="s">
        <v>1116</v>
      </c>
      <c r="R1038" s="179">
        <v>6.1</v>
      </c>
      <c r="S1038" s="179">
        <v>9.5</v>
      </c>
      <c r="T1038" s="179">
        <v>15.6</v>
      </c>
      <c r="U1038" s="179" t="s">
        <v>63</v>
      </c>
      <c r="V1038" s="179" t="s">
        <v>141</v>
      </c>
      <c r="W1038" s="179" t="s">
        <v>141</v>
      </c>
      <c r="X1038" s="179" t="s">
        <v>141</v>
      </c>
      <c r="Y1038" s="179" t="s">
        <v>141</v>
      </c>
      <c r="Z1038" s="179" t="s">
        <v>141</v>
      </c>
      <c r="AA1038" s="179" t="s">
        <v>141</v>
      </c>
      <c r="AB1038" s="179" t="s">
        <v>141</v>
      </c>
      <c r="AC1038" s="179" t="s">
        <v>141</v>
      </c>
      <c r="AD1038" s="115" t="s">
        <v>23</v>
      </c>
      <c r="AE1038" s="179"/>
      <c r="AF1038" s="179"/>
      <c r="AG1038" s="179"/>
      <c r="AJ1038" s="1">
        <f t="shared" si="58"/>
        <v>0</v>
      </c>
    </row>
    <row r="1039" spans="1:37" ht="78.75">
      <c r="A1039" s="179" t="s">
        <v>8405</v>
      </c>
      <c r="B1039" s="179" t="s">
        <v>19</v>
      </c>
      <c r="C1039" s="179"/>
      <c r="D1039" s="169">
        <v>42626</v>
      </c>
      <c r="E1039" s="281">
        <v>42626.215277777781</v>
      </c>
      <c r="F1039" s="169">
        <v>42626</v>
      </c>
      <c r="G1039" s="281">
        <v>42626.334027777775</v>
      </c>
      <c r="H1039" s="193">
        <f t="shared" si="59"/>
        <v>0.11874999999417923</v>
      </c>
      <c r="I1039" s="179">
        <v>4</v>
      </c>
      <c r="J1039" s="115"/>
      <c r="K1039" s="115"/>
      <c r="L1039" s="179" t="s">
        <v>4</v>
      </c>
      <c r="M1039" s="179" t="s">
        <v>12257</v>
      </c>
      <c r="N1039" s="179" t="s">
        <v>3</v>
      </c>
      <c r="O1039" s="179" t="s">
        <v>57</v>
      </c>
      <c r="P1039" s="179" t="s">
        <v>12261</v>
      </c>
      <c r="Q1039" s="115" t="s">
        <v>12259</v>
      </c>
      <c r="R1039" s="170"/>
      <c r="S1039" s="170">
        <v>15.576000000000001</v>
      </c>
      <c r="T1039" s="170">
        <f>R1039+S1039</f>
        <v>15.576000000000001</v>
      </c>
      <c r="U1039" s="179" t="s">
        <v>57</v>
      </c>
      <c r="V1039" s="179"/>
      <c r="W1039" s="470" t="s">
        <v>12178</v>
      </c>
      <c r="X1039" s="115"/>
      <c r="Y1039" s="179"/>
      <c r="Z1039" s="179"/>
      <c r="AA1039" s="179"/>
      <c r="AB1039" s="115"/>
      <c r="AC1039" s="115"/>
      <c r="AD1039" s="115" t="s">
        <v>23</v>
      </c>
      <c r="AE1039" s="115"/>
      <c r="AF1039" s="115"/>
      <c r="AG1039" s="115"/>
      <c r="AJ1039" s="1">
        <f t="shared" si="58"/>
        <v>0</v>
      </c>
      <c r="AK1039" s="1">
        <f>AJ1039-T1039</f>
        <v>-15.576000000000001</v>
      </c>
    </row>
    <row r="1040" spans="1:37" s="16" customFormat="1" ht="63">
      <c r="A1040" s="94" t="s">
        <v>12777</v>
      </c>
      <c r="B1040" s="596" t="s">
        <v>12578</v>
      </c>
      <c r="C1040" s="596" t="s">
        <v>12579</v>
      </c>
      <c r="D1040" s="786">
        <v>42697</v>
      </c>
      <c r="E1040" s="798">
        <v>0.80555555555555547</v>
      </c>
      <c r="F1040" s="786">
        <v>42697</v>
      </c>
      <c r="G1040" s="798">
        <v>0.94027777777777777</v>
      </c>
      <c r="H1040" s="787">
        <f t="shared" si="59"/>
        <v>0.1347222222222223</v>
      </c>
      <c r="I1040" s="595">
        <v>25</v>
      </c>
      <c r="J1040" s="596" t="s">
        <v>144</v>
      </c>
      <c r="K1040" s="596" t="s">
        <v>21</v>
      </c>
      <c r="L1040" s="792" t="s">
        <v>17</v>
      </c>
      <c r="M1040" s="596" t="s">
        <v>13035</v>
      </c>
      <c r="N1040" s="789" t="s">
        <v>3</v>
      </c>
      <c r="O1040" s="595" t="s">
        <v>8</v>
      </c>
      <c r="P1040" s="596" t="s">
        <v>13036</v>
      </c>
      <c r="Q1040" s="596" t="s">
        <v>14350</v>
      </c>
      <c r="R1040" s="790">
        <v>5.2</v>
      </c>
      <c r="S1040" s="790"/>
      <c r="T1040" s="807">
        <v>5.2</v>
      </c>
      <c r="U1040" s="792" t="s">
        <v>29</v>
      </c>
      <c r="V1040" s="792"/>
      <c r="W1040" s="792"/>
      <c r="X1040" s="792"/>
      <c r="Y1040" s="792"/>
      <c r="Z1040" s="792"/>
      <c r="AA1040" s="792"/>
      <c r="AB1040" s="792"/>
      <c r="AC1040" s="792"/>
      <c r="AD1040" s="792" t="s">
        <v>38</v>
      </c>
      <c r="AE1040" s="792"/>
      <c r="AF1040" s="792"/>
      <c r="AG1040" s="792"/>
      <c r="AJ1040" s="1">
        <f t="shared" si="58"/>
        <v>0</v>
      </c>
    </row>
    <row r="1041" spans="1:36" s="16" customFormat="1" ht="63">
      <c r="A1041" s="94" t="s">
        <v>12777</v>
      </c>
      <c r="B1041" s="596" t="s">
        <v>12578</v>
      </c>
      <c r="C1041" s="596" t="s">
        <v>12579</v>
      </c>
      <c r="D1041" s="786">
        <v>42699</v>
      </c>
      <c r="E1041" s="798">
        <v>0.3125</v>
      </c>
      <c r="F1041" s="786">
        <v>42699</v>
      </c>
      <c r="G1041" s="798">
        <v>0.5</v>
      </c>
      <c r="H1041" s="787">
        <f t="shared" si="59"/>
        <v>0.1875</v>
      </c>
      <c r="I1041" s="595">
        <v>36</v>
      </c>
      <c r="J1041" s="595" t="s">
        <v>13291</v>
      </c>
      <c r="K1041" s="595"/>
      <c r="L1041" s="596" t="s">
        <v>4</v>
      </c>
      <c r="M1041" s="596" t="s">
        <v>13065</v>
      </c>
      <c r="N1041" s="792" t="s">
        <v>3</v>
      </c>
      <c r="O1041" s="595" t="s">
        <v>8</v>
      </c>
      <c r="P1041" s="596" t="s">
        <v>13065</v>
      </c>
      <c r="Q1041" s="596" t="s">
        <v>13066</v>
      </c>
      <c r="R1041" s="790">
        <v>9.85</v>
      </c>
      <c r="S1041" s="790"/>
      <c r="T1041" s="807">
        <v>9.85</v>
      </c>
      <c r="U1041" s="792" t="s">
        <v>7</v>
      </c>
      <c r="V1041" s="792">
        <v>1971</v>
      </c>
      <c r="W1041" s="792" t="s">
        <v>7</v>
      </c>
      <c r="X1041" s="792" t="s">
        <v>6961</v>
      </c>
      <c r="Y1041" s="796" t="s">
        <v>14351</v>
      </c>
      <c r="Z1041" s="792">
        <v>100</v>
      </c>
      <c r="AA1041" s="796" t="s">
        <v>14352</v>
      </c>
      <c r="AB1041" s="792"/>
      <c r="AC1041" s="792"/>
      <c r="AD1041" s="792" t="s">
        <v>0</v>
      </c>
      <c r="AE1041" s="792"/>
      <c r="AF1041" s="792"/>
      <c r="AG1041" s="792"/>
      <c r="AJ1041" s="1">
        <f t="shared" si="58"/>
        <v>0</v>
      </c>
    </row>
    <row r="1042" spans="1:36" s="16" customFormat="1" ht="63">
      <c r="A1042" s="94" t="s">
        <v>12777</v>
      </c>
      <c r="B1042" s="596" t="s">
        <v>12578</v>
      </c>
      <c r="C1042" s="596" t="s">
        <v>12579</v>
      </c>
      <c r="D1042" s="786">
        <v>42699</v>
      </c>
      <c r="E1042" s="798">
        <v>0.5625</v>
      </c>
      <c r="F1042" s="786">
        <v>42699</v>
      </c>
      <c r="G1042" s="798">
        <v>0.60416666666666663</v>
      </c>
      <c r="H1042" s="787">
        <f t="shared" si="59"/>
        <v>4.166666666666663E-2</v>
      </c>
      <c r="I1042" s="595">
        <v>42</v>
      </c>
      <c r="J1042" s="595" t="s">
        <v>13291</v>
      </c>
      <c r="K1042" s="595"/>
      <c r="L1042" s="596" t="s">
        <v>4</v>
      </c>
      <c r="M1042" s="596" t="s">
        <v>13067</v>
      </c>
      <c r="N1042" s="792" t="s">
        <v>3</v>
      </c>
      <c r="O1042" s="595" t="s">
        <v>8</v>
      </c>
      <c r="P1042" s="596" t="s">
        <v>13067</v>
      </c>
      <c r="Q1042" s="596" t="s">
        <v>13068</v>
      </c>
      <c r="R1042" s="790">
        <v>4.2</v>
      </c>
      <c r="S1042" s="790"/>
      <c r="T1042" s="807">
        <v>4.2</v>
      </c>
      <c r="U1042" s="792" t="s">
        <v>7</v>
      </c>
      <c r="V1042" s="792">
        <v>1984</v>
      </c>
      <c r="W1042" s="792" t="s">
        <v>14353</v>
      </c>
      <c r="X1042" s="792" t="s">
        <v>2722</v>
      </c>
      <c r="Y1042" s="792" t="s">
        <v>14354</v>
      </c>
      <c r="Z1042" s="792">
        <v>100</v>
      </c>
      <c r="AA1042" s="792" t="s">
        <v>14355</v>
      </c>
      <c r="AB1042" s="792" t="s">
        <v>141</v>
      </c>
      <c r="AC1042" s="793">
        <v>42718</v>
      </c>
      <c r="AD1042" s="792" t="s">
        <v>0</v>
      </c>
      <c r="AE1042" s="792"/>
      <c r="AF1042" s="792"/>
      <c r="AG1042" s="792"/>
      <c r="AJ1042" s="1">
        <f t="shared" si="58"/>
        <v>0</v>
      </c>
    </row>
    <row r="1043" spans="1:36" s="16" customFormat="1" ht="42">
      <c r="A1043" s="94" t="s">
        <v>12777</v>
      </c>
      <c r="B1043" s="596" t="s">
        <v>12578</v>
      </c>
      <c r="C1043" s="596" t="s">
        <v>12579</v>
      </c>
      <c r="D1043" s="786">
        <v>42700</v>
      </c>
      <c r="E1043" s="593">
        <v>0.5131944444444444</v>
      </c>
      <c r="F1043" s="786">
        <v>42700</v>
      </c>
      <c r="G1043" s="593">
        <v>0.51388888888888895</v>
      </c>
      <c r="H1043" s="787">
        <f t="shared" si="59"/>
        <v>6.94444444444553E-4</v>
      </c>
      <c r="I1043" s="595">
        <v>32</v>
      </c>
      <c r="J1043" s="595" t="s">
        <v>13291</v>
      </c>
      <c r="K1043" s="595"/>
      <c r="L1043" s="792" t="s">
        <v>17</v>
      </c>
      <c r="M1043" s="595" t="s">
        <v>13071</v>
      </c>
      <c r="N1043" s="792" t="s">
        <v>3</v>
      </c>
      <c r="O1043" s="595" t="s">
        <v>8</v>
      </c>
      <c r="P1043" s="595" t="s">
        <v>13071</v>
      </c>
      <c r="Q1043" s="595" t="s">
        <v>13072</v>
      </c>
      <c r="R1043" s="790">
        <v>7.8888888888888883E-2</v>
      </c>
      <c r="S1043" s="790">
        <v>0.22111111111111109</v>
      </c>
      <c r="T1043" s="807">
        <v>0.3</v>
      </c>
      <c r="U1043" s="792" t="s">
        <v>29</v>
      </c>
      <c r="V1043" s="792"/>
      <c r="W1043" s="792"/>
      <c r="X1043" s="792"/>
      <c r="Y1043" s="792"/>
      <c r="Z1043" s="792"/>
      <c r="AA1043" s="792"/>
      <c r="AB1043" s="792"/>
      <c r="AC1043" s="792"/>
      <c r="AD1043" s="792" t="s">
        <v>38</v>
      </c>
      <c r="AE1043" s="792"/>
      <c r="AF1043" s="792"/>
      <c r="AG1043" s="792"/>
      <c r="AJ1043" s="1">
        <f t="shared" si="58"/>
        <v>0</v>
      </c>
    </row>
    <row r="1044" spans="1:36" s="16" customFormat="1" ht="42">
      <c r="A1044" s="94" t="s">
        <v>12777</v>
      </c>
      <c r="B1044" s="596" t="s">
        <v>12578</v>
      </c>
      <c r="C1044" s="596" t="s">
        <v>12579</v>
      </c>
      <c r="D1044" s="786">
        <v>42700</v>
      </c>
      <c r="E1044" s="593">
        <v>0.47222222222222227</v>
      </c>
      <c r="F1044" s="786">
        <v>42700</v>
      </c>
      <c r="G1044" s="593">
        <v>0.5625</v>
      </c>
      <c r="H1044" s="787">
        <f t="shared" si="59"/>
        <v>9.0277777777777735E-2</v>
      </c>
      <c r="I1044" s="595">
        <v>5</v>
      </c>
      <c r="J1044" s="595" t="s">
        <v>13291</v>
      </c>
      <c r="K1044" s="595"/>
      <c r="L1044" s="792" t="s">
        <v>17</v>
      </c>
      <c r="M1044" s="595" t="s">
        <v>13073</v>
      </c>
      <c r="N1044" s="792" t="s">
        <v>3</v>
      </c>
      <c r="O1044" s="595" t="s">
        <v>8</v>
      </c>
      <c r="P1044" s="595" t="s">
        <v>13073</v>
      </c>
      <c r="Q1044" s="595" t="s">
        <v>13074</v>
      </c>
      <c r="R1044" s="790">
        <v>0.55972222222222234</v>
      </c>
      <c r="S1044" s="790"/>
      <c r="T1044" s="807">
        <v>0.56999999999999995</v>
      </c>
      <c r="U1044" s="792" t="s">
        <v>7</v>
      </c>
      <c r="V1044" s="792" t="s">
        <v>141</v>
      </c>
      <c r="W1044" s="792" t="s">
        <v>141</v>
      </c>
      <c r="X1044" s="792" t="s">
        <v>141</v>
      </c>
      <c r="Y1044" s="792" t="s">
        <v>141</v>
      </c>
      <c r="Z1044" s="792" t="s">
        <v>141</v>
      </c>
      <c r="AA1044" s="792" t="s">
        <v>141</v>
      </c>
      <c r="AB1044" s="792" t="s">
        <v>141</v>
      </c>
      <c r="AC1044" s="792" t="s">
        <v>141</v>
      </c>
      <c r="AD1044" s="792" t="s">
        <v>38</v>
      </c>
      <c r="AE1044" s="792"/>
      <c r="AF1044" s="792"/>
      <c r="AG1044" s="792"/>
      <c r="AJ1044" s="1">
        <f t="shared" si="58"/>
        <v>1.0277777777777608E-2</v>
      </c>
    </row>
    <row r="1045" spans="1:36" s="16" customFormat="1" ht="105">
      <c r="A1045" s="94" t="s">
        <v>12777</v>
      </c>
      <c r="B1045" s="596" t="s">
        <v>12578</v>
      </c>
      <c r="C1045" s="596" t="s">
        <v>12579</v>
      </c>
      <c r="D1045" s="786">
        <v>42701</v>
      </c>
      <c r="E1045" s="593">
        <v>3.472222222222222E-3</v>
      </c>
      <c r="F1045" s="786">
        <v>42701</v>
      </c>
      <c r="G1045" s="593">
        <v>0.47916666666666669</v>
      </c>
      <c r="H1045" s="787">
        <f t="shared" si="59"/>
        <v>0.47569444444444448</v>
      </c>
      <c r="I1045" s="595">
        <v>0</v>
      </c>
      <c r="J1045" s="595" t="s">
        <v>144</v>
      </c>
      <c r="K1045" s="595"/>
      <c r="L1045" s="596" t="s">
        <v>4</v>
      </c>
      <c r="M1045" s="595" t="s">
        <v>13078</v>
      </c>
      <c r="N1045" s="792" t="s">
        <v>3</v>
      </c>
      <c r="O1045" s="595" t="s">
        <v>8</v>
      </c>
      <c r="P1045" s="595" t="s">
        <v>13078</v>
      </c>
      <c r="Q1045" s="595" t="s">
        <v>14356</v>
      </c>
      <c r="R1045" s="790">
        <v>3.6</v>
      </c>
      <c r="S1045" s="790"/>
      <c r="T1045" s="807">
        <v>3.6</v>
      </c>
      <c r="U1045" s="792" t="s">
        <v>7</v>
      </c>
      <c r="V1045" s="792">
        <v>1995</v>
      </c>
      <c r="W1045" s="792" t="s">
        <v>2748</v>
      </c>
      <c r="X1045" s="792" t="s">
        <v>14357</v>
      </c>
      <c r="Y1045" s="792" t="s">
        <v>14358</v>
      </c>
      <c r="Z1045" s="792">
        <v>100</v>
      </c>
      <c r="AA1045" s="792" t="s">
        <v>14359</v>
      </c>
      <c r="AB1045" s="792"/>
      <c r="AC1045" s="792"/>
      <c r="AD1045" s="792" t="s">
        <v>0</v>
      </c>
      <c r="AE1045" s="792"/>
      <c r="AF1045" s="792"/>
      <c r="AG1045" s="792"/>
      <c r="AJ1045" s="1">
        <f t="shared" si="58"/>
        <v>0</v>
      </c>
    </row>
    <row r="1046" spans="1:36" s="16" customFormat="1" ht="63">
      <c r="A1046" s="94" t="s">
        <v>12777</v>
      </c>
      <c r="B1046" s="596" t="s">
        <v>12578</v>
      </c>
      <c r="C1046" s="596" t="s">
        <v>12579</v>
      </c>
      <c r="D1046" s="786">
        <v>42701</v>
      </c>
      <c r="E1046" s="593">
        <v>3.472222222222222E-3</v>
      </c>
      <c r="F1046" s="786">
        <v>42701</v>
      </c>
      <c r="G1046" s="593">
        <v>0.47916666666666669</v>
      </c>
      <c r="H1046" s="787">
        <f t="shared" si="59"/>
        <v>0.47569444444444448</v>
      </c>
      <c r="I1046" s="595">
        <v>3</v>
      </c>
      <c r="J1046" s="595" t="s">
        <v>13291</v>
      </c>
      <c r="K1046" s="595"/>
      <c r="L1046" s="596" t="s">
        <v>4</v>
      </c>
      <c r="M1046" s="595" t="s">
        <v>13078</v>
      </c>
      <c r="N1046" s="792" t="s">
        <v>3</v>
      </c>
      <c r="O1046" s="595" t="s">
        <v>8</v>
      </c>
      <c r="P1046" s="595" t="s">
        <v>13078</v>
      </c>
      <c r="Q1046" s="595" t="s">
        <v>14360</v>
      </c>
      <c r="R1046" s="790">
        <v>4.4715277777777773</v>
      </c>
      <c r="S1046" s="790"/>
      <c r="T1046" s="807">
        <v>4.47</v>
      </c>
      <c r="U1046" s="792" t="s">
        <v>7</v>
      </c>
      <c r="V1046" s="792">
        <v>1995</v>
      </c>
      <c r="W1046" s="792" t="s">
        <v>2748</v>
      </c>
      <c r="X1046" s="792" t="s">
        <v>14357</v>
      </c>
      <c r="Y1046" s="792" t="s">
        <v>14358</v>
      </c>
      <c r="Z1046" s="792">
        <v>100</v>
      </c>
      <c r="AA1046" s="792" t="s">
        <v>14361</v>
      </c>
      <c r="AB1046" s="792"/>
      <c r="AC1046" s="792"/>
      <c r="AD1046" s="792" t="s">
        <v>0</v>
      </c>
      <c r="AE1046" s="792"/>
      <c r="AF1046" s="792"/>
      <c r="AG1046" s="792"/>
      <c r="AJ1046" s="1">
        <f t="shared" si="58"/>
        <v>-1.5277777777775725E-3</v>
      </c>
    </row>
    <row r="1047" spans="1:36" ht="47.25">
      <c r="A1047" s="179" t="s">
        <v>1052</v>
      </c>
      <c r="B1047" s="179" t="s">
        <v>6</v>
      </c>
      <c r="C1047" s="179" t="s">
        <v>1131</v>
      </c>
      <c r="D1047" s="169">
        <v>42442</v>
      </c>
      <c r="E1047" s="176">
        <v>0.83680555555555547</v>
      </c>
      <c r="F1047" s="169">
        <v>42443</v>
      </c>
      <c r="G1047" s="176">
        <v>0.48402777777777778</v>
      </c>
      <c r="H1047" s="176">
        <v>0.49444444444444446</v>
      </c>
      <c r="I1047" s="179">
        <v>2</v>
      </c>
      <c r="J1047" s="179" t="s">
        <v>303</v>
      </c>
      <c r="K1047" s="179" t="s">
        <v>15</v>
      </c>
      <c r="L1047" s="179" t="s">
        <v>12</v>
      </c>
      <c r="M1047" s="179" t="s">
        <v>3559</v>
      </c>
      <c r="N1047" s="179" t="s">
        <v>3</v>
      </c>
      <c r="O1047" s="179" t="s">
        <v>26</v>
      </c>
      <c r="P1047" s="179" t="s">
        <v>1257</v>
      </c>
      <c r="Q1047" s="179" t="s">
        <v>1970</v>
      </c>
      <c r="R1047" s="179">
        <v>6.5</v>
      </c>
      <c r="S1047" s="179">
        <v>8.8000000000000007</v>
      </c>
      <c r="T1047" s="179">
        <v>15.3</v>
      </c>
      <c r="U1047" s="80" t="s">
        <v>34</v>
      </c>
      <c r="V1047" s="80" t="s">
        <v>3560</v>
      </c>
      <c r="W1047" s="80" t="s">
        <v>3561</v>
      </c>
      <c r="X1047" s="80" t="s">
        <v>3199</v>
      </c>
      <c r="Y1047" s="80" t="s">
        <v>3562</v>
      </c>
      <c r="Z1047" s="338">
        <v>1</v>
      </c>
      <c r="AA1047" s="80" t="s">
        <v>3563</v>
      </c>
      <c r="AB1047" s="80"/>
      <c r="AC1047" s="80"/>
      <c r="AD1047" s="115" t="s">
        <v>23</v>
      </c>
      <c r="AE1047" s="80"/>
      <c r="AF1047" s="80"/>
      <c r="AG1047" s="80"/>
      <c r="AJ1047" s="1">
        <f t="shared" si="58"/>
        <v>0</v>
      </c>
    </row>
    <row r="1048" spans="1:36" s="16" customFormat="1" ht="63">
      <c r="A1048" s="94" t="s">
        <v>12777</v>
      </c>
      <c r="B1048" s="596" t="s">
        <v>12578</v>
      </c>
      <c r="C1048" s="596" t="s">
        <v>12579</v>
      </c>
      <c r="D1048" s="786">
        <v>42702</v>
      </c>
      <c r="E1048" s="593">
        <v>0.84027777777777779</v>
      </c>
      <c r="F1048" s="786">
        <v>42702</v>
      </c>
      <c r="G1048" s="593">
        <v>0.89583333333333337</v>
      </c>
      <c r="H1048" s="787">
        <f t="shared" ref="H1048:H1059" si="60">G1048-E1048</f>
        <v>5.555555555555558E-2</v>
      </c>
      <c r="I1048" s="595">
        <v>6</v>
      </c>
      <c r="J1048" s="595" t="s">
        <v>144</v>
      </c>
      <c r="K1048" s="596" t="s">
        <v>21</v>
      </c>
      <c r="L1048" s="596" t="s">
        <v>10</v>
      </c>
      <c r="M1048" s="595" t="s">
        <v>13105</v>
      </c>
      <c r="N1048" s="792" t="s">
        <v>3</v>
      </c>
      <c r="O1048" s="595" t="s">
        <v>8</v>
      </c>
      <c r="P1048" s="595" t="s">
        <v>13105</v>
      </c>
      <c r="Q1048" s="595" t="s">
        <v>13106</v>
      </c>
      <c r="R1048" s="790">
        <v>1.1000000000000001</v>
      </c>
      <c r="S1048" s="790"/>
      <c r="T1048" s="807">
        <v>1.1000000000000001</v>
      </c>
      <c r="U1048" s="792" t="s">
        <v>1</v>
      </c>
      <c r="V1048" s="792">
        <v>1965</v>
      </c>
      <c r="W1048" s="792" t="s">
        <v>1</v>
      </c>
      <c r="X1048" s="792" t="s">
        <v>6961</v>
      </c>
      <c r="Y1048" s="796" t="s">
        <v>14208</v>
      </c>
      <c r="Z1048" s="792">
        <v>100</v>
      </c>
      <c r="AA1048" s="796" t="s">
        <v>14209</v>
      </c>
      <c r="AB1048" s="792"/>
      <c r="AC1048" s="792"/>
      <c r="AD1048" s="792" t="s">
        <v>32</v>
      </c>
      <c r="AE1048" s="792"/>
      <c r="AF1048" s="792"/>
      <c r="AG1048" s="792"/>
      <c r="AJ1048" s="1">
        <f t="shared" si="58"/>
        <v>0</v>
      </c>
    </row>
    <row r="1049" spans="1:36" s="16" customFormat="1" ht="84">
      <c r="A1049" s="94" t="s">
        <v>12777</v>
      </c>
      <c r="B1049" s="596" t="s">
        <v>12578</v>
      </c>
      <c r="C1049" s="596" t="s">
        <v>12579</v>
      </c>
      <c r="D1049" s="786">
        <v>42702</v>
      </c>
      <c r="E1049" s="593">
        <v>0.94444444444444453</v>
      </c>
      <c r="F1049" s="786">
        <v>42703</v>
      </c>
      <c r="G1049" s="593">
        <v>1.0763888888888888</v>
      </c>
      <c r="H1049" s="787">
        <f t="shared" si="60"/>
        <v>0.13194444444444431</v>
      </c>
      <c r="I1049" s="595">
        <v>3</v>
      </c>
      <c r="J1049" s="595" t="s">
        <v>13291</v>
      </c>
      <c r="K1049" s="595"/>
      <c r="L1049" s="596" t="s">
        <v>4</v>
      </c>
      <c r="M1049" s="595" t="s">
        <v>13107</v>
      </c>
      <c r="N1049" s="792" t="s">
        <v>3</v>
      </c>
      <c r="O1049" s="595" t="s">
        <v>26</v>
      </c>
      <c r="P1049" s="595" t="s">
        <v>13107</v>
      </c>
      <c r="Q1049" s="595" t="s">
        <v>13108</v>
      </c>
      <c r="R1049" s="790">
        <v>0.4</v>
      </c>
      <c r="S1049" s="790"/>
      <c r="T1049" s="807">
        <v>0.4</v>
      </c>
      <c r="U1049" s="792" t="s">
        <v>7</v>
      </c>
      <c r="V1049" s="792">
        <v>1989</v>
      </c>
      <c r="W1049" s="792" t="s">
        <v>7</v>
      </c>
      <c r="X1049" s="792" t="s">
        <v>6961</v>
      </c>
      <c r="Y1049" s="796" t="s">
        <v>14365</v>
      </c>
      <c r="Z1049" s="792">
        <v>100</v>
      </c>
      <c r="AA1049" s="796" t="s">
        <v>14366</v>
      </c>
      <c r="AB1049" s="792"/>
      <c r="AC1049" s="792"/>
      <c r="AD1049" s="792" t="s">
        <v>0</v>
      </c>
      <c r="AE1049" s="792"/>
      <c r="AF1049" s="792"/>
      <c r="AG1049" s="792"/>
      <c r="AJ1049" s="1">
        <f t="shared" si="58"/>
        <v>0</v>
      </c>
    </row>
    <row r="1050" spans="1:36" s="16" customFormat="1" ht="84">
      <c r="A1050" s="94" t="s">
        <v>12777</v>
      </c>
      <c r="B1050" s="596" t="s">
        <v>12578</v>
      </c>
      <c r="C1050" s="596" t="s">
        <v>12579</v>
      </c>
      <c r="D1050" s="786">
        <v>42702</v>
      </c>
      <c r="E1050" s="593">
        <v>0.97222222222222221</v>
      </c>
      <c r="F1050" s="786">
        <v>42703</v>
      </c>
      <c r="G1050" s="593">
        <v>1.1805555555555556</v>
      </c>
      <c r="H1050" s="787">
        <f t="shared" si="60"/>
        <v>0.20833333333333337</v>
      </c>
      <c r="I1050" s="595">
        <v>3</v>
      </c>
      <c r="J1050" s="595" t="s">
        <v>13291</v>
      </c>
      <c r="K1050" s="595"/>
      <c r="L1050" s="596" t="s">
        <v>4</v>
      </c>
      <c r="M1050" s="595" t="s">
        <v>13109</v>
      </c>
      <c r="N1050" s="792" t="s">
        <v>3</v>
      </c>
      <c r="O1050" s="595" t="s">
        <v>26</v>
      </c>
      <c r="P1050" s="595" t="s">
        <v>13109</v>
      </c>
      <c r="Q1050" s="595" t="s">
        <v>13110</v>
      </c>
      <c r="R1050" s="802">
        <v>0.1</v>
      </c>
      <c r="S1050" s="802"/>
      <c r="T1050" s="803">
        <v>0.1</v>
      </c>
      <c r="U1050" s="792" t="s">
        <v>7</v>
      </c>
      <c r="V1050" s="792">
        <v>1956</v>
      </c>
      <c r="W1050" s="792" t="s">
        <v>7</v>
      </c>
      <c r="X1050" s="792" t="s">
        <v>6961</v>
      </c>
      <c r="Y1050" s="796" t="s">
        <v>14236</v>
      </c>
      <c r="Z1050" s="792">
        <v>100</v>
      </c>
      <c r="AA1050" s="796" t="s">
        <v>14237</v>
      </c>
      <c r="AB1050" s="792"/>
      <c r="AC1050" s="792"/>
      <c r="AD1050" s="792" t="s">
        <v>0</v>
      </c>
      <c r="AE1050" s="792"/>
      <c r="AF1050" s="792"/>
      <c r="AG1050" s="792"/>
      <c r="AJ1050" s="1">
        <f t="shared" si="58"/>
        <v>0</v>
      </c>
    </row>
    <row r="1051" spans="1:36" s="16" customFormat="1" ht="63">
      <c r="A1051" s="94" t="s">
        <v>12777</v>
      </c>
      <c r="B1051" s="596" t="s">
        <v>12578</v>
      </c>
      <c r="C1051" s="596" t="s">
        <v>12579</v>
      </c>
      <c r="D1051" s="786">
        <v>42702</v>
      </c>
      <c r="E1051" s="593">
        <v>0.82638888888888884</v>
      </c>
      <c r="F1051" s="786">
        <v>42702</v>
      </c>
      <c r="G1051" s="593">
        <v>0.95833333333333337</v>
      </c>
      <c r="H1051" s="787">
        <f t="shared" si="60"/>
        <v>0.13194444444444453</v>
      </c>
      <c r="I1051" s="595">
        <v>10</v>
      </c>
      <c r="J1051" s="595" t="s">
        <v>144</v>
      </c>
      <c r="K1051" s="596" t="s">
        <v>21</v>
      </c>
      <c r="L1051" s="596" t="s">
        <v>10</v>
      </c>
      <c r="M1051" s="595" t="s">
        <v>13111</v>
      </c>
      <c r="N1051" s="792" t="s">
        <v>3</v>
      </c>
      <c r="O1051" s="595" t="s">
        <v>8</v>
      </c>
      <c r="P1051" s="595" t="s">
        <v>13112</v>
      </c>
      <c r="Q1051" s="595" t="s">
        <v>13113</v>
      </c>
      <c r="R1051" s="802">
        <v>6.1</v>
      </c>
      <c r="S1051" s="802"/>
      <c r="T1051" s="803">
        <v>6.1</v>
      </c>
      <c r="U1051" s="792" t="s">
        <v>1</v>
      </c>
      <c r="V1051" s="792">
        <v>1990</v>
      </c>
      <c r="W1051" s="792" t="s">
        <v>2813</v>
      </c>
      <c r="X1051" s="792" t="s">
        <v>2736</v>
      </c>
      <c r="Y1051" s="792" t="s">
        <v>14367</v>
      </c>
      <c r="Z1051" s="792">
        <v>100</v>
      </c>
      <c r="AA1051" s="792" t="s">
        <v>14368</v>
      </c>
      <c r="AB1051" s="792" t="s">
        <v>141</v>
      </c>
      <c r="AC1051" s="792" t="s">
        <v>14369</v>
      </c>
      <c r="AD1051" s="792" t="s">
        <v>32</v>
      </c>
      <c r="AE1051" s="792"/>
      <c r="AF1051" s="792"/>
      <c r="AG1051" s="792"/>
      <c r="AJ1051" s="1">
        <f t="shared" si="58"/>
        <v>0</v>
      </c>
    </row>
    <row r="1052" spans="1:36" s="16" customFormat="1" ht="63">
      <c r="A1052" s="94" t="s">
        <v>12777</v>
      </c>
      <c r="B1052" s="596" t="s">
        <v>12578</v>
      </c>
      <c r="C1052" s="596" t="s">
        <v>12579</v>
      </c>
      <c r="D1052" s="786">
        <v>42702</v>
      </c>
      <c r="E1052" s="593">
        <v>0.4826388888888889</v>
      </c>
      <c r="F1052" s="786">
        <v>42702</v>
      </c>
      <c r="G1052" s="593">
        <v>0.52777777777777779</v>
      </c>
      <c r="H1052" s="787">
        <f t="shared" si="60"/>
        <v>4.5138888888888895E-2</v>
      </c>
      <c r="I1052" s="595">
        <v>11</v>
      </c>
      <c r="J1052" s="595" t="s">
        <v>13291</v>
      </c>
      <c r="K1052" s="595"/>
      <c r="L1052" s="596" t="s">
        <v>10</v>
      </c>
      <c r="M1052" s="595" t="s">
        <v>12829</v>
      </c>
      <c r="N1052" s="792" t="s">
        <v>3</v>
      </c>
      <c r="O1052" s="595" t="s">
        <v>8</v>
      </c>
      <c r="P1052" s="595" t="s">
        <v>12829</v>
      </c>
      <c r="Q1052" s="595" t="s">
        <v>13114</v>
      </c>
      <c r="R1052" s="802">
        <v>3.31</v>
      </c>
      <c r="S1052" s="802"/>
      <c r="T1052" s="803">
        <v>3.31</v>
      </c>
      <c r="U1052" s="792" t="s">
        <v>29</v>
      </c>
      <c r="V1052" s="792">
        <v>1975</v>
      </c>
      <c r="W1052" s="792" t="s">
        <v>14370</v>
      </c>
      <c r="X1052" s="792" t="s">
        <v>141</v>
      </c>
      <c r="Y1052" s="793" t="s">
        <v>14243</v>
      </c>
      <c r="Z1052" s="792">
        <v>80</v>
      </c>
      <c r="AA1052" s="793" t="s">
        <v>14244</v>
      </c>
      <c r="AB1052" s="792" t="s">
        <v>141</v>
      </c>
      <c r="AC1052" s="792" t="s">
        <v>141</v>
      </c>
      <c r="AD1052" s="792" t="s">
        <v>31</v>
      </c>
      <c r="AE1052" s="792"/>
      <c r="AF1052" s="792"/>
      <c r="AG1052" s="792"/>
      <c r="AJ1052" s="1">
        <f t="shared" si="58"/>
        <v>0</v>
      </c>
    </row>
    <row r="1053" spans="1:36" ht="105">
      <c r="A1053" s="94" t="s">
        <v>12777</v>
      </c>
      <c r="B1053" s="596" t="s">
        <v>12578</v>
      </c>
      <c r="C1053" s="596" t="s">
        <v>12579</v>
      </c>
      <c r="D1053" s="786">
        <v>42702</v>
      </c>
      <c r="E1053" s="593">
        <v>0.97222222222222221</v>
      </c>
      <c r="F1053" s="786">
        <v>42703</v>
      </c>
      <c r="G1053" s="593">
        <v>1.1805555555555556</v>
      </c>
      <c r="H1053" s="787">
        <f t="shared" si="60"/>
        <v>0.20833333333333337</v>
      </c>
      <c r="I1053" s="595">
        <v>3</v>
      </c>
      <c r="J1053" s="595" t="s">
        <v>13291</v>
      </c>
      <c r="K1053" s="595"/>
      <c r="L1053" s="596" t="s">
        <v>4</v>
      </c>
      <c r="M1053" s="595" t="s">
        <v>13109</v>
      </c>
      <c r="N1053" s="792" t="s">
        <v>3</v>
      </c>
      <c r="O1053" s="595" t="s">
        <v>8</v>
      </c>
      <c r="P1053" s="595" t="s">
        <v>13109</v>
      </c>
      <c r="Q1053" s="595" t="s">
        <v>13134</v>
      </c>
      <c r="R1053" s="790">
        <v>0.59599999999999997</v>
      </c>
      <c r="S1053" s="790"/>
      <c r="T1053" s="807">
        <v>0.59599999999999997</v>
      </c>
      <c r="U1053" s="792" t="s">
        <v>7</v>
      </c>
      <c r="V1053" s="792">
        <v>1956</v>
      </c>
      <c r="W1053" s="792" t="s">
        <v>7</v>
      </c>
      <c r="X1053" s="792" t="s">
        <v>6961</v>
      </c>
      <c r="Y1053" s="796" t="s">
        <v>14236</v>
      </c>
      <c r="Z1053" s="792">
        <v>100</v>
      </c>
      <c r="AA1053" s="796" t="s">
        <v>14237</v>
      </c>
      <c r="AB1053" s="792"/>
      <c r="AC1053" s="792"/>
      <c r="AD1053" s="792" t="s">
        <v>0</v>
      </c>
      <c r="AE1053" s="792"/>
      <c r="AF1053" s="792"/>
      <c r="AG1053" s="792"/>
      <c r="AJ1053" s="1">
        <f t="shared" si="58"/>
        <v>0</v>
      </c>
    </row>
    <row r="1054" spans="1:36" ht="84">
      <c r="A1054" s="94" t="s">
        <v>12777</v>
      </c>
      <c r="B1054" s="596" t="s">
        <v>12578</v>
      </c>
      <c r="C1054" s="596" t="s">
        <v>12579</v>
      </c>
      <c r="D1054" s="786">
        <v>42703</v>
      </c>
      <c r="E1054" s="593">
        <v>0.23958333333333334</v>
      </c>
      <c r="F1054" s="786">
        <v>42703</v>
      </c>
      <c r="G1054" s="593">
        <v>0.27291666666666664</v>
      </c>
      <c r="H1054" s="787">
        <f t="shared" si="60"/>
        <v>3.3333333333333298E-2</v>
      </c>
      <c r="I1054" s="595">
        <v>17</v>
      </c>
      <c r="J1054" s="595" t="s">
        <v>303</v>
      </c>
      <c r="K1054" s="596" t="s">
        <v>15</v>
      </c>
      <c r="L1054" s="792" t="s">
        <v>10</v>
      </c>
      <c r="M1054" s="595" t="s">
        <v>14371</v>
      </c>
      <c r="N1054" s="792" t="s">
        <v>3</v>
      </c>
      <c r="O1054" s="595" t="s">
        <v>8</v>
      </c>
      <c r="P1054" s="595" t="s">
        <v>14371</v>
      </c>
      <c r="Q1054" s="595" t="s">
        <v>14372</v>
      </c>
      <c r="R1054" s="790">
        <v>1.3029999999999999</v>
      </c>
      <c r="S1054" s="790"/>
      <c r="T1054" s="807">
        <v>1.3029999999999999</v>
      </c>
      <c r="U1054" s="792" t="s">
        <v>29</v>
      </c>
      <c r="V1054" s="792"/>
      <c r="W1054" s="792"/>
      <c r="X1054" s="792"/>
      <c r="Y1054" s="792"/>
      <c r="Z1054" s="792"/>
      <c r="AA1054" s="792"/>
      <c r="AB1054" s="792"/>
      <c r="AC1054" s="792"/>
      <c r="AD1054" s="792" t="s">
        <v>31</v>
      </c>
      <c r="AE1054" s="792"/>
      <c r="AF1054" s="792"/>
      <c r="AG1054" s="792"/>
      <c r="AJ1054" s="1">
        <f t="shared" si="58"/>
        <v>0</v>
      </c>
    </row>
    <row r="1055" spans="1:36" ht="168">
      <c r="A1055" s="94" t="s">
        <v>12777</v>
      </c>
      <c r="B1055" s="596" t="s">
        <v>12578</v>
      </c>
      <c r="C1055" s="596" t="s">
        <v>12579</v>
      </c>
      <c r="D1055" s="998">
        <v>42703</v>
      </c>
      <c r="E1055" s="999">
        <v>0.75694444444444453</v>
      </c>
      <c r="F1055" s="998">
        <v>42704</v>
      </c>
      <c r="G1055" s="999">
        <v>1</v>
      </c>
      <c r="H1055" s="787">
        <f t="shared" si="60"/>
        <v>0.24305555555555547</v>
      </c>
      <c r="I1055" s="595">
        <v>17</v>
      </c>
      <c r="J1055" s="595" t="s">
        <v>13291</v>
      </c>
      <c r="K1055" s="595"/>
      <c r="L1055" s="596" t="s">
        <v>4</v>
      </c>
      <c r="M1055" s="595" t="s">
        <v>14373</v>
      </c>
      <c r="N1055" s="792" t="s">
        <v>3</v>
      </c>
      <c r="O1055" s="595" t="s">
        <v>8</v>
      </c>
      <c r="P1055" s="595" t="s">
        <v>14373</v>
      </c>
      <c r="Q1055" s="595" t="s">
        <v>14374</v>
      </c>
      <c r="R1055" s="790">
        <v>5.78</v>
      </c>
      <c r="S1055" s="790"/>
      <c r="T1055" s="807">
        <v>5.78</v>
      </c>
      <c r="U1055" s="792" t="s">
        <v>1</v>
      </c>
      <c r="V1055" s="792">
        <v>1978</v>
      </c>
      <c r="W1055" s="792" t="s">
        <v>14160</v>
      </c>
      <c r="X1055" s="792" t="s">
        <v>1220</v>
      </c>
      <c r="Y1055" s="793">
        <v>42552</v>
      </c>
      <c r="Z1055" s="799">
        <v>1</v>
      </c>
      <c r="AA1055" s="793">
        <v>42917</v>
      </c>
      <c r="AB1055" s="792">
        <v>0</v>
      </c>
      <c r="AC1055" s="792" t="s">
        <v>1220</v>
      </c>
      <c r="AD1055" s="792" t="s">
        <v>25</v>
      </c>
      <c r="AE1055" s="792"/>
      <c r="AF1055" s="792"/>
      <c r="AG1055" s="792"/>
      <c r="AJ1055" s="1">
        <f t="shared" si="58"/>
        <v>0</v>
      </c>
    </row>
    <row r="1056" spans="1:36" ht="63">
      <c r="A1056" s="94" t="s">
        <v>12777</v>
      </c>
      <c r="B1056" s="596" t="s">
        <v>12578</v>
      </c>
      <c r="C1056" s="596" t="s">
        <v>12579</v>
      </c>
      <c r="D1056" s="786">
        <v>42703</v>
      </c>
      <c r="E1056" s="593">
        <v>0.36805555555555558</v>
      </c>
      <c r="F1056" s="786">
        <v>42703</v>
      </c>
      <c r="G1056" s="593">
        <v>0.375</v>
      </c>
      <c r="H1056" s="787">
        <f t="shared" si="60"/>
        <v>6.9444444444444198E-3</v>
      </c>
      <c r="I1056" s="595">
        <v>65</v>
      </c>
      <c r="J1056" s="595" t="s">
        <v>144</v>
      </c>
      <c r="K1056" s="596" t="s">
        <v>21</v>
      </c>
      <c r="L1056" s="596" t="s">
        <v>10</v>
      </c>
      <c r="M1056" s="595" t="s">
        <v>13132</v>
      </c>
      <c r="N1056" s="792" t="s">
        <v>3</v>
      </c>
      <c r="O1056" s="595" t="s">
        <v>8</v>
      </c>
      <c r="P1056" s="595" t="s">
        <v>13132</v>
      </c>
      <c r="Q1056" s="595" t="s">
        <v>13133</v>
      </c>
      <c r="R1056" s="790">
        <v>2.125</v>
      </c>
      <c r="S1056" s="790"/>
      <c r="T1056" s="807">
        <v>2.125</v>
      </c>
      <c r="U1056" s="792" t="s">
        <v>1</v>
      </c>
      <c r="V1056" s="792">
        <v>1970</v>
      </c>
      <c r="W1056" s="792" t="s">
        <v>1</v>
      </c>
      <c r="X1056" s="792" t="s">
        <v>6961</v>
      </c>
      <c r="Y1056" s="796" t="s">
        <v>14143</v>
      </c>
      <c r="Z1056" s="792">
        <v>100</v>
      </c>
      <c r="AA1056" s="796" t="s">
        <v>14144</v>
      </c>
      <c r="AB1056" s="792"/>
      <c r="AC1056" s="792"/>
      <c r="AD1056" s="792" t="s">
        <v>68</v>
      </c>
      <c r="AE1056" s="792"/>
      <c r="AF1056" s="792"/>
      <c r="AG1056" s="792"/>
      <c r="AJ1056" s="1">
        <f t="shared" si="58"/>
        <v>0</v>
      </c>
    </row>
    <row r="1057" spans="1:36" ht="63">
      <c r="A1057" s="94" t="s">
        <v>12777</v>
      </c>
      <c r="B1057" s="596" t="s">
        <v>12578</v>
      </c>
      <c r="C1057" s="596" t="s">
        <v>12579</v>
      </c>
      <c r="D1057" s="786">
        <v>42703</v>
      </c>
      <c r="E1057" s="593">
        <v>0.18055555555555555</v>
      </c>
      <c r="F1057" s="786">
        <v>42703</v>
      </c>
      <c r="G1057" s="593">
        <v>0.22569444444444445</v>
      </c>
      <c r="H1057" s="787">
        <f t="shared" si="60"/>
        <v>4.5138888888888895E-2</v>
      </c>
      <c r="I1057" s="595">
        <v>11</v>
      </c>
      <c r="J1057" s="595" t="s">
        <v>144</v>
      </c>
      <c r="K1057" s="596" t="s">
        <v>21</v>
      </c>
      <c r="L1057" s="596" t="s">
        <v>10</v>
      </c>
      <c r="M1057" s="595" t="s">
        <v>13135</v>
      </c>
      <c r="N1057" s="792" t="s">
        <v>3</v>
      </c>
      <c r="O1057" s="595" t="s">
        <v>8</v>
      </c>
      <c r="P1057" s="595" t="s">
        <v>13135</v>
      </c>
      <c r="Q1057" s="595" t="s">
        <v>13133</v>
      </c>
      <c r="R1057" s="790">
        <v>0.65599999999999992</v>
      </c>
      <c r="S1057" s="790"/>
      <c r="T1057" s="807">
        <v>0.65599999999999992</v>
      </c>
      <c r="U1057" s="792" t="s">
        <v>1</v>
      </c>
      <c r="V1057" s="792">
        <v>1975</v>
      </c>
      <c r="W1057" s="792" t="s">
        <v>1</v>
      </c>
      <c r="X1057" s="792" t="s">
        <v>6961</v>
      </c>
      <c r="Y1057" s="796" t="s">
        <v>14197</v>
      </c>
      <c r="Z1057" s="792">
        <v>100</v>
      </c>
      <c r="AA1057" s="796" t="s">
        <v>14198</v>
      </c>
      <c r="AB1057" s="792"/>
      <c r="AC1057" s="792"/>
      <c r="AD1057" s="792" t="s">
        <v>68</v>
      </c>
      <c r="AE1057" s="792"/>
      <c r="AF1057" s="792"/>
      <c r="AG1057" s="792"/>
      <c r="AJ1057" s="1">
        <f t="shared" si="58"/>
        <v>0</v>
      </c>
    </row>
    <row r="1058" spans="1:36" ht="63">
      <c r="A1058" s="94" t="s">
        <v>12777</v>
      </c>
      <c r="B1058" s="596" t="s">
        <v>12578</v>
      </c>
      <c r="C1058" s="596" t="s">
        <v>12579</v>
      </c>
      <c r="D1058" s="786">
        <v>42703</v>
      </c>
      <c r="E1058" s="593">
        <v>0.3972222222222222</v>
      </c>
      <c r="F1058" s="786">
        <v>42703</v>
      </c>
      <c r="G1058" s="593">
        <v>0.40416666666666662</v>
      </c>
      <c r="H1058" s="787">
        <f t="shared" si="60"/>
        <v>6.9444444444444198E-3</v>
      </c>
      <c r="I1058" s="595">
        <v>10</v>
      </c>
      <c r="J1058" s="595" t="s">
        <v>303</v>
      </c>
      <c r="K1058" s="596" t="s">
        <v>21</v>
      </c>
      <c r="L1058" s="596" t="s">
        <v>10</v>
      </c>
      <c r="M1058" s="595" t="s">
        <v>13136</v>
      </c>
      <c r="N1058" s="792" t="s">
        <v>3</v>
      </c>
      <c r="O1058" s="595" t="s">
        <v>8</v>
      </c>
      <c r="P1058" s="595" t="s">
        <v>13136</v>
      </c>
      <c r="Q1058" s="595" t="s">
        <v>13133</v>
      </c>
      <c r="R1058" s="790">
        <v>0.222</v>
      </c>
      <c r="S1058" s="790"/>
      <c r="T1058" s="807">
        <v>0.222</v>
      </c>
      <c r="U1058" s="792" t="s">
        <v>1</v>
      </c>
      <c r="V1058" s="792"/>
      <c r="W1058" s="792"/>
      <c r="X1058" s="792"/>
      <c r="Y1058" s="792"/>
      <c r="Z1058" s="792"/>
      <c r="AA1058" s="792"/>
      <c r="AB1058" s="792"/>
      <c r="AC1058" s="792"/>
      <c r="AD1058" s="792" t="s">
        <v>68</v>
      </c>
      <c r="AE1058" s="792"/>
      <c r="AF1058" s="792"/>
      <c r="AG1058" s="792"/>
      <c r="AJ1058" s="1">
        <f t="shared" si="58"/>
        <v>0</v>
      </c>
    </row>
    <row r="1059" spans="1:36" ht="126">
      <c r="A1059" s="94" t="s">
        <v>12777</v>
      </c>
      <c r="B1059" s="596" t="s">
        <v>12578</v>
      </c>
      <c r="C1059" s="596" t="s">
        <v>12579</v>
      </c>
      <c r="D1059" s="786">
        <v>42703</v>
      </c>
      <c r="E1059" s="593">
        <v>4.1666666666666664E-2</v>
      </c>
      <c r="F1059" s="786">
        <v>42703</v>
      </c>
      <c r="G1059" s="593">
        <v>0.84027777777777779</v>
      </c>
      <c r="H1059" s="787">
        <f t="shared" si="60"/>
        <v>0.79861111111111116</v>
      </c>
      <c r="I1059" s="595">
        <v>2</v>
      </c>
      <c r="J1059" s="595" t="s">
        <v>303</v>
      </c>
      <c r="K1059" s="596" t="s">
        <v>21</v>
      </c>
      <c r="L1059" s="596" t="s">
        <v>17</v>
      </c>
      <c r="M1059" s="595" t="s">
        <v>13137</v>
      </c>
      <c r="N1059" s="792" t="s">
        <v>3</v>
      </c>
      <c r="O1059" s="595" t="s">
        <v>8</v>
      </c>
      <c r="P1059" s="595" t="s">
        <v>13137</v>
      </c>
      <c r="Q1059" s="595" t="s">
        <v>13138</v>
      </c>
      <c r="R1059" s="790">
        <v>2.2170000000000001</v>
      </c>
      <c r="S1059" s="790"/>
      <c r="T1059" s="807">
        <v>2.2170000000000001</v>
      </c>
      <c r="U1059" s="792" t="s">
        <v>7</v>
      </c>
      <c r="V1059" s="792"/>
      <c r="W1059" s="792"/>
      <c r="X1059" s="792"/>
      <c r="Y1059" s="792"/>
      <c r="Z1059" s="792"/>
      <c r="AA1059" s="792"/>
      <c r="AB1059" s="792"/>
      <c r="AC1059" s="792"/>
      <c r="AD1059" s="792" t="s">
        <v>38</v>
      </c>
      <c r="AE1059" s="792"/>
      <c r="AF1059" s="792"/>
      <c r="AG1059" s="792"/>
      <c r="AJ1059" s="1">
        <f t="shared" si="58"/>
        <v>0</v>
      </c>
    </row>
    <row r="1060" spans="1:36" ht="47.25">
      <c r="A1060" s="94" t="s">
        <v>12777</v>
      </c>
      <c r="B1060" s="179" t="s">
        <v>6</v>
      </c>
      <c r="C1060" s="179" t="s">
        <v>1131</v>
      </c>
      <c r="D1060" s="169">
        <v>42695</v>
      </c>
      <c r="E1060" s="176">
        <v>0.44513888888888892</v>
      </c>
      <c r="F1060" s="169">
        <v>42695</v>
      </c>
      <c r="G1060" s="176">
        <v>0.65972222222222221</v>
      </c>
      <c r="H1060" s="176">
        <v>0.21458333333333329</v>
      </c>
      <c r="I1060" s="600">
        <v>4</v>
      </c>
      <c r="J1060" s="208" t="s">
        <v>303</v>
      </c>
      <c r="K1060" s="179" t="s">
        <v>15</v>
      </c>
      <c r="L1060" s="179" t="s">
        <v>10</v>
      </c>
      <c r="M1060" s="179" t="s">
        <v>13009</v>
      </c>
      <c r="N1060" s="179" t="s">
        <v>3</v>
      </c>
      <c r="O1060" s="179" t="s">
        <v>8</v>
      </c>
      <c r="P1060" s="179" t="s">
        <v>13010</v>
      </c>
      <c r="Q1060" s="179" t="s">
        <v>13011</v>
      </c>
      <c r="R1060" s="170">
        <v>15.3</v>
      </c>
      <c r="S1060" s="170"/>
      <c r="T1060" s="602">
        <v>15.3</v>
      </c>
      <c r="U1060" s="600" t="s">
        <v>29</v>
      </c>
      <c r="V1060" s="600" t="s">
        <v>10236</v>
      </c>
      <c r="W1060" s="600" t="s">
        <v>14752</v>
      </c>
      <c r="X1060" s="600" t="s">
        <v>2932</v>
      </c>
      <c r="Y1060" s="600" t="s">
        <v>14755</v>
      </c>
      <c r="Z1060" s="907">
        <v>1</v>
      </c>
      <c r="AA1060" s="600" t="s">
        <v>14756</v>
      </c>
      <c r="AB1060" s="600">
        <v>3</v>
      </c>
      <c r="AC1060" s="600"/>
      <c r="AD1060" s="600" t="s">
        <v>23</v>
      </c>
      <c r="AE1060" s="179"/>
      <c r="AF1060" s="179"/>
      <c r="AG1060" s="179"/>
      <c r="AJ1060" s="1">
        <f t="shared" si="58"/>
        <v>0</v>
      </c>
    </row>
    <row r="1061" spans="1:36" ht="84">
      <c r="A1061" s="94" t="s">
        <v>12777</v>
      </c>
      <c r="B1061" s="596" t="s">
        <v>12578</v>
      </c>
      <c r="C1061" s="596" t="s">
        <v>12579</v>
      </c>
      <c r="D1061" s="786">
        <v>42703</v>
      </c>
      <c r="E1061" s="593">
        <v>0.28472222222222221</v>
      </c>
      <c r="F1061" s="786">
        <v>42703</v>
      </c>
      <c r="G1061" s="593">
        <v>0.46180555555555558</v>
      </c>
      <c r="H1061" s="787">
        <f>G1061-E1061</f>
        <v>0.17708333333333337</v>
      </c>
      <c r="I1061" s="595">
        <v>14</v>
      </c>
      <c r="J1061" s="595" t="s">
        <v>13291</v>
      </c>
      <c r="K1061" s="595"/>
      <c r="L1061" s="596" t="s">
        <v>17</v>
      </c>
      <c r="M1061" s="595" t="s">
        <v>13141</v>
      </c>
      <c r="N1061" s="792" t="s">
        <v>3</v>
      </c>
      <c r="O1061" s="595" t="s">
        <v>8</v>
      </c>
      <c r="P1061" s="595" t="s">
        <v>13141</v>
      </c>
      <c r="Q1061" s="595" t="s">
        <v>13142</v>
      </c>
      <c r="R1061" s="790">
        <v>9.6189999999999998</v>
      </c>
      <c r="S1061" s="790"/>
      <c r="T1061" s="807">
        <v>9.6189999999999998</v>
      </c>
      <c r="U1061" s="792" t="s">
        <v>29</v>
      </c>
      <c r="V1061" s="792">
        <v>1978</v>
      </c>
      <c r="W1061" s="792" t="s">
        <v>2813</v>
      </c>
      <c r="X1061" s="792" t="s">
        <v>141</v>
      </c>
      <c r="Y1061" s="793" t="s">
        <v>14375</v>
      </c>
      <c r="Z1061" s="792" t="s">
        <v>141</v>
      </c>
      <c r="AA1061" s="793" t="s">
        <v>14376</v>
      </c>
      <c r="AB1061" s="792" t="s">
        <v>141</v>
      </c>
      <c r="AC1061" s="792" t="s">
        <v>141</v>
      </c>
      <c r="AD1061" s="792" t="s">
        <v>38</v>
      </c>
      <c r="AE1061" s="792"/>
      <c r="AF1061" s="792"/>
      <c r="AG1061" s="792"/>
      <c r="AJ1061" s="1">
        <f t="shared" si="58"/>
        <v>0</v>
      </c>
    </row>
    <row r="1062" spans="1:36" s="16" customFormat="1" ht="94.5">
      <c r="A1062" s="94" t="s">
        <v>12777</v>
      </c>
      <c r="B1062" s="179" t="s">
        <v>6</v>
      </c>
      <c r="C1062" s="179" t="s">
        <v>1131</v>
      </c>
      <c r="D1062" s="169">
        <v>42702</v>
      </c>
      <c r="E1062" s="176">
        <v>0.75208333333333333</v>
      </c>
      <c r="F1062" s="169">
        <v>42702</v>
      </c>
      <c r="G1062" s="176">
        <v>0.75208333333333333</v>
      </c>
      <c r="H1062" s="176">
        <v>0</v>
      </c>
      <c r="I1062" s="600">
        <v>11</v>
      </c>
      <c r="J1062" s="179" t="s">
        <v>303</v>
      </c>
      <c r="K1062" s="179"/>
      <c r="L1062" s="179" t="s">
        <v>4</v>
      </c>
      <c r="M1062" s="179" t="s">
        <v>13103</v>
      </c>
      <c r="N1062" s="179" t="s">
        <v>3</v>
      </c>
      <c r="O1062" s="179" t="s">
        <v>2</v>
      </c>
      <c r="P1062" s="179" t="s">
        <v>13104</v>
      </c>
      <c r="Q1062" s="600" t="s">
        <v>14766</v>
      </c>
      <c r="R1062" s="179">
        <v>4.9000000000000004</v>
      </c>
      <c r="S1062" s="179">
        <v>10.3</v>
      </c>
      <c r="T1062" s="600">
        <v>15.2</v>
      </c>
      <c r="U1062" s="600" t="s">
        <v>1</v>
      </c>
      <c r="V1062" s="179"/>
      <c r="W1062" s="179"/>
      <c r="X1062" s="179"/>
      <c r="Y1062" s="179"/>
      <c r="Z1062" s="179"/>
      <c r="AA1062" s="179"/>
      <c r="AB1062" s="179"/>
      <c r="AC1062" s="179"/>
      <c r="AD1062" s="600" t="s">
        <v>23</v>
      </c>
      <c r="AE1062" s="179"/>
      <c r="AF1062" s="179"/>
      <c r="AG1062" s="179"/>
      <c r="AJ1062" s="1">
        <f t="shared" si="58"/>
        <v>0</v>
      </c>
    </row>
    <row r="1063" spans="1:36" ht="56.25" customHeight="1">
      <c r="A1063" s="94" t="s">
        <v>12777</v>
      </c>
      <c r="B1063" s="596" t="s">
        <v>12578</v>
      </c>
      <c r="C1063" s="596" t="s">
        <v>12579</v>
      </c>
      <c r="D1063" s="786">
        <v>42703</v>
      </c>
      <c r="E1063" s="593">
        <v>0.21249999999999999</v>
      </c>
      <c r="F1063" s="786">
        <v>42703</v>
      </c>
      <c r="G1063" s="593">
        <v>0.33333333333333331</v>
      </c>
      <c r="H1063" s="787">
        <f t="shared" ref="H1063:H1077" si="61">G1063-E1063</f>
        <v>0.12083333333333332</v>
      </c>
      <c r="I1063" s="595">
        <v>2</v>
      </c>
      <c r="J1063" s="595" t="s">
        <v>303</v>
      </c>
      <c r="K1063" s="596" t="s">
        <v>21</v>
      </c>
      <c r="L1063" s="596" t="s">
        <v>17</v>
      </c>
      <c r="M1063" s="595" t="s">
        <v>13145</v>
      </c>
      <c r="N1063" s="792" t="s">
        <v>3</v>
      </c>
      <c r="O1063" s="595" t="s">
        <v>8</v>
      </c>
      <c r="P1063" s="595" t="s">
        <v>13145</v>
      </c>
      <c r="Q1063" s="595" t="s">
        <v>13133</v>
      </c>
      <c r="R1063" s="790">
        <v>9.7000000000000003E-2</v>
      </c>
      <c r="S1063" s="790"/>
      <c r="T1063" s="807">
        <v>9.7000000000000003E-2</v>
      </c>
      <c r="U1063" s="792" t="s">
        <v>29</v>
      </c>
      <c r="V1063" s="792" t="s">
        <v>141</v>
      </c>
      <c r="W1063" s="792" t="s">
        <v>141</v>
      </c>
      <c r="X1063" s="792" t="s">
        <v>141</v>
      </c>
      <c r="Y1063" s="792" t="s">
        <v>141</v>
      </c>
      <c r="Z1063" s="792" t="s">
        <v>141</v>
      </c>
      <c r="AA1063" s="792" t="s">
        <v>141</v>
      </c>
      <c r="AB1063" s="792" t="s">
        <v>141</v>
      </c>
      <c r="AC1063" s="792" t="s">
        <v>141</v>
      </c>
      <c r="AD1063" s="792" t="s">
        <v>38</v>
      </c>
      <c r="AE1063" s="792"/>
      <c r="AF1063" s="792"/>
      <c r="AG1063" s="792"/>
      <c r="AJ1063" s="1">
        <f t="shared" si="58"/>
        <v>0</v>
      </c>
    </row>
    <row r="1064" spans="1:36" ht="75" customHeight="1">
      <c r="A1064" s="94" t="s">
        <v>12777</v>
      </c>
      <c r="B1064" s="596" t="s">
        <v>12578</v>
      </c>
      <c r="C1064" s="596" t="s">
        <v>12579</v>
      </c>
      <c r="D1064" s="786">
        <v>42703</v>
      </c>
      <c r="E1064" s="593">
        <v>0.75694444444444453</v>
      </c>
      <c r="F1064" s="786">
        <v>42704</v>
      </c>
      <c r="G1064" s="593">
        <v>1.5034722222222223</v>
      </c>
      <c r="H1064" s="787">
        <f t="shared" si="61"/>
        <v>0.74652777777777779</v>
      </c>
      <c r="I1064" s="595">
        <v>14</v>
      </c>
      <c r="J1064" s="595" t="s">
        <v>13291</v>
      </c>
      <c r="K1064" s="595"/>
      <c r="L1064" s="596" t="s">
        <v>4</v>
      </c>
      <c r="M1064" s="595" t="s">
        <v>14373</v>
      </c>
      <c r="N1064" s="792" t="s">
        <v>3</v>
      </c>
      <c r="O1064" s="595" t="s">
        <v>49</v>
      </c>
      <c r="P1064" s="595" t="s">
        <v>14373</v>
      </c>
      <c r="Q1064" s="595" t="s">
        <v>14381</v>
      </c>
      <c r="R1064" s="790">
        <v>7.4</v>
      </c>
      <c r="S1064" s="790"/>
      <c r="T1064" s="807">
        <v>7.4</v>
      </c>
      <c r="U1064" s="792" t="s">
        <v>48</v>
      </c>
      <c r="V1064" s="792"/>
      <c r="W1064" s="792"/>
      <c r="X1064" s="792"/>
      <c r="Y1064" s="792"/>
      <c r="Z1064" s="792"/>
      <c r="AA1064" s="792"/>
      <c r="AB1064" s="792"/>
      <c r="AC1064" s="792"/>
      <c r="AD1064" s="792" t="s">
        <v>0</v>
      </c>
      <c r="AE1064" s="792"/>
      <c r="AF1064" s="792"/>
      <c r="AG1064" s="792"/>
      <c r="AJ1064" s="1">
        <f t="shared" si="58"/>
        <v>0</v>
      </c>
    </row>
    <row r="1065" spans="1:36" ht="37.5" customHeight="1">
      <c r="A1065" s="94" t="s">
        <v>12777</v>
      </c>
      <c r="B1065" s="596" t="s">
        <v>12578</v>
      </c>
      <c r="C1065" s="596" t="s">
        <v>12579</v>
      </c>
      <c r="D1065" s="786">
        <v>42704</v>
      </c>
      <c r="E1065" s="593">
        <v>0.74513888888888891</v>
      </c>
      <c r="F1065" s="786">
        <v>42704</v>
      </c>
      <c r="G1065" s="593">
        <v>0.79861111111111116</v>
      </c>
      <c r="H1065" s="787">
        <f t="shared" si="61"/>
        <v>5.3472222222222254E-2</v>
      </c>
      <c r="I1065" s="595">
        <v>2</v>
      </c>
      <c r="J1065" s="595" t="s">
        <v>582</v>
      </c>
      <c r="K1065" s="596" t="s">
        <v>15</v>
      </c>
      <c r="L1065" s="596" t="s">
        <v>17</v>
      </c>
      <c r="M1065" s="595" t="s">
        <v>13147</v>
      </c>
      <c r="N1065" s="792">
        <v>35</v>
      </c>
      <c r="O1065" s="595" t="s">
        <v>8</v>
      </c>
      <c r="P1065" s="595" t="s">
        <v>13148</v>
      </c>
      <c r="Q1065" s="595" t="s">
        <v>13149</v>
      </c>
      <c r="R1065" s="790">
        <v>0.6</v>
      </c>
      <c r="S1065" s="790"/>
      <c r="T1065" s="807">
        <v>0.6</v>
      </c>
      <c r="U1065" s="792" t="s">
        <v>1</v>
      </c>
      <c r="V1065" s="792">
        <v>1966</v>
      </c>
      <c r="W1065" s="792" t="s">
        <v>2717</v>
      </c>
      <c r="X1065" s="792" t="s">
        <v>3096</v>
      </c>
      <c r="Y1065" s="796" t="s">
        <v>14379</v>
      </c>
      <c r="Z1065" s="792">
        <v>100</v>
      </c>
      <c r="AA1065" s="796" t="s">
        <v>14380</v>
      </c>
      <c r="AB1065" s="792">
        <v>0</v>
      </c>
      <c r="AC1065" s="792" t="s">
        <v>14257</v>
      </c>
      <c r="AD1065" s="792" t="s">
        <v>38</v>
      </c>
      <c r="AE1065" s="792"/>
      <c r="AF1065" s="792"/>
      <c r="AG1065" s="792"/>
      <c r="AJ1065" s="1">
        <f t="shared" si="58"/>
        <v>0</v>
      </c>
    </row>
    <row r="1066" spans="1:36" ht="37.5" customHeight="1">
      <c r="A1066" s="94" t="s">
        <v>12777</v>
      </c>
      <c r="B1066" s="596" t="s">
        <v>12578</v>
      </c>
      <c r="C1066" s="596" t="s">
        <v>12579</v>
      </c>
      <c r="D1066" s="786">
        <v>42704</v>
      </c>
      <c r="E1066" s="593">
        <v>0.46875</v>
      </c>
      <c r="F1066" s="786">
        <v>42704</v>
      </c>
      <c r="G1066" s="593">
        <v>0.58472222222222225</v>
      </c>
      <c r="H1066" s="787">
        <f t="shared" si="61"/>
        <v>0.11597222222222225</v>
      </c>
      <c r="I1066" s="595">
        <v>5</v>
      </c>
      <c r="J1066" s="595" t="s">
        <v>13291</v>
      </c>
      <c r="K1066" s="595"/>
      <c r="L1066" s="596" t="s">
        <v>17</v>
      </c>
      <c r="M1066" s="595" t="s">
        <v>13150</v>
      </c>
      <c r="N1066" s="792" t="s">
        <v>3</v>
      </c>
      <c r="O1066" s="595" t="s">
        <v>8</v>
      </c>
      <c r="P1066" s="595" t="s">
        <v>13150</v>
      </c>
      <c r="Q1066" s="595" t="s">
        <v>13151</v>
      </c>
      <c r="R1066" s="790">
        <v>3.6</v>
      </c>
      <c r="S1066" s="790"/>
      <c r="T1066" s="807">
        <v>3.6</v>
      </c>
      <c r="U1066" s="792" t="s">
        <v>1</v>
      </c>
      <c r="V1066" s="792" t="s">
        <v>141</v>
      </c>
      <c r="W1066" s="792" t="s">
        <v>141</v>
      </c>
      <c r="X1066" s="792" t="s">
        <v>141</v>
      </c>
      <c r="Y1066" s="792" t="s">
        <v>141</v>
      </c>
      <c r="Z1066" s="792" t="s">
        <v>141</v>
      </c>
      <c r="AA1066" s="792" t="s">
        <v>141</v>
      </c>
      <c r="AB1066" s="792" t="s">
        <v>141</v>
      </c>
      <c r="AC1066" s="792" t="s">
        <v>141</v>
      </c>
      <c r="AD1066" s="792" t="s">
        <v>38</v>
      </c>
      <c r="AE1066" s="792"/>
      <c r="AF1066" s="792"/>
      <c r="AG1066" s="792"/>
      <c r="AJ1066" s="1">
        <f t="shared" si="58"/>
        <v>0</v>
      </c>
    </row>
    <row r="1067" spans="1:36" ht="75" customHeight="1">
      <c r="A1067" s="94" t="s">
        <v>13179</v>
      </c>
      <c r="B1067" s="596" t="s">
        <v>12578</v>
      </c>
      <c r="C1067" s="596" t="s">
        <v>12579</v>
      </c>
      <c r="D1067" s="786">
        <v>42707</v>
      </c>
      <c r="E1067" s="593">
        <v>0.34027777777777773</v>
      </c>
      <c r="F1067" s="786">
        <v>42707</v>
      </c>
      <c r="G1067" s="593">
        <v>0.34513888888888888</v>
      </c>
      <c r="H1067" s="787">
        <f t="shared" si="61"/>
        <v>4.8611111111111494E-3</v>
      </c>
      <c r="I1067" s="595">
        <v>5</v>
      </c>
      <c r="J1067" s="595" t="s">
        <v>141</v>
      </c>
      <c r="K1067" s="595"/>
      <c r="L1067" s="596" t="s">
        <v>12</v>
      </c>
      <c r="M1067" s="595" t="s">
        <v>13223</v>
      </c>
      <c r="N1067" s="792" t="s">
        <v>3</v>
      </c>
      <c r="O1067" s="595" t="s">
        <v>24</v>
      </c>
      <c r="P1067" s="595" t="s">
        <v>13223</v>
      </c>
      <c r="Q1067" s="595" t="s">
        <v>13224</v>
      </c>
      <c r="R1067" s="790">
        <v>0.6</v>
      </c>
      <c r="S1067" s="790">
        <v>4.0999999999999996</v>
      </c>
      <c r="T1067" s="807">
        <v>4.68</v>
      </c>
      <c r="U1067" s="792" t="s">
        <v>63</v>
      </c>
      <c r="V1067" s="792">
        <v>2013</v>
      </c>
      <c r="W1067" s="792" t="s">
        <v>141</v>
      </c>
      <c r="X1067" s="792" t="s">
        <v>14156</v>
      </c>
      <c r="Y1067" s="792" t="s">
        <v>14332</v>
      </c>
      <c r="Z1067" s="792">
        <v>100</v>
      </c>
      <c r="AA1067" s="792" t="s">
        <v>141</v>
      </c>
      <c r="AB1067" s="792" t="s">
        <v>141</v>
      </c>
      <c r="AC1067" s="792" t="s">
        <v>141</v>
      </c>
      <c r="AD1067" s="792" t="s">
        <v>18</v>
      </c>
      <c r="AE1067" s="792"/>
      <c r="AF1067" s="792"/>
      <c r="AG1067" s="792"/>
      <c r="AJ1067" s="1">
        <f t="shared" si="58"/>
        <v>-1.9999999999999907E-2</v>
      </c>
    </row>
    <row r="1068" spans="1:36" ht="56.25" customHeight="1">
      <c r="A1068" s="94" t="s">
        <v>13179</v>
      </c>
      <c r="B1068" s="596" t="s">
        <v>12578</v>
      </c>
      <c r="C1068" s="596" t="s">
        <v>12579</v>
      </c>
      <c r="D1068" s="786">
        <v>42707</v>
      </c>
      <c r="E1068" s="593">
        <v>0.38750000000000001</v>
      </c>
      <c r="F1068" s="786">
        <v>42707</v>
      </c>
      <c r="G1068" s="593">
        <v>0.39097222222222222</v>
      </c>
      <c r="H1068" s="787">
        <f t="shared" si="61"/>
        <v>3.4722222222222099E-3</v>
      </c>
      <c r="I1068" s="595">
        <v>14</v>
      </c>
      <c r="J1068" s="595" t="s">
        <v>13291</v>
      </c>
      <c r="K1068" s="595"/>
      <c r="L1068" s="596" t="s">
        <v>17</v>
      </c>
      <c r="M1068" s="595" t="s">
        <v>13226</v>
      </c>
      <c r="N1068" s="792" t="s">
        <v>3</v>
      </c>
      <c r="O1068" s="595" t="s">
        <v>8</v>
      </c>
      <c r="P1068" s="595" t="s">
        <v>13226</v>
      </c>
      <c r="Q1068" s="595" t="s">
        <v>13227</v>
      </c>
      <c r="R1068" s="790">
        <v>0.1</v>
      </c>
      <c r="S1068" s="790">
        <v>0.96</v>
      </c>
      <c r="T1068" s="807">
        <v>1.06</v>
      </c>
      <c r="U1068" s="792" t="s">
        <v>29</v>
      </c>
      <c r="V1068" s="792" t="s">
        <v>141</v>
      </c>
      <c r="W1068" s="792" t="s">
        <v>141</v>
      </c>
      <c r="X1068" s="792" t="s">
        <v>141</v>
      </c>
      <c r="Y1068" s="792" t="s">
        <v>141</v>
      </c>
      <c r="Z1068" s="792" t="s">
        <v>141</v>
      </c>
      <c r="AA1068" s="792" t="s">
        <v>141</v>
      </c>
      <c r="AB1068" s="792" t="s">
        <v>141</v>
      </c>
      <c r="AC1068" s="792" t="s">
        <v>141</v>
      </c>
      <c r="AD1068" s="792" t="s">
        <v>38</v>
      </c>
      <c r="AE1068" s="792"/>
      <c r="AF1068" s="792"/>
      <c r="AG1068" s="792"/>
      <c r="AJ1068" s="1">
        <f t="shared" si="58"/>
        <v>0</v>
      </c>
    </row>
    <row r="1069" spans="1:36" ht="37.5" customHeight="1">
      <c r="A1069" s="94" t="s">
        <v>13179</v>
      </c>
      <c r="B1069" s="596" t="s">
        <v>12578</v>
      </c>
      <c r="C1069" s="596" t="s">
        <v>12579</v>
      </c>
      <c r="D1069" s="786">
        <v>42707</v>
      </c>
      <c r="E1069" s="593">
        <v>0.49652777777777773</v>
      </c>
      <c r="F1069" s="786">
        <v>42707</v>
      </c>
      <c r="G1069" s="593">
        <v>0.78819444444444453</v>
      </c>
      <c r="H1069" s="787">
        <f t="shared" si="61"/>
        <v>0.2916666666666668</v>
      </c>
      <c r="I1069" s="595">
        <v>4</v>
      </c>
      <c r="J1069" s="595" t="s">
        <v>13291</v>
      </c>
      <c r="K1069" s="595"/>
      <c r="L1069" s="596" t="s">
        <v>4</v>
      </c>
      <c r="M1069" s="595" t="s">
        <v>13228</v>
      </c>
      <c r="N1069" s="792" t="s">
        <v>3</v>
      </c>
      <c r="O1069" s="595" t="s">
        <v>8</v>
      </c>
      <c r="P1069" s="595" t="s">
        <v>13228</v>
      </c>
      <c r="Q1069" s="595" t="s">
        <v>13229</v>
      </c>
      <c r="R1069" s="790">
        <v>2.62</v>
      </c>
      <c r="S1069" s="790"/>
      <c r="T1069" s="807">
        <v>2.62</v>
      </c>
      <c r="U1069" s="792" t="s">
        <v>7</v>
      </c>
      <c r="V1069" s="792">
        <v>1969</v>
      </c>
      <c r="W1069" s="792" t="s">
        <v>2748</v>
      </c>
      <c r="X1069" s="792" t="s">
        <v>2736</v>
      </c>
      <c r="Y1069" s="793" t="s">
        <v>14382</v>
      </c>
      <c r="Z1069" s="792">
        <v>100</v>
      </c>
      <c r="AA1069" s="794" t="s">
        <v>14383</v>
      </c>
      <c r="AB1069" s="792"/>
      <c r="AC1069" s="792"/>
      <c r="AD1069" s="792" t="s">
        <v>0</v>
      </c>
      <c r="AE1069" s="792"/>
      <c r="AF1069" s="792"/>
      <c r="AG1069" s="792"/>
      <c r="AJ1069" s="1">
        <f t="shared" si="58"/>
        <v>0</v>
      </c>
    </row>
    <row r="1070" spans="1:36" ht="37.5" customHeight="1">
      <c r="A1070" s="94" t="s">
        <v>13179</v>
      </c>
      <c r="B1070" s="596" t="s">
        <v>12578</v>
      </c>
      <c r="C1070" s="596" t="s">
        <v>12579</v>
      </c>
      <c r="D1070" s="786">
        <v>42707</v>
      </c>
      <c r="E1070" s="593">
        <v>4.1666666666666664E-2</v>
      </c>
      <c r="F1070" s="786">
        <v>42707</v>
      </c>
      <c r="G1070" s="593">
        <v>0.77083333333333337</v>
      </c>
      <c r="H1070" s="787">
        <f t="shared" si="61"/>
        <v>0.72916666666666674</v>
      </c>
      <c r="I1070" s="595">
        <v>2</v>
      </c>
      <c r="J1070" s="595" t="s">
        <v>13291</v>
      </c>
      <c r="K1070" s="595"/>
      <c r="L1070" s="596" t="s">
        <v>4</v>
      </c>
      <c r="M1070" s="595" t="s">
        <v>13230</v>
      </c>
      <c r="N1070" s="792" t="s">
        <v>3</v>
      </c>
      <c r="O1070" s="595" t="s">
        <v>26</v>
      </c>
      <c r="P1070" s="595" t="s">
        <v>13230</v>
      </c>
      <c r="Q1070" s="595" t="s">
        <v>13231</v>
      </c>
      <c r="R1070" s="790">
        <v>17.2</v>
      </c>
      <c r="S1070" s="790"/>
      <c r="T1070" s="807">
        <v>17.2</v>
      </c>
      <c r="U1070" s="792" t="s">
        <v>34</v>
      </c>
      <c r="V1070" s="792">
        <v>2001</v>
      </c>
      <c r="W1070" s="792" t="s">
        <v>14384</v>
      </c>
      <c r="X1070" s="792" t="s">
        <v>6961</v>
      </c>
      <c r="Y1070" s="793" t="s">
        <v>14385</v>
      </c>
      <c r="Z1070" s="792">
        <v>100</v>
      </c>
      <c r="AA1070" s="793" t="s">
        <v>14244</v>
      </c>
      <c r="AB1070" s="792" t="s">
        <v>14386</v>
      </c>
      <c r="AC1070" s="792"/>
      <c r="AD1070" s="792" t="s">
        <v>0</v>
      </c>
      <c r="AE1070" s="792"/>
      <c r="AF1070" s="792"/>
      <c r="AG1070" s="792"/>
      <c r="AJ1070" s="1">
        <f t="shared" si="58"/>
        <v>0</v>
      </c>
    </row>
    <row r="1071" spans="1:36" ht="56.25" customHeight="1">
      <c r="A1071" s="94" t="s">
        <v>13179</v>
      </c>
      <c r="B1071" s="596" t="s">
        <v>12578</v>
      </c>
      <c r="C1071" s="596" t="s">
        <v>12579</v>
      </c>
      <c r="D1071" s="786">
        <v>42707</v>
      </c>
      <c r="E1071" s="593">
        <v>0.78472222222222221</v>
      </c>
      <c r="F1071" s="786">
        <v>42707</v>
      </c>
      <c r="G1071" s="593">
        <v>0.80694444444444446</v>
      </c>
      <c r="H1071" s="787">
        <f t="shared" si="61"/>
        <v>2.2222222222222254E-2</v>
      </c>
      <c r="I1071" s="595">
        <v>18</v>
      </c>
      <c r="J1071" s="595" t="s">
        <v>13291</v>
      </c>
      <c r="K1071" s="595"/>
      <c r="L1071" s="596" t="s">
        <v>4</v>
      </c>
      <c r="M1071" s="595" t="s">
        <v>13232</v>
      </c>
      <c r="N1071" s="792" t="s">
        <v>3</v>
      </c>
      <c r="O1071" s="595" t="s">
        <v>8</v>
      </c>
      <c r="P1071" s="595" t="s">
        <v>13232</v>
      </c>
      <c r="Q1071" s="595" t="s">
        <v>13233</v>
      </c>
      <c r="R1071" s="790">
        <v>2.44</v>
      </c>
      <c r="S1071" s="790">
        <v>0.32</v>
      </c>
      <c r="T1071" s="807">
        <v>2.76</v>
      </c>
      <c r="U1071" s="792" t="s">
        <v>7</v>
      </c>
      <c r="V1071" s="792">
        <v>1980</v>
      </c>
      <c r="W1071" s="792" t="s">
        <v>3170</v>
      </c>
      <c r="X1071" s="792" t="s">
        <v>2736</v>
      </c>
      <c r="Y1071" s="793" t="s">
        <v>14387</v>
      </c>
      <c r="Z1071" s="792">
        <v>100</v>
      </c>
      <c r="AA1071" s="794" t="s">
        <v>14388</v>
      </c>
      <c r="AB1071" s="792"/>
      <c r="AC1071" s="792"/>
      <c r="AD1071" s="792" t="s">
        <v>0</v>
      </c>
      <c r="AE1071" s="792"/>
      <c r="AF1071" s="792"/>
      <c r="AG1071" s="792"/>
      <c r="AJ1071" s="1">
        <f t="shared" si="58"/>
        <v>0</v>
      </c>
    </row>
    <row r="1072" spans="1:36" ht="56.25" customHeight="1">
      <c r="A1072" s="94" t="s">
        <v>13179</v>
      </c>
      <c r="B1072" s="596" t="s">
        <v>12578</v>
      </c>
      <c r="C1072" s="596" t="s">
        <v>12579</v>
      </c>
      <c r="D1072" s="786">
        <v>42708</v>
      </c>
      <c r="E1072" s="593">
        <v>0.1111111111111111</v>
      </c>
      <c r="F1072" s="786">
        <v>42708</v>
      </c>
      <c r="G1072" s="593">
        <v>0.13541666666666666</v>
      </c>
      <c r="H1072" s="787">
        <f t="shared" si="61"/>
        <v>2.4305555555555552E-2</v>
      </c>
      <c r="I1072" s="595">
        <v>30</v>
      </c>
      <c r="J1072" s="595" t="s">
        <v>144</v>
      </c>
      <c r="K1072" s="596" t="s">
        <v>21</v>
      </c>
      <c r="L1072" s="596" t="s">
        <v>4</v>
      </c>
      <c r="M1072" s="595" t="s">
        <v>13252</v>
      </c>
      <c r="N1072" s="792" t="s">
        <v>3</v>
      </c>
      <c r="O1072" s="595" t="s">
        <v>8</v>
      </c>
      <c r="P1072" s="595" t="s">
        <v>13252</v>
      </c>
      <c r="Q1072" s="595" t="s">
        <v>14389</v>
      </c>
      <c r="R1072" s="790">
        <v>35.700000000000003</v>
      </c>
      <c r="S1072" s="790"/>
      <c r="T1072" s="807">
        <v>35.700000000000003</v>
      </c>
      <c r="U1072" s="792" t="s">
        <v>7</v>
      </c>
      <c r="V1072" s="792">
        <v>1978</v>
      </c>
      <c r="W1072" s="792" t="s">
        <v>14390</v>
      </c>
      <c r="X1072" s="792" t="s">
        <v>1220</v>
      </c>
      <c r="Y1072" s="792" t="s">
        <v>14391</v>
      </c>
      <c r="Z1072" s="792">
        <v>100</v>
      </c>
      <c r="AA1072" s="792" t="s">
        <v>14392</v>
      </c>
      <c r="AB1072" s="792" t="s">
        <v>1220</v>
      </c>
      <c r="AC1072" s="792" t="s">
        <v>1220</v>
      </c>
      <c r="AD1072" s="792" t="s">
        <v>0</v>
      </c>
      <c r="AE1072" s="792"/>
      <c r="AF1072" s="792"/>
      <c r="AG1072" s="792"/>
      <c r="AJ1072" s="1">
        <f t="shared" si="58"/>
        <v>0</v>
      </c>
    </row>
    <row r="1073" spans="1:38" ht="37.5" customHeight="1">
      <c r="A1073" s="94" t="s">
        <v>13179</v>
      </c>
      <c r="B1073" s="596" t="s">
        <v>12578</v>
      </c>
      <c r="C1073" s="596" t="s">
        <v>12579</v>
      </c>
      <c r="D1073" s="786">
        <v>42708</v>
      </c>
      <c r="E1073" s="593">
        <v>3.472222222222222E-3</v>
      </c>
      <c r="F1073" s="786">
        <v>42708</v>
      </c>
      <c r="G1073" s="593">
        <v>9.7222222222222224E-3</v>
      </c>
      <c r="H1073" s="787">
        <f t="shared" si="61"/>
        <v>6.2500000000000003E-3</v>
      </c>
      <c r="I1073" s="595">
        <v>3</v>
      </c>
      <c r="J1073" s="595" t="s">
        <v>13291</v>
      </c>
      <c r="K1073" s="595"/>
      <c r="L1073" s="596" t="s">
        <v>17</v>
      </c>
      <c r="M1073" s="595" t="s">
        <v>13241</v>
      </c>
      <c r="N1073" s="792" t="s">
        <v>3</v>
      </c>
      <c r="O1073" s="595" t="s">
        <v>8</v>
      </c>
      <c r="P1073" s="595" t="s">
        <v>13241</v>
      </c>
      <c r="Q1073" s="595" t="s">
        <v>14393</v>
      </c>
      <c r="R1073" s="790"/>
      <c r="S1073" s="790"/>
      <c r="T1073" s="807"/>
      <c r="U1073" s="792" t="s">
        <v>45</v>
      </c>
      <c r="V1073" s="792" t="s">
        <v>141</v>
      </c>
      <c r="W1073" s="792" t="s">
        <v>141</v>
      </c>
      <c r="X1073" s="792" t="s">
        <v>141</v>
      </c>
      <c r="Y1073" s="792" t="s">
        <v>141</v>
      </c>
      <c r="Z1073" s="792" t="s">
        <v>141</v>
      </c>
      <c r="AA1073" s="792" t="s">
        <v>141</v>
      </c>
      <c r="AB1073" s="792" t="s">
        <v>141</v>
      </c>
      <c r="AC1073" s="792" t="s">
        <v>141</v>
      </c>
      <c r="AD1073" s="792" t="s">
        <v>38</v>
      </c>
      <c r="AE1073" s="792"/>
      <c r="AF1073" s="792"/>
      <c r="AG1073" s="792"/>
      <c r="AJ1073" s="1">
        <f t="shared" si="58"/>
        <v>0</v>
      </c>
    </row>
    <row r="1074" spans="1:38" ht="56.25" customHeight="1">
      <c r="A1074" s="94" t="s">
        <v>13179</v>
      </c>
      <c r="B1074" s="596" t="s">
        <v>12578</v>
      </c>
      <c r="C1074" s="596" t="s">
        <v>12579</v>
      </c>
      <c r="D1074" s="786">
        <v>42708</v>
      </c>
      <c r="E1074" s="593">
        <v>8.2638888888888887E-2</v>
      </c>
      <c r="F1074" s="786">
        <v>42708</v>
      </c>
      <c r="G1074" s="593">
        <v>0.10208333333333335</v>
      </c>
      <c r="H1074" s="787">
        <f t="shared" si="61"/>
        <v>1.9444444444444459E-2</v>
      </c>
      <c r="I1074" s="595">
        <v>3</v>
      </c>
      <c r="J1074" s="595" t="s">
        <v>13291</v>
      </c>
      <c r="K1074" s="595"/>
      <c r="L1074" s="596" t="s">
        <v>17</v>
      </c>
      <c r="M1074" s="595" t="s">
        <v>13241</v>
      </c>
      <c r="N1074" s="792" t="s">
        <v>3</v>
      </c>
      <c r="O1074" s="595" t="s">
        <v>8</v>
      </c>
      <c r="P1074" s="595" t="s">
        <v>13241</v>
      </c>
      <c r="Q1074" s="595" t="s">
        <v>13242</v>
      </c>
      <c r="R1074" s="790">
        <v>7.0000000000000007E-2</v>
      </c>
      <c r="S1074" s="790"/>
      <c r="T1074" s="807">
        <v>7.0000000000000007E-2</v>
      </c>
      <c r="U1074" s="792" t="s">
        <v>45</v>
      </c>
      <c r="V1074" s="792" t="s">
        <v>141</v>
      </c>
      <c r="W1074" s="792" t="s">
        <v>141</v>
      </c>
      <c r="X1074" s="792" t="s">
        <v>141</v>
      </c>
      <c r="Y1074" s="792" t="s">
        <v>141</v>
      </c>
      <c r="Z1074" s="792" t="s">
        <v>141</v>
      </c>
      <c r="AA1074" s="792" t="s">
        <v>141</v>
      </c>
      <c r="AB1074" s="792" t="s">
        <v>141</v>
      </c>
      <c r="AC1074" s="792" t="s">
        <v>141</v>
      </c>
      <c r="AD1074" s="792" t="s">
        <v>38</v>
      </c>
      <c r="AE1074" s="792"/>
      <c r="AF1074" s="792"/>
      <c r="AG1074" s="792"/>
      <c r="AJ1074" s="1">
        <f t="shared" si="58"/>
        <v>0</v>
      </c>
    </row>
    <row r="1075" spans="1:38" ht="37.5" customHeight="1">
      <c r="A1075" s="94" t="s">
        <v>13179</v>
      </c>
      <c r="B1075" s="596" t="s">
        <v>12578</v>
      </c>
      <c r="C1075" s="596" t="s">
        <v>12579</v>
      </c>
      <c r="D1075" s="786">
        <v>42708</v>
      </c>
      <c r="E1075" s="593">
        <v>0.5625</v>
      </c>
      <c r="F1075" s="786">
        <v>42708</v>
      </c>
      <c r="G1075" s="593">
        <v>0.62916666666666665</v>
      </c>
      <c r="H1075" s="787">
        <f t="shared" si="61"/>
        <v>6.6666666666666652E-2</v>
      </c>
      <c r="I1075" s="595">
        <v>4</v>
      </c>
      <c r="J1075" s="595" t="s">
        <v>144</v>
      </c>
      <c r="K1075" s="596" t="s">
        <v>21</v>
      </c>
      <c r="L1075" s="596" t="s">
        <v>17</v>
      </c>
      <c r="M1075" s="595" t="s">
        <v>13243</v>
      </c>
      <c r="N1075" s="792" t="s">
        <v>3</v>
      </c>
      <c r="O1075" s="595" t="s">
        <v>8</v>
      </c>
      <c r="P1075" s="595" t="s">
        <v>13243</v>
      </c>
      <c r="Q1075" s="595" t="s">
        <v>13244</v>
      </c>
      <c r="R1075" s="790">
        <v>0.80666666666666664</v>
      </c>
      <c r="S1075" s="790"/>
      <c r="T1075" s="807">
        <v>0.80600000000000005</v>
      </c>
      <c r="U1075" s="792" t="s">
        <v>29</v>
      </c>
      <c r="V1075" s="792" t="s">
        <v>141</v>
      </c>
      <c r="W1075" s="792" t="s">
        <v>141</v>
      </c>
      <c r="X1075" s="792" t="s">
        <v>141</v>
      </c>
      <c r="Y1075" s="792" t="s">
        <v>141</v>
      </c>
      <c r="Z1075" s="792" t="s">
        <v>141</v>
      </c>
      <c r="AA1075" s="792" t="s">
        <v>141</v>
      </c>
      <c r="AB1075" s="792" t="s">
        <v>141</v>
      </c>
      <c r="AC1075" s="792" t="s">
        <v>141</v>
      </c>
      <c r="AD1075" s="792" t="s">
        <v>38</v>
      </c>
      <c r="AE1075" s="792"/>
      <c r="AF1075" s="792"/>
      <c r="AG1075" s="792"/>
      <c r="AJ1075" s="1">
        <f t="shared" si="58"/>
        <v>-6.6666666666659324E-4</v>
      </c>
    </row>
    <row r="1076" spans="1:38" ht="31.5" customHeight="1">
      <c r="A1076" s="179" t="s">
        <v>6868</v>
      </c>
      <c r="B1076" s="179" t="s">
        <v>13</v>
      </c>
      <c r="C1076" s="179" t="s">
        <v>147</v>
      </c>
      <c r="D1076" s="169">
        <v>42588</v>
      </c>
      <c r="E1076" s="68">
        <v>0.60902777777777783</v>
      </c>
      <c r="F1076" s="169">
        <v>42588</v>
      </c>
      <c r="G1076" s="68">
        <v>0.63541666666666663</v>
      </c>
      <c r="H1076" s="68">
        <f t="shared" si="61"/>
        <v>2.6388888888888795E-2</v>
      </c>
      <c r="I1076" s="179">
        <v>7</v>
      </c>
      <c r="J1076" s="179" t="s">
        <v>141</v>
      </c>
      <c r="K1076" s="179" t="s">
        <v>141</v>
      </c>
      <c r="L1076" s="179" t="s">
        <v>12</v>
      </c>
      <c r="M1076" s="179" t="s">
        <v>7073</v>
      </c>
      <c r="N1076" s="179">
        <v>0.4</v>
      </c>
      <c r="O1076" s="179" t="s">
        <v>57</v>
      </c>
      <c r="P1076" s="179" t="s">
        <v>57</v>
      </c>
      <c r="Q1076" s="61" t="s">
        <v>7074</v>
      </c>
      <c r="R1076" s="190">
        <v>9.5</v>
      </c>
      <c r="S1076" s="190">
        <v>5.5</v>
      </c>
      <c r="T1076" s="190">
        <f>R1076+S1076</f>
        <v>15</v>
      </c>
      <c r="U1076" s="179" t="s">
        <v>62</v>
      </c>
      <c r="V1076" s="179" t="s">
        <v>141</v>
      </c>
      <c r="W1076" s="179" t="s">
        <v>141</v>
      </c>
      <c r="X1076" s="179" t="s">
        <v>141</v>
      </c>
      <c r="Y1076" s="179" t="s">
        <v>141</v>
      </c>
      <c r="Z1076" s="179" t="s">
        <v>141</v>
      </c>
      <c r="AA1076" s="179" t="s">
        <v>141</v>
      </c>
      <c r="AB1076" s="179" t="s">
        <v>141</v>
      </c>
      <c r="AC1076" s="179" t="s">
        <v>141</v>
      </c>
      <c r="AD1076" s="115" t="s">
        <v>23</v>
      </c>
      <c r="AE1076" s="179" t="s">
        <v>141</v>
      </c>
      <c r="AF1076" s="179" t="s">
        <v>141</v>
      </c>
      <c r="AG1076" s="179" t="s">
        <v>141</v>
      </c>
      <c r="AJ1076" s="1">
        <f t="shared" si="58"/>
        <v>0</v>
      </c>
      <c r="AK1076" s="1">
        <f>AJ1076-T1076</f>
        <v>-15</v>
      </c>
    </row>
    <row r="1077" spans="1:38" ht="105">
      <c r="A1077" s="94" t="s">
        <v>13179</v>
      </c>
      <c r="B1077" s="596" t="s">
        <v>12578</v>
      </c>
      <c r="C1077" s="596" t="s">
        <v>12579</v>
      </c>
      <c r="D1077" s="786">
        <v>42710</v>
      </c>
      <c r="E1077" s="593">
        <v>0.26597222222222222</v>
      </c>
      <c r="F1077" s="786">
        <v>42710</v>
      </c>
      <c r="G1077" s="593">
        <v>0.29444444444444445</v>
      </c>
      <c r="H1077" s="787">
        <f t="shared" si="61"/>
        <v>2.8472222222222232E-2</v>
      </c>
      <c r="I1077" s="595">
        <v>37</v>
      </c>
      <c r="J1077" s="595" t="s">
        <v>303</v>
      </c>
      <c r="K1077" s="596" t="s">
        <v>21</v>
      </c>
      <c r="L1077" s="596" t="s">
        <v>10</v>
      </c>
      <c r="M1077" s="595" t="s">
        <v>13287</v>
      </c>
      <c r="N1077" s="792" t="s">
        <v>3</v>
      </c>
      <c r="O1077" s="595" t="s">
        <v>8</v>
      </c>
      <c r="P1077" s="595" t="s">
        <v>13287</v>
      </c>
      <c r="Q1077" s="595" t="s">
        <v>13288</v>
      </c>
      <c r="R1077" s="790">
        <v>3.7919999999999998</v>
      </c>
      <c r="S1077" s="790"/>
      <c r="T1077" s="803">
        <v>3.7919999999999998</v>
      </c>
      <c r="U1077" s="792" t="s">
        <v>29</v>
      </c>
      <c r="V1077" s="792">
        <v>1969</v>
      </c>
      <c r="W1077" s="792" t="s">
        <v>2737</v>
      </c>
      <c r="X1077" s="792" t="s">
        <v>1220</v>
      </c>
      <c r="Y1077" s="792" t="s">
        <v>14398</v>
      </c>
      <c r="Z1077" s="792">
        <v>100</v>
      </c>
      <c r="AA1077" s="792" t="s">
        <v>14399</v>
      </c>
      <c r="AB1077" s="792" t="s">
        <v>1220</v>
      </c>
      <c r="AC1077" s="792" t="s">
        <v>1220</v>
      </c>
      <c r="AD1077" s="792" t="s">
        <v>31</v>
      </c>
      <c r="AE1077" s="792"/>
      <c r="AF1077" s="792"/>
      <c r="AG1077" s="792"/>
      <c r="AJ1077" s="1">
        <f t="shared" si="58"/>
        <v>0</v>
      </c>
    </row>
    <row r="1078" spans="1:38" ht="78.75">
      <c r="A1078" s="179" t="s">
        <v>1052</v>
      </c>
      <c r="B1078" s="179" t="s">
        <v>6</v>
      </c>
      <c r="C1078" s="179" t="s">
        <v>1868</v>
      </c>
      <c r="D1078" s="169">
        <v>42448</v>
      </c>
      <c r="E1078" s="176">
        <v>0.3840277777777778</v>
      </c>
      <c r="F1078" s="169">
        <v>42448</v>
      </c>
      <c r="G1078" s="176">
        <v>0.53749999999999998</v>
      </c>
      <c r="H1078" s="176">
        <v>0.15347222222222223</v>
      </c>
      <c r="I1078" s="179">
        <v>28</v>
      </c>
      <c r="J1078" s="179" t="s">
        <v>303</v>
      </c>
      <c r="K1078" s="179" t="s">
        <v>9</v>
      </c>
      <c r="L1078" s="179" t="s">
        <v>12</v>
      </c>
      <c r="M1078" s="179" t="s">
        <v>1290</v>
      </c>
      <c r="N1078" s="179" t="s">
        <v>3</v>
      </c>
      <c r="O1078" s="179" t="s">
        <v>2</v>
      </c>
      <c r="P1078" s="179" t="s">
        <v>1291</v>
      </c>
      <c r="Q1078" s="179" t="s">
        <v>1971</v>
      </c>
      <c r="R1078" s="179"/>
      <c r="S1078" s="179">
        <v>14.5</v>
      </c>
      <c r="T1078" s="179">
        <f>S1078</f>
        <v>14.5</v>
      </c>
      <c r="U1078" s="80" t="s">
        <v>46</v>
      </c>
      <c r="V1078" s="80">
        <v>1995</v>
      </c>
      <c r="W1078" s="80" t="s">
        <v>3610</v>
      </c>
      <c r="X1078" s="80" t="s">
        <v>2798</v>
      </c>
      <c r="Y1078" s="337" t="s">
        <v>3611</v>
      </c>
      <c r="Z1078" s="80">
        <v>30</v>
      </c>
      <c r="AA1078" s="337" t="s">
        <v>3612</v>
      </c>
      <c r="AB1078" s="80" t="s">
        <v>3613</v>
      </c>
      <c r="AC1078" s="337"/>
      <c r="AD1078" s="115" t="s">
        <v>23</v>
      </c>
      <c r="AE1078" s="80"/>
      <c r="AF1078" s="80"/>
      <c r="AG1078" s="728"/>
      <c r="AJ1078" s="1">
        <f t="shared" si="58"/>
        <v>0</v>
      </c>
    </row>
    <row r="1079" spans="1:38" ht="47.25">
      <c r="A1079" s="179" t="s">
        <v>6868</v>
      </c>
      <c r="B1079" s="115" t="s">
        <v>87</v>
      </c>
      <c r="C1079" s="115" t="s">
        <v>321</v>
      </c>
      <c r="D1079" s="171">
        <v>42607</v>
      </c>
      <c r="E1079" s="121">
        <v>0.96805555555555556</v>
      </c>
      <c r="F1079" s="171">
        <v>42607</v>
      </c>
      <c r="G1079" s="121">
        <v>0.99375000000000002</v>
      </c>
      <c r="H1079" s="121">
        <v>2.5694444444444447E-2</v>
      </c>
      <c r="I1079" s="137">
        <v>47</v>
      </c>
      <c r="J1079" s="115" t="s">
        <v>144</v>
      </c>
      <c r="K1079" s="115" t="s">
        <v>146</v>
      </c>
      <c r="L1079" s="115" t="s">
        <v>12</v>
      </c>
      <c r="M1079" s="250" t="s">
        <v>8046</v>
      </c>
      <c r="N1079" s="208" t="s">
        <v>3</v>
      </c>
      <c r="O1079" s="208" t="s">
        <v>2</v>
      </c>
      <c r="P1079" s="179" t="s">
        <v>7590</v>
      </c>
      <c r="Q1079" s="115" t="s">
        <v>8047</v>
      </c>
      <c r="R1079" s="243">
        <v>10.5</v>
      </c>
      <c r="S1079" s="243">
        <v>3.9</v>
      </c>
      <c r="T1079" s="243">
        <v>14.4</v>
      </c>
      <c r="U1079" s="208" t="s">
        <v>37</v>
      </c>
      <c r="V1079" s="179">
        <v>1989</v>
      </c>
      <c r="W1079" s="179" t="s">
        <v>9571</v>
      </c>
      <c r="X1079" s="179" t="s">
        <v>2718</v>
      </c>
      <c r="Y1079" s="293">
        <v>42475</v>
      </c>
      <c r="Z1079" s="208">
        <v>100</v>
      </c>
      <c r="AA1079" s="293">
        <v>42840</v>
      </c>
      <c r="AB1079" s="208">
        <v>0</v>
      </c>
      <c r="AC1079" s="293">
        <v>42415</v>
      </c>
      <c r="AD1079" s="179" t="s">
        <v>23</v>
      </c>
      <c r="AE1079" s="179"/>
      <c r="AF1079" s="179"/>
      <c r="AG1079" s="115"/>
      <c r="AH1079" s="2"/>
      <c r="AJ1079" s="1">
        <f t="shared" si="58"/>
        <v>0</v>
      </c>
      <c r="AK1079" s="1">
        <f>AJ1079-T1079</f>
        <v>-14.4</v>
      </c>
      <c r="AL1079" s="588"/>
    </row>
    <row r="1080" spans="1:38" ht="84">
      <c r="A1080" s="94" t="s">
        <v>13179</v>
      </c>
      <c r="B1080" s="596" t="s">
        <v>12578</v>
      </c>
      <c r="C1080" s="596" t="s">
        <v>12579</v>
      </c>
      <c r="D1080" s="786">
        <v>42710</v>
      </c>
      <c r="E1080" s="593">
        <v>0.32291666666666669</v>
      </c>
      <c r="F1080" s="786">
        <v>42710</v>
      </c>
      <c r="G1080" s="593">
        <v>0.5083333333333333</v>
      </c>
      <c r="H1080" s="787">
        <f>G1080-E1080</f>
        <v>0.18541666666666662</v>
      </c>
      <c r="I1080" s="595">
        <v>35</v>
      </c>
      <c r="J1080" s="595" t="s">
        <v>303</v>
      </c>
      <c r="K1080" s="596" t="s">
        <v>21</v>
      </c>
      <c r="L1080" s="596" t="s">
        <v>10</v>
      </c>
      <c r="M1080" s="595" t="s">
        <v>13294</v>
      </c>
      <c r="N1080" s="792" t="s">
        <v>3</v>
      </c>
      <c r="O1080" s="595" t="s">
        <v>8</v>
      </c>
      <c r="P1080" s="595" t="s">
        <v>13294</v>
      </c>
      <c r="Q1080" s="595" t="s">
        <v>13295</v>
      </c>
      <c r="R1080" s="802">
        <v>9.4770000000000003</v>
      </c>
      <c r="S1080" s="802"/>
      <c r="T1080" s="803">
        <v>9.4770000000000003</v>
      </c>
      <c r="U1080" s="792" t="s">
        <v>1</v>
      </c>
      <c r="V1080" s="792">
        <v>1978</v>
      </c>
      <c r="W1080" s="792" t="s">
        <v>1</v>
      </c>
      <c r="X1080" s="792" t="s">
        <v>6961</v>
      </c>
      <c r="Y1080" s="792" t="s">
        <v>14406</v>
      </c>
      <c r="Z1080" s="792">
        <v>100</v>
      </c>
      <c r="AA1080" s="792" t="s">
        <v>14405</v>
      </c>
      <c r="AB1080" s="792">
        <v>0</v>
      </c>
      <c r="AC1080" s="792"/>
      <c r="AD1080" s="792" t="s">
        <v>32</v>
      </c>
      <c r="AE1080" s="792"/>
      <c r="AF1080" s="792"/>
      <c r="AG1080" s="792"/>
      <c r="AJ1080" s="1">
        <f t="shared" si="58"/>
        <v>0</v>
      </c>
    </row>
    <row r="1081" spans="1:38" ht="84">
      <c r="A1081" s="94" t="s">
        <v>13179</v>
      </c>
      <c r="B1081" s="596" t="s">
        <v>12578</v>
      </c>
      <c r="C1081" s="596" t="s">
        <v>12579</v>
      </c>
      <c r="D1081" s="786">
        <v>42710</v>
      </c>
      <c r="E1081" s="593">
        <v>0.34027777777777773</v>
      </c>
      <c r="F1081" s="786">
        <v>42710</v>
      </c>
      <c r="G1081" s="593">
        <v>0.37847222222222227</v>
      </c>
      <c r="H1081" s="787">
        <f>G1081-E1081</f>
        <v>3.8194444444444531E-2</v>
      </c>
      <c r="I1081" s="595">
        <v>11</v>
      </c>
      <c r="J1081" s="595" t="s">
        <v>303</v>
      </c>
      <c r="K1081" s="596" t="s">
        <v>21</v>
      </c>
      <c r="L1081" s="596" t="s">
        <v>10</v>
      </c>
      <c r="M1081" s="595" t="s">
        <v>13296</v>
      </c>
      <c r="N1081" s="792" t="s">
        <v>3</v>
      </c>
      <c r="O1081" s="595" t="s">
        <v>8</v>
      </c>
      <c r="P1081" s="595" t="s">
        <v>13296</v>
      </c>
      <c r="Q1081" s="595" t="s">
        <v>13297</v>
      </c>
      <c r="R1081" s="802">
        <v>1.5669999999999999</v>
      </c>
      <c r="S1081" s="802"/>
      <c r="T1081" s="803">
        <v>1.5669999999999999</v>
      </c>
      <c r="U1081" s="792" t="s">
        <v>1</v>
      </c>
      <c r="V1081" s="792">
        <v>1982</v>
      </c>
      <c r="W1081" s="792" t="s">
        <v>1</v>
      </c>
      <c r="X1081" s="792" t="s">
        <v>6961</v>
      </c>
      <c r="Y1081" s="792" t="s">
        <v>14407</v>
      </c>
      <c r="Z1081" s="792">
        <v>100</v>
      </c>
      <c r="AA1081" s="792" t="s">
        <v>14408</v>
      </c>
      <c r="AB1081" s="792">
        <v>0</v>
      </c>
      <c r="AC1081" s="792"/>
      <c r="AD1081" s="792" t="s">
        <v>32</v>
      </c>
      <c r="AE1081" s="792"/>
      <c r="AF1081" s="792"/>
      <c r="AG1081" s="792"/>
      <c r="AJ1081" s="1">
        <f t="shared" si="58"/>
        <v>0</v>
      </c>
    </row>
    <row r="1082" spans="1:38" ht="84">
      <c r="A1082" s="94" t="s">
        <v>13179</v>
      </c>
      <c r="B1082" s="596" t="s">
        <v>12578</v>
      </c>
      <c r="C1082" s="596" t="s">
        <v>12579</v>
      </c>
      <c r="D1082" s="786">
        <v>42710</v>
      </c>
      <c r="E1082" s="593">
        <v>0.21527777777777779</v>
      </c>
      <c r="F1082" s="786">
        <v>42710</v>
      </c>
      <c r="G1082" s="593">
        <v>0.25</v>
      </c>
      <c r="H1082" s="787">
        <f>G1082-E1082</f>
        <v>3.472222222222221E-2</v>
      </c>
      <c r="I1082" s="595">
        <v>18</v>
      </c>
      <c r="J1082" s="595" t="s">
        <v>303</v>
      </c>
      <c r="K1082" s="596" t="s">
        <v>21</v>
      </c>
      <c r="L1082" s="596" t="s">
        <v>10</v>
      </c>
      <c r="M1082" s="595" t="s">
        <v>13298</v>
      </c>
      <c r="N1082" s="792" t="s">
        <v>3</v>
      </c>
      <c r="O1082" s="595" t="s">
        <v>8</v>
      </c>
      <c r="P1082" s="595" t="s">
        <v>13298</v>
      </c>
      <c r="Q1082" s="595" t="s">
        <v>13297</v>
      </c>
      <c r="R1082" s="802">
        <v>0.70399999999999996</v>
      </c>
      <c r="S1082" s="802"/>
      <c r="T1082" s="803">
        <v>0.70399999999999996</v>
      </c>
      <c r="U1082" s="792" t="s">
        <v>1</v>
      </c>
      <c r="V1082" s="792">
        <v>1963</v>
      </c>
      <c r="W1082" s="792" t="s">
        <v>1</v>
      </c>
      <c r="X1082" s="792" t="s">
        <v>6961</v>
      </c>
      <c r="Y1082" s="792" t="s">
        <v>14409</v>
      </c>
      <c r="Z1082" s="792">
        <v>100</v>
      </c>
      <c r="AA1082" s="792" t="s">
        <v>14410</v>
      </c>
      <c r="AB1082" s="792">
        <v>0</v>
      </c>
      <c r="AC1082" s="792"/>
      <c r="AD1082" s="792" t="s">
        <v>32</v>
      </c>
      <c r="AE1082" s="792"/>
      <c r="AF1082" s="792"/>
      <c r="AG1082" s="792"/>
      <c r="AJ1082" s="1">
        <f t="shared" si="58"/>
        <v>0</v>
      </c>
    </row>
    <row r="1083" spans="1:38" ht="94.5">
      <c r="A1083" s="179" t="s">
        <v>4411</v>
      </c>
      <c r="B1083" s="208" t="s">
        <v>6</v>
      </c>
      <c r="C1083" s="208" t="s">
        <v>1868</v>
      </c>
      <c r="D1083" s="161">
        <v>42542</v>
      </c>
      <c r="E1083" s="182">
        <v>0.40625</v>
      </c>
      <c r="F1083" s="161">
        <v>42542</v>
      </c>
      <c r="G1083" s="182">
        <v>0.40625</v>
      </c>
      <c r="H1083" s="182">
        <v>0</v>
      </c>
      <c r="I1083" s="208">
        <v>36</v>
      </c>
      <c r="J1083" s="208" t="s">
        <v>5121</v>
      </c>
      <c r="K1083" s="208"/>
      <c r="L1083" s="208" t="s">
        <v>12</v>
      </c>
      <c r="M1083" s="208" t="s">
        <v>5122</v>
      </c>
      <c r="N1083" s="208" t="s">
        <v>3</v>
      </c>
      <c r="O1083" s="208" t="s">
        <v>2</v>
      </c>
      <c r="P1083" s="208" t="s">
        <v>4900</v>
      </c>
      <c r="Q1083" s="208" t="s">
        <v>11393</v>
      </c>
      <c r="R1083" s="208"/>
      <c r="S1083" s="208">
        <v>14.4</v>
      </c>
      <c r="T1083" s="208">
        <v>14.4</v>
      </c>
      <c r="U1083" s="208" t="s">
        <v>37</v>
      </c>
      <c r="V1083" s="208">
        <v>2005</v>
      </c>
      <c r="W1083" s="208" t="s">
        <v>11394</v>
      </c>
      <c r="X1083" s="208" t="s">
        <v>2736</v>
      </c>
      <c r="Y1083" s="208" t="s">
        <v>11395</v>
      </c>
      <c r="Z1083" s="208">
        <v>25</v>
      </c>
      <c r="AA1083" s="208" t="s">
        <v>11396</v>
      </c>
      <c r="AB1083" s="208" t="s">
        <v>11397</v>
      </c>
      <c r="AC1083" s="208" t="s">
        <v>2215</v>
      </c>
      <c r="AD1083" s="115" t="s">
        <v>23</v>
      </c>
      <c r="AE1083" s="208"/>
      <c r="AF1083" s="208"/>
      <c r="AG1083" s="172"/>
      <c r="AJ1083" s="1">
        <f t="shared" si="58"/>
        <v>0</v>
      </c>
      <c r="AK1083" s="1">
        <f>AJ1083-T1083</f>
        <v>-14.4</v>
      </c>
    </row>
    <row r="1084" spans="1:38" ht="63">
      <c r="A1084" s="94" t="s">
        <v>13179</v>
      </c>
      <c r="B1084" s="596" t="s">
        <v>12578</v>
      </c>
      <c r="C1084" s="596" t="s">
        <v>12579</v>
      </c>
      <c r="D1084" s="786">
        <v>42710</v>
      </c>
      <c r="E1084" s="593">
        <v>0.39652777777777781</v>
      </c>
      <c r="F1084" s="786">
        <v>42710</v>
      </c>
      <c r="G1084" s="593">
        <v>0.4993055555555555</v>
      </c>
      <c r="H1084" s="787">
        <f>G1084-E1084</f>
        <v>0.10277777777777769</v>
      </c>
      <c r="I1084" s="595">
        <v>23</v>
      </c>
      <c r="J1084" s="595" t="s">
        <v>144</v>
      </c>
      <c r="K1084" s="596" t="s">
        <v>15</v>
      </c>
      <c r="L1084" s="596" t="s">
        <v>17</v>
      </c>
      <c r="M1084" s="595" t="s">
        <v>13270</v>
      </c>
      <c r="N1084" s="792" t="s">
        <v>3</v>
      </c>
      <c r="O1084" s="595" t="s">
        <v>8</v>
      </c>
      <c r="P1084" s="595" t="s">
        <v>13270</v>
      </c>
      <c r="Q1084" s="595" t="s">
        <v>13271</v>
      </c>
      <c r="R1084" s="802">
        <v>1</v>
      </c>
      <c r="S1084" s="802"/>
      <c r="T1084" s="803">
        <v>1</v>
      </c>
      <c r="U1084" s="792" t="s">
        <v>47</v>
      </c>
      <c r="V1084" s="792" t="s">
        <v>141</v>
      </c>
      <c r="W1084" s="792" t="s">
        <v>141</v>
      </c>
      <c r="X1084" s="792" t="s">
        <v>141</v>
      </c>
      <c r="Y1084" s="792" t="s">
        <v>141</v>
      </c>
      <c r="Z1084" s="792" t="s">
        <v>141</v>
      </c>
      <c r="AA1084" s="792" t="s">
        <v>141</v>
      </c>
      <c r="AB1084" s="792" t="s">
        <v>141</v>
      </c>
      <c r="AC1084" s="792" t="s">
        <v>141</v>
      </c>
      <c r="AD1084" s="792" t="s">
        <v>38</v>
      </c>
      <c r="AE1084" s="792"/>
      <c r="AF1084" s="792"/>
      <c r="AG1084" s="792"/>
      <c r="AJ1084" s="1">
        <f t="shared" si="58"/>
        <v>0</v>
      </c>
    </row>
    <row r="1085" spans="1:38" ht="63">
      <c r="A1085" s="94" t="s">
        <v>13179</v>
      </c>
      <c r="B1085" s="596" t="s">
        <v>12578</v>
      </c>
      <c r="C1085" s="596" t="s">
        <v>12579</v>
      </c>
      <c r="D1085" s="786">
        <v>42710</v>
      </c>
      <c r="E1085" s="593">
        <v>0.57638888888888895</v>
      </c>
      <c r="F1085" s="786">
        <v>42710</v>
      </c>
      <c r="G1085" s="593">
        <v>0.60763888888888895</v>
      </c>
      <c r="H1085" s="787">
        <f>G1085-E1085</f>
        <v>3.125E-2</v>
      </c>
      <c r="I1085" s="595">
        <v>5</v>
      </c>
      <c r="J1085" s="595" t="s">
        <v>13291</v>
      </c>
      <c r="K1085" s="595"/>
      <c r="L1085" s="596" t="s">
        <v>4</v>
      </c>
      <c r="M1085" s="595" t="s">
        <v>13301</v>
      </c>
      <c r="N1085" s="792" t="s">
        <v>3</v>
      </c>
      <c r="O1085" s="595" t="s">
        <v>8</v>
      </c>
      <c r="P1085" s="595" t="s">
        <v>13301</v>
      </c>
      <c r="Q1085" s="595" t="s">
        <v>13302</v>
      </c>
      <c r="R1085" s="802">
        <v>0.88400000000000001</v>
      </c>
      <c r="S1085" s="802"/>
      <c r="T1085" s="803">
        <v>0.88400000000000001</v>
      </c>
      <c r="U1085" s="792" t="s">
        <v>7</v>
      </c>
      <c r="V1085" s="792">
        <v>1960</v>
      </c>
      <c r="W1085" s="792" t="s">
        <v>2748</v>
      </c>
      <c r="X1085" s="792" t="s">
        <v>2736</v>
      </c>
      <c r="Y1085" s="793" t="s">
        <v>14411</v>
      </c>
      <c r="Z1085" s="792"/>
      <c r="AA1085" s="794" t="s">
        <v>14388</v>
      </c>
      <c r="AB1085" s="792"/>
      <c r="AC1085" s="792"/>
      <c r="AD1085" s="792" t="s">
        <v>0</v>
      </c>
      <c r="AE1085" s="792"/>
      <c r="AF1085" s="792"/>
      <c r="AG1085" s="792"/>
      <c r="AJ1085" s="1">
        <f t="shared" si="58"/>
        <v>0</v>
      </c>
    </row>
    <row r="1086" spans="1:38" ht="42">
      <c r="A1086" s="94" t="s">
        <v>13179</v>
      </c>
      <c r="B1086" s="596" t="s">
        <v>12578</v>
      </c>
      <c r="C1086" s="596" t="s">
        <v>12579</v>
      </c>
      <c r="D1086" s="786">
        <v>42710</v>
      </c>
      <c r="E1086" s="593">
        <v>0.61111111111111105</v>
      </c>
      <c r="F1086" s="786">
        <v>42710</v>
      </c>
      <c r="G1086" s="593">
        <v>0.73263888888888884</v>
      </c>
      <c r="H1086" s="787">
        <f>G1086-E1086</f>
        <v>0.12152777777777779</v>
      </c>
      <c r="I1086" s="595">
        <v>1</v>
      </c>
      <c r="J1086" s="595" t="s">
        <v>303</v>
      </c>
      <c r="K1086" s="596" t="s">
        <v>15</v>
      </c>
      <c r="L1086" s="596" t="s">
        <v>17</v>
      </c>
      <c r="M1086" s="595" t="s">
        <v>13272</v>
      </c>
      <c r="N1086" s="792" t="s">
        <v>3</v>
      </c>
      <c r="O1086" s="595" t="s">
        <v>8</v>
      </c>
      <c r="P1086" s="595" t="s">
        <v>13272</v>
      </c>
      <c r="Q1086" s="595" t="s">
        <v>13273</v>
      </c>
      <c r="R1086" s="802">
        <v>4.6500000000000004</v>
      </c>
      <c r="S1086" s="802"/>
      <c r="T1086" s="803">
        <v>4.6500000000000004</v>
      </c>
      <c r="U1086" s="792" t="s">
        <v>7</v>
      </c>
      <c r="V1086" s="792" t="s">
        <v>141</v>
      </c>
      <c r="W1086" s="792" t="s">
        <v>141</v>
      </c>
      <c r="X1086" s="792" t="s">
        <v>141</v>
      </c>
      <c r="Y1086" s="792" t="s">
        <v>141</v>
      </c>
      <c r="Z1086" s="792" t="s">
        <v>141</v>
      </c>
      <c r="AA1086" s="792" t="s">
        <v>141</v>
      </c>
      <c r="AB1086" s="792" t="s">
        <v>141</v>
      </c>
      <c r="AC1086" s="792" t="s">
        <v>141</v>
      </c>
      <c r="AD1086" s="792" t="s">
        <v>38</v>
      </c>
      <c r="AE1086" s="792"/>
      <c r="AF1086" s="792"/>
      <c r="AG1086" s="792"/>
      <c r="AJ1086" s="1">
        <f t="shared" si="58"/>
        <v>0</v>
      </c>
    </row>
    <row r="1087" spans="1:38" ht="63">
      <c r="A1087" s="94" t="s">
        <v>13179</v>
      </c>
      <c r="B1087" s="596" t="s">
        <v>12578</v>
      </c>
      <c r="C1087" s="596" t="s">
        <v>12579</v>
      </c>
      <c r="D1087" s="786">
        <v>42710</v>
      </c>
      <c r="E1087" s="593">
        <v>0.42708333333333331</v>
      </c>
      <c r="F1087" s="786">
        <v>42710</v>
      </c>
      <c r="G1087" s="593">
        <v>0.57291666666666663</v>
      </c>
      <c r="H1087" s="787">
        <f>G1087-E1087</f>
        <v>0.14583333333333331</v>
      </c>
      <c r="I1087" s="595">
        <v>14</v>
      </c>
      <c r="J1087" s="595" t="s">
        <v>303</v>
      </c>
      <c r="K1087" s="596" t="s">
        <v>15</v>
      </c>
      <c r="L1087" s="596" t="s">
        <v>4</v>
      </c>
      <c r="M1087" s="595" t="s">
        <v>13303</v>
      </c>
      <c r="N1087" s="792" t="s">
        <v>3</v>
      </c>
      <c r="O1087" s="595" t="s">
        <v>8</v>
      </c>
      <c r="P1087" s="595" t="s">
        <v>13303</v>
      </c>
      <c r="Q1087" s="595" t="s">
        <v>13304</v>
      </c>
      <c r="R1087" s="802">
        <v>1.3129999999999999</v>
      </c>
      <c r="S1087" s="802"/>
      <c r="T1087" s="803">
        <v>1.3129999999999999</v>
      </c>
      <c r="U1087" s="792" t="s">
        <v>7</v>
      </c>
      <c r="V1087" s="792">
        <v>1984</v>
      </c>
      <c r="W1087" s="792" t="s">
        <v>3162</v>
      </c>
      <c r="X1087" s="793" t="s">
        <v>2736</v>
      </c>
      <c r="Y1087" s="793" t="s">
        <v>14412</v>
      </c>
      <c r="Z1087" s="799">
        <v>0.75</v>
      </c>
      <c r="AA1087" s="794">
        <v>42856</v>
      </c>
      <c r="AB1087" s="822"/>
      <c r="AC1087" s="792" t="s">
        <v>14257</v>
      </c>
      <c r="AD1087" s="792" t="s">
        <v>0</v>
      </c>
      <c r="AE1087" s="792"/>
      <c r="AF1087" s="792"/>
      <c r="AG1087" s="792"/>
      <c r="AJ1087" s="1">
        <f t="shared" si="58"/>
        <v>0</v>
      </c>
    </row>
    <row r="1088" spans="1:38" ht="126">
      <c r="A1088" s="179" t="s">
        <v>5349</v>
      </c>
      <c r="B1088" s="208" t="s">
        <v>6</v>
      </c>
      <c r="C1088" s="208" t="s">
        <v>1863</v>
      </c>
      <c r="D1088" s="161">
        <v>42555</v>
      </c>
      <c r="E1088" s="182">
        <v>0.72916666666666663</v>
      </c>
      <c r="F1088" s="161">
        <v>42555</v>
      </c>
      <c r="G1088" s="182">
        <v>0.75</v>
      </c>
      <c r="H1088" s="182">
        <f>G1088-E1088</f>
        <v>2.083333333333337E-2</v>
      </c>
      <c r="I1088" s="208">
        <v>6</v>
      </c>
      <c r="J1088" s="208"/>
      <c r="K1088" s="208"/>
      <c r="L1088" s="208" t="s">
        <v>12</v>
      </c>
      <c r="M1088" s="208" t="s">
        <v>5428</v>
      </c>
      <c r="N1088" s="208">
        <v>0.4</v>
      </c>
      <c r="O1088" s="208" t="s">
        <v>26</v>
      </c>
      <c r="P1088" s="208" t="s">
        <v>5429</v>
      </c>
      <c r="Q1088" s="183" t="s">
        <v>11468</v>
      </c>
      <c r="R1088" s="254"/>
      <c r="S1088" s="208">
        <v>14.3</v>
      </c>
      <c r="T1088" s="208">
        <v>14.3</v>
      </c>
      <c r="U1088" s="208" t="s">
        <v>1</v>
      </c>
      <c r="V1088" s="208" t="s">
        <v>11469</v>
      </c>
      <c r="W1088" s="208" t="s">
        <v>11470</v>
      </c>
      <c r="X1088" s="208" t="s">
        <v>2736</v>
      </c>
      <c r="Y1088" s="208" t="s">
        <v>11471</v>
      </c>
      <c r="Z1088" s="208"/>
      <c r="AA1088" s="293" t="s">
        <v>11472</v>
      </c>
      <c r="AB1088" s="208"/>
      <c r="AC1088" s="293"/>
      <c r="AD1088" s="115" t="s">
        <v>23</v>
      </c>
      <c r="AE1088" s="208"/>
      <c r="AF1088" s="208"/>
      <c r="AG1088" s="208"/>
      <c r="AJ1088" s="1">
        <f t="shared" ref="AJ1088:AJ1151" si="62">T1088-S1088-R1088</f>
        <v>0</v>
      </c>
      <c r="AK1088" s="1">
        <f>AJ1088-T1088</f>
        <v>-14.3</v>
      </c>
    </row>
    <row r="1089" spans="1:37" ht="189">
      <c r="A1089" s="179" t="s">
        <v>5349</v>
      </c>
      <c r="B1089" s="209" t="s">
        <v>505</v>
      </c>
      <c r="C1089" s="209" t="s">
        <v>607</v>
      </c>
      <c r="D1089" s="171">
        <v>42567</v>
      </c>
      <c r="E1089" s="210">
        <v>0.54305555555555551</v>
      </c>
      <c r="F1089" s="169">
        <v>42567</v>
      </c>
      <c r="G1089" s="210">
        <v>0.57222222222222219</v>
      </c>
      <c r="H1089" s="210">
        <v>2.9166666666666664E-2</v>
      </c>
      <c r="I1089" s="209">
        <v>17</v>
      </c>
      <c r="J1089" s="109" t="s">
        <v>6480</v>
      </c>
      <c r="K1089" s="109"/>
      <c r="L1089" s="115" t="s">
        <v>4</v>
      </c>
      <c r="M1089" s="109" t="s">
        <v>609</v>
      </c>
      <c r="N1089" s="109" t="s">
        <v>3</v>
      </c>
      <c r="O1089" s="109" t="s">
        <v>33</v>
      </c>
      <c r="P1089" s="109" t="s">
        <v>2714</v>
      </c>
      <c r="Q1089" s="426" t="s">
        <v>6481</v>
      </c>
      <c r="R1089" s="109">
        <v>10</v>
      </c>
      <c r="S1089" s="109">
        <v>4</v>
      </c>
      <c r="T1089" s="109">
        <v>14</v>
      </c>
      <c r="U1089" s="179"/>
      <c r="V1089" s="179"/>
      <c r="W1089" s="179"/>
      <c r="X1089" s="179"/>
      <c r="Y1089" s="179"/>
      <c r="Z1089" s="179"/>
      <c r="AA1089" s="179"/>
      <c r="AB1089" s="179"/>
      <c r="AC1089" s="179"/>
      <c r="AD1089" s="179" t="s">
        <v>23</v>
      </c>
      <c r="AE1089" s="179"/>
      <c r="AF1089" s="179"/>
      <c r="AG1089" s="115"/>
      <c r="AJ1089" s="1">
        <f t="shared" si="62"/>
        <v>0</v>
      </c>
      <c r="AK1089" s="1">
        <f>AJ1089-T1089</f>
        <v>-14</v>
      </c>
    </row>
    <row r="1090" spans="1:37" ht="42">
      <c r="A1090" s="94" t="s">
        <v>13179</v>
      </c>
      <c r="B1090" s="596" t="s">
        <v>12578</v>
      </c>
      <c r="C1090" s="596" t="s">
        <v>12579</v>
      </c>
      <c r="D1090" s="786">
        <v>42711</v>
      </c>
      <c r="E1090" s="593">
        <v>0.44791666666666669</v>
      </c>
      <c r="F1090" s="786">
        <v>42711</v>
      </c>
      <c r="G1090" s="593">
        <v>0.44791666666666669</v>
      </c>
      <c r="H1090" s="787">
        <f>G1090-E1090</f>
        <v>0</v>
      </c>
      <c r="I1090" s="595">
        <v>2</v>
      </c>
      <c r="J1090" s="595" t="s">
        <v>303</v>
      </c>
      <c r="K1090" s="596" t="s">
        <v>9</v>
      </c>
      <c r="L1090" s="596" t="s">
        <v>10</v>
      </c>
      <c r="M1090" s="595" t="s">
        <v>13318</v>
      </c>
      <c r="N1090" s="792" t="s">
        <v>3</v>
      </c>
      <c r="O1090" s="595" t="s">
        <v>8</v>
      </c>
      <c r="P1090" s="595" t="s">
        <v>13318</v>
      </c>
      <c r="Q1090" s="595" t="s">
        <v>14415</v>
      </c>
      <c r="R1090" s="790">
        <v>0.38</v>
      </c>
      <c r="S1090" s="790"/>
      <c r="T1090" s="803">
        <v>0.38</v>
      </c>
      <c r="U1090" s="792" t="s">
        <v>1</v>
      </c>
      <c r="V1090" s="792">
        <v>1979</v>
      </c>
      <c r="W1090" s="792" t="s">
        <v>2745</v>
      </c>
      <c r="X1090" s="792" t="s">
        <v>2932</v>
      </c>
      <c r="Y1090" s="793" t="s">
        <v>14416</v>
      </c>
      <c r="Z1090" s="792">
        <v>80</v>
      </c>
      <c r="AA1090" s="794">
        <v>42856</v>
      </c>
      <c r="AB1090" s="792">
        <v>0</v>
      </c>
      <c r="AC1090" s="793">
        <v>42691</v>
      </c>
      <c r="AD1090" s="792" t="s">
        <v>32</v>
      </c>
      <c r="AE1090" s="792"/>
      <c r="AF1090" s="792"/>
      <c r="AG1090" s="792"/>
      <c r="AJ1090" s="1">
        <f t="shared" si="62"/>
        <v>0</v>
      </c>
    </row>
    <row r="1091" spans="1:37" ht="75">
      <c r="A1091" s="94" t="s">
        <v>1052</v>
      </c>
      <c r="B1091" s="57" t="s">
        <v>20</v>
      </c>
      <c r="C1091" s="57" t="s">
        <v>20</v>
      </c>
      <c r="D1091" s="278">
        <v>42460</v>
      </c>
      <c r="E1091" s="59">
        <v>0.55347222222222225</v>
      </c>
      <c r="F1091" s="278">
        <v>42460</v>
      </c>
      <c r="G1091" s="95">
        <v>0.59375</v>
      </c>
      <c r="H1091" s="95">
        <v>4.0277777777777746E-2</v>
      </c>
      <c r="I1091" s="57">
        <v>8</v>
      </c>
      <c r="J1091" s="57" t="s">
        <v>144</v>
      </c>
      <c r="K1091" s="57" t="s">
        <v>21</v>
      </c>
      <c r="L1091" s="57" t="s">
        <v>4</v>
      </c>
      <c r="M1091" s="57" t="s">
        <v>1993</v>
      </c>
      <c r="N1091" s="57" t="s">
        <v>3</v>
      </c>
      <c r="O1091" s="57" t="s">
        <v>8</v>
      </c>
      <c r="P1091" s="57" t="s">
        <v>1993</v>
      </c>
      <c r="Q1091" s="57" t="s">
        <v>1994</v>
      </c>
      <c r="R1091" s="57">
        <v>14</v>
      </c>
      <c r="S1091" s="57"/>
      <c r="T1091" s="57">
        <v>14</v>
      </c>
      <c r="U1091" s="179"/>
      <c r="V1091" s="179"/>
      <c r="W1091" s="179"/>
      <c r="X1091" s="179"/>
      <c r="Y1091" s="179"/>
      <c r="Z1091" s="179"/>
      <c r="AA1091" s="179"/>
      <c r="AB1091" s="179"/>
      <c r="AC1091" s="179"/>
      <c r="AD1091" s="179" t="s">
        <v>23</v>
      </c>
      <c r="AE1091" s="179"/>
      <c r="AF1091" s="179"/>
      <c r="AG1091" s="115"/>
      <c r="AJ1091" s="1">
        <f t="shared" si="62"/>
        <v>0</v>
      </c>
    </row>
    <row r="1092" spans="1:37" ht="105">
      <c r="A1092" s="94" t="s">
        <v>13179</v>
      </c>
      <c r="B1092" s="596" t="s">
        <v>12578</v>
      </c>
      <c r="C1092" s="596" t="s">
        <v>12579</v>
      </c>
      <c r="D1092" s="786">
        <v>42715</v>
      </c>
      <c r="E1092" s="593">
        <v>4.8611111111111112E-2</v>
      </c>
      <c r="F1092" s="786">
        <v>42715</v>
      </c>
      <c r="G1092" s="593">
        <v>0.19444444444444445</v>
      </c>
      <c r="H1092" s="787">
        <f>G1092-E1092</f>
        <v>0.14583333333333334</v>
      </c>
      <c r="I1092" s="595">
        <v>31</v>
      </c>
      <c r="J1092" s="595" t="s">
        <v>144</v>
      </c>
      <c r="K1092" s="596" t="s">
        <v>15</v>
      </c>
      <c r="L1092" s="596" t="s">
        <v>30</v>
      </c>
      <c r="M1092" s="595" t="s">
        <v>13344</v>
      </c>
      <c r="N1092" s="792" t="s">
        <v>3</v>
      </c>
      <c r="O1092" s="595" t="s">
        <v>8</v>
      </c>
      <c r="P1092" s="595" t="s">
        <v>13344</v>
      </c>
      <c r="Q1092" s="595" t="s">
        <v>14419</v>
      </c>
      <c r="R1092" s="790">
        <v>11.3</v>
      </c>
      <c r="S1092" s="790"/>
      <c r="T1092" s="803">
        <v>11.3</v>
      </c>
      <c r="U1092" s="792" t="s">
        <v>47</v>
      </c>
      <c r="V1092" s="792">
        <v>1960</v>
      </c>
      <c r="W1092" s="792" t="s">
        <v>47</v>
      </c>
      <c r="X1092" s="792" t="s">
        <v>6961</v>
      </c>
      <c r="Y1092" s="792" t="s">
        <v>14420</v>
      </c>
      <c r="Z1092" s="792">
        <v>100</v>
      </c>
      <c r="AA1092" s="792" t="s">
        <v>14421</v>
      </c>
      <c r="AB1092" s="792">
        <v>0</v>
      </c>
      <c r="AC1092" s="792"/>
      <c r="AD1092" s="792" t="s">
        <v>28</v>
      </c>
      <c r="AE1092" s="792"/>
      <c r="AF1092" s="792"/>
      <c r="AG1092" s="792"/>
      <c r="AJ1092" s="1">
        <f t="shared" si="62"/>
        <v>0</v>
      </c>
    </row>
    <row r="1093" spans="1:37" ht="84">
      <c r="A1093" s="94" t="s">
        <v>13179</v>
      </c>
      <c r="B1093" s="596" t="s">
        <v>12578</v>
      </c>
      <c r="C1093" s="596" t="s">
        <v>12579</v>
      </c>
      <c r="D1093" s="786">
        <v>42717</v>
      </c>
      <c r="E1093" s="593">
        <v>0.10416666666666667</v>
      </c>
      <c r="F1093" s="786">
        <v>42717</v>
      </c>
      <c r="G1093" s="593">
        <v>0.42708333333333331</v>
      </c>
      <c r="H1093" s="787">
        <f>G1093-E1093</f>
        <v>0.32291666666666663</v>
      </c>
      <c r="I1093" s="595">
        <v>1</v>
      </c>
      <c r="J1093" s="596" t="s">
        <v>141</v>
      </c>
      <c r="K1093" s="596"/>
      <c r="L1093" s="596" t="s">
        <v>4</v>
      </c>
      <c r="M1093" s="789" t="s">
        <v>13494</v>
      </c>
      <c r="N1093" s="792">
        <v>0.4</v>
      </c>
      <c r="O1093" s="595" t="s">
        <v>26</v>
      </c>
      <c r="P1093" s="789" t="s">
        <v>13494</v>
      </c>
      <c r="Q1093" s="595" t="s">
        <v>13495</v>
      </c>
      <c r="R1093" s="790">
        <v>3.9718750000000007</v>
      </c>
      <c r="S1093" s="790">
        <v>4.328125</v>
      </c>
      <c r="T1093" s="807">
        <v>8.3000000000000007</v>
      </c>
      <c r="U1093" s="792" t="s">
        <v>46</v>
      </c>
      <c r="V1093" s="792">
        <v>2016</v>
      </c>
      <c r="W1093" s="792" t="s">
        <v>35</v>
      </c>
      <c r="X1093" s="792" t="s">
        <v>14422</v>
      </c>
      <c r="Y1093" s="792" t="s">
        <v>14423</v>
      </c>
      <c r="Z1093" s="792">
        <v>100</v>
      </c>
      <c r="AA1093" s="792" t="s">
        <v>14424</v>
      </c>
      <c r="AB1093" s="792" t="s">
        <v>141</v>
      </c>
      <c r="AC1093" s="792" t="s">
        <v>141</v>
      </c>
      <c r="AD1093" s="792" t="s">
        <v>25</v>
      </c>
      <c r="AE1093" s="792"/>
      <c r="AF1093" s="792"/>
      <c r="AG1093" s="792"/>
      <c r="AJ1093" s="1">
        <f t="shared" si="62"/>
        <v>0</v>
      </c>
    </row>
    <row r="1094" spans="1:37" ht="37.5">
      <c r="A1094" s="179" t="s">
        <v>2039</v>
      </c>
      <c r="B1094" s="57" t="s">
        <v>11</v>
      </c>
      <c r="C1094" s="57" t="s">
        <v>873</v>
      </c>
      <c r="D1094" s="278">
        <v>42472</v>
      </c>
      <c r="E1094" s="59">
        <v>0.22916666666666666</v>
      </c>
      <c r="F1094" s="278">
        <v>42472</v>
      </c>
      <c r="G1094" s="59">
        <v>0.22916666666666666</v>
      </c>
      <c r="H1094" s="59">
        <v>0</v>
      </c>
      <c r="I1094" s="60">
        <v>20</v>
      </c>
      <c r="J1094" s="60" t="s">
        <v>459</v>
      </c>
      <c r="K1094" s="60" t="s">
        <v>9</v>
      </c>
      <c r="L1094" s="71" t="s">
        <v>12</v>
      </c>
      <c r="M1094" s="72" t="s">
        <v>2168</v>
      </c>
      <c r="N1094" s="60" t="s">
        <v>3</v>
      </c>
      <c r="O1094" s="71" t="s">
        <v>8</v>
      </c>
      <c r="P1094" s="72" t="s">
        <v>2168</v>
      </c>
      <c r="Q1094" s="71" t="s">
        <v>4055</v>
      </c>
      <c r="R1094" s="167">
        <v>8</v>
      </c>
      <c r="S1094" s="167">
        <v>6</v>
      </c>
      <c r="T1094" s="167">
        <v>14</v>
      </c>
      <c r="U1094" s="179"/>
      <c r="V1094" s="179"/>
      <c r="W1094" s="179"/>
      <c r="X1094" s="179"/>
      <c r="Y1094" s="179"/>
      <c r="Z1094" s="179"/>
      <c r="AA1094" s="179"/>
      <c r="AB1094" s="179"/>
      <c r="AC1094" s="179"/>
      <c r="AD1094" s="179" t="s">
        <v>23</v>
      </c>
      <c r="AE1094" s="179"/>
      <c r="AF1094" s="179"/>
      <c r="AG1094" s="179" t="s">
        <v>2941</v>
      </c>
      <c r="AJ1094" s="1">
        <f t="shared" si="62"/>
        <v>0</v>
      </c>
    </row>
    <row r="1095" spans="1:37" ht="31.5">
      <c r="A1095" s="179" t="s">
        <v>139</v>
      </c>
      <c r="B1095" s="179" t="s">
        <v>6</v>
      </c>
      <c r="C1095" s="179" t="s">
        <v>1131</v>
      </c>
      <c r="D1095" s="169">
        <v>42380</v>
      </c>
      <c r="E1095" s="176">
        <v>0.58680555555555558</v>
      </c>
      <c r="F1095" s="169">
        <v>42380</v>
      </c>
      <c r="G1095" s="176">
        <v>0.79166666666666663</v>
      </c>
      <c r="H1095" s="176">
        <v>0.20486111111111105</v>
      </c>
      <c r="I1095" s="179">
        <v>5</v>
      </c>
      <c r="J1095" s="179" t="s">
        <v>303</v>
      </c>
      <c r="K1095" s="179" t="s">
        <v>15</v>
      </c>
      <c r="L1095" s="179" t="s">
        <v>12</v>
      </c>
      <c r="M1095" s="179" t="s">
        <v>742</v>
      </c>
      <c r="N1095" s="179" t="s">
        <v>3</v>
      </c>
      <c r="O1095" s="179" t="s">
        <v>8</v>
      </c>
      <c r="P1095" s="179" t="s">
        <v>743</v>
      </c>
      <c r="Q1095" s="179" t="s">
        <v>476</v>
      </c>
      <c r="R1095" s="179"/>
      <c r="S1095" s="179">
        <v>13.6</v>
      </c>
      <c r="T1095" s="179">
        <f>SUM(R1095:S1095)</f>
        <v>13.6</v>
      </c>
      <c r="U1095" s="80" t="s">
        <v>29</v>
      </c>
      <c r="V1095" s="80">
        <v>1979</v>
      </c>
      <c r="W1095" s="80" t="s">
        <v>3398</v>
      </c>
      <c r="X1095" s="80" t="s">
        <v>2932</v>
      </c>
      <c r="Y1095" s="337" t="s">
        <v>3399</v>
      </c>
      <c r="Z1095" s="338">
        <v>1</v>
      </c>
      <c r="AA1095" s="337" t="s">
        <v>3400</v>
      </c>
      <c r="AB1095" s="80" t="s">
        <v>3401</v>
      </c>
      <c r="AC1095" s="337"/>
      <c r="AD1095" s="115" t="s">
        <v>23</v>
      </c>
      <c r="AE1095" s="80"/>
      <c r="AF1095" s="80"/>
      <c r="AG1095" s="80"/>
      <c r="AJ1095" s="1">
        <f t="shared" si="62"/>
        <v>0</v>
      </c>
    </row>
    <row r="1096" spans="1:37" ht="63">
      <c r="A1096" s="94" t="s">
        <v>13179</v>
      </c>
      <c r="B1096" s="596" t="s">
        <v>12578</v>
      </c>
      <c r="C1096" s="596" t="s">
        <v>12579</v>
      </c>
      <c r="D1096" s="786">
        <v>42721</v>
      </c>
      <c r="E1096" s="593">
        <v>0.39583333333333331</v>
      </c>
      <c r="F1096" s="786">
        <v>42721</v>
      </c>
      <c r="G1096" s="593">
        <v>0.4513888888888889</v>
      </c>
      <c r="H1096" s="787">
        <f t="shared" ref="H1096:H1106" si="63">G1096-E1096</f>
        <v>5.555555555555558E-2</v>
      </c>
      <c r="I1096" s="595">
        <v>31</v>
      </c>
      <c r="J1096" s="595" t="s">
        <v>582</v>
      </c>
      <c r="K1096" s="596" t="s">
        <v>21</v>
      </c>
      <c r="L1096" s="596" t="s">
        <v>4</v>
      </c>
      <c r="M1096" s="789" t="s">
        <v>13542</v>
      </c>
      <c r="N1096" s="792" t="s">
        <v>3</v>
      </c>
      <c r="O1096" s="595" t="s">
        <v>8</v>
      </c>
      <c r="P1096" s="789" t="s">
        <v>13542</v>
      </c>
      <c r="Q1096" s="595" t="s">
        <v>14425</v>
      </c>
      <c r="R1096" s="790">
        <v>12.7</v>
      </c>
      <c r="S1096" s="790"/>
      <c r="T1096" s="803">
        <v>12.7</v>
      </c>
      <c r="U1096" s="792" t="s">
        <v>1</v>
      </c>
      <c r="V1096" s="792">
        <v>1989</v>
      </c>
      <c r="W1096" s="792" t="s">
        <v>2737</v>
      </c>
      <c r="X1096" s="792" t="s">
        <v>2736</v>
      </c>
      <c r="Y1096" s="793">
        <v>42614</v>
      </c>
      <c r="Z1096" s="792">
        <v>100</v>
      </c>
      <c r="AA1096" s="792" t="s">
        <v>11714</v>
      </c>
      <c r="AB1096" s="792">
        <v>0</v>
      </c>
      <c r="AC1096" s="792"/>
      <c r="AD1096" s="792" t="s">
        <v>25</v>
      </c>
      <c r="AE1096" s="792"/>
      <c r="AF1096" s="792"/>
      <c r="AG1096" s="792"/>
      <c r="AJ1096" s="1">
        <f t="shared" si="62"/>
        <v>0</v>
      </c>
    </row>
    <row r="1097" spans="1:37" ht="63">
      <c r="A1097" s="94" t="s">
        <v>13179</v>
      </c>
      <c r="B1097" s="596" t="s">
        <v>12578</v>
      </c>
      <c r="C1097" s="596" t="s">
        <v>12579</v>
      </c>
      <c r="D1097" s="786">
        <v>42721</v>
      </c>
      <c r="E1097" s="593">
        <v>0.44305555555555554</v>
      </c>
      <c r="F1097" s="786">
        <v>42721</v>
      </c>
      <c r="G1097" s="593">
        <v>0.4909722222222222</v>
      </c>
      <c r="H1097" s="787">
        <f t="shared" si="63"/>
        <v>4.7916666666666663E-2</v>
      </c>
      <c r="I1097" s="595">
        <v>21</v>
      </c>
      <c r="J1097" s="595" t="s">
        <v>582</v>
      </c>
      <c r="K1097" s="596" t="s">
        <v>21</v>
      </c>
      <c r="L1097" s="596" t="s">
        <v>4</v>
      </c>
      <c r="M1097" s="789" t="s">
        <v>13543</v>
      </c>
      <c r="N1097" s="792" t="s">
        <v>3</v>
      </c>
      <c r="O1097" s="595" t="s">
        <v>8</v>
      </c>
      <c r="P1097" s="789" t="s">
        <v>13543</v>
      </c>
      <c r="Q1097" s="595" t="s">
        <v>14426</v>
      </c>
      <c r="R1097" s="802">
        <v>1.4</v>
      </c>
      <c r="S1097" s="802"/>
      <c r="T1097" s="803">
        <v>1.4</v>
      </c>
      <c r="U1097" s="792" t="s">
        <v>1</v>
      </c>
      <c r="V1097" s="792">
        <v>1971</v>
      </c>
      <c r="W1097" s="792" t="s">
        <v>2748</v>
      </c>
      <c r="X1097" s="792" t="s">
        <v>6961</v>
      </c>
      <c r="Y1097" s="792" t="s">
        <v>14427</v>
      </c>
      <c r="Z1097" s="792">
        <v>100</v>
      </c>
      <c r="AA1097" s="792" t="s">
        <v>14428</v>
      </c>
      <c r="AB1097" s="792" t="s">
        <v>141</v>
      </c>
      <c r="AC1097" s="792" t="s">
        <v>141</v>
      </c>
      <c r="AD1097" s="792" t="s">
        <v>25</v>
      </c>
      <c r="AE1097" s="792"/>
      <c r="AF1097" s="792"/>
      <c r="AG1097" s="792"/>
      <c r="AJ1097" s="1">
        <f t="shared" si="62"/>
        <v>0</v>
      </c>
    </row>
    <row r="1098" spans="1:37" ht="63">
      <c r="A1098" s="94" t="s">
        <v>13179</v>
      </c>
      <c r="B1098" s="596" t="s">
        <v>12578</v>
      </c>
      <c r="C1098" s="596" t="s">
        <v>12579</v>
      </c>
      <c r="D1098" s="786">
        <v>42722</v>
      </c>
      <c r="E1098" s="593">
        <v>0.66666666666666663</v>
      </c>
      <c r="F1098" s="786">
        <v>42722</v>
      </c>
      <c r="G1098" s="593">
        <v>0.71944444444444444</v>
      </c>
      <c r="H1098" s="787">
        <f t="shared" si="63"/>
        <v>5.2777777777777812E-2</v>
      </c>
      <c r="I1098" s="595">
        <v>36</v>
      </c>
      <c r="J1098" s="595" t="s">
        <v>582</v>
      </c>
      <c r="K1098" s="596" t="s">
        <v>21</v>
      </c>
      <c r="L1098" s="596" t="s">
        <v>4</v>
      </c>
      <c r="M1098" s="789" t="s">
        <v>14429</v>
      </c>
      <c r="N1098" s="792" t="s">
        <v>3</v>
      </c>
      <c r="O1098" s="595" t="s">
        <v>26</v>
      </c>
      <c r="P1098" s="789" t="s">
        <v>14429</v>
      </c>
      <c r="Q1098" s="595" t="s">
        <v>14430</v>
      </c>
      <c r="R1098" s="790">
        <v>9.8000000000000007</v>
      </c>
      <c r="S1098" s="790"/>
      <c r="T1098" s="803">
        <v>9.8000000000000007</v>
      </c>
      <c r="U1098" s="792" t="s">
        <v>7</v>
      </c>
      <c r="V1098" s="792">
        <v>1975</v>
      </c>
      <c r="W1098" s="792" t="s">
        <v>11596</v>
      </c>
      <c r="X1098" s="792" t="s">
        <v>1220</v>
      </c>
      <c r="Y1098" s="794" t="s">
        <v>14431</v>
      </c>
      <c r="Z1098" s="799">
        <v>1</v>
      </c>
      <c r="AA1098" s="794" t="s">
        <v>14432</v>
      </c>
      <c r="AB1098" s="792" t="s">
        <v>1220</v>
      </c>
      <c r="AC1098" s="792" t="s">
        <v>1220</v>
      </c>
      <c r="AD1098" s="792" t="s">
        <v>0</v>
      </c>
      <c r="AE1098" s="792"/>
      <c r="AF1098" s="792"/>
      <c r="AG1098" s="792"/>
      <c r="AJ1098" s="1">
        <f t="shared" si="62"/>
        <v>0</v>
      </c>
    </row>
    <row r="1099" spans="1:37" ht="63">
      <c r="A1099" s="94" t="s">
        <v>13179</v>
      </c>
      <c r="B1099" s="596" t="s">
        <v>12578</v>
      </c>
      <c r="C1099" s="596" t="s">
        <v>12579</v>
      </c>
      <c r="D1099" s="786">
        <v>42723</v>
      </c>
      <c r="E1099" s="593">
        <v>0.38472222222222219</v>
      </c>
      <c r="F1099" s="786">
        <v>42723</v>
      </c>
      <c r="G1099" s="593">
        <v>0.38472222222222219</v>
      </c>
      <c r="H1099" s="787">
        <f t="shared" si="63"/>
        <v>0</v>
      </c>
      <c r="I1099" s="595">
        <v>5</v>
      </c>
      <c r="J1099" s="595" t="s">
        <v>144</v>
      </c>
      <c r="K1099" s="596" t="s">
        <v>9</v>
      </c>
      <c r="L1099" s="596" t="s">
        <v>4</v>
      </c>
      <c r="M1099" s="789" t="s">
        <v>14433</v>
      </c>
      <c r="N1099" s="792" t="s">
        <v>3</v>
      </c>
      <c r="O1099" s="595" t="s">
        <v>8</v>
      </c>
      <c r="P1099" s="789" t="s">
        <v>14433</v>
      </c>
      <c r="Q1099" s="595" t="s">
        <v>14434</v>
      </c>
      <c r="R1099" s="790">
        <v>0.91</v>
      </c>
      <c r="S1099" s="790"/>
      <c r="T1099" s="803">
        <v>0.91</v>
      </c>
      <c r="U1099" s="792" t="s">
        <v>1</v>
      </c>
      <c r="V1099" s="792">
        <v>1978</v>
      </c>
      <c r="W1099" s="792" t="s">
        <v>14435</v>
      </c>
      <c r="X1099" s="792" t="s">
        <v>1220</v>
      </c>
      <c r="Y1099" s="792" t="s">
        <v>14436</v>
      </c>
      <c r="Z1099" s="799">
        <v>1</v>
      </c>
      <c r="AA1099" s="792" t="s">
        <v>14437</v>
      </c>
      <c r="AB1099" s="792" t="s">
        <v>1220</v>
      </c>
      <c r="AC1099" s="792" t="s">
        <v>1220</v>
      </c>
      <c r="AD1099" s="792" t="s">
        <v>25</v>
      </c>
      <c r="AE1099" s="792"/>
      <c r="AF1099" s="792"/>
      <c r="AG1099" s="792"/>
      <c r="AJ1099" s="1">
        <f t="shared" si="62"/>
        <v>0</v>
      </c>
    </row>
    <row r="1100" spans="1:37" ht="63">
      <c r="A1100" s="94" t="s">
        <v>13179</v>
      </c>
      <c r="B1100" s="596" t="s">
        <v>12578</v>
      </c>
      <c r="C1100" s="596" t="s">
        <v>12579</v>
      </c>
      <c r="D1100" s="786">
        <v>42724</v>
      </c>
      <c r="E1100" s="593">
        <v>0.48125000000000001</v>
      </c>
      <c r="F1100" s="786">
        <v>42724</v>
      </c>
      <c r="G1100" s="593">
        <v>0.73263888888888884</v>
      </c>
      <c r="H1100" s="787">
        <f t="shared" si="63"/>
        <v>0.25138888888888883</v>
      </c>
      <c r="I1100" s="595">
        <v>3</v>
      </c>
      <c r="J1100" s="595" t="s">
        <v>144</v>
      </c>
      <c r="K1100" s="596" t="s">
        <v>15</v>
      </c>
      <c r="L1100" s="596" t="s">
        <v>17</v>
      </c>
      <c r="M1100" s="789" t="s">
        <v>13558</v>
      </c>
      <c r="N1100" s="792" t="s">
        <v>3</v>
      </c>
      <c r="O1100" s="595" t="s">
        <v>8</v>
      </c>
      <c r="P1100" s="789" t="s">
        <v>13558</v>
      </c>
      <c r="Q1100" s="595" t="s">
        <v>13559</v>
      </c>
      <c r="R1100" s="790">
        <v>3.3183333333333329</v>
      </c>
      <c r="S1100" s="790">
        <v>0.18166666666666709</v>
      </c>
      <c r="T1100" s="807">
        <v>3.5</v>
      </c>
      <c r="U1100" s="792" t="s">
        <v>7</v>
      </c>
      <c r="V1100" s="792" t="s">
        <v>141</v>
      </c>
      <c r="W1100" s="792" t="s">
        <v>141</v>
      </c>
      <c r="X1100" s="792" t="s">
        <v>141</v>
      </c>
      <c r="Y1100" s="792" t="s">
        <v>141</v>
      </c>
      <c r="Z1100" s="792" t="s">
        <v>141</v>
      </c>
      <c r="AA1100" s="792" t="s">
        <v>141</v>
      </c>
      <c r="AB1100" s="792" t="s">
        <v>141</v>
      </c>
      <c r="AC1100" s="792" t="s">
        <v>141</v>
      </c>
      <c r="AD1100" s="792" t="s">
        <v>38</v>
      </c>
      <c r="AE1100" s="792"/>
      <c r="AF1100" s="792"/>
      <c r="AG1100" s="792"/>
      <c r="AJ1100" s="1">
        <f t="shared" si="62"/>
        <v>0</v>
      </c>
    </row>
    <row r="1101" spans="1:37" ht="42">
      <c r="A1101" s="94" t="s">
        <v>13179</v>
      </c>
      <c r="B1101" s="596" t="s">
        <v>12578</v>
      </c>
      <c r="C1101" s="596" t="s">
        <v>12579</v>
      </c>
      <c r="D1101" s="786">
        <v>42724</v>
      </c>
      <c r="E1101" s="593">
        <v>0.54236111111111118</v>
      </c>
      <c r="F1101" s="786">
        <v>42724</v>
      </c>
      <c r="G1101" s="593">
        <v>0.58333333333333337</v>
      </c>
      <c r="H1101" s="787">
        <f t="shared" si="63"/>
        <v>4.0972222222222188E-2</v>
      </c>
      <c r="I1101" s="595">
        <v>3</v>
      </c>
      <c r="J1101" s="595" t="s">
        <v>144</v>
      </c>
      <c r="K1101" s="596" t="s">
        <v>15</v>
      </c>
      <c r="L1101" s="596" t="s">
        <v>17</v>
      </c>
      <c r="M1101" s="595" t="s">
        <v>13560</v>
      </c>
      <c r="N1101" s="792" t="s">
        <v>3</v>
      </c>
      <c r="O1101" s="595" t="s">
        <v>49</v>
      </c>
      <c r="P1101" s="595" t="s">
        <v>13560</v>
      </c>
      <c r="Q1101" s="595" t="s">
        <v>13561</v>
      </c>
      <c r="R1101" s="790">
        <v>1.3520833333333333</v>
      </c>
      <c r="S1101" s="790">
        <v>0.6479166666666667</v>
      </c>
      <c r="T1101" s="807">
        <v>2</v>
      </c>
      <c r="U1101" s="792" t="s">
        <v>29</v>
      </c>
      <c r="V1101" s="792" t="s">
        <v>141</v>
      </c>
      <c r="W1101" s="792" t="s">
        <v>141</v>
      </c>
      <c r="X1101" s="792" t="s">
        <v>141</v>
      </c>
      <c r="Y1101" s="792" t="s">
        <v>141</v>
      </c>
      <c r="Z1101" s="792" t="s">
        <v>141</v>
      </c>
      <c r="AA1101" s="792" t="s">
        <v>141</v>
      </c>
      <c r="AB1101" s="792" t="s">
        <v>141</v>
      </c>
      <c r="AC1101" s="792" t="s">
        <v>141</v>
      </c>
      <c r="AD1101" s="792" t="s">
        <v>38</v>
      </c>
      <c r="AE1101" s="792"/>
      <c r="AF1101" s="792"/>
      <c r="AG1101" s="792"/>
      <c r="AJ1101" s="1">
        <f t="shared" si="62"/>
        <v>0</v>
      </c>
    </row>
    <row r="1102" spans="1:37" ht="63">
      <c r="A1102" s="94" t="s">
        <v>13179</v>
      </c>
      <c r="B1102" s="596" t="s">
        <v>12578</v>
      </c>
      <c r="C1102" s="596" t="s">
        <v>12579</v>
      </c>
      <c r="D1102" s="786">
        <v>42724</v>
      </c>
      <c r="E1102" s="593">
        <v>0.50902777777777775</v>
      </c>
      <c r="F1102" s="786">
        <v>42724</v>
      </c>
      <c r="G1102" s="593">
        <v>0.56944444444444442</v>
      </c>
      <c r="H1102" s="787">
        <f t="shared" si="63"/>
        <v>6.0416666666666674E-2</v>
      </c>
      <c r="I1102" s="595">
        <v>7</v>
      </c>
      <c r="J1102" s="595" t="s">
        <v>13291</v>
      </c>
      <c r="K1102" s="595"/>
      <c r="L1102" s="596" t="s">
        <v>4</v>
      </c>
      <c r="M1102" s="595" t="s">
        <v>13569</v>
      </c>
      <c r="N1102" s="792" t="s">
        <v>3</v>
      </c>
      <c r="O1102" s="595" t="s">
        <v>26</v>
      </c>
      <c r="P1102" s="595" t="s">
        <v>13569</v>
      </c>
      <c r="Q1102" s="595" t="s">
        <v>13570</v>
      </c>
      <c r="R1102" s="790">
        <v>0.14799999999999999</v>
      </c>
      <c r="S1102" s="790"/>
      <c r="T1102" s="807">
        <v>0.14799999999999999</v>
      </c>
      <c r="U1102" s="792" t="s">
        <v>45</v>
      </c>
      <c r="V1102" s="792">
        <v>2005</v>
      </c>
      <c r="W1102" s="792" t="s">
        <v>2856</v>
      </c>
      <c r="X1102" s="792" t="s">
        <v>2736</v>
      </c>
      <c r="Y1102" s="793" t="s">
        <v>14438</v>
      </c>
      <c r="Z1102" s="792">
        <v>100</v>
      </c>
      <c r="AA1102" s="794" t="s">
        <v>14439</v>
      </c>
      <c r="AB1102" s="792"/>
      <c r="AC1102" s="792"/>
      <c r="AD1102" s="792" t="s">
        <v>0</v>
      </c>
      <c r="AE1102" s="792"/>
      <c r="AF1102" s="792"/>
      <c r="AG1102" s="792"/>
      <c r="AJ1102" s="1">
        <f t="shared" si="62"/>
        <v>0</v>
      </c>
    </row>
    <row r="1103" spans="1:37" ht="42">
      <c r="A1103" s="94" t="s">
        <v>13179</v>
      </c>
      <c r="B1103" s="596" t="s">
        <v>12578</v>
      </c>
      <c r="C1103" s="596" t="s">
        <v>12579</v>
      </c>
      <c r="D1103" s="786">
        <v>42725</v>
      </c>
      <c r="E1103" s="593">
        <v>3.472222222222222E-3</v>
      </c>
      <c r="F1103" s="786">
        <v>42725</v>
      </c>
      <c r="G1103" s="593">
        <v>6.5972222222222224E-2</v>
      </c>
      <c r="H1103" s="787">
        <f t="shared" si="63"/>
        <v>6.25E-2</v>
      </c>
      <c r="I1103" s="595">
        <v>8</v>
      </c>
      <c r="J1103" s="595" t="s">
        <v>13291</v>
      </c>
      <c r="K1103" s="595"/>
      <c r="L1103" s="596" t="s">
        <v>17</v>
      </c>
      <c r="M1103" s="595" t="s">
        <v>13595</v>
      </c>
      <c r="N1103" s="792" t="s">
        <v>3</v>
      </c>
      <c r="O1103" s="595" t="s">
        <v>8</v>
      </c>
      <c r="P1103" s="595" t="s">
        <v>13595</v>
      </c>
      <c r="Q1103" s="595" t="s">
        <v>13596</v>
      </c>
      <c r="R1103" s="790">
        <v>3.7562500000000001</v>
      </c>
      <c r="S1103" s="790">
        <v>2.5437499999999997</v>
      </c>
      <c r="T1103" s="807">
        <v>6.3</v>
      </c>
      <c r="U1103" s="792" t="s">
        <v>29</v>
      </c>
      <c r="V1103" s="792" t="s">
        <v>141</v>
      </c>
      <c r="W1103" s="792" t="s">
        <v>141</v>
      </c>
      <c r="X1103" s="792" t="s">
        <v>141</v>
      </c>
      <c r="Y1103" s="792" t="s">
        <v>141</v>
      </c>
      <c r="Z1103" s="792" t="s">
        <v>141</v>
      </c>
      <c r="AA1103" s="792" t="s">
        <v>141</v>
      </c>
      <c r="AB1103" s="792" t="s">
        <v>141</v>
      </c>
      <c r="AC1103" s="792" t="s">
        <v>141</v>
      </c>
      <c r="AD1103" s="792" t="s">
        <v>38</v>
      </c>
      <c r="AE1103" s="792"/>
      <c r="AF1103" s="792"/>
      <c r="AG1103" s="792"/>
      <c r="AJ1103" s="1">
        <f t="shared" si="62"/>
        <v>0</v>
      </c>
    </row>
    <row r="1104" spans="1:37" ht="84">
      <c r="A1104" s="94" t="s">
        <v>13179</v>
      </c>
      <c r="B1104" s="596" t="s">
        <v>12578</v>
      </c>
      <c r="C1104" s="596" t="s">
        <v>12579</v>
      </c>
      <c r="D1104" s="786">
        <v>42725</v>
      </c>
      <c r="E1104" s="593">
        <v>3.472222222222222E-3</v>
      </c>
      <c r="F1104" s="786">
        <v>42725</v>
      </c>
      <c r="G1104" s="594">
        <v>0.125</v>
      </c>
      <c r="H1104" s="787">
        <f t="shared" si="63"/>
        <v>0.12152777777777778</v>
      </c>
      <c r="I1104" s="595">
        <v>15</v>
      </c>
      <c r="J1104" s="595" t="s">
        <v>13291</v>
      </c>
      <c r="K1104" s="595"/>
      <c r="L1104" s="596" t="s">
        <v>10</v>
      </c>
      <c r="M1104" s="595" t="s">
        <v>13600</v>
      </c>
      <c r="N1104" s="792" t="s">
        <v>3</v>
      </c>
      <c r="O1104" s="595" t="s">
        <v>8</v>
      </c>
      <c r="P1104" s="595" t="s">
        <v>13600</v>
      </c>
      <c r="Q1104" s="595" t="s">
        <v>14440</v>
      </c>
      <c r="R1104" s="790">
        <v>5.7482638888888893</v>
      </c>
      <c r="S1104" s="790">
        <v>0.15173611111111107</v>
      </c>
      <c r="T1104" s="807">
        <v>5.9</v>
      </c>
      <c r="U1104" s="792" t="s">
        <v>29</v>
      </c>
      <c r="V1104" s="792">
        <v>1972</v>
      </c>
      <c r="W1104" s="792" t="s">
        <v>29</v>
      </c>
      <c r="X1104" s="792" t="s">
        <v>6961</v>
      </c>
      <c r="Y1104" s="792" t="s">
        <v>14441</v>
      </c>
      <c r="Z1104" s="792">
        <v>100</v>
      </c>
      <c r="AA1104" s="792" t="s">
        <v>14442</v>
      </c>
      <c r="AB1104" s="792">
        <v>0</v>
      </c>
      <c r="AC1104" s="792"/>
      <c r="AD1104" s="792" t="s">
        <v>31</v>
      </c>
      <c r="AE1104" s="792"/>
      <c r="AF1104" s="792"/>
      <c r="AG1104" s="792"/>
      <c r="AJ1104" s="1">
        <f t="shared" si="62"/>
        <v>0</v>
      </c>
    </row>
    <row r="1105" spans="1:37" ht="63">
      <c r="A1105" s="94" t="s">
        <v>13179</v>
      </c>
      <c r="B1105" s="596" t="s">
        <v>12578</v>
      </c>
      <c r="C1105" s="596" t="s">
        <v>12579</v>
      </c>
      <c r="D1105" s="786">
        <v>42725</v>
      </c>
      <c r="E1105" s="593">
        <v>0.85763888888888884</v>
      </c>
      <c r="F1105" s="786">
        <v>42725</v>
      </c>
      <c r="G1105" s="593">
        <v>0.92013888888888884</v>
      </c>
      <c r="H1105" s="787">
        <f t="shared" si="63"/>
        <v>6.25E-2</v>
      </c>
      <c r="I1105" s="595">
        <v>55</v>
      </c>
      <c r="J1105" s="595" t="s">
        <v>144</v>
      </c>
      <c r="K1105" s="596" t="s">
        <v>21</v>
      </c>
      <c r="L1105" s="596" t="s">
        <v>10</v>
      </c>
      <c r="M1105" s="595" t="s">
        <v>13601</v>
      </c>
      <c r="N1105" s="792" t="s">
        <v>3</v>
      </c>
      <c r="O1105" s="595" t="s">
        <v>8</v>
      </c>
      <c r="P1105" s="595" t="s">
        <v>13601</v>
      </c>
      <c r="Q1105" s="595" t="s">
        <v>14443</v>
      </c>
      <c r="R1105" s="790">
        <v>11.75</v>
      </c>
      <c r="S1105" s="790"/>
      <c r="T1105" s="807">
        <v>11.75</v>
      </c>
      <c r="U1105" s="792" t="s">
        <v>29</v>
      </c>
      <c r="V1105" s="792">
        <v>2014</v>
      </c>
      <c r="W1105" s="792" t="s">
        <v>29</v>
      </c>
      <c r="X1105" s="792" t="s">
        <v>6961</v>
      </c>
      <c r="Y1105" s="792" t="s">
        <v>14444</v>
      </c>
      <c r="Z1105" s="792">
        <v>100</v>
      </c>
      <c r="AA1105" s="792" t="s">
        <v>14445</v>
      </c>
      <c r="AB1105" s="792">
        <v>0</v>
      </c>
      <c r="AC1105" s="792"/>
      <c r="AD1105" s="792" t="s">
        <v>32</v>
      </c>
      <c r="AE1105" s="792"/>
      <c r="AF1105" s="792"/>
      <c r="AG1105" s="792"/>
      <c r="AJ1105" s="1">
        <f t="shared" si="62"/>
        <v>0</v>
      </c>
    </row>
    <row r="1106" spans="1:37" ht="78.75">
      <c r="A1106" s="179" t="s">
        <v>672</v>
      </c>
      <c r="B1106" s="179" t="s">
        <v>6</v>
      </c>
      <c r="C1106" s="179" t="s">
        <v>1868</v>
      </c>
      <c r="D1106" s="169">
        <v>42405</v>
      </c>
      <c r="E1106" s="176">
        <v>0.40972222222222227</v>
      </c>
      <c r="F1106" s="169">
        <v>42405</v>
      </c>
      <c r="G1106" s="176">
        <v>0.97083333333333333</v>
      </c>
      <c r="H1106" s="176">
        <f t="shared" si="63"/>
        <v>0.56111111111111112</v>
      </c>
      <c r="I1106" s="179">
        <v>2</v>
      </c>
      <c r="J1106" s="179" t="s">
        <v>865</v>
      </c>
      <c r="K1106" s="179"/>
      <c r="L1106" s="179" t="s">
        <v>4</v>
      </c>
      <c r="M1106" s="179" t="s">
        <v>866</v>
      </c>
      <c r="N1106" s="179" t="s">
        <v>3</v>
      </c>
      <c r="O1106" s="179" t="s">
        <v>26</v>
      </c>
      <c r="P1106" s="179" t="s">
        <v>867</v>
      </c>
      <c r="Q1106" s="179" t="s">
        <v>3468</v>
      </c>
      <c r="R1106" s="179">
        <v>13.5</v>
      </c>
      <c r="S1106" s="179"/>
      <c r="T1106" s="179">
        <f>SUM(R1106:S1106)</f>
        <v>13.5</v>
      </c>
      <c r="U1106" s="80" t="s">
        <v>34</v>
      </c>
      <c r="V1106" s="80">
        <v>1995</v>
      </c>
      <c r="W1106" s="80" t="s">
        <v>3469</v>
      </c>
      <c r="X1106" s="80" t="s">
        <v>2722</v>
      </c>
      <c r="Y1106" s="337" t="s">
        <v>3470</v>
      </c>
      <c r="Z1106" s="80" t="s">
        <v>3471</v>
      </c>
      <c r="AA1106" s="337" t="s">
        <v>3472</v>
      </c>
      <c r="AB1106" s="80">
        <v>4</v>
      </c>
      <c r="AC1106" s="337"/>
      <c r="AD1106" s="115" t="s">
        <v>23</v>
      </c>
      <c r="AE1106" s="80"/>
      <c r="AF1106" s="80"/>
      <c r="AG1106" s="80"/>
      <c r="AJ1106" s="1">
        <f t="shared" si="62"/>
        <v>0</v>
      </c>
    </row>
    <row r="1107" spans="1:37" ht="127.5">
      <c r="A1107" s="179" t="s">
        <v>4411</v>
      </c>
      <c r="B1107" s="108" t="s">
        <v>16</v>
      </c>
      <c r="C1107" s="108" t="s">
        <v>292</v>
      </c>
      <c r="D1107" s="164">
        <v>42527</v>
      </c>
      <c r="E1107" s="368">
        <v>0.4236111111111111</v>
      </c>
      <c r="F1107" s="164">
        <v>42527</v>
      </c>
      <c r="G1107" s="368">
        <v>0.43402777777777773</v>
      </c>
      <c r="H1107" s="366">
        <f>(F1107+G1107)-(D1107+E1107)</f>
        <v>1.0416666671517305E-2</v>
      </c>
      <c r="I1107" s="108">
        <v>25</v>
      </c>
      <c r="J1107" s="108" t="s">
        <v>144</v>
      </c>
      <c r="K1107" s="108" t="s">
        <v>21</v>
      </c>
      <c r="L1107" s="108" t="s">
        <v>4</v>
      </c>
      <c r="M1107" s="108" t="s">
        <v>4584</v>
      </c>
      <c r="N1107" s="108" t="s">
        <v>3</v>
      </c>
      <c r="O1107" s="108" t="s">
        <v>14</v>
      </c>
      <c r="P1107" s="108" t="s">
        <v>4585</v>
      </c>
      <c r="Q1107" s="108" t="s">
        <v>4586</v>
      </c>
      <c r="R1107" s="108">
        <v>4.4800000000000004</v>
      </c>
      <c r="S1107" s="108">
        <v>8.98</v>
      </c>
      <c r="T1107" s="367">
        <f>SUM(R1107:S1107)</f>
        <v>13.46</v>
      </c>
      <c r="U1107" s="108" t="s">
        <v>39</v>
      </c>
      <c r="V1107" s="108">
        <v>1977</v>
      </c>
      <c r="W1107" s="108" t="s">
        <v>9721</v>
      </c>
      <c r="X1107" s="164" t="s">
        <v>2932</v>
      </c>
      <c r="Y1107" s="107" t="s">
        <v>3101</v>
      </c>
      <c r="Z1107" s="108">
        <v>100</v>
      </c>
      <c r="AA1107" s="107" t="s">
        <v>2899</v>
      </c>
      <c r="AB1107" s="108">
        <v>0</v>
      </c>
      <c r="AC1107" s="164"/>
      <c r="AD1107" s="108" t="s">
        <v>23</v>
      </c>
      <c r="AE1107" s="108" t="s">
        <v>67</v>
      </c>
      <c r="AF1107" s="108"/>
      <c r="AG1107" s="108" t="s">
        <v>9722</v>
      </c>
      <c r="AJ1107" s="1">
        <f t="shared" si="62"/>
        <v>0</v>
      </c>
      <c r="AK1107" s="1">
        <f>AJ1107-T1107</f>
        <v>-13.46</v>
      </c>
    </row>
    <row r="1108" spans="1:37" ht="42">
      <c r="A1108" s="94" t="s">
        <v>13179</v>
      </c>
      <c r="B1108" s="596" t="s">
        <v>12578</v>
      </c>
      <c r="C1108" s="596" t="s">
        <v>12579</v>
      </c>
      <c r="D1108" s="786">
        <v>42725</v>
      </c>
      <c r="E1108" s="593">
        <v>0.51388888888888895</v>
      </c>
      <c r="F1108" s="786">
        <v>42725</v>
      </c>
      <c r="G1108" s="593">
        <v>0.59722222222222221</v>
      </c>
      <c r="H1108" s="787">
        <f>G1108-E1108</f>
        <v>8.3333333333333259E-2</v>
      </c>
      <c r="I1108" s="595">
        <v>7</v>
      </c>
      <c r="J1108" s="595" t="s">
        <v>13291</v>
      </c>
      <c r="K1108" s="595"/>
      <c r="L1108" s="596" t="s">
        <v>17</v>
      </c>
      <c r="M1108" s="595" t="s">
        <v>13597</v>
      </c>
      <c r="N1108" s="792" t="s">
        <v>3</v>
      </c>
      <c r="O1108" s="595" t="s">
        <v>8</v>
      </c>
      <c r="P1108" s="595" t="s">
        <v>13597</v>
      </c>
      <c r="Q1108" s="595" t="s">
        <v>14450</v>
      </c>
      <c r="R1108" s="790">
        <v>0.71666666666666667</v>
      </c>
      <c r="S1108" s="790"/>
      <c r="T1108" s="807">
        <v>0.72</v>
      </c>
      <c r="U1108" s="792" t="s">
        <v>7</v>
      </c>
      <c r="V1108" s="792" t="s">
        <v>141</v>
      </c>
      <c r="W1108" s="792" t="s">
        <v>141</v>
      </c>
      <c r="X1108" s="792" t="s">
        <v>141</v>
      </c>
      <c r="Y1108" s="792" t="s">
        <v>141</v>
      </c>
      <c r="Z1108" s="792" t="s">
        <v>141</v>
      </c>
      <c r="AA1108" s="792" t="s">
        <v>141</v>
      </c>
      <c r="AB1108" s="792" t="s">
        <v>141</v>
      </c>
      <c r="AC1108" s="792" t="s">
        <v>141</v>
      </c>
      <c r="AD1108" s="792" t="s">
        <v>38</v>
      </c>
      <c r="AE1108" s="792"/>
      <c r="AF1108" s="792"/>
      <c r="AG1108" s="792"/>
      <c r="AJ1108" s="1">
        <f t="shared" si="62"/>
        <v>3.3333333333332993E-3</v>
      </c>
    </row>
    <row r="1109" spans="1:37" ht="63">
      <c r="A1109" s="94" t="s">
        <v>13179</v>
      </c>
      <c r="B1109" s="596" t="s">
        <v>12578</v>
      </c>
      <c r="C1109" s="596" t="s">
        <v>12579</v>
      </c>
      <c r="D1109" s="786">
        <v>42725</v>
      </c>
      <c r="E1109" s="593">
        <v>0.36458333333333331</v>
      </c>
      <c r="F1109" s="786">
        <v>42725</v>
      </c>
      <c r="G1109" s="593">
        <v>0.44444444444444442</v>
      </c>
      <c r="H1109" s="787">
        <f>G1109-E1109</f>
        <v>7.9861111111111105E-2</v>
      </c>
      <c r="I1109" s="595">
        <v>4</v>
      </c>
      <c r="J1109" s="823" t="s">
        <v>141</v>
      </c>
      <c r="K1109" s="595"/>
      <c r="L1109" s="596" t="s">
        <v>12</v>
      </c>
      <c r="M1109" s="595" t="s">
        <v>13604</v>
      </c>
      <c r="N1109" s="792" t="s">
        <v>3</v>
      </c>
      <c r="O1109" s="595" t="s">
        <v>24</v>
      </c>
      <c r="P1109" s="595" t="s">
        <v>13604</v>
      </c>
      <c r="Q1109" s="595" t="s">
        <v>13605</v>
      </c>
      <c r="R1109" s="790">
        <v>4</v>
      </c>
      <c r="S1109" s="790">
        <v>1.2000000000000002</v>
      </c>
      <c r="T1109" s="807">
        <v>5.2</v>
      </c>
      <c r="U1109" s="792" t="s">
        <v>63</v>
      </c>
      <c r="V1109" s="792">
        <v>2013</v>
      </c>
      <c r="W1109" s="792" t="s">
        <v>141</v>
      </c>
      <c r="X1109" s="792" t="s">
        <v>14156</v>
      </c>
      <c r="Y1109" s="792" t="s">
        <v>14332</v>
      </c>
      <c r="Z1109" s="792">
        <v>100</v>
      </c>
      <c r="AA1109" s="792" t="s">
        <v>141</v>
      </c>
      <c r="AB1109" s="792" t="s">
        <v>141</v>
      </c>
      <c r="AC1109" s="792" t="s">
        <v>141</v>
      </c>
      <c r="AD1109" s="792" t="s">
        <v>18</v>
      </c>
      <c r="AE1109" s="792"/>
      <c r="AF1109" s="792"/>
      <c r="AG1109" s="792"/>
      <c r="AJ1109" s="1">
        <f t="shared" si="62"/>
        <v>0</v>
      </c>
    </row>
    <row r="1110" spans="1:37" ht="47.25" customHeight="1">
      <c r="A1110" s="179" t="s">
        <v>4411</v>
      </c>
      <c r="B1110" s="208" t="s">
        <v>6</v>
      </c>
      <c r="C1110" s="208" t="s">
        <v>1865</v>
      </c>
      <c r="D1110" s="161">
        <v>42536</v>
      </c>
      <c r="E1110" s="185">
        <v>0.35416666666666669</v>
      </c>
      <c r="F1110" s="161">
        <v>42536</v>
      </c>
      <c r="G1110" s="185">
        <v>0.42708333333333331</v>
      </c>
      <c r="H1110" s="185">
        <v>7.291666666666663E-2</v>
      </c>
      <c r="I1110" s="208">
        <v>3</v>
      </c>
      <c r="J1110" s="208" t="s">
        <v>658</v>
      </c>
      <c r="K1110" s="208"/>
      <c r="L1110" s="208" t="s">
        <v>4</v>
      </c>
      <c r="M1110" s="208" t="s">
        <v>4957</v>
      </c>
      <c r="N1110" s="208" t="s">
        <v>3</v>
      </c>
      <c r="O1110" s="208" t="s">
        <v>8</v>
      </c>
      <c r="P1110" s="208" t="s">
        <v>6160</v>
      </c>
      <c r="Q1110" s="208" t="s">
        <v>4958</v>
      </c>
      <c r="R1110" s="254">
        <v>13.3</v>
      </c>
      <c r="S1110" s="254"/>
      <c r="T1110" s="254">
        <v>13.3</v>
      </c>
      <c r="U1110" s="382" t="s">
        <v>45</v>
      </c>
      <c r="V1110" s="293">
        <v>39246</v>
      </c>
      <c r="W1110" s="208" t="s">
        <v>11376</v>
      </c>
      <c r="X1110" s="208" t="s">
        <v>2736</v>
      </c>
      <c r="Y1110" s="293" t="s">
        <v>11377</v>
      </c>
      <c r="Z1110" s="927" t="s">
        <v>11378</v>
      </c>
      <c r="AA1110" s="351" t="s">
        <v>11379</v>
      </c>
      <c r="AB1110" s="208" t="s">
        <v>11380</v>
      </c>
      <c r="AC1110" s="293" t="s">
        <v>11377</v>
      </c>
      <c r="AD1110" s="115" t="s">
        <v>23</v>
      </c>
      <c r="AE1110" s="382"/>
      <c r="AF1110" s="382"/>
      <c r="AG1110" s="382"/>
      <c r="AJ1110" s="1">
        <f t="shared" si="62"/>
        <v>0</v>
      </c>
      <c r="AK1110" s="1">
        <f>AJ1110-T1110</f>
        <v>-13.3</v>
      </c>
    </row>
    <row r="1111" spans="1:37" ht="63">
      <c r="A1111" s="94" t="s">
        <v>13179</v>
      </c>
      <c r="B1111" s="596" t="s">
        <v>12578</v>
      </c>
      <c r="C1111" s="596" t="s">
        <v>12579</v>
      </c>
      <c r="D1111" s="786">
        <v>42726</v>
      </c>
      <c r="E1111" s="594">
        <v>0.29930555555555555</v>
      </c>
      <c r="F1111" s="786">
        <v>42726</v>
      </c>
      <c r="G1111" s="594">
        <v>0.51388888888888895</v>
      </c>
      <c r="H1111" s="787">
        <f>G1111-E1111</f>
        <v>0.2145833333333334</v>
      </c>
      <c r="I1111" s="595">
        <v>4</v>
      </c>
      <c r="J1111" s="595" t="s">
        <v>13291</v>
      </c>
      <c r="K1111" s="595"/>
      <c r="L1111" s="596" t="s">
        <v>4</v>
      </c>
      <c r="M1111" s="595" t="s">
        <v>13618</v>
      </c>
      <c r="N1111" s="792" t="s">
        <v>3</v>
      </c>
      <c r="O1111" s="595" t="s">
        <v>8</v>
      </c>
      <c r="P1111" s="595" t="s">
        <v>13618</v>
      </c>
      <c r="Q1111" s="595" t="s">
        <v>13619</v>
      </c>
      <c r="R1111" s="802">
        <v>2</v>
      </c>
      <c r="S1111" s="802"/>
      <c r="T1111" s="803">
        <v>2</v>
      </c>
      <c r="U1111" s="792" t="s">
        <v>7</v>
      </c>
      <c r="V1111" s="792">
        <v>1985</v>
      </c>
      <c r="W1111" s="792" t="s">
        <v>2748</v>
      </c>
      <c r="X1111" s="792" t="s">
        <v>2736</v>
      </c>
      <c r="Y1111" s="793" t="s">
        <v>14451</v>
      </c>
      <c r="Z1111" s="792">
        <v>100</v>
      </c>
      <c r="AA1111" s="794" t="s">
        <v>14452</v>
      </c>
      <c r="AB1111" s="792"/>
      <c r="AC1111" s="792"/>
      <c r="AD1111" s="792" t="s">
        <v>0</v>
      </c>
      <c r="AE1111" s="792"/>
      <c r="AF1111" s="792"/>
      <c r="AG1111" s="792"/>
      <c r="AJ1111" s="1">
        <f t="shared" si="62"/>
        <v>0</v>
      </c>
    </row>
    <row r="1112" spans="1:37" ht="105">
      <c r="A1112" s="94" t="s">
        <v>13179</v>
      </c>
      <c r="B1112" s="596" t="s">
        <v>12578</v>
      </c>
      <c r="C1112" s="596" t="s">
        <v>12579</v>
      </c>
      <c r="D1112" s="786">
        <v>42726</v>
      </c>
      <c r="E1112" s="594">
        <v>0.56041666666666667</v>
      </c>
      <c r="F1112" s="786">
        <v>42726</v>
      </c>
      <c r="G1112" s="594">
        <v>0.6958333333333333</v>
      </c>
      <c r="H1112" s="787">
        <f>G1112-E1112</f>
        <v>0.13541666666666663</v>
      </c>
      <c r="I1112" s="595">
        <v>15</v>
      </c>
      <c r="J1112" s="595" t="s">
        <v>303</v>
      </c>
      <c r="K1112" s="596" t="s">
        <v>15</v>
      </c>
      <c r="L1112" s="596" t="s">
        <v>10</v>
      </c>
      <c r="M1112" s="595" t="s">
        <v>13620</v>
      </c>
      <c r="N1112" s="792" t="s">
        <v>3</v>
      </c>
      <c r="O1112" s="595" t="s">
        <v>8</v>
      </c>
      <c r="P1112" s="595" t="s">
        <v>13620</v>
      </c>
      <c r="Q1112" s="595" t="s">
        <v>14453</v>
      </c>
      <c r="R1112" s="802">
        <v>13</v>
      </c>
      <c r="S1112" s="802"/>
      <c r="T1112" s="803">
        <v>13</v>
      </c>
      <c r="U1112" s="792" t="s">
        <v>29</v>
      </c>
      <c r="V1112" s="792">
        <v>1982</v>
      </c>
      <c r="W1112" s="792" t="s">
        <v>2813</v>
      </c>
      <c r="X1112" s="792" t="s">
        <v>2932</v>
      </c>
      <c r="Y1112" s="792" t="s">
        <v>14454</v>
      </c>
      <c r="Z1112" s="792">
        <v>80</v>
      </c>
      <c r="AA1112" s="792" t="s">
        <v>14455</v>
      </c>
      <c r="AB1112" s="792">
        <v>0</v>
      </c>
      <c r="AC1112" s="793">
        <v>42510</v>
      </c>
      <c r="AD1112" s="792" t="s">
        <v>31</v>
      </c>
      <c r="AE1112" s="792"/>
      <c r="AF1112" s="792"/>
      <c r="AG1112" s="792"/>
      <c r="AJ1112" s="1">
        <f t="shared" si="62"/>
        <v>0</v>
      </c>
    </row>
    <row r="1113" spans="1:37" ht="47.25">
      <c r="A1113" s="179" t="s">
        <v>8405</v>
      </c>
      <c r="B1113" s="208" t="s">
        <v>6</v>
      </c>
      <c r="C1113" s="208" t="s">
        <v>1863</v>
      </c>
      <c r="D1113" s="161">
        <v>42625</v>
      </c>
      <c r="E1113" s="182">
        <v>0.52986111111111112</v>
      </c>
      <c r="F1113" s="161">
        <v>42625</v>
      </c>
      <c r="G1113" s="182">
        <v>0.52986111111111112</v>
      </c>
      <c r="H1113" s="182">
        <v>0</v>
      </c>
      <c r="I1113" s="208">
        <v>13</v>
      </c>
      <c r="J1113" s="208"/>
      <c r="K1113" s="208"/>
      <c r="L1113" s="208" t="s">
        <v>12</v>
      </c>
      <c r="M1113" s="208" t="s">
        <v>8551</v>
      </c>
      <c r="N1113" s="208">
        <v>0.4</v>
      </c>
      <c r="O1113" s="208" t="s">
        <v>2</v>
      </c>
      <c r="P1113" s="208" t="s">
        <v>473</v>
      </c>
      <c r="Q1113" s="183" t="s">
        <v>8711</v>
      </c>
      <c r="R1113" s="1246">
        <v>3.5</v>
      </c>
      <c r="S1113" s="1274">
        <v>9.4</v>
      </c>
      <c r="T1113" s="208">
        <f>SUM(R1113:S1113)</f>
        <v>12.9</v>
      </c>
      <c r="U1113" s="208" t="s">
        <v>1</v>
      </c>
      <c r="V1113" s="208"/>
      <c r="W1113" s="208"/>
      <c r="X1113" s="208"/>
      <c r="Y1113" s="293"/>
      <c r="Z1113" s="208"/>
      <c r="AA1113" s="293"/>
      <c r="AB1113" s="208"/>
      <c r="AC1113" s="293"/>
      <c r="AD1113" s="115" t="s">
        <v>23</v>
      </c>
      <c r="AE1113" s="208"/>
      <c r="AF1113" s="208"/>
      <c r="AG1113" s="208"/>
      <c r="AJ1113" s="1">
        <f t="shared" si="62"/>
        <v>0</v>
      </c>
      <c r="AK1113" s="1">
        <f>AJ1113-T1113</f>
        <v>-12.9</v>
      </c>
    </row>
    <row r="1114" spans="1:37" ht="84">
      <c r="A1114" s="94" t="s">
        <v>13179</v>
      </c>
      <c r="B1114" s="596" t="s">
        <v>12578</v>
      </c>
      <c r="C1114" s="596" t="s">
        <v>12579</v>
      </c>
      <c r="D1114" s="786">
        <v>42727</v>
      </c>
      <c r="E1114" s="594">
        <v>0.58194444444444449</v>
      </c>
      <c r="F1114" s="786">
        <v>42727</v>
      </c>
      <c r="G1114" s="594">
        <v>0.65347222222222223</v>
      </c>
      <c r="H1114" s="787">
        <f t="shared" ref="H1114:H1125" si="64">G1114-E1114</f>
        <v>7.1527777777777746E-2</v>
      </c>
      <c r="I1114" s="595">
        <v>39</v>
      </c>
      <c r="J1114" s="595" t="s">
        <v>144</v>
      </c>
      <c r="K1114" s="596" t="s">
        <v>15</v>
      </c>
      <c r="L1114" s="596" t="s">
        <v>10</v>
      </c>
      <c r="M1114" s="595" t="s">
        <v>13645</v>
      </c>
      <c r="N1114" s="792" t="s">
        <v>3</v>
      </c>
      <c r="O1114" s="595" t="s">
        <v>8</v>
      </c>
      <c r="P1114" s="595" t="s">
        <v>13645</v>
      </c>
      <c r="Q1114" s="595" t="s">
        <v>13646</v>
      </c>
      <c r="R1114" s="865">
        <v>2.17</v>
      </c>
      <c r="S1114" s="868"/>
      <c r="T1114" s="803">
        <v>2.17</v>
      </c>
      <c r="U1114" s="792" t="s">
        <v>29</v>
      </c>
      <c r="V1114" s="792">
        <v>1989</v>
      </c>
      <c r="W1114" s="792" t="s">
        <v>2737</v>
      </c>
      <c r="X1114" s="792" t="s">
        <v>2736</v>
      </c>
      <c r="Y1114" s="793">
        <v>42614</v>
      </c>
      <c r="Z1114" s="792">
        <v>100</v>
      </c>
      <c r="AA1114" s="792" t="s">
        <v>11714</v>
      </c>
      <c r="AB1114" s="792">
        <v>0</v>
      </c>
      <c r="AC1114" s="792"/>
      <c r="AD1114" s="792" t="s">
        <v>31</v>
      </c>
      <c r="AE1114" s="792"/>
      <c r="AF1114" s="792"/>
      <c r="AG1114" s="792"/>
      <c r="AJ1114" s="1">
        <f t="shared" si="62"/>
        <v>0</v>
      </c>
    </row>
    <row r="1115" spans="1:37" ht="63">
      <c r="A1115" s="94" t="s">
        <v>13179</v>
      </c>
      <c r="B1115" s="596" t="s">
        <v>12578</v>
      </c>
      <c r="C1115" s="596" t="s">
        <v>12579</v>
      </c>
      <c r="D1115" s="786">
        <v>42727</v>
      </c>
      <c r="E1115" s="594">
        <v>0.56944444444444442</v>
      </c>
      <c r="F1115" s="786">
        <v>42727</v>
      </c>
      <c r="G1115" s="594">
        <v>0.59236111111111112</v>
      </c>
      <c r="H1115" s="787">
        <f t="shared" si="64"/>
        <v>2.2916666666666696E-2</v>
      </c>
      <c r="I1115" s="595">
        <v>10</v>
      </c>
      <c r="J1115" s="595" t="s">
        <v>303</v>
      </c>
      <c r="K1115" s="596" t="s">
        <v>21</v>
      </c>
      <c r="L1115" s="596" t="s">
        <v>4</v>
      </c>
      <c r="M1115" s="595" t="s">
        <v>13647</v>
      </c>
      <c r="N1115" s="792" t="s">
        <v>3</v>
      </c>
      <c r="O1115" s="595" t="s">
        <v>8</v>
      </c>
      <c r="P1115" s="595" t="s">
        <v>13647</v>
      </c>
      <c r="Q1115" s="595" t="s">
        <v>14459</v>
      </c>
      <c r="R1115" s="865">
        <v>0.36</v>
      </c>
      <c r="S1115" s="868"/>
      <c r="T1115" s="803">
        <v>0.36</v>
      </c>
      <c r="U1115" s="792" t="s">
        <v>1</v>
      </c>
      <c r="V1115" s="792">
        <v>1984</v>
      </c>
      <c r="W1115" s="792" t="s">
        <v>2717</v>
      </c>
      <c r="X1115" s="792"/>
      <c r="Y1115" s="793" t="s">
        <v>14460</v>
      </c>
      <c r="Z1115" s="792"/>
      <c r="AA1115" s="794" t="s">
        <v>14388</v>
      </c>
      <c r="AB1115" s="792"/>
      <c r="AC1115" s="792"/>
      <c r="AD1115" s="792" t="s">
        <v>25</v>
      </c>
      <c r="AE1115" s="792"/>
      <c r="AF1115" s="792"/>
      <c r="AG1115" s="792"/>
      <c r="AJ1115" s="1">
        <f t="shared" si="62"/>
        <v>0</v>
      </c>
    </row>
    <row r="1116" spans="1:37" ht="42">
      <c r="A1116" s="94" t="s">
        <v>13179</v>
      </c>
      <c r="B1116" s="596" t="s">
        <v>12578</v>
      </c>
      <c r="C1116" s="596" t="s">
        <v>12579</v>
      </c>
      <c r="D1116" s="786">
        <v>42727</v>
      </c>
      <c r="E1116" s="594">
        <v>0.64583333333333337</v>
      </c>
      <c r="F1116" s="786">
        <v>42727</v>
      </c>
      <c r="G1116" s="594">
        <v>0.6875</v>
      </c>
      <c r="H1116" s="787">
        <f t="shared" si="64"/>
        <v>4.166666666666663E-2</v>
      </c>
      <c r="I1116" s="595">
        <v>14</v>
      </c>
      <c r="J1116" s="595" t="s">
        <v>13225</v>
      </c>
      <c r="K1116" s="595"/>
      <c r="L1116" s="596" t="s">
        <v>10</v>
      </c>
      <c r="M1116" s="595" t="s">
        <v>13648</v>
      </c>
      <c r="N1116" s="792" t="s">
        <v>3</v>
      </c>
      <c r="O1116" s="595" t="s">
        <v>8</v>
      </c>
      <c r="P1116" s="595" t="s">
        <v>13648</v>
      </c>
      <c r="Q1116" s="595" t="s">
        <v>14461</v>
      </c>
      <c r="R1116" s="865">
        <v>0.38</v>
      </c>
      <c r="S1116" s="868"/>
      <c r="T1116" s="803">
        <v>0.38</v>
      </c>
      <c r="U1116" s="792" t="s">
        <v>29</v>
      </c>
      <c r="V1116" s="792">
        <v>1985</v>
      </c>
      <c r="W1116" s="792" t="s">
        <v>2813</v>
      </c>
      <c r="X1116" s="792" t="s">
        <v>2736</v>
      </c>
      <c r="Y1116" s="792" t="s">
        <v>14462</v>
      </c>
      <c r="Z1116" s="792">
        <v>100</v>
      </c>
      <c r="AA1116" s="792"/>
      <c r="AB1116" s="792" t="s">
        <v>141</v>
      </c>
      <c r="AC1116" s="792" t="s">
        <v>141</v>
      </c>
      <c r="AD1116" s="792" t="s">
        <v>31</v>
      </c>
      <c r="AE1116" s="792"/>
      <c r="AF1116" s="792"/>
      <c r="AG1116" s="792"/>
      <c r="AJ1116" s="1">
        <f t="shared" si="62"/>
        <v>0</v>
      </c>
    </row>
    <row r="1117" spans="1:37" s="16" customFormat="1" ht="63">
      <c r="A1117" s="94" t="s">
        <v>13179</v>
      </c>
      <c r="B1117" s="596" t="s">
        <v>12578</v>
      </c>
      <c r="C1117" s="596" t="s">
        <v>12579</v>
      </c>
      <c r="D1117" s="786">
        <v>42728</v>
      </c>
      <c r="E1117" s="594">
        <v>0.40486111111111112</v>
      </c>
      <c r="F1117" s="786">
        <v>42728</v>
      </c>
      <c r="G1117" s="594">
        <v>0.43402777777777773</v>
      </c>
      <c r="H1117" s="787">
        <f t="shared" si="64"/>
        <v>2.9166666666666619E-2</v>
      </c>
      <c r="I1117" s="595">
        <v>10</v>
      </c>
      <c r="J1117" s="595" t="s">
        <v>582</v>
      </c>
      <c r="K1117" s="596" t="s">
        <v>21</v>
      </c>
      <c r="L1117" s="596" t="s">
        <v>10</v>
      </c>
      <c r="M1117" s="595" t="s">
        <v>13654</v>
      </c>
      <c r="N1117" s="792" t="s">
        <v>3</v>
      </c>
      <c r="O1117" s="595" t="s">
        <v>8</v>
      </c>
      <c r="P1117" s="595" t="s">
        <v>13654</v>
      </c>
      <c r="Q1117" s="595" t="s">
        <v>14463</v>
      </c>
      <c r="R1117" s="865">
        <v>0.47</v>
      </c>
      <c r="S1117" s="868"/>
      <c r="T1117" s="803">
        <v>0.47</v>
      </c>
      <c r="U1117" s="792" t="s">
        <v>29</v>
      </c>
      <c r="V1117" s="792">
        <v>1984</v>
      </c>
      <c r="W1117" s="792" t="s">
        <v>2717</v>
      </c>
      <c r="X1117" s="792"/>
      <c r="Y1117" s="793" t="s">
        <v>14460</v>
      </c>
      <c r="Z1117" s="792"/>
      <c r="AA1117" s="794" t="s">
        <v>14388</v>
      </c>
      <c r="AB1117" s="792"/>
      <c r="AC1117" s="792"/>
      <c r="AD1117" s="792" t="s">
        <v>32</v>
      </c>
      <c r="AE1117" s="792"/>
      <c r="AF1117" s="792"/>
      <c r="AG1117" s="792"/>
      <c r="AJ1117" s="1">
        <f t="shared" si="62"/>
        <v>0</v>
      </c>
    </row>
    <row r="1118" spans="1:37" s="16" customFormat="1" ht="63">
      <c r="A1118" s="94" t="s">
        <v>13179</v>
      </c>
      <c r="B1118" s="596" t="s">
        <v>12578</v>
      </c>
      <c r="C1118" s="596" t="s">
        <v>12579</v>
      </c>
      <c r="D1118" s="786">
        <v>42728</v>
      </c>
      <c r="E1118" s="594">
        <v>0.4597222222222222</v>
      </c>
      <c r="F1118" s="786">
        <v>42728</v>
      </c>
      <c r="G1118" s="594">
        <v>0.84722222222222221</v>
      </c>
      <c r="H1118" s="787">
        <f t="shared" si="64"/>
        <v>0.38750000000000001</v>
      </c>
      <c r="I1118" s="595">
        <v>10</v>
      </c>
      <c r="J1118" s="595" t="s">
        <v>582</v>
      </c>
      <c r="K1118" s="596" t="s">
        <v>21</v>
      </c>
      <c r="L1118" s="596" t="s">
        <v>10</v>
      </c>
      <c r="M1118" s="595" t="s">
        <v>13654</v>
      </c>
      <c r="N1118" s="792" t="s">
        <v>3</v>
      </c>
      <c r="O1118" s="595" t="s">
        <v>8</v>
      </c>
      <c r="P1118" s="595" t="s">
        <v>13654</v>
      </c>
      <c r="Q1118" s="595" t="s">
        <v>14463</v>
      </c>
      <c r="R1118" s="865">
        <v>6.05</v>
      </c>
      <c r="S1118" s="868"/>
      <c r="T1118" s="803">
        <v>6.05</v>
      </c>
      <c r="U1118" s="792" t="s">
        <v>29</v>
      </c>
      <c r="V1118" s="792">
        <v>1984</v>
      </c>
      <c r="W1118" s="792" t="s">
        <v>2717</v>
      </c>
      <c r="X1118" s="792"/>
      <c r="Y1118" s="793" t="s">
        <v>14460</v>
      </c>
      <c r="Z1118" s="792"/>
      <c r="AA1118" s="794" t="s">
        <v>14388</v>
      </c>
      <c r="AB1118" s="792"/>
      <c r="AC1118" s="792"/>
      <c r="AD1118" s="792" t="s">
        <v>32</v>
      </c>
      <c r="AE1118" s="792"/>
      <c r="AF1118" s="792"/>
      <c r="AG1118" s="792"/>
      <c r="AJ1118" s="1">
        <f t="shared" si="62"/>
        <v>0</v>
      </c>
    </row>
    <row r="1119" spans="1:37" s="16" customFormat="1" ht="84">
      <c r="A1119" s="94" t="s">
        <v>13179</v>
      </c>
      <c r="B1119" s="596" t="s">
        <v>12578</v>
      </c>
      <c r="C1119" s="596" t="s">
        <v>12579</v>
      </c>
      <c r="D1119" s="786">
        <v>42728</v>
      </c>
      <c r="E1119" s="594">
        <v>0.54236111111111118</v>
      </c>
      <c r="F1119" s="786">
        <v>42728</v>
      </c>
      <c r="G1119" s="594">
        <v>0.63888888888888895</v>
      </c>
      <c r="H1119" s="787">
        <f t="shared" si="64"/>
        <v>9.6527777777777768E-2</v>
      </c>
      <c r="I1119" s="595">
        <v>3</v>
      </c>
      <c r="J1119" s="595" t="s">
        <v>144</v>
      </c>
      <c r="K1119" s="596" t="s">
        <v>15</v>
      </c>
      <c r="L1119" s="596" t="s">
        <v>4</v>
      </c>
      <c r="M1119" s="595" t="s">
        <v>13656</v>
      </c>
      <c r="N1119" s="792" t="s">
        <v>3</v>
      </c>
      <c r="O1119" s="595" t="s">
        <v>8</v>
      </c>
      <c r="P1119" s="595" t="s">
        <v>13656</v>
      </c>
      <c r="Q1119" s="595" t="s">
        <v>14464</v>
      </c>
      <c r="R1119" s="865">
        <v>0.9</v>
      </c>
      <c r="S1119" s="868"/>
      <c r="T1119" s="1061">
        <v>0.9</v>
      </c>
      <c r="U1119" s="792" t="s">
        <v>7</v>
      </c>
      <c r="V1119" s="792">
        <v>1985</v>
      </c>
      <c r="W1119" s="792" t="s">
        <v>2748</v>
      </c>
      <c r="X1119" s="792" t="s">
        <v>2736</v>
      </c>
      <c r="Y1119" s="793" t="s">
        <v>14460</v>
      </c>
      <c r="Z1119" s="792"/>
      <c r="AA1119" s="794" t="s">
        <v>14452</v>
      </c>
      <c r="AB1119" s="792"/>
      <c r="AC1119" s="792"/>
      <c r="AD1119" s="792" t="s">
        <v>0</v>
      </c>
      <c r="AE1119" s="792"/>
      <c r="AF1119" s="792"/>
      <c r="AG1119" s="792"/>
      <c r="AJ1119" s="1">
        <f t="shared" si="62"/>
        <v>0</v>
      </c>
    </row>
    <row r="1120" spans="1:37" s="16" customFormat="1" ht="84">
      <c r="A1120" s="94" t="s">
        <v>13179</v>
      </c>
      <c r="B1120" s="596" t="s">
        <v>12578</v>
      </c>
      <c r="C1120" s="596" t="s">
        <v>12579</v>
      </c>
      <c r="D1120" s="786">
        <v>42729</v>
      </c>
      <c r="E1120" s="594">
        <v>0.11527777777777777</v>
      </c>
      <c r="F1120" s="786">
        <v>42729</v>
      </c>
      <c r="G1120" s="594">
        <v>0.75</v>
      </c>
      <c r="H1120" s="787">
        <f t="shared" si="64"/>
        <v>0.63472222222222219</v>
      </c>
      <c r="I1120" s="595">
        <v>4</v>
      </c>
      <c r="J1120" s="595" t="s">
        <v>14465</v>
      </c>
      <c r="K1120" s="595"/>
      <c r="L1120" s="596" t="s">
        <v>4</v>
      </c>
      <c r="M1120" s="595" t="s">
        <v>13656</v>
      </c>
      <c r="N1120" s="792" t="s">
        <v>3</v>
      </c>
      <c r="O1120" s="595" t="s">
        <v>8</v>
      </c>
      <c r="P1120" s="595" t="s">
        <v>13656</v>
      </c>
      <c r="Q1120" s="595" t="s">
        <v>14466</v>
      </c>
      <c r="R1120" s="865">
        <v>6</v>
      </c>
      <c r="S1120" s="868"/>
      <c r="T1120" s="1061">
        <v>6</v>
      </c>
      <c r="U1120" s="792" t="s">
        <v>7</v>
      </c>
      <c r="V1120" s="792">
        <v>1985</v>
      </c>
      <c r="W1120" s="792" t="s">
        <v>2748</v>
      </c>
      <c r="X1120" s="792" t="s">
        <v>2736</v>
      </c>
      <c r="Y1120" s="793" t="s">
        <v>14460</v>
      </c>
      <c r="Z1120" s="792"/>
      <c r="AA1120" s="794" t="s">
        <v>14452</v>
      </c>
      <c r="AB1120" s="792"/>
      <c r="AC1120" s="792"/>
      <c r="AD1120" s="792" t="s">
        <v>0</v>
      </c>
      <c r="AE1120" s="792"/>
      <c r="AF1120" s="792"/>
      <c r="AG1120" s="792"/>
      <c r="AJ1120" s="1">
        <f t="shared" si="62"/>
        <v>0</v>
      </c>
    </row>
    <row r="1121" spans="1:37" s="16" customFormat="1" ht="63">
      <c r="A1121" s="94" t="s">
        <v>13179</v>
      </c>
      <c r="B1121" s="596" t="s">
        <v>12578</v>
      </c>
      <c r="C1121" s="596" t="s">
        <v>12579</v>
      </c>
      <c r="D1121" s="786">
        <v>42730</v>
      </c>
      <c r="E1121" s="594">
        <v>0.47916666666666669</v>
      </c>
      <c r="F1121" s="786">
        <v>42730</v>
      </c>
      <c r="G1121" s="594">
        <v>0.5</v>
      </c>
      <c r="H1121" s="787">
        <f t="shared" si="64"/>
        <v>2.0833333333333315E-2</v>
      </c>
      <c r="I1121" s="595">
        <v>32</v>
      </c>
      <c r="J1121" s="595" t="s">
        <v>144</v>
      </c>
      <c r="K1121" s="596" t="s">
        <v>21</v>
      </c>
      <c r="L1121" s="596" t="s">
        <v>10</v>
      </c>
      <c r="M1121" s="595" t="s">
        <v>13672</v>
      </c>
      <c r="N1121" s="792" t="s">
        <v>3</v>
      </c>
      <c r="O1121" s="595" t="s">
        <v>8</v>
      </c>
      <c r="P1121" s="595" t="s">
        <v>13672</v>
      </c>
      <c r="Q1121" s="595" t="s">
        <v>13673</v>
      </c>
      <c r="R1121" s="865">
        <v>3.3</v>
      </c>
      <c r="S1121" s="868"/>
      <c r="T1121" s="803">
        <v>3.3</v>
      </c>
      <c r="U1121" s="792" t="s">
        <v>29</v>
      </c>
      <c r="V1121" s="792">
        <v>1970</v>
      </c>
      <c r="W1121" s="792" t="s">
        <v>29</v>
      </c>
      <c r="X1121" s="792" t="s">
        <v>6961</v>
      </c>
      <c r="Y1121" s="792" t="s">
        <v>14467</v>
      </c>
      <c r="Z1121" s="792">
        <v>100</v>
      </c>
      <c r="AA1121" s="792" t="s">
        <v>14468</v>
      </c>
      <c r="AB1121" s="792">
        <v>0</v>
      </c>
      <c r="AC1121" s="792"/>
      <c r="AD1121" s="792" t="s">
        <v>31</v>
      </c>
      <c r="AE1121" s="792"/>
      <c r="AF1121" s="792"/>
      <c r="AG1121" s="792"/>
      <c r="AJ1121" s="1">
        <f t="shared" si="62"/>
        <v>0</v>
      </c>
    </row>
    <row r="1122" spans="1:37">
      <c r="A1122" s="179" t="s">
        <v>6868</v>
      </c>
      <c r="B1122" s="179" t="s">
        <v>19</v>
      </c>
      <c r="C1122" s="179"/>
      <c r="D1122" s="169">
        <v>42592</v>
      </c>
      <c r="E1122" s="176">
        <v>42592.333333333336</v>
      </c>
      <c r="F1122" s="169">
        <v>42594</v>
      </c>
      <c r="G1122" s="176">
        <v>42594.625</v>
      </c>
      <c r="H1122" s="193">
        <f t="shared" si="64"/>
        <v>2.2916666666642413</v>
      </c>
      <c r="I1122" s="179">
        <v>8</v>
      </c>
      <c r="J1122" s="115"/>
      <c r="K1122" s="115"/>
      <c r="L1122" s="115" t="s">
        <v>12</v>
      </c>
      <c r="M1122" s="179" t="s">
        <v>561</v>
      </c>
      <c r="N1122" s="179">
        <v>0.4</v>
      </c>
      <c r="O1122" s="179" t="s">
        <v>2</v>
      </c>
      <c r="P1122" s="179" t="s">
        <v>8146</v>
      </c>
      <c r="Q1122" s="115" t="s">
        <v>8152</v>
      </c>
      <c r="R1122" s="1259"/>
      <c r="S1122" s="1280">
        <v>12.651</v>
      </c>
      <c r="T1122" s="170">
        <f>R1122+S1122</f>
        <v>12.651</v>
      </c>
      <c r="U1122" s="115"/>
      <c r="V1122" s="179"/>
      <c r="W1122" s="179"/>
      <c r="X1122" s="115"/>
      <c r="Y1122" s="179"/>
      <c r="Z1122" s="179"/>
      <c r="AA1122" s="179"/>
      <c r="AB1122" s="115"/>
      <c r="AC1122" s="115"/>
      <c r="AD1122" s="115" t="s">
        <v>23</v>
      </c>
      <c r="AE1122" s="115"/>
      <c r="AF1122" s="115"/>
      <c r="AG1122" s="115" t="s">
        <v>4726</v>
      </c>
      <c r="AJ1122" s="1">
        <f t="shared" si="62"/>
        <v>0</v>
      </c>
      <c r="AK1122" s="1">
        <f>AJ1122-T1122</f>
        <v>-12.651</v>
      </c>
    </row>
    <row r="1123" spans="1:37" ht="63">
      <c r="A1123" s="94" t="s">
        <v>13179</v>
      </c>
      <c r="B1123" s="596" t="s">
        <v>12578</v>
      </c>
      <c r="C1123" s="596" t="s">
        <v>12579</v>
      </c>
      <c r="D1123" s="786">
        <v>42732</v>
      </c>
      <c r="E1123" s="594">
        <v>0.82638888888888884</v>
      </c>
      <c r="F1123" s="786">
        <v>42732</v>
      </c>
      <c r="G1123" s="594">
        <v>0.87083333333333324</v>
      </c>
      <c r="H1123" s="787">
        <f t="shared" si="64"/>
        <v>4.4444444444444398E-2</v>
      </c>
      <c r="I1123" s="595">
        <v>22</v>
      </c>
      <c r="J1123" s="595" t="s">
        <v>144</v>
      </c>
      <c r="K1123" s="596" t="s">
        <v>15</v>
      </c>
      <c r="L1123" s="596" t="s">
        <v>10</v>
      </c>
      <c r="M1123" s="595" t="s">
        <v>13676</v>
      </c>
      <c r="N1123" s="792" t="s">
        <v>3</v>
      </c>
      <c r="O1123" s="595" t="s">
        <v>8</v>
      </c>
      <c r="P1123" s="595" t="s">
        <v>13676</v>
      </c>
      <c r="Q1123" s="595" t="s">
        <v>14471</v>
      </c>
      <c r="R1123" s="790">
        <v>2.8</v>
      </c>
      <c r="S1123" s="790"/>
      <c r="T1123" s="807">
        <v>2.8</v>
      </c>
      <c r="U1123" s="792" t="s">
        <v>29</v>
      </c>
      <c r="V1123" s="792">
        <v>1972</v>
      </c>
      <c r="W1123" s="792" t="s">
        <v>2737</v>
      </c>
      <c r="X1123" s="792" t="s">
        <v>6961</v>
      </c>
      <c r="Y1123" s="792" t="s">
        <v>14472</v>
      </c>
      <c r="Z1123" s="792">
        <v>100</v>
      </c>
      <c r="AA1123" s="792" t="s">
        <v>14428</v>
      </c>
      <c r="AB1123" s="792" t="s">
        <v>141</v>
      </c>
      <c r="AC1123" s="792" t="s">
        <v>141</v>
      </c>
      <c r="AD1123" s="792" t="s">
        <v>31</v>
      </c>
      <c r="AE1123" s="792"/>
      <c r="AF1123" s="792"/>
      <c r="AG1123" s="792"/>
      <c r="AJ1123" s="1">
        <f t="shared" si="62"/>
        <v>0</v>
      </c>
    </row>
    <row r="1124" spans="1:37" ht="63">
      <c r="A1124" s="94" t="s">
        <v>13179</v>
      </c>
      <c r="B1124" s="596" t="s">
        <v>12578</v>
      </c>
      <c r="C1124" s="596" t="s">
        <v>12579</v>
      </c>
      <c r="D1124" s="786">
        <v>42732</v>
      </c>
      <c r="E1124" s="594">
        <v>0.23958333333333334</v>
      </c>
      <c r="F1124" s="786">
        <v>42732</v>
      </c>
      <c r="G1124" s="594">
        <v>0.60069444444444442</v>
      </c>
      <c r="H1124" s="787">
        <f t="shared" si="64"/>
        <v>0.36111111111111105</v>
      </c>
      <c r="I1124" s="595">
        <v>7</v>
      </c>
      <c r="J1124" s="595" t="s">
        <v>13291</v>
      </c>
      <c r="K1124" s="595"/>
      <c r="L1124" s="596" t="s">
        <v>4</v>
      </c>
      <c r="M1124" s="595" t="s">
        <v>13677</v>
      </c>
      <c r="N1124" s="792" t="s">
        <v>3</v>
      </c>
      <c r="O1124" s="595" t="s">
        <v>26</v>
      </c>
      <c r="P1124" s="595" t="s">
        <v>13677</v>
      </c>
      <c r="Q1124" s="595" t="s">
        <v>13678</v>
      </c>
      <c r="R1124" s="863">
        <v>2.9249999999999998</v>
      </c>
      <c r="S1124" s="866"/>
      <c r="T1124" s="807">
        <v>2.92</v>
      </c>
      <c r="U1124" s="792" t="s">
        <v>7</v>
      </c>
      <c r="V1124" s="792">
        <v>1978</v>
      </c>
      <c r="W1124" s="792" t="s">
        <v>7</v>
      </c>
      <c r="X1124" s="792" t="s">
        <v>6961</v>
      </c>
      <c r="Y1124" s="792" t="s">
        <v>14473</v>
      </c>
      <c r="Z1124" s="792">
        <v>100</v>
      </c>
      <c r="AA1124" s="792" t="s">
        <v>14474</v>
      </c>
      <c r="AB1124" s="792">
        <v>0</v>
      </c>
      <c r="AC1124" s="792"/>
      <c r="AD1124" s="792" t="s">
        <v>0</v>
      </c>
      <c r="AE1124" s="792"/>
      <c r="AF1124" s="792"/>
      <c r="AG1124" s="792"/>
      <c r="AJ1124" s="1">
        <f t="shared" si="62"/>
        <v>-4.9999999999998934E-3</v>
      </c>
    </row>
    <row r="1125" spans="1:37" ht="84">
      <c r="A1125" s="94" t="s">
        <v>13179</v>
      </c>
      <c r="B1125" s="596" t="s">
        <v>12578</v>
      </c>
      <c r="C1125" s="596" t="s">
        <v>12579</v>
      </c>
      <c r="D1125" s="786">
        <v>42732</v>
      </c>
      <c r="E1125" s="594">
        <v>8.3333333333333329E-2</v>
      </c>
      <c r="F1125" s="786">
        <v>42732</v>
      </c>
      <c r="G1125" s="594">
        <v>0.25</v>
      </c>
      <c r="H1125" s="787">
        <f t="shared" si="64"/>
        <v>0.16666666666666669</v>
      </c>
      <c r="I1125" s="595">
        <v>3</v>
      </c>
      <c r="J1125" s="595" t="s">
        <v>13291</v>
      </c>
      <c r="K1125" s="595"/>
      <c r="L1125" s="596" t="s">
        <v>17</v>
      </c>
      <c r="M1125" s="595" t="s">
        <v>13679</v>
      </c>
      <c r="N1125" s="792" t="s">
        <v>3</v>
      </c>
      <c r="O1125" s="595" t="s">
        <v>26</v>
      </c>
      <c r="P1125" s="595" t="s">
        <v>13679</v>
      </c>
      <c r="Q1125" s="595" t="s">
        <v>13680</v>
      </c>
      <c r="R1125" s="863">
        <v>1.4000000000000001</v>
      </c>
      <c r="S1125" s="866"/>
      <c r="T1125" s="807">
        <v>1.4</v>
      </c>
      <c r="U1125" s="792" t="s">
        <v>34</v>
      </c>
      <c r="V1125" s="792" t="s">
        <v>141</v>
      </c>
      <c r="W1125" s="792" t="s">
        <v>141</v>
      </c>
      <c r="X1125" s="792" t="s">
        <v>141</v>
      </c>
      <c r="Y1125" s="792" t="s">
        <v>141</v>
      </c>
      <c r="Z1125" s="792" t="s">
        <v>141</v>
      </c>
      <c r="AA1125" s="792" t="s">
        <v>141</v>
      </c>
      <c r="AB1125" s="792" t="s">
        <v>141</v>
      </c>
      <c r="AC1125" s="792" t="s">
        <v>141</v>
      </c>
      <c r="AD1125" s="792" t="s">
        <v>38</v>
      </c>
      <c r="AE1125" s="792"/>
      <c r="AF1125" s="792"/>
      <c r="AG1125" s="792"/>
      <c r="AJ1125" s="1">
        <f t="shared" si="62"/>
        <v>0</v>
      </c>
    </row>
    <row r="1126" spans="1:37" ht="75" customHeight="1">
      <c r="A1126" s="94" t="s">
        <v>2039</v>
      </c>
      <c r="B1126" s="57" t="s">
        <v>2101</v>
      </c>
      <c r="C1126" s="57" t="s">
        <v>2101</v>
      </c>
      <c r="D1126" s="278">
        <v>42468</v>
      </c>
      <c r="E1126" s="59">
        <v>0.625</v>
      </c>
      <c r="F1126" s="278">
        <v>42468</v>
      </c>
      <c r="G1126" s="95">
        <v>0.68958333333333333</v>
      </c>
      <c r="H1126" s="95">
        <v>6.4583333333333326E-2</v>
      </c>
      <c r="I1126" s="57">
        <v>1</v>
      </c>
      <c r="J1126" s="57" t="s">
        <v>141</v>
      </c>
      <c r="K1126" s="57" t="s">
        <v>141</v>
      </c>
      <c r="L1126" s="57" t="s">
        <v>4</v>
      </c>
      <c r="M1126" s="57" t="s">
        <v>2102</v>
      </c>
      <c r="N1126" s="57">
        <v>0.4</v>
      </c>
      <c r="O1126" s="57" t="s">
        <v>2</v>
      </c>
      <c r="P1126" s="57" t="s">
        <v>2102</v>
      </c>
      <c r="Q1126" s="57" t="s">
        <v>2103</v>
      </c>
      <c r="R1126" s="264">
        <v>3</v>
      </c>
      <c r="S1126" s="265"/>
      <c r="T1126" s="57">
        <v>3</v>
      </c>
      <c r="U1126" s="179" t="s">
        <v>46</v>
      </c>
      <c r="V1126" s="179"/>
      <c r="W1126" s="179"/>
      <c r="X1126" s="179"/>
      <c r="Y1126" s="179"/>
      <c r="Z1126" s="179"/>
      <c r="AA1126" s="179"/>
      <c r="AB1126" s="179"/>
      <c r="AC1126" s="179"/>
      <c r="AD1126" s="179" t="s">
        <v>0</v>
      </c>
      <c r="AE1126" s="179" t="s">
        <v>4053</v>
      </c>
      <c r="AF1126" s="179" t="s">
        <v>4053</v>
      </c>
      <c r="AG1126" s="115"/>
      <c r="AJ1126" s="1">
        <f t="shared" si="62"/>
        <v>0</v>
      </c>
    </row>
    <row r="1127" spans="1:37" ht="37.5" customHeight="1">
      <c r="A1127" s="179" t="s">
        <v>2467</v>
      </c>
      <c r="B1127" s="57" t="s">
        <v>2101</v>
      </c>
      <c r="C1127" s="57" t="s">
        <v>2101</v>
      </c>
      <c r="D1127" s="278">
        <v>42510</v>
      </c>
      <c r="E1127" s="59">
        <v>0.6791666666666667</v>
      </c>
      <c r="F1127" s="278">
        <v>42510</v>
      </c>
      <c r="G1127" s="59">
        <v>0.75555555555555554</v>
      </c>
      <c r="H1127" s="59">
        <v>7.638888888888884E-2</v>
      </c>
      <c r="I1127" s="60">
        <v>36</v>
      </c>
      <c r="J1127" s="60" t="s">
        <v>4075</v>
      </c>
      <c r="K1127" s="60" t="s">
        <v>141</v>
      </c>
      <c r="L1127" s="208" t="s">
        <v>10</v>
      </c>
      <c r="M1127" s="72" t="s">
        <v>4076</v>
      </c>
      <c r="N1127" s="60">
        <v>35</v>
      </c>
      <c r="O1127" s="71" t="s">
        <v>14</v>
      </c>
      <c r="P1127" s="72" t="s">
        <v>4077</v>
      </c>
      <c r="Q1127" s="71" t="s">
        <v>4078</v>
      </c>
      <c r="R1127" s="253">
        <v>241.3</v>
      </c>
      <c r="S1127" s="256"/>
      <c r="T1127" s="170">
        <v>241.3</v>
      </c>
      <c r="U1127" s="179" t="s">
        <v>44</v>
      </c>
      <c r="V1127" s="179"/>
      <c r="W1127" s="179"/>
      <c r="X1127" s="179"/>
      <c r="Y1127" s="179"/>
      <c r="Z1127" s="179"/>
      <c r="AA1127" s="179"/>
      <c r="AB1127" s="179"/>
      <c r="AC1127" s="179"/>
      <c r="AD1127" s="80" t="s">
        <v>43</v>
      </c>
      <c r="AE1127" s="179" t="s">
        <v>54</v>
      </c>
      <c r="AF1127" s="179" t="s">
        <v>54</v>
      </c>
      <c r="AG1127" s="204"/>
      <c r="AJ1127" s="1">
        <f t="shared" si="62"/>
        <v>0</v>
      </c>
      <c r="AK1127" s="1">
        <f>AJ1127-T1127</f>
        <v>-241.3</v>
      </c>
    </row>
    <row r="1128" spans="1:37" ht="94.5" customHeight="1">
      <c r="A1128" s="179" t="s">
        <v>139</v>
      </c>
      <c r="B1128" s="179" t="s">
        <v>19</v>
      </c>
      <c r="C1128" s="179" t="s">
        <v>19</v>
      </c>
      <c r="D1128" s="169">
        <v>42389</v>
      </c>
      <c r="E1128" s="176">
        <v>42389.440972222219</v>
      </c>
      <c r="F1128" s="169">
        <v>42389</v>
      </c>
      <c r="G1128" s="176">
        <v>42389.524305555555</v>
      </c>
      <c r="H1128" s="176">
        <f>G1128-E1128</f>
        <v>8.3333333335758653E-2</v>
      </c>
      <c r="I1128" s="179">
        <v>13</v>
      </c>
      <c r="J1128" s="179"/>
      <c r="K1128" s="179"/>
      <c r="L1128" s="179" t="s">
        <v>4</v>
      </c>
      <c r="M1128" s="179" t="s">
        <v>564</v>
      </c>
      <c r="N1128" s="179">
        <v>35</v>
      </c>
      <c r="O1128" s="179" t="s">
        <v>14</v>
      </c>
      <c r="P1128" s="179" t="s">
        <v>565</v>
      </c>
      <c r="Q1128" s="179" t="s">
        <v>566</v>
      </c>
      <c r="R1128" s="253">
        <v>12.294</v>
      </c>
      <c r="S1128" s="256"/>
      <c r="T1128" s="179">
        <f>R1128+S1128</f>
        <v>12.294</v>
      </c>
      <c r="U1128" s="179"/>
      <c r="V1128" s="179"/>
      <c r="W1128" s="179"/>
      <c r="X1128" s="179"/>
      <c r="Y1128" s="179"/>
      <c r="Z1128" s="179"/>
      <c r="AA1128" s="179"/>
      <c r="AB1128" s="179"/>
      <c r="AC1128" s="179"/>
      <c r="AD1128" s="115" t="s">
        <v>23</v>
      </c>
      <c r="AE1128" s="179"/>
      <c r="AF1128" s="179"/>
      <c r="AG1128" s="115"/>
      <c r="AJ1128" s="1">
        <f t="shared" si="62"/>
        <v>0</v>
      </c>
    </row>
    <row r="1129" spans="1:37" ht="56.25" customHeight="1">
      <c r="A1129" s="179" t="s">
        <v>2467</v>
      </c>
      <c r="B1129" s="60" t="s">
        <v>2101</v>
      </c>
      <c r="C1129" s="60" t="s">
        <v>2101</v>
      </c>
      <c r="D1129" s="278">
        <v>42519</v>
      </c>
      <c r="E1129" s="59">
        <v>3.472222222222222E-3</v>
      </c>
      <c r="F1129" s="278">
        <v>42519</v>
      </c>
      <c r="G1129" s="59">
        <v>9.0277777777777776E-2</v>
      </c>
      <c r="H1129" s="59">
        <v>8.6805555555555566E-2</v>
      </c>
      <c r="I1129" s="60">
        <v>3</v>
      </c>
      <c r="J1129" s="60" t="s">
        <v>1155</v>
      </c>
      <c r="K1129" s="60" t="s">
        <v>4395</v>
      </c>
      <c r="L1129" s="60" t="s">
        <v>4</v>
      </c>
      <c r="M1129" s="60" t="s">
        <v>4396</v>
      </c>
      <c r="N1129" s="179" t="s">
        <v>3</v>
      </c>
      <c r="O1129" s="60" t="s">
        <v>8</v>
      </c>
      <c r="P1129" s="60" t="s">
        <v>4397</v>
      </c>
      <c r="Q1129" s="60" t="s">
        <v>4398</v>
      </c>
      <c r="R1129" s="253">
        <v>7.69</v>
      </c>
      <c r="S1129" s="256"/>
      <c r="T1129" s="190">
        <v>7.69</v>
      </c>
      <c r="U1129" s="179" t="s">
        <v>29</v>
      </c>
      <c r="V1129" s="179"/>
      <c r="W1129" s="179"/>
      <c r="X1129" s="179"/>
      <c r="Y1129" s="179"/>
      <c r="Z1129" s="179"/>
      <c r="AA1129" s="179"/>
      <c r="AB1129" s="179"/>
      <c r="AC1129" s="179"/>
      <c r="AD1129" s="179" t="s">
        <v>0</v>
      </c>
      <c r="AE1129" s="179" t="s">
        <v>59</v>
      </c>
      <c r="AF1129" s="179" t="s">
        <v>54</v>
      </c>
      <c r="AG1129" s="115"/>
      <c r="AJ1129" s="1">
        <f t="shared" si="62"/>
        <v>0</v>
      </c>
      <c r="AK1129" s="1">
        <f>AJ1129-T1129</f>
        <v>-7.69</v>
      </c>
    </row>
    <row r="1130" spans="1:37" ht="93.75" customHeight="1">
      <c r="A1130" s="179" t="s">
        <v>6868</v>
      </c>
      <c r="B1130" s="179" t="s">
        <v>2101</v>
      </c>
      <c r="C1130" s="179" t="s">
        <v>2101</v>
      </c>
      <c r="D1130" s="278">
        <v>42588</v>
      </c>
      <c r="E1130" s="176">
        <v>0.5625</v>
      </c>
      <c r="F1130" s="278">
        <v>42588</v>
      </c>
      <c r="G1130" s="176">
        <v>0.8125</v>
      </c>
      <c r="H1130" s="176">
        <v>0.25</v>
      </c>
      <c r="I1130" s="179">
        <v>4</v>
      </c>
      <c r="J1130" s="179" t="s">
        <v>7065</v>
      </c>
      <c r="K1130" s="179" t="s">
        <v>141</v>
      </c>
      <c r="L1130" s="179" t="s">
        <v>10</v>
      </c>
      <c r="M1130" s="179" t="s">
        <v>7066</v>
      </c>
      <c r="N1130" s="179" t="s">
        <v>3</v>
      </c>
      <c r="O1130" s="179" t="s">
        <v>8</v>
      </c>
      <c r="P1130" s="179" t="s">
        <v>7066</v>
      </c>
      <c r="Q1130" s="179" t="s">
        <v>7067</v>
      </c>
      <c r="R1130" s="648">
        <v>39</v>
      </c>
      <c r="S1130" s="665"/>
      <c r="T1130" s="127">
        <v>39</v>
      </c>
      <c r="U1130" s="80" t="s">
        <v>29</v>
      </c>
      <c r="V1130" s="80"/>
      <c r="W1130" s="80"/>
      <c r="X1130" s="80"/>
      <c r="Y1130" s="80"/>
      <c r="Z1130" s="80"/>
      <c r="AA1130" s="80"/>
      <c r="AB1130" s="80"/>
      <c r="AC1130" s="80"/>
      <c r="AD1130" s="80" t="s">
        <v>43</v>
      </c>
      <c r="AE1130" s="80" t="s">
        <v>59</v>
      </c>
      <c r="AF1130" s="80" t="s">
        <v>55</v>
      </c>
      <c r="AG1130" s="115"/>
      <c r="AJ1130" s="1">
        <f t="shared" si="62"/>
        <v>0</v>
      </c>
      <c r="AK1130" s="1">
        <f>AJ1130-T1130</f>
        <v>-39</v>
      </c>
    </row>
    <row r="1131" spans="1:37" ht="63" customHeight="1">
      <c r="A1131" s="179" t="s">
        <v>2039</v>
      </c>
      <c r="B1131" s="179" t="s">
        <v>6</v>
      </c>
      <c r="C1131" s="179" t="s">
        <v>1131</v>
      </c>
      <c r="D1131" s="169">
        <v>42488</v>
      </c>
      <c r="E1131" s="176">
        <v>0.47986111111111113</v>
      </c>
      <c r="F1131" s="169">
        <v>42488</v>
      </c>
      <c r="G1131" s="176">
        <v>0.47986111111111113</v>
      </c>
      <c r="H1131" s="176">
        <v>0</v>
      </c>
      <c r="I1131" s="179">
        <v>20</v>
      </c>
      <c r="J1131" s="179" t="s">
        <v>303</v>
      </c>
      <c r="K1131" s="179"/>
      <c r="L1131" s="179" t="s">
        <v>4</v>
      </c>
      <c r="M1131" s="179" t="s">
        <v>2366</v>
      </c>
      <c r="N1131" s="179">
        <v>35</v>
      </c>
      <c r="O1131" s="179" t="s">
        <v>14</v>
      </c>
      <c r="P1131" s="179" t="s">
        <v>2367</v>
      </c>
      <c r="Q1131" s="179" t="s">
        <v>4003</v>
      </c>
      <c r="R1131" s="253"/>
      <c r="S1131" s="256">
        <v>12.2</v>
      </c>
      <c r="T1131" s="179">
        <f>SUM(R1131:S1131)</f>
        <v>12.2</v>
      </c>
      <c r="U1131" s="80" t="s">
        <v>35</v>
      </c>
      <c r="V1131" s="80">
        <v>2011</v>
      </c>
      <c r="W1131" s="80" t="s">
        <v>4004</v>
      </c>
      <c r="X1131" s="80" t="s">
        <v>4005</v>
      </c>
      <c r="Y1131" s="80" t="s">
        <v>4006</v>
      </c>
      <c r="Z1131" s="80">
        <v>1</v>
      </c>
      <c r="AA1131" s="337">
        <v>43191</v>
      </c>
      <c r="AB1131" s="80"/>
      <c r="AC1131" s="80">
        <v>2014</v>
      </c>
      <c r="AD1131" s="115" t="s">
        <v>23</v>
      </c>
      <c r="AE1131" s="80"/>
      <c r="AF1131" s="80"/>
      <c r="AG1131" s="80"/>
      <c r="AJ1131" s="1">
        <f t="shared" si="62"/>
        <v>0</v>
      </c>
    </row>
    <row r="1132" spans="1:37" ht="37.5" customHeight="1">
      <c r="A1132" s="179" t="s">
        <v>6868</v>
      </c>
      <c r="B1132" s="179" t="s">
        <v>2101</v>
      </c>
      <c r="C1132" s="179" t="s">
        <v>2101</v>
      </c>
      <c r="D1132" s="278">
        <v>42599</v>
      </c>
      <c r="E1132" s="176">
        <v>0.11805555555555557</v>
      </c>
      <c r="F1132" s="278">
        <v>42599</v>
      </c>
      <c r="G1132" s="176">
        <v>0.13194444444444445</v>
      </c>
      <c r="H1132" s="176">
        <v>1.3888888888888881E-2</v>
      </c>
      <c r="I1132" s="179">
        <v>13</v>
      </c>
      <c r="J1132" s="179" t="s">
        <v>498</v>
      </c>
      <c r="K1132" s="179" t="s">
        <v>21</v>
      </c>
      <c r="L1132" s="179" t="s">
        <v>10</v>
      </c>
      <c r="M1132" s="179" t="s">
        <v>7688</v>
      </c>
      <c r="N1132" s="179" t="s">
        <v>3</v>
      </c>
      <c r="O1132" s="179" t="s">
        <v>8</v>
      </c>
      <c r="P1132" s="179" t="s">
        <v>7688</v>
      </c>
      <c r="Q1132" s="179" t="s">
        <v>7689</v>
      </c>
      <c r="R1132" s="253">
        <v>34.786000000000001</v>
      </c>
      <c r="S1132" s="256"/>
      <c r="T1132" s="179">
        <v>34.786000000000001</v>
      </c>
      <c r="U1132" s="80" t="s">
        <v>29</v>
      </c>
      <c r="V1132" s="695"/>
      <c r="W1132" s="695"/>
      <c r="X1132" s="695"/>
      <c r="Y1132" s="695"/>
      <c r="Z1132" s="695"/>
      <c r="AA1132" s="695"/>
      <c r="AB1132" s="695"/>
      <c r="AC1132" s="695"/>
      <c r="AD1132" s="80" t="s">
        <v>43</v>
      </c>
      <c r="AE1132" s="80" t="s">
        <v>55</v>
      </c>
      <c r="AF1132" s="80" t="s">
        <v>55</v>
      </c>
      <c r="AG1132" s="204"/>
      <c r="AJ1132" s="1">
        <f t="shared" si="62"/>
        <v>0</v>
      </c>
      <c r="AK1132" s="1">
        <f>AJ1132-T1132</f>
        <v>-34.786000000000001</v>
      </c>
    </row>
    <row r="1133" spans="1:37" ht="56.25" customHeight="1">
      <c r="A1133" s="179" t="s">
        <v>6868</v>
      </c>
      <c r="B1133" s="179" t="s">
        <v>2101</v>
      </c>
      <c r="C1133" s="179" t="s">
        <v>2101</v>
      </c>
      <c r="D1133" s="278">
        <v>42599</v>
      </c>
      <c r="E1133" s="176">
        <v>0.1423611111111111</v>
      </c>
      <c r="F1133" s="278">
        <v>42599</v>
      </c>
      <c r="G1133" s="176">
        <v>0.18055555555555555</v>
      </c>
      <c r="H1133" s="176">
        <v>3.8194444444444448E-2</v>
      </c>
      <c r="I1133" s="179">
        <v>67</v>
      </c>
      <c r="J1133" s="179" t="s">
        <v>2484</v>
      </c>
      <c r="K1133" s="179"/>
      <c r="L1133" s="179" t="s">
        <v>10</v>
      </c>
      <c r="M1133" s="179" t="s">
        <v>7690</v>
      </c>
      <c r="N1133" s="179">
        <v>35</v>
      </c>
      <c r="O1133" s="179" t="s">
        <v>14</v>
      </c>
      <c r="P1133" s="179" t="s">
        <v>7691</v>
      </c>
      <c r="Q1133" s="179" t="s">
        <v>7692</v>
      </c>
      <c r="R1133" s="253">
        <v>34.786000000000001</v>
      </c>
      <c r="S1133" s="256"/>
      <c r="T1133" s="179">
        <v>34.786000000000001</v>
      </c>
      <c r="U1133" s="80" t="s">
        <v>34</v>
      </c>
      <c r="V1133" s="695"/>
      <c r="W1133" s="695"/>
      <c r="X1133" s="695"/>
      <c r="Y1133" s="877"/>
      <c r="Z1133" s="695"/>
      <c r="AA1133" s="695"/>
      <c r="AB1133" s="695"/>
      <c r="AC1133" s="695"/>
      <c r="AD1133" s="80" t="s">
        <v>43</v>
      </c>
      <c r="AE1133" s="80" t="s">
        <v>55</v>
      </c>
      <c r="AF1133" s="80" t="s">
        <v>55</v>
      </c>
      <c r="AG1133" s="204"/>
      <c r="AJ1133" s="1">
        <f t="shared" si="62"/>
        <v>0</v>
      </c>
      <c r="AK1133" s="1">
        <f>AJ1133-T1133</f>
        <v>-34.786000000000001</v>
      </c>
    </row>
    <row r="1134" spans="1:37" ht="31.5">
      <c r="A1134" s="179" t="s">
        <v>6868</v>
      </c>
      <c r="B1134" s="179" t="s">
        <v>13</v>
      </c>
      <c r="C1134" s="179" t="s">
        <v>147</v>
      </c>
      <c r="D1134" s="169">
        <v>42600</v>
      </c>
      <c r="E1134" s="68">
        <v>0.14444444444444446</v>
      </c>
      <c r="F1134" s="169">
        <v>42600</v>
      </c>
      <c r="G1134" s="68">
        <v>0.65902777777777777</v>
      </c>
      <c r="H1134" s="68">
        <f>G1134-E1134</f>
        <v>0.51458333333333328</v>
      </c>
      <c r="I1134" s="179">
        <v>2</v>
      </c>
      <c r="J1134" s="179" t="s">
        <v>141</v>
      </c>
      <c r="K1134" s="179" t="s">
        <v>141</v>
      </c>
      <c r="L1134" s="179" t="s">
        <v>12</v>
      </c>
      <c r="M1134" s="179" t="s">
        <v>7724</v>
      </c>
      <c r="N1134" s="179">
        <v>0.4</v>
      </c>
      <c r="O1134" s="179" t="s">
        <v>57</v>
      </c>
      <c r="P1134" s="179" t="s">
        <v>57</v>
      </c>
      <c r="Q1134" s="61" t="s">
        <v>7714</v>
      </c>
      <c r="R1134" s="253">
        <v>9.4</v>
      </c>
      <c r="S1134" s="256">
        <v>2.7</v>
      </c>
      <c r="T1134" s="190">
        <f>R1134+S1134</f>
        <v>12.100000000000001</v>
      </c>
      <c r="U1134" s="955" t="s">
        <v>62</v>
      </c>
      <c r="V1134" s="955" t="s">
        <v>141</v>
      </c>
      <c r="W1134" s="955" t="s">
        <v>141</v>
      </c>
      <c r="X1134" s="955" t="s">
        <v>141</v>
      </c>
      <c r="Y1134" s="955" t="s">
        <v>141</v>
      </c>
      <c r="Z1134" s="955" t="s">
        <v>141</v>
      </c>
      <c r="AA1134" s="955" t="s">
        <v>141</v>
      </c>
      <c r="AB1134" s="955" t="s">
        <v>141</v>
      </c>
      <c r="AC1134" s="955" t="s">
        <v>141</v>
      </c>
      <c r="AD1134" s="956" t="s">
        <v>23</v>
      </c>
      <c r="AE1134" s="76" t="s">
        <v>141</v>
      </c>
      <c r="AF1134" s="76" t="s">
        <v>141</v>
      </c>
      <c r="AG1134" s="955" t="s">
        <v>141</v>
      </c>
      <c r="AJ1134" s="1">
        <f t="shared" si="62"/>
        <v>0</v>
      </c>
      <c r="AK1134" s="1">
        <f>AJ1134-T1134</f>
        <v>-12.100000000000001</v>
      </c>
    </row>
    <row r="1135" spans="1:37" ht="63">
      <c r="A1135" s="94" t="s">
        <v>13179</v>
      </c>
      <c r="B1135" s="596" t="s">
        <v>12578</v>
      </c>
      <c r="C1135" s="596" t="s">
        <v>12579</v>
      </c>
      <c r="D1135" s="786">
        <v>42733</v>
      </c>
      <c r="E1135" s="594">
        <v>0.43541666666666662</v>
      </c>
      <c r="F1135" s="786">
        <v>42733</v>
      </c>
      <c r="G1135" s="594">
        <v>0.4777777777777778</v>
      </c>
      <c r="H1135" s="787">
        <f>G1135-E1135</f>
        <v>4.2361111111111183E-2</v>
      </c>
      <c r="I1135" s="595">
        <v>14</v>
      </c>
      <c r="J1135" s="595" t="s">
        <v>13291</v>
      </c>
      <c r="K1135" s="595"/>
      <c r="L1135" s="596" t="s">
        <v>4</v>
      </c>
      <c r="M1135" s="595" t="s">
        <v>13838</v>
      </c>
      <c r="N1135" s="792" t="s">
        <v>3</v>
      </c>
      <c r="O1135" s="595" t="s">
        <v>8</v>
      </c>
      <c r="P1135" s="595" t="s">
        <v>13838</v>
      </c>
      <c r="Q1135" s="595" t="s">
        <v>14477</v>
      </c>
      <c r="R1135" s="863">
        <v>7.307291666666667</v>
      </c>
      <c r="S1135" s="866"/>
      <c r="T1135" s="807">
        <v>7.31</v>
      </c>
      <c r="U1135" s="1019" t="s">
        <v>7</v>
      </c>
      <c r="V1135" s="1019">
        <v>1997</v>
      </c>
      <c r="W1135" s="1019" t="s">
        <v>2737</v>
      </c>
      <c r="X1135" s="1019"/>
      <c r="Y1135" s="1029" t="s">
        <v>14478</v>
      </c>
      <c r="Z1135" s="1019"/>
      <c r="AA1135" s="1033" t="s">
        <v>14439</v>
      </c>
      <c r="AB1135" s="1019"/>
      <c r="AC1135" s="1019"/>
      <c r="AD1135" s="1019" t="s">
        <v>0</v>
      </c>
      <c r="AE1135" s="1041"/>
      <c r="AF1135" s="1041"/>
      <c r="AG1135" s="1019"/>
      <c r="AJ1135" s="1">
        <f t="shared" si="62"/>
        <v>2.7083333333326465E-3</v>
      </c>
    </row>
    <row r="1136" spans="1:37" ht="58.5" customHeight="1">
      <c r="A1136" s="94" t="s">
        <v>139</v>
      </c>
      <c r="B1136" s="57" t="s">
        <v>20</v>
      </c>
      <c r="C1136" s="57" t="s">
        <v>20</v>
      </c>
      <c r="D1136" s="278">
        <v>42372</v>
      </c>
      <c r="E1136" s="59">
        <v>0.16666666666666666</v>
      </c>
      <c r="F1136" s="278">
        <v>42372</v>
      </c>
      <c r="G1136" s="95">
        <v>0.21111111111111111</v>
      </c>
      <c r="H1136" s="95">
        <f>G1136-E1136</f>
        <v>4.4444444444444453E-2</v>
      </c>
      <c r="I1136" s="57">
        <v>4</v>
      </c>
      <c r="J1136" s="57" t="s">
        <v>144</v>
      </c>
      <c r="K1136" s="57" t="s">
        <v>21</v>
      </c>
      <c r="L1136" s="57" t="s">
        <v>4</v>
      </c>
      <c r="M1136" s="57" t="s">
        <v>145</v>
      </c>
      <c r="N1136" s="57" t="s">
        <v>3</v>
      </c>
      <c r="O1136" s="57" t="s">
        <v>8</v>
      </c>
      <c r="P1136" s="57" t="s">
        <v>256</v>
      </c>
      <c r="Q1136" s="57" t="s">
        <v>257</v>
      </c>
      <c r="R1136" s="264">
        <v>1</v>
      </c>
      <c r="S1136" s="265"/>
      <c r="T1136" s="57">
        <f>R1136+S1136</f>
        <v>1</v>
      </c>
      <c r="U1136" s="112"/>
      <c r="V1136" s="112"/>
      <c r="W1136" s="112"/>
      <c r="X1136" s="112"/>
      <c r="Y1136" s="112"/>
      <c r="Z1136" s="112"/>
      <c r="AA1136" s="112"/>
      <c r="AB1136" s="112"/>
      <c r="AC1136" s="112"/>
      <c r="AD1136" s="112" t="s">
        <v>31</v>
      </c>
      <c r="AE1136" s="112"/>
      <c r="AF1136" s="112"/>
      <c r="AG1136" s="112"/>
      <c r="AI1136" s="56"/>
      <c r="AJ1136" s="1">
        <f t="shared" si="62"/>
        <v>0</v>
      </c>
    </row>
    <row r="1137" spans="1:37" ht="56.25" customHeight="1">
      <c r="A1137" s="94" t="s">
        <v>139</v>
      </c>
      <c r="B1137" s="57" t="s">
        <v>20</v>
      </c>
      <c r="C1137" s="57" t="s">
        <v>282</v>
      </c>
      <c r="D1137" s="278">
        <v>42377</v>
      </c>
      <c r="E1137" s="59">
        <v>0.30277777777777776</v>
      </c>
      <c r="F1137" s="278">
        <v>42377</v>
      </c>
      <c r="G1137" s="95">
        <v>0.30416666666666664</v>
      </c>
      <c r="H1137" s="95">
        <f>G1137-E1137</f>
        <v>1.388888888888884E-3</v>
      </c>
      <c r="I1137" s="57">
        <v>3</v>
      </c>
      <c r="J1137" s="57"/>
      <c r="K1137" s="57"/>
      <c r="L1137" s="57" t="s">
        <v>17</v>
      </c>
      <c r="M1137" s="57" t="s">
        <v>283</v>
      </c>
      <c r="N1137" s="57" t="s">
        <v>3</v>
      </c>
      <c r="O1137" s="57" t="s">
        <v>8</v>
      </c>
      <c r="P1137" s="57" t="s">
        <v>284</v>
      </c>
      <c r="Q1137" s="57" t="s">
        <v>285</v>
      </c>
      <c r="R1137" s="264">
        <v>2</v>
      </c>
      <c r="S1137" s="265"/>
      <c r="T1137" s="57">
        <f>R1137+S1137</f>
        <v>2</v>
      </c>
      <c r="U1137" s="179"/>
      <c r="V1137" s="179"/>
      <c r="W1137" s="179"/>
      <c r="X1137" s="179"/>
      <c r="Y1137" s="179"/>
      <c r="Z1137" s="179"/>
      <c r="AA1137" s="179"/>
      <c r="AB1137" s="179"/>
      <c r="AC1137" s="179"/>
      <c r="AD1137" s="179" t="s">
        <v>38</v>
      </c>
      <c r="AE1137" s="179"/>
      <c r="AF1137" s="179"/>
      <c r="AG1137" s="115"/>
      <c r="AJ1137" s="1">
        <f t="shared" si="62"/>
        <v>0</v>
      </c>
    </row>
    <row r="1138" spans="1:37" ht="31.5" customHeight="1">
      <c r="A1138" s="94" t="s">
        <v>672</v>
      </c>
      <c r="B1138" s="57" t="s">
        <v>20</v>
      </c>
      <c r="C1138" s="57" t="s">
        <v>20</v>
      </c>
      <c r="D1138" s="278">
        <v>42424</v>
      </c>
      <c r="E1138" s="59">
        <v>0.65625</v>
      </c>
      <c r="F1138" s="278">
        <v>42424</v>
      </c>
      <c r="G1138" s="95">
        <v>0.65625</v>
      </c>
      <c r="H1138" s="95">
        <v>0</v>
      </c>
      <c r="I1138" s="57">
        <v>25</v>
      </c>
      <c r="J1138" s="57"/>
      <c r="K1138" s="57"/>
      <c r="L1138" s="57" t="s">
        <v>12</v>
      </c>
      <c r="M1138" s="57" t="s">
        <v>995</v>
      </c>
      <c r="N1138" s="57">
        <v>35</v>
      </c>
      <c r="O1138" s="57" t="s">
        <v>8</v>
      </c>
      <c r="P1138" s="57" t="s">
        <v>995</v>
      </c>
      <c r="Q1138" s="57" t="s">
        <v>1016</v>
      </c>
      <c r="R1138" s="264">
        <v>3.9</v>
      </c>
      <c r="S1138" s="265">
        <v>8.1999999999999993</v>
      </c>
      <c r="T1138" s="57">
        <v>12.1</v>
      </c>
      <c r="U1138" s="179"/>
      <c r="V1138" s="179"/>
      <c r="W1138" s="179"/>
      <c r="X1138" s="179"/>
      <c r="Y1138" s="179"/>
      <c r="Z1138" s="179"/>
      <c r="AA1138" s="179"/>
      <c r="AB1138" s="179"/>
      <c r="AC1138" s="179"/>
      <c r="AD1138" s="179" t="s">
        <v>23</v>
      </c>
      <c r="AE1138" s="179"/>
      <c r="AF1138" s="179"/>
      <c r="AG1138" s="115"/>
      <c r="AJ1138" s="1">
        <f t="shared" si="62"/>
        <v>0</v>
      </c>
    </row>
    <row r="1139" spans="1:37" ht="47.25" customHeight="1">
      <c r="A1139" s="179" t="s">
        <v>8405</v>
      </c>
      <c r="B1139" s="280" t="s">
        <v>13</v>
      </c>
      <c r="C1139" s="280" t="s">
        <v>147</v>
      </c>
      <c r="D1139" s="497">
        <v>42636</v>
      </c>
      <c r="E1139" s="614">
        <v>0.7055555555555556</v>
      </c>
      <c r="F1139" s="497">
        <v>42636</v>
      </c>
      <c r="G1139" s="614">
        <v>0.72083333333333333</v>
      </c>
      <c r="H1139" s="614">
        <f>G1139-E1139</f>
        <v>1.5277777777777724E-2</v>
      </c>
      <c r="I1139" s="280">
        <v>5</v>
      </c>
      <c r="J1139" s="280" t="s">
        <v>141</v>
      </c>
      <c r="K1139" s="280" t="s">
        <v>141</v>
      </c>
      <c r="L1139" s="280" t="s">
        <v>12</v>
      </c>
      <c r="M1139" s="280" t="s">
        <v>8755</v>
      </c>
      <c r="N1139" s="280">
        <v>0.4</v>
      </c>
      <c r="O1139" s="280" t="s">
        <v>57</v>
      </c>
      <c r="P1139" s="280" t="s">
        <v>57</v>
      </c>
      <c r="Q1139" s="642" t="s">
        <v>10966</v>
      </c>
      <c r="R1139" s="1253"/>
      <c r="S1139" s="1277">
        <v>12.1</v>
      </c>
      <c r="T1139" s="880">
        <v>12.1</v>
      </c>
      <c r="U1139" s="280" t="s">
        <v>62</v>
      </c>
      <c r="V1139" s="280" t="s">
        <v>141</v>
      </c>
      <c r="W1139" s="280" t="s">
        <v>141</v>
      </c>
      <c r="X1139" s="280" t="s">
        <v>141</v>
      </c>
      <c r="Y1139" s="280" t="s">
        <v>141</v>
      </c>
      <c r="Z1139" s="280" t="s">
        <v>141</v>
      </c>
      <c r="AA1139" s="280" t="s">
        <v>141</v>
      </c>
      <c r="AB1139" s="280" t="s">
        <v>141</v>
      </c>
      <c r="AC1139" s="280" t="s">
        <v>141</v>
      </c>
      <c r="AD1139" s="339" t="s">
        <v>23</v>
      </c>
      <c r="AE1139" s="280" t="s">
        <v>141</v>
      </c>
      <c r="AF1139" s="280" t="s">
        <v>141</v>
      </c>
      <c r="AG1139" s="280" t="s">
        <v>141</v>
      </c>
      <c r="AJ1139" s="1">
        <f t="shared" si="62"/>
        <v>0</v>
      </c>
      <c r="AK1139" s="1">
        <f>AJ1139-T1139</f>
        <v>-12.1</v>
      </c>
    </row>
    <row r="1140" spans="1:37" ht="56.25" customHeight="1">
      <c r="A1140" s="94" t="s">
        <v>139</v>
      </c>
      <c r="B1140" s="57" t="s">
        <v>20</v>
      </c>
      <c r="C1140" s="57" t="s">
        <v>20</v>
      </c>
      <c r="D1140" s="278">
        <v>42381</v>
      </c>
      <c r="E1140" s="59">
        <v>0.64444444444444449</v>
      </c>
      <c r="F1140" s="278">
        <v>42381</v>
      </c>
      <c r="G1140" s="95">
        <v>0.64930555555555558</v>
      </c>
      <c r="H1140" s="95">
        <v>4.8611111111110938E-3</v>
      </c>
      <c r="I1140" s="57">
        <v>10</v>
      </c>
      <c r="J1140" s="57"/>
      <c r="K1140" s="57"/>
      <c r="L1140" s="57" t="s">
        <v>4</v>
      </c>
      <c r="M1140" s="57" t="s">
        <v>450</v>
      </c>
      <c r="N1140" s="57" t="s">
        <v>3</v>
      </c>
      <c r="O1140" s="57" t="s">
        <v>8</v>
      </c>
      <c r="P1140" s="57" t="s">
        <v>451</v>
      </c>
      <c r="Q1140" s="57" t="s">
        <v>452</v>
      </c>
      <c r="R1140" s="57">
        <v>10</v>
      </c>
      <c r="S1140" s="57"/>
      <c r="T1140" s="57">
        <v>10</v>
      </c>
      <c r="U1140" s="179"/>
      <c r="V1140" s="179"/>
      <c r="W1140" s="179"/>
      <c r="X1140" s="179"/>
      <c r="Y1140" s="179"/>
      <c r="Z1140" s="179"/>
      <c r="AA1140" s="179"/>
      <c r="AB1140" s="179"/>
      <c r="AC1140" s="179"/>
      <c r="AD1140" s="179" t="s">
        <v>76</v>
      </c>
      <c r="AE1140" s="179"/>
      <c r="AF1140" s="179"/>
      <c r="AG1140" s="115"/>
      <c r="AH1140" s="115"/>
      <c r="AI1140" s="115"/>
      <c r="AJ1140" s="1">
        <f t="shared" si="62"/>
        <v>0</v>
      </c>
    </row>
    <row r="1141" spans="1:37" ht="75" customHeight="1">
      <c r="A1141" s="179" t="s">
        <v>12537</v>
      </c>
      <c r="B1141" s="208" t="s">
        <v>13</v>
      </c>
      <c r="C1141" s="179" t="s">
        <v>147</v>
      </c>
      <c r="D1141" s="161">
        <v>42664</v>
      </c>
      <c r="E1141" s="185">
        <v>0.22222222222222221</v>
      </c>
      <c r="F1141" s="161">
        <v>42664</v>
      </c>
      <c r="G1141" s="185">
        <v>0.22638888888888889</v>
      </c>
      <c r="H1141" s="1008">
        <v>4.1666666666666796E-3</v>
      </c>
      <c r="I1141" s="208">
        <v>12</v>
      </c>
      <c r="J1141" s="606" t="s">
        <v>141</v>
      </c>
      <c r="K1141" s="606"/>
      <c r="L1141" s="179" t="s">
        <v>12</v>
      </c>
      <c r="M1141" s="606" t="s">
        <v>12640</v>
      </c>
      <c r="N1141" s="208">
        <v>0.4</v>
      </c>
      <c r="O1141" s="208" t="s">
        <v>57</v>
      </c>
      <c r="P1141" s="606" t="s">
        <v>57</v>
      </c>
      <c r="Q1141" s="163" t="s">
        <v>12641</v>
      </c>
      <c r="R1141" s="254">
        <v>2.5</v>
      </c>
      <c r="S1141" s="254">
        <v>9.6</v>
      </c>
      <c r="T1141" s="190">
        <v>12.1</v>
      </c>
      <c r="U1141" s="606" t="s">
        <v>62</v>
      </c>
      <c r="V1141" s="606" t="s">
        <v>141</v>
      </c>
      <c r="W1141" s="606" t="s">
        <v>141</v>
      </c>
      <c r="X1141" s="606" t="s">
        <v>141</v>
      </c>
      <c r="Y1141" s="606" t="s">
        <v>141</v>
      </c>
      <c r="Z1141" s="606" t="s">
        <v>141</v>
      </c>
      <c r="AA1141" s="606" t="s">
        <v>141</v>
      </c>
      <c r="AB1141" s="606" t="s">
        <v>141</v>
      </c>
      <c r="AC1141" s="606" t="s">
        <v>141</v>
      </c>
      <c r="AD1141" s="179" t="s">
        <v>23</v>
      </c>
      <c r="AE1141" s="903" t="s">
        <v>141</v>
      </c>
      <c r="AF1141" s="903" t="s">
        <v>141</v>
      </c>
      <c r="AG1141" s="179" t="s">
        <v>141</v>
      </c>
      <c r="AH1141" s="115"/>
      <c r="AI1141" s="115"/>
      <c r="AJ1141" s="1">
        <f t="shared" si="62"/>
        <v>0</v>
      </c>
    </row>
    <row r="1142" spans="1:37" ht="56.25" customHeight="1">
      <c r="A1142" s="94" t="s">
        <v>139</v>
      </c>
      <c r="B1142" s="57" t="s">
        <v>20</v>
      </c>
      <c r="C1142" s="57" t="s">
        <v>282</v>
      </c>
      <c r="D1142" s="278">
        <v>42382</v>
      </c>
      <c r="E1142" s="59">
        <v>0.71319444444444446</v>
      </c>
      <c r="F1142" s="278">
        <v>42382</v>
      </c>
      <c r="G1142" s="95">
        <v>0.71388888888888891</v>
      </c>
      <c r="H1142" s="95">
        <v>6.9444444444444198E-4</v>
      </c>
      <c r="I1142" s="57">
        <v>4</v>
      </c>
      <c r="J1142" s="57"/>
      <c r="K1142" s="57"/>
      <c r="L1142" s="57" t="s">
        <v>17</v>
      </c>
      <c r="M1142" s="57" t="s">
        <v>453</v>
      </c>
      <c r="N1142" s="57">
        <v>35</v>
      </c>
      <c r="O1142" s="57" t="s">
        <v>14</v>
      </c>
      <c r="P1142" s="57" t="s">
        <v>454</v>
      </c>
      <c r="Q1142" s="57" t="s">
        <v>455</v>
      </c>
      <c r="R1142" s="57">
        <v>1</v>
      </c>
      <c r="S1142" s="57"/>
      <c r="T1142" s="57">
        <v>1</v>
      </c>
      <c r="U1142" s="179"/>
      <c r="V1142" s="179"/>
      <c r="W1142" s="179"/>
      <c r="X1142" s="179"/>
      <c r="Y1142" s="179"/>
      <c r="Z1142" s="179"/>
      <c r="AA1142" s="179"/>
      <c r="AB1142" s="179"/>
      <c r="AC1142" s="179"/>
      <c r="AD1142" s="179" t="s">
        <v>38</v>
      </c>
      <c r="AE1142" s="179"/>
      <c r="AF1142" s="179"/>
      <c r="AG1142" s="115"/>
      <c r="AH1142" s="115"/>
      <c r="AI1142" s="115"/>
      <c r="AJ1142" s="1">
        <f t="shared" si="62"/>
        <v>0</v>
      </c>
    </row>
    <row r="1143" spans="1:37" ht="56.25" customHeight="1">
      <c r="A1143" s="94" t="s">
        <v>139</v>
      </c>
      <c r="B1143" s="57" t="s">
        <v>20</v>
      </c>
      <c r="C1143" s="57" t="s">
        <v>456</v>
      </c>
      <c r="D1143" s="278">
        <v>42382</v>
      </c>
      <c r="E1143" s="59">
        <v>0.59375</v>
      </c>
      <c r="F1143" s="278">
        <v>42382</v>
      </c>
      <c r="G1143" s="95">
        <v>0.59444444444444444</v>
      </c>
      <c r="H1143" s="95">
        <v>6.9444444444444198E-4</v>
      </c>
      <c r="I1143" s="57">
        <v>16</v>
      </c>
      <c r="J1143" s="57"/>
      <c r="K1143" s="57"/>
      <c r="L1143" s="57" t="s">
        <v>17</v>
      </c>
      <c r="M1143" s="57" t="s">
        <v>145</v>
      </c>
      <c r="N1143" s="57">
        <v>35</v>
      </c>
      <c r="O1143" s="57" t="s">
        <v>8</v>
      </c>
      <c r="P1143" s="57" t="s">
        <v>457</v>
      </c>
      <c r="Q1143" s="57" t="s">
        <v>458</v>
      </c>
      <c r="R1143" s="57">
        <v>3</v>
      </c>
      <c r="S1143" s="57">
        <v>2</v>
      </c>
      <c r="T1143" s="57">
        <v>5</v>
      </c>
      <c r="U1143" s="179"/>
      <c r="V1143" s="179"/>
      <c r="W1143" s="179"/>
      <c r="X1143" s="179"/>
      <c r="Y1143" s="179"/>
      <c r="Z1143" s="179"/>
      <c r="AA1143" s="179"/>
      <c r="AB1143" s="179"/>
      <c r="AC1143" s="179"/>
      <c r="AD1143" s="179" t="s">
        <v>38</v>
      </c>
      <c r="AE1143" s="179"/>
      <c r="AF1143" s="179"/>
      <c r="AG1143" s="115"/>
      <c r="AH1143" s="115"/>
      <c r="AI1143" s="115"/>
      <c r="AJ1143" s="1">
        <f t="shared" si="62"/>
        <v>0</v>
      </c>
    </row>
    <row r="1144" spans="1:37" ht="56.25" customHeight="1">
      <c r="A1144" s="94" t="s">
        <v>139</v>
      </c>
      <c r="B1144" s="57" t="s">
        <v>20</v>
      </c>
      <c r="C1144" s="57" t="s">
        <v>282</v>
      </c>
      <c r="D1144" s="278">
        <v>42383</v>
      </c>
      <c r="E1144" s="59">
        <v>0.625</v>
      </c>
      <c r="F1144" s="278">
        <v>42383</v>
      </c>
      <c r="G1144" s="95">
        <v>0.62569444444444444</v>
      </c>
      <c r="H1144" s="95">
        <v>6.9444444444444198E-4</v>
      </c>
      <c r="I1144" s="57">
        <v>3</v>
      </c>
      <c r="J1144" s="57"/>
      <c r="K1144" s="57"/>
      <c r="L1144" s="57" t="s">
        <v>17</v>
      </c>
      <c r="M1144" s="57" t="s">
        <v>453</v>
      </c>
      <c r="N1144" s="57" t="s">
        <v>3</v>
      </c>
      <c r="O1144" s="57" t="s">
        <v>8</v>
      </c>
      <c r="P1144" s="57" t="s">
        <v>465</v>
      </c>
      <c r="Q1144" s="57" t="s">
        <v>466</v>
      </c>
      <c r="R1144" s="57">
        <v>0.6</v>
      </c>
      <c r="S1144" s="57">
        <v>1.4</v>
      </c>
      <c r="T1144" s="57">
        <v>2</v>
      </c>
      <c r="U1144" s="179"/>
      <c r="V1144" s="179"/>
      <c r="W1144" s="179"/>
      <c r="X1144" s="179"/>
      <c r="Y1144" s="179"/>
      <c r="Z1144" s="179"/>
      <c r="AA1144" s="179"/>
      <c r="AB1144" s="179"/>
      <c r="AC1144" s="179"/>
      <c r="AD1144" s="179" t="s">
        <v>38</v>
      </c>
      <c r="AE1144" s="179"/>
      <c r="AF1144" s="179"/>
      <c r="AG1144" s="115"/>
      <c r="AH1144" s="115"/>
      <c r="AI1144" s="115"/>
      <c r="AJ1144" s="1">
        <f t="shared" si="62"/>
        <v>0</v>
      </c>
    </row>
    <row r="1145" spans="1:37" s="16" customFormat="1" ht="63">
      <c r="A1145" s="94" t="s">
        <v>12777</v>
      </c>
      <c r="B1145" s="596" t="s">
        <v>12578</v>
      </c>
      <c r="C1145" s="596" t="s">
        <v>12579</v>
      </c>
      <c r="D1145" s="786">
        <v>42701</v>
      </c>
      <c r="E1145" s="593">
        <v>0.37847222222222227</v>
      </c>
      <c r="F1145" s="786">
        <v>42701</v>
      </c>
      <c r="G1145" s="593">
        <v>0.57291666666666663</v>
      </c>
      <c r="H1145" s="787">
        <f>G1145-E1145</f>
        <v>0.19444444444444436</v>
      </c>
      <c r="I1145" s="595">
        <v>24</v>
      </c>
      <c r="J1145" s="595" t="s">
        <v>144</v>
      </c>
      <c r="K1145" s="596" t="s">
        <v>21</v>
      </c>
      <c r="L1145" s="596" t="s">
        <v>4</v>
      </c>
      <c r="M1145" s="595" t="s">
        <v>13097</v>
      </c>
      <c r="N1145" s="792" t="s">
        <v>3</v>
      </c>
      <c r="O1145" s="595" t="s">
        <v>8</v>
      </c>
      <c r="P1145" s="595" t="s">
        <v>13097</v>
      </c>
      <c r="Q1145" s="595" t="s">
        <v>14362</v>
      </c>
      <c r="R1145" s="790">
        <v>12.018000000000001</v>
      </c>
      <c r="S1145" s="790"/>
      <c r="T1145" s="807">
        <v>12.018000000000001</v>
      </c>
      <c r="U1145" s="792" t="s">
        <v>29</v>
      </c>
      <c r="V1145" s="792">
        <v>1984</v>
      </c>
      <c r="W1145" s="792" t="s">
        <v>2746</v>
      </c>
      <c r="X1145" s="792" t="s">
        <v>3096</v>
      </c>
      <c r="Y1145" s="792" t="s">
        <v>14363</v>
      </c>
      <c r="Z1145" s="792">
        <v>100</v>
      </c>
      <c r="AA1145" s="796" t="s">
        <v>14364</v>
      </c>
      <c r="AB1145" s="792">
        <v>0</v>
      </c>
      <c r="AC1145" s="792" t="s">
        <v>14257</v>
      </c>
      <c r="AD1145" s="792" t="s">
        <v>23</v>
      </c>
      <c r="AE1145" s="792"/>
      <c r="AF1145" s="792"/>
      <c r="AG1145" s="792"/>
      <c r="AH1145" s="204"/>
      <c r="AI1145" s="204"/>
      <c r="AJ1145" s="1">
        <f t="shared" si="62"/>
        <v>0</v>
      </c>
    </row>
    <row r="1146" spans="1:37" ht="47.25">
      <c r="A1146" s="94" t="s">
        <v>13179</v>
      </c>
      <c r="B1146" s="179" t="s">
        <v>87</v>
      </c>
      <c r="C1146" s="179" t="s">
        <v>321</v>
      </c>
      <c r="D1146" s="169">
        <v>42724</v>
      </c>
      <c r="E1146" s="176">
        <v>0.12291666666666667</v>
      </c>
      <c r="F1146" s="169">
        <v>42724</v>
      </c>
      <c r="G1146" s="176">
        <v>0.33124999999999999</v>
      </c>
      <c r="H1146" s="176">
        <v>0.20833333333333334</v>
      </c>
      <c r="I1146" s="179">
        <v>10</v>
      </c>
      <c r="J1146" s="179"/>
      <c r="K1146" s="179"/>
      <c r="L1146" s="179" t="s">
        <v>10</v>
      </c>
      <c r="M1146" s="179" t="s">
        <v>13695</v>
      </c>
      <c r="N1146" s="179" t="s">
        <v>3</v>
      </c>
      <c r="O1146" s="179" t="s">
        <v>8</v>
      </c>
      <c r="P1146" s="179" t="s">
        <v>13696</v>
      </c>
      <c r="Q1146" s="177" t="s">
        <v>13697</v>
      </c>
      <c r="R1146" s="597">
        <v>12</v>
      </c>
      <c r="S1146" s="597"/>
      <c r="T1146" s="597">
        <v>12</v>
      </c>
      <c r="U1146" s="179" t="s">
        <v>29</v>
      </c>
      <c r="V1146" s="179"/>
      <c r="W1146" s="179"/>
      <c r="X1146" s="179"/>
      <c r="Y1146" s="179"/>
      <c r="Z1146" s="179"/>
      <c r="AA1146" s="179"/>
      <c r="AB1146" s="179"/>
      <c r="AC1146" s="179"/>
      <c r="AD1146" s="115" t="s">
        <v>23</v>
      </c>
      <c r="AE1146" s="115"/>
      <c r="AF1146" s="115"/>
      <c r="AG1146" s="115"/>
      <c r="AH1146" s="179" t="s">
        <v>15053</v>
      </c>
      <c r="AI1146" s="115"/>
      <c r="AJ1146" s="1">
        <f t="shared" si="62"/>
        <v>0</v>
      </c>
    </row>
    <row r="1147" spans="1:37" ht="37.5" customHeight="1">
      <c r="A1147" s="94" t="s">
        <v>139</v>
      </c>
      <c r="B1147" s="57" t="s">
        <v>20</v>
      </c>
      <c r="C1147" s="57" t="s">
        <v>20</v>
      </c>
      <c r="D1147" s="278">
        <v>42386</v>
      </c>
      <c r="E1147" s="59">
        <v>0.86875000000000002</v>
      </c>
      <c r="F1147" s="278">
        <v>42386</v>
      </c>
      <c r="G1147" s="95">
        <v>0.86944444444444446</v>
      </c>
      <c r="H1147" s="95">
        <v>6.9444444444444198E-4</v>
      </c>
      <c r="I1147" s="57">
        <v>38</v>
      </c>
      <c r="J1147" s="57" t="s">
        <v>498</v>
      </c>
      <c r="K1147" s="57" t="s">
        <v>9</v>
      </c>
      <c r="L1147" s="57" t="s">
        <v>30</v>
      </c>
      <c r="M1147" s="57" t="s">
        <v>499</v>
      </c>
      <c r="N1147" s="57" t="s">
        <v>3</v>
      </c>
      <c r="O1147" s="57" t="s">
        <v>8</v>
      </c>
      <c r="P1147" s="57" t="s">
        <v>499</v>
      </c>
      <c r="Q1147" s="57" t="s">
        <v>500</v>
      </c>
      <c r="R1147" s="57">
        <v>6.7</v>
      </c>
      <c r="S1147" s="57">
        <v>15.4</v>
      </c>
      <c r="T1147" s="57">
        <v>22.1</v>
      </c>
      <c r="U1147" s="179"/>
      <c r="V1147" s="179"/>
      <c r="W1147" s="179"/>
      <c r="X1147" s="179"/>
      <c r="Y1147" s="179"/>
      <c r="Z1147" s="179"/>
      <c r="AA1147" s="179"/>
      <c r="AB1147" s="179"/>
      <c r="AC1147" s="179"/>
      <c r="AD1147" s="179" t="s">
        <v>61</v>
      </c>
      <c r="AE1147" s="179"/>
      <c r="AF1147" s="179"/>
      <c r="AG1147" s="115"/>
      <c r="AH1147" s="115"/>
      <c r="AI1147" s="115"/>
      <c r="AJ1147" s="1">
        <f t="shared" si="62"/>
        <v>0</v>
      </c>
    </row>
    <row r="1148" spans="1:37" ht="37.5" customHeight="1">
      <c r="A1148" s="94" t="s">
        <v>139</v>
      </c>
      <c r="B1148" s="57" t="s">
        <v>20</v>
      </c>
      <c r="C1148" s="57" t="s">
        <v>20</v>
      </c>
      <c r="D1148" s="278">
        <v>42387</v>
      </c>
      <c r="E1148" s="59">
        <v>0.39583333333333331</v>
      </c>
      <c r="F1148" s="278">
        <v>42387</v>
      </c>
      <c r="G1148" s="95">
        <v>0.45694444444444443</v>
      </c>
      <c r="H1148" s="95">
        <f>G1148-E1148</f>
        <v>6.1111111111111116E-2</v>
      </c>
      <c r="I1148" s="57">
        <v>4</v>
      </c>
      <c r="J1148" s="57" t="s">
        <v>459</v>
      </c>
      <c r="K1148" s="57" t="s">
        <v>21</v>
      </c>
      <c r="L1148" s="57" t="s">
        <v>4</v>
      </c>
      <c r="M1148" s="57" t="s">
        <v>520</v>
      </c>
      <c r="N1148" s="57" t="s">
        <v>3</v>
      </c>
      <c r="O1148" s="57" t="s">
        <v>8</v>
      </c>
      <c r="P1148" s="57" t="s">
        <v>521</v>
      </c>
      <c r="Q1148" s="57" t="s">
        <v>522</v>
      </c>
      <c r="R1148" s="57">
        <v>6</v>
      </c>
      <c r="S1148" s="57"/>
      <c r="T1148" s="57">
        <f t="shared" ref="T1148:T1155" si="65">R1148+S1148</f>
        <v>6</v>
      </c>
      <c r="U1148" s="179"/>
      <c r="V1148" s="179"/>
      <c r="W1148" s="179"/>
      <c r="X1148" s="179"/>
      <c r="Y1148" s="179"/>
      <c r="Z1148" s="179"/>
      <c r="AA1148" s="179"/>
      <c r="AB1148" s="179"/>
      <c r="AC1148" s="179"/>
      <c r="AD1148" s="179" t="s">
        <v>32</v>
      </c>
      <c r="AE1148" s="179"/>
      <c r="AF1148" s="179"/>
      <c r="AG1148" s="115"/>
      <c r="AH1148" s="115"/>
      <c r="AI1148" s="115"/>
      <c r="AJ1148" s="1">
        <f t="shared" si="62"/>
        <v>0</v>
      </c>
    </row>
    <row r="1149" spans="1:37" ht="37.5" customHeight="1">
      <c r="A1149" s="94" t="s">
        <v>139</v>
      </c>
      <c r="B1149" s="57" t="s">
        <v>20</v>
      </c>
      <c r="C1149" s="57" t="s">
        <v>516</v>
      </c>
      <c r="D1149" s="278">
        <v>42387</v>
      </c>
      <c r="E1149" s="59">
        <v>0.1111111111111111</v>
      </c>
      <c r="F1149" s="278">
        <v>42387</v>
      </c>
      <c r="G1149" s="95">
        <v>0.13194444444444445</v>
      </c>
      <c r="H1149" s="95">
        <f>G1149-E1149</f>
        <v>2.0833333333333343E-2</v>
      </c>
      <c r="I1149" s="57">
        <v>1</v>
      </c>
      <c r="J1149" s="57"/>
      <c r="K1149" s="57" t="s">
        <v>21</v>
      </c>
      <c r="L1149" s="57" t="s">
        <v>17</v>
      </c>
      <c r="M1149" s="57" t="s">
        <v>517</v>
      </c>
      <c r="N1149" s="57" t="s">
        <v>3</v>
      </c>
      <c r="O1149" s="57" t="s">
        <v>8</v>
      </c>
      <c r="P1149" s="57" t="s">
        <v>518</v>
      </c>
      <c r="Q1149" s="57" t="s">
        <v>519</v>
      </c>
      <c r="R1149" s="57">
        <v>1</v>
      </c>
      <c r="S1149" s="57"/>
      <c r="T1149" s="57">
        <f t="shared" si="65"/>
        <v>1</v>
      </c>
      <c r="U1149" s="179"/>
      <c r="V1149" s="179"/>
      <c r="W1149" s="179"/>
      <c r="X1149" s="179"/>
      <c r="Y1149" s="179"/>
      <c r="Z1149" s="179"/>
      <c r="AA1149" s="179"/>
      <c r="AB1149" s="179"/>
      <c r="AC1149" s="179"/>
      <c r="AD1149" s="179" t="s">
        <v>38</v>
      </c>
      <c r="AE1149" s="179"/>
      <c r="AF1149" s="179"/>
      <c r="AG1149" s="115"/>
      <c r="AH1149" s="115"/>
      <c r="AI1149" s="115"/>
      <c r="AJ1149" s="1">
        <f t="shared" si="62"/>
        <v>0</v>
      </c>
    </row>
    <row r="1150" spans="1:37" ht="37.5" customHeight="1">
      <c r="A1150" s="94" t="s">
        <v>139</v>
      </c>
      <c r="B1150" s="57" t="s">
        <v>20</v>
      </c>
      <c r="C1150" s="57" t="s">
        <v>20</v>
      </c>
      <c r="D1150" s="278">
        <v>42388</v>
      </c>
      <c r="E1150" s="59">
        <v>0.82986111111111116</v>
      </c>
      <c r="F1150" s="278">
        <v>42388</v>
      </c>
      <c r="G1150" s="95">
        <v>0.8305555555555556</v>
      </c>
      <c r="H1150" s="95">
        <f>G1150-E1150</f>
        <v>6.9444444444444198E-4</v>
      </c>
      <c r="I1150" s="57">
        <v>6</v>
      </c>
      <c r="J1150" s="57" t="s">
        <v>459</v>
      </c>
      <c r="K1150" s="57" t="s">
        <v>9</v>
      </c>
      <c r="L1150" s="57" t="s">
        <v>4</v>
      </c>
      <c r="M1150" s="57" t="s">
        <v>286</v>
      </c>
      <c r="N1150" s="57" t="s">
        <v>3</v>
      </c>
      <c r="O1150" s="57" t="s">
        <v>8</v>
      </c>
      <c r="P1150" s="57" t="s">
        <v>526</v>
      </c>
      <c r="Q1150" s="57" t="s">
        <v>527</v>
      </c>
      <c r="R1150" s="57">
        <v>1</v>
      </c>
      <c r="S1150" s="57">
        <v>7</v>
      </c>
      <c r="T1150" s="57">
        <f t="shared" si="65"/>
        <v>8</v>
      </c>
      <c r="U1150" s="179"/>
      <c r="V1150" s="179"/>
      <c r="W1150" s="179"/>
      <c r="X1150" s="179"/>
      <c r="Y1150" s="179"/>
      <c r="Z1150" s="179"/>
      <c r="AA1150" s="179"/>
      <c r="AB1150" s="179"/>
      <c r="AC1150" s="179"/>
      <c r="AD1150" s="179" t="s">
        <v>32</v>
      </c>
      <c r="AE1150" s="179"/>
      <c r="AF1150" s="179"/>
      <c r="AG1150" s="115"/>
      <c r="AH1150" s="115"/>
      <c r="AI1150" s="115"/>
      <c r="AJ1150" s="1">
        <f t="shared" si="62"/>
        <v>0</v>
      </c>
    </row>
    <row r="1151" spans="1:37" ht="37.5" customHeight="1">
      <c r="A1151" s="94" t="s">
        <v>139</v>
      </c>
      <c r="B1151" s="57" t="s">
        <v>20</v>
      </c>
      <c r="C1151" s="57" t="s">
        <v>516</v>
      </c>
      <c r="D1151" s="278">
        <v>42388</v>
      </c>
      <c r="E1151" s="59">
        <v>0.87152777777777779</v>
      </c>
      <c r="F1151" s="278">
        <v>42389</v>
      </c>
      <c r="G1151" s="95">
        <v>8.3333333333333329E-2</v>
      </c>
      <c r="H1151" s="95">
        <v>0.21180555555555555</v>
      </c>
      <c r="I1151" s="57">
        <v>8</v>
      </c>
      <c r="J1151" s="57"/>
      <c r="K1151" s="57" t="s">
        <v>15</v>
      </c>
      <c r="L1151" s="57" t="s">
        <v>17</v>
      </c>
      <c r="M1151" s="57" t="s">
        <v>528</v>
      </c>
      <c r="N1151" s="57" t="s">
        <v>3</v>
      </c>
      <c r="O1151" s="57" t="s">
        <v>8</v>
      </c>
      <c r="P1151" s="57" t="s">
        <v>529</v>
      </c>
      <c r="Q1151" s="57" t="s">
        <v>530</v>
      </c>
      <c r="R1151" s="57">
        <v>52</v>
      </c>
      <c r="S1151" s="57"/>
      <c r="T1151" s="57">
        <f t="shared" si="65"/>
        <v>52</v>
      </c>
      <c r="U1151" s="179"/>
      <c r="V1151" s="179"/>
      <c r="W1151" s="179"/>
      <c r="X1151" s="179"/>
      <c r="Y1151" s="179"/>
      <c r="Z1151" s="179"/>
      <c r="AA1151" s="179"/>
      <c r="AB1151" s="179"/>
      <c r="AC1151" s="179"/>
      <c r="AD1151" s="179" t="s">
        <v>38</v>
      </c>
      <c r="AE1151" s="179"/>
      <c r="AF1151" s="179"/>
      <c r="AG1151" s="115"/>
      <c r="AH1151" s="115"/>
      <c r="AI1151" s="115"/>
      <c r="AJ1151" s="1">
        <f t="shared" si="62"/>
        <v>0</v>
      </c>
    </row>
    <row r="1152" spans="1:37" ht="56.25" customHeight="1">
      <c r="A1152" s="94" t="s">
        <v>139</v>
      </c>
      <c r="B1152" s="57" t="s">
        <v>20</v>
      </c>
      <c r="C1152" s="57" t="s">
        <v>4054</v>
      </c>
      <c r="D1152" s="278">
        <v>42388</v>
      </c>
      <c r="E1152" s="59">
        <v>0.59722222222222221</v>
      </c>
      <c r="F1152" s="278">
        <v>42388</v>
      </c>
      <c r="G1152" s="95">
        <v>0.59722222222222221</v>
      </c>
      <c r="H1152" s="95">
        <f>G1152-E1152</f>
        <v>0</v>
      </c>
      <c r="I1152" s="57">
        <v>13</v>
      </c>
      <c r="J1152" s="57"/>
      <c r="K1152" s="57"/>
      <c r="L1152" s="57" t="s">
        <v>17</v>
      </c>
      <c r="M1152" s="57" t="s">
        <v>523</v>
      </c>
      <c r="N1152" s="57">
        <v>35</v>
      </c>
      <c r="O1152" s="57" t="s">
        <v>8</v>
      </c>
      <c r="P1152" s="57" t="s">
        <v>524</v>
      </c>
      <c r="Q1152" s="57" t="s">
        <v>525</v>
      </c>
      <c r="R1152" s="57">
        <v>9</v>
      </c>
      <c r="S1152" s="57">
        <v>49</v>
      </c>
      <c r="T1152" s="57">
        <f t="shared" si="65"/>
        <v>58</v>
      </c>
      <c r="U1152" s="179"/>
      <c r="V1152" s="179"/>
      <c r="W1152" s="179"/>
      <c r="X1152" s="179"/>
      <c r="Y1152" s="179"/>
      <c r="Z1152" s="179"/>
      <c r="AA1152" s="179"/>
      <c r="AB1152" s="179"/>
      <c r="AC1152" s="179"/>
      <c r="AD1152" s="179" t="s">
        <v>38</v>
      </c>
      <c r="AE1152" s="179"/>
      <c r="AF1152" s="179"/>
      <c r="AG1152" s="115"/>
      <c r="AH1152" s="115"/>
      <c r="AI1152" s="115"/>
      <c r="AJ1152" s="1">
        <f t="shared" ref="AJ1152:AJ1162" si="66">T1152-S1152-R1152</f>
        <v>0</v>
      </c>
    </row>
    <row r="1153" spans="1:37" ht="37.5" customHeight="1">
      <c r="A1153" s="94" t="s">
        <v>139</v>
      </c>
      <c r="B1153" s="57" t="s">
        <v>20</v>
      </c>
      <c r="C1153" s="57" t="s">
        <v>516</v>
      </c>
      <c r="D1153" s="278">
        <v>42389</v>
      </c>
      <c r="E1153" s="59">
        <v>8.3333333333333329E-2</v>
      </c>
      <c r="F1153" s="278">
        <v>42389</v>
      </c>
      <c r="G1153" s="95">
        <v>0.14930555555555555</v>
      </c>
      <c r="H1153" s="95">
        <f>G1153-E1153</f>
        <v>6.5972222222222224E-2</v>
      </c>
      <c r="I1153" s="57">
        <v>8</v>
      </c>
      <c r="J1153" s="57"/>
      <c r="K1153" s="57" t="s">
        <v>15</v>
      </c>
      <c r="L1153" s="57" t="s">
        <v>17</v>
      </c>
      <c r="M1153" s="57" t="s">
        <v>528</v>
      </c>
      <c r="N1153" s="57" t="s">
        <v>3</v>
      </c>
      <c r="O1153" s="57" t="s">
        <v>8</v>
      </c>
      <c r="P1153" s="57" t="s">
        <v>529</v>
      </c>
      <c r="Q1153" s="57" t="s">
        <v>531</v>
      </c>
      <c r="R1153" s="57">
        <v>20</v>
      </c>
      <c r="S1153" s="57"/>
      <c r="T1153" s="57">
        <f t="shared" si="65"/>
        <v>20</v>
      </c>
      <c r="U1153" s="179"/>
      <c r="V1153" s="179"/>
      <c r="W1153" s="179"/>
      <c r="X1153" s="179"/>
      <c r="Y1153" s="179"/>
      <c r="Z1153" s="179"/>
      <c r="AA1153" s="179"/>
      <c r="AB1153" s="179"/>
      <c r="AC1153" s="179"/>
      <c r="AD1153" s="179" t="s">
        <v>38</v>
      </c>
      <c r="AE1153" s="179"/>
      <c r="AF1153" s="179"/>
      <c r="AG1153" s="115"/>
      <c r="AH1153" s="115"/>
      <c r="AI1153" s="115"/>
      <c r="AJ1153" s="1">
        <f t="shared" si="66"/>
        <v>0</v>
      </c>
    </row>
    <row r="1154" spans="1:37" ht="37.5" customHeight="1">
      <c r="A1154" s="94" t="s">
        <v>139</v>
      </c>
      <c r="B1154" s="57" t="s">
        <v>20</v>
      </c>
      <c r="C1154" s="57" t="s">
        <v>516</v>
      </c>
      <c r="D1154" s="278">
        <v>42389</v>
      </c>
      <c r="E1154" s="59">
        <v>0.58750000000000002</v>
      </c>
      <c r="F1154" s="278">
        <v>42389</v>
      </c>
      <c r="G1154" s="95">
        <v>0.62291666666666667</v>
      </c>
      <c r="H1154" s="95">
        <f>G1154-E1154</f>
        <v>3.5416666666666652E-2</v>
      </c>
      <c r="I1154" s="57">
        <v>1</v>
      </c>
      <c r="J1154" s="57"/>
      <c r="K1154" s="57"/>
      <c r="L1154" s="57" t="s">
        <v>17</v>
      </c>
      <c r="M1154" s="57" t="s">
        <v>517</v>
      </c>
      <c r="N1154" s="57" t="s">
        <v>3</v>
      </c>
      <c r="O1154" s="57" t="s">
        <v>8</v>
      </c>
      <c r="P1154" s="57" t="s">
        <v>518</v>
      </c>
      <c r="Q1154" s="57" t="s">
        <v>532</v>
      </c>
      <c r="R1154" s="57">
        <v>1</v>
      </c>
      <c r="S1154" s="57"/>
      <c r="T1154" s="57">
        <f t="shared" si="65"/>
        <v>1</v>
      </c>
      <c r="U1154" s="179"/>
      <c r="V1154" s="179"/>
      <c r="W1154" s="179"/>
      <c r="X1154" s="179"/>
      <c r="Y1154" s="179"/>
      <c r="Z1154" s="179"/>
      <c r="AA1154" s="179"/>
      <c r="AB1154" s="179"/>
      <c r="AC1154" s="179"/>
      <c r="AD1154" s="179" t="s">
        <v>38</v>
      </c>
      <c r="AE1154" s="179"/>
      <c r="AF1154" s="179"/>
      <c r="AG1154" s="115"/>
      <c r="AH1154" s="115"/>
      <c r="AI1154" s="115"/>
      <c r="AJ1154" s="1">
        <f t="shared" si="66"/>
        <v>0</v>
      </c>
    </row>
    <row r="1155" spans="1:37" ht="37.5" customHeight="1">
      <c r="A1155" s="94" t="s">
        <v>139</v>
      </c>
      <c r="B1155" s="57" t="s">
        <v>20</v>
      </c>
      <c r="C1155" s="57" t="s">
        <v>516</v>
      </c>
      <c r="D1155" s="278">
        <v>42389</v>
      </c>
      <c r="E1155" s="59">
        <v>0.76736111111111116</v>
      </c>
      <c r="F1155" s="278">
        <v>42389</v>
      </c>
      <c r="G1155" s="95">
        <v>0.77569444444444446</v>
      </c>
      <c r="H1155" s="95">
        <f>G1155-E1155</f>
        <v>8.3333333333333037E-3</v>
      </c>
      <c r="I1155" s="57">
        <v>8</v>
      </c>
      <c r="J1155" s="57"/>
      <c r="K1155" s="57"/>
      <c r="L1155" s="57" t="s">
        <v>17</v>
      </c>
      <c r="M1155" s="57" t="s">
        <v>528</v>
      </c>
      <c r="N1155" s="57" t="s">
        <v>3</v>
      </c>
      <c r="O1155" s="57" t="s">
        <v>8</v>
      </c>
      <c r="P1155" s="57" t="s">
        <v>536</v>
      </c>
      <c r="Q1155" s="57" t="s">
        <v>537</v>
      </c>
      <c r="R1155" s="57">
        <v>5</v>
      </c>
      <c r="S1155" s="57"/>
      <c r="T1155" s="57">
        <f t="shared" si="65"/>
        <v>5</v>
      </c>
      <c r="U1155" s="179"/>
      <c r="V1155" s="179"/>
      <c r="W1155" s="179"/>
      <c r="X1155" s="179"/>
      <c r="Y1155" s="179"/>
      <c r="Z1155" s="179"/>
      <c r="AA1155" s="179"/>
      <c r="AB1155" s="179"/>
      <c r="AC1155" s="179"/>
      <c r="AD1155" s="179" t="s">
        <v>38</v>
      </c>
      <c r="AE1155" s="179"/>
      <c r="AF1155" s="179"/>
      <c r="AG1155" s="115"/>
      <c r="AH1155" s="115"/>
      <c r="AI1155" s="115"/>
      <c r="AJ1155" s="1">
        <f t="shared" si="66"/>
        <v>0</v>
      </c>
    </row>
    <row r="1156" spans="1:37" ht="157.5" customHeight="1">
      <c r="A1156" s="179" t="s">
        <v>2039</v>
      </c>
      <c r="B1156" s="179" t="s">
        <v>1174</v>
      </c>
      <c r="C1156" s="179" t="s">
        <v>1174</v>
      </c>
      <c r="D1156" s="169">
        <v>42477</v>
      </c>
      <c r="E1156" s="176">
        <v>8.3333333333333332E-3</v>
      </c>
      <c r="F1156" s="169">
        <v>42477</v>
      </c>
      <c r="G1156" s="176">
        <v>1.6666666666666666E-2</v>
      </c>
      <c r="H1156" s="176">
        <v>8.3333333333333332E-3</v>
      </c>
      <c r="I1156" s="179">
        <v>13</v>
      </c>
      <c r="J1156" s="179"/>
      <c r="K1156" s="179"/>
      <c r="L1156" s="179" t="s">
        <v>4</v>
      </c>
      <c r="M1156" s="179" t="s">
        <v>2222</v>
      </c>
      <c r="N1156" s="179" t="s">
        <v>3</v>
      </c>
      <c r="O1156" s="179" t="s">
        <v>8</v>
      </c>
      <c r="P1156" s="179" t="s">
        <v>2223</v>
      </c>
      <c r="Q1156" s="179" t="s">
        <v>6180</v>
      </c>
      <c r="R1156" s="179">
        <v>12</v>
      </c>
      <c r="S1156" s="179"/>
      <c r="T1156" s="179">
        <v>12</v>
      </c>
      <c r="U1156" s="179"/>
      <c r="V1156" s="179"/>
      <c r="W1156" s="179"/>
      <c r="X1156" s="179"/>
      <c r="Y1156" s="179"/>
      <c r="Z1156" s="179"/>
      <c r="AA1156" s="179"/>
      <c r="AB1156" s="179"/>
      <c r="AC1156" s="179"/>
      <c r="AD1156" s="115" t="s">
        <v>23</v>
      </c>
      <c r="AE1156" s="179"/>
      <c r="AF1156" s="179"/>
      <c r="AG1156" s="115"/>
      <c r="AH1156" s="115"/>
      <c r="AI1156" s="115"/>
      <c r="AJ1156" s="1">
        <f t="shared" si="66"/>
        <v>0</v>
      </c>
    </row>
    <row r="1157" spans="1:37" ht="31.5" customHeight="1">
      <c r="A1157" s="179" t="s">
        <v>2467</v>
      </c>
      <c r="B1157" s="179" t="s">
        <v>13</v>
      </c>
      <c r="C1157" s="179" t="s">
        <v>147</v>
      </c>
      <c r="D1157" s="169">
        <v>42516</v>
      </c>
      <c r="E1157" s="176">
        <v>2.2222222222222223E-2</v>
      </c>
      <c r="F1157" s="169">
        <v>42517</v>
      </c>
      <c r="G1157" s="176">
        <v>0.33333333333333331</v>
      </c>
      <c r="H1157" s="68">
        <f>G1157-E1157</f>
        <v>0.31111111111111112</v>
      </c>
      <c r="I1157" s="179">
        <v>1</v>
      </c>
      <c r="J1157" s="179" t="s">
        <v>141</v>
      </c>
      <c r="K1157" s="179" t="s">
        <v>141</v>
      </c>
      <c r="L1157" s="179" t="s">
        <v>12</v>
      </c>
      <c r="M1157" s="179" t="s">
        <v>4294</v>
      </c>
      <c r="N1157" s="179">
        <v>0.4</v>
      </c>
      <c r="O1157" s="179" t="s">
        <v>57</v>
      </c>
      <c r="P1157" s="179" t="s">
        <v>57</v>
      </c>
      <c r="Q1157" s="61" t="s">
        <v>10249</v>
      </c>
      <c r="R1157" s="190">
        <v>6.7</v>
      </c>
      <c r="S1157" s="190">
        <v>5.2</v>
      </c>
      <c r="T1157" s="190">
        <f>R1157+S1157</f>
        <v>11.9</v>
      </c>
      <c r="U1157" s="179" t="s">
        <v>62</v>
      </c>
      <c r="V1157" s="179" t="s">
        <v>141</v>
      </c>
      <c r="W1157" s="179" t="s">
        <v>141</v>
      </c>
      <c r="X1157" s="179" t="s">
        <v>141</v>
      </c>
      <c r="Y1157" s="179" t="s">
        <v>141</v>
      </c>
      <c r="Z1157" s="179" t="s">
        <v>141</v>
      </c>
      <c r="AA1157" s="179" t="s">
        <v>141</v>
      </c>
      <c r="AB1157" s="179" t="s">
        <v>141</v>
      </c>
      <c r="AC1157" s="179" t="s">
        <v>141</v>
      </c>
      <c r="AD1157" s="115" t="s">
        <v>23</v>
      </c>
      <c r="AE1157" s="179" t="s">
        <v>141</v>
      </c>
      <c r="AF1157" s="179" t="s">
        <v>141</v>
      </c>
      <c r="AG1157" s="179" t="s">
        <v>141</v>
      </c>
      <c r="AH1157" s="115"/>
      <c r="AI1157" s="115"/>
      <c r="AJ1157" s="1">
        <f t="shared" si="66"/>
        <v>0</v>
      </c>
      <c r="AK1157" s="1">
        <f>AJ1157-T1157</f>
        <v>-11.9</v>
      </c>
    </row>
    <row r="1158" spans="1:37" ht="47.25" customHeight="1">
      <c r="A1158" s="94" t="s">
        <v>139</v>
      </c>
      <c r="B1158" s="57" t="s">
        <v>20</v>
      </c>
      <c r="C1158" s="57" t="s">
        <v>20</v>
      </c>
      <c r="D1158" s="278">
        <v>42390</v>
      </c>
      <c r="E1158" s="59">
        <v>0.1013888888888889</v>
      </c>
      <c r="F1158" s="278">
        <v>42390</v>
      </c>
      <c r="G1158" s="95">
        <v>0.10972222222222222</v>
      </c>
      <c r="H1158" s="95">
        <f>G1158-E1158</f>
        <v>8.3333333333333176E-3</v>
      </c>
      <c r="I1158" s="57">
        <v>11</v>
      </c>
      <c r="J1158" s="57" t="s">
        <v>459</v>
      </c>
      <c r="K1158" s="57"/>
      <c r="L1158" s="57" t="s">
        <v>4</v>
      </c>
      <c r="M1158" s="57" t="s">
        <v>538</v>
      </c>
      <c r="N1158" s="57" t="s">
        <v>3</v>
      </c>
      <c r="O1158" s="57" t="s">
        <v>8</v>
      </c>
      <c r="P1158" s="57" t="s">
        <v>539</v>
      </c>
      <c r="Q1158" s="57" t="s">
        <v>540</v>
      </c>
      <c r="R1158" s="57">
        <v>6.1</v>
      </c>
      <c r="S1158" s="57"/>
      <c r="T1158" s="57">
        <f>R1158+S1158</f>
        <v>6.1</v>
      </c>
      <c r="U1158" s="179"/>
      <c r="V1158" s="179"/>
      <c r="W1158" s="179"/>
      <c r="X1158" s="179"/>
      <c r="Y1158" s="179"/>
      <c r="Z1158" s="179"/>
      <c r="AA1158" s="179"/>
      <c r="AB1158" s="179"/>
      <c r="AC1158" s="179"/>
      <c r="AD1158" s="179" t="s">
        <v>32</v>
      </c>
      <c r="AE1158" s="179"/>
      <c r="AF1158" s="179"/>
      <c r="AG1158" s="115"/>
      <c r="AH1158" s="115"/>
      <c r="AI1158" s="115"/>
      <c r="AJ1158" s="1">
        <f t="shared" si="66"/>
        <v>0</v>
      </c>
    </row>
    <row r="1159" spans="1:37" ht="47.25" customHeight="1">
      <c r="A1159" s="94" t="s">
        <v>139</v>
      </c>
      <c r="B1159" s="57" t="s">
        <v>20</v>
      </c>
      <c r="C1159" s="57" t="s">
        <v>20</v>
      </c>
      <c r="D1159" s="278">
        <v>42390</v>
      </c>
      <c r="E1159" s="59">
        <v>0.15138888888888888</v>
      </c>
      <c r="F1159" s="278">
        <v>42390</v>
      </c>
      <c r="G1159" s="95">
        <v>0.29930555555555555</v>
      </c>
      <c r="H1159" s="95">
        <f>G1159-E1159</f>
        <v>0.14791666666666667</v>
      </c>
      <c r="I1159" s="57">
        <v>11</v>
      </c>
      <c r="J1159" s="57" t="s">
        <v>459</v>
      </c>
      <c r="K1159" s="57" t="s">
        <v>15</v>
      </c>
      <c r="L1159" s="57" t="s">
        <v>4</v>
      </c>
      <c r="M1159" s="57" t="s">
        <v>538</v>
      </c>
      <c r="N1159" s="57" t="s">
        <v>3</v>
      </c>
      <c r="O1159" s="57" t="s">
        <v>8</v>
      </c>
      <c r="P1159" s="57" t="s">
        <v>539</v>
      </c>
      <c r="Q1159" s="57" t="s">
        <v>541</v>
      </c>
      <c r="R1159" s="57">
        <v>35.9</v>
      </c>
      <c r="S1159" s="57"/>
      <c r="T1159" s="57">
        <f>R1159+S1159</f>
        <v>35.9</v>
      </c>
      <c r="U1159" s="179"/>
      <c r="V1159" s="179"/>
      <c r="W1159" s="179"/>
      <c r="X1159" s="179"/>
      <c r="Y1159" s="179"/>
      <c r="Z1159" s="179"/>
      <c r="AA1159" s="179"/>
      <c r="AB1159" s="179"/>
      <c r="AC1159" s="179"/>
      <c r="AD1159" s="179" t="s">
        <v>32</v>
      </c>
      <c r="AE1159" s="179"/>
      <c r="AF1159" s="179"/>
      <c r="AG1159" s="115"/>
      <c r="AH1159" s="115"/>
      <c r="AI1159" s="115"/>
      <c r="AJ1159" s="1">
        <f t="shared" si="66"/>
        <v>0</v>
      </c>
    </row>
    <row r="1160" spans="1:37" ht="47.25" customHeight="1">
      <c r="A1160" s="179" t="s">
        <v>2039</v>
      </c>
      <c r="B1160" s="179" t="s">
        <v>6</v>
      </c>
      <c r="C1160" s="179" t="s">
        <v>1863</v>
      </c>
      <c r="D1160" s="169">
        <v>42462</v>
      </c>
      <c r="E1160" s="176">
        <v>0.22291666666666665</v>
      </c>
      <c r="F1160" s="169">
        <v>42462</v>
      </c>
      <c r="G1160" s="176">
        <v>0.35694444444444445</v>
      </c>
      <c r="H1160" s="176">
        <v>0.13402777777777777</v>
      </c>
      <c r="I1160" s="179">
        <v>11</v>
      </c>
      <c r="J1160" s="179"/>
      <c r="K1160" s="179" t="s">
        <v>21</v>
      </c>
      <c r="L1160" s="179" t="s">
        <v>4</v>
      </c>
      <c r="M1160" s="179" t="s">
        <v>2318</v>
      </c>
      <c r="N1160" s="179" t="s">
        <v>3</v>
      </c>
      <c r="O1160" s="179" t="s">
        <v>8</v>
      </c>
      <c r="P1160" s="179" t="s">
        <v>2319</v>
      </c>
      <c r="Q1160" s="179" t="s">
        <v>2321</v>
      </c>
      <c r="R1160" s="179">
        <v>11.9</v>
      </c>
      <c r="S1160" s="179"/>
      <c r="T1160" s="179">
        <v>11.9</v>
      </c>
      <c r="U1160" s="80" t="s">
        <v>37</v>
      </c>
      <c r="V1160" s="80" t="s">
        <v>3935</v>
      </c>
      <c r="W1160" s="80" t="s">
        <v>3936</v>
      </c>
      <c r="X1160" s="80" t="s">
        <v>3937</v>
      </c>
      <c r="Y1160" s="80" t="s">
        <v>3938</v>
      </c>
      <c r="Z1160" s="80"/>
      <c r="AA1160" s="80" t="s">
        <v>3939</v>
      </c>
      <c r="AB1160" s="80"/>
      <c r="AC1160" s="80"/>
      <c r="AD1160" s="115" t="s">
        <v>23</v>
      </c>
      <c r="AE1160" s="93"/>
      <c r="AF1160" s="93"/>
      <c r="AG1160" s="93"/>
      <c r="AH1160" s="115"/>
      <c r="AI1160" s="115"/>
      <c r="AJ1160" s="1">
        <f t="shared" si="66"/>
        <v>0</v>
      </c>
    </row>
    <row r="1161" spans="1:37" ht="94.5" customHeight="1">
      <c r="A1161" s="179" t="s">
        <v>6868</v>
      </c>
      <c r="B1161" s="179" t="s">
        <v>19</v>
      </c>
      <c r="C1161" s="179"/>
      <c r="D1161" s="169">
        <v>42592</v>
      </c>
      <c r="E1161" s="176">
        <v>42592.145833333336</v>
      </c>
      <c r="F1161" s="169">
        <v>42593</v>
      </c>
      <c r="G1161" s="176">
        <v>42593.625</v>
      </c>
      <c r="H1161" s="193">
        <f t="shared" ref="H1161:H1166" si="67">G1161-E1161</f>
        <v>1.4791666666642413</v>
      </c>
      <c r="I1161" s="179">
        <v>8</v>
      </c>
      <c r="J1161" s="115"/>
      <c r="K1161" s="115"/>
      <c r="L1161" s="115" t="s">
        <v>12</v>
      </c>
      <c r="M1161" s="179" t="s">
        <v>561</v>
      </c>
      <c r="N1161" s="179">
        <v>0.4</v>
      </c>
      <c r="O1161" s="179" t="s">
        <v>2</v>
      </c>
      <c r="P1161" s="179" t="s">
        <v>8146</v>
      </c>
      <c r="Q1161" s="115" t="s">
        <v>8152</v>
      </c>
      <c r="R1161" s="170"/>
      <c r="S1161" s="170">
        <v>11.724</v>
      </c>
      <c r="T1161" s="170">
        <f t="shared" ref="T1161:T1166" si="68">R1161+S1161</f>
        <v>11.724</v>
      </c>
      <c r="U1161" s="115"/>
      <c r="V1161" s="179"/>
      <c r="W1161" s="179"/>
      <c r="X1161" s="115"/>
      <c r="Y1161" s="179"/>
      <c r="Z1161" s="179"/>
      <c r="AA1161" s="179"/>
      <c r="AB1161" s="115"/>
      <c r="AC1161" s="115"/>
      <c r="AD1161" s="115" t="s">
        <v>23</v>
      </c>
      <c r="AE1161" s="115"/>
      <c r="AF1161" s="115"/>
      <c r="AG1161" s="115" t="s">
        <v>4726</v>
      </c>
      <c r="AH1161" s="115"/>
      <c r="AI1161" s="115"/>
      <c r="AJ1161" s="1">
        <f t="shared" si="66"/>
        <v>0</v>
      </c>
      <c r="AK1161" s="1">
        <f>AJ1161-T1161</f>
        <v>-11.724</v>
      </c>
    </row>
    <row r="1162" spans="1:37" ht="94.5" customHeight="1">
      <c r="A1162" s="94" t="s">
        <v>139</v>
      </c>
      <c r="B1162" s="57" t="s">
        <v>20</v>
      </c>
      <c r="C1162" s="57" t="s">
        <v>20</v>
      </c>
      <c r="D1162" s="278">
        <v>42394</v>
      </c>
      <c r="E1162" s="59">
        <v>0.57430555555555551</v>
      </c>
      <c r="F1162" s="278">
        <v>42394</v>
      </c>
      <c r="G1162" s="95">
        <v>0.68402777777777779</v>
      </c>
      <c r="H1162" s="95">
        <f t="shared" si="67"/>
        <v>0.10972222222222228</v>
      </c>
      <c r="I1162" s="57">
        <v>5</v>
      </c>
      <c r="J1162" s="57"/>
      <c r="K1162" s="57"/>
      <c r="L1162" s="57" t="s">
        <v>4</v>
      </c>
      <c r="M1162" s="57" t="s">
        <v>618</v>
      </c>
      <c r="N1162" s="57" t="s">
        <v>3</v>
      </c>
      <c r="O1162" s="57" t="s">
        <v>8</v>
      </c>
      <c r="P1162" s="57" t="s">
        <v>619</v>
      </c>
      <c r="Q1162" s="57" t="s">
        <v>620</v>
      </c>
      <c r="R1162" s="57">
        <v>18.7</v>
      </c>
      <c r="S1162" s="57">
        <v>2.1</v>
      </c>
      <c r="T1162" s="57">
        <f t="shared" si="68"/>
        <v>20.8</v>
      </c>
      <c r="U1162" s="179"/>
      <c r="V1162" s="179"/>
      <c r="W1162" s="179"/>
      <c r="X1162" s="179"/>
      <c r="Y1162" s="179"/>
      <c r="Z1162" s="179"/>
      <c r="AA1162" s="179"/>
      <c r="AB1162" s="179"/>
      <c r="AC1162" s="179"/>
      <c r="AD1162" s="179" t="s">
        <v>74</v>
      </c>
      <c r="AE1162" s="179"/>
      <c r="AF1162" s="179"/>
      <c r="AG1162" s="115"/>
      <c r="AH1162" s="115"/>
      <c r="AI1162" s="115"/>
      <c r="AJ1162" s="1">
        <f t="shared" si="66"/>
        <v>0</v>
      </c>
    </row>
    <row r="1163" spans="1:37" ht="47.25" customHeight="1">
      <c r="A1163" s="179" t="s">
        <v>6868</v>
      </c>
      <c r="B1163" s="179" t="s">
        <v>13</v>
      </c>
      <c r="C1163" s="179" t="s">
        <v>147</v>
      </c>
      <c r="D1163" s="169">
        <v>42602</v>
      </c>
      <c r="E1163" s="68">
        <v>5.7638888888888885E-2</v>
      </c>
      <c r="F1163" s="169">
        <v>42602</v>
      </c>
      <c r="G1163" s="68">
        <v>1.1666666666666667</v>
      </c>
      <c r="H1163" s="68">
        <f t="shared" si="67"/>
        <v>1.1090277777777779</v>
      </c>
      <c r="I1163" s="179">
        <v>2</v>
      </c>
      <c r="J1163" s="179" t="s">
        <v>141</v>
      </c>
      <c r="K1163" s="179" t="s">
        <v>141</v>
      </c>
      <c r="L1163" s="179" t="s">
        <v>12</v>
      </c>
      <c r="M1163" s="179" t="s">
        <v>7724</v>
      </c>
      <c r="N1163" s="179">
        <v>0.4</v>
      </c>
      <c r="O1163" s="179" t="s">
        <v>57</v>
      </c>
      <c r="P1163" s="179" t="s">
        <v>57</v>
      </c>
      <c r="Q1163" s="61" t="s">
        <v>7725</v>
      </c>
      <c r="R1163" s="179">
        <v>0.2</v>
      </c>
      <c r="S1163" s="179">
        <v>11.1</v>
      </c>
      <c r="T1163" s="190">
        <f t="shared" si="68"/>
        <v>11.299999999999999</v>
      </c>
      <c r="U1163" s="179" t="s">
        <v>62</v>
      </c>
      <c r="V1163" s="179" t="s">
        <v>141</v>
      </c>
      <c r="W1163" s="179" t="s">
        <v>141</v>
      </c>
      <c r="X1163" s="179" t="s">
        <v>141</v>
      </c>
      <c r="Y1163" s="179" t="s">
        <v>141</v>
      </c>
      <c r="Z1163" s="179" t="s">
        <v>141</v>
      </c>
      <c r="AA1163" s="179" t="s">
        <v>141</v>
      </c>
      <c r="AB1163" s="179" t="s">
        <v>141</v>
      </c>
      <c r="AC1163" s="179" t="s">
        <v>141</v>
      </c>
      <c r="AD1163" s="115" t="s">
        <v>23</v>
      </c>
      <c r="AE1163" s="179" t="s">
        <v>141</v>
      </c>
      <c r="AF1163" s="179" t="s">
        <v>141</v>
      </c>
      <c r="AG1163" s="179" t="s">
        <v>141</v>
      </c>
      <c r="AH1163" s="115"/>
      <c r="AI1163" s="115"/>
      <c r="AK1163" s="1">
        <f>AJ1163-T1163</f>
        <v>-11.299999999999999</v>
      </c>
    </row>
    <row r="1164" spans="1:37" ht="18.75" customHeight="1">
      <c r="A1164" s="94" t="s">
        <v>139</v>
      </c>
      <c r="B1164" s="57" t="s">
        <v>20</v>
      </c>
      <c r="C1164" s="57" t="s">
        <v>20</v>
      </c>
      <c r="D1164" s="278">
        <v>42389</v>
      </c>
      <c r="E1164" s="59">
        <v>0.57986111111111105</v>
      </c>
      <c r="F1164" s="278">
        <v>42389</v>
      </c>
      <c r="G1164" s="95">
        <v>0.58194444444444449</v>
      </c>
      <c r="H1164" s="95">
        <f t="shared" si="67"/>
        <v>2.083333333333437E-3</v>
      </c>
      <c r="I1164" s="57">
        <v>9</v>
      </c>
      <c r="J1164" s="57"/>
      <c r="K1164" s="57"/>
      <c r="L1164" s="57" t="s">
        <v>12</v>
      </c>
      <c r="M1164" s="57" t="s">
        <v>533</v>
      </c>
      <c r="N1164" s="57" t="s">
        <v>3</v>
      </c>
      <c r="O1164" s="57" t="s">
        <v>24</v>
      </c>
      <c r="P1164" s="57" t="s">
        <v>534</v>
      </c>
      <c r="Q1164" s="57" t="s">
        <v>535</v>
      </c>
      <c r="R1164" s="57">
        <v>3</v>
      </c>
      <c r="S1164" s="57">
        <v>8</v>
      </c>
      <c r="T1164" s="57">
        <f t="shared" si="68"/>
        <v>11</v>
      </c>
      <c r="U1164" s="179"/>
      <c r="V1164" s="179"/>
      <c r="W1164" s="179"/>
      <c r="X1164" s="179"/>
      <c r="Y1164" s="179"/>
      <c r="Z1164" s="179"/>
      <c r="AA1164" s="179"/>
      <c r="AB1164" s="179"/>
      <c r="AC1164" s="179"/>
      <c r="AD1164" s="179" t="s">
        <v>23</v>
      </c>
      <c r="AE1164" s="179"/>
      <c r="AF1164" s="179"/>
      <c r="AG1164" s="115"/>
      <c r="AH1164" s="115"/>
      <c r="AI1164" s="115"/>
      <c r="AJ1164" s="1">
        <f t="shared" ref="AJ1164:AJ1227" si="69">T1164-S1164-R1164</f>
        <v>0</v>
      </c>
    </row>
    <row r="1165" spans="1:37" ht="157.5" customHeight="1">
      <c r="A1165" s="94" t="s">
        <v>139</v>
      </c>
      <c r="B1165" s="57" t="s">
        <v>20</v>
      </c>
      <c r="C1165" s="57" t="s">
        <v>20</v>
      </c>
      <c r="D1165" s="278">
        <v>42396</v>
      </c>
      <c r="E1165" s="59">
        <v>0.40277777777777773</v>
      </c>
      <c r="F1165" s="278">
        <v>42396</v>
      </c>
      <c r="G1165" s="95">
        <v>0.44444444444444442</v>
      </c>
      <c r="H1165" s="95">
        <f t="shared" si="67"/>
        <v>4.1666666666666685E-2</v>
      </c>
      <c r="I1165" s="57">
        <v>3</v>
      </c>
      <c r="J1165" s="57"/>
      <c r="K1165" s="57"/>
      <c r="L1165" s="57" t="s">
        <v>4</v>
      </c>
      <c r="M1165" s="57" t="s">
        <v>538</v>
      </c>
      <c r="N1165" s="57" t="s">
        <v>3</v>
      </c>
      <c r="O1165" s="57" t="s">
        <v>8</v>
      </c>
      <c r="P1165" s="57" t="s">
        <v>626</v>
      </c>
      <c r="Q1165" s="57" t="s">
        <v>627</v>
      </c>
      <c r="R1165" s="57">
        <v>7</v>
      </c>
      <c r="S1165" s="57"/>
      <c r="T1165" s="57">
        <f t="shared" si="68"/>
        <v>7</v>
      </c>
      <c r="U1165" s="179"/>
      <c r="V1165" s="179"/>
      <c r="W1165" s="179"/>
      <c r="X1165" s="179"/>
      <c r="Y1165" s="179"/>
      <c r="Z1165" s="179"/>
      <c r="AA1165" s="179"/>
      <c r="AB1165" s="179"/>
      <c r="AC1165" s="179"/>
      <c r="AD1165" s="179" t="s">
        <v>0</v>
      </c>
      <c r="AE1165" s="179"/>
      <c r="AF1165" s="179"/>
      <c r="AG1165" s="115"/>
      <c r="AH1165" s="115"/>
      <c r="AI1165" s="115"/>
      <c r="AJ1165" s="1">
        <f t="shared" si="69"/>
        <v>0</v>
      </c>
    </row>
    <row r="1166" spans="1:37" ht="131.25" customHeight="1">
      <c r="A1166" s="94" t="s">
        <v>139</v>
      </c>
      <c r="B1166" s="57" t="s">
        <v>20</v>
      </c>
      <c r="C1166" s="57" t="s">
        <v>20</v>
      </c>
      <c r="D1166" s="278">
        <v>42396</v>
      </c>
      <c r="E1166" s="59">
        <v>0.78263888888888899</v>
      </c>
      <c r="F1166" s="278">
        <v>42396</v>
      </c>
      <c r="G1166" s="95">
        <v>0.85416666666666663</v>
      </c>
      <c r="H1166" s="95">
        <f t="shared" si="67"/>
        <v>7.1527777777777635E-2</v>
      </c>
      <c r="I1166" s="57">
        <v>84</v>
      </c>
      <c r="J1166" s="57"/>
      <c r="K1166" s="57"/>
      <c r="L1166" s="57" t="s">
        <v>4</v>
      </c>
      <c r="M1166" s="57" t="s">
        <v>628</v>
      </c>
      <c r="N1166" s="57">
        <v>35</v>
      </c>
      <c r="O1166" s="57" t="s">
        <v>8</v>
      </c>
      <c r="P1166" s="57" t="s">
        <v>629</v>
      </c>
      <c r="Q1166" s="57" t="s">
        <v>630</v>
      </c>
      <c r="R1166" s="57">
        <v>13</v>
      </c>
      <c r="S1166" s="57">
        <v>1</v>
      </c>
      <c r="T1166" s="57">
        <f t="shared" si="68"/>
        <v>14</v>
      </c>
      <c r="U1166" s="179"/>
      <c r="V1166" s="179"/>
      <c r="W1166" s="179"/>
      <c r="X1166" s="179"/>
      <c r="Y1166" s="179"/>
      <c r="Z1166" s="179"/>
      <c r="AA1166" s="179"/>
      <c r="AB1166" s="179"/>
      <c r="AC1166" s="179"/>
      <c r="AD1166" s="179" t="s">
        <v>0</v>
      </c>
      <c r="AE1166" s="179"/>
      <c r="AF1166" s="179"/>
      <c r="AG1166" s="115"/>
      <c r="AH1166" s="115"/>
      <c r="AI1166" s="115"/>
      <c r="AJ1166" s="1">
        <f t="shared" si="69"/>
        <v>0</v>
      </c>
    </row>
    <row r="1167" spans="1:37" ht="220.5" customHeight="1">
      <c r="A1167" s="179" t="s">
        <v>139</v>
      </c>
      <c r="B1167" s="179" t="s">
        <v>87</v>
      </c>
      <c r="C1167" s="179" t="s">
        <v>87</v>
      </c>
      <c r="D1167" s="278">
        <v>42379</v>
      </c>
      <c r="E1167" s="176">
        <v>0.12916666666666668</v>
      </c>
      <c r="F1167" s="278">
        <v>42379</v>
      </c>
      <c r="G1167" s="68">
        <v>0.12916666666666668</v>
      </c>
      <c r="H1167" s="191">
        <v>0</v>
      </c>
      <c r="I1167" s="109">
        <v>11</v>
      </c>
      <c r="J1167" s="179" t="s">
        <v>303</v>
      </c>
      <c r="K1167" s="179" t="s">
        <v>9</v>
      </c>
      <c r="L1167" s="179" t="s">
        <v>30</v>
      </c>
      <c r="M1167" s="180" t="s">
        <v>343</v>
      </c>
      <c r="N1167" s="179" t="s">
        <v>3</v>
      </c>
      <c r="O1167" s="179" t="s">
        <v>8</v>
      </c>
      <c r="P1167" s="196" t="s">
        <v>343</v>
      </c>
      <c r="Q1167" s="233" t="s">
        <v>2772</v>
      </c>
      <c r="R1167" s="237"/>
      <c r="S1167" s="237">
        <v>10.9</v>
      </c>
      <c r="T1167" s="189">
        <v>10.9</v>
      </c>
      <c r="U1167" s="179" t="s">
        <v>29</v>
      </c>
      <c r="V1167" s="179">
        <v>1990</v>
      </c>
      <c r="W1167" s="179" t="s">
        <v>2725</v>
      </c>
      <c r="X1167" s="179" t="s">
        <v>2718</v>
      </c>
      <c r="Y1167" s="79">
        <v>42095</v>
      </c>
      <c r="Z1167" s="179">
        <v>100</v>
      </c>
      <c r="AA1167" s="179"/>
      <c r="AB1167" s="179">
        <v>0</v>
      </c>
      <c r="AC1167" s="179"/>
      <c r="AD1167" s="115" t="s">
        <v>23</v>
      </c>
      <c r="AE1167" s="115"/>
      <c r="AF1167" s="115"/>
      <c r="AG1167" s="115"/>
      <c r="AH1167" s="179"/>
      <c r="AI1167" s="115"/>
      <c r="AJ1167" s="1">
        <f t="shared" si="69"/>
        <v>0</v>
      </c>
    </row>
    <row r="1168" spans="1:37" ht="112.5" customHeight="1">
      <c r="A1168" s="94" t="s">
        <v>672</v>
      </c>
      <c r="B1168" s="57" t="s">
        <v>20</v>
      </c>
      <c r="C1168" s="57" t="s">
        <v>20</v>
      </c>
      <c r="D1168" s="278">
        <v>42401</v>
      </c>
      <c r="E1168" s="59">
        <v>0.27152777777777776</v>
      </c>
      <c r="F1168" s="278">
        <v>42401</v>
      </c>
      <c r="G1168" s="95">
        <v>0.2722222222222222</v>
      </c>
      <c r="H1168" s="95">
        <f>G1168-E1168</f>
        <v>6.9444444444444198E-4</v>
      </c>
      <c r="I1168" s="57">
        <v>27</v>
      </c>
      <c r="J1168" s="57"/>
      <c r="K1168" s="57" t="s">
        <v>9</v>
      </c>
      <c r="L1168" s="57" t="s">
        <v>4</v>
      </c>
      <c r="M1168" s="57" t="s">
        <v>688</v>
      </c>
      <c r="N1168" s="57" t="s">
        <v>3</v>
      </c>
      <c r="O1168" s="57" t="s">
        <v>8</v>
      </c>
      <c r="P1168" s="57" t="s">
        <v>689</v>
      </c>
      <c r="Q1168" s="57" t="s">
        <v>690</v>
      </c>
      <c r="R1168" s="57">
        <v>3</v>
      </c>
      <c r="S1168" s="57">
        <v>6</v>
      </c>
      <c r="T1168" s="57">
        <f>R1168+S1168</f>
        <v>9</v>
      </c>
      <c r="U1168" s="179"/>
      <c r="V1168" s="179"/>
      <c r="W1168" s="179"/>
      <c r="X1168" s="179"/>
      <c r="Y1168" s="179"/>
      <c r="Z1168" s="179"/>
      <c r="AA1168" s="179"/>
      <c r="AB1168" s="179"/>
      <c r="AC1168" s="179"/>
      <c r="AD1168" s="179" t="s">
        <v>68</v>
      </c>
      <c r="AE1168" s="179"/>
      <c r="AF1168" s="179"/>
      <c r="AG1168" s="115"/>
      <c r="AH1168" s="115"/>
      <c r="AI1168" s="115"/>
      <c r="AJ1168" s="1">
        <f t="shared" si="69"/>
        <v>0</v>
      </c>
    </row>
    <row r="1169" spans="1:36" ht="93.75" customHeight="1">
      <c r="A1169" s="94" t="s">
        <v>672</v>
      </c>
      <c r="B1169" s="57" t="s">
        <v>20</v>
      </c>
      <c r="C1169" s="57" t="s">
        <v>20</v>
      </c>
      <c r="D1169" s="278">
        <v>42401</v>
      </c>
      <c r="E1169" s="59">
        <v>0.71875</v>
      </c>
      <c r="F1169" s="278">
        <v>42401</v>
      </c>
      <c r="G1169" s="95">
        <v>0.75</v>
      </c>
      <c r="H1169" s="95">
        <f>G1169-E1169</f>
        <v>3.125E-2</v>
      </c>
      <c r="I1169" s="57">
        <v>4</v>
      </c>
      <c r="J1169" s="57"/>
      <c r="K1169" s="57"/>
      <c r="L1169" s="57" t="s">
        <v>4</v>
      </c>
      <c r="M1169" s="57" t="s">
        <v>286</v>
      </c>
      <c r="N1169" s="57" t="s">
        <v>3</v>
      </c>
      <c r="O1169" s="57" t="s">
        <v>8</v>
      </c>
      <c r="P1169" s="57" t="s">
        <v>695</v>
      </c>
      <c r="Q1169" s="57" t="s">
        <v>696</v>
      </c>
      <c r="R1169" s="57">
        <v>3</v>
      </c>
      <c r="S1169" s="57"/>
      <c r="T1169" s="57">
        <f>R1169+S1169</f>
        <v>3</v>
      </c>
      <c r="U1169" s="179"/>
      <c r="V1169" s="179"/>
      <c r="W1169" s="179"/>
      <c r="X1169" s="179"/>
      <c r="Y1169" s="179"/>
      <c r="Z1169" s="179"/>
      <c r="AA1169" s="179"/>
      <c r="AB1169" s="179"/>
      <c r="AC1169" s="179"/>
      <c r="AD1169" s="179" t="s">
        <v>0</v>
      </c>
      <c r="AE1169" s="179"/>
      <c r="AF1169" s="179"/>
      <c r="AG1169" s="115"/>
      <c r="AH1169" s="115"/>
      <c r="AI1169" s="115"/>
      <c r="AJ1169" s="1">
        <f t="shared" si="69"/>
        <v>0</v>
      </c>
    </row>
    <row r="1170" spans="1:36" ht="93.75" customHeight="1">
      <c r="A1170" s="94" t="s">
        <v>672</v>
      </c>
      <c r="B1170" s="57" t="s">
        <v>20</v>
      </c>
      <c r="C1170" s="57" t="s">
        <v>282</v>
      </c>
      <c r="D1170" s="278">
        <v>42401</v>
      </c>
      <c r="E1170" s="59">
        <v>0.47222222222222227</v>
      </c>
      <c r="F1170" s="278">
        <v>42401</v>
      </c>
      <c r="G1170" s="95">
        <v>0.47986111111111113</v>
      </c>
      <c r="H1170" s="95">
        <f>G1170-E1170</f>
        <v>7.6388888888888618E-3</v>
      </c>
      <c r="I1170" s="57">
        <v>3</v>
      </c>
      <c r="J1170" s="57"/>
      <c r="K1170" s="57"/>
      <c r="L1170" s="57" t="s">
        <v>17</v>
      </c>
      <c r="M1170" s="57" t="s">
        <v>691</v>
      </c>
      <c r="N1170" s="57" t="s">
        <v>3</v>
      </c>
      <c r="O1170" s="57" t="s">
        <v>8</v>
      </c>
      <c r="P1170" s="57" t="s">
        <v>692</v>
      </c>
      <c r="Q1170" s="57" t="s">
        <v>693</v>
      </c>
      <c r="R1170" s="57">
        <v>1</v>
      </c>
      <c r="S1170" s="57"/>
      <c r="T1170" s="57">
        <f>R1170+S1170</f>
        <v>1</v>
      </c>
      <c r="U1170" s="179"/>
      <c r="V1170" s="179"/>
      <c r="W1170" s="179"/>
      <c r="X1170" s="179"/>
      <c r="Y1170" s="179"/>
      <c r="Z1170" s="179"/>
      <c r="AA1170" s="179"/>
      <c r="AB1170" s="179"/>
      <c r="AC1170" s="179"/>
      <c r="AD1170" s="179" t="s">
        <v>38</v>
      </c>
      <c r="AE1170" s="179"/>
      <c r="AF1170" s="179"/>
      <c r="AG1170" s="115"/>
      <c r="AH1170" s="115"/>
      <c r="AI1170" s="115"/>
      <c r="AJ1170" s="1">
        <f t="shared" si="69"/>
        <v>0</v>
      </c>
    </row>
    <row r="1171" spans="1:36" ht="225" customHeight="1">
      <c r="A1171" s="94" t="s">
        <v>672</v>
      </c>
      <c r="B1171" s="57" t="s">
        <v>20</v>
      </c>
      <c r="C1171" s="57" t="s">
        <v>282</v>
      </c>
      <c r="D1171" s="278">
        <v>42401</v>
      </c>
      <c r="E1171" s="59">
        <v>0.57013888888888886</v>
      </c>
      <c r="F1171" s="278">
        <v>42401</v>
      </c>
      <c r="G1171" s="95">
        <v>0.57430555555555551</v>
      </c>
      <c r="H1171" s="95">
        <f>G1171-E1171</f>
        <v>4.1666666666666519E-3</v>
      </c>
      <c r="I1171" s="57">
        <v>3</v>
      </c>
      <c r="J1171" s="57"/>
      <c r="K1171" s="57"/>
      <c r="L1171" s="57" t="s">
        <v>17</v>
      </c>
      <c r="M1171" s="57" t="s">
        <v>691</v>
      </c>
      <c r="N1171" s="57" t="s">
        <v>3</v>
      </c>
      <c r="O1171" s="57" t="s">
        <v>8</v>
      </c>
      <c r="P1171" s="57" t="s">
        <v>692</v>
      </c>
      <c r="Q1171" s="57" t="s">
        <v>694</v>
      </c>
      <c r="R1171" s="57">
        <v>1</v>
      </c>
      <c r="S1171" s="57"/>
      <c r="T1171" s="57">
        <f>R1171+S1171</f>
        <v>1</v>
      </c>
      <c r="U1171" s="179"/>
      <c r="V1171" s="179"/>
      <c r="W1171" s="179"/>
      <c r="X1171" s="179"/>
      <c r="Y1171" s="179"/>
      <c r="Z1171" s="179"/>
      <c r="AA1171" s="179"/>
      <c r="AB1171" s="179"/>
      <c r="AC1171" s="179"/>
      <c r="AD1171" s="179" t="s">
        <v>38</v>
      </c>
      <c r="AE1171" s="179"/>
      <c r="AF1171" s="179"/>
      <c r="AG1171" s="115"/>
      <c r="AH1171" s="115"/>
      <c r="AI1171" s="115"/>
      <c r="AJ1171" s="1">
        <f t="shared" si="69"/>
        <v>0</v>
      </c>
    </row>
    <row r="1172" spans="1:36" ht="168.75" customHeight="1">
      <c r="A1172" s="94" t="s">
        <v>672</v>
      </c>
      <c r="B1172" s="57" t="s">
        <v>20</v>
      </c>
      <c r="C1172" s="57" t="s">
        <v>20</v>
      </c>
      <c r="D1172" s="278">
        <v>42402</v>
      </c>
      <c r="E1172" s="59">
        <v>0.30555555555555552</v>
      </c>
      <c r="F1172" s="278">
        <v>42402</v>
      </c>
      <c r="G1172" s="95">
        <v>0.63750000000000007</v>
      </c>
      <c r="H1172" s="95">
        <v>0.33194444444444454</v>
      </c>
      <c r="I1172" s="57">
        <v>7</v>
      </c>
      <c r="J1172" s="57" t="s">
        <v>459</v>
      </c>
      <c r="K1172" s="57" t="s">
        <v>52</v>
      </c>
      <c r="L1172" s="57" t="s">
        <v>4</v>
      </c>
      <c r="M1172" s="57" t="s">
        <v>699</v>
      </c>
      <c r="N1172" s="57" t="s">
        <v>3</v>
      </c>
      <c r="O1172" s="57" t="s">
        <v>8</v>
      </c>
      <c r="P1172" s="57" t="s">
        <v>700</v>
      </c>
      <c r="Q1172" s="57" t="s">
        <v>701</v>
      </c>
      <c r="R1172" s="57">
        <v>15.4</v>
      </c>
      <c r="S1172" s="57"/>
      <c r="T1172" s="57">
        <v>15.4</v>
      </c>
      <c r="U1172" s="179"/>
      <c r="V1172" s="179"/>
      <c r="W1172" s="179"/>
      <c r="X1172" s="179"/>
      <c r="Y1172" s="179"/>
      <c r="Z1172" s="179"/>
      <c r="AA1172" s="179"/>
      <c r="AB1172" s="179"/>
      <c r="AC1172" s="179"/>
      <c r="AD1172" s="179" t="s">
        <v>0</v>
      </c>
      <c r="AE1172" s="179"/>
      <c r="AF1172" s="179"/>
      <c r="AG1172" s="115"/>
      <c r="AH1172" s="115"/>
      <c r="AI1172" s="115"/>
      <c r="AJ1172" s="1">
        <f t="shared" si="69"/>
        <v>0</v>
      </c>
    </row>
    <row r="1173" spans="1:36" ht="126" customHeight="1">
      <c r="A1173" s="94" t="s">
        <v>672</v>
      </c>
      <c r="B1173" s="57" t="s">
        <v>20</v>
      </c>
      <c r="C1173" s="57" t="s">
        <v>20</v>
      </c>
      <c r="D1173" s="278">
        <v>42402</v>
      </c>
      <c r="E1173" s="59">
        <v>0.67361111111111116</v>
      </c>
      <c r="F1173" s="278">
        <v>42402</v>
      </c>
      <c r="G1173" s="95">
        <v>0.77500000000000002</v>
      </c>
      <c r="H1173" s="95">
        <v>0.10138888888888886</v>
      </c>
      <c r="I1173" s="57">
        <v>7</v>
      </c>
      <c r="J1173" s="57"/>
      <c r="K1173" s="57"/>
      <c r="L1173" s="57" t="s">
        <v>4</v>
      </c>
      <c r="M1173" s="57" t="s">
        <v>699</v>
      </c>
      <c r="N1173" s="57" t="s">
        <v>3</v>
      </c>
      <c r="O1173" s="57" t="s">
        <v>8</v>
      </c>
      <c r="P1173" s="57" t="s">
        <v>702</v>
      </c>
      <c r="Q1173" s="57" t="s">
        <v>703</v>
      </c>
      <c r="R1173" s="57">
        <v>5.6</v>
      </c>
      <c r="S1173" s="57">
        <v>0.6</v>
      </c>
      <c r="T1173" s="57">
        <v>6.1999999999999993</v>
      </c>
      <c r="U1173" s="179"/>
      <c r="V1173" s="179"/>
      <c r="W1173" s="179"/>
      <c r="X1173" s="179"/>
      <c r="Y1173" s="179"/>
      <c r="Z1173" s="179"/>
      <c r="AA1173" s="179"/>
      <c r="AB1173" s="179"/>
      <c r="AC1173" s="179"/>
      <c r="AD1173" s="179" t="s">
        <v>0</v>
      </c>
      <c r="AE1173" s="179"/>
      <c r="AF1173" s="179"/>
      <c r="AG1173" s="115"/>
      <c r="AH1173" s="115"/>
      <c r="AI1173" s="115"/>
      <c r="AJ1173" s="1">
        <f t="shared" si="69"/>
        <v>0</v>
      </c>
    </row>
    <row r="1174" spans="1:36" ht="110.25" customHeight="1">
      <c r="A1174" s="94" t="s">
        <v>672</v>
      </c>
      <c r="B1174" s="57" t="s">
        <v>20</v>
      </c>
      <c r="C1174" s="57" t="s">
        <v>282</v>
      </c>
      <c r="D1174" s="278">
        <v>42402</v>
      </c>
      <c r="E1174" s="59">
        <v>0.20069444444444443</v>
      </c>
      <c r="F1174" s="278">
        <v>42402</v>
      </c>
      <c r="G1174" s="95">
        <v>0.25625000000000003</v>
      </c>
      <c r="H1174" s="95">
        <v>5.5555555555555608E-2</v>
      </c>
      <c r="I1174" s="57">
        <v>2</v>
      </c>
      <c r="J1174" s="57"/>
      <c r="K1174" s="57"/>
      <c r="L1174" s="57" t="s">
        <v>17</v>
      </c>
      <c r="M1174" s="57" t="s">
        <v>283</v>
      </c>
      <c r="N1174" s="57" t="s">
        <v>3</v>
      </c>
      <c r="O1174" s="57" t="s">
        <v>8</v>
      </c>
      <c r="P1174" s="57" t="s">
        <v>697</v>
      </c>
      <c r="Q1174" s="57" t="s">
        <v>698</v>
      </c>
      <c r="R1174" s="57">
        <v>4.3</v>
      </c>
      <c r="S1174" s="57">
        <v>3.9</v>
      </c>
      <c r="T1174" s="57">
        <v>8.1999999999999993</v>
      </c>
      <c r="U1174" s="179"/>
      <c r="V1174" s="179"/>
      <c r="W1174" s="179"/>
      <c r="X1174" s="179"/>
      <c r="Y1174" s="179"/>
      <c r="Z1174" s="179"/>
      <c r="AA1174" s="179"/>
      <c r="AB1174" s="179"/>
      <c r="AC1174" s="179"/>
      <c r="AD1174" s="179" t="s">
        <v>38</v>
      </c>
      <c r="AE1174" s="179"/>
      <c r="AF1174" s="179"/>
      <c r="AG1174" s="115"/>
      <c r="AH1174" s="115"/>
      <c r="AI1174" s="115"/>
      <c r="AJ1174" s="1">
        <f t="shared" si="69"/>
        <v>0</v>
      </c>
    </row>
    <row r="1175" spans="1:36" ht="126" customHeight="1">
      <c r="A1175" s="94" t="s">
        <v>672</v>
      </c>
      <c r="B1175" s="57" t="s">
        <v>20</v>
      </c>
      <c r="C1175" s="57" t="s">
        <v>20</v>
      </c>
      <c r="D1175" s="278">
        <v>42403</v>
      </c>
      <c r="E1175" s="59">
        <v>8.6805555555555566E-2</v>
      </c>
      <c r="F1175" s="278">
        <v>42403</v>
      </c>
      <c r="G1175" s="95">
        <v>0.17361111111111113</v>
      </c>
      <c r="H1175" s="95">
        <v>8.6805555555555566E-2</v>
      </c>
      <c r="I1175" s="57">
        <v>5</v>
      </c>
      <c r="J1175" s="57"/>
      <c r="K1175" s="57" t="s">
        <v>146</v>
      </c>
      <c r="L1175" s="57" t="s">
        <v>10</v>
      </c>
      <c r="M1175" s="57" t="s">
        <v>793</v>
      </c>
      <c r="N1175" s="57">
        <v>35</v>
      </c>
      <c r="O1175" s="57" t="s">
        <v>14</v>
      </c>
      <c r="P1175" s="57" t="s">
        <v>793</v>
      </c>
      <c r="Q1175" s="57" t="s">
        <v>794</v>
      </c>
      <c r="R1175" s="57">
        <v>19</v>
      </c>
      <c r="S1175" s="57"/>
      <c r="T1175" s="57">
        <v>19</v>
      </c>
      <c r="U1175" s="179"/>
      <c r="V1175" s="179"/>
      <c r="W1175" s="179"/>
      <c r="X1175" s="179"/>
      <c r="Y1175" s="179"/>
      <c r="Z1175" s="179"/>
      <c r="AA1175" s="179"/>
      <c r="AB1175" s="179"/>
      <c r="AC1175" s="179"/>
      <c r="AD1175" s="179" t="s">
        <v>31</v>
      </c>
      <c r="AE1175" s="179"/>
      <c r="AF1175" s="179"/>
      <c r="AG1175" s="115"/>
      <c r="AH1175" s="115"/>
      <c r="AI1175" s="115"/>
      <c r="AJ1175" s="1">
        <f t="shared" si="69"/>
        <v>0</v>
      </c>
    </row>
    <row r="1176" spans="1:36" ht="110.25" customHeight="1">
      <c r="A1176" s="94" t="s">
        <v>672</v>
      </c>
      <c r="B1176" s="57" t="s">
        <v>20</v>
      </c>
      <c r="C1176" s="57" t="s">
        <v>826</v>
      </c>
      <c r="D1176" s="278">
        <v>42407</v>
      </c>
      <c r="E1176" s="59">
        <v>0.75138888888888899</v>
      </c>
      <c r="F1176" s="278">
        <v>42407</v>
      </c>
      <c r="G1176" s="95">
        <v>0.75208333333333333</v>
      </c>
      <c r="H1176" s="95">
        <v>6.9444444444433095E-4</v>
      </c>
      <c r="I1176" s="57">
        <v>164</v>
      </c>
      <c r="J1176" s="57" t="s">
        <v>827</v>
      </c>
      <c r="K1176" s="57" t="s">
        <v>15</v>
      </c>
      <c r="L1176" s="57" t="s">
        <v>17</v>
      </c>
      <c r="M1176" s="57" t="s">
        <v>828</v>
      </c>
      <c r="N1176" s="57">
        <v>110</v>
      </c>
      <c r="O1176" s="57" t="s">
        <v>8</v>
      </c>
      <c r="P1176" s="57" t="s">
        <v>829</v>
      </c>
      <c r="Q1176" s="57" t="s">
        <v>830</v>
      </c>
      <c r="R1176" s="57">
        <v>59</v>
      </c>
      <c r="S1176" s="57"/>
      <c r="T1176" s="57">
        <f>R1176+S1176</f>
        <v>59</v>
      </c>
      <c r="U1176" s="179"/>
      <c r="V1176" s="179"/>
      <c r="W1176" s="179"/>
      <c r="X1176" s="179"/>
      <c r="Y1176" s="179"/>
      <c r="Z1176" s="179"/>
      <c r="AA1176" s="179"/>
      <c r="AB1176" s="179"/>
      <c r="AC1176" s="179"/>
      <c r="AD1176" s="179" t="s">
        <v>38</v>
      </c>
      <c r="AE1176" s="179"/>
      <c r="AF1176" s="179"/>
      <c r="AG1176" s="115"/>
      <c r="AH1176" s="115"/>
      <c r="AI1176" s="115"/>
      <c r="AJ1176" s="1">
        <f t="shared" si="69"/>
        <v>0</v>
      </c>
    </row>
    <row r="1177" spans="1:36" ht="63" customHeight="1">
      <c r="A1177" s="94" t="s">
        <v>672</v>
      </c>
      <c r="B1177" s="57" t="s">
        <v>20</v>
      </c>
      <c r="C1177" s="57" t="s">
        <v>20</v>
      </c>
      <c r="D1177" s="278">
        <v>42411</v>
      </c>
      <c r="E1177" s="59">
        <v>0.68611111111111101</v>
      </c>
      <c r="F1177" s="278">
        <v>42411</v>
      </c>
      <c r="G1177" s="95">
        <v>0.68680555555555556</v>
      </c>
      <c r="H1177" s="95">
        <f>G1177-E1177</f>
        <v>6.94444444444553E-4</v>
      </c>
      <c r="I1177" s="57">
        <v>12</v>
      </c>
      <c r="J1177" s="57" t="s">
        <v>498</v>
      </c>
      <c r="K1177" s="57" t="s">
        <v>9</v>
      </c>
      <c r="L1177" s="57" t="s">
        <v>30</v>
      </c>
      <c r="M1177" s="57" t="s">
        <v>831</v>
      </c>
      <c r="N1177" s="57" t="s">
        <v>3</v>
      </c>
      <c r="O1177" s="57" t="s">
        <v>8</v>
      </c>
      <c r="P1177" s="57" t="s">
        <v>832</v>
      </c>
      <c r="Q1177" s="57" t="s">
        <v>833</v>
      </c>
      <c r="R1177" s="57">
        <v>2.456</v>
      </c>
      <c r="S1177" s="57"/>
      <c r="T1177" s="57">
        <f>R1177+S1177</f>
        <v>2.456</v>
      </c>
      <c r="U1177" s="179"/>
      <c r="V1177" s="179"/>
      <c r="W1177" s="179"/>
      <c r="X1177" s="179"/>
      <c r="Y1177" s="179"/>
      <c r="Z1177" s="179"/>
      <c r="AA1177" s="179"/>
      <c r="AB1177" s="179"/>
      <c r="AC1177" s="179"/>
      <c r="AD1177" s="179" t="s">
        <v>61</v>
      </c>
      <c r="AE1177" s="179"/>
      <c r="AF1177" s="179"/>
      <c r="AG1177" s="115"/>
      <c r="AH1177" s="115"/>
      <c r="AI1177" s="115"/>
      <c r="AJ1177" s="1">
        <f t="shared" si="69"/>
        <v>0</v>
      </c>
    </row>
    <row r="1178" spans="1:36" ht="94.5" customHeight="1">
      <c r="A1178" s="94" t="s">
        <v>672</v>
      </c>
      <c r="B1178" s="57" t="s">
        <v>20</v>
      </c>
      <c r="C1178" s="57" t="s">
        <v>516</v>
      </c>
      <c r="D1178" s="278">
        <v>42411</v>
      </c>
      <c r="E1178" s="59">
        <v>0.70833333333333337</v>
      </c>
      <c r="F1178" s="278">
        <v>42411</v>
      </c>
      <c r="G1178" s="95">
        <v>0.79166666666666663</v>
      </c>
      <c r="H1178" s="95">
        <f>G1178-E1178</f>
        <v>8.3333333333333259E-2</v>
      </c>
      <c r="I1178" s="57">
        <v>82</v>
      </c>
      <c r="J1178" s="57"/>
      <c r="K1178" s="57"/>
      <c r="L1178" s="57" t="s">
        <v>17</v>
      </c>
      <c r="M1178" s="57" t="s">
        <v>828</v>
      </c>
      <c r="N1178" s="57">
        <v>110</v>
      </c>
      <c r="O1178" s="57" t="s">
        <v>8</v>
      </c>
      <c r="P1178" s="57" t="s">
        <v>834</v>
      </c>
      <c r="Q1178" s="57" t="s">
        <v>835</v>
      </c>
      <c r="R1178" s="57">
        <v>60</v>
      </c>
      <c r="S1178" s="57"/>
      <c r="T1178" s="57">
        <f>R1178+S1178</f>
        <v>60</v>
      </c>
      <c r="U1178" s="179"/>
      <c r="V1178" s="179"/>
      <c r="W1178" s="179"/>
      <c r="X1178" s="179"/>
      <c r="Y1178" s="179"/>
      <c r="Z1178" s="179"/>
      <c r="AA1178" s="179"/>
      <c r="AB1178" s="179"/>
      <c r="AC1178" s="179"/>
      <c r="AD1178" s="179" t="s">
        <v>38</v>
      </c>
      <c r="AE1178" s="179"/>
      <c r="AF1178" s="179"/>
      <c r="AG1178" s="115"/>
      <c r="AH1178" s="115"/>
      <c r="AI1178" s="115"/>
      <c r="AJ1178" s="1">
        <f t="shared" si="69"/>
        <v>0</v>
      </c>
    </row>
    <row r="1179" spans="1:36" ht="168.75" customHeight="1">
      <c r="A1179" s="94" t="s">
        <v>672</v>
      </c>
      <c r="B1179" s="57" t="s">
        <v>20</v>
      </c>
      <c r="C1179" s="57" t="s">
        <v>886</v>
      </c>
      <c r="D1179" s="278">
        <v>42412</v>
      </c>
      <c r="E1179" s="59">
        <v>0.51388888888888895</v>
      </c>
      <c r="F1179" s="278">
        <v>42412</v>
      </c>
      <c r="G1179" s="95">
        <v>0.52777777777777779</v>
      </c>
      <c r="H1179" s="95">
        <v>1.388888888888884E-2</v>
      </c>
      <c r="I1179" s="57">
        <v>5</v>
      </c>
      <c r="J1179" s="57" t="s">
        <v>459</v>
      </c>
      <c r="K1179" s="57"/>
      <c r="L1179" s="57" t="s">
        <v>17</v>
      </c>
      <c r="M1179" s="57" t="s">
        <v>887</v>
      </c>
      <c r="N1179" s="57">
        <v>35</v>
      </c>
      <c r="O1179" s="57" t="s">
        <v>8</v>
      </c>
      <c r="P1179" s="57" t="s">
        <v>888</v>
      </c>
      <c r="Q1179" s="57" t="s">
        <v>889</v>
      </c>
      <c r="R1179" s="57">
        <v>5</v>
      </c>
      <c r="S1179" s="57"/>
      <c r="T1179" s="57">
        <v>5</v>
      </c>
      <c r="U1179" s="179"/>
      <c r="V1179" s="179"/>
      <c r="W1179" s="179"/>
      <c r="X1179" s="179"/>
      <c r="Y1179" s="179"/>
      <c r="Z1179" s="179"/>
      <c r="AA1179" s="179"/>
      <c r="AB1179" s="179"/>
      <c r="AC1179" s="179"/>
      <c r="AD1179" s="179" t="s">
        <v>38</v>
      </c>
      <c r="AE1179" s="179"/>
      <c r="AF1179" s="179"/>
      <c r="AG1179" s="115"/>
      <c r="AH1179" s="115"/>
      <c r="AI1179" s="115"/>
      <c r="AJ1179" s="1">
        <f t="shared" si="69"/>
        <v>0</v>
      </c>
    </row>
    <row r="1180" spans="1:36" ht="63" customHeight="1">
      <c r="A1180" s="94" t="s">
        <v>672</v>
      </c>
      <c r="B1180" s="57" t="s">
        <v>20</v>
      </c>
      <c r="C1180" s="57" t="s">
        <v>20</v>
      </c>
      <c r="D1180" s="278">
        <v>42413</v>
      </c>
      <c r="E1180" s="59">
        <v>0.59027777777777779</v>
      </c>
      <c r="F1180" s="278">
        <v>42413</v>
      </c>
      <c r="G1180" s="95">
        <v>0.61111111111111105</v>
      </c>
      <c r="H1180" s="95">
        <f t="shared" ref="H1180:H1186" si="70">G1180-E1180</f>
        <v>2.0833333333333259E-2</v>
      </c>
      <c r="I1180" s="57">
        <v>2</v>
      </c>
      <c r="J1180" s="57"/>
      <c r="K1180" s="57"/>
      <c r="L1180" s="57" t="s">
        <v>4</v>
      </c>
      <c r="M1180" s="57" t="s">
        <v>917</v>
      </c>
      <c r="N1180" s="57" t="s">
        <v>3</v>
      </c>
      <c r="O1180" s="57" t="s">
        <v>8</v>
      </c>
      <c r="P1180" s="57" t="s">
        <v>918</v>
      </c>
      <c r="Q1180" s="57" t="s">
        <v>919</v>
      </c>
      <c r="R1180" s="57">
        <v>1</v>
      </c>
      <c r="S1180" s="57"/>
      <c r="T1180" s="57">
        <f t="shared" ref="T1180:T1186" si="71">R1180+S1180</f>
        <v>1</v>
      </c>
      <c r="U1180" s="179"/>
      <c r="V1180" s="179"/>
      <c r="W1180" s="179"/>
      <c r="X1180" s="179"/>
      <c r="Y1180" s="179"/>
      <c r="Z1180" s="179"/>
      <c r="AA1180" s="179"/>
      <c r="AB1180" s="179"/>
      <c r="AC1180" s="179"/>
      <c r="AD1180" s="179" t="s">
        <v>0</v>
      </c>
      <c r="AE1180" s="179"/>
      <c r="AF1180" s="179"/>
      <c r="AG1180" s="115"/>
      <c r="AH1180" s="115"/>
      <c r="AI1180" s="115"/>
      <c r="AJ1180" s="1">
        <f t="shared" si="69"/>
        <v>0</v>
      </c>
    </row>
    <row r="1181" spans="1:36" ht="63" customHeight="1">
      <c r="A1181" s="94" t="s">
        <v>672</v>
      </c>
      <c r="B1181" s="57" t="s">
        <v>20</v>
      </c>
      <c r="C1181" s="57" t="s">
        <v>456</v>
      </c>
      <c r="D1181" s="278">
        <v>42413</v>
      </c>
      <c r="E1181" s="59">
        <v>0.1875</v>
      </c>
      <c r="F1181" s="278">
        <v>42413</v>
      </c>
      <c r="G1181" s="95">
        <v>0.21041666666666667</v>
      </c>
      <c r="H1181" s="95">
        <f t="shared" si="70"/>
        <v>2.2916666666666669E-2</v>
      </c>
      <c r="I1181" s="57">
        <v>3</v>
      </c>
      <c r="J1181" s="57" t="s">
        <v>459</v>
      </c>
      <c r="K1181" s="57" t="s">
        <v>21</v>
      </c>
      <c r="L1181" s="57" t="s">
        <v>17</v>
      </c>
      <c r="M1181" s="57" t="s">
        <v>453</v>
      </c>
      <c r="N1181" s="57">
        <v>35</v>
      </c>
      <c r="O1181" s="57" t="s">
        <v>8</v>
      </c>
      <c r="P1181" s="57" t="s">
        <v>915</v>
      </c>
      <c r="Q1181" s="57" t="s">
        <v>916</v>
      </c>
      <c r="R1181" s="57">
        <v>1</v>
      </c>
      <c r="S1181" s="57"/>
      <c r="T1181" s="57">
        <f t="shared" si="71"/>
        <v>1</v>
      </c>
      <c r="U1181" s="179"/>
      <c r="V1181" s="179"/>
      <c r="W1181" s="179"/>
      <c r="X1181" s="179"/>
      <c r="Y1181" s="179"/>
      <c r="Z1181" s="179"/>
      <c r="AA1181" s="179"/>
      <c r="AB1181" s="179"/>
      <c r="AC1181" s="179"/>
      <c r="AD1181" s="179" t="s">
        <v>38</v>
      </c>
      <c r="AE1181" s="179"/>
      <c r="AF1181" s="179"/>
      <c r="AG1181" s="115"/>
      <c r="AH1181" s="115"/>
      <c r="AI1181" s="115"/>
      <c r="AJ1181" s="1">
        <f t="shared" si="69"/>
        <v>0</v>
      </c>
    </row>
    <row r="1182" spans="1:36" ht="63" customHeight="1">
      <c r="A1182" s="94" t="s">
        <v>672</v>
      </c>
      <c r="B1182" s="57" t="s">
        <v>20</v>
      </c>
      <c r="C1182" s="57" t="s">
        <v>20</v>
      </c>
      <c r="D1182" s="278">
        <v>42417</v>
      </c>
      <c r="E1182" s="59">
        <v>0.3659722222222222</v>
      </c>
      <c r="F1182" s="278">
        <v>42417</v>
      </c>
      <c r="G1182" s="95">
        <v>0.3666666666666667</v>
      </c>
      <c r="H1182" s="95">
        <f t="shared" si="70"/>
        <v>6.9444444444449749E-4</v>
      </c>
      <c r="I1182" s="57">
        <v>19</v>
      </c>
      <c r="J1182" s="57" t="s">
        <v>924</v>
      </c>
      <c r="K1182" s="57"/>
      <c r="L1182" s="57" t="s">
        <v>4</v>
      </c>
      <c r="M1182" s="57" t="s">
        <v>538</v>
      </c>
      <c r="N1182" s="57">
        <v>110</v>
      </c>
      <c r="O1182" s="57" t="s">
        <v>8</v>
      </c>
      <c r="P1182" s="57" t="s">
        <v>925</v>
      </c>
      <c r="Q1182" s="57" t="s">
        <v>926</v>
      </c>
      <c r="R1182" s="57">
        <v>13</v>
      </c>
      <c r="S1182" s="57"/>
      <c r="T1182" s="57">
        <f t="shared" si="71"/>
        <v>13</v>
      </c>
      <c r="U1182" s="179"/>
      <c r="V1182" s="179"/>
      <c r="W1182" s="179"/>
      <c r="X1182" s="179"/>
      <c r="Y1182" s="179"/>
      <c r="Z1182" s="179"/>
      <c r="AA1182" s="179"/>
      <c r="AB1182" s="179"/>
      <c r="AC1182" s="179"/>
      <c r="AD1182" s="179" t="s">
        <v>32</v>
      </c>
      <c r="AE1182" s="179"/>
      <c r="AF1182" s="179"/>
      <c r="AG1182" s="115"/>
      <c r="AH1182" s="115"/>
      <c r="AI1182" s="115"/>
      <c r="AJ1182" s="1">
        <f t="shared" si="69"/>
        <v>0</v>
      </c>
    </row>
    <row r="1183" spans="1:36" ht="94.5" customHeight="1">
      <c r="A1183" s="94" t="s">
        <v>672</v>
      </c>
      <c r="B1183" s="57" t="s">
        <v>20</v>
      </c>
      <c r="C1183" s="57" t="s">
        <v>20</v>
      </c>
      <c r="D1183" s="278">
        <v>42417</v>
      </c>
      <c r="E1183" s="59">
        <v>0.44375000000000003</v>
      </c>
      <c r="F1183" s="278">
        <v>42417</v>
      </c>
      <c r="G1183" s="95">
        <v>0.47361111111111115</v>
      </c>
      <c r="H1183" s="95">
        <f t="shared" si="70"/>
        <v>2.9861111111111116E-2</v>
      </c>
      <c r="I1183" s="57">
        <v>3</v>
      </c>
      <c r="J1183" s="57"/>
      <c r="K1183" s="57"/>
      <c r="L1183" s="57" t="s">
        <v>4</v>
      </c>
      <c r="M1183" s="57" t="s">
        <v>538</v>
      </c>
      <c r="N1183" s="57" t="s">
        <v>3</v>
      </c>
      <c r="O1183" s="57" t="s">
        <v>8</v>
      </c>
      <c r="P1183" s="57" t="s">
        <v>927</v>
      </c>
      <c r="Q1183" s="57" t="s">
        <v>928</v>
      </c>
      <c r="R1183" s="57">
        <v>2</v>
      </c>
      <c r="S1183" s="57"/>
      <c r="T1183" s="57">
        <f t="shared" si="71"/>
        <v>2</v>
      </c>
      <c r="U1183" s="179"/>
      <c r="V1183" s="179"/>
      <c r="W1183" s="179"/>
      <c r="X1183" s="179"/>
      <c r="Y1183" s="179"/>
      <c r="Z1183" s="179"/>
      <c r="AA1183" s="179"/>
      <c r="AB1183" s="179"/>
      <c r="AC1183" s="179"/>
      <c r="AD1183" s="179" t="s">
        <v>0</v>
      </c>
      <c r="AE1183" s="179"/>
      <c r="AF1183" s="179"/>
      <c r="AG1183" s="115"/>
      <c r="AH1183" s="115"/>
      <c r="AI1183" s="115"/>
      <c r="AJ1183" s="1">
        <f t="shared" si="69"/>
        <v>0</v>
      </c>
    </row>
    <row r="1184" spans="1:36" ht="94.5" customHeight="1">
      <c r="A1184" s="94" t="s">
        <v>672</v>
      </c>
      <c r="B1184" s="57" t="s">
        <v>20</v>
      </c>
      <c r="C1184" s="57" t="s">
        <v>20</v>
      </c>
      <c r="D1184" s="278">
        <v>42417</v>
      </c>
      <c r="E1184" s="59">
        <v>0.62152777777777779</v>
      </c>
      <c r="F1184" s="278">
        <v>42417</v>
      </c>
      <c r="G1184" s="95">
        <v>0.64930555555555558</v>
      </c>
      <c r="H1184" s="95">
        <f t="shared" si="70"/>
        <v>2.777777777777779E-2</v>
      </c>
      <c r="I1184" s="57">
        <v>2</v>
      </c>
      <c r="J1184" s="57"/>
      <c r="K1184" s="57"/>
      <c r="L1184" s="57" t="s">
        <v>4</v>
      </c>
      <c r="M1184" s="57" t="s">
        <v>929</v>
      </c>
      <c r="N1184" s="57" t="s">
        <v>3</v>
      </c>
      <c r="O1184" s="57" t="s">
        <v>8</v>
      </c>
      <c r="P1184" s="57" t="s">
        <v>930</v>
      </c>
      <c r="Q1184" s="57" t="s">
        <v>931</v>
      </c>
      <c r="R1184" s="57">
        <v>1</v>
      </c>
      <c r="S1184" s="57"/>
      <c r="T1184" s="57">
        <f t="shared" si="71"/>
        <v>1</v>
      </c>
      <c r="U1184" s="179"/>
      <c r="V1184" s="179"/>
      <c r="W1184" s="179"/>
      <c r="X1184" s="179"/>
      <c r="Y1184" s="179"/>
      <c r="Z1184" s="179"/>
      <c r="AA1184" s="179"/>
      <c r="AB1184" s="179"/>
      <c r="AC1184" s="179"/>
      <c r="AD1184" s="179" t="s">
        <v>0</v>
      </c>
      <c r="AE1184" s="179"/>
      <c r="AF1184" s="179"/>
      <c r="AG1184" s="115"/>
      <c r="AH1184" s="115"/>
      <c r="AI1184" s="115"/>
      <c r="AJ1184" s="1">
        <f t="shared" si="69"/>
        <v>0</v>
      </c>
    </row>
    <row r="1185" spans="1:37" ht="110.25" customHeight="1">
      <c r="A1185" s="94" t="s">
        <v>672</v>
      </c>
      <c r="B1185" s="57" t="s">
        <v>20</v>
      </c>
      <c r="C1185" s="57" t="s">
        <v>516</v>
      </c>
      <c r="D1185" s="278">
        <v>42417</v>
      </c>
      <c r="E1185" s="59">
        <v>0.30208333333333331</v>
      </c>
      <c r="F1185" s="278">
        <v>42417</v>
      </c>
      <c r="G1185" s="95">
        <v>0.30277777777777776</v>
      </c>
      <c r="H1185" s="95">
        <f t="shared" si="70"/>
        <v>6.9444444444444198E-4</v>
      </c>
      <c r="I1185" s="57">
        <v>232</v>
      </c>
      <c r="J1185" s="57" t="s">
        <v>920</v>
      </c>
      <c r="K1185" s="57" t="s">
        <v>9</v>
      </c>
      <c r="L1185" s="57" t="s">
        <v>17</v>
      </c>
      <c r="M1185" s="57" t="s">
        <v>828</v>
      </c>
      <c r="N1185" s="57">
        <v>110</v>
      </c>
      <c r="O1185" s="57" t="s">
        <v>8</v>
      </c>
      <c r="P1185" s="57" t="s">
        <v>921</v>
      </c>
      <c r="Q1185" s="57" t="s">
        <v>922</v>
      </c>
      <c r="R1185" s="57">
        <v>31</v>
      </c>
      <c r="S1185" s="57"/>
      <c r="T1185" s="57">
        <f t="shared" si="71"/>
        <v>31</v>
      </c>
      <c r="U1185" s="179"/>
      <c r="V1185" s="179"/>
      <c r="W1185" s="179"/>
      <c r="X1185" s="179"/>
      <c r="Y1185" s="179"/>
      <c r="Z1185" s="179"/>
      <c r="AA1185" s="179"/>
      <c r="AB1185" s="179"/>
      <c r="AC1185" s="179"/>
      <c r="AD1185" s="179" t="s">
        <v>38</v>
      </c>
      <c r="AE1185" s="179"/>
      <c r="AF1185" s="179"/>
      <c r="AG1185" s="115"/>
      <c r="AH1185" s="115"/>
      <c r="AI1185" s="115"/>
      <c r="AJ1185" s="1">
        <f t="shared" si="69"/>
        <v>0</v>
      </c>
    </row>
    <row r="1186" spans="1:37" ht="47.25" customHeight="1">
      <c r="A1186" s="94" t="s">
        <v>672</v>
      </c>
      <c r="B1186" s="57" t="s">
        <v>20</v>
      </c>
      <c r="C1186" s="57" t="s">
        <v>516</v>
      </c>
      <c r="D1186" s="278">
        <v>42417</v>
      </c>
      <c r="E1186" s="59">
        <v>0.33194444444444443</v>
      </c>
      <c r="F1186" s="278">
        <v>42417</v>
      </c>
      <c r="G1186" s="95">
        <v>0.33263888888888887</v>
      </c>
      <c r="H1186" s="95">
        <f t="shared" si="70"/>
        <v>6.9444444444444198E-4</v>
      </c>
      <c r="I1186" s="57">
        <v>232</v>
      </c>
      <c r="J1186" s="57" t="s">
        <v>920</v>
      </c>
      <c r="K1186" s="57" t="s">
        <v>9</v>
      </c>
      <c r="L1186" s="57" t="s">
        <v>17</v>
      </c>
      <c r="M1186" s="57" t="s">
        <v>828</v>
      </c>
      <c r="N1186" s="57">
        <v>110</v>
      </c>
      <c r="O1186" s="57" t="s">
        <v>8</v>
      </c>
      <c r="P1186" s="57" t="s">
        <v>921</v>
      </c>
      <c r="Q1186" s="57" t="s">
        <v>923</v>
      </c>
      <c r="R1186" s="57">
        <v>72</v>
      </c>
      <c r="S1186" s="57">
        <v>1</v>
      </c>
      <c r="T1186" s="57">
        <f t="shared" si="71"/>
        <v>73</v>
      </c>
      <c r="U1186" s="179"/>
      <c r="V1186" s="179"/>
      <c r="W1186" s="179"/>
      <c r="X1186" s="179"/>
      <c r="Y1186" s="179"/>
      <c r="Z1186" s="179"/>
      <c r="AA1186" s="179"/>
      <c r="AB1186" s="179"/>
      <c r="AC1186" s="179"/>
      <c r="AD1186" s="179" t="s">
        <v>38</v>
      </c>
      <c r="AE1186" s="179"/>
      <c r="AF1186" s="179"/>
      <c r="AG1186" s="115"/>
      <c r="AH1186" s="115"/>
      <c r="AI1186" s="115"/>
      <c r="AJ1186" s="1">
        <f t="shared" si="69"/>
        <v>0</v>
      </c>
    </row>
    <row r="1187" spans="1:37" ht="63" customHeight="1">
      <c r="A1187" s="94" t="s">
        <v>672</v>
      </c>
      <c r="B1187" s="57" t="s">
        <v>20</v>
      </c>
      <c r="C1187" s="57" t="s">
        <v>886</v>
      </c>
      <c r="D1187" s="278">
        <v>42419</v>
      </c>
      <c r="E1187" s="59">
        <v>0.51041666666666663</v>
      </c>
      <c r="F1187" s="278">
        <v>42419</v>
      </c>
      <c r="G1187" s="95">
        <v>0.56597222222222221</v>
      </c>
      <c r="H1187" s="95">
        <v>5.555555555555558E-2</v>
      </c>
      <c r="I1187" s="57">
        <v>1</v>
      </c>
      <c r="J1187" s="57"/>
      <c r="K1187" s="57"/>
      <c r="L1187" s="57" t="s">
        <v>17</v>
      </c>
      <c r="M1187" s="57" t="s">
        <v>965</v>
      </c>
      <c r="N1187" s="57" t="s">
        <v>3</v>
      </c>
      <c r="O1187" s="57" t="s">
        <v>8</v>
      </c>
      <c r="P1187" s="57" t="s">
        <v>965</v>
      </c>
      <c r="Q1187" s="57" t="s">
        <v>966</v>
      </c>
      <c r="R1187" s="57">
        <v>1</v>
      </c>
      <c r="S1187" s="57"/>
      <c r="T1187" s="57">
        <v>1</v>
      </c>
      <c r="U1187" s="179"/>
      <c r="V1187" s="179"/>
      <c r="W1187" s="179"/>
      <c r="X1187" s="179"/>
      <c r="Y1187" s="179"/>
      <c r="Z1187" s="179"/>
      <c r="AA1187" s="179"/>
      <c r="AB1187" s="179"/>
      <c r="AC1187" s="179"/>
      <c r="AD1187" s="179" t="s">
        <v>38</v>
      </c>
      <c r="AE1187" s="179"/>
      <c r="AF1187" s="179"/>
      <c r="AG1187" s="115"/>
      <c r="AH1187" s="115"/>
      <c r="AI1187" s="115"/>
      <c r="AJ1187" s="1">
        <f t="shared" si="69"/>
        <v>0</v>
      </c>
    </row>
    <row r="1188" spans="1:37" ht="47.25" customHeight="1">
      <c r="A1188" s="94" t="s">
        <v>672</v>
      </c>
      <c r="B1188" s="57" t="s">
        <v>20</v>
      </c>
      <c r="C1188" s="57" t="s">
        <v>967</v>
      </c>
      <c r="D1188" s="278">
        <v>42419</v>
      </c>
      <c r="E1188" s="59">
        <v>0.69097222222222221</v>
      </c>
      <c r="F1188" s="278">
        <v>42419</v>
      </c>
      <c r="G1188" s="95">
        <v>0.69166666666666676</v>
      </c>
      <c r="H1188" s="95">
        <v>6.94444444444553E-4</v>
      </c>
      <c r="I1188" s="57">
        <v>16</v>
      </c>
      <c r="J1188" s="57"/>
      <c r="K1188" s="57"/>
      <c r="L1188" s="57" t="s">
        <v>17</v>
      </c>
      <c r="M1188" s="57" t="s">
        <v>968</v>
      </c>
      <c r="N1188" s="57">
        <v>110</v>
      </c>
      <c r="O1188" s="57" t="s">
        <v>8</v>
      </c>
      <c r="P1188" s="57" t="s">
        <v>969</v>
      </c>
      <c r="Q1188" s="57" t="s">
        <v>970</v>
      </c>
      <c r="R1188" s="57">
        <v>5</v>
      </c>
      <c r="S1188" s="57">
        <v>34</v>
      </c>
      <c r="T1188" s="57">
        <v>39</v>
      </c>
      <c r="U1188" s="179"/>
      <c r="V1188" s="179"/>
      <c r="W1188" s="179"/>
      <c r="X1188" s="179"/>
      <c r="Y1188" s="179"/>
      <c r="Z1188" s="179"/>
      <c r="AA1188" s="179"/>
      <c r="AB1188" s="179"/>
      <c r="AC1188" s="179"/>
      <c r="AD1188" s="179" t="s">
        <v>38</v>
      </c>
      <c r="AE1188" s="179"/>
      <c r="AF1188" s="179"/>
      <c r="AG1188" s="115"/>
      <c r="AH1188" s="115"/>
      <c r="AI1188" s="115"/>
      <c r="AJ1188" s="1">
        <f t="shared" si="69"/>
        <v>0</v>
      </c>
    </row>
    <row r="1189" spans="1:37" ht="31.5" customHeight="1">
      <c r="A1189" s="94" t="s">
        <v>672</v>
      </c>
      <c r="B1189" s="57" t="s">
        <v>20</v>
      </c>
      <c r="C1189" s="57" t="s">
        <v>983</v>
      </c>
      <c r="D1189" s="278">
        <v>42422</v>
      </c>
      <c r="E1189" s="59">
        <v>0.62847222222222221</v>
      </c>
      <c r="F1189" s="278">
        <v>42422</v>
      </c>
      <c r="G1189" s="95">
        <v>0.65972222222222221</v>
      </c>
      <c r="H1189" s="95">
        <v>3.125E-2</v>
      </c>
      <c r="I1189" s="57">
        <v>82</v>
      </c>
      <c r="J1189" s="57" t="s">
        <v>984</v>
      </c>
      <c r="K1189" s="57"/>
      <c r="L1189" s="57" t="s">
        <v>17</v>
      </c>
      <c r="M1189" s="57" t="s">
        <v>985</v>
      </c>
      <c r="N1189" s="57">
        <v>110</v>
      </c>
      <c r="O1189" s="57" t="s">
        <v>14</v>
      </c>
      <c r="P1189" s="57" t="s">
        <v>985</v>
      </c>
      <c r="Q1189" s="57" t="s">
        <v>986</v>
      </c>
      <c r="R1189" s="57">
        <v>48</v>
      </c>
      <c r="S1189" s="57">
        <v>11.6</v>
      </c>
      <c r="T1189" s="57">
        <v>59.6</v>
      </c>
      <c r="U1189" s="179"/>
      <c r="V1189" s="179"/>
      <c r="W1189" s="179"/>
      <c r="X1189" s="179"/>
      <c r="Y1189" s="179"/>
      <c r="Z1189" s="179"/>
      <c r="AA1189" s="179"/>
      <c r="AB1189" s="179"/>
      <c r="AC1189" s="179"/>
      <c r="AD1189" s="179" t="s">
        <v>38</v>
      </c>
      <c r="AE1189" s="179"/>
      <c r="AF1189" s="179"/>
      <c r="AG1189" s="115"/>
      <c r="AH1189" s="115"/>
      <c r="AI1189" s="115"/>
      <c r="AJ1189" s="1">
        <f t="shared" si="69"/>
        <v>0</v>
      </c>
    </row>
    <row r="1190" spans="1:37" ht="47.25" customHeight="1">
      <c r="A1190" s="179" t="s">
        <v>6868</v>
      </c>
      <c r="B1190" s="179" t="s">
        <v>16</v>
      </c>
      <c r="C1190" s="179" t="s">
        <v>292</v>
      </c>
      <c r="D1190" s="79">
        <v>42597</v>
      </c>
      <c r="E1190" s="176">
        <v>0.5229166666666667</v>
      </c>
      <c r="F1190" s="79">
        <v>42597</v>
      </c>
      <c r="G1190" s="176">
        <v>0.56319444444444444</v>
      </c>
      <c r="H1190" s="377">
        <f>(F1190+G1190)-(D1190+E1190)</f>
        <v>4.0277777778101154E-2</v>
      </c>
      <c r="I1190" s="179">
        <v>10</v>
      </c>
      <c r="J1190" s="179" t="s">
        <v>7637</v>
      </c>
      <c r="K1190" s="179" t="s">
        <v>21</v>
      </c>
      <c r="L1190" s="179" t="s">
        <v>10</v>
      </c>
      <c r="M1190" s="290" t="s">
        <v>151</v>
      </c>
      <c r="N1190" s="179" t="s">
        <v>3</v>
      </c>
      <c r="O1190" s="179" t="s">
        <v>8</v>
      </c>
      <c r="P1190" s="179" t="s">
        <v>8088</v>
      </c>
      <c r="Q1190" s="179" t="s">
        <v>8089</v>
      </c>
      <c r="R1190" s="179">
        <v>10.8</v>
      </c>
      <c r="S1190" s="179"/>
      <c r="T1190" s="177">
        <f>SUM(R1190:S1190)</f>
        <v>10.8</v>
      </c>
      <c r="U1190" s="179" t="s">
        <v>29</v>
      </c>
      <c r="V1190" s="179">
        <v>1979</v>
      </c>
      <c r="W1190" s="179" t="s">
        <v>2813</v>
      </c>
      <c r="X1190" s="79"/>
      <c r="Y1190" s="79">
        <v>42593</v>
      </c>
      <c r="Z1190" s="179">
        <v>100</v>
      </c>
      <c r="AA1190" s="336" t="s">
        <v>2903</v>
      </c>
      <c r="AB1190" s="179">
        <v>0</v>
      </c>
      <c r="AC1190" s="79"/>
      <c r="AD1190" s="179" t="s">
        <v>23</v>
      </c>
      <c r="AE1190" s="179" t="s">
        <v>55</v>
      </c>
      <c r="AF1190" s="179"/>
      <c r="AG1190" s="179" t="s">
        <v>9972</v>
      </c>
      <c r="AH1190" s="115"/>
      <c r="AI1190" s="115"/>
      <c r="AJ1190" s="1">
        <f t="shared" si="69"/>
        <v>0</v>
      </c>
      <c r="AK1190" s="1">
        <f>AJ1190-T1190</f>
        <v>-10.8</v>
      </c>
    </row>
    <row r="1191" spans="1:37" ht="173.25" customHeight="1">
      <c r="A1191" s="94" t="s">
        <v>672</v>
      </c>
      <c r="B1191" s="57" t="s">
        <v>20</v>
      </c>
      <c r="C1191" s="57" t="s">
        <v>20</v>
      </c>
      <c r="D1191" s="278">
        <v>42424</v>
      </c>
      <c r="E1191" s="59">
        <v>8.6805555555555566E-2</v>
      </c>
      <c r="F1191" s="278">
        <v>42424</v>
      </c>
      <c r="G1191" s="95">
        <v>8.8888888888888892E-2</v>
      </c>
      <c r="H1191" s="95">
        <v>2.0833333333333259E-3</v>
      </c>
      <c r="I1191" s="57">
        <v>8</v>
      </c>
      <c r="J1191" s="57" t="s">
        <v>498</v>
      </c>
      <c r="K1191" s="57" t="s">
        <v>21</v>
      </c>
      <c r="L1191" s="57" t="s">
        <v>4</v>
      </c>
      <c r="M1191" s="57" t="s">
        <v>1014</v>
      </c>
      <c r="N1191" s="57" t="s">
        <v>3</v>
      </c>
      <c r="O1191" s="57" t="s">
        <v>8</v>
      </c>
      <c r="P1191" s="57" t="s">
        <v>1014</v>
      </c>
      <c r="Q1191" s="57" t="s">
        <v>1015</v>
      </c>
      <c r="R1191" s="57">
        <v>1</v>
      </c>
      <c r="S1191" s="57"/>
      <c r="T1191" s="57">
        <v>1</v>
      </c>
      <c r="U1191" s="179"/>
      <c r="V1191" s="179"/>
      <c r="W1191" s="179"/>
      <c r="X1191" s="179"/>
      <c r="Y1191" s="179"/>
      <c r="Z1191" s="179"/>
      <c r="AA1191" s="179"/>
      <c r="AB1191" s="179"/>
      <c r="AC1191" s="179"/>
      <c r="AD1191" s="179" t="s">
        <v>32</v>
      </c>
      <c r="AE1191" s="179"/>
      <c r="AF1191" s="179"/>
      <c r="AG1191" s="115"/>
      <c r="AH1191" s="115"/>
      <c r="AI1191" s="115"/>
      <c r="AJ1191" s="1">
        <f t="shared" si="69"/>
        <v>0</v>
      </c>
    </row>
    <row r="1192" spans="1:37" ht="63" customHeight="1">
      <c r="A1192" s="94" t="s">
        <v>672</v>
      </c>
      <c r="B1192" s="57" t="s">
        <v>20</v>
      </c>
      <c r="C1192" s="57" t="s">
        <v>488</v>
      </c>
      <c r="D1192" s="278">
        <v>42424</v>
      </c>
      <c r="E1192" s="59">
        <v>0.64513888888888882</v>
      </c>
      <c r="F1192" s="278">
        <v>42424</v>
      </c>
      <c r="G1192" s="95">
        <v>0.72916666666666663</v>
      </c>
      <c r="H1192" s="95">
        <v>8.4027777777777812E-2</v>
      </c>
      <c r="I1192" s="57">
        <v>3</v>
      </c>
      <c r="J1192" s="57"/>
      <c r="K1192" s="57"/>
      <c r="L1192" s="57" t="s">
        <v>17</v>
      </c>
      <c r="M1192" s="57" t="s">
        <v>1010</v>
      </c>
      <c r="N1192" s="57" t="s">
        <v>3</v>
      </c>
      <c r="O1192" s="57" t="s">
        <v>8</v>
      </c>
      <c r="P1192" s="57" t="s">
        <v>1010</v>
      </c>
      <c r="Q1192" s="57" t="s">
        <v>1011</v>
      </c>
      <c r="R1192" s="57">
        <v>3</v>
      </c>
      <c r="S1192" s="57"/>
      <c r="T1192" s="57">
        <v>3</v>
      </c>
      <c r="U1192" s="179"/>
      <c r="V1192" s="179"/>
      <c r="W1192" s="179"/>
      <c r="X1192" s="179"/>
      <c r="Y1192" s="179"/>
      <c r="Z1192" s="179"/>
      <c r="AA1192" s="179"/>
      <c r="AB1192" s="179"/>
      <c r="AC1192" s="179"/>
      <c r="AD1192" s="179" t="s">
        <v>38</v>
      </c>
      <c r="AE1192" s="179"/>
      <c r="AF1192" s="179"/>
      <c r="AG1192" s="115"/>
      <c r="AH1192" s="115"/>
      <c r="AI1192" s="115"/>
      <c r="AJ1192" s="1">
        <f t="shared" si="69"/>
        <v>0</v>
      </c>
    </row>
    <row r="1193" spans="1:37" ht="47.25">
      <c r="A1193" s="94" t="s">
        <v>13179</v>
      </c>
      <c r="B1193" s="179" t="s">
        <v>11</v>
      </c>
      <c r="C1193" s="179" t="s">
        <v>873</v>
      </c>
      <c r="D1193" s="169">
        <v>42713</v>
      </c>
      <c r="E1193" s="176">
        <v>0.70138888888888884</v>
      </c>
      <c r="F1193" s="169">
        <v>42713</v>
      </c>
      <c r="G1193" s="176">
        <v>0.70138888888888884</v>
      </c>
      <c r="H1193" s="176">
        <v>0</v>
      </c>
      <c r="I1193" s="179">
        <v>11</v>
      </c>
      <c r="J1193" s="179" t="s">
        <v>144</v>
      </c>
      <c r="K1193" s="179" t="s">
        <v>9</v>
      </c>
      <c r="L1193" s="179" t="s">
        <v>12</v>
      </c>
      <c r="M1193" s="179" t="s">
        <v>13337</v>
      </c>
      <c r="N1193" s="179" t="s">
        <v>3</v>
      </c>
      <c r="O1193" s="179" t="s">
        <v>8</v>
      </c>
      <c r="P1193" s="179" t="s">
        <v>13713</v>
      </c>
      <c r="Q1193" s="482" t="s">
        <v>13714</v>
      </c>
      <c r="R1193" s="179">
        <v>1.2</v>
      </c>
      <c r="S1193" s="179">
        <v>9.4</v>
      </c>
      <c r="T1193" s="179">
        <v>10.6</v>
      </c>
      <c r="U1193" s="179" t="s">
        <v>29</v>
      </c>
      <c r="V1193" s="179">
        <v>2012</v>
      </c>
      <c r="W1193" s="179" t="s">
        <v>15096</v>
      </c>
      <c r="X1193" s="179" t="s">
        <v>2736</v>
      </c>
      <c r="Y1193" s="79">
        <v>42054</v>
      </c>
      <c r="Z1193" s="270">
        <v>1</v>
      </c>
      <c r="AA1193" s="1351">
        <v>42785</v>
      </c>
      <c r="AB1193" s="179">
        <v>0</v>
      </c>
      <c r="AC1193" s="79">
        <v>42603</v>
      </c>
      <c r="AD1193" s="179" t="s">
        <v>23</v>
      </c>
      <c r="AE1193" s="179"/>
      <c r="AF1193" s="179"/>
      <c r="AG1193" s="179" t="s">
        <v>2941</v>
      </c>
      <c r="AH1193" s="115"/>
      <c r="AI1193" s="115"/>
      <c r="AJ1193" s="1">
        <f t="shared" si="69"/>
        <v>0</v>
      </c>
    </row>
    <row r="1194" spans="1:37" ht="63" customHeight="1">
      <c r="A1194" s="94" t="s">
        <v>672</v>
      </c>
      <c r="B1194" s="57" t="s">
        <v>20</v>
      </c>
      <c r="C1194" s="57" t="s">
        <v>20</v>
      </c>
      <c r="D1194" s="278">
        <v>42425</v>
      </c>
      <c r="E1194" s="59">
        <v>0.5625</v>
      </c>
      <c r="F1194" s="278">
        <v>42425</v>
      </c>
      <c r="G1194" s="95">
        <v>0.59513888888888888</v>
      </c>
      <c r="H1194" s="95">
        <v>3.2638888888888884E-2</v>
      </c>
      <c r="I1194" s="57">
        <v>4</v>
      </c>
      <c r="J1194" s="57" t="s">
        <v>1022</v>
      </c>
      <c r="K1194" s="57"/>
      <c r="L1194" s="57" t="s">
        <v>4</v>
      </c>
      <c r="M1194" s="57" t="s">
        <v>1023</v>
      </c>
      <c r="N1194" s="57" t="s">
        <v>3</v>
      </c>
      <c r="O1194" s="57" t="s">
        <v>8</v>
      </c>
      <c r="P1194" s="57" t="s">
        <v>1023</v>
      </c>
      <c r="Q1194" s="57" t="s">
        <v>1024</v>
      </c>
      <c r="R1194" s="57">
        <v>5</v>
      </c>
      <c r="S1194" s="57"/>
      <c r="T1194" s="57">
        <v>5</v>
      </c>
      <c r="U1194" s="179"/>
      <c r="V1194" s="179"/>
      <c r="W1194" s="179"/>
      <c r="X1194" s="179"/>
      <c r="Y1194" s="179"/>
      <c r="Z1194" s="179"/>
      <c r="AA1194" s="179"/>
      <c r="AB1194" s="179"/>
      <c r="AC1194" s="179"/>
      <c r="AD1194" s="179" t="s">
        <v>0</v>
      </c>
      <c r="AE1194" s="179"/>
      <c r="AF1194" s="179"/>
      <c r="AG1194" s="115"/>
      <c r="AH1194" s="115"/>
      <c r="AI1194" s="115"/>
      <c r="AJ1194" s="1">
        <f t="shared" si="69"/>
        <v>0</v>
      </c>
    </row>
    <row r="1195" spans="1:37" ht="47.25">
      <c r="A1195" s="94" t="s">
        <v>12777</v>
      </c>
      <c r="B1195" s="179" t="s">
        <v>6</v>
      </c>
      <c r="C1195" s="179" t="s">
        <v>1873</v>
      </c>
      <c r="D1195" s="169">
        <v>42702</v>
      </c>
      <c r="E1195" s="176">
        <v>0.55069444444444449</v>
      </c>
      <c r="F1195" s="169">
        <v>42702</v>
      </c>
      <c r="G1195" s="176">
        <v>0.55069444444444449</v>
      </c>
      <c r="H1195" s="176">
        <v>0</v>
      </c>
      <c r="I1195" s="600">
        <v>3</v>
      </c>
      <c r="J1195" s="179"/>
      <c r="K1195" s="179"/>
      <c r="L1195" s="600" t="s">
        <v>12</v>
      </c>
      <c r="M1195" s="179"/>
      <c r="N1195" s="179">
        <v>0.4</v>
      </c>
      <c r="O1195" s="179" t="s">
        <v>2</v>
      </c>
      <c r="P1195" s="179" t="s">
        <v>473</v>
      </c>
      <c r="Q1195" s="179" t="s">
        <v>13102</v>
      </c>
      <c r="R1195" s="179">
        <v>6.5</v>
      </c>
      <c r="S1195" s="179">
        <v>4</v>
      </c>
      <c r="T1195" s="600">
        <v>10.5</v>
      </c>
      <c r="U1195" s="179"/>
      <c r="V1195" s="179"/>
      <c r="W1195" s="179"/>
      <c r="X1195" s="179"/>
      <c r="Y1195" s="179"/>
      <c r="Z1195" s="179"/>
      <c r="AA1195" s="179"/>
      <c r="AB1195" s="179"/>
      <c r="AC1195" s="179"/>
      <c r="AD1195" s="600" t="s">
        <v>23</v>
      </c>
      <c r="AE1195" s="179"/>
      <c r="AF1195" s="179"/>
      <c r="AG1195" s="179"/>
      <c r="AH1195" s="115"/>
      <c r="AI1195" s="115"/>
      <c r="AJ1195" s="1">
        <f t="shared" si="69"/>
        <v>0</v>
      </c>
    </row>
    <row r="1196" spans="1:37" ht="31.5" customHeight="1">
      <c r="A1196" s="94" t="s">
        <v>672</v>
      </c>
      <c r="B1196" s="57" t="s">
        <v>20</v>
      </c>
      <c r="C1196" s="57" t="s">
        <v>983</v>
      </c>
      <c r="D1196" s="278">
        <v>42427</v>
      </c>
      <c r="E1196" s="59">
        <v>0.5444444444444444</v>
      </c>
      <c r="F1196" s="278">
        <v>42427</v>
      </c>
      <c r="G1196" s="95">
        <v>0.5444444444444444</v>
      </c>
      <c r="H1196" s="95">
        <v>0</v>
      </c>
      <c r="I1196" s="57">
        <v>6</v>
      </c>
      <c r="J1196" s="57"/>
      <c r="K1196" s="57" t="s">
        <v>15</v>
      </c>
      <c r="L1196" s="57" t="s">
        <v>17</v>
      </c>
      <c r="M1196" s="57" t="s">
        <v>1042</v>
      </c>
      <c r="N1196" s="57">
        <v>35</v>
      </c>
      <c r="O1196" s="57" t="s">
        <v>8</v>
      </c>
      <c r="P1196" s="57" t="s">
        <v>1042</v>
      </c>
      <c r="Q1196" s="57" t="s">
        <v>1043</v>
      </c>
      <c r="R1196" s="57">
        <v>1</v>
      </c>
      <c r="S1196" s="57"/>
      <c r="T1196" s="57">
        <v>1</v>
      </c>
      <c r="U1196" s="179"/>
      <c r="V1196" s="179"/>
      <c r="W1196" s="179"/>
      <c r="X1196" s="179"/>
      <c r="Y1196" s="179"/>
      <c r="Z1196" s="179"/>
      <c r="AA1196" s="179"/>
      <c r="AB1196" s="179"/>
      <c r="AC1196" s="179"/>
      <c r="AD1196" s="179" t="s">
        <v>38</v>
      </c>
      <c r="AE1196" s="179"/>
      <c r="AF1196" s="179"/>
      <c r="AG1196" s="115"/>
      <c r="AH1196" s="115"/>
      <c r="AI1196" s="115"/>
      <c r="AJ1196" s="1">
        <f t="shared" si="69"/>
        <v>0</v>
      </c>
    </row>
    <row r="1197" spans="1:37" ht="110.25" customHeight="1">
      <c r="A1197" s="94" t="s">
        <v>1052</v>
      </c>
      <c r="B1197" s="57" t="s">
        <v>20</v>
      </c>
      <c r="C1197" s="57" t="s">
        <v>20</v>
      </c>
      <c r="D1197" s="278">
        <v>42430</v>
      </c>
      <c r="E1197" s="59">
        <v>0.6875</v>
      </c>
      <c r="F1197" s="278">
        <v>42430</v>
      </c>
      <c r="G1197" s="95">
        <v>0.76111111111111107</v>
      </c>
      <c r="H1197" s="95">
        <f t="shared" ref="H1197:H1210" si="72">G1197-E1197</f>
        <v>7.3611111111111072E-2</v>
      </c>
      <c r="I1197" s="57">
        <v>10</v>
      </c>
      <c r="J1197" s="57" t="s">
        <v>609</v>
      </c>
      <c r="K1197" s="57"/>
      <c r="L1197" s="57" t="s">
        <v>4</v>
      </c>
      <c r="M1197" s="57" t="s">
        <v>1061</v>
      </c>
      <c r="N1197" s="57" t="s">
        <v>3</v>
      </c>
      <c r="O1197" s="57" t="s">
        <v>8</v>
      </c>
      <c r="P1197" s="57" t="s">
        <v>1062</v>
      </c>
      <c r="Q1197" s="57" t="s">
        <v>1063</v>
      </c>
      <c r="R1197" s="57">
        <v>7.3</v>
      </c>
      <c r="S1197" s="57"/>
      <c r="T1197" s="57">
        <f>R1197+S1197</f>
        <v>7.3</v>
      </c>
      <c r="U1197" s="179"/>
      <c r="V1197" s="179"/>
      <c r="W1197" s="179"/>
      <c r="X1197" s="179"/>
      <c r="Y1197" s="179"/>
      <c r="Z1197" s="179"/>
      <c r="AA1197" s="179"/>
      <c r="AB1197" s="179"/>
      <c r="AC1197" s="179"/>
      <c r="AD1197" s="179" t="s">
        <v>0</v>
      </c>
      <c r="AE1197" s="179"/>
      <c r="AF1197" s="179"/>
      <c r="AG1197" s="115"/>
      <c r="AH1197" s="115"/>
      <c r="AI1197" s="115"/>
      <c r="AJ1197" s="1">
        <f t="shared" si="69"/>
        <v>0</v>
      </c>
    </row>
    <row r="1198" spans="1:37" ht="78.75" customHeight="1">
      <c r="A1198" s="94" t="s">
        <v>1052</v>
      </c>
      <c r="B1198" s="57" t="s">
        <v>20</v>
      </c>
      <c r="C1198" s="57" t="s">
        <v>20</v>
      </c>
      <c r="D1198" s="278">
        <v>42430</v>
      </c>
      <c r="E1198" s="59">
        <v>0.73263888888888884</v>
      </c>
      <c r="F1198" s="278">
        <v>42430</v>
      </c>
      <c r="G1198" s="95">
        <v>0.74305555555555547</v>
      </c>
      <c r="H1198" s="95">
        <f t="shared" si="72"/>
        <v>1.041666666666663E-2</v>
      </c>
      <c r="I1198" s="57">
        <v>8</v>
      </c>
      <c r="J1198" s="57"/>
      <c r="K1198" s="57"/>
      <c r="L1198" s="57" t="s">
        <v>4</v>
      </c>
      <c r="M1198" s="57" t="s">
        <v>699</v>
      </c>
      <c r="N1198" s="57" t="s">
        <v>3</v>
      </c>
      <c r="O1198" s="57" t="s">
        <v>8</v>
      </c>
      <c r="P1198" s="57" t="s">
        <v>1064</v>
      </c>
      <c r="Q1198" s="57" t="s">
        <v>1065</v>
      </c>
      <c r="R1198" s="57">
        <v>1.4</v>
      </c>
      <c r="S1198" s="57"/>
      <c r="T1198" s="57">
        <f>R1198+S1198</f>
        <v>1.4</v>
      </c>
      <c r="U1198" s="179"/>
      <c r="V1198" s="179"/>
      <c r="W1198" s="179"/>
      <c r="X1198" s="179"/>
      <c r="Y1198" s="179"/>
      <c r="Z1198" s="179"/>
      <c r="AA1198" s="179"/>
      <c r="AB1198" s="179"/>
      <c r="AC1198" s="179"/>
      <c r="AD1198" s="179" t="s">
        <v>0</v>
      </c>
      <c r="AE1198" s="179"/>
      <c r="AF1198" s="179"/>
      <c r="AG1198" s="115"/>
      <c r="AH1198" s="115"/>
      <c r="AI1198" s="115"/>
      <c r="AJ1198" s="1">
        <f t="shared" si="69"/>
        <v>0</v>
      </c>
    </row>
    <row r="1199" spans="1:37" ht="63" customHeight="1">
      <c r="A1199" s="94" t="s">
        <v>1052</v>
      </c>
      <c r="B1199" s="57" t="s">
        <v>20</v>
      </c>
      <c r="C1199" s="57" t="s">
        <v>20</v>
      </c>
      <c r="D1199" s="278">
        <v>42430</v>
      </c>
      <c r="E1199" s="59">
        <v>0.70833333333333337</v>
      </c>
      <c r="F1199" s="278">
        <v>42430</v>
      </c>
      <c r="G1199" s="95">
        <v>0.7090277777777777</v>
      </c>
      <c r="H1199" s="95">
        <f t="shared" si="72"/>
        <v>6.9444444444433095E-4</v>
      </c>
      <c r="I1199" s="57">
        <v>6</v>
      </c>
      <c r="J1199" s="57"/>
      <c r="K1199" s="57"/>
      <c r="L1199" s="57" t="s">
        <v>4</v>
      </c>
      <c r="M1199" s="57" t="s">
        <v>1066</v>
      </c>
      <c r="N1199" s="57" t="s">
        <v>3</v>
      </c>
      <c r="O1199" s="57" t="s">
        <v>8</v>
      </c>
      <c r="P1199" s="57" t="s">
        <v>1067</v>
      </c>
      <c r="Q1199" s="57" t="s">
        <v>1068</v>
      </c>
      <c r="R1199" s="57">
        <v>3.4</v>
      </c>
      <c r="S1199" s="57"/>
      <c r="T1199" s="57">
        <f>R1199+S1199</f>
        <v>3.4</v>
      </c>
      <c r="U1199" s="179"/>
      <c r="V1199" s="179"/>
      <c r="W1199" s="179"/>
      <c r="X1199" s="179"/>
      <c r="Y1199" s="179"/>
      <c r="Z1199" s="179"/>
      <c r="AA1199" s="179"/>
      <c r="AB1199" s="179"/>
      <c r="AC1199" s="179"/>
      <c r="AD1199" s="179" t="s">
        <v>0</v>
      </c>
      <c r="AE1199" s="179"/>
      <c r="AF1199" s="179"/>
      <c r="AG1199" s="115"/>
      <c r="AH1199" s="115"/>
      <c r="AI1199" s="115"/>
      <c r="AJ1199" s="1">
        <f t="shared" si="69"/>
        <v>0</v>
      </c>
    </row>
    <row r="1200" spans="1:37" ht="78.75" customHeight="1">
      <c r="A1200" s="94" t="s">
        <v>1052</v>
      </c>
      <c r="B1200" s="57" t="s">
        <v>20</v>
      </c>
      <c r="C1200" s="57" t="s">
        <v>20</v>
      </c>
      <c r="D1200" s="278">
        <v>42431</v>
      </c>
      <c r="E1200" s="59">
        <v>0.49652777777777773</v>
      </c>
      <c r="F1200" s="278">
        <v>42431</v>
      </c>
      <c r="G1200" s="95">
        <v>0.5</v>
      </c>
      <c r="H1200" s="95">
        <f t="shared" si="72"/>
        <v>3.4722222222222654E-3</v>
      </c>
      <c r="I1200" s="57">
        <v>8</v>
      </c>
      <c r="J1200" s="57"/>
      <c r="K1200" s="57"/>
      <c r="L1200" s="57" t="s">
        <v>10</v>
      </c>
      <c r="M1200" s="57" t="s">
        <v>533</v>
      </c>
      <c r="N1200" s="57" t="s">
        <v>3</v>
      </c>
      <c r="O1200" s="57" t="s">
        <v>8</v>
      </c>
      <c r="P1200" s="57" t="s">
        <v>1069</v>
      </c>
      <c r="Q1200" s="57" t="s">
        <v>1070</v>
      </c>
      <c r="R1200" s="57">
        <v>3</v>
      </c>
      <c r="S1200" s="57">
        <v>6</v>
      </c>
      <c r="T1200" s="57">
        <f>R1200+S1200</f>
        <v>9</v>
      </c>
      <c r="U1200" s="179"/>
      <c r="V1200" s="179"/>
      <c r="W1200" s="179"/>
      <c r="X1200" s="179"/>
      <c r="Y1200" s="179"/>
      <c r="Z1200" s="179"/>
      <c r="AA1200" s="179"/>
      <c r="AB1200" s="179"/>
      <c r="AC1200" s="179"/>
      <c r="AD1200" s="179" t="s">
        <v>31</v>
      </c>
      <c r="AE1200" s="179"/>
      <c r="AF1200" s="179"/>
      <c r="AG1200" s="115"/>
      <c r="AH1200" s="115"/>
      <c r="AI1200" s="115"/>
      <c r="AJ1200" s="1">
        <f t="shared" si="69"/>
        <v>0</v>
      </c>
    </row>
    <row r="1201" spans="1:36" ht="31.5" customHeight="1">
      <c r="A1201" s="94" t="s">
        <v>1052</v>
      </c>
      <c r="B1201" s="57" t="s">
        <v>20</v>
      </c>
      <c r="C1201" s="57" t="s">
        <v>456</v>
      </c>
      <c r="D1201" s="278">
        <v>42432</v>
      </c>
      <c r="E1201" s="59">
        <v>0.80694444444444446</v>
      </c>
      <c r="F1201" s="278">
        <v>42432</v>
      </c>
      <c r="G1201" s="95">
        <v>0.83333333333333337</v>
      </c>
      <c r="H1201" s="95">
        <f t="shared" si="72"/>
        <v>2.6388888888888906E-2</v>
      </c>
      <c r="I1201" s="57">
        <v>3</v>
      </c>
      <c r="J1201" s="57"/>
      <c r="K1201" s="57"/>
      <c r="L1201" s="57" t="s">
        <v>4</v>
      </c>
      <c r="M1201" s="57" t="s">
        <v>1073</v>
      </c>
      <c r="N1201" s="57" t="s">
        <v>3</v>
      </c>
      <c r="O1201" s="57" t="s">
        <v>8</v>
      </c>
      <c r="P1201" s="57" t="s">
        <v>1074</v>
      </c>
      <c r="Q1201" s="57" t="s">
        <v>1075</v>
      </c>
      <c r="R1201" s="57">
        <v>1</v>
      </c>
      <c r="S1201" s="57"/>
      <c r="T1201" s="57">
        <f>R1201+S1201</f>
        <v>1</v>
      </c>
      <c r="U1201" s="179"/>
      <c r="V1201" s="179"/>
      <c r="W1201" s="179"/>
      <c r="X1201" s="179"/>
      <c r="Y1201" s="179"/>
      <c r="Z1201" s="179"/>
      <c r="AA1201" s="179"/>
      <c r="AB1201" s="179"/>
      <c r="AC1201" s="179"/>
      <c r="AD1201" s="179" t="s">
        <v>0</v>
      </c>
      <c r="AE1201" s="179"/>
      <c r="AF1201" s="179"/>
      <c r="AG1201" s="115"/>
      <c r="AH1201" s="115"/>
      <c r="AI1201" s="115"/>
      <c r="AJ1201" s="1">
        <f t="shared" si="69"/>
        <v>0</v>
      </c>
    </row>
    <row r="1202" spans="1:36" ht="236.25" customHeight="1">
      <c r="A1202" s="94" t="s">
        <v>1052</v>
      </c>
      <c r="B1202" s="57" t="s">
        <v>20</v>
      </c>
      <c r="C1202" s="57" t="s">
        <v>456</v>
      </c>
      <c r="D1202" s="278">
        <v>42432</v>
      </c>
      <c r="E1202" s="59">
        <v>0.80694444444444446</v>
      </c>
      <c r="F1202" s="278">
        <v>42432</v>
      </c>
      <c r="G1202" s="95">
        <v>0.83124999999999993</v>
      </c>
      <c r="H1202" s="95">
        <f t="shared" si="72"/>
        <v>2.4305555555555469E-2</v>
      </c>
      <c r="I1202" s="57">
        <v>2</v>
      </c>
      <c r="J1202" s="57"/>
      <c r="K1202" s="57"/>
      <c r="L1202" s="57" t="s">
        <v>4</v>
      </c>
      <c r="M1202" s="57" t="s">
        <v>286</v>
      </c>
      <c r="N1202" s="57" t="s">
        <v>3</v>
      </c>
      <c r="O1202" s="57" t="s">
        <v>8</v>
      </c>
      <c r="P1202" s="57" t="s">
        <v>1076</v>
      </c>
      <c r="Q1202" s="57" t="s">
        <v>1077</v>
      </c>
      <c r="R1202" s="57">
        <v>1</v>
      </c>
      <c r="S1202" s="57"/>
      <c r="T1202" s="57">
        <f>S1202+R1202</f>
        <v>1</v>
      </c>
      <c r="U1202" s="179"/>
      <c r="V1202" s="179"/>
      <c r="W1202" s="179"/>
      <c r="X1202" s="179"/>
      <c r="Y1202" s="179"/>
      <c r="Z1202" s="179"/>
      <c r="AA1202" s="179"/>
      <c r="AB1202" s="179"/>
      <c r="AC1202" s="179"/>
      <c r="AD1202" s="179" t="s">
        <v>0</v>
      </c>
      <c r="AE1202" s="179"/>
      <c r="AF1202" s="179"/>
      <c r="AG1202" s="115"/>
      <c r="AH1202" s="115"/>
      <c r="AI1202" s="115"/>
      <c r="AJ1202" s="1">
        <f t="shared" si="69"/>
        <v>0</v>
      </c>
    </row>
    <row r="1203" spans="1:36" ht="236.25" customHeight="1">
      <c r="A1203" s="94" t="s">
        <v>1052</v>
      </c>
      <c r="B1203" s="57" t="s">
        <v>20</v>
      </c>
      <c r="C1203" s="57" t="s">
        <v>20</v>
      </c>
      <c r="D1203" s="278">
        <v>42432</v>
      </c>
      <c r="E1203" s="59">
        <v>0.1076388888888889</v>
      </c>
      <c r="F1203" s="278">
        <v>42432</v>
      </c>
      <c r="G1203" s="95">
        <v>0.10833333333333334</v>
      </c>
      <c r="H1203" s="95">
        <f t="shared" si="72"/>
        <v>6.9444444444444198E-4</v>
      </c>
      <c r="I1203" s="57">
        <v>6</v>
      </c>
      <c r="J1203" s="57" t="s">
        <v>459</v>
      </c>
      <c r="K1203" s="57" t="s">
        <v>9</v>
      </c>
      <c r="L1203" s="57" t="s">
        <v>4</v>
      </c>
      <c r="M1203" s="57" t="s">
        <v>286</v>
      </c>
      <c r="N1203" s="57" t="s">
        <v>3</v>
      </c>
      <c r="O1203" s="57" t="s">
        <v>8</v>
      </c>
      <c r="P1203" s="57" t="s">
        <v>1071</v>
      </c>
      <c r="Q1203" s="57" t="s">
        <v>1072</v>
      </c>
      <c r="R1203" s="57">
        <v>1</v>
      </c>
      <c r="S1203" s="57"/>
      <c r="T1203" s="57">
        <f>R1203+S1203</f>
        <v>1</v>
      </c>
      <c r="U1203" s="179"/>
      <c r="V1203" s="179"/>
      <c r="W1203" s="179"/>
      <c r="X1203" s="179"/>
      <c r="Y1203" s="179"/>
      <c r="Z1203" s="179"/>
      <c r="AA1203" s="179"/>
      <c r="AB1203" s="179"/>
      <c r="AC1203" s="179"/>
      <c r="AD1203" s="179" t="s">
        <v>32</v>
      </c>
      <c r="AE1203" s="179"/>
      <c r="AF1203" s="179"/>
      <c r="AG1203" s="115"/>
      <c r="AH1203" s="115"/>
      <c r="AI1203" s="115"/>
      <c r="AJ1203" s="1">
        <f t="shared" si="69"/>
        <v>0</v>
      </c>
    </row>
    <row r="1204" spans="1:36" ht="94.5" customHeight="1">
      <c r="A1204" s="94" t="s">
        <v>1052</v>
      </c>
      <c r="B1204" s="57" t="s">
        <v>20</v>
      </c>
      <c r="C1204" s="57" t="s">
        <v>20</v>
      </c>
      <c r="D1204" s="278">
        <v>42432</v>
      </c>
      <c r="E1204" s="59">
        <v>0.43333333333333335</v>
      </c>
      <c r="F1204" s="278">
        <v>42432</v>
      </c>
      <c r="G1204" s="95">
        <v>0.43402777777777773</v>
      </c>
      <c r="H1204" s="95">
        <f t="shared" si="72"/>
        <v>6.9444444444438647E-4</v>
      </c>
      <c r="I1204" s="57">
        <v>9</v>
      </c>
      <c r="J1204" s="57" t="s">
        <v>144</v>
      </c>
      <c r="K1204" s="57" t="s">
        <v>9</v>
      </c>
      <c r="L1204" s="57" t="s">
        <v>4</v>
      </c>
      <c r="M1204" s="57" t="s">
        <v>1081</v>
      </c>
      <c r="N1204" s="57" t="s">
        <v>3</v>
      </c>
      <c r="O1204" s="57" t="s">
        <v>8</v>
      </c>
      <c r="P1204" s="57" t="s">
        <v>1082</v>
      </c>
      <c r="Q1204" s="57" t="s">
        <v>1083</v>
      </c>
      <c r="R1204" s="57">
        <v>2</v>
      </c>
      <c r="S1204" s="57"/>
      <c r="T1204" s="57">
        <f>R1204+S1204</f>
        <v>2</v>
      </c>
      <c r="U1204" s="179"/>
      <c r="V1204" s="179"/>
      <c r="W1204" s="179"/>
      <c r="X1204" s="179"/>
      <c r="Y1204" s="179"/>
      <c r="Z1204" s="179"/>
      <c r="AA1204" s="179"/>
      <c r="AB1204" s="179"/>
      <c r="AC1204" s="179"/>
      <c r="AD1204" s="179" t="s">
        <v>32</v>
      </c>
      <c r="AE1204" s="179"/>
      <c r="AF1204" s="179"/>
      <c r="AG1204" s="115"/>
      <c r="AH1204" s="115"/>
      <c r="AI1204" s="115"/>
      <c r="AJ1204" s="1">
        <f t="shared" si="69"/>
        <v>0</v>
      </c>
    </row>
    <row r="1205" spans="1:36" ht="47.25" customHeight="1">
      <c r="A1205" s="94" t="s">
        <v>1052</v>
      </c>
      <c r="B1205" s="57" t="s">
        <v>20</v>
      </c>
      <c r="C1205" s="57" t="s">
        <v>20</v>
      </c>
      <c r="D1205" s="278">
        <v>42432</v>
      </c>
      <c r="E1205" s="59">
        <v>0.51736111111111105</v>
      </c>
      <c r="F1205" s="278">
        <v>42432</v>
      </c>
      <c r="G1205" s="95">
        <v>0.52013888888888882</v>
      </c>
      <c r="H1205" s="95">
        <f t="shared" si="72"/>
        <v>2.7777777777777679E-3</v>
      </c>
      <c r="I1205" s="57">
        <v>24</v>
      </c>
      <c r="J1205" s="57" t="s">
        <v>1087</v>
      </c>
      <c r="K1205" s="57"/>
      <c r="L1205" s="57" t="s">
        <v>4</v>
      </c>
      <c r="M1205" s="57" t="s">
        <v>1066</v>
      </c>
      <c r="N1205" s="57">
        <v>35</v>
      </c>
      <c r="O1205" s="57" t="s">
        <v>8</v>
      </c>
      <c r="P1205" s="57" t="s">
        <v>1088</v>
      </c>
      <c r="Q1205" s="57" t="s">
        <v>1089</v>
      </c>
      <c r="R1205" s="57">
        <v>1</v>
      </c>
      <c r="S1205" s="57"/>
      <c r="T1205" s="57">
        <f>R1205+S1205</f>
        <v>1</v>
      </c>
      <c r="U1205" s="179"/>
      <c r="V1205" s="179"/>
      <c r="W1205" s="179"/>
      <c r="X1205" s="179"/>
      <c r="Y1205" s="179"/>
      <c r="Z1205" s="179"/>
      <c r="AA1205" s="179"/>
      <c r="AB1205" s="179"/>
      <c r="AC1205" s="179"/>
      <c r="AD1205" s="179" t="s">
        <v>0</v>
      </c>
      <c r="AE1205" s="179"/>
      <c r="AF1205" s="179"/>
      <c r="AG1205" s="115"/>
      <c r="AH1205" s="115"/>
      <c r="AI1205" s="115"/>
      <c r="AJ1205" s="1">
        <f t="shared" si="69"/>
        <v>0</v>
      </c>
    </row>
    <row r="1206" spans="1:36" ht="126" customHeight="1">
      <c r="A1206" s="94" t="s">
        <v>1052</v>
      </c>
      <c r="B1206" s="57" t="s">
        <v>20</v>
      </c>
      <c r="C1206" s="57" t="s">
        <v>488</v>
      </c>
      <c r="D1206" s="278">
        <v>42432</v>
      </c>
      <c r="E1206" s="59">
        <v>0.4201388888888889</v>
      </c>
      <c r="F1206" s="278">
        <v>42432</v>
      </c>
      <c r="G1206" s="95">
        <v>0.48958333333333331</v>
      </c>
      <c r="H1206" s="95">
        <f t="shared" si="72"/>
        <v>6.944444444444442E-2</v>
      </c>
      <c r="I1206" s="57">
        <v>13</v>
      </c>
      <c r="J1206" s="57"/>
      <c r="K1206" s="57"/>
      <c r="L1206" s="57" t="s">
        <v>17</v>
      </c>
      <c r="M1206" s="57" t="s">
        <v>1078</v>
      </c>
      <c r="N1206" s="57">
        <v>35</v>
      </c>
      <c r="O1206" s="57" t="s">
        <v>8</v>
      </c>
      <c r="P1206" s="57" t="s">
        <v>1079</v>
      </c>
      <c r="Q1206" s="57" t="s">
        <v>1080</v>
      </c>
      <c r="R1206" s="57">
        <v>44</v>
      </c>
      <c r="S1206" s="57"/>
      <c r="T1206" s="57">
        <f>S1206+R1206</f>
        <v>44</v>
      </c>
      <c r="U1206" s="179"/>
      <c r="V1206" s="179"/>
      <c r="W1206" s="179"/>
      <c r="X1206" s="179"/>
      <c r="Y1206" s="179"/>
      <c r="Z1206" s="179"/>
      <c r="AA1206" s="179"/>
      <c r="AB1206" s="179"/>
      <c r="AC1206" s="179"/>
      <c r="AD1206" s="179" t="s">
        <v>38</v>
      </c>
      <c r="AE1206" s="179"/>
      <c r="AF1206" s="179"/>
      <c r="AG1206" s="115"/>
      <c r="AH1206" s="115"/>
      <c r="AI1206" s="115"/>
      <c r="AJ1206" s="1">
        <f t="shared" si="69"/>
        <v>0</v>
      </c>
    </row>
    <row r="1207" spans="1:36" ht="94.5" customHeight="1">
      <c r="A1207" s="94" t="s">
        <v>1052</v>
      </c>
      <c r="B1207" s="57" t="s">
        <v>20</v>
      </c>
      <c r="C1207" s="57" t="s">
        <v>488</v>
      </c>
      <c r="D1207" s="278">
        <v>42432</v>
      </c>
      <c r="E1207" s="59">
        <v>0.48125000000000001</v>
      </c>
      <c r="F1207" s="278">
        <v>42432</v>
      </c>
      <c r="G1207" s="95">
        <v>0.49027777777777781</v>
      </c>
      <c r="H1207" s="95">
        <f t="shared" si="72"/>
        <v>9.0277777777778012E-3</v>
      </c>
      <c r="I1207" s="57">
        <v>1</v>
      </c>
      <c r="J1207" s="57"/>
      <c r="K1207" s="57"/>
      <c r="L1207" s="57" t="s">
        <v>17</v>
      </c>
      <c r="M1207" s="57" t="s">
        <v>1084</v>
      </c>
      <c r="N1207" s="57" t="s">
        <v>3</v>
      </c>
      <c r="O1207" s="57" t="s">
        <v>8</v>
      </c>
      <c r="P1207" s="57" t="s">
        <v>1085</v>
      </c>
      <c r="Q1207" s="57" t="s">
        <v>1086</v>
      </c>
      <c r="R1207" s="57">
        <v>1</v>
      </c>
      <c r="S1207" s="57"/>
      <c r="T1207" s="57">
        <f>R1207+S1207</f>
        <v>1</v>
      </c>
      <c r="U1207" s="179"/>
      <c r="V1207" s="179"/>
      <c r="W1207" s="179"/>
      <c r="X1207" s="179"/>
      <c r="Y1207" s="179"/>
      <c r="Z1207" s="179"/>
      <c r="AA1207" s="179"/>
      <c r="AB1207" s="179"/>
      <c r="AC1207" s="179"/>
      <c r="AD1207" s="179" t="s">
        <v>38</v>
      </c>
      <c r="AE1207" s="179"/>
      <c r="AF1207" s="179"/>
      <c r="AG1207" s="115"/>
      <c r="AH1207" s="115"/>
      <c r="AI1207" s="115"/>
      <c r="AJ1207" s="1">
        <f t="shared" si="69"/>
        <v>0</v>
      </c>
    </row>
    <row r="1208" spans="1:36" ht="126" customHeight="1">
      <c r="A1208" s="94" t="s">
        <v>1052</v>
      </c>
      <c r="B1208" s="57" t="s">
        <v>20</v>
      </c>
      <c r="C1208" s="57" t="s">
        <v>488</v>
      </c>
      <c r="D1208" s="278">
        <v>42432</v>
      </c>
      <c r="E1208" s="59">
        <v>0.59236111111111112</v>
      </c>
      <c r="F1208" s="278">
        <v>42432</v>
      </c>
      <c r="G1208" s="95">
        <v>0.60277777777777775</v>
      </c>
      <c r="H1208" s="95">
        <f t="shared" si="72"/>
        <v>1.041666666666663E-2</v>
      </c>
      <c r="I1208" s="57">
        <v>7</v>
      </c>
      <c r="J1208" s="57"/>
      <c r="K1208" s="57"/>
      <c r="L1208" s="57" t="s">
        <v>17</v>
      </c>
      <c r="M1208" s="57" t="s">
        <v>1090</v>
      </c>
      <c r="N1208" s="57" t="s">
        <v>3</v>
      </c>
      <c r="O1208" s="57" t="s">
        <v>8</v>
      </c>
      <c r="P1208" s="57" t="s">
        <v>1091</v>
      </c>
      <c r="Q1208" s="57" t="s">
        <v>1092</v>
      </c>
      <c r="R1208" s="57">
        <v>5</v>
      </c>
      <c r="S1208" s="57"/>
      <c r="T1208" s="57">
        <f>R1208+S1208</f>
        <v>5</v>
      </c>
      <c r="U1208" s="179"/>
      <c r="V1208" s="179"/>
      <c r="W1208" s="179"/>
      <c r="X1208" s="179"/>
      <c r="Y1208" s="179"/>
      <c r="Z1208" s="179"/>
      <c r="AA1208" s="179"/>
      <c r="AB1208" s="179"/>
      <c r="AC1208" s="179"/>
      <c r="AD1208" s="179" t="s">
        <v>38</v>
      </c>
      <c r="AE1208" s="179"/>
      <c r="AF1208" s="179"/>
      <c r="AG1208" s="115"/>
      <c r="AH1208" s="115"/>
      <c r="AI1208" s="115"/>
      <c r="AJ1208" s="1">
        <f t="shared" si="69"/>
        <v>0</v>
      </c>
    </row>
    <row r="1209" spans="1:36" ht="78.75" customHeight="1">
      <c r="A1209" s="94" t="s">
        <v>1052</v>
      </c>
      <c r="B1209" s="57" t="s">
        <v>20</v>
      </c>
      <c r="C1209" s="57" t="s">
        <v>488</v>
      </c>
      <c r="D1209" s="278">
        <v>42433</v>
      </c>
      <c r="E1209" s="59">
        <v>0.4680555555555555</v>
      </c>
      <c r="F1209" s="278">
        <v>42433</v>
      </c>
      <c r="G1209" s="95">
        <v>0.65763888888888888</v>
      </c>
      <c r="H1209" s="95">
        <f t="shared" si="72"/>
        <v>0.18958333333333338</v>
      </c>
      <c r="I1209" s="57">
        <v>2</v>
      </c>
      <c r="J1209" s="57"/>
      <c r="K1209" s="57"/>
      <c r="L1209" s="57" t="s">
        <v>17</v>
      </c>
      <c r="M1209" s="57" t="s">
        <v>1118</v>
      </c>
      <c r="N1209" s="57" t="s">
        <v>3</v>
      </c>
      <c r="O1209" s="57" t="s">
        <v>8</v>
      </c>
      <c r="P1209" s="57" t="s">
        <v>1119</v>
      </c>
      <c r="Q1209" s="57" t="s">
        <v>1120</v>
      </c>
      <c r="R1209" s="57">
        <v>3</v>
      </c>
      <c r="S1209" s="57"/>
      <c r="T1209" s="57">
        <f>R1209+S1209</f>
        <v>3</v>
      </c>
      <c r="U1209" s="179"/>
      <c r="V1209" s="179"/>
      <c r="W1209" s="179"/>
      <c r="X1209" s="179"/>
      <c r="Y1209" s="179"/>
      <c r="Z1209" s="179"/>
      <c r="AA1209" s="179"/>
      <c r="AB1209" s="179"/>
      <c r="AC1209" s="179"/>
      <c r="AD1209" s="179" t="s">
        <v>38</v>
      </c>
      <c r="AE1209" s="179"/>
      <c r="AF1209" s="179"/>
      <c r="AG1209" s="115"/>
      <c r="AH1209" s="115"/>
      <c r="AI1209" s="115"/>
      <c r="AJ1209" s="1">
        <f t="shared" si="69"/>
        <v>0</v>
      </c>
    </row>
    <row r="1210" spans="1:36" ht="94.5" customHeight="1">
      <c r="A1210" s="94" t="s">
        <v>1052</v>
      </c>
      <c r="B1210" s="57" t="s">
        <v>20</v>
      </c>
      <c r="C1210" s="57" t="s">
        <v>488</v>
      </c>
      <c r="D1210" s="278">
        <v>42433</v>
      </c>
      <c r="E1210" s="59">
        <v>0.43611111111111112</v>
      </c>
      <c r="F1210" s="278">
        <v>42433</v>
      </c>
      <c r="G1210" s="95">
        <v>0.50555555555555554</v>
      </c>
      <c r="H1210" s="95">
        <f t="shared" si="72"/>
        <v>6.944444444444442E-2</v>
      </c>
      <c r="I1210" s="57">
        <v>1</v>
      </c>
      <c r="J1210" s="57"/>
      <c r="K1210" s="57"/>
      <c r="L1210" s="57" t="s">
        <v>17</v>
      </c>
      <c r="M1210" s="57" t="s">
        <v>517</v>
      </c>
      <c r="N1210" s="57" t="s">
        <v>3</v>
      </c>
      <c r="O1210" s="57" t="s">
        <v>8</v>
      </c>
      <c r="P1210" s="57" t="s">
        <v>1121</v>
      </c>
      <c r="Q1210" s="57" t="s">
        <v>1122</v>
      </c>
      <c r="R1210" s="57">
        <v>3</v>
      </c>
      <c r="S1210" s="57"/>
      <c r="T1210" s="57">
        <f>R1210+S1210</f>
        <v>3</v>
      </c>
      <c r="U1210" s="179"/>
      <c r="V1210" s="179"/>
      <c r="W1210" s="179"/>
      <c r="X1210" s="179"/>
      <c r="Y1210" s="179"/>
      <c r="Z1210" s="179"/>
      <c r="AA1210" s="179"/>
      <c r="AB1210" s="179"/>
      <c r="AC1210" s="179"/>
      <c r="AD1210" s="179" t="s">
        <v>38</v>
      </c>
      <c r="AE1210" s="179"/>
      <c r="AF1210" s="179"/>
      <c r="AG1210" s="115"/>
      <c r="AH1210" s="115"/>
      <c r="AI1210" s="115"/>
      <c r="AJ1210" s="1">
        <f t="shared" si="69"/>
        <v>0</v>
      </c>
    </row>
    <row r="1211" spans="1:36" ht="78.75" customHeight="1">
      <c r="A1211" s="94" t="s">
        <v>1052</v>
      </c>
      <c r="B1211" s="57" t="s">
        <v>20</v>
      </c>
      <c r="C1211" s="57" t="s">
        <v>20</v>
      </c>
      <c r="D1211" s="278">
        <v>42434</v>
      </c>
      <c r="E1211" s="59">
        <v>8.6805555555555566E-2</v>
      </c>
      <c r="F1211" s="278">
        <v>42434</v>
      </c>
      <c r="G1211" s="95">
        <v>0.12847222222222224</v>
      </c>
      <c r="H1211" s="95">
        <v>4.1666666666666671E-2</v>
      </c>
      <c r="I1211" s="57">
        <v>6</v>
      </c>
      <c r="J1211" s="57"/>
      <c r="K1211" s="57"/>
      <c r="L1211" s="57" t="s">
        <v>4</v>
      </c>
      <c r="M1211" s="57" t="s">
        <v>1135</v>
      </c>
      <c r="N1211" s="57" t="s">
        <v>3</v>
      </c>
      <c r="O1211" s="57" t="s">
        <v>8</v>
      </c>
      <c r="P1211" s="57" t="s">
        <v>1136</v>
      </c>
      <c r="Q1211" s="57" t="s">
        <v>1137</v>
      </c>
      <c r="R1211" s="57">
        <v>6</v>
      </c>
      <c r="S1211" s="57"/>
      <c r="T1211" s="57">
        <v>6</v>
      </c>
      <c r="U1211" s="179"/>
      <c r="V1211" s="179"/>
      <c r="W1211" s="179"/>
      <c r="X1211" s="179"/>
      <c r="Y1211" s="179"/>
      <c r="Z1211" s="179"/>
      <c r="AA1211" s="179"/>
      <c r="AB1211" s="179"/>
      <c r="AC1211" s="179"/>
      <c r="AD1211" s="179" t="s">
        <v>0</v>
      </c>
      <c r="AE1211" s="179"/>
      <c r="AF1211" s="179"/>
      <c r="AG1211" s="115"/>
      <c r="AH1211" s="115"/>
      <c r="AI1211" s="115"/>
      <c r="AJ1211" s="1">
        <f t="shared" si="69"/>
        <v>0</v>
      </c>
    </row>
    <row r="1212" spans="1:36" ht="126" customHeight="1">
      <c r="A1212" s="94" t="s">
        <v>1052</v>
      </c>
      <c r="B1212" s="57" t="s">
        <v>20</v>
      </c>
      <c r="C1212" s="57" t="s">
        <v>20</v>
      </c>
      <c r="D1212" s="278">
        <v>42434</v>
      </c>
      <c r="E1212" s="59">
        <v>0.6958333333333333</v>
      </c>
      <c r="F1212" s="278">
        <v>42434</v>
      </c>
      <c r="G1212" s="95">
        <v>0.7284722222222223</v>
      </c>
      <c r="H1212" s="95">
        <v>3.2638888888888995E-2</v>
      </c>
      <c r="I1212" s="57">
        <v>11</v>
      </c>
      <c r="J1212" s="57"/>
      <c r="K1212" s="57"/>
      <c r="L1212" s="57" t="s">
        <v>4</v>
      </c>
      <c r="M1212" s="57" t="s">
        <v>831</v>
      </c>
      <c r="N1212" s="57" t="s">
        <v>3</v>
      </c>
      <c r="O1212" s="57" t="s">
        <v>8</v>
      </c>
      <c r="P1212" s="57" t="s">
        <v>1138</v>
      </c>
      <c r="Q1212" s="57" t="s">
        <v>1139</v>
      </c>
      <c r="R1212" s="57">
        <v>7</v>
      </c>
      <c r="S1212" s="57"/>
      <c r="T1212" s="57">
        <v>7</v>
      </c>
      <c r="U1212" s="179"/>
      <c r="V1212" s="179"/>
      <c r="W1212" s="179"/>
      <c r="X1212" s="179"/>
      <c r="Y1212" s="179"/>
      <c r="Z1212" s="179"/>
      <c r="AA1212" s="179"/>
      <c r="AB1212" s="179"/>
      <c r="AC1212" s="179"/>
      <c r="AD1212" s="179" t="s">
        <v>0</v>
      </c>
      <c r="AE1212" s="179"/>
      <c r="AF1212" s="179"/>
      <c r="AG1212" s="115"/>
      <c r="AH1212" s="115"/>
      <c r="AI1212" s="115"/>
      <c r="AJ1212" s="1">
        <f t="shared" si="69"/>
        <v>0</v>
      </c>
    </row>
    <row r="1213" spans="1:36" ht="141.75" customHeight="1">
      <c r="A1213" s="94" t="s">
        <v>1052</v>
      </c>
      <c r="B1213" s="57" t="s">
        <v>20</v>
      </c>
      <c r="C1213" s="57" t="s">
        <v>20</v>
      </c>
      <c r="D1213" s="278">
        <v>42437</v>
      </c>
      <c r="E1213" s="59">
        <v>0.40277777777777773</v>
      </c>
      <c r="F1213" s="278">
        <v>42437</v>
      </c>
      <c r="G1213" s="95">
        <v>0.46527777777777773</v>
      </c>
      <c r="H1213" s="95">
        <v>6.25E-2</v>
      </c>
      <c r="I1213" s="57">
        <v>3</v>
      </c>
      <c r="J1213" s="57"/>
      <c r="K1213" s="57"/>
      <c r="L1213" s="57" t="s">
        <v>4</v>
      </c>
      <c r="M1213" s="57" t="s">
        <v>1061</v>
      </c>
      <c r="N1213" s="57" t="s">
        <v>3</v>
      </c>
      <c r="O1213" s="57" t="s">
        <v>8</v>
      </c>
      <c r="P1213" s="57" t="s">
        <v>1151</v>
      </c>
      <c r="Q1213" s="57" t="s">
        <v>1152</v>
      </c>
      <c r="R1213" s="57">
        <v>3</v>
      </c>
      <c r="S1213" s="57"/>
      <c r="T1213" s="57">
        <v>3</v>
      </c>
      <c r="U1213" s="179"/>
      <c r="V1213" s="179"/>
      <c r="W1213" s="179"/>
      <c r="X1213" s="179"/>
      <c r="Y1213" s="179"/>
      <c r="Z1213" s="179"/>
      <c r="AA1213" s="179"/>
      <c r="AB1213" s="179"/>
      <c r="AC1213" s="179"/>
      <c r="AD1213" s="179" t="s">
        <v>0</v>
      </c>
      <c r="AE1213" s="179"/>
      <c r="AF1213" s="179"/>
      <c r="AG1213" s="115"/>
      <c r="AH1213" s="115"/>
      <c r="AI1213" s="115"/>
      <c r="AJ1213" s="1">
        <f t="shared" si="69"/>
        <v>0</v>
      </c>
    </row>
    <row r="1214" spans="1:36" ht="126" customHeight="1">
      <c r="A1214" s="94" t="s">
        <v>1052</v>
      </c>
      <c r="B1214" s="57" t="s">
        <v>20</v>
      </c>
      <c r="C1214" s="57" t="s">
        <v>20</v>
      </c>
      <c r="D1214" s="278">
        <v>42437</v>
      </c>
      <c r="E1214" s="59">
        <v>0.10347222222222223</v>
      </c>
      <c r="F1214" s="278">
        <v>42437</v>
      </c>
      <c r="G1214" s="95">
        <v>0.31805555555555554</v>
      </c>
      <c r="H1214" s="95">
        <v>0.21458333333333329</v>
      </c>
      <c r="I1214" s="57">
        <v>3</v>
      </c>
      <c r="J1214" s="57"/>
      <c r="K1214" s="57"/>
      <c r="L1214" s="57" t="s">
        <v>4</v>
      </c>
      <c r="M1214" s="57" t="s">
        <v>533</v>
      </c>
      <c r="N1214" s="57" t="s">
        <v>3</v>
      </c>
      <c r="O1214" s="57" t="s">
        <v>26</v>
      </c>
      <c r="P1214" s="57" t="s">
        <v>1153</v>
      </c>
      <c r="Q1214" s="57" t="s">
        <v>1154</v>
      </c>
      <c r="R1214" s="57">
        <v>25</v>
      </c>
      <c r="S1214" s="57"/>
      <c r="T1214" s="57">
        <v>25</v>
      </c>
      <c r="U1214" s="179"/>
      <c r="V1214" s="179"/>
      <c r="W1214" s="179"/>
      <c r="X1214" s="179"/>
      <c r="Y1214" s="179"/>
      <c r="Z1214" s="179"/>
      <c r="AA1214" s="179"/>
      <c r="AB1214" s="179"/>
      <c r="AC1214" s="179"/>
      <c r="AD1214" s="179" t="s">
        <v>0</v>
      </c>
      <c r="AE1214" s="179"/>
      <c r="AF1214" s="179"/>
      <c r="AG1214" s="115"/>
      <c r="AH1214" s="115"/>
      <c r="AI1214" s="115"/>
      <c r="AJ1214" s="1">
        <f t="shared" si="69"/>
        <v>0</v>
      </c>
    </row>
    <row r="1215" spans="1:36" ht="63" customHeight="1">
      <c r="A1215" s="94" t="s">
        <v>1052</v>
      </c>
      <c r="B1215" s="57" t="s">
        <v>20</v>
      </c>
      <c r="C1215" s="57" t="s">
        <v>20</v>
      </c>
      <c r="D1215" s="278">
        <v>42437</v>
      </c>
      <c r="E1215" s="59">
        <v>0.77500000000000002</v>
      </c>
      <c r="F1215" s="278">
        <v>42437</v>
      </c>
      <c r="G1215" s="95">
        <v>0.77569444444444446</v>
      </c>
      <c r="H1215" s="95">
        <v>6.9444444444444198E-4</v>
      </c>
      <c r="I1215" s="57">
        <v>7</v>
      </c>
      <c r="J1215" s="57" t="s">
        <v>1155</v>
      </c>
      <c r="K1215" s="57" t="s">
        <v>9</v>
      </c>
      <c r="L1215" s="57" t="s">
        <v>4</v>
      </c>
      <c r="M1215" s="57" t="s">
        <v>1156</v>
      </c>
      <c r="N1215" s="57" t="s">
        <v>3</v>
      </c>
      <c r="O1215" s="57" t="s">
        <v>8</v>
      </c>
      <c r="P1215" s="57" t="s">
        <v>1157</v>
      </c>
      <c r="Q1215" s="57" t="s">
        <v>1158</v>
      </c>
      <c r="R1215" s="57">
        <v>5</v>
      </c>
      <c r="S1215" s="57"/>
      <c r="T1215" s="57">
        <v>5</v>
      </c>
      <c r="U1215" s="179"/>
      <c r="V1215" s="179"/>
      <c r="W1215" s="179"/>
      <c r="X1215" s="179"/>
      <c r="Y1215" s="179"/>
      <c r="Z1215" s="179"/>
      <c r="AA1215" s="179"/>
      <c r="AB1215" s="179"/>
      <c r="AC1215" s="179"/>
      <c r="AD1215" s="179" t="s">
        <v>0</v>
      </c>
      <c r="AE1215" s="179"/>
      <c r="AF1215" s="179"/>
      <c r="AG1215" s="115"/>
      <c r="AH1215" s="115"/>
      <c r="AI1215" s="115"/>
      <c r="AJ1215" s="1">
        <f t="shared" si="69"/>
        <v>0</v>
      </c>
    </row>
    <row r="1216" spans="1:36" ht="78.75" customHeight="1">
      <c r="A1216" s="94" t="s">
        <v>1052</v>
      </c>
      <c r="B1216" s="57" t="s">
        <v>20</v>
      </c>
      <c r="C1216" s="57" t="s">
        <v>488</v>
      </c>
      <c r="D1216" s="278">
        <v>42444</v>
      </c>
      <c r="E1216" s="59">
        <v>0.74097222222222225</v>
      </c>
      <c r="F1216" s="278">
        <v>42444</v>
      </c>
      <c r="G1216" s="95">
        <v>0.74583333333333324</v>
      </c>
      <c r="H1216" s="95">
        <f t="shared" ref="H1216:H1231" si="73">G1216-E1216</f>
        <v>4.8611111111109828E-3</v>
      </c>
      <c r="I1216" s="57">
        <v>9</v>
      </c>
      <c r="J1216" s="57" t="s">
        <v>144</v>
      </c>
      <c r="K1216" s="57" t="s">
        <v>21</v>
      </c>
      <c r="L1216" s="57" t="s">
        <v>17</v>
      </c>
      <c r="M1216" s="57" t="s">
        <v>1215</v>
      </c>
      <c r="N1216" s="57" t="s">
        <v>3</v>
      </c>
      <c r="O1216" s="57" t="s">
        <v>8</v>
      </c>
      <c r="P1216" s="57" t="s">
        <v>1216</v>
      </c>
      <c r="Q1216" s="57" t="s">
        <v>1217</v>
      </c>
      <c r="R1216" s="57">
        <v>10</v>
      </c>
      <c r="S1216" s="57"/>
      <c r="T1216" s="57">
        <f t="shared" ref="T1216:T1231" si="74">R1216+S1216</f>
        <v>10</v>
      </c>
      <c r="U1216" s="179"/>
      <c r="V1216" s="179"/>
      <c r="W1216" s="179"/>
      <c r="X1216" s="179"/>
      <c r="Y1216" s="179"/>
      <c r="Z1216" s="179"/>
      <c r="AA1216" s="179"/>
      <c r="AB1216" s="179"/>
      <c r="AC1216" s="179"/>
      <c r="AD1216" s="179" t="s">
        <v>38</v>
      </c>
      <c r="AE1216" s="179"/>
      <c r="AF1216" s="179"/>
      <c r="AG1216" s="115"/>
      <c r="AH1216" s="115"/>
      <c r="AI1216" s="115"/>
      <c r="AJ1216" s="1">
        <f t="shared" si="69"/>
        <v>0</v>
      </c>
    </row>
    <row r="1217" spans="1:36" ht="189" customHeight="1">
      <c r="A1217" s="94" t="s">
        <v>1052</v>
      </c>
      <c r="B1217" s="57" t="s">
        <v>20</v>
      </c>
      <c r="C1217" s="57" t="s">
        <v>20</v>
      </c>
      <c r="D1217" s="278">
        <v>42445</v>
      </c>
      <c r="E1217" s="59">
        <v>0.71875</v>
      </c>
      <c r="F1217" s="278">
        <v>42445</v>
      </c>
      <c r="G1217" s="95">
        <v>0.74305555555555547</v>
      </c>
      <c r="H1217" s="95">
        <f t="shared" si="73"/>
        <v>2.4305555555555469E-2</v>
      </c>
      <c r="I1217" s="57">
        <v>7</v>
      </c>
      <c r="J1217" s="57"/>
      <c r="K1217" s="57"/>
      <c r="L1217" s="57" t="s">
        <v>4</v>
      </c>
      <c r="M1217" s="57" t="s">
        <v>699</v>
      </c>
      <c r="N1217" s="57" t="s">
        <v>3</v>
      </c>
      <c r="O1217" s="57" t="s">
        <v>8</v>
      </c>
      <c r="P1217" s="57" t="s">
        <v>1218</v>
      </c>
      <c r="Q1217" s="57" t="s">
        <v>1219</v>
      </c>
      <c r="R1217" s="57">
        <v>2</v>
      </c>
      <c r="S1217" s="57"/>
      <c r="T1217" s="57">
        <f t="shared" si="74"/>
        <v>2</v>
      </c>
      <c r="U1217" s="179"/>
      <c r="V1217" s="179"/>
      <c r="W1217" s="179"/>
      <c r="X1217" s="179"/>
      <c r="Y1217" s="179"/>
      <c r="Z1217" s="179"/>
      <c r="AA1217" s="179"/>
      <c r="AB1217" s="179"/>
      <c r="AC1217" s="179"/>
      <c r="AD1217" s="179" t="s">
        <v>0</v>
      </c>
      <c r="AE1217" s="179"/>
      <c r="AF1217" s="179"/>
      <c r="AG1217" s="115"/>
      <c r="AH1217" s="115"/>
      <c r="AI1217" s="115"/>
      <c r="AJ1217" s="1">
        <f t="shared" si="69"/>
        <v>0</v>
      </c>
    </row>
    <row r="1218" spans="1:36" ht="63" customHeight="1">
      <c r="A1218" s="94" t="s">
        <v>139</v>
      </c>
      <c r="B1218" s="57" t="s">
        <v>20</v>
      </c>
      <c r="C1218" s="57" t="s">
        <v>20</v>
      </c>
      <c r="D1218" s="278">
        <v>42390</v>
      </c>
      <c r="E1218" s="59">
        <v>0.81944444444444453</v>
      </c>
      <c r="F1218" s="278">
        <v>42390</v>
      </c>
      <c r="G1218" s="95">
        <v>0.82152777777777775</v>
      </c>
      <c r="H1218" s="95">
        <f t="shared" si="73"/>
        <v>2.0833333333332149E-3</v>
      </c>
      <c r="I1218" s="57">
        <v>9</v>
      </c>
      <c r="J1218" s="57"/>
      <c r="K1218" s="57" t="s">
        <v>146</v>
      </c>
      <c r="L1218" s="57" t="s">
        <v>12</v>
      </c>
      <c r="M1218" s="57" t="s">
        <v>533</v>
      </c>
      <c r="N1218" s="57" t="s">
        <v>3</v>
      </c>
      <c r="O1218" s="57" t="s">
        <v>24</v>
      </c>
      <c r="P1218" s="57" t="s">
        <v>534</v>
      </c>
      <c r="Q1218" s="57" t="s">
        <v>542</v>
      </c>
      <c r="R1218" s="57">
        <v>2.5</v>
      </c>
      <c r="S1218" s="57">
        <v>7.9</v>
      </c>
      <c r="T1218" s="57">
        <f t="shared" si="74"/>
        <v>10.4</v>
      </c>
      <c r="U1218" s="179"/>
      <c r="V1218" s="179"/>
      <c r="W1218" s="179"/>
      <c r="X1218" s="179"/>
      <c r="Y1218" s="179"/>
      <c r="Z1218" s="179"/>
      <c r="AA1218" s="179"/>
      <c r="AB1218" s="179"/>
      <c r="AC1218" s="179"/>
      <c r="AD1218" s="179" t="s">
        <v>23</v>
      </c>
      <c r="AE1218" s="179"/>
      <c r="AF1218" s="179"/>
      <c r="AG1218" s="115"/>
      <c r="AH1218" s="115"/>
      <c r="AI1218" s="115"/>
      <c r="AJ1218" s="1">
        <f t="shared" si="69"/>
        <v>0</v>
      </c>
    </row>
    <row r="1219" spans="1:36" ht="63" customHeight="1">
      <c r="A1219" s="94" t="s">
        <v>1052</v>
      </c>
      <c r="B1219" s="57" t="s">
        <v>20</v>
      </c>
      <c r="C1219" s="57" t="s">
        <v>20</v>
      </c>
      <c r="D1219" s="278">
        <v>42448</v>
      </c>
      <c r="E1219" s="59">
        <v>0.47222222222222227</v>
      </c>
      <c r="F1219" s="278">
        <v>42448</v>
      </c>
      <c r="G1219" s="95">
        <v>0.66666666666666663</v>
      </c>
      <c r="H1219" s="95">
        <f t="shared" si="73"/>
        <v>0.19444444444444436</v>
      </c>
      <c r="I1219" s="57">
        <v>3</v>
      </c>
      <c r="J1219" s="57"/>
      <c r="K1219" s="57"/>
      <c r="L1219" s="57" t="s">
        <v>4</v>
      </c>
      <c r="M1219" s="57" t="s">
        <v>1294</v>
      </c>
      <c r="N1219" s="57" t="s">
        <v>3</v>
      </c>
      <c r="O1219" s="57" t="s">
        <v>8</v>
      </c>
      <c r="P1219" s="57" t="s">
        <v>1295</v>
      </c>
      <c r="Q1219" s="57" t="s">
        <v>1296</v>
      </c>
      <c r="R1219" s="57">
        <v>1</v>
      </c>
      <c r="S1219" s="57">
        <v>4</v>
      </c>
      <c r="T1219" s="57">
        <f t="shared" si="74"/>
        <v>5</v>
      </c>
      <c r="U1219" s="179"/>
      <c r="V1219" s="179"/>
      <c r="W1219" s="179"/>
      <c r="X1219" s="179"/>
      <c r="Y1219" s="179"/>
      <c r="Z1219" s="179"/>
      <c r="AA1219" s="179"/>
      <c r="AB1219" s="179"/>
      <c r="AC1219" s="179"/>
      <c r="AD1219" s="179" t="s">
        <v>0</v>
      </c>
      <c r="AE1219" s="179"/>
      <c r="AF1219" s="179"/>
      <c r="AG1219" s="115"/>
      <c r="AH1219" s="115"/>
      <c r="AI1219" s="115"/>
      <c r="AJ1219" s="1">
        <f t="shared" si="69"/>
        <v>0</v>
      </c>
    </row>
    <row r="1220" spans="1:36" ht="47.25" customHeight="1">
      <c r="A1220" s="94" t="s">
        <v>1052</v>
      </c>
      <c r="B1220" s="57" t="s">
        <v>20</v>
      </c>
      <c r="C1220" s="57" t="s">
        <v>20</v>
      </c>
      <c r="D1220" s="278">
        <v>42448</v>
      </c>
      <c r="E1220" s="59">
        <v>0.58333333333333337</v>
      </c>
      <c r="F1220" s="278">
        <v>42448</v>
      </c>
      <c r="G1220" s="95">
        <v>0.58402777777777781</v>
      </c>
      <c r="H1220" s="95">
        <f t="shared" si="73"/>
        <v>6.9444444444444198E-4</v>
      </c>
      <c r="I1220" s="57">
        <v>5</v>
      </c>
      <c r="J1220" s="57"/>
      <c r="K1220" s="57"/>
      <c r="L1220" s="57" t="s">
        <v>4</v>
      </c>
      <c r="M1220" s="57" t="s">
        <v>1294</v>
      </c>
      <c r="N1220" s="57" t="s">
        <v>3</v>
      </c>
      <c r="O1220" s="57" t="s">
        <v>8</v>
      </c>
      <c r="P1220" s="57" t="s">
        <v>1295</v>
      </c>
      <c r="Q1220" s="57" t="s">
        <v>1297</v>
      </c>
      <c r="R1220" s="57">
        <v>1</v>
      </c>
      <c r="S1220" s="57"/>
      <c r="T1220" s="57">
        <f t="shared" si="74"/>
        <v>1</v>
      </c>
      <c r="U1220" s="179"/>
      <c r="V1220" s="179"/>
      <c r="W1220" s="179"/>
      <c r="X1220" s="179"/>
      <c r="Y1220" s="179"/>
      <c r="Z1220" s="179"/>
      <c r="AA1220" s="179"/>
      <c r="AB1220" s="179"/>
      <c r="AC1220" s="179"/>
      <c r="AD1220" s="179" t="s">
        <v>0</v>
      </c>
      <c r="AE1220" s="179"/>
      <c r="AF1220" s="179"/>
      <c r="AG1220" s="115"/>
      <c r="AH1220" s="115"/>
      <c r="AI1220" s="115"/>
      <c r="AJ1220" s="1">
        <f t="shared" si="69"/>
        <v>0</v>
      </c>
    </row>
    <row r="1221" spans="1:36" ht="31.5" customHeight="1">
      <c r="A1221" s="94" t="s">
        <v>1052</v>
      </c>
      <c r="B1221" s="57" t="s">
        <v>20</v>
      </c>
      <c r="C1221" s="57" t="s">
        <v>826</v>
      </c>
      <c r="D1221" s="278">
        <v>42448</v>
      </c>
      <c r="E1221" s="59">
        <v>0.40277777777777773</v>
      </c>
      <c r="F1221" s="278">
        <v>42448</v>
      </c>
      <c r="G1221" s="95">
        <v>0.40277777777777773</v>
      </c>
      <c r="H1221" s="95">
        <f t="shared" si="73"/>
        <v>0</v>
      </c>
      <c r="I1221" s="57">
        <v>6</v>
      </c>
      <c r="J1221" s="57"/>
      <c r="K1221" s="57"/>
      <c r="L1221" s="57" t="s">
        <v>17</v>
      </c>
      <c r="M1221" s="57" t="s">
        <v>1286</v>
      </c>
      <c r="N1221" s="57">
        <v>220</v>
      </c>
      <c r="O1221" s="57" t="s">
        <v>14</v>
      </c>
      <c r="P1221" s="57" t="s">
        <v>1287</v>
      </c>
      <c r="Q1221" s="57" t="s">
        <v>1288</v>
      </c>
      <c r="R1221" s="57">
        <v>10</v>
      </c>
      <c r="S1221" s="57">
        <v>6</v>
      </c>
      <c r="T1221" s="57">
        <f t="shared" si="74"/>
        <v>16</v>
      </c>
      <c r="U1221" s="179"/>
      <c r="V1221" s="179"/>
      <c r="W1221" s="179"/>
      <c r="X1221" s="179"/>
      <c r="Y1221" s="179"/>
      <c r="Z1221" s="179"/>
      <c r="AA1221" s="179"/>
      <c r="AB1221" s="179"/>
      <c r="AC1221" s="179"/>
      <c r="AD1221" s="179" t="s">
        <v>38</v>
      </c>
      <c r="AE1221" s="179"/>
      <c r="AF1221" s="179"/>
      <c r="AG1221" s="115"/>
      <c r="AH1221" s="115"/>
      <c r="AI1221" s="115"/>
      <c r="AJ1221" s="1">
        <f t="shared" si="69"/>
        <v>0</v>
      </c>
    </row>
    <row r="1222" spans="1:36" ht="47.25" customHeight="1">
      <c r="A1222" s="94" t="s">
        <v>1052</v>
      </c>
      <c r="B1222" s="57" t="s">
        <v>20</v>
      </c>
      <c r="C1222" s="57" t="s">
        <v>488</v>
      </c>
      <c r="D1222" s="278">
        <v>42448</v>
      </c>
      <c r="E1222" s="59">
        <v>0.68055555555555547</v>
      </c>
      <c r="F1222" s="278">
        <v>42448</v>
      </c>
      <c r="G1222" s="95">
        <v>0.68055555555555547</v>
      </c>
      <c r="H1222" s="95">
        <f t="shared" si="73"/>
        <v>0</v>
      </c>
      <c r="I1222" s="57">
        <v>7</v>
      </c>
      <c r="J1222" s="57" t="s">
        <v>459</v>
      </c>
      <c r="K1222" s="57" t="s">
        <v>9</v>
      </c>
      <c r="L1222" s="57" t="s">
        <v>17</v>
      </c>
      <c r="M1222" s="57" t="s">
        <v>1215</v>
      </c>
      <c r="N1222" s="57" t="s">
        <v>3</v>
      </c>
      <c r="O1222" s="57" t="s">
        <v>8</v>
      </c>
      <c r="P1222" s="57" t="s">
        <v>1216</v>
      </c>
      <c r="Q1222" s="57" t="s">
        <v>1289</v>
      </c>
      <c r="R1222" s="57">
        <v>4</v>
      </c>
      <c r="S1222" s="57"/>
      <c r="T1222" s="57">
        <f t="shared" si="74"/>
        <v>4</v>
      </c>
      <c r="U1222" s="179"/>
      <c r="V1222" s="179"/>
      <c r="W1222" s="179"/>
      <c r="X1222" s="179"/>
      <c r="Y1222" s="179"/>
      <c r="Z1222" s="179"/>
      <c r="AA1222" s="179"/>
      <c r="AB1222" s="179"/>
      <c r="AC1222" s="179"/>
      <c r="AD1222" s="179" t="s">
        <v>38</v>
      </c>
      <c r="AE1222" s="179"/>
      <c r="AF1222" s="179"/>
      <c r="AG1222" s="115"/>
      <c r="AH1222" s="115"/>
      <c r="AI1222" s="115"/>
      <c r="AJ1222" s="1">
        <f t="shared" si="69"/>
        <v>0</v>
      </c>
    </row>
    <row r="1223" spans="1:36" ht="189" customHeight="1">
      <c r="A1223" s="94" t="s">
        <v>1052</v>
      </c>
      <c r="B1223" s="57" t="s">
        <v>20</v>
      </c>
      <c r="C1223" s="57" t="s">
        <v>20</v>
      </c>
      <c r="D1223" s="278">
        <v>42449</v>
      </c>
      <c r="E1223" s="59">
        <v>4.1666666666666664E-2</v>
      </c>
      <c r="F1223" s="278">
        <v>42449</v>
      </c>
      <c r="G1223" s="95">
        <v>7.3611111111111113E-2</v>
      </c>
      <c r="H1223" s="95">
        <f t="shared" si="73"/>
        <v>3.1944444444444449E-2</v>
      </c>
      <c r="I1223" s="57">
        <v>8</v>
      </c>
      <c r="J1223" s="57"/>
      <c r="K1223" s="57"/>
      <c r="L1223" s="57" t="s">
        <v>4</v>
      </c>
      <c r="M1223" s="57" t="s">
        <v>929</v>
      </c>
      <c r="N1223" s="57" t="s">
        <v>3</v>
      </c>
      <c r="O1223" s="57" t="s">
        <v>8</v>
      </c>
      <c r="P1223" s="57" t="s">
        <v>1944</v>
      </c>
      <c r="Q1223" s="57" t="s">
        <v>1375</v>
      </c>
      <c r="R1223" s="57">
        <v>2</v>
      </c>
      <c r="S1223" s="57"/>
      <c r="T1223" s="57">
        <f t="shared" si="74"/>
        <v>2</v>
      </c>
      <c r="U1223" s="179"/>
      <c r="V1223" s="179"/>
      <c r="W1223" s="179"/>
      <c r="X1223" s="179"/>
      <c r="Y1223" s="179"/>
      <c r="Z1223" s="179"/>
      <c r="AA1223" s="179"/>
      <c r="AB1223" s="179"/>
      <c r="AC1223" s="179"/>
      <c r="AD1223" s="179" t="s">
        <v>0</v>
      </c>
      <c r="AE1223" s="179"/>
      <c r="AF1223" s="179"/>
      <c r="AG1223" s="115"/>
      <c r="AH1223" s="115"/>
      <c r="AI1223" s="115"/>
      <c r="AJ1223" s="1">
        <f t="shared" si="69"/>
        <v>0</v>
      </c>
    </row>
    <row r="1224" spans="1:36" ht="110.25" customHeight="1">
      <c r="A1224" s="94" t="s">
        <v>1052</v>
      </c>
      <c r="B1224" s="57" t="s">
        <v>20</v>
      </c>
      <c r="C1224" s="57" t="s">
        <v>20</v>
      </c>
      <c r="D1224" s="278">
        <v>42449</v>
      </c>
      <c r="E1224" s="59">
        <v>0.59375</v>
      </c>
      <c r="F1224" s="278">
        <v>42449</v>
      </c>
      <c r="G1224" s="95">
        <v>0.61875000000000002</v>
      </c>
      <c r="H1224" s="95">
        <f t="shared" si="73"/>
        <v>2.5000000000000022E-2</v>
      </c>
      <c r="I1224" s="57">
        <v>4</v>
      </c>
      <c r="J1224" s="57"/>
      <c r="K1224" s="57"/>
      <c r="L1224" s="57" t="s">
        <v>4</v>
      </c>
      <c r="M1224" s="57" t="s">
        <v>1376</v>
      </c>
      <c r="N1224" s="57" t="s">
        <v>3</v>
      </c>
      <c r="O1224" s="57" t="s">
        <v>8</v>
      </c>
      <c r="P1224" s="57" t="s">
        <v>1945</v>
      </c>
      <c r="Q1224" s="57" t="s">
        <v>1377</v>
      </c>
      <c r="R1224" s="57">
        <v>3</v>
      </c>
      <c r="S1224" s="57"/>
      <c r="T1224" s="57">
        <f t="shared" si="74"/>
        <v>3</v>
      </c>
      <c r="U1224" s="179"/>
      <c r="V1224" s="179"/>
      <c r="W1224" s="179"/>
      <c r="X1224" s="179"/>
      <c r="Y1224" s="179"/>
      <c r="Z1224" s="179"/>
      <c r="AA1224" s="179"/>
      <c r="AB1224" s="179"/>
      <c r="AC1224" s="179"/>
      <c r="AD1224" s="179" t="s">
        <v>0</v>
      </c>
      <c r="AE1224" s="179"/>
      <c r="AF1224" s="179"/>
      <c r="AG1224" s="115"/>
      <c r="AH1224" s="115"/>
      <c r="AI1224" s="115"/>
      <c r="AJ1224" s="1">
        <f t="shared" si="69"/>
        <v>0</v>
      </c>
    </row>
    <row r="1225" spans="1:36" ht="78.75" customHeight="1">
      <c r="A1225" s="94" t="s">
        <v>1052</v>
      </c>
      <c r="B1225" s="57" t="s">
        <v>20</v>
      </c>
      <c r="C1225" s="57" t="s">
        <v>20</v>
      </c>
      <c r="D1225" s="278">
        <v>42450</v>
      </c>
      <c r="E1225" s="59">
        <v>0.73263888888888884</v>
      </c>
      <c r="F1225" s="278">
        <v>42450</v>
      </c>
      <c r="G1225" s="95">
        <v>0.74652777777777779</v>
      </c>
      <c r="H1225" s="95">
        <f t="shared" si="73"/>
        <v>1.3888888888888951E-2</v>
      </c>
      <c r="I1225" s="57">
        <v>16</v>
      </c>
      <c r="J1225" s="57"/>
      <c r="K1225" s="57"/>
      <c r="L1225" s="57" t="s">
        <v>4</v>
      </c>
      <c r="M1225" s="57" t="s">
        <v>1617</v>
      </c>
      <c r="N1225" s="57" t="s">
        <v>3</v>
      </c>
      <c r="O1225" s="57" t="s">
        <v>8</v>
      </c>
      <c r="P1225" s="57" t="s">
        <v>1618</v>
      </c>
      <c r="Q1225" s="57" t="s">
        <v>1619</v>
      </c>
      <c r="R1225" s="57">
        <v>11</v>
      </c>
      <c r="S1225" s="57">
        <v>2</v>
      </c>
      <c r="T1225" s="57">
        <f t="shared" si="74"/>
        <v>13</v>
      </c>
      <c r="U1225" s="179"/>
      <c r="V1225" s="179"/>
      <c r="W1225" s="179"/>
      <c r="X1225" s="179"/>
      <c r="Y1225" s="179"/>
      <c r="Z1225" s="179"/>
      <c r="AA1225" s="179"/>
      <c r="AB1225" s="179"/>
      <c r="AC1225" s="179"/>
      <c r="AD1225" s="179" t="s">
        <v>0</v>
      </c>
      <c r="AE1225" s="179"/>
      <c r="AF1225" s="179"/>
      <c r="AG1225" s="115"/>
      <c r="AH1225" s="115"/>
      <c r="AI1225" s="115"/>
      <c r="AJ1225" s="1">
        <f t="shared" si="69"/>
        <v>0</v>
      </c>
    </row>
    <row r="1226" spans="1:36" ht="78.75" customHeight="1">
      <c r="A1226" s="94" t="s">
        <v>1052</v>
      </c>
      <c r="B1226" s="57" t="s">
        <v>20</v>
      </c>
      <c r="C1226" s="57" t="s">
        <v>20</v>
      </c>
      <c r="D1226" s="278">
        <v>42451</v>
      </c>
      <c r="E1226" s="59">
        <v>0.58333333333333337</v>
      </c>
      <c r="F1226" s="278">
        <v>42451</v>
      </c>
      <c r="G1226" s="95">
        <v>0.62847222222222221</v>
      </c>
      <c r="H1226" s="95">
        <f t="shared" si="73"/>
        <v>4.513888888888884E-2</v>
      </c>
      <c r="I1226" s="57">
        <v>1</v>
      </c>
      <c r="J1226" s="57"/>
      <c r="K1226" s="57"/>
      <c r="L1226" s="57" t="s">
        <v>4</v>
      </c>
      <c r="M1226" s="57" t="s">
        <v>1617</v>
      </c>
      <c r="N1226" s="60" t="s">
        <v>3</v>
      </c>
      <c r="O1226" s="57" t="s">
        <v>26</v>
      </c>
      <c r="P1226" s="57">
        <v>901</v>
      </c>
      <c r="Q1226" s="57" t="s">
        <v>1620</v>
      </c>
      <c r="R1226" s="57">
        <v>4</v>
      </c>
      <c r="S1226" s="57"/>
      <c r="T1226" s="57">
        <f t="shared" si="74"/>
        <v>4</v>
      </c>
      <c r="U1226" s="179"/>
      <c r="V1226" s="179"/>
      <c r="W1226" s="179"/>
      <c r="X1226" s="179"/>
      <c r="Y1226" s="179"/>
      <c r="Z1226" s="179"/>
      <c r="AA1226" s="179"/>
      <c r="AB1226" s="179"/>
      <c r="AC1226" s="179"/>
      <c r="AD1226" s="179" t="s">
        <v>0</v>
      </c>
      <c r="AE1226" s="179"/>
      <c r="AF1226" s="179"/>
      <c r="AG1226" s="115"/>
      <c r="AH1226" s="115"/>
      <c r="AI1226" s="115"/>
      <c r="AJ1226" s="1">
        <f t="shared" si="69"/>
        <v>0</v>
      </c>
    </row>
    <row r="1227" spans="1:36" ht="47.25" customHeight="1">
      <c r="A1227" s="94" t="s">
        <v>1052</v>
      </c>
      <c r="B1227" s="57" t="s">
        <v>20</v>
      </c>
      <c r="C1227" s="57" t="s">
        <v>488</v>
      </c>
      <c r="D1227" s="278">
        <v>42453</v>
      </c>
      <c r="E1227" s="59">
        <v>0.50416666666666665</v>
      </c>
      <c r="F1227" s="278">
        <v>42453</v>
      </c>
      <c r="G1227" s="95">
        <v>0.63124999999999998</v>
      </c>
      <c r="H1227" s="95">
        <f t="shared" si="73"/>
        <v>0.12708333333333333</v>
      </c>
      <c r="I1227" s="57">
        <v>7</v>
      </c>
      <c r="J1227" s="57"/>
      <c r="K1227" s="57"/>
      <c r="L1227" s="57" t="s">
        <v>17</v>
      </c>
      <c r="M1227" s="57" t="s">
        <v>1215</v>
      </c>
      <c r="N1227" s="57" t="s">
        <v>3</v>
      </c>
      <c r="O1227" s="57" t="s">
        <v>8</v>
      </c>
      <c r="P1227" s="57" t="s">
        <v>1621</v>
      </c>
      <c r="Q1227" s="57" t="s">
        <v>1622</v>
      </c>
      <c r="R1227" s="57">
        <v>24</v>
      </c>
      <c r="S1227" s="57"/>
      <c r="T1227" s="57">
        <f t="shared" si="74"/>
        <v>24</v>
      </c>
      <c r="U1227" s="179"/>
      <c r="V1227" s="179"/>
      <c r="W1227" s="179"/>
      <c r="X1227" s="179"/>
      <c r="Y1227" s="179"/>
      <c r="Z1227" s="179"/>
      <c r="AA1227" s="179"/>
      <c r="AB1227" s="179"/>
      <c r="AC1227" s="179"/>
      <c r="AD1227" s="179" t="s">
        <v>38</v>
      </c>
      <c r="AE1227" s="179"/>
      <c r="AF1227" s="179"/>
      <c r="AG1227" s="115"/>
      <c r="AH1227" s="115"/>
      <c r="AI1227" s="115"/>
      <c r="AJ1227" s="1">
        <f t="shared" si="69"/>
        <v>0</v>
      </c>
    </row>
    <row r="1228" spans="1:36" ht="78.75" customHeight="1">
      <c r="A1228" s="94" t="s">
        <v>1052</v>
      </c>
      <c r="B1228" s="57" t="s">
        <v>20</v>
      </c>
      <c r="C1228" s="57" t="s">
        <v>488</v>
      </c>
      <c r="D1228" s="278">
        <v>42456</v>
      </c>
      <c r="E1228" s="59">
        <v>0.75277777777777777</v>
      </c>
      <c r="F1228" s="278">
        <v>42456</v>
      </c>
      <c r="G1228" s="95">
        <v>0.75277777777777777</v>
      </c>
      <c r="H1228" s="95">
        <f t="shared" si="73"/>
        <v>0</v>
      </c>
      <c r="I1228" s="57">
        <v>6</v>
      </c>
      <c r="J1228" s="57"/>
      <c r="K1228" s="57"/>
      <c r="L1228" s="57" t="s">
        <v>17</v>
      </c>
      <c r="M1228" s="57" t="s">
        <v>1078</v>
      </c>
      <c r="N1228" s="57">
        <v>35</v>
      </c>
      <c r="O1228" s="57" t="s">
        <v>8</v>
      </c>
      <c r="P1228" s="57" t="s">
        <v>1948</v>
      </c>
      <c r="Q1228" s="57" t="s">
        <v>1949</v>
      </c>
      <c r="R1228" s="57">
        <v>7</v>
      </c>
      <c r="S1228" s="57">
        <v>6</v>
      </c>
      <c r="T1228" s="57">
        <f t="shared" si="74"/>
        <v>13</v>
      </c>
      <c r="U1228" s="179"/>
      <c r="V1228" s="179"/>
      <c r="W1228" s="179"/>
      <c r="X1228" s="179"/>
      <c r="Y1228" s="179"/>
      <c r="Z1228" s="179"/>
      <c r="AA1228" s="179"/>
      <c r="AB1228" s="179"/>
      <c r="AC1228" s="179"/>
      <c r="AD1228" s="179" t="s">
        <v>38</v>
      </c>
      <c r="AE1228" s="179"/>
      <c r="AF1228" s="179"/>
      <c r="AG1228" s="115"/>
      <c r="AH1228" s="115"/>
      <c r="AI1228" s="115"/>
      <c r="AJ1228" s="1">
        <f t="shared" ref="AJ1228:AJ1291" si="75">T1228-S1228-R1228</f>
        <v>0</v>
      </c>
    </row>
    <row r="1229" spans="1:36" ht="126" customHeight="1">
      <c r="A1229" s="94" t="s">
        <v>1052</v>
      </c>
      <c r="B1229" s="57" t="s">
        <v>20</v>
      </c>
      <c r="C1229" s="57" t="s">
        <v>20</v>
      </c>
      <c r="D1229" s="278">
        <v>42456</v>
      </c>
      <c r="E1229" s="59">
        <v>0.27777777777777779</v>
      </c>
      <c r="F1229" s="278">
        <v>42456</v>
      </c>
      <c r="G1229" s="95">
        <v>0.40416666666666662</v>
      </c>
      <c r="H1229" s="95">
        <f t="shared" si="73"/>
        <v>0.12638888888888883</v>
      </c>
      <c r="I1229" s="57">
        <v>11</v>
      </c>
      <c r="J1229" s="57" t="s">
        <v>1928</v>
      </c>
      <c r="K1229" s="57" t="s">
        <v>21</v>
      </c>
      <c r="L1229" s="57" t="s">
        <v>4</v>
      </c>
      <c r="M1229" s="57" t="s">
        <v>1066</v>
      </c>
      <c r="N1229" s="57" t="s">
        <v>3</v>
      </c>
      <c r="O1229" s="57" t="s">
        <v>8</v>
      </c>
      <c r="P1229" s="57" t="s">
        <v>1946</v>
      </c>
      <c r="Q1229" s="57" t="s">
        <v>1947</v>
      </c>
      <c r="R1229" s="57">
        <v>5</v>
      </c>
      <c r="S1229" s="57"/>
      <c r="T1229" s="57">
        <f t="shared" si="74"/>
        <v>5</v>
      </c>
      <c r="U1229" s="179"/>
      <c r="V1229" s="179"/>
      <c r="W1229" s="179"/>
      <c r="X1229" s="179"/>
      <c r="Y1229" s="179"/>
      <c r="Z1229" s="179"/>
      <c r="AA1229" s="179"/>
      <c r="AB1229" s="179"/>
      <c r="AC1229" s="179"/>
      <c r="AD1229" s="179" t="s">
        <v>0</v>
      </c>
      <c r="AE1229" s="179"/>
      <c r="AF1229" s="179"/>
      <c r="AG1229" s="115"/>
      <c r="AH1229" s="115"/>
      <c r="AI1229" s="115"/>
      <c r="AJ1229" s="1">
        <f t="shared" si="75"/>
        <v>0</v>
      </c>
    </row>
    <row r="1230" spans="1:36" ht="47.25" customHeight="1">
      <c r="A1230" s="94" t="s">
        <v>1052</v>
      </c>
      <c r="B1230" s="57" t="s">
        <v>20</v>
      </c>
      <c r="C1230" s="57" t="s">
        <v>488</v>
      </c>
      <c r="D1230" s="278">
        <v>42457</v>
      </c>
      <c r="E1230" s="59">
        <v>0.25069444444444444</v>
      </c>
      <c r="F1230" s="278">
        <v>42457</v>
      </c>
      <c r="G1230" s="95">
        <v>0.25138888888888888</v>
      </c>
      <c r="H1230" s="95">
        <f t="shared" si="73"/>
        <v>6.9444444444444198E-4</v>
      </c>
      <c r="I1230" s="57">
        <v>12</v>
      </c>
      <c r="J1230" s="57" t="s">
        <v>144</v>
      </c>
      <c r="K1230" s="57" t="s">
        <v>9</v>
      </c>
      <c r="L1230" s="57" t="s">
        <v>17</v>
      </c>
      <c r="M1230" s="57" t="s">
        <v>929</v>
      </c>
      <c r="N1230" s="57">
        <v>35</v>
      </c>
      <c r="O1230" s="57" t="s">
        <v>8</v>
      </c>
      <c r="P1230" s="57" t="s">
        <v>1950</v>
      </c>
      <c r="Q1230" s="57" t="s">
        <v>1951</v>
      </c>
      <c r="R1230" s="57">
        <v>2</v>
      </c>
      <c r="S1230" s="57"/>
      <c r="T1230" s="57">
        <f t="shared" si="74"/>
        <v>2</v>
      </c>
      <c r="U1230" s="179"/>
      <c r="V1230" s="179"/>
      <c r="W1230" s="179"/>
      <c r="X1230" s="179"/>
      <c r="Y1230" s="179"/>
      <c r="Z1230" s="179"/>
      <c r="AA1230" s="179"/>
      <c r="AB1230" s="179"/>
      <c r="AC1230" s="179"/>
      <c r="AD1230" s="179" t="s">
        <v>38</v>
      </c>
      <c r="AE1230" s="179"/>
      <c r="AF1230" s="179"/>
      <c r="AG1230" s="115"/>
      <c r="AH1230" s="115"/>
      <c r="AI1230" s="115"/>
      <c r="AJ1230" s="1">
        <f t="shared" si="75"/>
        <v>0</v>
      </c>
    </row>
    <row r="1231" spans="1:36" ht="78.75" customHeight="1">
      <c r="A1231" s="94" t="s">
        <v>1052</v>
      </c>
      <c r="B1231" s="57" t="s">
        <v>20</v>
      </c>
      <c r="C1231" s="57" t="s">
        <v>20</v>
      </c>
      <c r="D1231" s="278">
        <v>42457</v>
      </c>
      <c r="E1231" s="59">
        <v>0.71527777777777779</v>
      </c>
      <c r="F1231" s="278">
        <v>42457</v>
      </c>
      <c r="G1231" s="95">
        <v>0.74305555555555547</v>
      </c>
      <c r="H1231" s="95">
        <f t="shared" si="73"/>
        <v>2.7777777777777679E-2</v>
      </c>
      <c r="I1231" s="57">
        <v>18</v>
      </c>
      <c r="J1231" s="57"/>
      <c r="K1231" s="57"/>
      <c r="L1231" s="57" t="s">
        <v>4</v>
      </c>
      <c r="M1231" s="57" t="s">
        <v>1952</v>
      </c>
      <c r="N1231" s="57" t="s">
        <v>3</v>
      </c>
      <c r="O1231" s="57" t="s">
        <v>8</v>
      </c>
      <c r="P1231" s="57" t="s">
        <v>1953</v>
      </c>
      <c r="Q1231" s="57" t="s">
        <v>1954</v>
      </c>
      <c r="R1231" s="57">
        <v>4</v>
      </c>
      <c r="S1231" s="57"/>
      <c r="T1231" s="57">
        <f t="shared" si="74"/>
        <v>4</v>
      </c>
      <c r="U1231" s="179"/>
      <c r="V1231" s="179"/>
      <c r="W1231" s="179"/>
      <c r="X1231" s="179"/>
      <c r="Y1231" s="179"/>
      <c r="Z1231" s="179"/>
      <c r="AA1231" s="179"/>
      <c r="AB1231" s="179"/>
      <c r="AC1231" s="179"/>
      <c r="AD1231" s="179" t="s">
        <v>0</v>
      </c>
      <c r="AE1231" s="179"/>
      <c r="AF1231" s="179"/>
      <c r="AG1231" s="115"/>
      <c r="AH1231" s="115"/>
      <c r="AI1231" s="115"/>
      <c r="AJ1231" s="1">
        <f t="shared" si="75"/>
        <v>0</v>
      </c>
    </row>
    <row r="1232" spans="1:36" ht="112.5" customHeight="1">
      <c r="A1232" s="94" t="s">
        <v>13179</v>
      </c>
      <c r="B1232" s="57" t="s">
        <v>87</v>
      </c>
      <c r="C1232" s="57" t="s">
        <v>321</v>
      </c>
      <c r="D1232" s="58">
        <v>42711</v>
      </c>
      <c r="E1232" s="59">
        <v>0.67847222222222225</v>
      </c>
      <c r="F1232" s="58">
        <v>42711</v>
      </c>
      <c r="G1232" s="59">
        <v>0.82777777777777783</v>
      </c>
      <c r="H1232" s="59">
        <v>1.5277777777777777E-2</v>
      </c>
      <c r="I1232" s="60">
        <v>4</v>
      </c>
      <c r="J1232" s="60" t="s">
        <v>303</v>
      </c>
      <c r="K1232" s="60" t="s">
        <v>9</v>
      </c>
      <c r="L1232" s="71" t="s">
        <v>10</v>
      </c>
      <c r="M1232" s="72" t="s">
        <v>13312</v>
      </c>
      <c r="N1232" s="60" t="s">
        <v>3</v>
      </c>
      <c r="O1232" s="71" t="s">
        <v>8</v>
      </c>
      <c r="P1232" s="72" t="s">
        <v>13312</v>
      </c>
      <c r="Q1232" s="71" t="s">
        <v>13313</v>
      </c>
      <c r="R1232" s="167">
        <v>1.2</v>
      </c>
      <c r="S1232" s="167">
        <v>9.1999999999999993</v>
      </c>
      <c r="T1232" s="167">
        <v>10.4</v>
      </c>
      <c r="U1232" s="179" t="s">
        <v>29</v>
      </c>
      <c r="V1232" s="179">
        <v>2013</v>
      </c>
      <c r="W1232" s="179" t="s">
        <v>2725</v>
      </c>
      <c r="X1232" s="179" t="s">
        <v>2718</v>
      </c>
      <c r="Y1232" s="79">
        <v>42600</v>
      </c>
      <c r="Z1232" s="179">
        <v>100</v>
      </c>
      <c r="AA1232" s="116">
        <v>42767</v>
      </c>
      <c r="AB1232" s="179">
        <v>0</v>
      </c>
      <c r="AC1232" s="79">
        <v>42600</v>
      </c>
      <c r="AD1232" s="115" t="s">
        <v>23</v>
      </c>
      <c r="AE1232" s="115"/>
      <c r="AF1232" s="115"/>
      <c r="AG1232" s="115" t="s">
        <v>609</v>
      </c>
      <c r="AH1232" s="179" t="s">
        <v>15051</v>
      </c>
      <c r="AI1232" s="115"/>
      <c r="AJ1232" s="1">
        <f t="shared" si="75"/>
        <v>0</v>
      </c>
    </row>
    <row r="1233" spans="1:37" ht="93.75" customHeight="1">
      <c r="A1233" s="179" t="s">
        <v>5349</v>
      </c>
      <c r="B1233" s="179" t="s">
        <v>13</v>
      </c>
      <c r="C1233" s="179" t="s">
        <v>147</v>
      </c>
      <c r="D1233" s="169">
        <v>42559</v>
      </c>
      <c r="E1233" s="68">
        <v>7.6388888888888895E-2</v>
      </c>
      <c r="F1233" s="169">
        <v>42559</v>
      </c>
      <c r="G1233" s="68">
        <v>8.6805555555555566E-2</v>
      </c>
      <c r="H1233" s="68">
        <f>G1233-E1233</f>
        <v>1.0416666666666671E-2</v>
      </c>
      <c r="I1233" s="179">
        <v>1</v>
      </c>
      <c r="J1233" s="179" t="s">
        <v>141</v>
      </c>
      <c r="K1233" s="179" t="s">
        <v>141</v>
      </c>
      <c r="L1233" s="179" t="s">
        <v>12</v>
      </c>
      <c r="M1233" s="179" t="s">
        <v>10658</v>
      </c>
      <c r="N1233" s="179">
        <v>0.4</v>
      </c>
      <c r="O1233" s="179" t="s">
        <v>57</v>
      </c>
      <c r="P1233" s="179" t="s">
        <v>57</v>
      </c>
      <c r="Q1233" s="61" t="s">
        <v>10660</v>
      </c>
      <c r="R1233" s="190">
        <v>1</v>
      </c>
      <c r="S1233" s="190">
        <v>9.3000000000000007</v>
      </c>
      <c r="T1233" s="190">
        <f>R1233+S1233</f>
        <v>10.3</v>
      </c>
      <c r="U1233" s="179" t="s">
        <v>62</v>
      </c>
      <c r="V1233" s="179" t="s">
        <v>141</v>
      </c>
      <c r="W1233" s="179" t="s">
        <v>141</v>
      </c>
      <c r="X1233" s="179" t="s">
        <v>141</v>
      </c>
      <c r="Y1233" s="179" t="s">
        <v>141</v>
      </c>
      <c r="Z1233" s="179" t="s">
        <v>141</v>
      </c>
      <c r="AA1233" s="179" t="s">
        <v>141</v>
      </c>
      <c r="AB1233" s="179" t="s">
        <v>141</v>
      </c>
      <c r="AC1233" s="179" t="s">
        <v>141</v>
      </c>
      <c r="AD1233" s="115" t="s">
        <v>23</v>
      </c>
      <c r="AE1233" s="179" t="s">
        <v>141</v>
      </c>
      <c r="AF1233" s="179" t="s">
        <v>141</v>
      </c>
      <c r="AG1233" s="179" t="s">
        <v>141</v>
      </c>
      <c r="AH1233" s="115"/>
      <c r="AI1233" s="115"/>
      <c r="AJ1233" s="1">
        <f t="shared" si="75"/>
        <v>0</v>
      </c>
      <c r="AK1233" s="1">
        <f>AJ1233-T1233</f>
        <v>-10.3</v>
      </c>
    </row>
    <row r="1234" spans="1:37" ht="141.75" customHeight="1">
      <c r="A1234" s="179" t="s">
        <v>1052</v>
      </c>
      <c r="B1234" s="179" t="s">
        <v>6</v>
      </c>
      <c r="C1234" s="179" t="s">
        <v>1868</v>
      </c>
      <c r="D1234" s="169">
        <v>42449</v>
      </c>
      <c r="E1234" s="176">
        <v>0.56527777777777777</v>
      </c>
      <c r="F1234" s="169">
        <v>42449</v>
      </c>
      <c r="G1234" s="176">
        <v>0.56527777777777777</v>
      </c>
      <c r="H1234" s="176">
        <v>0</v>
      </c>
      <c r="I1234" s="179">
        <v>33</v>
      </c>
      <c r="J1234" s="179"/>
      <c r="K1234" s="179"/>
      <c r="L1234" s="179" t="s">
        <v>12</v>
      </c>
      <c r="M1234" s="179" t="s">
        <v>3680</v>
      </c>
      <c r="N1234" s="179">
        <v>0.4</v>
      </c>
      <c r="O1234" s="179" t="s">
        <v>2</v>
      </c>
      <c r="P1234" s="179" t="s">
        <v>473</v>
      </c>
      <c r="Q1234" s="179" t="s">
        <v>3681</v>
      </c>
      <c r="R1234" s="179"/>
      <c r="S1234" s="179">
        <v>10.3</v>
      </c>
      <c r="T1234" s="179">
        <v>10.3</v>
      </c>
      <c r="U1234" s="80"/>
      <c r="V1234" s="80"/>
      <c r="W1234" s="80"/>
      <c r="X1234" s="80"/>
      <c r="Y1234" s="80"/>
      <c r="Z1234" s="80"/>
      <c r="AA1234" s="80"/>
      <c r="AB1234" s="80"/>
      <c r="AC1234" s="80"/>
      <c r="AD1234" s="115" t="s">
        <v>23</v>
      </c>
      <c r="AE1234" s="80"/>
      <c r="AF1234" s="80"/>
      <c r="AG1234" s="728"/>
      <c r="AH1234" s="115"/>
      <c r="AI1234" s="115"/>
      <c r="AJ1234" s="1">
        <f t="shared" si="75"/>
        <v>0</v>
      </c>
    </row>
    <row r="1235" spans="1:37" ht="110.25" customHeight="1">
      <c r="A1235" s="94" t="s">
        <v>2039</v>
      </c>
      <c r="B1235" s="57" t="s">
        <v>20</v>
      </c>
      <c r="C1235" s="57" t="s">
        <v>20</v>
      </c>
      <c r="D1235" s="278">
        <v>42463</v>
      </c>
      <c r="E1235" s="59">
        <v>0.45833333333333331</v>
      </c>
      <c r="F1235" s="278">
        <v>42463</v>
      </c>
      <c r="G1235" s="95">
        <v>0.82986111111111116</v>
      </c>
      <c r="H1235" s="95">
        <v>0.37152777777777785</v>
      </c>
      <c r="I1235" s="57">
        <v>3</v>
      </c>
      <c r="J1235" s="57" t="s">
        <v>144</v>
      </c>
      <c r="K1235" s="57" t="s">
        <v>52</v>
      </c>
      <c r="L1235" s="57" t="s">
        <v>10</v>
      </c>
      <c r="M1235" s="57" t="s">
        <v>2028</v>
      </c>
      <c r="N1235" s="57" t="s">
        <v>3</v>
      </c>
      <c r="O1235" s="57" t="s">
        <v>8</v>
      </c>
      <c r="P1235" s="57" t="s">
        <v>2029</v>
      </c>
      <c r="Q1235" s="57" t="s">
        <v>2030</v>
      </c>
      <c r="R1235" s="57">
        <v>4</v>
      </c>
      <c r="S1235" s="57"/>
      <c r="T1235" s="57">
        <v>4</v>
      </c>
      <c r="U1235" s="179"/>
      <c r="V1235" s="179"/>
      <c r="W1235" s="179"/>
      <c r="X1235" s="179"/>
      <c r="Y1235" s="179"/>
      <c r="Z1235" s="179"/>
      <c r="AA1235" s="179"/>
      <c r="AB1235" s="179"/>
      <c r="AC1235" s="179"/>
      <c r="AD1235" s="179" t="s">
        <v>32</v>
      </c>
      <c r="AE1235" s="179"/>
      <c r="AF1235" s="179"/>
      <c r="AG1235" s="115"/>
      <c r="AH1235" s="115"/>
      <c r="AI1235" s="115"/>
      <c r="AJ1235" s="1">
        <f t="shared" si="75"/>
        <v>0</v>
      </c>
    </row>
    <row r="1236" spans="1:37" ht="78.75" customHeight="1">
      <c r="A1236" s="94" t="s">
        <v>2039</v>
      </c>
      <c r="B1236" s="57" t="s">
        <v>20</v>
      </c>
      <c r="C1236" s="57" t="s">
        <v>20</v>
      </c>
      <c r="D1236" s="278">
        <v>42464</v>
      </c>
      <c r="E1236" s="59">
        <v>0.73749999999999993</v>
      </c>
      <c r="F1236" s="278">
        <v>42464</v>
      </c>
      <c r="G1236" s="95">
        <v>0.8125</v>
      </c>
      <c r="H1236" s="95">
        <v>7.5000000000000067E-2</v>
      </c>
      <c r="I1236" s="57">
        <v>16</v>
      </c>
      <c r="J1236" s="57"/>
      <c r="K1236" s="57"/>
      <c r="L1236" s="57" t="s">
        <v>30</v>
      </c>
      <c r="M1236" s="57" t="s">
        <v>2058</v>
      </c>
      <c r="N1236" s="57" t="s">
        <v>3</v>
      </c>
      <c r="O1236" s="57" t="s">
        <v>8</v>
      </c>
      <c r="P1236" s="57" t="s">
        <v>2059</v>
      </c>
      <c r="Q1236" s="57" t="s">
        <v>2060</v>
      </c>
      <c r="R1236" s="57">
        <v>15</v>
      </c>
      <c r="S1236" s="57"/>
      <c r="T1236" s="57">
        <f>R1236+S1236</f>
        <v>15</v>
      </c>
      <c r="U1236" s="179"/>
      <c r="V1236" s="179"/>
      <c r="W1236" s="179"/>
      <c r="X1236" s="179"/>
      <c r="Y1236" s="179"/>
      <c r="Z1236" s="179"/>
      <c r="AA1236" s="179"/>
      <c r="AB1236" s="179"/>
      <c r="AC1236" s="179"/>
      <c r="AD1236" s="179" t="s">
        <v>28</v>
      </c>
      <c r="AE1236" s="179"/>
      <c r="AF1236" s="179"/>
      <c r="AG1236" s="115"/>
      <c r="AH1236" s="115"/>
      <c r="AI1236" s="115"/>
      <c r="AJ1236" s="1">
        <f t="shared" si="75"/>
        <v>0</v>
      </c>
    </row>
    <row r="1237" spans="1:37" ht="31.5" customHeight="1">
      <c r="A1237" s="179" t="s">
        <v>5349</v>
      </c>
      <c r="B1237" s="172" t="s">
        <v>71</v>
      </c>
      <c r="C1237" s="172" t="s">
        <v>71</v>
      </c>
      <c r="D1237" s="383">
        <v>42575</v>
      </c>
      <c r="E1237" s="68">
        <v>0.1111111111111111</v>
      </c>
      <c r="F1237" s="383">
        <v>42575</v>
      </c>
      <c r="G1237" s="68">
        <v>0.13680555555555554</v>
      </c>
      <c r="H1237" s="69">
        <f>G1237-E1237</f>
        <v>2.5694444444444436E-2</v>
      </c>
      <c r="I1237" s="179">
        <v>23</v>
      </c>
      <c r="J1237" s="179"/>
      <c r="K1237" s="115" t="s">
        <v>15</v>
      </c>
      <c r="L1237" s="115" t="s">
        <v>4</v>
      </c>
      <c r="M1237" s="115" t="s">
        <v>6715</v>
      </c>
      <c r="N1237" s="208">
        <v>110</v>
      </c>
      <c r="O1237" s="179" t="s">
        <v>14</v>
      </c>
      <c r="P1237" s="179" t="s">
        <v>6716</v>
      </c>
      <c r="Q1237" s="385" t="s">
        <v>7251</v>
      </c>
      <c r="R1237" s="179">
        <v>8.1150000000000002</v>
      </c>
      <c r="S1237" s="179">
        <v>2.0529999999999999</v>
      </c>
      <c r="T1237" s="179">
        <f>SUM(R1237:S1237)</f>
        <v>10.167999999999999</v>
      </c>
      <c r="U1237" s="115"/>
      <c r="V1237" s="179"/>
      <c r="W1237" s="179"/>
      <c r="X1237" s="179"/>
      <c r="Y1237" s="336"/>
      <c r="Z1237" s="179"/>
      <c r="AA1237" s="336"/>
      <c r="AB1237" s="179"/>
      <c r="AC1237" s="336"/>
      <c r="AD1237" s="115" t="s">
        <v>23</v>
      </c>
      <c r="AE1237" s="179"/>
      <c r="AF1237" s="179"/>
      <c r="AG1237" s="115"/>
      <c r="AH1237" s="115"/>
      <c r="AI1237" s="115"/>
      <c r="AJ1237" s="1">
        <f t="shared" si="75"/>
        <v>0</v>
      </c>
      <c r="AK1237" s="1">
        <f>AJ1237-T1237</f>
        <v>-10.167999999999999</v>
      </c>
    </row>
    <row r="1238" spans="1:37" ht="37.5" customHeight="1">
      <c r="A1238" s="94" t="s">
        <v>139</v>
      </c>
      <c r="B1238" s="57" t="s">
        <v>20</v>
      </c>
      <c r="C1238" s="57" t="s">
        <v>20</v>
      </c>
      <c r="D1238" s="278">
        <v>42389</v>
      </c>
      <c r="E1238" s="59">
        <v>0.82500000000000007</v>
      </c>
      <c r="F1238" s="278">
        <v>42389</v>
      </c>
      <c r="G1238" s="95">
        <v>0.82708333333333339</v>
      </c>
      <c r="H1238" s="95">
        <f>G1238-E1238</f>
        <v>2.0833333333333259E-3</v>
      </c>
      <c r="I1238" s="57">
        <v>9</v>
      </c>
      <c r="J1238" s="57"/>
      <c r="K1238" s="57"/>
      <c r="L1238" s="57" t="s">
        <v>12</v>
      </c>
      <c r="M1238" s="57" t="s">
        <v>533</v>
      </c>
      <c r="N1238" s="57" t="s">
        <v>3</v>
      </c>
      <c r="O1238" s="57" t="s">
        <v>24</v>
      </c>
      <c r="P1238" s="57" t="s">
        <v>534</v>
      </c>
      <c r="Q1238" s="57" t="s">
        <v>535</v>
      </c>
      <c r="R1238" s="57">
        <v>2</v>
      </c>
      <c r="S1238" s="57">
        <v>8</v>
      </c>
      <c r="T1238" s="57">
        <f>R1238+S1238</f>
        <v>10</v>
      </c>
      <c r="U1238" s="179"/>
      <c r="V1238" s="179"/>
      <c r="W1238" s="179"/>
      <c r="X1238" s="179"/>
      <c r="Y1238" s="179"/>
      <c r="Z1238" s="179"/>
      <c r="AA1238" s="179"/>
      <c r="AB1238" s="179"/>
      <c r="AC1238" s="179"/>
      <c r="AD1238" s="179" t="s">
        <v>23</v>
      </c>
      <c r="AE1238" s="179"/>
      <c r="AF1238" s="179"/>
      <c r="AG1238" s="115"/>
      <c r="AH1238" s="115"/>
      <c r="AI1238" s="115"/>
      <c r="AJ1238" s="1">
        <f t="shared" si="75"/>
        <v>0</v>
      </c>
    </row>
    <row r="1239" spans="1:37" ht="31.5" customHeight="1">
      <c r="A1239" s="94" t="s">
        <v>2039</v>
      </c>
      <c r="B1239" s="57" t="s">
        <v>20</v>
      </c>
      <c r="C1239" s="57" t="s">
        <v>2003</v>
      </c>
      <c r="D1239" s="278">
        <v>42461</v>
      </c>
      <c r="E1239" s="59">
        <v>0.84027777777777779</v>
      </c>
      <c r="F1239" s="278">
        <v>42461</v>
      </c>
      <c r="G1239" s="95">
        <v>0.86249999999999993</v>
      </c>
      <c r="H1239" s="95">
        <v>2.2222222222222143E-2</v>
      </c>
      <c r="I1239" s="57">
        <v>11</v>
      </c>
      <c r="J1239" s="57"/>
      <c r="K1239" s="57"/>
      <c r="L1239" s="57" t="s">
        <v>4</v>
      </c>
      <c r="M1239" s="57" t="s">
        <v>2004</v>
      </c>
      <c r="N1239" s="57" t="s">
        <v>3</v>
      </c>
      <c r="O1239" s="57" t="s">
        <v>33</v>
      </c>
      <c r="P1239" s="57" t="s">
        <v>2005</v>
      </c>
      <c r="Q1239" s="57" t="s">
        <v>2006</v>
      </c>
      <c r="R1239" s="57">
        <v>6</v>
      </c>
      <c r="S1239" s="57">
        <v>4</v>
      </c>
      <c r="T1239" s="57">
        <v>10</v>
      </c>
      <c r="U1239" s="179"/>
      <c r="V1239" s="179"/>
      <c r="W1239" s="179"/>
      <c r="X1239" s="179"/>
      <c r="Y1239" s="179"/>
      <c r="Z1239" s="179"/>
      <c r="AA1239" s="179"/>
      <c r="AB1239" s="179"/>
      <c r="AC1239" s="179"/>
      <c r="AD1239" s="179" t="s">
        <v>23</v>
      </c>
      <c r="AE1239" s="179"/>
      <c r="AF1239" s="179"/>
      <c r="AG1239" s="115"/>
      <c r="AH1239" s="115"/>
      <c r="AI1239" s="115"/>
      <c r="AJ1239" s="1">
        <f t="shared" si="75"/>
        <v>0</v>
      </c>
    </row>
    <row r="1240" spans="1:37" ht="78.75" customHeight="1">
      <c r="A1240" s="94" t="s">
        <v>2039</v>
      </c>
      <c r="B1240" s="57" t="s">
        <v>20</v>
      </c>
      <c r="C1240" s="57" t="s">
        <v>2146</v>
      </c>
      <c r="D1240" s="278">
        <v>42472</v>
      </c>
      <c r="E1240" s="59">
        <v>0.59305555555555556</v>
      </c>
      <c r="F1240" s="278">
        <v>42472</v>
      </c>
      <c r="G1240" s="95">
        <v>0.59375</v>
      </c>
      <c r="H1240" s="95">
        <f>G1240-E1240</f>
        <v>6.9444444444444198E-4</v>
      </c>
      <c r="I1240" s="57">
        <v>8</v>
      </c>
      <c r="J1240" s="57"/>
      <c r="K1240" s="57"/>
      <c r="L1240" s="57" t="s">
        <v>17</v>
      </c>
      <c r="M1240" s="57" t="s">
        <v>2147</v>
      </c>
      <c r="N1240" s="57" t="s">
        <v>3</v>
      </c>
      <c r="O1240" s="57" t="s">
        <v>8</v>
      </c>
      <c r="P1240" s="57" t="s">
        <v>2148</v>
      </c>
      <c r="Q1240" s="57" t="s">
        <v>2149</v>
      </c>
      <c r="R1240" s="57">
        <v>4</v>
      </c>
      <c r="S1240" s="57"/>
      <c r="T1240" s="57">
        <f>R1240+S1240</f>
        <v>4</v>
      </c>
      <c r="U1240" s="179"/>
      <c r="V1240" s="179"/>
      <c r="W1240" s="179"/>
      <c r="X1240" s="179"/>
      <c r="Y1240" s="179"/>
      <c r="Z1240" s="179"/>
      <c r="AA1240" s="179"/>
      <c r="AB1240" s="179"/>
      <c r="AC1240" s="179"/>
      <c r="AD1240" s="179" t="s">
        <v>38</v>
      </c>
      <c r="AE1240" s="179"/>
      <c r="AF1240" s="179"/>
      <c r="AG1240" s="115"/>
      <c r="AH1240" s="115"/>
      <c r="AI1240" s="115"/>
      <c r="AJ1240" s="1">
        <f t="shared" si="75"/>
        <v>0</v>
      </c>
    </row>
    <row r="1241" spans="1:37" ht="94.5" customHeight="1">
      <c r="A1241" s="94" t="s">
        <v>2039</v>
      </c>
      <c r="B1241" s="57" t="s">
        <v>20</v>
      </c>
      <c r="C1241" s="57" t="s">
        <v>516</v>
      </c>
      <c r="D1241" s="278">
        <v>42474</v>
      </c>
      <c r="E1241" s="59">
        <v>0.75347222222222221</v>
      </c>
      <c r="F1241" s="278">
        <v>42474</v>
      </c>
      <c r="G1241" s="95">
        <v>0.75555555555555554</v>
      </c>
      <c r="H1241" s="95">
        <f>G1241-E1241</f>
        <v>2.0833333333333259E-3</v>
      </c>
      <c r="I1241" s="57">
        <v>6</v>
      </c>
      <c r="J1241" s="57"/>
      <c r="K1241" s="57"/>
      <c r="L1241" s="57" t="s">
        <v>17</v>
      </c>
      <c r="M1241" s="57" t="s">
        <v>1215</v>
      </c>
      <c r="N1241" s="57" t="s">
        <v>3</v>
      </c>
      <c r="O1241" s="57" t="s">
        <v>8</v>
      </c>
      <c r="P1241" s="57" t="s">
        <v>1621</v>
      </c>
      <c r="Q1241" s="57" t="s">
        <v>2153</v>
      </c>
      <c r="R1241" s="57">
        <v>5.8</v>
      </c>
      <c r="S1241" s="57">
        <v>0.9</v>
      </c>
      <c r="T1241" s="57">
        <f>R1241+S1241</f>
        <v>6.7</v>
      </c>
      <c r="U1241" s="179"/>
      <c r="V1241" s="179"/>
      <c r="W1241" s="179"/>
      <c r="X1241" s="179"/>
      <c r="Y1241" s="179"/>
      <c r="Z1241" s="179"/>
      <c r="AA1241" s="179"/>
      <c r="AB1241" s="179"/>
      <c r="AC1241" s="179"/>
      <c r="AD1241" s="179" t="s">
        <v>38</v>
      </c>
      <c r="AE1241" s="179"/>
      <c r="AF1241" s="179"/>
      <c r="AG1241" s="115"/>
      <c r="AH1241" s="115"/>
      <c r="AI1241" s="115"/>
      <c r="AJ1241" s="1">
        <f t="shared" si="75"/>
        <v>0</v>
      </c>
    </row>
    <row r="1242" spans="1:37" ht="47.25" customHeight="1">
      <c r="A1242" s="94" t="s">
        <v>2039</v>
      </c>
      <c r="B1242" s="57" t="s">
        <v>20</v>
      </c>
      <c r="C1242" s="57" t="s">
        <v>20</v>
      </c>
      <c r="D1242" s="278">
        <v>42474</v>
      </c>
      <c r="E1242" s="59">
        <v>0.4597222222222222</v>
      </c>
      <c r="F1242" s="278">
        <v>42474</v>
      </c>
      <c r="G1242" s="95">
        <v>0.55347222222222225</v>
      </c>
      <c r="H1242" s="95">
        <f>G1242-E1242</f>
        <v>9.3750000000000056E-2</v>
      </c>
      <c r="I1242" s="57">
        <v>4</v>
      </c>
      <c r="J1242" s="57" t="s">
        <v>459</v>
      </c>
      <c r="K1242" s="57" t="s">
        <v>15</v>
      </c>
      <c r="L1242" s="57" t="s">
        <v>10</v>
      </c>
      <c r="M1242" s="57" t="s">
        <v>2150</v>
      </c>
      <c r="N1242" s="57" t="s">
        <v>3</v>
      </c>
      <c r="O1242" s="57" t="s">
        <v>8</v>
      </c>
      <c r="P1242" s="57" t="s">
        <v>2151</v>
      </c>
      <c r="Q1242" s="57" t="s">
        <v>2152</v>
      </c>
      <c r="R1242" s="57">
        <v>5</v>
      </c>
      <c r="S1242" s="57"/>
      <c r="T1242" s="57">
        <f>R1242+S1242</f>
        <v>5</v>
      </c>
      <c r="U1242" s="179"/>
      <c r="V1242" s="179"/>
      <c r="W1242" s="179"/>
      <c r="X1242" s="179"/>
      <c r="Y1242" s="179"/>
      <c r="Z1242" s="179"/>
      <c r="AA1242" s="179"/>
      <c r="AB1242" s="179"/>
      <c r="AC1242" s="179"/>
      <c r="AD1242" s="179" t="s">
        <v>31</v>
      </c>
      <c r="AE1242" s="179"/>
      <c r="AF1242" s="179"/>
      <c r="AG1242" s="115"/>
      <c r="AH1242" s="115"/>
      <c r="AI1242" s="115"/>
      <c r="AJ1242" s="1">
        <f t="shared" si="75"/>
        <v>0</v>
      </c>
    </row>
    <row r="1243" spans="1:37" ht="94.5" customHeight="1">
      <c r="A1243" s="179" t="s">
        <v>2039</v>
      </c>
      <c r="B1243" s="179" t="s">
        <v>1174</v>
      </c>
      <c r="C1243" s="179" t="s">
        <v>1174</v>
      </c>
      <c r="D1243" s="169">
        <v>42483</v>
      </c>
      <c r="E1243" s="176">
        <v>0.12152777777777778</v>
      </c>
      <c r="F1243" s="169">
        <v>42483</v>
      </c>
      <c r="G1243" s="176">
        <v>0.13541666666666666</v>
      </c>
      <c r="H1243" s="176">
        <v>1.3888888888888888E-2</v>
      </c>
      <c r="I1243" s="179">
        <v>11</v>
      </c>
      <c r="J1243" s="179"/>
      <c r="K1243" s="179" t="s">
        <v>2310</v>
      </c>
      <c r="L1243" s="179" t="s">
        <v>4</v>
      </c>
      <c r="M1243" s="179" t="s">
        <v>2311</v>
      </c>
      <c r="N1243" s="179" t="s">
        <v>3</v>
      </c>
      <c r="O1243" s="179" t="s">
        <v>8</v>
      </c>
      <c r="P1243" s="179" t="s">
        <v>2311</v>
      </c>
      <c r="Q1243" s="179" t="s">
        <v>6181</v>
      </c>
      <c r="R1243" s="179">
        <v>10</v>
      </c>
      <c r="S1243" s="179"/>
      <c r="T1243" s="179">
        <v>10</v>
      </c>
      <c r="U1243" s="179"/>
      <c r="V1243" s="179"/>
      <c r="W1243" s="179"/>
      <c r="X1243" s="179"/>
      <c r="Y1243" s="179"/>
      <c r="Z1243" s="179"/>
      <c r="AA1243" s="179"/>
      <c r="AB1243" s="179"/>
      <c r="AC1243" s="179"/>
      <c r="AD1243" s="115" t="s">
        <v>23</v>
      </c>
      <c r="AE1243" s="179"/>
      <c r="AF1243" s="179"/>
      <c r="AG1243" s="115"/>
      <c r="AH1243" s="115"/>
      <c r="AI1243" s="115"/>
      <c r="AJ1243" s="1">
        <f t="shared" si="75"/>
        <v>0</v>
      </c>
    </row>
    <row r="1244" spans="1:37" ht="189" customHeight="1">
      <c r="A1244" s="94" t="s">
        <v>2039</v>
      </c>
      <c r="B1244" s="57" t="s">
        <v>20</v>
      </c>
      <c r="C1244" s="57" t="s">
        <v>488</v>
      </c>
      <c r="D1244" s="278">
        <v>42475</v>
      </c>
      <c r="E1244" s="59">
        <v>0.27430555555555552</v>
      </c>
      <c r="F1244" s="278">
        <v>42475</v>
      </c>
      <c r="G1244" s="95">
        <v>0.27499999999999997</v>
      </c>
      <c r="H1244" s="95">
        <v>6.9444444444444198E-4</v>
      </c>
      <c r="I1244" s="57">
        <v>10</v>
      </c>
      <c r="J1244" s="57"/>
      <c r="K1244" s="57"/>
      <c r="L1244" s="57" t="s">
        <v>17</v>
      </c>
      <c r="M1244" s="57" t="s">
        <v>2198</v>
      </c>
      <c r="N1244" s="57">
        <v>110</v>
      </c>
      <c r="O1244" s="57" t="s">
        <v>14</v>
      </c>
      <c r="P1244" s="57" t="s">
        <v>2199</v>
      </c>
      <c r="Q1244" s="57" t="s">
        <v>2200</v>
      </c>
      <c r="R1244" s="57">
        <v>1</v>
      </c>
      <c r="S1244" s="57">
        <v>4</v>
      </c>
      <c r="T1244" s="57">
        <v>5</v>
      </c>
      <c r="U1244" s="179"/>
      <c r="V1244" s="179"/>
      <c r="W1244" s="179"/>
      <c r="X1244" s="179"/>
      <c r="Y1244" s="179"/>
      <c r="Z1244" s="179"/>
      <c r="AA1244" s="179"/>
      <c r="AB1244" s="179"/>
      <c r="AC1244" s="179"/>
      <c r="AD1244" s="179" t="s">
        <v>38</v>
      </c>
      <c r="AE1244" s="179"/>
      <c r="AF1244" s="179"/>
      <c r="AG1244" s="115"/>
      <c r="AH1244" s="115"/>
      <c r="AI1244" s="115"/>
      <c r="AJ1244" s="1">
        <f t="shared" si="75"/>
        <v>0</v>
      </c>
    </row>
    <row r="1245" spans="1:37" ht="78.75" customHeight="1">
      <c r="A1245" s="94" t="s">
        <v>2039</v>
      </c>
      <c r="B1245" s="57" t="s">
        <v>20</v>
      </c>
      <c r="C1245" s="57" t="s">
        <v>2258</v>
      </c>
      <c r="D1245" s="278">
        <v>42481</v>
      </c>
      <c r="E1245" s="59">
        <v>0.96666666666666667</v>
      </c>
      <c r="F1245" s="278">
        <v>42481</v>
      </c>
      <c r="G1245" s="95">
        <v>0.96666666666666667</v>
      </c>
      <c r="H1245" s="95">
        <v>0</v>
      </c>
      <c r="I1245" s="57">
        <v>18</v>
      </c>
      <c r="J1245" s="57"/>
      <c r="K1245" s="57" t="s">
        <v>9</v>
      </c>
      <c r="L1245" s="57" t="s">
        <v>17</v>
      </c>
      <c r="M1245" s="57" t="s">
        <v>2259</v>
      </c>
      <c r="N1245" s="57">
        <v>35</v>
      </c>
      <c r="O1245" s="57" t="s">
        <v>8</v>
      </c>
      <c r="P1245" s="57" t="s">
        <v>2259</v>
      </c>
      <c r="Q1245" s="57" t="s">
        <v>2260</v>
      </c>
      <c r="R1245" s="57">
        <v>4</v>
      </c>
      <c r="S1245" s="57"/>
      <c r="T1245" s="57">
        <v>4</v>
      </c>
      <c r="U1245" s="179"/>
      <c r="V1245" s="179"/>
      <c r="W1245" s="179"/>
      <c r="X1245" s="179"/>
      <c r="Y1245" s="179"/>
      <c r="Z1245" s="179"/>
      <c r="AA1245" s="179"/>
      <c r="AB1245" s="179"/>
      <c r="AC1245" s="179"/>
      <c r="AD1245" s="179" t="s">
        <v>38</v>
      </c>
      <c r="AE1245" s="179"/>
      <c r="AF1245" s="179"/>
      <c r="AG1245" s="115"/>
      <c r="AH1245" s="115"/>
      <c r="AI1245" s="115"/>
      <c r="AJ1245" s="1">
        <f t="shared" si="75"/>
        <v>0</v>
      </c>
    </row>
    <row r="1246" spans="1:37" ht="63" customHeight="1">
      <c r="A1246" s="94" t="s">
        <v>2039</v>
      </c>
      <c r="B1246" s="57" t="s">
        <v>20</v>
      </c>
      <c r="C1246" s="57" t="s">
        <v>20</v>
      </c>
      <c r="D1246" s="278">
        <v>42481</v>
      </c>
      <c r="E1246" s="59">
        <v>0.60763888888888895</v>
      </c>
      <c r="F1246" s="278">
        <v>42481</v>
      </c>
      <c r="G1246" s="95">
        <v>0.6875</v>
      </c>
      <c r="H1246" s="95">
        <v>7.9861111111111049E-2</v>
      </c>
      <c r="I1246" s="57">
        <v>3</v>
      </c>
      <c r="J1246" s="57"/>
      <c r="K1246" s="57"/>
      <c r="L1246" s="57" t="s">
        <v>4</v>
      </c>
      <c r="M1246" s="57" t="s">
        <v>2263</v>
      </c>
      <c r="N1246" s="57" t="s">
        <v>3</v>
      </c>
      <c r="O1246" s="57" t="s">
        <v>8</v>
      </c>
      <c r="P1246" s="57" t="s">
        <v>2264</v>
      </c>
      <c r="Q1246" s="57" t="s">
        <v>2265</v>
      </c>
      <c r="R1246" s="57">
        <v>4</v>
      </c>
      <c r="S1246" s="57"/>
      <c r="T1246" s="57">
        <v>4</v>
      </c>
      <c r="U1246" s="179"/>
      <c r="V1246" s="179"/>
      <c r="W1246" s="179"/>
      <c r="X1246" s="179"/>
      <c r="Y1246" s="179"/>
      <c r="Z1246" s="179"/>
      <c r="AA1246" s="179"/>
      <c r="AB1246" s="179"/>
      <c r="AC1246" s="179"/>
      <c r="AD1246" s="179" t="s">
        <v>0</v>
      </c>
      <c r="AE1246" s="179"/>
      <c r="AF1246" s="179"/>
      <c r="AG1246" s="115"/>
      <c r="AH1246" s="115"/>
      <c r="AI1246" s="115"/>
      <c r="AJ1246" s="1">
        <f t="shared" si="75"/>
        <v>0</v>
      </c>
    </row>
    <row r="1247" spans="1:37" ht="110.25" customHeight="1">
      <c r="A1247" s="94" t="s">
        <v>2039</v>
      </c>
      <c r="B1247" s="57" t="s">
        <v>20</v>
      </c>
      <c r="C1247" s="57" t="s">
        <v>20</v>
      </c>
      <c r="D1247" s="278">
        <v>42481</v>
      </c>
      <c r="E1247" s="59">
        <v>0.9770833333333333</v>
      </c>
      <c r="F1247" s="278">
        <v>42481</v>
      </c>
      <c r="G1247" s="95">
        <v>0.9770833333333333</v>
      </c>
      <c r="H1247" s="95">
        <v>0</v>
      </c>
      <c r="I1247" s="57">
        <v>17</v>
      </c>
      <c r="J1247" s="57" t="s">
        <v>459</v>
      </c>
      <c r="K1247" s="57" t="s">
        <v>9</v>
      </c>
      <c r="L1247" s="57" t="s">
        <v>10</v>
      </c>
      <c r="M1247" s="57" t="s">
        <v>2266</v>
      </c>
      <c r="N1247" s="57">
        <v>35</v>
      </c>
      <c r="O1247" s="57" t="s">
        <v>8</v>
      </c>
      <c r="P1247" s="57" t="s">
        <v>2266</v>
      </c>
      <c r="Q1247" s="57" t="s">
        <v>2267</v>
      </c>
      <c r="R1247" s="57">
        <v>1</v>
      </c>
      <c r="S1247" s="57"/>
      <c r="T1247" s="57">
        <v>1</v>
      </c>
      <c r="U1247" s="179"/>
      <c r="V1247" s="179"/>
      <c r="W1247" s="179"/>
      <c r="X1247" s="179"/>
      <c r="Y1247" s="179"/>
      <c r="Z1247" s="179"/>
      <c r="AA1247" s="179"/>
      <c r="AB1247" s="179"/>
      <c r="AC1247" s="179"/>
      <c r="AD1247" s="179" t="s">
        <v>43</v>
      </c>
      <c r="AE1247" s="179"/>
      <c r="AF1247" s="179"/>
      <c r="AG1247" s="115"/>
      <c r="AH1247" s="115"/>
      <c r="AI1247" s="115"/>
      <c r="AJ1247" s="1">
        <f t="shared" si="75"/>
        <v>0</v>
      </c>
    </row>
    <row r="1248" spans="1:37" ht="110.25" customHeight="1">
      <c r="A1248" s="94" t="s">
        <v>2039</v>
      </c>
      <c r="B1248" s="57" t="s">
        <v>20</v>
      </c>
      <c r="C1248" s="57" t="s">
        <v>2258</v>
      </c>
      <c r="D1248" s="278">
        <v>42482</v>
      </c>
      <c r="E1248" s="59">
        <v>0.4201388888888889</v>
      </c>
      <c r="F1248" s="278">
        <v>42482</v>
      </c>
      <c r="G1248" s="95">
        <v>0.42083333333333334</v>
      </c>
      <c r="H1248" s="95">
        <v>6.9444444444444198E-4</v>
      </c>
      <c r="I1248" s="57">
        <v>68</v>
      </c>
      <c r="J1248" s="57"/>
      <c r="K1248" s="57"/>
      <c r="L1248" s="57" t="s">
        <v>17</v>
      </c>
      <c r="M1248" s="57" t="s">
        <v>2275</v>
      </c>
      <c r="N1248" s="57">
        <v>110</v>
      </c>
      <c r="O1248" s="57" t="s">
        <v>8</v>
      </c>
      <c r="P1248" s="57" t="s">
        <v>2276</v>
      </c>
      <c r="Q1248" s="57" t="s">
        <v>2277</v>
      </c>
      <c r="R1248" s="57"/>
      <c r="S1248" s="57">
        <v>11</v>
      </c>
      <c r="T1248" s="57">
        <v>11</v>
      </c>
      <c r="U1248" s="179"/>
      <c r="V1248" s="179"/>
      <c r="W1248" s="179"/>
      <c r="X1248" s="179"/>
      <c r="Y1248" s="179"/>
      <c r="Z1248" s="179"/>
      <c r="AA1248" s="179"/>
      <c r="AB1248" s="179"/>
      <c r="AC1248" s="179"/>
      <c r="AD1248" s="179" t="s">
        <v>38</v>
      </c>
      <c r="AE1248" s="179"/>
      <c r="AF1248" s="179"/>
      <c r="AG1248" s="115"/>
      <c r="AH1248" s="115"/>
      <c r="AI1248" s="115"/>
      <c r="AJ1248" s="1">
        <f t="shared" si="75"/>
        <v>0</v>
      </c>
    </row>
    <row r="1249" spans="1:37" ht="110.25" customHeight="1">
      <c r="A1249" s="179" t="s">
        <v>6868</v>
      </c>
      <c r="B1249" s="179" t="s">
        <v>19</v>
      </c>
      <c r="C1249" s="179"/>
      <c r="D1249" s="169">
        <v>42592</v>
      </c>
      <c r="E1249" s="176">
        <v>42592.145833333336</v>
      </c>
      <c r="F1249" s="169">
        <v>42592</v>
      </c>
      <c r="G1249" s="176">
        <v>42592.583333333336</v>
      </c>
      <c r="H1249" s="193">
        <f>G1249-E1249</f>
        <v>0.4375</v>
      </c>
      <c r="I1249" s="179">
        <v>34</v>
      </c>
      <c r="J1249" s="115"/>
      <c r="K1249" s="115"/>
      <c r="L1249" s="115" t="s">
        <v>12</v>
      </c>
      <c r="M1249" s="179"/>
      <c r="N1249" s="179">
        <v>0.4</v>
      </c>
      <c r="O1249" s="179" t="s">
        <v>2</v>
      </c>
      <c r="P1249" s="179" t="s">
        <v>8146</v>
      </c>
      <c r="Q1249" s="115" t="s">
        <v>8150</v>
      </c>
      <c r="R1249" s="170"/>
      <c r="S1249" s="170">
        <v>9.7140000000000004</v>
      </c>
      <c r="T1249" s="170">
        <f>R1249+S1249</f>
        <v>9.7140000000000004</v>
      </c>
      <c r="U1249" s="115"/>
      <c r="V1249" s="179"/>
      <c r="W1249" s="179"/>
      <c r="X1249" s="115"/>
      <c r="Y1249" s="179"/>
      <c r="Z1249" s="179"/>
      <c r="AA1249" s="179"/>
      <c r="AB1249" s="115"/>
      <c r="AC1249" s="115"/>
      <c r="AD1249" s="115" t="s">
        <v>23</v>
      </c>
      <c r="AE1249" s="115"/>
      <c r="AF1249" s="115"/>
      <c r="AG1249" s="115"/>
      <c r="AH1249" s="115"/>
      <c r="AI1249" s="115"/>
      <c r="AJ1249" s="1">
        <f t="shared" si="75"/>
        <v>0</v>
      </c>
      <c r="AK1249" s="1">
        <f>AJ1249-T1249</f>
        <v>-9.7140000000000004</v>
      </c>
    </row>
    <row r="1250" spans="1:37" ht="63" customHeight="1">
      <c r="A1250" s="94" t="s">
        <v>2039</v>
      </c>
      <c r="B1250" s="57" t="s">
        <v>20</v>
      </c>
      <c r="C1250" s="57" t="s">
        <v>2296</v>
      </c>
      <c r="D1250" s="278">
        <v>42483</v>
      </c>
      <c r="E1250" s="59">
        <v>0.5854166666666667</v>
      </c>
      <c r="F1250" s="278">
        <v>42483</v>
      </c>
      <c r="G1250" s="95">
        <v>0.58611111111111114</v>
      </c>
      <c r="H1250" s="95">
        <v>0</v>
      </c>
      <c r="I1250" s="57">
        <v>15</v>
      </c>
      <c r="J1250" s="57" t="s">
        <v>2299</v>
      </c>
      <c r="K1250" s="57" t="s">
        <v>9</v>
      </c>
      <c r="L1250" s="57" t="s">
        <v>17</v>
      </c>
      <c r="M1250" s="57" t="s">
        <v>2297</v>
      </c>
      <c r="N1250" s="57">
        <v>110</v>
      </c>
      <c r="O1250" s="57" t="s">
        <v>8</v>
      </c>
      <c r="P1250" s="57" t="s">
        <v>2297</v>
      </c>
      <c r="Q1250" s="57" t="s">
        <v>2300</v>
      </c>
      <c r="R1250" s="57">
        <v>6</v>
      </c>
      <c r="S1250" s="57">
        <v>23</v>
      </c>
      <c r="T1250" s="57">
        <v>29</v>
      </c>
      <c r="U1250" s="179"/>
      <c r="V1250" s="179"/>
      <c r="W1250" s="179"/>
      <c r="X1250" s="179"/>
      <c r="Y1250" s="179"/>
      <c r="Z1250" s="179"/>
      <c r="AA1250" s="179"/>
      <c r="AB1250" s="179"/>
      <c r="AC1250" s="179"/>
      <c r="AD1250" s="179" t="s">
        <v>38</v>
      </c>
      <c r="AE1250" s="179"/>
      <c r="AF1250" s="179"/>
      <c r="AG1250" s="115"/>
      <c r="AH1250" s="115"/>
      <c r="AI1250" s="115"/>
      <c r="AJ1250" s="1">
        <f t="shared" si="75"/>
        <v>0</v>
      </c>
    </row>
    <row r="1251" spans="1:37" ht="126" customHeight="1">
      <c r="A1251" s="94" t="s">
        <v>2039</v>
      </c>
      <c r="B1251" s="57" t="s">
        <v>20</v>
      </c>
      <c r="C1251" s="57" t="s">
        <v>20</v>
      </c>
      <c r="D1251" s="278">
        <v>42483</v>
      </c>
      <c r="E1251" s="59">
        <v>0.78125</v>
      </c>
      <c r="F1251" s="278">
        <v>42483</v>
      </c>
      <c r="G1251" s="95">
        <v>0.78194444444444444</v>
      </c>
      <c r="H1251" s="95">
        <v>6.9444444444444198E-4</v>
      </c>
      <c r="I1251" s="57">
        <v>12</v>
      </c>
      <c r="J1251" s="57" t="s">
        <v>459</v>
      </c>
      <c r="K1251" s="57" t="s">
        <v>9</v>
      </c>
      <c r="L1251" s="57" t="s">
        <v>10</v>
      </c>
      <c r="M1251" s="57" t="s">
        <v>2307</v>
      </c>
      <c r="N1251" s="57" t="s">
        <v>3</v>
      </c>
      <c r="O1251" s="57" t="s">
        <v>8</v>
      </c>
      <c r="P1251" s="57" t="s">
        <v>2308</v>
      </c>
      <c r="Q1251" s="57" t="s">
        <v>2309</v>
      </c>
      <c r="R1251" s="57">
        <v>2</v>
      </c>
      <c r="S1251" s="57"/>
      <c r="T1251" s="57">
        <v>2</v>
      </c>
      <c r="U1251" s="179"/>
      <c r="V1251" s="179"/>
      <c r="W1251" s="179"/>
      <c r="X1251" s="179"/>
      <c r="Y1251" s="179"/>
      <c r="Z1251" s="179"/>
      <c r="AA1251" s="179"/>
      <c r="AB1251" s="179"/>
      <c r="AC1251" s="179"/>
      <c r="AD1251" s="179" t="s">
        <v>32</v>
      </c>
      <c r="AE1251" s="179"/>
      <c r="AF1251" s="179"/>
      <c r="AG1251" s="115"/>
      <c r="AH1251" s="115"/>
      <c r="AI1251" s="115"/>
      <c r="AJ1251" s="1">
        <f t="shared" si="75"/>
        <v>0</v>
      </c>
    </row>
    <row r="1252" spans="1:37" ht="204.75" customHeight="1">
      <c r="A1252" s="94" t="s">
        <v>2039</v>
      </c>
      <c r="B1252" s="57" t="s">
        <v>20</v>
      </c>
      <c r="C1252" s="57" t="s">
        <v>2312</v>
      </c>
      <c r="D1252" s="278">
        <v>42484</v>
      </c>
      <c r="E1252" s="59">
        <v>0.13263888888888889</v>
      </c>
      <c r="F1252" s="278">
        <v>42484</v>
      </c>
      <c r="G1252" s="95">
        <v>0.14930555555555555</v>
      </c>
      <c r="H1252" s="95">
        <v>1.6666666666666663E-2</v>
      </c>
      <c r="I1252" s="57">
        <v>9</v>
      </c>
      <c r="J1252" s="57"/>
      <c r="K1252" s="57"/>
      <c r="L1252" s="57" t="s">
        <v>17</v>
      </c>
      <c r="M1252" s="57" t="s">
        <v>2313</v>
      </c>
      <c r="N1252" s="57">
        <v>110</v>
      </c>
      <c r="O1252" s="57" t="s">
        <v>8</v>
      </c>
      <c r="P1252" s="57" t="s">
        <v>2313</v>
      </c>
      <c r="Q1252" s="57" t="s">
        <v>2314</v>
      </c>
      <c r="R1252" s="57">
        <v>2</v>
      </c>
      <c r="S1252" s="57">
        <v>2</v>
      </c>
      <c r="T1252" s="57">
        <v>4</v>
      </c>
      <c r="U1252" s="179"/>
      <c r="V1252" s="179"/>
      <c r="W1252" s="179"/>
      <c r="X1252" s="179"/>
      <c r="Y1252" s="179"/>
      <c r="Z1252" s="179"/>
      <c r="AA1252" s="179"/>
      <c r="AB1252" s="179"/>
      <c r="AC1252" s="179"/>
      <c r="AD1252" s="179" t="s">
        <v>38</v>
      </c>
      <c r="AE1252" s="179"/>
      <c r="AF1252" s="179"/>
      <c r="AG1252" s="115"/>
      <c r="AH1252" s="115"/>
      <c r="AI1252" s="115"/>
      <c r="AJ1252" s="1">
        <f t="shared" si="75"/>
        <v>0</v>
      </c>
    </row>
    <row r="1253" spans="1:37" ht="47.25" customHeight="1">
      <c r="A1253" s="94" t="s">
        <v>2039</v>
      </c>
      <c r="B1253" s="57" t="s">
        <v>20</v>
      </c>
      <c r="C1253" s="57" t="s">
        <v>2315</v>
      </c>
      <c r="D1253" s="278">
        <v>42484</v>
      </c>
      <c r="E1253" s="59">
        <v>8.6805555555555566E-2</v>
      </c>
      <c r="F1253" s="278">
        <v>42484</v>
      </c>
      <c r="G1253" s="95">
        <v>0.25347222222222221</v>
      </c>
      <c r="H1253" s="95">
        <v>0.16666666666666663</v>
      </c>
      <c r="I1253" s="57">
        <v>6</v>
      </c>
      <c r="J1253" s="57"/>
      <c r="K1253" s="57"/>
      <c r="L1253" s="57" t="s">
        <v>30</v>
      </c>
      <c r="M1253" s="57" t="s">
        <v>2316</v>
      </c>
      <c r="N1253" s="57" t="s">
        <v>3</v>
      </c>
      <c r="O1253" s="57" t="s">
        <v>8</v>
      </c>
      <c r="P1253" s="57" t="s">
        <v>2316</v>
      </c>
      <c r="Q1253" s="57" t="s">
        <v>2317</v>
      </c>
      <c r="R1253" s="57">
        <v>31</v>
      </c>
      <c r="S1253" s="57"/>
      <c r="T1253" s="57">
        <v>31</v>
      </c>
      <c r="U1253" s="179"/>
      <c r="V1253" s="179"/>
      <c r="W1253" s="179"/>
      <c r="X1253" s="179"/>
      <c r="Y1253" s="179"/>
      <c r="Z1253" s="179"/>
      <c r="AA1253" s="179"/>
      <c r="AB1253" s="179"/>
      <c r="AC1253" s="179"/>
      <c r="AD1253" s="179" t="s">
        <v>28</v>
      </c>
      <c r="AE1253" s="179"/>
      <c r="AF1253" s="179"/>
      <c r="AG1253" s="115"/>
      <c r="AH1253" s="115"/>
      <c r="AI1253" s="115"/>
      <c r="AJ1253" s="1">
        <f t="shared" si="75"/>
        <v>0</v>
      </c>
    </row>
    <row r="1254" spans="1:37" ht="157.5" customHeight="1">
      <c r="A1254" s="94" t="s">
        <v>2039</v>
      </c>
      <c r="B1254" s="57" t="s">
        <v>20</v>
      </c>
      <c r="C1254" s="57" t="s">
        <v>20</v>
      </c>
      <c r="D1254" s="278">
        <v>42485</v>
      </c>
      <c r="E1254" s="59">
        <v>0.51388888888888895</v>
      </c>
      <c r="F1254" s="278">
        <v>42485</v>
      </c>
      <c r="G1254" s="95">
        <v>0.59027777777777779</v>
      </c>
      <c r="H1254" s="95">
        <f>G1254-E1254</f>
        <v>7.638888888888884E-2</v>
      </c>
      <c r="I1254" s="57">
        <v>1</v>
      </c>
      <c r="J1254" s="57"/>
      <c r="K1254" s="57"/>
      <c r="L1254" s="57" t="s">
        <v>30</v>
      </c>
      <c r="M1254" s="57" t="s">
        <v>2394</v>
      </c>
      <c r="N1254" s="57" t="s">
        <v>3</v>
      </c>
      <c r="O1254" s="57" t="s">
        <v>8</v>
      </c>
      <c r="P1254" s="57" t="s">
        <v>2395</v>
      </c>
      <c r="Q1254" s="57" t="s">
        <v>2396</v>
      </c>
      <c r="R1254" s="57">
        <v>2</v>
      </c>
      <c r="S1254" s="57"/>
      <c r="T1254" s="57">
        <f>R1254+S1254</f>
        <v>2</v>
      </c>
      <c r="U1254" s="179"/>
      <c r="V1254" s="179"/>
      <c r="W1254" s="179"/>
      <c r="X1254" s="179"/>
      <c r="Y1254" s="179"/>
      <c r="Z1254" s="179"/>
      <c r="AA1254" s="179"/>
      <c r="AB1254" s="179"/>
      <c r="AC1254" s="179"/>
      <c r="AD1254" s="179" t="s">
        <v>28</v>
      </c>
      <c r="AE1254" s="179"/>
      <c r="AF1254" s="179"/>
      <c r="AG1254" s="115"/>
      <c r="AH1254" s="115"/>
      <c r="AI1254" s="115"/>
      <c r="AJ1254" s="1">
        <f t="shared" si="75"/>
        <v>0</v>
      </c>
    </row>
    <row r="1255" spans="1:37" ht="47.25" customHeight="1">
      <c r="A1255" s="94" t="s">
        <v>2039</v>
      </c>
      <c r="B1255" s="57" t="s">
        <v>20</v>
      </c>
      <c r="C1255" s="57" t="s">
        <v>20</v>
      </c>
      <c r="D1255" s="278">
        <v>42486</v>
      </c>
      <c r="E1255" s="59">
        <v>0.70138888888888884</v>
      </c>
      <c r="F1255" s="278">
        <v>42486</v>
      </c>
      <c r="G1255" s="95">
        <v>0.71875</v>
      </c>
      <c r="H1255" s="95">
        <f>G1255-E1255</f>
        <v>1.736111111111116E-2</v>
      </c>
      <c r="I1255" s="57">
        <v>1</v>
      </c>
      <c r="J1255" s="57"/>
      <c r="K1255" s="57"/>
      <c r="L1255" s="57" t="s">
        <v>4</v>
      </c>
      <c r="M1255" s="57" t="s">
        <v>2397</v>
      </c>
      <c r="N1255" s="57" t="s">
        <v>3</v>
      </c>
      <c r="O1255" s="57" t="s">
        <v>26</v>
      </c>
      <c r="P1255" s="57" t="s">
        <v>2398</v>
      </c>
      <c r="Q1255" s="57" t="s">
        <v>2399</v>
      </c>
      <c r="R1255" s="57">
        <v>0.3</v>
      </c>
      <c r="S1255" s="57"/>
      <c r="T1255" s="57">
        <f>R1255+S1255</f>
        <v>0.3</v>
      </c>
      <c r="U1255" s="179"/>
      <c r="V1255" s="179"/>
      <c r="W1255" s="179"/>
      <c r="X1255" s="179"/>
      <c r="Y1255" s="179"/>
      <c r="Z1255" s="179"/>
      <c r="AA1255" s="179"/>
      <c r="AB1255" s="179"/>
      <c r="AC1255" s="179"/>
      <c r="AD1255" s="179" t="s">
        <v>0</v>
      </c>
      <c r="AE1255" s="179"/>
      <c r="AF1255" s="179"/>
      <c r="AG1255" s="115"/>
      <c r="AH1255" s="115"/>
      <c r="AI1255" s="115"/>
      <c r="AJ1255" s="1">
        <f t="shared" si="75"/>
        <v>0</v>
      </c>
    </row>
    <row r="1256" spans="1:37" ht="220.5" customHeight="1">
      <c r="A1256" s="94" t="s">
        <v>2039</v>
      </c>
      <c r="B1256" s="57" t="s">
        <v>20</v>
      </c>
      <c r="C1256" s="57" t="s">
        <v>282</v>
      </c>
      <c r="D1256" s="278">
        <v>42488</v>
      </c>
      <c r="E1256" s="59">
        <v>0.44444444444444442</v>
      </c>
      <c r="F1256" s="278">
        <v>42488</v>
      </c>
      <c r="G1256" s="95">
        <v>0.58263888888888882</v>
      </c>
      <c r="H1256" s="95">
        <v>0.1381944444444444</v>
      </c>
      <c r="I1256" s="57">
        <v>2</v>
      </c>
      <c r="J1256" s="57"/>
      <c r="K1256" s="57"/>
      <c r="L1256" s="57" t="s">
        <v>17</v>
      </c>
      <c r="M1256" s="57" t="s">
        <v>2402</v>
      </c>
      <c r="N1256" s="57">
        <v>35</v>
      </c>
      <c r="O1256" s="57" t="s">
        <v>14</v>
      </c>
      <c r="P1256" s="57" t="s">
        <v>2403</v>
      </c>
      <c r="Q1256" s="57" t="s">
        <v>2404</v>
      </c>
      <c r="R1256" s="57">
        <v>7</v>
      </c>
      <c r="S1256" s="57"/>
      <c r="T1256" s="57">
        <f>R1256+S1256</f>
        <v>7</v>
      </c>
      <c r="U1256" s="179"/>
      <c r="V1256" s="179"/>
      <c r="W1256" s="179"/>
      <c r="X1256" s="179"/>
      <c r="Y1256" s="179"/>
      <c r="Z1256" s="179"/>
      <c r="AA1256" s="179"/>
      <c r="AB1256" s="179"/>
      <c r="AC1256" s="179"/>
      <c r="AD1256" s="179" t="s">
        <v>38</v>
      </c>
      <c r="AE1256" s="179"/>
      <c r="AF1256" s="179"/>
      <c r="AG1256" s="115"/>
      <c r="AH1256" s="115"/>
      <c r="AI1256" s="115"/>
      <c r="AJ1256" s="1">
        <f t="shared" si="75"/>
        <v>0</v>
      </c>
    </row>
    <row r="1257" spans="1:37" ht="47.25" customHeight="1">
      <c r="A1257" s="94" t="s">
        <v>2039</v>
      </c>
      <c r="B1257" s="57" t="s">
        <v>20</v>
      </c>
      <c r="C1257" s="57" t="s">
        <v>20</v>
      </c>
      <c r="D1257" s="278">
        <v>42488</v>
      </c>
      <c r="E1257" s="59">
        <v>0.42708333333333331</v>
      </c>
      <c r="F1257" s="278">
        <v>42488</v>
      </c>
      <c r="G1257" s="95">
        <v>0.46875</v>
      </c>
      <c r="H1257" s="95">
        <v>4.1666666666666685E-2</v>
      </c>
      <c r="I1257" s="57">
        <v>2</v>
      </c>
      <c r="J1257" s="57"/>
      <c r="K1257" s="57"/>
      <c r="L1257" s="57" t="s">
        <v>4</v>
      </c>
      <c r="M1257" s="57" t="s">
        <v>1135</v>
      </c>
      <c r="N1257" s="57" t="s">
        <v>3</v>
      </c>
      <c r="O1257" s="57" t="s">
        <v>26</v>
      </c>
      <c r="P1257" s="57" t="s">
        <v>2400</v>
      </c>
      <c r="Q1257" s="57" t="s">
        <v>2401</v>
      </c>
      <c r="R1257" s="57">
        <v>2</v>
      </c>
      <c r="S1257" s="57"/>
      <c r="T1257" s="57">
        <f>R1257+S1257</f>
        <v>2</v>
      </c>
      <c r="U1257" s="179"/>
      <c r="V1257" s="179"/>
      <c r="W1257" s="179"/>
      <c r="X1257" s="179"/>
      <c r="Y1257" s="179"/>
      <c r="Z1257" s="179"/>
      <c r="AA1257" s="179"/>
      <c r="AB1257" s="179"/>
      <c r="AC1257" s="179"/>
      <c r="AD1257" s="179" t="s">
        <v>0</v>
      </c>
      <c r="AE1257" s="179"/>
      <c r="AF1257" s="179"/>
      <c r="AG1257" s="115"/>
      <c r="AH1257" s="115"/>
      <c r="AI1257" s="115"/>
      <c r="AJ1257" s="1">
        <f t="shared" si="75"/>
        <v>0</v>
      </c>
    </row>
    <row r="1258" spans="1:37" ht="94.5" customHeight="1">
      <c r="A1258" s="94" t="s">
        <v>2039</v>
      </c>
      <c r="B1258" s="57" t="s">
        <v>20</v>
      </c>
      <c r="C1258" s="57" t="s">
        <v>2258</v>
      </c>
      <c r="D1258" s="278">
        <v>42489</v>
      </c>
      <c r="E1258" s="59">
        <v>0.49027777777777781</v>
      </c>
      <c r="F1258" s="278">
        <v>42489</v>
      </c>
      <c r="G1258" s="95">
        <v>0.50069444444444444</v>
      </c>
      <c r="H1258" s="95">
        <v>1.041666666666663E-2</v>
      </c>
      <c r="I1258" s="57">
        <v>2</v>
      </c>
      <c r="J1258" s="57"/>
      <c r="K1258" s="57"/>
      <c r="L1258" s="57" t="s">
        <v>17</v>
      </c>
      <c r="M1258" s="57" t="s">
        <v>2450</v>
      </c>
      <c r="N1258" s="57" t="s">
        <v>3</v>
      </c>
      <c r="O1258" s="57" t="s">
        <v>8</v>
      </c>
      <c r="P1258" s="57" t="s">
        <v>2450</v>
      </c>
      <c r="Q1258" s="57" t="s">
        <v>2451</v>
      </c>
      <c r="R1258" s="57">
        <v>2</v>
      </c>
      <c r="S1258" s="57">
        <v>1</v>
      </c>
      <c r="T1258" s="57">
        <v>3</v>
      </c>
      <c r="U1258" s="179"/>
      <c r="V1258" s="179"/>
      <c r="W1258" s="179"/>
      <c r="X1258" s="179"/>
      <c r="Y1258" s="179"/>
      <c r="Z1258" s="179"/>
      <c r="AA1258" s="179"/>
      <c r="AB1258" s="179"/>
      <c r="AC1258" s="179"/>
      <c r="AD1258" s="179" t="s">
        <v>38</v>
      </c>
      <c r="AE1258" s="179"/>
      <c r="AF1258" s="179"/>
      <c r="AG1258" s="115"/>
      <c r="AH1258" s="115"/>
      <c r="AI1258" s="115"/>
      <c r="AJ1258" s="1">
        <f t="shared" si="75"/>
        <v>0</v>
      </c>
    </row>
    <row r="1259" spans="1:37" ht="31.5" customHeight="1">
      <c r="A1259" s="94" t="s">
        <v>2039</v>
      </c>
      <c r="B1259" s="57" t="s">
        <v>20</v>
      </c>
      <c r="C1259" s="57" t="s">
        <v>2258</v>
      </c>
      <c r="D1259" s="278">
        <v>42489</v>
      </c>
      <c r="E1259" s="59">
        <v>0.78749999999999998</v>
      </c>
      <c r="F1259" s="278">
        <v>42489</v>
      </c>
      <c r="G1259" s="95">
        <v>0.79722222222222217</v>
      </c>
      <c r="H1259" s="95">
        <v>9.7222222222221877E-3</v>
      </c>
      <c r="I1259" s="57">
        <v>2</v>
      </c>
      <c r="J1259" s="57"/>
      <c r="K1259" s="57"/>
      <c r="L1259" s="57" t="s">
        <v>17</v>
      </c>
      <c r="M1259" s="57" t="s">
        <v>2450</v>
      </c>
      <c r="N1259" s="57" t="s">
        <v>3</v>
      </c>
      <c r="O1259" s="57" t="s">
        <v>8</v>
      </c>
      <c r="P1259" s="57" t="s">
        <v>2450</v>
      </c>
      <c r="Q1259" s="57" t="s">
        <v>2452</v>
      </c>
      <c r="R1259" s="57">
        <v>1</v>
      </c>
      <c r="S1259" s="57"/>
      <c r="T1259" s="57">
        <v>1</v>
      </c>
      <c r="U1259" s="179"/>
      <c r="V1259" s="179"/>
      <c r="W1259" s="179"/>
      <c r="X1259" s="179"/>
      <c r="Y1259" s="179"/>
      <c r="Z1259" s="179"/>
      <c r="AA1259" s="179"/>
      <c r="AB1259" s="179"/>
      <c r="AC1259" s="179"/>
      <c r="AD1259" s="179" t="s">
        <v>38</v>
      </c>
      <c r="AE1259" s="179"/>
      <c r="AF1259" s="179"/>
      <c r="AG1259" s="115"/>
      <c r="AH1259" s="115"/>
      <c r="AI1259" s="115"/>
      <c r="AJ1259" s="1">
        <f t="shared" si="75"/>
        <v>0</v>
      </c>
    </row>
    <row r="1260" spans="1:37" ht="94.5" customHeight="1">
      <c r="A1260" s="94" t="s">
        <v>2039</v>
      </c>
      <c r="B1260" s="57" t="s">
        <v>20</v>
      </c>
      <c r="C1260" s="57" t="s">
        <v>20</v>
      </c>
      <c r="D1260" s="278">
        <v>42489</v>
      </c>
      <c r="E1260" s="59">
        <v>0.72222222222222221</v>
      </c>
      <c r="F1260" s="278">
        <v>42489</v>
      </c>
      <c r="G1260" s="95">
        <v>0.73333333333333339</v>
      </c>
      <c r="H1260" s="95">
        <v>1.1111111111111183E-2</v>
      </c>
      <c r="I1260" s="57">
        <v>7</v>
      </c>
      <c r="J1260" s="57"/>
      <c r="K1260" s="57"/>
      <c r="L1260" s="57" t="s">
        <v>4</v>
      </c>
      <c r="M1260" s="57" t="s">
        <v>2455</v>
      </c>
      <c r="N1260" s="57" t="s">
        <v>3</v>
      </c>
      <c r="O1260" s="57" t="s">
        <v>8</v>
      </c>
      <c r="P1260" s="57" t="s">
        <v>2455</v>
      </c>
      <c r="Q1260" s="57" t="s">
        <v>2456</v>
      </c>
      <c r="R1260" s="57">
        <v>4</v>
      </c>
      <c r="S1260" s="57">
        <v>2</v>
      </c>
      <c r="T1260" s="57">
        <v>6</v>
      </c>
      <c r="U1260" s="179"/>
      <c r="V1260" s="179"/>
      <c r="W1260" s="179"/>
      <c r="X1260" s="179"/>
      <c r="Y1260" s="179"/>
      <c r="Z1260" s="179"/>
      <c r="AA1260" s="179"/>
      <c r="AB1260" s="179"/>
      <c r="AC1260" s="179"/>
      <c r="AD1260" s="179" t="s">
        <v>0</v>
      </c>
      <c r="AE1260" s="179"/>
      <c r="AF1260" s="179"/>
      <c r="AG1260" s="115"/>
      <c r="AH1260" s="115"/>
      <c r="AI1260" s="115"/>
      <c r="AJ1260" s="1">
        <f t="shared" si="75"/>
        <v>0</v>
      </c>
    </row>
    <row r="1261" spans="1:37" ht="126" customHeight="1">
      <c r="A1261" s="94" t="s">
        <v>2039</v>
      </c>
      <c r="B1261" s="57" t="s">
        <v>20</v>
      </c>
      <c r="C1261" s="57" t="s">
        <v>2258</v>
      </c>
      <c r="D1261" s="278">
        <v>42490</v>
      </c>
      <c r="E1261" s="59">
        <v>0.40277777777777773</v>
      </c>
      <c r="F1261" s="278">
        <v>42490</v>
      </c>
      <c r="G1261" s="95">
        <v>0.73611111111111116</v>
      </c>
      <c r="H1261" s="95">
        <v>0.33333333333333343</v>
      </c>
      <c r="I1261" s="57">
        <v>2</v>
      </c>
      <c r="J1261" s="57"/>
      <c r="K1261" s="57"/>
      <c r="L1261" s="57" t="s">
        <v>17</v>
      </c>
      <c r="M1261" s="57" t="s">
        <v>2457</v>
      </c>
      <c r="N1261" s="57" t="s">
        <v>3</v>
      </c>
      <c r="O1261" s="57" t="s">
        <v>8</v>
      </c>
      <c r="P1261" s="57" t="s">
        <v>2457</v>
      </c>
      <c r="Q1261" s="57" t="s">
        <v>2458</v>
      </c>
      <c r="R1261" s="57">
        <v>24</v>
      </c>
      <c r="S1261" s="57"/>
      <c r="T1261" s="57">
        <v>24</v>
      </c>
      <c r="U1261" s="179"/>
      <c r="V1261" s="179"/>
      <c r="W1261" s="179"/>
      <c r="X1261" s="179"/>
      <c r="Y1261" s="179"/>
      <c r="Z1261" s="179"/>
      <c r="AA1261" s="179"/>
      <c r="AB1261" s="179"/>
      <c r="AC1261" s="179"/>
      <c r="AD1261" s="179" t="s">
        <v>38</v>
      </c>
      <c r="AE1261" s="179"/>
      <c r="AF1261" s="179"/>
      <c r="AG1261" s="115"/>
      <c r="AH1261" s="115"/>
      <c r="AI1261" s="115"/>
      <c r="AJ1261" s="1">
        <f t="shared" si="75"/>
        <v>0</v>
      </c>
    </row>
    <row r="1262" spans="1:37" ht="110.25" customHeight="1">
      <c r="A1262" s="94" t="s">
        <v>2467</v>
      </c>
      <c r="B1262" s="179" t="s">
        <v>20</v>
      </c>
      <c r="C1262" s="179" t="s">
        <v>20</v>
      </c>
      <c r="D1262" s="278">
        <v>42492</v>
      </c>
      <c r="E1262" s="185">
        <v>0.52777777777777779</v>
      </c>
      <c r="F1262" s="278">
        <v>42492</v>
      </c>
      <c r="G1262" s="185">
        <v>0.56111111111111112</v>
      </c>
      <c r="H1262" s="191">
        <v>3.3333333333333326E-2</v>
      </c>
      <c r="I1262" s="129">
        <v>2</v>
      </c>
      <c r="J1262" s="208"/>
      <c r="K1262" s="208"/>
      <c r="L1262" s="208" t="s">
        <v>4</v>
      </c>
      <c r="M1262" s="184" t="s">
        <v>4149</v>
      </c>
      <c r="N1262" s="179" t="s">
        <v>3</v>
      </c>
      <c r="O1262" s="208" t="s">
        <v>8</v>
      </c>
      <c r="P1262" s="186" t="s">
        <v>4150</v>
      </c>
      <c r="Q1262" s="183" t="s">
        <v>9062</v>
      </c>
      <c r="R1262" s="188">
        <v>1</v>
      </c>
      <c r="S1262" s="162"/>
      <c r="T1262" s="189">
        <v>1</v>
      </c>
      <c r="U1262" s="179" t="s">
        <v>7</v>
      </c>
      <c r="V1262" s="179">
        <v>1969</v>
      </c>
      <c r="W1262" s="179" t="s">
        <v>9029</v>
      </c>
      <c r="X1262" s="179">
        <v>0</v>
      </c>
      <c r="Y1262" s="179">
        <v>0</v>
      </c>
      <c r="Z1262" s="179">
        <v>100</v>
      </c>
      <c r="AA1262" s="179">
        <v>42522</v>
      </c>
      <c r="AB1262" s="179">
        <v>0</v>
      </c>
      <c r="AC1262" s="179">
        <v>41862</v>
      </c>
      <c r="AD1262" s="179" t="s">
        <v>28</v>
      </c>
      <c r="AE1262" s="179"/>
      <c r="AF1262" s="179"/>
      <c r="AG1262" s="115"/>
      <c r="AH1262" s="115"/>
      <c r="AI1262" s="115"/>
      <c r="AJ1262" s="1">
        <f t="shared" si="75"/>
        <v>0</v>
      </c>
      <c r="AK1262" s="1">
        <f t="shared" ref="AK1262:AK1325" si="76">AJ1262-T1262</f>
        <v>-1</v>
      </c>
    </row>
    <row r="1263" spans="1:37" ht="78.75" customHeight="1">
      <c r="A1263" s="94" t="s">
        <v>2467</v>
      </c>
      <c r="B1263" s="179" t="s">
        <v>20</v>
      </c>
      <c r="C1263" s="208" t="s">
        <v>4054</v>
      </c>
      <c r="D1263" s="278">
        <v>42494</v>
      </c>
      <c r="E1263" s="185">
        <v>0.39930555555555558</v>
      </c>
      <c r="F1263" s="278">
        <v>42494</v>
      </c>
      <c r="G1263" s="185">
        <v>0.40972222222222227</v>
      </c>
      <c r="H1263" s="191">
        <v>1.0416666666666685E-2</v>
      </c>
      <c r="I1263" s="129">
        <v>2</v>
      </c>
      <c r="J1263" s="208"/>
      <c r="K1263" s="208"/>
      <c r="L1263" s="208" t="s">
        <v>17</v>
      </c>
      <c r="M1263" s="184" t="s">
        <v>4151</v>
      </c>
      <c r="N1263" s="60">
        <v>110</v>
      </c>
      <c r="O1263" s="208" t="s">
        <v>8</v>
      </c>
      <c r="P1263" s="186" t="s">
        <v>2472</v>
      </c>
      <c r="Q1263" s="183" t="s">
        <v>2473</v>
      </c>
      <c r="R1263" s="188">
        <v>2</v>
      </c>
      <c r="S1263" s="190"/>
      <c r="T1263" s="189">
        <v>2</v>
      </c>
      <c r="U1263" s="179"/>
      <c r="V1263" s="179"/>
      <c r="W1263" s="179"/>
      <c r="X1263" s="179"/>
      <c r="Y1263" s="179"/>
      <c r="Z1263" s="179"/>
      <c r="AA1263" s="179"/>
      <c r="AB1263" s="179"/>
      <c r="AC1263" s="179"/>
      <c r="AD1263" s="179" t="s">
        <v>38</v>
      </c>
      <c r="AE1263" s="179"/>
      <c r="AF1263" s="179"/>
      <c r="AG1263" s="115"/>
      <c r="AH1263" s="115"/>
      <c r="AI1263" s="115"/>
      <c r="AJ1263" s="1">
        <f t="shared" si="75"/>
        <v>0</v>
      </c>
      <c r="AK1263" s="1">
        <f t="shared" si="76"/>
        <v>-2</v>
      </c>
    </row>
    <row r="1264" spans="1:37" ht="47.25" customHeight="1">
      <c r="A1264" s="94" t="s">
        <v>2467</v>
      </c>
      <c r="B1264" s="179" t="s">
        <v>20</v>
      </c>
      <c r="C1264" s="208" t="s">
        <v>4054</v>
      </c>
      <c r="D1264" s="278">
        <v>42494</v>
      </c>
      <c r="E1264" s="185">
        <v>0.75208333333333333</v>
      </c>
      <c r="F1264" s="278">
        <v>42494</v>
      </c>
      <c r="G1264" s="185">
        <v>0.7597222222222223</v>
      </c>
      <c r="H1264" s="191">
        <v>7.6388888888889728E-3</v>
      </c>
      <c r="I1264" s="129">
        <v>2</v>
      </c>
      <c r="J1264" s="208"/>
      <c r="K1264" s="208"/>
      <c r="L1264" s="208" t="s">
        <v>17</v>
      </c>
      <c r="M1264" s="184" t="s">
        <v>4151</v>
      </c>
      <c r="N1264" s="60">
        <v>110</v>
      </c>
      <c r="O1264" s="208" t="s">
        <v>8</v>
      </c>
      <c r="P1264" s="186" t="s">
        <v>2472</v>
      </c>
      <c r="Q1264" s="183" t="s">
        <v>2474</v>
      </c>
      <c r="R1264" s="521">
        <v>1.4</v>
      </c>
      <c r="S1264" s="162"/>
      <c r="T1264" s="189">
        <v>1.4</v>
      </c>
      <c r="U1264" s="179"/>
      <c r="V1264" s="179"/>
      <c r="W1264" s="179"/>
      <c r="X1264" s="179"/>
      <c r="Y1264" s="179"/>
      <c r="Z1264" s="179"/>
      <c r="AA1264" s="179"/>
      <c r="AB1264" s="179"/>
      <c r="AC1264" s="179"/>
      <c r="AD1264" s="179" t="s">
        <v>38</v>
      </c>
      <c r="AE1264" s="179"/>
      <c r="AF1264" s="179"/>
      <c r="AG1264" s="115"/>
      <c r="AH1264" s="115"/>
      <c r="AI1264" s="115"/>
      <c r="AJ1264" s="1">
        <f t="shared" si="75"/>
        <v>0</v>
      </c>
      <c r="AK1264" s="1">
        <f t="shared" si="76"/>
        <v>-1.4</v>
      </c>
    </row>
    <row r="1265" spans="1:37" ht="47.25" customHeight="1">
      <c r="A1265" s="94" t="s">
        <v>2467</v>
      </c>
      <c r="B1265" s="179" t="s">
        <v>20</v>
      </c>
      <c r="C1265" s="179" t="s">
        <v>20</v>
      </c>
      <c r="D1265" s="278">
        <v>42495</v>
      </c>
      <c r="E1265" s="176">
        <v>0.81597222222222221</v>
      </c>
      <c r="F1265" s="278">
        <v>42495</v>
      </c>
      <c r="G1265" s="176">
        <v>0.81597222222222221</v>
      </c>
      <c r="H1265" s="191">
        <v>0</v>
      </c>
      <c r="I1265" s="179">
        <v>84</v>
      </c>
      <c r="J1265" s="179"/>
      <c r="K1265" s="179"/>
      <c r="L1265" s="179" t="s">
        <v>4</v>
      </c>
      <c r="M1265" s="180" t="s">
        <v>615</v>
      </c>
      <c r="N1265" s="179">
        <v>35</v>
      </c>
      <c r="O1265" s="179" t="s">
        <v>8</v>
      </c>
      <c r="P1265" s="132" t="s">
        <v>2475</v>
      </c>
      <c r="Q1265" s="145" t="s">
        <v>9030</v>
      </c>
      <c r="R1265" s="188">
        <v>11</v>
      </c>
      <c r="S1265" s="162"/>
      <c r="T1265" s="189">
        <v>11</v>
      </c>
      <c r="U1265" s="179" t="s">
        <v>37</v>
      </c>
      <c r="V1265" s="179">
        <v>0</v>
      </c>
      <c r="W1265" s="179" t="s">
        <v>9031</v>
      </c>
      <c r="X1265" s="179">
        <v>0</v>
      </c>
      <c r="Y1265" s="179">
        <v>0</v>
      </c>
      <c r="Z1265" s="179">
        <v>0</v>
      </c>
      <c r="AA1265" s="179">
        <v>0</v>
      </c>
      <c r="AB1265" s="179">
        <v>0</v>
      </c>
      <c r="AC1265" s="179">
        <v>0</v>
      </c>
      <c r="AD1265" s="179" t="s">
        <v>76</v>
      </c>
      <c r="AE1265" s="179"/>
      <c r="AF1265" s="179"/>
      <c r="AG1265" s="115"/>
      <c r="AH1265" s="115"/>
      <c r="AI1265" s="115"/>
      <c r="AJ1265" s="1">
        <f t="shared" si="75"/>
        <v>0</v>
      </c>
      <c r="AK1265" s="1">
        <f t="shared" si="76"/>
        <v>-11</v>
      </c>
    </row>
    <row r="1266" spans="1:37" ht="31.5" customHeight="1">
      <c r="A1266" s="94" t="s">
        <v>2467</v>
      </c>
      <c r="B1266" s="179" t="s">
        <v>20</v>
      </c>
      <c r="C1266" s="208" t="s">
        <v>4054</v>
      </c>
      <c r="D1266" s="278">
        <v>42496</v>
      </c>
      <c r="E1266" s="176">
        <v>0.21944444444444444</v>
      </c>
      <c r="F1266" s="278">
        <v>42496</v>
      </c>
      <c r="G1266" s="176">
        <v>0.21944444444444444</v>
      </c>
      <c r="H1266" s="191">
        <v>0</v>
      </c>
      <c r="I1266" s="179">
        <v>95</v>
      </c>
      <c r="J1266" s="179" t="s">
        <v>9032</v>
      </c>
      <c r="K1266" s="179" t="s">
        <v>9</v>
      </c>
      <c r="L1266" s="179" t="s">
        <v>17</v>
      </c>
      <c r="M1266" s="180" t="s">
        <v>9033</v>
      </c>
      <c r="N1266" s="60">
        <v>110</v>
      </c>
      <c r="O1266" s="179" t="s">
        <v>8</v>
      </c>
      <c r="P1266" s="132" t="s">
        <v>9034</v>
      </c>
      <c r="Q1266" s="177" t="s">
        <v>9035</v>
      </c>
      <c r="R1266" s="188">
        <v>26.3</v>
      </c>
      <c r="S1266" s="133">
        <v>22.5</v>
      </c>
      <c r="T1266" s="189">
        <v>48.8</v>
      </c>
      <c r="U1266" s="179"/>
      <c r="V1266" s="179"/>
      <c r="W1266" s="179"/>
      <c r="X1266" s="179"/>
      <c r="Y1266" s="179"/>
      <c r="Z1266" s="179"/>
      <c r="AA1266" s="179"/>
      <c r="AB1266" s="179"/>
      <c r="AC1266" s="179"/>
      <c r="AD1266" s="179" t="s">
        <v>38</v>
      </c>
      <c r="AE1266" s="179"/>
      <c r="AF1266" s="179"/>
      <c r="AG1266" s="115"/>
      <c r="AH1266" s="115"/>
      <c r="AI1266" s="115"/>
      <c r="AJ1266" s="1">
        <f t="shared" si="75"/>
        <v>0</v>
      </c>
      <c r="AK1266" s="1">
        <f t="shared" si="76"/>
        <v>-48.8</v>
      </c>
    </row>
    <row r="1267" spans="1:37" ht="47.25" customHeight="1">
      <c r="A1267" s="94" t="s">
        <v>2467</v>
      </c>
      <c r="B1267" s="179" t="s">
        <v>20</v>
      </c>
      <c r="C1267" s="179" t="s">
        <v>20</v>
      </c>
      <c r="D1267" s="278">
        <v>42497</v>
      </c>
      <c r="E1267" s="185">
        <v>0.83611111111111114</v>
      </c>
      <c r="F1267" s="278">
        <v>42497</v>
      </c>
      <c r="G1267" s="185">
        <v>0.8569444444444444</v>
      </c>
      <c r="H1267" s="191">
        <v>2.0833333333333259E-2</v>
      </c>
      <c r="I1267" s="129">
        <v>3</v>
      </c>
      <c r="J1267" s="208"/>
      <c r="K1267" s="208"/>
      <c r="L1267" s="208" t="s">
        <v>4</v>
      </c>
      <c r="M1267" s="184" t="s">
        <v>2567</v>
      </c>
      <c r="N1267" s="179" t="s">
        <v>3</v>
      </c>
      <c r="O1267" s="208" t="s">
        <v>8</v>
      </c>
      <c r="P1267" s="186" t="s">
        <v>2568</v>
      </c>
      <c r="Q1267" s="183" t="s">
        <v>9063</v>
      </c>
      <c r="R1267" s="521">
        <v>2</v>
      </c>
      <c r="S1267" s="162"/>
      <c r="T1267" s="189">
        <v>2</v>
      </c>
      <c r="U1267" s="179" t="s">
        <v>7</v>
      </c>
      <c r="V1267" s="179">
        <v>1968</v>
      </c>
      <c r="W1267" s="179" t="s">
        <v>2748</v>
      </c>
      <c r="X1267" s="179" t="s">
        <v>9036</v>
      </c>
      <c r="Y1267" s="179">
        <v>42431</v>
      </c>
      <c r="Z1267" s="179">
        <v>100</v>
      </c>
      <c r="AA1267" s="179">
        <v>42552</v>
      </c>
      <c r="AB1267" s="179">
        <v>0</v>
      </c>
      <c r="AC1267" s="179">
        <v>42064</v>
      </c>
      <c r="AD1267" s="179" t="s">
        <v>0</v>
      </c>
      <c r="AE1267" s="179"/>
      <c r="AF1267" s="179"/>
      <c r="AG1267" s="115"/>
      <c r="AH1267" s="115"/>
      <c r="AI1267" s="115"/>
      <c r="AJ1267" s="1">
        <f t="shared" si="75"/>
        <v>0</v>
      </c>
      <c r="AK1267" s="1">
        <f t="shared" si="76"/>
        <v>-2</v>
      </c>
    </row>
    <row r="1268" spans="1:37" ht="63" customHeight="1">
      <c r="A1268" s="94" t="s">
        <v>2467</v>
      </c>
      <c r="B1268" s="179" t="s">
        <v>20</v>
      </c>
      <c r="C1268" s="179" t="s">
        <v>20</v>
      </c>
      <c r="D1268" s="278">
        <v>42498</v>
      </c>
      <c r="E1268" s="185">
        <v>0.66319444444444442</v>
      </c>
      <c r="F1268" s="278">
        <v>42498</v>
      </c>
      <c r="G1268" s="185">
        <v>0.66388888888888886</v>
      </c>
      <c r="H1268" s="191">
        <v>6.9444444444444198E-4</v>
      </c>
      <c r="I1268" s="129">
        <v>4</v>
      </c>
      <c r="J1268" s="208" t="s">
        <v>144</v>
      </c>
      <c r="K1268" s="208" t="s">
        <v>9</v>
      </c>
      <c r="L1268" s="208" t="s">
        <v>4</v>
      </c>
      <c r="M1268" s="184" t="s">
        <v>4152</v>
      </c>
      <c r="N1268" s="179" t="s">
        <v>3</v>
      </c>
      <c r="O1268" s="208" t="s">
        <v>8</v>
      </c>
      <c r="P1268" s="186" t="s">
        <v>2580</v>
      </c>
      <c r="Q1268" s="183" t="s">
        <v>2581</v>
      </c>
      <c r="R1268" s="188">
        <v>0.3</v>
      </c>
      <c r="S1268" s="133">
        <v>0.5</v>
      </c>
      <c r="T1268" s="189">
        <v>0.8</v>
      </c>
      <c r="U1268" s="179" t="s">
        <v>29</v>
      </c>
      <c r="V1268" s="179">
        <v>1977</v>
      </c>
      <c r="W1268" s="179" t="s">
        <v>2861</v>
      </c>
      <c r="X1268" s="179">
        <v>0</v>
      </c>
      <c r="Y1268" s="179">
        <v>42211</v>
      </c>
      <c r="Z1268" s="179">
        <v>100</v>
      </c>
      <c r="AA1268" s="179">
        <v>42554</v>
      </c>
      <c r="AB1268" s="179">
        <v>7</v>
      </c>
      <c r="AC1268" s="179">
        <v>42211</v>
      </c>
      <c r="AD1268" s="179" t="s">
        <v>25</v>
      </c>
      <c r="AE1268" s="179"/>
      <c r="AF1268" s="179"/>
      <c r="AG1268" s="115"/>
      <c r="AH1268" s="115"/>
      <c r="AI1268" s="115"/>
      <c r="AJ1268" s="1">
        <f t="shared" si="75"/>
        <v>0</v>
      </c>
      <c r="AK1268" s="1">
        <f t="shared" si="76"/>
        <v>-0.8</v>
      </c>
    </row>
    <row r="1269" spans="1:37" ht="47.25" customHeight="1">
      <c r="A1269" s="94" t="s">
        <v>2467</v>
      </c>
      <c r="B1269" s="179" t="s">
        <v>20</v>
      </c>
      <c r="C1269" s="208" t="s">
        <v>4153</v>
      </c>
      <c r="D1269" s="278">
        <v>42500</v>
      </c>
      <c r="E1269" s="176">
        <v>0.60069444444444442</v>
      </c>
      <c r="F1269" s="278">
        <v>42500</v>
      </c>
      <c r="G1269" s="176">
        <v>0.63680555555555551</v>
      </c>
      <c r="H1269" s="191">
        <v>3.6111111111111094E-2</v>
      </c>
      <c r="I1269" s="179">
        <v>2</v>
      </c>
      <c r="J1269" s="179" t="s">
        <v>144</v>
      </c>
      <c r="K1269" s="179" t="s">
        <v>21</v>
      </c>
      <c r="L1269" s="179" t="s">
        <v>17</v>
      </c>
      <c r="M1269" s="180" t="s">
        <v>4154</v>
      </c>
      <c r="N1269" s="179" t="s">
        <v>3</v>
      </c>
      <c r="O1269" s="208" t="s">
        <v>8</v>
      </c>
      <c r="P1269" s="132" t="s">
        <v>4155</v>
      </c>
      <c r="Q1269" s="132" t="s">
        <v>4156</v>
      </c>
      <c r="R1269" s="188">
        <v>2.2999999999999998</v>
      </c>
      <c r="S1269" s="162">
        <v>1</v>
      </c>
      <c r="T1269" s="189">
        <v>3.3</v>
      </c>
      <c r="U1269" s="179"/>
      <c r="V1269" s="179"/>
      <c r="W1269" s="179"/>
      <c r="X1269" s="179"/>
      <c r="Y1269" s="179"/>
      <c r="Z1269" s="179"/>
      <c r="AA1269" s="179"/>
      <c r="AB1269" s="179"/>
      <c r="AC1269" s="179"/>
      <c r="AD1269" s="179" t="s">
        <v>38</v>
      </c>
      <c r="AE1269" s="179"/>
      <c r="AF1269" s="179"/>
      <c r="AG1269" s="115"/>
      <c r="AH1269" s="115"/>
      <c r="AI1269" s="115"/>
      <c r="AJ1269" s="1">
        <f t="shared" si="75"/>
        <v>0</v>
      </c>
      <c r="AK1269" s="1">
        <f t="shared" si="76"/>
        <v>-3.3</v>
      </c>
    </row>
    <row r="1270" spans="1:37" ht="63" customHeight="1">
      <c r="A1270" s="94" t="s">
        <v>2467</v>
      </c>
      <c r="B1270" s="179" t="s">
        <v>20</v>
      </c>
      <c r="C1270" s="208" t="s">
        <v>4157</v>
      </c>
      <c r="D1270" s="278">
        <v>42500</v>
      </c>
      <c r="E1270" s="176">
        <v>0.66319444444444442</v>
      </c>
      <c r="F1270" s="278">
        <v>42500</v>
      </c>
      <c r="G1270" s="176">
        <v>0.66388888888888886</v>
      </c>
      <c r="H1270" s="191">
        <v>6.9444444444444198E-4</v>
      </c>
      <c r="I1270" s="179">
        <v>8</v>
      </c>
      <c r="J1270" s="179" t="s">
        <v>9037</v>
      </c>
      <c r="K1270" s="179" t="s">
        <v>9</v>
      </c>
      <c r="L1270" s="179" t="s">
        <v>17</v>
      </c>
      <c r="M1270" s="180" t="s">
        <v>4158</v>
      </c>
      <c r="N1270" s="179" t="s">
        <v>3</v>
      </c>
      <c r="O1270" s="208" t="s">
        <v>8</v>
      </c>
      <c r="P1270" s="132" t="s">
        <v>2599</v>
      </c>
      <c r="Q1270" s="132" t="s">
        <v>4159</v>
      </c>
      <c r="R1270" s="188">
        <v>7.8</v>
      </c>
      <c r="S1270" s="134"/>
      <c r="T1270" s="189">
        <v>7.8</v>
      </c>
      <c r="U1270" s="179"/>
      <c r="V1270" s="179"/>
      <c r="W1270" s="179"/>
      <c r="X1270" s="179"/>
      <c r="Y1270" s="179"/>
      <c r="Z1270" s="179"/>
      <c r="AA1270" s="179"/>
      <c r="AB1270" s="179"/>
      <c r="AC1270" s="179"/>
      <c r="AD1270" s="179" t="s">
        <v>38</v>
      </c>
      <c r="AE1270" s="179"/>
      <c r="AF1270" s="179"/>
      <c r="AG1270" s="115"/>
      <c r="AH1270" s="115"/>
      <c r="AI1270" s="115"/>
      <c r="AJ1270" s="1">
        <f t="shared" si="75"/>
        <v>0</v>
      </c>
      <c r="AK1270" s="1">
        <f t="shared" si="76"/>
        <v>-7.8</v>
      </c>
    </row>
    <row r="1271" spans="1:37" ht="63" customHeight="1">
      <c r="A1271" s="94" t="s">
        <v>2467</v>
      </c>
      <c r="B1271" s="179" t="s">
        <v>20</v>
      </c>
      <c r="C1271" s="208" t="s">
        <v>4153</v>
      </c>
      <c r="D1271" s="278">
        <v>42500</v>
      </c>
      <c r="E1271" s="176">
        <v>0.75</v>
      </c>
      <c r="F1271" s="278">
        <v>42500</v>
      </c>
      <c r="G1271" s="176">
        <v>0.75</v>
      </c>
      <c r="H1271" s="191">
        <v>0</v>
      </c>
      <c r="I1271" s="179">
        <v>5</v>
      </c>
      <c r="J1271" s="179"/>
      <c r="K1271" s="179"/>
      <c r="L1271" s="179" t="s">
        <v>17</v>
      </c>
      <c r="M1271" s="180" t="s">
        <v>4160</v>
      </c>
      <c r="N1271" s="60">
        <v>110</v>
      </c>
      <c r="O1271" s="208" t="s">
        <v>8</v>
      </c>
      <c r="P1271" s="132" t="s">
        <v>2600</v>
      </c>
      <c r="Q1271" s="177" t="s">
        <v>4161</v>
      </c>
      <c r="R1271" s="188">
        <v>1</v>
      </c>
      <c r="S1271" s="134"/>
      <c r="T1271" s="189">
        <v>1</v>
      </c>
      <c r="U1271" s="179"/>
      <c r="V1271" s="179"/>
      <c r="W1271" s="179"/>
      <c r="X1271" s="179"/>
      <c r="Y1271" s="179"/>
      <c r="Z1271" s="179"/>
      <c r="AA1271" s="179"/>
      <c r="AB1271" s="179"/>
      <c r="AC1271" s="179"/>
      <c r="AD1271" s="179" t="s">
        <v>38</v>
      </c>
      <c r="AE1271" s="179"/>
      <c r="AF1271" s="179"/>
      <c r="AG1271" s="115"/>
      <c r="AH1271" s="115"/>
      <c r="AI1271" s="115"/>
      <c r="AJ1271" s="1">
        <f t="shared" si="75"/>
        <v>0</v>
      </c>
      <c r="AK1271" s="1">
        <f t="shared" si="76"/>
        <v>-1</v>
      </c>
    </row>
    <row r="1272" spans="1:37" ht="110.25" customHeight="1">
      <c r="A1272" s="94" t="s">
        <v>2467</v>
      </c>
      <c r="B1272" s="179" t="s">
        <v>20</v>
      </c>
      <c r="C1272" s="208" t="s">
        <v>20</v>
      </c>
      <c r="D1272" s="278">
        <v>42501</v>
      </c>
      <c r="E1272" s="176">
        <v>0.71319444444444446</v>
      </c>
      <c r="F1272" s="278">
        <v>42501</v>
      </c>
      <c r="G1272" s="176">
        <v>0.74652777777777779</v>
      </c>
      <c r="H1272" s="191">
        <v>3.3333333333333326E-2</v>
      </c>
      <c r="I1272" s="179">
        <v>16</v>
      </c>
      <c r="J1272" s="179"/>
      <c r="K1272" s="179"/>
      <c r="L1272" s="179" t="s">
        <v>4</v>
      </c>
      <c r="M1272" s="180" t="s">
        <v>4162</v>
      </c>
      <c r="N1272" s="208" t="s">
        <v>3</v>
      </c>
      <c r="O1272" s="208" t="s">
        <v>8</v>
      </c>
      <c r="P1272" s="177" t="s">
        <v>4163</v>
      </c>
      <c r="Q1272" s="135" t="s">
        <v>9038</v>
      </c>
      <c r="R1272" s="188">
        <v>8</v>
      </c>
      <c r="S1272" s="190"/>
      <c r="T1272" s="189">
        <v>8</v>
      </c>
      <c r="U1272" s="179" t="s">
        <v>7</v>
      </c>
      <c r="V1272" s="179">
        <v>1986</v>
      </c>
      <c r="W1272" s="179" t="s">
        <v>2748</v>
      </c>
      <c r="X1272" s="179" t="s">
        <v>9036</v>
      </c>
      <c r="Y1272" s="179">
        <v>41795</v>
      </c>
      <c r="Z1272" s="179">
        <v>100</v>
      </c>
      <c r="AA1272" s="179">
        <v>42552</v>
      </c>
      <c r="AB1272" s="179">
        <v>0</v>
      </c>
      <c r="AC1272" s="179">
        <v>42226</v>
      </c>
      <c r="AD1272" s="179" t="s">
        <v>0</v>
      </c>
      <c r="AE1272" s="179"/>
      <c r="AF1272" s="179"/>
      <c r="AG1272" s="115"/>
      <c r="AH1272" s="115"/>
      <c r="AI1272" s="115"/>
      <c r="AJ1272" s="1">
        <f t="shared" si="75"/>
        <v>0</v>
      </c>
      <c r="AK1272" s="1">
        <f t="shared" si="76"/>
        <v>-8</v>
      </c>
    </row>
    <row r="1273" spans="1:37" ht="63" customHeight="1">
      <c r="A1273" s="94" t="s">
        <v>2467</v>
      </c>
      <c r="B1273" s="179" t="s">
        <v>20</v>
      </c>
      <c r="C1273" s="208" t="s">
        <v>20</v>
      </c>
      <c r="D1273" s="278">
        <v>42502</v>
      </c>
      <c r="E1273" s="176">
        <v>0.59722222222222221</v>
      </c>
      <c r="F1273" s="278">
        <v>42502</v>
      </c>
      <c r="G1273" s="175">
        <v>0.59791666666666665</v>
      </c>
      <c r="H1273" s="191">
        <v>6.9444444444444198E-4</v>
      </c>
      <c r="I1273" s="179">
        <v>11</v>
      </c>
      <c r="J1273" s="179" t="s">
        <v>459</v>
      </c>
      <c r="K1273" s="179" t="s">
        <v>9</v>
      </c>
      <c r="L1273" s="179" t="s">
        <v>10</v>
      </c>
      <c r="M1273" s="180" t="s">
        <v>615</v>
      </c>
      <c r="N1273" s="208" t="s">
        <v>3</v>
      </c>
      <c r="O1273" s="208" t="s">
        <v>8</v>
      </c>
      <c r="P1273" s="142" t="s">
        <v>4164</v>
      </c>
      <c r="Q1273" s="144" t="s">
        <v>4165</v>
      </c>
      <c r="R1273" s="188">
        <v>1</v>
      </c>
      <c r="S1273" s="190"/>
      <c r="T1273" s="189">
        <v>1</v>
      </c>
      <c r="U1273" s="179" t="s">
        <v>29</v>
      </c>
      <c r="V1273" s="179">
        <v>1971</v>
      </c>
      <c r="W1273" s="179" t="s">
        <v>9039</v>
      </c>
      <c r="X1273" s="179">
        <v>0</v>
      </c>
      <c r="Y1273" s="179">
        <v>42241</v>
      </c>
      <c r="Z1273" s="179">
        <v>100</v>
      </c>
      <c r="AA1273" s="179">
        <v>42552</v>
      </c>
      <c r="AB1273" s="179">
        <v>0</v>
      </c>
      <c r="AC1273" s="179">
        <v>42503</v>
      </c>
      <c r="AD1273" s="179" t="s">
        <v>43</v>
      </c>
      <c r="AE1273" s="179"/>
      <c r="AF1273" s="179"/>
      <c r="AG1273" s="115"/>
      <c r="AH1273" s="115"/>
      <c r="AI1273" s="115"/>
      <c r="AJ1273" s="1">
        <f t="shared" si="75"/>
        <v>0</v>
      </c>
      <c r="AK1273" s="1">
        <f t="shared" si="76"/>
        <v>-1</v>
      </c>
    </row>
    <row r="1274" spans="1:37" ht="63" customHeight="1">
      <c r="A1274" s="94" t="s">
        <v>2467</v>
      </c>
      <c r="B1274" s="179" t="s">
        <v>20</v>
      </c>
      <c r="C1274" s="208" t="s">
        <v>4153</v>
      </c>
      <c r="D1274" s="278">
        <v>42503</v>
      </c>
      <c r="E1274" s="176">
        <v>0.22013888888888888</v>
      </c>
      <c r="F1274" s="278">
        <v>42503</v>
      </c>
      <c r="G1274" s="175">
        <v>0.22083333333333333</v>
      </c>
      <c r="H1274" s="191">
        <v>6.9444444444444198E-4</v>
      </c>
      <c r="I1274" s="179">
        <v>9</v>
      </c>
      <c r="J1274" s="179" t="s">
        <v>9032</v>
      </c>
      <c r="K1274" s="179" t="s">
        <v>9</v>
      </c>
      <c r="L1274" s="179" t="s">
        <v>17</v>
      </c>
      <c r="M1274" s="180" t="s">
        <v>4160</v>
      </c>
      <c r="N1274" s="208">
        <v>110</v>
      </c>
      <c r="O1274" s="208" t="s">
        <v>8</v>
      </c>
      <c r="P1274" s="143" t="s">
        <v>4166</v>
      </c>
      <c r="Q1274" s="177" t="s">
        <v>4167</v>
      </c>
      <c r="R1274" s="188">
        <v>1.7</v>
      </c>
      <c r="S1274" s="190">
        <v>0.4</v>
      </c>
      <c r="T1274" s="189">
        <v>2.1</v>
      </c>
      <c r="U1274" s="179"/>
      <c r="V1274" s="179"/>
      <c r="W1274" s="179"/>
      <c r="X1274" s="179"/>
      <c r="Y1274" s="179"/>
      <c r="Z1274" s="179"/>
      <c r="AA1274" s="179"/>
      <c r="AB1274" s="179"/>
      <c r="AC1274" s="179"/>
      <c r="AD1274" s="179" t="s">
        <v>38</v>
      </c>
      <c r="AE1274" s="179"/>
      <c r="AF1274" s="179"/>
      <c r="AG1274" s="115"/>
      <c r="AH1274" s="115"/>
      <c r="AI1274" s="115"/>
      <c r="AJ1274" s="1">
        <f t="shared" si="75"/>
        <v>0</v>
      </c>
      <c r="AK1274" s="1">
        <f t="shared" si="76"/>
        <v>-2.1</v>
      </c>
    </row>
    <row r="1275" spans="1:37" ht="63" customHeight="1">
      <c r="A1275" s="179" t="s">
        <v>2467</v>
      </c>
      <c r="B1275" s="179" t="s">
        <v>20</v>
      </c>
      <c r="C1275" s="208" t="s">
        <v>4153</v>
      </c>
      <c r="D1275" s="278">
        <v>42503</v>
      </c>
      <c r="E1275" s="176">
        <v>0.22013888888888888</v>
      </c>
      <c r="F1275" s="278">
        <v>42503</v>
      </c>
      <c r="G1275" s="175">
        <v>0.22083333333333333</v>
      </c>
      <c r="H1275" s="191">
        <v>6.9444444444444198E-4</v>
      </c>
      <c r="I1275" s="179">
        <v>30</v>
      </c>
      <c r="J1275" s="179" t="s">
        <v>9032</v>
      </c>
      <c r="K1275" s="179" t="s">
        <v>9</v>
      </c>
      <c r="L1275" s="179" t="s">
        <v>17</v>
      </c>
      <c r="M1275" s="180" t="s">
        <v>4160</v>
      </c>
      <c r="N1275" s="208">
        <v>110</v>
      </c>
      <c r="O1275" s="208" t="s">
        <v>8</v>
      </c>
      <c r="P1275" s="143" t="s">
        <v>4168</v>
      </c>
      <c r="Q1275" s="177" t="s">
        <v>4167</v>
      </c>
      <c r="R1275" s="188">
        <v>9</v>
      </c>
      <c r="S1275" s="190"/>
      <c r="T1275" s="189">
        <v>9</v>
      </c>
      <c r="U1275" s="179"/>
      <c r="V1275" s="179"/>
      <c r="W1275" s="179"/>
      <c r="X1275" s="179"/>
      <c r="Y1275" s="179"/>
      <c r="Z1275" s="179"/>
      <c r="AA1275" s="179"/>
      <c r="AB1275" s="179"/>
      <c r="AC1275" s="179"/>
      <c r="AD1275" s="179" t="s">
        <v>38</v>
      </c>
      <c r="AE1275" s="179"/>
      <c r="AF1275" s="179"/>
      <c r="AG1275" s="115"/>
      <c r="AH1275" s="115"/>
      <c r="AI1275" s="115"/>
      <c r="AJ1275" s="1">
        <f t="shared" si="75"/>
        <v>0</v>
      </c>
      <c r="AK1275" s="1">
        <f t="shared" si="76"/>
        <v>-9</v>
      </c>
    </row>
    <row r="1276" spans="1:37" ht="47.25" customHeight="1">
      <c r="A1276" s="179" t="s">
        <v>2467</v>
      </c>
      <c r="B1276" s="179" t="s">
        <v>20</v>
      </c>
      <c r="C1276" s="208" t="s">
        <v>20</v>
      </c>
      <c r="D1276" s="278">
        <v>42503</v>
      </c>
      <c r="E1276" s="176">
        <v>0.54513888888888895</v>
      </c>
      <c r="F1276" s="278">
        <v>42503</v>
      </c>
      <c r="G1276" s="175">
        <v>0.58888888888888891</v>
      </c>
      <c r="H1276" s="191">
        <v>4.3749999999999956E-2</v>
      </c>
      <c r="I1276" s="179">
        <v>2</v>
      </c>
      <c r="J1276" s="179"/>
      <c r="K1276" s="179"/>
      <c r="L1276" s="179" t="s">
        <v>4</v>
      </c>
      <c r="M1276" s="180" t="s">
        <v>4169</v>
      </c>
      <c r="N1276" s="208" t="s">
        <v>3</v>
      </c>
      <c r="O1276" s="208" t="s">
        <v>8</v>
      </c>
      <c r="P1276" s="143" t="s">
        <v>4170</v>
      </c>
      <c r="Q1276" s="177" t="s">
        <v>4171</v>
      </c>
      <c r="R1276" s="188">
        <v>1</v>
      </c>
      <c r="S1276" s="190"/>
      <c r="T1276" s="189">
        <v>1</v>
      </c>
      <c r="U1276" s="179" t="s">
        <v>7</v>
      </c>
      <c r="V1276" s="179">
        <v>1983</v>
      </c>
      <c r="W1276" s="179" t="s">
        <v>2748</v>
      </c>
      <c r="X1276" s="179" t="s">
        <v>9040</v>
      </c>
      <c r="Y1276" s="179">
        <v>42419</v>
      </c>
      <c r="Z1276" s="179">
        <v>100</v>
      </c>
      <c r="AA1276" s="179">
        <v>42613</v>
      </c>
      <c r="AB1276" s="179">
        <v>0</v>
      </c>
      <c r="AC1276" s="179">
        <v>42067</v>
      </c>
      <c r="AD1276" s="179" t="s">
        <v>0</v>
      </c>
      <c r="AE1276" s="179"/>
      <c r="AF1276" s="179"/>
      <c r="AG1276" s="115"/>
      <c r="AH1276" s="115"/>
      <c r="AI1276" s="115"/>
      <c r="AJ1276" s="1">
        <f t="shared" si="75"/>
        <v>0</v>
      </c>
      <c r="AK1276" s="1">
        <f t="shared" si="76"/>
        <v>-1</v>
      </c>
    </row>
    <row r="1277" spans="1:37" ht="63" customHeight="1">
      <c r="A1277" s="179" t="s">
        <v>2467</v>
      </c>
      <c r="B1277" s="179" t="s">
        <v>20</v>
      </c>
      <c r="C1277" s="208" t="s">
        <v>4153</v>
      </c>
      <c r="D1277" s="278">
        <v>42503</v>
      </c>
      <c r="E1277" s="176">
        <v>0.49722222222222223</v>
      </c>
      <c r="F1277" s="278">
        <v>42503</v>
      </c>
      <c r="G1277" s="175">
        <v>0.49791666666666662</v>
      </c>
      <c r="H1277" s="191">
        <v>6.9444444444438647E-4</v>
      </c>
      <c r="I1277" s="179">
        <v>2</v>
      </c>
      <c r="J1277" s="179"/>
      <c r="K1277" s="179"/>
      <c r="L1277" s="179" t="s">
        <v>17</v>
      </c>
      <c r="M1277" s="180" t="s">
        <v>5853</v>
      </c>
      <c r="N1277" s="208" t="s">
        <v>3</v>
      </c>
      <c r="O1277" s="208" t="s">
        <v>8</v>
      </c>
      <c r="P1277" s="143" t="s">
        <v>4172</v>
      </c>
      <c r="Q1277" s="177" t="s">
        <v>4173</v>
      </c>
      <c r="R1277" s="188">
        <v>2</v>
      </c>
      <c r="S1277" s="190"/>
      <c r="T1277" s="189">
        <v>2</v>
      </c>
      <c r="U1277" s="179"/>
      <c r="V1277" s="179"/>
      <c r="W1277" s="179"/>
      <c r="X1277" s="179"/>
      <c r="Y1277" s="179"/>
      <c r="Z1277" s="179"/>
      <c r="AA1277" s="179"/>
      <c r="AB1277" s="179"/>
      <c r="AC1277" s="179"/>
      <c r="AD1277" s="179" t="s">
        <v>38</v>
      </c>
      <c r="AE1277" s="179"/>
      <c r="AF1277" s="179"/>
      <c r="AG1277" s="115" t="s">
        <v>9041</v>
      </c>
      <c r="AH1277" s="115"/>
      <c r="AI1277" s="115"/>
      <c r="AJ1277" s="1">
        <f t="shared" si="75"/>
        <v>0</v>
      </c>
      <c r="AK1277" s="1">
        <f t="shared" si="76"/>
        <v>-2</v>
      </c>
    </row>
    <row r="1278" spans="1:37" ht="47.25" customHeight="1">
      <c r="A1278" s="179" t="s">
        <v>2467</v>
      </c>
      <c r="B1278" s="57" t="s">
        <v>20</v>
      </c>
      <c r="C1278" s="57" t="s">
        <v>4153</v>
      </c>
      <c r="D1278" s="278">
        <v>42503</v>
      </c>
      <c r="E1278" s="59">
        <v>0.70277777777777783</v>
      </c>
      <c r="F1278" s="278">
        <v>42503</v>
      </c>
      <c r="G1278" s="59">
        <v>0.73611111111111116</v>
      </c>
      <c r="H1278" s="59">
        <v>3.3333333333333326E-2</v>
      </c>
      <c r="I1278" s="60">
        <v>2</v>
      </c>
      <c r="J1278" s="60"/>
      <c r="K1278" s="60"/>
      <c r="L1278" s="71" t="s">
        <v>17</v>
      </c>
      <c r="M1278" s="72" t="s">
        <v>4154</v>
      </c>
      <c r="N1278" s="60" t="s">
        <v>3</v>
      </c>
      <c r="O1278" s="71" t="s">
        <v>8</v>
      </c>
      <c r="P1278" s="72" t="s">
        <v>4174</v>
      </c>
      <c r="Q1278" s="71" t="s">
        <v>4175</v>
      </c>
      <c r="R1278" s="167">
        <v>1</v>
      </c>
      <c r="S1278" s="167"/>
      <c r="T1278" s="167">
        <v>1</v>
      </c>
      <c r="U1278" s="179"/>
      <c r="V1278" s="179"/>
      <c r="W1278" s="179"/>
      <c r="X1278" s="179"/>
      <c r="Y1278" s="179"/>
      <c r="Z1278" s="179"/>
      <c r="AA1278" s="179"/>
      <c r="AB1278" s="179"/>
      <c r="AC1278" s="179"/>
      <c r="AD1278" s="179" t="s">
        <v>38</v>
      </c>
      <c r="AE1278" s="179"/>
      <c r="AF1278" s="179"/>
      <c r="AG1278" s="115"/>
      <c r="AH1278" s="115"/>
      <c r="AI1278" s="115"/>
      <c r="AJ1278" s="1">
        <f t="shared" si="75"/>
        <v>0</v>
      </c>
      <c r="AK1278" s="1">
        <f t="shared" si="76"/>
        <v>-1</v>
      </c>
    </row>
    <row r="1279" spans="1:37" ht="31.5" customHeight="1">
      <c r="A1279" s="179" t="s">
        <v>2467</v>
      </c>
      <c r="B1279" s="179" t="s">
        <v>20</v>
      </c>
      <c r="C1279" s="208" t="s">
        <v>4153</v>
      </c>
      <c r="D1279" s="278">
        <v>42506</v>
      </c>
      <c r="E1279" s="176">
        <v>0.44791666666666669</v>
      </c>
      <c r="F1279" s="278">
        <v>42506</v>
      </c>
      <c r="G1279" s="175">
        <v>0.47083333333333338</v>
      </c>
      <c r="H1279" s="191">
        <v>2.2916666666666696E-2</v>
      </c>
      <c r="I1279" s="179">
        <v>2</v>
      </c>
      <c r="J1279" s="179"/>
      <c r="K1279" s="179"/>
      <c r="L1279" s="179" t="s">
        <v>17</v>
      </c>
      <c r="M1279" s="180" t="s">
        <v>4154</v>
      </c>
      <c r="N1279" s="208">
        <v>35</v>
      </c>
      <c r="O1279" s="208" t="s">
        <v>14</v>
      </c>
      <c r="P1279" s="143" t="s">
        <v>4176</v>
      </c>
      <c r="Q1279" s="177" t="s">
        <v>4177</v>
      </c>
      <c r="R1279" s="188">
        <v>1</v>
      </c>
      <c r="S1279" s="190"/>
      <c r="T1279" s="189">
        <v>1</v>
      </c>
      <c r="U1279" s="204"/>
      <c r="V1279" s="204"/>
      <c r="W1279" s="204"/>
      <c r="X1279" s="204"/>
      <c r="Y1279" s="204"/>
      <c r="Z1279" s="204"/>
      <c r="AA1279" s="204"/>
      <c r="AB1279" s="204"/>
      <c r="AC1279" s="204"/>
      <c r="AD1279" s="57" t="s">
        <v>38</v>
      </c>
      <c r="AE1279" s="204"/>
      <c r="AF1279" s="204"/>
      <c r="AG1279" s="204" t="s">
        <v>9041</v>
      </c>
      <c r="AH1279" s="204"/>
      <c r="AI1279" s="204"/>
      <c r="AJ1279" s="1">
        <f t="shared" si="75"/>
        <v>0</v>
      </c>
      <c r="AK1279" s="1">
        <f t="shared" si="76"/>
        <v>-1</v>
      </c>
    </row>
    <row r="1280" spans="1:37" ht="31.5" customHeight="1">
      <c r="A1280" s="179" t="s">
        <v>2467</v>
      </c>
      <c r="B1280" s="179" t="s">
        <v>20</v>
      </c>
      <c r="C1280" s="208" t="s">
        <v>20</v>
      </c>
      <c r="D1280" s="278">
        <v>42508</v>
      </c>
      <c r="E1280" s="182">
        <v>0.64583333333333337</v>
      </c>
      <c r="F1280" s="278">
        <v>42508</v>
      </c>
      <c r="G1280" s="185">
        <v>0.68888888888888899</v>
      </c>
      <c r="H1280" s="136">
        <v>4.3055555555555625E-2</v>
      </c>
      <c r="I1280" s="129">
        <v>8</v>
      </c>
      <c r="J1280" s="208"/>
      <c r="K1280" s="208"/>
      <c r="L1280" s="208" t="s">
        <v>4</v>
      </c>
      <c r="M1280" s="184" t="s">
        <v>4178</v>
      </c>
      <c r="N1280" s="208" t="s">
        <v>3</v>
      </c>
      <c r="O1280" s="208" t="s">
        <v>8</v>
      </c>
      <c r="P1280" s="186" t="s">
        <v>4179</v>
      </c>
      <c r="Q1280" s="183" t="s">
        <v>9064</v>
      </c>
      <c r="R1280" s="181">
        <v>9</v>
      </c>
      <c r="S1280" s="190"/>
      <c r="T1280" s="189">
        <v>9</v>
      </c>
      <c r="U1280" s="179" t="s">
        <v>29</v>
      </c>
      <c r="V1280" s="179">
        <v>1999</v>
      </c>
      <c r="W1280" s="179" t="s">
        <v>2813</v>
      </c>
      <c r="X1280" s="179">
        <v>0</v>
      </c>
      <c r="Y1280" s="179">
        <v>41857</v>
      </c>
      <c r="Z1280" s="179">
        <v>100</v>
      </c>
      <c r="AA1280" s="179">
        <v>2016</v>
      </c>
      <c r="AB1280" s="179">
        <v>0</v>
      </c>
      <c r="AC1280" s="179">
        <v>42215</v>
      </c>
      <c r="AD1280" s="179" t="s">
        <v>0</v>
      </c>
      <c r="AE1280" s="179"/>
      <c r="AF1280" s="179"/>
      <c r="AG1280" s="115"/>
      <c r="AH1280" s="115"/>
      <c r="AI1280" s="115"/>
      <c r="AJ1280" s="1">
        <f t="shared" si="75"/>
        <v>0</v>
      </c>
      <c r="AK1280" s="1">
        <f t="shared" si="76"/>
        <v>-9</v>
      </c>
    </row>
    <row r="1281" spans="1:37" ht="31.5" customHeight="1">
      <c r="A1281" s="179" t="s">
        <v>2467</v>
      </c>
      <c r="B1281" s="208" t="s">
        <v>20</v>
      </c>
      <c r="C1281" s="208" t="s">
        <v>20</v>
      </c>
      <c r="D1281" s="278">
        <v>42510</v>
      </c>
      <c r="E1281" s="185">
        <v>0.70624999999999993</v>
      </c>
      <c r="F1281" s="278">
        <v>42510</v>
      </c>
      <c r="G1281" s="185">
        <v>0.70694444444444438</v>
      </c>
      <c r="H1281" s="182">
        <v>6.9444444444444198E-4</v>
      </c>
      <c r="I1281" s="129">
        <v>10</v>
      </c>
      <c r="J1281" s="208" t="s">
        <v>144</v>
      </c>
      <c r="K1281" s="208" t="s">
        <v>9</v>
      </c>
      <c r="L1281" s="208" t="s">
        <v>4</v>
      </c>
      <c r="M1281" s="184" t="s">
        <v>2154</v>
      </c>
      <c r="N1281" s="208" t="s">
        <v>3</v>
      </c>
      <c r="O1281" s="208" t="s">
        <v>8</v>
      </c>
      <c r="P1281" s="186" t="s">
        <v>4180</v>
      </c>
      <c r="Q1281" s="183" t="s">
        <v>9065</v>
      </c>
      <c r="R1281" s="181">
        <v>6</v>
      </c>
      <c r="S1281" s="192">
        <v>9.5</v>
      </c>
      <c r="T1281" s="208">
        <v>15.5</v>
      </c>
      <c r="U1281" s="179" t="s">
        <v>29</v>
      </c>
      <c r="V1281" s="179">
        <v>2002</v>
      </c>
      <c r="W1281" s="179" t="s">
        <v>9042</v>
      </c>
      <c r="X1281" s="179">
        <v>0</v>
      </c>
      <c r="Y1281" s="179">
        <v>42264</v>
      </c>
      <c r="Z1281" s="179">
        <v>0</v>
      </c>
      <c r="AA1281" s="179">
        <v>2018</v>
      </c>
      <c r="AB1281" s="179">
        <v>2</v>
      </c>
      <c r="AC1281" s="179">
        <v>0</v>
      </c>
      <c r="AD1281" s="179" t="s">
        <v>65</v>
      </c>
      <c r="AE1281" s="179"/>
      <c r="AF1281" s="179"/>
      <c r="AG1281" s="115"/>
      <c r="AH1281" s="115"/>
      <c r="AI1281" s="115"/>
      <c r="AJ1281" s="1">
        <f t="shared" si="75"/>
        <v>0</v>
      </c>
      <c r="AK1281" s="1">
        <f t="shared" si="76"/>
        <v>-15.5</v>
      </c>
    </row>
    <row r="1282" spans="1:37" ht="63" customHeight="1">
      <c r="A1282" s="179" t="s">
        <v>2467</v>
      </c>
      <c r="B1282" s="179" t="s">
        <v>20</v>
      </c>
      <c r="C1282" s="208" t="s">
        <v>20</v>
      </c>
      <c r="D1282" s="278">
        <v>42511</v>
      </c>
      <c r="E1282" s="185">
        <v>0.79722222222222217</v>
      </c>
      <c r="F1282" s="278">
        <v>42511</v>
      </c>
      <c r="G1282" s="185">
        <v>0.79722222222222217</v>
      </c>
      <c r="H1282" s="182">
        <v>0</v>
      </c>
      <c r="I1282" s="129">
        <v>16</v>
      </c>
      <c r="J1282" s="208" t="s">
        <v>459</v>
      </c>
      <c r="K1282" s="208" t="s">
        <v>9</v>
      </c>
      <c r="L1282" s="208" t="s">
        <v>10</v>
      </c>
      <c r="M1282" s="184" t="s">
        <v>4144</v>
      </c>
      <c r="N1282" s="208" t="s">
        <v>3</v>
      </c>
      <c r="O1282" s="208" t="s">
        <v>8</v>
      </c>
      <c r="P1282" s="186" t="s">
        <v>4145</v>
      </c>
      <c r="Q1282" s="183" t="s">
        <v>9066</v>
      </c>
      <c r="R1282" s="181">
        <v>1.8</v>
      </c>
      <c r="S1282" s="192">
        <v>0.3</v>
      </c>
      <c r="T1282" s="208">
        <v>2.1</v>
      </c>
      <c r="U1282" s="179" t="s">
        <v>29</v>
      </c>
      <c r="V1282" s="179">
        <v>1976</v>
      </c>
      <c r="W1282" s="179" t="s">
        <v>2813</v>
      </c>
      <c r="X1282" s="179">
        <v>0</v>
      </c>
      <c r="Y1282" s="179">
        <v>42268</v>
      </c>
      <c r="Z1282" s="179">
        <v>100</v>
      </c>
      <c r="AA1282" s="179">
        <v>42522</v>
      </c>
      <c r="AB1282" s="179">
        <v>0</v>
      </c>
      <c r="AC1282" s="179">
        <v>42347</v>
      </c>
      <c r="AD1282" s="179" t="s">
        <v>31</v>
      </c>
      <c r="AE1282" s="179"/>
      <c r="AF1282" s="179"/>
      <c r="AG1282" s="115"/>
      <c r="AH1282" s="115"/>
      <c r="AI1282" s="115"/>
      <c r="AJ1282" s="1">
        <f t="shared" si="75"/>
        <v>0</v>
      </c>
      <c r="AK1282" s="1">
        <f t="shared" si="76"/>
        <v>-2.1</v>
      </c>
    </row>
    <row r="1283" spans="1:37" ht="63" customHeight="1">
      <c r="A1283" s="179" t="s">
        <v>2467</v>
      </c>
      <c r="B1283" s="179" t="s">
        <v>20</v>
      </c>
      <c r="C1283" s="208" t="s">
        <v>20</v>
      </c>
      <c r="D1283" s="278">
        <v>42512</v>
      </c>
      <c r="E1283" s="185">
        <v>0.93055555555555547</v>
      </c>
      <c r="F1283" s="278">
        <v>42512</v>
      </c>
      <c r="G1283" s="185">
        <v>0.93611111111111101</v>
      </c>
      <c r="H1283" s="182">
        <v>5.5555555555555358E-3</v>
      </c>
      <c r="I1283" s="129">
        <v>2</v>
      </c>
      <c r="J1283" s="208"/>
      <c r="K1283" s="208" t="s">
        <v>21</v>
      </c>
      <c r="L1283" s="208" t="s">
        <v>10</v>
      </c>
      <c r="M1283" s="184" t="s">
        <v>145</v>
      </c>
      <c r="N1283" s="208" t="s">
        <v>3</v>
      </c>
      <c r="O1283" s="208" t="s">
        <v>8</v>
      </c>
      <c r="P1283" s="186" t="s">
        <v>4146</v>
      </c>
      <c r="Q1283" s="130" t="s">
        <v>9067</v>
      </c>
      <c r="R1283" s="131">
        <v>2</v>
      </c>
      <c r="S1283" s="192">
        <v>5</v>
      </c>
      <c r="T1283" s="189">
        <v>7</v>
      </c>
      <c r="U1283" s="179" t="s">
        <v>29</v>
      </c>
      <c r="V1283" s="179">
        <v>1984</v>
      </c>
      <c r="W1283" s="179" t="s">
        <v>5973</v>
      </c>
      <c r="X1283" s="179">
        <v>0</v>
      </c>
      <c r="Y1283" s="179">
        <v>42478</v>
      </c>
      <c r="Z1283" s="179">
        <v>100</v>
      </c>
      <c r="AA1283" s="179">
        <v>42705</v>
      </c>
      <c r="AB1283" s="179">
        <v>0</v>
      </c>
      <c r="AC1283" s="179">
        <v>42363</v>
      </c>
      <c r="AD1283" s="179" t="s">
        <v>43</v>
      </c>
      <c r="AE1283" s="179"/>
      <c r="AF1283" s="179"/>
      <c r="AG1283" s="115"/>
      <c r="AH1283" s="115"/>
      <c r="AI1283" s="115"/>
      <c r="AJ1283" s="1">
        <f t="shared" si="75"/>
        <v>0</v>
      </c>
      <c r="AK1283" s="1">
        <f t="shared" si="76"/>
        <v>-7</v>
      </c>
    </row>
    <row r="1284" spans="1:37" ht="409.5" customHeight="1">
      <c r="A1284" s="179" t="s">
        <v>2467</v>
      </c>
      <c r="B1284" s="208" t="s">
        <v>20</v>
      </c>
      <c r="C1284" s="208" t="s">
        <v>4054</v>
      </c>
      <c r="D1284" s="278">
        <v>42513</v>
      </c>
      <c r="E1284" s="185">
        <v>0.62569444444444444</v>
      </c>
      <c r="F1284" s="278">
        <v>42513</v>
      </c>
      <c r="G1284" s="185">
        <v>0.62638888888888888</v>
      </c>
      <c r="H1284" s="182">
        <v>6.9444444444444198E-4</v>
      </c>
      <c r="I1284" s="129">
        <v>9</v>
      </c>
      <c r="J1284" s="208" t="s">
        <v>144</v>
      </c>
      <c r="K1284" s="208" t="s">
        <v>9</v>
      </c>
      <c r="L1284" s="208" t="s">
        <v>17</v>
      </c>
      <c r="M1284" s="184" t="s">
        <v>5524</v>
      </c>
      <c r="N1284" s="208" t="s">
        <v>3</v>
      </c>
      <c r="O1284" s="208" t="s">
        <v>8</v>
      </c>
      <c r="P1284" s="186" t="s">
        <v>4147</v>
      </c>
      <c r="Q1284" s="130" t="s">
        <v>4148</v>
      </c>
      <c r="R1284" s="131">
        <v>5</v>
      </c>
      <c r="S1284" s="192">
        <v>1</v>
      </c>
      <c r="T1284" s="189">
        <v>6</v>
      </c>
      <c r="U1284" s="179"/>
      <c r="V1284" s="179"/>
      <c r="W1284" s="179"/>
      <c r="X1284" s="179"/>
      <c r="Y1284" s="179"/>
      <c r="Z1284" s="179"/>
      <c r="AA1284" s="179"/>
      <c r="AB1284" s="179"/>
      <c r="AC1284" s="179"/>
      <c r="AD1284" s="179" t="s">
        <v>38</v>
      </c>
      <c r="AE1284" s="179"/>
      <c r="AF1284" s="179"/>
      <c r="AG1284" s="115"/>
      <c r="AH1284" s="115"/>
      <c r="AI1284" s="115"/>
      <c r="AJ1284" s="1">
        <f t="shared" si="75"/>
        <v>0</v>
      </c>
      <c r="AK1284" s="1">
        <f t="shared" si="76"/>
        <v>-6</v>
      </c>
    </row>
    <row r="1285" spans="1:37" ht="63">
      <c r="A1285" s="179" t="s">
        <v>5349</v>
      </c>
      <c r="B1285" s="208" t="s">
        <v>308</v>
      </c>
      <c r="C1285" s="208" t="s">
        <v>308</v>
      </c>
      <c r="D1285" s="79">
        <v>42573</v>
      </c>
      <c r="E1285" s="68">
        <v>0.68958333333333333</v>
      </c>
      <c r="F1285" s="79">
        <v>42573</v>
      </c>
      <c r="G1285" s="68">
        <v>0.71180555555555547</v>
      </c>
      <c r="H1285" s="176">
        <f>G1285-E1285</f>
        <v>2.2222222222222143E-2</v>
      </c>
      <c r="I1285" s="179">
        <v>32</v>
      </c>
      <c r="J1285" s="179" t="s">
        <v>144</v>
      </c>
      <c r="K1285" s="179" t="s">
        <v>21</v>
      </c>
      <c r="L1285" s="179" t="s">
        <v>4</v>
      </c>
      <c r="M1285" s="179" t="s">
        <v>6666</v>
      </c>
      <c r="N1285" s="179" t="s">
        <v>3</v>
      </c>
      <c r="O1285" s="179" t="s">
        <v>8</v>
      </c>
      <c r="P1285" s="179" t="s">
        <v>6667</v>
      </c>
      <c r="Q1285" s="179" t="s">
        <v>7109</v>
      </c>
      <c r="R1285" s="80">
        <v>8.4</v>
      </c>
      <c r="S1285" s="80">
        <v>1.2</v>
      </c>
      <c r="T1285" s="216">
        <v>9.6</v>
      </c>
      <c r="U1285" s="179" t="s">
        <v>7</v>
      </c>
      <c r="V1285" s="179">
        <v>2011</v>
      </c>
      <c r="W1285" s="179" t="s">
        <v>26</v>
      </c>
      <c r="X1285" s="179"/>
      <c r="Y1285" s="79">
        <v>42040</v>
      </c>
      <c r="Z1285" s="179">
        <v>0</v>
      </c>
      <c r="AA1285" s="179">
        <v>2016</v>
      </c>
      <c r="AB1285" s="179">
        <v>0</v>
      </c>
      <c r="AC1285" s="79">
        <v>42460</v>
      </c>
      <c r="AD1285" s="179" t="s">
        <v>23</v>
      </c>
      <c r="AE1285" s="179"/>
      <c r="AF1285" s="179"/>
      <c r="AG1285" s="179"/>
      <c r="AH1285" s="115"/>
      <c r="AI1285" s="115"/>
      <c r="AJ1285" s="1">
        <f t="shared" si="75"/>
        <v>0</v>
      </c>
      <c r="AK1285" s="1">
        <f t="shared" si="76"/>
        <v>-9.6</v>
      </c>
    </row>
    <row r="1286" spans="1:37" ht="141.75" customHeight="1">
      <c r="A1286" s="179" t="s">
        <v>2467</v>
      </c>
      <c r="B1286" s="179" t="s">
        <v>20</v>
      </c>
      <c r="C1286" s="208" t="s">
        <v>4153</v>
      </c>
      <c r="D1286" s="278">
        <v>42515</v>
      </c>
      <c r="E1286" s="176">
        <v>0.52152777777777781</v>
      </c>
      <c r="F1286" s="278">
        <v>42515</v>
      </c>
      <c r="G1286" s="176">
        <v>0.58333333333333337</v>
      </c>
      <c r="H1286" s="191">
        <v>6.1805555555555558E-2</v>
      </c>
      <c r="I1286" s="179">
        <v>3</v>
      </c>
      <c r="J1286" s="179"/>
      <c r="K1286" s="179"/>
      <c r="L1286" s="179" t="s">
        <v>17</v>
      </c>
      <c r="M1286" s="179" t="s">
        <v>8515</v>
      </c>
      <c r="N1286" s="208" t="s">
        <v>3</v>
      </c>
      <c r="O1286" s="208" t="s">
        <v>8</v>
      </c>
      <c r="P1286" s="179" t="s">
        <v>4181</v>
      </c>
      <c r="Q1286" s="179" t="s">
        <v>4182</v>
      </c>
      <c r="R1286" s="188">
        <v>3</v>
      </c>
      <c r="S1286" s="190"/>
      <c r="T1286" s="189">
        <v>3</v>
      </c>
      <c r="U1286" s="179"/>
      <c r="V1286" s="179"/>
      <c r="W1286" s="179"/>
      <c r="X1286" s="179"/>
      <c r="Y1286" s="179"/>
      <c r="Z1286" s="179"/>
      <c r="AA1286" s="179"/>
      <c r="AB1286" s="179"/>
      <c r="AC1286" s="179"/>
      <c r="AD1286" s="179" t="s">
        <v>38</v>
      </c>
      <c r="AE1286" s="179"/>
      <c r="AF1286" s="179"/>
      <c r="AG1286" s="115" t="s">
        <v>9041</v>
      </c>
      <c r="AH1286" s="115"/>
      <c r="AI1286" s="115"/>
      <c r="AJ1286" s="1">
        <f t="shared" si="75"/>
        <v>0</v>
      </c>
      <c r="AK1286" s="1">
        <f t="shared" si="76"/>
        <v>-3</v>
      </c>
    </row>
    <row r="1287" spans="1:37" ht="63" customHeight="1">
      <c r="A1287" s="179" t="s">
        <v>2467</v>
      </c>
      <c r="B1287" s="179" t="s">
        <v>20</v>
      </c>
      <c r="C1287" s="208" t="s">
        <v>4054</v>
      </c>
      <c r="D1287" s="278">
        <v>42515</v>
      </c>
      <c r="E1287" s="176">
        <v>0.79583333333333339</v>
      </c>
      <c r="F1287" s="278">
        <v>42515</v>
      </c>
      <c r="G1287" s="176">
        <v>0.79652777777777783</v>
      </c>
      <c r="H1287" s="191">
        <v>6.9444444444444198E-4</v>
      </c>
      <c r="I1287" s="179">
        <v>13</v>
      </c>
      <c r="J1287" s="179" t="s">
        <v>4183</v>
      </c>
      <c r="K1287" s="179" t="s">
        <v>9</v>
      </c>
      <c r="L1287" s="179" t="s">
        <v>17</v>
      </c>
      <c r="M1287" s="179" t="s">
        <v>4184</v>
      </c>
      <c r="N1287" s="208">
        <v>110</v>
      </c>
      <c r="O1287" s="208" t="s">
        <v>8</v>
      </c>
      <c r="P1287" s="179" t="s">
        <v>4185</v>
      </c>
      <c r="Q1287" s="145" t="s">
        <v>4186</v>
      </c>
      <c r="R1287" s="188">
        <v>8</v>
      </c>
      <c r="S1287" s="190"/>
      <c r="T1287" s="189">
        <v>8</v>
      </c>
      <c r="U1287" s="179"/>
      <c r="V1287" s="179"/>
      <c r="W1287" s="179"/>
      <c r="X1287" s="179"/>
      <c r="Y1287" s="179"/>
      <c r="Z1287" s="179"/>
      <c r="AA1287" s="179"/>
      <c r="AB1287" s="179"/>
      <c r="AC1287" s="179"/>
      <c r="AD1287" s="179" t="s">
        <v>38</v>
      </c>
      <c r="AE1287" s="179"/>
      <c r="AF1287" s="179"/>
      <c r="AG1287" s="115"/>
      <c r="AH1287" s="115"/>
      <c r="AI1287" s="115"/>
      <c r="AJ1287" s="1">
        <f t="shared" si="75"/>
        <v>0</v>
      </c>
      <c r="AK1287" s="1">
        <f t="shared" si="76"/>
        <v>-8</v>
      </c>
    </row>
    <row r="1288" spans="1:37" ht="110.25" customHeight="1">
      <c r="A1288" s="179" t="s">
        <v>2467</v>
      </c>
      <c r="B1288" s="179" t="s">
        <v>20</v>
      </c>
      <c r="C1288" s="208" t="s">
        <v>20</v>
      </c>
      <c r="D1288" s="278">
        <v>42515</v>
      </c>
      <c r="E1288" s="176">
        <v>0.79861111111111116</v>
      </c>
      <c r="F1288" s="278">
        <v>42515</v>
      </c>
      <c r="G1288" s="176">
        <v>0.7993055555555556</v>
      </c>
      <c r="H1288" s="191">
        <v>6.9444444444444198E-4</v>
      </c>
      <c r="I1288" s="179">
        <v>15</v>
      </c>
      <c r="J1288" s="179"/>
      <c r="K1288" s="179" t="s">
        <v>9</v>
      </c>
      <c r="L1288" s="179" t="s">
        <v>4</v>
      </c>
      <c r="M1288" s="179" t="s">
        <v>2567</v>
      </c>
      <c r="N1288" s="208" t="s">
        <v>3</v>
      </c>
      <c r="O1288" s="208" t="s">
        <v>8</v>
      </c>
      <c r="P1288" s="179" t="s">
        <v>4187</v>
      </c>
      <c r="Q1288" s="145" t="s">
        <v>9044</v>
      </c>
      <c r="R1288" s="188">
        <v>2</v>
      </c>
      <c r="S1288" s="190"/>
      <c r="T1288" s="189">
        <v>2</v>
      </c>
      <c r="U1288" s="179" t="s">
        <v>34</v>
      </c>
      <c r="V1288" s="179">
        <v>2006</v>
      </c>
      <c r="W1288" s="179" t="s">
        <v>9045</v>
      </c>
      <c r="X1288" s="179" t="s">
        <v>9046</v>
      </c>
      <c r="Y1288" s="179">
        <v>42192</v>
      </c>
      <c r="Z1288" s="179">
        <v>100</v>
      </c>
      <c r="AA1288" s="179">
        <v>42558</v>
      </c>
      <c r="AB1288" s="179">
        <v>0</v>
      </c>
      <c r="AC1288" s="179">
        <v>42217</v>
      </c>
      <c r="AD1288" s="179" t="s">
        <v>0</v>
      </c>
      <c r="AE1288" s="179"/>
      <c r="AF1288" s="179"/>
      <c r="AG1288" s="115"/>
      <c r="AH1288" s="115"/>
      <c r="AI1288" s="115"/>
      <c r="AJ1288" s="1">
        <f t="shared" si="75"/>
        <v>0</v>
      </c>
      <c r="AK1288" s="1">
        <f t="shared" si="76"/>
        <v>-2</v>
      </c>
    </row>
    <row r="1289" spans="1:37" ht="47.25" customHeight="1">
      <c r="A1289" s="179" t="s">
        <v>2467</v>
      </c>
      <c r="B1289" s="179" t="s">
        <v>20</v>
      </c>
      <c r="C1289" s="208" t="s">
        <v>20</v>
      </c>
      <c r="D1289" s="278">
        <v>42515</v>
      </c>
      <c r="E1289" s="176">
        <v>0.93541666666666667</v>
      </c>
      <c r="F1289" s="278">
        <v>42515</v>
      </c>
      <c r="G1289" s="176">
        <v>0.98611111111111116</v>
      </c>
      <c r="H1289" s="191">
        <v>5.0694444444444486E-2</v>
      </c>
      <c r="I1289" s="179">
        <v>9</v>
      </c>
      <c r="J1289" s="179" t="s">
        <v>9037</v>
      </c>
      <c r="K1289" s="179"/>
      <c r="L1289" s="179" t="s">
        <v>4</v>
      </c>
      <c r="M1289" s="179" t="s">
        <v>538</v>
      </c>
      <c r="N1289" s="208">
        <v>35</v>
      </c>
      <c r="O1289" s="208" t="s">
        <v>8</v>
      </c>
      <c r="P1289" s="179" t="s">
        <v>9047</v>
      </c>
      <c r="Q1289" s="145" t="s">
        <v>9069</v>
      </c>
      <c r="R1289" s="188">
        <v>12</v>
      </c>
      <c r="S1289" s="190"/>
      <c r="T1289" s="189">
        <v>12</v>
      </c>
      <c r="U1289" s="179" t="s">
        <v>44</v>
      </c>
      <c r="V1289" s="179">
        <v>1986</v>
      </c>
      <c r="W1289" s="179" t="s">
        <v>9048</v>
      </c>
      <c r="X1289" s="179" t="s">
        <v>9049</v>
      </c>
      <c r="Y1289" s="179">
        <v>42083</v>
      </c>
      <c r="Z1289" s="179">
        <v>100</v>
      </c>
      <c r="AA1289" s="179">
        <v>42522</v>
      </c>
      <c r="AB1289" s="179">
        <v>2</v>
      </c>
      <c r="AC1289" s="179">
        <v>42495</v>
      </c>
      <c r="AD1289" s="179" t="s">
        <v>0</v>
      </c>
      <c r="AE1289" s="179"/>
      <c r="AF1289" s="179"/>
      <c r="AG1289" s="115"/>
      <c r="AH1289" s="115"/>
      <c r="AI1289" s="115"/>
      <c r="AJ1289" s="1">
        <f t="shared" si="75"/>
        <v>0</v>
      </c>
      <c r="AK1289" s="1">
        <f t="shared" si="76"/>
        <v>-12</v>
      </c>
    </row>
    <row r="1290" spans="1:37" ht="173.25" customHeight="1">
      <c r="A1290" s="179" t="s">
        <v>2467</v>
      </c>
      <c r="B1290" s="179" t="s">
        <v>20</v>
      </c>
      <c r="C1290" s="208" t="s">
        <v>5852</v>
      </c>
      <c r="D1290" s="278">
        <v>42516</v>
      </c>
      <c r="E1290" s="182">
        <v>0.19444444444444445</v>
      </c>
      <c r="F1290" s="278">
        <v>42516</v>
      </c>
      <c r="G1290" s="182">
        <v>0.19444444444444445</v>
      </c>
      <c r="H1290" s="182">
        <v>0</v>
      </c>
      <c r="I1290" s="129">
        <v>20</v>
      </c>
      <c r="J1290" s="179"/>
      <c r="K1290" s="208"/>
      <c r="L1290" s="208" t="s">
        <v>17</v>
      </c>
      <c r="M1290" s="184" t="s">
        <v>4184</v>
      </c>
      <c r="N1290" s="208">
        <v>110</v>
      </c>
      <c r="O1290" s="208" t="s">
        <v>8</v>
      </c>
      <c r="P1290" s="186" t="s">
        <v>9050</v>
      </c>
      <c r="Q1290" s="183" t="s">
        <v>9051</v>
      </c>
      <c r="R1290" s="181">
        <v>10</v>
      </c>
      <c r="S1290" s="674">
        <v>10</v>
      </c>
      <c r="T1290" s="189">
        <v>20</v>
      </c>
      <c r="U1290" s="179"/>
      <c r="V1290" s="179"/>
      <c r="W1290" s="179"/>
      <c r="X1290" s="179"/>
      <c r="Y1290" s="179"/>
      <c r="Z1290" s="179"/>
      <c r="AA1290" s="179"/>
      <c r="AB1290" s="179"/>
      <c r="AC1290" s="179"/>
      <c r="AD1290" s="179" t="s">
        <v>38</v>
      </c>
      <c r="AE1290" s="179"/>
      <c r="AF1290" s="179"/>
      <c r="AG1290" s="115"/>
      <c r="AH1290" s="115"/>
      <c r="AI1290" s="115"/>
      <c r="AJ1290" s="1">
        <f t="shared" si="75"/>
        <v>0</v>
      </c>
      <c r="AK1290" s="1">
        <f t="shared" si="76"/>
        <v>-20</v>
      </c>
    </row>
    <row r="1291" spans="1:37" ht="31.5" customHeight="1">
      <c r="A1291" s="179" t="s">
        <v>2467</v>
      </c>
      <c r="B1291" s="103" t="s">
        <v>20</v>
      </c>
      <c r="C1291" s="103" t="s">
        <v>5859</v>
      </c>
      <c r="D1291" s="278">
        <v>42518</v>
      </c>
      <c r="E1291" s="59">
        <v>0.20625000000000002</v>
      </c>
      <c r="F1291" s="278">
        <v>42518</v>
      </c>
      <c r="G1291" s="59">
        <v>0.20694444444444446</v>
      </c>
      <c r="H1291" s="59">
        <v>6.9444444444444198E-4</v>
      </c>
      <c r="I1291" s="60">
        <v>87</v>
      </c>
      <c r="J1291" s="103"/>
      <c r="K1291" s="103" t="s">
        <v>9</v>
      </c>
      <c r="L1291" s="103" t="s">
        <v>17</v>
      </c>
      <c r="M1291" s="103" t="s">
        <v>628</v>
      </c>
      <c r="N1291" s="103">
        <v>35</v>
      </c>
      <c r="O1291" s="103" t="s">
        <v>8</v>
      </c>
      <c r="P1291" s="103" t="s">
        <v>4321</v>
      </c>
      <c r="Q1291" s="103" t="s">
        <v>9052</v>
      </c>
      <c r="R1291" s="167">
        <v>14</v>
      </c>
      <c r="S1291" s="167">
        <v>20</v>
      </c>
      <c r="T1291" s="167">
        <v>34</v>
      </c>
      <c r="U1291" s="179"/>
      <c r="V1291" s="179"/>
      <c r="W1291" s="179"/>
      <c r="X1291" s="179"/>
      <c r="Y1291" s="179"/>
      <c r="Z1291" s="179"/>
      <c r="AA1291" s="179"/>
      <c r="AB1291" s="179"/>
      <c r="AC1291" s="179"/>
      <c r="AD1291" s="179" t="s">
        <v>38</v>
      </c>
      <c r="AE1291" s="179"/>
      <c r="AF1291" s="179"/>
      <c r="AG1291" s="115"/>
      <c r="AH1291" s="115"/>
      <c r="AI1291" s="115"/>
      <c r="AJ1291" s="1">
        <f t="shared" si="75"/>
        <v>0</v>
      </c>
      <c r="AK1291" s="1">
        <f t="shared" si="76"/>
        <v>-34</v>
      </c>
    </row>
    <row r="1292" spans="1:37" ht="31.5" customHeight="1">
      <c r="A1292" s="179" t="s">
        <v>2467</v>
      </c>
      <c r="B1292" s="103" t="s">
        <v>20</v>
      </c>
      <c r="C1292" s="103" t="s">
        <v>20</v>
      </c>
      <c r="D1292" s="278">
        <v>42518</v>
      </c>
      <c r="E1292" s="59">
        <v>0.53125</v>
      </c>
      <c r="F1292" s="278">
        <v>42518</v>
      </c>
      <c r="G1292" s="59">
        <v>0.53194444444444444</v>
      </c>
      <c r="H1292" s="59">
        <v>6.9444444444444198E-4</v>
      </c>
      <c r="I1292" s="60">
        <v>54</v>
      </c>
      <c r="J1292" s="103" t="s">
        <v>4336</v>
      </c>
      <c r="K1292" s="57" t="s">
        <v>9</v>
      </c>
      <c r="L1292" s="208" t="s">
        <v>10</v>
      </c>
      <c r="M1292" s="57" t="s">
        <v>1286</v>
      </c>
      <c r="N1292" s="57">
        <v>110</v>
      </c>
      <c r="O1292" s="57" t="s">
        <v>8</v>
      </c>
      <c r="P1292" s="57" t="s">
        <v>4337</v>
      </c>
      <c r="Q1292" s="57" t="s">
        <v>9070</v>
      </c>
      <c r="R1292" s="57">
        <v>48.5</v>
      </c>
      <c r="S1292" s="57">
        <v>69</v>
      </c>
      <c r="T1292" s="57">
        <v>117.5</v>
      </c>
      <c r="U1292" s="179" t="s">
        <v>29</v>
      </c>
      <c r="V1292" s="179">
        <v>2015</v>
      </c>
      <c r="W1292" s="179" t="s">
        <v>9053</v>
      </c>
      <c r="X1292" s="179" t="s">
        <v>9054</v>
      </c>
      <c r="Y1292" s="179">
        <v>42357</v>
      </c>
      <c r="Z1292" s="179">
        <v>100</v>
      </c>
      <c r="AA1292" s="179">
        <v>2017</v>
      </c>
      <c r="AB1292" s="179">
        <v>0</v>
      </c>
      <c r="AC1292" s="179">
        <v>42253</v>
      </c>
      <c r="AD1292" s="179" t="s">
        <v>43</v>
      </c>
      <c r="AE1292" s="179"/>
      <c r="AF1292" s="179"/>
      <c r="AG1292" s="115"/>
      <c r="AH1292" s="115"/>
      <c r="AI1292" s="115"/>
      <c r="AJ1292" s="1">
        <f t="shared" ref="AJ1292:AJ1355" si="77">T1292-S1292-R1292</f>
        <v>0</v>
      </c>
      <c r="AK1292" s="1">
        <f t="shared" si="76"/>
        <v>-117.5</v>
      </c>
    </row>
    <row r="1293" spans="1:37" ht="31.5" customHeight="1">
      <c r="A1293" s="179" t="s">
        <v>2467</v>
      </c>
      <c r="B1293" s="103" t="s">
        <v>20</v>
      </c>
      <c r="C1293" s="103" t="s">
        <v>5852</v>
      </c>
      <c r="D1293" s="278">
        <v>42518</v>
      </c>
      <c r="E1293" s="59">
        <v>0.5756944444444444</v>
      </c>
      <c r="F1293" s="278">
        <v>42518</v>
      </c>
      <c r="G1293" s="59">
        <v>0.57638888888888895</v>
      </c>
      <c r="H1293" s="59">
        <v>6.94444444444553E-4</v>
      </c>
      <c r="I1293" s="60">
        <v>105</v>
      </c>
      <c r="J1293" s="103" t="s">
        <v>4322</v>
      </c>
      <c r="K1293" s="103" t="s">
        <v>9</v>
      </c>
      <c r="L1293" s="103" t="s">
        <v>17</v>
      </c>
      <c r="M1293" s="103" t="s">
        <v>9055</v>
      </c>
      <c r="N1293" s="93">
        <v>220</v>
      </c>
      <c r="O1293" s="103" t="s">
        <v>8</v>
      </c>
      <c r="P1293" s="103" t="s">
        <v>4323</v>
      </c>
      <c r="Q1293" s="103" t="s">
        <v>4324</v>
      </c>
      <c r="R1293" s="167">
        <v>31</v>
      </c>
      <c r="S1293" s="167">
        <v>18</v>
      </c>
      <c r="T1293" s="167">
        <v>49</v>
      </c>
      <c r="U1293" s="179"/>
      <c r="V1293" s="179"/>
      <c r="W1293" s="179"/>
      <c r="X1293" s="179"/>
      <c r="Y1293" s="179"/>
      <c r="Z1293" s="179"/>
      <c r="AA1293" s="179"/>
      <c r="AB1293" s="179"/>
      <c r="AC1293" s="179"/>
      <c r="AD1293" s="179" t="s">
        <v>38</v>
      </c>
      <c r="AE1293" s="179"/>
      <c r="AF1293" s="179"/>
      <c r="AG1293" s="115"/>
      <c r="AH1293" s="115"/>
      <c r="AI1293" s="115"/>
      <c r="AJ1293" s="1">
        <f t="shared" si="77"/>
        <v>0</v>
      </c>
      <c r="AK1293" s="1">
        <f t="shared" si="76"/>
        <v>-49</v>
      </c>
    </row>
    <row r="1294" spans="1:37" ht="47.25" customHeight="1">
      <c r="A1294" s="179" t="s">
        <v>2467</v>
      </c>
      <c r="B1294" s="103" t="s">
        <v>20</v>
      </c>
      <c r="C1294" s="103" t="s">
        <v>5852</v>
      </c>
      <c r="D1294" s="278">
        <v>42518</v>
      </c>
      <c r="E1294" s="59">
        <v>0.5756944444444444</v>
      </c>
      <c r="F1294" s="278">
        <v>42518</v>
      </c>
      <c r="G1294" s="59">
        <v>0.57638888888888895</v>
      </c>
      <c r="H1294" s="59">
        <v>6.94444444444553E-4</v>
      </c>
      <c r="I1294" s="60">
        <v>324</v>
      </c>
      <c r="J1294" s="103" t="s">
        <v>4322</v>
      </c>
      <c r="K1294" s="57" t="s">
        <v>9</v>
      </c>
      <c r="L1294" s="57" t="s">
        <v>17</v>
      </c>
      <c r="M1294" s="57" t="s">
        <v>9055</v>
      </c>
      <c r="N1294" s="57">
        <v>220</v>
      </c>
      <c r="O1294" s="57" t="s">
        <v>8</v>
      </c>
      <c r="P1294" s="57" t="s">
        <v>4325</v>
      </c>
      <c r="Q1294" s="57" t="s">
        <v>4324</v>
      </c>
      <c r="R1294" s="57">
        <v>93.5</v>
      </c>
      <c r="S1294" s="57">
        <v>95</v>
      </c>
      <c r="T1294" s="57">
        <v>188.5</v>
      </c>
      <c r="U1294" s="179"/>
      <c r="V1294" s="179"/>
      <c r="W1294" s="179"/>
      <c r="X1294" s="179"/>
      <c r="Y1294" s="179"/>
      <c r="Z1294" s="179"/>
      <c r="AA1294" s="179"/>
      <c r="AB1294" s="179"/>
      <c r="AC1294" s="179"/>
      <c r="AD1294" s="179" t="s">
        <v>38</v>
      </c>
      <c r="AE1294" s="179"/>
      <c r="AF1294" s="179"/>
      <c r="AG1294" s="115"/>
      <c r="AH1294" s="115"/>
      <c r="AI1294" s="115"/>
      <c r="AJ1294" s="1">
        <f t="shared" si="77"/>
        <v>0</v>
      </c>
      <c r="AK1294" s="1">
        <f t="shared" si="76"/>
        <v>-188.5</v>
      </c>
    </row>
    <row r="1295" spans="1:37" ht="47.25" customHeight="1">
      <c r="A1295" s="179" t="s">
        <v>2467</v>
      </c>
      <c r="B1295" s="103" t="s">
        <v>20</v>
      </c>
      <c r="C1295" s="103" t="s">
        <v>5852</v>
      </c>
      <c r="D1295" s="278">
        <v>42518</v>
      </c>
      <c r="E1295" s="59">
        <v>0.5756944444444444</v>
      </c>
      <c r="F1295" s="278">
        <v>42518</v>
      </c>
      <c r="G1295" s="59">
        <v>0.57638888888888895</v>
      </c>
      <c r="H1295" s="59">
        <v>6.94444444444553E-4</v>
      </c>
      <c r="I1295" s="60">
        <v>32</v>
      </c>
      <c r="J1295" s="103" t="s">
        <v>4322</v>
      </c>
      <c r="K1295" s="103" t="s">
        <v>9</v>
      </c>
      <c r="L1295" s="103" t="s">
        <v>17</v>
      </c>
      <c r="M1295" s="103" t="s">
        <v>9055</v>
      </c>
      <c r="N1295" s="93">
        <v>220</v>
      </c>
      <c r="O1295" s="103" t="s">
        <v>8</v>
      </c>
      <c r="P1295" s="103" t="s">
        <v>4326</v>
      </c>
      <c r="Q1295" s="103" t="s">
        <v>4324</v>
      </c>
      <c r="R1295" s="167">
        <v>15.3</v>
      </c>
      <c r="S1295" s="167">
        <v>9.3000000000000007</v>
      </c>
      <c r="T1295" s="167">
        <v>24.6</v>
      </c>
      <c r="U1295" s="179"/>
      <c r="V1295" s="179"/>
      <c r="W1295" s="179"/>
      <c r="X1295" s="179"/>
      <c r="Y1295" s="179"/>
      <c r="Z1295" s="179"/>
      <c r="AA1295" s="179"/>
      <c r="AB1295" s="179"/>
      <c r="AC1295" s="179"/>
      <c r="AD1295" s="179" t="s">
        <v>38</v>
      </c>
      <c r="AE1295" s="179"/>
      <c r="AF1295" s="179"/>
      <c r="AG1295" s="115"/>
      <c r="AH1295" s="115"/>
      <c r="AI1295" s="115"/>
      <c r="AJ1295" s="1">
        <f t="shared" si="77"/>
        <v>0</v>
      </c>
      <c r="AK1295" s="1">
        <f t="shared" si="76"/>
        <v>-24.6</v>
      </c>
    </row>
    <row r="1296" spans="1:37" ht="47.25" customHeight="1">
      <c r="A1296" s="179" t="s">
        <v>2467</v>
      </c>
      <c r="B1296" s="103" t="s">
        <v>20</v>
      </c>
      <c r="C1296" s="103" t="s">
        <v>5852</v>
      </c>
      <c r="D1296" s="278">
        <v>42518</v>
      </c>
      <c r="E1296" s="59">
        <v>0.5756944444444444</v>
      </c>
      <c r="F1296" s="278">
        <v>42518</v>
      </c>
      <c r="G1296" s="59">
        <v>0.57638888888888895</v>
      </c>
      <c r="H1296" s="59">
        <v>6.94444444444553E-4</v>
      </c>
      <c r="I1296" s="60">
        <v>4</v>
      </c>
      <c r="J1296" s="103" t="s">
        <v>4322</v>
      </c>
      <c r="K1296" s="103" t="s">
        <v>9</v>
      </c>
      <c r="L1296" s="103" t="s">
        <v>17</v>
      </c>
      <c r="M1296" s="103" t="s">
        <v>9055</v>
      </c>
      <c r="N1296" s="103">
        <v>220</v>
      </c>
      <c r="O1296" s="103" t="s">
        <v>8</v>
      </c>
      <c r="P1296" s="103" t="s">
        <v>4327</v>
      </c>
      <c r="Q1296" s="103" t="s">
        <v>4324</v>
      </c>
      <c r="R1296" s="167">
        <v>1</v>
      </c>
      <c r="S1296" s="167">
        <v>3.5</v>
      </c>
      <c r="T1296" s="167">
        <v>4.5</v>
      </c>
      <c r="U1296" s="179"/>
      <c r="V1296" s="179"/>
      <c r="W1296" s="179"/>
      <c r="X1296" s="179"/>
      <c r="Y1296" s="179"/>
      <c r="Z1296" s="179"/>
      <c r="AA1296" s="179"/>
      <c r="AB1296" s="179"/>
      <c r="AC1296" s="179"/>
      <c r="AD1296" s="179" t="s">
        <v>38</v>
      </c>
      <c r="AE1296" s="179"/>
      <c r="AF1296" s="179"/>
      <c r="AG1296" s="115"/>
      <c r="AH1296" s="115"/>
      <c r="AI1296" s="115"/>
      <c r="AJ1296" s="1">
        <f t="shared" si="77"/>
        <v>0</v>
      </c>
      <c r="AK1296" s="1">
        <f t="shared" si="76"/>
        <v>-4.5</v>
      </c>
    </row>
    <row r="1297" spans="1:37" ht="267.75" customHeight="1">
      <c r="A1297" s="179" t="s">
        <v>2467</v>
      </c>
      <c r="B1297" s="57" t="s">
        <v>20</v>
      </c>
      <c r="C1297" s="57" t="s">
        <v>5852</v>
      </c>
      <c r="D1297" s="278">
        <v>42519</v>
      </c>
      <c r="E1297" s="95">
        <v>0.80833333333333324</v>
      </c>
      <c r="F1297" s="278">
        <v>42519</v>
      </c>
      <c r="G1297" s="95">
        <v>0.80833333333333324</v>
      </c>
      <c r="H1297" s="141">
        <v>0</v>
      </c>
      <c r="I1297" s="57">
        <v>9</v>
      </c>
      <c r="J1297" s="57"/>
      <c r="K1297" s="57"/>
      <c r="L1297" s="57" t="s">
        <v>17</v>
      </c>
      <c r="M1297" s="57" t="s">
        <v>4184</v>
      </c>
      <c r="N1297" s="57">
        <v>110</v>
      </c>
      <c r="O1297" s="57" t="s">
        <v>8</v>
      </c>
      <c r="P1297" s="57" t="s">
        <v>9056</v>
      </c>
      <c r="Q1297" s="57" t="s">
        <v>9057</v>
      </c>
      <c r="R1297" s="57">
        <v>3</v>
      </c>
      <c r="S1297" s="57">
        <v>15</v>
      </c>
      <c r="T1297" s="57">
        <v>18</v>
      </c>
      <c r="U1297" s="179"/>
      <c r="V1297" s="179"/>
      <c r="W1297" s="179"/>
      <c r="X1297" s="179"/>
      <c r="Y1297" s="179"/>
      <c r="Z1297" s="179"/>
      <c r="AA1297" s="179"/>
      <c r="AB1297" s="179"/>
      <c r="AC1297" s="179"/>
      <c r="AD1297" s="179" t="s">
        <v>38</v>
      </c>
      <c r="AE1297" s="179"/>
      <c r="AF1297" s="179"/>
      <c r="AG1297" s="115"/>
      <c r="AH1297" s="115"/>
      <c r="AI1297" s="115"/>
      <c r="AJ1297" s="1">
        <f t="shared" si="77"/>
        <v>0</v>
      </c>
      <c r="AK1297" s="1">
        <f t="shared" si="76"/>
        <v>-18</v>
      </c>
    </row>
    <row r="1298" spans="1:37" ht="31.5" customHeight="1">
      <c r="A1298" s="208" t="s">
        <v>2467</v>
      </c>
      <c r="B1298" s="208" t="s">
        <v>20</v>
      </c>
      <c r="C1298" s="179" t="s">
        <v>20</v>
      </c>
      <c r="D1298" s="278">
        <v>42520</v>
      </c>
      <c r="E1298" s="185">
        <v>0.22500000000000001</v>
      </c>
      <c r="F1298" s="278">
        <v>42520</v>
      </c>
      <c r="G1298" s="185">
        <v>0.22500000000000001</v>
      </c>
      <c r="H1298" s="182">
        <v>0</v>
      </c>
      <c r="I1298" s="129">
        <v>7</v>
      </c>
      <c r="J1298" s="208" t="s">
        <v>9058</v>
      </c>
      <c r="K1298" s="208" t="s">
        <v>9</v>
      </c>
      <c r="L1298" s="208" t="s">
        <v>10</v>
      </c>
      <c r="M1298" s="179" t="s">
        <v>4495</v>
      </c>
      <c r="N1298" s="208" t="s">
        <v>3</v>
      </c>
      <c r="O1298" s="208" t="s">
        <v>8</v>
      </c>
      <c r="P1298" s="183" t="s">
        <v>9059</v>
      </c>
      <c r="Q1298" s="183" t="s">
        <v>9071</v>
      </c>
      <c r="R1298" s="208">
        <v>2</v>
      </c>
      <c r="S1298" s="208">
        <v>5</v>
      </c>
      <c r="T1298" s="208">
        <v>7</v>
      </c>
      <c r="U1298" s="208" t="s">
        <v>29</v>
      </c>
      <c r="V1298" s="208">
        <v>1986</v>
      </c>
      <c r="W1298" s="208" t="s">
        <v>2813</v>
      </c>
      <c r="X1298" s="208">
        <v>0</v>
      </c>
      <c r="Y1298" s="208">
        <v>41459</v>
      </c>
      <c r="Z1298" s="208">
        <v>100</v>
      </c>
      <c r="AA1298" s="208">
        <v>2018</v>
      </c>
      <c r="AB1298" s="208">
        <v>0</v>
      </c>
      <c r="AC1298" s="208">
        <v>0</v>
      </c>
      <c r="AD1298" s="208" t="s">
        <v>31</v>
      </c>
      <c r="AE1298" s="208"/>
      <c r="AF1298" s="208"/>
      <c r="AG1298" s="208"/>
      <c r="AH1298" s="208"/>
      <c r="AI1298" s="587"/>
      <c r="AJ1298" s="1">
        <f t="shared" si="77"/>
        <v>0</v>
      </c>
      <c r="AK1298" s="1">
        <f t="shared" si="76"/>
        <v>-7</v>
      </c>
    </row>
    <row r="1299" spans="1:37" ht="343.5" customHeight="1">
      <c r="A1299" s="208" t="s">
        <v>2467</v>
      </c>
      <c r="B1299" s="208" t="s">
        <v>20</v>
      </c>
      <c r="C1299" s="179" t="s">
        <v>20</v>
      </c>
      <c r="D1299" s="278">
        <v>42520</v>
      </c>
      <c r="E1299" s="185">
        <v>0.5229166666666667</v>
      </c>
      <c r="F1299" s="278">
        <v>42520</v>
      </c>
      <c r="G1299" s="185">
        <v>0.52569444444444446</v>
      </c>
      <c r="H1299" s="182">
        <v>2.7777777777777679E-3</v>
      </c>
      <c r="I1299" s="129">
        <v>158</v>
      </c>
      <c r="J1299" s="208" t="s">
        <v>592</v>
      </c>
      <c r="K1299" s="208"/>
      <c r="L1299" s="208" t="s">
        <v>10</v>
      </c>
      <c r="M1299" s="179" t="s">
        <v>4496</v>
      </c>
      <c r="N1299" s="208">
        <v>110</v>
      </c>
      <c r="O1299" s="208" t="s">
        <v>14</v>
      </c>
      <c r="P1299" s="183" t="s">
        <v>9060</v>
      </c>
      <c r="Q1299" s="183" t="s">
        <v>9072</v>
      </c>
      <c r="R1299" s="208">
        <v>55</v>
      </c>
      <c r="S1299" s="208">
        <v>26</v>
      </c>
      <c r="T1299" s="208">
        <v>81</v>
      </c>
      <c r="U1299" s="208" t="s">
        <v>48</v>
      </c>
      <c r="V1299" s="208">
        <v>2005</v>
      </c>
      <c r="W1299" s="208" t="s">
        <v>9061</v>
      </c>
      <c r="X1299" s="208">
        <v>0</v>
      </c>
      <c r="Y1299" s="208">
        <v>42157</v>
      </c>
      <c r="Z1299" s="208">
        <v>100</v>
      </c>
      <c r="AA1299" s="208">
        <v>2018</v>
      </c>
      <c r="AB1299" s="208">
        <v>0</v>
      </c>
      <c r="AC1299" s="208">
        <v>42157</v>
      </c>
      <c r="AD1299" s="208" t="s">
        <v>31</v>
      </c>
      <c r="AE1299" s="208"/>
      <c r="AF1299" s="208"/>
      <c r="AG1299" s="208"/>
      <c r="AH1299" s="208"/>
      <c r="AI1299" s="587"/>
      <c r="AJ1299" s="1">
        <f t="shared" si="77"/>
        <v>0</v>
      </c>
      <c r="AK1299" s="1">
        <f t="shared" si="76"/>
        <v>-81</v>
      </c>
    </row>
    <row r="1300" spans="1:37" ht="47.25" customHeight="1">
      <c r="A1300" s="208" t="s">
        <v>4411</v>
      </c>
      <c r="B1300" s="208" t="s">
        <v>20</v>
      </c>
      <c r="C1300" s="208" t="s">
        <v>5859</v>
      </c>
      <c r="D1300" s="340">
        <v>42522</v>
      </c>
      <c r="E1300" s="176">
        <v>0.55208333333333337</v>
      </c>
      <c r="F1300" s="340">
        <v>42522</v>
      </c>
      <c r="G1300" s="176">
        <v>0.55277777777777781</v>
      </c>
      <c r="H1300" s="191">
        <v>6.9444444444444198E-4</v>
      </c>
      <c r="I1300" s="198">
        <v>223</v>
      </c>
      <c r="J1300" s="179" t="s">
        <v>9073</v>
      </c>
      <c r="K1300" s="179" t="s">
        <v>15</v>
      </c>
      <c r="L1300" s="179" t="s">
        <v>17</v>
      </c>
      <c r="M1300" s="180" t="s">
        <v>9033</v>
      </c>
      <c r="N1300" s="179">
        <v>110</v>
      </c>
      <c r="O1300" s="179" t="s">
        <v>8</v>
      </c>
      <c r="P1300" s="196" t="s">
        <v>9074</v>
      </c>
      <c r="Q1300" s="177" t="s">
        <v>9075</v>
      </c>
      <c r="R1300" s="190">
        <v>45</v>
      </c>
      <c r="S1300" s="190">
        <v>26.2</v>
      </c>
      <c r="T1300" s="190">
        <v>71.2</v>
      </c>
      <c r="U1300" s="113"/>
      <c r="V1300" s="113"/>
      <c r="W1300" s="113"/>
      <c r="X1300" s="113"/>
      <c r="Y1300" s="113"/>
      <c r="Z1300" s="113"/>
      <c r="AA1300" s="113"/>
      <c r="AB1300" s="113"/>
      <c r="AC1300" s="113"/>
      <c r="AD1300" s="113" t="s">
        <v>38</v>
      </c>
      <c r="AE1300" s="113"/>
      <c r="AF1300" s="113"/>
      <c r="AG1300" s="113"/>
      <c r="AH1300" s="113"/>
      <c r="AI1300" s="587"/>
      <c r="AJ1300" s="1">
        <f t="shared" si="77"/>
        <v>0</v>
      </c>
      <c r="AK1300" s="1">
        <f t="shared" si="76"/>
        <v>-71.2</v>
      </c>
    </row>
    <row r="1301" spans="1:37" ht="63" customHeight="1">
      <c r="A1301" s="208" t="s">
        <v>4411</v>
      </c>
      <c r="B1301" s="208" t="s">
        <v>20</v>
      </c>
      <c r="C1301" s="208" t="s">
        <v>20</v>
      </c>
      <c r="D1301" s="340">
        <v>42522</v>
      </c>
      <c r="E1301" s="176">
        <v>0.68055555555555547</v>
      </c>
      <c r="F1301" s="340">
        <v>42522</v>
      </c>
      <c r="G1301" s="68">
        <v>0.76041666666666663</v>
      </c>
      <c r="H1301" s="191">
        <v>7.986111111111116E-2</v>
      </c>
      <c r="I1301" s="198">
        <v>2</v>
      </c>
      <c r="J1301" s="179"/>
      <c r="K1301" s="179"/>
      <c r="L1301" s="179" t="s">
        <v>4</v>
      </c>
      <c r="M1301" s="180" t="s">
        <v>4467</v>
      </c>
      <c r="N1301" s="179" t="s">
        <v>3</v>
      </c>
      <c r="O1301" s="179" t="s">
        <v>26</v>
      </c>
      <c r="P1301" s="196" t="s">
        <v>4468</v>
      </c>
      <c r="Q1301" s="177" t="s">
        <v>4469</v>
      </c>
      <c r="R1301" s="190">
        <v>6.2</v>
      </c>
      <c r="S1301" s="190"/>
      <c r="T1301" s="190">
        <v>6.2</v>
      </c>
      <c r="U1301" s="208" t="s">
        <v>34</v>
      </c>
      <c r="V1301" s="208">
        <v>0</v>
      </c>
      <c r="W1301" s="208">
        <v>0</v>
      </c>
      <c r="X1301" s="208">
        <v>0</v>
      </c>
      <c r="Y1301" s="208">
        <v>0</v>
      </c>
      <c r="Z1301" s="208">
        <v>0</v>
      </c>
      <c r="AA1301" s="208">
        <v>0</v>
      </c>
      <c r="AB1301" s="208">
        <v>0</v>
      </c>
      <c r="AC1301" s="208">
        <v>0</v>
      </c>
      <c r="AD1301" s="208" t="s">
        <v>0</v>
      </c>
      <c r="AE1301" s="208"/>
      <c r="AF1301" s="208"/>
      <c r="AG1301" s="208"/>
      <c r="AH1301" s="208"/>
      <c r="AI1301" s="587"/>
      <c r="AJ1301" s="1">
        <f t="shared" si="77"/>
        <v>0</v>
      </c>
      <c r="AK1301" s="1">
        <f t="shared" si="76"/>
        <v>-6.2</v>
      </c>
    </row>
    <row r="1302" spans="1:37" ht="31.5" customHeight="1">
      <c r="A1302" s="208" t="s">
        <v>4411</v>
      </c>
      <c r="B1302" s="208" t="s">
        <v>20</v>
      </c>
      <c r="C1302" s="179" t="s">
        <v>4054</v>
      </c>
      <c r="D1302" s="340">
        <v>42522</v>
      </c>
      <c r="E1302" s="176">
        <v>0.79861111111111116</v>
      </c>
      <c r="F1302" s="340">
        <v>42522</v>
      </c>
      <c r="G1302" s="68">
        <v>0.80972222222222223</v>
      </c>
      <c r="H1302" s="191">
        <v>1.1111111111111072E-2</v>
      </c>
      <c r="I1302" s="198">
        <v>5</v>
      </c>
      <c r="J1302" s="179"/>
      <c r="K1302" s="179"/>
      <c r="L1302" s="179" t="s">
        <v>17</v>
      </c>
      <c r="M1302" s="180" t="s">
        <v>5851</v>
      </c>
      <c r="N1302" s="179">
        <v>110</v>
      </c>
      <c r="O1302" s="179" t="s">
        <v>8</v>
      </c>
      <c r="P1302" s="196" t="s">
        <v>4470</v>
      </c>
      <c r="Q1302" s="177" t="s">
        <v>4471</v>
      </c>
      <c r="R1302" s="190">
        <v>6</v>
      </c>
      <c r="S1302" s="190"/>
      <c r="T1302" s="190">
        <v>6</v>
      </c>
      <c r="U1302" s="113"/>
      <c r="V1302" s="113"/>
      <c r="W1302" s="113"/>
      <c r="X1302" s="113"/>
      <c r="Y1302" s="113"/>
      <c r="Z1302" s="113"/>
      <c r="AA1302" s="113"/>
      <c r="AB1302" s="113"/>
      <c r="AC1302" s="113"/>
      <c r="AD1302" s="113" t="s">
        <v>38</v>
      </c>
      <c r="AE1302" s="113"/>
      <c r="AF1302" s="113"/>
      <c r="AG1302" s="113"/>
      <c r="AH1302" s="113"/>
      <c r="AI1302" s="587"/>
      <c r="AJ1302" s="1">
        <f t="shared" si="77"/>
        <v>0</v>
      </c>
      <c r="AK1302" s="1">
        <f t="shared" si="76"/>
        <v>-6</v>
      </c>
    </row>
    <row r="1303" spans="1:37" ht="47.25" customHeight="1">
      <c r="A1303" s="208" t="s">
        <v>4411</v>
      </c>
      <c r="B1303" s="179" t="s">
        <v>20</v>
      </c>
      <c r="C1303" s="208" t="s">
        <v>4054</v>
      </c>
      <c r="D1303" s="340">
        <v>42523</v>
      </c>
      <c r="E1303" s="176">
        <v>0.38680555555555557</v>
      </c>
      <c r="F1303" s="340">
        <v>42523</v>
      </c>
      <c r="G1303" s="68">
        <v>0.39861111111111108</v>
      </c>
      <c r="H1303" s="191">
        <v>1.1805555555555514E-2</v>
      </c>
      <c r="I1303" s="198">
        <v>5</v>
      </c>
      <c r="J1303" s="179"/>
      <c r="K1303" s="179"/>
      <c r="L1303" s="179" t="s">
        <v>17</v>
      </c>
      <c r="M1303" s="180" t="s">
        <v>5851</v>
      </c>
      <c r="N1303" s="179">
        <v>110</v>
      </c>
      <c r="O1303" s="179" t="s">
        <v>8</v>
      </c>
      <c r="P1303" s="196" t="s">
        <v>4497</v>
      </c>
      <c r="Q1303" s="177" t="s">
        <v>4498</v>
      </c>
      <c r="R1303" s="190">
        <v>6</v>
      </c>
      <c r="S1303" s="190"/>
      <c r="T1303" s="189">
        <v>6</v>
      </c>
      <c r="U1303" s="208"/>
      <c r="V1303" s="208"/>
      <c r="W1303" s="208"/>
      <c r="X1303" s="208"/>
      <c r="Y1303" s="208"/>
      <c r="Z1303" s="208"/>
      <c r="AA1303" s="208"/>
      <c r="AB1303" s="208"/>
      <c r="AC1303" s="208"/>
      <c r="AD1303" s="208" t="s">
        <v>38</v>
      </c>
      <c r="AE1303" s="208"/>
      <c r="AF1303" s="208"/>
      <c r="AG1303" s="208"/>
      <c r="AH1303" s="208"/>
      <c r="AI1303" s="587"/>
      <c r="AJ1303" s="1">
        <f t="shared" si="77"/>
        <v>0</v>
      </c>
      <c r="AK1303" s="1">
        <f t="shared" si="76"/>
        <v>-6</v>
      </c>
    </row>
    <row r="1304" spans="1:37" ht="63" customHeight="1">
      <c r="A1304" s="208" t="s">
        <v>4411</v>
      </c>
      <c r="B1304" s="179" t="s">
        <v>20</v>
      </c>
      <c r="C1304" s="208" t="s">
        <v>5852</v>
      </c>
      <c r="D1304" s="340">
        <v>42524</v>
      </c>
      <c r="E1304" s="176">
        <v>0.20138888888888887</v>
      </c>
      <c r="F1304" s="340">
        <v>42524</v>
      </c>
      <c r="G1304" s="175">
        <v>0.20138888888888887</v>
      </c>
      <c r="H1304" s="191">
        <v>0</v>
      </c>
      <c r="I1304" s="179">
        <v>16</v>
      </c>
      <c r="J1304" s="179" t="s">
        <v>4692</v>
      </c>
      <c r="K1304" s="179" t="s">
        <v>9</v>
      </c>
      <c r="L1304" s="179" t="s">
        <v>17</v>
      </c>
      <c r="M1304" s="180" t="s">
        <v>4160</v>
      </c>
      <c r="N1304" s="179">
        <v>220</v>
      </c>
      <c r="O1304" s="179" t="s">
        <v>8</v>
      </c>
      <c r="P1304" s="143" t="s">
        <v>9076</v>
      </c>
      <c r="Q1304" s="177" t="s">
        <v>4693</v>
      </c>
      <c r="R1304" s="190">
        <v>3</v>
      </c>
      <c r="S1304" s="190"/>
      <c r="T1304" s="189">
        <v>3</v>
      </c>
      <c r="U1304" s="179"/>
      <c r="V1304" s="179"/>
      <c r="W1304" s="179"/>
      <c r="X1304" s="179"/>
      <c r="Y1304" s="179"/>
      <c r="Z1304" s="179"/>
      <c r="AA1304" s="179"/>
      <c r="AB1304" s="179"/>
      <c r="AC1304" s="179"/>
      <c r="AD1304" s="179" t="s">
        <v>38</v>
      </c>
      <c r="AE1304" s="179"/>
      <c r="AF1304" s="179"/>
      <c r="AG1304" s="179"/>
      <c r="AH1304" s="179"/>
      <c r="AI1304" s="738"/>
      <c r="AJ1304" s="1">
        <f t="shared" si="77"/>
        <v>0</v>
      </c>
      <c r="AK1304" s="1">
        <f t="shared" si="76"/>
        <v>-3</v>
      </c>
    </row>
    <row r="1305" spans="1:37" ht="79.5" customHeight="1">
      <c r="A1305" s="208" t="s">
        <v>4411</v>
      </c>
      <c r="B1305" s="179" t="s">
        <v>20</v>
      </c>
      <c r="C1305" s="208" t="s">
        <v>4054</v>
      </c>
      <c r="D1305" s="340">
        <v>42524</v>
      </c>
      <c r="E1305" s="176">
        <v>0.68194444444444446</v>
      </c>
      <c r="F1305" s="340">
        <v>42524</v>
      </c>
      <c r="G1305" s="175">
        <v>0.68958333333333333</v>
      </c>
      <c r="H1305" s="191">
        <v>7.6388888888888618E-3</v>
      </c>
      <c r="I1305" s="179">
        <v>5</v>
      </c>
      <c r="J1305" s="179"/>
      <c r="K1305" s="179"/>
      <c r="L1305" s="179" t="s">
        <v>17</v>
      </c>
      <c r="M1305" s="180" t="s">
        <v>5851</v>
      </c>
      <c r="N1305" s="179">
        <v>110</v>
      </c>
      <c r="O1305" s="179" t="s">
        <v>8</v>
      </c>
      <c r="P1305" s="143" t="s">
        <v>4694</v>
      </c>
      <c r="Q1305" s="177" t="s">
        <v>4695</v>
      </c>
      <c r="R1305" s="190">
        <v>5</v>
      </c>
      <c r="S1305" s="190"/>
      <c r="T1305" s="189">
        <v>5</v>
      </c>
      <c r="U1305" s="179"/>
      <c r="V1305" s="179"/>
      <c r="W1305" s="179"/>
      <c r="X1305" s="179"/>
      <c r="Y1305" s="179"/>
      <c r="Z1305" s="179"/>
      <c r="AA1305" s="179"/>
      <c r="AB1305" s="179"/>
      <c r="AC1305" s="179"/>
      <c r="AD1305" s="179" t="s">
        <v>38</v>
      </c>
      <c r="AE1305" s="179"/>
      <c r="AF1305" s="179"/>
      <c r="AG1305" s="179"/>
      <c r="AH1305" s="179"/>
      <c r="AI1305" s="738"/>
      <c r="AJ1305" s="1">
        <f t="shared" si="77"/>
        <v>0</v>
      </c>
      <c r="AK1305" s="1">
        <f t="shared" si="76"/>
        <v>-5</v>
      </c>
    </row>
    <row r="1306" spans="1:37" ht="63" customHeight="1">
      <c r="A1306" s="208" t="s">
        <v>4411</v>
      </c>
      <c r="B1306" s="208" t="s">
        <v>20</v>
      </c>
      <c r="C1306" s="179" t="s">
        <v>20</v>
      </c>
      <c r="D1306" s="340">
        <v>42526</v>
      </c>
      <c r="E1306" s="176">
        <v>0.32291666666666669</v>
      </c>
      <c r="F1306" s="340">
        <v>42526</v>
      </c>
      <c r="G1306" s="176">
        <v>0.32361111111111113</v>
      </c>
      <c r="H1306" s="191">
        <v>6.9444444444444198E-4</v>
      </c>
      <c r="I1306" s="198">
        <v>6</v>
      </c>
      <c r="J1306" s="179" t="s">
        <v>459</v>
      </c>
      <c r="K1306" s="179" t="s">
        <v>9</v>
      </c>
      <c r="L1306" s="179" t="s">
        <v>4</v>
      </c>
      <c r="M1306" s="180" t="s">
        <v>538</v>
      </c>
      <c r="N1306" s="179" t="s">
        <v>3</v>
      </c>
      <c r="O1306" s="179" t="s">
        <v>8</v>
      </c>
      <c r="P1306" s="196" t="s">
        <v>4696</v>
      </c>
      <c r="Q1306" s="177" t="s">
        <v>4697</v>
      </c>
      <c r="R1306" s="190">
        <v>2.8</v>
      </c>
      <c r="S1306" s="190"/>
      <c r="T1306" s="190">
        <v>2.8</v>
      </c>
      <c r="U1306" s="179" t="s">
        <v>29</v>
      </c>
      <c r="V1306" s="179">
        <v>1994</v>
      </c>
      <c r="W1306" s="179" t="s">
        <v>9077</v>
      </c>
      <c r="X1306" s="179" t="s">
        <v>9078</v>
      </c>
      <c r="Y1306" s="179">
        <v>42258</v>
      </c>
      <c r="Z1306" s="179">
        <v>100</v>
      </c>
      <c r="AA1306" s="179">
        <v>42491</v>
      </c>
      <c r="AB1306" s="179">
        <v>0</v>
      </c>
      <c r="AC1306" s="179">
        <v>42527</v>
      </c>
      <c r="AD1306" s="179" t="s">
        <v>0</v>
      </c>
      <c r="AE1306" s="179"/>
      <c r="AF1306" s="179"/>
      <c r="AG1306" s="179"/>
      <c r="AH1306" s="179"/>
      <c r="AI1306" s="738"/>
      <c r="AJ1306" s="1">
        <f t="shared" si="77"/>
        <v>0</v>
      </c>
      <c r="AK1306" s="1">
        <f t="shared" si="76"/>
        <v>-2.8</v>
      </c>
    </row>
    <row r="1307" spans="1:37" ht="94.5" customHeight="1">
      <c r="A1307" s="208" t="s">
        <v>4411</v>
      </c>
      <c r="B1307" s="208" t="s">
        <v>20</v>
      </c>
      <c r="C1307" s="179" t="s">
        <v>20</v>
      </c>
      <c r="D1307" s="340">
        <v>42526</v>
      </c>
      <c r="E1307" s="68">
        <v>0.65555555555555556</v>
      </c>
      <c r="F1307" s="340">
        <v>42526</v>
      </c>
      <c r="G1307" s="68">
        <v>0.65694444444444444</v>
      </c>
      <c r="H1307" s="191">
        <v>1.388888888888884E-3</v>
      </c>
      <c r="I1307" s="198">
        <v>4</v>
      </c>
      <c r="J1307" s="179" t="s">
        <v>4183</v>
      </c>
      <c r="K1307" s="179" t="s">
        <v>21</v>
      </c>
      <c r="L1307" s="179" t="s">
        <v>10</v>
      </c>
      <c r="M1307" s="180" t="s">
        <v>9079</v>
      </c>
      <c r="N1307" s="179" t="s">
        <v>3</v>
      </c>
      <c r="O1307" s="179" t="s">
        <v>8</v>
      </c>
      <c r="P1307" s="177" t="s">
        <v>4698</v>
      </c>
      <c r="Q1307" s="177" t="s">
        <v>9080</v>
      </c>
      <c r="R1307" s="190">
        <v>6</v>
      </c>
      <c r="S1307" s="190"/>
      <c r="T1307" s="190">
        <v>6</v>
      </c>
      <c r="U1307" s="179" t="s">
        <v>29</v>
      </c>
      <c r="V1307" s="179">
        <v>1987</v>
      </c>
      <c r="W1307" s="179" t="s">
        <v>9077</v>
      </c>
      <c r="X1307" s="179">
        <v>0</v>
      </c>
      <c r="Y1307" s="179">
        <v>42192</v>
      </c>
      <c r="Z1307" s="179">
        <v>100</v>
      </c>
      <c r="AA1307" s="179">
        <v>42522</v>
      </c>
      <c r="AB1307" s="179">
        <v>0</v>
      </c>
      <c r="AC1307" s="179">
        <v>42527</v>
      </c>
      <c r="AD1307" s="179" t="s">
        <v>43</v>
      </c>
      <c r="AE1307" s="179"/>
      <c r="AF1307" s="179"/>
      <c r="AG1307" s="179"/>
      <c r="AH1307" s="179"/>
      <c r="AI1307" s="738"/>
      <c r="AJ1307" s="1">
        <f t="shared" si="77"/>
        <v>0</v>
      </c>
      <c r="AK1307" s="1">
        <f t="shared" si="76"/>
        <v>-6</v>
      </c>
    </row>
    <row r="1308" spans="1:37" ht="78.75" customHeight="1">
      <c r="A1308" s="208" t="s">
        <v>4411</v>
      </c>
      <c r="B1308" s="208" t="s">
        <v>20</v>
      </c>
      <c r="C1308" s="179" t="s">
        <v>20</v>
      </c>
      <c r="D1308" s="340">
        <v>42526</v>
      </c>
      <c r="E1308" s="68">
        <v>0.68333333333333324</v>
      </c>
      <c r="F1308" s="340">
        <v>42526</v>
      </c>
      <c r="G1308" s="68">
        <v>0.68402777777777779</v>
      </c>
      <c r="H1308" s="191">
        <v>6.94444444444553E-4</v>
      </c>
      <c r="I1308" s="198">
        <v>7</v>
      </c>
      <c r="J1308" s="179" t="s">
        <v>9058</v>
      </c>
      <c r="K1308" s="179" t="s">
        <v>9</v>
      </c>
      <c r="L1308" s="179" t="s">
        <v>10</v>
      </c>
      <c r="M1308" s="180" t="s">
        <v>4699</v>
      </c>
      <c r="N1308" s="179" t="s">
        <v>3</v>
      </c>
      <c r="O1308" s="179" t="s">
        <v>8</v>
      </c>
      <c r="P1308" s="177" t="s">
        <v>4700</v>
      </c>
      <c r="Q1308" s="177" t="s">
        <v>4701</v>
      </c>
      <c r="R1308" s="190">
        <v>2.8</v>
      </c>
      <c r="S1308" s="190">
        <v>3.5</v>
      </c>
      <c r="T1308" s="190">
        <v>6.3</v>
      </c>
      <c r="U1308" s="179" t="s">
        <v>29</v>
      </c>
      <c r="V1308" s="179">
        <v>2016</v>
      </c>
      <c r="W1308" s="179">
        <v>0</v>
      </c>
      <c r="X1308" s="179">
        <v>0</v>
      </c>
      <c r="Y1308" s="179">
        <v>0</v>
      </c>
      <c r="Z1308" s="179">
        <v>100</v>
      </c>
      <c r="AA1308" s="179">
        <v>42552</v>
      </c>
      <c r="AB1308" s="179">
        <v>0</v>
      </c>
      <c r="AC1308" s="179">
        <v>0</v>
      </c>
      <c r="AD1308" s="179" t="s">
        <v>43</v>
      </c>
      <c r="AE1308" s="179"/>
      <c r="AF1308" s="179"/>
      <c r="AG1308" s="179"/>
      <c r="AH1308" s="179"/>
      <c r="AI1308" s="738"/>
      <c r="AJ1308" s="1">
        <f t="shared" si="77"/>
        <v>0</v>
      </c>
      <c r="AK1308" s="1">
        <f t="shared" si="76"/>
        <v>-6.3</v>
      </c>
    </row>
    <row r="1309" spans="1:37" ht="110.25" customHeight="1">
      <c r="A1309" s="208" t="s">
        <v>4411</v>
      </c>
      <c r="B1309" s="208" t="s">
        <v>20</v>
      </c>
      <c r="C1309" s="179" t="s">
        <v>20</v>
      </c>
      <c r="D1309" s="340">
        <v>42526</v>
      </c>
      <c r="E1309" s="68">
        <v>0.70138888888888884</v>
      </c>
      <c r="F1309" s="340">
        <v>42526</v>
      </c>
      <c r="G1309" s="68">
        <v>0.7055555555555556</v>
      </c>
      <c r="H1309" s="191">
        <v>4.1666666666667629E-3</v>
      </c>
      <c r="I1309" s="198">
        <v>51</v>
      </c>
      <c r="J1309" s="179" t="s">
        <v>459</v>
      </c>
      <c r="K1309" s="179" t="s">
        <v>21</v>
      </c>
      <c r="L1309" s="179" t="s">
        <v>10</v>
      </c>
      <c r="M1309" s="180" t="s">
        <v>4702</v>
      </c>
      <c r="N1309" s="179">
        <v>35</v>
      </c>
      <c r="O1309" s="179" t="s">
        <v>8</v>
      </c>
      <c r="P1309" s="196" t="s">
        <v>9081</v>
      </c>
      <c r="Q1309" s="177" t="s">
        <v>9082</v>
      </c>
      <c r="R1309" s="190">
        <v>21.5</v>
      </c>
      <c r="S1309" s="190">
        <v>9.5</v>
      </c>
      <c r="T1309" s="190">
        <v>31</v>
      </c>
      <c r="U1309" s="179" t="s">
        <v>29</v>
      </c>
      <c r="V1309" s="179">
        <v>2002</v>
      </c>
      <c r="W1309" s="179" t="s">
        <v>2737</v>
      </c>
      <c r="X1309" s="179">
        <v>0</v>
      </c>
      <c r="Y1309" s="179">
        <v>41495</v>
      </c>
      <c r="Z1309" s="179">
        <v>100</v>
      </c>
      <c r="AA1309" s="179">
        <v>42675</v>
      </c>
      <c r="AB1309" s="179">
        <v>0</v>
      </c>
      <c r="AC1309" s="179">
        <v>41754</v>
      </c>
      <c r="AD1309" s="179" t="s">
        <v>43</v>
      </c>
      <c r="AE1309" s="179"/>
      <c r="AF1309" s="179"/>
      <c r="AG1309" s="179"/>
      <c r="AH1309" s="179"/>
      <c r="AI1309" s="738"/>
      <c r="AJ1309" s="1">
        <f t="shared" si="77"/>
        <v>0</v>
      </c>
      <c r="AK1309" s="1">
        <f t="shared" si="76"/>
        <v>-31</v>
      </c>
    </row>
    <row r="1310" spans="1:37" ht="63" customHeight="1">
      <c r="A1310" s="208" t="s">
        <v>4411</v>
      </c>
      <c r="B1310" s="208" t="s">
        <v>20</v>
      </c>
      <c r="C1310" s="179" t="s">
        <v>20</v>
      </c>
      <c r="D1310" s="340">
        <v>42526</v>
      </c>
      <c r="E1310" s="176">
        <v>0.83124999999999993</v>
      </c>
      <c r="F1310" s="340">
        <v>42526</v>
      </c>
      <c r="G1310" s="175">
        <v>0.83194444444444438</v>
      </c>
      <c r="H1310" s="191">
        <v>6.9444444444444198E-4</v>
      </c>
      <c r="I1310" s="198">
        <v>14</v>
      </c>
      <c r="J1310" s="179" t="s">
        <v>4703</v>
      </c>
      <c r="K1310" s="179" t="s">
        <v>9</v>
      </c>
      <c r="L1310" s="179" t="s">
        <v>10</v>
      </c>
      <c r="M1310" s="180" t="s">
        <v>4144</v>
      </c>
      <c r="N1310" s="179" t="s">
        <v>3</v>
      </c>
      <c r="O1310" s="179" t="s">
        <v>8</v>
      </c>
      <c r="P1310" s="177" t="s">
        <v>4704</v>
      </c>
      <c r="Q1310" s="177" t="s">
        <v>4705</v>
      </c>
      <c r="R1310" s="190">
        <v>1.4</v>
      </c>
      <c r="S1310" s="190">
        <v>0.3</v>
      </c>
      <c r="T1310" s="190">
        <v>1.7</v>
      </c>
      <c r="U1310" s="179" t="s">
        <v>7</v>
      </c>
      <c r="V1310" s="179">
        <v>1976</v>
      </c>
      <c r="W1310" s="179" t="s">
        <v>2748</v>
      </c>
      <c r="X1310" s="179">
        <v>0</v>
      </c>
      <c r="Y1310" s="179">
        <v>42268</v>
      </c>
      <c r="Z1310" s="179">
        <v>100</v>
      </c>
      <c r="AA1310" s="179">
        <v>42522</v>
      </c>
      <c r="AB1310" s="179">
        <v>2</v>
      </c>
      <c r="AC1310" s="179">
        <v>42156</v>
      </c>
      <c r="AD1310" s="179" t="s">
        <v>43</v>
      </c>
      <c r="AE1310" s="179"/>
      <c r="AF1310" s="179"/>
      <c r="AG1310" s="179"/>
      <c r="AH1310" s="179"/>
      <c r="AI1310" s="738"/>
      <c r="AJ1310" s="1">
        <f t="shared" si="77"/>
        <v>0</v>
      </c>
      <c r="AK1310" s="1">
        <f t="shared" si="76"/>
        <v>-1.7</v>
      </c>
    </row>
    <row r="1311" spans="1:37" ht="126" customHeight="1">
      <c r="A1311" s="208" t="s">
        <v>4411</v>
      </c>
      <c r="B1311" s="179" t="s">
        <v>20</v>
      </c>
      <c r="C1311" s="208" t="s">
        <v>4153</v>
      </c>
      <c r="D1311" s="340">
        <v>42527</v>
      </c>
      <c r="E1311" s="176">
        <v>0.4861111111111111</v>
      </c>
      <c r="F1311" s="340">
        <v>42527</v>
      </c>
      <c r="G1311" s="176">
        <v>0.69236111111111109</v>
      </c>
      <c r="H1311" s="191">
        <v>0.20624999999999999</v>
      </c>
      <c r="I1311" s="198">
        <v>8</v>
      </c>
      <c r="J1311" s="179"/>
      <c r="K1311" s="179"/>
      <c r="L1311" s="179" t="s">
        <v>17</v>
      </c>
      <c r="M1311" s="180" t="s">
        <v>5865</v>
      </c>
      <c r="N1311" s="179" t="s">
        <v>3</v>
      </c>
      <c r="O1311" s="179" t="s">
        <v>14</v>
      </c>
      <c r="P1311" s="196" t="s">
        <v>4706</v>
      </c>
      <c r="Q1311" s="177" t="s">
        <v>4707</v>
      </c>
      <c r="R1311" s="190">
        <v>26</v>
      </c>
      <c r="S1311" s="190"/>
      <c r="T1311" s="189">
        <v>26</v>
      </c>
      <c r="U1311" s="179"/>
      <c r="V1311" s="179"/>
      <c r="W1311" s="179"/>
      <c r="X1311" s="179"/>
      <c r="Y1311" s="179"/>
      <c r="Z1311" s="179"/>
      <c r="AA1311" s="179"/>
      <c r="AB1311" s="179"/>
      <c r="AC1311" s="179"/>
      <c r="AD1311" s="179" t="s">
        <v>38</v>
      </c>
      <c r="AE1311" s="179"/>
      <c r="AF1311" s="179"/>
      <c r="AG1311" s="179" t="s">
        <v>9083</v>
      </c>
      <c r="AH1311" s="179"/>
      <c r="AI1311" s="738"/>
      <c r="AJ1311" s="1">
        <f t="shared" si="77"/>
        <v>0</v>
      </c>
      <c r="AK1311" s="1">
        <f t="shared" si="76"/>
        <v>-26</v>
      </c>
    </row>
    <row r="1312" spans="1:37" ht="66" customHeight="1">
      <c r="A1312" s="208" t="s">
        <v>4411</v>
      </c>
      <c r="B1312" s="179" t="s">
        <v>20</v>
      </c>
      <c r="C1312" s="179" t="s">
        <v>20</v>
      </c>
      <c r="D1312" s="340">
        <v>42527</v>
      </c>
      <c r="E1312" s="176">
        <v>0.89722222222222225</v>
      </c>
      <c r="F1312" s="340">
        <v>42527</v>
      </c>
      <c r="G1312" s="68">
        <v>0.90555555555555556</v>
      </c>
      <c r="H1312" s="191">
        <v>8.3333333333333037E-3</v>
      </c>
      <c r="I1312" s="198">
        <v>8</v>
      </c>
      <c r="J1312" s="179" t="s">
        <v>459</v>
      </c>
      <c r="K1312" s="179" t="s">
        <v>146</v>
      </c>
      <c r="L1312" s="179" t="s">
        <v>4</v>
      </c>
      <c r="M1312" s="180" t="s">
        <v>4708</v>
      </c>
      <c r="N1312" s="179" t="s">
        <v>3</v>
      </c>
      <c r="O1312" s="179" t="s">
        <v>8</v>
      </c>
      <c r="P1312" s="196" t="s">
        <v>4709</v>
      </c>
      <c r="Q1312" s="177" t="s">
        <v>9084</v>
      </c>
      <c r="R1312" s="190">
        <v>1</v>
      </c>
      <c r="S1312" s="190"/>
      <c r="T1312" s="189">
        <v>1</v>
      </c>
      <c r="U1312" s="179" t="s">
        <v>29</v>
      </c>
      <c r="V1312" s="179">
        <v>1973</v>
      </c>
      <c r="W1312" s="179">
        <v>0</v>
      </c>
      <c r="X1312" s="179">
        <v>0</v>
      </c>
      <c r="Y1312" s="179">
        <v>42451</v>
      </c>
      <c r="Z1312" s="179">
        <v>100</v>
      </c>
      <c r="AA1312" s="179">
        <v>42552</v>
      </c>
      <c r="AB1312" s="179">
        <v>0</v>
      </c>
      <c r="AC1312" s="179">
        <v>42451</v>
      </c>
      <c r="AD1312" s="179" t="s">
        <v>0</v>
      </c>
      <c r="AE1312" s="179"/>
      <c r="AF1312" s="179"/>
      <c r="AG1312" s="179"/>
      <c r="AH1312" s="179"/>
      <c r="AI1312" s="738"/>
      <c r="AJ1312" s="1">
        <f t="shared" si="77"/>
        <v>0</v>
      </c>
      <c r="AK1312" s="1">
        <f t="shared" si="76"/>
        <v>-1</v>
      </c>
    </row>
    <row r="1313" spans="1:37" ht="100.5" customHeight="1">
      <c r="A1313" s="208" t="s">
        <v>4411</v>
      </c>
      <c r="B1313" s="179" t="s">
        <v>20</v>
      </c>
      <c r="C1313" s="208" t="s">
        <v>4153</v>
      </c>
      <c r="D1313" s="340">
        <v>42528</v>
      </c>
      <c r="E1313" s="176">
        <v>0.17222222222222225</v>
      </c>
      <c r="F1313" s="340">
        <v>42528</v>
      </c>
      <c r="G1313" s="176">
        <v>0.17222222222222225</v>
      </c>
      <c r="H1313" s="191">
        <v>0</v>
      </c>
      <c r="I1313" s="198">
        <v>4</v>
      </c>
      <c r="J1313" s="179"/>
      <c r="K1313" s="179"/>
      <c r="L1313" s="179" t="s">
        <v>17</v>
      </c>
      <c r="M1313" s="180" t="s">
        <v>6503</v>
      </c>
      <c r="N1313" s="179">
        <v>110</v>
      </c>
      <c r="O1313" s="179" t="s">
        <v>8</v>
      </c>
      <c r="P1313" s="196" t="s">
        <v>9085</v>
      </c>
      <c r="Q1313" s="177" t="s">
        <v>4710</v>
      </c>
      <c r="R1313" s="190">
        <v>0.9</v>
      </c>
      <c r="S1313" s="190"/>
      <c r="T1313" s="189">
        <v>0.9</v>
      </c>
      <c r="U1313" s="179"/>
      <c r="V1313" s="179"/>
      <c r="W1313" s="179"/>
      <c r="X1313" s="179"/>
      <c r="Y1313" s="179"/>
      <c r="Z1313" s="179"/>
      <c r="AA1313" s="179"/>
      <c r="AB1313" s="179"/>
      <c r="AC1313" s="179"/>
      <c r="AD1313" s="179" t="s">
        <v>38</v>
      </c>
      <c r="AE1313" s="179"/>
      <c r="AF1313" s="179"/>
      <c r="AG1313" s="179"/>
      <c r="AH1313" s="179"/>
      <c r="AI1313" s="738"/>
      <c r="AJ1313" s="1">
        <f t="shared" si="77"/>
        <v>0</v>
      </c>
      <c r="AK1313" s="1">
        <f t="shared" si="76"/>
        <v>-0.9</v>
      </c>
    </row>
    <row r="1314" spans="1:37" ht="47.25" customHeight="1">
      <c r="A1314" s="208" t="s">
        <v>4411</v>
      </c>
      <c r="B1314" s="179" t="s">
        <v>20</v>
      </c>
      <c r="C1314" s="208" t="s">
        <v>4153</v>
      </c>
      <c r="D1314" s="340">
        <v>42528</v>
      </c>
      <c r="E1314" s="176">
        <v>0.38680555555555557</v>
      </c>
      <c r="F1314" s="340">
        <v>42528</v>
      </c>
      <c r="G1314" s="176">
        <v>0.38750000000000001</v>
      </c>
      <c r="H1314" s="191">
        <v>6.9444444444444198E-4</v>
      </c>
      <c r="I1314" s="198">
        <v>2</v>
      </c>
      <c r="J1314" s="179" t="s">
        <v>144</v>
      </c>
      <c r="K1314" s="179" t="s">
        <v>9</v>
      </c>
      <c r="L1314" s="179" t="s">
        <v>17</v>
      </c>
      <c r="M1314" s="180" t="s">
        <v>5853</v>
      </c>
      <c r="N1314" s="179" t="s">
        <v>3</v>
      </c>
      <c r="O1314" s="179" t="s">
        <v>8</v>
      </c>
      <c r="P1314" s="196" t="s">
        <v>4711</v>
      </c>
      <c r="Q1314" s="177" t="s">
        <v>4712</v>
      </c>
      <c r="R1314" s="190">
        <v>0.2</v>
      </c>
      <c r="S1314" s="190"/>
      <c r="T1314" s="189">
        <v>0.2</v>
      </c>
      <c r="U1314" s="179"/>
      <c r="V1314" s="179"/>
      <c r="W1314" s="179"/>
      <c r="X1314" s="179"/>
      <c r="Y1314" s="179"/>
      <c r="Z1314" s="179"/>
      <c r="AA1314" s="179"/>
      <c r="AB1314" s="179"/>
      <c r="AC1314" s="179"/>
      <c r="AD1314" s="179" t="s">
        <v>38</v>
      </c>
      <c r="AE1314" s="179"/>
      <c r="AF1314" s="179"/>
      <c r="AG1314" s="179"/>
      <c r="AH1314" s="179"/>
      <c r="AI1314" s="738"/>
      <c r="AJ1314" s="1">
        <f t="shared" si="77"/>
        <v>0</v>
      </c>
      <c r="AK1314" s="1">
        <f t="shared" si="76"/>
        <v>-0.2</v>
      </c>
    </row>
    <row r="1315" spans="1:37" ht="31.5" customHeight="1">
      <c r="A1315" s="208" t="s">
        <v>4411</v>
      </c>
      <c r="B1315" s="179" t="s">
        <v>20</v>
      </c>
      <c r="C1315" s="208" t="s">
        <v>20</v>
      </c>
      <c r="D1315" s="340">
        <v>42528</v>
      </c>
      <c r="E1315" s="176">
        <v>0.54513888888888895</v>
      </c>
      <c r="F1315" s="340">
        <v>42528</v>
      </c>
      <c r="G1315" s="175">
        <v>0.56597222222222221</v>
      </c>
      <c r="H1315" s="191">
        <v>2.0833333333333259E-2</v>
      </c>
      <c r="I1315" s="198">
        <v>30</v>
      </c>
      <c r="J1315" s="179" t="s">
        <v>4713</v>
      </c>
      <c r="K1315" s="179"/>
      <c r="L1315" s="179" t="s">
        <v>4</v>
      </c>
      <c r="M1315" s="180" t="s">
        <v>2154</v>
      </c>
      <c r="N1315" s="179" t="s">
        <v>3</v>
      </c>
      <c r="O1315" s="179" t="s">
        <v>8</v>
      </c>
      <c r="P1315" s="177" t="s">
        <v>4714</v>
      </c>
      <c r="Q1315" s="177" t="s">
        <v>9086</v>
      </c>
      <c r="R1315" s="190">
        <v>20</v>
      </c>
      <c r="S1315" s="190">
        <v>15</v>
      </c>
      <c r="T1315" s="189">
        <v>35</v>
      </c>
      <c r="U1315" s="179" t="s">
        <v>37</v>
      </c>
      <c r="V1315" s="179">
        <v>2005</v>
      </c>
      <c r="W1315" s="179" t="s">
        <v>9087</v>
      </c>
      <c r="X1315" s="179" t="s">
        <v>9088</v>
      </c>
      <c r="Y1315" s="179">
        <v>41208</v>
      </c>
      <c r="Z1315" s="179">
        <v>100</v>
      </c>
      <c r="AA1315" s="179">
        <v>42552</v>
      </c>
      <c r="AB1315" s="179">
        <v>0</v>
      </c>
      <c r="AC1315" s="179">
        <v>42352</v>
      </c>
      <c r="AD1315" s="179" t="s">
        <v>0</v>
      </c>
      <c r="AE1315" s="179"/>
      <c r="AF1315" s="179"/>
      <c r="AG1315" s="179"/>
      <c r="AH1315" s="179"/>
      <c r="AI1315" s="738"/>
      <c r="AJ1315" s="1">
        <f t="shared" si="77"/>
        <v>0</v>
      </c>
      <c r="AK1315" s="1">
        <f t="shared" si="76"/>
        <v>-35</v>
      </c>
    </row>
    <row r="1316" spans="1:37" ht="63" customHeight="1">
      <c r="A1316" s="208" t="s">
        <v>4411</v>
      </c>
      <c r="B1316" s="179" t="s">
        <v>20</v>
      </c>
      <c r="C1316" s="179" t="s">
        <v>4153</v>
      </c>
      <c r="D1316" s="340">
        <v>42528</v>
      </c>
      <c r="E1316" s="176">
        <v>0.65625</v>
      </c>
      <c r="F1316" s="340">
        <v>42528</v>
      </c>
      <c r="G1316" s="68">
        <v>0.65625</v>
      </c>
      <c r="H1316" s="191">
        <v>0</v>
      </c>
      <c r="I1316" s="198">
        <v>6</v>
      </c>
      <c r="J1316" s="179"/>
      <c r="K1316" s="179"/>
      <c r="L1316" s="179" t="s">
        <v>17</v>
      </c>
      <c r="M1316" s="179" t="s">
        <v>2567</v>
      </c>
      <c r="N1316" s="179" t="s">
        <v>3</v>
      </c>
      <c r="O1316" s="179" t="s">
        <v>8</v>
      </c>
      <c r="P1316" s="177" t="s">
        <v>4715</v>
      </c>
      <c r="Q1316" s="177" t="s">
        <v>4716</v>
      </c>
      <c r="R1316" s="190">
        <v>1</v>
      </c>
      <c r="S1316" s="190">
        <v>1</v>
      </c>
      <c r="T1316" s="189">
        <v>2</v>
      </c>
      <c r="U1316" s="179"/>
      <c r="V1316" s="179"/>
      <c r="W1316" s="179"/>
      <c r="X1316" s="179"/>
      <c r="Y1316" s="179"/>
      <c r="Z1316" s="179"/>
      <c r="AA1316" s="179"/>
      <c r="AB1316" s="179"/>
      <c r="AC1316" s="179"/>
      <c r="AD1316" s="179" t="s">
        <v>38</v>
      </c>
      <c r="AE1316" s="179"/>
      <c r="AF1316" s="179"/>
      <c r="AG1316" s="179"/>
      <c r="AH1316" s="179"/>
      <c r="AI1316" s="738"/>
      <c r="AJ1316" s="1">
        <f t="shared" si="77"/>
        <v>0</v>
      </c>
      <c r="AK1316" s="1">
        <f t="shared" si="76"/>
        <v>-2</v>
      </c>
    </row>
    <row r="1317" spans="1:37" ht="31.5" customHeight="1">
      <c r="A1317" s="208" t="s">
        <v>4411</v>
      </c>
      <c r="B1317" s="179" t="s">
        <v>20</v>
      </c>
      <c r="C1317" s="179" t="s">
        <v>20</v>
      </c>
      <c r="D1317" s="340">
        <v>42528</v>
      </c>
      <c r="E1317" s="176">
        <v>0.66805555555555562</v>
      </c>
      <c r="F1317" s="340">
        <v>42528</v>
      </c>
      <c r="G1317" s="175">
        <v>0.68194444444444446</v>
      </c>
      <c r="H1317" s="191">
        <v>1.388888888888884E-2</v>
      </c>
      <c r="I1317" s="198">
        <v>5</v>
      </c>
      <c r="J1317" s="179"/>
      <c r="K1317" s="179" t="s">
        <v>9</v>
      </c>
      <c r="L1317" s="179" t="s">
        <v>10</v>
      </c>
      <c r="M1317" s="180" t="s">
        <v>4717</v>
      </c>
      <c r="N1317" s="179" t="s">
        <v>3</v>
      </c>
      <c r="O1317" s="179" t="s">
        <v>8</v>
      </c>
      <c r="P1317" s="196" t="s">
        <v>4718</v>
      </c>
      <c r="Q1317" s="177" t="s">
        <v>9089</v>
      </c>
      <c r="R1317" s="190">
        <v>1</v>
      </c>
      <c r="S1317" s="190"/>
      <c r="T1317" s="189">
        <v>1</v>
      </c>
      <c r="U1317" s="179" t="s">
        <v>29</v>
      </c>
      <c r="V1317" s="179">
        <v>1989</v>
      </c>
      <c r="W1317" s="179" t="s">
        <v>2813</v>
      </c>
      <c r="X1317" s="179">
        <v>0</v>
      </c>
      <c r="Y1317" s="179">
        <v>41949</v>
      </c>
      <c r="Z1317" s="179">
        <v>100</v>
      </c>
      <c r="AA1317" s="179">
        <v>42644</v>
      </c>
      <c r="AB1317" s="179">
        <v>0</v>
      </c>
      <c r="AC1317" s="179">
        <v>42529</v>
      </c>
      <c r="AD1317" s="179" t="s">
        <v>43</v>
      </c>
      <c r="AE1317" s="179"/>
      <c r="AF1317" s="179"/>
      <c r="AG1317" s="179"/>
      <c r="AH1317" s="179"/>
      <c r="AI1317" s="738"/>
      <c r="AJ1317" s="1">
        <f t="shared" si="77"/>
        <v>0</v>
      </c>
      <c r="AK1317" s="1">
        <f t="shared" si="76"/>
        <v>-1</v>
      </c>
    </row>
    <row r="1318" spans="1:37" ht="63" customHeight="1">
      <c r="A1318" s="208" t="s">
        <v>4411</v>
      </c>
      <c r="B1318" s="179" t="s">
        <v>20</v>
      </c>
      <c r="C1318" s="179" t="s">
        <v>20</v>
      </c>
      <c r="D1318" s="340">
        <v>42528</v>
      </c>
      <c r="E1318" s="176">
        <v>0.82638888888888884</v>
      </c>
      <c r="F1318" s="340">
        <v>42528</v>
      </c>
      <c r="G1318" s="176">
        <v>0.82708333333333339</v>
      </c>
      <c r="H1318" s="191">
        <v>6.94444444444553E-4</v>
      </c>
      <c r="I1318" s="198">
        <v>7</v>
      </c>
      <c r="J1318" s="179"/>
      <c r="K1318" s="179"/>
      <c r="L1318" s="179" t="s">
        <v>10</v>
      </c>
      <c r="M1318" s="180" t="s">
        <v>4699</v>
      </c>
      <c r="N1318" s="179" t="s">
        <v>3</v>
      </c>
      <c r="O1318" s="179" t="s">
        <v>8</v>
      </c>
      <c r="P1318" s="196" t="s">
        <v>4719</v>
      </c>
      <c r="Q1318" s="177" t="s">
        <v>4720</v>
      </c>
      <c r="R1318" s="190">
        <v>3</v>
      </c>
      <c r="S1318" s="190">
        <v>7</v>
      </c>
      <c r="T1318" s="189">
        <v>10</v>
      </c>
      <c r="U1318" s="179" t="s">
        <v>29</v>
      </c>
      <c r="V1318" s="179">
        <v>2016</v>
      </c>
      <c r="W1318" s="179">
        <v>0</v>
      </c>
      <c r="X1318" s="179">
        <v>0</v>
      </c>
      <c r="Y1318" s="179">
        <v>0</v>
      </c>
      <c r="Z1318" s="179">
        <v>100</v>
      </c>
      <c r="AA1318" s="179">
        <v>42552</v>
      </c>
      <c r="AB1318" s="179">
        <v>0</v>
      </c>
      <c r="AC1318" s="179">
        <v>0</v>
      </c>
      <c r="AD1318" s="179" t="s">
        <v>18</v>
      </c>
      <c r="AE1318" s="179"/>
      <c r="AF1318" s="179"/>
      <c r="AG1318" s="179"/>
      <c r="AH1318" s="179"/>
      <c r="AI1318" s="738"/>
      <c r="AJ1318" s="1">
        <f t="shared" si="77"/>
        <v>0</v>
      </c>
      <c r="AK1318" s="1">
        <f t="shared" si="76"/>
        <v>-10</v>
      </c>
    </row>
    <row r="1319" spans="1:37" ht="56.25" customHeight="1">
      <c r="A1319" s="208" t="s">
        <v>4411</v>
      </c>
      <c r="B1319" s="208" t="s">
        <v>20</v>
      </c>
      <c r="C1319" s="208" t="s">
        <v>4054</v>
      </c>
      <c r="D1319" s="340">
        <v>42529</v>
      </c>
      <c r="E1319" s="176">
        <v>0.44444444444444442</v>
      </c>
      <c r="F1319" s="340">
        <v>42529</v>
      </c>
      <c r="G1319" s="176">
        <v>0.59027777777777779</v>
      </c>
      <c r="H1319" s="191">
        <v>0.14583333333333337</v>
      </c>
      <c r="I1319" s="198">
        <v>11</v>
      </c>
      <c r="J1319" s="179"/>
      <c r="K1319" s="179"/>
      <c r="L1319" s="179" t="s">
        <v>17</v>
      </c>
      <c r="M1319" s="180" t="s">
        <v>5854</v>
      </c>
      <c r="N1319" s="179" t="s">
        <v>3</v>
      </c>
      <c r="O1319" s="179" t="s">
        <v>8</v>
      </c>
      <c r="P1319" s="196" t="s">
        <v>4721</v>
      </c>
      <c r="Q1319" s="177" t="s">
        <v>4722</v>
      </c>
      <c r="R1319" s="190">
        <v>70</v>
      </c>
      <c r="S1319" s="190">
        <v>2.2000000000000002</v>
      </c>
      <c r="T1319" s="189">
        <v>72.2</v>
      </c>
      <c r="U1319" s="179"/>
      <c r="V1319" s="179"/>
      <c r="W1319" s="179"/>
      <c r="X1319" s="179"/>
      <c r="Y1319" s="179"/>
      <c r="Z1319" s="179"/>
      <c r="AA1319" s="179"/>
      <c r="AB1319" s="179"/>
      <c r="AC1319" s="179"/>
      <c r="AD1319" s="179" t="s">
        <v>38</v>
      </c>
      <c r="AE1319" s="179"/>
      <c r="AF1319" s="179"/>
      <c r="AG1319" s="179"/>
      <c r="AH1319" s="179"/>
      <c r="AI1319" s="738"/>
      <c r="AJ1319" s="1">
        <f t="shared" si="77"/>
        <v>0</v>
      </c>
      <c r="AK1319" s="1">
        <f t="shared" si="76"/>
        <v>-72.2</v>
      </c>
    </row>
    <row r="1320" spans="1:37" ht="56.25" customHeight="1">
      <c r="A1320" s="208" t="s">
        <v>4411</v>
      </c>
      <c r="B1320" s="179" t="s">
        <v>20</v>
      </c>
      <c r="C1320" s="179" t="s">
        <v>20</v>
      </c>
      <c r="D1320" s="340">
        <v>42532</v>
      </c>
      <c r="E1320" s="176">
        <v>0.2722222222222222</v>
      </c>
      <c r="F1320" s="340">
        <v>42532</v>
      </c>
      <c r="G1320" s="68">
        <v>0.2722222222222222</v>
      </c>
      <c r="H1320" s="191">
        <v>0</v>
      </c>
      <c r="I1320" s="198">
        <v>6</v>
      </c>
      <c r="J1320" s="179" t="s">
        <v>9090</v>
      </c>
      <c r="K1320" s="179" t="s">
        <v>9</v>
      </c>
      <c r="L1320" s="179" t="s">
        <v>4</v>
      </c>
      <c r="M1320" s="180" t="s">
        <v>9091</v>
      </c>
      <c r="N1320" s="179">
        <v>110</v>
      </c>
      <c r="O1320" s="179" t="s">
        <v>8</v>
      </c>
      <c r="P1320" s="196" t="s">
        <v>4734</v>
      </c>
      <c r="Q1320" s="177" t="s">
        <v>9092</v>
      </c>
      <c r="R1320" s="190">
        <v>3</v>
      </c>
      <c r="S1320" s="190">
        <v>32.299999999999997</v>
      </c>
      <c r="T1320" s="189">
        <v>35.299999999999997</v>
      </c>
      <c r="U1320" s="179" t="s">
        <v>29</v>
      </c>
      <c r="V1320" s="179">
        <v>2014</v>
      </c>
      <c r="W1320" s="179" t="s">
        <v>9093</v>
      </c>
      <c r="X1320" s="179" t="s">
        <v>9094</v>
      </c>
      <c r="Y1320" s="179">
        <v>0</v>
      </c>
      <c r="Z1320" s="179">
        <v>100</v>
      </c>
      <c r="AA1320" s="179">
        <v>42522</v>
      </c>
      <c r="AB1320" s="179">
        <v>0</v>
      </c>
      <c r="AC1320" s="179">
        <v>41933</v>
      </c>
      <c r="AD1320" s="179" t="s">
        <v>0</v>
      </c>
      <c r="AE1320" s="179"/>
      <c r="AF1320" s="179"/>
      <c r="AG1320" s="115"/>
      <c r="AH1320" s="115"/>
      <c r="AI1320" s="115"/>
      <c r="AJ1320" s="1">
        <f t="shared" si="77"/>
        <v>0</v>
      </c>
      <c r="AK1320" s="1">
        <f t="shared" si="76"/>
        <v>-35.299999999999997</v>
      </c>
    </row>
    <row r="1321" spans="1:37" ht="56.25" customHeight="1">
      <c r="A1321" s="208" t="s">
        <v>4411</v>
      </c>
      <c r="B1321" s="179" t="s">
        <v>20</v>
      </c>
      <c r="C1321" s="179" t="s">
        <v>20</v>
      </c>
      <c r="D1321" s="340">
        <v>42535</v>
      </c>
      <c r="E1321" s="176">
        <v>0.77222222222222225</v>
      </c>
      <c r="F1321" s="340">
        <v>42535</v>
      </c>
      <c r="G1321" s="68">
        <v>0.7729166666666667</v>
      </c>
      <c r="H1321" s="191">
        <v>6.9444444444444198E-4</v>
      </c>
      <c r="I1321" s="198">
        <v>4</v>
      </c>
      <c r="J1321" s="179" t="s">
        <v>4183</v>
      </c>
      <c r="K1321" s="179" t="s">
        <v>146</v>
      </c>
      <c r="L1321" s="179" t="s">
        <v>10</v>
      </c>
      <c r="M1321" s="61" t="s">
        <v>4859</v>
      </c>
      <c r="N1321" s="179" t="s">
        <v>3</v>
      </c>
      <c r="O1321" s="179" t="s">
        <v>8</v>
      </c>
      <c r="P1321" s="196" t="s">
        <v>4860</v>
      </c>
      <c r="Q1321" s="177" t="s">
        <v>5855</v>
      </c>
      <c r="R1321" s="190">
        <v>5.5</v>
      </c>
      <c r="S1321" s="190"/>
      <c r="T1321" s="189">
        <v>5.5</v>
      </c>
      <c r="U1321" s="179" t="s">
        <v>29</v>
      </c>
      <c r="V1321" s="179">
        <v>1987</v>
      </c>
      <c r="W1321" s="179" t="s">
        <v>9077</v>
      </c>
      <c r="X1321" s="179">
        <v>0</v>
      </c>
      <c r="Y1321" s="179">
        <v>42192</v>
      </c>
      <c r="Z1321" s="179">
        <v>100</v>
      </c>
      <c r="AA1321" s="179">
        <v>42522</v>
      </c>
      <c r="AB1321" s="179">
        <v>0</v>
      </c>
      <c r="AC1321" s="179">
        <v>42527</v>
      </c>
      <c r="AD1321" s="179" t="s">
        <v>43</v>
      </c>
      <c r="AE1321" s="179"/>
      <c r="AF1321" s="179"/>
      <c r="AG1321" s="115"/>
      <c r="AH1321" s="115"/>
      <c r="AI1321" s="115"/>
      <c r="AJ1321" s="1">
        <f t="shared" si="77"/>
        <v>0</v>
      </c>
      <c r="AK1321" s="1">
        <f t="shared" si="76"/>
        <v>-5.5</v>
      </c>
    </row>
    <row r="1322" spans="1:37" ht="187.5" customHeight="1">
      <c r="A1322" s="208" t="s">
        <v>4411</v>
      </c>
      <c r="B1322" s="179" t="s">
        <v>20</v>
      </c>
      <c r="C1322" s="179" t="s">
        <v>20</v>
      </c>
      <c r="D1322" s="340">
        <v>42535</v>
      </c>
      <c r="E1322" s="176">
        <v>0.7944444444444444</v>
      </c>
      <c r="F1322" s="340">
        <v>42535</v>
      </c>
      <c r="G1322" s="176">
        <v>0.79513888888888884</v>
      </c>
      <c r="H1322" s="191">
        <v>6.9444444444444198E-4</v>
      </c>
      <c r="I1322" s="198">
        <v>11</v>
      </c>
      <c r="J1322" s="179" t="s">
        <v>459</v>
      </c>
      <c r="K1322" s="179" t="s">
        <v>9</v>
      </c>
      <c r="L1322" s="179" t="s">
        <v>10</v>
      </c>
      <c r="M1322" s="180" t="s">
        <v>929</v>
      </c>
      <c r="N1322" s="179" t="s">
        <v>3</v>
      </c>
      <c r="O1322" s="179" t="s">
        <v>8</v>
      </c>
      <c r="P1322" s="196" t="s">
        <v>4861</v>
      </c>
      <c r="Q1322" s="177" t="s">
        <v>9095</v>
      </c>
      <c r="R1322" s="190">
        <v>1.9</v>
      </c>
      <c r="S1322" s="190">
        <v>0.9</v>
      </c>
      <c r="T1322" s="189">
        <v>2.8</v>
      </c>
      <c r="U1322" s="179" t="s">
        <v>29</v>
      </c>
      <c r="V1322" s="179">
        <v>2006</v>
      </c>
      <c r="W1322" s="179" t="s">
        <v>2737</v>
      </c>
      <c r="X1322" s="179" t="s">
        <v>9096</v>
      </c>
      <c r="Y1322" s="179">
        <v>41156</v>
      </c>
      <c r="Z1322" s="179">
        <v>100</v>
      </c>
      <c r="AA1322" s="179">
        <v>42614</v>
      </c>
      <c r="AB1322" s="179">
        <v>0</v>
      </c>
      <c r="AC1322" s="179">
        <v>42536</v>
      </c>
      <c r="AD1322" s="179" t="s">
        <v>43</v>
      </c>
      <c r="AE1322" s="179"/>
      <c r="AF1322" s="179"/>
      <c r="AG1322" s="115"/>
      <c r="AH1322" s="115"/>
      <c r="AI1322" s="115"/>
      <c r="AJ1322" s="1">
        <f t="shared" si="77"/>
        <v>0</v>
      </c>
      <c r="AK1322" s="1">
        <f t="shared" si="76"/>
        <v>-2.8</v>
      </c>
    </row>
    <row r="1323" spans="1:37" ht="75" customHeight="1">
      <c r="A1323" s="208" t="s">
        <v>4411</v>
      </c>
      <c r="B1323" s="179" t="s">
        <v>20</v>
      </c>
      <c r="C1323" s="179" t="s">
        <v>20</v>
      </c>
      <c r="D1323" s="340">
        <v>42535</v>
      </c>
      <c r="E1323" s="176">
        <v>0.90277777777777779</v>
      </c>
      <c r="F1323" s="340">
        <v>42535</v>
      </c>
      <c r="G1323" s="68">
        <v>0.94444444444444453</v>
      </c>
      <c r="H1323" s="191">
        <v>4.1666666666666741E-2</v>
      </c>
      <c r="I1323" s="198">
        <v>2</v>
      </c>
      <c r="J1323" s="179"/>
      <c r="K1323" s="179"/>
      <c r="L1323" s="179" t="s">
        <v>10</v>
      </c>
      <c r="M1323" s="180" t="s">
        <v>929</v>
      </c>
      <c r="N1323" s="179" t="s">
        <v>3</v>
      </c>
      <c r="O1323" s="179" t="s">
        <v>8</v>
      </c>
      <c r="P1323" s="196" t="s">
        <v>4862</v>
      </c>
      <c r="Q1323" s="177" t="s">
        <v>9097</v>
      </c>
      <c r="R1323" s="190">
        <v>1.2</v>
      </c>
      <c r="S1323" s="190"/>
      <c r="T1323" s="189">
        <v>1.2</v>
      </c>
      <c r="U1323" s="179" t="s">
        <v>7</v>
      </c>
      <c r="V1323" s="179">
        <v>2002</v>
      </c>
      <c r="W1323" s="179" t="s">
        <v>2748</v>
      </c>
      <c r="X1323" s="179">
        <v>0</v>
      </c>
      <c r="Y1323" s="179">
        <v>41912</v>
      </c>
      <c r="Z1323" s="179">
        <v>100</v>
      </c>
      <c r="AA1323" s="179">
        <v>42644</v>
      </c>
      <c r="AB1323" s="179">
        <v>0</v>
      </c>
      <c r="AC1323" s="179">
        <v>42487</v>
      </c>
      <c r="AD1323" s="179" t="s">
        <v>43</v>
      </c>
      <c r="AE1323" s="179"/>
      <c r="AF1323" s="179"/>
      <c r="AG1323" s="115"/>
      <c r="AH1323" s="115"/>
      <c r="AI1323" s="115"/>
      <c r="AJ1323" s="1">
        <f t="shared" si="77"/>
        <v>0</v>
      </c>
      <c r="AK1323" s="1">
        <f t="shared" si="76"/>
        <v>-1.2</v>
      </c>
    </row>
    <row r="1324" spans="1:37" ht="93.75" customHeight="1">
      <c r="A1324" s="208" t="s">
        <v>4411</v>
      </c>
      <c r="B1324" s="179" t="s">
        <v>20</v>
      </c>
      <c r="C1324" s="208" t="s">
        <v>20</v>
      </c>
      <c r="D1324" s="340">
        <v>42536</v>
      </c>
      <c r="E1324" s="176">
        <v>0.6972222222222223</v>
      </c>
      <c r="F1324" s="340">
        <v>42536</v>
      </c>
      <c r="G1324" s="176">
        <v>0.6972222222222223</v>
      </c>
      <c r="H1324" s="191">
        <v>0</v>
      </c>
      <c r="I1324" s="198">
        <v>4</v>
      </c>
      <c r="J1324" s="179" t="s">
        <v>459</v>
      </c>
      <c r="K1324" s="179" t="s">
        <v>9</v>
      </c>
      <c r="L1324" s="179" t="s">
        <v>10</v>
      </c>
      <c r="M1324" s="180" t="s">
        <v>4951</v>
      </c>
      <c r="N1324" s="179" t="s">
        <v>3</v>
      </c>
      <c r="O1324" s="179" t="s">
        <v>8</v>
      </c>
      <c r="P1324" s="196" t="s">
        <v>4952</v>
      </c>
      <c r="Q1324" s="177" t="s">
        <v>4953</v>
      </c>
      <c r="R1324" s="190">
        <v>1</v>
      </c>
      <c r="S1324" s="190">
        <v>1</v>
      </c>
      <c r="T1324" s="189">
        <v>2</v>
      </c>
      <c r="U1324" s="179" t="s">
        <v>7</v>
      </c>
      <c r="V1324" s="179">
        <v>1985</v>
      </c>
      <c r="W1324" s="179" t="s">
        <v>2748</v>
      </c>
      <c r="X1324" s="179">
        <v>0</v>
      </c>
      <c r="Y1324" s="179" t="s">
        <v>9098</v>
      </c>
      <c r="Z1324" s="179">
        <v>100</v>
      </c>
      <c r="AA1324" s="179">
        <v>42826</v>
      </c>
      <c r="AB1324" s="179">
        <v>0</v>
      </c>
      <c r="AC1324" s="179">
        <v>42106</v>
      </c>
      <c r="AD1324" s="179" t="s">
        <v>43</v>
      </c>
      <c r="AE1324" s="179"/>
      <c r="AF1324" s="179"/>
      <c r="AG1324" s="115"/>
      <c r="AH1324" s="115"/>
      <c r="AI1324" s="115"/>
      <c r="AJ1324" s="1">
        <f t="shared" si="77"/>
        <v>0</v>
      </c>
      <c r="AK1324" s="1">
        <f t="shared" si="76"/>
        <v>-2</v>
      </c>
    </row>
    <row r="1325" spans="1:37" ht="47.25" customHeight="1">
      <c r="A1325" s="208" t="s">
        <v>4411</v>
      </c>
      <c r="B1325" s="76" t="s">
        <v>20</v>
      </c>
      <c r="C1325" s="76" t="s">
        <v>4153</v>
      </c>
      <c r="D1325" s="612">
        <v>42536</v>
      </c>
      <c r="E1325" s="496">
        <v>0.8125</v>
      </c>
      <c r="F1325" s="612">
        <v>42536</v>
      </c>
      <c r="G1325" s="106">
        <v>0.8125</v>
      </c>
      <c r="H1325" s="623">
        <v>0</v>
      </c>
      <c r="I1325" s="626"/>
      <c r="J1325" s="76" t="s">
        <v>459</v>
      </c>
      <c r="K1325" s="76" t="s">
        <v>9</v>
      </c>
      <c r="L1325" s="76" t="s">
        <v>17</v>
      </c>
      <c r="M1325" s="435" t="s">
        <v>8775</v>
      </c>
      <c r="N1325" s="76">
        <v>35</v>
      </c>
      <c r="O1325" s="76" t="s">
        <v>8</v>
      </c>
      <c r="P1325" s="239" t="s">
        <v>4929</v>
      </c>
      <c r="Q1325" s="632" t="s">
        <v>4930</v>
      </c>
      <c r="R1325" s="235">
        <v>1</v>
      </c>
      <c r="S1325" s="236">
        <v>1</v>
      </c>
      <c r="T1325" s="273">
        <v>2</v>
      </c>
      <c r="U1325" s="76"/>
      <c r="V1325" s="76"/>
      <c r="W1325" s="76"/>
      <c r="X1325" s="76"/>
      <c r="Y1325" s="76"/>
      <c r="Z1325" s="76"/>
      <c r="AA1325" s="76"/>
      <c r="AB1325" s="76"/>
      <c r="AC1325" s="76"/>
      <c r="AD1325" s="76" t="s">
        <v>38</v>
      </c>
      <c r="AE1325" s="76"/>
      <c r="AF1325" s="76"/>
      <c r="AG1325" s="66"/>
      <c r="AJ1325" s="1">
        <f t="shared" si="77"/>
        <v>0</v>
      </c>
      <c r="AK1325" s="1">
        <f t="shared" si="76"/>
        <v>-2</v>
      </c>
    </row>
    <row r="1326" spans="1:37" ht="47.25" customHeight="1">
      <c r="A1326" s="208" t="s">
        <v>4411</v>
      </c>
      <c r="B1326" s="208" t="s">
        <v>20</v>
      </c>
      <c r="C1326" s="208" t="s">
        <v>4054</v>
      </c>
      <c r="D1326" s="340">
        <v>42537</v>
      </c>
      <c r="E1326" s="176">
        <v>0.90277777777777779</v>
      </c>
      <c r="F1326" s="340">
        <v>42537</v>
      </c>
      <c r="G1326" s="68">
        <v>0.92222222222222217</v>
      </c>
      <c r="H1326" s="191">
        <v>1.9444444444444375E-2</v>
      </c>
      <c r="I1326" s="198">
        <v>8</v>
      </c>
      <c r="J1326" s="179"/>
      <c r="K1326" s="179"/>
      <c r="L1326" s="179" t="s">
        <v>17</v>
      </c>
      <c r="M1326" s="180" t="s">
        <v>5854</v>
      </c>
      <c r="N1326" s="179" t="s">
        <v>3</v>
      </c>
      <c r="O1326" s="179" t="s">
        <v>8</v>
      </c>
      <c r="P1326" s="177" t="s">
        <v>4972</v>
      </c>
      <c r="Q1326" s="177" t="s">
        <v>5856</v>
      </c>
      <c r="R1326" s="235">
        <v>11</v>
      </c>
      <c r="S1326" s="236"/>
      <c r="T1326" s="189">
        <v>11</v>
      </c>
      <c r="U1326" s="179"/>
      <c r="V1326" s="179"/>
      <c r="W1326" s="179"/>
      <c r="X1326" s="179"/>
      <c r="Y1326" s="179"/>
      <c r="Z1326" s="179"/>
      <c r="AA1326" s="179"/>
      <c r="AB1326" s="179"/>
      <c r="AC1326" s="179"/>
      <c r="AD1326" s="179" t="s">
        <v>38</v>
      </c>
      <c r="AE1326" s="179"/>
      <c r="AF1326" s="179"/>
      <c r="AG1326" s="115"/>
      <c r="AJ1326" s="1">
        <f t="shared" si="77"/>
        <v>0</v>
      </c>
      <c r="AK1326" s="1">
        <f t="shared" ref="AK1326:AK1389" si="78">AJ1326-T1326</f>
        <v>-11</v>
      </c>
    </row>
    <row r="1327" spans="1:37" ht="47.25" customHeight="1" thickBot="1">
      <c r="A1327" s="208" t="s">
        <v>4411</v>
      </c>
      <c r="B1327" s="208" t="s">
        <v>20</v>
      </c>
      <c r="C1327" s="179" t="s">
        <v>20</v>
      </c>
      <c r="D1327" s="340">
        <v>42538</v>
      </c>
      <c r="E1327" s="176">
        <v>0.53680555555555554</v>
      </c>
      <c r="F1327" s="340">
        <v>42538</v>
      </c>
      <c r="G1327" s="68">
        <v>0.53749999999999998</v>
      </c>
      <c r="H1327" s="191">
        <v>6.9444444444444198E-4</v>
      </c>
      <c r="I1327" s="198">
        <v>2</v>
      </c>
      <c r="J1327" s="179" t="s">
        <v>9032</v>
      </c>
      <c r="K1327" s="179" t="s">
        <v>9</v>
      </c>
      <c r="L1327" s="179" t="s">
        <v>4</v>
      </c>
      <c r="M1327" s="180" t="s">
        <v>9033</v>
      </c>
      <c r="N1327" s="179">
        <v>110</v>
      </c>
      <c r="O1327" s="179" t="s">
        <v>8</v>
      </c>
      <c r="P1327" s="196" t="s">
        <v>9099</v>
      </c>
      <c r="Q1327" s="177" t="s">
        <v>4986</v>
      </c>
      <c r="R1327" s="235">
        <v>0.4</v>
      </c>
      <c r="S1327" s="236"/>
      <c r="T1327" s="190">
        <v>0.4</v>
      </c>
      <c r="U1327" s="179" t="s">
        <v>29</v>
      </c>
      <c r="V1327" s="874">
        <v>1990</v>
      </c>
      <c r="W1327" s="179" t="s">
        <v>9100</v>
      </c>
      <c r="X1327" s="179" t="s">
        <v>9101</v>
      </c>
      <c r="Y1327" s="876">
        <v>42262</v>
      </c>
      <c r="Z1327" s="876">
        <v>100</v>
      </c>
      <c r="AA1327" s="876">
        <v>42583</v>
      </c>
      <c r="AB1327" s="876">
        <v>0</v>
      </c>
      <c r="AC1327" s="876">
        <v>42548</v>
      </c>
      <c r="AD1327" s="179" t="s">
        <v>0</v>
      </c>
      <c r="AE1327" s="179"/>
      <c r="AF1327" s="179"/>
      <c r="AG1327" s="115"/>
      <c r="AJ1327" s="1">
        <f t="shared" si="77"/>
        <v>0</v>
      </c>
      <c r="AK1327" s="1">
        <f t="shared" si="78"/>
        <v>-0.4</v>
      </c>
    </row>
    <row r="1328" spans="1:37" ht="63" customHeight="1">
      <c r="A1328" s="179" t="s">
        <v>4411</v>
      </c>
      <c r="B1328" s="208" t="s">
        <v>20</v>
      </c>
      <c r="C1328" s="179" t="s">
        <v>20</v>
      </c>
      <c r="D1328" s="340">
        <v>42538</v>
      </c>
      <c r="E1328" s="176">
        <v>0.53680555555555554</v>
      </c>
      <c r="F1328" s="340">
        <v>42538</v>
      </c>
      <c r="G1328" s="176">
        <v>0.53749999999999998</v>
      </c>
      <c r="H1328" s="191">
        <v>6.9444444444444198E-4</v>
      </c>
      <c r="I1328" s="198">
        <v>94</v>
      </c>
      <c r="J1328" s="179" t="s">
        <v>9032</v>
      </c>
      <c r="K1328" s="179" t="s">
        <v>9</v>
      </c>
      <c r="L1328" s="179" t="s">
        <v>4</v>
      </c>
      <c r="M1328" s="180" t="s">
        <v>9033</v>
      </c>
      <c r="N1328" s="179">
        <v>110</v>
      </c>
      <c r="O1328" s="179" t="s">
        <v>8</v>
      </c>
      <c r="P1328" s="196" t="s">
        <v>9102</v>
      </c>
      <c r="Q1328" s="177" t="s">
        <v>4986</v>
      </c>
      <c r="R1328" s="235">
        <v>19</v>
      </c>
      <c r="S1328" s="236">
        <v>6.2</v>
      </c>
      <c r="T1328" s="190">
        <v>25.2</v>
      </c>
      <c r="U1328" s="179" t="s">
        <v>29</v>
      </c>
      <c r="V1328" s="179">
        <v>1990</v>
      </c>
      <c r="W1328" s="179" t="s">
        <v>9100</v>
      </c>
      <c r="X1328" s="179" t="s">
        <v>9101</v>
      </c>
      <c r="Y1328" s="179">
        <v>42262</v>
      </c>
      <c r="Z1328" s="179">
        <v>100</v>
      </c>
      <c r="AA1328" s="179">
        <v>42583</v>
      </c>
      <c r="AB1328" s="179">
        <v>0</v>
      </c>
      <c r="AC1328" s="179">
        <v>42548</v>
      </c>
      <c r="AD1328" s="179" t="s">
        <v>0</v>
      </c>
      <c r="AE1328" s="179"/>
      <c r="AF1328" s="179"/>
      <c r="AG1328" s="115"/>
      <c r="AJ1328" s="1">
        <f t="shared" si="77"/>
        <v>0</v>
      </c>
      <c r="AK1328" s="1">
        <f t="shared" si="78"/>
        <v>-25.2</v>
      </c>
    </row>
    <row r="1329" spans="1:37" ht="141.75" customHeight="1">
      <c r="A1329" s="179" t="s">
        <v>4411</v>
      </c>
      <c r="B1329" s="179" t="s">
        <v>20</v>
      </c>
      <c r="C1329" s="208" t="s">
        <v>4054</v>
      </c>
      <c r="D1329" s="340">
        <v>42539</v>
      </c>
      <c r="E1329" s="176">
        <v>0.91666666666666663</v>
      </c>
      <c r="F1329" s="340">
        <v>42539</v>
      </c>
      <c r="G1329" s="68">
        <v>0.92361111111111116</v>
      </c>
      <c r="H1329" s="191">
        <v>6.9444444444445308E-3</v>
      </c>
      <c r="I1329" s="198">
        <v>73</v>
      </c>
      <c r="J1329" s="179"/>
      <c r="K1329" s="179"/>
      <c r="L1329" s="179" t="s">
        <v>17</v>
      </c>
      <c r="M1329" s="180" t="s">
        <v>5857</v>
      </c>
      <c r="N1329" s="179" t="s">
        <v>3</v>
      </c>
      <c r="O1329" s="179" t="s">
        <v>8</v>
      </c>
      <c r="P1329" s="196" t="s">
        <v>9103</v>
      </c>
      <c r="Q1329" s="177" t="s">
        <v>9104</v>
      </c>
      <c r="R1329" s="235">
        <v>12.7</v>
      </c>
      <c r="S1329" s="236">
        <v>5.7</v>
      </c>
      <c r="T1329" s="189">
        <v>18.399999999999999</v>
      </c>
      <c r="U1329" s="179"/>
      <c r="V1329" s="179"/>
      <c r="W1329" s="179"/>
      <c r="X1329" s="179"/>
      <c r="Y1329" s="179"/>
      <c r="Z1329" s="179"/>
      <c r="AA1329" s="179"/>
      <c r="AB1329" s="179"/>
      <c r="AC1329" s="179"/>
      <c r="AD1329" s="179" t="s">
        <v>38</v>
      </c>
      <c r="AE1329" s="179"/>
      <c r="AF1329" s="179"/>
      <c r="AG1329" s="115"/>
      <c r="AJ1329" s="1">
        <f t="shared" si="77"/>
        <v>0</v>
      </c>
      <c r="AK1329" s="1">
        <f t="shared" si="78"/>
        <v>-18.399999999999999</v>
      </c>
    </row>
    <row r="1330" spans="1:37" ht="78.75" customHeight="1">
      <c r="A1330" s="179" t="s">
        <v>4411</v>
      </c>
      <c r="B1330" s="179" t="s">
        <v>20</v>
      </c>
      <c r="C1330" s="179" t="s">
        <v>20</v>
      </c>
      <c r="D1330" s="340">
        <v>42539</v>
      </c>
      <c r="E1330" s="176">
        <v>0.92013888888888884</v>
      </c>
      <c r="F1330" s="340">
        <v>42539</v>
      </c>
      <c r="G1330" s="176">
        <v>0.92291666666666661</v>
      </c>
      <c r="H1330" s="191">
        <v>2.7777777777777679E-3</v>
      </c>
      <c r="I1330" s="198">
        <v>34</v>
      </c>
      <c r="J1330" s="179" t="s">
        <v>9037</v>
      </c>
      <c r="K1330" s="179"/>
      <c r="L1330" s="179" t="s">
        <v>10</v>
      </c>
      <c r="M1330" s="180" t="s">
        <v>538</v>
      </c>
      <c r="N1330" s="179" t="s">
        <v>3</v>
      </c>
      <c r="O1330" s="179" t="s">
        <v>8</v>
      </c>
      <c r="P1330" s="196" t="s">
        <v>5026</v>
      </c>
      <c r="Q1330" s="177" t="s">
        <v>9105</v>
      </c>
      <c r="R1330" s="235">
        <v>16.7</v>
      </c>
      <c r="S1330" s="236"/>
      <c r="T1330" s="189">
        <v>16.7</v>
      </c>
      <c r="U1330" s="179" t="s">
        <v>29</v>
      </c>
      <c r="V1330" s="179">
        <v>1995</v>
      </c>
      <c r="W1330" s="179" t="s">
        <v>9106</v>
      </c>
      <c r="X1330" s="179" t="s">
        <v>9078</v>
      </c>
      <c r="Y1330" s="179">
        <v>42276</v>
      </c>
      <c r="Z1330" s="179">
        <v>100</v>
      </c>
      <c r="AA1330" s="179">
        <v>42491</v>
      </c>
      <c r="AB1330" s="179">
        <v>0</v>
      </c>
      <c r="AC1330" s="179">
        <v>42136</v>
      </c>
      <c r="AD1330" s="179" t="s">
        <v>43</v>
      </c>
      <c r="AE1330" s="179"/>
      <c r="AF1330" s="179"/>
      <c r="AG1330" s="115"/>
      <c r="AJ1330" s="1">
        <f t="shared" si="77"/>
        <v>0</v>
      </c>
      <c r="AK1330" s="1">
        <f t="shared" si="78"/>
        <v>-16.7</v>
      </c>
    </row>
    <row r="1331" spans="1:37" ht="31.5" customHeight="1">
      <c r="A1331" s="179" t="s">
        <v>4411</v>
      </c>
      <c r="B1331" s="179" t="s">
        <v>20</v>
      </c>
      <c r="C1331" s="179" t="s">
        <v>20</v>
      </c>
      <c r="D1331" s="340">
        <v>42539</v>
      </c>
      <c r="E1331" s="176">
        <v>0.96944444444444444</v>
      </c>
      <c r="F1331" s="340">
        <v>42539</v>
      </c>
      <c r="G1331" s="68">
        <v>0.97013888888888899</v>
      </c>
      <c r="H1331" s="191">
        <v>6.94444444444553E-4</v>
      </c>
      <c r="I1331" s="198">
        <v>57</v>
      </c>
      <c r="J1331" s="179" t="s">
        <v>9107</v>
      </c>
      <c r="K1331" s="179" t="s">
        <v>9</v>
      </c>
      <c r="L1331" s="179" t="s">
        <v>10</v>
      </c>
      <c r="M1331" s="180" t="s">
        <v>9091</v>
      </c>
      <c r="N1331" s="179">
        <v>110</v>
      </c>
      <c r="O1331" s="179" t="s">
        <v>8</v>
      </c>
      <c r="P1331" s="196" t="s">
        <v>5027</v>
      </c>
      <c r="Q1331" s="177" t="s">
        <v>9108</v>
      </c>
      <c r="R1331" s="235">
        <v>52.5</v>
      </c>
      <c r="S1331" s="236">
        <v>65.5</v>
      </c>
      <c r="T1331" s="189">
        <v>118</v>
      </c>
      <c r="U1331" s="179" t="s">
        <v>29</v>
      </c>
      <c r="V1331" s="179">
        <v>2014</v>
      </c>
      <c r="W1331" s="179" t="s">
        <v>9093</v>
      </c>
      <c r="X1331" s="179" t="s">
        <v>9094</v>
      </c>
      <c r="Y1331" s="179">
        <v>0</v>
      </c>
      <c r="Z1331" s="179">
        <v>100</v>
      </c>
      <c r="AA1331" s="179">
        <v>42522</v>
      </c>
      <c r="AB1331" s="179">
        <v>0</v>
      </c>
      <c r="AC1331" s="179">
        <v>41933</v>
      </c>
      <c r="AD1331" s="179" t="s">
        <v>43</v>
      </c>
      <c r="AE1331" s="179"/>
      <c r="AF1331" s="179"/>
      <c r="AG1331" s="115"/>
      <c r="AJ1331" s="1">
        <f t="shared" si="77"/>
        <v>0</v>
      </c>
      <c r="AK1331" s="1">
        <f t="shared" si="78"/>
        <v>-118</v>
      </c>
    </row>
    <row r="1332" spans="1:37" ht="78.75" customHeight="1">
      <c r="A1332" s="179" t="s">
        <v>4411</v>
      </c>
      <c r="B1332" s="179" t="s">
        <v>20</v>
      </c>
      <c r="C1332" s="179" t="s">
        <v>20</v>
      </c>
      <c r="D1332" s="340">
        <v>42539</v>
      </c>
      <c r="E1332" s="68">
        <v>0.96944444444444444</v>
      </c>
      <c r="F1332" s="340">
        <v>42539</v>
      </c>
      <c r="G1332" s="68">
        <v>0.99236111111111114</v>
      </c>
      <c r="H1332" s="191">
        <v>2.2916666666666696E-2</v>
      </c>
      <c r="I1332" s="198">
        <v>9</v>
      </c>
      <c r="J1332" s="179"/>
      <c r="K1332" s="179" t="s">
        <v>146</v>
      </c>
      <c r="L1332" s="179" t="s">
        <v>10</v>
      </c>
      <c r="M1332" s="180" t="s">
        <v>4859</v>
      </c>
      <c r="N1332" s="179" t="s">
        <v>3</v>
      </c>
      <c r="O1332" s="179" t="s">
        <v>8</v>
      </c>
      <c r="P1332" s="177" t="s">
        <v>5028</v>
      </c>
      <c r="Q1332" s="177" t="s">
        <v>5029</v>
      </c>
      <c r="R1332" s="235">
        <v>7.9</v>
      </c>
      <c r="S1332" s="236"/>
      <c r="T1332" s="189">
        <v>7.9</v>
      </c>
      <c r="U1332" s="179" t="s">
        <v>29</v>
      </c>
      <c r="V1332" s="179">
        <v>1987</v>
      </c>
      <c r="W1332" s="179" t="s">
        <v>9077</v>
      </c>
      <c r="X1332" s="179">
        <v>0</v>
      </c>
      <c r="Y1332" s="179">
        <v>42192</v>
      </c>
      <c r="Z1332" s="179">
        <v>100</v>
      </c>
      <c r="AA1332" s="179">
        <v>42522</v>
      </c>
      <c r="AB1332" s="179">
        <v>0</v>
      </c>
      <c r="AC1332" s="179">
        <v>42527</v>
      </c>
      <c r="AD1332" s="179" t="s">
        <v>43</v>
      </c>
      <c r="AE1332" s="179"/>
      <c r="AF1332" s="179"/>
      <c r="AG1332" s="115"/>
      <c r="AJ1332" s="1">
        <f t="shared" si="77"/>
        <v>0</v>
      </c>
      <c r="AK1332" s="1">
        <f t="shared" si="78"/>
        <v>-7.9</v>
      </c>
    </row>
    <row r="1333" spans="1:37" ht="47.25" customHeight="1">
      <c r="A1333" s="179" t="s">
        <v>4411</v>
      </c>
      <c r="B1333" s="179" t="s">
        <v>20</v>
      </c>
      <c r="C1333" s="179" t="s">
        <v>20</v>
      </c>
      <c r="D1333" s="340">
        <v>42539</v>
      </c>
      <c r="E1333" s="68">
        <v>0.96944444444444444</v>
      </c>
      <c r="F1333" s="340">
        <v>42539</v>
      </c>
      <c r="G1333" s="68">
        <v>0.97013888888888899</v>
      </c>
      <c r="H1333" s="191">
        <v>6.94444444444553E-4</v>
      </c>
      <c r="I1333" s="198">
        <v>93</v>
      </c>
      <c r="J1333" s="179" t="s">
        <v>9107</v>
      </c>
      <c r="K1333" s="179" t="s">
        <v>9</v>
      </c>
      <c r="L1333" s="179" t="s">
        <v>10</v>
      </c>
      <c r="M1333" s="180" t="s">
        <v>9091</v>
      </c>
      <c r="N1333" s="179">
        <v>110</v>
      </c>
      <c r="O1333" s="179" t="s">
        <v>8</v>
      </c>
      <c r="P1333" s="196" t="s">
        <v>9109</v>
      </c>
      <c r="Q1333" s="177" t="s">
        <v>9110</v>
      </c>
      <c r="R1333" s="235">
        <v>22.5</v>
      </c>
      <c r="S1333" s="236">
        <v>7</v>
      </c>
      <c r="T1333" s="189">
        <v>29.5</v>
      </c>
      <c r="U1333" s="179" t="s">
        <v>29</v>
      </c>
      <c r="V1333" s="179">
        <v>2014</v>
      </c>
      <c r="W1333" s="179" t="s">
        <v>9093</v>
      </c>
      <c r="X1333" s="179" t="s">
        <v>9094</v>
      </c>
      <c r="Y1333" s="179">
        <v>0</v>
      </c>
      <c r="Z1333" s="179">
        <v>100</v>
      </c>
      <c r="AA1333" s="179">
        <v>42522</v>
      </c>
      <c r="AB1333" s="179">
        <v>0</v>
      </c>
      <c r="AC1333" s="179">
        <v>41933</v>
      </c>
      <c r="AD1333" s="179" t="s">
        <v>43</v>
      </c>
      <c r="AE1333" s="179"/>
      <c r="AF1333" s="179"/>
      <c r="AG1333" s="115"/>
      <c r="AJ1333" s="1">
        <f t="shared" si="77"/>
        <v>0</v>
      </c>
      <c r="AK1333" s="1">
        <f t="shared" si="78"/>
        <v>-29.5</v>
      </c>
    </row>
    <row r="1334" spans="1:37" ht="47.25" customHeight="1">
      <c r="A1334" s="179" t="s">
        <v>4411</v>
      </c>
      <c r="B1334" s="208" t="s">
        <v>20</v>
      </c>
      <c r="C1334" s="208" t="s">
        <v>4054</v>
      </c>
      <c r="D1334" s="340">
        <v>42540</v>
      </c>
      <c r="E1334" s="176">
        <v>0.1076388888888889</v>
      </c>
      <c r="F1334" s="340">
        <v>42540</v>
      </c>
      <c r="G1334" s="176">
        <v>0.10833333333333334</v>
      </c>
      <c r="H1334" s="191">
        <v>6.9444444444444198E-4</v>
      </c>
      <c r="I1334" s="198">
        <v>96</v>
      </c>
      <c r="J1334" s="179" t="s">
        <v>9111</v>
      </c>
      <c r="K1334" s="179" t="s">
        <v>9</v>
      </c>
      <c r="L1334" s="179" t="s">
        <v>17</v>
      </c>
      <c r="M1334" s="180" t="s">
        <v>9033</v>
      </c>
      <c r="N1334" s="179">
        <v>110</v>
      </c>
      <c r="O1334" s="179" t="s">
        <v>8</v>
      </c>
      <c r="P1334" s="196" t="s">
        <v>9112</v>
      </c>
      <c r="Q1334" s="177" t="s">
        <v>5046</v>
      </c>
      <c r="R1334" s="235">
        <v>19.899999999999999</v>
      </c>
      <c r="S1334" s="236">
        <v>16.600000000000001</v>
      </c>
      <c r="T1334" s="189">
        <v>36.5</v>
      </c>
      <c r="U1334" s="179"/>
      <c r="V1334" s="179"/>
      <c r="W1334" s="179"/>
      <c r="X1334" s="179"/>
      <c r="Y1334" s="179"/>
      <c r="Z1334" s="179"/>
      <c r="AA1334" s="179"/>
      <c r="AB1334" s="179"/>
      <c r="AC1334" s="179"/>
      <c r="AD1334" s="179" t="s">
        <v>38</v>
      </c>
      <c r="AE1334" s="179"/>
      <c r="AF1334" s="179"/>
      <c r="AG1334" s="115"/>
      <c r="AJ1334" s="1">
        <f t="shared" si="77"/>
        <v>0</v>
      </c>
      <c r="AK1334" s="1">
        <f t="shared" si="78"/>
        <v>-36.5</v>
      </c>
    </row>
    <row r="1335" spans="1:37" ht="47.25" customHeight="1">
      <c r="A1335" s="179" t="s">
        <v>4411</v>
      </c>
      <c r="B1335" s="208" t="s">
        <v>20</v>
      </c>
      <c r="C1335" s="208" t="s">
        <v>20</v>
      </c>
      <c r="D1335" s="340">
        <v>42540</v>
      </c>
      <c r="E1335" s="176">
        <v>0.15069444444444444</v>
      </c>
      <c r="F1335" s="340">
        <v>42540</v>
      </c>
      <c r="G1335" s="176">
        <v>0.15138888888888888</v>
      </c>
      <c r="H1335" s="191">
        <v>6.9444444444444198E-4</v>
      </c>
      <c r="I1335" s="198">
        <v>12</v>
      </c>
      <c r="J1335" s="179" t="s">
        <v>9037</v>
      </c>
      <c r="K1335" s="179" t="s">
        <v>9</v>
      </c>
      <c r="L1335" s="179" t="s">
        <v>10</v>
      </c>
      <c r="M1335" s="180" t="s">
        <v>615</v>
      </c>
      <c r="N1335" s="179">
        <v>35</v>
      </c>
      <c r="O1335" s="179" t="s">
        <v>8</v>
      </c>
      <c r="P1335" s="196" t="s">
        <v>5060</v>
      </c>
      <c r="Q1335" s="177" t="s">
        <v>9113</v>
      </c>
      <c r="R1335" s="235">
        <v>1.1000000000000001</v>
      </c>
      <c r="S1335" s="236">
        <v>0.7</v>
      </c>
      <c r="T1335" s="189">
        <v>1.8</v>
      </c>
      <c r="U1335" s="179" t="s">
        <v>29</v>
      </c>
      <c r="V1335" s="179">
        <v>1988</v>
      </c>
      <c r="W1335" s="179" t="s">
        <v>2717</v>
      </c>
      <c r="X1335" s="179">
        <v>0</v>
      </c>
      <c r="Y1335" s="179">
        <v>41831</v>
      </c>
      <c r="Z1335" s="179">
        <v>100</v>
      </c>
      <c r="AA1335" s="179">
        <v>42644</v>
      </c>
      <c r="AB1335" s="179">
        <v>0</v>
      </c>
      <c r="AC1335" s="179">
        <v>42156</v>
      </c>
      <c r="AD1335" s="179" t="s">
        <v>43</v>
      </c>
      <c r="AE1335" s="179"/>
      <c r="AF1335" s="179"/>
      <c r="AG1335" s="115"/>
      <c r="AJ1335" s="1">
        <f t="shared" si="77"/>
        <v>0</v>
      </c>
      <c r="AK1335" s="1">
        <f t="shared" si="78"/>
        <v>-1.8</v>
      </c>
    </row>
    <row r="1336" spans="1:37" ht="63" customHeight="1">
      <c r="A1336" s="179" t="s">
        <v>4411</v>
      </c>
      <c r="B1336" s="208" t="s">
        <v>20</v>
      </c>
      <c r="C1336" s="179" t="s">
        <v>20</v>
      </c>
      <c r="D1336" s="340">
        <v>42540</v>
      </c>
      <c r="E1336" s="176">
        <v>0.22569444444444445</v>
      </c>
      <c r="F1336" s="340">
        <v>42540</v>
      </c>
      <c r="G1336" s="176">
        <v>0.22638888888888889</v>
      </c>
      <c r="H1336" s="191">
        <v>6.9444444444444198E-4</v>
      </c>
      <c r="I1336" s="198">
        <v>75</v>
      </c>
      <c r="J1336" s="179" t="s">
        <v>9114</v>
      </c>
      <c r="K1336" s="179" t="s">
        <v>9</v>
      </c>
      <c r="L1336" s="179" t="s">
        <v>10</v>
      </c>
      <c r="M1336" s="180" t="s">
        <v>9091</v>
      </c>
      <c r="N1336" s="179">
        <v>110</v>
      </c>
      <c r="O1336" s="179" t="s">
        <v>8</v>
      </c>
      <c r="P1336" s="196" t="s">
        <v>5061</v>
      </c>
      <c r="Q1336" s="177" t="s">
        <v>9115</v>
      </c>
      <c r="R1336" s="235">
        <v>58.9</v>
      </c>
      <c r="S1336" s="236">
        <v>54.1</v>
      </c>
      <c r="T1336" s="189">
        <v>113</v>
      </c>
      <c r="U1336" s="179" t="s">
        <v>29</v>
      </c>
      <c r="V1336" s="179">
        <v>2014</v>
      </c>
      <c r="W1336" s="179" t="s">
        <v>9093</v>
      </c>
      <c r="X1336" s="179" t="s">
        <v>9094</v>
      </c>
      <c r="Y1336" s="179">
        <v>0</v>
      </c>
      <c r="Z1336" s="179">
        <v>100</v>
      </c>
      <c r="AA1336" s="179">
        <v>42522</v>
      </c>
      <c r="AB1336" s="179">
        <v>0</v>
      </c>
      <c r="AC1336" s="179">
        <v>41933</v>
      </c>
      <c r="AD1336" s="179" t="s">
        <v>43</v>
      </c>
      <c r="AE1336" s="179"/>
      <c r="AF1336" s="179"/>
      <c r="AG1336" s="115"/>
      <c r="AJ1336" s="1">
        <f t="shared" si="77"/>
        <v>0</v>
      </c>
      <c r="AK1336" s="1">
        <f t="shared" si="78"/>
        <v>-113</v>
      </c>
    </row>
    <row r="1337" spans="1:37" ht="157.5" customHeight="1">
      <c r="A1337" s="179" t="s">
        <v>4411</v>
      </c>
      <c r="B1337" s="208" t="s">
        <v>20</v>
      </c>
      <c r="C1337" s="179" t="s">
        <v>20</v>
      </c>
      <c r="D1337" s="340">
        <v>42540</v>
      </c>
      <c r="E1337" s="176">
        <v>0.22569444444444445</v>
      </c>
      <c r="F1337" s="340">
        <v>42540</v>
      </c>
      <c r="G1337" s="68">
        <v>0.22638888888888889</v>
      </c>
      <c r="H1337" s="191">
        <v>6.9444444444444198E-4</v>
      </c>
      <c r="I1337" s="198">
        <v>70</v>
      </c>
      <c r="J1337" s="179"/>
      <c r="K1337" s="179"/>
      <c r="L1337" s="179" t="s">
        <v>10</v>
      </c>
      <c r="M1337" s="180" t="s">
        <v>9033</v>
      </c>
      <c r="N1337" s="179">
        <v>110</v>
      </c>
      <c r="O1337" s="179" t="s">
        <v>8</v>
      </c>
      <c r="P1337" s="196" t="s">
        <v>9116</v>
      </c>
      <c r="Q1337" s="177" t="s">
        <v>5062</v>
      </c>
      <c r="R1337" s="235">
        <v>18</v>
      </c>
      <c r="S1337" s="236">
        <v>28.2</v>
      </c>
      <c r="T1337" s="189">
        <v>46.2</v>
      </c>
      <c r="U1337" s="179" t="s">
        <v>29</v>
      </c>
      <c r="V1337" s="179">
        <v>2014</v>
      </c>
      <c r="W1337" s="179" t="s">
        <v>9093</v>
      </c>
      <c r="X1337" s="179" t="s">
        <v>9094</v>
      </c>
      <c r="Y1337" s="179">
        <v>0</v>
      </c>
      <c r="Z1337" s="179">
        <v>100</v>
      </c>
      <c r="AA1337" s="179">
        <v>42522</v>
      </c>
      <c r="AB1337" s="179">
        <v>0</v>
      </c>
      <c r="AC1337" s="179">
        <v>41933</v>
      </c>
      <c r="AD1337" s="179" t="s">
        <v>43</v>
      </c>
      <c r="AE1337" s="179"/>
      <c r="AF1337" s="179"/>
      <c r="AG1337" s="115"/>
      <c r="AJ1337" s="1">
        <f t="shared" si="77"/>
        <v>0</v>
      </c>
      <c r="AK1337" s="1">
        <f t="shared" si="78"/>
        <v>-46.2</v>
      </c>
    </row>
    <row r="1338" spans="1:37" ht="63" customHeight="1">
      <c r="A1338" s="179" t="s">
        <v>4411</v>
      </c>
      <c r="B1338" s="208" t="s">
        <v>20</v>
      </c>
      <c r="C1338" s="179" t="s">
        <v>20</v>
      </c>
      <c r="D1338" s="340">
        <v>42540</v>
      </c>
      <c r="E1338" s="176">
        <v>0.22569444444444445</v>
      </c>
      <c r="F1338" s="340">
        <v>42540</v>
      </c>
      <c r="G1338" s="68">
        <v>0.22638888888888889</v>
      </c>
      <c r="H1338" s="191">
        <v>6.9444444444444198E-4</v>
      </c>
      <c r="I1338" s="198">
        <v>3</v>
      </c>
      <c r="J1338" s="179"/>
      <c r="K1338" s="179"/>
      <c r="L1338" s="179" t="s">
        <v>10</v>
      </c>
      <c r="M1338" s="180" t="s">
        <v>9033</v>
      </c>
      <c r="N1338" s="179">
        <v>110</v>
      </c>
      <c r="O1338" s="179" t="s">
        <v>8</v>
      </c>
      <c r="P1338" s="196" t="s">
        <v>9117</v>
      </c>
      <c r="Q1338" s="177" t="s">
        <v>5062</v>
      </c>
      <c r="R1338" s="190">
        <v>1</v>
      </c>
      <c r="S1338" s="190"/>
      <c r="T1338" s="189">
        <v>1</v>
      </c>
      <c r="U1338" s="179" t="s">
        <v>29</v>
      </c>
      <c r="V1338" s="179">
        <v>2014</v>
      </c>
      <c r="W1338" s="179" t="s">
        <v>9093</v>
      </c>
      <c r="X1338" s="179" t="s">
        <v>9094</v>
      </c>
      <c r="Y1338" s="179">
        <v>0</v>
      </c>
      <c r="Z1338" s="179">
        <v>100</v>
      </c>
      <c r="AA1338" s="179">
        <v>42522</v>
      </c>
      <c r="AB1338" s="179">
        <v>0</v>
      </c>
      <c r="AC1338" s="179">
        <v>41933</v>
      </c>
      <c r="AD1338" s="179" t="s">
        <v>43</v>
      </c>
      <c r="AE1338" s="179"/>
      <c r="AF1338" s="179"/>
      <c r="AG1338" s="115"/>
      <c r="AJ1338" s="1">
        <f t="shared" si="77"/>
        <v>0</v>
      </c>
      <c r="AK1338" s="1">
        <f t="shared" si="78"/>
        <v>-1</v>
      </c>
    </row>
    <row r="1339" spans="1:37" ht="47.25" customHeight="1">
      <c r="A1339" s="179" t="s">
        <v>4411</v>
      </c>
      <c r="B1339" s="208" t="s">
        <v>20</v>
      </c>
      <c r="C1339" s="179" t="s">
        <v>20</v>
      </c>
      <c r="D1339" s="340">
        <v>42540</v>
      </c>
      <c r="E1339" s="176">
        <v>0.54722222222222217</v>
      </c>
      <c r="F1339" s="340">
        <v>42540</v>
      </c>
      <c r="G1339" s="68">
        <v>0.59444444444444444</v>
      </c>
      <c r="H1339" s="191">
        <v>4.7222222222222276E-2</v>
      </c>
      <c r="I1339" s="198">
        <v>8</v>
      </c>
      <c r="J1339" s="179"/>
      <c r="K1339" s="179"/>
      <c r="L1339" s="179" t="s">
        <v>10</v>
      </c>
      <c r="M1339" s="180" t="s">
        <v>538</v>
      </c>
      <c r="N1339" s="179" t="s">
        <v>3</v>
      </c>
      <c r="O1339" s="179" t="s">
        <v>8</v>
      </c>
      <c r="P1339" s="196" t="s">
        <v>5063</v>
      </c>
      <c r="Q1339" s="177" t="s">
        <v>9118</v>
      </c>
      <c r="R1339" s="190">
        <v>14.4</v>
      </c>
      <c r="S1339" s="190"/>
      <c r="T1339" s="189">
        <v>14.4</v>
      </c>
      <c r="U1339" s="179" t="s">
        <v>29</v>
      </c>
      <c r="V1339" s="179">
        <v>1995</v>
      </c>
      <c r="W1339" s="179" t="s">
        <v>9106</v>
      </c>
      <c r="X1339" s="179" t="s">
        <v>9078</v>
      </c>
      <c r="Y1339" s="179">
        <v>42276</v>
      </c>
      <c r="Z1339" s="179">
        <v>100</v>
      </c>
      <c r="AA1339" s="179">
        <v>42491</v>
      </c>
      <c r="AB1339" s="179">
        <v>0</v>
      </c>
      <c r="AC1339" s="179">
        <v>42136</v>
      </c>
      <c r="AD1339" s="179" t="s">
        <v>43</v>
      </c>
      <c r="AE1339" s="179"/>
      <c r="AF1339" s="179"/>
      <c r="AG1339" s="115"/>
      <c r="AJ1339" s="1">
        <f t="shared" si="77"/>
        <v>0</v>
      </c>
      <c r="AK1339" s="1">
        <f t="shared" si="78"/>
        <v>-14.4</v>
      </c>
    </row>
    <row r="1340" spans="1:37" ht="110.25" customHeight="1">
      <c r="A1340" s="179" t="s">
        <v>4411</v>
      </c>
      <c r="B1340" s="208" t="s">
        <v>20</v>
      </c>
      <c r="C1340" s="179" t="s">
        <v>4054</v>
      </c>
      <c r="D1340" s="340">
        <v>42540</v>
      </c>
      <c r="E1340" s="176">
        <v>0.1076388888888889</v>
      </c>
      <c r="F1340" s="340">
        <v>42540</v>
      </c>
      <c r="G1340" s="176">
        <v>0.10833333333333334</v>
      </c>
      <c r="H1340" s="191">
        <v>6.9444444444444198E-4</v>
      </c>
      <c r="I1340" s="198">
        <v>7</v>
      </c>
      <c r="J1340" s="179" t="s">
        <v>9111</v>
      </c>
      <c r="K1340" s="179" t="s">
        <v>9</v>
      </c>
      <c r="L1340" s="179" t="s">
        <v>17</v>
      </c>
      <c r="M1340" s="180" t="s">
        <v>9033</v>
      </c>
      <c r="N1340" s="179">
        <v>110</v>
      </c>
      <c r="O1340" s="179" t="s">
        <v>8</v>
      </c>
      <c r="P1340" s="196" t="s">
        <v>9117</v>
      </c>
      <c r="Q1340" s="177" t="s">
        <v>5046</v>
      </c>
      <c r="R1340" s="190">
        <v>1</v>
      </c>
      <c r="S1340" s="190">
        <v>0.2</v>
      </c>
      <c r="T1340" s="189">
        <v>1.2</v>
      </c>
      <c r="U1340" s="179"/>
      <c r="V1340" s="179"/>
      <c r="W1340" s="179"/>
      <c r="X1340" s="179"/>
      <c r="Y1340" s="179"/>
      <c r="Z1340" s="179"/>
      <c r="AA1340" s="179"/>
      <c r="AB1340" s="179"/>
      <c r="AC1340" s="179"/>
      <c r="AD1340" s="179" t="s">
        <v>38</v>
      </c>
      <c r="AE1340" s="179"/>
      <c r="AF1340" s="179"/>
      <c r="AG1340" s="115"/>
      <c r="AJ1340" s="1">
        <f t="shared" si="77"/>
        <v>0</v>
      </c>
      <c r="AK1340" s="1">
        <f t="shared" si="78"/>
        <v>-1.2</v>
      </c>
    </row>
    <row r="1341" spans="1:37" ht="31.5" customHeight="1">
      <c r="A1341" s="179" t="s">
        <v>4411</v>
      </c>
      <c r="B1341" s="208" t="s">
        <v>20</v>
      </c>
      <c r="C1341" s="179" t="s">
        <v>20</v>
      </c>
      <c r="D1341" s="340">
        <v>42540</v>
      </c>
      <c r="E1341" s="176">
        <v>0.78125</v>
      </c>
      <c r="F1341" s="340">
        <v>42540</v>
      </c>
      <c r="G1341" s="176">
        <v>0.83263888888888893</v>
      </c>
      <c r="H1341" s="191">
        <v>5.1388888888888928E-2</v>
      </c>
      <c r="I1341" s="198">
        <v>8</v>
      </c>
      <c r="J1341" s="179"/>
      <c r="K1341" s="179"/>
      <c r="L1341" s="179" t="s">
        <v>10</v>
      </c>
      <c r="M1341" s="180" t="s">
        <v>538</v>
      </c>
      <c r="N1341" s="179" t="s">
        <v>3</v>
      </c>
      <c r="O1341" s="179" t="s">
        <v>8</v>
      </c>
      <c r="P1341" s="196" t="s">
        <v>5063</v>
      </c>
      <c r="Q1341" s="177" t="s">
        <v>5064</v>
      </c>
      <c r="R1341" s="190">
        <v>15.4</v>
      </c>
      <c r="S1341" s="190"/>
      <c r="T1341" s="189">
        <v>15.4</v>
      </c>
      <c r="U1341" s="341" t="s">
        <v>29</v>
      </c>
      <c r="V1341" s="341">
        <v>1995</v>
      </c>
      <c r="W1341" s="341" t="s">
        <v>9106</v>
      </c>
      <c r="X1341" s="341" t="s">
        <v>9078</v>
      </c>
      <c r="Y1341" s="341">
        <v>42276</v>
      </c>
      <c r="Z1341" s="341">
        <v>100</v>
      </c>
      <c r="AA1341" s="341">
        <v>42491</v>
      </c>
      <c r="AB1341" s="341">
        <v>0</v>
      </c>
      <c r="AC1341" s="341">
        <v>42136</v>
      </c>
      <c r="AD1341" s="341" t="s">
        <v>43</v>
      </c>
      <c r="AE1341" s="341"/>
      <c r="AF1341" s="341"/>
      <c r="AG1341" s="341"/>
      <c r="AH1341" s="342"/>
      <c r="AI1341" s="342"/>
      <c r="AJ1341" s="1">
        <f t="shared" si="77"/>
        <v>0</v>
      </c>
      <c r="AK1341" s="1">
        <f t="shared" si="78"/>
        <v>-15.4</v>
      </c>
    </row>
    <row r="1342" spans="1:37" ht="47.25" customHeight="1">
      <c r="A1342" s="179" t="s">
        <v>4411</v>
      </c>
      <c r="B1342" s="208" t="s">
        <v>20</v>
      </c>
      <c r="C1342" s="208" t="s">
        <v>4054</v>
      </c>
      <c r="D1342" s="340">
        <v>42541</v>
      </c>
      <c r="E1342" s="176">
        <v>0.77500000000000002</v>
      </c>
      <c r="F1342" s="340">
        <v>42542</v>
      </c>
      <c r="G1342" s="175">
        <v>8.3333333333333329E-2</v>
      </c>
      <c r="H1342" s="191">
        <v>0.30833333333333324</v>
      </c>
      <c r="I1342" s="198">
        <v>10</v>
      </c>
      <c r="J1342" s="179"/>
      <c r="K1342" s="179"/>
      <c r="L1342" s="179" t="s">
        <v>17</v>
      </c>
      <c r="M1342" s="180" t="s">
        <v>5561</v>
      </c>
      <c r="N1342" s="179">
        <v>35</v>
      </c>
      <c r="O1342" s="179" t="s">
        <v>14</v>
      </c>
      <c r="P1342" s="196" t="s">
        <v>5067</v>
      </c>
      <c r="Q1342" s="177" t="s">
        <v>5068</v>
      </c>
      <c r="R1342" s="190">
        <v>62.05</v>
      </c>
      <c r="S1342" s="190"/>
      <c r="T1342" s="189">
        <v>62.05</v>
      </c>
      <c r="U1342" s="341"/>
      <c r="V1342" s="341"/>
      <c r="W1342" s="341"/>
      <c r="X1342" s="341"/>
      <c r="Y1342" s="341"/>
      <c r="Z1342" s="341"/>
      <c r="AA1342" s="341"/>
      <c r="AB1342" s="341"/>
      <c r="AC1342" s="341"/>
      <c r="AD1342" s="341" t="s">
        <v>38</v>
      </c>
      <c r="AE1342" s="341"/>
      <c r="AF1342" s="341"/>
      <c r="AG1342" s="341"/>
      <c r="AH1342" s="342"/>
      <c r="AI1342" s="342"/>
      <c r="AJ1342" s="1">
        <f t="shared" si="77"/>
        <v>0</v>
      </c>
      <c r="AK1342" s="1">
        <f t="shared" si="78"/>
        <v>-62.05</v>
      </c>
    </row>
    <row r="1343" spans="1:37" ht="47.25" customHeight="1">
      <c r="A1343" s="179" t="s">
        <v>4411</v>
      </c>
      <c r="B1343" s="208" t="s">
        <v>20</v>
      </c>
      <c r="C1343" s="208" t="s">
        <v>4054</v>
      </c>
      <c r="D1343" s="340">
        <v>42541</v>
      </c>
      <c r="E1343" s="176">
        <v>0.77777777777777779</v>
      </c>
      <c r="F1343" s="340">
        <v>42541</v>
      </c>
      <c r="G1343" s="176">
        <v>0.77847222222222223</v>
      </c>
      <c r="H1343" s="191">
        <v>6.9444444444444198E-4</v>
      </c>
      <c r="I1343" s="198">
        <v>13</v>
      </c>
      <c r="J1343" s="179"/>
      <c r="K1343" s="179"/>
      <c r="L1343" s="179" t="s">
        <v>17</v>
      </c>
      <c r="M1343" s="180" t="s">
        <v>4184</v>
      </c>
      <c r="N1343" s="179">
        <v>110</v>
      </c>
      <c r="O1343" s="179" t="s">
        <v>8</v>
      </c>
      <c r="P1343" s="196" t="s">
        <v>5069</v>
      </c>
      <c r="Q1343" s="177" t="s">
        <v>5070</v>
      </c>
      <c r="R1343" s="235">
        <v>3.95</v>
      </c>
      <c r="S1343" s="236">
        <v>7.82</v>
      </c>
      <c r="T1343" s="189">
        <v>11.77</v>
      </c>
      <c r="U1343" s="341"/>
      <c r="V1343" s="341"/>
      <c r="W1343" s="341"/>
      <c r="X1343" s="341"/>
      <c r="Y1343" s="341"/>
      <c r="Z1343" s="341"/>
      <c r="AA1343" s="341"/>
      <c r="AB1343" s="341"/>
      <c r="AC1343" s="341"/>
      <c r="AD1343" s="341" t="s">
        <v>38</v>
      </c>
      <c r="AE1343" s="341"/>
      <c r="AF1343" s="341"/>
      <c r="AG1343" s="341"/>
      <c r="AH1343" s="342"/>
      <c r="AI1343" s="342"/>
      <c r="AJ1343" s="1">
        <f t="shared" si="77"/>
        <v>0</v>
      </c>
      <c r="AK1343" s="1">
        <f t="shared" si="78"/>
        <v>-11.77</v>
      </c>
    </row>
    <row r="1344" spans="1:37" ht="31.5" customHeight="1">
      <c r="A1344" s="179" t="s">
        <v>4411</v>
      </c>
      <c r="B1344" s="208" t="s">
        <v>20</v>
      </c>
      <c r="C1344" s="208" t="s">
        <v>4054</v>
      </c>
      <c r="D1344" s="340">
        <v>42541</v>
      </c>
      <c r="E1344" s="176">
        <v>0.77777777777777779</v>
      </c>
      <c r="F1344" s="340">
        <v>42541</v>
      </c>
      <c r="G1344" s="176">
        <v>0.77847222222222223</v>
      </c>
      <c r="H1344" s="191">
        <v>6.9444444444444198E-4</v>
      </c>
      <c r="I1344" s="198">
        <v>4</v>
      </c>
      <c r="J1344" s="179"/>
      <c r="K1344" s="179"/>
      <c r="L1344" s="179" t="s">
        <v>17</v>
      </c>
      <c r="M1344" s="180" t="s">
        <v>4184</v>
      </c>
      <c r="N1344" s="179">
        <v>110</v>
      </c>
      <c r="O1344" s="179" t="s">
        <v>8</v>
      </c>
      <c r="P1344" s="196" t="s">
        <v>5858</v>
      </c>
      <c r="Q1344" s="177" t="s">
        <v>5070</v>
      </c>
      <c r="R1344" s="235">
        <v>1</v>
      </c>
      <c r="S1344" s="236"/>
      <c r="T1344" s="189">
        <v>1</v>
      </c>
      <c r="U1344" s="341"/>
      <c r="V1344" s="341"/>
      <c r="W1344" s="341"/>
      <c r="X1344" s="341"/>
      <c r="Y1344" s="341"/>
      <c r="Z1344" s="341"/>
      <c r="AA1344" s="341"/>
      <c r="AB1344" s="341"/>
      <c r="AC1344" s="341"/>
      <c r="AD1344" s="341" t="s">
        <v>38</v>
      </c>
      <c r="AE1344" s="341"/>
      <c r="AF1344" s="341"/>
      <c r="AG1344" s="341"/>
      <c r="AH1344" s="342"/>
      <c r="AI1344" s="342"/>
      <c r="AJ1344" s="1">
        <f t="shared" si="77"/>
        <v>0</v>
      </c>
      <c r="AK1344" s="1">
        <f t="shared" si="78"/>
        <v>-1</v>
      </c>
    </row>
    <row r="1345" spans="1:37" ht="47.25" customHeight="1">
      <c r="A1345" s="179" t="s">
        <v>4411</v>
      </c>
      <c r="B1345" s="208" t="s">
        <v>20</v>
      </c>
      <c r="C1345" s="179" t="s">
        <v>20</v>
      </c>
      <c r="D1345" s="340">
        <v>42541</v>
      </c>
      <c r="E1345" s="176">
        <v>0.81111111111111101</v>
      </c>
      <c r="F1345" s="340">
        <v>42541</v>
      </c>
      <c r="G1345" s="68">
        <v>0.81388888888888899</v>
      </c>
      <c r="H1345" s="191">
        <v>2.77777777777799E-3</v>
      </c>
      <c r="I1345" s="198">
        <v>73</v>
      </c>
      <c r="J1345" s="179" t="s">
        <v>9058</v>
      </c>
      <c r="K1345" s="179"/>
      <c r="L1345" s="179" t="s">
        <v>10</v>
      </c>
      <c r="M1345" s="180" t="s">
        <v>5087</v>
      </c>
      <c r="N1345" s="179">
        <v>35</v>
      </c>
      <c r="O1345" s="179" t="s">
        <v>8</v>
      </c>
      <c r="P1345" s="196" t="s">
        <v>5088</v>
      </c>
      <c r="Q1345" s="177" t="s">
        <v>9119</v>
      </c>
      <c r="R1345" s="235">
        <v>12.6</v>
      </c>
      <c r="S1345" s="236"/>
      <c r="T1345" s="189">
        <v>12.6</v>
      </c>
      <c r="U1345" s="342" t="s">
        <v>29</v>
      </c>
      <c r="V1345" s="342">
        <v>1973</v>
      </c>
      <c r="W1345" s="342" t="s">
        <v>2717</v>
      </c>
      <c r="X1345" s="342">
        <v>0</v>
      </c>
      <c r="Y1345" s="342">
        <v>42317</v>
      </c>
      <c r="Z1345" s="342">
        <v>100</v>
      </c>
      <c r="AA1345" s="342">
        <v>42644</v>
      </c>
      <c r="AB1345" s="342">
        <v>0</v>
      </c>
      <c r="AC1345" s="342">
        <v>42646</v>
      </c>
      <c r="AD1345" s="342" t="s">
        <v>43</v>
      </c>
      <c r="AE1345" s="342"/>
      <c r="AF1345" s="342"/>
      <c r="AG1345" s="342"/>
      <c r="AH1345" s="342"/>
      <c r="AI1345" s="342"/>
      <c r="AJ1345" s="1">
        <f t="shared" si="77"/>
        <v>0</v>
      </c>
      <c r="AK1345" s="1">
        <f t="shared" si="78"/>
        <v>-12.6</v>
      </c>
    </row>
    <row r="1346" spans="1:37" ht="31.5" customHeight="1">
      <c r="A1346" s="179" t="s">
        <v>4411</v>
      </c>
      <c r="B1346" s="208" t="s">
        <v>20</v>
      </c>
      <c r="C1346" s="179" t="s">
        <v>20</v>
      </c>
      <c r="D1346" s="340">
        <v>42541</v>
      </c>
      <c r="E1346" s="176">
        <v>0.84027777777777779</v>
      </c>
      <c r="F1346" s="340">
        <v>42541</v>
      </c>
      <c r="G1346" s="68">
        <v>0.84097222222222223</v>
      </c>
      <c r="H1346" s="191">
        <v>6.9444444444444198E-4</v>
      </c>
      <c r="I1346" s="198">
        <v>48</v>
      </c>
      <c r="J1346" s="179" t="s">
        <v>459</v>
      </c>
      <c r="K1346" s="179" t="s">
        <v>9</v>
      </c>
      <c r="L1346" s="179" t="s">
        <v>10</v>
      </c>
      <c r="M1346" s="180" t="s">
        <v>615</v>
      </c>
      <c r="N1346" s="179">
        <v>35</v>
      </c>
      <c r="O1346" s="179" t="s">
        <v>8</v>
      </c>
      <c r="P1346" s="196" t="s">
        <v>5089</v>
      </c>
      <c r="Q1346" s="177" t="s">
        <v>9120</v>
      </c>
      <c r="R1346" s="235">
        <v>7.4</v>
      </c>
      <c r="S1346" s="236">
        <v>7</v>
      </c>
      <c r="T1346" s="189">
        <v>14.4</v>
      </c>
      <c r="U1346" s="342" t="s">
        <v>29</v>
      </c>
      <c r="V1346" s="342">
        <v>1977</v>
      </c>
      <c r="W1346" s="342" t="s">
        <v>9121</v>
      </c>
      <c r="X1346" s="342">
        <v>0</v>
      </c>
      <c r="Y1346" s="342">
        <v>42503</v>
      </c>
      <c r="Z1346" s="342">
        <v>100</v>
      </c>
      <c r="AA1346" s="342">
        <v>42583</v>
      </c>
      <c r="AB1346" s="342">
        <v>0</v>
      </c>
      <c r="AC1346" s="342">
        <v>42503</v>
      </c>
      <c r="AD1346" s="342" t="s">
        <v>43</v>
      </c>
      <c r="AE1346" s="342"/>
      <c r="AF1346" s="342"/>
      <c r="AG1346" s="342"/>
      <c r="AH1346" s="342"/>
      <c r="AI1346" s="342"/>
      <c r="AJ1346" s="1">
        <f t="shared" si="77"/>
        <v>0</v>
      </c>
      <c r="AK1346" s="1">
        <f t="shared" si="78"/>
        <v>-14.4</v>
      </c>
    </row>
    <row r="1347" spans="1:37" ht="110.25" customHeight="1">
      <c r="A1347" s="179" t="s">
        <v>4411</v>
      </c>
      <c r="B1347" s="208" t="s">
        <v>20</v>
      </c>
      <c r="C1347" s="179" t="s">
        <v>20</v>
      </c>
      <c r="D1347" s="340">
        <v>42541</v>
      </c>
      <c r="E1347" s="176">
        <v>0.79861111111111116</v>
      </c>
      <c r="F1347" s="340">
        <v>42541</v>
      </c>
      <c r="G1347" s="176">
        <v>0.90763888888888899</v>
      </c>
      <c r="H1347" s="191">
        <v>0.10902777777777783</v>
      </c>
      <c r="I1347" s="198">
        <v>3</v>
      </c>
      <c r="J1347" s="179" t="s">
        <v>9058</v>
      </c>
      <c r="K1347" s="179"/>
      <c r="L1347" s="179" t="s">
        <v>10</v>
      </c>
      <c r="M1347" s="180" t="s">
        <v>450</v>
      </c>
      <c r="N1347" s="179" t="s">
        <v>3</v>
      </c>
      <c r="O1347" s="179" t="s">
        <v>8</v>
      </c>
      <c r="P1347" s="196" t="s">
        <v>5091</v>
      </c>
      <c r="Q1347" s="177" t="s">
        <v>9122</v>
      </c>
      <c r="R1347" s="235">
        <v>6.3</v>
      </c>
      <c r="S1347" s="236"/>
      <c r="T1347" s="189">
        <v>6.3</v>
      </c>
      <c r="U1347" s="342" t="s">
        <v>29</v>
      </c>
      <c r="V1347" s="342">
        <v>2015</v>
      </c>
      <c r="W1347" s="342" t="s">
        <v>2737</v>
      </c>
      <c r="X1347" s="342">
        <v>0</v>
      </c>
      <c r="Y1347" s="342">
        <v>42460</v>
      </c>
      <c r="Z1347" s="342">
        <v>100</v>
      </c>
      <c r="AA1347" s="342">
        <v>2016</v>
      </c>
      <c r="AB1347" s="342">
        <v>0</v>
      </c>
      <c r="AC1347" s="342">
        <v>42460</v>
      </c>
      <c r="AD1347" s="342" t="s">
        <v>43</v>
      </c>
      <c r="AE1347" s="342"/>
      <c r="AF1347" s="342"/>
      <c r="AG1347" s="342"/>
      <c r="AH1347" s="342"/>
      <c r="AI1347" s="342"/>
      <c r="AJ1347" s="1">
        <f t="shared" si="77"/>
        <v>0</v>
      </c>
      <c r="AK1347" s="1">
        <f t="shared" si="78"/>
        <v>-6.3</v>
      </c>
    </row>
    <row r="1348" spans="1:37" ht="126" customHeight="1">
      <c r="A1348" s="179" t="s">
        <v>4411</v>
      </c>
      <c r="B1348" s="208" t="s">
        <v>20</v>
      </c>
      <c r="C1348" s="208" t="s">
        <v>4054</v>
      </c>
      <c r="D1348" s="340">
        <v>42542</v>
      </c>
      <c r="E1348" s="176">
        <v>8.3333333333333329E-2</v>
      </c>
      <c r="F1348" s="340">
        <v>42542</v>
      </c>
      <c r="G1348" s="175">
        <v>0.10902777777777778</v>
      </c>
      <c r="H1348" s="191">
        <v>2.569444444444445E-2</v>
      </c>
      <c r="I1348" s="198">
        <v>10</v>
      </c>
      <c r="J1348" s="179"/>
      <c r="K1348" s="179"/>
      <c r="L1348" s="179" t="s">
        <v>17</v>
      </c>
      <c r="M1348" s="180" t="s">
        <v>5561</v>
      </c>
      <c r="N1348" s="179">
        <v>35</v>
      </c>
      <c r="O1348" s="179" t="s">
        <v>8</v>
      </c>
      <c r="P1348" s="196" t="s">
        <v>5067</v>
      </c>
      <c r="Q1348" s="177" t="s">
        <v>5068</v>
      </c>
      <c r="R1348" s="235">
        <v>8</v>
      </c>
      <c r="S1348" s="236"/>
      <c r="T1348" s="189">
        <v>8</v>
      </c>
      <c r="U1348" s="342"/>
      <c r="V1348" s="342"/>
      <c r="W1348" s="342"/>
      <c r="X1348" s="342"/>
      <c r="Y1348" s="342"/>
      <c r="Z1348" s="342"/>
      <c r="AA1348" s="342"/>
      <c r="AB1348" s="342"/>
      <c r="AC1348" s="342"/>
      <c r="AD1348" s="342" t="s">
        <v>38</v>
      </c>
      <c r="AE1348" s="342"/>
      <c r="AF1348" s="342"/>
      <c r="AG1348" s="342"/>
      <c r="AH1348" s="342"/>
      <c r="AI1348" s="342"/>
      <c r="AJ1348" s="1">
        <f t="shared" si="77"/>
        <v>0</v>
      </c>
      <c r="AK1348" s="1">
        <f t="shared" si="78"/>
        <v>-8</v>
      </c>
    </row>
    <row r="1349" spans="1:37" ht="31.5" customHeight="1">
      <c r="A1349" s="179" t="s">
        <v>4411</v>
      </c>
      <c r="B1349" s="208" t="s">
        <v>20</v>
      </c>
      <c r="C1349" s="208" t="s">
        <v>5859</v>
      </c>
      <c r="D1349" s="340">
        <v>42542</v>
      </c>
      <c r="E1349" s="176">
        <v>0.125</v>
      </c>
      <c r="F1349" s="340">
        <v>42542</v>
      </c>
      <c r="G1349" s="176">
        <v>0.12569444444444444</v>
      </c>
      <c r="H1349" s="191">
        <v>6.9444444444444198E-4</v>
      </c>
      <c r="I1349" s="198">
        <v>148</v>
      </c>
      <c r="J1349" s="179"/>
      <c r="K1349" s="179"/>
      <c r="L1349" s="179" t="s">
        <v>17</v>
      </c>
      <c r="M1349" s="180" t="s">
        <v>628</v>
      </c>
      <c r="N1349" s="179">
        <v>110</v>
      </c>
      <c r="O1349" s="179" t="s">
        <v>8</v>
      </c>
      <c r="P1349" s="196" t="s">
        <v>5098</v>
      </c>
      <c r="Q1349" s="177" t="s">
        <v>5099</v>
      </c>
      <c r="R1349" s="235">
        <v>25</v>
      </c>
      <c r="S1349" s="236">
        <v>13</v>
      </c>
      <c r="T1349" s="189">
        <v>38</v>
      </c>
      <c r="U1349" s="342"/>
      <c r="V1349" s="342"/>
      <c r="W1349" s="342"/>
      <c r="X1349" s="342"/>
      <c r="Y1349" s="342"/>
      <c r="Z1349" s="342"/>
      <c r="AA1349" s="342"/>
      <c r="AB1349" s="342"/>
      <c r="AC1349" s="342"/>
      <c r="AD1349" s="342" t="s">
        <v>38</v>
      </c>
      <c r="AE1349" s="342"/>
      <c r="AF1349" s="342"/>
      <c r="AG1349" s="342"/>
      <c r="AH1349" s="342"/>
      <c r="AI1349" s="342"/>
      <c r="AJ1349" s="1">
        <f t="shared" si="77"/>
        <v>0</v>
      </c>
      <c r="AK1349" s="1">
        <f t="shared" si="78"/>
        <v>-38</v>
      </c>
    </row>
    <row r="1350" spans="1:37" ht="110.25" customHeight="1">
      <c r="A1350" s="179" t="s">
        <v>4411</v>
      </c>
      <c r="B1350" s="208" t="s">
        <v>20</v>
      </c>
      <c r="C1350" s="208" t="s">
        <v>5859</v>
      </c>
      <c r="D1350" s="340">
        <v>42542</v>
      </c>
      <c r="E1350" s="176">
        <v>0.18402777777777779</v>
      </c>
      <c r="F1350" s="340">
        <v>42542</v>
      </c>
      <c r="G1350" s="176">
        <v>0.18472222222222223</v>
      </c>
      <c r="H1350" s="191">
        <v>6.9444444444444198E-4</v>
      </c>
      <c r="I1350" s="198">
        <v>45</v>
      </c>
      <c r="J1350" s="179"/>
      <c r="K1350" s="179"/>
      <c r="L1350" s="179" t="s">
        <v>17</v>
      </c>
      <c r="M1350" s="180" t="s">
        <v>628</v>
      </c>
      <c r="N1350" s="179">
        <v>110</v>
      </c>
      <c r="O1350" s="179" t="s">
        <v>8</v>
      </c>
      <c r="P1350" s="196" t="s">
        <v>5100</v>
      </c>
      <c r="Q1350" s="177" t="s">
        <v>5101</v>
      </c>
      <c r="R1350" s="235">
        <v>9</v>
      </c>
      <c r="S1350" s="236"/>
      <c r="T1350" s="189">
        <v>9</v>
      </c>
      <c r="U1350" s="342"/>
      <c r="V1350" s="342"/>
      <c r="W1350" s="342"/>
      <c r="X1350" s="342"/>
      <c r="Y1350" s="342"/>
      <c r="Z1350" s="342"/>
      <c r="AA1350" s="342"/>
      <c r="AB1350" s="342"/>
      <c r="AC1350" s="342"/>
      <c r="AD1350" s="342" t="s">
        <v>38</v>
      </c>
      <c r="AE1350" s="342"/>
      <c r="AF1350" s="342"/>
      <c r="AG1350" s="342"/>
      <c r="AH1350" s="342"/>
      <c r="AI1350" s="342"/>
      <c r="AJ1350" s="1">
        <f t="shared" si="77"/>
        <v>0</v>
      </c>
      <c r="AK1350" s="1">
        <f t="shared" si="78"/>
        <v>-9</v>
      </c>
    </row>
    <row r="1351" spans="1:37" ht="78.75" customHeight="1">
      <c r="A1351" s="179" t="s">
        <v>4411</v>
      </c>
      <c r="B1351" s="208" t="s">
        <v>20</v>
      </c>
      <c r="C1351" s="208" t="s">
        <v>4054</v>
      </c>
      <c r="D1351" s="340">
        <v>42542</v>
      </c>
      <c r="E1351" s="176">
        <v>0.625</v>
      </c>
      <c r="F1351" s="340">
        <v>42542</v>
      </c>
      <c r="G1351" s="68">
        <v>0.63472222222222219</v>
      </c>
      <c r="H1351" s="191">
        <v>9.7222222222221877E-3</v>
      </c>
      <c r="I1351" s="198">
        <v>11</v>
      </c>
      <c r="J1351" s="179"/>
      <c r="K1351" s="179"/>
      <c r="L1351" s="179" t="s">
        <v>17</v>
      </c>
      <c r="M1351" s="180" t="s">
        <v>5561</v>
      </c>
      <c r="N1351" s="179">
        <v>35</v>
      </c>
      <c r="O1351" s="179" t="s">
        <v>14</v>
      </c>
      <c r="P1351" s="196" t="s">
        <v>9123</v>
      </c>
      <c r="Q1351" s="206" t="s">
        <v>9124</v>
      </c>
      <c r="R1351" s="235">
        <v>13.6</v>
      </c>
      <c r="S1351" s="236"/>
      <c r="T1351" s="189">
        <v>13.6</v>
      </c>
      <c r="U1351" s="342"/>
      <c r="V1351" s="342"/>
      <c r="W1351" s="342"/>
      <c r="X1351" s="342"/>
      <c r="Y1351" s="342"/>
      <c r="Z1351" s="342"/>
      <c r="AA1351" s="342"/>
      <c r="AB1351" s="342"/>
      <c r="AC1351" s="342"/>
      <c r="AD1351" s="342" t="s">
        <v>38</v>
      </c>
      <c r="AE1351" s="342"/>
      <c r="AF1351" s="342"/>
      <c r="AG1351" s="342"/>
      <c r="AH1351" s="342"/>
      <c r="AI1351" s="342"/>
      <c r="AJ1351" s="1">
        <f t="shared" si="77"/>
        <v>0</v>
      </c>
      <c r="AK1351" s="1">
        <f t="shared" si="78"/>
        <v>-13.6</v>
      </c>
    </row>
    <row r="1352" spans="1:37" ht="78.75" customHeight="1">
      <c r="A1352" s="179" t="s">
        <v>4411</v>
      </c>
      <c r="B1352" s="208" t="s">
        <v>20</v>
      </c>
      <c r="C1352" s="208" t="s">
        <v>20</v>
      </c>
      <c r="D1352" s="340">
        <v>42542</v>
      </c>
      <c r="E1352" s="176">
        <v>0.69097222222222221</v>
      </c>
      <c r="F1352" s="340">
        <v>42542</v>
      </c>
      <c r="G1352" s="176">
        <v>0.69097222222222221</v>
      </c>
      <c r="H1352" s="191">
        <v>0</v>
      </c>
      <c r="I1352" s="198">
        <v>5</v>
      </c>
      <c r="J1352" s="179" t="s">
        <v>459</v>
      </c>
      <c r="K1352" s="179" t="s">
        <v>9</v>
      </c>
      <c r="L1352" s="179" t="s">
        <v>4</v>
      </c>
      <c r="M1352" s="180" t="s">
        <v>929</v>
      </c>
      <c r="N1352" s="179" t="s">
        <v>3</v>
      </c>
      <c r="O1352" s="179" t="s">
        <v>8</v>
      </c>
      <c r="P1352" s="196" t="s">
        <v>5126</v>
      </c>
      <c r="Q1352" s="177" t="s">
        <v>9125</v>
      </c>
      <c r="R1352" s="235">
        <v>1.2</v>
      </c>
      <c r="S1352" s="236"/>
      <c r="T1352" s="189">
        <v>1.2</v>
      </c>
      <c r="U1352" s="342" t="s">
        <v>29</v>
      </c>
      <c r="V1352" s="342">
        <v>1973</v>
      </c>
      <c r="W1352" s="342" t="s">
        <v>2813</v>
      </c>
      <c r="X1352" s="342">
        <v>0</v>
      </c>
      <c r="Y1352" s="342">
        <v>42095</v>
      </c>
      <c r="Z1352" s="342">
        <v>100</v>
      </c>
      <c r="AA1352" s="342">
        <v>42614</v>
      </c>
      <c r="AB1352" s="342">
        <v>0</v>
      </c>
      <c r="AC1352" s="342">
        <v>42420</v>
      </c>
      <c r="AD1352" s="342" t="s">
        <v>31</v>
      </c>
      <c r="AE1352" s="342"/>
      <c r="AF1352" s="342"/>
      <c r="AG1352" s="342"/>
      <c r="AH1352" s="342"/>
      <c r="AI1352" s="342"/>
      <c r="AJ1352" s="1">
        <f t="shared" si="77"/>
        <v>0</v>
      </c>
      <c r="AK1352" s="1">
        <f t="shared" si="78"/>
        <v>-1.2</v>
      </c>
    </row>
    <row r="1353" spans="1:37" ht="110.25" customHeight="1">
      <c r="A1353" s="179" t="s">
        <v>4411</v>
      </c>
      <c r="B1353" s="208" t="s">
        <v>20</v>
      </c>
      <c r="C1353" s="208" t="s">
        <v>4153</v>
      </c>
      <c r="D1353" s="340">
        <v>42542</v>
      </c>
      <c r="E1353" s="176">
        <v>0.71527777777777779</v>
      </c>
      <c r="F1353" s="340">
        <v>42542</v>
      </c>
      <c r="G1353" s="176">
        <v>0.71597222222222223</v>
      </c>
      <c r="H1353" s="191">
        <v>6.9444444444444198E-4</v>
      </c>
      <c r="I1353" s="198">
        <v>2</v>
      </c>
      <c r="J1353" s="179"/>
      <c r="K1353" s="179" t="s">
        <v>9</v>
      </c>
      <c r="L1353" s="179" t="s">
        <v>17</v>
      </c>
      <c r="M1353" s="180" t="s">
        <v>5853</v>
      </c>
      <c r="N1353" s="179" t="s">
        <v>3</v>
      </c>
      <c r="O1353" s="179" t="s">
        <v>8</v>
      </c>
      <c r="P1353" s="196" t="s">
        <v>5102</v>
      </c>
      <c r="Q1353" s="206" t="s">
        <v>5103</v>
      </c>
      <c r="R1353" s="235">
        <v>0.2</v>
      </c>
      <c r="S1353" s="236"/>
      <c r="T1353" s="189">
        <v>0.2</v>
      </c>
      <c r="U1353" s="342"/>
      <c r="V1353" s="342"/>
      <c r="W1353" s="342"/>
      <c r="X1353" s="342"/>
      <c r="Y1353" s="342"/>
      <c r="Z1353" s="342"/>
      <c r="AA1353" s="342"/>
      <c r="AB1353" s="342"/>
      <c r="AC1353" s="342"/>
      <c r="AD1353" s="342" t="s">
        <v>38</v>
      </c>
      <c r="AE1353" s="342"/>
      <c r="AF1353" s="342"/>
      <c r="AG1353" s="342"/>
      <c r="AH1353" s="342"/>
      <c r="AI1353" s="342"/>
      <c r="AJ1353" s="1">
        <f t="shared" si="77"/>
        <v>0</v>
      </c>
      <c r="AK1353" s="1">
        <f t="shared" si="78"/>
        <v>-0.2</v>
      </c>
    </row>
    <row r="1354" spans="1:37" ht="47.25" customHeight="1">
      <c r="A1354" s="179" t="s">
        <v>4411</v>
      </c>
      <c r="B1354" s="208" t="s">
        <v>20</v>
      </c>
      <c r="C1354" s="208" t="s">
        <v>4054</v>
      </c>
      <c r="D1354" s="340">
        <v>42542</v>
      </c>
      <c r="E1354" s="176">
        <v>0.74305555555555547</v>
      </c>
      <c r="F1354" s="340">
        <v>42542</v>
      </c>
      <c r="G1354" s="176">
        <v>0.76388888888888884</v>
      </c>
      <c r="H1354" s="191">
        <v>2.083333333333337E-2</v>
      </c>
      <c r="I1354" s="198">
        <v>4</v>
      </c>
      <c r="J1354" s="179"/>
      <c r="K1354" s="179"/>
      <c r="L1354" s="179" t="s">
        <v>17</v>
      </c>
      <c r="M1354" s="180" t="s">
        <v>5561</v>
      </c>
      <c r="N1354" s="179">
        <v>35</v>
      </c>
      <c r="O1354" s="179" t="s">
        <v>14</v>
      </c>
      <c r="P1354" s="196" t="s">
        <v>9126</v>
      </c>
      <c r="Q1354" s="177" t="s">
        <v>5104</v>
      </c>
      <c r="R1354" s="235">
        <v>3.6</v>
      </c>
      <c r="S1354" s="236"/>
      <c r="T1354" s="189">
        <v>3.6</v>
      </c>
      <c r="U1354" s="342"/>
      <c r="V1354" s="342"/>
      <c r="W1354" s="342"/>
      <c r="X1354" s="342"/>
      <c r="Y1354" s="342"/>
      <c r="Z1354" s="342"/>
      <c r="AA1354" s="342"/>
      <c r="AB1354" s="342"/>
      <c r="AC1354" s="342"/>
      <c r="AD1354" s="342" t="s">
        <v>38</v>
      </c>
      <c r="AE1354" s="342"/>
      <c r="AF1354" s="342"/>
      <c r="AG1354" s="342"/>
      <c r="AH1354" s="342"/>
      <c r="AI1354" s="342"/>
      <c r="AJ1354" s="1">
        <f t="shared" si="77"/>
        <v>0</v>
      </c>
      <c r="AK1354" s="1">
        <f t="shared" si="78"/>
        <v>-3.6</v>
      </c>
    </row>
    <row r="1355" spans="1:37" ht="63" customHeight="1">
      <c r="A1355" s="179" t="s">
        <v>4411</v>
      </c>
      <c r="B1355" s="208" t="s">
        <v>20</v>
      </c>
      <c r="C1355" s="179" t="s">
        <v>4157</v>
      </c>
      <c r="D1355" s="340">
        <v>42542</v>
      </c>
      <c r="E1355" s="176">
        <v>0.96111111111111114</v>
      </c>
      <c r="F1355" s="340">
        <v>42542</v>
      </c>
      <c r="G1355" s="176">
        <v>0.96527777777777779</v>
      </c>
      <c r="H1355" s="191">
        <v>4.1666666666666519E-3</v>
      </c>
      <c r="I1355" s="198">
        <v>16</v>
      </c>
      <c r="J1355" s="179" t="s">
        <v>144</v>
      </c>
      <c r="K1355" s="179" t="s">
        <v>146</v>
      </c>
      <c r="L1355" s="179" t="s">
        <v>17</v>
      </c>
      <c r="M1355" s="180" t="s">
        <v>5860</v>
      </c>
      <c r="N1355" s="179">
        <v>35</v>
      </c>
      <c r="O1355" s="179" t="s">
        <v>8</v>
      </c>
      <c r="P1355" s="196" t="s">
        <v>5105</v>
      </c>
      <c r="Q1355" s="177" t="s">
        <v>5106</v>
      </c>
      <c r="R1355" s="235">
        <v>5.4</v>
      </c>
      <c r="S1355" s="236">
        <v>7</v>
      </c>
      <c r="T1355" s="189">
        <v>12.4</v>
      </c>
      <c r="U1355" s="342"/>
      <c r="V1355" s="342"/>
      <c r="W1355" s="342"/>
      <c r="X1355" s="342"/>
      <c r="Y1355" s="342"/>
      <c r="Z1355" s="342"/>
      <c r="AA1355" s="342"/>
      <c r="AB1355" s="342"/>
      <c r="AC1355" s="342"/>
      <c r="AD1355" s="342" t="s">
        <v>38</v>
      </c>
      <c r="AE1355" s="342"/>
      <c r="AF1355" s="342"/>
      <c r="AG1355" s="342"/>
      <c r="AH1355" s="342"/>
      <c r="AI1355" s="342"/>
      <c r="AJ1355" s="1">
        <f t="shared" si="77"/>
        <v>0</v>
      </c>
      <c r="AK1355" s="1">
        <f t="shared" si="78"/>
        <v>-12.4</v>
      </c>
    </row>
    <row r="1356" spans="1:37" ht="63" customHeight="1">
      <c r="A1356" s="179" t="s">
        <v>4411</v>
      </c>
      <c r="B1356" s="208" t="s">
        <v>20</v>
      </c>
      <c r="C1356" s="179" t="s">
        <v>20</v>
      </c>
      <c r="D1356" s="340">
        <v>42542</v>
      </c>
      <c r="E1356" s="176">
        <v>0.98611111111111116</v>
      </c>
      <c r="F1356" s="340">
        <v>42543</v>
      </c>
      <c r="G1356" s="176">
        <v>3.6111111111111115E-2</v>
      </c>
      <c r="H1356" s="191">
        <v>5.0000000000000044E-2</v>
      </c>
      <c r="I1356" s="198"/>
      <c r="J1356" s="179" t="s">
        <v>459</v>
      </c>
      <c r="K1356" s="179" t="s">
        <v>9</v>
      </c>
      <c r="L1356" s="179" t="s">
        <v>10</v>
      </c>
      <c r="M1356" s="180" t="s">
        <v>4951</v>
      </c>
      <c r="N1356" s="179" t="s">
        <v>3</v>
      </c>
      <c r="O1356" s="179" t="s">
        <v>8</v>
      </c>
      <c r="P1356" s="196" t="s">
        <v>5127</v>
      </c>
      <c r="Q1356" s="177" t="s">
        <v>5128</v>
      </c>
      <c r="R1356" s="235">
        <v>1.3</v>
      </c>
      <c r="S1356" s="236"/>
      <c r="T1356" s="189">
        <v>1.3</v>
      </c>
      <c r="U1356" s="342" t="s">
        <v>7</v>
      </c>
      <c r="V1356" s="342">
        <v>1987</v>
      </c>
      <c r="W1356" s="342" t="s">
        <v>2748</v>
      </c>
      <c r="X1356" s="342" t="s">
        <v>9036</v>
      </c>
      <c r="Y1356" s="342">
        <v>42484</v>
      </c>
      <c r="Z1356" s="342">
        <v>100</v>
      </c>
      <c r="AA1356" s="342">
        <v>42583</v>
      </c>
      <c r="AB1356" s="342">
        <v>0</v>
      </c>
      <c r="AC1356" s="342">
        <v>41858</v>
      </c>
      <c r="AD1356" s="342" t="s">
        <v>43</v>
      </c>
      <c r="AE1356" s="342"/>
      <c r="AF1356" s="342"/>
      <c r="AG1356" s="342"/>
      <c r="AH1356" s="342"/>
      <c r="AI1356" s="342"/>
      <c r="AJ1356" s="1">
        <f t="shared" ref="AJ1356:AJ1419" si="79">T1356-S1356-R1356</f>
        <v>0</v>
      </c>
      <c r="AK1356" s="1">
        <f t="shared" si="78"/>
        <v>-1.3</v>
      </c>
    </row>
    <row r="1357" spans="1:37" ht="94.5" customHeight="1">
      <c r="A1357" s="179" t="s">
        <v>4411</v>
      </c>
      <c r="B1357" s="208" t="s">
        <v>20</v>
      </c>
      <c r="C1357" s="179" t="s">
        <v>20</v>
      </c>
      <c r="D1357" s="340">
        <v>42542</v>
      </c>
      <c r="E1357" s="176">
        <v>2.9861111111111113E-2</v>
      </c>
      <c r="F1357" s="340">
        <v>42542</v>
      </c>
      <c r="G1357" s="175">
        <v>3.0555555555555555E-2</v>
      </c>
      <c r="H1357" s="191">
        <v>6.9444444444444198E-4</v>
      </c>
      <c r="I1357" s="198"/>
      <c r="J1357" s="179" t="s">
        <v>144</v>
      </c>
      <c r="K1357" s="179" t="s">
        <v>9</v>
      </c>
      <c r="L1357" s="179" t="s">
        <v>10</v>
      </c>
      <c r="M1357" s="180" t="s">
        <v>9127</v>
      </c>
      <c r="N1357" s="179" t="s">
        <v>3</v>
      </c>
      <c r="O1357" s="179" t="s">
        <v>8</v>
      </c>
      <c r="P1357" s="196" t="s">
        <v>5129</v>
      </c>
      <c r="Q1357" s="177" t="s">
        <v>9128</v>
      </c>
      <c r="R1357" s="235">
        <v>5</v>
      </c>
      <c r="S1357" s="236">
        <v>3</v>
      </c>
      <c r="T1357" s="189">
        <v>8</v>
      </c>
      <c r="U1357" s="342" t="s">
        <v>29</v>
      </c>
      <c r="V1357" s="342">
        <v>2010</v>
      </c>
      <c r="W1357" s="342" t="s">
        <v>9129</v>
      </c>
      <c r="X1357" s="342">
        <v>0</v>
      </c>
      <c r="Y1357" s="342">
        <v>41989</v>
      </c>
      <c r="Z1357" s="342">
        <v>100</v>
      </c>
      <c r="AA1357" s="342">
        <v>2018</v>
      </c>
      <c r="AB1357" s="342">
        <v>0</v>
      </c>
      <c r="AC1357" s="342">
        <v>0</v>
      </c>
      <c r="AD1357" s="342" t="s">
        <v>43</v>
      </c>
      <c r="AE1357" s="342"/>
      <c r="AF1357" s="342"/>
      <c r="AG1357" s="342"/>
      <c r="AH1357" s="342"/>
      <c r="AI1357" s="342"/>
      <c r="AJ1357" s="1">
        <f t="shared" si="79"/>
        <v>0</v>
      </c>
      <c r="AK1357" s="1">
        <f t="shared" si="78"/>
        <v>-8</v>
      </c>
    </row>
    <row r="1358" spans="1:37" ht="126" customHeight="1">
      <c r="A1358" s="179" t="s">
        <v>4411</v>
      </c>
      <c r="B1358" s="208" t="s">
        <v>20</v>
      </c>
      <c r="C1358" s="179" t="s">
        <v>20</v>
      </c>
      <c r="D1358" s="340">
        <v>42542</v>
      </c>
      <c r="E1358" s="176">
        <v>3.4722222222222224E-2</v>
      </c>
      <c r="F1358" s="340">
        <v>42542</v>
      </c>
      <c r="G1358" s="175">
        <v>3.5416666666666666E-2</v>
      </c>
      <c r="H1358" s="191">
        <v>6.9444444444444198E-4</v>
      </c>
      <c r="I1358" s="198"/>
      <c r="J1358" s="179" t="s">
        <v>144</v>
      </c>
      <c r="K1358" s="179" t="s">
        <v>9</v>
      </c>
      <c r="L1358" s="179" t="s">
        <v>10</v>
      </c>
      <c r="M1358" s="180" t="s">
        <v>9127</v>
      </c>
      <c r="N1358" s="179" t="s">
        <v>3</v>
      </c>
      <c r="O1358" s="179" t="s">
        <v>8</v>
      </c>
      <c r="P1358" s="196" t="s">
        <v>5130</v>
      </c>
      <c r="Q1358" s="177" t="s">
        <v>9128</v>
      </c>
      <c r="R1358" s="235">
        <v>5</v>
      </c>
      <c r="S1358" s="236">
        <v>3</v>
      </c>
      <c r="T1358" s="189">
        <v>8</v>
      </c>
      <c r="U1358" s="342" t="s">
        <v>29</v>
      </c>
      <c r="V1358" s="342">
        <v>2010</v>
      </c>
      <c r="W1358" s="342" t="s">
        <v>9129</v>
      </c>
      <c r="X1358" s="342">
        <v>0</v>
      </c>
      <c r="Y1358" s="342">
        <v>41989</v>
      </c>
      <c r="Z1358" s="342">
        <v>100</v>
      </c>
      <c r="AA1358" s="342">
        <v>2018</v>
      </c>
      <c r="AB1358" s="342">
        <v>0</v>
      </c>
      <c r="AC1358" s="342">
        <v>0</v>
      </c>
      <c r="AD1358" s="342" t="s">
        <v>43</v>
      </c>
      <c r="AE1358" s="342"/>
      <c r="AF1358" s="342"/>
      <c r="AG1358" s="342"/>
      <c r="AH1358" s="342"/>
      <c r="AI1358" s="342"/>
      <c r="AJ1358" s="1">
        <f t="shared" si="79"/>
        <v>0</v>
      </c>
      <c r="AK1358" s="1">
        <f t="shared" si="78"/>
        <v>-8</v>
      </c>
    </row>
    <row r="1359" spans="1:37" ht="126" customHeight="1">
      <c r="A1359" s="179" t="s">
        <v>4411</v>
      </c>
      <c r="B1359" s="208" t="s">
        <v>20</v>
      </c>
      <c r="C1359" s="179" t="s">
        <v>20</v>
      </c>
      <c r="D1359" s="340">
        <v>42542</v>
      </c>
      <c r="E1359" s="176">
        <v>2.9861111111111113E-2</v>
      </c>
      <c r="F1359" s="340">
        <v>42542</v>
      </c>
      <c r="G1359" s="175">
        <v>3.5416666666666666E-2</v>
      </c>
      <c r="H1359" s="191">
        <v>5.5555555555555532E-3</v>
      </c>
      <c r="I1359" s="198"/>
      <c r="J1359" s="179"/>
      <c r="K1359" s="179"/>
      <c r="L1359" s="179" t="s">
        <v>10</v>
      </c>
      <c r="M1359" s="180" t="s">
        <v>9127</v>
      </c>
      <c r="N1359" s="179" t="s">
        <v>3</v>
      </c>
      <c r="O1359" s="179" t="s">
        <v>8</v>
      </c>
      <c r="P1359" s="196" t="s">
        <v>5131</v>
      </c>
      <c r="Q1359" s="177" t="s">
        <v>9130</v>
      </c>
      <c r="R1359" s="235">
        <v>5</v>
      </c>
      <c r="S1359" s="236">
        <v>3</v>
      </c>
      <c r="T1359" s="189">
        <v>8</v>
      </c>
      <c r="U1359" s="342" t="s">
        <v>29</v>
      </c>
      <c r="V1359" s="342">
        <v>2010</v>
      </c>
      <c r="W1359" s="342" t="s">
        <v>9129</v>
      </c>
      <c r="X1359" s="342">
        <v>0</v>
      </c>
      <c r="Y1359" s="342">
        <v>41989</v>
      </c>
      <c r="Z1359" s="342">
        <v>100</v>
      </c>
      <c r="AA1359" s="342">
        <v>2018</v>
      </c>
      <c r="AB1359" s="342">
        <v>0</v>
      </c>
      <c r="AC1359" s="342">
        <v>0</v>
      </c>
      <c r="AD1359" s="342" t="s">
        <v>43</v>
      </c>
      <c r="AE1359" s="342"/>
      <c r="AF1359" s="342"/>
      <c r="AG1359" s="342"/>
      <c r="AH1359" s="342"/>
      <c r="AI1359" s="342"/>
      <c r="AJ1359" s="1">
        <f t="shared" si="79"/>
        <v>0</v>
      </c>
      <c r="AK1359" s="1">
        <f t="shared" si="78"/>
        <v>-8</v>
      </c>
    </row>
    <row r="1360" spans="1:37" ht="110.25" customHeight="1">
      <c r="A1360" s="179" t="s">
        <v>4411</v>
      </c>
      <c r="B1360" s="179" t="s">
        <v>20</v>
      </c>
      <c r="C1360" s="208" t="s">
        <v>20</v>
      </c>
      <c r="D1360" s="340">
        <v>42544</v>
      </c>
      <c r="E1360" s="176">
        <v>0.34027777777777773</v>
      </c>
      <c r="F1360" s="340">
        <v>42544</v>
      </c>
      <c r="G1360" s="176">
        <v>0.36458333333333331</v>
      </c>
      <c r="H1360" s="191">
        <v>2.430555555555558E-2</v>
      </c>
      <c r="I1360" s="198">
        <v>10</v>
      </c>
      <c r="J1360" s="179"/>
      <c r="K1360" s="179"/>
      <c r="L1360" s="179" t="s">
        <v>4</v>
      </c>
      <c r="M1360" s="180" t="s">
        <v>621</v>
      </c>
      <c r="N1360" s="179" t="s">
        <v>3</v>
      </c>
      <c r="O1360" s="179" t="s">
        <v>8</v>
      </c>
      <c r="P1360" s="196" t="s">
        <v>5156</v>
      </c>
      <c r="Q1360" s="177" t="s">
        <v>5157</v>
      </c>
      <c r="R1360" s="235">
        <v>10.1</v>
      </c>
      <c r="S1360" s="236"/>
      <c r="T1360" s="189">
        <v>10.1</v>
      </c>
      <c r="U1360" s="342" t="s">
        <v>45</v>
      </c>
      <c r="V1360" s="342">
        <v>2001</v>
      </c>
      <c r="W1360" s="342" t="s">
        <v>2856</v>
      </c>
      <c r="X1360" s="342" t="s">
        <v>9088</v>
      </c>
      <c r="Y1360" s="342">
        <v>42289</v>
      </c>
      <c r="Z1360" s="342">
        <v>100</v>
      </c>
      <c r="AA1360" s="342">
        <v>42552</v>
      </c>
      <c r="AB1360" s="342">
        <v>0</v>
      </c>
      <c r="AC1360" s="342">
        <v>42149</v>
      </c>
      <c r="AD1360" s="342" t="s">
        <v>0</v>
      </c>
      <c r="AE1360" s="342"/>
      <c r="AF1360" s="342"/>
      <c r="AG1360" s="342"/>
      <c r="AH1360" s="342"/>
      <c r="AI1360" s="342"/>
      <c r="AJ1360" s="1">
        <f t="shared" si="79"/>
        <v>0</v>
      </c>
      <c r="AK1360" s="1">
        <f t="shared" si="78"/>
        <v>-10.1</v>
      </c>
    </row>
    <row r="1361" spans="1:37" ht="94.5" customHeight="1">
      <c r="A1361" s="179" t="s">
        <v>4411</v>
      </c>
      <c r="B1361" s="179" t="s">
        <v>20</v>
      </c>
      <c r="C1361" s="208" t="s">
        <v>4054</v>
      </c>
      <c r="D1361" s="340">
        <v>42544</v>
      </c>
      <c r="E1361" s="176">
        <v>0.62847222222222221</v>
      </c>
      <c r="F1361" s="340">
        <v>42544</v>
      </c>
      <c r="G1361" s="176">
        <v>0.62916666666666665</v>
      </c>
      <c r="H1361" s="191">
        <v>6.9444444444444198E-4</v>
      </c>
      <c r="I1361" s="198">
        <v>110</v>
      </c>
      <c r="J1361" s="179" t="s">
        <v>9111</v>
      </c>
      <c r="K1361" s="179" t="s">
        <v>9</v>
      </c>
      <c r="L1361" s="179" t="s">
        <v>17</v>
      </c>
      <c r="M1361" s="180" t="s">
        <v>9033</v>
      </c>
      <c r="N1361" s="179">
        <v>110</v>
      </c>
      <c r="O1361" s="179" t="s">
        <v>8</v>
      </c>
      <c r="P1361" s="196" t="s">
        <v>5145</v>
      </c>
      <c r="Q1361" s="177" t="s">
        <v>9131</v>
      </c>
      <c r="R1361" s="235">
        <v>30.5</v>
      </c>
      <c r="S1361" s="236">
        <v>28</v>
      </c>
      <c r="T1361" s="189">
        <v>58.5</v>
      </c>
      <c r="AD1361" s="2" t="s">
        <v>38</v>
      </c>
      <c r="AJ1361" s="1">
        <f t="shared" si="79"/>
        <v>0</v>
      </c>
      <c r="AK1361" s="1">
        <f t="shared" si="78"/>
        <v>-58.5</v>
      </c>
    </row>
    <row r="1362" spans="1:37" ht="78.75">
      <c r="A1362" s="179" t="s">
        <v>4411</v>
      </c>
      <c r="B1362" s="179" t="s">
        <v>20</v>
      </c>
      <c r="C1362" s="179" t="s">
        <v>4054</v>
      </c>
      <c r="D1362" s="340">
        <v>42544</v>
      </c>
      <c r="E1362" s="176">
        <v>0.62847222222222221</v>
      </c>
      <c r="F1362" s="340">
        <v>42544</v>
      </c>
      <c r="G1362" s="176">
        <v>0.62916666666666665</v>
      </c>
      <c r="H1362" s="191">
        <v>6.9444444444444198E-4</v>
      </c>
      <c r="I1362" s="198">
        <v>78</v>
      </c>
      <c r="J1362" s="179" t="s">
        <v>9111</v>
      </c>
      <c r="K1362" s="179" t="s">
        <v>9</v>
      </c>
      <c r="L1362" s="179" t="s">
        <v>17</v>
      </c>
      <c r="M1362" s="180" t="s">
        <v>9033</v>
      </c>
      <c r="N1362" s="179">
        <v>110</v>
      </c>
      <c r="O1362" s="179" t="s">
        <v>8</v>
      </c>
      <c r="P1362" s="196" t="s">
        <v>5861</v>
      </c>
      <c r="Q1362" s="177" t="s">
        <v>5862</v>
      </c>
      <c r="R1362" s="235">
        <v>10.7</v>
      </c>
      <c r="S1362" s="236">
        <v>10.9</v>
      </c>
      <c r="T1362" s="189">
        <v>21.6</v>
      </c>
      <c r="U1362" s="342"/>
      <c r="V1362" s="342"/>
      <c r="W1362" s="342"/>
      <c r="X1362" s="342"/>
      <c r="Y1362" s="342"/>
      <c r="Z1362" s="342"/>
      <c r="AA1362" s="342"/>
      <c r="AB1362" s="342"/>
      <c r="AC1362" s="342"/>
      <c r="AD1362" s="342" t="s">
        <v>38</v>
      </c>
      <c r="AE1362" s="342"/>
      <c r="AF1362" s="342"/>
      <c r="AG1362" s="342"/>
      <c r="AH1362" s="342"/>
      <c r="AI1362" s="342"/>
      <c r="AJ1362" s="1">
        <f t="shared" si="79"/>
        <v>0</v>
      </c>
      <c r="AK1362" s="1">
        <f t="shared" si="78"/>
        <v>-21.6</v>
      </c>
    </row>
    <row r="1363" spans="1:37" ht="94.5">
      <c r="A1363" s="179" t="s">
        <v>4411</v>
      </c>
      <c r="B1363" s="179" t="s">
        <v>20</v>
      </c>
      <c r="C1363" s="179" t="s">
        <v>20</v>
      </c>
      <c r="D1363" s="340">
        <v>42544</v>
      </c>
      <c r="E1363" s="176">
        <v>0.66666666666666663</v>
      </c>
      <c r="F1363" s="340">
        <v>42544</v>
      </c>
      <c r="G1363" s="176">
        <v>0.6777777777777777</v>
      </c>
      <c r="H1363" s="191">
        <v>1.1111111111111072E-2</v>
      </c>
      <c r="I1363" s="198">
        <v>3</v>
      </c>
      <c r="J1363" s="179" t="s">
        <v>144</v>
      </c>
      <c r="K1363" s="179" t="s">
        <v>21</v>
      </c>
      <c r="L1363" s="179" t="s">
        <v>10</v>
      </c>
      <c r="M1363" s="180" t="s">
        <v>4152</v>
      </c>
      <c r="N1363" s="179" t="s">
        <v>3</v>
      </c>
      <c r="O1363" s="179" t="s">
        <v>8</v>
      </c>
      <c r="P1363" s="196" t="s">
        <v>5160</v>
      </c>
      <c r="Q1363" s="177" t="s">
        <v>9132</v>
      </c>
      <c r="R1363" s="235">
        <v>0.6</v>
      </c>
      <c r="S1363" s="236"/>
      <c r="T1363" s="189">
        <v>0.6</v>
      </c>
      <c r="U1363" s="2" t="s">
        <v>29</v>
      </c>
      <c r="V1363" s="2">
        <v>1977</v>
      </c>
      <c r="W1363" s="2" t="s">
        <v>2861</v>
      </c>
      <c r="X1363" s="2">
        <v>0</v>
      </c>
      <c r="Y1363" s="2">
        <v>42534</v>
      </c>
      <c r="Z1363" s="2">
        <v>100</v>
      </c>
      <c r="AA1363" s="2">
        <v>42563</v>
      </c>
      <c r="AB1363" s="2">
        <v>0</v>
      </c>
      <c r="AC1363" s="2">
        <v>42534</v>
      </c>
      <c r="AD1363" s="2" t="s">
        <v>43</v>
      </c>
      <c r="AJ1363" s="1">
        <f t="shared" si="79"/>
        <v>0</v>
      </c>
      <c r="AK1363" s="1">
        <f t="shared" si="78"/>
        <v>-0.6</v>
      </c>
    </row>
    <row r="1364" spans="1:37" ht="47.25">
      <c r="A1364" s="179" t="s">
        <v>4411</v>
      </c>
      <c r="B1364" s="179" t="s">
        <v>20</v>
      </c>
      <c r="C1364" s="179" t="s">
        <v>20</v>
      </c>
      <c r="D1364" s="340">
        <v>42544</v>
      </c>
      <c r="E1364" s="176">
        <v>0.85416666666666663</v>
      </c>
      <c r="F1364" s="340">
        <v>42544</v>
      </c>
      <c r="G1364" s="68">
        <v>0.875</v>
      </c>
      <c r="H1364" s="191">
        <v>2.083333333333337E-2</v>
      </c>
      <c r="I1364" s="198">
        <v>11</v>
      </c>
      <c r="J1364" s="179"/>
      <c r="K1364" s="179"/>
      <c r="L1364" s="179" t="s">
        <v>4</v>
      </c>
      <c r="M1364" s="180" t="s">
        <v>4467</v>
      </c>
      <c r="N1364" s="179" t="s">
        <v>3</v>
      </c>
      <c r="O1364" s="179" t="s">
        <v>8</v>
      </c>
      <c r="P1364" s="196" t="s">
        <v>5863</v>
      </c>
      <c r="Q1364" s="177" t="s">
        <v>9133</v>
      </c>
      <c r="R1364" s="235">
        <v>5.6</v>
      </c>
      <c r="S1364" s="236"/>
      <c r="T1364" s="189">
        <v>5.6</v>
      </c>
      <c r="U1364" s="2" t="s">
        <v>37</v>
      </c>
      <c r="V1364" s="2">
        <v>2009</v>
      </c>
      <c r="W1364" s="2" t="s">
        <v>9134</v>
      </c>
      <c r="X1364" s="2" t="s">
        <v>9135</v>
      </c>
      <c r="Y1364" s="2">
        <v>41582</v>
      </c>
      <c r="Z1364" s="2">
        <v>100</v>
      </c>
      <c r="AA1364" s="2">
        <v>42644</v>
      </c>
      <c r="AB1364" s="2">
        <v>0</v>
      </c>
      <c r="AC1364" s="2">
        <v>42517</v>
      </c>
      <c r="AD1364" s="2" t="s">
        <v>25</v>
      </c>
      <c r="AJ1364" s="1">
        <f t="shared" si="79"/>
        <v>0</v>
      </c>
      <c r="AK1364" s="1">
        <f t="shared" si="78"/>
        <v>-5.6</v>
      </c>
    </row>
    <row r="1365" spans="1:37" ht="63">
      <c r="A1365" s="179" t="s">
        <v>4411</v>
      </c>
      <c r="B1365" s="208" t="s">
        <v>20</v>
      </c>
      <c r="C1365" s="179" t="s">
        <v>20</v>
      </c>
      <c r="D1365" s="340">
        <v>42545</v>
      </c>
      <c r="E1365" s="176">
        <v>0.35416666666666669</v>
      </c>
      <c r="F1365" s="340">
        <v>42545</v>
      </c>
      <c r="G1365" s="176">
        <v>0.35486111111111113</v>
      </c>
      <c r="H1365" s="191">
        <v>6.9444444444444198E-4</v>
      </c>
      <c r="I1365" s="198">
        <v>16</v>
      </c>
      <c r="J1365" s="179" t="s">
        <v>144</v>
      </c>
      <c r="K1365" s="179" t="s">
        <v>9</v>
      </c>
      <c r="L1365" s="179" t="s">
        <v>10</v>
      </c>
      <c r="M1365" s="180" t="s">
        <v>4162</v>
      </c>
      <c r="N1365" s="179" t="s">
        <v>3</v>
      </c>
      <c r="O1365" s="179" t="s">
        <v>8</v>
      </c>
      <c r="P1365" s="196" t="s">
        <v>5166</v>
      </c>
      <c r="Q1365" s="177" t="s">
        <v>5864</v>
      </c>
      <c r="R1365" s="235">
        <v>2</v>
      </c>
      <c r="S1365" s="236"/>
      <c r="T1365" s="189">
        <v>2</v>
      </c>
      <c r="U1365" s="2" t="s">
        <v>29</v>
      </c>
      <c r="V1365" s="2">
        <v>1968</v>
      </c>
      <c r="W1365" s="2">
        <v>0</v>
      </c>
      <c r="X1365" s="2" t="s">
        <v>9036</v>
      </c>
      <c r="Y1365" s="2">
        <v>42501</v>
      </c>
      <c r="Z1365" s="2">
        <v>100</v>
      </c>
      <c r="AA1365" s="2">
        <v>42583</v>
      </c>
      <c r="AB1365" s="2">
        <v>0</v>
      </c>
      <c r="AC1365" s="2">
        <v>42501</v>
      </c>
      <c r="AD1365" s="2" t="s">
        <v>31</v>
      </c>
      <c r="AJ1365" s="1">
        <f t="shared" si="79"/>
        <v>0</v>
      </c>
      <c r="AK1365" s="1">
        <f t="shared" si="78"/>
        <v>-2</v>
      </c>
    </row>
    <row r="1366" spans="1:37" ht="63">
      <c r="A1366" s="179" t="s">
        <v>4411</v>
      </c>
      <c r="B1366" s="179" t="s">
        <v>20</v>
      </c>
      <c r="C1366" s="208" t="s">
        <v>4153</v>
      </c>
      <c r="D1366" s="340">
        <v>42548</v>
      </c>
      <c r="E1366" s="68">
        <v>0.46249999999999997</v>
      </c>
      <c r="F1366" s="340">
        <v>42548</v>
      </c>
      <c r="G1366" s="68">
        <v>0.46666666666666662</v>
      </c>
      <c r="H1366" s="191">
        <v>4.1666666666666519E-3</v>
      </c>
      <c r="I1366" s="198">
        <v>8</v>
      </c>
      <c r="J1366" s="179"/>
      <c r="K1366" s="179"/>
      <c r="L1366" s="179" t="s">
        <v>17</v>
      </c>
      <c r="M1366" s="180" t="s">
        <v>5865</v>
      </c>
      <c r="N1366" s="179" t="s">
        <v>3</v>
      </c>
      <c r="O1366" s="179" t="s">
        <v>8</v>
      </c>
      <c r="P1366" s="196" t="s">
        <v>5247</v>
      </c>
      <c r="Q1366" s="207" t="s">
        <v>9136</v>
      </c>
      <c r="R1366" s="235">
        <v>2</v>
      </c>
      <c r="S1366" s="236"/>
      <c r="T1366" s="189">
        <v>2</v>
      </c>
      <c r="AD1366" s="2" t="s">
        <v>38</v>
      </c>
      <c r="AJ1366" s="1">
        <f t="shared" si="79"/>
        <v>0</v>
      </c>
      <c r="AK1366" s="1">
        <f t="shared" si="78"/>
        <v>-2</v>
      </c>
    </row>
    <row r="1367" spans="1:37" ht="47.25">
      <c r="A1367" s="179" t="s">
        <v>4411</v>
      </c>
      <c r="B1367" s="179" t="s">
        <v>20</v>
      </c>
      <c r="C1367" s="208" t="s">
        <v>4153</v>
      </c>
      <c r="D1367" s="340">
        <v>42548</v>
      </c>
      <c r="E1367" s="176">
        <v>0.75416666666666676</v>
      </c>
      <c r="F1367" s="340">
        <v>42548</v>
      </c>
      <c r="G1367" s="175">
        <v>0.75763888888888886</v>
      </c>
      <c r="H1367" s="191">
        <v>3.4722222222220989E-3</v>
      </c>
      <c r="I1367" s="198">
        <v>8</v>
      </c>
      <c r="J1367" s="179"/>
      <c r="K1367" s="179"/>
      <c r="L1367" s="179" t="s">
        <v>17</v>
      </c>
      <c r="M1367" s="180" t="s">
        <v>5865</v>
      </c>
      <c r="N1367" s="179" t="s">
        <v>3</v>
      </c>
      <c r="O1367" s="179" t="s">
        <v>8</v>
      </c>
      <c r="P1367" s="196" t="s">
        <v>5247</v>
      </c>
      <c r="Q1367" s="207" t="s">
        <v>5248</v>
      </c>
      <c r="R1367" s="235">
        <v>1.9</v>
      </c>
      <c r="S1367" s="236"/>
      <c r="T1367" s="189">
        <v>1.9</v>
      </c>
      <c r="AD1367" s="2" t="s">
        <v>38</v>
      </c>
      <c r="AJ1367" s="1">
        <f t="shared" si="79"/>
        <v>0</v>
      </c>
      <c r="AK1367" s="1">
        <f t="shared" si="78"/>
        <v>-1.9</v>
      </c>
    </row>
    <row r="1368" spans="1:37" ht="78.75">
      <c r="A1368" s="179" t="s">
        <v>4411</v>
      </c>
      <c r="B1368" s="208" t="s">
        <v>20</v>
      </c>
      <c r="C1368" s="179" t="s">
        <v>20</v>
      </c>
      <c r="D1368" s="340">
        <v>42549</v>
      </c>
      <c r="E1368" s="68">
        <v>0.55347222222222225</v>
      </c>
      <c r="F1368" s="340">
        <v>42549</v>
      </c>
      <c r="G1368" s="68">
        <v>0.5541666666666667</v>
      </c>
      <c r="H1368" s="191">
        <v>6.9444444444444198E-4</v>
      </c>
      <c r="I1368" s="198">
        <v>2</v>
      </c>
      <c r="J1368" s="179"/>
      <c r="K1368" s="179"/>
      <c r="L1368" s="179" t="s">
        <v>12</v>
      </c>
      <c r="M1368" s="180" t="s">
        <v>5866</v>
      </c>
      <c r="N1368" s="179" t="s">
        <v>3</v>
      </c>
      <c r="O1368" s="179" t="s">
        <v>8</v>
      </c>
      <c r="P1368" s="196" t="s">
        <v>5867</v>
      </c>
      <c r="Q1368" s="207" t="s">
        <v>9137</v>
      </c>
      <c r="R1368" s="777">
        <v>0.62</v>
      </c>
      <c r="S1368" s="236"/>
      <c r="T1368" s="189">
        <v>0.62</v>
      </c>
      <c r="U1368" s="2">
        <v>0</v>
      </c>
      <c r="V1368" s="2">
        <v>0</v>
      </c>
      <c r="W1368" s="2">
        <v>0</v>
      </c>
      <c r="X1368" s="2">
        <v>0</v>
      </c>
      <c r="Y1368" s="2">
        <v>0</v>
      </c>
      <c r="Z1368" s="2">
        <v>0</v>
      </c>
      <c r="AA1368" s="2">
        <v>0</v>
      </c>
      <c r="AB1368" s="2">
        <v>0</v>
      </c>
      <c r="AC1368" s="2">
        <v>0</v>
      </c>
      <c r="AD1368" s="2" t="s">
        <v>18</v>
      </c>
      <c r="AG1368" s="1" t="s">
        <v>9138</v>
      </c>
      <c r="AJ1368" s="1">
        <f t="shared" si="79"/>
        <v>0</v>
      </c>
      <c r="AK1368" s="1">
        <f t="shared" si="78"/>
        <v>-0.62</v>
      </c>
    </row>
    <row r="1369" spans="1:37" ht="141.75">
      <c r="A1369" s="179" t="s">
        <v>4411</v>
      </c>
      <c r="B1369" s="208" t="s">
        <v>20</v>
      </c>
      <c r="C1369" s="208" t="s">
        <v>4054</v>
      </c>
      <c r="D1369" s="340">
        <v>42550</v>
      </c>
      <c r="E1369" s="185">
        <v>0.19166666666666665</v>
      </c>
      <c r="F1369" s="340">
        <v>42550</v>
      </c>
      <c r="G1369" s="185">
        <v>0.19236111111111112</v>
      </c>
      <c r="H1369" s="191">
        <v>6.9444444444446973E-4</v>
      </c>
      <c r="I1369" s="187">
        <v>174</v>
      </c>
      <c r="J1369" s="208" t="s">
        <v>9032</v>
      </c>
      <c r="K1369" s="208" t="s">
        <v>9</v>
      </c>
      <c r="L1369" s="208" t="s">
        <v>17</v>
      </c>
      <c r="M1369" s="184" t="s">
        <v>9033</v>
      </c>
      <c r="N1369" s="208">
        <v>110</v>
      </c>
      <c r="O1369" s="208" t="s">
        <v>8</v>
      </c>
      <c r="P1369" s="186" t="s">
        <v>5350</v>
      </c>
      <c r="Q1369" s="197" t="s">
        <v>5351</v>
      </c>
      <c r="R1369" s="777">
        <v>46.8</v>
      </c>
      <c r="S1369" s="266">
        <v>60</v>
      </c>
      <c r="T1369" s="189">
        <v>106.8</v>
      </c>
      <c r="AD1369" s="2" t="s">
        <v>38</v>
      </c>
      <c r="AJ1369" s="1">
        <f t="shared" si="79"/>
        <v>0</v>
      </c>
      <c r="AK1369" s="1">
        <f t="shared" si="78"/>
        <v>-106.8</v>
      </c>
    </row>
    <row r="1370" spans="1:37" ht="63">
      <c r="A1370" s="179" t="s">
        <v>4411</v>
      </c>
      <c r="B1370" s="208" t="s">
        <v>20</v>
      </c>
      <c r="C1370" s="208" t="s">
        <v>4054</v>
      </c>
      <c r="D1370" s="340">
        <v>42550</v>
      </c>
      <c r="E1370" s="185">
        <v>0.19166666666666665</v>
      </c>
      <c r="F1370" s="340">
        <v>42550</v>
      </c>
      <c r="G1370" s="185">
        <v>0.19236111111111112</v>
      </c>
      <c r="H1370" s="191">
        <v>6.9444444444446973E-4</v>
      </c>
      <c r="I1370" s="198">
        <v>5</v>
      </c>
      <c r="J1370" s="179"/>
      <c r="K1370" s="179"/>
      <c r="L1370" s="208" t="s">
        <v>17</v>
      </c>
      <c r="M1370" s="184" t="s">
        <v>9033</v>
      </c>
      <c r="N1370" s="208">
        <v>35</v>
      </c>
      <c r="O1370" s="208" t="s">
        <v>8</v>
      </c>
      <c r="P1370" s="186" t="s">
        <v>5352</v>
      </c>
      <c r="Q1370" s="197" t="s">
        <v>9139</v>
      </c>
      <c r="R1370" s="235">
        <v>5.6</v>
      </c>
      <c r="S1370" s="236">
        <v>10.3</v>
      </c>
      <c r="T1370" s="189">
        <v>15.9</v>
      </c>
      <c r="AD1370" s="2" t="s">
        <v>38</v>
      </c>
      <c r="AJ1370" s="1">
        <f t="shared" si="79"/>
        <v>0</v>
      </c>
      <c r="AK1370" s="1">
        <f t="shared" si="78"/>
        <v>-15.9</v>
      </c>
    </row>
    <row r="1371" spans="1:37" ht="47.25">
      <c r="A1371" s="179" t="s">
        <v>5349</v>
      </c>
      <c r="B1371" s="108" t="s">
        <v>20</v>
      </c>
      <c r="C1371" s="208" t="s">
        <v>4054</v>
      </c>
      <c r="D1371" s="278">
        <v>42553</v>
      </c>
      <c r="E1371" s="185">
        <v>0.23333333333333331</v>
      </c>
      <c r="F1371" s="278">
        <v>42553</v>
      </c>
      <c r="G1371" s="185">
        <v>0.23402777777777781</v>
      </c>
      <c r="H1371" s="191">
        <v>6.9444444444449749E-4</v>
      </c>
      <c r="I1371" s="187">
        <v>4</v>
      </c>
      <c r="J1371" s="208" t="s">
        <v>144</v>
      </c>
      <c r="K1371" s="208" t="s">
        <v>9</v>
      </c>
      <c r="L1371" s="208" t="s">
        <v>17</v>
      </c>
      <c r="M1371" s="184" t="s">
        <v>5524</v>
      </c>
      <c r="N1371" s="208" t="s">
        <v>3</v>
      </c>
      <c r="O1371" s="208" t="s">
        <v>8</v>
      </c>
      <c r="P1371" s="186" t="s">
        <v>6487</v>
      </c>
      <c r="Q1371" s="197" t="s">
        <v>5375</v>
      </c>
      <c r="R1371" s="776">
        <v>4.5</v>
      </c>
      <c r="S1371" s="266">
        <v>6.1</v>
      </c>
      <c r="T1371" s="189">
        <v>10.6</v>
      </c>
      <c r="AD1371" s="2" t="s">
        <v>38</v>
      </c>
      <c r="AJ1371" s="1">
        <f t="shared" si="79"/>
        <v>0</v>
      </c>
      <c r="AK1371" s="1">
        <f t="shared" si="78"/>
        <v>-10.6</v>
      </c>
    </row>
    <row r="1372" spans="1:37" ht="94.5">
      <c r="A1372" s="179" t="s">
        <v>5349</v>
      </c>
      <c r="B1372" s="108" t="s">
        <v>20</v>
      </c>
      <c r="C1372" s="208" t="s">
        <v>6488</v>
      </c>
      <c r="D1372" s="278">
        <v>42553</v>
      </c>
      <c r="E1372" s="185">
        <v>0.47569444444444442</v>
      </c>
      <c r="F1372" s="278">
        <v>42553</v>
      </c>
      <c r="G1372" s="185">
        <v>0.47638888888888892</v>
      </c>
      <c r="H1372" s="191">
        <v>6.9444444444449749E-4</v>
      </c>
      <c r="I1372" s="198">
        <v>8</v>
      </c>
      <c r="J1372" s="179"/>
      <c r="K1372" s="179"/>
      <c r="L1372" s="208" t="s">
        <v>17</v>
      </c>
      <c r="M1372" s="184" t="s">
        <v>6489</v>
      </c>
      <c r="N1372" s="208" t="s">
        <v>3</v>
      </c>
      <c r="O1372" s="208" t="s">
        <v>8</v>
      </c>
      <c r="P1372" s="186" t="s">
        <v>6490</v>
      </c>
      <c r="Q1372" s="197" t="s">
        <v>6491</v>
      </c>
      <c r="R1372" s="235">
        <v>4.0529999999999999</v>
      </c>
      <c r="S1372" s="236">
        <v>1.038</v>
      </c>
      <c r="T1372" s="189">
        <v>5.0910000000000002</v>
      </c>
      <c r="AD1372" s="2" t="s">
        <v>38</v>
      </c>
      <c r="AJ1372" s="1">
        <f t="shared" si="79"/>
        <v>0</v>
      </c>
      <c r="AK1372" s="1">
        <f t="shared" si="78"/>
        <v>-5.0910000000000002</v>
      </c>
    </row>
    <row r="1373" spans="1:37" ht="94.5">
      <c r="A1373" s="179" t="s">
        <v>5349</v>
      </c>
      <c r="B1373" s="108" t="s">
        <v>20</v>
      </c>
      <c r="C1373" s="208" t="s">
        <v>6488</v>
      </c>
      <c r="D1373" s="278">
        <v>42553</v>
      </c>
      <c r="E1373" s="185">
        <v>0.47569444444444442</v>
      </c>
      <c r="F1373" s="278">
        <v>42553</v>
      </c>
      <c r="G1373" s="185">
        <v>0.47638888888888892</v>
      </c>
      <c r="H1373" s="191">
        <v>6.9444444444449749E-4</v>
      </c>
      <c r="I1373" s="198">
        <v>16</v>
      </c>
      <c r="J1373" s="179"/>
      <c r="K1373" s="179"/>
      <c r="L1373" s="208" t="s">
        <v>17</v>
      </c>
      <c r="M1373" s="180" t="s">
        <v>6492</v>
      </c>
      <c r="N1373" s="179">
        <v>35</v>
      </c>
      <c r="O1373" s="208" t="s">
        <v>8</v>
      </c>
      <c r="P1373" s="196" t="s">
        <v>6493</v>
      </c>
      <c r="Q1373" s="197" t="s">
        <v>6491</v>
      </c>
      <c r="R1373" s="235">
        <v>4.5</v>
      </c>
      <c r="S1373" s="236">
        <v>7.4</v>
      </c>
      <c r="T1373" s="189">
        <v>11.9</v>
      </c>
      <c r="AD1373" s="2" t="s">
        <v>38</v>
      </c>
      <c r="AJ1373" s="1">
        <f t="shared" si="79"/>
        <v>0</v>
      </c>
      <c r="AK1373" s="1">
        <f t="shared" si="78"/>
        <v>-11.9</v>
      </c>
    </row>
    <row r="1374" spans="1:37" ht="94.5">
      <c r="A1374" s="179" t="s">
        <v>5349</v>
      </c>
      <c r="B1374" s="108" t="s">
        <v>20</v>
      </c>
      <c r="C1374" s="208" t="s">
        <v>6488</v>
      </c>
      <c r="D1374" s="278">
        <v>42553</v>
      </c>
      <c r="E1374" s="185">
        <v>0.47569444444444442</v>
      </c>
      <c r="F1374" s="278">
        <v>42553</v>
      </c>
      <c r="G1374" s="185">
        <v>0.47638888888888892</v>
      </c>
      <c r="H1374" s="191">
        <v>6.9444444444449749E-4</v>
      </c>
      <c r="I1374" s="198">
        <v>9</v>
      </c>
      <c r="J1374" s="179"/>
      <c r="K1374" s="179"/>
      <c r="L1374" s="208" t="s">
        <v>17</v>
      </c>
      <c r="M1374" s="180" t="s">
        <v>6494</v>
      </c>
      <c r="N1374" s="179">
        <v>35</v>
      </c>
      <c r="O1374" s="208" t="s">
        <v>8</v>
      </c>
      <c r="P1374" s="196" t="s">
        <v>6495</v>
      </c>
      <c r="Q1374" s="197" t="s">
        <v>6491</v>
      </c>
      <c r="R1374" s="235">
        <v>1.4450000000000001</v>
      </c>
      <c r="S1374" s="236">
        <v>5.0709999999999997</v>
      </c>
      <c r="T1374" s="189">
        <v>6.516</v>
      </c>
      <c r="AD1374" s="2" t="s">
        <v>38</v>
      </c>
      <c r="AJ1374" s="1">
        <f t="shared" si="79"/>
        <v>0</v>
      </c>
      <c r="AK1374" s="1">
        <f t="shared" si="78"/>
        <v>-6.516</v>
      </c>
    </row>
    <row r="1375" spans="1:37" ht="204.75">
      <c r="A1375" s="179" t="s">
        <v>5349</v>
      </c>
      <c r="B1375" s="108" t="s">
        <v>20</v>
      </c>
      <c r="C1375" s="178" t="s">
        <v>20</v>
      </c>
      <c r="D1375" s="278">
        <v>42556</v>
      </c>
      <c r="E1375" s="176">
        <v>0.10416666666666667</v>
      </c>
      <c r="F1375" s="278">
        <v>42556</v>
      </c>
      <c r="G1375" s="176">
        <v>0.10416666666666667</v>
      </c>
      <c r="H1375" s="191">
        <v>0</v>
      </c>
      <c r="I1375" s="179">
        <v>49</v>
      </c>
      <c r="J1375" s="179"/>
      <c r="K1375" s="179"/>
      <c r="L1375" s="179" t="s">
        <v>12</v>
      </c>
      <c r="M1375" s="180" t="s">
        <v>615</v>
      </c>
      <c r="N1375" s="179" t="s">
        <v>3</v>
      </c>
      <c r="O1375" s="179" t="s">
        <v>2</v>
      </c>
      <c r="P1375" s="143" t="s">
        <v>5517</v>
      </c>
      <c r="Q1375" s="109" t="s">
        <v>9140</v>
      </c>
      <c r="R1375" s="235">
        <v>8</v>
      </c>
      <c r="S1375" s="236"/>
      <c r="T1375" s="189">
        <v>8</v>
      </c>
      <c r="U1375" s="2">
        <v>0</v>
      </c>
      <c r="V1375" s="2">
        <v>2013</v>
      </c>
      <c r="W1375" s="2" t="s">
        <v>9141</v>
      </c>
      <c r="X1375" s="2" t="s">
        <v>9142</v>
      </c>
      <c r="Y1375" s="2">
        <v>0</v>
      </c>
      <c r="Z1375" s="2">
        <v>0</v>
      </c>
      <c r="AA1375" s="2">
        <v>0</v>
      </c>
      <c r="AB1375" s="2">
        <v>0</v>
      </c>
      <c r="AC1375" s="2">
        <v>0</v>
      </c>
      <c r="AD1375" s="2" t="s">
        <v>18</v>
      </c>
      <c r="AJ1375" s="1">
        <f t="shared" si="79"/>
        <v>0</v>
      </c>
      <c r="AK1375" s="1">
        <f t="shared" si="78"/>
        <v>-8</v>
      </c>
    </row>
    <row r="1376" spans="1:37" ht="78.75">
      <c r="A1376" s="179" t="s">
        <v>5349</v>
      </c>
      <c r="B1376" s="108" t="s">
        <v>20</v>
      </c>
      <c r="C1376" s="178" t="s">
        <v>20</v>
      </c>
      <c r="D1376" s="278">
        <v>42556</v>
      </c>
      <c r="E1376" s="176">
        <v>0.59791666666666665</v>
      </c>
      <c r="F1376" s="278">
        <v>42556</v>
      </c>
      <c r="G1376" s="176">
        <v>0.59861111111111109</v>
      </c>
      <c r="H1376" s="191">
        <v>6.9444444444444198E-4</v>
      </c>
      <c r="I1376" s="179">
        <v>4</v>
      </c>
      <c r="J1376" s="179"/>
      <c r="K1376" s="179"/>
      <c r="L1376" s="179" t="s">
        <v>30</v>
      </c>
      <c r="M1376" s="179" t="s">
        <v>621</v>
      </c>
      <c r="N1376" s="179" t="s">
        <v>3</v>
      </c>
      <c r="O1376" s="179" t="s">
        <v>8</v>
      </c>
      <c r="P1376" s="177" t="s">
        <v>5518</v>
      </c>
      <c r="Q1376" s="144" t="s">
        <v>5519</v>
      </c>
      <c r="R1376" s="235">
        <v>1</v>
      </c>
      <c r="S1376" s="236"/>
      <c r="T1376" s="189">
        <v>1</v>
      </c>
      <c r="U1376" s="2" t="s">
        <v>29</v>
      </c>
      <c r="V1376" s="2">
        <v>2006</v>
      </c>
      <c r="W1376" s="2" t="s">
        <v>9077</v>
      </c>
      <c r="X1376" s="2" t="s">
        <v>9143</v>
      </c>
      <c r="Y1376" s="2">
        <v>41928</v>
      </c>
      <c r="Z1376" s="2">
        <v>100</v>
      </c>
      <c r="AA1376" s="2">
        <v>42614</v>
      </c>
      <c r="AB1376" s="2">
        <v>0</v>
      </c>
      <c r="AC1376" s="2">
        <v>41785</v>
      </c>
      <c r="AD1376" s="2" t="s">
        <v>28</v>
      </c>
      <c r="AJ1376" s="1">
        <f t="shared" si="79"/>
        <v>0</v>
      </c>
      <c r="AK1376" s="1">
        <f t="shared" si="78"/>
        <v>-1</v>
      </c>
    </row>
    <row r="1377" spans="1:37" ht="47.25">
      <c r="A1377" s="179" t="s">
        <v>5349</v>
      </c>
      <c r="B1377" s="108" t="s">
        <v>20</v>
      </c>
      <c r="C1377" s="178" t="s">
        <v>9144</v>
      </c>
      <c r="D1377" s="278">
        <v>42556</v>
      </c>
      <c r="E1377" s="176">
        <v>0.38541666666666669</v>
      </c>
      <c r="F1377" s="278">
        <v>42556</v>
      </c>
      <c r="G1377" s="176">
        <v>0.3979166666666667</v>
      </c>
      <c r="H1377" s="191">
        <v>1.2500000000000011E-2</v>
      </c>
      <c r="I1377" s="179">
        <v>1</v>
      </c>
      <c r="J1377" s="179"/>
      <c r="K1377" s="179"/>
      <c r="L1377" s="179" t="s">
        <v>30</v>
      </c>
      <c r="M1377" s="180" t="s">
        <v>57</v>
      </c>
      <c r="N1377" s="179">
        <v>0.4</v>
      </c>
      <c r="O1377" s="179" t="s">
        <v>57</v>
      </c>
      <c r="P1377" s="143" t="s">
        <v>5520</v>
      </c>
      <c r="Q1377" s="177" t="s">
        <v>5521</v>
      </c>
      <c r="R1377" s="235">
        <v>2</v>
      </c>
      <c r="S1377" s="236"/>
      <c r="T1377" s="189">
        <v>2</v>
      </c>
      <c r="U1377" s="2" t="s">
        <v>62</v>
      </c>
      <c r="V1377" s="2">
        <v>0</v>
      </c>
      <c r="W1377" s="2">
        <v>0</v>
      </c>
      <c r="X1377" s="2">
        <v>0</v>
      </c>
      <c r="Y1377" s="2">
        <v>0</v>
      </c>
      <c r="Z1377" s="2">
        <v>0</v>
      </c>
      <c r="AA1377" s="2">
        <v>0</v>
      </c>
      <c r="AB1377" s="2">
        <v>0</v>
      </c>
      <c r="AC1377" s="2">
        <v>0</v>
      </c>
      <c r="AD1377" s="2" t="s">
        <v>18</v>
      </c>
      <c r="AJ1377" s="1">
        <f t="shared" si="79"/>
        <v>0</v>
      </c>
      <c r="AK1377" s="1">
        <f t="shared" si="78"/>
        <v>-2</v>
      </c>
    </row>
    <row r="1378" spans="1:37" ht="94.5">
      <c r="A1378" s="179" t="s">
        <v>5349</v>
      </c>
      <c r="B1378" s="108" t="s">
        <v>20</v>
      </c>
      <c r="C1378" s="208" t="s">
        <v>20</v>
      </c>
      <c r="D1378" s="278">
        <v>42557</v>
      </c>
      <c r="E1378" s="185">
        <v>0.90486111111111101</v>
      </c>
      <c r="F1378" s="278">
        <v>42557</v>
      </c>
      <c r="G1378" s="185">
        <v>0.94305555555555554</v>
      </c>
      <c r="H1378" s="191">
        <v>3.8194444444444531E-2</v>
      </c>
      <c r="I1378" s="198">
        <v>6</v>
      </c>
      <c r="J1378" s="179"/>
      <c r="K1378" s="179"/>
      <c r="L1378" s="208" t="s">
        <v>10</v>
      </c>
      <c r="M1378" s="180" t="s">
        <v>5524</v>
      </c>
      <c r="N1378" s="208" t="s">
        <v>3</v>
      </c>
      <c r="O1378" s="208" t="s">
        <v>8</v>
      </c>
      <c r="P1378" s="196" t="s">
        <v>5525</v>
      </c>
      <c r="Q1378" s="197" t="s">
        <v>9145</v>
      </c>
      <c r="R1378" s="263">
        <v>2.9</v>
      </c>
      <c r="S1378" s="266"/>
      <c r="T1378" s="189">
        <v>2.9</v>
      </c>
      <c r="U1378" s="2" t="s">
        <v>37</v>
      </c>
      <c r="V1378" s="2">
        <v>2014</v>
      </c>
      <c r="W1378" s="2" t="s">
        <v>9146</v>
      </c>
      <c r="X1378" s="2" t="s">
        <v>9147</v>
      </c>
      <c r="Y1378" s="2">
        <v>42131</v>
      </c>
      <c r="Z1378" s="2">
        <v>100</v>
      </c>
      <c r="AA1378" s="2">
        <v>42705</v>
      </c>
      <c r="AB1378" s="2">
        <v>0</v>
      </c>
      <c r="AC1378" s="2">
        <v>42130</v>
      </c>
      <c r="AD1378" s="2" t="s">
        <v>31</v>
      </c>
      <c r="AJ1378" s="1">
        <f t="shared" si="79"/>
        <v>0</v>
      </c>
      <c r="AK1378" s="1">
        <f t="shared" si="78"/>
        <v>-2.9</v>
      </c>
    </row>
    <row r="1379" spans="1:37" ht="110.25">
      <c r="A1379" s="179" t="s">
        <v>5349</v>
      </c>
      <c r="B1379" s="208" t="s">
        <v>20</v>
      </c>
      <c r="C1379" s="208" t="s">
        <v>4054</v>
      </c>
      <c r="D1379" s="278">
        <v>42558</v>
      </c>
      <c r="E1379" s="185">
        <v>0.5395833333333333</v>
      </c>
      <c r="F1379" s="278">
        <v>42558</v>
      </c>
      <c r="G1379" s="185">
        <v>0.54513888888888895</v>
      </c>
      <c r="H1379" s="191">
        <v>5.5555555555556468E-3</v>
      </c>
      <c r="I1379" s="187">
        <v>12</v>
      </c>
      <c r="J1379" s="208"/>
      <c r="K1379" s="208"/>
      <c r="L1379" s="208" t="s">
        <v>17</v>
      </c>
      <c r="M1379" s="184" t="s">
        <v>5561</v>
      </c>
      <c r="N1379" s="208">
        <v>35</v>
      </c>
      <c r="O1379" s="208" t="s">
        <v>14</v>
      </c>
      <c r="P1379" s="186" t="s">
        <v>5067</v>
      </c>
      <c r="Q1379" s="197" t="s">
        <v>9148</v>
      </c>
      <c r="R1379" s="654">
        <v>9.9</v>
      </c>
      <c r="S1379" s="266"/>
      <c r="T1379" s="162">
        <v>9.9</v>
      </c>
      <c r="AD1379" s="2" t="s">
        <v>38</v>
      </c>
      <c r="AJ1379" s="1">
        <f t="shared" si="79"/>
        <v>0</v>
      </c>
      <c r="AK1379" s="1">
        <f t="shared" si="78"/>
        <v>-9.9</v>
      </c>
    </row>
    <row r="1380" spans="1:37" ht="31.5">
      <c r="A1380" s="179" t="s">
        <v>5349</v>
      </c>
      <c r="B1380" s="208" t="s">
        <v>20</v>
      </c>
      <c r="C1380" s="208" t="s">
        <v>20</v>
      </c>
      <c r="D1380" s="278">
        <v>42558</v>
      </c>
      <c r="E1380" s="182">
        <v>0.79861111111111116</v>
      </c>
      <c r="F1380" s="278">
        <v>42558</v>
      </c>
      <c r="G1380" s="185">
        <v>0.80694444444444446</v>
      </c>
      <c r="H1380" s="191">
        <v>8.3333333333333037E-3</v>
      </c>
      <c r="I1380" s="198">
        <v>20</v>
      </c>
      <c r="J1380" s="179" t="s">
        <v>144</v>
      </c>
      <c r="K1380" s="179" t="s">
        <v>146</v>
      </c>
      <c r="L1380" s="179" t="s">
        <v>4</v>
      </c>
      <c r="M1380" s="180" t="s">
        <v>5568</v>
      </c>
      <c r="N1380" s="179">
        <v>35</v>
      </c>
      <c r="O1380" s="179" t="s">
        <v>8</v>
      </c>
      <c r="P1380" s="196" t="s">
        <v>9149</v>
      </c>
      <c r="Q1380" s="177" t="s">
        <v>9150</v>
      </c>
      <c r="R1380" s="654">
        <v>19.8</v>
      </c>
      <c r="S1380" s="672">
        <v>8</v>
      </c>
      <c r="T1380" s="162">
        <v>27.8</v>
      </c>
      <c r="U1380" s="2" t="s">
        <v>37</v>
      </c>
      <c r="V1380" s="2">
        <v>1978</v>
      </c>
      <c r="W1380" s="2" t="s">
        <v>9151</v>
      </c>
      <c r="X1380" s="2">
        <v>0</v>
      </c>
      <c r="Y1380" s="2">
        <v>42473</v>
      </c>
      <c r="Z1380" s="2">
        <v>100</v>
      </c>
      <c r="AA1380" s="2">
        <v>0</v>
      </c>
      <c r="AB1380" s="2">
        <v>0</v>
      </c>
      <c r="AC1380" s="2">
        <v>0</v>
      </c>
      <c r="AD1380" s="2" t="s">
        <v>0</v>
      </c>
      <c r="AJ1380" s="1">
        <f t="shared" si="79"/>
        <v>0</v>
      </c>
      <c r="AK1380" s="1">
        <f t="shared" si="78"/>
        <v>-27.8</v>
      </c>
    </row>
    <row r="1381" spans="1:37" ht="63">
      <c r="A1381" s="179" t="s">
        <v>5349</v>
      </c>
      <c r="B1381" s="108" t="s">
        <v>20</v>
      </c>
      <c r="C1381" s="178" t="s">
        <v>4054</v>
      </c>
      <c r="D1381" s="278">
        <v>42559</v>
      </c>
      <c r="E1381" s="176">
        <v>0.1875</v>
      </c>
      <c r="F1381" s="278">
        <v>42559</v>
      </c>
      <c r="G1381" s="176">
        <v>0.22500000000000001</v>
      </c>
      <c r="H1381" s="191">
        <v>3.7500000000000006E-2</v>
      </c>
      <c r="I1381" s="179">
        <v>10</v>
      </c>
      <c r="J1381" s="179"/>
      <c r="K1381" s="179"/>
      <c r="L1381" s="179" t="s">
        <v>17</v>
      </c>
      <c r="M1381" s="179" t="s">
        <v>5561</v>
      </c>
      <c r="N1381" s="179">
        <v>35</v>
      </c>
      <c r="O1381" s="179" t="s">
        <v>14</v>
      </c>
      <c r="P1381" s="177" t="s">
        <v>5067</v>
      </c>
      <c r="Q1381" s="144" t="s">
        <v>9152</v>
      </c>
      <c r="R1381" s="235">
        <v>6</v>
      </c>
      <c r="S1381" s="236">
        <v>1</v>
      </c>
      <c r="T1381" s="189">
        <v>7</v>
      </c>
      <c r="AD1381" s="2" t="s">
        <v>38</v>
      </c>
      <c r="AJ1381" s="1">
        <f t="shared" si="79"/>
        <v>0</v>
      </c>
      <c r="AK1381" s="1">
        <f t="shared" si="78"/>
        <v>-7</v>
      </c>
    </row>
    <row r="1382" spans="1:37" ht="252">
      <c r="A1382" s="179" t="s">
        <v>5349</v>
      </c>
      <c r="B1382" s="108" t="s">
        <v>20</v>
      </c>
      <c r="C1382" s="178" t="s">
        <v>20</v>
      </c>
      <c r="D1382" s="278">
        <v>42559</v>
      </c>
      <c r="E1382" s="176">
        <v>0.2076388888888889</v>
      </c>
      <c r="F1382" s="278">
        <v>42559</v>
      </c>
      <c r="G1382" s="176">
        <v>0.20833333333333334</v>
      </c>
      <c r="H1382" s="191">
        <v>6.9444444444444198E-4</v>
      </c>
      <c r="I1382" s="179">
        <v>43</v>
      </c>
      <c r="J1382" s="179" t="s">
        <v>2288</v>
      </c>
      <c r="K1382" s="179" t="s">
        <v>9</v>
      </c>
      <c r="L1382" s="179" t="s">
        <v>4</v>
      </c>
      <c r="M1382" s="179" t="s">
        <v>618</v>
      </c>
      <c r="N1382" s="179">
        <v>110</v>
      </c>
      <c r="O1382" s="179" t="s">
        <v>8</v>
      </c>
      <c r="P1382" s="177" t="s">
        <v>5643</v>
      </c>
      <c r="Q1382" s="144" t="s">
        <v>9153</v>
      </c>
      <c r="R1382" s="235">
        <v>41</v>
      </c>
      <c r="S1382" s="236">
        <v>56</v>
      </c>
      <c r="T1382" s="189">
        <v>97</v>
      </c>
      <c r="U1382" s="2" t="s">
        <v>29</v>
      </c>
      <c r="V1382" s="2">
        <v>2015</v>
      </c>
      <c r="W1382" s="2" t="s">
        <v>9053</v>
      </c>
      <c r="X1382" s="2" t="s">
        <v>9054</v>
      </c>
      <c r="Y1382" s="2" t="s">
        <v>9154</v>
      </c>
      <c r="Z1382" s="2">
        <v>100</v>
      </c>
      <c r="AA1382" s="2">
        <v>2017</v>
      </c>
      <c r="AB1382" s="2">
        <v>0</v>
      </c>
      <c r="AC1382" s="2">
        <v>42253</v>
      </c>
      <c r="AD1382" s="2" t="s">
        <v>0</v>
      </c>
      <c r="AJ1382" s="1">
        <f t="shared" si="79"/>
        <v>0</v>
      </c>
      <c r="AK1382" s="1">
        <f t="shared" si="78"/>
        <v>-97</v>
      </c>
    </row>
    <row r="1383" spans="1:37" ht="110.25">
      <c r="A1383" s="179" t="s">
        <v>5349</v>
      </c>
      <c r="B1383" s="108" t="s">
        <v>20</v>
      </c>
      <c r="C1383" s="178" t="s">
        <v>20</v>
      </c>
      <c r="D1383" s="278">
        <v>42559</v>
      </c>
      <c r="E1383" s="176">
        <v>0.59722222222222221</v>
      </c>
      <c r="F1383" s="278">
        <v>42559</v>
      </c>
      <c r="G1383" s="176">
        <v>0.59791666666666665</v>
      </c>
      <c r="H1383" s="191">
        <v>6.9444444444444198E-4</v>
      </c>
      <c r="I1383" s="179">
        <v>6</v>
      </c>
      <c r="J1383" s="179" t="s">
        <v>144</v>
      </c>
      <c r="K1383" s="179" t="s">
        <v>9</v>
      </c>
      <c r="L1383" s="179" t="s">
        <v>10</v>
      </c>
      <c r="M1383" s="179" t="s">
        <v>1081</v>
      </c>
      <c r="N1383" s="179" t="s">
        <v>3</v>
      </c>
      <c r="O1383" s="179" t="s">
        <v>8</v>
      </c>
      <c r="P1383" s="179">
        <v>415</v>
      </c>
      <c r="Q1383" s="144" t="s">
        <v>9155</v>
      </c>
      <c r="R1383" s="235">
        <v>2</v>
      </c>
      <c r="S1383" s="236">
        <v>1</v>
      </c>
      <c r="T1383" s="189">
        <v>3</v>
      </c>
      <c r="U1383" s="2" t="s">
        <v>29</v>
      </c>
      <c r="V1383" s="2">
        <v>1980</v>
      </c>
      <c r="W1383" s="2" t="s">
        <v>9077</v>
      </c>
      <c r="X1383" s="2">
        <v>0</v>
      </c>
      <c r="Y1383" s="2">
        <v>42021</v>
      </c>
      <c r="Z1383" s="2">
        <v>100</v>
      </c>
      <c r="AA1383" s="2">
        <v>2018</v>
      </c>
      <c r="AB1383" s="2">
        <v>0</v>
      </c>
      <c r="AC1383" s="2">
        <v>42487</v>
      </c>
      <c r="AD1383" s="2" t="s">
        <v>31</v>
      </c>
      <c r="AJ1383" s="1">
        <f t="shared" si="79"/>
        <v>0</v>
      </c>
      <c r="AK1383" s="1">
        <f t="shared" si="78"/>
        <v>-3</v>
      </c>
    </row>
    <row r="1384" spans="1:37" ht="31.5">
      <c r="A1384" s="179" t="s">
        <v>5349</v>
      </c>
      <c r="B1384" s="108" t="s">
        <v>20</v>
      </c>
      <c r="C1384" s="178" t="s">
        <v>4153</v>
      </c>
      <c r="D1384" s="278">
        <v>42560</v>
      </c>
      <c r="E1384" s="176">
        <v>0.91875000000000007</v>
      </c>
      <c r="F1384" s="278">
        <v>42560</v>
      </c>
      <c r="G1384" s="176">
        <v>0.9194444444444444</v>
      </c>
      <c r="H1384" s="191">
        <v>6.9444444444433095E-4</v>
      </c>
      <c r="I1384" s="179">
        <v>2</v>
      </c>
      <c r="J1384" s="179"/>
      <c r="K1384" s="179" t="s">
        <v>9</v>
      </c>
      <c r="L1384" s="179" t="s">
        <v>17</v>
      </c>
      <c r="M1384" s="179" t="s">
        <v>5853</v>
      </c>
      <c r="N1384" s="179" t="s">
        <v>3</v>
      </c>
      <c r="O1384" s="179" t="s">
        <v>8</v>
      </c>
      <c r="P1384" s="177" t="s">
        <v>6496</v>
      </c>
      <c r="Q1384" s="144" t="s">
        <v>6497</v>
      </c>
      <c r="R1384" s="263"/>
      <c r="S1384" s="236"/>
      <c r="T1384" s="189"/>
      <c r="AD1384" s="2" t="s">
        <v>38</v>
      </c>
      <c r="AJ1384" s="1">
        <f t="shared" si="79"/>
        <v>0</v>
      </c>
      <c r="AK1384" s="1">
        <f t="shared" si="78"/>
        <v>0</v>
      </c>
    </row>
    <row r="1385" spans="1:37" ht="126">
      <c r="A1385" s="179" t="s">
        <v>5349</v>
      </c>
      <c r="B1385" s="108" t="s">
        <v>20</v>
      </c>
      <c r="C1385" s="208" t="s">
        <v>20</v>
      </c>
      <c r="D1385" s="278">
        <v>42561</v>
      </c>
      <c r="E1385" s="182">
        <v>0.20972222222222223</v>
      </c>
      <c r="F1385" s="278">
        <v>42561</v>
      </c>
      <c r="G1385" s="185">
        <v>0.21041666666666667</v>
      </c>
      <c r="H1385" s="191">
        <v>6.9444444444444198E-4</v>
      </c>
      <c r="I1385" s="187">
        <v>20</v>
      </c>
      <c r="J1385" s="208" t="s">
        <v>144</v>
      </c>
      <c r="K1385" s="208" t="s">
        <v>9</v>
      </c>
      <c r="L1385" s="208" t="s">
        <v>10</v>
      </c>
      <c r="M1385" s="184" t="s">
        <v>929</v>
      </c>
      <c r="N1385" s="208" t="s">
        <v>3</v>
      </c>
      <c r="O1385" s="208" t="s">
        <v>8</v>
      </c>
      <c r="P1385" s="186" t="s">
        <v>5700</v>
      </c>
      <c r="Q1385" s="183" t="s">
        <v>9156</v>
      </c>
      <c r="R1385" s="647">
        <v>3.2189999999999999</v>
      </c>
      <c r="S1385" s="663">
        <v>1.5569999999999999</v>
      </c>
      <c r="T1385" s="189">
        <v>4.7759999999999998</v>
      </c>
      <c r="U1385" s="2" t="s">
        <v>29</v>
      </c>
      <c r="V1385" s="2">
        <v>1984</v>
      </c>
      <c r="W1385" s="2" t="s">
        <v>2813</v>
      </c>
      <c r="X1385" s="2">
        <v>0</v>
      </c>
      <c r="Y1385" s="2">
        <v>42540</v>
      </c>
      <c r="Z1385" s="2">
        <v>100</v>
      </c>
      <c r="AA1385" s="2">
        <v>42887</v>
      </c>
      <c r="AB1385" s="2">
        <v>0</v>
      </c>
      <c r="AC1385" s="2">
        <v>42487</v>
      </c>
      <c r="AD1385" s="2" t="s">
        <v>31</v>
      </c>
      <c r="AJ1385" s="1">
        <f t="shared" si="79"/>
        <v>0</v>
      </c>
      <c r="AK1385" s="1">
        <f t="shared" si="78"/>
        <v>-4.7759999999999998</v>
      </c>
    </row>
    <row r="1386" spans="1:37" ht="141.75">
      <c r="A1386" s="179" t="s">
        <v>5349</v>
      </c>
      <c r="B1386" s="108" t="s">
        <v>20</v>
      </c>
      <c r="C1386" s="208" t="s">
        <v>20</v>
      </c>
      <c r="D1386" s="278">
        <v>42561</v>
      </c>
      <c r="E1386" s="185">
        <v>0.30902777777777779</v>
      </c>
      <c r="F1386" s="278">
        <v>42561</v>
      </c>
      <c r="G1386" s="185">
        <v>0.30972222222222223</v>
      </c>
      <c r="H1386" s="191">
        <v>6.9444444444444198E-4</v>
      </c>
      <c r="I1386" s="187">
        <v>16</v>
      </c>
      <c r="J1386" s="208"/>
      <c r="K1386" s="208"/>
      <c r="L1386" s="208" t="s">
        <v>4</v>
      </c>
      <c r="M1386" s="184" t="s">
        <v>5701</v>
      </c>
      <c r="N1386" s="208">
        <v>0.4</v>
      </c>
      <c r="O1386" s="208" t="s">
        <v>2</v>
      </c>
      <c r="P1386" s="186" t="s">
        <v>5702</v>
      </c>
      <c r="Q1386" s="183" t="s">
        <v>9157</v>
      </c>
      <c r="R1386" s="647">
        <v>1.887</v>
      </c>
      <c r="S1386" s="663">
        <v>7.3289999999999997</v>
      </c>
      <c r="T1386" s="189">
        <v>9.2159999999999993</v>
      </c>
      <c r="U1386" s="2" t="s">
        <v>29</v>
      </c>
      <c r="V1386" s="2">
        <v>1985</v>
      </c>
      <c r="W1386" s="2" t="s">
        <v>2813</v>
      </c>
      <c r="X1386" s="2">
        <v>0</v>
      </c>
      <c r="Y1386" s="2">
        <v>42223</v>
      </c>
      <c r="Z1386" s="2">
        <v>100</v>
      </c>
      <c r="AA1386" s="2">
        <v>0</v>
      </c>
      <c r="AB1386" s="2">
        <v>0</v>
      </c>
      <c r="AC1386" s="2">
        <v>40753</v>
      </c>
      <c r="AD1386" s="2" t="s">
        <v>18</v>
      </c>
      <c r="AJ1386" s="1">
        <f t="shared" si="79"/>
        <v>0</v>
      </c>
      <c r="AK1386" s="1">
        <f t="shared" si="78"/>
        <v>-9.2159999999999993</v>
      </c>
    </row>
    <row r="1387" spans="1:37" ht="78.75" customHeight="1">
      <c r="A1387" s="179" t="s">
        <v>5349</v>
      </c>
      <c r="B1387" s="108" t="s">
        <v>20</v>
      </c>
      <c r="C1387" s="208" t="s">
        <v>20</v>
      </c>
      <c r="D1387" s="278">
        <v>42561</v>
      </c>
      <c r="E1387" s="185">
        <v>0.3756944444444445</v>
      </c>
      <c r="F1387" s="278">
        <v>42561</v>
      </c>
      <c r="G1387" s="185">
        <v>0.4055555555555555</v>
      </c>
      <c r="H1387" s="191">
        <v>2.9861111111111005E-2</v>
      </c>
      <c r="I1387" s="187">
        <v>7</v>
      </c>
      <c r="J1387" s="208" t="s">
        <v>9058</v>
      </c>
      <c r="K1387" s="208"/>
      <c r="L1387" s="208" t="s">
        <v>10</v>
      </c>
      <c r="M1387" s="184" t="s">
        <v>4699</v>
      </c>
      <c r="N1387" s="208" t="s">
        <v>3</v>
      </c>
      <c r="O1387" s="208" t="s">
        <v>8</v>
      </c>
      <c r="P1387" s="186" t="s">
        <v>5703</v>
      </c>
      <c r="Q1387" s="183" t="s">
        <v>9158</v>
      </c>
      <c r="R1387" s="647">
        <v>13.686</v>
      </c>
      <c r="S1387" s="663">
        <v>10.082000000000001</v>
      </c>
      <c r="T1387" s="189">
        <v>23.768000000000001</v>
      </c>
      <c r="U1387" s="2" t="s">
        <v>29</v>
      </c>
      <c r="V1387" s="2">
        <v>2010</v>
      </c>
      <c r="W1387" s="2" t="s">
        <v>9159</v>
      </c>
      <c r="X1387" s="2" t="s">
        <v>4000</v>
      </c>
      <c r="Y1387" s="2">
        <v>41985</v>
      </c>
      <c r="Z1387" s="2">
        <v>100</v>
      </c>
      <c r="AA1387" s="2">
        <v>42401</v>
      </c>
      <c r="AB1387" s="2">
        <v>0</v>
      </c>
      <c r="AC1387" s="2">
        <v>41985</v>
      </c>
      <c r="AD1387" s="2" t="s">
        <v>31</v>
      </c>
      <c r="AJ1387" s="1">
        <f t="shared" si="79"/>
        <v>0</v>
      </c>
      <c r="AK1387" s="1">
        <f t="shared" si="78"/>
        <v>-23.768000000000001</v>
      </c>
    </row>
    <row r="1388" spans="1:37" ht="63" customHeight="1">
      <c r="A1388" s="179" t="s">
        <v>5349</v>
      </c>
      <c r="B1388" s="108" t="s">
        <v>20</v>
      </c>
      <c r="C1388" s="208" t="s">
        <v>20</v>
      </c>
      <c r="D1388" s="278">
        <v>42561</v>
      </c>
      <c r="E1388" s="185">
        <v>0.625</v>
      </c>
      <c r="F1388" s="278">
        <v>42561</v>
      </c>
      <c r="G1388" s="185">
        <v>0.62569444444444444</v>
      </c>
      <c r="H1388" s="191">
        <v>6.9444444444444198E-4</v>
      </c>
      <c r="I1388" s="187">
        <v>19</v>
      </c>
      <c r="J1388" s="208" t="s">
        <v>459</v>
      </c>
      <c r="K1388" s="208" t="s">
        <v>9</v>
      </c>
      <c r="L1388" s="208" t="s">
        <v>10</v>
      </c>
      <c r="M1388" s="184" t="s">
        <v>4951</v>
      </c>
      <c r="N1388" s="208" t="s">
        <v>3</v>
      </c>
      <c r="O1388" s="208" t="s">
        <v>8</v>
      </c>
      <c r="P1388" s="186" t="s">
        <v>5704</v>
      </c>
      <c r="Q1388" s="183" t="s">
        <v>5705</v>
      </c>
      <c r="R1388" s="647">
        <v>0.90800000000000003</v>
      </c>
      <c r="S1388" s="663">
        <v>1.1319999999999999</v>
      </c>
      <c r="T1388" s="189">
        <v>2.04</v>
      </c>
      <c r="U1388" s="2" t="s">
        <v>29</v>
      </c>
      <c r="V1388" s="2">
        <v>1985</v>
      </c>
      <c r="W1388" s="2">
        <v>0</v>
      </c>
      <c r="X1388" s="2" t="s">
        <v>9036</v>
      </c>
      <c r="Y1388" s="2">
        <v>42098</v>
      </c>
      <c r="Z1388" s="2">
        <v>100</v>
      </c>
      <c r="AA1388" s="2">
        <v>42583</v>
      </c>
      <c r="AB1388" s="2">
        <v>0</v>
      </c>
      <c r="AC1388" s="2">
        <v>42314</v>
      </c>
      <c r="AD1388" s="2" t="s">
        <v>31</v>
      </c>
      <c r="AJ1388" s="1">
        <f t="shared" si="79"/>
        <v>0</v>
      </c>
      <c r="AK1388" s="1">
        <f t="shared" si="78"/>
        <v>-2.04</v>
      </c>
    </row>
    <row r="1389" spans="1:37" ht="173.25">
      <c r="A1389" s="179" t="s">
        <v>5349</v>
      </c>
      <c r="B1389" s="108" t="s">
        <v>20</v>
      </c>
      <c r="C1389" s="178" t="s">
        <v>20</v>
      </c>
      <c r="D1389" s="278">
        <v>42563</v>
      </c>
      <c r="E1389" s="176">
        <v>0.37291666666666662</v>
      </c>
      <c r="F1389" s="278">
        <v>42563</v>
      </c>
      <c r="G1389" s="176">
        <v>0.37361111111111112</v>
      </c>
      <c r="H1389" s="191">
        <v>6.9444444444449749E-4</v>
      </c>
      <c r="I1389" s="179">
        <v>8</v>
      </c>
      <c r="J1389" s="179" t="s">
        <v>459</v>
      </c>
      <c r="K1389" s="179" t="s">
        <v>9</v>
      </c>
      <c r="L1389" s="179" t="s">
        <v>10</v>
      </c>
      <c r="M1389" s="180" t="s">
        <v>538</v>
      </c>
      <c r="N1389" s="179" t="s">
        <v>3</v>
      </c>
      <c r="O1389" s="179" t="s">
        <v>8</v>
      </c>
      <c r="P1389" s="213" t="s">
        <v>6498</v>
      </c>
      <c r="Q1389" s="213" t="s">
        <v>9160</v>
      </c>
      <c r="R1389" s="235">
        <v>5</v>
      </c>
      <c r="S1389" s="236">
        <v>2.2000000000000002</v>
      </c>
      <c r="T1389" s="189">
        <v>7.2</v>
      </c>
      <c r="U1389" s="2" t="s">
        <v>29</v>
      </c>
      <c r="V1389" s="2">
        <v>1995</v>
      </c>
      <c r="W1389" s="2" t="s">
        <v>2813</v>
      </c>
      <c r="X1389" s="2" t="s">
        <v>9161</v>
      </c>
      <c r="Y1389" s="2">
        <v>42250</v>
      </c>
      <c r="Z1389" s="2">
        <v>100</v>
      </c>
      <c r="AA1389" s="2">
        <v>42856</v>
      </c>
      <c r="AB1389" s="2">
        <v>0</v>
      </c>
      <c r="AC1389" s="2">
        <v>41813</v>
      </c>
      <c r="AD1389" s="2" t="s">
        <v>31</v>
      </c>
      <c r="AJ1389" s="1">
        <f t="shared" si="79"/>
        <v>0</v>
      </c>
      <c r="AK1389" s="1">
        <f t="shared" si="78"/>
        <v>-7.2</v>
      </c>
    </row>
    <row r="1390" spans="1:37" ht="63">
      <c r="A1390" s="179" t="s">
        <v>5349</v>
      </c>
      <c r="B1390" s="108" t="s">
        <v>20</v>
      </c>
      <c r="C1390" s="178" t="s">
        <v>5852</v>
      </c>
      <c r="D1390" s="278">
        <v>42563</v>
      </c>
      <c r="E1390" s="176">
        <v>0.45833333333333331</v>
      </c>
      <c r="F1390" s="278">
        <v>42563</v>
      </c>
      <c r="G1390" s="176">
        <v>0.45902777777777781</v>
      </c>
      <c r="H1390" s="191">
        <v>6.9444444444449749E-4</v>
      </c>
      <c r="I1390" s="179">
        <v>35</v>
      </c>
      <c r="J1390" s="179"/>
      <c r="K1390" s="179"/>
      <c r="L1390" s="179" t="s">
        <v>17</v>
      </c>
      <c r="M1390" s="179" t="s">
        <v>9033</v>
      </c>
      <c r="N1390" s="179">
        <v>110</v>
      </c>
      <c r="O1390" s="179" t="s">
        <v>8</v>
      </c>
      <c r="P1390" s="179" t="s">
        <v>6499</v>
      </c>
      <c r="Q1390" s="224" t="s">
        <v>6500</v>
      </c>
      <c r="R1390" s="235">
        <v>11</v>
      </c>
      <c r="S1390" s="236">
        <v>1</v>
      </c>
      <c r="T1390" s="189">
        <v>12</v>
      </c>
      <c r="AD1390" s="2" t="s">
        <v>38</v>
      </c>
      <c r="AJ1390" s="1">
        <f t="shared" si="79"/>
        <v>0</v>
      </c>
      <c r="AK1390" s="1">
        <f t="shared" ref="AK1390:AK1453" si="80">AJ1390-T1390</f>
        <v>-12</v>
      </c>
    </row>
    <row r="1391" spans="1:37" ht="31.5">
      <c r="A1391" s="179" t="s">
        <v>5349</v>
      </c>
      <c r="B1391" s="108" t="s">
        <v>20</v>
      </c>
      <c r="C1391" s="178" t="s">
        <v>20</v>
      </c>
      <c r="D1391" s="278">
        <v>42563</v>
      </c>
      <c r="E1391" s="176">
        <v>0.52083333333333337</v>
      </c>
      <c r="F1391" s="278">
        <v>42563</v>
      </c>
      <c r="G1391" s="176">
        <v>0.52152777777777781</v>
      </c>
      <c r="H1391" s="191">
        <v>6.9444444444444198E-4</v>
      </c>
      <c r="I1391" s="179">
        <v>11</v>
      </c>
      <c r="J1391" s="179"/>
      <c r="K1391" s="179"/>
      <c r="L1391" s="179" t="s">
        <v>4</v>
      </c>
      <c r="M1391" s="179" t="s">
        <v>5866</v>
      </c>
      <c r="N1391" s="179" t="s">
        <v>3</v>
      </c>
      <c r="O1391" s="179" t="s">
        <v>2</v>
      </c>
      <c r="P1391" s="177" t="s">
        <v>6501</v>
      </c>
      <c r="Q1391" s="144" t="s">
        <v>6218</v>
      </c>
      <c r="R1391" s="235">
        <v>2.2999999999999998</v>
      </c>
      <c r="S1391" s="236"/>
      <c r="T1391" s="189">
        <v>2.2999999999999998</v>
      </c>
      <c r="U1391" s="2">
        <v>0</v>
      </c>
      <c r="V1391" s="2">
        <v>0</v>
      </c>
      <c r="W1391" s="2">
        <v>0</v>
      </c>
      <c r="X1391" s="2">
        <v>0</v>
      </c>
      <c r="Y1391" s="2">
        <v>0</v>
      </c>
      <c r="Z1391" s="2">
        <v>0</v>
      </c>
      <c r="AA1391" s="2">
        <v>0</v>
      </c>
      <c r="AB1391" s="2">
        <v>0</v>
      </c>
      <c r="AC1391" s="2">
        <v>0</v>
      </c>
      <c r="AD1391" s="2" t="s">
        <v>18</v>
      </c>
      <c r="AJ1391" s="1">
        <f t="shared" si="79"/>
        <v>0</v>
      </c>
      <c r="AK1391" s="1">
        <f t="shared" si="80"/>
        <v>-2.2999999999999998</v>
      </c>
    </row>
    <row r="1392" spans="1:37" ht="31.5">
      <c r="A1392" s="179" t="s">
        <v>5349</v>
      </c>
      <c r="B1392" s="108" t="s">
        <v>20</v>
      </c>
      <c r="C1392" s="178" t="s">
        <v>4054</v>
      </c>
      <c r="D1392" s="278">
        <v>42563</v>
      </c>
      <c r="E1392" s="176">
        <v>0.55625000000000002</v>
      </c>
      <c r="F1392" s="278">
        <v>42563</v>
      </c>
      <c r="G1392" s="176">
        <v>0.55694444444444446</v>
      </c>
      <c r="H1392" s="191">
        <v>6.9444444444444198E-4</v>
      </c>
      <c r="I1392" s="179">
        <v>8</v>
      </c>
      <c r="J1392" s="179" t="s">
        <v>144</v>
      </c>
      <c r="K1392" s="179" t="s">
        <v>9</v>
      </c>
      <c r="L1392" s="179" t="s">
        <v>17</v>
      </c>
      <c r="M1392" s="179" t="s">
        <v>5854</v>
      </c>
      <c r="N1392" s="179" t="s">
        <v>3</v>
      </c>
      <c r="O1392" s="179" t="s">
        <v>8</v>
      </c>
      <c r="P1392" s="177" t="s">
        <v>529</v>
      </c>
      <c r="Q1392" s="144" t="s">
        <v>9162</v>
      </c>
      <c r="R1392" s="235">
        <v>4.5999999999999996</v>
      </c>
      <c r="S1392" s="236"/>
      <c r="T1392" s="189">
        <v>4.5999999999999996</v>
      </c>
      <c r="AD1392" s="2" t="s">
        <v>38</v>
      </c>
      <c r="AJ1392" s="1">
        <f t="shared" si="79"/>
        <v>0</v>
      </c>
      <c r="AK1392" s="1">
        <f t="shared" si="80"/>
        <v>-4.5999999999999996</v>
      </c>
    </row>
    <row r="1393" spans="1:37" ht="31.5" customHeight="1">
      <c r="A1393" s="179" t="s">
        <v>5349</v>
      </c>
      <c r="B1393" s="108" t="s">
        <v>20</v>
      </c>
      <c r="C1393" s="178" t="s">
        <v>20</v>
      </c>
      <c r="D1393" s="278">
        <v>42563</v>
      </c>
      <c r="E1393" s="176">
        <v>0.57152777777777775</v>
      </c>
      <c r="F1393" s="278">
        <v>42563</v>
      </c>
      <c r="G1393" s="176">
        <v>0.57222222222222219</v>
      </c>
      <c r="H1393" s="191">
        <v>6.9444444444444198E-4</v>
      </c>
      <c r="I1393" s="179">
        <v>3</v>
      </c>
      <c r="J1393" s="179" t="s">
        <v>459</v>
      </c>
      <c r="K1393" s="179" t="s">
        <v>9</v>
      </c>
      <c r="L1393" s="179" t="s">
        <v>4</v>
      </c>
      <c r="M1393" s="180" t="s">
        <v>286</v>
      </c>
      <c r="N1393" s="179" t="s">
        <v>3</v>
      </c>
      <c r="O1393" s="179" t="s">
        <v>8</v>
      </c>
      <c r="P1393" s="143" t="s">
        <v>6502</v>
      </c>
      <c r="Q1393" s="177" t="s">
        <v>9163</v>
      </c>
      <c r="R1393" s="235">
        <v>0.5</v>
      </c>
      <c r="S1393" s="236">
        <v>0.5</v>
      </c>
      <c r="T1393" s="189">
        <v>1</v>
      </c>
      <c r="U1393" s="2" t="s">
        <v>29</v>
      </c>
      <c r="V1393" s="2">
        <v>1979</v>
      </c>
      <c r="W1393" s="2">
        <v>0</v>
      </c>
      <c r="X1393" s="2" t="s">
        <v>9036</v>
      </c>
      <c r="Y1393" s="2">
        <v>42432</v>
      </c>
      <c r="Z1393" s="2">
        <v>100</v>
      </c>
      <c r="AA1393" s="2">
        <v>42583</v>
      </c>
      <c r="AB1393" s="2">
        <v>0</v>
      </c>
      <c r="AC1393" s="2">
        <v>42432</v>
      </c>
      <c r="AD1393" s="2" t="s">
        <v>42</v>
      </c>
      <c r="AJ1393" s="1">
        <f t="shared" si="79"/>
        <v>0</v>
      </c>
      <c r="AK1393" s="1">
        <f t="shared" si="80"/>
        <v>-1</v>
      </c>
    </row>
    <row r="1394" spans="1:37" ht="31.5" customHeight="1">
      <c r="A1394" s="179" t="s">
        <v>5349</v>
      </c>
      <c r="B1394" s="108" t="s">
        <v>20</v>
      </c>
      <c r="C1394" s="178" t="s">
        <v>4153</v>
      </c>
      <c r="D1394" s="278">
        <v>42563</v>
      </c>
      <c r="E1394" s="176">
        <v>0.6958333333333333</v>
      </c>
      <c r="F1394" s="278">
        <v>42563</v>
      </c>
      <c r="G1394" s="176">
        <v>0.69652777777777775</v>
      </c>
      <c r="H1394" s="191">
        <v>6.9444444444444198E-4</v>
      </c>
      <c r="I1394" s="179">
        <v>68</v>
      </c>
      <c r="J1394" s="179" t="s">
        <v>459</v>
      </c>
      <c r="K1394" s="179" t="s">
        <v>9</v>
      </c>
      <c r="L1394" s="179" t="s">
        <v>17</v>
      </c>
      <c r="M1394" s="180" t="s">
        <v>6503</v>
      </c>
      <c r="N1394" s="179">
        <v>35</v>
      </c>
      <c r="O1394" s="179" t="s">
        <v>8</v>
      </c>
      <c r="P1394" s="213" t="s">
        <v>6504</v>
      </c>
      <c r="Q1394" s="131" t="s">
        <v>9164</v>
      </c>
      <c r="R1394" s="235">
        <v>8.8000000000000007</v>
      </c>
      <c r="S1394" s="236">
        <v>2.9</v>
      </c>
      <c r="T1394" s="189">
        <v>11.700000000000001</v>
      </c>
      <c r="AD1394" s="2" t="s">
        <v>38</v>
      </c>
      <c r="AJ1394" s="1">
        <f t="shared" si="79"/>
        <v>0</v>
      </c>
      <c r="AK1394" s="1">
        <f t="shared" si="80"/>
        <v>-11.700000000000001</v>
      </c>
    </row>
    <row r="1395" spans="1:37" ht="47.25" customHeight="1">
      <c r="A1395" s="179" t="s">
        <v>5349</v>
      </c>
      <c r="B1395" s="108" t="s">
        <v>20</v>
      </c>
      <c r="C1395" s="178" t="s">
        <v>4054</v>
      </c>
      <c r="D1395" s="278">
        <v>42563</v>
      </c>
      <c r="E1395" s="176">
        <v>0.71319444444444446</v>
      </c>
      <c r="F1395" s="278">
        <v>42563</v>
      </c>
      <c r="G1395" s="176">
        <v>0.71388888888888891</v>
      </c>
      <c r="H1395" s="191">
        <v>6.9444444444444198E-4</v>
      </c>
      <c r="I1395" s="179">
        <v>4</v>
      </c>
      <c r="J1395" s="179" t="s">
        <v>144</v>
      </c>
      <c r="K1395" s="179" t="s">
        <v>9</v>
      </c>
      <c r="L1395" s="179" t="s">
        <v>17</v>
      </c>
      <c r="M1395" s="179" t="s">
        <v>5851</v>
      </c>
      <c r="N1395" s="179" t="s">
        <v>3</v>
      </c>
      <c r="O1395" s="179" t="s">
        <v>8</v>
      </c>
      <c r="P1395" s="179" t="s">
        <v>6505</v>
      </c>
      <c r="Q1395" s="224" t="s">
        <v>9165</v>
      </c>
      <c r="R1395" s="235">
        <v>3</v>
      </c>
      <c r="S1395" s="236">
        <v>2</v>
      </c>
      <c r="T1395" s="189">
        <v>5</v>
      </c>
      <c r="AD1395" s="2" t="s">
        <v>38</v>
      </c>
      <c r="AJ1395" s="1">
        <f t="shared" si="79"/>
        <v>0</v>
      </c>
      <c r="AK1395" s="1">
        <f t="shared" si="80"/>
        <v>-5</v>
      </c>
    </row>
    <row r="1396" spans="1:37" ht="63" customHeight="1">
      <c r="A1396" s="179" t="s">
        <v>5349</v>
      </c>
      <c r="B1396" s="108" t="s">
        <v>20</v>
      </c>
      <c r="C1396" s="178" t="s">
        <v>20</v>
      </c>
      <c r="D1396" s="278">
        <v>42563</v>
      </c>
      <c r="E1396" s="176">
        <v>0.72916666666666663</v>
      </c>
      <c r="F1396" s="278">
        <v>42563</v>
      </c>
      <c r="G1396" s="176">
        <v>0.72986111111111107</v>
      </c>
      <c r="H1396" s="191">
        <v>6.9444444444444198E-4</v>
      </c>
      <c r="I1396" s="179">
        <v>8</v>
      </c>
      <c r="J1396" s="179"/>
      <c r="K1396" s="179" t="s">
        <v>9</v>
      </c>
      <c r="L1396" s="179" t="s">
        <v>10</v>
      </c>
      <c r="M1396" s="179" t="s">
        <v>2394</v>
      </c>
      <c r="N1396" s="179" t="s">
        <v>3</v>
      </c>
      <c r="O1396" s="179" t="s">
        <v>8</v>
      </c>
      <c r="P1396" s="177">
        <v>94</v>
      </c>
      <c r="Q1396" s="224" t="s">
        <v>9166</v>
      </c>
      <c r="R1396" s="235">
        <v>4</v>
      </c>
      <c r="S1396" s="236">
        <v>1</v>
      </c>
      <c r="T1396" s="189">
        <v>5</v>
      </c>
      <c r="U1396" s="2" t="s">
        <v>29</v>
      </c>
      <c r="V1396" s="2">
        <v>1976</v>
      </c>
      <c r="W1396" s="2" t="s">
        <v>2813</v>
      </c>
      <c r="X1396" s="2">
        <v>0</v>
      </c>
      <c r="Y1396" s="2">
        <v>42527</v>
      </c>
      <c r="Z1396" s="2">
        <v>100</v>
      </c>
      <c r="AA1396" s="2">
        <v>42644</v>
      </c>
      <c r="AB1396" s="2">
        <v>0</v>
      </c>
      <c r="AC1396" s="2">
        <v>42587</v>
      </c>
      <c r="AD1396" s="2" t="s">
        <v>43</v>
      </c>
      <c r="AJ1396" s="1">
        <f t="shared" si="79"/>
        <v>0</v>
      </c>
      <c r="AK1396" s="1">
        <f t="shared" si="80"/>
        <v>-5</v>
      </c>
    </row>
    <row r="1397" spans="1:37" ht="63" customHeight="1">
      <c r="A1397" s="179" t="s">
        <v>5349</v>
      </c>
      <c r="B1397" s="108" t="s">
        <v>20</v>
      </c>
      <c r="C1397" s="178" t="s">
        <v>20</v>
      </c>
      <c r="D1397" s="278">
        <v>42563</v>
      </c>
      <c r="E1397" s="176">
        <v>0.76666666666666661</v>
      </c>
      <c r="F1397" s="278">
        <v>42563</v>
      </c>
      <c r="G1397" s="176">
        <v>0.76736111111111116</v>
      </c>
      <c r="H1397" s="191">
        <v>6.94444444444553E-4</v>
      </c>
      <c r="I1397" s="179">
        <v>19</v>
      </c>
      <c r="J1397" s="179" t="s">
        <v>144</v>
      </c>
      <c r="K1397" s="179" t="s">
        <v>9</v>
      </c>
      <c r="L1397" s="179" t="s">
        <v>10</v>
      </c>
      <c r="M1397" s="179" t="s">
        <v>831</v>
      </c>
      <c r="N1397" s="179" t="s">
        <v>3</v>
      </c>
      <c r="O1397" s="179" t="s">
        <v>8</v>
      </c>
      <c r="P1397" s="177" t="s">
        <v>6506</v>
      </c>
      <c r="Q1397" s="144" t="s">
        <v>9167</v>
      </c>
      <c r="R1397" s="235">
        <v>38.1</v>
      </c>
      <c r="S1397" s="236">
        <v>35</v>
      </c>
      <c r="T1397" s="189">
        <v>73.099999999999994</v>
      </c>
      <c r="U1397" s="2" t="s">
        <v>29</v>
      </c>
      <c r="V1397" s="2">
        <v>1981</v>
      </c>
      <c r="W1397" s="2" t="s">
        <v>9129</v>
      </c>
      <c r="X1397" s="2">
        <v>0</v>
      </c>
      <c r="Y1397" s="2">
        <v>0</v>
      </c>
      <c r="Z1397" s="2">
        <v>100</v>
      </c>
      <c r="AA1397" s="2">
        <v>2018</v>
      </c>
      <c r="AB1397" s="2">
        <v>0</v>
      </c>
      <c r="AC1397" s="2">
        <v>0</v>
      </c>
      <c r="AD1397" s="2" t="s">
        <v>43</v>
      </c>
      <c r="AJ1397" s="1">
        <f t="shared" si="79"/>
        <v>0</v>
      </c>
      <c r="AK1397" s="1">
        <f t="shared" si="80"/>
        <v>-73.099999999999994</v>
      </c>
    </row>
    <row r="1398" spans="1:37" ht="94.5">
      <c r="A1398" s="179" t="s">
        <v>5349</v>
      </c>
      <c r="B1398" s="108" t="s">
        <v>20</v>
      </c>
      <c r="C1398" s="178" t="s">
        <v>20</v>
      </c>
      <c r="D1398" s="278">
        <v>42563</v>
      </c>
      <c r="E1398" s="176">
        <v>0.77777777777777779</v>
      </c>
      <c r="F1398" s="278">
        <v>42563</v>
      </c>
      <c r="G1398" s="176">
        <v>0.80694444444444446</v>
      </c>
      <c r="H1398" s="191">
        <v>2.9166666666666674E-2</v>
      </c>
      <c r="I1398" s="179">
        <v>64</v>
      </c>
      <c r="J1398" s="179" t="s">
        <v>144</v>
      </c>
      <c r="K1398" s="179"/>
      <c r="L1398" s="179" t="s">
        <v>10</v>
      </c>
      <c r="M1398" s="179" t="s">
        <v>6507</v>
      </c>
      <c r="N1398" s="179">
        <v>35</v>
      </c>
      <c r="O1398" s="179" t="s">
        <v>8</v>
      </c>
      <c r="P1398" s="177" t="s">
        <v>6508</v>
      </c>
      <c r="Q1398" s="145" t="s">
        <v>9168</v>
      </c>
      <c r="R1398" s="235">
        <v>48</v>
      </c>
      <c r="S1398" s="236">
        <v>17</v>
      </c>
      <c r="T1398" s="189">
        <v>65</v>
      </c>
      <c r="U1398" s="2" t="s">
        <v>29</v>
      </c>
      <c r="V1398" s="2">
        <v>1993</v>
      </c>
      <c r="W1398" s="2" t="s">
        <v>2737</v>
      </c>
      <c r="X1398" s="2">
        <v>0</v>
      </c>
      <c r="Y1398" s="2">
        <v>42207</v>
      </c>
      <c r="Z1398" s="2">
        <v>100</v>
      </c>
      <c r="AA1398" s="2">
        <v>0</v>
      </c>
      <c r="AB1398" s="2">
        <v>0</v>
      </c>
      <c r="AC1398" s="2">
        <v>0</v>
      </c>
      <c r="AD1398" s="2" t="s">
        <v>43</v>
      </c>
      <c r="AJ1398" s="1">
        <f t="shared" si="79"/>
        <v>0</v>
      </c>
      <c r="AK1398" s="1">
        <f t="shared" si="80"/>
        <v>-65</v>
      </c>
    </row>
    <row r="1399" spans="1:37" ht="94.5">
      <c r="A1399" s="179" t="s">
        <v>5349</v>
      </c>
      <c r="B1399" s="108" t="s">
        <v>20</v>
      </c>
      <c r="C1399" s="178" t="s">
        <v>5852</v>
      </c>
      <c r="D1399" s="278">
        <v>42563</v>
      </c>
      <c r="E1399" s="176">
        <v>0.81944444444444453</v>
      </c>
      <c r="F1399" s="278">
        <v>42563</v>
      </c>
      <c r="G1399" s="176">
        <v>0.82013888888888886</v>
      </c>
      <c r="H1399" s="191">
        <v>6.9444444444433095E-4</v>
      </c>
      <c r="I1399" s="179">
        <v>319</v>
      </c>
      <c r="J1399" s="179" t="s">
        <v>9169</v>
      </c>
      <c r="K1399" s="179" t="s">
        <v>9</v>
      </c>
      <c r="L1399" s="179" t="s">
        <v>17</v>
      </c>
      <c r="M1399" s="180" t="s">
        <v>4184</v>
      </c>
      <c r="N1399" s="179">
        <v>220</v>
      </c>
      <c r="O1399" s="179" t="s">
        <v>8</v>
      </c>
      <c r="P1399" s="177" t="s">
        <v>6509</v>
      </c>
      <c r="Q1399" s="109" t="s">
        <v>9170</v>
      </c>
      <c r="R1399" s="235">
        <v>102</v>
      </c>
      <c r="S1399" s="236">
        <v>220</v>
      </c>
      <c r="T1399" s="189">
        <v>322</v>
      </c>
      <c r="U1399" s="179"/>
      <c r="V1399" s="179"/>
      <c r="W1399" s="179"/>
      <c r="X1399" s="179"/>
      <c r="Y1399" s="179"/>
      <c r="Z1399" s="179"/>
      <c r="AA1399" s="179"/>
      <c r="AB1399" s="179"/>
      <c r="AC1399" s="179"/>
      <c r="AD1399" s="179" t="s">
        <v>38</v>
      </c>
      <c r="AE1399" s="179"/>
      <c r="AF1399" s="179"/>
      <c r="AG1399" s="115"/>
      <c r="AJ1399" s="1">
        <f t="shared" si="79"/>
        <v>0</v>
      </c>
      <c r="AK1399" s="1">
        <f t="shared" si="80"/>
        <v>-322</v>
      </c>
    </row>
    <row r="1400" spans="1:37" ht="47.25">
      <c r="A1400" s="179" t="s">
        <v>5349</v>
      </c>
      <c r="B1400" s="108" t="s">
        <v>20</v>
      </c>
      <c r="C1400" s="178" t="s">
        <v>5852</v>
      </c>
      <c r="D1400" s="278">
        <v>42563</v>
      </c>
      <c r="E1400" s="176">
        <v>0.81944444444444453</v>
      </c>
      <c r="F1400" s="278">
        <v>42563</v>
      </c>
      <c r="G1400" s="176">
        <v>0.82013888888888886</v>
      </c>
      <c r="H1400" s="191">
        <v>6.9444444444433095E-4</v>
      </c>
      <c r="I1400" s="179">
        <v>16</v>
      </c>
      <c r="J1400" s="179" t="s">
        <v>9169</v>
      </c>
      <c r="K1400" s="179" t="s">
        <v>9</v>
      </c>
      <c r="L1400" s="179" t="s">
        <v>17</v>
      </c>
      <c r="M1400" s="180" t="s">
        <v>4184</v>
      </c>
      <c r="N1400" s="179">
        <v>220</v>
      </c>
      <c r="O1400" s="179" t="s">
        <v>8</v>
      </c>
      <c r="P1400" s="213" t="s">
        <v>6510</v>
      </c>
      <c r="Q1400" s="177" t="s">
        <v>6511</v>
      </c>
      <c r="R1400" s="235">
        <v>11</v>
      </c>
      <c r="S1400" s="671"/>
      <c r="T1400" s="189">
        <v>11</v>
      </c>
      <c r="U1400" s="179"/>
      <c r="V1400" s="179"/>
      <c r="W1400" s="179"/>
      <c r="X1400" s="179"/>
      <c r="Y1400" s="179"/>
      <c r="Z1400" s="179"/>
      <c r="AA1400" s="179"/>
      <c r="AB1400" s="179"/>
      <c r="AC1400" s="179"/>
      <c r="AD1400" s="179" t="s">
        <v>38</v>
      </c>
      <c r="AE1400" s="179"/>
      <c r="AF1400" s="179"/>
      <c r="AG1400" s="115"/>
      <c r="AJ1400" s="1">
        <f t="shared" si="79"/>
        <v>0</v>
      </c>
      <c r="AK1400" s="1">
        <f t="shared" si="80"/>
        <v>-11</v>
      </c>
    </row>
    <row r="1401" spans="1:37" ht="63">
      <c r="A1401" s="179" t="s">
        <v>5349</v>
      </c>
      <c r="B1401" s="108" t="s">
        <v>20</v>
      </c>
      <c r="C1401" s="178" t="s">
        <v>5852</v>
      </c>
      <c r="D1401" s="278">
        <v>42563</v>
      </c>
      <c r="E1401" s="176">
        <v>0.81944444444444453</v>
      </c>
      <c r="F1401" s="278">
        <v>42563</v>
      </c>
      <c r="G1401" s="175">
        <v>0.82013888888888886</v>
      </c>
      <c r="H1401" s="191">
        <v>6.9444444444433095E-4</v>
      </c>
      <c r="I1401" s="179">
        <v>60</v>
      </c>
      <c r="J1401" s="179" t="s">
        <v>9169</v>
      </c>
      <c r="K1401" s="179" t="s">
        <v>9</v>
      </c>
      <c r="L1401" s="179" t="s">
        <v>17</v>
      </c>
      <c r="M1401" s="180" t="s">
        <v>4184</v>
      </c>
      <c r="N1401" s="179">
        <v>220</v>
      </c>
      <c r="O1401" s="179" t="s">
        <v>8</v>
      </c>
      <c r="P1401" s="177" t="s">
        <v>6512</v>
      </c>
      <c r="Q1401" s="177" t="s">
        <v>6511</v>
      </c>
      <c r="R1401" s="235">
        <v>19.899999999999999</v>
      </c>
      <c r="S1401" s="236">
        <v>20</v>
      </c>
      <c r="T1401" s="189">
        <v>39.9</v>
      </c>
      <c r="U1401" s="179"/>
      <c r="V1401" s="179"/>
      <c r="W1401" s="179"/>
      <c r="X1401" s="179"/>
      <c r="Y1401" s="179"/>
      <c r="Z1401" s="179"/>
      <c r="AA1401" s="179"/>
      <c r="AB1401" s="179"/>
      <c r="AC1401" s="179"/>
      <c r="AD1401" s="179" t="s">
        <v>38</v>
      </c>
      <c r="AE1401" s="179"/>
      <c r="AF1401" s="179"/>
      <c r="AG1401" s="115"/>
      <c r="AJ1401" s="1">
        <f t="shared" si="79"/>
        <v>0</v>
      </c>
      <c r="AK1401" s="1">
        <f t="shared" si="80"/>
        <v>-39.9</v>
      </c>
    </row>
    <row r="1402" spans="1:37" ht="63">
      <c r="A1402" s="179" t="s">
        <v>5349</v>
      </c>
      <c r="B1402" s="108" t="s">
        <v>20</v>
      </c>
      <c r="C1402" s="178" t="s">
        <v>5852</v>
      </c>
      <c r="D1402" s="278">
        <v>42563</v>
      </c>
      <c r="E1402" s="176">
        <v>0.81944444444444453</v>
      </c>
      <c r="F1402" s="278">
        <v>42563</v>
      </c>
      <c r="G1402" s="175">
        <v>0.82013888888888886</v>
      </c>
      <c r="H1402" s="191">
        <v>6.9444444444433095E-4</v>
      </c>
      <c r="I1402" s="179">
        <v>319</v>
      </c>
      <c r="J1402" s="179" t="s">
        <v>9169</v>
      </c>
      <c r="K1402" s="179" t="s">
        <v>9</v>
      </c>
      <c r="L1402" s="179" t="s">
        <v>17</v>
      </c>
      <c r="M1402" s="180" t="s">
        <v>4184</v>
      </c>
      <c r="N1402" s="179">
        <v>220</v>
      </c>
      <c r="O1402" s="179" t="s">
        <v>8</v>
      </c>
      <c r="P1402" s="143" t="s">
        <v>4323</v>
      </c>
      <c r="Q1402" s="238" t="s">
        <v>6511</v>
      </c>
      <c r="R1402" s="235">
        <v>36</v>
      </c>
      <c r="S1402" s="236">
        <v>65</v>
      </c>
      <c r="T1402" s="189">
        <v>101</v>
      </c>
      <c r="U1402" s="179"/>
      <c r="V1402" s="179"/>
      <c r="W1402" s="179"/>
      <c r="X1402" s="179"/>
      <c r="Y1402" s="179"/>
      <c r="Z1402" s="179"/>
      <c r="AA1402" s="179"/>
      <c r="AB1402" s="179"/>
      <c r="AC1402" s="179"/>
      <c r="AD1402" s="179" t="s">
        <v>38</v>
      </c>
      <c r="AE1402" s="179"/>
      <c r="AF1402" s="179"/>
      <c r="AG1402" s="115"/>
      <c r="AJ1402" s="1">
        <f t="shared" si="79"/>
        <v>0</v>
      </c>
      <c r="AK1402" s="1">
        <f t="shared" si="80"/>
        <v>-101</v>
      </c>
    </row>
    <row r="1403" spans="1:37" ht="47.25">
      <c r="A1403" s="179" t="s">
        <v>5349</v>
      </c>
      <c r="B1403" s="108" t="s">
        <v>20</v>
      </c>
      <c r="C1403" s="208" t="s">
        <v>4153</v>
      </c>
      <c r="D1403" s="278">
        <v>42564</v>
      </c>
      <c r="E1403" s="185">
        <v>0.51736111111111105</v>
      </c>
      <c r="F1403" s="278">
        <v>42564</v>
      </c>
      <c r="G1403" s="185">
        <v>0.68472222222222223</v>
      </c>
      <c r="H1403" s="191">
        <v>0.16736111111111118</v>
      </c>
      <c r="I1403" s="198">
        <v>6</v>
      </c>
      <c r="J1403" s="179"/>
      <c r="K1403" s="179"/>
      <c r="L1403" s="208" t="s">
        <v>17</v>
      </c>
      <c r="M1403" s="180" t="s">
        <v>5865</v>
      </c>
      <c r="N1403" s="179" t="s">
        <v>3</v>
      </c>
      <c r="O1403" s="208" t="s">
        <v>8</v>
      </c>
      <c r="P1403" s="196" t="s">
        <v>6513</v>
      </c>
      <c r="Q1403" s="197" t="s">
        <v>6514</v>
      </c>
      <c r="R1403" s="654">
        <v>18</v>
      </c>
      <c r="S1403" s="672">
        <v>13</v>
      </c>
      <c r="T1403" s="189">
        <v>31</v>
      </c>
      <c r="U1403" s="179"/>
      <c r="V1403" s="179"/>
      <c r="W1403" s="179"/>
      <c r="X1403" s="179"/>
      <c r="Y1403" s="179"/>
      <c r="Z1403" s="179"/>
      <c r="AA1403" s="179"/>
      <c r="AB1403" s="179"/>
      <c r="AC1403" s="179"/>
      <c r="AD1403" s="179" t="s">
        <v>38</v>
      </c>
      <c r="AE1403" s="179"/>
      <c r="AF1403" s="179"/>
      <c r="AG1403" s="115" t="s">
        <v>9083</v>
      </c>
      <c r="AH1403" s="115"/>
      <c r="AJ1403" s="1">
        <f t="shared" si="79"/>
        <v>0</v>
      </c>
      <c r="AK1403" s="1">
        <f t="shared" si="80"/>
        <v>-31</v>
      </c>
    </row>
    <row r="1404" spans="1:37" ht="47.25">
      <c r="A1404" s="179" t="s">
        <v>5349</v>
      </c>
      <c r="B1404" s="108" t="s">
        <v>20</v>
      </c>
      <c r="C1404" s="208" t="s">
        <v>4054</v>
      </c>
      <c r="D1404" s="278">
        <v>42565</v>
      </c>
      <c r="E1404" s="185">
        <v>0.25555555555555559</v>
      </c>
      <c r="F1404" s="278">
        <v>42565</v>
      </c>
      <c r="G1404" s="185">
        <v>0.25625000000000003</v>
      </c>
      <c r="H1404" s="191">
        <v>6.9444444444444198E-4</v>
      </c>
      <c r="I1404" s="187">
        <v>9</v>
      </c>
      <c r="J1404" s="208" t="s">
        <v>9111</v>
      </c>
      <c r="K1404" s="208" t="s">
        <v>9</v>
      </c>
      <c r="L1404" s="208" t="s">
        <v>17</v>
      </c>
      <c r="M1404" s="184" t="s">
        <v>9033</v>
      </c>
      <c r="N1404" s="208">
        <v>110</v>
      </c>
      <c r="O1404" s="208" t="s">
        <v>8</v>
      </c>
      <c r="P1404" s="186" t="s">
        <v>6252</v>
      </c>
      <c r="Q1404" s="183" t="s">
        <v>9171</v>
      </c>
      <c r="R1404" s="644">
        <v>2.7370000000000001</v>
      </c>
      <c r="S1404" s="661">
        <v>0.59699999999999998</v>
      </c>
      <c r="T1404" s="189">
        <v>3.3340000000000001</v>
      </c>
      <c r="U1404" s="179"/>
      <c r="V1404" s="179"/>
      <c r="W1404" s="179"/>
      <c r="X1404" s="179"/>
      <c r="Y1404" s="179"/>
      <c r="Z1404" s="179"/>
      <c r="AA1404" s="179"/>
      <c r="AB1404" s="179"/>
      <c r="AC1404" s="179"/>
      <c r="AD1404" s="179" t="s">
        <v>38</v>
      </c>
      <c r="AE1404" s="179"/>
      <c r="AF1404" s="179"/>
      <c r="AG1404" s="115"/>
      <c r="AH1404" s="115"/>
      <c r="AJ1404" s="1">
        <f t="shared" si="79"/>
        <v>0</v>
      </c>
      <c r="AK1404" s="1">
        <f t="shared" si="80"/>
        <v>-3.3340000000000001</v>
      </c>
    </row>
    <row r="1405" spans="1:37" ht="63">
      <c r="A1405" s="179" t="s">
        <v>5349</v>
      </c>
      <c r="B1405" s="108" t="s">
        <v>20</v>
      </c>
      <c r="C1405" s="208" t="s">
        <v>20</v>
      </c>
      <c r="D1405" s="278">
        <v>42565</v>
      </c>
      <c r="E1405" s="182">
        <v>0.96319444444444446</v>
      </c>
      <c r="F1405" s="278">
        <v>42565</v>
      </c>
      <c r="G1405" s="185">
        <v>0.96388888888888891</v>
      </c>
      <c r="H1405" s="191">
        <v>6.9444444444444198E-4</v>
      </c>
      <c r="I1405" s="187">
        <v>11</v>
      </c>
      <c r="J1405" s="208" t="s">
        <v>459</v>
      </c>
      <c r="K1405" s="208" t="s">
        <v>9</v>
      </c>
      <c r="L1405" s="208" t="s">
        <v>10</v>
      </c>
      <c r="M1405" s="184" t="s">
        <v>6265</v>
      </c>
      <c r="N1405" s="208" t="s">
        <v>3</v>
      </c>
      <c r="O1405" s="208" t="s">
        <v>8</v>
      </c>
      <c r="P1405" s="186" t="s">
        <v>6266</v>
      </c>
      <c r="Q1405" s="183" t="s">
        <v>9172</v>
      </c>
      <c r="R1405" s="644">
        <v>1</v>
      </c>
      <c r="S1405" s="661"/>
      <c r="T1405" s="189">
        <v>1</v>
      </c>
      <c r="U1405" s="179" t="s">
        <v>29</v>
      </c>
      <c r="V1405" s="179">
        <v>1971</v>
      </c>
      <c r="W1405" s="179" t="s">
        <v>2813</v>
      </c>
      <c r="X1405" s="179" t="s">
        <v>9173</v>
      </c>
      <c r="Y1405" s="179">
        <v>42266</v>
      </c>
      <c r="Z1405" s="179">
        <v>100</v>
      </c>
      <c r="AA1405" s="179">
        <v>42644</v>
      </c>
      <c r="AB1405" s="179">
        <v>0</v>
      </c>
      <c r="AC1405" s="179">
        <v>42419</v>
      </c>
      <c r="AD1405" s="179" t="s">
        <v>43</v>
      </c>
      <c r="AE1405" s="179"/>
      <c r="AF1405" s="179"/>
      <c r="AG1405" s="115"/>
      <c r="AH1405" s="115"/>
      <c r="AJ1405" s="1">
        <f t="shared" si="79"/>
        <v>0</v>
      </c>
      <c r="AK1405" s="1">
        <f t="shared" si="80"/>
        <v>-1</v>
      </c>
    </row>
    <row r="1406" spans="1:37" ht="47.25">
      <c r="A1406" s="179" t="s">
        <v>5349</v>
      </c>
      <c r="B1406" s="108" t="s">
        <v>20</v>
      </c>
      <c r="C1406" s="208" t="s">
        <v>20</v>
      </c>
      <c r="D1406" s="278">
        <v>42565</v>
      </c>
      <c r="E1406" s="182">
        <v>0.96944444444444444</v>
      </c>
      <c r="F1406" s="278">
        <v>42565</v>
      </c>
      <c r="G1406" s="185">
        <v>0.97916666666666663</v>
      </c>
      <c r="H1406" s="191">
        <v>9.7222222222221877E-3</v>
      </c>
      <c r="I1406" s="187">
        <v>17</v>
      </c>
      <c r="J1406" s="208" t="s">
        <v>459</v>
      </c>
      <c r="K1406" s="208" t="s">
        <v>146</v>
      </c>
      <c r="L1406" s="208" t="s">
        <v>10</v>
      </c>
      <c r="M1406" s="184" t="s">
        <v>4708</v>
      </c>
      <c r="N1406" s="208" t="s">
        <v>3</v>
      </c>
      <c r="O1406" s="208" t="s">
        <v>8</v>
      </c>
      <c r="P1406" s="186" t="s">
        <v>6267</v>
      </c>
      <c r="Q1406" s="183" t="s">
        <v>9174</v>
      </c>
      <c r="R1406" s="644">
        <v>8.2769999999999992</v>
      </c>
      <c r="S1406" s="669"/>
      <c r="T1406" s="189">
        <v>8.2769999999999992</v>
      </c>
      <c r="U1406" s="179" t="s">
        <v>29</v>
      </c>
      <c r="V1406" s="179">
        <v>1970</v>
      </c>
      <c r="W1406" s="179">
        <v>0</v>
      </c>
      <c r="X1406" s="179" t="s">
        <v>9173</v>
      </c>
      <c r="Y1406" s="179">
        <v>42331</v>
      </c>
      <c r="Z1406" s="179">
        <v>100</v>
      </c>
      <c r="AA1406" s="179">
        <v>42614</v>
      </c>
      <c r="AB1406" s="179">
        <v>0</v>
      </c>
      <c r="AC1406" s="179">
        <v>42447</v>
      </c>
      <c r="AD1406" s="179" t="s">
        <v>43</v>
      </c>
      <c r="AE1406" s="179"/>
      <c r="AF1406" s="179"/>
      <c r="AG1406" s="115"/>
      <c r="AH1406" s="115"/>
      <c r="AJ1406" s="1">
        <f t="shared" si="79"/>
        <v>0</v>
      </c>
      <c r="AK1406" s="1">
        <f t="shared" si="80"/>
        <v>-8.2769999999999992</v>
      </c>
    </row>
    <row r="1407" spans="1:37" ht="18.75">
      <c r="A1407" s="179" t="s">
        <v>5349</v>
      </c>
      <c r="B1407" s="108" t="s">
        <v>20</v>
      </c>
      <c r="C1407" s="208" t="s">
        <v>20</v>
      </c>
      <c r="D1407" s="278">
        <v>42565</v>
      </c>
      <c r="E1407" s="182">
        <v>0.97569444444444453</v>
      </c>
      <c r="F1407" s="278">
        <v>42565</v>
      </c>
      <c r="G1407" s="182">
        <v>0.98958333333333337</v>
      </c>
      <c r="H1407" s="191">
        <v>1.388888888888884E-2</v>
      </c>
      <c r="I1407" s="187">
        <v>20</v>
      </c>
      <c r="J1407" s="208" t="s">
        <v>459</v>
      </c>
      <c r="K1407" s="208" t="s">
        <v>21</v>
      </c>
      <c r="L1407" s="208" t="s">
        <v>10</v>
      </c>
      <c r="M1407" s="184" t="s">
        <v>4951</v>
      </c>
      <c r="N1407" s="208" t="s">
        <v>3</v>
      </c>
      <c r="O1407" s="208" t="s">
        <v>8</v>
      </c>
      <c r="P1407" s="186" t="s">
        <v>6268</v>
      </c>
      <c r="Q1407" s="130" t="s">
        <v>6518</v>
      </c>
      <c r="R1407" s="644">
        <v>2.9969999999999999</v>
      </c>
      <c r="S1407" s="658">
        <v>2.76</v>
      </c>
      <c r="T1407" s="189">
        <v>5.7569999999999997</v>
      </c>
      <c r="U1407" s="179" t="s">
        <v>29</v>
      </c>
      <c r="V1407" s="179">
        <v>1985</v>
      </c>
      <c r="W1407" s="179">
        <v>0</v>
      </c>
      <c r="X1407" s="179" t="s">
        <v>9036</v>
      </c>
      <c r="Y1407" s="179">
        <v>42098</v>
      </c>
      <c r="Z1407" s="179">
        <v>100</v>
      </c>
      <c r="AA1407" s="179">
        <v>42583</v>
      </c>
      <c r="AB1407" s="179">
        <v>0</v>
      </c>
      <c r="AC1407" s="179">
        <v>42314</v>
      </c>
      <c r="AD1407" s="179" t="s">
        <v>43</v>
      </c>
      <c r="AE1407" s="179"/>
      <c r="AF1407" s="179"/>
      <c r="AG1407" s="115"/>
      <c r="AH1407" s="115"/>
      <c r="AJ1407" s="1">
        <f t="shared" si="79"/>
        <v>0</v>
      </c>
      <c r="AK1407" s="1">
        <f t="shared" si="80"/>
        <v>-5.7569999999999997</v>
      </c>
    </row>
    <row r="1408" spans="1:37" ht="31.5">
      <c r="A1408" s="179" t="s">
        <v>5349</v>
      </c>
      <c r="B1408" s="108" t="s">
        <v>20</v>
      </c>
      <c r="C1408" s="208" t="s">
        <v>20</v>
      </c>
      <c r="D1408" s="278">
        <v>42565</v>
      </c>
      <c r="E1408" s="185">
        <v>5.9027777777777783E-2</v>
      </c>
      <c r="F1408" s="278">
        <v>42565</v>
      </c>
      <c r="G1408" s="185">
        <v>8.3333333333333329E-2</v>
      </c>
      <c r="H1408" s="191">
        <v>2.4305555555555546E-2</v>
      </c>
      <c r="I1408" s="187">
        <v>6</v>
      </c>
      <c r="J1408" s="208" t="s">
        <v>9037</v>
      </c>
      <c r="K1408" s="208" t="s">
        <v>15</v>
      </c>
      <c r="L1408" s="208" t="s">
        <v>4</v>
      </c>
      <c r="M1408" s="184" t="s">
        <v>9127</v>
      </c>
      <c r="N1408" s="208" t="s">
        <v>3</v>
      </c>
      <c r="O1408" s="208" t="s">
        <v>8</v>
      </c>
      <c r="P1408" s="186" t="s">
        <v>5129</v>
      </c>
      <c r="Q1408" s="183" t="s">
        <v>9175</v>
      </c>
      <c r="R1408" s="644">
        <v>11.343</v>
      </c>
      <c r="S1408" s="669"/>
      <c r="T1408" s="189">
        <v>11.343</v>
      </c>
      <c r="U1408" s="179" t="s">
        <v>48</v>
      </c>
      <c r="V1408" s="179">
        <v>2015</v>
      </c>
      <c r="W1408" s="179" t="s">
        <v>9176</v>
      </c>
      <c r="X1408" s="179">
        <v>0</v>
      </c>
      <c r="Y1408" s="179">
        <v>42200</v>
      </c>
      <c r="Z1408" s="179">
        <v>100</v>
      </c>
      <c r="AA1408" s="179">
        <v>0</v>
      </c>
      <c r="AB1408" s="179">
        <v>0</v>
      </c>
      <c r="AC1408" s="179">
        <v>42262</v>
      </c>
      <c r="AD1408" s="179" t="s">
        <v>0</v>
      </c>
      <c r="AE1408" s="179"/>
      <c r="AF1408" s="179"/>
      <c r="AG1408" s="115" t="s">
        <v>9138</v>
      </c>
      <c r="AH1408" s="115"/>
      <c r="AJ1408" s="1">
        <f t="shared" si="79"/>
        <v>0</v>
      </c>
      <c r="AK1408" s="1">
        <f t="shared" si="80"/>
        <v>-11.343</v>
      </c>
    </row>
    <row r="1409" spans="1:37" ht="409.5">
      <c r="A1409" s="179" t="s">
        <v>5349</v>
      </c>
      <c r="B1409" s="208" t="s">
        <v>20</v>
      </c>
      <c r="C1409" s="208" t="s">
        <v>20</v>
      </c>
      <c r="D1409" s="278">
        <v>42566</v>
      </c>
      <c r="E1409" s="185">
        <v>8.3333333333333329E-2</v>
      </c>
      <c r="F1409" s="278">
        <v>42566</v>
      </c>
      <c r="G1409" s="185">
        <v>0.3</v>
      </c>
      <c r="H1409" s="191">
        <v>0.21666666666666667</v>
      </c>
      <c r="I1409" s="187">
        <v>6</v>
      </c>
      <c r="J1409" s="208" t="s">
        <v>9037</v>
      </c>
      <c r="K1409" s="208" t="s">
        <v>15</v>
      </c>
      <c r="L1409" s="208" t="s">
        <v>4</v>
      </c>
      <c r="M1409" s="184" t="s">
        <v>9127</v>
      </c>
      <c r="N1409" s="208">
        <v>0.4</v>
      </c>
      <c r="O1409" s="208" t="s">
        <v>49</v>
      </c>
      <c r="P1409" s="186" t="s">
        <v>6314</v>
      </c>
      <c r="Q1409" s="130" t="s">
        <v>9177</v>
      </c>
      <c r="R1409" s="644">
        <v>119.5</v>
      </c>
      <c r="S1409" s="658"/>
      <c r="T1409" s="189">
        <v>119.5</v>
      </c>
      <c r="U1409" s="179" t="s">
        <v>48</v>
      </c>
      <c r="V1409" s="179">
        <v>2015</v>
      </c>
      <c r="W1409" s="179" t="s">
        <v>9176</v>
      </c>
      <c r="X1409" s="179">
        <v>0</v>
      </c>
      <c r="Y1409" s="179">
        <v>42200</v>
      </c>
      <c r="Z1409" s="179">
        <v>100</v>
      </c>
      <c r="AA1409" s="179">
        <v>0</v>
      </c>
      <c r="AB1409" s="179">
        <v>0</v>
      </c>
      <c r="AC1409" s="179">
        <v>42262</v>
      </c>
      <c r="AD1409" s="179" t="s">
        <v>0</v>
      </c>
      <c r="AE1409" s="179"/>
      <c r="AF1409" s="179"/>
      <c r="AG1409" s="115" t="s">
        <v>9138</v>
      </c>
      <c r="AH1409" s="115"/>
      <c r="AJ1409" s="1">
        <f t="shared" si="79"/>
        <v>0</v>
      </c>
      <c r="AK1409" s="1">
        <f t="shared" si="80"/>
        <v>-119.5</v>
      </c>
    </row>
    <row r="1410" spans="1:37" ht="141.75">
      <c r="A1410" s="179" t="s">
        <v>5349</v>
      </c>
      <c r="B1410" s="208" t="s">
        <v>20</v>
      </c>
      <c r="C1410" s="208" t="s">
        <v>20</v>
      </c>
      <c r="D1410" s="278">
        <v>42566</v>
      </c>
      <c r="E1410" s="182">
        <v>0.51041666666666663</v>
      </c>
      <c r="F1410" s="278">
        <v>42566</v>
      </c>
      <c r="G1410" s="185">
        <v>0.55555555555555558</v>
      </c>
      <c r="H1410" s="225">
        <v>4.5138888888888951E-2</v>
      </c>
      <c r="I1410" s="187">
        <v>5</v>
      </c>
      <c r="J1410" s="208"/>
      <c r="K1410" s="208"/>
      <c r="L1410" s="208" t="s">
        <v>4</v>
      </c>
      <c r="M1410" s="184" t="s">
        <v>4467</v>
      </c>
      <c r="N1410" s="208" t="s">
        <v>3</v>
      </c>
      <c r="O1410" s="208" t="s">
        <v>8</v>
      </c>
      <c r="P1410" s="177" t="s">
        <v>9178</v>
      </c>
      <c r="Q1410" s="183" t="s">
        <v>9179</v>
      </c>
      <c r="R1410" s="644">
        <v>7</v>
      </c>
      <c r="S1410" s="661"/>
      <c r="T1410" s="189">
        <v>7</v>
      </c>
      <c r="U1410" s="179" t="s">
        <v>45</v>
      </c>
      <c r="V1410" s="179">
        <v>2004</v>
      </c>
      <c r="W1410" s="179" t="s">
        <v>9180</v>
      </c>
      <c r="X1410" s="179">
        <v>0</v>
      </c>
      <c r="Y1410" s="179">
        <v>40571</v>
      </c>
      <c r="Z1410" s="179">
        <v>100</v>
      </c>
      <c r="AA1410" s="179">
        <v>42887</v>
      </c>
      <c r="AB1410" s="179">
        <v>0</v>
      </c>
      <c r="AC1410" s="179">
        <v>42514</v>
      </c>
      <c r="AD1410" s="179" t="s">
        <v>0</v>
      </c>
      <c r="AE1410" s="179"/>
      <c r="AF1410" s="179"/>
      <c r="AG1410" s="115"/>
      <c r="AH1410" s="115"/>
      <c r="AJ1410" s="1">
        <f t="shared" si="79"/>
        <v>0</v>
      </c>
      <c r="AK1410" s="1">
        <f t="shared" si="80"/>
        <v>-7</v>
      </c>
    </row>
    <row r="1411" spans="1:37" ht="78.75">
      <c r="A1411" s="179" t="s">
        <v>5349</v>
      </c>
      <c r="B1411" s="208" t="s">
        <v>20</v>
      </c>
      <c r="C1411" s="208" t="s">
        <v>4153</v>
      </c>
      <c r="D1411" s="278">
        <v>42566</v>
      </c>
      <c r="E1411" s="182">
        <v>0.45763888888888887</v>
      </c>
      <c r="F1411" s="278">
        <v>42566</v>
      </c>
      <c r="G1411" s="185">
        <v>0.64166666666666672</v>
      </c>
      <c r="H1411" s="191">
        <v>0.18402777777777785</v>
      </c>
      <c r="I1411" s="187">
        <v>1</v>
      </c>
      <c r="J1411" s="208"/>
      <c r="K1411" s="208"/>
      <c r="L1411" s="208" t="s">
        <v>17</v>
      </c>
      <c r="M1411" s="184" t="s">
        <v>4154</v>
      </c>
      <c r="N1411" s="208">
        <v>35</v>
      </c>
      <c r="O1411" s="208" t="s">
        <v>14</v>
      </c>
      <c r="P1411" s="186" t="s">
        <v>6515</v>
      </c>
      <c r="Q1411" s="183" t="s">
        <v>9181</v>
      </c>
      <c r="R1411" s="644">
        <v>9</v>
      </c>
      <c r="S1411" s="244"/>
      <c r="T1411" s="189">
        <v>9</v>
      </c>
      <c r="U1411" s="179"/>
      <c r="V1411" s="179"/>
      <c r="W1411" s="179"/>
      <c r="X1411" s="179"/>
      <c r="Y1411" s="179"/>
      <c r="Z1411" s="179"/>
      <c r="AA1411" s="179"/>
      <c r="AB1411" s="179"/>
      <c r="AC1411" s="179"/>
      <c r="AD1411" s="179" t="s">
        <v>38</v>
      </c>
      <c r="AE1411" s="179"/>
      <c r="AF1411" s="179"/>
      <c r="AG1411" s="115" t="s">
        <v>9083</v>
      </c>
      <c r="AJ1411" s="1">
        <f t="shared" si="79"/>
        <v>0</v>
      </c>
      <c r="AK1411" s="1">
        <f t="shared" si="80"/>
        <v>-9</v>
      </c>
    </row>
    <row r="1412" spans="1:37" ht="110.25">
      <c r="A1412" s="179" t="s">
        <v>5349</v>
      </c>
      <c r="B1412" s="208" t="s">
        <v>20</v>
      </c>
      <c r="C1412" s="208" t="s">
        <v>4054</v>
      </c>
      <c r="D1412" s="278">
        <v>42566</v>
      </c>
      <c r="E1412" s="185">
        <v>0.77430555555555547</v>
      </c>
      <c r="F1412" s="278">
        <v>42566</v>
      </c>
      <c r="G1412" s="185">
        <v>0.77569444444444446</v>
      </c>
      <c r="H1412" s="191">
        <v>1.388888888888995E-3</v>
      </c>
      <c r="I1412" s="187">
        <v>8</v>
      </c>
      <c r="J1412" s="179"/>
      <c r="K1412" s="179"/>
      <c r="L1412" s="208" t="s">
        <v>17</v>
      </c>
      <c r="M1412" s="184" t="s">
        <v>5854</v>
      </c>
      <c r="N1412" s="208" t="s">
        <v>3</v>
      </c>
      <c r="O1412" s="208" t="s">
        <v>8</v>
      </c>
      <c r="P1412" s="186" t="s">
        <v>6313</v>
      </c>
      <c r="Q1412" s="183" t="s">
        <v>9182</v>
      </c>
      <c r="R1412" s="644">
        <v>5.3</v>
      </c>
      <c r="S1412" s="661"/>
      <c r="T1412" s="189">
        <v>5.3</v>
      </c>
      <c r="U1412" s="179"/>
      <c r="V1412" s="179"/>
      <c r="W1412" s="179"/>
      <c r="X1412" s="179"/>
      <c r="Y1412" s="179"/>
      <c r="Z1412" s="179"/>
      <c r="AA1412" s="179"/>
      <c r="AB1412" s="179"/>
      <c r="AC1412" s="179"/>
      <c r="AD1412" s="179" t="s">
        <v>38</v>
      </c>
      <c r="AE1412" s="179"/>
      <c r="AF1412" s="179"/>
      <c r="AG1412" s="115"/>
      <c r="AJ1412" s="1">
        <f t="shared" si="79"/>
        <v>0</v>
      </c>
      <c r="AK1412" s="1">
        <f t="shared" si="80"/>
        <v>-5.3</v>
      </c>
    </row>
    <row r="1413" spans="1:37" ht="78.75">
      <c r="A1413" s="179" t="s">
        <v>5349</v>
      </c>
      <c r="B1413" s="108" t="s">
        <v>20</v>
      </c>
      <c r="C1413" s="179" t="s">
        <v>20</v>
      </c>
      <c r="D1413" s="278">
        <v>42568</v>
      </c>
      <c r="E1413" s="68">
        <v>0.63194444444444442</v>
      </c>
      <c r="F1413" s="278">
        <v>42568</v>
      </c>
      <c r="G1413" s="68">
        <v>0.74305555555555547</v>
      </c>
      <c r="H1413" s="191">
        <v>0.11111111111111105</v>
      </c>
      <c r="I1413" s="198">
        <v>9</v>
      </c>
      <c r="J1413" s="179" t="s">
        <v>459</v>
      </c>
      <c r="K1413" s="179"/>
      <c r="L1413" s="179" t="s">
        <v>10</v>
      </c>
      <c r="M1413" s="180" t="s">
        <v>1955</v>
      </c>
      <c r="N1413" s="179" t="s">
        <v>3</v>
      </c>
      <c r="O1413" s="179" t="s">
        <v>8</v>
      </c>
      <c r="P1413" s="196" t="s">
        <v>6331</v>
      </c>
      <c r="Q1413" s="206" t="s">
        <v>6516</v>
      </c>
      <c r="R1413" s="644">
        <v>59</v>
      </c>
      <c r="S1413" s="664"/>
      <c r="T1413" s="189">
        <v>59</v>
      </c>
      <c r="U1413" s="179" t="s">
        <v>29</v>
      </c>
      <c r="V1413" s="179">
        <v>1975</v>
      </c>
      <c r="W1413" s="179">
        <v>0</v>
      </c>
      <c r="X1413" s="179" t="s">
        <v>9036</v>
      </c>
      <c r="Y1413" s="179">
        <v>42430</v>
      </c>
      <c r="Z1413" s="179">
        <v>100</v>
      </c>
      <c r="AA1413" s="179">
        <v>42614</v>
      </c>
      <c r="AB1413" s="179">
        <v>0</v>
      </c>
      <c r="AC1413" s="179">
        <v>42430</v>
      </c>
      <c r="AD1413" s="179" t="s">
        <v>43</v>
      </c>
      <c r="AE1413" s="179"/>
      <c r="AF1413" s="179"/>
      <c r="AG1413" s="115"/>
      <c r="AJ1413" s="1">
        <f t="shared" si="79"/>
        <v>0</v>
      </c>
      <c r="AK1413" s="1">
        <f t="shared" si="80"/>
        <v>-59</v>
      </c>
    </row>
    <row r="1414" spans="1:37" ht="78.75" customHeight="1">
      <c r="A1414" s="179" t="s">
        <v>5349</v>
      </c>
      <c r="B1414" s="108" t="s">
        <v>20</v>
      </c>
      <c r="C1414" s="179" t="s">
        <v>4153</v>
      </c>
      <c r="D1414" s="278">
        <v>42568</v>
      </c>
      <c r="E1414" s="176">
        <v>0.63680555555555551</v>
      </c>
      <c r="F1414" s="278">
        <v>42568</v>
      </c>
      <c r="G1414" s="68">
        <v>0.63680555555555551</v>
      </c>
      <c r="H1414" s="191">
        <v>0</v>
      </c>
      <c r="I1414" s="198">
        <v>32</v>
      </c>
      <c r="J1414" s="179"/>
      <c r="K1414" s="179"/>
      <c r="L1414" s="179" t="s">
        <v>17</v>
      </c>
      <c r="M1414" s="180" t="s">
        <v>4160</v>
      </c>
      <c r="N1414" s="179">
        <v>110</v>
      </c>
      <c r="O1414" s="179" t="s">
        <v>8</v>
      </c>
      <c r="P1414" s="177" t="s">
        <v>6323</v>
      </c>
      <c r="Q1414" s="177" t="s">
        <v>6517</v>
      </c>
      <c r="R1414" s="517">
        <v>46</v>
      </c>
      <c r="S1414" s="541">
        <v>21</v>
      </c>
      <c r="T1414" s="189">
        <v>67</v>
      </c>
      <c r="U1414" s="179"/>
      <c r="V1414" s="179"/>
      <c r="W1414" s="179"/>
      <c r="X1414" s="179"/>
      <c r="Y1414" s="179"/>
      <c r="Z1414" s="179"/>
      <c r="AA1414" s="179"/>
      <c r="AB1414" s="179"/>
      <c r="AC1414" s="179"/>
      <c r="AD1414" s="179" t="s">
        <v>38</v>
      </c>
      <c r="AE1414" s="179"/>
      <c r="AF1414" s="179"/>
      <c r="AG1414" s="115"/>
      <c r="AH1414" s="115"/>
      <c r="AJ1414" s="1">
        <f t="shared" si="79"/>
        <v>0</v>
      </c>
      <c r="AK1414" s="1">
        <f t="shared" si="80"/>
        <v>-67</v>
      </c>
    </row>
    <row r="1415" spans="1:37" ht="78.75" customHeight="1">
      <c r="A1415" s="179" t="s">
        <v>5349</v>
      </c>
      <c r="B1415" s="108" t="s">
        <v>20</v>
      </c>
      <c r="C1415" s="179" t="s">
        <v>20</v>
      </c>
      <c r="D1415" s="278">
        <v>42568</v>
      </c>
      <c r="E1415" s="176">
        <v>0.63888888888888895</v>
      </c>
      <c r="F1415" s="278">
        <v>42568</v>
      </c>
      <c r="G1415" s="175">
        <v>0.63958333333333328</v>
      </c>
      <c r="H1415" s="191">
        <v>6.9444444444433095E-4</v>
      </c>
      <c r="I1415" s="198">
        <v>23</v>
      </c>
      <c r="J1415" s="179"/>
      <c r="K1415" s="179"/>
      <c r="L1415" s="179" t="s">
        <v>10</v>
      </c>
      <c r="M1415" s="180" t="s">
        <v>4708</v>
      </c>
      <c r="N1415" s="179" t="s">
        <v>3</v>
      </c>
      <c r="O1415" s="179" t="s">
        <v>8</v>
      </c>
      <c r="P1415" s="196" t="s">
        <v>6332</v>
      </c>
      <c r="Q1415" s="177" t="s">
        <v>9183</v>
      </c>
      <c r="R1415" s="188">
        <v>9</v>
      </c>
      <c r="S1415" s="190">
        <v>1</v>
      </c>
      <c r="T1415" s="189">
        <v>10</v>
      </c>
      <c r="U1415" s="179" t="s">
        <v>29</v>
      </c>
      <c r="V1415" s="179">
        <v>1999</v>
      </c>
      <c r="W1415" s="179">
        <v>0</v>
      </c>
      <c r="X1415" s="179" t="s">
        <v>9096</v>
      </c>
      <c r="Y1415" s="179">
        <v>42227</v>
      </c>
      <c r="Z1415" s="179">
        <v>100</v>
      </c>
      <c r="AA1415" s="179">
        <v>42736</v>
      </c>
      <c r="AB1415" s="179">
        <v>0</v>
      </c>
      <c r="AC1415" s="179">
        <v>42394</v>
      </c>
      <c r="AD1415" s="179" t="s">
        <v>18</v>
      </c>
      <c r="AE1415" s="179"/>
      <c r="AF1415" s="179"/>
      <c r="AG1415" s="115"/>
      <c r="AH1415" s="115"/>
      <c r="AJ1415" s="1">
        <f t="shared" si="79"/>
        <v>0</v>
      </c>
      <c r="AK1415" s="1">
        <f t="shared" si="80"/>
        <v>-10</v>
      </c>
    </row>
    <row r="1416" spans="1:37" ht="78.75" customHeight="1">
      <c r="A1416" s="179" t="s">
        <v>5349</v>
      </c>
      <c r="B1416" s="108" t="s">
        <v>20</v>
      </c>
      <c r="C1416" s="179" t="s">
        <v>4153</v>
      </c>
      <c r="D1416" s="278">
        <v>42568</v>
      </c>
      <c r="E1416" s="176">
        <v>0.64097222222222217</v>
      </c>
      <c r="F1416" s="278">
        <v>42568</v>
      </c>
      <c r="G1416" s="176">
        <v>0.64097222222222217</v>
      </c>
      <c r="H1416" s="191">
        <v>0</v>
      </c>
      <c r="I1416" s="179">
        <v>7</v>
      </c>
      <c r="J1416" s="179"/>
      <c r="K1416" s="179"/>
      <c r="L1416" s="179" t="s">
        <v>17</v>
      </c>
      <c r="M1416" s="180" t="s">
        <v>4160</v>
      </c>
      <c r="N1416" s="179">
        <v>110</v>
      </c>
      <c r="O1416" s="179" t="s">
        <v>8</v>
      </c>
      <c r="P1416" s="177" t="s">
        <v>6324</v>
      </c>
      <c r="Q1416" s="177" t="s">
        <v>6325</v>
      </c>
      <c r="R1416" s="188">
        <v>4.5</v>
      </c>
      <c r="S1416" s="133">
        <v>25.5</v>
      </c>
      <c r="T1416" s="189">
        <v>30</v>
      </c>
      <c r="U1416" s="179"/>
      <c r="V1416" s="179"/>
      <c r="W1416" s="179"/>
      <c r="X1416" s="179"/>
      <c r="Y1416" s="179"/>
      <c r="Z1416" s="179"/>
      <c r="AA1416" s="179"/>
      <c r="AB1416" s="179"/>
      <c r="AC1416" s="179"/>
      <c r="AD1416" s="179" t="s">
        <v>38</v>
      </c>
      <c r="AE1416" s="179"/>
      <c r="AF1416" s="179"/>
      <c r="AG1416" s="115"/>
      <c r="AH1416" s="115"/>
      <c r="AJ1416" s="1">
        <f t="shared" si="79"/>
        <v>0</v>
      </c>
      <c r="AK1416" s="1">
        <f t="shared" si="80"/>
        <v>-30</v>
      </c>
    </row>
    <row r="1417" spans="1:37" ht="47.25" customHeight="1">
      <c r="A1417" s="179" t="s">
        <v>5349</v>
      </c>
      <c r="B1417" s="108" t="s">
        <v>20</v>
      </c>
      <c r="C1417" s="179" t="s">
        <v>20</v>
      </c>
      <c r="D1417" s="278">
        <v>42568</v>
      </c>
      <c r="E1417" s="176">
        <v>0.6875</v>
      </c>
      <c r="F1417" s="278">
        <v>42568</v>
      </c>
      <c r="G1417" s="176">
        <v>0.78819444444444453</v>
      </c>
      <c r="H1417" s="191">
        <v>0.10069444444444453</v>
      </c>
      <c r="I1417" s="179">
        <v>4</v>
      </c>
      <c r="J1417" s="179" t="s">
        <v>144</v>
      </c>
      <c r="K1417" s="179"/>
      <c r="L1417" s="179" t="s">
        <v>10</v>
      </c>
      <c r="M1417" s="180" t="s">
        <v>6333</v>
      </c>
      <c r="N1417" s="179" t="s">
        <v>3</v>
      </c>
      <c r="O1417" s="179" t="s">
        <v>8</v>
      </c>
      <c r="P1417" s="177" t="s">
        <v>6334</v>
      </c>
      <c r="Q1417" s="177" t="s">
        <v>9184</v>
      </c>
      <c r="R1417" s="188">
        <v>19</v>
      </c>
      <c r="S1417" s="133"/>
      <c r="T1417" s="189">
        <v>19</v>
      </c>
      <c r="U1417" s="179" t="s">
        <v>29</v>
      </c>
      <c r="V1417" s="179">
        <v>1992</v>
      </c>
      <c r="W1417" s="179" t="s">
        <v>2813</v>
      </c>
      <c r="X1417" s="179">
        <v>0</v>
      </c>
      <c r="Y1417" s="179">
        <v>42291</v>
      </c>
      <c r="Z1417" s="179">
        <v>100</v>
      </c>
      <c r="AA1417" s="179">
        <v>42644</v>
      </c>
      <c r="AB1417" s="179">
        <v>0</v>
      </c>
      <c r="AC1417" s="179">
        <v>42240</v>
      </c>
      <c r="AD1417" s="179" t="s">
        <v>31</v>
      </c>
      <c r="AE1417" s="179"/>
      <c r="AF1417" s="179"/>
      <c r="AG1417" s="115"/>
      <c r="AH1417" s="115"/>
      <c r="AJ1417" s="1">
        <f t="shared" si="79"/>
        <v>0</v>
      </c>
      <c r="AK1417" s="1">
        <f t="shared" si="80"/>
        <v>-19</v>
      </c>
    </row>
    <row r="1418" spans="1:37" ht="78.75" customHeight="1">
      <c r="A1418" s="179" t="s">
        <v>5349</v>
      </c>
      <c r="B1418" s="108" t="s">
        <v>20</v>
      </c>
      <c r="C1418" s="208" t="s">
        <v>4153</v>
      </c>
      <c r="D1418" s="278">
        <v>42568</v>
      </c>
      <c r="E1418" s="182">
        <v>0.70138888888888884</v>
      </c>
      <c r="F1418" s="278">
        <v>42568</v>
      </c>
      <c r="G1418" s="182">
        <v>0.70208333333333339</v>
      </c>
      <c r="H1418" s="191">
        <v>6.94444444444553E-4</v>
      </c>
      <c r="I1418" s="208">
        <v>12</v>
      </c>
      <c r="J1418" s="208"/>
      <c r="K1418" s="208"/>
      <c r="L1418" s="208" t="s">
        <v>17</v>
      </c>
      <c r="M1418" s="184" t="s">
        <v>6335</v>
      </c>
      <c r="N1418" s="208" t="s">
        <v>3</v>
      </c>
      <c r="O1418" s="208" t="s">
        <v>8</v>
      </c>
      <c r="P1418" s="183" t="s">
        <v>6336</v>
      </c>
      <c r="Q1418" s="183" t="s">
        <v>6337</v>
      </c>
      <c r="R1418" s="188">
        <v>3</v>
      </c>
      <c r="S1418" s="133">
        <v>2</v>
      </c>
      <c r="T1418" s="189">
        <v>5</v>
      </c>
      <c r="U1418" s="179"/>
      <c r="V1418" s="179"/>
      <c r="W1418" s="179"/>
      <c r="X1418" s="179"/>
      <c r="Y1418" s="179"/>
      <c r="Z1418" s="179"/>
      <c r="AA1418" s="179"/>
      <c r="AB1418" s="179"/>
      <c r="AC1418" s="179"/>
      <c r="AD1418" s="179" t="s">
        <v>38</v>
      </c>
      <c r="AE1418" s="179"/>
      <c r="AF1418" s="179"/>
      <c r="AG1418" s="115"/>
      <c r="AH1418" s="115"/>
      <c r="AJ1418" s="1">
        <f t="shared" si="79"/>
        <v>0</v>
      </c>
      <c r="AK1418" s="1">
        <f t="shared" si="80"/>
        <v>-5</v>
      </c>
    </row>
    <row r="1419" spans="1:37" ht="31.5" customHeight="1">
      <c r="A1419" s="179" t="s">
        <v>5349</v>
      </c>
      <c r="B1419" s="108" t="s">
        <v>20</v>
      </c>
      <c r="C1419" s="179" t="s">
        <v>4054</v>
      </c>
      <c r="D1419" s="278">
        <v>42568</v>
      </c>
      <c r="E1419" s="68">
        <v>0.71180555555555547</v>
      </c>
      <c r="F1419" s="278">
        <v>42569</v>
      </c>
      <c r="G1419" s="68">
        <v>8.3333333333333329E-2</v>
      </c>
      <c r="H1419" s="191">
        <v>0.37152777777777779</v>
      </c>
      <c r="I1419" s="198">
        <v>8</v>
      </c>
      <c r="J1419" s="179"/>
      <c r="K1419" s="179"/>
      <c r="L1419" s="179" t="s">
        <v>17</v>
      </c>
      <c r="M1419" s="856" t="s">
        <v>5854</v>
      </c>
      <c r="N1419" s="179" t="s">
        <v>3</v>
      </c>
      <c r="O1419" s="179" t="s">
        <v>8</v>
      </c>
      <c r="P1419" s="857" t="s">
        <v>4972</v>
      </c>
      <c r="Q1419" s="177" t="s">
        <v>9185</v>
      </c>
      <c r="R1419" s="517">
        <v>121</v>
      </c>
      <c r="S1419" s="541"/>
      <c r="T1419" s="189">
        <v>121</v>
      </c>
      <c r="U1419" s="179"/>
      <c r="V1419" s="179"/>
      <c r="W1419" s="179"/>
      <c r="X1419" s="179"/>
      <c r="Y1419" s="179"/>
      <c r="Z1419" s="179"/>
      <c r="AA1419" s="179"/>
      <c r="AB1419" s="179"/>
      <c r="AC1419" s="179"/>
      <c r="AD1419" s="179" t="s">
        <v>38</v>
      </c>
      <c r="AE1419" s="179"/>
      <c r="AF1419" s="179"/>
      <c r="AG1419" s="115"/>
      <c r="AH1419" s="115"/>
      <c r="AJ1419" s="1">
        <f t="shared" si="79"/>
        <v>0</v>
      </c>
      <c r="AK1419" s="1">
        <f t="shared" si="80"/>
        <v>-121</v>
      </c>
    </row>
    <row r="1420" spans="1:37" ht="63" customHeight="1">
      <c r="A1420" s="179" t="s">
        <v>5349</v>
      </c>
      <c r="B1420" s="108" t="s">
        <v>20</v>
      </c>
      <c r="C1420" s="179" t="s">
        <v>4153</v>
      </c>
      <c r="D1420" s="278">
        <v>42568</v>
      </c>
      <c r="E1420" s="176">
        <v>0.72569444444444453</v>
      </c>
      <c r="F1420" s="278">
        <v>42568</v>
      </c>
      <c r="G1420" s="68">
        <v>0.72638888888888886</v>
      </c>
      <c r="H1420" s="191">
        <v>6.9444444444433095E-4</v>
      </c>
      <c r="I1420" s="198">
        <v>5</v>
      </c>
      <c r="J1420" s="179"/>
      <c r="K1420" s="179"/>
      <c r="L1420" s="179" t="s">
        <v>17</v>
      </c>
      <c r="M1420" s="180" t="s">
        <v>145</v>
      </c>
      <c r="N1420" s="179" t="s">
        <v>3</v>
      </c>
      <c r="O1420" s="179" t="s">
        <v>8</v>
      </c>
      <c r="P1420" s="196" t="s">
        <v>6326</v>
      </c>
      <c r="Q1420" s="177" t="s">
        <v>6337</v>
      </c>
      <c r="R1420" s="741">
        <v>1</v>
      </c>
      <c r="S1420" s="841">
        <v>2</v>
      </c>
      <c r="T1420" s="189">
        <v>3</v>
      </c>
      <c r="U1420" s="179"/>
      <c r="V1420" s="179"/>
      <c r="W1420" s="179"/>
      <c r="X1420" s="179"/>
      <c r="Y1420" s="179"/>
      <c r="Z1420" s="179"/>
      <c r="AA1420" s="179"/>
      <c r="AB1420" s="179"/>
      <c r="AC1420" s="179"/>
      <c r="AD1420" s="179" t="s">
        <v>38</v>
      </c>
      <c r="AE1420" s="179"/>
      <c r="AF1420" s="179"/>
      <c r="AG1420" s="115"/>
      <c r="AH1420" s="115"/>
      <c r="AJ1420" s="1">
        <f t="shared" ref="AJ1420:AJ1483" si="81">T1420-S1420-R1420</f>
        <v>0</v>
      </c>
      <c r="AK1420" s="1">
        <f t="shared" si="80"/>
        <v>-3</v>
      </c>
    </row>
    <row r="1421" spans="1:37" ht="78.75" customHeight="1">
      <c r="A1421" s="179" t="s">
        <v>5349</v>
      </c>
      <c r="B1421" s="108" t="s">
        <v>20</v>
      </c>
      <c r="C1421" s="179" t="s">
        <v>5852</v>
      </c>
      <c r="D1421" s="278">
        <v>42568</v>
      </c>
      <c r="E1421" s="176">
        <v>0.73472222222222217</v>
      </c>
      <c r="F1421" s="278">
        <v>42568</v>
      </c>
      <c r="G1421" s="175">
        <v>0.73541666666666661</v>
      </c>
      <c r="H1421" s="191">
        <v>6.9444444444444198E-4</v>
      </c>
      <c r="I1421" s="198">
        <v>2</v>
      </c>
      <c r="J1421" s="179"/>
      <c r="K1421" s="179"/>
      <c r="L1421" s="179" t="s">
        <v>17</v>
      </c>
      <c r="M1421" s="180" t="s">
        <v>1952</v>
      </c>
      <c r="N1421" s="179">
        <v>110</v>
      </c>
      <c r="O1421" s="179" t="s">
        <v>8</v>
      </c>
      <c r="P1421" s="196" t="s">
        <v>6327</v>
      </c>
      <c r="Q1421" s="177" t="s">
        <v>9186</v>
      </c>
      <c r="R1421" s="188">
        <v>1.5</v>
      </c>
      <c r="S1421" s="133">
        <v>7</v>
      </c>
      <c r="T1421" s="189">
        <v>8.5</v>
      </c>
      <c r="U1421" s="179"/>
      <c r="V1421" s="179"/>
      <c r="W1421" s="179"/>
      <c r="X1421" s="179"/>
      <c r="Y1421" s="179"/>
      <c r="Z1421" s="179"/>
      <c r="AA1421" s="179"/>
      <c r="AB1421" s="179"/>
      <c r="AC1421" s="179"/>
      <c r="AD1421" s="179" t="s">
        <v>38</v>
      </c>
      <c r="AE1421" s="179"/>
      <c r="AF1421" s="179"/>
      <c r="AG1421" s="115"/>
      <c r="AH1421" s="115"/>
      <c r="AJ1421" s="1">
        <f t="shared" si="81"/>
        <v>0</v>
      </c>
      <c r="AK1421" s="1">
        <f t="shared" si="80"/>
        <v>-8.5</v>
      </c>
    </row>
    <row r="1422" spans="1:37" ht="94.5" customHeight="1">
      <c r="A1422" s="179" t="s">
        <v>5349</v>
      </c>
      <c r="B1422" s="108" t="s">
        <v>20</v>
      </c>
      <c r="C1422" s="179" t="s">
        <v>20</v>
      </c>
      <c r="D1422" s="278">
        <v>42568</v>
      </c>
      <c r="E1422" s="176">
        <v>0.73611111111111116</v>
      </c>
      <c r="F1422" s="278">
        <v>42568</v>
      </c>
      <c r="G1422" s="175">
        <v>0.74652777777777779</v>
      </c>
      <c r="H1422" s="191">
        <v>1.041666666666663E-2</v>
      </c>
      <c r="I1422" s="198">
        <v>16</v>
      </c>
      <c r="J1422" s="179" t="s">
        <v>459</v>
      </c>
      <c r="K1422" s="179" t="s">
        <v>21</v>
      </c>
      <c r="L1422" s="179" t="s">
        <v>10</v>
      </c>
      <c r="M1422" s="856" t="s">
        <v>1617</v>
      </c>
      <c r="N1422" s="179" t="s">
        <v>3</v>
      </c>
      <c r="O1422" s="179" t="s">
        <v>8</v>
      </c>
      <c r="P1422" s="196" t="s">
        <v>6338</v>
      </c>
      <c r="Q1422" s="177" t="s">
        <v>9187</v>
      </c>
      <c r="R1422" s="188">
        <v>16</v>
      </c>
      <c r="S1422" s="190">
        <v>5</v>
      </c>
      <c r="T1422" s="189">
        <v>21</v>
      </c>
      <c r="U1422" s="179" t="s">
        <v>29</v>
      </c>
      <c r="V1422" s="179">
        <v>1969</v>
      </c>
      <c r="W1422" s="179" t="s">
        <v>2813</v>
      </c>
      <c r="X1422" s="179">
        <v>0</v>
      </c>
      <c r="Y1422" s="179">
        <v>41841</v>
      </c>
      <c r="Z1422" s="179">
        <v>100</v>
      </c>
      <c r="AA1422" s="179">
        <v>42917</v>
      </c>
      <c r="AB1422" s="179">
        <v>0</v>
      </c>
      <c r="AC1422" s="179">
        <v>42559</v>
      </c>
      <c r="AD1422" s="179" t="s">
        <v>43</v>
      </c>
      <c r="AE1422" s="179"/>
      <c r="AF1422" s="179"/>
      <c r="AG1422" s="115"/>
      <c r="AH1422" s="115"/>
      <c r="AJ1422" s="1">
        <f t="shared" si="81"/>
        <v>0</v>
      </c>
      <c r="AK1422" s="1">
        <f t="shared" si="80"/>
        <v>-21</v>
      </c>
    </row>
    <row r="1423" spans="1:37" ht="31.5" customHeight="1">
      <c r="A1423" s="179" t="s">
        <v>5349</v>
      </c>
      <c r="B1423" s="108" t="s">
        <v>20</v>
      </c>
      <c r="C1423" s="179" t="s">
        <v>20</v>
      </c>
      <c r="D1423" s="278">
        <v>42568</v>
      </c>
      <c r="E1423" s="176">
        <v>0.75347222222222221</v>
      </c>
      <c r="F1423" s="278">
        <v>42568</v>
      </c>
      <c r="G1423" s="176">
        <v>0.75416666666666676</v>
      </c>
      <c r="H1423" s="191">
        <v>6.94444444444553E-4</v>
      </c>
      <c r="I1423" s="179">
        <v>7</v>
      </c>
      <c r="J1423" s="179" t="s">
        <v>9037</v>
      </c>
      <c r="K1423" s="179" t="s">
        <v>9</v>
      </c>
      <c r="L1423" s="179" t="s">
        <v>10</v>
      </c>
      <c r="M1423" s="180" t="s">
        <v>9127</v>
      </c>
      <c r="N1423" s="179" t="s">
        <v>3</v>
      </c>
      <c r="O1423" s="179" t="s">
        <v>8</v>
      </c>
      <c r="P1423" s="214" t="s">
        <v>6217</v>
      </c>
      <c r="Q1423" s="177" t="s">
        <v>9188</v>
      </c>
      <c r="R1423" s="188">
        <v>4</v>
      </c>
      <c r="S1423" s="133">
        <v>5</v>
      </c>
      <c r="T1423" s="189">
        <v>9</v>
      </c>
      <c r="U1423" s="179" t="s">
        <v>29</v>
      </c>
      <c r="V1423" s="179">
        <v>1981</v>
      </c>
      <c r="W1423" s="179" t="s">
        <v>2737</v>
      </c>
      <c r="X1423" s="179">
        <v>0</v>
      </c>
      <c r="Y1423" s="179">
        <v>41744</v>
      </c>
      <c r="Z1423" s="179">
        <v>100</v>
      </c>
      <c r="AA1423" s="179">
        <v>2019</v>
      </c>
      <c r="AB1423" s="179">
        <v>0</v>
      </c>
      <c r="AC1423" s="179">
        <v>0</v>
      </c>
      <c r="AD1423" s="179" t="s">
        <v>43</v>
      </c>
      <c r="AE1423" s="179"/>
      <c r="AF1423" s="179"/>
      <c r="AG1423" s="115"/>
      <c r="AH1423" s="115"/>
      <c r="AJ1423" s="1">
        <f t="shared" si="81"/>
        <v>0</v>
      </c>
      <c r="AK1423" s="1">
        <f t="shared" si="80"/>
        <v>-9</v>
      </c>
    </row>
    <row r="1424" spans="1:37" ht="47.25" customHeight="1">
      <c r="A1424" s="179" t="s">
        <v>5349</v>
      </c>
      <c r="B1424" s="108" t="s">
        <v>20</v>
      </c>
      <c r="C1424" s="179" t="s">
        <v>20</v>
      </c>
      <c r="D1424" s="278">
        <v>42568</v>
      </c>
      <c r="E1424" s="176">
        <v>0.78611111111111109</v>
      </c>
      <c r="F1424" s="278">
        <v>42568</v>
      </c>
      <c r="G1424" s="175">
        <v>0.78611111111111109</v>
      </c>
      <c r="H1424" s="191">
        <v>0</v>
      </c>
      <c r="I1424" s="179">
        <v>3</v>
      </c>
      <c r="J1424" s="179"/>
      <c r="K1424" s="179"/>
      <c r="L1424" s="179" t="s">
        <v>10</v>
      </c>
      <c r="M1424" s="180" t="s">
        <v>9127</v>
      </c>
      <c r="N1424" s="179">
        <v>110</v>
      </c>
      <c r="O1424" s="179" t="s">
        <v>8</v>
      </c>
      <c r="P1424" s="177" t="s">
        <v>6339</v>
      </c>
      <c r="Q1424" s="177" t="s">
        <v>9189</v>
      </c>
      <c r="R1424" s="188">
        <v>2</v>
      </c>
      <c r="S1424" s="133">
        <v>4</v>
      </c>
      <c r="T1424" s="189">
        <v>6</v>
      </c>
      <c r="U1424" s="179" t="s">
        <v>29</v>
      </c>
      <c r="V1424" s="179">
        <v>2010</v>
      </c>
      <c r="W1424" s="179" t="s">
        <v>9129</v>
      </c>
      <c r="X1424" s="179">
        <v>0</v>
      </c>
      <c r="Y1424" s="179">
        <v>41989</v>
      </c>
      <c r="Z1424" s="179">
        <v>100</v>
      </c>
      <c r="AA1424" s="179">
        <v>2018</v>
      </c>
      <c r="AB1424" s="179">
        <v>0</v>
      </c>
      <c r="AC1424" s="179">
        <v>0</v>
      </c>
      <c r="AD1424" s="179" t="s">
        <v>43</v>
      </c>
      <c r="AE1424" s="179"/>
      <c r="AF1424" s="179"/>
      <c r="AG1424" s="115"/>
      <c r="AH1424" s="115"/>
      <c r="AJ1424" s="1">
        <f t="shared" si="81"/>
        <v>0</v>
      </c>
      <c r="AK1424" s="1">
        <f t="shared" si="80"/>
        <v>-6</v>
      </c>
    </row>
    <row r="1425" spans="1:38" ht="31.5" customHeight="1">
      <c r="A1425" s="179" t="s">
        <v>5349</v>
      </c>
      <c r="B1425" s="108" t="s">
        <v>20</v>
      </c>
      <c r="C1425" s="208" t="s">
        <v>20</v>
      </c>
      <c r="D1425" s="278">
        <v>42568</v>
      </c>
      <c r="E1425" s="182">
        <v>0.86458333333333337</v>
      </c>
      <c r="F1425" s="278">
        <v>42568</v>
      </c>
      <c r="G1425" s="182">
        <v>0.90138888888888891</v>
      </c>
      <c r="H1425" s="191">
        <v>3.6805555555555536E-2</v>
      </c>
      <c r="I1425" s="208">
        <v>1</v>
      </c>
      <c r="J1425" s="208"/>
      <c r="K1425" s="208" t="s">
        <v>21</v>
      </c>
      <c r="L1425" s="208" t="s">
        <v>10</v>
      </c>
      <c r="M1425" s="184" t="s">
        <v>6340</v>
      </c>
      <c r="N1425" s="208" t="s">
        <v>3</v>
      </c>
      <c r="O1425" s="208" t="s">
        <v>8</v>
      </c>
      <c r="P1425" s="226" t="s">
        <v>6341</v>
      </c>
      <c r="Q1425" s="183" t="s">
        <v>9190</v>
      </c>
      <c r="R1425" s="188">
        <v>6</v>
      </c>
      <c r="S1425" s="162"/>
      <c r="T1425" s="189">
        <v>6</v>
      </c>
      <c r="U1425" s="179" t="s">
        <v>29</v>
      </c>
      <c r="V1425" s="179">
        <v>2012</v>
      </c>
      <c r="W1425" s="179">
        <v>0</v>
      </c>
      <c r="X1425" s="179" t="s">
        <v>9096</v>
      </c>
      <c r="Y1425" s="179">
        <v>42559</v>
      </c>
      <c r="Z1425" s="179">
        <v>100</v>
      </c>
      <c r="AA1425" s="179">
        <v>42856</v>
      </c>
      <c r="AB1425" s="179">
        <v>0</v>
      </c>
      <c r="AC1425" s="179">
        <v>42559</v>
      </c>
      <c r="AD1425" s="179" t="s">
        <v>43</v>
      </c>
      <c r="AE1425" s="179"/>
      <c r="AF1425" s="179"/>
      <c r="AG1425" s="115"/>
      <c r="AH1425" s="115"/>
      <c r="AJ1425" s="1">
        <f t="shared" si="81"/>
        <v>0</v>
      </c>
      <c r="AK1425" s="1">
        <f t="shared" si="80"/>
        <v>-6</v>
      </c>
    </row>
    <row r="1426" spans="1:38" ht="94.5" customHeight="1">
      <c r="A1426" s="179" t="s">
        <v>5349</v>
      </c>
      <c r="B1426" s="108" t="s">
        <v>20</v>
      </c>
      <c r="C1426" s="208" t="s">
        <v>4054</v>
      </c>
      <c r="D1426" s="278">
        <v>42569</v>
      </c>
      <c r="E1426" s="185">
        <v>8.3333333333333329E-2</v>
      </c>
      <c r="F1426" s="278">
        <v>42569</v>
      </c>
      <c r="G1426" s="185">
        <v>0.14930555555555555</v>
      </c>
      <c r="H1426" s="191">
        <v>6.5972222222222224E-2</v>
      </c>
      <c r="I1426" s="187">
        <v>8</v>
      </c>
      <c r="J1426" s="208"/>
      <c r="K1426" s="208"/>
      <c r="L1426" s="208" t="s">
        <v>17</v>
      </c>
      <c r="M1426" s="184" t="s">
        <v>5854</v>
      </c>
      <c r="N1426" s="208" t="s">
        <v>3</v>
      </c>
      <c r="O1426" s="208" t="s">
        <v>8</v>
      </c>
      <c r="P1426" s="186" t="s">
        <v>4972</v>
      </c>
      <c r="Q1426" s="177" t="s">
        <v>9191</v>
      </c>
      <c r="R1426" s="756">
        <v>26.196000000000002</v>
      </c>
      <c r="S1426" s="540"/>
      <c r="T1426" s="189">
        <v>26.196000000000002</v>
      </c>
      <c r="U1426" s="179"/>
      <c r="V1426" s="179"/>
      <c r="W1426" s="179"/>
      <c r="X1426" s="179"/>
      <c r="Y1426" s="179"/>
      <c r="Z1426" s="179"/>
      <c r="AA1426" s="179"/>
      <c r="AB1426" s="179"/>
      <c r="AC1426" s="179"/>
      <c r="AD1426" s="179" t="s">
        <v>38</v>
      </c>
      <c r="AE1426" s="179"/>
      <c r="AF1426" s="179"/>
      <c r="AG1426" s="115"/>
      <c r="AH1426" s="115"/>
      <c r="AJ1426" s="1">
        <f t="shared" si="81"/>
        <v>0</v>
      </c>
      <c r="AK1426" s="1">
        <f t="shared" si="80"/>
        <v>-26.196000000000002</v>
      </c>
    </row>
    <row r="1427" spans="1:38" ht="78.75" customHeight="1">
      <c r="A1427" s="179" t="s">
        <v>5349</v>
      </c>
      <c r="B1427" s="108" t="s">
        <v>20</v>
      </c>
      <c r="C1427" s="208" t="s">
        <v>20</v>
      </c>
      <c r="D1427" s="278">
        <v>42569</v>
      </c>
      <c r="E1427" s="182">
        <v>0.17777777777777778</v>
      </c>
      <c r="F1427" s="278">
        <v>42569</v>
      </c>
      <c r="G1427" s="185">
        <v>0.24305555555555555</v>
      </c>
      <c r="H1427" s="191">
        <v>6.5277777777777768E-2</v>
      </c>
      <c r="I1427" s="187">
        <v>7</v>
      </c>
      <c r="J1427" s="208"/>
      <c r="K1427" s="208" t="s">
        <v>15</v>
      </c>
      <c r="L1427" s="208" t="s">
        <v>4</v>
      </c>
      <c r="M1427" s="184" t="s">
        <v>5851</v>
      </c>
      <c r="N1427" s="208" t="s">
        <v>3</v>
      </c>
      <c r="O1427" s="208" t="s">
        <v>8</v>
      </c>
      <c r="P1427" s="186" t="s">
        <v>6519</v>
      </c>
      <c r="Q1427" s="183" t="s">
        <v>6520</v>
      </c>
      <c r="R1427" s="752">
        <v>22.7</v>
      </c>
      <c r="S1427" s="237">
        <v>4</v>
      </c>
      <c r="T1427" s="189">
        <v>26.7</v>
      </c>
      <c r="U1427" s="179" t="s">
        <v>29</v>
      </c>
      <c r="V1427" s="179">
        <v>2003</v>
      </c>
      <c r="W1427" s="179" t="s">
        <v>2813</v>
      </c>
      <c r="X1427" s="179">
        <v>0</v>
      </c>
      <c r="Y1427" s="179">
        <v>42542</v>
      </c>
      <c r="Z1427" s="179">
        <v>100</v>
      </c>
      <c r="AA1427" s="179">
        <v>42614</v>
      </c>
      <c r="AB1427" s="179">
        <v>0</v>
      </c>
      <c r="AC1427" s="179">
        <v>42573</v>
      </c>
      <c r="AD1427" s="179" t="s">
        <v>0</v>
      </c>
      <c r="AE1427" s="179"/>
      <c r="AF1427" s="179"/>
      <c r="AG1427" s="115"/>
      <c r="AH1427" s="115"/>
      <c r="AJ1427" s="1">
        <f t="shared" si="81"/>
        <v>0</v>
      </c>
      <c r="AK1427" s="1">
        <f t="shared" si="80"/>
        <v>-26.7</v>
      </c>
    </row>
    <row r="1428" spans="1:38" ht="63" customHeight="1">
      <c r="A1428" s="179" t="s">
        <v>5349</v>
      </c>
      <c r="B1428" s="108" t="s">
        <v>20</v>
      </c>
      <c r="C1428" s="208" t="s">
        <v>20</v>
      </c>
      <c r="D1428" s="278">
        <v>42569</v>
      </c>
      <c r="E1428" s="182">
        <v>0.21180555555555555</v>
      </c>
      <c r="F1428" s="278">
        <v>42569</v>
      </c>
      <c r="G1428" s="185">
        <v>0.21249999999999999</v>
      </c>
      <c r="H1428" s="191">
        <v>6.9444444444444198E-4</v>
      </c>
      <c r="I1428" s="187">
        <v>16</v>
      </c>
      <c r="J1428" s="208" t="s">
        <v>459</v>
      </c>
      <c r="K1428" s="208" t="s">
        <v>9</v>
      </c>
      <c r="L1428" s="208" t="s">
        <v>10</v>
      </c>
      <c r="M1428" s="184" t="s">
        <v>929</v>
      </c>
      <c r="N1428" s="208" t="s">
        <v>3</v>
      </c>
      <c r="O1428" s="208" t="s">
        <v>8</v>
      </c>
      <c r="P1428" s="186">
        <v>916</v>
      </c>
      <c r="Q1428" s="177" t="s">
        <v>9192</v>
      </c>
      <c r="R1428" s="752">
        <v>3.1040000000000001</v>
      </c>
      <c r="S1428" s="541"/>
      <c r="T1428" s="189">
        <v>3.1040000000000001</v>
      </c>
      <c r="U1428" s="179" t="s">
        <v>29</v>
      </c>
      <c r="V1428" s="179">
        <v>1978</v>
      </c>
      <c r="W1428" s="179" t="s">
        <v>2813</v>
      </c>
      <c r="X1428" s="179">
        <v>0</v>
      </c>
      <c r="Y1428" s="179">
        <v>41807</v>
      </c>
      <c r="Z1428" s="179">
        <v>100</v>
      </c>
      <c r="AA1428" s="179">
        <v>2017</v>
      </c>
      <c r="AB1428" s="179">
        <v>0</v>
      </c>
      <c r="AC1428" s="179">
        <v>42236</v>
      </c>
      <c r="AD1428" s="179" t="s">
        <v>31</v>
      </c>
      <c r="AE1428" s="179"/>
      <c r="AF1428" s="179"/>
      <c r="AG1428" s="115"/>
      <c r="AH1428" s="115"/>
      <c r="AJ1428" s="1">
        <f t="shared" si="81"/>
        <v>0</v>
      </c>
      <c r="AK1428" s="1">
        <f t="shared" si="80"/>
        <v>-3.1040000000000001</v>
      </c>
    </row>
    <row r="1429" spans="1:38" ht="31.5">
      <c r="A1429" s="179" t="s">
        <v>5349</v>
      </c>
      <c r="B1429" s="108" t="s">
        <v>20</v>
      </c>
      <c r="C1429" s="208" t="s">
        <v>4054</v>
      </c>
      <c r="D1429" s="278">
        <v>42569</v>
      </c>
      <c r="E1429" s="68">
        <v>0.21527777777777779</v>
      </c>
      <c r="F1429" s="278">
        <v>42569</v>
      </c>
      <c r="G1429" s="227">
        <v>0.25347222222222221</v>
      </c>
      <c r="H1429" s="191">
        <v>3.819444444444442E-2</v>
      </c>
      <c r="I1429" s="187">
        <v>8</v>
      </c>
      <c r="J1429" s="208"/>
      <c r="K1429" s="179"/>
      <c r="L1429" s="208" t="s">
        <v>17</v>
      </c>
      <c r="M1429" s="184" t="s">
        <v>5854</v>
      </c>
      <c r="N1429" s="208" t="s">
        <v>3</v>
      </c>
      <c r="O1429" s="208" t="s">
        <v>8</v>
      </c>
      <c r="P1429" s="186" t="s">
        <v>6521</v>
      </c>
      <c r="Q1429" s="177" t="s">
        <v>6522</v>
      </c>
      <c r="R1429" s="525">
        <v>12.5</v>
      </c>
      <c r="S1429" s="162"/>
      <c r="T1429" s="189">
        <v>12.5</v>
      </c>
      <c r="U1429" s="179"/>
      <c r="V1429" s="179"/>
      <c r="W1429" s="179"/>
      <c r="X1429" s="179"/>
      <c r="Y1429" s="179"/>
      <c r="Z1429" s="179"/>
      <c r="AA1429" s="179"/>
      <c r="AB1429" s="179"/>
      <c r="AC1429" s="179"/>
      <c r="AD1429" s="179" t="s">
        <v>38</v>
      </c>
      <c r="AE1429" s="179"/>
      <c r="AF1429" s="179"/>
      <c r="AG1429" s="115"/>
      <c r="AH1429" s="115"/>
      <c r="AI1429" s="66"/>
      <c r="AJ1429" s="1">
        <f t="shared" si="81"/>
        <v>0</v>
      </c>
      <c r="AK1429" s="1">
        <f t="shared" si="80"/>
        <v>-12.5</v>
      </c>
      <c r="AL1429" s="66"/>
    </row>
    <row r="1430" spans="1:38" ht="47.25">
      <c r="A1430" s="179" t="s">
        <v>5349</v>
      </c>
      <c r="B1430" s="108" t="s">
        <v>20</v>
      </c>
      <c r="C1430" s="208" t="s">
        <v>4054</v>
      </c>
      <c r="D1430" s="278">
        <v>42569</v>
      </c>
      <c r="E1430" s="185">
        <v>0.33819444444444446</v>
      </c>
      <c r="F1430" s="278">
        <v>42569</v>
      </c>
      <c r="G1430" s="185">
        <v>0.35416666666666669</v>
      </c>
      <c r="H1430" s="191">
        <v>1.5972222222222221E-2</v>
      </c>
      <c r="I1430" s="187">
        <v>7</v>
      </c>
      <c r="J1430" s="179"/>
      <c r="K1430" s="179"/>
      <c r="L1430" s="208" t="s">
        <v>17</v>
      </c>
      <c r="M1430" s="184" t="s">
        <v>5851</v>
      </c>
      <c r="N1430" s="208" t="s">
        <v>3</v>
      </c>
      <c r="O1430" s="208" t="s">
        <v>8</v>
      </c>
      <c r="P1430" s="186" t="s">
        <v>6519</v>
      </c>
      <c r="Q1430" s="183" t="s">
        <v>6523</v>
      </c>
      <c r="R1430" s="752">
        <v>8.5</v>
      </c>
      <c r="S1430" s="541">
        <v>12.266999999999999</v>
      </c>
      <c r="T1430" s="189">
        <v>20.766999999999999</v>
      </c>
      <c r="U1430" s="179"/>
      <c r="V1430" s="179"/>
      <c r="W1430" s="179"/>
      <c r="X1430" s="179"/>
      <c r="Y1430" s="179"/>
      <c r="Z1430" s="179"/>
      <c r="AA1430" s="179"/>
      <c r="AB1430" s="179"/>
      <c r="AC1430" s="179"/>
      <c r="AD1430" s="179" t="s">
        <v>38</v>
      </c>
      <c r="AE1430" s="179"/>
      <c r="AF1430" s="179"/>
      <c r="AG1430" s="115"/>
      <c r="AH1430" s="115"/>
      <c r="AJ1430" s="1">
        <f t="shared" si="81"/>
        <v>0</v>
      </c>
      <c r="AK1430" s="1">
        <f t="shared" si="80"/>
        <v>-20.766999999999999</v>
      </c>
    </row>
    <row r="1431" spans="1:38" ht="126">
      <c r="A1431" s="179" t="s">
        <v>5349</v>
      </c>
      <c r="B1431" s="108" t="s">
        <v>20</v>
      </c>
      <c r="C1431" s="208" t="s">
        <v>20</v>
      </c>
      <c r="D1431" s="278">
        <v>42569</v>
      </c>
      <c r="E1431" s="182">
        <v>0.68055555555555547</v>
      </c>
      <c r="F1431" s="278">
        <v>42569</v>
      </c>
      <c r="G1431" s="185">
        <v>0.68125000000000002</v>
      </c>
      <c r="H1431" s="191">
        <v>6.94444444444553E-4</v>
      </c>
      <c r="I1431" s="187">
        <v>6</v>
      </c>
      <c r="J1431" s="208" t="s">
        <v>9058</v>
      </c>
      <c r="K1431" s="208" t="s">
        <v>9</v>
      </c>
      <c r="L1431" s="208" t="s">
        <v>10</v>
      </c>
      <c r="M1431" s="184" t="s">
        <v>6524</v>
      </c>
      <c r="N1431" s="208" t="s">
        <v>3</v>
      </c>
      <c r="O1431" s="208" t="s">
        <v>8</v>
      </c>
      <c r="P1431" s="177" t="s">
        <v>6525</v>
      </c>
      <c r="Q1431" s="183" t="s">
        <v>9193</v>
      </c>
      <c r="R1431" s="752">
        <v>2.3290000000000002</v>
      </c>
      <c r="S1431" s="538"/>
      <c r="T1431" s="189">
        <v>2.3290000000000002</v>
      </c>
      <c r="U1431" s="179" t="s">
        <v>9194</v>
      </c>
      <c r="V1431" s="179">
        <v>2008</v>
      </c>
      <c r="W1431" s="179" t="s">
        <v>1840</v>
      </c>
      <c r="X1431" s="179" t="s">
        <v>9195</v>
      </c>
      <c r="Y1431" s="179">
        <v>42226</v>
      </c>
      <c r="Z1431" s="179">
        <v>100</v>
      </c>
      <c r="AA1431" s="179">
        <v>42583</v>
      </c>
      <c r="AB1431" s="179">
        <v>0</v>
      </c>
      <c r="AC1431" s="179">
        <v>0</v>
      </c>
      <c r="AD1431" s="179" t="s">
        <v>31</v>
      </c>
      <c r="AE1431" s="179"/>
      <c r="AF1431" s="179"/>
      <c r="AG1431" s="115"/>
      <c r="AH1431" s="115"/>
      <c r="AI1431" s="66"/>
      <c r="AJ1431" s="1">
        <f t="shared" si="81"/>
        <v>0</v>
      </c>
      <c r="AK1431" s="1">
        <f t="shared" si="80"/>
        <v>-2.3290000000000002</v>
      </c>
      <c r="AL1431" s="66"/>
    </row>
    <row r="1432" spans="1:38" ht="47.25">
      <c r="A1432" s="179" t="s">
        <v>5349</v>
      </c>
      <c r="B1432" s="108" t="s">
        <v>20</v>
      </c>
      <c r="C1432" s="208" t="s">
        <v>4054</v>
      </c>
      <c r="D1432" s="278">
        <v>42569</v>
      </c>
      <c r="E1432" s="68">
        <v>0.75</v>
      </c>
      <c r="F1432" s="278">
        <v>42569</v>
      </c>
      <c r="G1432" s="227">
        <v>0.79861111111111116</v>
      </c>
      <c r="H1432" s="191">
        <v>4.861111111111116E-2</v>
      </c>
      <c r="I1432" s="187">
        <v>8</v>
      </c>
      <c r="J1432" s="179"/>
      <c r="K1432" s="179"/>
      <c r="L1432" s="208" t="s">
        <v>17</v>
      </c>
      <c r="M1432" s="180" t="s">
        <v>5854</v>
      </c>
      <c r="N1432" s="179" t="s">
        <v>3</v>
      </c>
      <c r="O1432" s="179" t="s">
        <v>8</v>
      </c>
      <c r="P1432" s="186" t="s">
        <v>6521</v>
      </c>
      <c r="Q1432" s="177" t="s">
        <v>6526</v>
      </c>
      <c r="R1432" s="756">
        <v>20.206</v>
      </c>
      <c r="S1432" s="162"/>
      <c r="T1432" s="189">
        <v>20.206</v>
      </c>
      <c r="U1432" s="179"/>
      <c r="V1432" s="179"/>
      <c r="W1432" s="179"/>
      <c r="X1432" s="179"/>
      <c r="Y1432" s="179"/>
      <c r="Z1432" s="179"/>
      <c r="AA1432" s="179"/>
      <c r="AB1432" s="179"/>
      <c r="AC1432" s="179"/>
      <c r="AD1432" s="179" t="s">
        <v>38</v>
      </c>
      <c r="AE1432" s="179"/>
      <c r="AF1432" s="179"/>
      <c r="AG1432" s="115"/>
      <c r="AH1432" s="115"/>
      <c r="AJ1432" s="1">
        <f t="shared" si="81"/>
        <v>0</v>
      </c>
      <c r="AK1432" s="1">
        <f t="shared" si="80"/>
        <v>-20.206</v>
      </c>
    </row>
    <row r="1433" spans="1:38" ht="47.25">
      <c r="A1433" s="179" t="s">
        <v>5349</v>
      </c>
      <c r="B1433" s="108" t="s">
        <v>20</v>
      </c>
      <c r="C1433" s="208" t="s">
        <v>20</v>
      </c>
      <c r="D1433" s="278">
        <v>42572</v>
      </c>
      <c r="E1433" s="185">
        <v>0.60763888888888895</v>
      </c>
      <c r="F1433" s="278">
        <v>42572</v>
      </c>
      <c r="G1433" s="185">
        <v>0.74305555555555547</v>
      </c>
      <c r="H1433" s="191">
        <v>0.13541666666666652</v>
      </c>
      <c r="I1433" s="187">
        <v>1</v>
      </c>
      <c r="J1433" s="179"/>
      <c r="K1433" s="179"/>
      <c r="L1433" s="208" t="s">
        <v>4</v>
      </c>
      <c r="M1433" s="184" t="s">
        <v>7121</v>
      </c>
      <c r="N1433" s="208" t="s">
        <v>3</v>
      </c>
      <c r="O1433" s="208" t="s">
        <v>26</v>
      </c>
      <c r="P1433" s="228" t="s">
        <v>6659</v>
      </c>
      <c r="Q1433" s="183" t="s">
        <v>7122</v>
      </c>
      <c r="R1433" s="752">
        <v>8</v>
      </c>
      <c r="S1433" s="538"/>
      <c r="T1433" s="189">
        <v>8</v>
      </c>
      <c r="U1433" s="179" t="s">
        <v>34</v>
      </c>
      <c r="V1433" s="179">
        <v>0</v>
      </c>
      <c r="W1433" s="179">
        <v>0</v>
      </c>
      <c r="X1433" s="179">
        <v>0</v>
      </c>
      <c r="Y1433" s="179">
        <v>0</v>
      </c>
      <c r="Z1433" s="179">
        <v>0</v>
      </c>
      <c r="AA1433" s="179">
        <v>0</v>
      </c>
      <c r="AB1433" s="179">
        <v>0</v>
      </c>
      <c r="AC1433" s="179">
        <v>0</v>
      </c>
      <c r="AD1433" s="179" t="s">
        <v>0</v>
      </c>
      <c r="AE1433" s="179"/>
      <c r="AF1433" s="179"/>
      <c r="AG1433" s="115"/>
      <c r="AH1433" s="115"/>
      <c r="AJ1433" s="1">
        <f t="shared" si="81"/>
        <v>0</v>
      </c>
      <c r="AK1433" s="1">
        <f t="shared" si="80"/>
        <v>-8</v>
      </c>
    </row>
    <row r="1434" spans="1:38" ht="78.75">
      <c r="A1434" s="179" t="s">
        <v>5349</v>
      </c>
      <c r="B1434" s="108" t="s">
        <v>20</v>
      </c>
      <c r="C1434" s="208" t="s">
        <v>20</v>
      </c>
      <c r="D1434" s="278">
        <v>42572</v>
      </c>
      <c r="E1434" s="182">
        <v>0.64583333333333337</v>
      </c>
      <c r="F1434" s="278">
        <v>42572</v>
      </c>
      <c r="G1434" s="185">
        <v>0.64652777777777781</v>
      </c>
      <c r="H1434" s="191">
        <v>6.9444444444444198E-4</v>
      </c>
      <c r="I1434" s="187">
        <v>11</v>
      </c>
      <c r="J1434" s="208" t="s">
        <v>7123</v>
      </c>
      <c r="K1434" s="208" t="s">
        <v>9</v>
      </c>
      <c r="L1434" s="208" t="s">
        <v>30</v>
      </c>
      <c r="M1434" s="184" t="s">
        <v>621</v>
      </c>
      <c r="N1434" s="208" t="s">
        <v>3</v>
      </c>
      <c r="O1434" s="208" t="s">
        <v>8</v>
      </c>
      <c r="P1434" s="177" t="s">
        <v>6660</v>
      </c>
      <c r="Q1434" s="183" t="s">
        <v>7124</v>
      </c>
      <c r="R1434" s="752">
        <v>4</v>
      </c>
      <c r="S1434" s="541">
        <v>3</v>
      </c>
      <c r="T1434" s="189">
        <v>7</v>
      </c>
      <c r="U1434" s="179" t="s">
        <v>29</v>
      </c>
      <c r="V1434" s="179">
        <v>2004</v>
      </c>
      <c r="W1434" s="179" t="s">
        <v>2813</v>
      </c>
      <c r="X1434" s="179" t="s">
        <v>9196</v>
      </c>
      <c r="Y1434" s="179">
        <v>41781</v>
      </c>
      <c r="Z1434" s="179">
        <v>100</v>
      </c>
      <c r="AA1434" s="179">
        <v>42614</v>
      </c>
      <c r="AB1434" s="179">
        <v>5</v>
      </c>
      <c r="AC1434" s="179">
        <v>42149</v>
      </c>
      <c r="AD1434" s="179" t="s">
        <v>28</v>
      </c>
      <c r="AE1434" s="179"/>
      <c r="AF1434" s="179"/>
      <c r="AG1434" s="115"/>
      <c r="AH1434" s="115"/>
      <c r="AJ1434" s="1">
        <f t="shared" si="81"/>
        <v>0</v>
      </c>
      <c r="AK1434" s="1">
        <f t="shared" si="80"/>
        <v>-7</v>
      </c>
    </row>
    <row r="1435" spans="1:38" ht="204.75" customHeight="1">
      <c r="A1435" s="179" t="s">
        <v>5349</v>
      </c>
      <c r="B1435" s="108" t="s">
        <v>20</v>
      </c>
      <c r="C1435" s="208" t="s">
        <v>20</v>
      </c>
      <c r="D1435" s="278">
        <v>42572</v>
      </c>
      <c r="E1435" s="182">
        <v>0.73263888888888884</v>
      </c>
      <c r="F1435" s="278">
        <v>42572</v>
      </c>
      <c r="G1435" s="185">
        <v>0.7895833333333333</v>
      </c>
      <c r="H1435" s="191">
        <v>5.6944444444444464E-2</v>
      </c>
      <c r="I1435" s="187">
        <v>4</v>
      </c>
      <c r="J1435" s="208"/>
      <c r="K1435" s="208"/>
      <c r="L1435" s="208" t="s">
        <v>30</v>
      </c>
      <c r="M1435" s="184" t="s">
        <v>621</v>
      </c>
      <c r="N1435" s="208" t="s">
        <v>3</v>
      </c>
      <c r="O1435" s="208" t="s">
        <v>8</v>
      </c>
      <c r="P1435" s="177" t="s">
        <v>6661</v>
      </c>
      <c r="Q1435" s="183" t="s">
        <v>7125</v>
      </c>
      <c r="R1435" s="752">
        <v>8</v>
      </c>
      <c r="S1435" s="237"/>
      <c r="T1435" s="189">
        <v>8</v>
      </c>
      <c r="U1435" s="179" t="s">
        <v>29</v>
      </c>
      <c r="V1435" s="179">
        <v>2004</v>
      </c>
      <c r="W1435" s="179" t="s">
        <v>2813</v>
      </c>
      <c r="X1435" s="179" t="s">
        <v>9196</v>
      </c>
      <c r="Y1435" s="179">
        <v>41781</v>
      </c>
      <c r="Z1435" s="179">
        <v>100</v>
      </c>
      <c r="AA1435" s="179">
        <v>42614</v>
      </c>
      <c r="AB1435" s="179">
        <v>5</v>
      </c>
      <c r="AC1435" s="179">
        <v>42149</v>
      </c>
      <c r="AD1435" s="179" t="s">
        <v>28</v>
      </c>
      <c r="AE1435" s="179"/>
      <c r="AF1435" s="179"/>
      <c r="AG1435" s="115"/>
      <c r="AH1435" s="115"/>
      <c r="AJ1435" s="1">
        <f t="shared" si="81"/>
        <v>0</v>
      </c>
      <c r="AK1435" s="1">
        <f t="shared" si="80"/>
        <v>-8</v>
      </c>
    </row>
    <row r="1436" spans="1:38" ht="157.5" customHeight="1">
      <c r="A1436" s="179" t="s">
        <v>5349</v>
      </c>
      <c r="B1436" s="108" t="s">
        <v>20</v>
      </c>
      <c r="C1436" s="208" t="s">
        <v>20</v>
      </c>
      <c r="D1436" s="278">
        <v>42573</v>
      </c>
      <c r="E1436" s="185">
        <v>0.63541666666666663</v>
      </c>
      <c r="F1436" s="278">
        <v>42573</v>
      </c>
      <c r="G1436" s="185">
        <v>0.97777777777777775</v>
      </c>
      <c r="H1436" s="191">
        <v>0.34236111111111112</v>
      </c>
      <c r="I1436" s="187">
        <v>5</v>
      </c>
      <c r="J1436" s="208" t="s">
        <v>144</v>
      </c>
      <c r="K1436" s="208" t="s">
        <v>21</v>
      </c>
      <c r="L1436" s="208" t="s">
        <v>10</v>
      </c>
      <c r="M1436" s="184" t="s">
        <v>6665</v>
      </c>
      <c r="N1436" s="208" t="s">
        <v>3</v>
      </c>
      <c r="O1436" s="208" t="s">
        <v>8</v>
      </c>
      <c r="P1436" s="186" t="s">
        <v>6519</v>
      </c>
      <c r="Q1436" s="177" t="s">
        <v>9197</v>
      </c>
      <c r="R1436" s="517">
        <v>11.567</v>
      </c>
      <c r="S1436" s="162"/>
      <c r="T1436" s="189">
        <v>11.567</v>
      </c>
      <c r="U1436" s="179" t="s">
        <v>48</v>
      </c>
      <c r="V1436" s="179">
        <v>2012</v>
      </c>
      <c r="W1436" s="179" t="s">
        <v>9198</v>
      </c>
      <c r="X1436" s="179">
        <v>0</v>
      </c>
      <c r="Y1436" s="179">
        <v>42159</v>
      </c>
      <c r="Z1436" s="179">
        <v>100</v>
      </c>
      <c r="AA1436" s="179">
        <v>0</v>
      </c>
      <c r="AB1436" s="179">
        <v>0</v>
      </c>
      <c r="AC1436" s="179">
        <v>0</v>
      </c>
      <c r="AD1436" s="179" t="s">
        <v>43</v>
      </c>
      <c r="AE1436" s="179"/>
      <c r="AF1436" s="179"/>
      <c r="AG1436" s="115"/>
      <c r="AH1436" s="115"/>
      <c r="AJ1436" s="1">
        <f t="shared" si="81"/>
        <v>0</v>
      </c>
      <c r="AK1436" s="1">
        <f t="shared" si="80"/>
        <v>-11.567</v>
      </c>
    </row>
    <row r="1437" spans="1:38" ht="173.25" customHeight="1">
      <c r="A1437" s="179" t="s">
        <v>5349</v>
      </c>
      <c r="B1437" s="208" t="s">
        <v>20</v>
      </c>
      <c r="C1437" s="208" t="s">
        <v>20</v>
      </c>
      <c r="D1437" s="278">
        <v>42574</v>
      </c>
      <c r="E1437" s="185">
        <v>0.64722222222222225</v>
      </c>
      <c r="F1437" s="278">
        <v>42574</v>
      </c>
      <c r="G1437" s="185">
        <v>0.6479166666666667</v>
      </c>
      <c r="H1437" s="191">
        <v>6.9444444444444198E-4</v>
      </c>
      <c r="I1437" s="187">
        <v>8</v>
      </c>
      <c r="J1437" s="208" t="s">
        <v>9058</v>
      </c>
      <c r="K1437" s="208" t="s">
        <v>9</v>
      </c>
      <c r="L1437" s="208" t="s">
        <v>10</v>
      </c>
      <c r="M1437" s="184" t="s">
        <v>9127</v>
      </c>
      <c r="N1437" s="208" t="s">
        <v>3</v>
      </c>
      <c r="O1437" s="208" t="s">
        <v>8</v>
      </c>
      <c r="P1437" s="186" t="s">
        <v>7126</v>
      </c>
      <c r="Q1437" s="177" t="s">
        <v>9199</v>
      </c>
      <c r="R1437" s="517">
        <v>4.5999999999999996</v>
      </c>
      <c r="S1437" s="162"/>
      <c r="T1437" s="162">
        <v>4.5999999999999996</v>
      </c>
      <c r="U1437" s="179" t="s">
        <v>29</v>
      </c>
      <c r="V1437" s="179">
        <v>1981</v>
      </c>
      <c r="W1437" s="179" t="s">
        <v>2737</v>
      </c>
      <c r="X1437" s="179">
        <v>0</v>
      </c>
      <c r="Y1437" s="179">
        <v>41765</v>
      </c>
      <c r="Z1437" s="179">
        <v>100</v>
      </c>
      <c r="AA1437" s="179">
        <v>2018</v>
      </c>
      <c r="AB1437" s="179">
        <v>0</v>
      </c>
      <c r="AC1437" s="179">
        <v>0</v>
      </c>
      <c r="AD1437" s="179" t="s">
        <v>43</v>
      </c>
      <c r="AE1437" s="179"/>
      <c r="AF1437" s="179"/>
      <c r="AG1437" s="115"/>
      <c r="AH1437" s="115"/>
      <c r="AJ1437" s="1">
        <f t="shared" si="81"/>
        <v>0</v>
      </c>
      <c r="AK1437" s="1">
        <f t="shared" si="80"/>
        <v>-4.5999999999999996</v>
      </c>
    </row>
    <row r="1438" spans="1:38" ht="110.25" customHeight="1">
      <c r="A1438" s="179" t="s">
        <v>5349</v>
      </c>
      <c r="B1438" s="208" t="s">
        <v>20</v>
      </c>
      <c r="C1438" s="208" t="s">
        <v>4153</v>
      </c>
      <c r="D1438" s="278">
        <v>42574</v>
      </c>
      <c r="E1438" s="185">
        <v>0.67152777777777783</v>
      </c>
      <c r="F1438" s="278">
        <v>42574</v>
      </c>
      <c r="G1438" s="185">
        <v>0.67222222222222217</v>
      </c>
      <c r="H1438" s="191">
        <v>6.9444444444433095E-4</v>
      </c>
      <c r="I1438" s="187">
        <v>2</v>
      </c>
      <c r="J1438" s="179" t="s">
        <v>144</v>
      </c>
      <c r="K1438" s="179" t="s">
        <v>9</v>
      </c>
      <c r="L1438" s="208" t="s">
        <v>17</v>
      </c>
      <c r="M1438" s="184" t="s">
        <v>5853</v>
      </c>
      <c r="N1438" s="208" t="s">
        <v>3</v>
      </c>
      <c r="O1438" s="208" t="s">
        <v>8</v>
      </c>
      <c r="P1438" s="229" t="s">
        <v>6712</v>
      </c>
      <c r="Q1438" s="177" t="s">
        <v>6672</v>
      </c>
      <c r="R1438" s="752"/>
      <c r="S1438" s="541">
        <v>1.2</v>
      </c>
      <c r="T1438" s="162">
        <f>R1438+S1438</f>
        <v>1.2</v>
      </c>
      <c r="U1438" s="179"/>
      <c r="V1438" s="179"/>
      <c r="W1438" s="179"/>
      <c r="X1438" s="179"/>
      <c r="Y1438" s="179"/>
      <c r="Z1438" s="179"/>
      <c r="AA1438" s="179"/>
      <c r="AB1438" s="179"/>
      <c r="AC1438" s="179"/>
      <c r="AD1438" s="179" t="s">
        <v>38</v>
      </c>
      <c r="AE1438" s="179"/>
      <c r="AF1438" s="179"/>
      <c r="AG1438" s="115"/>
      <c r="AH1438" s="115"/>
      <c r="AJ1438" s="1">
        <f t="shared" si="81"/>
        <v>0</v>
      </c>
      <c r="AK1438" s="1">
        <f t="shared" si="80"/>
        <v>-1.2</v>
      </c>
    </row>
    <row r="1439" spans="1:38" ht="141.75" customHeight="1">
      <c r="A1439" s="179" t="s">
        <v>5349</v>
      </c>
      <c r="B1439" s="208" t="s">
        <v>20</v>
      </c>
      <c r="C1439" s="208" t="s">
        <v>20</v>
      </c>
      <c r="D1439" s="278">
        <v>42574</v>
      </c>
      <c r="E1439" s="182">
        <v>0.75</v>
      </c>
      <c r="F1439" s="278">
        <v>42574</v>
      </c>
      <c r="G1439" s="185">
        <v>0.75069444444444444</v>
      </c>
      <c r="H1439" s="191">
        <v>6.9444444444444198E-4</v>
      </c>
      <c r="I1439" s="187">
        <v>92</v>
      </c>
      <c r="J1439" s="208" t="s">
        <v>9037</v>
      </c>
      <c r="K1439" s="208" t="s">
        <v>9</v>
      </c>
      <c r="L1439" s="208" t="s">
        <v>10</v>
      </c>
      <c r="M1439" s="184" t="s">
        <v>1952</v>
      </c>
      <c r="N1439" s="208">
        <v>35</v>
      </c>
      <c r="O1439" s="208" t="s">
        <v>8</v>
      </c>
      <c r="P1439" s="186" t="s">
        <v>9200</v>
      </c>
      <c r="Q1439" s="177" t="s">
        <v>9201</v>
      </c>
      <c r="R1439" s="752">
        <v>31</v>
      </c>
      <c r="S1439" s="237">
        <v>36.200000000000003</v>
      </c>
      <c r="T1439" s="162">
        <v>67.2</v>
      </c>
      <c r="U1439" s="179" t="s">
        <v>29</v>
      </c>
      <c r="V1439" s="179">
        <v>0</v>
      </c>
      <c r="W1439" s="179">
        <v>0</v>
      </c>
      <c r="X1439" s="179">
        <v>0</v>
      </c>
      <c r="Y1439" s="179">
        <v>0</v>
      </c>
      <c r="Z1439" s="179">
        <v>0</v>
      </c>
      <c r="AA1439" s="179">
        <v>0</v>
      </c>
      <c r="AB1439" s="179">
        <v>0</v>
      </c>
      <c r="AC1439" s="179">
        <v>0</v>
      </c>
      <c r="AD1439" s="179" t="s">
        <v>43</v>
      </c>
      <c r="AE1439" s="179"/>
      <c r="AF1439" s="179"/>
      <c r="AG1439" s="115"/>
      <c r="AH1439" s="115"/>
      <c r="AJ1439" s="1">
        <f t="shared" si="81"/>
        <v>0</v>
      </c>
      <c r="AK1439" s="1">
        <f t="shared" si="80"/>
        <v>-67.2</v>
      </c>
    </row>
    <row r="1440" spans="1:38" ht="31.5" customHeight="1">
      <c r="A1440" s="179" t="s">
        <v>5349</v>
      </c>
      <c r="B1440" s="208" t="s">
        <v>20</v>
      </c>
      <c r="C1440" s="208" t="s">
        <v>20</v>
      </c>
      <c r="D1440" s="278">
        <v>42574</v>
      </c>
      <c r="E1440" s="182">
        <v>0.83472222222222225</v>
      </c>
      <c r="F1440" s="278">
        <v>42574</v>
      </c>
      <c r="G1440" s="185">
        <v>0.8354166666666667</v>
      </c>
      <c r="H1440" s="191">
        <v>6.9444444444444198E-4</v>
      </c>
      <c r="I1440" s="187">
        <v>6</v>
      </c>
      <c r="J1440" s="208" t="s">
        <v>9058</v>
      </c>
      <c r="K1440" s="208" t="s">
        <v>9</v>
      </c>
      <c r="L1440" s="208" t="s">
        <v>10</v>
      </c>
      <c r="M1440" s="184" t="s">
        <v>4699</v>
      </c>
      <c r="N1440" s="208" t="s">
        <v>3</v>
      </c>
      <c r="O1440" s="208" t="s">
        <v>8</v>
      </c>
      <c r="P1440" s="186" t="s">
        <v>6525</v>
      </c>
      <c r="Q1440" s="177" t="s">
        <v>6679</v>
      </c>
      <c r="R1440" s="752">
        <v>7.3</v>
      </c>
      <c r="S1440" s="237"/>
      <c r="T1440" s="162">
        <v>7.3</v>
      </c>
      <c r="U1440" s="179" t="s">
        <v>29</v>
      </c>
      <c r="V1440" s="179">
        <v>2011</v>
      </c>
      <c r="W1440" s="179" t="s">
        <v>9106</v>
      </c>
      <c r="X1440" s="179" t="s">
        <v>9094</v>
      </c>
      <c r="Y1440" s="179">
        <v>0</v>
      </c>
      <c r="Z1440" s="179">
        <v>100</v>
      </c>
      <c r="AA1440" s="179">
        <v>42887</v>
      </c>
      <c r="AB1440" s="179">
        <v>0</v>
      </c>
      <c r="AC1440" s="179">
        <v>41919</v>
      </c>
      <c r="AD1440" s="179" t="s">
        <v>43</v>
      </c>
      <c r="AE1440" s="179"/>
      <c r="AF1440" s="179"/>
      <c r="AG1440" s="115"/>
      <c r="AH1440" s="115"/>
      <c r="AJ1440" s="1">
        <f t="shared" si="81"/>
        <v>0</v>
      </c>
      <c r="AK1440" s="1">
        <f t="shared" si="80"/>
        <v>-7.3</v>
      </c>
    </row>
    <row r="1441" spans="1:37" ht="47.25" customHeight="1">
      <c r="A1441" s="179" t="s">
        <v>5349</v>
      </c>
      <c r="B1441" s="208" t="s">
        <v>20</v>
      </c>
      <c r="C1441" s="208" t="s">
        <v>20</v>
      </c>
      <c r="D1441" s="278">
        <v>42574</v>
      </c>
      <c r="E1441" s="68">
        <v>0.83888888888888891</v>
      </c>
      <c r="F1441" s="278">
        <v>42574</v>
      </c>
      <c r="G1441" s="68">
        <v>0.83958333333333324</v>
      </c>
      <c r="H1441" s="191">
        <v>6.9444444444433095E-4</v>
      </c>
      <c r="I1441" s="198">
        <v>8</v>
      </c>
      <c r="J1441" s="208" t="s">
        <v>9058</v>
      </c>
      <c r="K1441" s="179" t="s">
        <v>9</v>
      </c>
      <c r="L1441" s="208" t="s">
        <v>10</v>
      </c>
      <c r="M1441" s="184" t="s">
        <v>538</v>
      </c>
      <c r="N1441" s="208" t="s">
        <v>3</v>
      </c>
      <c r="O1441" s="208" t="s">
        <v>8</v>
      </c>
      <c r="P1441" s="229" t="s">
        <v>5067</v>
      </c>
      <c r="Q1441" s="177" t="s">
        <v>9202</v>
      </c>
      <c r="R1441" s="752">
        <v>3.1</v>
      </c>
      <c r="S1441" s="540"/>
      <c r="T1441" s="162">
        <v>3.1</v>
      </c>
      <c r="U1441" s="179" t="s">
        <v>29</v>
      </c>
      <c r="V1441" s="179">
        <v>1995</v>
      </c>
      <c r="W1441" s="179" t="s">
        <v>9106</v>
      </c>
      <c r="X1441" s="179" t="s">
        <v>9161</v>
      </c>
      <c r="Y1441" s="179">
        <v>42250</v>
      </c>
      <c r="Z1441" s="179">
        <v>100</v>
      </c>
      <c r="AA1441" s="179">
        <v>42826</v>
      </c>
      <c r="AB1441" s="179">
        <v>0</v>
      </c>
      <c r="AC1441" s="179">
        <v>41813</v>
      </c>
      <c r="AD1441" s="179" t="s">
        <v>43</v>
      </c>
      <c r="AE1441" s="179"/>
      <c r="AF1441" s="179"/>
      <c r="AG1441" s="115"/>
      <c r="AH1441" s="115"/>
      <c r="AJ1441" s="1">
        <f t="shared" si="81"/>
        <v>0</v>
      </c>
      <c r="AK1441" s="1">
        <f t="shared" si="80"/>
        <v>-3.1</v>
      </c>
    </row>
    <row r="1442" spans="1:37" ht="47.25" customHeight="1">
      <c r="A1442" s="179" t="s">
        <v>5349</v>
      </c>
      <c r="B1442" s="208" t="s">
        <v>20</v>
      </c>
      <c r="C1442" s="208" t="s">
        <v>20</v>
      </c>
      <c r="D1442" s="278">
        <v>42574</v>
      </c>
      <c r="E1442" s="68">
        <v>0.84375</v>
      </c>
      <c r="F1442" s="278">
        <v>42574</v>
      </c>
      <c r="G1442" s="227">
        <v>0.84861111111111109</v>
      </c>
      <c r="H1442" s="191">
        <v>4.8611111111110938E-3</v>
      </c>
      <c r="I1442" s="187">
        <v>7</v>
      </c>
      <c r="J1442" s="208" t="s">
        <v>9058</v>
      </c>
      <c r="K1442" s="179" t="s">
        <v>146</v>
      </c>
      <c r="L1442" s="208" t="s">
        <v>10</v>
      </c>
      <c r="M1442" s="184" t="s">
        <v>538</v>
      </c>
      <c r="N1442" s="208">
        <v>35</v>
      </c>
      <c r="O1442" s="208" t="s">
        <v>8</v>
      </c>
      <c r="P1442" s="186" t="s">
        <v>9203</v>
      </c>
      <c r="Q1442" s="177" t="s">
        <v>9204</v>
      </c>
      <c r="R1442" s="756">
        <v>0.7</v>
      </c>
      <c r="S1442" s="162"/>
      <c r="T1442" s="162">
        <v>0.7</v>
      </c>
      <c r="U1442" s="179" t="s">
        <v>29</v>
      </c>
      <c r="V1442" s="179">
        <v>1995</v>
      </c>
      <c r="W1442" s="179">
        <v>0</v>
      </c>
      <c r="X1442" s="179">
        <v>0</v>
      </c>
      <c r="Y1442" s="179">
        <v>42536</v>
      </c>
      <c r="Z1442" s="179">
        <v>100</v>
      </c>
      <c r="AA1442" s="179">
        <v>2017</v>
      </c>
      <c r="AB1442" s="179">
        <v>0</v>
      </c>
      <c r="AC1442" s="179">
        <v>42401</v>
      </c>
      <c r="AD1442" s="179" t="s">
        <v>43</v>
      </c>
      <c r="AE1442" s="179"/>
      <c r="AF1442" s="179"/>
      <c r="AG1442" s="115"/>
      <c r="AH1442" s="115"/>
      <c r="AJ1442" s="1">
        <f t="shared" si="81"/>
        <v>0</v>
      </c>
      <c r="AK1442" s="1">
        <f t="shared" si="80"/>
        <v>-0.7</v>
      </c>
    </row>
    <row r="1443" spans="1:37" ht="31.5" customHeight="1">
      <c r="A1443" s="179" t="s">
        <v>5349</v>
      </c>
      <c r="B1443" s="208" t="s">
        <v>20</v>
      </c>
      <c r="C1443" s="208" t="s">
        <v>20</v>
      </c>
      <c r="D1443" s="278">
        <v>42574</v>
      </c>
      <c r="E1443" s="68">
        <v>0.84791666666666676</v>
      </c>
      <c r="F1443" s="278">
        <v>42574</v>
      </c>
      <c r="G1443" s="227">
        <v>0.84861111111111109</v>
      </c>
      <c r="H1443" s="191">
        <v>6.9444444444433095E-4</v>
      </c>
      <c r="I1443" s="187">
        <v>8</v>
      </c>
      <c r="J1443" s="208" t="s">
        <v>9058</v>
      </c>
      <c r="K1443" s="179" t="s">
        <v>9</v>
      </c>
      <c r="L1443" s="208" t="s">
        <v>10</v>
      </c>
      <c r="M1443" s="184" t="s">
        <v>538</v>
      </c>
      <c r="N1443" s="208" t="s">
        <v>3</v>
      </c>
      <c r="O1443" s="208" t="s">
        <v>8</v>
      </c>
      <c r="P1443" s="229" t="s">
        <v>4696</v>
      </c>
      <c r="Q1443" s="177" t="s">
        <v>9205</v>
      </c>
      <c r="R1443" s="525">
        <v>2</v>
      </c>
      <c r="S1443" s="133"/>
      <c r="T1443" s="162">
        <v>2</v>
      </c>
      <c r="U1443" s="179" t="s">
        <v>29</v>
      </c>
      <c r="V1443" s="179">
        <v>1994</v>
      </c>
      <c r="W1443" s="179" t="s">
        <v>9106</v>
      </c>
      <c r="X1443" s="179" t="s">
        <v>9206</v>
      </c>
      <c r="Y1443" s="179">
        <v>42402</v>
      </c>
      <c r="Z1443" s="179">
        <v>100</v>
      </c>
      <c r="AA1443" s="179">
        <v>42583</v>
      </c>
      <c r="AB1443" s="179">
        <v>0</v>
      </c>
      <c r="AC1443" s="179">
        <v>42511</v>
      </c>
      <c r="AD1443" s="179" t="s">
        <v>43</v>
      </c>
      <c r="AE1443" s="179"/>
      <c r="AF1443" s="179"/>
      <c r="AG1443" s="115"/>
      <c r="AH1443" s="115"/>
      <c r="AJ1443" s="1">
        <f t="shared" si="81"/>
        <v>0</v>
      </c>
      <c r="AK1443" s="1">
        <f t="shared" si="80"/>
        <v>-2</v>
      </c>
    </row>
    <row r="1444" spans="1:37" ht="63" customHeight="1">
      <c r="A1444" s="179" t="s">
        <v>5349</v>
      </c>
      <c r="B1444" s="208" t="s">
        <v>20</v>
      </c>
      <c r="C1444" s="208" t="s">
        <v>20</v>
      </c>
      <c r="D1444" s="278">
        <v>42574</v>
      </c>
      <c r="E1444" s="68">
        <v>0.85069444444444453</v>
      </c>
      <c r="F1444" s="278">
        <v>42574</v>
      </c>
      <c r="G1444" s="227">
        <v>0.8534722222222223</v>
      </c>
      <c r="H1444" s="191">
        <v>2.7777777777777679E-3</v>
      </c>
      <c r="I1444" s="187">
        <v>7</v>
      </c>
      <c r="J1444" s="208" t="s">
        <v>9058</v>
      </c>
      <c r="K1444" s="208" t="s">
        <v>146</v>
      </c>
      <c r="L1444" s="208" t="s">
        <v>10</v>
      </c>
      <c r="M1444" s="184" t="s">
        <v>538</v>
      </c>
      <c r="N1444" s="208">
        <v>35</v>
      </c>
      <c r="O1444" s="208" t="s">
        <v>8</v>
      </c>
      <c r="P1444" s="229" t="s">
        <v>9203</v>
      </c>
      <c r="Q1444" s="177" t="s">
        <v>9204</v>
      </c>
      <c r="R1444" s="188">
        <v>2.7</v>
      </c>
      <c r="S1444" s="133">
        <v>6.4</v>
      </c>
      <c r="T1444" s="162">
        <v>9.1000000000000014</v>
      </c>
      <c r="U1444" s="179" t="s">
        <v>29</v>
      </c>
      <c r="V1444" s="179">
        <v>1995</v>
      </c>
      <c r="W1444" s="179">
        <v>0</v>
      </c>
      <c r="X1444" s="179">
        <v>0</v>
      </c>
      <c r="Y1444" s="179">
        <v>42536</v>
      </c>
      <c r="Z1444" s="179">
        <v>100</v>
      </c>
      <c r="AA1444" s="179">
        <v>2017</v>
      </c>
      <c r="AB1444" s="179">
        <v>0</v>
      </c>
      <c r="AC1444" s="179">
        <v>42401</v>
      </c>
      <c r="AD1444" s="179" t="s">
        <v>43</v>
      </c>
      <c r="AE1444" s="179"/>
      <c r="AF1444" s="179"/>
      <c r="AG1444" s="115"/>
      <c r="AH1444" s="115"/>
      <c r="AJ1444" s="1">
        <f t="shared" si="81"/>
        <v>0</v>
      </c>
      <c r="AK1444" s="1">
        <f t="shared" si="80"/>
        <v>-9.1000000000000014</v>
      </c>
    </row>
    <row r="1445" spans="1:37" ht="110.25" customHeight="1">
      <c r="A1445" s="179" t="s">
        <v>5349</v>
      </c>
      <c r="B1445" s="208" t="s">
        <v>20</v>
      </c>
      <c r="C1445" s="208" t="s">
        <v>20</v>
      </c>
      <c r="D1445" s="278">
        <v>42574</v>
      </c>
      <c r="E1445" s="182">
        <v>0.8618055555555556</v>
      </c>
      <c r="F1445" s="278">
        <v>42574</v>
      </c>
      <c r="G1445" s="227">
        <v>0.88055555555555554</v>
      </c>
      <c r="H1445" s="191">
        <v>1.8749999999999933E-2</v>
      </c>
      <c r="I1445" s="208">
        <v>12</v>
      </c>
      <c r="J1445" s="208" t="s">
        <v>9058</v>
      </c>
      <c r="K1445" s="208"/>
      <c r="L1445" s="208" t="s">
        <v>10</v>
      </c>
      <c r="M1445" s="184" t="s">
        <v>6680</v>
      </c>
      <c r="N1445" s="208">
        <v>35</v>
      </c>
      <c r="O1445" s="208" t="s">
        <v>14</v>
      </c>
      <c r="P1445" s="186" t="s">
        <v>7127</v>
      </c>
      <c r="Q1445" s="177" t="s">
        <v>9207</v>
      </c>
      <c r="R1445" s="188">
        <v>14</v>
      </c>
      <c r="S1445" s="133">
        <v>4.2</v>
      </c>
      <c r="T1445" s="162">
        <v>18.2</v>
      </c>
      <c r="U1445" s="179" t="s">
        <v>34</v>
      </c>
      <c r="V1445" s="179">
        <v>2005</v>
      </c>
      <c r="W1445" s="179" t="s">
        <v>9208</v>
      </c>
      <c r="X1445" s="179" t="s">
        <v>9209</v>
      </c>
      <c r="Y1445" s="179">
        <v>42254</v>
      </c>
      <c r="Z1445" s="179">
        <v>100</v>
      </c>
      <c r="AA1445" s="179">
        <v>2017</v>
      </c>
      <c r="AB1445" s="179">
        <v>0</v>
      </c>
      <c r="AC1445" s="179">
        <v>42522</v>
      </c>
      <c r="AD1445" s="179" t="s">
        <v>43</v>
      </c>
      <c r="AE1445" s="179"/>
      <c r="AF1445" s="179"/>
      <c r="AG1445" s="115"/>
      <c r="AH1445" s="115"/>
      <c r="AJ1445" s="1">
        <f t="shared" si="81"/>
        <v>0</v>
      </c>
      <c r="AK1445" s="1">
        <f t="shared" si="80"/>
        <v>-18.2</v>
      </c>
    </row>
    <row r="1446" spans="1:37" ht="252" customHeight="1">
      <c r="A1446" s="179" t="s">
        <v>5349</v>
      </c>
      <c r="B1446" s="208" t="s">
        <v>20</v>
      </c>
      <c r="C1446" s="208" t="s">
        <v>4157</v>
      </c>
      <c r="D1446" s="278">
        <v>42574</v>
      </c>
      <c r="E1446" s="185">
        <v>0.90277777777777779</v>
      </c>
      <c r="F1446" s="278">
        <v>42574</v>
      </c>
      <c r="G1446" s="185">
        <v>0.90347222222222223</v>
      </c>
      <c r="H1446" s="191">
        <v>6.9444444444444198E-4</v>
      </c>
      <c r="I1446" s="187">
        <v>23</v>
      </c>
      <c r="J1446" s="208" t="s">
        <v>9111</v>
      </c>
      <c r="K1446" s="208" t="s">
        <v>9</v>
      </c>
      <c r="L1446" s="208" t="s">
        <v>17</v>
      </c>
      <c r="M1446" s="184" t="s">
        <v>5860</v>
      </c>
      <c r="N1446" s="208">
        <v>35</v>
      </c>
      <c r="O1446" s="208" t="s">
        <v>8</v>
      </c>
      <c r="P1446" s="186" t="s">
        <v>9210</v>
      </c>
      <c r="Q1446" s="177" t="s">
        <v>6674</v>
      </c>
      <c r="R1446" s="523">
        <v>6</v>
      </c>
      <c r="S1446" s="543">
        <v>5</v>
      </c>
      <c r="T1446" s="162">
        <v>11</v>
      </c>
      <c r="U1446" s="179"/>
      <c r="V1446" s="179"/>
      <c r="W1446" s="179"/>
      <c r="X1446" s="179"/>
      <c r="Y1446" s="179"/>
      <c r="Z1446" s="179"/>
      <c r="AA1446" s="179"/>
      <c r="AB1446" s="179"/>
      <c r="AC1446" s="179"/>
      <c r="AD1446" s="179" t="s">
        <v>38</v>
      </c>
      <c r="AE1446" s="179"/>
      <c r="AF1446" s="179"/>
      <c r="AG1446" s="115"/>
      <c r="AH1446" s="115"/>
      <c r="AJ1446" s="1">
        <f t="shared" si="81"/>
        <v>0</v>
      </c>
      <c r="AK1446" s="1">
        <f t="shared" si="80"/>
        <v>-11</v>
      </c>
    </row>
    <row r="1447" spans="1:37" ht="110.25" customHeight="1">
      <c r="A1447" s="179" t="s">
        <v>5349</v>
      </c>
      <c r="B1447" s="208" t="s">
        <v>20</v>
      </c>
      <c r="C1447" s="208" t="s">
        <v>20</v>
      </c>
      <c r="D1447" s="278">
        <v>42574</v>
      </c>
      <c r="E1447" s="182">
        <v>0.92986111111111114</v>
      </c>
      <c r="F1447" s="278">
        <v>42574</v>
      </c>
      <c r="G1447" s="182">
        <v>0.93055555555555547</v>
      </c>
      <c r="H1447" s="191">
        <v>6.9444444444433095E-4</v>
      </c>
      <c r="I1447" s="208">
        <v>13</v>
      </c>
      <c r="J1447" s="208"/>
      <c r="K1447" s="208" t="s">
        <v>9</v>
      </c>
      <c r="L1447" s="208" t="s">
        <v>10</v>
      </c>
      <c r="M1447" s="180" t="s">
        <v>6680</v>
      </c>
      <c r="N1447" s="208" t="s">
        <v>3</v>
      </c>
      <c r="O1447" s="208" t="s">
        <v>8</v>
      </c>
      <c r="P1447" s="229" t="s">
        <v>7128</v>
      </c>
      <c r="Q1447" s="177" t="s">
        <v>9211</v>
      </c>
      <c r="R1447" s="188">
        <v>5.9</v>
      </c>
      <c r="S1447" s="133">
        <v>9.3000000000000007</v>
      </c>
      <c r="T1447" s="162">
        <v>15.200000000000001</v>
      </c>
      <c r="U1447" s="179" t="s">
        <v>29</v>
      </c>
      <c r="V1447" s="179">
        <v>2005</v>
      </c>
      <c r="W1447" s="179">
        <v>0</v>
      </c>
      <c r="X1447" s="179" t="s">
        <v>9212</v>
      </c>
      <c r="Y1447" s="179">
        <v>42561</v>
      </c>
      <c r="Z1447" s="179">
        <v>100</v>
      </c>
      <c r="AA1447" s="179">
        <v>2017</v>
      </c>
      <c r="AB1447" s="179">
        <v>0</v>
      </c>
      <c r="AC1447" s="179">
        <v>42522</v>
      </c>
      <c r="AD1447" s="179" t="s">
        <v>43</v>
      </c>
      <c r="AE1447" s="179"/>
      <c r="AF1447" s="179"/>
      <c r="AG1447" s="115"/>
      <c r="AH1447" s="115"/>
      <c r="AJ1447" s="1">
        <f t="shared" si="81"/>
        <v>0</v>
      </c>
      <c r="AK1447" s="1">
        <f t="shared" si="80"/>
        <v>-15.200000000000001</v>
      </c>
    </row>
    <row r="1448" spans="1:37" ht="94.5" customHeight="1">
      <c r="A1448" s="179" t="s">
        <v>5349</v>
      </c>
      <c r="B1448" s="208" t="s">
        <v>20</v>
      </c>
      <c r="C1448" s="208" t="s">
        <v>4054</v>
      </c>
      <c r="D1448" s="278">
        <v>42574</v>
      </c>
      <c r="E1448" s="182">
        <v>0.90277777777777779</v>
      </c>
      <c r="F1448" s="278">
        <v>42574</v>
      </c>
      <c r="G1448" s="182">
        <v>0.90347222222222223</v>
      </c>
      <c r="H1448" s="191">
        <v>6.9444444444444198E-4</v>
      </c>
      <c r="I1448" s="208">
        <v>18</v>
      </c>
      <c r="J1448" s="208"/>
      <c r="K1448" s="208" t="s">
        <v>9</v>
      </c>
      <c r="L1448" s="208" t="s">
        <v>17</v>
      </c>
      <c r="M1448" s="180" t="s">
        <v>5561</v>
      </c>
      <c r="N1448" s="208" t="s">
        <v>3</v>
      </c>
      <c r="O1448" s="208" t="s">
        <v>8</v>
      </c>
      <c r="P1448" s="177" t="s">
        <v>7129</v>
      </c>
      <c r="Q1448" s="177" t="s">
        <v>6674</v>
      </c>
      <c r="R1448" s="188">
        <v>6</v>
      </c>
      <c r="S1448" s="133">
        <v>7</v>
      </c>
      <c r="T1448" s="162">
        <v>13</v>
      </c>
      <c r="U1448" s="179"/>
      <c r="V1448" s="179"/>
      <c r="W1448" s="179"/>
      <c r="X1448" s="179"/>
      <c r="Y1448" s="179"/>
      <c r="Z1448" s="179"/>
      <c r="AA1448" s="179"/>
      <c r="AB1448" s="179"/>
      <c r="AC1448" s="179"/>
      <c r="AD1448" s="179" t="s">
        <v>38</v>
      </c>
      <c r="AE1448" s="179"/>
      <c r="AF1448" s="179"/>
      <c r="AG1448" s="115"/>
      <c r="AH1448" s="115"/>
      <c r="AJ1448" s="1">
        <f t="shared" si="81"/>
        <v>0</v>
      </c>
      <c r="AK1448" s="1">
        <f t="shared" si="80"/>
        <v>-13</v>
      </c>
    </row>
    <row r="1449" spans="1:37" ht="63" customHeight="1">
      <c r="A1449" s="179" t="s">
        <v>5349</v>
      </c>
      <c r="B1449" s="208" t="s">
        <v>20</v>
      </c>
      <c r="C1449" s="208" t="s">
        <v>4054</v>
      </c>
      <c r="D1449" s="278">
        <v>42574</v>
      </c>
      <c r="E1449" s="182">
        <v>0.90277777777777779</v>
      </c>
      <c r="F1449" s="278">
        <v>42574</v>
      </c>
      <c r="G1449" s="182">
        <v>0.90347222222222223</v>
      </c>
      <c r="H1449" s="191">
        <v>6.9444444444444198E-4</v>
      </c>
      <c r="I1449" s="208">
        <v>7</v>
      </c>
      <c r="J1449" s="208"/>
      <c r="K1449" s="208"/>
      <c r="L1449" s="208" t="s">
        <v>17</v>
      </c>
      <c r="M1449" s="180" t="s">
        <v>4184</v>
      </c>
      <c r="N1449" s="208">
        <v>110</v>
      </c>
      <c r="O1449" s="208" t="s">
        <v>8</v>
      </c>
      <c r="P1449" s="183" t="s">
        <v>9213</v>
      </c>
      <c r="Q1449" s="183" t="s">
        <v>6675</v>
      </c>
      <c r="R1449" s="188">
        <v>2.6</v>
      </c>
      <c r="S1449" s="133">
        <v>7.7</v>
      </c>
      <c r="T1449" s="162">
        <v>10.3</v>
      </c>
      <c r="U1449" s="179"/>
      <c r="V1449" s="179"/>
      <c r="W1449" s="179"/>
      <c r="X1449" s="179"/>
      <c r="Y1449" s="179"/>
      <c r="Z1449" s="179"/>
      <c r="AA1449" s="179"/>
      <c r="AB1449" s="179"/>
      <c r="AC1449" s="179"/>
      <c r="AD1449" s="179" t="s">
        <v>38</v>
      </c>
      <c r="AE1449" s="179"/>
      <c r="AF1449" s="179"/>
      <c r="AG1449" s="115"/>
      <c r="AH1449" s="115"/>
      <c r="AJ1449" s="1">
        <f t="shared" si="81"/>
        <v>0</v>
      </c>
      <c r="AK1449" s="1">
        <f t="shared" si="80"/>
        <v>-10.3</v>
      </c>
    </row>
    <row r="1450" spans="1:37" ht="47.25" customHeight="1">
      <c r="A1450" s="179" t="s">
        <v>5349</v>
      </c>
      <c r="B1450" s="108" t="s">
        <v>20</v>
      </c>
      <c r="C1450" s="208" t="s">
        <v>4157</v>
      </c>
      <c r="D1450" s="278">
        <v>42575</v>
      </c>
      <c r="E1450" s="68">
        <v>2.361111111111111E-2</v>
      </c>
      <c r="F1450" s="278">
        <v>42575</v>
      </c>
      <c r="G1450" s="68">
        <v>2.4305555555555556E-2</v>
      </c>
      <c r="H1450" s="191">
        <v>6.9444444444444545E-4</v>
      </c>
      <c r="I1450" s="198">
        <v>22</v>
      </c>
      <c r="J1450" s="208"/>
      <c r="K1450" s="179"/>
      <c r="L1450" s="208" t="s">
        <v>17</v>
      </c>
      <c r="M1450" s="184" t="s">
        <v>5860</v>
      </c>
      <c r="N1450" s="208">
        <v>35</v>
      </c>
      <c r="O1450" s="208" t="s">
        <v>8</v>
      </c>
      <c r="P1450" s="229" t="s">
        <v>9210</v>
      </c>
      <c r="Q1450" s="177" t="s">
        <v>9214</v>
      </c>
      <c r="R1450" s="516">
        <v>5.6</v>
      </c>
      <c r="S1450" s="541">
        <v>3.4</v>
      </c>
      <c r="T1450" s="189">
        <v>9</v>
      </c>
      <c r="U1450" s="179"/>
      <c r="V1450" s="179"/>
      <c r="W1450" s="179"/>
      <c r="X1450" s="179"/>
      <c r="Y1450" s="179"/>
      <c r="Z1450" s="179"/>
      <c r="AA1450" s="179"/>
      <c r="AB1450" s="179"/>
      <c r="AC1450" s="179"/>
      <c r="AD1450" s="179" t="s">
        <v>38</v>
      </c>
      <c r="AE1450" s="179"/>
      <c r="AF1450" s="179"/>
      <c r="AG1450" s="115"/>
      <c r="AH1450" s="115"/>
      <c r="AJ1450" s="1">
        <f t="shared" si="81"/>
        <v>0</v>
      </c>
      <c r="AK1450" s="1">
        <f t="shared" si="80"/>
        <v>-9</v>
      </c>
    </row>
    <row r="1451" spans="1:37" ht="157.5" customHeight="1">
      <c r="A1451" s="179" t="s">
        <v>5349</v>
      </c>
      <c r="B1451" s="108" t="s">
        <v>20</v>
      </c>
      <c r="C1451" s="208" t="s">
        <v>4054</v>
      </c>
      <c r="D1451" s="278">
        <v>42575</v>
      </c>
      <c r="E1451" s="68">
        <v>0.14930555555555555</v>
      </c>
      <c r="F1451" s="278">
        <v>42575</v>
      </c>
      <c r="G1451" s="227">
        <v>0.15</v>
      </c>
      <c r="H1451" s="191">
        <v>6.9444444444444198E-4</v>
      </c>
      <c r="I1451" s="187">
        <v>79</v>
      </c>
      <c r="J1451" s="208"/>
      <c r="K1451" s="179"/>
      <c r="L1451" s="208" t="s">
        <v>17</v>
      </c>
      <c r="M1451" s="184" t="s">
        <v>6705</v>
      </c>
      <c r="N1451" s="208">
        <v>35</v>
      </c>
      <c r="O1451" s="208" t="s">
        <v>8</v>
      </c>
      <c r="P1451" s="186" t="s">
        <v>6706</v>
      </c>
      <c r="Q1451" s="177" t="s">
        <v>6707</v>
      </c>
      <c r="R1451" s="520">
        <v>10.8</v>
      </c>
      <c r="S1451" s="543">
        <v>13.3</v>
      </c>
      <c r="T1451" s="189">
        <v>24.1</v>
      </c>
      <c r="U1451" s="179"/>
      <c r="V1451" s="179"/>
      <c r="W1451" s="179"/>
      <c r="X1451" s="179"/>
      <c r="Y1451" s="179"/>
      <c r="Z1451" s="179"/>
      <c r="AA1451" s="179"/>
      <c r="AB1451" s="179"/>
      <c r="AC1451" s="179"/>
      <c r="AD1451" s="179" t="s">
        <v>38</v>
      </c>
      <c r="AE1451" s="179"/>
      <c r="AF1451" s="179"/>
      <c r="AG1451" s="115"/>
      <c r="AH1451" s="115"/>
      <c r="AJ1451" s="1">
        <f t="shared" si="81"/>
        <v>0</v>
      </c>
      <c r="AK1451" s="1">
        <f t="shared" si="80"/>
        <v>-24.1</v>
      </c>
    </row>
    <row r="1452" spans="1:37" ht="47.25" customHeight="1">
      <c r="A1452" s="179" t="s">
        <v>5349</v>
      </c>
      <c r="B1452" s="108" t="s">
        <v>20</v>
      </c>
      <c r="C1452" s="208" t="s">
        <v>4054</v>
      </c>
      <c r="D1452" s="278">
        <v>42575</v>
      </c>
      <c r="E1452" s="68">
        <v>0.20833333333333334</v>
      </c>
      <c r="F1452" s="278">
        <v>42575</v>
      </c>
      <c r="G1452" s="227">
        <v>0.20902777777777778</v>
      </c>
      <c r="H1452" s="191">
        <v>6.9444444444444198E-4</v>
      </c>
      <c r="I1452" s="187">
        <v>4</v>
      </c>
      <c r="J1452" s="208"/>
      <c r="K1452" s="179"/>
      <c r="L1452" s="208" t="s">
        <v>17</v>
      </c>
      <c r="M1452" s="184" t="s">
        <v>5851</v>
      </c>
      <c r="N1452" s="208">
        <v>35</v>
      </c>
      <c r="O1452" s="208" t="s">
        <v>8</v>
      </c>
      <c r="P1452" s="229" t="s">
        <v>6708</v>
      </c>
      <c r="Q1452" s="177" t="s">
        <v>6709</v>
      </c>
      <c r="R1452" s="520">
        <v>2.4</v>
      </c>
      <c r="S1452" s="162"/>
      <c r="T1452" s="189">
        <v>2.4</v>
      </c>
      <c r="U1452" s="179"/>
      <c r="V1452" s="179"/>
      <c r="W1452" s="179"/>
      <c r="X1452" s="179"/>
      <c r="Y1452" s="179"/>
      <c r="Z1452" s="179"/>
      <c r="AA1452" s="179"/>
      <c r="AB1452" s="179"/>
      <c r="AC1452" s="179"/>
      <c r="AD1452" s="179" t="s">
        <v>38</v>
      </c>
      <c r="AE1452" s="179"/>
      <c r="AF1452" s="179"/>
      <c r="AG1452" s="115"/>
      <c r="AH1452" s="115"/>
      <c r="AJ1452" s="1">
        <f t="shared" si="81"/>
        <v>0</v>
      </c>
      <c r="AK1452" s="1">
        <f t="shared" si="80"/>
        <v>-2.4</v>
      </c>
    </row>
    <row r="1453" spans="1:37" ht="110.25" customHeight="1">
      <c r="A1453" s="179" t="s">
        <v>5349</v>
      </c>
      <c r="B1453" s="108" t="s">
        <v>20</v>
      </c>
      <c r="C1453" s="208" t="s">
        <v>4054</v>
      </c>
      <c r="D1453" s="278">
        <v>42575</v>
      </c>
      <c r="E1453" s="68">
        <v>0.22569444444444445</v>
      </c>
      <c r="F1453" s="278">
        <v>42575</v>
      </c>
      <c r="G1453" s="227">
        <v>0.23680555555555557</v>
      </c>
      <c r="H1453" s="191">
        <v>1.1111111111111127E-2</v>
      </c>
      <c r="I1453" s="187">
        <v>4</v>
      </c>
      <c r="J1453" s="208"/>
      <c r="K1453" s="208"/>
      <c r="L1453" s="208" t="s">
        <v>17</v>
      </c>
      <c r="M1453" s="184" t="s">
        <v>5851</v>
      </c>
      <c r="N1453" s="208">
        <v>35</v>
      </c>
      <c r="O1453" s="208" t="s">
        <v>8</v>
      </c>
      <c r="P1453" s="229" t="s">
        <v>6708</v>
      </c>
      <c r="Q1453" s="177" t="s">
        <v>7130</v>
      </c>
      <c r="R1453" s="525">
        <v>4.3</v>
      </c>
      <c r="S1453" s="133"/>
      <c r="T1453" s="189">
        <v>4.3</v>
      </c>
      <c r="U1453" s="179"/>
      <c r="V1453" s="179"/>
      <c r="W1453" s="179"/>
      <c r="X1453" s="179"/>
      <c r="Y1453" s="179"/>
      <c r="Z1453" s="179"/>
      <c r="AA1453" s="179"/>
      <c r="AB1453" s="179"/>
      <c r="AC1453" s="179"/>
      <c r="AD1453" s="179" t="s">
        <v>38</v>
      </c>
      <c r="AE1453" s="179"/>
      <c r="AF1453" s="179"/>
      <c r="AG1453" s="115"/>
      <c r="AH1453" s="115"/>
      <c r="AJ1453" s="1">
        <f t="shared" si="81"/>
        <v>0</v>
      </c>
      <c r="AK1453" s="1">
        <f t="shared" si="80"/>
        <v>-4.3</v>
      </c>
    </row>
    <row r="1454" spans="1:37" ht="110.25" customHeight="1">
      <c r="A1454" s="179" t="s">
        <v>5349</v>
      </c>
      <c r="B1454" s="108" t="s">
        <v>20</v>
      </c>
      <c r="C1454" s="208" t="s">
        <v>4157</v>
      </c>
      <c r="D1454" s="278">
        <v>42575</v>
      </c>
      <c r="E1454" s="182">
        <v>0.35972222222222222</v>
      </c>
      <c r="F1454" s="278">
        <v>42575</v>
      </c>
      <c r="G1454" s="182">
        <v>0.36041666666666666</v>
      </c>
      <c r="H1454" s="191">
        <v>6.9444444444444198E-4</v>
      </c>
      <c r="I1454" s="208">
        <v>22</v>
      </c>
      <c r="J1454" s="208"/>
      <c r="K1454" s="208"/>
      <c r="L1454" s="208" t="s">
        <v>17</v>
      </c>
      <c r="M1454" s="180" t="s">
        <v>145</v>
      </c>
      <c r="N1454" s="208">
        <v>35</v>
      </c>
      <c r="O1454" s="208" t="s">
        <v>8</v>
      </c>
      <c r="P1454" s="229"/>
      <c r="Q1454" s="177" t="s">
        <v>6710</v>
      </c>
      <c r="R1454" s="188">
        <v>6.1</v>
      </c>
      <c r="S1454" s="162">
        <v>2</v>
      </c>
      <c r="T1454" s="189">
        <v>8.1</v>
      </c>
      <c r="U1454" s="179"/>
      <c r="V1454" s="179"/>
      <c r="W1454" s="179"/>
      <c r="X1454" s="179"/>
      <c r="Y1454" s="179"/>
      <c r="Z1454" s="179"/>
      <c r="AA1454" s="179"/>
      <c r="AB1454" s="179"/>
      <c r="AC1454" s="179"/>
      <c r="AD1454" s="179" t="s">
        <v>38</v>
      </c>
      <c r="AE1454" s="179"/>
      <c r="AF1454" s="179"/>
      <c r="AG1454" s="115"/>
      <c r="AH1454" s="115"/>
      <c r="AJ1454" s="1">
        <f t="shared" si="81"/>
        <v>0</v>
      </c>
      <c r="AK1454" s="1">
        <f t="shared" ref="AK1454:AK1477" si="82">AJ1454-T1454</f>
        <v>-8.1</v>
      </c>
    </row>
    <row r="1455" spans="1:37" ht="126" customHeight="1">
      <c r="A1455" s="179" t="s">
        <v>5349</v>
      </c>
      <c r="B1455" s="108" t="s">
        <v>20</v>
      </c>
      <c r="C1455" s="208" t="s">
        <v>4054</v>
      </c>
      <c r="D1455" s="278">
        <v>42575</v>
      </c>
      <c r="E1455" s="182">
        <v>0.37708333333333338</v>
      </c>
      <c r="F1455" s="278">
        <v>42575</v>
      </c>
      <c r="G1455" s="227">
        <v>0.63888888888888895</v>
      </c>
      <c r="H1455" s="191">
        <v>0.26180555555555557</v>
      </c>
      <c r="I1455" s="208">
        <v>7</v>
      </c>
      <c r="J1455" s="208"/>
      <c r="K1455" s="208"/>
      <c r="L1455" s="208" t="s">
        <v>17</v>
      </c>
      <c r="M1455" s="184" t="s">
        <v>5851</v>
      </c>
      <c r="N1455" s="208" t="s">
        <v>3</v>
      </c>
      <c r="O1455" s="208" t="s">
        <v>8</v>
      </c>
      <c r="P1455" s="186" t="s">
        <v>4497</v>
      </c>
      <c r="Q1455" s="177" t="s">
        <v>7131</v>
      </c>
      <c r="R1455" s="188">
        <v>68.900000000000006</v>
      </c>
      <c r="S1455" s="133"/>
      <c r="T1455" s="189">
        <v>68.900000000000006</v>
      </c>
      <c r="U1455" s="179"/>
      <c r="V1455" s="179"/>
      <c r="W1455" s="179"/>
      <c r="X1455" s="179"/>
      <c r="Y1455" s="179"/>
      <c r="Z1455" s="179"/>
      <c r="AA1455" s="179"/>
      <c r="AB1455" s="179"/>
      <c r="AC1455" s="179"/>
      <c r="AD1455" s="179" t="s">
        <v>38</v>
      </c>
      <c r="AE1455" s="179"/>
      <c r="AF1455" s="179"/>
      <c r="AG1455" s="115"/>
      <c r="AH1455" s="115"/>
      <c r="AJ1455" s="1">
        <f t="shared" si="81"/>
        <v>0</v>
      </c>
      <c r="AK1455" s="1">
        <f t="shared" si="82"/>
        <v>-68.900000000000006</v>
      </c>
    </row>
    <row r="1456" spans="1:37" ht="78.75" customHeight="1">
      <c r="A1456" s="179" t="s">
        <v>5349</v>
      </c>
      <c r="B1456" s="108" t="s">
        <v>20</v>
      </c>
      <c r="C1456" s="208" t="s">
        <v>20</v>
      </c>
      <c r="D1456" s="278">
        <v>42575</v>
      </c>
      <c r="E1456" s="182">
        <v>0.45833333333333331</v>
      </c>
      <c r="F1456" s="278">
        <v>42575</v>
      </c>
      <c r="G1456" s="182">
        <v>0.45902777777777781</v>
      </c>
      <c r="H1456" s="191">
        <v>6.9444444444449749E-4</v>
      </c>
      <c r="I1456" s="208">
        <v>6</v>
      </c>
      <c r="J1456" s="208"/>
      <c r="K1456" s="208"/>
      <c r="L1456" s="208" t="s">
        <v>10</v>
      </c>
      <c r="M1456" s="180" t="s">
        <v>5701</v>
      </c>
      <c r="N1456" s="208" t="s">
        <v>3</v>
      </c>
      <c r="O1456" s="208" t="s">
        <v>8</v>
      </c>
      <c r="P1456" s="177" t="s">
        <v>6717</v>
      </c>
      <c r="Q1456" s="177" t="s">
        <v>9215</v>
      </c>
      <c r="R1456" s="188">
        <v>1.9</v>
      </c>
      <c r="S1456" s="133">
        <v>6.8</v>
      </c>
      <c r="T1456" s="189">
        <v>8.6999999999999993</v>
      </c>
      <c r="U1456" s="179" t="s">
        <v>29</v>
      </c>
      <c r="V1456" s="179">
        <v>1985</v>
      </c>
      <c r="W1456" s="179" t="s">
        <v>2813</v>
      </c>
      <c r="X1456" s="179">
        <v>0</v>
      </c>
      <c r="Y1456" s="179">
        <v>42223</v>
      </c>
      <c r="Z1456" s="179">
        <v>100</v>
      </c>
      <c r="AA1456" s="179">
        <v>0</v>
      </c>
      <c r="AB1456" s="179">
        <v>0</v>
      </c>
      <c r="AC1456" s="179">
        <v>40753</v>
      </c>
      <c r="AD1456" s="179" t="s">
        <v>43</v>
      </c>
      <c r="AE1456" s="179"/>
      <c r="AF1456" s="179"/>
      <c r="AG1456" s="115"/>
      <c r="AH1456" s="115"/>
      <c r="AJ1456" s="1">
        <f t="shared" si="81"/>
        <v>0</v>
      </c>
      <c r="AK1456" s="1">
        <f t="shared" si="82"/>
        <v>-8.6999999999999993</v>
      </c>
    </row>
    <row r="1457" spans="1:37" ht="141.75" customHeight="1">
      <c r="A1457" s="179" t="s">
        <v>5349</v>
      </c>
      <c r="B1457" s="208" t="s">
        <v>20</v>
      </c>
      <c r="C1457" s="208" t="s">
        <v>20</v>
      </c>
      <c r="D1457" s="278">
        <v>42575</v>
      </c>
      <c r="E1457" s="182">
        <v>0.45833333333333331</v>
      </c>
      <c r="F1457" s="278">
        <v>42575</v>
      </c>
      <c r="G1457" s="182">
        <v>0.4826388888888889</v>
      </c>
      <c r="H1457" s="191">
        <v>2.430555555555558E-2</v>
      </c>
      <c r="I1457" s="208">
        <v>28</v>
      </c>
      <c r="J1457" s="208" t="s">
        <v>459</v>
      </c>
      <c r="K1457" s="208" t="s">
        <v>21</v>
      </c>
      <c r="L1457" s="208" t="s">
        <v>10</v>
      </c>
      <c r="M1457" s="180" t="s">
        <v>4178</v>
      </c>
      <c r="N1457" s="208" t="s">
        <v>3</v>
      </c>
      <c r="O1457" s="208" t="s">
        <v>8</v>
      </c>
      <c r="P1457" s="229" t="s">
        <v>6718</v>
      </c>
      <c r="Q1457" s="183" t="s">
        <v>9216</v>
      </c>
      <c r="R1457" s="188">
        <v>23.7</v>
      </c>
      <c r="S1457" s="133">
        <v>8.8000000000000007</v>
      </c>
      <c r="T1457" s="162">
        <v>32.5</v>
      </c>
      <c r="U1457" s="179" t="s">
        <v>29</v>
      </c>
      <c r="V1457" s="179">
        <v>1978</v>
      </c>
      <c r="W1457" s="179" t="s">
        <v>2737</v>
      </c>
      <c r="X1457" s="179">
        <v>0</v>
      </c>
      <c r="Y1457" s="179">
        <v>42251</v>
      </c>
      <c r="Z1457" s="179">
        <v>100</v>
      </c>
      <c r="AA1457" s="179">
        <v>42887</v>
      </c>
      <c r="AB1457" s="179">
        <v>0</v>
      </c>
      <c r="AC1457" s="179">
        <v>42577</v>
      </c>
      <c r="AD1457" s="179" t="s">
        <v>43</v>
      </c>
      <c r="AE1457" s="179"/>
      <c r="AF1457" s="179"/>
      <c r="AG1457" s="115"/>
      <c r="AH1457" s="115"/>
      <c r="AJ1457" s="1">
        <f t="shared" si="81"/>
        <v>0</v>
      </c>
      <c r="AK1457" s="1">
        <f t="shared" si="82"/>
        <v>-32.5</v>
      </c>
    </row>
    <row r="1458" spans="1:37" ht="47.25" customHeight="1">
      <c r="A1458" s="179" t="s">
        <v>5349</v>
      </c>
      <c r="B1458" s="108" t="s">
        <v>20</v>
      </c>
      <c r="C1458" s="208" t="s">
        <v>20</v>
      </c>
      <c r="D1458" s="278">
        <v>42575</v>
      </c>
      <c r="E1458" s="185">
        <v>0.51180555555555551</v>
      </c>
      <c r="F1458" s="278">
        <v>42575</v>
      </c>
      <c r="G1458" s="185">
        <v>0.51250000000000007</v>
      </c>
      <c r="H1458" s="191">
        <v>6.94444444444553E-4</v>
      </c>
      <c r="I1458" s="187">
        <v>14</v>
      </c>
      <c r="J1458" s="208"/>
      <c r="K1458" s="208" t="s">
        <v>9</v>
      </c>
      <c r="L1458" s="208" t="s">
        <v>10</v>
      </c>
      <c r="M1458" s="184" t="s">
        <v>615</v>
      </c>
      <c r="N1458" s="208" t="s">
        <v>3</v>
      </c>
      <c r="O1458" s="208" t="s">
        <v>8</v>
      </c>
      <c r="P1458" s="186" t="s">
        <v>6719</v>
      </c>
      <c r="Q1458" s="177" t="s">
        <v>9217</v>
      </c>
      <c r="R1458" s="520">
        <v>1.9</v>
      </c>
      <c r="S1458" s="133"/>
      <c r="T1458" s="189">
        <v>1.9</v>
      </c>
      <c r="U1458" s="179" t="s">
        <v>29</v>
      </c>
      <c r="V1458" s="179">
        <v>2007</v>
      </c>
      <c r="W1458" s="179" t="s">
        <v>9218</v>
      </c>
      <c r="X1458" s="179">
        <v>0</v>
      </c>
      <c r="Y1458" s="179">
        <v>42500</v>
      </c>
      <c r="Z1458" s="179">
        <v>100</v>
      </c>
      <c r="AA1458" s="179">
        <v>42675</v>
      </c>
      <c r="AB1458" s="179">
        <v>1</v>
      </c>
      <c r="AC1458" s="179">
        <v>42500</v>
      </c>
      <c r="AD1458" s="179" t="s">
        <v>43</v>
      </c>
      <c r="AE1458" s="179"/>
      <c r="AF1458" s="179"/>
      <c r="AG1458" s="115"/>
      <c r="AH1458" s="115"/>
      <c r="AJ1458" s="1">
        <f t="shared" si="81"/>
        <v>0</v>
      </c>
      <c r="AK1458" s="1">
        <f t="shared" si="82"/>
        <v>-1.9</v>
      </c>
    </row>
    <row r="1459" spans="1:37" ht="63" customHeight="1">
      <c r="A1459" s="179" t="s">
        <v>5349</v>
      </c>
      <c r="B1459" s="108" t="s">
        <v>20</v>
      </c>
      <c r="C1459" s="208" t="s">
        <v>20</v>
      </c>
      <c r="D1459" s="278">
        <v>42575</v>
      </c>
      <c r="E1459" s="185">
        <v>0.59166666666666667</v>
      </c>
      <c r="F1459" s="278">
        <v>42575</v>
      </c>
      <c r="G1459" s="185">
        <v>0.59236111111111112</v>
      </c>
      <c r="H1459" s="191">
        <v>6.9444444444444198E-4</v>
      </c>
      <c r="I1459" s="187">
        <v>2</v>
      </c>
      <c r="J1459" s="208"/>
      <c r="K1459" s="208"/>
      <c r="L1459" s="208" t="s">
        <v>4</v>
      </c>
      <c r="M1459" s="184" t="s">
        <v>5701</v>
      </c>
      <c r="N1459" s="208" t="s">
        <v>3</v>
      </c>
      <c r="O1459" s="208" t="s">
        <v>26</v>
      </c>
      <c r="P1459" s="186" t="s">
        <v>6720</v>
      </c>
      <c r="Q1459" s="177" t="s">
        <v>9219</v>
      </c>
      <c r="R1459" s="520">
        <v>0.8</v>
      </c>
      <c r="S1459" s="540">
        <v>6.2</v>
      </c>
      <c r="T1459" s="189">
        <v>7</v>
      </c>
      <c r="U1459" s="179" t="s">
        <v>29</v>
      </c>
      <c r="V1459" s="179">
        <v>1985</v>
      </c>
      <c r="W1459" s="179" t="s">
        <v>2813</v>
      </c>
      <c r="X1459" s="179">
        <v>0</v>
      </c>
      <c r="Y1459" s="179">
        <v>42223</v>
      </c>
      <c r="Z1459" s="179">
        <v>100</v>
      </c>
      <c r="AA1459" s="179">
        <v>0</v>
      </c>
      <c r="AB1459" s="179">
        <v>0</v>
      </c>
      <c r="AC1459" s="179">
        <v>40753</v>
      </c>
      <c r="AD1459" s="179" t="s">
        <v>18</v>
      </c>
      <c r="AE1459" s="179"/>
      <c r="AF1459" s="179"/>
      <c r="AG1459" s="115"/>
      <c r="AH1459" s="115"/>
      <c r="AJ1459" s="1">
        <f t="shared" si="81"/>
        <v>0</v>
      </c>
      <c r="AK1459" s="1">
        <f t="shared" si="82"/>
        <v>-7</v>
      </c>
    </row>
    <row r="1460" spans="1:37" ht="47.25" customHeight="1">
      <c r="A1460" s="179" t="s">
        <v>5349</v>
      </c>
      <c r="B1460" s="108" t="s">
        <v>20</v>
      </c>
      <c r="C1460" s="208" t="s">
        <v>20</v>
      </c>
      <c r="D1460" s="278">
        <v>42575</v>
      </c>
      <c r="E1460" s="185">
        <v>0.65277777777777779</v>
      </c>
      <c r="F1460" s="278">
        <v>42575</v>
      </c>
      <c r="G1460" s="185">
        <v>0.88888888888888884</v>
      </c>
      <c r="H1460" s="191">
        <v>0.23611111111111105</v>
      </c>
      <c r="I1460" s="187">
        <v>7</v>
      </c>
      <c r="J1460" s="179"/>
      <c r="K1460" s="179"/>
      <c r="L1460" s="208" t="s">
        <v>10</v>
      </c>
      <c r="M1460" s="184" t="s">
        <v>5851</v>
      </c>
      <c r="N1460" s="208" t="s">
        <v>3</v>
      </c>
      <c r="O1460" s="208" t="s">
        <v>8</v>
      </c>
      <c r="P1460" s="229" t="s">
        <v>4497</v>
      </c>
      <c r="Q1460" s="177" t="s">
        <v>7132</v>
      </c>
      <c r="R1460" s="520">
        <v>65.900000000000006</v>
      </c>
      <c r="S1460" s="538"/>
      <c r="T1460" s="189">
        <v>65.900000000000006</v>
      </c>
      <c r="U1460" s="179" t="s">
        <v>7</v>
      </c>
      <c r="V1460" s="179">
        <v>2003</v>
      </c>
      <c r="W1460" s="179" t="s">
        <v>9220</v>
      </c>
      <c r="X1460" s="179">
        <v>0</v>
      </c>
      <c r="Y1460" s="179">
        <v>42542</v>
      </c>
      <c r="Z1460" s="179">
        <v>100</v>
      </c>
      <c r="AA1460" s="179">
        <v>42614</v>
      </c>
      <c r="AB1460" s="179">
        <v>0</v>
      </c>
      <c r="AC1460" s="179">
        <v>42573</v>
      </c>
      <c r="AD1460" s="179" t="s">
        <v>43</v>
      </c>
      <c r="AE1460" s="179"/>
      <c r="AF1460" s="179"/>
      <c r="AG1460" s="115"/>
      <c r="AH1460" s="115"/>
      <c r="AJ1460" s="1">
        <f t="shared" si="81"/>
        <v>0</v>
      </c>
      <c r="AK1460" s="1">
        <f t="shared" si="82"/>
        <v>-65.900000000000006</v>
      </c>
    </row>
    <row r="1461" spans="1:37" ht="63" customHeight="1">
      <c r="A1461" s="179" t="s">
        <v>5349</v>
      </c>
      <c r="B1461" s="108" t="s">
        <v>20</v>
      </c>
      <c r="C1461" s="208" t="s">
        <v>20</v>
      </c>
      <c r="D1461" s="278">
        <v>42575</v>
      </c>
      <c r="E1461" s="182">
        <v>0.67361111111111116</v>
      </c>
      <c r="F1461" s="278">
        <v>42575</v>
      </c>
      <c r="G1461" s="185">
        <v>0.71527777777777779</v>
      </c>
      <c r="H1461" s="191">
        <v>4.166666666666663E-2</v>
      </c>
      <c r="I1461" s="187">
        <v>40</v>
      </c>
      <c r="J1461" s="208" t="s">
        <v>144</v>
      </c>
      <c r="K1461" s="208" t="s">
        <v>21</v>
      </c>
      <c r="L1461" s="208" t="s">
        <v>10</v>
      </c>
      <c r="M1461" s="184" t="s">
        <v>4144</v>
      </c>
      <c r="N1461" s="208" t="s">
        <v>3</v>
      </c>
      <c r="O1461" s="208" t="s">
        <v>8</v>
      </c>
      <c r="P1461" s="186" t="s">
        <v>6721</v>
      </c>
      <c r="Q1461" s="177" t="s">
        <v>7133</v>
      </c>
      <c r="R1461" s="520">
        <v>13.5</v>
      </c>
      <c r="S1461" s="541">
        <v>0.5</v>
      </c>
      <c r="T1461" s="189">
        <v>14</v>
      </c>
      <c r="U1461" s="179" t="s">
        <v>7</v>
      </c>
      <c r="V1461" s="179">
        <v>1976</v>
      </c>
      <c r="W1461" s="179" t="s">
        <v>9221</v>
      </c>
      <c r="X1461" s="179">
        <v>0</v>
      </c>
      <c r="Y1461" s="179">
        <v>42292</v>
      </c>
      <c r="Z1461" s="179">
        <v>100</v>
      </c>
      <c r="AA1461" s="179">
        <v>42705</v>
      </c>
      <c r="AB1461" s="179">
        <v>9</v>
      </c>
      <c r="AC1461" s="179">
        <v>42156</v>
      </c>
      <c r="AD1461" s="179" t="s">
        <v>43</v>
      </c>
      <c r="AE1461" s="179"/>
      <c r="AF1461" s="179"/>
      <c r="AG1461" s="115"/>
      <c r="AH1461" s="115"/>
      <c r="AJ1461" s="1">
        <f t="shared" si="81"/>
        <v>0</v>
      </c>
      <c r="AK1461" s="1">
        <f t="shared" si="82"/>
        <v>-14</v>
      </c>
    </row>
    <row r="1462" spans="1:37" ht="78.75" customHeight="1">
      <c r="A1462" s="179" t="s">
        <v>5349</v>
      </c>
      <c r="B1462" s="108" t="s">
        <v>20</v>
      </c>
      <c r="C1462" s="208" t="s">
        <v>20</v>
      </c>
      <c r="D1462" s="278">
        <v>42575</v>
      </c>
      <c r="E1462" s="182">
        <v>0.73263888888888884</v>
      </c>
      <c r="F1462" s="278">
        <v>42575</v>
      </c>
      <c r="G1462" s="185">
        <v>0.73333333333333339</v>
      </c>
      <c r="H1462" s="191">
        <v>6.94444444444553E-4</v>
      </c>
      <c r="I1462" s="187">
        <v>5</v>
      </c>
      <c r="J1462" s="208" t="s">
        <v>459</v>
      </c>
      <c r="K1462" s="208" t="s">
        <v>9</v>
      </c>
      <c r="L1462" s="208" t="s">
        <v>10</v>
      </c>
      <c r="M1462" s="184" t="s">
        <v>1376</v>
      </c>
      <c r="N1462" s="208" t="s">
        <v>3</v>
      </c>
      <c r="O1462" s="208" t="s">
        <v>8</v>
      </c>
      <c r="P1462" s="186" t="s">
        <v>6722</v>
      </c>
      <c r="Q1462" s="177" t="s">
        <v>9222</v>
      </c>
      <c r="R1462" s="520">
        <v>0.3</v>
      </c>
      <c r="S1462" s="237"/>
      <c r="T1462" s="162">
        <f>R1462+S1462</f>
        <v>0.3</v>
      </c>
      <c r="U1462" s="179" t="s">
        <v>29</v>
      </c>
      <c r="V1462" s="179">
        <v>2003</v>
      </c>
      <c r="W1462" s="179">
        <v>0</v>
      </c>
      <c r="X1462" s="179" t="s">
        <v>9096</v>
      </c>
      <c r="Y1462" s="179">
        <v>42478</v>
      </c>
      <c r="Z1462" s="179">
        <v>100</v>
      </c>
      <c r="AA1462" s="179">
        <v>42644</v>
      </c>
      <c r="AB1462" s="179">
        <v>0</v>
      </c>
      <c r="AC1462" s="179">
        <v>42478</v>
      </c>
      <c r="AD1462" s="179" t="s">
        <v>43</v>
      </c>
      <c r="AE1462" s="179"/>
      <c r="AF1462" s="179"/>
      <c r="AG1462" s="115"/>
      <c r="AH1462" s="115"/>
      <c r="AJ1462" s="1">
        <f t="shared" si="81"/>
        <v>0</v>
      </c>
      <c r="AK1462" s="1">
        <f t="shared" si="82"/>
        <v>-0.3</v>
      </c>
    </row>
    <row r="1463" spans="1:37" ht="94.5" customHeight="1">
      <c r="A1463" s="179" t="s">
        <v>5349</v>
      </c>
      <c r="B1463" s="108" t="s">
        <v>20</v>
      </c>
      <c r="C1463" s="208" t="s">
        <v>4153</v>
      </c>
      <c r="D1463" s="278">
        <v>42575</v>
      </c>
      <c r="E1463" s="182">
        <v>0.78263888888888899</v>
      </c>
      <c r="F1463" s="278">
        <v>42575</v>
      </c>
      <c r="G1463" s="182">
        <v>0.78333333333333333</v>
      </c>
      <c r="H1463" s="191">
        <v>6.9444444444433095E-4</v>
      </c>
      <c r="I1463" s="208">
        <v>67</v>
      </c>
      <c r="J1463" s="208"/>
      <c r="K1463" s="208" t="s">
        <v>9</v>
      </c>
      <c r="L1463" s="208" t="s">
        <v>17</v>
      </c>
      <c r="M1463" s="180" t="s">
        <v>6503</v>
      </c>
      <c r="N1463" s="208">
        <v>35</v>
      </c>
      <c r="O1463" s="208" t="s">
        <v>8</v>
      </c>
      <c r="P1463" s="183" t="s">
        <v>6711</v>
      </c>
      <c r="Q1463" s="183" t="s">
        <v>7134</v>
      </c>
      <c r="R1463" s="188">
        <v>10.4</v>
      </c>
      <c r="S1463" s="162"/>
      <c r="T1463" s="189">
        <v>10.4</v>
      </c>
      <c r="U1463" s="179"/>
      <c r="V1463" s="179"/>
      <c r="W1463" s="179"/>
      <c r="X1463" s="179"/>
      <c r="Y1463" s="179"/>
      <c r="Z1463" s="179"/>
      <c r="AA1463" s="179"/>
      <c r="AB1463" s="179"/>
      <c r="AC1463" s="179"/>
      <c r="AD1463" s="179" t="s">
        <v>38</v>
      </c>
      <c r="AE1463" s="179"/>
      <c r="AF1463" s="179"/>
      <c r="AG1463" s="115"/>
      <c r="AH1463" s="115"/>
      <c r="AJ1463" s="1">
        <f t="shared" si="81"/>
        <v>0</v>
      </c>
      <c r="AK1463" s="1">
        <f t="shared" si="82"/>
        <v>-10.4</v>
      </c>
    </row>
    <row r="1464" spans="1:37" ht="157.5" customHeight="1">
      <c r="A1464" s="179" t="s">
        <v>5349</v>
      </c>
      <c r="B1464" s="108" t="s">
        <v>20</v>
      </c>
      <c r="C1464" s="208" t="s">
        <v>4153</v>
      </c>
      <c r="D1464" s="278">
        <v>42575</v>
      </c>
      <c r="E1464" s="182">
        <v>0.8208333333333333</v>
      </c>
      <c r="F1464" s="278">
        <v>42575</v>
      </c>
      <c r="G1464" s="182">
        <v>0.8208333333333333</v>
      </c>
      <c r="H1464" s="191">
        <v>0</v>
      </c>
      <c r="I1464" s="208">
        <v>2</v>
      </c>
      <c r="J1464" s="208"/>
      <c r="K1464" s="208" t="s">
        <v>9</v>
      </c>
      <c r="L1464" s="208" t="s">
        <v>17</v>
      </c>
      <c r="M1464" s="180" t="s">
        <v>5853</v>
      </c>
      <c r="N1464" s="208" t="s">
        <v>3</v>
      </c>
      <c r="O1464" s="208" t="s">
        <v>8</v>
      </c>
      <c r="P1464" s="229" t="s">
        <v>6712</v>
      </c>
      <c r="Q1464" s="183" t="s">
        <v>6672</v>
      </c>
      <c r="R1464" s="532"/>
      <c r="S1464" s="133">
        <v>2</v>
      </c>
      <c r="T1464" s="189">
        <v>2</v>
      </c>
      <c r="U1464" s="179"/>
      <c r="V1464" s="179"/>
      <c r="W1464" s="179"/>
      <c r="X1464" s="179"/>
      <c r="Y1464" s="179"/>
      <c r="Z1464" s="179"/>
      <c r="AA1464" s="179"/>
      <c r="AB1464" s="179"/>
      <c r="AC1464" s="179"/>
      <c r="AD1464" s="179" t="s">
        <v>38</v>
      </c>
      <c r="AE1464" s="179"/>
      <c r="AF1464" s="179"/>
      <c r="AG1464" s="115"/>
      <c r="AH1464" s="115"/>
      <c r="AJ1464" s="1">
        <f t="shared" si="81"/>
        <v>0</v>
      </c>
      <c r="AK1464" s="1">
        <f t="shared" si="82"/>
        <v>-2</v>
      </c>
    </row>
    <row r="1465" spans="1:37" ht="126" customHeight="1">
      <c r="A1465" s="179" t="s">
        <v>5349</v>
      </c>
      <c r="B1465" s="108" t="s">
        <v>20</v>
      </c>
      <c r="C1465" s="208" t="s">
        <v>4153</v>
      </c>
      <c r="D1465" s="278">
        <v>42575</v>
      </c>
      <c r="E1465" s="182">
        <v>3.7499999999999999E-2</v>
      </c>
      <c r="F1465" s="278">
        <v>42575</v>
      </c>
      <c r="G1465" s="182">
        <v>3.7499999999999999E-2</v>
      </c>
      <c r="H1465" s="191">
        <v>0</v>
      </c>
      <c r="I1465" s="208">
        <v>11</v>
      </c>
      <c r="J1465" s="208"/>
      <c r="K1465" s="208" t="s">
        <v>9</v>
      </c>
      <c r="L1465" s="208" t="s">
        <v>17</v>
      </c>
      <c r="M1465" s="184" t="s">
        <v>5851</v>
      </c>
      <c r="N1465" s="208">
        <v>110</v>
      </c>
      <c r="O1465" s="208" t="s">
        <v>8</v>
      </c>
      <c r="P1465" s="183" t="s">
        <v>9223</v>
      </c>
      <c r="Q1465" s="183" t="s">
        <v>7135</v>
      </c>
      <c r="R1465" s="188">
        <v>6.3</v>
      </c>
      <c r="S1465" s="162"/>
      <c r="T1465" s="189">
        <v>6.3</v>
      </c>
      <c r="U1465" s="179"/>
      <c r="V1465" s="179"/>
      <c r="W1465" s="179"/>
      <c r="X1465" s="179"/>
      <c r="Y1465" s="179"/>
      <c r="Z1465" s="179"/>
      <c r="AA1465" s="179"/>
      <c r="AB1465" s="179"/>
      <c r="AC1465" s="179"/>
      <c r="AD1465" s="179" t="s">
        <v>38</v>
      </c>
      <c r="AE1465" s="179"/>
      <c r="AF1465" s="179"/>
      <c r="AG1465" s="115"/>
      <c r="AH1465" s="115"/>
      <c r="AJ1465" s="1">
        <f t="shared" si="81"/>
        <v>0</v>
      </c>
      <c r="AK1465" s="1">
        <f t="shared" si="82"/>
        <v>-6.3</v>
      </c>
    </row>
    <row r="1466" spans="1:37" ht="31.5" customHeight="1">
      <c r="A1466" s="179" t="s">
        <v>5349</v>
      </c>
      <c r="B1466" s="108" t="s">
        <v>20</v>
      </c>
      <c r="C1466" s="208" t="s">
        <v>4054</v>
      </c>
      <c r="D1466" s="278">
        <v>42576</v>
      </c>
      <c r="E1466" s="68">
        <v>0.39027777777777778</v>
      </c>
      <c r="F1466" s="278">
        <v>42576</v>
      </c>
      <c r="G1466" s="227">
        <v>0.72777777777777775</v>
      </c>
      <c r="H1466" s="191">
        <v>0.33749999999999997</v>
      </c>
      <c r="I1466" s="241">
        <v>1</v>
      </c>
      <c r="J1466" s="208"/>
      <c r="K1466" s="179"/>
      <c r="L1466" s="208" t="s">
        <v>17</v>
      </c>
      <c r="M1466" s="184" t="s">
        <v>7136</v>
      </c>
      <c r="N1466" s="208" t="s">
        <v>3</v>
      </c>
      <c r="O1466" s="208" t="s">
        <v>8</v>
      </c>
      <c r="P1466" s="186" t="s">
        <v>6748</v>
      </c>
      <c r="Q1466" s="177" t="s">
        <v>9224</v>
      </c>
      <c r="R1466" s="520">
        <v>3</v>
      </c>
      <c r="S1466" s="133"/>
      <c r="T1466" s="189">
        <v>3</v>
      </c>
      <c r="U1466" s="179"/>
      <c r="V1466" s="179"/>
      <c r="W1466" s="179"/>
      <c r="X1466" s="179"/>
      <c r="Y1466" s="179"/>
      <c r="Z1466" s="179"/>
      <c r="AA1466" s="179"/>
      <c r="AB1466" s="179"/>
      <c r="AC1466" s="179"/>
      <c r="AD1466" s="179" t="s">
        <v>38</v>
      </c>
      <c r="AE1466" s="179"/>
      <c r="AF1466" s="179"/>
      <c r="AG1466" s="115"/>
      <c r="AH1466" s="115"/>
      <c r="AJ1466" s="1">
        <f t="shared" si="81"/>
        <v>0</v>
      </c>
      <c r="AK1466" s="1">
        <f t="shared" si="82"/>
        <v>-3</v>
      </c>
    </row>
    <row r="1467" spans="1:37" ht="47.25" customHeight="1">
      <c r="A1467" s="179" t="s">
        <v>5349</v>
      </c>
      <c r="B1467" s="108" t="s">
        <v>20</v>
      </c>
      <c r="C1467" s="208" t="s">
        <v>20</v>
      </c>
      <c r="D1467" s="278">
        <v>42576</v>
      </c>
      <c r="E1467" s="182">
        <v>0.5625</v>
      </c>
      <c r="F1467" s="278">
        <v>42576</v>
      </c>
      <c r="G1467" s="182">
        <v>0.6166666666666667</v>
      </c>
      <c r="H1467" s="191">
        <v>5.4166666666666696E-2</v>
      </c>
      <c r="I1467" s="208">
        <v>10</v>
      </c>
      <c r="J1467" s="208"/>
      <c r="K1467" s="208"/>
      <c r="L1467" s="208" t="s">
        <v>4</v>
      </c>
      <c r="M1467" s="180" t="s">
        <v>7137</v>
      </c>
      <c r="N1467" s="208" t="s">
        <v>3</v>
      </c>
      <c r="O1467" s="208" t="s">
        <v>8</v>
      </c>
      <c r="P1467" s="229" t="s">
        <v>6755</v>
      </c>
      <c r="Q1467" s="177" t="s">
        <v>9225</v>
      </c>
      <c r="R1467" s="188">
        <v>21</v>
      </c>
      <c r="S1467" s="133">
        <v>14.9</v>
      </c>
      <c r="T1467" s="189">
        <v>35.9</v>
      </c>
      <c r="U1467" s="179" t="s">
        <v>45</v>
      </c>
      <c r="V1467" s="179">
        <v>2012</v>
      </c>
      <c r="W1467" s="179" t="s">
        <v>2856</v>
      </c>
      <c r="X1467" s="179" t="s">
        <v>4000</v>
      </c>
      <c r="Y1467" s="179">
        <v>0</v>
      </c>
      <c r="Z1467" s="179">
        <v>100</v>
      </c>
      <c r="AA1467" s="179">
        <v>42796</v>
      </c>
      <c r="AB1467" s="179">
        <v>0</v>
      </c>
      <c r="AC1467" s="179">
        <v>42569</v>
      </c>
      <c r="AD1467" s="179" t="s">
        <v>0</v>
      </c>
      <c r="AE1467" s="179"/>
      <c r="AF1467" s="179"/>
      <c r="AG1467" s="115"/>
      <c r="AH1467" s="115"/>
      <c r="AJ1467" s="1">
        <f t="shared" si="81"/>
        <v>0</v>
      </c>
      <c r="AK1467" s="1">
        <f t="shared" si="82"/>
        <v>-35.9</v>
      </c>
    </row>
    <row r="1468" spans="1:37" ht="37.5" customHeight="1">
      <c r="A1468" s="179" t="s">
        <v>5349</v>
      </c>
      <c r="B1468" s="108" t="s">
        <v>20</v>
      </c>
      <c r="C1468" s="208" t="s">
        <v>20</v>
      </c>
      <c r="D1468" s="278">
        <v>42576</v>
      </c>
      <c r="E1468" s="182">
        <v>0.66041666666666665</v>
      </c>
      <c r="F1468" s="278">
        <v>42576</v>
      </c>
      <c r="G1468" s="227">
        <v>0.66111111111111109</v>
      </c>
      <c r="H1468" s="191">
        <v>6.9444444444444198E-4</v>
      </c>
      <c r="I1468" s="208">
        <v>29</v>
      </c>
      <c r="J1468" s="208" t="s">
        <v>9058</v>
      </c>
      <c r="K1468" s="208" t="s">
        <v>9</v>
      </c>
      <c r="L1468" s="208" t="s">
        <v>10</v>
      </c>
      <c r="M1468" s="184" t="s">
        <v>1952</v>
      </c>
      <c r="N1468" s="208" t="s">
        <v>3</v>
      </c>
      <c r="O1468" s="208" t="s">
        <v>8</v>
      </c>
      <c r="P1468" s="186" t="s">
        <v>6756</v>
      </c>
      <c r="Q1468" s="177" t="s">
        <v>7138</v>
      </c>
      <c r="R1468" s="188">
        <v>9</v>
      </c>
      <c r="S1468" s="162">
        <v>4.5999999999999996</v>
      </c>
      <c r="T1468" s="189">
        <v>13.6</v>
      </c>
      <c r="U1468" s="179" t="s">
        <v>29</v>
      </c>
      <c r="V1468" s="179">
        <v>2001</v>
      </c>
      <c r="W1468" s="179" t="s">
        <v>9129</v>
      </c>
      <c r="X1468" s="179">
        <v>0</v>
      </c>
      <c r="Y1468" s="179">
        <v>42186</v>
      </c>
      <c r="Z1468" s="179">
        <v>100</v>
      </c>
      <c r="AA1468" s="179">
        <v>2018</v>
      </c>
      <c r="AB1468" s="179">
        <v>0</v>
      </c>
      <c r="AC1468" s="179">
        <v>42248</v>
      </c>
      <c r="AD1468" s="179" t="s">
        <v>43</v>
      </c>
      <c r="AE1468" s="179"/>
      <c r="AF1468" s="179"/>
      <c r="AG1468" s="115"/>
      <c r="AH1468" s="115"/>
      <c r="AJ1468" s="1">
        <f t="shared" si="81"/>
        <v>0</v>
      </c>
      <c r="AK1468" s="1">
        <f t="shared" si="82"/>
        <v>-13.6</v>
      </c>
    </row>
    <row r="1469" spans="1:37" ht="56.25" customHeight="1">
      <c r="A1469" s="179" t="s">
        <v>5349</v>
      </c>
      <c r="B1469" s="108" t="s">
        <v>20</v>
      </c>
      <c r="C1469" s="208" t="s">
        <v>20</v>
      </c>
      <c r="D1469" s="278">
        <v>42576</v>
      </c>
      <c r="E1469" s="182">
        <v>0.69374999999999998</v>
      </c>
      <c r="F1469" s="278">
        <v>42576</v>
      </c>
      <c r="G1469" s="182">
        <v>0.69444444444444453</v>
      </c>
      <c r="H1469" s="191">
        <v>6.94444444444553E-4</v>
      </c>
      <c r="I1469" s="208">
        <v>27</v>
      </c>
      <c r="J1469" s="208" t="s">
        <v>9058</v>
      </c>
      <c r="K1469" s="208" t="s">
        <v>9</v>
      </c>
      <c r="L1469" s="208" t="s">
        <v>10</v>
      </c>
      <c r="M1469" s="184" t="s">
        <v>831</v>
      </c>
      <c r="N1469" s="208">
        <v>35</v>
      </c>
      <c r="O1469" s="208" t="s">
        <v>8</v>
      </c>
      <c r="P1469" s="186" t="s">
        <v>6757</v>
      </c>
      <c r="Q1469" s="177" t="s">
        <v>7139</v>
      </c>
      <c r="R1469" s="188">
        <v>9</v>
      </c>
      <c r="S1469" s="133">
        <v>25</v>
      </c>
      <c r="T1469" s="189">
        <v>34</v>
      </c>
      <c r="U1469" s="179" t="s">
        <v>29</v>
      </c>
      <c r="V1469" s="179">
        <v>0</v>
      </c>
      <c r="W1469" s="179">
        <v>0</v>
      </c>
      <c r="X1469" s="179">
        <v>0</v>
      </c>
      <c r="Y1469" s="179">
        <v>0</v>
      </c>
      <c r="Z1469" s="179">
        <v>100</v>
      </c>
      <c r="AA1469" s="179">
        <v>0</v>
      </c>
      <c r="AB1469" s="179">
        <v>0</v>
      </c>
      <c r="AC1469" s="179">
        <v>0</v>
      </c>
      <c r="AD1469" s="179" t="s">
        <v>43</v>
      </c>
      <c r="AE1469" s="179"/>
      <c r="AF1469" s="179"/>
      <c r="AG1469" s="115"/>
      <c r="AH1469" s="115"/>
      <c r="AJ1469" s="1">
        <f t="shared" si="81"/>
        <v>0</v>
      </c>
      <c r="AK1469" s="1">
        <f t="shared" si="82"/>
        <v>-34</v>
      </c>
    </row>
    <row r="1470" spans="1:37" ht="47.25" customHeight="1">
      <c r="A1470" s="179" t="s">
        <v>5349</v>
      </c>
      <c r="B1470" s="108" t="s">
        <v>20</v>
      </c>
      <c r="C1470" s="208" t="s">
        <v>20</v>
      </c>
      <c r="D1470" s="278">
        <v>42576</v>
      </c>
      <c r="E1470" s="182">
        <v>0.72638888888888886</v>
      </c>
      <c r="F1470" s="278">
        <v>42576</v>
      </c>
      <c r="G1470" s="182">
        <v>0.7270833333333333</v>
      </c>
      <c r="H1470" s="191">
        <v>6.9444444444444198E-4</v>
      </c>
      <c r="I1470" s="208">
        <v>10</v>
      </c>
      <c r="J1470" s="208" t="s">
        <v>9037</v>
      </c>
      <c r="K1470" s="208" t="s">
        <v>9</v>
      </c>
      <c r="L1470" s="208" t="s">
        <v>10</v>
      </c>
      <c r="M1470" s="184" t="s">
        <v>5087</v>
      </c>
      <c r="N1470" s="208" t="s">
        <v>3</v>
      </c>
      <c r="O1470" s="208" t="s">
        <v>8</v>
      </c>
      <c r="P1470" s="186" t="s">
        <v>6758</v>
      </c>
      <c r="Q1470" s="177" t="s">
        <v>7140</v>
      </c>
      <c r="R1470" s="188">
        <v>1</v>
      </c>
      <c r="S1470" s="133"/>
      <c r="T1470" s="189">
        <v>1</v>
      </c>
      <c r="U1470" s="179" t="s">
        <v>29</v>
      </c>
      <c r="V1470" s="179">
        <v>1985</v>
      </c>
      <c r="W1470" s="179" t="s">
        <v>2813</v>
      </c>
      <c r="X1470" s="179">
        <v>0</v>
      </c>
      <c r="Y1470" s="179">
        <v>42145</v>
      </c>
      <c r="Z1470" s="179">
        <v>100</v>
      </c>
      <c r="AA1470" s="179">
        <v>2017</v>
      </c>
      <c r="AB1470" s="179">
        <v>0</v>
      </c>
      <c r="AC1470" s="179" t="s">
        <v>9226</v>
      </c>
      <c r="AD1470" s="179" t="s">
        <v>43</v>
      </c>
      <c r="AE1470" s="179"/>
      <c r="AF1470" s="179"/>
      <c r="AG1470" s="115"/>
      <c r="AH1470" s="115"/>
      <c r="AJ1470" s="1">
        <f t="shared" si="81"/>
        <v>0</v>
      </c>
      <c r="AK1470" s="1">
        <f t="shared" si="82"/>
        <v>-1</v>
      </c>
    </row>
    <row r="1471" spans="1:37" ht="47.25" customHeight="1">
      <c r="A1471" s="179" t="s">
        <v>5349</v>
      </c>
      <c r="B1471" s="108" t="s">
        <v>20</v>
      </c>
      <c r="C1471" s="208" t="s">
        <v>20</v>
      </c>
      <c r="D1471" s="278">
        <v>42576</v>
      </c>
      <c r="E1471" s="182">
        <v>0.73611111111111116</v>
      </c>
      <c r="F1471" s="278">
        <v>42576</v>
      </c>
      <c r="G1471" s="182">
        <v>0.73611111111111116</v>
      </c>
      <c r="H1471" s="191">
        <v>0</v>
      </c>
      <c r="I1471" s="208">
        <v>34</v>
      </c>
      <c r="J1471" s="208"/>
      <c r="K1471" s="208"/>
      <c r="L1471" s="208" t="s">
        <v>10</v>
      </c>
      <c r="M1471" s="180" t="s">
        <v>1061</v>
      </c>
      <c r="N1471" s="208" t="s">
        <v>3</v>
      </c>
      <c r="O1471" s="208" t="s">
        <v>8</v>
      </c>
      <c r="P1471" s="186" t="s">
        <v>6759</v>
      </c>
      <c r="Q1471" s="177" t="s">
        <v>9227</v>
      </c>
      <c r="R1471" s="188">
        <v>5</v>
      </c>
      <c r="S1471" s="133">
        <v>1</v>
      </c>
      <c r="T1471" s="189">
        <v>6</v>
      </c>
      <c r="U1471" s="179">
        <v>0</v>
      </c>
      <c r="V1471" s="179">
        <v>0</v>
      </c>
      <c r="W1471" s="179">
        <v>0</v>
      </c>
      <c r="X1471" s="179">
        <v>0</v>
      </c>
      <c r="Y1471" s="179">
        <v>0</v>
      </c>
      <c r="Z1471" s="179">
        <v>0</v>
      </c>
      <c r="AA1471" s="179">
        <v>0</v>
      </c>
      <c r="AB1471" s="179">
        <v>0</v>
      </c>
      <c r="AC1471" s="179">
        <v>0</v>
      </c>
      <c r="AD1471" s="179" t="s">
        <v>18</v>
      </c>
      <c r="AE1471" s="179"/>
      <c r="AF1471" s="179"/>
      <c r="AG1471" s="115"/>
      <c r="AH1471" s="115"/>
      <c r="AJ1471" s="1">
        <f t="shared" si="81"/>
        <v>0</v>
      </c>
      <c r="AK1471" s="1">
        <f t="shared" si="82"/>
        <v>-6</v>
      </c>
    </row>
    <row r="1472" spans="1:37" ht="47.25" customHeight="1">
      <c r="A1472" s="179" t="s">
        <v>5349</v>
      </c>
      <c r="B1472" s="108" t="s">
        <v>20</v>
      </c>
      <c r="C1472" s="208" t="s">
        <v>20</v>
      </c>
      <c r="D1472" s="278">
        <v>42576</v>
      </c>
      <c r="E1472" s="185">
        <v>0.74305555555555547</v>
      </c>
      <c r="F1472" s="278">
        <v>42576</v>
      </c>
      <c r="G1472" s="185">
        <v>0.74375000000000002</v>
      </c>
      <c r="H1472" s="191">
        <v>6.94444444444553E-4</v>
      </c>
      <c r="I1472" s="242">
        <v>7</v>
      </c>
      <c r="J1472" s="179" t="s">
        <v>9058</v>
      </c>
      <c r="K1472" s="208" t="s">
        <v>9</v>
      </c>
      <c r="L1472" s="208" t="s">
        <v>10</v>
      </c>
      <c r="M1472" s="184" t="s">
        <v>5087</v>
      </c>
      <c r="N1472" s="208" t="s">
        <v>3</v>
      </c>
      <c r="O1472" s="208" t="s">
        <v>8</v>
      </c>
      <c r="P1472" s="186" t="s">
        <v>6760</v>
      </c>
      <c r="Q1472" s="177" t="s">
        <v>7141</v>
      </c>
      <c r="R1472" s="520">
        <v>1</v>
      </c>
      <c r="S1472" s="190">
        <v>1</v>
      </c>
      <c r="T1472" s="189">
        <v>2</v>
      </c>
      <c r="U1472" s="179" t="s">
        <v>29</v>
      </c>
      <c r="V1472" s="179">
        <v>1981</v>
      </c>
      <c r="W1472" s="179" t="s">
        <v>2813</v>
      </c>
      <c r="X1472" s="179">
        <v>0</v>
      </c>
      <c r="Y1472" s="179">
        <v>42009</v>
      </c>
      <c r="Z1472" s="179">
        <v>100</v>
      </c>
      <c r="AA1472" s="179">
        <v>42675</v>
      </c>
      <c r="AB1472" s="179">
        <v>0</v>
      </c>
      <c r="AC1472" s="179">
        <v>42268</v>
      </c>
      <c r="AD1472" s="179" t="s">
        <v>43</v>
      </c>
      <c r="AE1472" s="179"/>
      <c r="AF1472" s="179"/>
      <c r="AG1472" s="115"/>
      <c r="AH1472" s="115"/>
      <c r="AJ1472" s="1">
        <f t="shared" si="81"/>
        <v>0</v>
      </c>
      <c r="AK1472" s="1">
        <f t="shared" si="82"/>
        <v>-2</v>
      </c>
    </row>
    <row r="1473" spans="1:37" ht="31.5" customHeight="1">
      <c r="A1473" s="179" t="s">
        <v>5349</v>
      </c>
      <c r="B1473" s="108" t="s">
        <v>20</v>
      </c>
      <c r="C1473" s="208" t="s">
        <v>20</v>
      </c>
      <c r="D1473" s="278">
        <v>42576</v>
      </c>
      <c r="E1473" s="182">
        <v>0.75</v>
      </c>
      <c r="F1473" s="278">
        <v>42576</v>
      </c>
      <c r="G1473" s="182">
        <v>0.75069444444444444</v>
      </c>
      <c r="H1473" s="191">
        <v>6.9444444444444198E-4</v>
      </c>
      <c r="I1473" s="208">
        <v>11</v>
      </c>
      <c r="J1473" s="208" t="s">
        <v>459</v>
      </c>
      <c r="K1473" s="208" t="s">
        <v>9</v>
      </c>
      <c r="L1473" s="179" t="s">
        <v>10</v>
      </c>
      <c r="M1473" s="180" t="s">
        <v>615</v>
      </c>
      <c r="N1473" s="179" t="s">
        <v>3</v>
      </c>
      <c r="O1473" s="179" t="s">
        <v>8</v>
      </c>
      <c r="P1473" s="196" t="s">
        <v>6761</v>
      </c>
      <c r="Q1473" s="230" t="s">
        <v>5090</v>
      </c>
      <c r="R1473" s="188">
        <v>1</v>
      </c>
      <c r="S1473" s="190">
        <v>1</v>
      </c>
      <c r="T1473" s="189">
        <v>2</v>
      </c>
      <c r="U1473" s="179" t="s">
        <v>29</v>
      </c>
      <c r="V1473" s="179">
        <v>1971</v>
      </c>
      <c r="W1473" s="179" t="s">
        <v>2813</v>
      </c>
      <c r="X1473" s="179">
        <v>0</v>
      </c>
      <c r="Y1473" s="179">
        <v>41926</v>
      </c>
      <c r="Z1473" s="179">
        <v>100</v>
      </c>
      <c r="AA1473" s="179">
        <v>0</v>
      </c>
      <c r="AB1473" s="179">
        <v>0</v>
      </c>
      <c r="AC1473" s="179" t="s">
        <v>9228</v>
      </c>
      <c r="AD1473" s="179" t="s">
        <v>43</v>
      </c>
      <c r="AE1473" s="179"/>
      <c r="AF1473" s="179"/>
      <c r="AG1473" s="115"/>
      <c r="AH1473" s="115"/>
      <c r="AJ1473" s="1">
        <f t="shared" si="81"/>
        <v>0</v>
      </c>
      <c r="AK1473" s="1">
        <f t="shared" si="82"/>
        <v>-2</v>
      </c>
    </row>
    <row r="1474" spans="1:37" ht="47.25" customHeight="1">
      <c r="A1474" s="179" t="s">
        <v>5349</v>
      </c>
      <c r="B1474" s="108" t="s">
        <v>20</v>
      </c>
      <c r="C1474" s="208" t="s">
        <v>4054</v>
      </c>
      <c r="D1474" s="278">
        <v>42576</v>
      </c>
      <c r="E1474" s="182">
        <v>0.79722222222222217</v>
      </c>
      <c r="F1474" s="278">
        <v>42576</v>
      </c>
      <c r="G1474" s="68">
        <v>0.8534722222222223</v>
      </c>
      <c r="H1474" s="191">
        <v>5.6250000000000133E-2</v>
      </c>
      <c r="I1474" s="241">
        <v>79</v>
      </c>
      <c r="J1474" s="208"/>
      <c r="K1474" s="208"/>
      <c r="L1474" s="208" t="s">
        <v>17</v>
      </c>
      <c r="M1474" s="184" t="s">
        <v>9033</v>
      </c>
      <c r="N1474" s="208">
        <v>110</v>
      </c>
      <c r="O1474" s="208" t="s">
        <v>8</v>
      </c>
      <c r="P1474" s="177" t="s">
        <v>6749</v>
      </c>
      <c r="Q1474" s="183" t="s">
        <v>7142</v>
      </c>
      <c r="R1474" s="516">
        <v>44</v>
      </c>
      <c r="S1474" s="541"/>
      <c r="T1474" s="189">
        <v>44</v>
      </c>
      <c r="U1474" s="179"/>
      <c r="V1474" s="179"/>
      <c r="W1474" s="179"/>
      <c r="X1474" s="179"/>
      <c r="Y1474" s="179"/>
      <c r="Z1474" s="179"/>
      <c r="AA1474" s="179"/>
      <c r="AB1474" s="179"/>
      <c r="AC1474" s="179"/>
      <c r="AD1474" s="179" t="s">
        <v>38</v>
      </c>
      <c r="AE1474" s="179"/>
      <c r="AF1474" s="179"/>
      <c r="AG1474" s="115"/>
      <c r="AH1474" s="115"/>
      <c r="AJ1474" s="1">
        <f t="shared" si="81"/>
        <v>0</v>
      </c>
      <c r="AK1474" s="1">
        <f t="shared" si="82"/>
        <v>-44</v>
      </c>
    </row>
    <row r="1475" spans="1:37" ht="47.25" customHeight="1">
      <c r="A1475" s="179" t="s">
        <v>5349</v>
      </c>
      <c r="B1475" s="108" t="s">
        <v>20</v>
      </c>
      <c r="C1475" s="208" t="s">
        <v>20</v>
      </c>
      <c r="D1475" s="278">
        <v>42577</v>
      </c>
      <c r="E1475" s="185">
        <v>0.23958333333333334</v>
      </c>
      <c r="F1475" s="278">
        <v>42577</v>
      </c>
      <c r="G1475" s="185">
        <v>0.24027777777777778</v>
      </c>
      <c r="H1475" s="191">
        <v>6.9444444444444198E-4</v>
      </c>
      <c r="I1475" s="231">
        <v>4</v>
      </c>
      <c r="J1475" s="208"/>
      <c r="K1475" s="208" t="s">
        <v>21</v>
      </c>
      <c r="L1475" s="208" t="s">
        <v>10</v>
      </c>
      <c r="M1475" s="184" t="s">
        <v>621</v>
      </c>
      <c r="N1475" s="208" t="s">
        <v>3</v>
      </c>
      <c r="O1475" s="208" t="s">
        <v>8</v>
      </c>
      <c r="P1475" s="177" t="s">
        <v>9229</v>
      </c>
      <c r="Q1475" s="183" t="s">
        <v>7143</v>
      </c>
      <c r="R1475" s="519">
        <v>2.6040000000000001</v>
      </c>
      <c r="S1475" s="540"/>
      <c r="T1475" s="189">
        <v>2.6040000000000001</v>
      </c>
      <c r="U1475" s="179" t="s">
        <v>29</v>
      </c>
      <c r="V1475" s="179">
        <v>2006</v>
      </c>
      <c r="W1475" s="179" t="s">
        <v>9106</v>
      </c>
      <c r="X1475" s="179" t="s">
        <v>9230</v>
      </c>
      <c r="Y1475" s="179">
        <v>41856</v>
      </c>
      <c r="Z1475" s="179">
        <v>100</v>
      </c>
      <c r="AA1475" s="179">
        <v>42856</v>
      </c>
      <c r="AB1475" s="179">
        <v>0</v>
      </c>
      <c r="AC1475" s="179">
        <v>41785</v>
      </c>
      <c r="AD1475" s="179" t="s">
        <v>43</v>
      </c>
      <c r="AE1475" s="179"/>
      <c r="AF1475" s="179"/>
      <c r="AG1475" s="115"/>
      <c r="AH1475" s="115"/>
      <c r="AJ1475" s="1">
        <f t="shared" si="81"/>
        <v>0</v>
      </c>
      <c r="AK1475" s="1">
        <f t="shared" si="82"/>
        <v>-2.6040000000000001</v>
      </c>
    </row>
    <row r="1476" spans="1:37" ht="31.5" customHeight="1">
      <c r="A1476" s="179" t="s">
        <v>5349</v>
      </c>
      <c r="B1476" s="108" t="s">
        <v>20</v>
      </c>
      <c r="C1476" s="208" t="s">
        <v>20</v>
      </c>
      <c r="D1476" s="278">
        <v>42577</v>
      </c>
      <c r="E1476" s="185">
        <v>0.64930555555555558</v>
      </c>
      <c r="F1476" s="278">
        <v>42577</v>
      </c>
      <c r="G1476" s="185">
        <v>0.68402777777777779</v>
      </c>
      <c r="H1476" s="191">
        <v>3.472222222222221E-2</v>
      </c>
      <c r="I1476" s="231">
        <v>4</v>
      </c>
      <c r="J1476" s="208"/>
      <c r="K1476" s="208"/>
      <c r="L1476" s="208" t="s">
        <v>10</v>
      </c>
      <c r="M1476" s="184" t="s">
        <v>621</v>
      </c>
      <c r="N1476" s="208" t="s">
        <v>3</v>
      </c>
      <c r="O1476" s="208" t="s">
        <v>8</v>
      </c>
      <c r="P1476" s="177" t="s">
        <v>9229</v>
      </c>
      <c r="Q1476" s="183" t="s">
        <v>9231</v>
      </c>
      <c r="R1476" s="519">
        <v>10</v>
      </c>
      <c r="S1476" s="538"/>
      <c r="T1476" s="189">
        <v>10</v>
      </c>
      <c r="U1476" s="179" t="s">
        <v>29</v>
      </c>
      <c r="V1476" s="179">
        <v>2006</v>
      </c>
      <c r="W1476" s="179" t="s">
        <v>9106</v>
      </c>
      <c r="X1476" s="179" t="s">
        <v>9230</v>
      </c>
      <c r="Y1476" s="179">
        <v>41856</v>
      </c>
      <c r="Z1476" s="179">
        <v>100</v>
      </c>
      <c r="AA1476" s="179">
        <v>42856</v>
      </c>
      <c r="AB1476" s="179">
        <v>0</v>
      </c>
      <c r="AC1476" s="179">
        <v>41785</v>
      </c>
      <c r="AD1476" s="179" t="s">
        <v>43</v>
      </c>
      <c r="AE1476" s="179"/>
      <c r="AF1476" s="179"/>
      <c r="AG1476" s="115"/>
      <c r="AH1476" s="115"/>
      <c r="AJ1476" s="1">
        <f t="shared" si="81"/>
        <v>0</v>
      </c>
      <c r="AK1476" s="1">
        <f t="shared" si="82"/>
        <v>-10</v>
      </c>
    </row>
    <row r="1477" spans="1:37" ht="126" customHeight="1">
      <c r="A1477" s="179" t="s">
        <v>5349</v>
      </c>
      <c r="B1477" s="208" t="s">
        <v>20</v>
      </c>
      <c r="C1477" s="208" t="s">
        <v>20</v>
      </c>
      <c r="D1477" s="278">
        <v>42578</v>
      </c>
      <c r="E1477" s="185">
        <v>0.28263888888888888</v>
      </c>
      <c r="F1477" s="278">
        <v>42578</v>
      </c>
      <c r="G1477" s="185">
        <v>0.31805555555555554</v>
      </c>
      <c r="H1477" s="191">
        <v>3.5416666666666652E-2</v>
      </c>
      <c r="I1477" s="231">
        <v>2</v>
      </c>
      <c r="J1477" s="208"/>
      <c r="K1477" s="208"/>
      <c r="L1477" s="208" t="s">
        <v>10</v>
      </c>
      <c r="M1477" s="184" t="s">
        <v>621</v>
      </c>
      <c r="N1477" s="208" t="s">
        <v>3</v>
      </c>
      <c r="O1477" s="208" t="s">
        <v>8</v>
      </c>
      <c r="P1477" s="177" t="s">
        <v>6773</v>
      </c>
      <c r="Q1477" s="183" t="s">
        <v>9232</v>
      </c>
      <c r="R1477" s="519">
        <v>0.6</v>
      </c>
      <c r="S1477" s="540"/>
      <c r="T1477" s="162">
        <v>0.6</v>
      </c>
      <c r="U1477" s="179" t="s">
        <v>29</v>
      </c>
      <c r="V1477" s="179">
        <v>2004</v>
      </c>
      <c r="W1477" s="179" t="s">
        <v>2813</v>
      </c>
      <c r="X1477" s="179" t="s">
        <v>9196</v>
      </c>
      <c r="Y1477" s="179">
        <v>41781</v>
      </c>
      <c r="Z1477" s="179">
        <v>100</v>
      </c>
      <c r="AA1477" s="179">
        <v>42614</v>
      </c>
      <c r="AB1477" s="179">
        <v>5</v>
      </c>
      <c r="AC1477" s="179">
        <v>42149</v>
      </c>
      <c r="AD1477" s="179" t="s">
        <v>43</v>
      </c>
      <c r="AE1477" s="179"/>
      <c r="AF1477" s="179"/>
      <c r="AG1477" s="115"/>
      <c r="AH1477" s="115"/>
      <c r="AJ1477" s="1">
        <f t="shared" si="81"/>
        <v>0</v>
      </c>
      <c r="AK1477" s="1">
        <f t="shared" si="82"/>
        <v>-0.6</v>
      </c>
    </row>
    <row r="1478" spans="1:37" ht="75" customHeight="1">
      <c r="A1478" s="179" t="s">
        <v>12537</v>
      </c>
      <c r="B1478" s="208" t="s">
        <v>13</v>
      </c>
      <c r="C1478" s="179" t="s">
        <v>147</v>
      </c>
      <c r="D1478" s="161">
        <v>42669</v>
      </c>
      <c r="E1478" s="185">
        <v>0.43333333333333335</v>
      </c>
      <c r="F1478" s="161">
        <v>42669</v>
      </c>
      <c r="G1478" s="185">
        <v>0.44027777777777777</v>
      </c>
      <c r="H1478" s="1008">
        <v>6.9444444444444198E-3</v>
      </c>
      <c r="I1478" s="208">
        <v>9</v>
      </c>
      <c r="J1478" s="606" t="s">
        <v>141</v>
      </c>
      <c r="K1478" s="606"/>
      <c r="L1478" s="179" t="s">
        <v>12</v>
      </c>
      <c r="M1478" s="606" t="s">
        <v>13004</v>
      </c>
      <c r="N1478" s="208">
        <v>0.4</v>
      </c>
      <c r="O1478" s="208" t="s">
        <v>57</v>
      </c>
      <c r="P1478" s="606" t="s">
        <v>57</v>
      </c>
      <c r="Q1478" s="163" t="s">
        <v>14554</v>
      </c>
      <c r="R1478" s="170">
        <v>7.6</v>
      </c>
      <c r="S1478" s="170">
        <v>2</v>
      </c>
      <c r="T1478" s="190">
        <v>9.6</v>
      </c>
      <c r="U1478" s="606" t="s">
        <v>62</v>
      </c>
      <c r="V1478" s="606" t="s">
        <v>141</v>
      </c>
      <c r="W1478" s="606" t="s">
        <v>141</v>
      </c>
      <c r="X1478" s="606" t="s">
        <v>141</v>
      </c>
      <c r="Y1478" s="606" t="s">
        <v>141</v>
      </c>
      <c r="Z1478" s="606" t="s">
        <v>141</v>
      </c>
      <c r="AA1478" s="606" t="s">
        <v>141</v>
      </c>
      <c r="AB1478" s="606" t="s">
        <v>141</v>
      </c>
      <c r="AC1478" s="606" t="s">
        <v>141</v>
      </c>
      <c r="AD1478" s="179" t="s">
        <v>23</v>
      </c>
      <c r="AE1478" s="606" t="s">
        <v>141</v>
      </c>
      <c r="AF1478" s="606" t="s">
        <v>141</v>
      </c>
      <c r="AG1478" s="179" t="s">
        <v>14555</v>
      </c>
      <c r="AH1478" s="115"/>
      <c r="AI1478" s="115"/>
      <c r="AJ1478" s="1">
        <f t="shared" si="81"/>
        <v>0</v>
      </c>
    </row>
    <row r="1479" spans="1:37" ht="31.5" customHeight="1">
      <c r="A1479" s="179" t="s">
        <v>5349</v>
      </c>
      <c r="B1479" s="108" t="s">
        <v>20</v>
      </c>
      <c r="C1479" s="178" t="s">
        <v>20</v>
      </c>
      <c r="D1479" s="278">
        <v>42580</v>
      </c>
      <c r="E1479" s="176">
        <v>0.6118055555555556</v>
      </c>
      <c r="F1479" s="278">
        <v>42580</v>
      </c>
      <c r="G1479" s="176">
        <v>0.65763888888888888</v>
      </c>
      <c r="H1479" s="191">
        <v>4.5833333333333282E-2</v>
      </c>
      <c r="I1479" s="179"/>
      <c r="J1479" s="179"/>
      <c r="K1479" s="179"/>
      <c r="L1479" s="179" t="s">
        <v>4</v>
      </c>
      <c r="M1479" s="179" t="s">
        <v>688</v>
      </c>
      <c r="N1479" s="179" t="s">
        <v>3</v>
      </c>
      <c r="O1479" s="179" t="s">
        <v>8</v>
      </c>
      <c r="P1479" s="177" t="s">
        <v>6834</v>
      </c>
      <c r="Q1479" s="144" t="s">
        <v>9235</v>
      </c>
      <c r="R1479" s="190">
        <v>3.7</v>
      </c>
      <c r="S1479" s="190"/>
      <c r="T1479" s="189">
        <v>3.7</v>
      </c>
      <c r="U1479" s="179" t="s">
        <v>45</v>
      </c>
      <c r="V1479" s="179">
        <v>2015</v>
      </c>
      <c r="W1479" s="179" t="s">
        <v>9236</v>
      </c>
      <c r="X1479" s="179">
        <v>0</v>
      </c>
      <c r="Y1479" s="179">
        <v>41932</v>
      </c>
      <c r="Z1479" s="179">
        <v>100</v>
      </c>
      <c r="AA1479" s="179">
        <v>42644</v>
      </c>
      <c r="AB1479" s="179">
        <v>0</v>
      </c>
      <c r="AC1479" s="179">
        <v>42550</v>
      </c>
      <c r="AD1479" s="179" t="s">
        <v>0</v>
      </c>
      <c r="AE1479" s="179"/>
      <c r="AF1479" s="179"/>
      <c r="AG1479" s="115"/>
      <c r="AH1479" s="115"/>
      <c r="AI1479" s="115"/>
      <c r="AJ1479" s="1">
        <f t="shared" si="81"/>
        <v>0</v>
      </c>
      <c r="AK1479" s="1">
        <f t="shared" ref="AK1479:AK1510" si="83">AJ1479-T1479</f>
        <v>-3.7</v>
      </c>
    </row>
    <row r="1480" spans="1:37" ht="31.5" customHeight="1">
      <c r="A1480" s="179" t="s">
        <v>5349</v>
      </c>
      <c r="B1480" s="108" t="s">
        <v>20</v>
      </c>
      <c r="C1480" s="208" t="s">
        <v>20</v>
      </c>
      <c r="D1480" s="278">
        <v>42581</v>
      </c>
      <c r="E1480" s="185">
        <v>0.4777777777777778</v>
      </c>
      <c r="F1480" s="278">
        <v>42581</v>
      </c>
      <c r="G1480" s="185">
        <v>0.50208333333333333</v>
      </c>
      <c r="H1480" s="191">
        <v>2.4305555555555525E-2</v>
      </c>
      <c r="I1480" s="231">
        <v>89</v>
      </c>
      <c r="J1480" s="179" t="s">
        <v>144</v>
      </c>
      <c r="K1480" s="208" t="s">
        <v>21</v>
      </c>
      <c r="L1480" s="208" t="s">
        <v>4</v>
      </c>
      <c r="M1480" s="184" t="s">
        <v>1294</v>
      </c>
      <c r="N1480" s="179" t="s">
        <v>3</v>
      </c>
      <c r="O1480" s="179" t="s">
        <v>8</v>
      </c>
      <c r="P1480" s="196" t="s">
        <v>6845</v>
      </c>
      <c r="Q1480" s="183" t="s">
        <v>9237</v>
      </c>
      <c r="R1480" s="517">
        <v>15.170999999999999</v>
      </c>
      <c r="S1480" s="541">
        <v>1.8779999999999999</v>
      </c>
      <c r="T1480" s="189">
        <v>17.048999999999999</v>
      </c>
      <c r="U1480" s="179" t="s">
        <v>48</v>
      </c>
      <c r="V1480" s="179">
        <v>2007</v>
      </c>
      <c r="W1480" s="179" t="s">
        <v>9238</v>
      </c>
      <c r="X1480" s="179">
        <v>0</v>
      </c>
      <c r="Y1480" s="179">
        <v>42197</v>
      </c>
      <c r="Z1480" s="179">
        <v>100</v>
      </c>
      <c r="AA1480" s="179">
        <v>0</v>
      </c>
      <c r="AB1480" s="179">
        <v>0</v>
      </c>
      <c r="AC1480" s="179">
        <v>0</v>
      </c>
      <c r="AD1480" s="179" t="s">
        <v>42</v>
      </c>
      <c r="AE1480" s="179"/>
      <c r="AF1480" s="179"/>
      <c r="AG1480" s="115"/>
      <c r="AH1480" s="115"/>
      <c r="AI1480" s="115"/>
      <c r="AJ1480" s="1">
        <f t="shared" si="81"/>
        <v>0</v>
      </c>
      <c r="AK1480" s="1">
        <f t="shared" si="83"/>
        <v>-17.048999999999999</v>
      </c>
    </row>
    <row r="1481" spans="1:37" ht="31.5" customHeight="1">
      <c r="A1481" s="179" t="s">
        <v>5349</v>
      </c>
      <c r="B1481" s="108" t="s">
        <v>20</v>
      </c>
      <c r="C1481" s="208" t="s">
        <v>4054</v>
      </c>
      <c r="D1481" s="278">
        <v>42581</v>
      </c>
      <c r="E1481" s="185">
        <v>0.52777777777777779</v>
      </c>
      <c r="F1481" s="278">
        <v>42581</v>
      </c>
      <c r="G1481" s="185">
        <v>0.52847222222222223</v>
      </c>
      <c r="H1481" s="191">
        <v>6.9444444444444198E-4</v>
      </c>
      <c r="I1481" s="231">
        <v>9</v>
      </c>
      <c r="J1481" s="208" t="s">
        <v>144</v>
      </c>
      <c r="K1481" s="208" t="s">
        <v>9</v>
      </c>
      <c r="L1481" s="208" t="s">
        <v>17</v>
      </c>
      <c r="M1481" s="184" t="s">
        <v>5854</v>
      </c>
      <c r="N1481" s="208" t="s">
        <v>3</v>
      </c>
      <c r="O1481" s="208" t="s">
        <v>8</v>
      </c>
      <c r="P1481" s="196" t="s">
        <v>6843</v>
      </c>
      <c r="Q1481" s="234" t="s">
        <v>7144</v>
      </c>
      <c r="R1481" s="517">
        <v>4.4249999999999998</v>
      </c>
      <c r="S1481" s="541">
        <v>1.018</v>
      </c>
      <c r="T1481" s="189">
        <v>5.4429999999999996</v>
      </c>
      <c r="U1481" s="179"/>
      <c r="V1481" s="179"/>
      <c r="W1481" s="179"/>
      <c r="X1481" s="179"/>
      <c r="Y1481" s="179"/>
      <c r="Z1481" s="179"/>
      <c r="AA1481" s="179"/>
      <c r="AB1481" s="179"/>
      <c r="AC1481" s="179"/>
      <c r="AD1481" s="179" t="s">
        <v>38</v>
      </c>
      <c r="AE1481" s="179"/>
      <c r="AF1481" s="179"/>
      <c r="AG1481" s="115"/>
      <c r="AH1481" s="115"/>
      <c r="AI1481" s="115"/>
      <c r="AJ1481" s="1">
        <f t="shared" si="81"/>
        <v>0</v>
      </c>
      <c r="AK1481" s="1">
        <f t="shared" si="83"/>
        <v>-5.4429999999999996</v>
      </c>
    </row>
    <row r="1482" spans="1:37" ht="73.5" customHeight="1">
      <c r="A1482" s="179" t="s">
        <v>5349</v>
      </c>
      <c r="B1482" s="108" t="s">
        <v>20</v>
      </c>
      <c r="C1482" s="208" t="s">
        <v>20</v>
      </c>
      <c r="D1482" s="278">
        <v>42581</v>
      </c>
      <c r="E1482" s="68">
        <v>0.59027777777777779</v>
      </c>
      <c r="F1482" s="278">
        <v>42581</v>
      </c>
      <c r="G1482" s="68">
        <v>0.6020833333333333</v>
      </c>
      <c r="H1482" s="191">
        <v>1.1805555555555514E-2</v>
      </c>
      <c r="I1482" s="198">
        <v>15</v>
      </c>
      <c r="J1482" s="179" t="s">
        <v>459</v>
      </c>
      <c r="K1482" s="179" t="s">
        <v>21</v>
      </c>
      <c r="L1482" s="179" t="s">
        <v>30</v>
      </c>
      <c r="M1482" s="180" t="s">
        <v>4144</v>
      </c>
      <c r="N1482" s="179" t="s">
        <v>3</v>
      </c>
      <c r="O1482" s="179" t="s">
        <v>8</v>
      </c>
      <c r="P1482" s="196" t="s">
        <v>6846</v>
      </c>
      <c r="Q1482" s="233" t="s">
        <v>9239</v>
      </c>
      <c r="R1482" s="517">
        <v>3.0640000000000001</v>
      </c>
      <c r="S1482" s="541"/>
      <c r="T1482" s="162">
        <f>R1482+S1482</f>
        <v>3.0640000000000001</v>
      </c>
      <c r="U1482" s="179" t="s">
        <v>29</v>
      </c>
      <c r="V1482" s="179">
        <v>1976</v>
      </c>
      <c r="W1482" s="179" t="s">
        <v>2813</v>
      </c>
      <c r="X1482" s="179">
        <v>0</v>
      </c>
      <c r="Y1482" s="179">
        <v>42268</v>
      </c>
      <c r="Z1482" s="179">
        <v>100</v>
      </c>
      <c r="AA1482" s="179">
        <v>42705</v>
      </c>
      <c r="AB1482" s="179">
        <v>6</v>
      </c>
      <c r="AC1482" s="179">
        <v>42156</v>
      </c>
      <c r="AD1482" s="179" t="s">
        <v>28</v>
      </c>
      <c r="AE1482" s="179"/>
      <c r="AF1482" s="179"/>
      <c r="AG1482" s="115"/>
      <c r="AH1482" s="115"/>
      <c r="AI1482" s="115"/>
      <c r="AJ1482" s="1">
        <f t="shared" si="81"/>
        <v>0</v>
      </c>
      <c r="AK1482" s="1">
        <f t="shared" si="83"/>
        <v>-3.0640000000000001</v>
      </c>
    </row>
    <row r="1483" spans="1:37" ht="94.5" customHeight="1">
      <c r="A1483" s="179" t="s">
        <v>5349</v>
      </c>
      <c r="B1483" s="108" t="s">
        <v>20</v>
      </c>
      <c r="C1483" s="208" t="s">
        <v>4153</v>
      </c>
      <c r="D1483" s="278">
        <v>42581</v>
      </c>
      <c r="E1483" s="182">
        <v>0.71180555555555547</v>
      </c>
      <c r="F1483" s="278">
        <v>42581</v>
      </c>
      <c r="G1483" s="185">
        <v>0.71250000000000002</v>
      </c>
      <c r="H1483" s="191">
        <v>6.94444444444553E-4</v>
      </c>
      <c r="I1483" s="771">
        <v>63</v>
      </c>
      <c r="J1483" s="208"/>
      <c r="K1483" s="208"/>
      <c r="L1483" s="208" t="s">
        <v>17</v>
      </c>
      <c r="M1483" s="184" t="s">
        <v>6844</v>
      </c>
      <c r="N1483" s="179">
        <v>35</v>
      </c>
      <c r="O1483" s="179" t="s">
        <v>8</v>
      </c>
      <c r="P1483" s="196" t="s">
        <v>9240</v>
      </c>
      <c r="Q1483" s="233" t="s">
        <v>7145</v>
      </c>
      <c r="R1483" s="517">
        <v>14.244999999999999</v>
      </c>
      <c r="S1483" s="869">
        <v>1.6870000000000001</v>
      </c>
      <c r="T1483" s="547">
        <v>15.931999999999999</v>
      </c>
      <c r="U1483" s="179"/>
      <c r="V1483" s="179"/>
      <c r="W1483" s="179"/>
      <c r="X1483" s="179"/>
      <c r="Y1483" s="179"/>
      <c r="Z1483" s="179"/>
      <c r="AA1483" s="179"/>
      <c r="AB1483" s="179"/>
      <c r="AC1483" s="179"/>
      <c r="AD1483" s="179" t="s">
        <v>38</v>
      </c>
      <c r="AE1483" s="179"/>
      <c r="AF1483" s="179"/>
      <c r="AG1483" s="115"/>
      <c r="AH1483" s="115"/>
      <c r="AI1483" s="115"/>
      <c r="AJ1483" s="1">
        <f t="shared" si="81"/>
        <v>0</v>
      </c>
      <c r="AK1483" s="1">
        <f t="shared" si="83"/>
        <v>-15.931999999999999</v>
      </c>
    </row>
    <row r="1484" spans="1:37" ht="47.25" customHeight="1">
      <c r="A1484" s="179" t="s">
        <v>5349</v>
      </c>
      <c r="B1484" s="208" t="s">
        <v>20</v>
      </c>
      <c r="C1484" s="208" t="s">
        <v>20</v>
      </c>
      <c r="D1484" s="278">
        <v>42582</v>
      </c>
      <c r="E1484" s="185">
        <v>0.74305555555555547</v>
      </c>
      <c r="F1484" s="278">
        <v>42583</v>
      </c>
      <c r="G1484" s="185">
        <v>8.3333333333333329E-2</v>
      </c>
      <c r="H1484" s="191">
        <v>0.34027777777777779</v>
      </c>
      <c r="I1484" s="853">
        <v>96</v>
      </c>
      <c r="J1484" s="179" t="s">
        <v>144</v>
      </c>
      <c r="K1484" s="208" t="s">
        <v>15</v>
      </c>
      <c r="L1484" s="179" t="s">
        <v>4</v>
      </c>
      <c r="M1484" s="180" t="s">
        <v>1294</v>
      </c>
      <c r="N1484" s="179" t="s">
        <v>3</v>
      </c>
      <c r="O1484" s="179" t="s">
        <v>8</v>
      </c>
      <c r="P1484" s="186" t="s">
        <v>6845</v>
      </c>
      <c r="Q1484" s="233" t="s">
        <v>9241</v>
      </c>
      <c r="R1484" s="517">
        <v>33.9</v>
      </c>
      <c r="S1484" s="659"/>
      <c r="T1484" s="872">
        <v>33.9</v>
      </c>
      <c r="U1484" s="179" t="s">
        <v>48</v>
      </c>
      <c r="V1484" s="179">
        <v>2007</v>
      </c>
      <c r="W1484" s="179" t="s">
        <v>9238</v>
      </c>
      <c r="X1484" s="179">
        <v>0</v>
      </c>
      <c r="Y1484" s="179">
        <v>42197</v>
      </c>
      <c r="Z1484" s="179">
        <v>100</v>
      </c>
      <c r="AA1484" s="179">
        <v>0</v>
      </c>
      <c r="AB1484" s="179">
        <v>0</v>
      </c>
      <c r="AC1484" s="179">
        <v>0</v>
      </c>
      <c r="AD1484" s="179" t="s">
        <v>42</v>
      </c>
      <c r="AE1484" s="179"/>
      <c r="AF1484" s="179"/>
      <c r="AG1484" s="115"/>
      <c r="AH1484" s="115"/>
      <c r="AI1484" s="115"/>
      <c r="AJ1484" s="1">
        <f t="shared" ref="AJ1484:AJ1547" si="84">T1484-S1484-R1484</f>
        <v>0</v>
      </c>
      <c r="AK1484" s="1">
        <f t="shared" si="83"/>
        <v>-33.9</v>
      </c>
    </row>
    <row r="1485" spans="1:37" ht="110.25" customHeight="1">
      <c r="A1485" s="179" t="s">
        <v>5349</v>
      </c>
      <c r="B1485" s="208" t="s">
        <v>20</v>
      </c>
      <c r="C1485" s="208" t="s">
        <v>4153</v>
      </c>
      <c r="D1485" s="278">
        <v>42582</v>
      </c>
      <c r="E1485" s="182">
        <v>0.74305555555555547</v>
      </c>
      <c r="F1485" s="278">
        <v>42582</v>
      </c>
      <c r="G1485" s="185">
        <v>0.76041666666666663</v>
      </c>
      <c r="H1485" s="191">
        <v>1.736111111111116E-2</v>
      </c>
      <c r="I1485" s="854">
        <v>10</v>
      </c>
      <c r="J1485" s="208" t="s">
        <v>4183</v>
      </c>
      <c r="K1485" s="208" t="s">
        <v>15</v>
      </c>
      <c r="L1485" s="208" t="s">
        <v>17</v>
      </c>
      <c r="M1485" s="179" t="s">
        <v>9242</v>
      </c>
      <c r="N1485" s="179">
        <v>110</v>
      </c>
      <c r="O1485" s="179" t="s">
        <v>8</v>
      </c>
      <c r="P1485" s="186" t="s">
        <v>6857</v>
      </c>
      <c r="Q1485" s="233" t="s">
        <v>7146</v>
      </c>
      <c r="R1485" s="517">
        <v>12.6</v>
      </c>
      <c r="S1485" s="871"/>
      <c r="T1485" s="780">
        <v>12.6</v>
      </c>
      <c r="U1485" s="179"/>
      <c r="V1485" s="179"/>
      <c r="W1485" s="179"/>
      <c r="X1485" s="179"/>
      <c r="Y1485" s="179"/>
      <c r="Z1485" s="179"/>
      <c r="AA1485" s="179"/>
      <c r="AB1485" s="179"/>
      <c r="AC1485" s="179"/>
      <c r="AD1485" s="179" t="s">
        <v>38</v>
      </c>
      <c r="AE1485" s="179"/>
      <c r="AF1485" s="179"/>
      <c r="AG1485" s="115"/>
      <c r="AH1485" s="115"/>
      <c r="AI1485" s="115"/>
      <c r="AJ1485" s="1">
        <f t="shared" si="84"/>
        <v>0</v>
      </c>
      <c r="AK1485" s="1">
        <f t="shared" si="83"/>
        <v>-12.6</v>
      </c>
    </row>
    <row r="1486" spans="1:37" ht="31.5" customHeight="1">
      <c r="A1486" s="179" t="s">
        <v>5349</v>
      </c>
      <c r="B1486" s="208" t="s">
        <v>20</v>
      </c>
      <c r="C1486" s="208" t="s">
        <v>5859</v>
      </c>
      <c r="D1486" s="278">
        <v>42582</v>
      </c>
      <c r="E1486" s="185">
        <v>0.89513888888888893</v>
      </c>
      <c r="F1486" s="278">
        <v>42582</v>
      </c>
      <c r="G1486" s="185">
        <v>0.90486111111111101</v>
      </c>
      <c r="H1486" s="191">
        <v>9.7222222222220767E-3</v>
      </c>
      <c r="I1486" s="231">
        <v>93</v>
      </c>
      <c r="J1486" s="208" t="s">
        <v>2288</v>
      </c>
      <c r="K1486" s="208" t="s">
        <v>146</v>
      </c>
      <c r="L1486" s="208" t="s">
        <v>17</v>
      </c>
      <c r="M1486" s="184" t="s">
        <v>6858</v>
      </c>
      <c r="N1486" s="208">
        <v>110</v>
      </c>
      <c r="O1486" s="208" t="s">
        <v>8</v>
      </c>
      <c r="P1486" s="177" t="s">
        <v>6859</v>
      </c>
      <c r="Q1486" s="183" t="s">
        <v>6860</v>
      </c>
      <c r="R1486" s="516">
        <v>25.6</v>
      </c>
      <c r="S1486" s="541">
        <v>26</v>
      </c>
      <c r="T1486" s="162">
        <v>51.6</v>
      </c>
      <c r="U1486" s="179"/>
      <c r="V1486" s="179"/>
      <c r="W1486" s="179"/>
      <c r="X1486" s="179"/>
      <c r="Y1486" s="179"/>
      <c r="Z1486" s="179"/>
      <c r="AA1486" s="179"/>
      <c r="AB1486" s="179"/>
      <c r="AC1486" s="179"/>
      <c r="AD1486" s="179" t="s">
        <v>38</v>
      </c>
      <c r="AE1486" s="179"/>
      <c r="AF1486" s="179"/>
      <c r="AG1486" s="115"/>
      <c r="AH1486" s="115"/>
      <c r="AI1486" s="115"/>
      <c r="AJ1486" s="1">
        <f t="shared" si="84"/>
        <v>0</v>
      </c>
      <c r="AK1486" s="1">
        <f t="shared" si="83"/>
        <v>-51.6</v>
      </c>
    </row>
    <row r="1487" spans="1:37" ht="47.25" customHeight="1">
      <c r="A1487" s="179" t="s">
        <v>6868</v>
      </c>
      <c r="B1487" s="179" t="s">
        <v>20</v>
      </c>
      <c r="C1487" s="179" t="s">
        <v>4157</v>
      </c>
      <c r="D1487" s="278">
        <v>42583</v>
      </c>
      <c r="E1487" s="176">
        <v>0.69236111111111109</v>
      </c>
      <c r="F1487" s="278">
        <v>42583</v>
      </c>
      <c r="G1487" s="68">
        <v>0.69305555555555554</v>
      </c>
      <c r="H1487" s="191">
        <v>6.9444444444444198E-4</v>
      </c>
      <c r="I1487" s="109">
        <v>31</v>
      </c>
      <c r="J1487" s="179"/>
      <c r="K1487" s="179"/>
      <c r="L1487" s="179" t="s">
        <v>17</v>
      </c>
      <c r="M1487" s="180" t="s">
        <v>5860</v>
      </c>
      <c r="N1487" s="179" t="s">
        <v>3</v>
      </c>
      <c r="O1487" s="179" t="s">
        <v>8</v>
      </c>
      <c r="P1487" s="196" t="s">
        <v>6875</v>
      </c>
      <c r="Q1487" s="233" t="s">
        <v>6876</v>
      </c>
      <c r="R1487" s="237">
        <v>8.9</v>
      </c>
      <c r="S1487" s="237">
        <v>13.1</v>
      </c>
      <c r="T1487" s="189">
        <v>22</v>
      </c>
      <c r="U1487" s="179"/>
      <c r="V1487" s="179"/>
      <c r="W1487" s="179"/>
      <c r="X1487" s="179"/>
      <c r="Y1487" s="179"/>
      <c r="Z1487" s="179"/>
      <c r="AA1487" s="179"/>
      <c r="AB1487" s="179"/>
      <c r="AC1487" s="179"/>
      <c r="AD1487" s="179" t="s">
        <v>38</v>
      </c>
      <c r="AE1487" s="179"/>
      <c r="AF1487" s="179"/>
      <c r="AG1487" s="115"/>
      <c r="AH1487" s="115"/>
      <c r="AI1487" s="115"/>
      <c r="AJ1487" s="1">
        <f t="shared" si="84"/>
        <v>0</v>
      </c>
      <c r="AK1487" s="1">
        <f t="shared" si="83"/>
        <v>-22</v>
      </c>
    </row>
    <row r="1488" spans="1:37" ht="47.25" customHeight="1">
      <c r="A1488" s="179" t="s">
        <v>6868</v>
      </c>
      <c r="B1488" s="179" t="s">
        <v>20</v>
      </c>
      <c r="C1488" s="179" t="s">
        <v>20</v>
      </c>
      <c r="D1488" s="278">
        <v>42585</v>
      </c>
      <c r="E1488" s="176">
        <v>0.22222222222222221</v>
      </c>
      <c r="F1488" s="278">
        <v>42585</v>
      </c>
      <c r="G1488" s="68">
        <v>0.22291666666666665</v>
      </c>
      <c r="H1488" s="191">
        <v>6.9444444444444198E-4</v>
      </c>
      <c r="I1488" s="109">
        <v>9</v>
      </c>
      <c r="J1488" s="179" t="s">
        <v>459</v>
      </c>
      <c r="K1488" s="179" t="s">
        <v>9</v>
      </c>
      <c r="L1488" s="179" t="s">
        <v>10</v>
      </c>
      <c r="M1488" s="180" t="s">
        <v>929</v>
      </c>
      <c r="N1488" s="179" t="s">
        <v>3</v>
      </c>
      <c r="O1488" s="179" t="s">
        <v>8</v>
      </c>
      <c r="P1488" s="196" t="s">
        <v>6877</v>
      </c>
      <c r="Q1488" s="233" t="s">
        <v>6878</v>
      </c>
      <c r="R1488" s="237">
        <v>2</v>
      </c>
      <c r="S1488" s="237"/>
      <c r="T1488" s="189">
        <v>2</v>
      </c>
      <c r="U1488" s="179" t="s">
        <v>29</v>
      </c>
      <c r="V1488" s="179">
        <v>1984</v>
      </c>
      <c r="W1488" s="179" t="s">
        <v>2813</v>
      </c>
      <c r="X1488" s="179">
        <v>0</v>
      </c>
      <c r="Y1488" s="179">
        <v>42540</v>
      </c>
      <c r="Z1488" s="179">
        <v>100</v>
      </c>
      <c r="AA1488" s="179">
        <v>42887</v>
      </c>
      <c r="AB1488" s="179">
        <v>0</v>
      </c>
      <c r="AC1488" s="179">
        <v>42487</v>
      </c>
      <c r="AD1488" s="179" t="s">
        <v>31</v>
      </c>
      <c r="AE1488" s="179"/>
      <c r="AF1488" s="179"/>
      <c r="AG1488" s="115"/>
      <c r="AH1488" s="115"/>
      <c r="AI1488" s="115"/>
      <c r="AJ1488" s="1">
        <f t="shared" si="84"/>
        <v>0</v>
      </c>
      <c r="AK1488" s="1">
        <f t="shared" si="83"/>
        <v>-2</v>
      </c>
    </row>
    <row r="1489" spans="1:37" ht="47.25" customHeight="1">
      <c r="A1489" s="179" t="s">
        <v>6868</v>
      </c>
      <c r="B1489" s="179" t="s">
        <v>20</v>
      </c>
      <c r="C1489" s="179" t="s">
        <v>20</v>
      </c>
      <c r="D1489" s="278">
        <v>42585</v>
      </c>
      <c r="E1489" s="176">
        <v>0.24305555555555555</v>
      </c>
      <c r="F1489" s="278">
        <v>42585</v>
      </c>
      <c r="G1489" s="68">
        <v>0.24374999999999999</v>
      </c>
      <c r="H1489" s="191">
        <v>6.9444444444444198E-4</v>
      </c>
      <c r="I1489" s="109">
        <v>89</v>
      </c>
      <c r="J1489" s="179" t="s">
        <v>4183</v>
      </c>
      <c r="K1489" s="179" t="s">
        <v>21</v>
      </c>
      <c r="L1489" s="179" t="s">
        <v>4</v>
      </c>
      <c r="M1489" s="180" t="s">
        <v>9033</v>
      </c>
      <c r="N1489" s="179">
        <v>110</v>
      </c>
      <c r="O1489" s="179" t="s">
        <v>8</v>
      </c>
      <c r="P1489" s="196" t="s">
        <v>6879</v>
      </c>
      <c r="Q1489" s="233" t="s">
        <v>9243</v>
      </c>
      <c r="R1489" s="237">
        <v>30.303000000000001</v>
      </c>
      <c r="S1489" s="237">
        <v>5.5960000000000001</v>
      </c>
      <c r="T1489" s="189">
        <v>35.899000000000001</v>
      </c>
      <c r="U1489" s="179" t="s">
        <v>29</v>
      </c>
      <c r="V1489" s="179">
        <v>1990</v>
      </c>
      <c r="W1489" s="179" t="s">
        <v>9100</v>
      </c>
      <c r="X1489" s="179" t="s">
        <v>9101</v>
      </c>
      <c r="Y1489" s="179">
        <v>42262</v>
      </c>
      <c r="Z1489" s="179">
        <v>100</v>
      </c>
      <c r="AA1489" s="179">
        <v>42583</v>
      </c>
      <c r="AB1489" s="179">
        <v>0</v>
      </c>
      <c r="AC1489" s="179">
        <v>42548</v>
      </c>
      <c r="AD1489" s="179" t="s">
        <v>0</v>
      </c>
      <c r="AE1489" s="179"/>
      <c r="AF1489" s="179"/>
      <c r="AG1489" s="115"/>
      <c r="AH1489" s="115"/>
      <c r="AI1489" s="115"/>
      <c r="AJ1489" s="1">
        <f t="shared" si="84"/>
        <v>0</v>
      </c>
      <c r="AK1489" s="1">
        <f t="shared" si="83"/>
        <v>-35.899000000000001</v>
      </c>
    </row>
    <row r="1490" spans="1:37" ht="31.5" customHeight="1">
      <c r="A1490" s="179" t="s">
        <v>6868</v>
      </c>
      <c r="B1490" s="179" t="s">
        <v>20</v>
      </c>
      <c r="C1490" s="179" t="s">
        <v>20</v>
      </c>
      <c r="D1490" s="278">
        <v>42585</v>
      </c>
      <c r="E1490" s="176">
        <v>0.24305555555555555</v>
      </c>
      <c r="F1490" s="278">
        <v>42585</v>
      </c>
      <c r="G1490" s="68">
        <v>0.24374999999999999</v>
      </c>
      <c r="H1490" s="191">
        <v>6.9444444444444198E-4</v>
      </c>
      <c r="I1490" s="109">
        <v>149</v>
      </c>
      <c r="J1490" s="179" t="s">
        <v>4183</v>
      </c>
      <c r="K1490" s="179" t="s">
        <v>21</v>
      </c>
      <c r="L1490" s="179" t="s">
        <v>4</v>
      </c>
      <c r="M1490" s="180" t="s">
        <v>9033</v>
      </c>
      <c r="N1490" s="179">
        <v>110</v>
      </c>
      <c r="O1490" s="179" t="s">
        <v>8</v>
      </c>
      <c r="P1490" s="196" t="s">
        <v>7982</v>
      </c>
      <c r="Q1490" s="233" t="s">
        <v>9244</v>
      </c>
      <c r="R1490" s="237">
        <v>33.643999999999998</v>
      </c>
      <c r="S1490" s="237">
        <v>18.207999999999998</v>
      </c>
      <c r="T1490" s="189">
        <v>51.851999999999997</v>
      </c>
      <c r="U1490" s="179" t="s">
        <v>29</v>
      </c>
      <c r="V1490" s="179">
        <v>1990</v>
      </c>
      <c r="W1490" s="179" t="s">
        <v>9100</v>
      </c>
      <c r="X1490" s="179" t="s">
        <v>9101</v>
      </c>
      <c r="Y1490" s="179">
        <v>42262</v>
      </c>
      <c r="Z1490" s="179">
        <v>100</v>
      </c>
      <c r="AA1490" s="179">
        <v>42583</v>
      </c>
      <c r="AB1490" s="179">
        <v>0</v>
      </c>
      <c r="AC1490" s="179">
        <v>42548</v>
      </c>
      <c r="AD1490" s="179" t="s">
        <v>0</v>
      </c>
      <c r="AE1490" s="179"/>
      <c r="AF1490" s="179"/>
      <c r="AG1490" s="115"/>
      <c r="AH1490" s="115"/>
      <c r="AI1490" s="115"/>
      <c r="AJ1490" s="1">
        <f t="shared" si="84"/>
        <v>0</v>
      </c>
      <c r="AK1490" s="1">
        <f t="shared" si="83"/>
        <v>-51.851999999999997</v>
      </c>
    </row>
    <row r="1491" spans="1:37" ht="31.5" customHeight="1">
      <c r="A1491" s="179" t="s">
        <v>6868</v>
      </c>
      <c r="B1491" s="179" t="s">
        <v>20</v>
      </c>
      <c r="C1491" s="179" t="s">
        <v>20</v>
      </c>
      <c r="D1491" s="278">
        <v>42585</v>
      </c>
      <c r="E1491" s="176">
        <v>0.24305555555555555</v>
      </c>
      <c r="F1491" s="278">
        <v>42585</v>
      </c>
      <c r="G1491" s="68">
        <v>0.24374999999999999</v>
      </c>
      <c r="H1491" s="191">
        <v>6.9444444444444198E-4</v>
      </c>
      <c r="I1491" s="109">
        <v>2</v>
      </c>
      <c r="J1491" s="179" t="s">
        <v>4183</v>
      </c>
      <c r="K1491" s="179" t="s">
        <v>21</v>
      </c>
      <c r="L1491" s="179" t="s">
        <v>4</v>
      </c>
      <c r="M1491" s="180" t="s">
        <v>9033</v>
      </c>
      <c r="N1491" s="179">
        <v>110</v>
      </c>
      <c r="O1491" s="179" t="s">
        <v>8</v>
      </c>
      <c r="P1491" s="196" t="s">
        <v>7983</v>
      </c>
      <c r="Q1491" s="233" t="s">
        <v>9244</v>
      </c>
      <c r="R1491" s="237">
        <v>1.0980000000000001</v>
      </c>
      <c r="S1491" s="237">
        <v>3.0190000000000001</v>
      </c>
      <c r="T1491" s="189">
        <v>4.117</v>
      </c>
      <c r="U1491" s="179" t="s">
        <v>29</v>
      </c>
      <c r="V1491" s="179">
        <v>1990</v>
      </c>
      <c r="W1491" s="179" t="s">
        <v>9100</v>
      </c>
      <c r="X1491" s="179" t="s">
        <v>9101</v>
      </c>
      <c r="Y1491" s="179">
        <v>42262</v>
      </c>
      <c r="Z1491" s="179">
        <v>100</v>
      </c>
      <c r="AA1491" s="179">
        <v>42583</v>
      </c>
      <c r="AB1491" s="179">
        <v>0</v>
      </c>
      <c r="AC1491" s="179">
        <v>42548</v>
      </c>
      <c r="AD1491" s="179" t="s">
        <v>0</v>
      </c>
      <c r="AE1491" s="179"/>
      <c r="AF1491" s="179"/>
      <c r="AG1491" s="115"/>
      <c r="AH1491" s="115"/>
      <c r="AI1491" s="115"/>
      <c r="AJ1491" s="1">
        <f t="shared" si="84"/>
        <v>0</v>
      </c>
      <c r="AK1491" s="1">
        <f t="shared" si="83"/>
        <v>-4.117</v>
      </c>
    </row>
    <row r="1492" spans="1:37" ht="31.5" customHeight="1">
      <c r="A1492" s="179" t="s">
        <v>6868</v>
      </c>
      <c r="B1492" s="179" t="s">
        <v>20</v>
      </c>
      <c r="C1492" s="179" t="s">
        <v>20</v>
      </c>
      <c r="D1492" s="278">
        <v>42586</v>
      </c>
      <c r="E1492" s="176">
        <v>0.27708333333333335</v>
      </c>
      <c r="F1492" s="278">
        <v>42586</v>
      </c>
      <c r="G1492" s="68">
        <v>0.38472222222222219</v>
      </c>
      <c r="H1492" s="191">
        <v>0.10763888888888884</v>
      </c>
      <c r="I1492" s="109">
        <v>133</v>
      </c>
      <c r="J1492" s="179" t="s">
        <v>576</v>
      </c>
      <c r="K1492" s="179" t="s">
        <v>146</v>
      </c>
      <c r="L1492" s="179" t="s">
        <v>10</v>
      </c>
      <c r="M1492" s="180" t="s">
        <v>4496</v>
      </c>
      <c r="N1492" s="179">
        <v>110</v>
      </c>
      <c r="O1492" s="179" t="s">
        <v>14</v>
      </c>
      <c r="P1492" s="196" t="s">
        <v>6993</v>
      </c>
      <c r="Q1492" s="233" t="s">
        <v>9245</v>
      </c>
      <c r="R1492" s="237">
        <v>299.10000000000002</v>
      </c>
      <c r="S1492" s="237">
        <v>8</v>
      </c>
      <c r="T1492" s="189">
        <v>307.10000000000002</v>
      </c>
      <c r="U1492" s="179" t="s">
        <v>34</v>
      </c>
      <c r="V1492" s="179">
        <v>2006</v>
      </c>
      <c r="W1492" s="179" t="s">
        <v>9246</v>
      </c>
      <c r="X1492" s="179">
        <v>0</v>
      </c>
      <c r="Y1492" s="179">
        <v>42584</v>
      </c>
      <c r="Z1492" s="179">
        <v>100</v>
      </c>
      <c r="AA1492" s="179">
        <v>2017</v>
      </c>
      <c r="AB1492" s="179">
        <v>0</v>
      </c>
      <c r="AC1492" s="179">
        <v>42454</v>
      </c>
      <c r="AD1492" s="179" t="s">
        <v>43</v>
      </c>
      <c r="AE1492" s="179"/>
      <c r="AF1492" s="179"/>
      <c r="AG1492" s="115"/>
      <c r="AH1492" s="115"/>
      <c r="AI1492" s="115"/>
      <c r="AJ1492" s="1">
        <f t="shared" si="84"/>
        <v>0</v>
      </c>
      <c r="AK1492" s="1">
        <f t="shared" si="83"/>
        <v>-307.10000000000002</v>
      </c>
    </row>
    <row r="1493" spans="1:37" ht="47.25" customHeight="1">
      <c r="A1493" s="179" t="s">
        <v>6868</v>
      </c>
      <c r="B1493" s="179" t="s">
        <v>20</v>
      </c>
      <c r="C1493" s="179" t="s">
        <v>4153</v>
      </c>
      <c r="D1493" s="278">
        <v>42586</v>
      </c>
      <c r="E1493" s="176">
        <v>0.49861111111111112</v>
      </c>
      <c r="F1493" s="278">
        <v>42586</v>
      </c>
      <c r="G1493" s="68">
        <v>0.70624999999999993</v>
      </c>
      <c r="H1493" s="191">
        <v>0.20763888888888882</v>
      </c>
      <c r="I1493" s="109">
        <v>2</v>
      </c>
      <c r="J1493" s="179"/>
      <c r="K1493" s="179"/>
      <c r="L1493" s="179" t="s">
        <v>17</v>
      </c>
      <c r="M1493" s="180" t="s">
        <v>5853</v>
      </c>
      <c r="N1493" s="179" t="s">
        <v>3</v>
      </c>
      <c r="O1493" s="179" t="s">
        <v>8</v>
      </c>
      <c r="P1493" s="196" t="s">
        <v>1119</v>
      </c>
      <c r="Q1493" s="233" t="s">
        <v>6974</v>
      </c>
      <c r="R1493" s="237">
        <v>4.0999999999999996</v>
      </c>
      <c r="S1493" s="237"/>
      <c r="T1493" s="189">
        <v>4.0999999999999996</v>
      </c>
      <c r="U1493" s="179"/>
      <c r="V1493" s="179"/>
      <c r="W1493" s="179"/>
      <c r="X1493" s="179"/>
      <c r="Y1493" s="179"/>
      <c r="Z1493" s="179"/>
      <c r="AA1493" s="179"/>
      <c r="AB1493" s="179"/>
      <c r="AC1493" s="179"/>
      <c r="AD1493" s="179" t="s">
        <v>38</v>
      </c>
      <c r="AE1493" s="179"/>
      <c r="AF1493" s="179"/>
      <c r="AG1493" s="115" t="s">
        <v>9041</v>
      </c>
      <c r="AH1493" s="115"/>
      <c r="AI1493" s="115"/>
      <c r="AJ1493" s="1">
        <f t="shared" si="84"/>
        <v>0</v>
      </c>
      <c r="AK1493" s="1">
        <f t="shared" si="83"/>
        <v>-4.0999999999999996</v>
      </c>
    </row>
    <row r="1494" spans="1:37" ht="31.5" customHeight="1">
      <c r="A1494" s="179" t="s">
        <v>6868</v>
      </c>
      <c r="B1494" s="179" t="s">
        <v>20</v>
      </c>
      <c r="C1494" s="179" t="s">
        <v>20</v>
      </c>
      <c r="D1494" s="278">
        <v>42586</v>
      </c>
      <c r="E1494" s="176">
        <v>0.37708333333333338</v>
      </c>
      <c r="F1494" s="278">
        <v>42586</v>
      </c>
      <c r="G1494" s="68">
        <v>0.37777777777777777</v>
      </c>
      <c r="H1494" s="191">
        <v>6.9444444444438647E-4</v>
      </c>
      <c r="I1494" s="109">
        <v>23</v>
      </c>
      <c r="J1494" s="179" t="s">
        <v>459</v>
      </c>
      <c r="K1494" s="179" t="s">
        <v>9</v>
      </c>
      <c r="L1494" s="179" t="s">
        <v>10</v>
      </c>
      <c r="M1494" s="180" t="s">
        <v>4149</v>
      </c>
      <c r="N1494" s="179" t="s">
        <v>3</v>
      </c>
      <c r="O1494" s="179" t="s">
        <v>8</v>
      </c>
      <c r="P1494" s="196" t="s">
        <v>6994</v>
      </c>
      <c r="Q1494" s="233" t="s">
        <v>9247</v>
      </c>
      <c r="R1494" s="237">
        <v>4.5</v>
      </c>
      <c r="S1494" s="237"/>
      <c r="T1494" s="189">
        <v>4.5</v>
      </c>
      <c r="U1494" s="2" t="s">
        <v>29</v>
      </c>
      <c r="V1494" s="179">
        <v>1969</v>
      </c>
      <c r="W1494" s="2">
        <v>0</v>
      </c>
      <c r="X1494" s="179">
        <v>0</v>
      </c>
      <c r="Y1494" s="179">
        <v>42432</v>
      </c>
      <c r="Z1494" s="179">
        <v>100</v>
      </c>
      <c r="AA1494" s="179">
        <v>42948</v>
      </c>
      <c r="AB1494" s="179">
        <v>0</v>
      </c>
      <c r="AC1494" s="179">
        <v>42552</v>
      </c>
      <c r="AD1494" s="179" t="s">
        <v>43</v>
      </c>
      <c r="AE1494" s="179"/>
      <c r="AF1494" s="179"/>
      <c r="AG1494" s="115"/>
      <c r="AH1494" s="115"/>
      <c r="AI1494" s="115"/>
      <c r="AJ1494" s="1">
        <f t="shared" si="84"/>
        <v>0</v>
      </c>
      <c r="AK1494" s="1">
        <f t="shared" si="83"/>
        <v>-4.5</v>
      </c>
    </row>
    <row r="1495" spans="1:37" ht="31.5" customHeight="1">
      <c r="A1495" s="179" t="s">
        <v>6868</v>
      </c>
      <c r="B1495" s="179" t="s">
        <v>20</v>
      </c>
      <c r="C1495" s="179" t="s">
        <v>4157</v>
      </c>
      <c r="D1495" s="278">
        <v>42586</v>
      </c>
      <c r="E1495" s="176">
        <v>0.59375</v>
      </c>
      <c r="F1495" s="278">
        <v>42586</v>
      </c>
      <c r="G1495" s="68">
        <v>0.59444444444444444</v>
      </c>
      <c r="H1495" s="191">
        <v>6.9444444444444198E-4</v>
      </c>
      <c r="I1495" s="109">
        <v>31</v>
      </c>
      <c r="J1495" s="179"/>
      <c r="K1495" s="179" t="s">
        <v>9</v>
      </c>
      <c r="L1495" s="179" t="s">
        <v>17</v>
      </c>
      <c r="M1495" s="180" t="s">
        <v>5860</v>
      </c>
      <c r="N1495" s="179">
        <v>110</v>
      </c>
      <c r="O1495" s="179" t="s">
        <v>8</v>
      </c>
      <c r="P1495" s="196" t="s">
        <v>9248</v>
      </c>
      <c r="Q1495" s="233" t="s">
        <v>7984</v>
      </c>
      <c r="R1495" s="237">
        <v>8.9</v>
      </c>
      <c r="S1495" s="237">
        <v>3.5</v>
      </c>
      <c r="T1495" s="189">
        <v>12.4</v>
      </c>
      <c r="U1495" s="179"/>
      <c r="V1495" s="179"/>
      <c r="W1495" s="179"/>
      <c r="X1495" s="179"/>
      <c r="Y1495" s="179"/>
      <c r="Z1495" s="179"/>
      <c r="AA1495" s="179"/>
      <c r="AB1495" s="179"/>
      <c r="AC1495" s="179"/>
      <c r="AD1495" s="179" t="s">
        <v>38</v>
      </c>
      <c r="AE1495" s="179"/>
      <c r="AF1495" s="179"/>
      <c r="AG1495" s="115"/>
      <c r="AH1495" s="115"/>
      <c r="AI1495" s="115"/>
      <c r="AJ1495" s="1">
        <f t="shared" si="84"/>
        <v>0</v>
      </c>
      <c r="AK1495" s="1">
        <f t="shared" si="83"/>
        <v>-12.4</v>
      </c>
    </row>
    <row r="1496" spans="1:37" ht="31.5" customHeight="1">
      <c r="A1496" s="179" t="s">
        <v>6868</v>
      </c>
      <c r="B1496" s="179" t="s">
        <v>20</v>
      </c>
      <c r="C1496" s="179" t="s">
        <v>20</v>
      </c>
      <c r="D1496" s="278">
        <v>42586</v>
      </c>
      <c r="E1496" s="176">
        <v>0.65</v>
      </c>
      <c r="F1496" s="278">
        <v>42586</v>
      </c>
      <c r="G1496" s="68">
        <v>0.65069444444444446</v>
      </c>
      <c r="H1496" s="191">
        <v>6.9444444444444198E-4</v>
      </c>
      <c r="I1496" s="109">
        <v>81</v>
      </c>
      <c r="J1496" s="179" t="s">
        <v>144</v>
      </c>
      <c r="K1496" s="179" t="s">
        <v>21</v>
      </c>
      <c r="L1496" s="179" t="s">
        <v>10</v>
      </c>
      <c r="M1496" s="180" t="s">
        <v>5860</v>
      </c>
      <c r="N1496" s="179">
        <v>35</v>
      </c>
      <c r="O1496" s="179" t="s">
        <v>8</v>
      </c>
      <c r="P1496" s="196" t="s">
        <v>9249</v>
      </c>
      <c r="Q1496" s="233" t="s">
        <v>6987</v>
      </c>
      <c r="R1496" s="237">
        <v>36</v>
      </c>
      <c r="S1496" s="237">
        <v>1</v>
      </c>
      <c r="T1496" s="189">
        <v>37</v>
      </c>
      <c r="U1496" s="179" t="s">
        <v>29</v>
      </c>
      <c r="V1496" s="179">
        <v>1999</v>
      </c>
      <c r="W1496" s="179" t="s">
        <v>9250</v>
      </c>
      <c r="X1496" s="179" t="s">
        <v>9251</v>
      </c>
      <c r="Y1496" s="179">
        <v>42515</v>
      </c>
      <c r="Z1496" s="179">
        <v>100</v>
      </c>
      <c r="AA1496" s="179">
        <v>42856</v>
      </c>
      <c r="AB1496" s="179">
        <v>0</v>
      </c>
      <c r="AC1496" s="179">
        <v>42454</v>
      </c>
      <c r="AD1496" s="179" t="s">
        <v>43</v>
      </c>
      <c r="AE1496" s="179"/>
      <c r="AF1496" s="179"/>
      <c r="AG1496" s="115"/>
      <c r="AH1496" s="115"/>
      <c r="AI1496" s="115"/>
      <c r="AJ1496" s="1">
        <f t="shared" si="84"/>
        <v>0</v>
      </c>
      <c r="AK1496" s="1">
        <f t="shared" si="83"/>
        <v>-37</v>
      </c>
    </row>
    <row r="1497" spans="1:37" ht="31.5" customHeight="1">
      <c r="A1497" s="179" t="s">
        <v>6868</v>
      </c>
      <c r="B1497" s="179" t="s">
        <v>20</v>
      </c>
      <c r="C1497" s="179" t="s">
        <v>20</v>
      </c>
      <c r="D1497" s="278">
        <v>42586</v>
      </c>
      <c r="E1497" s="176">
        <v>0.65</v>
      </c>
      <c r="F1497" s="278">
        <v>42587</v>
      </c>
      <c r="G1497" s="68">
        <v>7.4305555555555555E-2</v>
      </c>
      <c r="H1497" s="191">
        <v>0.4243055555555556</v>
      </c>
      <c r="I1497" s="109">
        <v>31</v>
      </c>
      <c r="J1497" s="179" t="s">
        <v>144</v>
      </c>
      <c r="K1497" s="179" t="s">
        <v>21</v>
      </c>
      <c r="L1497" s="179" t="s">
        <v>10</v>
      </c>
      <c r="M1497" s="180" t="s">
        <v>5860</v>
      </c>
      <c r="N1497" s="179">
        <v>35</v>
      </c>
      <c r="O1497" s="179" t="s">
        <v>8</v>
      </c>
      <c r="P1497" s="196" t="s">
        <v>9249</v>
      </c>
      <c r="Q1497" s="233" t="s">
        <v>9252</v>
      </c>
      <c r="R1497" s="237">
        <v>112.9</v>
      </c>
      <c r="S1497" s="237">
        <v>1</v>
      </c>
      <c r="T1497" s="189">
        <v>113.9</v>
      </c>
      <c r="U1497" s="179" t="s">
        <v>29</v>
      </c>
      <c r="V1497" s="179">
        <v>1999</v>
      </c>
      <c r="W1497" s="179" t="s">
        <v>9250</v>
      </c>
      <c r="X1497" s="179" t="s">
        <v>9251</v>
      </c>
      <c r="Y1497" s="179">
        <v>42515</v>
      </c>
      <c r="Z1497" s="179">
        <v>100</v>
      </c>
      <c r="AA1497" s="179">
        <v>42856</v>
      </c>
      <c r="AB1497" s="179">
        <v>0</v>
      </c>
      <c r="AC1497" s="179">
        <v>42454</v>
      </c>
      <c r="AD1497" s="179" t="s">
        <v>43</v>
      </c>
      <c r="AE1497" s="179"/>
      <c r="AF1497" s="179"/>
      <c r="AG1497" s="115"/>
      <c r="AH1497" s="115"/>
      <c r="AI1497" s="115"/>
      <c r="AJ1497" s="1">
        <f t="shared" si="84"/>
        <v>0</v>
      </c>
      <c r="AK1497" s="1">
        <f t="shared" si="83"/>
        <v>-113.9</v>
      </c>
    </row>
    <row r="1498" spans="1:37" ht="141.75" customHeight="1">
      <c r="A1498" s="179" t="s">
        <v>6868</v>
      </c>
      <c r="B1498" s="179" t="s">
        <v>20</v>
      </c>
      <c r="C1498" s="179" t="s">
        <v>4153</v>
      </c>
      <c r="D1498" s="278">
        <v>42586</v>
      </c>
      <c r="E1498" s="176">
        <v>0.71111111111111114</v>
      </c>
      <c r="F1498" s="278">
        <v>42586</v>
      </c>
      <c r="G1498" s="68">
        <v>0.71180555555555547</v>
      </c>
      <c r="H1498" s="191">
        <v>6.9444444444433095E-4</v>
      </c>
      <c r="I1498" s="109">
        <v>2</v>
      </c>
      <c r="J1498" s="179"/>
      <c r="K1498" s="179" t="s">
        <v>9</v>
      </c>
      <c r="L1498" s="179" t="s">
        <v>17</v>
      </c>
      <c r="M1498" s="180" t="s">
        <v>6844</v>
      </c>
      <c r="N1498" s="179">
        <v>35</v>
      </c>
      <c r="O1498" s="179" t="s">
        <v>8</v>
      </c>
      <c r="P1498" s="196" t="s">
        <v>9253</v>
      </c>
      <c r="Q1498" s="233" t="s">
        <v>6968</v>
      </c>
      <c r="R1498" s="237">
        <v>0.7</v>
      </c>
      <c r="S1498" s="237"/>
      <c r="T1498" s="189">
        <v>0.7</v>
      </c>
      <c r="U1498" s="179"/>
      <c r="V1498" s="179"/>
      <c r="W1498" s="179"/>
      <c r="X1498" s="179"/>
      <c r="Y1498" s="179"/>
      <c r="Z1498" s="179"/>
      <c r="AA1498" s="179"/>
      <c r="AB1498" s="179"/>
      <c r="AC1498" s="179"/>
      <c r="AD1498" s="179" t="s">
        <v>38</v>
      </c>
      <c r="AE1498" s="179"/>
      <c r="AF1498" s="179"/>
      <c r="AG1498" s="115"/>
      <c r="AH1498" s="115"/>
      <c r="AI1498" s="115"/>
      <c r="AJ1498" s="1">
        <f t="shared" si="84"/>
        <v>0</v>
      </c>
      <c r="AK1498" s="1">
        <f t="shared" si="83"/>
        <v>-0.7</v>
      </c>
    </row>
    <row r="1499" spans="1:37" ht="31.5" customHeight="1">
      <c r="A1499" s="179" t="s">
        <v>6868</v>
      </c>
      <c r="B1499" s="179" t="s">
        <v>20</v>
      </c>
      <c r="C1499" s="179" t="s">
        <v>20</v>
      </c>
      <c r="D1499" s="278">
        <v>42586</v>
      </c>
      <c r="E1499" s="176">
        <v>0.71319444444444446</v>
      </c>
      <c r="F1499" s="278">
        <v>42586</v>
      </c>
      <c r="G1499" s="68">
        <v>0.71388888888888891</v>
      </c>
      <c r="H1499" s="191">
        <v>6.9444444444444198E-4</v>
      </c>
      <c r="I1499" s="109">
        <v>14</v>
      </c>
      <c r="J1499" s="179"/>
      <c r="K1499" s="179" t="s">
        <v>9</v>
      </c>
      <c r="L1499" s="179" t="s">
        <v>10</v>
      </c>
      <c r="M1499" s="180" t="s">
        <v>9127</v>
      </c>
      <c r="N1499" s="179" t="s">
        <v>3</v>
      </c>
      <c r="O1499" s="179" t="s">
        <v>8</v>
      </c>
      <c r="P1499" s="196" t="s">
        <v>6988</v>
      </c>
      <c r="Q1499" s="233" t="s">
        <v>9254</v>
      </c>
      <c r="R1499" s="237">
        <v>15.3</v>
      </c>
      <c r="S1499" s="237">
        <v>18</v>
      </c>
      <c r="T1499" s="189">
        <v>33.299999999999997</v>
      </c>
      <c r="U1499" s="179" t="s">
        <v>29</v>
      </c>
      <c r="V1499" s="179" t="s">
        <v>9255</v>
      </c>
      <c r="W1499" s="179" t="s">
        <v>9129</v>
      </c>
      <c r="X1499" s="179">
        <v>0</v>
      </c>
      <c r="Y1499" s="179">
        <v>41951</v>
      </c>
      <c r="Z1499" s="179">
        <v>100</v>
      </c>
      <c r="AA1499" s="179">
        <v>2018</v>
      </c>
      <c r="AB1499" s="179">
        <v>0</v>
      </c>
      <c r="AC1499" s="179">
        <v>0</v>
      </c>
      <c r="AD1499" s="179" t="s">
        <v>43</v>
      </c>
      <c r="AE1499" s="179"/>
      <c r="AF1499" s="179"/>
      <c r="AG1499" s="115"/>
      <c r="AH1499" s="115"/>
      <c r="AI1499" s="115"/>
      <c r="AJ1499" s="1">
        <f t="shared" si="84"/>
        <v>0</v>
      </c>
      <c r="AK1499" s="1">
        <f t="shared" si="83"/>
        <v>-33.299999999999997</v>
      </c>
    </row>
    <row r="1500" spans="1:37" ht="47.25" customHeight="1">
      <c r="A1500" s="179" t="s">
        <v>6868</v>
      </c>
      <c r="B1500" s="179" t="s">
        <v>20</v>
      </c>
      <c r="C1500" s="179" t="s">
        <v>5852</v>
      </c>
      <c r="D1500" s="278">
        <v>42586</v>
      </c>
      <c r="E1500" s="176">
        <v>0.72916666666666663</v>
      </c>
      <c r="F1500" s="278">
        <v>42586</v>
      </c>
      <c r="G1500" s="68">
        <v>0.72986111111111107</v>
      </c>
      <c r="H1500" s="191">
        <v>6.9444444444444198E-4</v>
      </c>
      <c r="I1500" s="109">
        <v>24</v>
      </c>
      <c r="J1500" s="179"/>
      <c r="K1500" s="179"/>
      <c r="L1500" s="179" t="s">
        <v>17</v>
      </c>
      <c r="M1500" s="180" t="s">
        <v>4184</v>
      </c>
      <c r="N1500" s="179">
        <v>110</v>
      </c>
      <c r="O1500" s="179" t="s">
        <v>8</v>
      </c>
      <c r="P1500" s="196" t="s">
        <v>9256</v>
      </c>
      <c r="Q1500" s="233" t="s">
        <v>6969</v>
      </c>
      <c r="R1500" s="237">
        <v>8.1</v>
      </c>
      <c r="S1500" s="237">
        <v>11</v>
      </c>
      <c r="T1500" s="189">
        <v>19.100000000000001</v>
      </c>
      <c r="U1500" s="179"/>
      <c r="V1500" s="179"/>
      <c r="W1500" s="179"/>
      <c r="X1500" s="179"/>
      <c r="Y1500" s="179"/>
      <c r="Z1500" s="179"/>
      <c r="AA1500" s="179"/>
      <c r="AB1500" s="179"/>
      <c r="AC1500" s="179"/>
      <c r="AD1500" s="179" t="s">
        <v>38</v>
      </c>
      <c r="AE1500" s="179"/>
      <c r="AF1500" s="179"/>
      <c r="AG1500" s="115"/>
      <c r="AH1500" s="115"/>
      <c r="AI1500" s="115"/>
      <c r="AJ1500" s="1">
        <f t="shared" si="84"/>
        <v>0</v>
      </c>
      <c r="AK1500" s="1">
        <f t="shared" si="83"/>
        <v>-19.100000000000001</v>
      </c>
    </row>
    <row r="1501" spans="1:37" ht="31.5" customHeight="1">
      <c r="A1501" s="179" t="s">
        <v>6868</v>
      </c>
      <c r="B1501" s="179" t="s">
        <v>20</v>
      </c>
      <c r="C1501" s="179" t="s">
        <v>20</v>
      </c>
      <c r="D1501" s="278">
        <v>42586</v>
      </c>
      <c r="E1501" s="176">
        <v>0.76180555555555562</v>
      </c>
      <c r="F1501" s="278">
        <v>42586</v>
      </c>
      <c r="G1501" s="68">
        <v>0.76250000000000007</v>
      </c>
      <c r="H1501" s="191">
        <v>6.9444444444444198E-4</v>
      </c>
      <c r="I1501" s="109">
        <v>12</v>
      </c>
      <c r="J1501" s="179" t="s">
        <v>9058</v>
      </c>
      <c r="K1501" s="179" t="s">
        <v>9</v>
      </c>
      <c r="L1501" s="179" t="s">
        <v>10</v>
      </c>
      <c r="M1501" s="180" t="s">
        <v>1952</v>
      </c>
      <c r="N1501" s="179" t="s">
        <v>3</v>
      </c>
      <c r="O1501" s="179" t="s">
        <v>8</v>
      </c>
      <c r="P1501" s="196" t="s">
        <v>6989</v>
      </c>
      <c r="Q1501" s="233" t="s">
        <v>9257</v>
      </c>
      <c r="R1501" s="237">
        <v>5.2</v>
      </c>
      <c r="S1501" s="237">
        <v>1</v>
      </c>
      <c r="T1501" s="189">
        <v>6.2</v>
      </c>
      <c r="U1501" s="179" t="s">
        <v>29</v>
      </c>
      <c r="V1501" s="179">
        <v>2001</v>
      </c>
      <c r="W1501" s="179" t="s">
        <v>9129</v>
      </c>
      <c r="X1501" s="179">
        <v>0</v>
      </c>
      <c r="Y1501" s="179">
        <v>42186</v>
      </c>
      <c r="Z1501" s="179">
        <v>100</v>
      </c>
      <c r="AA1501" s="179">
        <v>2018</v>
      </c>
      <c r="AB1501" s="179">
        <v>0</v>
      </c>
      <c r="AC1501" s="179">
        <v>42248</v>
      </c>
      <c r="AD1501" s="179" t="s">
        <v>43</v>
      </c>
      <c r="AE1501" s="179"/>
      <c r="AF1501" s="179"/>
      <c r="AG1501" s="115"/>
      <c r="AH1501" s="115"/>
      <c r="AI1501" s="115"/>
      <c r="AJ1501" s="1">
        <f t="shared" si="84"/>
        <v>0</v>
      </c>
      <c r="AK1501" s="1">
        <f t="shared" si="83"/>
        <v>-6.2</v>
      </c>
    </row>
    <row r="1502" spans="1:37" ht="141.75" customHeight="1">
      <c r="A1502" s="179" t="s">
        <v>6868</v>
      </c>
      <c r="B1502" s="179" t="s">
        <v>20</v>
      </c>
      <c r="C1502" s="179" t="s">
        <v>20</v>
      </c>
      <c r="D1502" s="278">
        <v>42586</v>
      </c>
      <c r="E1502" s="176">
        <v>0.76736111111111116</v>
      </c>
      <c r="F1502" s="278">
        <v>42586</v>
      </c>
      <c r="G1502" s="68">
        <v>0.7680555555555556</v>
      </c>
      <c r="H1502" s="191">
        <v>6.9444444444444198E-4</v>
      </c>
      <c r="I1502" s="109">
        <v>13</v>
      </c>
      <c r="J1502" s="179" t="s">
        <v>9058</v>
      </c>
      <c r="K1502" s="179" t="s">
        <v>9</v>
      </c>
      <c r="L1502" s="179" t="s">
        <v>10</v>
      </c>
      <c r="M1502" s="180" t="s">
        <v>1952</v>
      </c>
      <c r="N1502" s="179" t="s">
        <v>3</v>
      </c>
      <c r="O1502" s="179" t="s">
        <v>8</v>
      </c>
      <c r="P1502" s="196" t="s">
        <v>6990</v>
      </c>
      <c r="Q1502" s="233" t="s">
        <v>9258</v>
      </c>
      <c r="R1502" s="237">
        <v>1.8</v>
      </c>
      <c r="S1502" s="237">
        <v>3</v>
      </c>
      <c r="T1502" s="189">
        <v>4.8</v>
      </c>
      <c r="U1502" s="179" t="s">
        <v>29</v>
      </c>
      <c r="V1502" s="179">
        <v>1974</v>
      </c>
      <c r="W1502" s="179" t="s">
        <v>9129</v>
      </c>
      <c r="X1502" s="179">
        <v>0</v>
      </c>
      <c r="Y1502" s="179">
        <v>2014</v>
      </c>
      <c r="Z1502" s="179">
        <v>100</v>
      </c>
      <c r="AA1502" s="179">
        <v>2018</v>
      </c>
      <c r="AB1502" s="179">
        <v>0</v>
      </c>
      <c r="AC1502" s="179">
        <v>42248</v>
      </c>
      <c r="AD1502" s="179" t="s">
        <v>43</v>
      </c>
      <c r="AE1502" s="179"/>
      <c r="AF1502" s="179"/>
      <c r="AG1502" s="115"/>
      <c r="AH1502" s="115"/>
      <c r="AI1502" s="115"/>
      <c r="AJ1502" s="1">
        <f t="shared" si="84"/>
        <v>0</v>
      </c>
      <c r="AK1502" s="1">
        <f t="shared" si="83"/>
        <v>-4.8</v>
      </c>
    </row>
    <row r="1503" spans="1:37" ht="173.25" customHeight="1">
      <c r="A1503" s="179" t="s">
        <v>6868</v>
      </c>
      <c r="B1503" s="179" t="s">
        <v>20</v>
      </c>
      <c r="C1503" s="179" t="s">
        <v>20</v>
      </c>
      <c r="D1503" s="278">
        <v>42586</v>
      </c>
      <c r="E1503" s="176">
        <v>0.73749999999999993</v>
      </c>
      <c r="F1503" s="278">
        <v>42586</v>
      </c>
      <c r="G1503" s="68">
        <v>0.73819444444444438</v>
      </c>
      <c r="H1503" s="191">
        <v>6.9444444444444198E-4</v>
      </c>
      <c r="I1503" s="109">
        <v>13</v>
      </c>
      <c r="J1503" s="179"/>
      <c r="K1503" s="179"/>
      <c r="L1503" s="179" t="s">
        <v>4</v>
      </c>
      <c r="M1503" s="180" t="s">
        <v>831</v>
      </c>
      <c r="N1503" s="179" t="s">
        <v>3</v>
      </c>
      <c r="O1503" s="179" t="s">
        <v>8</v>
      </c>
      <c r="P1503" s="196" t="s">
        <v>6991</v>
      </c>
      <c r="Q1503" s="233" t="s">
        <v>6992</v>
      </c>
      <c r="R1503" s="237">
        <v>5.2</v>
      </c>
      <c r="S1503" s="237"/>
      <c r="T1503" s="189">
        <v>5.2</v>
      </c>
      <c r="U1503" s="179">
        <v>0</v>
      </c>
      <c r="V1503" s="179">
        <v>0</v>
      </c>
      <c r="W1503" s="179">
        <v>0</v>
      </c>
      <c r="X1503" s="179">
        <v>0</v>
      </c>
      <c r="Y1503" s="179">
        <v>0</v>
      </c>
      <c r="Z1503" s="179">
        <v>0</v>
      </c>
      <c r="AA1503" s="179">
        <v>0</v>
      </c>
      <c r="AB1503" s="179">
        <v>0</v>
      </c>
      <c r="AC1503" s="179">
        <v>0</v>
      </c>
      <c r="AD1503" s="179" t="s">
        <v>25</v>
      </c>
      <c r="AE1503" s="179"/>
      <c r="AF1503" s="179"/>
      <c r="AG1503" s="115"/>
      <c r="AH1503" s="115"/>
      <c r="AI1503" s="115"/>
      <c r="AJ1503" s="1">
        <f t="shared" si="84"/>
        <v>0</v>
      </c>
      <c r="AK1503" s="1">
        <f t="shared" si="83"/>
        <v>-5.2</v>
      </c>
    </row>
    <row r="1504" spans="1:37" ht="78.75" customHeight="1">
      <c r="A1504" s="179" t="s">
        <v>6868</v>
      </c>
      <c r="B1504" s="179" t="s">
        <v>20</v>
      </c>
      <c r="C1504" s="179" t="s">
        <v>4153</v>
      </c>
      <c r="D1504" s="278">
        <v>42586</v>
      </c>
      <c r="E1504" s="176">
        <v>0.81666666666666676</v>
      </c>
      <c r="F1504" s="278">
        <v>42586</v>
      </c>
      <c r="G1504" s="68">
        <v>0.81736111111111109</v>
      </c>
      <c r="H1504" s="191">
        <v>6.9444444444433095E-4</v>
      </c>
      <c r="I1504" s="109">
        <v>90</v>
      </c>
      <c r="J1504" s="179" t="s">
        <v>303</v>
      </c>
      <c r="K1504" s="179" t="s">
        <v>9</v>
      </c>
      <c r="L1504" s="179" t="s">
        <v>17</v>
      </c>
      <c r="M1504" s="180" t="s">
        <v>6494</v>
      </c>
      <c r="N1504" s="179">
        <v>35</v>
      </c>
      <c r="O1504" s="179" t="s">
        <v>8</v>
      </c>
      <c r="P1504" s="196" t="s">
        <v>6970</v>
      </c>
      <c r="Q1504" s="233" t="s">
        <v>6971</v>
      </c>
      <c r="R1504" s="237">
        <v>10</v>
      </c>
      <c r="S1504" s="237">
        <v>14</v>
      </c>
      <c r="T1504" s="189">
        <v>24</v>
      </c>
      <c r="U1504" s="179"/>
      <c r="V1504" s="179"/>
      <c r="W1504" s="179"/>
      <c r="X1504" s="179"/>
      <c r="Y1504" s="179"/>
      <c r="Z1504" s="179"/>
      <c r="AA1504" s="179"/>
      <c r="AB1504" s="179"/>
      <c r="AC1504" s="179"/>
      <c r="AD1504" s="179" t="s">
        <v>38</v>
      </c>
      <c r="AE1504" s="179"/>
      <c r="AF1504" s="179"/>
      <c r="AG1504" s="115"/>
      <c r="AH1504" s="115"/>
      <c r="AI1504" s="115"/>
      <c r="AJ1504" s="1">
        <f t="shared" si="84"/>
        <v>0</v>
      </c>
      <c r="AK1504" s="1">
        <f t="shared" si="83"/>
        <v>-24</v>
      </c>
    </row>
    <row r="1505" spans="1:37" ht="47.25" customHeight="1">
      <c r="A1505" s="179" t="s">
        <v>6868</v>
      </c>
      <c r="B1505" s="179" t="s">
        <v>20</v>
      </c>
      <c r="C1505" s="179" t="s">
        <v>4054</v>
      </c>
      <c r="D1505" s="278">
        <v>42586</v>
      </c>
      <c r="E1505" s="176">
        <v>0.80555555555555547</v>
      </c>
      <c r="F1505" s="278">
        <v>42586</v>
      </c>
      <c r="G1505" s="68">
        <v>0.80625000000000002</v>
      </c>
      <c r="H1505" s="191">
        <v>6.94444444444553E-4</v>
      </c>
      <c r="I1505" s="109">
        <v>11</v>
      </c>
      <c r="J1505" s="179"/>
      <c r="K1505" s="179" t="s">
        <v>9</v>
      </c>
      <c r="L1505" s="179" t="s">
        <v>17</v>
      </c>
      <c r="M1505" s="180" t="s">
        <v>4184</v>
      </c>
      <c r="N1505" s="179">
        <v>110</v>
      </c>
      <c r="O1505" s="179" t="s">
        <v>8</v>
      </c>
      <c r="P1505" s="196" t="s">
        <v>6972</v>
      </c>
      <c r="Q1505" s="233" t="s">
        <v>6973</v>
      </c>
      <c r="R1505" s="237">
        <v>4</v>
      </c>
      <c r="S1505" s="237">
        <v>12</v>
      </c>
      <c r="T1505" s="189">
        <v>16</v>
      </c>
      <c r="U1505" s="179"/>
      <c r="V1505" s="179"/>
      <c r="W1505" s="179"/>
      <c r="X1505" s="179"/>
      <c r="Y1505" s="179"/>
      <c r="Z1505" s="179"/>
      <c r="AA1505" s="179"/>
      <c r="AB1505" s="179"/>
      <c r="AC1505" s="179"/>
      <c r="AD1505" s="179" t="s">
        <v>38</v>
      </c>
      <c r="AE1505" s="179"/>
      <c r="AF1505" s="179"/>
      <c r="AG1505" s="115"/>
      <c r="AH1505" s="115"/>
      <c r="AI1505" s="115"/>
      <c r="AJ1505" s="1">
        <f t="shared" si="84"/>
        <v>0</v>
      </c>
      <c r="AK1505" s="1">
        <f t="shared" si="83"/>
        <v>-16</v>
      </c>
    </row>
    <row r="1506" spans="1:37" ht="47.25" customHeight="1">
      <c r="A1506" s="179" t="s">
        <v>6868</v>
      </c>
      <c r="B1506" s="179" t="s">
        <v>20</v>
      </c>
      <c r="C1506" s="179" t="s">
        <v>4054</v>
      </c>
      <c r="D1506" s="278">
        <v>42587</v>
      </c>
      <c r="E1506" s="176">
        <v>0.21041666666666667</v>
      </c>
      <c r="F1506" s="278">
        <v>42587</v>
      </c>
      <c r="G1506" s="68">
        <v>0.21111111111111111</v>
      </c>
      <c r="H1506" s="191">
        <v>6.9444444444444198E-4</v>
      </c>
      <c r="I1506" s="109">
        <v>458</v>
      </c>
      <c r="J1506" s="179"/>
      <c r="K1506" s="179" t="s">
        <v>9</v>
      </c>
      <c r="L1506" s="179" t="s">
        <v>17</v>
      </c>
      <c r="M1506" s="180" t="s">
        <v>9033</v>
      </c>
      <c r="N1506" s="179">
        <v>110</v>
      </c>
      <c r="O1506" s="179" t="s">
        <v>8</v>
      </c>
      <c r="P1506" s="196" t="s">
        <v>9259</v>
      </c>
      <c r="Q1506" s="233" t="s">
        <v>6995</v>
      </c>
      <c r="R1506" s="237">
        <v>97</v>
      </c>
      <c r="S1506" s="237">
        <v>71</v>
      </c>
      <c r="T1506" s="189">
        <v>168</v>
      </c>
      <c r="U1506" s="179"/>
      <c r="V1506" s="179"/>
      <c r="W1506" s="179"/>
      <c r="X1506" s="179"/>
      <c r="Y1506" s="179"/>
      <c r="Z1506" s="179"/>
      <c r="AA1506" s="179"/>
      <c r="AB1506" s="179"/>
      <c r="AC1506" s="179"/>
      <c r="AD1506" s="179" t="s">
        <v>38</v>
      </c>
      <c r="AE1506" s="179"/>
      <c r="AF1506" s="179"/>
      <c r="AG1506" s="115"/>
      <c r="AH1506" s="115"/>
      <c r="AI1506" s="115"/>
      <c r="AJ1506" s="1">
        <f t="shared" si="84"/>
        <v>0</v>
      </c>
      <c r="AK1506" s="1">
        <f t="shared" si="83"/>
        <v>-168</v>
      </c>
    </row>
    <row r="1507" spans="1:37" ht="63" customHeight="1">
      <c r="A1507" s="179" t="s">
        <v>6868</v>
      </c>
      <c r="B1507" s="179" t="s">
        <v>20</v>
      </c>
      <c r="C1507" s="179" t="s">
        <v>4054</v>
      </c>
      <c r="D1507" s="278">
        <v>42587</v>
      </c>
      <c r="E1507" s="176">
        <v>0.21249999999999999</v>
      </c>
      <c r="F1507" s="278">
        <v>42587</v>
      </c>
      <c r="G1507" s="68">
        <v>0.21319444444444444</v>
      </c>
      <c r="H1507" s="191">
        <v>6.9444444444444198E-4</v>
      </c>
      <c r="I1507" s="109">
        <v>216</v>
      </c>
      <c r="J1507" s="179"/>
      <c r="K1507" s="179" t="s">
        <v>9</v>
      </c>
      <c r="L1507" s="179" t="s">
        <v>17</v>
      </c>
      <c r="M1507" s="180" t="s">
        <v>9033</v>
      </c>
      <c r="N1507" s="179">
        <v>110</v>
      </c>
      <c r="O1507" s="179" t="s">
        <v>8</v>
      </c>
      <c r="P1507" s="196" t="s">
        <v>9260</v>
      </c>
      <c r="Q1507" s="233" t="s">
        <v>9261</v>
      </c>
      <c r="R1507" s="237">
        <v>60</v>
      </c>
      <c r="S1507" s="237">
        <v>6</v>
      </c>
      <c r="T1507" s="189">
        <v>66</v>
      </c>
      <c r="U1507" s="179"/>
      <c r="V1507" s="179"/>
      <c r="W1507" s="179"/>
      <c r="X1507" s="179"/>
      <c r="Y1507" s="179"/>
      <c r="Z1507" s="179"/>
      <c r="AA1507" s="179"/>
      <c r="AB1507" s="179"/>
      <c r="AC1507" s="179"/>
      <c r="AD1507" s="179" t="s">
        <v>38</v>
      </c>
      <c r="AE1507" s="179"/>
      <c r="AF1507" s="179"/>
      <c r="AG1507" s="115"/>
      <c r="AH1507" s="115"/>
      <c r="AI1507" s="115"/>
      <c r="AJ1507" s="1">
        <f t="shared" si="84"/>
        <v>0</v>
      </c>
      <c r="AK1507" s="1">
        <f t="shared" si="83"/>
        <v>-66</v>
      </c>
    </row>
    <row r="1508" spans="1:37" ht="47.25" customHeight="1">
      <c r="A1508" s="179" t="s">
        <v>6868</v>
      </c>
      <c r="B1508" s="179" t="s">
        <v>20</v>
      </c>
      <c r="C1508" s="179" t="s">
        <v>4054</v>
      </c>
      <c r="D1508" s="278">
        <v>42587</v>
      </c>
      <c r="E1508" s="176">
        <v>0.21249999999999999</v>
      </c>
      <c r="F1508" s="278">
        <v>42587</v>
      </c>
      <c r="G1508" s="68">
        <v>0.21319444444444444</v>
      </c>
      <c r="H1508" s="191">
        <v>6.9444444444444198E-4</v>
      </c>
      <c r="I1508" s="109">
        <v>28</v>
      </c>
      <c r="J1508" s="179"/>
      <c r="K1508" s="179" t="s">
        <v>9</v>
      </c>
      <c r="L1508" s="179" t="s">
        <v>17</v>
      </c>
      <c r="M1508" s="180" t="s">
        <v>9033</v>
      </c>
      <c r="N1508" s="179">
        <v>110</v>
      </c>
      <c r="O1508" s="179" t="s">
        <v>8</v>
      </c>
      <c r="P1508" s="196" t="s">
        <v>9262</v>
      </c>
      <c r="Q1508" s="233" t="s">
        <v>9261</v>
      </c>
      <c r="R1508" s="237">
        <v>5</v>
      </c>
      <c r="S1508" s="237">
        <v>1</v>
      </c>
      <c r="T1508" s="189">
        <v>6</v>
      </c>
      <c r="U1508" s="179"/>
      <c r="V1508" s="179"/>
      <c r="W1508" s="179"/>
      <c r="X1508" s="179"/>
      <c r="Y1508" s="179"/>
      <c r="Z1508" s="179"/>
      <c r="AA1508" s="179"/>
      <c r="AB1508" s="179"/>
      <c r="AC1508" s="179"/>
      <c r="AD1508" s="179" t="s">
        <v>38</v>
      </c>
      <c r="AE1508" s="179"/>
      <c r="AF1508" s="179"/>
      <c r="AG1508" s="115"/>
      <c r="AH1508" s="115"/>
      <c r="AJ1508" s="1">
        <f t="shared" si="84"/>
        <v>0</v>
      </c>
      <c r="AK1508" s="1">
        <f t="shared" si="83"/>
        <v>-6</v>
      </c>
    </row>
    <row r="1509" spans="1:37" ht="78.75" customHeight="1">
      <c r="A1509" s="179" t="s">
        <v>6868</v>
      </c>
      <c r="B1509" s="179" t="s">
        <v>20</v>
      </c>
      <c r="C1509" s="179" t="s">
        <v>20</v>
      </c>
      <c r="D1509" s="278">
        <v>42587</v>
      </c>
      <c r="E1509" s="176">
        <v>0.18263888888888891</v>
      </c>
      <c r="F1509" s="278">
        <v>42587</v>
      </c>
      <c r="G1509" s="68">
        <v>0.18611111111111112</v>
      </c>
      <c r="H1509" s="191">
        <v>3.4722222222222099E-3</v>
      </c>
      <c r="I1509" s="109">
        <v>31</v>
      </c>
      <c r="J1509" s="179" t="s">
        <v>459</v>
      </c>
      <c r="K1509" s="179" t="s">
        <v>9</v>
      </c>
      <c r="L1509" s="179" t="s">
        <v>10</v>
      </c>
      <c r="M1509" s="180" t="s">
        <v>1135</v>
      </c>
      <c r="N1509" s="179" t="s">
        <v>3</v>
      </c>
      <c r="O1509" s="179" t="s">
        <v>8</v>
      </c>
      <c r="P1509" s="196" t="s">
        <v>7985</v>
      </c>
      <c r="Q1509" s="233" t="s">
        <v>9263</v>
      </c>
      <c r="R1509" s="237">
        <v>3.9</v>
      </c>
      <c r="S1509" s="237"/>
      <c r="T1509" s="189">
        <v>3.9</v>
      </c>
      <c r="U1509" s="179" t="s">
        <v>29</v>
      </c>
      <c r="V1509" s="179">
        <v>1980</v>
      </c>
      <c r="W1509" s="179" t="s">
        <v>2813</v>
      </c>
      <c r="X1509" s="179">
        <v>0</v>
      </c>
      <c r="Y1509" s="179">
        <v>40169</v>
      </c>
      <c r="Z1509" s="179">
        <v>100</v>
      </c>
      <c r="AA1509" s="179">
        <v>42644</v>
      </c>
      <c r="AB1509" s="179">
        <v>0</v>
      </c>
      <c r="AC1509" s="179">
        <v>42233</v>
      </c>
      <c r="AD1509" s="179" t="s">
        <v>43</v>
      </c>
      <c r="AE1509" s="179"/>
      <c r="AF1509" s="179"/>
      <c r="AG1509" s="115"/>
      <c r="AH1509" s="115"/>
      <c r="AJ1509" s="1">
        <f t="shared" si="84"/>
        <v>0</v>
      </c>
      <c r="AK1509" s="1">
        <f t="shared" si="83"/>
        <v>-3.9</v>
      </c>
    </row>
    <row r="1510" spans="1:37" ht="78.75" customHeight="1">
      <c r="A1510" s="179" t="s">
        <v>6868</v>
      </c>
      <c r="B1510" s="179" t="s">
        <v>20</v>
      </c>
      <c r="C1510" s="179" t="s">
        <v>4054</v>
      </c>
      <c r="D1510" s="278">
        <v>42587</v>
      </c>
      <c r="E1510" s="176">
        <v>0.2590277777777778</v>
      </c>
      <c r="F1510" s="278">
        <v>42587</v>
      </c>
      <c r="G1510" s="68">
        <v>0.3979166666666667</v>
      </c>
      <c r="H1510" s="191">
        <v>0.1388888888888889</v>
      </c>
      <c r="I1510" s="109">
        <v>18</v>
      </c>
      <c r="J1510" s="179"/>
      <c r="K1510" s="179"/>
      <c r="L1510" s="179" t="s">
        <v>17</v>
      </c>
      <c r="M1510" s="180" t="s">
        <v>5851</v>
      </c>
      <c r="N1510" s="179">
        <v>35</v>
      </c>
      <c r="O1510" s="179" t="s">
        <v>8</v>
      </c>
      <c r="P1510" s="196" t="s">
        <v>9264</v>
      </c>
      <c r="Q1510" s="233" t="s">
        <v>6996</v>
      </c>
      <c r="R1510" s="237">
        <v>31</v>
      </c>
      <c r="S1510" s="237">
        <v>6</v>
      </c>
      <c r="T1510" s="189">
        <v>37</v>
      </c>
      <c r="U1510" s="179"/>
      <c r="V1510" s="179"/>
      <c r="W1510" s="179"/>
      <c r="X1510" s="179"/>
      <c r="Y1510" s="179"/>
      <c r="Z1510" s="179"/>
      <c r="AA1510" s="179"/>
      <c r="AB1510" s="179"/>
      <c r="AC1510" s="179"/>
      <c r="AD1510" s="179" t="s">
        <v>38</v>
      </c>
      <c r="AE1510" s="179"/>
      <c r="AF1510" s="179"/>
      <c r="AG1510" s="115"/>
      <c r="AH1510" s="115"/>
      <c r="AJ1510" s="1">
        <f t="shared" si="84"/>
        <v>0</v>
      </c>
      <c r="AK1510" s="1">
        <f t="shared" si="83"/>
        <v>-37</v>
      </c>
    </row>
    <row r="1511" spans="1:37" ht="63" customHeight="1">
      <c r="A1511" s="179" t="s">
        <v>6868</v>
      </c>
      <c r="B1511" s="179" t="s">
        <v>20</v>
      </c>
      <c r="C1511" s="179" t="s">
        <v>20</v>
      </c>
      <c r="D1511" s="278">
        <v>42587</v>
      </c>
      <c r="E1511" s="176">
        <v>0.28750000000000003</v>
      </c>
      <c r="F1511" s="278">
        <v>42587</v>
      </c>
      <c r="G1511" s="68">
        <v>0.34236111111111112</v>
      </c>
      <c r="H1511" s="191">
        <v>5.4861111111111083E-2</v>
      </c>
      <c r="I1511" s="109">
        <v>9</v>
      </c>
      <c r="J1511" s="179" t="s">
        <v>459</v>
      </c>
      <c r="K1511" s="179"/>
      <c r="L1511" s="179" t="s">
        <v>10</v>
      </c>
      <c r="M1511" s="180" t="s">
        <v>1955</v>
      </c>
      <c r="N1511" s="179" t="s">
        <v>3</v>
      </c>
      <c r="O1511" s="179" t="s">
        <v>8</v>
      </c>
      <c r="P1511" s="196" t="s">
        <v>7986</v>
      </c>
      <c r="Q1511" s="233" t="s">
        <v>7987</v>
      </c>
      <c r="R1511" s="237">
        <v>12</v>
      </c>
      <c r="S1511" s="237">
        <v>1</v>
      </c>
      <c r="T1511" s="189">
        <v>13</v>
      </c>
      <c r="U1511" s="179" t="s">
        <v>29</v>
      </c>
      <c r="V1511" s="179">
        <v>1975</v>
      </c>
      <c r="W1511" s="179" t="s">
        <v>2813</v>
      </c>
      <c r="X1511" s="179" t="s">
        <v>9036</v>
      </c>
      <c r="Y1511" s="179">
        <v>42568</v>
      </c>
      <c r="Z1511" s="179">
        <v>100</v>
      </c>
      <c r="AA1511" s="179">
        <v>42614</v>
      </c>
      <c r="AB1511" s="179">
        <v>0</v>
      </c>
      <c r="AC1511" s="179">
        <v>42430</v>
      </c>
      <c r="AD1511" s="179" t="s">
        <v>43</v>
      </c>
      <c r="AE1511" s="179"/>
      <c r="AF1511" s="179"/>
      <c r="AG1511" s="115"/>
      <c r="AH1511" s="115"/>
      <c r="AJ1511" s="1">
        <f t="shared" si="84"/>
        <v>0</v>
      </c>
      <c r="AK1511" s="1">
        <f t="shared" ref="AK1511:AK1542" si="85">AJ1511-T1511</f>
        <v>-13</v>
      </c>
    </row>
    <row r="1512" spans="1:37" ht="110.25" customHeight="1">
      <c r="A1512" s="179" t="s">
        <v>6868</v>
      </c>
      <c r="B1512" s="179" t="s">
        <v>20</v>
      </c>
      <c r="C1512" s="179" t="s">
        <v>20</v>
      </c>
      <c r="D1512" s="278">
        <v>42587</v>
      </c>
      <c r="E1512" s="176">
        <v>0.29166666666666669</v>
      </c>
      <c r="F1512" s="278">
        <v>42587</v>
      </c>
      <c r="G1512" s="68">
        <v>0.30902777777777779</v>
      </c>
      <c r="H1512" s="191">
        <v>1.7361111111111105E-2</v>
      </c>
      <c r="I1512" s="109">
        <v>8</v>
      </c>
      <c r="J1512" s="179"/>
      <c r="K1512" s="179" t="s">
        <v>21</v>
      </c>
      <c r="L1512" s="208" t="s">
        <v>10</v>
      </c>
      <c r="M1512" s="180" t="s">
        <v>1135</v>
      </c>
      <c r="N1512" s="179" t="s">
        <v>3</v>
      </c>
      <c r="O1512" s="179" t="s">
        <v>8</v>
      </c>
      <c r="P1512" s="196" t="s">
        <v>7988</v>
      </c>
      <c r="Q1512" s="233" t="s">
        <v>9265</v>
      </c>
      <c r="R1512" s="237">
        <v>1.9</v>
      </c>
      <c r="S1512" s="237"/>
      <c r="T1512" s="189">
        <v>1.9</v>
      </c>
      <c r="U1512" s="179" t="s">
        <v>29</v>
      </c>
      <c r="V1512" s="179">
        <v>1980</v>
      </c>
      <c r="W1512" s="179" t="s">
        <v>2813</v>
      </c>
      <c r="X1512" s="179">
        <v>0</v>
      </c>
      <c r="Y1512" s="179">
        <v>41449</v>
      </c>
      <c r="Z1512" s="179">
        <v>100</v>
      </c>
      <c r="AA1512" s="179">
        <v>42675</v>
      </c>
      <c r="AB1512" s="179">
        <v>0</v>
      </c>
      <c r="AC1512" s="179">
        <v>42233</v>
      </c>
      <c r="AD1512" s="179" t="s">
        <v>43</v>
      </c>
      <c r="AE1512" s="179"/>
      <c r="AF1512" s="179"/>
      <c r="AG1512" s="115"/>
      <c r="AH1512" s="115"/>
      <c r="AJ1512" s="1">
        <f t="shared" si="84"/>
        <v>0</v>
      </c>
      <c r="AK1512" s="1">
        <f t="shared" si="85"/>
        <v>-1.9</v>
      </c>
    </row>
    <row r="1513" spans="1:37" ht="47.25" customHeight="1">
      <c r="A1513" s="179" t="s">
        <v>6868</v>
      </c>
      <c r="B1513" s="179" t="s">
        <v>20</v>
      </c>
      <c r="C1513" s="179" t="s">
        <v>20</v>
      </c>
      <c r="D1513" s="278">
        <v>42587</v>
      </c>
      <c r="E1513" s="176">
        <v>0.63750000000000007</v>
      </c>
      <c r="F1513" s="278">
        <v>42587</v>
      </c>
      <c r="G1513" s="68">
        <v>0.74444444444444446</v>
      </c>
      <c r="H1513" s="191">
        <v>0.1069444444444444</v>
      </c>
      <c r="I1513" s="109">
        <v>11</v>
      </c>
      <c r="J1513" s="179"/>
      <c r="K1513" s="179"/>
      <c r="L1513" s="179" t="s">
        <v>10</v>
      </c>
      <c r="M1513" s="180" t="s">
        <v>615</v>
      </c>
      <c r="N1513" s="179" t="s">
        <v>3</v>
      </c>
      <c r="O1513" s="179" t="s">
        <v>8</v>
      </c>
      <c r="P1513" s="196" t="s">
        <v>7989</v>
      </c>
      <c r="Q1513" s="233" t="s">
        <v>9266</v>
      </c>
      <c r="R1513" s="237">
        <v>8</v>
      </c>
      <c r="S1513" s="237">
        <v>4</v>
      </c>
      <c r="T1513" s="189">
        <v>12</v>
      </c>
      <c r="U1513" s="179" t="s">
        <v>7</v>
      </c>
      <c r="V1513" s="179">
        <v>2000</v>
      </c>
      <c r="W1513" s="179" t="s">
        <v>9267</v>
      </c>
      <c r="X1513" s="179">
        <v>0</v>
      </c>
      <c r="Y1513" s="179">
        <v>41926</v>
      </c>
      <c r="Z1513" s="179">
        <v>100</v>
      </c>
      <c r="AA1513" s="179">
        <v>42644</v>
      </c>
      <c r="AB1513" s="179">
        <v>0</v>
      </c>
      <c r="AC1513" s="179">
        <v>42523</v>
      </c>
      <c r="AD1513" s="179" t="s">
        <v>43</v>
      </c>
      <c r="AE1513" s="179"/>
      <c r="AF1513" s="179"/>
      <c r="AG1513" s="115"/>
      <c r="AH1513" s="115"/>
      <c r="AJ1513" s="1">
        <f t="shared" si="84"/>
        <v>0</v>
      </c>
      <c r="AK1513" s="1">
        <f t="shared" si="85"/>
        <v>-12</v>
      </c>
    </row>
    <row r="1514" spans="1:37" ht="94.5" customHeight="1">
      <c r="A1514" s="179" t="s">
        <v>6868</v>
      </c>
      <c r="B1514" s="179" t="s">
        <v>20</v>
      </c>
      <c r="C1514" s="179" t="s">
        <v>20</v>
      </c>
      <c r="D1514" s="278">
        <v>42587</v>
      </c>
      <c r="E1514" s="176">
        <v>0.64930555555555558</v>
      </c>
      <c r="F1514" s="278">
        <v>42587</v>
      </c>
      <c r="G1514" s="68">
        <v>0.65</v>
      </c>
      <c r="H1514" s="191">
        <v>6.9444444444444198E-4</v>
      </c>
      <c r="I1514" s="109">
        <v>13</v>
      </c>
      <c r="J1514" s="179"/>
      <c r="K1514" s="179"/>
      <c r="L1514" s="179" t="s">
        <v>4</v>
      </c>
      <c r="M1514" s="180" t="s">
        <v>450</v>
      </c>
      <c r="N1514" s="179">
        <v>0.4</v>
      </c>
      <c r="O1514" s="179" t="s">
        <v>2</v>
      </c>
      <c r="P1514" s="196">
        <v>2211</v>
      </c>
      <c r="Q1514" s="233" t="s">
        <v>7990</v>
      </c>
      <c r="R1514" s="237">
        <v>6</v>
      </c>
      <c r="S1514" s="237"/>
      <c r="T1514" s="189">
        <v>6</v>
      </c>
      <c r="U1514" s="179">
        <v>0</v>
      </c>
      <c r="V1514" s="179">
        <v>0</v>
      </c>
      <c r="W1514" s="179">
        <v>0</v>
      </c>
      <c r="X1514" s="179">
        <v>0</v>
      </c>
      <c r="Y1514" s="179">
        <v>0</v>
      </c>
      <c r="Z1514" s="179">
        <v>0</v>
      </c>
      <c r="AA1514" s="179">
        <v>0</v>
      </c>
      <c r="AB1514" s="179">
        <v>0</v>
      </c>
      <c r="AC1514" s="179">
        <v>0</v>
      </c>
      <c r="AD1514" s="179" t="s">
        <v>18</v>
      </c>
      <c r="AE1514" s="179"/>
      <c r="AF1514" s="179"/>
      <c r="AG1514" s="115"/>
      <c r="AH1514" s="115"/>
      <c r="AJ1514" s="1">
        <f t="shared" si="84"/>
        <v>0</v>
      </c>
      <c r="AK1514" s="1">
        <f t="shared" si="85"/>
        <v>-6</v>
      </c>
    </row>
    <row r="1515" spans="1:37" ht="47.25" customHeight="1">
      <c r="A1515" s="179" t="s">
        <v>6868</v>
      </c>
      <c r="B1515" s="179" t="s">
        <v>20</v>
      </c>
      <c r="C1515" s="179" t="s">
        <v>4153</v>
      </c>
      <c r="D1515" s="278">
        <v>42587</v>
      </c>
      <c r="E1515" s="176">
        <v>0.90208333333333324</v>
      </c>
      <c r="F1515" s="278">
        <v>42587</v>
      </c>
      <c r="G1515" s="68">
        <v>0.97361111111111109</v>
      </c>
      <c r="H1515" s="191">
        <v>7.1527777777777857E-2</v>
      </c>
      <c r="I1515" s="109">
        <v>15</v>
      </c>
      <c r="J1515" s="179"/>
      <c r="K1515" s="179"/>
      <c r="L1515" s="179" t="s">
        <v>17</v>
      </c>
      <c r="M1515" s="180" t="s">
        <v>6494</v>
      </c>
      <c r="N1515" s="179">
        <v>35</v>
      </c>
      <c r="O1515" s="179" t="s">
        <v>14</v>
      </c>
      <c r="P1515" s="196" t="s">
        <v>9268</v>
      </c>
      <c r="Q1515" s="233" t="s">
        <v>6997</v>
      </c>
      <c r="R1515" s="237">
        <v>19</v>
      </c>
      <c r="S1515" s="237"/>
      <c r="T1515" s="189">
        <v>19</v>
      </c>
      <c r="U1515" s="179"/>
      <c r="V1515" s="179"/>
      <c r="W1515" s="179"/>
      <c r="X1515" s="179"/>
      <c r="Y1515" s="179"/>
      <c r="Z1515" s="179"/>
      <c r="AA1515" s="179"/>
      <c r="AB1515" s="179"/>
      <c r="AC1515" s="179"/>
      <c r="AD1515" s="179" t="s">
        <v>38</v>
      </c>
      <c r="AE1515" s="179"/>
      <c r="AF1515" s="179"/>
      <c r="AG1515" s="115"/>
      <c r="AH1515" s="115"/>
      <c r="AJ1515" s="1">
        <f t="shared" si="84"/>
        <v>0</v>
      </c>
      <c r="AK1515" s="1">
        <f t="shared" si="85"/>
        <v>-19</v>
      </c>
    </row>
    <row r="1516" spans="1:37" ht="63" customHeight="1">
      <c r="A1516" s="179" t="s">
        <v>6868</v>
      </c>
      <c r="B1516" s="179" t="s">
        <v>20</v>
      </c>
      <c r="C1516" s="179" t="s">
        <v>4157</v>
      </c>
      <c r="D1516" s="278">
        <v>42590</v>
      </c>
      <c r="E1516" s="176">
        <v>0.22708333333333333</v>
      </c>
      <c r="F1516" s="278">
        <v>42590</v>
      </c>
      <c r="G1516" s="68">
        <v>0.22777777777777777</v>
      </c>
      <c r="H1516" s="191">
        <v>6.9444444444444198E-4</v>
      </c>
      <c r="I1516" s="109">
        <v>7</v>
      </c>
      <c r="J1516" s="179"/>
      <c r="K1516" s="179" t="s">
        <v>9</v>
      </c>
      <c r="L1516" s="179" t="s">
        <v>17</v>
      </c>
      <c r="M1516" s="180" t="s">
        <v>7437</v>
      </c>
      <c r="N1516" s="179">
        <v>110</v>
      </c>
      <c r="O1516" s="179" t="s">
        <v>14</v>
      </c>
      <c r="P1516" s="196" t="s">
        <v>7438</v>
      </c>
      <c r="Q1516" s="233" t="s">
        <v>7991</v>
      </c>
      <c r="R1516" s="237">
        <v>8</v>
      </c>
      <c r="S1516" s="237"/>
      <c r="T1516" s="189">
        <v>8</v>
      </c>
      <c r="U1516" s="179"/>
      <c r="V1516" s="179"/>
      <c r="W1516" s="179"/>
      <c r="X1516" s="179"/>
      <c r="Y1516" s="179"/>
      <c r="Z1516" s="179"/>
      <c r="AA1516" s="179"/>
      <c r="AB1516" s="179"/>
      <c r="AC1516" s="179"/>
      <c r="AD1516" s="179" t="s">
        <v>38</v>
      </c>
      <c r="AE1516" s="179"/>
      <c r="AF1516" s="179"/>
      <c r="AG1516" s="115"/>
      <c r="AH1516" s="115"/>
      <c r="AJ1516" s="1">
        <f t="shared" si="84"/>
        <v>0</v>
      </c>
      <c r="AK1516" s="1">
        <f t="shared" si="85"/>
        <v>-8</v>
      </c>
    </row>
    <row r="1517" spans="1:37" ht="47.25" customHeight="1">
      <c r="A1517" s="179" t="s">
        <v>6868</v>
      </c>
      <c r="B1517" s="179" t="s">
        <v>20</v>
      </c>
      <c r="C1517" s="179" t="s">
        <v>20</v>
      </c>
      <c r="D1517" s="278">
        <v>42592</v>
      </c>
      <c r="E1517" s="176">
        <v>0.69097222222222221</v>
      </c>
      <c r="F1517" s="278">
        <v>42592</v>
      </c>
      <c r="G1517" s="68">
        <v>0.69166666666666676</v>
      </c>
      <c r="H1517" s="191">
        <v>6.94444444444553E-4</v>
      </c>
      <c r="I1517" s="109">
        <v>13</v>
      </c>
      <c r="J1517" s="179"/>
      <c r="K1517" s="179"/>
      <c r="L1517" s="179" t="s">
        <v>10</v>
      </c>
      <c r="M1517" s="180" t="s">
        <v>831</v>
      </c>
      <c r="N1517" s="179" t="s">
        <v>3</v>
      </c>
      <c r="O1517" s="179" t="s">
        <v>8</v>
      </c>
      <c r="P1517" s="196" t="s">
        <v>7992</v>
      </c>
      <c r="Q1517" s="233" t="s">
        <v>7503</v>
      </c>
      <c r="R1517" s="237">
        <v>6</v>
      </c>
      <c r="S1517" s="237"/>
      <c r="T1517" s="189">
        <v>6</v>
      </c>
      <c r="U1517" s="179" t="s">
        <v>29</v>
      </c>
      <c r="V1517" s="179">
        <v>1981</v>
      </c>
      <c r="W1517" s="179" t="s">
        <v>9106</v>
      </c>
      <c r="X1517" s="179">
        <v>0</v>
      </c>
      <c r="Y1517" s="179">
        <v>41337</v>
      </c>
      <c r="Z1517" s="179">
        <v>100</v>
      </c>
      <c r="AA1517" s="179">
        <v>0</v>
      </c>
      <c r="AB1517" s="179">
        <v>0</v>
      </c>
      <c r="AC1517" s="179">
        <v>0</v>
      </c>
      <c r="AD1517" s="179" t="s">
        <v>43</v>
      </c>
      <c r="AE1517" s="179"/>
      <c r="AF1517" s="179"/>
      <c r="AG1517" s="115"/>
      <c r="AH1517" s="115"/>
      <c r="AJ1517" s="1">
        <f t="shared" si="84"/>
        <v>0</v>
      </c>
      <c r="AK1517" s="1">
        <f t="shared" si="85"/>
        <v>-6</v>
      </c>
    </row>
    <row r="1518" spans="1:37" ht="94.5" customHeight="1">
      <c r="A1518" s="179" t="s">
        <v>6868</v>
      </c>
      <c r="B1518" s="179" t="s">
        <v>20</v>
      </c>
      <c r="C1518" s="179" t="s">
        <v>20</v>
      </c>
      <c r="D1518" s="278">
        <v>42592</v>
      </c>
      <c r="E1518" s="176">
        <v>0.69097222222222221</v>
      </c>
      <c r="F1518" s="278">
        <v>42592</v>
      </c>
      <c r="G1518" s="68">
        <v>0.70486111111111116</v>
      </c>
      <c r="H1518" s="191">
        <v>1.3888888888888951E-2</v>
      </c>
      <c r="I1518" s="109">
        <v>64</v>
      </c>
      <c r="J1518" s="179" t="s">
        <v>7993</v>
      </c>
      <c r="K1518" s="179"/>
      <c r="L1518" s="179" t="s">
        <v>10</v>
      </c>
      <c r="M1518" s="180" t="s">
        <v>6507</v>
      </c>
      <c r="N1518" s="179">
        <v>35</v>
      </c>
      <c r="O1518" s="179" t="s">
        <v>8</v>
      </c>
      <c r="P1518" s="196" t="s">
        <v>7502</v>
      </c>
      <c r="Q1518" s="233" t="s">
        <v>7994</v>
      </c>
      <c r="R1518" s="237">
        <v>29</v>
      </c>
      <c r="S1518" s="237">
        <v>10</v>
      </c>
      <c r="T1518" s="189">
        <v>39</v>
      </c>
      <c r="U1518" s="179" t="s">
        <v>29</v>
      </c>
      <c r="V1518" s="179">
        <v>1993</v>
      </c>
      <c r="W1518" s="179" t="s">
        <v>2737</v>
      </c>
      <c r="X1518" s="179">
        <v>0</v>
      </c>
      <c r="Y1518" s="179">
        <v>42217</v>
      </c>
      <c r="Z1518" s="179">
        <v>100</v>
      </c>
      <c r="AA1518" s="179">
        <v>2019</v>
      </c>
      <c r="AB1518" s="179">
        <v>0</v>
      </c>
      <c r="AC1518" s="179">
        <v>2014</v>
      </c>
      <c r="AD1518" s="179" t="s">
        <v>43</v>
      </c>
      <c r="AE1518" s="179"/>
      <c r="AF1518" s="179"/>
      <c r="AG1518" s="115"/>
      <c r="AH1518" s="115"/>
      <c r="AJ1518" s="1">
        <f t="shared" si="84"/>
        <v>0</v>
      </c>
      <c r="AK1518" s="1">
        <f t="shared" si="85"/>
        <v>-39</v>
      </c>
    </row>
    <row r="1519" spans="1:37" ht="63" customHeight="1">
      <c r="A1519" s="179" t="s">
        <v>6868</v>
      </c>
      <c r="B1519" s="179" t="s">
        <v>20</v>
      </c>
      <c r="C1519" s="179" t="s">
        <v>20</v>
      </c>
      <c r="D1519" s="278">
        <v>42592</v>
      </c>
      <c r="E1519" s="176">
        <v>0.6972222222222223</v>
      </c>
      <c r="F1519" s="278">
        <v>42592</v>
      </c>
      <c r="G1519" s="68">
        <v>0.6972222222222223</v>
      </c>
      <c r="H1519" s="191">
        <v>0</v>
      </c>
      <c r="I1519" s="109">
        <v>186</v>
      </c>
      <c r="J1519" s="179" t="s">
        <v>7504</v>
      </c>
      <c r="K1519" s="179" t="s">
        <v>9</v>
      </c>
      <c r="L1519" s="179" t="s">
        <v>10</v>
      </c>
      <c r="M1519" s="180" t="s">
        <v>4184</v>
      </c>
      <c r="N1519" s="179">
        <v>110</v>
      </c>
      <c r="O1519" s="179" t="s">
        <v>8</v>
      </c>
      <c r="P1519" s="196" t="s">
        <v>7505</v>
      </c>
      <c r="Q1519" s="233" t="s">
        <v>9269</v>
      </c>
      <c r="R1519" s="237">
        <v>53</v>
      </c>
      <c r="S1519" s="237">
        <v>92</v>
      </c>
      <c r="T1519" s="189">
        <v>145</v>
      </c>
      <c r="U1519" s="179" t="s">
        <v>29</v>
      </c>
      <c r="V1519" s="179">
        <v>1976</v>
      </c>
      <c r="W1519" s="179" t="s">
        <v>9270</v>
      </c>
      <c r="X1519" s="179" t="s">
        <v>9271</v>
      </c>
      <c r="Y1519" s="179">
        <v>42192</v>
      </c>
      <c r="Z1519" s="179">
        <v>100</v>
      </c>
      <c r="AA1519" s="179">
        <v>42948</v>
      </c>
      <c r="AB1519" s="179">
        <v>0</v>
      </c>
      <c r="AC1519" s="179">
        <v>42262</v>
      </c>
      <c r="AD1519" s="179" t="s">
        <v>43</v>
      </c>
      <c r="AE1519" s="179"/>
      <c r="AF1519" s="179"/>
      <c r="AG1519" s="115"/>
      <c r="AH1519" s="115"/>
      <c r="AJ1519" s="1">
        <f t="shared" si="84"/>
        <v>0</v>
      </c>
      <c r="AK1519" s="1">
        <f t="shared" si="85"/>
        <v>-145</v>
      </c>
    </row>
    <row r="1520" spans="1:37" ht="157.5" customHeight="1">
      <c r="A1520" s="179" t="s">
        <v>6868</v>
      </c>
      <c r="B1520" s="179" t="s">
        <v>20</v>
      </c>
      <c r="C1520" s="179" t="s">
        <v>20</v>
      </c>
      <c r="D1520" s="278">
        <v>42592</v>
      </c>
      <c r="E1520" s="176">
        <v>0.75</v>
      </c>
      <c r="F1520" s="278">
        <v>42592</v>
      </c>
      <c r="G1520" s="68">
        <v>0.76874999999999993</v>
      </c>
      <c r="H1520" s="191">
        <v>1.8749999999999933E-2</v>
      </c>
      <c r="I1520" s="627">
        <v>27</v>
      </c>
      <c r="J1520" s="179" t="s">
        <v>459</v>
      </c>
      <c r="K1520" s="179" t="s">
        <v>21</v>
      </c>
      <c r="L1520" s="179" t="s">
        <v>10</v>
      </c>
      <c r="M1520" s="180" t="s">
        <v>4496</v>
      </c>
      <c r="N1520" s="179">
        <v>35</v>
      </c>
      <c r="O1520" s="179" t="s">
        <v>8</v>
      </c>
      <c r="P1520" s="196" t="s">
        <v>7506</v>
      </c>
      <c r="Q1520" s="233" t="s">
        <v>9272</v>
      </c>
      <c r="R1520" s="526">
        <v>19</v>
      </c>
      <c r="S1520" s="526">
        <v>11</v>
      </c>
      <c r="T1520" s="547">
        <v>30</v>
      </c>
      <c r="U1520" s="179" t="s">
        <v>29</v>
      </c>
      <c r="V1520" s="179">
        <v>1978</v>
      </c>
      <c r="W1520" s="179" t="s">
        <v>2737</v>
      </c>
      <c r="X1520" s="179">
        <v>0</v>
      </c>
      <c r="Y1520" s="179">
        <v>41178</v>
      </c>
      <c r="Z1520" s="179">
        <v>100</v>
      </c>
      <c r="AA1520" s="179">
        <v>0</v>
      </c>
      <c r="AB1520" s="179">
        <v>0</v>
      </c>
      <c r="AC1520" s="179">
        <v>42586</v>
      </c>
      <c r="AD1520" s="179" t="s">
        <v>43</v>
      </c>
      <c r="AE1520" s="179"/>
      <c r="AF1520" s="179"/>
      <c r="AG1520" s="115"/>
      <c r="AH1520" s="115"/>
      <c r="AJ1520" s="1">
        <f t="shared" si="84"/>
        <v>0</v>
      </c>
      <c r="AK1520" s="1">
        <f t="shared" si="85"/>
        <v>-30</v>
      </c>
    </row>
    <row r="1521" spans="1:37" ht="75" customHeight="1">
      <c r="A1521" s="179" t="s">
        <v>6868</v>
      </c>
      <c r="B1521" s="179" t="s">
        <v>20</v>
      </c>
      <c r="C1521" s="179" t="s">
        <v>20</v>
      </c>
      <c r="D1521" s="278">
        <v>42592</v>
      </c>
      <c r="E1521" s="176">
        <v>0.75694444444444453</v>
      </c>
      <c r="F1521" s="278">
        <v>42592</v>
      </c>
      <c r="G1521" s="68">
        <v>0.76388888888888884</v>
      </c>
      <c r="H1521" s="191">
        <v>6.9444444444443088E-3</v>
      </c>
      <c r="I1521" s="109">
        <v>5</v>
      </c>
      <c r="J1521" s="179" t="s">
        <v>7123</v>
      </c>
      <c r="K1521" s="179" t="s">
        <v>21</v>
      </c>
      <c r="L1521" s="179" t="s">
        <v>10</v>
      </c>
      <c r="M1521" s="180" t="s">
        <v>4467</v>
      </c>
      <c r="N1521" s="179" t="s">
        <v>3</v>
      </c>
      <c r="O1521" s="179" t="s">
        <v>8</v>
      </c>
      <c r="P1521" s="196" t="s">
        <v>7507</v>
      </c>
      <c r="Q1521" s="233" t="s">
        <v>9273</v>
      </c>
      <c r="R1521" s="237">
        <v>1</v>
      </c>
      <c r="S1521" s="237"/>
      <c r="T1521" s="189">
        <v>1</v>
      </c>
      <c r="U1521" s="179" t="s">
        <v>29</v>
      </c>
      <c r="V1521" s="179">
        <v>1978</v>
      </c>
      <c r="W1521" s="179">
        <v>0</v>
      </c>
      <c r="X1521" s="179">
        <v>0</v>
      </c>
      <c r="Y1521" s="179">
        <v>42108</v>
      </c>
      <c r="Z1521" s="179">
        <v>100</v>
      </c>
      <c r="AA1521" s="179">
        <v>0</v>
      </c>
      <c r="AB1521" s="179">
        <v>0</v>
      </c>
      <c r="AC1521" s="179">
        <v>42108</v>
      </c>
      <c r="AD1521" s="179" t="s">
        <v>43</v>
      </c>
      <c r="AE1521" s="179"/>
      <c r="AF1521" s="179"/>
      <c r="AG1521" s="115"/>
      <c r="AH1521" s="115"/>
      <c r="AJ1521" s="1">
        <f t="shared" si="84"/>
        <v>0</v>
      </c>
      <c r="AK1521" s="1">
        <f t="shared" si="85"/>
        <v>-1</v>
      </c>
    </row>
    <row r="1522" spans="1:37" ht="47.25" customHeight="1">
      <c r="A1522" s="179" t="s">
        <v>8405</v>
      </c>
      <c r="B1522" s="179" t="s">
        <v>19</v>
      </c>
      <c r="C1522" s="179"/>
      <c r="D1522" s="169">
        <v>42626</v>
      </c>
      <c r="E1522" s="281">
        <v>42626.215277777781</v>
      </c>
      <c r="F1522" s="169">
        <v>42626</v>
      </c>
      <c r="G1522" s="281">
        <v>42626.375</v>
      </c>
      <c r="H1522" s="193">
        <f>G1522-E1522</f>
        <v>0.15972222221898846</v>
      </c>
      <c r="I1522" s="179">
        <v>1</v>
      </c>
      <c r="J1522" s="115"/>
      <c r="K1522" s="115"/>
      <c r="L1522" s="179" t="s">
        <v>4</v>
      </c>
      <c r="M1522" s="179" t="s">
        <v>12257</v>
      </c>
      <c r="N1522" s="179" t="s">
        <v>3</v>
      </c>
      <c r="O1522" s="179" t="s">
        <v>57</v>
      </c>
      <c r="P1522" s="179" t="s">
        <v>8215</v>
      </c>
      <c r="Q1522" s="115" t="s">
        <v>12259</v>
      </c>
      <c r="R1522" s="170"/>
      <c r="S1522" s="170">
        <v>9.5299999999999994</v>
      </c>
      <c r="T1522" s="170">
        <f>R1522+S1522</f>
        <v>9.5299999999999994</v>
      </c>
      <c r="U1522" s="179" t="s">
        <v>57</v>
      </c>
      <c r="V1522" s="179"/>
      <c r="W1522" s="470" t="s">
        <v>12178</v>
      </c>
      <c r="X1522" s="115"/>
      <c r="Y1522" s="179"/>
      <c r="Z1522" s="179"/>
      <c r="AA1522" s="179"/>
      <c r="AB1522" s="115"/>
      <c r="AC1522" s="115"/>
      <c r="AD1522" s="115" t="s">
        <v>23</v>
      </c>
      <c r="AE1522" s="115"/>
      <c r="AF1522" s="115"/>
      <c r="AG1522" s="115"/>
      <c r="AH1522" s="115"/>
      <c r="AJ1522" s="1">
        <f t="shared" si="84"/>
        <v>0</v>
      </c>
      <c r="AK1522" s="1">
        <f t="shared" si="85"/>
        <v>-9.5299999999999994</v>
      </c>
    </row>
    <row r="1523" spans="1:37" ht="63" customHeight="1">
      <c r="A1523" s="179" t="s">
        <v>6868</v>
      </c>
      <c r="B1523" s="179" t="s">
        <v>20</v>
      </c>
      <c r="C1523" s="179" t="s">
        <v>4153</v>
      </c>
      <c r="D1523" s="278">
        <v>42592</v>
      </c>
      <c r="E1523" s="176">
        <v>0.82500000000000007</v>
      </c>
      <c r="F1523" s="278">
        <v>42592</v>
      </c>
      <c r="G1523" s="68">
        <v>0.8256944444444444</v>
      </c>
      <c r="H1523" s="191">
        <v>6.9444444444433095E-4</v>
      </c>
      <c r="I1523" s="109">
        <v>72</v>
      </c>
      <c r="J1523" s="179"/>
      <c r="K1523" s="179" t="s">
        <v>9</v>
      </c>
      <c r="L1523" s="179" t="s">
        <v>17</v>
      </c>
      <c r="M1523" s="180" t="s">
        <v>6503</v>
      </c>
      <c r="N1523" s="179">
        <v>35</v>
      </c>
      <c r="O1523" s="179" t="s">
        <v>8</v>
      </c>
      <c r="P1523" s="196" t="s">
        <v>7472</v>
      </c>
      <c r="Q1523" s="233" t="s">
        <v>7561</v>
      </c>
      <c r="R1523" s="237">
        <v>9</v>
      </c>
      <c r="S1523" s="237"/>
      <c r="T1523" s="189">
        <v>9</v>
      </c>
      <c r="U1523" s="179"/>
      <c r="V1523" s="179"/>
      <c r="W1523" s="179"/>
      <c r="X1523" s="179"/>
      <c r="Y1523" s="179"/>
      <c r="Z1523" s="179"/>
      <c r="AA1523" s="179"/>
      <c r="AB1523" s="179"/>
      <c r="AC1523" s="179"/>
      <c r="AD1523" s="179" t="s">
        <v>38</v>
      </c>
      <c r="AE1523" s="179"/>
      <c r="AF1523" s="179"/>
      <c r="AG1523" s="115"/>
      <c r="AH1523" s="115"/>
      <c r="AJ1523" s="1">
        <f t="shared" si="84"/>
        <v>0</v>
      </c>
      <c r="AK1523" s="1">
        <f t="shared" si="85"/>
        <v>-9</v>
      </c>
    </row>
    <row r="1524" spans="1:37" ht="75" customHeight="1">
      <c r="A1524" s="179" t="s">
        <v>6868</v>
      </c>
      <c r="B1524" s="179" t="s">
        <v>20</v>
      </c>
      <c r="C1524" s="179" t="s">
        <v>4153</v>
      </c>
      <c r="D1524" s="278">
        <v>42592</v>
      </c>
      <c r="E1524" s="176">
        <v>0.84930555555555554</v>
      </c>
      <c r="F1524" s="278">
        <v>42592</v>
      </c>
      <c r="G1524" s="68">
        <v>0.85</v>
      </c>
      <c r="H1524" s="191">
        <v>6.9444444444444198E-4</v>
      </c>
      <c r="I1524" s="109">
        <v>69</v>
      </c>
      <c r="J1524" s="179"/>
      <c r="K1524" s="179" t="s">
        <v>9</v>
      </c>
      <c r="L1524" s="179" t="s">
        <v>17</v>
      </c>
      <c r="M1524" s="180" t="s">
        <v>6503</v>
      </c>
      <c r="N1524" s="179">
        <v>35</v>
      </c>
      <c r="O1524" s="179" t="s">
        <v>8</v>
      </c>
      <c r="P1524" s="196" t="s">
        <v>7472</v>
      </c>
      <c r="Q1524" s="233" t="s">
        <v>7561</v>
      </c>
      <c r="R1524" s="237">
        <v>9</v>
      </c>
      <c r="S1524" s="237">
        <v>3</v>
      </c>
      <c r="T1524" s="189">
        <v>12</v>
      </c>
      <c r="U1524" s="179"/>
      <c r="V1524" s="179"/>
      <c r="W1524" s="179"/>
      <c r="X1524" s="179"/>
      <c r="Y1524" s="179"/>
      <c r="Z1524" s="179"/>
      <c r="AA1524" s="179"/>
      <c r="AB1524" s="179"/>
      <c r="AC1524" s="179"/>
      <c r="AD1524" s="179" t="s">
        <v>38</v>
      </c>
      <c r="AE1524" s="179"/>
      <c r="AF1524" s="179"/>
      <c r="AG1524" s="115"/>
      <c r="AH1524" s="115"/>
      <c r="AJ1524" s="1">
        <f t="shared" si="84"/>
        <v>0</v>
      </c>
      <c r="AK1524" s="1">
        <f t="shared" si="85"/>
        <v>-12</v>
      </c>
    </row>
    <row r="1525" spans="1:37" ht="63" customHeight="1">
      <c r="A1525" s="179" t="s">
        <v>6868</v>
      </c>
      <c r="B1525" s="179" t="s">
        <v>20</v>
      </c>
      <c r="C1525" s="179" t="s">
        <v>4153</v>
      </c>
      <c r="D1525" s="278">
        <v>42592</v>
      </c>
      <c r="E1525" s="176">
        <v>0.88055555555555554</v>
      </c>
      <c r="F1525" s="278">
        <v>42592</v>
      </c>
      <c r="G1525" s="68">
        <v>0.88124999999999998</v>
      </c>
      <c r="H1525" s="191">
        <v>6.9444444444444198E-4</v>
      </c>
      <c r="I1525" s="109"/>
      <c r="J1525" s="179"/>
      <c r="K1525" s="179" t="s">
        <v>9</v>
      </c>
      <c r="L1525" s="179" t="s">
        <v>17</v>
      </c>
      <c r="M1525" s="180" t="s">
        <v>4708</v>
      </c>
      <c r="N1525" s="179" t="s">
        <v>3</v>
      </c>
      <c r="O1525" s="179" t="s">
        <v>8</v>
      </c>
      <c r="P1525" s="196"/>
      <c r="Q1525" s="233" t="s">
        <v>7473</v>
      </c>
      <c r="R1525" s="237">
        <v>2</v>
      </c>
      <c r="S1525" s="237">
        <v>1</v>
      </c>
      <c r="T1525" s="189">
        <v>3</v>
      </c>
      <c r="U1525" s="179"/>
      <c r="V1525" s="179"/>
      <c r="W1525" s="179"/>
      <c r="X1525" s="179"/>
      <c r="Y1525" s="179"/>
      <c r="Z1525" s="179"/>
      <c r="AA1525" s="179"/>
      <c r="AB1525" s="179"/>
      <c r="AC1525" s="179"/>
      <c r="AD1525" s="179" t="s">
        <v>38</v>
      </c>
      <c r="AE1525" s="179"/>
      <c r="AF1525" s="179"/>
      <c r="AG1525" s="115"/>
      <c r="AH1525" s="115"/>
      <c r="AJ1525" s="1">
        <f t="shared" si="84"/>
        <v>0</v>
      </c>
      <c r="AK1525" s="1">
        <f t="shared" si="85"/>
        <v>-3</v>
      </c>
    </row>
    <row r="1526" spans="1:37" ht="47.25" customHeight="1">
      <c r="A1526" s="179" t="s">
        <v>6868</v>
      </c>
      <c r="B1526" s="179" t="s">
        <v>20</v>
      </c>
      <c r="C1526" s="179" t="s">
        <v>20</v>
      </c>
      <c r="D1526" s="278">
        <v>42593</v>
      </c>
      <c r="E1526" s="176">
        <v>0.24722222222222223</v>
      </c>
      <c r="F1526" s="278">
        <v>42593</v>
      </c>
      <c r="G1526" s="68">
        <v>0.24791666666666667</v>
      </c>
      <c r="H1526" s="191">
        <v>6.9444444444444198E-4</v>
      </c>
      <c r="I1526" s="109">
        <v>80</v>
      </c>
      <c r="J1526" s="179" t="s">
        <v>7524</v>
      </c>
      <c r="K1526" s="179" t="s">
        <v>9</v>
      </c>
      <c r="L1526" s="179" t="s">
        <v>10</v>
      </c>
      <c r="M1526" s="180" t="s">
        <v>1286</v>
      </c>
      <c r="N1526" s="179">
        <v>110</v>
      </c>
      <c r="O1526" s="179" t="s">
        <v>8</v>
      </c>
      <c r="P1526" s="196" t="s">
        <v>7525</v>
      </c>
      <c r="Q1526" s="633" t="s">
        <v>9274</v>
      </c>
      <c r="R1526" s="237">
        <v>47.265000000000001</v>
      </c>
      <c r="S1526" s="237">
        <v>49.631</v>
      </c>
      <c r="T1526" s="189">
        <v>96.896000000000001</v>
      </c>
      <c r="U1526" s="179" t="s">
        <v>29</v>
      </c>
      <c r="V1526" s="179">
        <v>2007</v>
      </c>
      <c r="W1526" s="179" t="s">
        <v>9053</v>
      </c>
      <c r="X1526" s="179" t="s">
        <v>9054</v>
      </c>
      <c r="Y1526" s="179">
        <v>41084</v>
      </c>
      <c r="Z1526" s="179">
        <v>100</v>
      </c>
      <c r="AA1526" s="179">
        <v>2019</v>
      </c>
      <c r="AB1526" s="179">
        <v>0</v>
      </c>
      <c r="AC1526" s="179">
        <v>42533</v>
      </c>
      <c r="AD1526" s="179" t="s">
        <v>43</v>
      </c>
      <c r="AE1526" s="179"/>
      <c r="AF1526" s="179"/>
      <c r="AG1526" s="115"/>
      <c r="AH1526" s="115"/>
      <c r="AJ1526" s="1">
        <f t="shared" si="84"/>
        <v>0</v>
      </c>
      <c r="AK1526" s="1">
        <f t="shared" si="85"/>
        <v>-96.896000000000001</v>
      </c>
    </row>
    <row r="1527" spans="1:37" ht="63" customHeight="1">
      <c r="A1527" s="179" t="s">
        <v>6868</v>
      </c>
      <c r="B1527" s="179" t="s">
        <v>20</v>
      </c>
      <c r="C1527" s="179" t="s">
        <v>20</v>
      </c>
      <c r="D1527" s="278">
        <v>42593</v>
      </c>
      <c r="E1527" s="176">
        <v>0.4916666666666667</v>
      </c>
      <c r="F1527" s="278">
        <v>42593</v>
      </c>
      <c r="G1527" s="68">
        <v>0.49236111111111108</v>
      </c>
      <c r="H1527" s="191">
        <v>6.9444444444438647E-4</v>
      </c>
      <c r="I1527" s="109">
        <v>15</v>
      </c>
      <c r="J1527" s="179"/>
      <c r="K1527" s="179" t="s">
        <v>9</v>
      </c>
      <c r="L1527" s="179" t="s">
        <v>10</v>
      </c>
      <c r="M1527" s="180" t="s">
        <v>615</v>
      </c>
      <c r="N1527" s="179" t="s">
        <v>3</v>
      </c>
      <c r="O1527" s="179" t="s">
        <v>8</v>
      </c>
      <c r="P1527" s="196" t="s">
        <v>7995</v>
      </c>
      <c r="Q1527" s="233" t="s">
        <v>9275</v>
      </c>
      <c r="R1527" s="237">
        <v>1.8</v>
      </c>
      <c r="S1527" s="237"/>
      <c r="T1527" s="189">
        <v>1.8</v>
      </c>
      <c r="U1527" s="179" t="s">
        <v>29</v>
      </c>
      <c r="V1527" s="179">
        <v>1971</v>
      </c>
      <c r="W1527" s="179">
        <v>0</v>
      </c>
      <c r="X1527" s="179">
        <v>0</v>
      </c>
      <c r="Y1527" s="179">
        <v>41799</v>
      </c>
      <c r="Z1527" s="179">
        <v>100</v>
      </c>
      <c r="AA1527" s="179">
        <v>42614</v>
      </c>
      <c r="AB1527" s="179">
        <v>0</v>
      </c>
      <c r="AC1527" s="179">
        <v>42506</v>
      </c>
      <c r="AD1527" s="179" t="s">
        <v>43</v>
      </c>
      <c r="AE1527" s="179"/>
      <c r="AF1527" s="179"/>
      <c r="AG1527" s="115"/>
      <c r="AH1527" s="115"/>
      <c r="AJ1527" s="1">
        <f t="shared" si="84"/>
        <v>0</v>
      </c>
      <c r="AK1527" s="1">
        <f t="shared" si="85"/>
        <v>-1.8</v>
      </c>
    </row>
    <row r="1528" spans="1:37" ht="94.5" customHeight="1">
      <c r="A1528" s="179" t="s">
        <v>6868</v>
      </c>
      <c r="B1528" s="179" t="s">
        <v>20</v>
      </c>
      <c r="C1528" s="179" t="s">
        <v>20</v>
      </c>
      <c r="D1528" s="278">
        <v>42593</v>
      </c>
      <c r="E1528" s="176">
        <v>0.5229166666666667</v>
      </c>
      <c r="F1528" s="278">
        <v>42593</v>
      </c>
      <c r="G1528" s="68">
        <v>0.52361111111111114</v>
      </c>
      <c r="H1528" s="191">
        <v>6.9444444444444198E-4</v>
      </c>
      <c r="I1528" s="109">
        <v>43</v>
      </c>
      <c r="J1528" s="179"/>
      <c r="K1528" s="179" t="s">
        <v>9</v>
      </c>
      <c r="L1528" s="179" t="s">
        <v>10</v>
      </c>
      <c r="M1528" s="180" t="s">
        <v>1061</v>
      </c>
      <c r="N1528" s="179" t="s">
        <v>3</v>
      </c>
      <c r="O1528" s="179" t="s">
        <v>8</v>
      </c>
      <c r="P1528" s="196" t="s">
        <v>7996</v>
      </c>
      <c r="Q1528" s="233" t="s">
        <v>9276</v>
      </c>
      <c r="R1528" s="237">
        <v>6.2</v>
      </c>
      <c r="S1528" s="237">
        <v>0.96</v>
      </c>
      <c r="T1528" s="189">
        <v>7.16</v>
      </c>
      <c r="U1528" s="179" t="s">
        <v>29</v>
      </c>
      <c r="V1528" s="179">
        <v>1982</v>
      </c>
      <c r="W1528" s="179">
        <v>0</v>
      </c>
      <c r="X1528" s="179">
        <v>0</v>
      </c>
      <c r="Y1528" s="179">
        <v>42544</v>
      </c>
      <c r="Z1528" s="179">
        <v>100</v>
      </c>
      <c r="AA1528" s="179">
        <v>2017</v>
      </c>
      <c r="AB1528" s="179">
        <v>0</v>
      </c>
      <c r="AC1528" s="179">
        <v>42104</v>
      </c>
      <c r="AD1528" s="179" t="s">
        <v>43</v>
      </c>
      <c r="AE1528" s="179"/>
      <c r="AF1528" s="179"/>
      <c r="AG1528" s="115"/>
      <c r="AH1528" s="115"/>
      <c r="AJ1528" s="1">
        <f t="shared" si="84"/>
        <v>0</v>
      </c>
      <c r="AK1528" s="1">
        <f t="shared" si="85"/>
        <v>-7.16</v>
      </c>
    </row>
    <row r="1529" spans="1:37" ht="56.25" customHeight="1">
      <c r="A1529" s="179" t="s">
        <v>6868</v>
      </c>
      <c r="B1529" s="179" t="s">
        <v>20</v>
      </c>
      <c r="C1529" s="179" t="s">
        <v>20</v>
      </c>
      <c r="D1529" s="278">
        <v>42593</v>
      </c>
      <c r="E1529" s="176">
        <v>0.60416666666666663</v>
      </c>
      <c r="F1529" s="278">
        <v>42593</v>
      </c>
      <c r="G1529" s="68">
        <v>0.60486111111111118</v>
      </c>
      <c r="H1529" s="191">
        <v>6.94444444444553E-4</v>
      </c>
      <c r="I1529" s="109">
        <v>71</v>
      </c>
      <c r="J1529" s="179" t="s">
        <v>459</v>
      </c>
      <c r="K1529" s="179" t="s">
        <v>9</v>
      </c>
      <c r="L1529" s="179" t="s">
        <v>10</v>
      </c>
      <c r="M1529" s="180" t="s">
        <v>615</v>
      </c>
      <c r="N1529" s="179">
        <v>35</v>
      </c>
      <c r="O1529" s="179" t="s">
        <v>8</v>
      </c>
      <c r="P1529" s="196" t="s">
        <v>7526</v>
      </c>
      <c r="Q1529" s="233" t="s">
        <v>9277</v>
      </c>
      <c r="R1529" s="237">
        <v>7.9</v>
      </c>
      <c r="S1529" s="237">
        <v>3.2370000000000001</v>
      </c>
      <c r="T1529" s="189">
        <v>11.137</v>
      </c>
      <c r="U1529" s="179" t="s">
        <v>29</v>
      </c>
      <c r="V1529" s="179">
        <v>1977</v>
      </c>
      <c r="W1529" s="179" t="s">
        <v>2717</v>
      </c>
      <c r="X1529" s="179">
        <v>0</v>
      </c>
      <c r="Y1529" s="179">
        <v>42562</v>
      </c>
      <c r="Z1529" s="179">
        <v>100</v>
      </c>
      <c r="AA1529" s="179">
        <v>42583</v>
      </c>
      <c r="AB1529" s="179">
        <v>0</v>
      </c>
      <c r="AC1529" s="179">
        <v>42503</v>
      </c>
      <c r="AD1529" s="179" t="s">
        <v>43</v>
      </c>
      <c r="AE1529" s="179"/>
      <c r="AF1529" s="179"/>
      <c r="AG1529" s="115"/>
      <c r="AH1529" s="115"/>
      <c r="AJ1529" s="1">
        <f t="shared" si="84"/>
        <v>0</v>
      </c>
      <c r="AK1529" s="1">
        <f t="shared" si="85"/>
        <v>-11.137</v>
      </c>
    </row>
    <row r="1530" spans="1:37" ht="131.25" customHeight="1">
      <c r="A1530" s="179" t="s">
        <v>6868</v>
      </c>
      <c r="B1530" s="179" t="s">
        <v>20</v>
      </c>
      <c r="C1530" s="179" t="s">
        <v>4153</v>
      </c>
      <c r="D1530" s="278">
        <v>42593</v>
      </c>
      <c r="E1530" s="176">
        <v>0.63194444444444442</v>
      </c>
      <c r="F1530" s="278">
        <v>42593</v>
      </c>
      <c r="G1530" s="68">
        <v>0.82361111111111107</v>
      </c>
      <c r="H1530" s="191">
        <v>0.19166666666666665</v>
      </c>
      <c r="I1530" s="109">
        <v>69</v>
      </c>
      <c r="J1530" s="179"/>
      <c r="K1530" s="179"/>
      <c r="L1530" s="179" t="s">
        <v>17</v>
      </c>
      <c r="M1530" s="180" t="s">
        <v>6503</v>
      </c>
      <c r="N1530" s="179">
        <v>35</v>
      </c>
      <c r="O1530" s="179" t="s">
        <v>8</v>
      </c>
      <c r="P1530" s="196" t="s">
        <v>7513</v>
      </c>
      <c r="Q1530" s="233" t="s">
        <v>7514</v>
      </c>
      <c r="R1530" s="237">
        <v>92.953999999999994</v>
      </c>
      <c r="S1530" s="237"/>
      <c r="T1530" s="189">
        <v>92.953999999999994</v>
      </c>
      <c r="U1530" s="179"/>
      <c r="V1530" s="179"/>
      <c r="W1530" s="179"/>
      <c r="X1530" s="179"/>
      <c r="Y1530" s="179"/>
      <c r="Z1530" s="179"/>
      <c r="AA1530" s="179"/>
      <c r="AB1530" s="179"/>
      <c r="AC1530" s="179"/>
      <c r="AD1530" s="179" t="s">
        <v>38</v>
      </c>
      <c r="AE1530" s="179"/>
      <c r="AF1530" s="179"/>
      <c r="AG1530" s="115" t="s">
        <v>9041</v>
      </c>
      <c r="AH1530" s="115"/>
      <c r="AJ1530" s="1">
        <f t="shared" si="84"/>
        <v>0</v>
      </c>
      <c r="AK1530" s="1">
        <f t="shared" si="85"/>
        <v>-92.953999999999994</v>
      </c>
    </row>
    <row r="1531" spans="1:37" ht="56.25" customHeight="1">
      <c r="A1531" s="179" t="s">
        <v>6868</v>
      </c>
      <c r="B1531" s="179" t="s">
        <v>20</v>
      </c>
      <c r="C1531" s="179" t="s">
        <v>9144</v>
      </c>
      <c r="D1531" s="278">
        <v>42593</v>
      </c>
      <c r="E1531" s="176">
        <v>0.65625</v>
      </c>
      <c r="F1531" s="278">
        <v>42593</v>
      </c>
      <c r="G1531" s="68">
        <v>0.69444444444444453</v>
      </c>
      <c r="H1531" s="191">
        <v>3.8194444444444531E-2</v>
      </c>
      <c r="I1531" s="109">
        <v>1</v>
      </c>
      <c r="J1531" s="179"/>
      <c r="K1531" s="179"/>
      <c r="L1531" s="179" t="s">
        <v>30</v>
      </c>
      <c r="M1531" s="180" t="s">
        <v>57</v>
      </c>
      <c r="N1531" s="179">
        <v>0.4</v>
      </c>
      <c r="O1531" s="179" t="s">
        <v>57</v>
      </c>
      <c r="P1531" s="196" t="s">
        <v>7519</v>
      </c>
      <c r="Q1531" s="233" t="s">
        <v>9278</v>
      </c>
      <c r="R1531" s="237">
        <v>9.8320000000000007</v>
      </c>
      <c r="S1531" s="237"/>
      <c r="T1531" s="189">
        <v>9.8320000000000007</v>
      </c>
      <c r="U1531" s="179" t="s">
        <v>62</v>
      </c>
      <c r="V1531" s="179">
        <v>0</v>
      </c>
      <c r="W1531" s="179">
        <v>0</v>
      </c>
      <c r="X1531" s="179">
        <v>0</v>
      </c>
      <c r="Y1531" s="179">
        <v>0</v>
      </c>
      <c r="Z1531" s="179">
        <v>0</v>
      </c>
      <c r="AA1531" s="179">
        <v>0</v>
      </c>
      <c r="AB1531" s="179">
        <v>0</v>
      </c>
      <c r="AC1531" s="179">
        <v>0</v>
      </c>
      <c r="AD1531" s="179" t="s">
        <v>18</v>
      </c>
      <c r="AE1531" s="179"/>
      <c r="AF1531" s="179"/>
      <c r="AG1531" s="115"/>
      <c r="AH1531" s="115"/>
      <c r="AJ1531" s="1">
        <f t="shared" si="84"/>
        <v>0</v>
      </c>
      <c r="AK1531" s="1">
        <f t="shared" si="85"/>
        <v>-9.8320000000000007</v>
      </c>
    </row>
    <row r="1532" spans="1:37" ht="47.25" customHeight="1">
      <c r="A1532" s="179" t="s">
        <v>6868</v>
      </c>
      <c r="B1532" s="179" t="s">
        <v>20</v>
      </c>
      <c r="C1532" s="179" t="s">
        <v>9144</v>
      </c>
      <c r="D1532" s="278">
        <v>42593</v>
      </c>
      <c r="E1532" s="176">
        <v>0.70833333333333337</v>
      </c>
      <c r="F1532" s="278">
        <v>42593</v>
      </c>
      <c r="G1532" s="68">
        <v>0.7284722222222223</v>
      </c>
      <c r="H1532" s="191">
        <v>2.0138888888888928E-2</v>
      </c>
      <c r="I1532" s="109">
        <v>1</v>
      </c>
      <c r="J1532" s="179"/>
      <c r="K1532" s="179"/>
      <c r="L1532" s="179" t="s">
        <v>30</v>
      </c>
      <c r="M1532" s="180" t="s">
        <v>57</v>
      </c>
      <c r="N1532" s="179">
        <v>0.4</v>
      </c>
      <c r="O1532" s="179" t="s">
        <v>57</v>
      </c>
      <c r="P1532" s="196" t="s">
        <v>7519</v>
      </c>
      <c r="Q1532" s="233" t="s">
        <v>7997</v>
      </c>
      <c r="R1532" s="237">
        <v>9.8320000000000007</v>
      </c>
      <c r="S1532" s="237"/>
      <c r="T1532" s="189">
        <v>9.8320000000000007</v>
      </c>
      <c r="U1532" s="179" t="s">
        <v>62</v>
      </c>
      <c r="V1532" s="179">
        <v>0</v>
      </c>
      <c r="W1532" s="179">
        <v>0</v>
      </c>
      <c r="X1532" s="179">
        <v>0</v>
      </c>
      <c r="Y1532" s="179">
        <v>0</v>
      </c>
      <c r="Z1532" s="179">
        <v>0</v>
      </c>
      <c r="AA1532" s="179">
        <v>0</v>
      </c>
      <c r="AB1532" s="179">
        <v>0</v>
      </c>
      <c r="AC1532" s="179">
        <v>0</v>
      </c>
      <c r="AD1532" s="179" t="s">
        <v>18</v>
      </c>
      <c r="AE1532" s="179"/>
      <c r="AF1532" s="179"/>
      <c r="AG1532" s="115"/>
      <c r="AH1532" s="115"/>
      <c r="AJ1532" s="1">
        <f t="shared" si="84"/>
        <v>0</v>
      </c>
      <c r="AK1532" s="1">
        <f t="shared" si="85"/>
        <v>-9.8320000000000007</v>
      </c>
    </row>
    <row r="1533" spans="1:37" ht="94.5" customHeight="1">
      <c r="A1533" s="179" t="s">
        <v>6868</v>
      </c>
      <c r="B1533" s="179" t="s">
        <v>20</v>
      </c>
      <c r="C1533" s="179" t="s">
        <v>20</v>
      </c>
      <c r="D1533" s="278">
        <v>42593</v>
      </c>
      <c r="E1533" s="176">
        <v>0.72569444444444453</v>
      </c>
      <c r="F1533" s="278">
        <v>42593</v>
      </c>
      <c r="G1533" s="68">
        <v>0.79166666666666663</v>
      </c>
      <c r="H1533" s="191">
        <v>6.5972222222222099E-2</v>
      </c>
      <c r="I1533" s="109">
        <v>14</v>
      </c>
      <c r="J1533" s="179" t="s">
        <v>459</v>
      </c>
      <c r="K1533" s="179" t="s">
        <v>146</v>
      </c>
      <c r="L1533" s="179" t="s">
        <v>10</v>
      </c>
      <c r="M1533" s="180" t="s">
        <v>1955</v>
      </c>
      <c r="N1533" s="179">
        <v>35</v>
      </c>
      <c r="O1533" s="179" t="s">
        <v>14</v>
      </c>
      <c r="P1533" s="196" t="s">
        <v>7527</v>
      </c>
      <c r="Q1533" s="233" t="s">
        <v>9279</v>
      </c>
      <c r="R1533" s="237">
        <v>16.466000000000001</v>
      </c>
      <c r="S1533" s="237"/>
      <c r="T1533" s="189">
        <v>16.466000000000001</v>
      </c>
      <c r="U1533" s="179" t="s">
        <v>29</v>
      </c>
      <c r="V1533" s="179">
        <v>1975</v>
      </c>
      <c r="W1533" s="179" t="s">
        <v>2813</v>
      </c>
      <c r="X1533" s="179" t="s">
        <v>9036</v>
      </c>
      <c r="Y1533" s="179">
        <v>42568</v>
      </c>
      <c r="Z1533" s="179">
        <v>100</v>
      </c>
      <c r="AA1533" s="179">
        <v>42614</v>
      </c>
      <c r="AB1533" s="179">
        <v>0</v>
      </c>
      <c r="AC1533" s="179">
        <v>42430</v>
      </c>
      <c r="AD1533" s="179" t="s">
        <v>43</v>
      </c>
      <c r="AE1533" s="179"/>
      <c r="AF1533" s="179"/>
      <c r="AG1533" s="115"/>
      <c r="AH1533" s="115"/>
      <c r="AJ1533" s="1">
        <f t="shared" si="84"/>
        <v>0</v>
      </c>
      <c r="AK1533" s="1">
        <f t="shared" si="85"/>
        <v>-16.466000000000001</v>
      </c>
    </row>
    <row r="1534" spans="1:37" ht="189" customHeight="1">
      <c r="A1534" s="179" t="s">
        <v>6868</v>
      </c>
      <c r="B1534" s="179" t="s">
        <v>20</v>
      </c>
      <c r="C1534" s="179" t="s">
        <v>4153</v>
      </c>
      <c r="D1534" s="278">
        <v>42593</v>
      </c>
      <c r="E1534" s="176">
        <v>0.4861111111111111</v>
      </c>
      <c r="F1534" s="278">
        <v>42593</v>
      </c>
      <c r="G1534" s="68">
        <v>0.70138888888888884</v>
      </c>
      <c r="H1534" s="191">
        <v>0.21527777777777773</v>
      </c>
      <c r="I1534" s="109">
        <v>1</v>
      </c>
      <c r="J1534" s="179"/>
      <c r="K1534" s="179"/>
      <c r="L1534" s="179" t="s">
        <v>17</v>
      </c>
      <c r="M1534" s="180" t="s">
        <v>4154</v>
      </c>
      <c r="N1534" s="179" t="s">
        <v>3</v>
      </c>
      <c r="O1534" s="179" t="s">
        <v>8</v>
      </c>
      <c r="P1534" s="196" t="s">
        <v>7515</v>
      </c>
      <c r="Q1534" s="233" t="s">
        <v>7516</v>
      </c>
      <c r="R1534" s="237">
        <v>10.475</v>
      </c>
      <c r="S1534" s="237"/>
      <c r="T1534" s="189">
        <v>10.475</v>
      </c>
      <c r="U1534" s="179"/>
      <c r="V1534" s="179"/>
      <c r="W1534" s="179"/>
      <c r="X1534" s="179"/>
      <c r="Y1534" s="179"/>
      <c r="Z1534" s="179"/>
      <c r="AA1534" s="179"/>
      <c r="AB1534" s="179"/>
      <c r="AC1534" s="179"/>
      <c r="AD1534" s="179" t="s">
        <v>38</v>
      </c>
      <c r="AE1534" s="179"/>
      <c r="AF1534" s="179"/>
      <c r="AG1534" s="115" t="s">
        <v>9083</v>
      </c>
      <c r="AH1534" s="115"/>
      <c r="AJ1534" s="1">
        <f t="shared" si="84"/>
        <v>0</v>
      </c>
      <c r="AK1534" s="1">
        <f t="shared" si="85"/>
        <v>-10.475</v>
      </c>
    </row>
    <row r="1535" spans="1:37" ht="126" customHeight="1">
      <c r="A1535" s="179" t="s">
        <v>6868</v>
      </c>
      <c r="B1535" s="179" t="s">
        <v>20</v>
      </c>
      <c r="C1535" s="179" t="s">
        <v>20</v>
      </c>
      <c r="D1535" s="278">
        <v>42594</v>
      </c>
      <c r="E1535" s="176">
        <v>0.5131944444444444</v>
      </c>
      <c r="F1535" s="278">
        <v>42594</v>
      </c>
      <c r="G1535" s="68">
        <v>0.54583333333333328</v>
      </c>
      <c r="H1535" s="191">
        <v>3.2638888888888884E-2</v>
      </c>
      <c r="I1535" s="109">
        <v>16</v>
      </c>
      <c r="J1535" s="179"/>
      <c r="K1535" s="179"/>
      <c r="L1535" s="179" t="s">
        <v>4</v>
      </c>
      <c r="M1535" s="180" t="s">
        <v>4169</v>
      </c>
      <c r="N1535" s="179" t="s">
        <v>3</v>
      </c>
      <c r="O1535" s="179" t="s">
        <v>8</v>
      </c>
      <c r="P1535" s="196" t="s">
        <v>7548</v>
      </c>
      <c r="Q1535" s="233" t="s">
        <v>9280</v>
      </c>
      <c r="R1535" s="237">
        <v>7</v>
      </c>
      <c r="S1535" s="237">
        <v>1</v>
      </c>
      <c r="T1535" s="189">
        <v>8</v>
      </c>
      <c r="U1535" s="179" t="s">
        <v>29</v>
      </c>
      <c r="V1535" s="179">
        <v>1983</v>
      </c>
      <c r="W1535" s="179" t="s">
        <v>2813</v>
      </c>
      <c r="X1535" s="179" t="s">
        <v>9036</v>
      </c>
      <c r="Y1535" s="179">
        <v>42387</v>
      </c>
      <c r="Z1535" s="179">
        <v>100</v>
      </c>
      <c r="AA1535" s="179">
        <v>42736</v>
      </c>
      <c r="AB1535" s="179">
        <v>0</v>
      </c>
      <c r="AC1535" s="179">
        <v>42387</v>
      </c>
      <c r="AD1535" s="179" t="s">
        <v>65</v>
      </c>
      <c r="AE1535" s="179"/>
      <c r="AF1535" s="179"/>
      <c r="AG1535" s="115"/>
      <c r="AH1535" s="115"/>
      <c r="AJ1535" s="1">
        <f t="shared" si="84"/>
        <v>0</v>
      </c>
      <c r="AK1535" s="1">
        <f t="shared" si="85"/>
        <v>-8</v>
      </c>
    </row>
    <row r="1536" spans="1:37" ht="173.25" customHeight="1">
      <c r="A1536" s="179" t="s">
        <v>6868</v>
      </c>
      <c r="B1536" s="179" t="s">
        <v>20</v>
      </c>
      <c r="C1536" s="179" t="s">
        <v>4153</v>
      </c>
      <c r="D1536" s="278">
        <v>42594</v>
      </c>
      <c r="E1536" s="176">
        <v>0.6743055555555556</v>
      </c>
      <c r="F1536" s="278">
        <v>42594</v>
      </c>
      <c r="G1536" s="68">
        <v>0.6791666666666667</v>
      </c>
      <c r="H1536" s="191">
        <v>4.8611111111110938E-3</v>
      </c>
      <c r="I1536" s="109">
        <v>59</v>
      </c>
      <c r="J1536" s="179"/>
      <c r="K1536" s="179"/>
      <c r="L1536" s="179" t="s">
        <v>17</v>
      </c>
      <c r="M1536" s="180" t="s">
        <v>6503</v>
      </c>
      <c r="N1536" s="179">
        <v>35</v>
      </c>
      <c r="O1536" s="179" t="s">
        <v>8</v>
      </c>
      <c r="P1536" s="196" t="s">
        <v>7538</v>
      </c>
      <c r="Q1536" s="233" t="s">
        <v>9281</v>
      </c>
      <c r="R1536" s="237">
        <v>36</v>
      </c>
      <c r="S1536" s="237"/>
      <c r="T1536" s="189">
        <v>36</v>
      </c>
      <c r="U1536" s="179"/>
      <c r="V1536" s="179"/>
      <c r="W1536" s="179"/>
      <c r="X1536" s="179"/>
      <c r="Y1536" s="179"/>
      <c r="Z1536" s="179"/>
      <c r="AA1536" s="179"/>
      <c r="AB1536" s="179"/>
      <c r="AC1536" s="179"/>
      <c r="AD1536" s="179" t="s">
        <v>38</v>
      </c>
      <c r="AE1536" s="179"/>
      <c r="AF1536" s="179"/>
      <c r="AG1536" s="115"/>
      <c r="AH1536" s="115"/>
      <c r="AJ1536" s="1">
        <f t="shared" si="84"/>
        <v>0</v>
      </c>
      <c r="AK1536" s="1">
        <f t="shared" si="85"/>
        <v>-36</v>
      </c>
    </row>
    <row r="1537" spans="1:38" ht="56.25" customHeight="1">
      <c r="A1537" s="179" t="s">
        <v>6868</v>
      </c>
      <c r="B1537" s="179" t="s">
        <v>20</v>
      </c>
      <c r="C1537" s="179" t="s">
        <v>4153</v>
      </c>
      <c r="D1537" s="278">
        <v>42594</v>
      </c>
      <c r="E1537" s="176">
        <v>0.69444444444444453</v>
      </c>
      <c r="F1537" s="278">
        <v>42594</v>
      </c>
      <c r="G1537" s="68">
        <v>0.90486111111111101</v>
      </c>
      <c r="H1537" s="191">
        <v>0.21041666666666647</v>
      </c>
      <c r="I1537" s="109">
        <v>68</v>
      </c>
      <c r="J1537" s="179"/>
      <c r="K1537" s="179"/>
      <c r="L1537" s="179" t="s">
        <v>17</v>
      </c>
      <c r="M1537" s="180" t="s">
        <v>6503</v>
      </c>
      <c r="N1537" s="179">
        <v>35</v>
      </c>
      <c r="O1537" s="179" t="s">
        <v>8</v>
      </c>
      <c r="P1537" s="196" t="s">
        <v>7538</v>
      </c>
      <c r="Q1537" s="233" t="s">
        <v>7539</v>
      </c>
      <c r="R1537" s="237">
        <v>135</v>
      </c>
      <c r="S1537" s="237"/>
      <c r="T1537" s="189">
        <v>135</v>
      </c>
      <c r="U1537" s="179"/>
      <c r="V1537" s="179"/>
      <c r="W1537" s="179"/>
      <c r="X1537" s="179"/>
      <c r="Y1537" s="179"/>
      <c r="Z1537" s="179"/>
      <c r="AA1537" s="179"/>
      <c r="AB1537" s="179"/>
      <c r="AC1537" s="179"/>
      <c r="AD1537" s="179" t="s">
        <v>38</v>
      </c>
      <c r="AE1537" s="179"/>
      <c r="AF1537" s="179"/>
      <c r="AG1537" s="115"/>
      <c r="AH1537" s="115"/>
      <c r="AJ1537" s="1">
        <f t="shared" si="84"/>
        <v>0</v>
      </c>
      <c r="AK1537" s="1">
        <f t="shared" si="85"/>
        <v>-135</v>
      </c>
    </row>
    <row r="1538" spans="1:38" ht="56.25" customHeight="1">
      <c r="A1538" s="179" t="s">
        <v>6868</v>
      </c>
      <c r="B1538" s="179" t="s">
        <v>20</v>
      </c>
      <c r="C1538" s="179" t="s">
        <v>4153</v>
      </c>
      <c r="D1538" s="278">
        <v>42594</v>
      </c>
      <c r="E1538" s="176">
        <v>0.8125</v>
      </c>
      <c r="F1538" s="278">
        <v>42594</v>
      </c>
      <c r="G1538" s="68">
        <v>0.81319444444444444</v>
      </c>
      <c r="H1538" s="191">
        <v>6.9444444444444198E-4</v>
      </c>
      <c r="I1538" s="109">
        <v>15</v>
      </c>
      <c r="J1538" s="179"/>
      <c r="K1538" s="179" t="s">
        <v>9</v>
      </c>
      <c r="L1538" s="179" t="s">
        <v>17</v>
      </c>
      <c r="M1538" s="180" t="s">
        <v>6494</v>
      </c>
      <c r="N1538" s="179">
        <v>110</v>
      </c>
      <c r="O1538" s="179" t="s">
        <v>8</v>
      </c>
      <c r="P1538" s="196" t="s">
        <v>7540</v>
      </c>
      <c r="Q1538" s="233" t="s">
        <v>7541</v>
      </c>
      <c r="R1538" s="237">
        <v>6</v>
      </c>
      <c r="S1538" s="237"/>
      <c r="T1538" s="189">
        <v>6</v>
      </c>
      <c r="U1538" s="179"/>
      <c r="V1538" s="179"/>
      <c r="W1538" s="179"/>
      <c r="X1538" s="179"/>
      <c r="Y1538" s="179"/>
      <c r="Z1538" s="179"/>
      <c r="AA1538" s="179"/>
      <c r="AB1538" s="179"/>
      <c r="AC1538" s="179"/>
      <c r="AD1538" s="179" t="s">
        <v>38</v>
      </c>
      <c r="AE1538" s="179"/>
      <c r="AF1538" s="179"/>
      <c r="AG1538" s="115"/>
      <c r="AH1538" s="115"/>
      <c r="AJ1538" s="1">
        <f t="shared" si="84"/>
        <v>0</v>
      </c>
      <c r="AK1538" s="1">
        <f t="shared" si="85"/>
        <v>-6</v>
      </c>
    </row>
    <row r="1539" spans="1:38" ht="112.5" customHeight="1">
      <c r="A1539" s="179" t="s">
        <v>6868</v>
      </c>
      <c r="B1539" s="179" t="s">
        <v>20</v>
      </c>
      <c r="C1539" s="179" t="s">
        <v>4153</v>
      </c>
      <c r="D1539" s="278">
        <v>42594</v>
      </c>
      <c r="E1539" s="176">
        <v>0.8222222222222223</v>
      </c>
      <c r="F1539" s="278">
        <v>42594</v>
      </c>
      <c r="G1539" s="68">
        <v>0.8222222222222223</v>
      </c>
      <c r="H1539" s="191">
        <v>0</v>
      </c>
      <c r="I1539" s="109">
        <v>127</v>
      </c>
      <c r="J1539" s="179"/>
      <c r="K1539" s="179" t="s">
        <v>9</v>
      </c>
      <c r="L1539" s="179" t="s">
        <v>17</v>
      </c>
      <c r="M1539" s="180" t="s">
        <v>6494</v>
      </c>
      <c r="N1539" s="179">
        <v>110</v>
      </c>
      <c r="O1539" s="179" t="s">
        <v>8</v>
      </c>
      <c r="P1539" s="196" t="s">
        <v>7998</v>
      </c>
      <c r="Q1539" s="233" t="s">
        <v>7541</v>
      </c>
      <c r="R1539" s="237">
        <v>26</v>
      </c>
      <c r="S1539" s="237">
        <v>11</v>
      </c>
      <c r="T1539" s="189">
        <v>37</v>
      </c>
      <c r="U1539" s="179"/>
      <c r="V1539" s="179"/>
      <c r="W1539" s="179"/>
      <c r="X1539" s="179"/>
      <c r="Y1539" s="179"/>
      <c r="Z1539" s="179"/>
      <c r="AA1539" s="179"/>
      <c r="AB1539" s="179"/>
      <c r="AC1539" s="179"/>
      <c r="AD1539" s="179" t="s">
        <v>38</v>
      </c>
      <c r="AE1539" s="179"/>
      <c r="AF1539" s="179"/>
      <c r="AG1539" s="115"/>
      <c r="AH1539" s="115"/>
      <c r="AJ1539" s="1">
        <f t="shared" si="84"/>
        <v>0</v>
      </c>
      <c r="AK1539" s="1">
        <f t="shared" si="85"/>
        <v>-37</v>
      </c>
    </row>
    <row r="1540" spans="1:38" ht="56.25" customHeight="1">
      <c r="A1540" s="179" t="s">
        <v>6868</v>
      </c>
      <c r="B1540" s="179" t="s">
        <v>20</v>
      </c>
      <c r="C1540" s="179" t="s">
        <v>4153</v>
      </c>
      <c r="D1540" s="278">
        <v>42594</v>
      </c>
      <c r="E1540" s="176">
        <v>0.8222222222222223</v>
      </c>
      <c r="F1540" s="278">
        <v>42594</v>
      </c>
      <c r="G1540" s="68">
        <v>0.8222222222222223</v>
      </c>
      <c r="H1540" s="191">
        <v>0</v>
      </c>
      <c r="I1540" s="109">
        <v>14</v>
      </c>
      <c r="J1540" s="179"/>
      <c r="K1540" s="179" t="s">
        <v>9</v>
      </c>
      <c r="L1540" s="179" t="s">
        <v>17</v>
      </c>
      <c r="M1540" s="180" t="s">
        <v>6494</v>
      </c>
      <c r="N1540" s="179">
        <v>110</v>
      </c>
      <c r="O1540" s="179" t="s">
        <v>8</v>
      </c>
      <c r="P1540" s="196" t="s">
        <v>7999</v>
      </c>
      <c r="Q1540" s="233" t="s">
        <v>7541</v>
      </c>
      <c r="R1540" s="237">
        <v>3</v>
      </c>
      <c r="S1540" s="237"/>
      <c r="T1540" s="189">
        <v>3</v>
      </c>
      <c r="U1540" s="179"/>
      <c r="V1540" s="179"/>
      <c r="W1540" s="179"/>
      <c r="X1540" s="179"/>
      <c r="Y1540" s="179"/>
      <c r="Z1540" s="179"/>
      <c r="AA1540" s="179"/>
      <c r="AB1540" s="179"/>
      <c r="AC1540" s="179"/>
      <c r="AD1540" s="179" t="s">
        <v>38</v>
      </c>
      <c r="AE1540" s="179"/>
      <c r="AF1540" s="179"/>
      <c r="AG1540" s="115"/>
      <c r="AH1540" s="115"/>
      <c r="AI1540" s="66"/>
      <c r="AJ1540" s="1">
        <f t="shared" si="84"/>
        <v>0</v>
      </c>
      <c r="AK1540" s="1">
        <f t="shared" si="85"/>
        <v>-3</v>
      </c>
      <c r="AL1540" s="66"/>
    </row>
    <row r="1541" spans="1:38" ht="47.25" customHeight="1">
      <c r="A1541" s="179" t="s">
        <v>6868</v>
      </c>
      <c r="B1541" s="179" t="s">
        <v>20</v>
      </c>
      <c r="C1541" s="179" t="s">
        <v>20</v>
      </c>
      <c r="D1541" s="278">
        <v>42594</v>
      </c>
      <c r="E1541" s="176">
        <v>0.96250000000000002</v>
      </c>
      <c r="F1541" s="278">
        <v>42594</v>
      </c>
      <c r="G1541" s="68">
        <v>0.96250000000000002</v>
      </c>
      <c r="H1541" s="191">
        <v>0</v>
      </c>
      <c r="I1541" s="109">
        <v>33</v>
      </c>
      <c r="J1541" s="179" t="s">
        <v>144</v>
      </c>
      <c r="K1541" s="179" t="s">
        <v>9</v>
      </c>
      <c r="L1541" s="179" t="s">
        <v>10</v>
      </c>
      <c r="M1541" s="180" t="s">
        <v>4717</v>
      </c>
      <c r="N1541" s="179" t="s">
        <v>3</v>
      </c>
      <c r="O1541" s="179" t="s">
        <v>8</v>
      </c>
      <c r="P1541" s="196" t="s">
        <v>7549</v>
      </c>
      <c r="Q1541" s="233" t="s">
        <v>9282</v>
      </c>
      <c r="R1541" s="237">
        <v>14</v>
      </c>
      <c r="S1541" s="237">
        <v>4</v>
      </c>
      <c r="T1541" s="189">
        <v>18</v>
      </c>
      <c r="U1541" s="179" t="s">
        <v>29</v>
      </c>
      <c r="V1541" s="179">
        <v>1989</v>
      </c>
      <c r="W1541" s="179" t="s">
        <v>2813</v>
      </c>
      <c r="X1541" s="179">
        <v>0</v>
      </c>
      <c r="Y1541" s="179">
        <v>42311</v>
      </c>
      <c r="Z1541" s="179">
        <v>100</v>
      </c>
      <c r="AA1541" s="179">
        <v>42856</v>
      </c>
      <c r="AB1541" s="179">
        <v>0</v>
      </c>
      <c r="AC1541" s="179">
        <v>42458</v>
      </c>
      <c r="AD1541" s="179" t="s">
        <v>43</v>
      </c>
      <c r="AE1541" s="179"/>
      <c r="AF1541" s="179"/>
      <c r="AG1541" s="115"/>
      <c r="AH1541" s="115"/>
      <c r="AI1541" s="66"/>
      <c r="AJ1541" s="1">
        <f t="shared" si="84"/>
        <v>0</v>
      </c>
      <c r="AK1541" s="1">
        <f t="shared" si="85"/>
        <v>-18</v>
      </c>
      <c r="AL1541" s="66"/>
    </row>
    <row r="1542" spans="1:38" ht="111" customHeight="1">
      <c r="A1542" s="179" t="s">
        <v>6868</v>
      </c>
      <c r="B1542" s="179" t="s">
        <v>20</v>
      </c>
      <c r="C1542" s="179" t="s">
        <v>20</v>
      </c>
      <c r="D1542" s="278">
        <v>42595</v>
      </c>
      <c r="E1542" s="176">
        <v>2.9166666666666664E-2</v>
      </c>
      <c r="F1542" s="278">
        <v>42595</v>
      </c>
      <c r="G1542" s="68">
        <v>2.9861111111111113E-2</v>
      </c>
      <c r="H1542" s="191">
        <v>6.9444444444444892E-4</v>
      </c>
      <c r="I1542" s="109">
        <v>7</v>
      </c>
      <c r="J1542" s="179"/>
      <c r="K1542" s="179" t="s">
        <v>9</v>
      </c>
      <c r="L1542" s="179" t="s">
        <v>10</v>
      </c>
      <c r="M1542" s="180" t="s">
        <v>4178</v>
      </c>
      <c r="N1542" s="179" t="s">
        <v>3</v>
      </c>
      <c r="O1542" s="179" t="s">
        <v>8</v>
      </c>
      <c r="P1542" s="196" t="s">
        <v>7566</v>
      </c>
      <c r="Q1542" s="233" t="s">
        <v>9283</v>
      </c>
      <c r="R1542" s="237">
        <v>1</v>
      </c>
      <c r="S1542" s="237"/>
      <c r="T1542" s="189">
        <v>1</v>
      </c>
      <c r="U1542" s="179" t="s">
        <v>29</v>
      </c>
      <c r="V1542" s="179">
        <v>1968</v>
      </c>
      <c r="W1542" s="179" t="s">
        <v>2813</v>
      </c>
      <c r="X1542" s="179">
        <v>0</v>
      </c>
      <c r="Y1542" s="179">
        <v>42508</v>
      </c>
      <c r="Z1542" s="179">
        <v>100</v>
      </c>
      <c r="AA1542" s="179">
        <v>42644</v>
      </c>
      <c r="AB1542" s="179">
        <v>0</v>
      </c>
      <c r="AC1542" s="179">
        <v>42508</v>
      </c>
      <c r="AD1542" s="179" t="s">
        <v>43</v>
      </c>
      <c r="AE1542" s="179"/>
      <c r="AF1542" s="179"/>
      <c r="AG1542" s="115"/>
      <c r="AH1542" s="115"/>
      <c r="AI1542" s="66"/>
      <c r="AJ1542" s="1">
        <f t="shared" si="84"/>
        <v>0</v>
      </c>
      <c r="AK1542" s="1">
        <f t="shared" si="85"/>
        <v>-1</v>
      </c>
      <c r="AL1542" s="66"/>
    </row>
    <row r="1543" spans="1:38" ht="281.25" customHeight="1">
      <c r="A1543" s="179" t="s">
        <v>6868</v>
      </c>
      <c r="B1543" s="179" t="s">
        <v>20</v>
      </c>
      <c r="C1543" s="179" t="s">
        <v>20</v>
      </c>
      <c r="D1543" s="278">
        <v>42595</v>
      </c>
      <c r="E1543" s="176">
        <v>8.3333333333333329E-2</v>
      </c>
      <c r="F1543" s="278">
        <v>42595</v>
      </c>
      <c r="G1543" s="68">
        <v>8.4027777777777771E-2</v>
      </c>
      <c r="H1543" s="191">
        <v>6.9444444444444198E-4</v>
      </c>
      <c r="I1543" s="109">
        <v>12</v>
      </c>
      <c r="J1543" s="179"/>
      <c r="K1543" s="179" t="s">
        <v>9</v>
      </c>
      <c r="L1543" s="179" t="s">
        <v>10</v>
      </c>
      <c r="M1543" s="180" t="s">
        <v>4178</v>
      </c>
      <c r="N1543" s="179" t="s">
        <v>3</v>
      </c>
      <c r="O1543" s="179" t="s">
        <v>8</v>
      </c>
      <c r="P1543" s="196" t="s">
        <v>7567</v>
      </c>
      <c r="Q1543" s="233" t="s">
        <v>9284</v>
      </c>
      <c r="R1543" s="237">
        <v>3</v>
      </c>
      <c r="S1543" s="237">
        <v>3</v>
      </c>
      <c r="T1543" s="189">
        <v>6</v>
      </c>
      <c r="U1543" s="179" t="s">
        <v>29</v>
      </c>
      <c r="V1543" s="179">
        <v>1970</v>
      </c>
      <c r="W1543" s="179" t="s">
        <v>2813</v>
      </c>
      <c r="X1543" s="179">
        <v>0</v>
      </c>
      <c r="Y1543" s="179">
        <v>42508</v>
      </c>
      <c r="Z1543" s="179">
        <v>100</v>
      </c>
      <c r="AA1543" s="179">
        <v>42644</v>
      </c>
      <c r="AB1543" s="179">
        <v>0</v>
      </c>
      <c r="AC1543" s="179">
        <v>42508</v>
      </c>
      <c r="AD1543" s="179" t="s">
        <v>43</v>
      </c>
      <c r="AE1543" s="179"/>
      <c r="AF1543" s="179"/>
      <c r="AG1543" s="115"/>
      <c r="AH1543" s="115"/>
      <c r="AI1543" s="66"/>
      <c r="AJ1543" s="1">
        <f t="shared" si="84"/>
        <v>0</v>
      </c>
      <c r="AK1543" s="1">
        <f t="shared" ref="AK1543:AK1574" si="86">AJ1543-T1543</f>
        <v>-6</v>
      </c>
      <c r="AL1543" s="66"/>
    </row>
    <row r="1544" spans="1:38" ht="110.25" customHeight="1">
      <c r="A1544" s="179" t="s">
        <v>6868</v>
      </c>
      <c r="B1544" s="179" t="s">
        <v>20</v>
      </c>
      <c r="C1544" s="179" t="s">
        <v>20</v>
      </c>
      <c r="D1544" s="278">
        <v>42595</v>
      </c>
      <c r="E1544" s="176">
        <v>8.3333333333333329E-2</v>
      </c>
      <c r="F1544" s="278">
        <v>42595</v>
      </c>
      <c r="G1544" s="68">
        <v>8.4027777777777771E-2</v>
      </c>
      <c r="H1544" s="191">
        <v>6.9444444444444198E-4</v>
      </c>
      <c r="I1544" s="109">
        <v>33</v>
      </c>
      <c r="J1544" s="179" t="s">
        <v>9285</v>
      </c>
      <c r="K1544" s="179" t="s">
        <v>9</v>
      </c>
      <c r="L1544" s="179" t="s">
        <v>10</v>
      </c>
      <c r="M1544" s="180" t="s">
        <v>1061</v>
      </c>
      <c r="N1544" s="179" t="s">
        <v>3</v>
      </c>
      <c r="O1544" s="179" t="s">
        <v>8</v>
      </c>
      <c r="P1544" s="196" t="s">
        <v>7569</v>
      </c>
      <c r="Q1544" s="233" t="s">
        <v>7570</v>
      </c>
      <c r="R1544" s="237">
        <v>13</v>
      </c>
      <c r="S1544" s="237"/>
      <c r="T1544" s="189">
        <v>13</v>
      </c>
      <c r="U1544" s="179" t="s">
        <v>29</v>
      </c>
      <c r="V1544" s="179">
        <v>1975</v>
      </c>
      <c r="W1544" s="179" t="s">
        <v>9106</v>
      </c>
      <c r="X1544" s="179">
        <v>0</v>
      </c>
      <c r="Y1544" s="179">
        <v>42513</v>
      </c>
      <c r="Z1544" s="179">
        <v>100</v>
      </c>
      <c r="AA1544" s="179">
        <v>42856</v>
      </c>
      <c r="AB1544" s="179">
        <v>0</v>
      </c>
      <c r="AC1544" s="179">
        <v>42513</v>
      </c>
      <c r="AD1544" s="179" t="s">
        <v>43</v>
      </c>
      <c r="AE1544" s="179"/>
      <c r="AF1544" s="179"/>
      <c r="AG1544" s="115"/>
      <c r="AH1544" s="115"/>
      <c r="AI1544" s="66"/>
      <c r="AJ1544" s="1">
        <f t="shared" si="84"/>
        <v>0</v>
      </c>
      <c r="AK1544" s="1">
        <f t="shared" si="86"/>
        <v>-13</v>
      </c>
      <c r="AL1544" s="66"/>
    </row>
    <row r="1545" spans="1:38" ht="409.5" customHeight="1">
      <c r="A1545" s="179" t="s">
        <v>6868</v>
      </c>
      <c r="B1545" s="179" t="s">
        <v>20</v>
      </c>
      <c r="C1545" s="179" t="s">
        <v>20</v>
      </c>
      <c r="D1545" s="278">
        <v>42595</v>
      </c>
      <c r="E1545" s="176">
        <v>8.3333333333333329E-2</v>
      </c>
      <c r="F1545" s="278">
        <v>42595</v>
      </c>
      <c r="G1545" s="68">
        <v>0.10069444444444443</v>
      </c>
      <c r="H1545" s="191">
        <v>1.7361111111111105E-2</v>
      </c>
      <c r="I1545" s="109">
        <v>9</v>
      </c>
      <c r="J1545" s="179"/>
      <c r="K1545" s="179"/>
      <c r="L1545" s="208" t="s">
        <v>10</v>
      </c>
      <c r="M1545" s="180" t="s">
        <v>533</v>
      </c>
      <c r="N1545" s="179" t="s">
        <v>3</v>
      </c>
      <c r="O1545" s="179" t="s">
        <v>24</v>
      </c>
      <c r="P1545" s="196" t="s">
        <v>7576</v>
      </c>
      <c r="Q1545" s="233" t="s">
        <v>8000</v>
      </c>
      <c r="R1545" s="237">
        <v>10</v>
      </c>
      <c r="S1545" s="237">
        <v>2</v>
      </c>
      <c r="T1545" s="189">
        <v>12</v>
      </c>
      <c r="U1545" s="179" t="s">
        <v>63</v>
      </c>
      <c r="V1545" s="179">
        <v>0</v>
      </c>
      <c r="W1545" s="179">
        <v>0</v>
      </c>
      <c r="X1545" s="179">
        <v>0</v>
      </c>
      <c r="Y1545" s="179">
        <v>0</v>
      </c>
      <c r="Z1545" s="179">
        <v>0</v>
      </c>
      <c r="AA1545" s="179">
        <v>0</v>
      </c>
      <c r="AB1545" s="179">
        <v>0</v>
      </c>
      <c r="AC1545" s="179">
        <v>0</v>
      </c>
      <c r="AD1545" s="179" t="s">
        <v>43</v>
      </c>
      <c r="AE1545" s="179"/>
      <c r="AF1545" s="179"/>
      <c r="AG1545" s="115"/>
      <c r="AH1545" s="115"/>
      <c r="AI1545" s="66"/>
      <c r="AJ1545" s="1">
        <f t="shared" si="84"/>
        <v>0</v>
      </c>
      <c r="AK1545" s="1">
        <f t="shared" si="86"/>
        <v>-12</v>
      </c>
      <c r="AL1545" s="66"/>
    </row>
    <row r="1546" spans="1:38" ht="168.75" customHeight="1">
      <c r="A1546" s="179" t="s">
        <v>6868</v>
      </c>
      <c r="B1546" s="179" t="s">
        <v>20</v>
      </c>
      <c r="C1546" s="179" t="s">
        <v>4054</v>
      </c>
      <c r="D1546" s="278">
        <v>42595</v>
      </c>
      <c r="E1546" s="176">
        <v>8.3333333333333329E-2</v>
      </c>
      <c r="F1546" s="278">
        <v>42595</v>
      </c>
      <c r="G1546" s="68">
        <v>8.4027777777777771E-2</v>
      </c>
      <c r="H1546" s="191">
        <v>6.9444444444444198E-4</v>
      </c>
      <c r="I1546" s="109">
        <v>178</v>
      </c>
      <c r="J1546" s="179"/>
      <c r="K1546" s="179"/>
      <c r="L1546" s="179" t="s">
        <v>17</v>
      </c>
      <c r="M1546" s="180" t="s">
        <v>9033</v>
      </c>
      <c r="N1546" s="179" t="s">
        <v>3</v>
      </c>
      <c r="O1546" s="179" t="s">
        <v>40</v>
      </c>
      <c r="P1546" s="196" t="s">
        <v>9286</v>
      </c>
      <c r="Q1546" s="233" t="s">
        <v>7559</v>
      </c>
      <c r="R1546" s="237">
        <v>37</v>
      </c>
      <c r="S1546" s="237"/>
      <c r="T1546" s="189">
        <v>37</v>
      </c>
      <c r="U1546" s="179"/>
      <c r="V1546" s="179"/>
      <c r="W1546" s="179"/>
      <c r="X1546" s="179"/>
      <c r="Y1546" s="179"/>
      <c r="Z1546" s="179"/>
      <c r="AA1546" s="179"/>
      <c r="AB1546" s="179"/>
      <c r="AC1546" s="179"/>
      <c r="AD1546" s="179" t="s">
        <v>38</v>
      </c>
      <c r="AE1546" s="179"/>
      <c r="AF1546" s="179"/>
      <c r="AG1546" s="115"/>
      <c r="AH1546" s="115"/>
      <c r="AI1546" s="66"/>
      <c r="AJ1546" s="1">
        <f t="shared" si="84"/>
        <v>0</v>
      </c>
      <c r="AK1546" s="1">
        <f t="shared" si="86"/>
        <v>-37</v>
      </c>
      <c r="AL1546" s="66"/>
    </row>
    <row r="1547" spans="1:38" ht="31.5" customHeight="1">
      <c r="A1547" s="179" t="s">
        <v>6868</v>
      </c>
      <c r="B1547" s="179" t="s">
        <v>20</v>
      </c>
      <c r="C1547" s="179" t="s">
        <v>4054</v>
      </c>
      <c r="D1547" s="278">
        <v>42595</v>
      </c>
      <c r="E1547" s="176">
        <v>8.3333333333333329E-2</v>
      </c>
      <c r="F1547" s="278">
        <v>42595</v>
      </c>
      <c r="G1547" s="68">
        <v>8.4027777777777771E-2</v>
      </c>
      <c r="H1547" s="191">
        <v>6.9444444444444198E-4</v>
      </c>
      <c r="I1547" s="109">
        <v>332</v>
      </c>
      <c r="J1547" s="179"/>
      <c r="K1547" s="179"/>
      <c r="L1547" s="179" t="s">
        <v>17</v>
      </c>
      <c r="M1547" s="180" t="s">
        <v>9033</v>
      </c>
      <c r="N1547" s="179" t="s">
        <v>3</v>
      </c>
      <c r="O1547" s="179" t="s">
        <v>40</v>
      </c>
      <c r="P1547" s="196" t="s">
        <v>8001</v>
      </c>
      <c r="Q1547" s="233" t="s">
        <v>7559</v>
      </c>
      <c r="R1547" s="237">
        <v>92</v>
      </c>
      <c r="S1547" s="237"/>
      <c r="T1547" s="189">
        <v>92</v>
      </c>
      <c r="U1547" s="179"/>
      <c r="V1547" s="179"/>
      <c r="W1547" s="179"/>
      <c r="X1547" s="179"/>
      <c r="Y1547" s="179"/>
      <c r="Z1547" s="179"/>
      <c r="AA1547" s="179"/>
      <c r="AB1547" s="179"/>
      <c r="AC1547" s="179"/>
      <c r="AD1547" s="179" t="s">
        <v>38</v>
      </c>
      <c r="AE1547" s="179"/>
      <c r="AF1547" s="179"/>
      <c r="AG1547" s="115"/>
      <c r="AH1547" s="115"/>
      <c r="AI1547" s="66"/>
      <c r="AJ1547" s="1">
        <f t="shared" si="84"/>
        <v>0</v>
      </c>
      <c r="AK1547" s="1">
        <f t="shared" si="86"/>
        <v>-92</v>
      </c>
      <c r="AL1547" s="66"/>
    </row>
    <row r="1548" spans="1:38" ht="31.5" customHeight="1">
      <c r="A1548" s="179" t="s">
        <v>6868</v>
      </c>
      <c r="B1548" s="179" t="s">
        <v>20</v>
      </c>
      <c r="C1548" s="179" t="s">
        <v>4054</v>
      </c>
      <c r="D1548" s="278">
        <v>42595</v>
      </c>
      <c r="E1548" s="176">
        <v>0.10486111111111111</v>
      </c>
      <c r="F1548" s="278">
        <v>42595</v>
      </c>
      <c r="G1548" s="68">
        <v>0.17083333333333331</v>
      </c>
      <c r="H1548" s="191">
        <v>6.5972222222222196E-2</v>
      </c>
      <c r="I1548" s="109">
        <v>341</v>
      </c>
      <c r="J1548" s="179"/>
      <c r="K1548" s="179"/>
      <c r="L1548" s="179" t="s">
        <v>17</v>
      </c>
      <c r="M1548" s="180" t="s">
        <v>9033</v>
      </c>
      <c r="N1548" s="179">
        <v>110</v>
      </c>
      <c r="O1548" s="179" t="s">
        <v>8</v>
      </c>
      <c r="P1548" s="196" t="s">
        <v>9287</v>
      </c>
      <c r="Q1548" s="233" t="s">
        <v>9288</v>
      </c>
      <c r="R1548" s="237">
        <v>527</v>
      </c>
      <c r="S1548" s="237">
        <v>42</v>
      </c>
      <c r="T1548" s="189">
        <v>569</v>
      </c>
      <c r="U1548" s="179"/>
      <c r="V1548" s="179"/>
      <c r="W1548" s="179"/>
      <c r="X1548" s="179"/>
      <c r="Y1548" s="179"/>
      <c r="Z1548" s="179"/>
      <c r="AA1548" s="179"/>
      <c r="AB1548" s="179"/>
      <c r="AC1548" s="179"/>
      <c r="AD1548" s="179" t="s">
        <v>38</v>
      </c>
      <c r="AE1548" s="179"/>
      <c r="AF1548" s="179"/>
      <c r="AG1548" s="115"/>
      <c r="AH1548" s="115"/>
      <c r="AI1548" s="66"/>
      <c r="AJ1548" s="1">
        <f t="shared" ref="AJ1548:AJ1611" si="87">T1548-S1548-R1548</f>
        <v>0</v>
      </c>
      <c r="AK1548" s="1">
        <f t="shared" si="86"/>
        <v>-569</v>
      </c>
      <c r="AL1548" s="66"/>
    </row>
    <row r="1549" spans="1:38" ht="31.5" customHeight="1">
      <c r="A1549" s="179" t="s">
        <v>6868</v>
      </c>
      <c r="B1549" s="179" t="s">
        <v>20</v>
      </c>
      <c r="C1549" s="179" t="s">
        <v>4054</v>
      </c>
      <c r="D1549" s="278">
        <v>42595</v>
      </c>
      <c r="E1549" s="176">
        <v>0.10486111111111111</v>
      </c>
      <c r="F1549" s="278">
        <v>42595</v>
      </c>
      <c r="G1549" s="68">
        <v>0.10486111111111111</v>
      </c>
      <c r="H1549" s="191">
        <v>0</v>
      </c>
      <c r="I1549" s="109">
        <v>327</v>
      </c>
      <c r="J1549" s="179"/>
      <c r="K1549" s="179"/>
      <c r="L1549" s="179" t="s">
        <v>17</v>
      </c>
      <c r="M1549" s="180" t="s">
        <v>9033</v>
      </c>
      <c r="N1549" s="179">
        <v>110</v>
      </c>
      <c r="O1549" s="179" t="s">
        <v>8</v>
      </c>
      <c r="P1549" s="196" t="s">
        <v>8002</v>
      </c>
      <c r="Q1549" s="233" t="s">
        <v>9289</v>
      </c>
      <c r="R1549" s="237">
        <v>86</v>
      </c>
      <c r="S1549" s="237">
        <v>27</v>
      </c>
      <c r="T1549" s="189">
        <v>113</v>
      </c>
      <c r="U1549" s="179"/>
      <c r="V1549" s="179"/>
      <c r="W1549" s="179"/>
      <c r="X1549" s="179"/>
      <c r="Y1549" s="179"/>
      <c r="Z1549" s="179"/>
      <c r="AA1549" s="179"/>
      <c r="AB1549" s="179"/>
      <c r="AC1549" s="179"/>
      <c r="AD1549" s="179" t="s">
        <v>38</v>
      </c>
      <c r="AE1549" s="179"/>
      <c r="AF1549" s="179"/>
      <c r="AG1549" s="115"/>
      <c r="AH1549" s="115"/>
      <c r="AI1549" s="66"/>
      <c r="AJ1549" s="1">
        <f t="shared" si="87"/>
        <v>0</v>
      </c>
      <c r="AK1549" s="1">
        <f t="shared" si="86"/>
        <v>-113</v>
      </c>
      <c r="AL1549" s="66"/>
    </row>
    <row r="1550" spans="1:38" ht="18.75" customHeight="1">
      <c r="A1550" s="179" t="s">
        <v>6868</v>
      </c>
      <c r="B1550" s="179" t="s">
        <v>20</v>
      </c>
      <c r="C1550" s="179" t="s">
        <v>4054</v>
      </c>
      <c r="D1550" s="278">
        <v>42595</v>
      </c>
      <c r="E1550" s="176">
        <v>0.10486111111111111</v>
      </c>
      <c r="F1550" s="278">
        <v>42595</v>
      </c>
      <c r="G1550" s="68">
        <v>0.24027777777777778</v>
      </c>
      <c r="H1550" s="191">
        <v>0.13541666666666669</v>
      </c>
      <c r="I1550" s="109">
        <v>79</v>
      </c>
      <c r="J1550" s="179"/>
      <c r="K1550" s="179"/>
      <c r="L1550" s="179" t="s">
        <v>17</v>
      </c>
      <c r="M1550" s="180" t="s">
        <v>9033</v>
      </c>
      <c r="N1550" s="179">
        <v>110</v>
      </c>
      <c r="O1550" s="179" t="s">
        <v>8</v>
      </c>
      <c r="P1550" s="196" t="s">
        <v>8003</v>
      </c>
      <c r="Q1550" s="233" t="s">
        <v>9290</v>
      </c>
      <c r="R1550" s="237">
        <v>117</v>
      </c>
      <c r="S1550" s="237">
        <v>8</v>
      </c>
      <c r="T1550" s="189">
        <v>125</v>
      </c>
      <c r="U1550" s="179"/>
      <c r="V1550" s="179"/>
      <c r="W1550" s="179"/>
      <c r="X1550" s="179"/>
      <c r="Y1550" s="179"/>
      <c r="Z1550" s="179"/>
      <c r="AA1550" s="179"/>
      <c r="AB1550" s="179"/>
      <c r="AC1550" s="179"/>
      <c r="AD1550" s="179" t="s">
        <v>38</v>
      </c>
      <c r="AE1550" s="179"/>
      <c r="AF1550" s="179"/>
      <c r="AG1550" s="115"/>
      <c r="AH1550" s="115"/>
      <c r="AI1550" s="66"/>
      <c r="AJ1550" s="1">
        <f t="shared" si="87"/>
        <v>0</v>
      </c>
      <c r="AK1550" s="1">
        <f t="shared" si="86"/>
        <v>-125</v>
      </c>
      <c r="AL1550" s="66"/>
    </row>
    <row r="1551" spans="1:38" ht="31.5" customHeight="1">
      <c r="A1551" s="179" t="s">
        <v>6868</v>
      </c>
      <c r="B1551" s="179" t="s">
        <v>20</v>
      </c>
      <c r="C1551" s="179" t="s">
        <v>20</v>
      </c>
      <c r="D1551" s="278">
        <v>42595</v>
      </c>
      <c r="E1551" s="176">
        <v>9.7222222222222224E-2</v>
      </c>
      <c r="F1551" s="278">
        <v>42595</v>
      </c>
      <c r="G1551" s="68">
        <v>9.7916666666666666E-2</v>
      </c>
      <c r="H1551" s="191">
        <v>6.9444444444444198E-4</v>
      </c>
      <c r="I1551" s="109">
        <v>5</v>
      </c>
      <c r="J1551" s="179"/>
      <c r="K1551" s="179" t="s">
        <v>9</v>
      </c>
      <c r="L1551" s="179" t="s">
        <v>10</v>
      </c>
      <c r="M1551" s="180" t="s">
        <v>7137</v>
      </c>
      <c r="N1551" s="179" t="s">
        <v>3</v>
      </c>
      <c r="O1551" s="179" t="s">
        <v>8</v>
      </c>
      <c r="P1551" s="196" t="s">
        <v>7571</v>
      </c>
      <c r="Q1551" s="233" t="s">
        <v>9291</v>
      </c>
      <c r="R1551" s="237">
        <v>3</v>
      </c>
      <c r="S1551" s="237">
        <v>8.6999999999999993</v>
      </c>
      <c r="T1551" s="189">
        <v>11.7</v>
      </c>
      <c r="U1551" s="179" t="s">
        <v>29</v>
      </c>
      <c r="V1551" s="179">
        <v>2004</v>
      </c>
      <c r="W1551" s="179" t="s">
        <v>9292</v>
      </c>
      <c r="X1551" s="179">
        <v>0</v>
      </c>
      <c r="Y1551" s="179">
        <v>0</v>
      </c>
      <c r="Z1551" s="179">
        <v>0</v>
      </c>
      <c r="AA1551" s="179">
        <v>0</v>
      </c>
      <c r="AB1551" s="179">
        <v>0</v>
      </c>
      <c r="AC1551" s="179">
        <v>0</v>
      </c>
      <c r="AD1551" s="179" t="s">
        <v>43</v>
      </c>
      <c r="AE1551" s="179"/>
      <c r="AF1551" s="179"/>
      <c r="AG1551" s="115"/>
      <c r="AH1551" s="115"/>
      <c r="AI1551" s="66"/>
      <c r="AJ1551" s="1">
        <f t="shared" si="87"/>
        <v>0</v>
      </c>
      <c r="AK1551" s="1">
        <f t="shared" si="86"/>
        <v>-11.7</v>
      </c>
      <c r="AL1551" s="66"/>
    </row>
    <row r="1552" spans="1:38" ht="63" customHeight="1">
      <c r="A1552" s="179" t="s">
        <v>6868</v>
      </c>
      <c r="B1552" s="179" t="s">
        <v>20</v>
      </c>
      <c r="C1552" s="179" t="s">
        <v>4054</v>
      </c>
      <c r="D1552" s="278">
        <v>42595</v>
      </c>
      <c r="E1552" s="176">
        <v>0.10486111111111111</v>
      </c>
      <c r="F1552" s="278">
        <v>42595</v>
      </c>
      <c r="G1552" s="68">
        <v>0.17083333333333331</v>
      </c>
      <c r="H1552" s="191">
        <v>6.5972222222222196E-2</v>
      </c>
      <c r="I1552" s="109">
        <v>77</v>
      </c>
      <c r="J1552" s="179"/>
      <c r="K1552" s="179"/>
      <c r="L1552" s="179" t="s">
        <v>17</v>
      </c>
      <c r="M1552" s="180" t="s">
        <v>9033</v>
      </c>
      <c r="N1552" s="179">
        <v>110</v>
      </c>
      <c r="O1552" s="179" t="s">
        <v>8</v>
      </c>
      <c r="P1552" s="196" t="s">
        <v>9293</v>
      </c>
      <c r="Q1552" s="233" t="s">
        <v>9288</v>
      </c>
      <c r="R1552" s="237">
        <v>130</v>
      </c>
      <c r="S1552" s="237">
        <v>5</v>
      </c>
      <c r="T1552" s="189">
        <v>135</v>
      </c>
      <c r="U1552" s="179"/>
      <c r="V1552" s="179"/>
      <c r="W1552" s="179"/>
      <c r="X1552" s="179"/>
      <c r="Y1552" s="179"/>
      <c r="Z1552" s="179"/>
      <c r="AA1552" s="179"/>
      <c r="AB1552" s="179"/>
      <c r="AC1552" s="179"/>
      <c r="AD1552" s="179" t="s">
        <v>38</v>
      </c>
      <c r="AE1552" s="179"/>
      <c r="AF1552" s="179"/>
      <c r="AG1552" s="115"/>
      <c r="AH1552" s="115"/>
      <c r="AI1552" s="66"/>
      <c r="AJ1552" s="1">
        <f t="shared" si="87"/>
        <v>0</v>
      </c>
      <c r="AK1552" s="1">
        <f t="shared" si="86"/>
        <v>-135</v>
      </c>
      <c r="AL1552" s="66"/>
    </row>
    <row r="1553" spans="1:38" ht="31.5" customHeight="1">
      <c r="A1553" s="179" t="s">
        <v>6868</v>
      </c>
      <c r="B1553" s="179" t="s">
        <v>20</v>
      </c>
      <c r="C1553" s="179" t="s">
        <v>4054</v>
      </c>
      <c r="D1553" s="278">
        <v>42595</v>
      </c>
      <c r="E1553" s="176">
        <v>0.15277777777777776</v>
      </c>
      <c r="F1553" s="278">
        <v>42595</v>
      </c>
      <c r="G1553" s="68">
        <v>0.15347222222222223</v>
      </c>
      <c r="H1553" s="191">
        <v>6.9444444444446973E-4</v>
      </c>
      <c r="I1553" s="109">
        <v>8</v>
      </c>
      <c r="J1553" s="179"/>
      <c r="K1553" s="179" t="s">
        <v>9</v>
      </c>
      <c r="L1553" s="179" t="s">
        <v>17</v>
      </c>
      <c r="M1553" s="180" t="s">
        <v>5854</v>
      </c>
      <c r="N1553" s="179" t="s">
        <v>3</v>
      </c>
      <c r="O1553" s="179" t="s">
        <v>8</v>
      </c>
      <c r="P1553" s="196" t="s">
        <v>529</v>
      </c>
      <c r="Q1553" s="233" t="s">
        <v>7568</v>
      </c>
      <c r="R1553" s="754">
        <v>5</v>
      </c>
      <c r="S1553" s="244">
        <v>3</v>
      </c>
      <c r="T1553" s="189">
        <v>8</v>
      </c>
      <c r="U1553" s="179"/>
      <c r="V1553" s="179"/>
      <c r="W1553" s="179"/>
      <c r="X1553" s="179"/>
      <c r="Y1553" s="179"/>
      <c r="Z1553" s="179"/>
      <c r="AA1553" s="179"/>
      <c r="AB1553" s="179"/>
      <c r="AC1553" s="179"/>
      <c r="AD1553" s="179" t="s">
        <v>38</v>
      </c>
      <c r="AE1553" s="179"/>
      <c r="AF1553" s="179"/>
      <c r="AG1553" s="115"/>
      <c r="AI1553" s="66"/>
      <c r="AJ1553" s="1">
        <f t="shared" si="87"/>
        <v>0</v>
      </c>
      <c r="AK1553" s="1">
        <f t="shared" si="86"/>
        <v>-8</v>
      </c>
      <c r="AL1553" s="66"/>
    </row>
    <row r="1554" spans="1:38" ht="31.5" customHeight="1">
      <c r="A1554" s="179" t="s">
        <v>6868</v>
      </c>
      <c r="B1554" s="179" t="s">
        <v>20</v>
      </c>
      <c r="C1554" s="179" t="s">
        <v>20</v>
      </c>
      <c r="D1554" s="278">
        <v>42595</v>
      </c>
      <c r="E1554" s="176">
        <v>0.14861111111111111</v>
      </c>
      <c r="F1554" s="278">
        <v>42595</v>
      </c>
      <c r="G1554" s="68">
        <v>0.14930555555555555</v>
      </c>
      <c r="H1554" s="191">
        <v>6.9444444444444198E-4</v>
      </c>
      <c r="I1554" s="109">
        <v>86</v>
      </c>
      <c r="J1554" s="179"/>
      <c r="K1554" s="179"/>
      <c r="L1554" s="179" t="s">
        <v>10</v>
      </c>
      <c r="M1554" s="180" t="s">
        <v>1952</v>
      </c>
      <c r="N1554" s="179">
        <v>35</v>
      </c>
      <c r="O1554" s="179" t="s">
        <v>8</v>
      </c>
      <c r="P1554" s="196" t="s">
        <v>8004</v>
      </c>
      <c r="Q1554" s="233" t="s">
        <v>9294</v>
      </c>
      <c r="R1554" s="754">
        <v>33</v>
      </c>
      <c r="S1554" s="244">
        <v>76</v>
      </c>
      <c r="T1554" s="189">
        <v>109</v>
      </c>
      <c r="U1554" s="179" t="s">
        <v>29</v>
      </c>
      <c r="V1554" s="179">
        <v>1981</v>
      </c>
      <c r="W1554" s="179" t="s">
        <v>9270</v>
      </c>
      <c r="X1554" s="179" t="s">
        <v>9143</v>
      </c>
      <c r="Y1554" s="179">
        <v>42181</v>
      </c>
      <c r="Z1554" s="179">
        <v>100</v>
      </c>
      <c r="AA1554" s="179">
        <v>2017</v>
      </c>
      <c r="AB1554" s="179">
        <v>0</v>
      </c>
      <c r="AC1554" s="179">
        <v>42175</v>
      </c>
      <c r="AD1554" s="179" t="s">
        <v>43</v>
      </c>
      <c r="AE1554" s="179"/>
      <c r="AF1554" s="179"/>
      <c r="AG1554" s="115"/>
      <c r="AI1554" s="66"/>
      <c r="AJ1554" s="1">
        <f t="shared" si="87"/>
        <v>0</v>
      </c>
      <c r="AK1554" s="1">
        <f t="shared" si="86"/>
        <v>-109</v>
      </c>
      <c r="AL1554" s="66"/>
    </row>
    <row r="1555" spans="1:38" ht="31.5" customHeight="1">
      <c r="A1555" s="179" t="s">
        <v>6868</v>
      </c>
      <c r="B1555" s="179" t="s">
        <v>20</v>
      </c>
      <c r="C1555" s="179" t="s">
        <v>4153</v>
      </c>
      <c r="D1555" s="278">
        <v>42595</v>
      </c>
      <c r="E1555" s="176">
        <v>0.23611111111111113</v>
      </c>
      <c r="F1555" s="278">
        <v>42595</v>
      </c>
      <c r="G1555" s="68">
        <v>0.23680555555555557</v>
      </c>
      <c r="H1555" s="191">
        <v>6.9444444444444198E-4</v>
      </c>
      <c r="I1555" s="109">
        <v>67</v>
      </c>
      <c r="J1555" s="179"/>
      <c r="K1555" s="179"/>
      <c r="L1555" s="179" t="s">
        <v>17</v>
      </c>
      <c r="M1555" s="180" t="s">
        <v>6503</v>
      </c>
      <c r="N1555" s="179">
        <v>35</v>
      </c>
      <c r="O1555" s="179" t="s">
        <v>8</v>
      </c>
      <c r="P1555" s="196" t="s">
        <v>7560</v>
      </c>
      <c r="Q1555" s="233" t="s">
        <v>7561</v>
      </c>
      <c r="R1555" s="754">
        <v>13</v>
      </c>
      <c r="S1555" s="244">
        <v>1</v>
      </c>
      <c r="T1555" s="189">
        <v>14</v>
      </c>
      <c r="U1555" s="179"/>
      <c r="V1555" s="179"/>
      <c r="W1555" s="179"/>
      <c r="X1555" s="179"/>
      <c r="Y1555" s="179"/>
      <c r="Z1555" s="179"/>
      <c r="AA1555" s="179"/>
      <c r="AB1555" s="179"/>
      <c r="AC1555" s="179"/>
      <c r="AD1555" s="179" t="s">
        <v>38</v>
      </c>
      <c r="AE1555" s="179"/>
      <c r="AF1555" s="179"/>
      <c r="AG1555" s="115"/>
      <c r="AI1555" s="66"/>
      <c r="AJ1555" s="1">
        <f t="shared" si="87"/>
        <v>0</v>
      </c>
      <c r="AK1555" s="1">
        <f t="shared" si="86"/>
        <v>-14</v>
      </c>
      <c r="AL1555" s="66"/>
    </row>
    <row r="1556" spans="1:38" ht="31.5" customHeight="1">
      <c r="A1556" s="179" t="s">
        <v>6868</v>
      </c>
      <c r="B1556" s="179" t="s">
        <v>20</v>
      </c>
      <c r="C1556" s="179" t="s">
        <v>20</v>
      </c>
      <c r="D1556" s="278">
        <v>42595</v>
      </c>
      <c r="E1556" s="176">
        <v>0.18819444444444444</v>
      </c>
      <c r="F1556" s="278">
        <v>42595</v>
      </c>
      <c r="G1556" s="68">
        <v>0.18819444444444444</v>
      </c>
      <c r="H1556" s="191">
        <v>0</v>
      </c>
      <c r="I1556" s="109">
        <v>10</v>
      </c>
      <c r="J1556" s="179" t="s">
        <v>459</v>
      </c>
      <c r="K1556" s="179" t="s">
        <v>9</v>
      </c>
      <c r="L1556" s="179" t="s">
        <v>10</v>
      </c>
      <c r="M1556" s="180" t="s">
        <v>1066</v>
      </c>
      <c r="N1556" s="179" t="s">
        <v>3</v>
      </c>
      <c r="O1556" s="179" t="s">
        <v>8</v>
      </c>
      <c r="P1556" s="196" t="s">
        <v>7572</v>
      </c>
      <c r="Q1556" s="233" t="s">
        <v>9295</v>
      </c>
      <c r="R1556" s="754">
        <v>22</v>
      </c>
      <c r="S1556" s="244"/>
      <c r="T1556" s="189">
        <v>22</v>
      </c>
      <c r="U1556" s="179" t="s">
        <v>29</v>
      </c>
      <c r="V1556" s="179">
        <v>1978</v>
      </c>
      <c r="W1556" s="179" t="s">
        <v>2813</v>
      </c>
      <c r="X1556" s="179" t="s">
        <v>9296</v>
      </c>
      <c r="Y1556" s="179">
        <v>42445</v>
      </c>
      <c r="Z1556" s="179">
        <v>100</v>
      </c>
      <c r="AA1556" s="179">
        <v>42917</v>
      </c>
      <c r="AB1556" s="179">
        <v>0</v>
      </c>
      <c r="AC1556" s="179">
        <v>42445</v>
      </c>
      <c r="AD1556" s="179" t="s">
        <v>43</v>
      </c>
      <c r="AE1556" s="179"/>
      <c r="AF1556" s="179"/>
      <c r="AG1556" s="115"/>
      <c r="AJ1556" s="1">
        <f t="shared" si="87"/>
        <v>0</v>
      </c>
      <c r="AK1556" s="1">
        <f t="shared" si="86"/>
        <v>-22</v>
      </c>
    </row>
    <row r="1557" spans="1:38" ht="47.25" customHeight="1">
      <c r="A1557" s="179" t="s">
        <v>6868</v>
      </c>
      <c r="B1557" s="179" t="s">
        <v>20</v>
      </c>
      <c r="C1557" s="179" t="s">
        <v>20</v>
      </c>
      <c r="D1557" s="278">
        <v>42595</v>
      </c>
      <c r="E1557" s="176">
        <v>0.20277777777777781</v>
      </c>
      <c r="F1557" s="278">
        <v>42595</v>
      </c>
      <c r="G1557" s="68">
        <v>0.20347222222222219</v>
      </c>
      <c r="H1557" s="191">
        <v>6.9444444444438647E-4</v>
      </c>
      <c r="I1557" s="109">
        <v>10</v>
      </c>
      <c r="J1557" s="179" t="s">
        <v>459</v>
      </c>
      <c r="K1557" s="179" t="s">
        <v>9</v>
      </c>
      <c r="L1557" s="179" t="s">
        <v>10</v>
      </c>
      <c r="M1557" s="180" t="s">
        <v>1061</v>
      </c>
      <c r="N1557" s="179" t="s">
        <v>3</v>
      </c>
      <c r="O1557" s="179" t="s">
        <v>8</v>
      </c>
      <c r="P1557" s="196" t="s">
        <v>7573</v>
      </c>
      <c r="Q1557" s="233" t="s">
        <v>9297</v>
      </c>
      <c r="R1557" s="754">
        <v>1</v>
      </c>
      <c r="S1557" s="244">
        <v>1</v>
      </c>
      <c r="T1557" s="189">
        <v>2</v>
      </c>
      <c r="U1557" s="179" t="s">
        <v>29</v>
      </c>
      <c r="V1557" s="179">
        <v>1982</v>
      </c>
      <c r="W1557" s="179">
        <v>0</v>
      </c>
      <c r="X1557" s="179">
        <v>0</v>
      </c>
      <c r="Y1557" s="179">
        <v>42544</v>
      </c>
      <c r="Z1557" s="179">
        <v>100</v>
      </c>
      <c r="AA1557" s="179">
        <v>2017</v>
      </c>
      <c r="AB1557" s="179">
        <v>0</v>
      </c>
      <c r="AC1557" s="179">
        <v>42104</v>
      </c>
      <c r="AD1557" s="179" t="s">
        <v>43</v>
      </c>
      <c r="AE1557" s="179"/>
      <c r="AF1557" s="179"/>
      <c r="AG1557" s="115"/>
      <c r="AJ1557" s="1">
        <f t="shared" si="87"/>
        <v>0</v>
      </c>
      <c r="AK1557" s="1">
        <f t="shared" si="86"/>
        <v>-2</v>
      </c>
    </row>
    <row r="1558" spans="1:38" ht="18.75" customHeight="1">
      <c r="A1558" s="179" t="s">
        <v>6868</v>
      </c>
      <c r="B1558" s="179" t="s">
        <v>20</v>
      </c>
      <c r="C1558" s="179" t="s">
        <v>4153</v>
      </c>
      <c r="D1558" s="278">
        <v>42595</v>
      </c>
      <c r="E1558" s="176">
        <v>0.33194444444444443</v>
      </c>
      <c r="F1558" s="278">
        <v>42595</v>
      </c>
      <c r="G1558" s="68">
        <v>0.33263888888888887</v>
      </c>
      <c r="H1558" s="191">
        <v>6.9444444444444198E-4</v>
      </c>
      <c r="I1558" s="109">
        <v>91</v>
      </c>
      <c r="J1558" s="179"/>
      <c r="K1558" s="179" t="s">
        <v>9</v>
      </c>
      <c r="L1558" s="179" t="s">
        <v>17</v>
      </c>
      <c r="M1558" s="180" t="s">
        <v>7562</v>
      </c>
      <c r="N1558" s="179">
        <v>110</v>
      </c>
      <c r="O1558" s="179" t="s">
        <v>8</v>
      </c>
      <c r="P1558" s="196" t="s">
        <v>9298</v>
      </c>
      <c r="Q1558" s="233" t="s">
        <v>7563</v>
      </c>
      <c r="R1558" s="754">
        <v>19</v>
      </c>
      <c r="S1558" s="244">
        <v>7</v>
      </c>
      <c r="T1558" s="189">
        <v>26</v>
      </c>
      <c r="U1558" s="179"/>
      <c r="V1558" s="179"/>
      <c r="W1558" s="179"/>
      <c r="X1558" s="179"/>
      <c r="Y1558" s="179"/>
      <c r="Z1558" s="179"/>
      <c r="AA1558" s="179"/>
      <c r="AB1558" s="179"/>
      <c r="AC1558" s="179"/>
      <c r="AD1558" s="179" t="s">
        <v>38</v>
      </c>
      <c r="AE1558" s="179"/>
      <c r="AF1558" s="179"/>
      <c r="AG1558" s="115"/>
      <c r="AJ1558" s="1">
        <f t="shared" si="87"/>
        <v>0</v>
      </c>
      <c r="AK1558" s="1">
        <f t="shared" si="86"/>
        <v>-26</v>
      </c>
    </row>
    <row r="1559" spans="1:38" ht="110.25" customHeight="1">
      <c r="A1559" s="179" t="s">
        <v>6868</v>
      </c>
      <c r="B1559" s="179" t="s">
        <v>20</v>
      </c>
      <c r="C1559" s="179" t="s">
        <v>20</v>
      </c>
      <c r="D1559" s="278">
        <v>42595</v>
      </c>
      <c r="E1559" s="176">
        <v>0.40277777777777773</v>
      </c>
      <c r="F1559" s="278">
        <v>42595</v>
      </c>
      <c r="G1559" s="68">
        <v>0.44513888888888892</v>
      </c>
      <c r="H1559" s="191">
        <v>4.2361111111111183E-2</v>
      </c>
      <c r="I1559" s="109">
        <v>9</v>
      </c>
      <c r="J1559" s="179" t="s">
        <v>1888</v>
      </c>
      <c r="K1559" s="179" t="s">
        <v>21</v>
      </c>
      <c r="L1559" s="179" t="s">
        <v>10</v>
      </c>
      <c r="M1559" s="180" t="s">
        <v>4699</v>
      </c>
      <c r="N1559" s="179" t="s">
        <v>3</v>
      </c>
      <c r="O1559" s="179" t="s">
        <v>8</v>
      </c>
      <c r="P1559" s="196" t="s">
        <v>4719</v>
      </c>
      <c r="Q1559" s="233" t="s">
        <v>9299</v>
      </c>
      <c r="R1559" s="754">
        <v>11</v>
      </c>
      <c r="S1559" s="244">
        <v>4</v>
      </c>
      <c r="T1559" s="189">
        <v>15</v>
      </c>
      <c r="U1559" s="2" t="s">
        <v>7</v>
      </c>
      <c r="V1559" s="2">
        <v>2016</v>
      </c>
      <c r="W1559" s="2" t="s">
        <v>9300</v>
      </c>
      <c r="X1559" s="2">
        <v>0</v>
      </c>
      <c r="Y1559" s="2">
        <v>0</v>
      </c>
      <c r="Z1559" s="2">
        <v>100</v>
      </c>
      <c r="AA1559" s="2">
        <v>2016</v>
      </c>
      <c r="AB1559" s="2">
        <v>0</v>
      </c>
      <c r="AC1559" s="2">
        <v>42528</v>
      </c>
      <c r="AD1559" s="2" t="s">
        <v>43</v>
      </c>
      <c r="AJ1559" s="1">
        <f t="shared" si="87"/>
        <v>0</v>
      </c>
      <c r="AK1559" s="1">
        <f t="shared" si="86"/>
        <v>-15</v>
      </c>
    </row>
    <row r="1560" spans="1:38" ht="94.5" customHeight="1">
      <c r="A1560" s="179" t="s">
        <v>6868</v>
      </c>
      <c r="B1560" s="179" t="s">
        <v>20</v>
      </c>
      <c r="C1560" s="179" t="s">
        <v>20</v>
      </c>
      <c r="D1560" s="278">
        <v>42595</v>
      </c>
      <c r="E1560" s="176">
        <v>0.78819444444444453</v>
      </c>
      <c r="F1560" s="278">
        <v>42595</v>
      </c>
      <c r="G1560" s="68">
        <v>0.78888888888888886</v>
      </c>
      <c r="H1560" s="191">
        <v>6.9444444444433095E-4</v>
      </c>
      <c r="I1560" s="109">
        <v>11</v>
      </c>
      <c r="J1560" s="179" t="s">
        <v>1888</v>
      </c>
      <c r="K1560" s="179"/>
      <c r="L1560" s="179" t="s">
        <v>10</v>
      </c>
      <c r="M1560" s="180" t="s">
        <v>7574</v>
      </c>
      <c r="N1560" s="179">
        <v>35</v>
      </c>
      <c r="O1560" s="179" t="s">
        <v>8</v>
      </c>
      <c r="P1560" s="196" t="s">
        <v>7575</v>
      </c>
      <c r="Q1560" s="233" t="s">
        <v>9301</v>
      </c>
      <c r="R1560" s="754">
        <v>3</v>
      </c>
      <c r="S1560" s="244">
        <v>1</v>
      </c>
      <c r="T1560" s="189">
        <v>4</v>
      </c>
      <c r="U1560" s="2" t="s">
        <v>29</v>
      </c>
      <c r="V1560" s="2">
        <v>1989</v>
      </c>
      <c r="W1560" s="2" t="s">
        <v>2717</v>
      </c>
      <c r="X1560" s="2" t="s">
        <v>9302</v>
      </c>
      <c r="Y1560" s="2">
        <v>42521</v>
      </c>
      <c r="Z1560" s="2">
        <v>100</v>
      </c>
      <c r="AA1560" s="2">
        <v>42856</v>
      </c>
      <c r="AB1560" s="2">
        <v>0</v>
      </c>
      <c r="AC1560" s="2">
        <v>42521</v>
      </c>
      <c r="AD1560" s="2" t="s">
        <v>43</v>
      </c>
      <c r="AJ1560" s="1">
        <f t="shared" si="87"/>
        <v>0</v>
      </c>
      <c r="AK1560" s="1">
        <f t="shared" si="86"/>
        <v>-4</v>
      </c>
    </row>
    <row r="1561" spans="1:38" ht="47.25" customHeight="1">
      <c r="A1561" s="179" t="s">
        <v>6868</v>
      </c>
      <c r="B1561" s="179" t="s">
        <v>20</v>
      </c>
      <c r="C1561" s="179" t="s">
        <v>20</v>
      </c>
      <c r="D1561" s="278">
        <v>42597</v>
      </c>
      <c r="E1561" s="176">
        <v>0.48680555555555555</v>
      </c>
      <c r="F1561" s="278">
        <v>42597</v>
      </c>
      <c r="G1561" s="68">
        <v>0.50694444444444442</v>
      </c>
      <c r="H1561" s="191">
        <v>2.0138888888888873E-2</v>
      </c>
      <c r="I1561" s="109">
        <v>1</v>
      </c>
      <c r="J1561" s="179"/>
      <c r="K1561" s="179"/>
      <c r="L1561" s="179" t="s">
        <v>4</v>
      </c>
      <c r="M1561" s="180" t="s">
        <v>4708</v>
      </c>
      <c r="N1561" s="179" t="s">
        <v>3</v>
      </c>
      <c r="O1561" s="179" t="s">
        <v>26</v>
      </c>
      <c r="P1561" s="196" t="s">
        <v>7641</v>
      </c>
      <c r="Q1561" s="233" t="s">
        <v>9303</v>
      </c>
      <c r="R1561" s="754"/>
      <c r="S1561" s="244"/>
      <c r="T1561" s="179"/>
      <c r="U1561" s="2" t="s">
        <v>34</v>
      </c>
      <c r="V1561" s="2">
        <v>2005</v>
      </c>
      <c r="W1561" s="2" t="s">
        <v>9304</v>
      </c>
      <c r="X1561" s="2" t="s">
        <v>9305</v>
      </c>
      <c r="Y1561" s="2">
        <v>42583</v>
      </c>
      <c r="Z1561" s="2">
        <v>100</v>
      </c>
      <c r="AA1561" s="2">
        <v>42917</v>
      </c>
      <c r="AB1561" s="2">
        <v>0</v>
      </c>
      <c r="AC1561" s="2">
        <v>42592</v>
      </c>
      <c r="AD1561" s="2" t="s">
        <v>18</v>
      </c>
      <c r="AJ1561" s="1">
        <f t="shared" si="87"/>
        <v>0</v>
      </c>
      <c r="AK1561" s="1">
        <f t="shared" si="86"/>
        <v>0</v>
      </c>
    </row>
    <row r="1562" spans="1:38" ht="63" customHeight="1">
      <c r="A1562" s="179" t="s">
        <v>6868</v>
      </c>
      <c r="B1562" s="179" t="s">
        <v>20</v>
      </c>
      <c r="C1562" s="179" t="s">
        <v>4153</v>
      </c>
      <c r="D1562" s="278">
        <v>42599</v>
      </c>
      <c r="E1562" s="176">
        <v>0.52916666666666667</v>
      </c>
      <c r="F1562" s="278">
        <v>42599</v>
      </c>
      <c r="G1562" s="68">
        <v>0.56666666666666665</v>
      </c>
      <c r="H1562" s="191">
        <v>3.7499999999999978E-2</v>
      </c>
      <c r="I1562" s="109">
        <v>2</v>
      </c>
      <c r="J1562" s="179"/>
      <c r="K1562" s="179"/>
      <c r="L1562" s="179" t="s">
        <v>17</v>
      </c>
      <c r="M1562" s="180" t="s">
        <v>5853</v>
      </c>
      <c r="N1562" s="179" t="s">
        <v>3</v>
      </c>
      <c r="O1562" s="179" t="s">
        <v>8</v>
      </c>
      <c r="P1562" s="196" t="s">
        <v>7681</v>
      </c>
      <c r="Q1562" s="233" t="s">
        <v>8005</v>
      </c>
      <c r="R1562" s="754">
        <v>0.8</v>
      </c>
      <c r="S1562" s="244"/>
      <c r="T1562" s="189">
        <v>0.8</v>
      </c>
      <c r="AD1562" s="2" t="s">
        <v>38</v>
      </c>
      <c r="AJ1562" s="1">
        <f t="shared" si="87"/>
        <v>0</v>
      </c>
      <c r="AK1562" s="1">
        <f t="shared" si="86"/>
        <v>-0.8</v>
      </c>
    </row>
    <row r="1563" spans="1:38" ht="47.25" customHeight="1">
      <c r="A1563" s="179" t="s">
        <v>6868</v>
      </c>
      <c r="B1563" s="179" t="s">
        <v>20</v>
      </c>
      <c r="C1563" s="179" t="s">
        <v>4153</v>
      </c>
      <c r="D1563" s="278">
        <v>42599</v>
      </c>
      <c r="E1563" s="176">
        <v>0.73611111111111116</v>
      </c>
      <c r="F1563" s="278">
        <v>42599</v>
      </c>
      <c r="G1563" s="68">
        <v>0.7368055555555556</v>
      </c>
      <c r="H1563" s="191">
        <v>6.9444444444444198E-4</v>
      </c>
      <c r="I1563" s="109">
        <v>67</v>
      </c>
      <c r="J1563" s="179"/>
      <c r="K1563" s="179" t="s">
        <v>9</v>
      </c>
      <c r="L1563" s="179" t="s">
        <v>17</v>
      </c>
      <c r="M1563" s="180" t="s">
        <v>6503</v>
      </c>
      <c r="N1563" s="179">
        <v>35</v>
      </c>
      <c r="O1563" s="179" t="s">
        <v>8</v>
      </c>
      <c r="P1563" s="196" t="s">
        <v>9306</v>
      </c>
      <c r="Q1563" s="233" t="s">
        <v>9307</v>
      </c>
      <c r="R1563" s="754">
        <v>9</v>
      </c>
      <c r="S1563" s="244">
        <v>2</v>
      </c>
      <c r="T1563" s="189">
        <v>11</v>
      </c>
      <c r="AD1563" s="2" t="s">
        <v>38</v>
      </c>
      <c r="AJ1563" s="1">
        <f t="shared" si="87"/>
        <v>0</v>
      </c>
      <c r="AK1563" s="1">
        <f t="shared" si="86"/>
        <v>-11</v>
      </c>
    </row>
    <row r="1564" spans="1:38" ht="47.25" customHeight="1">
      <c r="A1564" s="179" t="s">
        <v>6868</v>
      </c>
      <c r="B1564" s="179" t="s">
        <v>20</v>
      </c>
      <c r="C1564" s="179" t="s">
        <v>5852</v>
      </c>
      <c r="D1564" s="278">
        <v>42600</v>
      </c>
      <c r="E1564" s="176">
        <v>0.25625000000000003</v>
      </c>
      <c r="F1564" s="278">
        <v>42600</v>
      </c>
      <c r="G1564" s="68">
        <v>0.25625000000000003</v>
      </c>
      <c r="H1564" s="191">
        <v>0</v>
      </c>
      <c r="I1564" s="109">
        <v>7</v>
      </c>
      <c r="J1564" s="179"/>
      <c r="K1564" s="179"/>
      <c r="L1564" s="179" t="s">
        <v>17</v>
      </c>
      <c r="M1564" s="180" t="s">
        <v>4184</v>
      </c>
      <c r="N1564" s="179">
        <v>110</v>
      </c>
      <c r="O1564" s="179" t="s">
        <v>8</v>
      </c>
      <c r="P1564" s="196" t="s">
        <v>9308</v>
      </c>
      <c r="Q1564" s="233" t="s">
        <v>8006</v>
      </c>
      <c r="R1564" s="754">
        <v>2</v>
      </c>
      <c r="S1564" s="244">
        <v>5.7</v>
      </c>
      <c r="T1564" s="189">
        <v>7.7</v>
      </c>
      <c r="AD1564" s="2" t="s">
        <v>38</v>
      </c>
      <c r="AJ1564" s="1">
        <f t="shared" si="87"/>
        <v>0</v>
      </c>
      <c r="AK1564" s="1">
        <f t="shared" si="86"/>
        <v>-7.7</v>
      </c>
    </row>
    <row r="1565" spans="1:38" ht="78.75" customHeight="1">
      <c r="A1565" s="179" t="s">
        <v>6868</v>
      </c>
      <c r="B1565" s="179" t="s">
        <v>20</v>
      </c>
      <c r="C1565" s="179" t="s">
        <v>20</v>
      </c>
      <c r="D1565" s="278">
        <v>42600</v>
      </c>
      <c r="E1565" s="176">
        <v>0.61458333333333337</v>
      </c>
      <c r="F1565" s="278">
        <v>42600</v>
      </c>
      <c r="G1565" s="68">
        <v>0.61458333333333337</v>
      </c>
      <c r="H1565" s="191">
        <v>0</v>
      </c>
      <c r="I1565" s="109">
        <v>7</v>
      </c>
      <c r="J1565" s="179"/>
      <c r="K1565" s="179" t="s">
        <v>9</v>
      </c>
      <c r="L1565" s="179" t="s">
        <v>10</v>
      </c>
      <c r="M1565" s="180" t="s">
        <v>628</v>
      </c>
      <c r="N1565" s="179" t="s">
        <v>3</v>
      </c>
      <c r="O1565" s="179" t="s">
        <v>8</v>
      </c>
      <c r="P1565" s="196" t="s">
        <v>1946</v>
      </c>
      <c r="Q1565" s="233" t="s">
        <v>9309</v>
      </c>
      <c r="R1565" s="754">
        <v>1</v>
      </c>
      <c r="S1565" s="244">
        <v>2.6</v>
      </c>
      <c r="T1565" s="189">
        <v>3.6</v>
      </c>
      <c r="U1565" s="2" t="s">
        <v>29</v>
      </c>
      <c r="V1565" s="2">
        <v>1976</v>
      </c>
      <c r="W1565" s="2" t="s">
        <v>2813</v>
      </c>
      <c r="X1565" s="2">
        <v>0</v>
      </c>
      <c r="Y1565" s="2">
        <v>42108</v>
      </c>
      <c r="Z1565" s="2">
        <v>100</v>
      </c>
      <c r="AA1565" s="2">
        <v>2017</v>
      </c>
      <c r="AB1565" s="2">
        <v>0</v>
      </c>
      <c r="AC1565" s="2">
        <v>42604</v>
      </c>
      <c r="AD1565" s="2" t="s">
        <v>43</v>
      </c>
      <c r="AJ1565" s="1">
        <f t="shared" si="87"/>
        <v>0</v>
      </c>
      <c r="AK1565" s="1">
        <f t="shared" si="86"/>
        <v>-3.6</v>
      </c>
    </row>
    <row r="1566" spans="1:38" ht="186.75" customHeight="1">
      <c r="A1566" s="179" t="s">
        <v>6868</v>
      </c>
      <c r="B1566" s="179" t="s">
        <v>20</v>
      </c>
      <c r="C1566" s="179" t="s">
        <v>20</v>
      </c>
      <c r="D1566" s="278">
        <v>42601</v>
      </c>
      <c r="E1566" s="176">
        <v>0.63472222222222219</v>
      </c>
      <c r="F1566" s="278">
        <v>42601</v>
      </c>
      <c r="G1566" s="68">
        <v>0.63541666666666663</v>
      </c>
      <c r="H1566" s="191">
        <v>6.9444444444444198E-4</v>
      </c>
      <c r="I1566" s="109">
        <v>52</v>
      </c>
      <c r="J1566" s="179"/>
      <c r="K1566" s="179"/>
      <c r="L1566" s="179" t="s">
        <v>4</v>
      </c>
      <c r="M1566" s="180" t="s">
        <v>9127</v>
      </c>
      <c r="N1566" s="179" t="s">
        <v>3</v>
      </c>
      <c r="O1566" s="179" t="s">
        <v>14</v>
      </c>
      <c r="P1566" s="196" t="s">
        <v>7721</v>
      </c>
      <c r="Q1566" s="233" t="s">
        <v>9310</v>
      </c>
      <c r="R1566" s="754">
        <v>44.795999999999999</v>
      </c>
      <c r="S1566" s="244">
        <v>29.18</v>
      </c>
      <c r="T1566" s="189">
        <v>73.975999999999999</v>
      </c>
      <c r="U1566" s="2" t="s">
        <v>37</v>
      </c>
      <c r="V1566" s="2">
        <v>2014</v>
      </c>
      <c r="W1566" s="2">
        <v>0</v>
      </c>
      <c r="X1566" s="2">
        <v>0</v>
      </c>
      <c r="Y1566" s="2">
        <v>0</v>
      </c>
      <c r="Z1566" s="2">
        <v>0</v>
      </c>
      <c r="AA1566" s="2">
        <v>0</v>
      </c>
      <c r="AB1566" s="2">
        <v>0</v>
      </c>
      <c r="AC1566" s="2">
        <v>0</v>
      </c>
      <c r="AD1566" s="2" t="s">
        <v>76</v>
      </c>
      <c r="AJ1566" s="1">
        <f t="shared" si="87"/>
        <v>0</v>
      </c>
      <c r="AK1566" s="1">
        <f t="shared" si="86"/>
        <v>-73.975999999999999</v>
      </c>
    </row>
    <row r="1567" spans="1:38" ht="110.25" customHeight="1">
      <c r="A1567" s="179" t="s">
        <v>6868</v>
      </c>
      <c r="B1567" s="179" t="s">
        <v>20</v>
      </c>
      <c r="C1567" s="179" t="s">
        <v>4153</v>
      </c>
      <c r="D1567" s="278">
        <v>42601</v>
      </c>
      <c r="E1567" s="176">
        <v>0.77638888888888891</v>
      </c>
      <c r="F1567" s="278">
        <v>42601</v>
      </c>
      <c r="G1567" s="68">
        <v>0.77708333333333324</v>
      </c>
      <c r="H1567" s="191">
        <v>6.9444444444433095E-4</v>
      </c>
      <c r="I1567" s="109">
        <v>3</v>
      </c>
      <c r="J1567" s="179" t="s">
        <v>144</v>
      </c>
      <c r="K1567" s="179" t="s">
        <v>9</v>
      </c>
      <c r="L1567" s="179" t="s">
        <v>17</v>
      </c>
      <c r="M1567" s="180" t="s">
        <v>5853</v>
      </c>
      <c r="N1567" s="179" t="s">
        <v>3</v>
      </c>
      <c r="O1567" s="179" t="s">
        <v>8</v>
      </c>
      <c r="P1567" s="196" t="s">
        <v>7719</v>
      </c>
      <c r="Q1567" s="233" t="s">
        <v>8007</v>
      </c>
      <c r="R1567" s="754"/>
      <c r="S1567" s="244">
        <v>0.93700000000000006</v>
      </c>
      <c r="T1567" s="189">
        <v>0.93700000000000006</v>
      </c>
      <c r="AD1567" s="2" t="s">
        <v>38</v>
      </c>
      <c r="AJ1567" s="1">
        <f t="shared" si="87"/>
        <v>0</v>
      </c>
      <c r="AK1567" s="1">
        <f t="shared" si="86"/>
        <v>-0.93700000000000006</v>
      </c>
    </row>
    <row r="1568" spans="1:38" ht="47.25" customHeight="1">
      <c r="A1568" s="179" t="s">
        <v>6868</v>
      </c>
      <c r="B1568" s="179" t="s">
        <v>20</v>
      </c>
      <c r="C1568" s="179" t="s">
        <v>4054</v>
      </c>
      <c r="D1568" s="278">
        <v>42602</v>
      </c>
      <c r="E1568" s="176">
        <v>0.7090277777777777</v>
      </c>
      <c r="F1568" s="278">
        <v>42602</v>
      </c>
      <c r="G1568" s="68">
        <v>0.70972222222222225</v>
      </c>
      <c r="H1568" s="191">
        <v>6.94444444444553E-4</v>
      </c>
      <c r="I1568" s="109">
        <v>314</v>
      </c>
      <c r="J1568" s="179" t="s">
        <v>4985</v>
      </c>
      <c r="K1568" s="179" t="s">
        <v>9</v>
      </c>
      <c r="L1568" s="179" t="s">
        <v>17</v>
      </c>
      <c r="M1568" s="180" t="s">
        <v>9033</v>
      </c>
      <c r="N1568" s="179">
        <v>110</v>
      </c>
      <c r="O1568" s="179" t="s">
        <v>8</v>
      </c>
      <c r="P1568" s="196" t="s">
        <v>9311</v>
      </c>
      <c r="Q1568" s="233" t="s">
        <v>8008</v>
      </c>
      <c r="R1568" s="754">
        <v>78</v>
      </c>
      <c r="S1568" s="244">
        <v>43</v>
      </c>
      <c r="T1568" s="189">
        <v>121</v>
      </c>
      <c r="AD1568" s="2" t="s">
        <v>38</v>
      </c>
      <c r="AJ1568" s="1">
        <f t="shared" si="87"/>
        <v>0</v>
      </c>
      <c r="AK1568" s="1">
        <f t="shared" si="86"/>
        <v>-121</v>
      </c>
    </row>
    <row r="1569" spans="1:37" ht="63" customHeight="1">
      <c r="A1569" s="179" t="s">
        <v>6868</v>
      </c>
      <c r="B1569" s="179" t="s">
        <v>20</v>
      </c>
      <c r="C1569" s="179" t="s">
        <v>20</v>
      </c>
      <c r="D1569" s="278">
        <v>42602</v>
      </c>
      <c r="E1569" s="176">
        <v>0.77430555555555547</v>
      </c>
      <c r="F1569" s="278">
        <v>42602</v>
      </c>
      <c r="G1569" s="68">
        <v>0.86805555555555547</v>
      </c>
      <c r="H1569" s="191">
        <v>9.375E-2</v>
      </c>
      <c r="I1569" s="109">
        <v>11</v>
      </c>
      <c r="J1569" s="179" t="s">
        <v>459</v>
      </c>
      <c r="K1569" s="179" t="s">
        <v>52</v>
      </c>
      <c r="L1569" s="179" t="s">
        <v>10</v>
      </c>
      <c r="M1569" s="180" t="s">
        <v>6265</v>
      </c>
      <c r="N1569" s="179" t="s">
        <v>3</v>
      </c>
      <c r="O1569" s="179" t="s">
        <v>8</v>
      </c>
      <c r="P1569" s="196" t="s">
        <v>5704</v>
      </c>
      <c r="Q1569" s="233" t="s">
        <v>9312</v>
      </c>
      <c r="R1569" s="754">
        <v>14</v>
      </c>
      <c r="S1569" s="244"/>
      <c r="T1569" s="189">
        <v>14</v>
      </c>
      <c r="U1569" s="2" t="s">
        <v>29</v>
      </c>
      <c r="V1569" s="2">
        <v>1971</v>
      </c>
      <c r="W1569" s="2" t="s">
        <v>2813</v>
      </c>
      <c r="X1569" s="2" t="s">
        <v>9036</v>
      </c>
      <c r="Y1569" s="2">
        <v>42387</v>
      </c>
      <c r="Z1569" s="2">
        <v>100</v>
      </c>
      <c r="AA1569" s="2">
        <v>42736</v>
      </c>
      <c r="AB1569" s="2">
        <v>0</v>
      </c>
      <c r="AC1569" s="2">
        <v>42387</v>
      </c>
      <c r="AD1569" s="2" t="s">
        <v>43</v>
      </c>
      <c r="AJ1569" s="1">
        <f t="shared" si="87"/>
        <v>0</v>
      </c>
      <c r="AK1569" s="1">
        <f t="shared" si="86"/>
        <v>-14</v>
      </c>
    </row>
    <row r="1570" spans="1:37" ht="47.25" customHeight="1">
      <c r="A1570" s="179" t="s">
        <v>6868</v>
      </c>
      <c r="B1570" s="179" t="s">
        <v>20</v>
      </c>
      <c r="C1570" s="179" t="s">
        <v>5852</v>
      </c>
      <c r="D1570" s="278">
        <v>42603</v>
      </c>
      <c r="E1570" s="176">
        <v>0.23958333333333334</v>
      </c>
      <c r="F1570" s="278">
        <v>42603</v>
      </c>
      <c r="G1570" s="68">
        <v>0.24027777777777778</v>
      </c>
      <c r="H1570" s="191">
        <v>6.9444444444444198E-4</v>
      </c>
      <c r="I1570" s="109">
        <v>7</v>
      </c>
      <c r="J1570" s="179"/>
      <c r="K1570" s="179"/>
      <c r="L1570" s="179" t="s">
        <v>17</v>
      </c>
      <c r="M1570" s="180" t="s">
        <v>4184</v>
      </c>
      <c r="N1570" s="179">
        <v>110</v>
      </c>
      <c r="O1570" s="179" t="s">
        <v>8</v>
      </c>
      <c r="P1570" s="196" t="s">
        <v>7726</v>
      </c>
      <c r="Q1570" s="233" t="s">
        <v>8009</v>
      </c>
      <c r="R1570" s="754">
        <v>2</v>
      </c>
      <c r="S1570" s="244">
        <v>1</v>
      </c>
      <c r="T1570" s="189">
        <v>3</v>
      </c>
      <c r="AD1570" s="2" t="s">
        <v>38</v>
      </c>
      <c r="AJ1570" s="1">
        <f t="shared" si="87"/>
        <v>0</v>
      </c>
      <c r="AK1570" s="1">
        <f t="shared" si="86"/>
        <v>-3</v>
      </c>
    </row>
    <row r="1571" spans="1:37" ht="47.25" customHeight="1">
      <c r="A1571" s="179" t="s">
        <v>6868</v>
      </c>
      <c r="B1571" s="179" t="s">
        <v>20</v>
      </c>
      <c r="C1571" s="179" t="s">
        <v>20</v>
      </c>
      <c r="D1571" s="278">
        <v>42603</v>
      </c>
      <c r="E1571" s="176">
        <v>0.46527777777777773</v>
      </c>
      <c r="F1571" s="278">
        <v>42603</v>
      </c>
      <c r="G1571" s="68">
        <v>0.46597222222222223</v>
      </c>
      <c r="H1571" s="191">
        <v>6.9444444444449749E-4</v>
      </c>
      <c r="I1571" s="109">
        <v>12</v>
      </c>
      <c r="J1571" s="179" t="s">
        <v>7735</v>
      </c>
      <c r="K1571" s="179" t="s">
        <v>9</v>
      </c>
      <c r="L1571" s="179" t="s">
        <v>10</v>
      </c>
      <c r="M1571" s="180" t="s">
        <v>1135</v>
      </c>
      <c r="N1571" s="179" t="s">
        <v>3</v>
      </c>
      <c r="O1571" s="179" t="s">
        <v>8</v>
      </c>
      <c r="P1571" s="196" t="s">
        <v>7736</v>
      </c>
      <c r="Q1571" s="233" t="s">
        <v>9313</v>
      </c>
      <c r="R1571" s="754">
        <v>3</v>
      </c>
      <c r="S1571" s="244"/>
      <c r="T1571" s="189">
        <v>3</v>
      </c>
      <c r="U1571" s="2" t="s">
        <v>29</v>
      </c>
      <c r="V1571" s="2">
        <v>0</v>
      </c>
      <c r="W1571" s="2" t="s">
        <v>2813</v>
      </c>
      <c r="X1571" s="2">
        <v>0</v>
      </c>
      <c r="Y1571" s="2">
        <v>42163</v>
      </c>
      <c r="Z1571" s="2">
        <v>100</v>
      </c>
      <c r="AA1571" s="2">
        <v>42887</v>
      </c>
      <c r="AB1571" s="2">
        <v>0</v>
      </c>
      <c r="AC1571" s="2">
        <v>42474</v>
      </c>
      <c r="AD1571" s="2" t="s">
        <v>43</v>
      </c>
      <c r="AJ1571" s="1">
        <f t="shared" si="87"/>
        <v>0</v>
      </c>
      <c r="AK1571" s="1">
        <f t="shared" si="86"/>
        <v>-3</v>
      </c>
    </row>
    <row r="1572" spans="1:37" ht="31.5" customHeight="1">
      <c r="A1572" s="179" t="s">
        <v>6868</v>
      </c>
      <c r="B1572" s="179" t="s">
        <v>20</v>
      </c>
      <c r="C1572" s="179" t="s">
        <v>4054</v>
      </c>
      <c r="D1572" s="278">
        <v>42603</v>
      </c>
      <c r="E1572" s="176">
        <v>0.47916666666666669</v>
      </c>
      <c r="F1572" s="278">
        <v>42603</v>
      </c>
      <c r="G1572" s="68">
        <v>0.47986111111111113</v>
      </c>
      <c r="H1572" s="191">
        <v>6.9444444444444198E-4</v>
      </c>
      <c r="I1572" s="109">
        <v>4</v>
      </c>
      <c r="J1572" s="179"/>
      <c r="K1572" s="179"/>
      <c r="L1572" s="179" t="s">
        <v>17</v>
      </c>
      <c r="M1572" s="180" t="s">
        <v>929</v>
      </c>
      <c r="N1572" s="179" t="s">
        <v>3</v>
      </c>
      <c r="O1572" s="179" t="s">
        <v>8</v>
      </c>
      <c r="P1572" s="196" t="s">
        <v>7727</v>
      </c>
      <c r="Q1572" s="233" t="s">
        <v>8010</v>
      </c>
      <c r="R1572" s="754"/>
      <c r="S1572" s="244">
        <v>1.6</v>
      </c>
      <c r="T1572" s="189">
        <v>1.6</v>
      </c>
      <c r="AD1572" s="2" t="s">
        <v>38</v>
      </c>
      <c r="AJ1572" s="1">
        <f t="shared" si="87"/>
        <v>0</v>
      </c>
      <c r="AK1572" s="1">
        <f t="shared" si="86"/>
        <v>-1.6</v>
      </c>
    </row>
    <row r="1573" spans="1:37" ht="47.25" customHeight="1">
      <c r="A1573" s="179" t="s">
        <v>6868</v>
      </c>
      <c r="B1573" s="179" t="s">
        <v>20</v>
      </c>
      <c r="C1573" s="179" t="s">
        <v>20</v>
      </c>
      <c r="D1573" s="278">
        <v>42603</v>
      </c>
      <c r="E1573" s="176">
        <v>0.4826388888888889</v>
      </c>
      <c r="F1573" s="278">
        <v>42603</v>
      </c>
      <c r="G1573" s="68">
        <v>0.48333333333333334</v>
      </c>
      <c r="H1573" s="191">
        <v>6.9444444444444198E-4</v>
      </c>
      <c r="I1573" s="109">
        <v>22</v>
      </c>
      <c r="J1573" s="179"/>
      <c r="K1573" s="179" t="s">
        <v>9</v>
      </c>
      <c r="L1573" s="179" t="s">
        <v>10</v>
      </c>
      <c r="M1573" s="180" t="s">
        <v>1135</v>
      </c>
      <c r="N1573" s="179" t="s">
        <v>3</v>
      </c>
      <c r="O1573" s="179" t="s">
        <v>26</v>
      </c>
      <c r="P1573" s="196" t="s">
        <v>7737</v>
      </c>
      <c r="Q1573" s="233" t="s">
        <v>8011</v>
      </c>
      <c r="R1573" s="754">
        <v>4.8</v>
      </c>
      <c r="S1573" s="244">
        <v>1.2</v>
      </c>
      <c r="T1573" s="189">
        <v>6</v>
      </c>
      <c r="U1573" s="2" t="s">
        <v>34</v>
      </c>
      <c r="V1573" s="2">
        <v>0</v>
      </c>
      <c r="W1573" s="2">
        <v>0</v>
      </c>
      <c r="X1573" s="2">
        <v>0</v>
      </c>
      <c r="Y1573" s="2">
        <v>0</v>
      </c>
      <c r="Z1573" s="2">
        <v>0</v>
      </c>
      <c r="AA1573" s="2">
        <v>0</v>
      </c>
      <c r="AB1573" s="2">
        <v>0</v>
      </c>
      <c r="AC1573" s="2">
        <v>0</v>
      </c>
      <c r="AD1573" s="2" t="s">
        <v>43</v>
      </c>
      <c r="AJ1573" s="1">
        <f t="shared" si="87"/>
        <v>0</v>
      </c>
      <c r="AK1573" s="1">
        <f t="shared" si="86"/>
        <v>-6</v>
      </c>
    </row>
    <row r="1574" spans="1:37" ht="110.25" customHeight="1">
      <c r="A1574" s="179" t="s">
        <v>6868</v>
      </c>
      <c r="B1574" s="179" t="s">
        <v>20</v>
      </c>
      <c r="C1574" s="179" t="s">
        <v>5850</v>
      </c>
      <c r="D1574" s="278">
        <v>42603</v>
      </c>
      <c r="E1574" s="176">
        <v>0.5541666666666667</v>
      </c>
      <c r="F1574" s="278">
        <v>42603</v>
      </c>
      <c r="G1574" s="68">
        <v>0.55486111111111114</v>
      </c>
      <c r="H1574" s="191">
        <v>6.9444444444444198E-4</v>
      </c>
      <c r="I1574" s="109">
        <v>820</v>
      </c>
      <c r="J1574" s="179" t="s">
        <v>7728</v>
      </c>
      <c r="K1574" s="179" t="s">
        <v>9</v>
      </c>
      <c r="L1574" s="179" t="s">
        <v>17</v>
      </c>
      <c r="M1574" s="180" t="s">
        <v>9033</v>
      </c>
      <c r="N1574" s="179">
        <v>110</v>
      </c>
      <c r="O1574" s="179" t="s">
        <v>8</v>
      </c>
      <c r="P1574" s="196" t="s">
        <v>9314</v>
      </c>
      <c r="Q1574" s="233" t="s">
        <v>9315</v>
      </c>
      <c r="R1574" s="754">
        <v>187</v>
      </c>
      <c r="S1574" s="244">
        <v>171</v>
      </c>
      <c r="T1574" s="189">
        <v>358</v>
      </c>
      <c r="U1574" s="179"/>
      <c r="V1574" s="179"/>
      <c r="W1574" s="179"/>
      <c r="X1574" s="179"/>
      <c r="Y1574" s="179"/>
      <c r="Z1574" s="179"/>
      <c r="AA1574" s="179"/>
      <c r="AB1574" s="179"/>
      <c r="AC1574" s="179"/>
      <c r="AD1574" s="179" t="s">
        <v>38</v>
      </c>
      <c r="AE1574" s="179"/>
      <c r="AF1574" s="179"/>
      <c r="AG1574" s="115"/>
      <c r="AJ1574" s="1">
        <f t="shared" si="87"/>
        <v>0</v>
      </c>
      <c r="AK1574" s="1">
        <f t="shared" si="86"/>
        <v>-358</v>
      </c>
    </row>
    <row r="1575" spans="1:37" ht="78.75" customHeight="1">
      <c r="A1575" s="179" t="s">
        <v>6868</v>
      </c>
      <c r="B1575" s="179" t="s">
        <v>20</v>
      </c>
      <c r="C1575" s="179" t="s">
        <v>5859</v>
      </c>
      <c r="D1575" s="278">
        <v>42603</v>
      </c>
      <c r="E1575" s="176">
        <v>0.6958333333333333</v>
      </c>
      <c r="F1575" s="278">
        <v>42603</v>
      </c>
      <c r="G1575" s="68">
        <v>0.70694444444444438</v>
      </c>
      <c r="H1575" s="191">
        <v>1.1111111111111072E-2</v>
      </c>
      <c r="I1575" s="109">
        <v>95</v>
      </c>
      <c r="J1575" s="179"/>
      <c r="K1575" s="179" t="s">
        <v>9</v>
      </c>
      <c r="L1575" s="179" t="s">
        <v>17</v>
      </c>
      <c r="M1575" s="180" t="s">
        <v>6858</v>
      </c>
      <c r="N1575" s="179">
        <v>110</v>
      </c>
      <c r="O1575" s="179" t="s">
        <v>8</v>
      </c>
      <c r="P1575" s="196" t="s">
        <v>7729</v>
      </c>
      <c r="Q1575" s="233" t="s">
        <v>7730</v>
      </c>
      <c r="R1575" s="754">
        <v>26</v>
      </c>
      <c r="S1575" s="244">
        <v>23</v>
      </c>
      <c r="T1575" s="189">
        <v>49</v>
      </c>
      <c r="U1575" s="179"/>
      <c r="V1575" s="179"/>
      <c r="W1575" s="179"/>
      <c r="X1575" s="179"/>
      <c r="Y1575" s="179"/>
      <c r="Z1575" s="179"/>
      <c r="AA1575" s="179"/>
      <c r="AB1575" s="179"/>
      <c r="AC1575" s="179"/>
      <c r="AD1575" s="179" t="s">
        <v>38</v>
      </c>
      <c r="AE1575" s="179"/>
      <c r="AF1575" s="179"/>
      <c r="AG1575" s="115"/>
      <c r="AJ1575" s="1">
        <f t="shared" si="87"/>
        <v>0</v>
      </c>
      <c r="AK1575" s="1">
        <f t="shared" ref="AK1575:AK1606" si="88">AJ1575-T1575</f>
        <v>-49</v>
      </c>
    </row>
    <row r="1576" spans="1:37" ht="15.75" customHeight="1">
      <c r="A1576" s="179" t="s">
        <v>6868</v>
      </c>
      <c r="B1576" s="179" t="s">
        <v>20</v>
      </c>
      <c r="C1576" s="179" t="s">
        <v>20</v>
      </c>
      <c r="D1576" s="278">
        <v>42603</v>
      </c>
      <c r="E1576" s="176">
        <v>0.87847222222222221</v>
      </c>
      <c r="F1576" s="278">
        <v>42603</v>
      </c>
      <c r="G1576" s="68">
        <v>0.87916666666666676</v>
      </c>
      <c r="H1576" s="191">
        <v>6.94444444444553E-4</v>
      </c>
      <c r="I1576" s="109">
        <v>52</v>
      </c>
      <c r="J1576" s="179"/>
      <c r="K1576" s="179"/>
      <c r="L1576" s="179" t="s">
        <v>10</v>
      </c>
      <c r="M1576" s="180" t="s">
        <v>1294</v>
      </c>
      <c r="N1576" s="179" t="s">
        <v>3</v>
      </c>
      <c r="O1576" s="179" t="s">
        <v>8</v>
      </c>
      <c r="P1576" s="196" t="s">
        <v>9316</v>
      </c>
      <c r="Q1576" s="233" t="s">
        <v>7738</v>
      </c>
      <c r="R1576" s="754">
        <v>7</v>
      </c>
      <c r="S1576" s="244">
        <v>4</v>
      </c>
      <c r="T1576" s="189">
        <v>11</v>
      </c>
      <c r="U1576" s="179">
        <v>0</v>
      </c>
      <c r="V1576" s="179">
        <v>0</v>
      </c>
      <c r="W1576" s="179">
        <v>0</v>
      </c>
      <c r="X1576" s="179">
        <v>0</v>
      </c>
      <c r="Y1576" s="179">
        <v>0</v>
      </c>
      <c r="Z1576" s="179">
        <v>0</v>
      </c>
      <c r="AA1576" s="179">
        <v>0</v>
      </c>
      <c r="AB1576" s="179">
        <v>0</v>
      </c>
      <c r="AC1576" s="179">
        <v>0</v>
      </c>
      <c r="AD1576" s="179" t="s">
        <v>18</v>
      </c>
      <c r="AE1576" s="179"/>
      <c r="AF1576" s="179"/>
      <c r="AG1576" s="115"/>
      <c r="AJ1576" s="1">
        <f t="shared" si="87"/>
        <v>0</v>
      </c>
      <c r="AK1576" s="1">
        <f t="shared" si="88"/>
        <v>-11</v>
      </c>
    </row>
    <row r="1577" spans="1:37" ht="63" customHeight="1">
      <c r="A1577" s="179" t="s">
        <v>6868</v>
      </c>
      <c r="B1577" s="179" t="s">
        <v>20</v>
      </c>
      <c r="C1577" s="179" t="s">
        <v>4153</v>
      </c>
      <c r="D1577" s="278">
        <v>42604</v>
      </c>
      <c r="E1577" s="176">
        <v>0.53541666666666665</v>
      </c>
      <c r="F1577" s="278">
        <v>42604</v>
      </c>
      <c r="G1577" s="68">
        <v>0.53611111111111109</v>
      </c>
      <c r="H1577" s="191">
        <v>6.9444444444444198E-4</v>
      </c>
      <c r="I1577" s="109">
        <v>93</v>
      </c>
      <c r="J1577" s="179"/>
      <c r="K1577" s="179"/>
      <c r="L1577" s="179" t="s">
        <v>17</v>
      </c>
      <c r="M1577" s="180" t="s">
        <v>6494</v>
      </c>
      <c r="N1577" s="179">
        <v>35</v>
      </c>
      <c r="O1577" s="179" t="s">
        <v>8</v>
      </c>
      <c r="P1577" s="196" t="s">
        <v>7765</v>
      </c>
      <c r="Q1577" s="233" t="s">
        <v>8012</v>
      </c>
      <c r="R1577" s="754">
        <v>15</v>
      </c>
      <c r="S1577" s="244">
        <v>11</v>
      </c>
      <c r="T1577" s="189">
        <v>26</v>
      </c>
      <c r="U1577" s="179"/>
      <c r="V1577" s="179"/>
      <c r="W1577" s="179"/>
      <c r="X1577" s="179"/>
      <c r="Y1577" s="179"/>
      <c r="Z1577" s="179"/>
      <c r="AA1577" s="179"/>
      <c r="AB1577" s="179"/>
      <c r="AC1577" s="179"/>
      <c r="AD1577" s="179" t="s">
        <v>38</v>
      </c>
      <c r="AE1577" s="179"/>
      <c r="AF1577" s="179"/>
      <c r="AG1577" s="115"/>
      <c r="AJ1577" s="1">
        <f t="shared" si="87"/>
        <v>0</v>
      </c>
      <c r="AK1577" s="1">
        <f t="shared" si="88"/>
        <v>-26</v>
      </c>
    </row>
    <row r="1578" spans="1:37" ht="63" customHeight="1">
      <c r="A1578" s="179" t="s">
        <v>6868</v>
      </c>
      <c r="B1578" s="179" t="s">
        <v>20</v>
      </c>
      <c r="C1578" s="179" t="s">
        <v>4153</v>
      </c>
      <c r="D1578" s="278">
        <v>42604</v>
      </c>
      <c r="E1578" s="176">
        <v>0.53541666666666665</v>
      </c>
      <c r="F1578" s="278">
        <v>42604</v>
      </c>
      <c r="G1578" s="68">
        <v>0.53611111111111109</v>
      </c>
      <c r="H1578" s="191">
        <v>6.9444444444444198E-4</v>
      </c>
      <c r="I1578" s="109">
        <v>15</v>
      </c>
      <c r="J1578" s="179"/>
      <c r="K1578" s="179"/>
      <c r="L1578" s="179" t="s">
        <v>17</v>
      </c>
      <c r="M1578" s="180" t="s">
        <v>6494</v>
      </c>
      <c r="N1578" s="179">
        <v>35</v>
      </c>
      <c r="O1578" s="179" t="s">
        <v>8</v>
      </c>
      <c r="P1578" s="196" t="s">
        <v>8013</v>
      </c>
      <c r="Q1578" s="233" t="s">
        <v>8012</v>
      </c>
      <c r="R1578" s="754">
        <v>5</v>
      </c>
      <c r="S1578" s="244"/>
      <c r="T1578" s="189">
        <v>5</v>
      </c>
      <c r="U1578" s="179"/>
      <c r="V1578" s="179"/>
      <c r="W1578" s="179"/>
      <c r="X1578" s="179"/>
      <c r="Y1578" s="179"/>
      <c r="Z1578" s="179"/>
      <c r="AA1578" s="179"/>
      <c r="AB1578" s="179"/>
      <c r="AC1578" s="179"/>
      <c r="AD1578" s="179" t="s">
        <v>38</v>
      </c>
      <c r="AE1578" s="179"/>
      <c r="AF1578" s="179"/>
      <c r="AG1578" s="115"/>
      <c r="AJ1578" s="1">
        <f t="shared" si="87"/>
        <v>0</v>
      </c>
      <c r="AK1578" s="1">
        <f t="shared" si="88"/>
        <v>-5</v>
      </c>
    </row>
    <row r="1579" spans="1:37" ht="63" customHeight="1">
      <c r="A1579" s="179" t="s">
        <v>6868</v>
      </c>
      <c r="B1579" s="179" t="s">
        <v>20</v>
      </c>
      <c r="C1579" s="179" t="s">
        <v>4054</v>
      </c>
      <c r="D1579" s="278">
        <v>42605</v>
      </c>
      <c r="E1579" s="176">
        <v>0.27361111111111108</v>
      </c>
      <c r="F1579" s="278">
        <v>42605</v>
      </c>
      <c r="G1579" s="176">
        <v>0.27430555555555552</v>
      </c>
      <c r="H1579" s="136">
        <v>6.9444444444444198E-4</v>
      </c>
      <c r="I1579" s="179">
        <v>269</v>
      </c>
      <c r="J1579" s="179" t="s">
        <v>7774</v>
      </c>
      <c r="K1579" s="115" t="s">
        <v>9</v>
      </c>
      <c r="L1579" s="179" t="s">
        <v>17</v>
      </c>
      <c r="M1579" s="179" t="s">
        <v>9033</v>
      </c>
      <c r="N1579" s="179">
        <v>110</v>
      </c>
      <c r="O1579" s="179" t="s">
        <v>8</v>
      </c>
      <c r="P1579" s="179" t="s">
        <v>9317</v>
      </c>
      <c r="Q1579" s="115" t="s">
        <v>7775</v>
      </c>
      <c r="R1579" s="253">
        <v>66.433999999999997</v>
      </c>
      <c r="S1579" s="256">
        <v>61</v>
      </c>
      <c r="T1579" s="177">
        <v>127.434</v>
      </c>
      <c r="U1579" s="179"/>
      <c r="V1579" s="179"/>
      <c r="W1579" s="179"/>
      <c r="X1579" s="179"/>
      <c r="Y1579" s="179"/>
      <c r="Z1579" s="179"/>
      <c r="AA1579" s="179"/>
      <c r="AB1579" s="179"/>
      <c r="AC1579" s="179"/>
      <c r="AD1579" s="179" t="s">
        <v>38</v>
      </c>
      <c r="AE1579" s="179"/>
      <c r="AF1579" s="179"/>
      <c r="AG1579" s="115"/>
      <c r="AJ1579" s="1">
        <f t="shared" si="87"/>
        <v>0</v>
      </c>
      <c r="AK1579" s="1">
        <f t="shared" si="88"/>
        <v>-127.434</v>
      </c>
    </row>
    <row r="1580" spans="1:37" ht="47.25" customHeight="1">
      <c r="A1580" s="179" t="s">
        <v>6868</v>
      </c>
      <c r="B1580" s="179" t="s">
        <v>20</v>
      </c>
      <c r="C1580" s="179" t="s">
        <v>4153</v>
      </c>
      <c r="D1580" s="278">
        <v>42605</v>
      </c>
      <c r="E1580" s="176">
        <v>0.27361111111111108</v>
      </c>
      <c r="F1580" s="278">
        <v>42605</v>
      </c>
      <c r="G1580" s="176">
        <v>0.27430555555555552</v>
      </c>
      <c r="H1580" s="136">
        <v>6.9444444444444198E-4</v>
      </c>
      <c r="I1580" s="179">
        <v>86</v>
      </c>
      <c r="J1580" s="179" t="s">
        <v>7774</v>
      </c>
      <c r="K1580" s="115" t="s">
        <v>9</v>
      </c>
      <c r="L1580" s="179" t="s">
        <v>17</v>
      </c>
      <c r="M1580" s="179" t="s">
        <v>9033</v>
      </c>
      <c r="N1580" s="179">
        <v>110</v>
      </c>
      <c r="O1580" s="179" t="s">
        <v>8</v>
      </c>
      <c r="P1580" s="179" t="s">
        <v>8014</v>
      </c>
      <c r="Q1580" s="115" t="s">
        <v>7775</v>
      </c>
      <c r="R1580" s="253">
        <v>10.781000000000001</v>
      </c>
      <c r="S1580" s="256">
        <v>3.1259999999999999</v>
      </c>
      <c r="T1580" s="177">
        <v>13.907</v>
      </c>
      <c r="U1580" s="179"/>
      <c r="V1580" s="179"/>
      <c r="W1580" s="179"/>
      <c r="X1580" s="179"/>
      <c r="Y1580" s="179"/>
      <c r="Z1580" s="179"/>
      <c r="AA1580" s="179"/>
      <c r="AB1580" s="179"/>
      <c r="AC1580" s="179"/>
      <c r="AD1580" s="179" t="s">
        <v>38</v>
      </c>
      <c r="AE1580" s="179"/>
      <c r="AF1580" s="179"/>
      <c r="AG1580" s="115"/>
      <c r="AJ1580" s="1">
        <f t="shared" si="87"/>
        <v>0</v>
      </c>
      <c r="AK1580" s="1">
        <f t="shared" si="88"/>
        <v>-13.907</v>
      </c>
    </row>
    <row r="1581" spans="1:37" ht="31.5" customHeight="1">
      <c r="A1581" s="179" t="s">
        <v>6868</v>
      </c>
      <c r="B1581" s="179" t="s">
        <v>20</v>
      </c>
      <c r="C1581" s="179" t="s">
        <v>4153</v>
      </c>
      <c r="D1581" s="278">
        <v>42605</v>
      </c>
      <c r="E1581" s="176">
        <v>0.60347222222222219</v>
      </c>
      <c r="F1581" s="278">
        <v>42605</v>
      </c>
      <c r="G1581" s="176">
        <v>0.60416666666666663</v>
      </c>
      <c r="H1581" s="136">
        <v>6.9444444444444198E-4</v>
      </c>
      <c r="I1581" s="179">
        <v>3</v>
      </c>
      <c r="J1581" s="179"/>
      <c r="K1581" s="115" t="s">
        <v>9</v>
      </c>
      <c r="L1581" s="179" t="s">
        <v>17</v>
      </c>
      <c r="M1581" s="179" t="s">
        <v>4708</v>
      </c>
      <c r="N1581" s="179">
        <v>35</v>
      </c>
      <c r="O1581" s="179" t="s">
        <v>8</v>
      </c>
      <c r="P1581" s="179" t="s">
        <v>7776</v>
      </c>
      <c r="Q1581" s="115" t="s">
        <v>8015</v>
      </c>
      <c r="R1581" s="253">
        <v>0.45900000000000002</v>
      </c>
      <c r="S1581" s="256">
        <v>0.14199999999999999</v>
      </c>
      <c r="T1581" s="177">
        <v>0.60099999999999998</v>
      </c>
      <c r="U1581" s="179"/>
      <c r="V1581" s="179"/>
      <c r="W1581" s="179"/>
      <c r="X1581" s="179"/>
      <c r="Y1581" s="179"/>
      <c r="Z1581" s="179"/>
      <c r="AA1581" s="179"/>
      <c r="AB1581" s="179"/>
      <c r="AC1581" s="179"/>
      <c r="AD1581" s="179" t="s">
        <v>38</v>
      </c>
      <c r="AE1581" s="179"/>
      <c r="AF1581" s="179"/>
      <c r="AG1581" s="115"/>
      <c r="AJ1581" s="1">
        <f t="shared" si="87"/>
        <v>0</v>
      </c>
      <c r="AK1581" s="1">
        <f t="shared" si="88"/>
        <v>-0.60099999999999998</v>
      </c>
    </row>
    <row r="1582" spans="1:37" ht="63" customHeight="1">
      <c r="A1582" s="179" t="s">
        <v>6868</v>
      </c>
      <c r="B1582" s="179" t="s">
        <v>20</v>
      </c>
      <c r="C1582" s="179" t="s">
        <v>20</v>
      </c>
      <c r="D1582" s="278">
        <v>42606</v>
      </c>
      <c r="E1582" s="176">
        <v>0.50347222222222221</v>
      </c>
      <c r="F1582" s="278">
        <v>42606</v>
      </c>
      <c r="G1582" s="176">
        <v>0.55208333333333337</v>
      </c>
      <c r="H1582" s="136">
        <v>4.861111111111116E-2</v>
      </c>
      <c r="I1582" s="179">
        <v>7</v>
      </c>
      <c r="J1582" s="179"/>
      <c r="K1582" s="115" t="s">
        <v>21</v>
      </c>
      <c r="L1582" s="179" t="s">
        <v>4</v>
      </c>
      <c r="M1582" s="179" t="s">
        <v>9318</v>
      </c>
      <c r="N1582" s="179" t="s">
        <v>3</v>
      </c>
      <c r="O1582" s="179" t="s">
        <v>26</v>
      </c>
      <c r="P1582" s="179" t="s">
        <v>7796</v>
      </c>
      <c r="Q1582" s="115" t="s">
        <v>9319</v>
      </c>
      <c r="R1582" s="253">
        <v>47.9</v>
      </c>
      <c r="S1582" s="256"/>
      <c r="T1582" s="177">
        <v>47.9</v>
      </c>
      <c r="U1582" s="179" t="s">
        <v>34</v>
      </c>
      <c r="V1582" s="179">
        <v>2014</v>
      </c>
      <c r="W1582" s="179" t="s">
        <v>9320</v>
      </c>
      <c r="X1582" s="179" t="s">
        <v>9321</v>
      </c>
      <c r="Y1582" s="179">
        <v>42515</v>
      </c>
      <c r="Z1582" s="179">
        <v>100</v>
      </c>
      <c r="AA1582" s="179">
        <v>42856</v>
      </c>
      <c r="AB1582" s="179">
        <v>0</v>
      </c>
      <c r="AC1582" s="179">
        <v>0</v>
      </c>
      <c r="AD1582" s="179" t="s">
        <v>42</v>
      </c>
      <c r="AE1582" s="179"/>
      <c r="AF1582" s="179"/>
      <c r="AG1582" s="115"/>
      <c r="AJ1582" s="1">
        <f t="shared" si="87"/>
        <v>0</v>
      </c>
      <c r="AK1582" s="1">
        <f t="shared" si="88"/>
        <v>-47.9</v>
      </c>
    </row>
    <row r="1583" spans="1:37" ht="78.75" customHeight="1">
      <c r="A1583" s="179" t="s">
        <v>6868</v>
      </c>
      <c r="B1583" s="179" t="s">
        <v>20</v>
      </c>
      <c r="C1583" s="179" t="s">
        <v>4054</v>
      </c>
      <c r="D1583" s="278">
        <v>42606</v>
      </c>
      <c r="E1583" s="176">
        <v>0.63541666666666663</v>
      </c>
      <c r="F1583" s="278">
        <v>42606</v>
      </c>
      <c r="G1583" s="176">
        <v>0.63611111111111118</v>
      </c>
      <c r="H1583" s="136">
        <v>6.94444444444553E-4</v>
      </c>
      <c r="I1583" s="179">
        <v>185</v>
      </c>
      <c r="J1583" s="179" t="s">
        <v>7788</v>
      </c>
      <c r="K1583" s="115" t="s">
        <v>9</v>
      </c>
      <c r="L1583" s="179" t="s">
        <v>17</v>
      </c>
      <c r="M1583" s="179" t="s">
        <v>9033</v>
      </c>
      <c r="N1583" s="179">
        <v>110</v>
      </c>
      <c r="O1583" s="179" t="s">
        <v>8</v>
      </c>
      <c r="P1583" s="179" t="s">
        <v>7789</v>
      </c>
      <c r="Q1583" s="115" t="s">
        <v>8016</v>
      </c>
      <c r="R1583" s="253">
        <v>46</v>
      </c>
      <c r="S1583" s="256"/>
      <c r="T1583" s="177">
        <v>46</v>
      </c>
      <c r="U1583" s="179"/>
      <c r="V1583" s="179"/>
      <c r="W1583" s="179"/>
      <c r="X1583" s="179"/>
      <c r="Y1583" s="179"/>
      <c r="Z1583" s="179"/>
      <c r="AA1583" s="179"/>
      <c r="AB1583" s="179"/>
      <c r="AC1583" s="179"/>
      <c r="AD1583" s="179" t="s">
        <v>38</v>
      </c>
      <c r="AE1583" s="179"/>
      <c r="AF1583" s="179"/>
      <c r="AG1583" s="115"/>
      <c r="AJ1583" s="1">
        <f t="shared" si="87"/>
        <v>0</v>
      </c>
      <c r="AK1583" s="1">
        <f t="shared" si="88"/>
        <v>-46</v>
      </c>
    </row>
    <row r="1584" spans="1:37" ht="63" customHeight="1">
      <c r="A1584" s="179" t="s">
        <v>6868</v>
      </c>
      <c r="B1584" s="179" t="s">
        <v>20</v>
      </c>
      <c r="C1584" s="179" t="s">
        <v>20</v>
      </c>
      <c r="D1584" s="278">
        <v>42606</v>
      </c>
      <c r="E1584" s="176">
        <v>0.73611111111111116</v>
      </c>
      <c r="F1584" s="278">
        <v>42606</v>
      </c>
      <c r="G1584" s="176">
        <v>0.75347222222222221</v>
      </c>
      <c r="H1584" s="136">
        <v>1.7361111111111049E-2</v>
      </c>
      <c r="I1584" s="179">
        <v>11</v>
      </c>
      <c r="J1584" s="179" t="s">
        <v>459</v>
      </c>
      <c r="K1584" s="115" t="s">
        <v>146</v>
      </c>
      <c r="L1584" s="179" t="s">
        <v>10</v>
      </c>
      <c r="M1584" s="179" t="s">
        <v>6265</v>
      </c>
      <c r="N1584" s="179" t="s">
        <v>3</v>
      </c>
      <c r="O1584" s="179" t="s">
        <v>8</v>
      </c>
      <c r="P1584" s="179" t="s">
        <v>5704</v>
      </c>
      <c r="Q1584" s="115" t="s">
        <v>9322</v>
      </c>
      <c r="R1584" s="253">
        <v>4</v>
      </c>
      <c r="S1584" s="256"/>
      <c r="T1584" s="177">
        <v>4</v>
      </c>
      <c r="U1584" s="179" t="s">
        <v>29</v>
      </c>
      <c r="V1584" s="179">
        <v>1971</v>
      </c>
      <c r="W1584" s="179" t="s">
        <v>2813</v>
      </c>
      <c r="X1584" s="179" t="s">
        <v>9036</v>
      </c>
      <c r="Y1584" s="179">
        <v>42387</v>
      </c>
      <c r="Z1584" s="179">
        <v>100</v>
      </c>
      <c r="AA1584" s="179">
        <v>42736</v>
      </c>
      <c r="AB1584" s="179">
        <v>0</v>
      </c>
      <c r="AC1584" s="179">
        <v>42387</v>
      </c>
      <c r="AD1584" s="179" t="s">
        <v>43</v>
      </c>
      <c r="AE1584" s="179"/>
      <c r="AF1584" s="179"/>
      <c r="AG1584" s="115"/>
      <c r="AJ1584" s="1">
        <f t="shared" si="87"/>
        <v>0</v>
      </c>
      <c r="AK1584" s="1">
        <f t="shared" si="88"/>
        <v>-4</v>
      </c>
    </row>
    <row r="1585" spans="1:37" ht="94.5" customHeight="1">
      <c r="A1585" s="179" t="s">
        <v>6868</v>
      </c>
      <c r="B1585" s="179" t="s">
        <v>20</v>
      </c>
      <c r="C1585" s="179" t="s">
        <v>20</v>
      </c>
      <c r="D1585" s="278">
        <v>42607</v>
      </c>
      <c r="E1585" s="176">
        <v>8.819444444444445E-2</v>
      </c>
      <c r="F1585" s="278">
        <v>42607</v>
      </c>
      <c r="G1585" s="176">
        <v>0.11319444444444444</v>
      </c>
      <c r="H1585" s="136">
        <v>2.4999999999999994E-2</v>
      </c>
      <c r="I1585" s="179">
        <v>11</v>
      </c>
      <c r="J1585" s="179"/>
      <c r="K1585" s="115"/>
      <c r="L1585" s="179" t="s">
        <v>4</v>
      </c>
      <c r="M1585" s="179" t="s">
        <v>621</v>
      </c>
      <c r="N1585" s="179" t="s">
        <v>3</v>
      </c>
      <c r="O1585" s="179" t="s">
        <v>8</v>
      </c>
      <c r="P1585" s="179" t="s">
        <v>7823</v>
      </c>
      <c r="Q1585" s="115" t="s">
        <v>9323</v>
      </c>
      <c r="R1585" s="253">
        <v>11.7</v>
      </c>
      <c r="S1585" s="256"/>
      <c r="T1585" s="177">
        <v>11.7</v>
      </c>
      <c r="U1585" s="179" t="s">
        <v>29</v>
      </c>
      <c r="V1585" s="179">
        <v>2004</v>
      </c>
      <c r="W1585" s="179" t="s">
        <v>2813</v>
      </c>
      <c r="X1585" s="179" t="s">
        <v>9196</v>
      </c>
      <c r="Y1585" s="179">
        <v>41781</v>
      </c>
      <c r="Z1585" s="179">
        <v>100</v>
      </c>
      <c r="AA1585" s="179">
        <v>42614</v>
      </c>
      <c r="AB1585" s="179">
        <v>5</v>
      </c>
      <c r="AC1585" s="179">
        <v>42149</v>
      </c>
      <c r="AD1585" s="179" t="s">
        <v>0</v>
      </c>
      <c r="AE1585" s="179"/>
      <c r="AF1585" s="179"/>
      <c r="AG1585" s="115"/>
      <c r="AJ1585" s="1">
        <f t="shared" si="87"/>
        <v>0</v>
      </c>
      <c r="AK1585" s="1">
        <f t="shared" si="88"/>
        <v>-11.7</v>
      </c>
    </row>
    <row r="1586" spans="1:37" ht="189" customHeight="1">
      <c r="A1586" s="179" t="s">
        <v>6868</v>
      </c>
      <c r="B1586" s="179" t="s">
        <v>20</v>
      </c>
      <c r="C1586" s="179" t="s">
        <v>4153</v>
      </c>
      <c r="D1586" s="278">
        <v>42607</v>
      </c>
      <c r="E1586" s="176">
        <v>0.50624999999999998</v>
      </c>
      <c r="F1586" s="278">
        <v>42607</v>
      </c>
      <c r="G1586" s="176">
        <v>0.74305555555555547</v>
      </c>
      <c r="H1586" s="136">
        <v>0.23680555555555549</v>
      </c>
      <c r="I1586" s="179">
        <v>1</v>
      </c>
      <c r="J1586" s="179"/>
      <c r="K1586" s="115"/>
      <c r="L1586" s="179" t="s">
        <v>17</v>
      </c>
      <c r="M1586" s="179" t="s">
        <v>6340</v>
      </c>
      <c r="N1586" s="179" t="s">
        <v>3</v>
      </c>
      <c r="O1586" s="179" t="s">
        <v>8</v>
      </c>
      <c r="P1586" s="179" t="s">
        <v>7800</v>
      </c>
      <c r="Q1586" s="115" t="s">
        <v>8017</v>
      </c>
      <c r="R1586" s="253">
        <v>17</v>
      </c>
      <c r="S1586" s="256"/>
      <c r="T1586" s="177">
        <v>17</v>
      </c>
      <c r="U1586" s="179"/>
      <c r="V1586" s="179"/>
      <c r="W1586" s="179"/>
      <c r="X1586" s="179"/>
      <c r="Y1586" s="179"/>
      <c r="Z1586" s="179"/>
      <c r="AA1586" s="179"/>
      <c r="AB1586" s="179"/>
      <c r="AC1586" s="179"/>
      <c r="AD1586" s="179" t="s">
        <v>38</v>
      </c>
      <c r="AE1586" s="179"/>
      <c r="AF1586" s="179"/>
      <c r="AG1586" s="115"/>
      <c r="AJ1586" s="1">
        <f t="shared" si="87"/>
        <v>0</v>
      </c>
      <c r="AK1586" s="1">
        <f t="shared" si="88"/>
        <v>-17</v>
      </c>
    </row>
    <row r="1587" spans="1:37" ht="31.5" customHeight="1">
      <c r="A1587" s="179" t="s">
        <v>6868</v>
      </c>
      <c r="B1587" s="179" t="s">
        <v>20</v>
      </c>
      <c r="C1587" s="179" t="s">
        <v>5852</v>
      </c>
      <c r="D1587" s="278">
        <v>42607</v>
      </c>
      <c r="E1587" s="176">
        <v>0.67708333333333337</v>
      </c>
      <c r="F1587" s="278">
        <v>42607</v>
      </c>
      <c r="G1587" s="176">
        <v>0.6777777777777777</v>
      </c>
      <c r="H1587" s="136">
        <v>6.9444444444433095E-4</v>
      </c>
      <c r="I1587" s="179">
        <v>11</v>
      </c>
      <c r="J1587" s="179"/>
      <c r="K1587" s="115"/>
      <c r="L1587" s="179" t="s">
        <v>17</v>
      </c>
      <c r="M1587" s="179" t="s">
        <v>1286</v>
      </c>
      <c r="N1587" s="179">
        <v>110</v>
      </c>
      <c r="O1587" s="179" t="s">
        <v>8</v>
      </c>
      <c r="P1587" s="179" t="s">
        <v>7801</v>
      </c>
      <c r="Q1587" s="115" t="s">
        <v>8018</v>
      </c>
      <c r="R1587" s="253">
        <v>8</v>
      </c>
      <c r="S1587" s="256"/>
      <c r="T1587" s="177">
        <v>8</v>
      </c>
      <c r="U1587" s="179"/>
      <c r="V1587" s="179"/>
      <c r="W1587" s="179"/>
      <c r="X1587" s="179"/>
      <c r="Y1587" s="179"/>
      <c r="Z1587" s="179"/>
      <c r="AA1587" s="179"/>
      <c r="AB1587" s="179"/>
      <c r="AC1587" s="179"/>
      <c r="AD1587" s="179" t="s">
        <v>38</v>
      </c>
      <c r="AE1587" s="179"/>
      <c r="AF1587" s="179"/>
      <c r="AG1587" s="115"/>
      <c r="AJ1587" s="1">
        <f t="shared" si="87"/>
        <v>0</v>
      </c>
      <c r="AK1587" s="1">
        <f t="shared" si="88"/>
        <v>-8</v>
      </c>
    </row>
    <row r="1588" spans="1:37" ht="47.25" customHeight="1">
      <c r="A1588" s="179" t="s">
        <v>6868</v>
      </c>
      <c r="B1588" s="179" t="s">
        <v>20</v>
      </c>
      <c r="C1588" s="179" t="s">
        <v>5852</v>
      </c>
      <c r="D1588" s="278">
        <v>42607</v>
      </c>
      <c r="E1588" s="176">
        <v>0.6875</v>
      </c>
      <c r="F1588" s="278">
        <v>42607</v>
      </c>
      <c r="G1588" s="176">
        <v>0.68819444444444444</v>
      </c>
      <c r="H1588" s="136">
        <v>6.9444444444444198E-4</v>
      </c>
      <c r="I1588" s="179">
        <v>327</v>
      </c>
      <c r="J1588" s="179" t="s">
        <v>7802</v>
      </c>
      <c r="K1588" s="115" t="s">
        <v>9</v>
      </c>
      <c r="L1588" s="179" t="s">
        <v>17</v>
      </c>
      <c r="M1588" s="179" t="s">
        <v>4184</v>
      </c>
      <c r="N1588" s="179">
        <v>220</v>
      </c>
      <c r="O1588" s="179" t="s">
        <v>8</v>
      </c>
      <c r="P1588" s="179" t="s">
        <v>7803</v>
      </c>
      <c r="Q1588" s="115" t="s">
        <v>7804</v>
      </c>
      <c r="R1588" s="253">
        <v>95</v>
      </c>
      <c r="S1588" s="256">
        <v>41</v>
      </c>
      <c r="T1588" s="177">
        <v>136</v>
      </c>
      <c r="U1588" s="179"/>
      <c r="V1588" s="179"/>
      <c r="W1588" s="179"/>
      <c r="X1588" s="179"/>
      <c r="Y1588" s="179"/>
      <c r="Z1588" s="179"/>
      <c r="AA1588" s="179"/>
      <c r="AB1588" s="179"/>
      <c r="AC1588" s="179"/>
      <c r="AD1588" s="179" t="s">
        <v>38</v>
      </c>
      <c r="AE1588" s="179"/>
      <c r="AF1588" s="179"/>
      <c r="AG1588" s="115"/>
      <c r="AJ1588" s="1">
        <f t="shared" si="87"/>
        <v>0</v>
      </c>
      <c r="AK1588" s="1">
        <f t="shared" si="88"/>
        <v>-136</v>
      </c>
    </row>
    <row r="1589" spans="1:37" ht="47.25" customHeight="1">
      <c r="A1589" s="179" t="s">
        <v>6868</v>
      </c>
      <c r="B1589" s="179" t="s">
        <v>20</v>
      </c>
      <c r="C1589" s="179" t="s">
        <v>5852</v>
      </c>
      <c r="D1589" s="278">
        <v>42607</v>
      </c>
      <c r="E1589" s="176">
        <v>0.6875</v>
      </c>
      <c r="F1589" s="278">
        <v>42607</v>
      </c>
      <c r="G1589" s="176">
        <v>0.68819444444444444</v>
      </c>
      <c r="H1589" s="136">
        <v>6.9444444444444198E-4</v>
      </c>
      <c r="I1589" s="179">
        <v>123</v>
      </c>
      <c r="J1589" s="179" t="s">
        <v>7802</v>
      </c>
      <c r="K1589" s="115" t="s">
        <v>9</v>
      </c>
      <c r="L1589" s="179" t="s">
        <v>17</v>
      </c>
      <c r="M1589" s="179" t="s">
        <v>4184</v>
      </c>
      <c r="N1589" s="179">
        <v>220</v>
      </c>
      <c r="O1589" s="179" t="s">
        <v>8</v>
      </c>
      <c r="P1589" s="179" t="s">
        <v>8019</v>
      </c>
      <c r="Q1589" s="115" t="s">
        <v>7804</v>
      </c>
      <c r="R1589" s="253">
        <v>25</v>
      </c>
      <c r="S1589" s="256">
        <v>8</v>
      </c>
      <c r="T1589" s="177">
        <v>33</v>
      </c>
      <c r="U1589" s="179"/>
      <c r="V1589" s="179"/>
      <c r="W1589" s="179"/>
      <c r="X1589" s="179"/>
      <c r="Y1589" s="179"/>
      <c r="Z1589" s="179"/>
      <c r="AA1589" s="179"/>
      <c r="AB1589" s="179"/>
      <c r="AC1589" s="179"/>
      <c r="AD1589" s="179" t="s">
        <v>38</v>
      </c>
      <c r="AE1589" s="179"/>
      <c r="AF1589" s="179"/>
      <c r="AG1589" s="115"/>
      <c r="AJ1589" s="1">
        <f t="shared" si="87"/>
        <v>0</v>
      </c>
      <c r="AK1589" s="1">
        <f t="shared" si="88"/>
        <v>-33</v>
      </c>
    </row>
    <row r="1590" spans="1:37" ht="47.25" customHeight="1">
      <c r="A1590" s="179" t="s">
        <v>6868</v>
      </c>
      <c r="B1590" s="179" t="s">
        <v>20</v>
      </c>
      <c r="C1590" s="179" t="s">
        <v>5852</v>
      </c>
      <c r="D1590" s="278">
        <v>42607</v>
      </c>
      <c r="E1590" s="176">
        <v>0.6875</v>
      </c>
      <c r="F1590" s="278">
        <v>42607</v>
      </c>
      <c r="G1590" s="176">
        <v>0.68819444444444444</v>
      </c>
      <c r="H1590" s="136">
        <v>6.9444444444444198E-4</v>
      </c>
      <c r="I1590" s="179">
        <v>11</v>
      </c>
      <c r="J1590" s="179" t="s">
        <v>7802</v>
      </c>
      <c r="K1590" s="115" t="s">
        <v>9</v>
      </c>
      <c r="L1590" s="179" t="s">
        <v>17</v>
      </c>
      <c r="M1590" s="179" t="s">
        <v>4184</v>
      </c>
      <c r="N1590" s="179">
        <v>220</v>
      </c>
      <c r="O1590" s="179" t="s">
        <v>8</v>
      </c>
      <c r="P1590" s="179" t="s">
        <v>8020</v>
      </c>
      <c r="Q1590" s="115" t="s">
        <v>7804</v>
      </c>
      <c r="R1590" s="253">
        <v>35</v>
      </c>
      <c r="S1590" s="256">
        <v>24</v>
      </c>
      <c r="T1590" s="177">
        <v>59</v>
      </c>
      <c r="U1590" s="179"/>
      <c r="V1590" s="179"/>
      <c r="W1590" s="179"/>
      <c r="X1590" s="179"/>
      <c r="Y1590" s="179"/>
      <c r="Z1590" s="179"/>
      <c r="AA1590" s="179"/>
      <c r="AB1590" s="179"/>
      <c r="AC1590" s="179"/>
      <c r="AD1590" s="179" t="s">
        <v>38</v>
      </c>
      <c r="AE1590" s="179"/>
      <c r="AF1590" s="179"/>
      <c r="AG1590" s="115"/>
      <c r="AJ1590" s="1">
        <f t="shared" si="87"/>
        <v>0</v>
      </c>
      <c r="AK1590" s="1">
        <f t="shared" si="88"/>
        <v>-59</v>
      </c>
    </row>
    <row r="1591" spans="1:37" ht="236.25" customHeight="1">
      <c r="A1591" s="179" t="s">
        <v>6868</v>
      </c>
      <c r="B1591" s="179" t="s">
        <v>20</v>
      </c>
      <c r="C1591" s="179" t="s">
        <v>4153</v>
      </c>
      <c r="D1591" s="278">
        <v>42608</v>
      </c>
      <c r="E1591" s="176">
        <v>0.60069444444444442</v>
      </c>
      <c r="F1591" s="278">
        <v>42608</v>
      </c>
      <c r="G1591" s="176">
        <v>0.60902777777777783</v>
      </c>
      <c r="H1591" s="136">
        <v>8.3333333333334147E-3</v>
      </c>
      <c r="I1591" s="179">
        <v>11</v>
      </c>
      <c r="J1591" s="179"/>
      <c r="K1591" s="115" t="s">
        <v>21</v>
      </c>
      <c r="L1591" s="179" t="s">
        <v>17</v>
      </c>
      <c r="M1591" s="179" t="s">
        <v>7847</v>
      </c>
      <c r="N1591" s="179">
        <v>35</v>
      </c>
      <c r="O1591" s="179" t="s">
        <v>14</v>
      </c>
      <c r="P1591" s="179" t="s">
        <v>7848</v>
      </c>
      <c r="Q1591" s="115" t="s">
        <v>7849</v>
      </c>
      <c r="R1591" s="253">
        <v>5</v>
      </c>
      <c r="S1591" s="256"/>
      <c r="T1591" s="177">
        <v>5</v>
      </c>
      <c r="U1591" s="179"/>
      <c r="V1591" s="179"/>
      <c r="W1591" s="179"/>
      <c r="X1591" s="179"/>
      <c r="Y1591" s="179"/>
      <c r="Z1591" s="179"/>
      <c r="AA1591" s="179"/>
      <c r="AB1591" s="179"/>
      <c r="AC1591" s="179"/>
      <c r="AD1591" s="179" t="s">
        <v>38</v>
      </c>
      <c r="AE1591" s="179"/>
      <c r="AF1591" s="179"/>
      <c r="AG1591" s="115"/>
      <c r="AJ1591" s="1">
        <f t="shared" si="87"/>
        <v>0</v>
      </c>
      <c r="AK1591" s="1">
        <f t="shared" si="88"/>
        <v>-5</v>
      </c>
    </row>
    <row r="1592" spans="1:37" ht="63" customHeight="1">
      <c r="A1592" s="179" t="s">
        <v>6868</v>
      </c>
      <c r="B1592" s="179" t="s">
        <v>20</v>
      </c>
      <c r="C1592" s="179" t="s">
        <v>20</v>
      </c>
      <c r="D1592" s="278">
        <v>42609</v>
      </c>
      <c r="E1592" s="176">
        <v>0.34375</v>
      </c>
      <c r="F1592" s="278">
        <v>42609</v>
      </c>
      <c r="G1592" s="176">
        <v>0.34583333333333338</v>
      </c>
      <c r="H1592" s="136">
        <v>2.0833333333333814E-3</v>
      </c>
      <c r="I1592" s="179">
        <v>8</v>
      </c>
      <c r="J1592" s="179"/>
      <c r="K1592" s="115"/>
      <c r="L1592" s="179" t="s">
        <v>4</v>
      </c>
      <c r="M1592" s="179" t="s">
        <v>533</v>
      </c>
      <c r="N1592" s="179" t="s">
        <v>3</v>
      </c>
      <c r="O1592" s="179" t="s">
        <v>24</v>
      </c>
      <c r="P1592" s="179" t="s">
        <v>7882</v>
      </c>
      <c r="Q1592" s="115" t="s">
        <v>8021</v>
      </c>
      <c r="R1592" s="253">
        <v>5.2850000000000001</v>
      </c>
      <c r="S1592" s="256"/>
      <c r="T1592" s="177">
        <v>5.2850000000000001</v>
      </c>
      <c r="U1592" s="179" t="s">
        <v>63</v>
      </c>
      <c r="V1592" s="179">
        <v>0</v>
      </c>
      <c r="W1592" s="179">
        <v>0</v>
      </c>
      <c r="X1592" s="179">
        <v>0</v>
      </c>
      <c r="Y1592" s="179">
        <v>0</v>
      </c>
      <c r="Z1592" s="179">
        <v>0</v>
      </c>
      <c r="AA1592" s="179">
        <v>0</v>
      </c>
      <c r="AB1592" s="179">
        <v>0</v>
      </c>
      <c r="AC1592" s="179">
        <v>0</v>
      </c>
      <c r="AD1592" s="179" t="s">
        <v>18</v>
      </c>
      <c r="AE1592" s="179"/>
      <c r="AF1592" s="179"/>
      <c r="AG1592" s="115"/>
      <c r="AJ1592" s="1">
        <f t="shared" si="87"/>
        <v>0</v>
      </c>
      <c r="AK1592" s="1">
        <f t="shared" si="88"/>
        <v>-5.2850000000000001</v>
      </c>
    </row>
    <row r="1593" spans="1:37" ht="63" customHeight="1">
      <c r="A1593" s="179" t="s">
        <v>6868</v>
      </c>
      <c r="B1593" s="179" t="s">
        <v>20</v>
      </c>
      <c r="C1593" s="179" t="s">
        <v>4153</v>
      </c>
      <c r="D1593" s="278">
        <v>42610</v>
      </c>
      <c r="E1593" s="176">
        <v>0.4284722222222222</v>
      </c>
      <c r="F1593" s="278">
        <v>42610</v>
      </c>
      <c r="G1593" s="176">
        <v>0.4291666666666667</v>
      </c>
      <c r="H1593" s="136">
        <v>6.9444444444449749E-4</v>
      </c>
      <c r="I1593" s="179">
        <v>3</v>
      </c>
      <c r="J1593" s="179" t="s">
        <v>144</v>
      </c>
      <c r="K1593" s="115"/>
      <c r="L1593" s="179" t="s">
        <v>17</v>
      </c>
      <c r="M1593" s="179" t="s">
        <v>5853</v>
      </c>
      <c r="N1593" s="179" t="s">
        <v>3</v>
      </c>
      <c r="O1593" s="179" t="s">
        <v>8</v>
      </c>
      <c r="P1593" s="179" t="s">
        <v>1119</v>
      </c>
      <c r="Q1593" s="115" t="s">
        <v>8022</v>
      </c>
      <c r="R1593" s="253">
        <v>0.3</v>
      </c>
      <c r="S1593" s="256">
        <v>1</v>
      </c>
      <c r="T1593" s="177">
        <v>1.3</v>
      </c>
      <c r="U1593" s="179"/>
      <c r="V1593" s="179"/>
      <c r="W1593" s="179"/>
      <c r="X1593" s="179"/>
      <c r="Y1593" s="179"/>
      <c r="Z1593" s="179"/>
      <c r="AA1593" s="179"/>
      <c r="AB1593" s="179"/>
      <c r="AC1593" s="179"/>
      <c r="AD1593" s="179" t="s">
        <v>38</v>
      </c>
      <c r="AE1593" s="179"/>
      <c r="AF1593" s="179"/>
      <c r="AG1593" s="115"/>
      <c r="AJ1593" s="1">
        <f t="shared" si="87"/>
        <v>0</v>
      </c>
      <c r="AK1593" s="1">
        <f t="shared" si="88"/>
        <v>-1.3</v>
      </c>
    </row>
    <row r="1594" spans="1:37" ht="47.25" customHeight="1">
      <c r="A1594" s="179" t="s">
        <v>6868</v>
      </c>
      <c r="B1594" s="179" t="s">
        <v>20</v>
      </c>
      <c r="C1594" s="179" t="s">
        <v>20</v>
      </c>
      <c r="D1594" s="278">
        <v>42612</v>
      </c>
      <c r="E1594" s="176">
        <v>0.27499999999999997</v>
      </c>
      <c r="F1594" s="278">
        <v>42612</v>
      </c>
      <c r="G1594" s="176">
        <v>0.27569444444444446</v>
      </c>
      <c r="H1594" s="136">
        <v>6.9444444444449749E-4</v>
      </c>
      <c r="I1594" s="179">
        <v>93</v>
      </c>
      <c r="J1594" s="179" t="s">
        <v>7977</v>
      </c>
      <c r="K1594" s="115" t="s">
        <v>9</v>
      </c>
      <c r="L1594" s="179" t="s">
        <v>4</v>
      </c>
      <c r="M1594" s="179" t="s">
        <v>9033</v>
      </c>
      <c r="N1594" s="179">
        <v>110</v>
      </c>
      <c r="O1594" s="179" t="s">
        <v>8</v>
      </c>
      <c r="P1594" s="179" t="s">
        <v>7978</v>
      </c>
      <c r="Q1594" s="115" t="s">
        <v>7979</v>
      </c>
      <c r="R1594" s="253">
        <v>24</v>
      </c>
      <c r="S1594" s="256">
        <v>4</v>
      </c>
      <c r="T1594" s="177">
        <v>28</v>
      </c>
      <c r="U1594" s="179" t="s">
        <v>29</v>
      </c>
      <c r="V1594" s="179">
        <v>1990</v>
      </c>
      <c r="W1594" s="179" t="s">
        <v>9100</v>
      </c>
      <c r="X1594" s="179" t="s">
        <v>9101</v>
      </c>
      <c r="Y1594" s="179">
        <v>42262</v>
      </c>
      <c r="Z1594" s="179">
        <v>100</v>
      </c>
      <c r="AA1594" s="179">
        <v>42583</v>
      </c>
      <c r="AB1594" s="179">
        <v>0</v>
      </c>
      <c r="AC1594" s="179">
        <v>42548</v>
      </c>
      <c r="AD1594" s="179" t="s">
        <v>31</v>
      </c>
      <c r="AE1594" s="179"/>
      <c r="AF1594" s="179"/>
      <c r="AG1594" s="115"/>
      <c r="AJ1594" s="1">
        <f t="shared" si="87"/>
        <v>0</v>
      </c>
      <c r="AK1594" s="1">
        <f t="shared" si="88"/>
        <v>-28</v>
      </c>
    </row>
    <row r="1595" spans="1:37" ht="47.25" customHeight="1">
      <c r="A1595" s="179" t="s">
        <v>6868</v>
      </c>
      <c r="B1595" s="179" t="s">
        <v>20</v>
      </c>
      <c r="C1595" s="179" t="s">
        <v>20</v>
      </c>
      <c r="D1595" s="278">
        <v>42612</v>
      </c>
      <c r="E1595" s="176">
        <v>0.78194444444444444</v>
      </c>
      <c r="F1595" s="278">
        <v>42612</v>
      </c>
      <c r="G1595" s="176">
        <v>0.78263888888888899</v>
      </c>
      <c r="H1595" s="136">
        <v>6.94444444444553E-4</v>
      </c>
      <c r="I1595" s="179">
        <v>6</v>
      </c>
      <c r="J1595" s="179" t="s">
        <v>1155</v>
      </c>
      <c r="K1595" s="115" t="s">
        <v>9</v>
      </c>
      <c r="L1595" s="179" t="s">
        <v>4</v>
      </c>
      <c r="M1595" s="179" t="s">
        <v>538</v>
      </c>
      <c r="N1595" s="179" t="s">
        <v>3</v>
      </c>
      <c r="O1595" s="179" t="s">
        <v>8</v>
      </c>
      <c r="P1595" s="179" t="s">
        <v>6334</v>
      </c>
      <c r="Q1595" s="115" t="s">
        <v>9324</v>
      </c>
      <c r="R1595" s="253">
        <v>1.8</v>
      </c>
      <c r="S1595" s="256"/>
      <c r="T1595" s="177">
        <v>1.8</v>
      </c>
      <c r="U1595" s="179" t="s">
        <v>29</v>
      </c>
      <c r="V1595" s="179">
        <v>1994</v>
      </c>
      <c r="W1595" s="179" t="s">
        <v>9106</v>
      </c>
      <c r="X1595" s="179" t="s">
        <v>9206</v>
      </c>
      <c r="Y1595" s="179">
        <v>42402</v>
      </c>
      <c r="Z1595" s="179">
        <v>100</v>
      </c>
      <c r="AA1595" s="179">
        <v>42917</v>
      </c>
      <c r="AB1595" s="179">
        <v>0</v>
      </c>
      <c r="AC1595" s="179">
        <v>42580</v>
      </c>
      <c r="AD1595" s="179" t="s">
        <v>31</v>
      </c>
      <c r="AE1595" s="179"/>
      <c r="AF1595" s="179"/>
      <c r="AG1595" s="115"/>
      <c r="AJ1595" s="1">
        <f t="shared" si="87"/>
        <v>0</v>
      </c>
      <c r="AK1595" s="1">
        <f t="shared" si="88"/>
        <v>-1.8</v>
      </c>
    </row>
    <row r="1596" spans="1:37" ht="63" customHeight="1">
      <c r="A1596" s="179" t="s">
        <v>6868</v>
      </c>
      <c r="B1596" s="179" t="s">
        <v>20</v>
      </c>
      <c r="C1596" s="179" t="s">
        <v>4157</v>
      </c>
      <c r="D1596" s="278">
        <v>42613</v>
      </c>
      <c r="E1596" s="176">
        <v>0.26041666666666669</v>
      </c>
      <c r="F1596" s="278">
        <v>42613</v>
      </c>
      <c r="G1596" s="176">
        <v>0.26111111111111113</v>
      </c>
      <c r="H1596" s="136">
        <v>6.9444444444444198E-4</v>
      </c>
      <c r="I1596" s="179">
        <v>13</v>
      </c>
      <c r="J1596" s="179" t="s">
        <v>6856</v>
      </c>
      <c r="K1596" s="115" t="s">
        <v>9</v>
      </c>
      <c r="L1596" s="179" t="s">
        <v>17</v>
      </c>
      <c r="M1596" s="179" t="s">
        <v>7437</v>
      </c>
      <c r="N1596" s="179">
        <v>110</v>
      </c>
      <c r="O1596" s="179" t="s">
        <v>8</v>
      </c>
      <c r="P1596" s="179" t="s">
        <v>7980</v>
      </c>
      <c r="Q1596" s="115" t="s">
        <v>7981</v>
      </c>
      <c r="R1596" s="253">
        <v>10.010999999999999</v>
      </c>
      <c r="S1596" s="256"/>
      <c r="T1596" s="177">
        <v>10.010999999999999</v>
      </c>
      <c r="U1596" s="179"/>
      <c r="V1596" s="179"/>
      <c r="W1596" s="179"/>
      <c r="X1596" s="179"/>
      <c r="Y1596" s="179"/>
      <c r="Z1596" s="179"/>
      <c r="AA1596" s="179"/>
      <c r="AB1596" s="179"/>
      <c r="AC1596" s="179"/>
      <c r="AD1596" s="179" t="s">
        <v>38</v>
      </c>
      <c r="AE1596" s="179"/>
      <c r="AF1596" s="179"/>
      <c r="AG1596" s="115"/>
      <c r="AJ1596" s="1">
        <f t="shared" si="87"/>
        <v>0</v>
      </c>
      <c r="AK1596" s="1">
        <f t="shared" si="88"/>
        <v>-10.010999999999999</v>
      </c>
    </row>
    <row r="1597" spans="1:37" ht="63" customHeight="1">
      <c r="A1597" s="179" t="s">
        <v>8405</v>
      </c>
      <c r="B1597" s="57" t="s">
        <v>20</v>
      </c>
      <c r="C1597" s="57" t="s">
        <v>4157</v>
      </c>
      <c r="D1597" s="278">
        <v>42614</v>
      </c>
      <c r="E1597" s="59">
        <v>0.13194444444444445</v>
      </c>
      <c r="F1597" s="278">
        <v>42614</v>
      </c>
      <c r="G1597" s="59">
        <v>0.1423611111111111</v>
      </c>
      <c r="H1597" s="59">
        <v>1.0416666666666657E-2</v>
      </c>
      <c r="I1597" s="60">
        <v>2</v>
      </c>
      <c r="J1597" s="60"/>
      <c r="K1597" s="60"/>
      <c r="L1597" s="71" t="s">
        <v>17</v>
      </c>
      <c r="M1597" s="72" t="s">
        <v>4151</v>
      </c>
      <c r="N1597" s="60" t="s">
        <v>3</v>
      </c>
      <c r="O1597" s="71" t="s">
        <v>8</v>
      </c>
      <c r="P1597" s="72" t="s">
        <v>8403</v>
      </c>
      <c r="Q1597" s="71" t="s">
        <v>8404</v>
      </c>
      <c r="R1597" s="252">
        <v>10</v>
      </c>
      <c r="S1597" s="255"/>
      <c r="T1597" s="167">
        <v>10</v>
      </c>
      <c r="U1597" s="179"/>
      <c r="V1597" s="179"/>
      <c r="W1597" s="179"/>
      <c r="X1597" s="179"/>
      <c r="Y1597" s="179"/>
      <c r="Z1597" s="179"/>
      <c r="AA1597" s="179"/>
      <c r="AB1597" s="179"/>
      <c r="AC1597" s="179"/>
      <c r="AD1597" s="179" t="s">
        <v>38</v>
      </c>
      <c r="AE1597" s="179"/>
      <c r="AF1597" s="179"/>
      <c r="AG1597" s="115"/>
      <c r="AJ1597" s="1">
        <f t="shared" si="87"/>
        <v>0</v>
      </c>
      <c r="AK1597" s="1">
        <f t="shared" si="88"/>
        <v>-10</v>
      </c>
    </row>
    <row r="1598" spans="1:37" ht="157.5" customHeight="1">
      <c r="A1598" s="179" t="s">
        <v>8405</v>
      </c>
      <c r="B1598" s="57" t="s">
        <v>20</v>
      </c>
      <c r="C1598" s="57" t="s">
        <v>4157</v>
      </c>
      <c r="D1598" s="278">
        <v>42614</v>
      </c>
      <c r="E1598" s="59">
        <v>0.25</v>
      </c>
      <c r="F1598" s="278">
        <v>42614</v>
      </c>
      <c r="G1598" s="59">
        <v>0.25694444444444448</v>
      </c>
      <c r="H1598" s="59">
        <v>6.9444444444444753E-3</v>
      </c>
      <c r="I1598" s="60">
        <v>2</v>
      </c>
      <c r="J1598" s="60"/>
      <c r="K1598" s="60"/>
      <c r="L1598" s="71" t="s">
        <v>17</v>
      </c>
      <c r="M1598" s="72" t="s">
        <v>4151</v>
      </c>
      <c r="N1598" s="60" t="s">
        <v>3</v>
      </c>
      <c r="O1598" s="71" t="s">
        <v>8</v>
      </c>
      <c r="P1598" s="72" t="s">
        <v>8403</v>
      </c>
      <c r="Q1598" s="71" t="s">
        <v>9325</v>
      </c>
      <c r="R1598" s="252">
        <v>7.6</v>
      </c>
      <c r="S1598" s="255"/>
      <c r="T1598" s="167">
        <v>7.6</v>
      </c>
      <c r="U1598" s="179"/>
      <c r="V1598" s="179"/>
      <c r="W1598" s="179"/>
      <c r="X1598" s="179"/>
      <c r="Y1598" s="179"/>
      <c r="Z1598" s="179"/>
      <c r="AA1598" s="179"/>
      <c r="AB1598" s="179"/>
      <c r="AC1598" s="179"/>
      <c r="AD1598" s="179" t="s">
        <v>38</v>
      </c>
      <c r="AE1598" s="179"/>
      <c r="AF1598" s="179"/>
      <c r="AG1598" s="115"/>
      <c r="AJ1598" s="1">
        <f t="shared" si="87"/>
        <v>0</v>
      </c>
      <c r="AK1598" s="1">
        <f t="shared" si="88"/>
        <v>-7.6</v>
      </c>
    </row>
    <row r="1599" spans="1:37" ht="173.25" customHeight="1">
      <c r="A1599" s="179" t="s">
        <v>8405</v>
      </c>
      <c r="B1599" s="57" t="s">
        <v>20</v>
      </c>
      <c r="C1599" s="57" t="s">
        <v>20</v>
      </c>
      <c r="D1599" s="278">
        <v>42614</v>
      </c>
      <c r="E1599" s="59">
        <v>0.8520833333333333</v>
      </c>
      <c r="F1599" s="278">
        <v>42614</v>
      </c>
      <c r="G1599" s="59">
        <v>0.85277777777777775</v>
      </c>
      <c r="H1599" s="59">
        <v>6.9444444444444198E-4</v>
      </c>
      <c r="I1599" s="60">
        <v>11</v>
      </c>
      <c r="J1599" s="60" t="s">
        <v>144</v>
      </c>
      <c r="K1599" s="60" t="s">
        <v>9</v>
      </c>
      <c r="L1599" s="71" t="s">
        <v>4</v>
      </c>
      <c r="M1599" s="72" t="s">
        <v>4495</v>
      </c>
      <c r="N1599" s="60" t="s">
        <v>3</v>
      </c>
      <c r="O1599" s="71" t="s">
        <v>8</v>
      </c>
      <c r="P1599" s="72" t="s">
        <v>8408</v>
      </c>
      <c r="Q1599" s="71" t="s">
        <v>9326</v>
      </c>
      <c r="R1599" s="252">
        <v>1.2</v>
      </c>
      <c r="S1599" s="255">
        <v>1.6</v>
      </c>
      <c r="T1599" s="167">
        <v>2.8</v>
      </c>
      <c r="U1599" s="179" t="s">
        <v>29</v>
      </c>
      <c r="V1599" s="179">
        <v>1979</v>
      </c>
      <c r="W1599" s="179" t="s">
        <v>2813</v>
      </c>
      <c r="X1599" s="179">
        <v>0</v>
      </c>
      <c r="Y1599" s="179">
        <v>42273</v>
      </c>
      <c r="Z1599" s="179">
        <v>100</v>
      </c>
      <c r="AA1599" s="179">
        <v>0</v>
      </c>
      <c r="AB1599" s="179">
        <v>0</v>
      </c>
      <c r="AC1599" s="179">
        <v>0</v>
      </c>
      <c r="AD1599" s="179" t="s">
        <v>0</v>
      </c>
      <c r="AE1599" s="179"/>
      <c r="AF1599" s="179"/>
      <c r="AG1599" s="115"/>
      <c r="AJ1599" s="1">
        <f t="shared" si="87"/>
        <v>0</v>
      </c>
      <c r="AK1599" s="1">
        <f t="shared" si="88"/>
        <v>-2.8</v>
      </c>
    </row>
    <row r="1600" spans="1:37" ht="157.5" customHeight="1">
      <c r="A1600" s="179" t="s">
        <v>8405</v>
      </c>
      <c r="B1600" s="57" t="s">
        <v>20</v>
      </c>
      <c r="C1600" s="57" t="s">
        <v>4157</v>
      </c>
      <c r="D1600" s="278">
        <v>42615</v>
      </c>
      <c r="E1600" s="59">
        <v>0.14861111111111111</v>
      </c>
      <c r="F1600" s="278">
        <v>42615</v>
      </c>
      <c r="G1600" s="59">
        <v>0.14930555555555555</v>
      </c>
      <c r="H1600" s="59">
        <v>6.9444444444444198E-4</v>
      </c>
      <c r="I1600" s="60">
        <v>17</v>
      </c>
      <c r="J1600" s="60" t="s">
        <v>8416</v>
      </c>
      <c r="K1600" s="60" t="s">
        <v>9</v>
      </c>
      <c r="L1600" s="71" t="s">
        <v>17</v>
      </c>
      <c r="M1600" s="72" t="s">
        <v>7437</v>
      </c>
      <c r="N1600" s="60">
        <v>110</v>
      </c>
      <c r="O1600" s="71" t="s">
        <v>14</v>
      </c>
      <c r="P1600" s="72" t="s">
        <v>9327</v>
      </c>
      <c r="Q1600" s="71" t="s">
        <v>9328</v>
      </c>
      <c r="R1600" s="252">
        <v>11.2</v>
      </c>
      <c r="S1600" s="255">
        <v>0.4</v>
      </c>
      <c r="T1600" s="167">
        <v>11.6</v>
      </c>
      <c r="U1600" s="179"/>
      <c r="V1600" s="179"/>
      <c r="W1600" s="179"/>
      <c r="X1600" s="179"/>
      <c r="Y1600" s="179"/>
      <c r="Z1600" s="179"/>
      <c r="AA1600" s="179"/>
      <c r="AB1600" s="179"/>
      <c r="AC1600" s="179"/>
      <c r="AD1600" s="179" t="s">
        <v>38</v>
      </c>
      <c r="AE1600" s="179"/>
      <c r="AF1600" s="179"/>
      <c r="AG1600" s="115"/>
      <c r="AJ1600" s="1">
        <f t="shared" si="87"/>
        <v>0</v>
      </c>
      <c r="AK1600" s="1">
        <f t="shared" si="88"/>
        <v>-11.6</v>
      </c>
    </row>
    <row r="1601" spans="1:37" ht="47.25" customHeight="1">
      <c r="A1601" s="179" t="s">
        <v>8405</v>
      </c>
      <c r="B1601" s="57" t="s">
        <v>20</v>
      </c>
      <c r="C1601" s="57" t="s">
        <v>4153</v>
      </c>
      <c r="D1601" s="278">
        <v>42615</v>
      </c>
      <c r="E1601" s="59">
        <v>0.25</v>
      </c>
      <c r="F1601" s="278">
        <v>42615</v>
      </c>
      <c r="G1601" s="59">
        <v>0.36388888888888887</v>
      </c>
      <c r="H1601" s="59">
        <v>0.11388888888888887</v>
      </c>
      <c r="I1601" s="60">
        <v>3</v>
      </c>
      <c r="J1601" s="60"/>
      <c r="K1601" s="60" t="s">
        <v>15</v>
      </c>
      <c r="L1601" s="71" t="s">
        <v>17</v>
      </c>
      <c r="M1601" s="72" t="s">
        <v>5865</v>
      </c>
      <c r="N1601" s="60" t="s">
        <v>3</v>
      </c>
      <c r="O1601" s="71" t="s">
        <v>8</v>
      </c>
      <c r="P1601" s="72" t="s">
        <v>8417</v>
      </c>
      <c r="Q1601" s="71" t="s">
        <v>9329</v>
      </c>
      <c r="R1601" s="252">
        <v>5.6</v>
      </c>
      <c r="S1601" s="255"/>
      <c r="T1601" s="167">
        <v>5.6</v>
      </c>
      <c r="U1601" s="179"/>
      <c r="V1601" s="179"/>
      <c r="W1601" s="179"/>
      <c r="X1601" s="179"/>
      <c r="Y1601" s="179"/>
      <c r="Z1601" s="179"/>
      <c r="AA1601" s="179"/>
      <c r="AB1601" s="179"/>
      <c r="AC1601" s="179"/>
      <c r="AD1601" s="179" t="s">
        <v>38</v>
      </c>
      <c r="AE1601" s="179"/>
      <c r="AF1601" s="179"/>
      <c r="AG1601" s="115"/>
      <c r="AJ1601" s="1">
        <f t="shared" si="87"/>
        <v>0</v>
      </c>
      <c r="AK1601" s="1">
        <f t="shared" si="88"/>
        <v>-5.6</v>
      </c>
    </row>
    <row r="1602" spans="1:37" ht="47.25" customHeight="1">
      <c r="A1602" s="179" t="s">
        <v>8405</v>
      </c>
      <c r="B1602" s="57" t="s">
        <v>20</v>
      </c>
      <c r="C1602" s="57" t="s">
        <v>20</v>
      </c>
      <c r="D1602" s="278">
        <v>42615</v>
      </c>
      <c r="E1602" s="59">
        <v>0.8354166666666667</v>
      </c>
      <c r="F1602" s="278">
        <v>42615</v>
      </c>
      <c r="G1602" s="59">
        <v>0.88680555555555562</v>
      </c>
      <c r="H1602" s="59">
        <v>5.1388888888888928E-2</v>
      </c>
      <c r="I1602" s="60">
        <v>11</v>
      </c>
      <c r="J1602" s="60"/>
      <c r="K1602" s="60"/>
      <c r="L1602" s="71" t="s">
        <v>4</v>
      </c>
      <c r="M1602" s="72" t="s">
        <v>4495</v>
      </c>
      <c r="N1602" s="60" t="s">
        <v>3</v>
      </c>
      <c r="O1602" s="71" t="s">
        <v>8</v>
      </c>
      <c r="P1602" s="72" t="s">
        <v>8419</v>
      </c>
      <c r="Q1602" s="71" t="s">
        <v>9330</v>
      </c>
      <c r="R1602" s="252">
        <v>5.5</v>
      </c>
      <c r="S1602" s="255"/>
      <c r="T1602" s="167">
        <v>5.5</v>
      </c>
      <c r="U1602" s="179" t="s">
        <v>29</v>
      </c>
      <c r="V1602" s="179">
        <v>1979</v>
      </c>
      <c r="W1602" s="179" t="s">
        <v>2813</v>
      </c>
      <c r="X1602" s="179">
        <v>0</v>
      </c>
      <c r="Y1602" s="179">
        <v>42273</v>
      </c>
      <c r="Z1602" s="179">
        <v>100</v>
      </c>
      <c r="AA1602" s="179">
        <v>0</v>
      </c>
      <c r="AB1602" s="179">
        <v>0</v>
      </c>
      <c r="AC1602" s="179">
        <v>0</v>
      </c>
      <c r="AD1602" s="179" t="s">
        <v>0</v>
      </c>
      <c r="AE1602" s="179"/>
      <c r="AF1602" s="179"/>
      <c r="AG1602" s="115"/>
      <c r="AJ1602" s="1">
        <f t="shared" si="87"/>
        <v>0</v>
      </c>
      <c r="AK1602" s="1">
        <f t="shared" si="88"/>
        <v>-5.5</v>
      </c>
    </row>
    <row r="1603" spans="1:37" ht="78.75" customHeight="1">
      <c r="A1603" s="179" t="s">
        <v>8405</v>
      </c>
      <c r="B1603" s="100" t="s">
        <v>20</v>
      </c>
      <c r="C1603" s="100" t="s">
        <v>4153</v>
      </c>
      <c r="D1603" s="278">
        <v>42615</v>
      </c>
      <c r="E1603" s="99">
        <v>0.58680555555555558</v>
      </c>
      <c r="F1603" s="278">
        <v>42615</v>
      </c>
      <c r="G1603" s="99">
        <v>0.65</v>
      </c>
      <c r="H1603" s="99">
        <v>6.3194444444444442E-2</v>
      </c>
      <c r="I1603" s="101">
        <v>3</v>
      </c>
      <c r="J1603" s="100"/>
      <c r="K1603" s="194" t="s">
        <v>15</v>
      </c>
      <c r="L1603" s="100" t="s">
        <v>17</v>
      </c>
      <c r="M1603" s="100" t="s">
        <v>5865</v>
      </c>
      <c r="N1603" s="100" t="s">
        <v>3</v>
      </c>
      <c r="O1603" s="100" t="s">
        <v>8</v>
      </c>
      <c r="P1603" s="100" t="s">
        <v>8417</v>
      </c>
      <c r="Q1603" s="194" t="s">
        <v>9331</v>
      </c>
      <c r="R1603" s="490">
        <v>2.2000000000000002</v>
      </c>
      <c r="S1603" s="491"/>
      <c r="T1603" s="257">
        <v>2.2000000000000002</v>
      </c>
      <c r="U1603" s="179"/>
      <c r="V1603" s="179"/>
      <c r="W1603" s="179"/>
      <c r="X1603" s="179"/>
      <c r="Y1603" s="179"/>
      <c r="Z1603" s="179"/>
      <c r="AA1603" s="179"/>
      <c r="AB1603" s="179"/>
      <c r="AC1603" s="179"/>
      <c r="AD1603" s="179" t="s">
        <v>38</v>
      </c>
      <c r="AE1603" s="179"/>
      <c r="AF1603" s="179"/>
      <c r="AG1603" s="115"/>
      <c r="AJ1603" s="1">
        <f t="shared" si="87"/>
        <v>0</v>
      </c>
      <c r="AK1603" s="1">
        <f t="shared" si="88"/>
        <v>-2.2000000000000002</v>
      </c>
    </row>
    <row r="1604" spans="1:37" ht="110.25" customHeight="1">
      <c r="A1604" s="179" t="s">
        <v>8405</v>
      </c>
      <c r="B1604" s="100" t="s">
        <v>20</v>
      </c>
      <c r="C1604" s="100" t="s">
        <v>20</v>
      </c>
      <c r="D1604" s="278">
        <v>42615</v>
      </c>
      <c r="E1604" s="99">
        <v>0.73888888888888893</v>
      </c>
      <c r="F1604" s="278">
        <v>42615</v>
      </c>
      <c r="G1604" s="99">
        <v>0.80347222222222225</v>
      </c>
      <c r="H1604" s="99">
        <v>6.4583333333333326E-2</v>
      </c>
      <c r="I1604" s="101">
        <v>18</v>
      </c>
      <c r="J1604" s="100"/>
      <c r="K1604" s="194"/>
      <c r="L1604" s="100" t="s">
        <v>4</v>
      </c>
      <c r="M1604" s="100" t="s">
        <v>4495</v>
      </c>
      <c r="N1604" s="100" t="s">
        <v>3</v>
      </c>
      <c r="O1604" s="100" t="s">
        <v>8</v>
      </c>
      <c r="P1604" s="100" t="s">
        <v>9332</v>
      </c>
      <c r="Q1604" s="194" t="s">
        <v>9333</v>
      </c>
      <c r="R1604" s="490">
        <v>30.1</v>
      </c>
      <c r="S1604" s="491"/>
      <c r="T1604" s="257">
        <v>30.1</v>
      </c>
      <c r="U1604" s="179" t="s">
        <v>29</v>
      </c>
      <c r="V1604" s="179">
        <v>1988</v>
      </c>
      <c r="W1604" s="179" t="s">
        <v>2813</v>
      </c>
      <c r="X1604" s="179">
        <v>0</v>
      </c>
      <c r="Y1604" s="179">
        <v>42551</v>
      </c>
      <c r="Z1604" s="179">
        <v>100</v>
      </c>
      <c r="AA1604" s="179">
        <v>0</v>
      </c>
      <c r="AB1604" s="179">
        <v>0</v>
      </c>
      <c r="AC1604" s="179">
        <v>0</v>
      </c>
      <c r="AD1604" s="179" t="s">
        <v>0</v>
      </c>
      <c r="AE1604" s="179"/>
      <c r="AF1604" s="179"/>
      <c r="AG1604" s="115"/>
      <c r="AJ1604" s="1">
        <f t="shared" si="87"/>
        <v>0</v>
      </c>
      <c r="AK1604" s="1">
        <f t="shared" si="88"/>
        <v>-30.1</v>
      </c>
    </row>
    <row r="1605" spans="1:37" ht="78.75" customHeight="1">
      <c r="A1605" s="179" t="s">
        <v>8405</v>
      </c>
      <c r="B1605" s="100" t="s">
        <v>20</v>
      </c>
      <c r="C1605" s="100" t="s">
        <v>20</v>
      </c>
      <c r="D1605" s="278">
        <v>42616</v>
      </c>
      <c r="E1605" s="99">
        <v>8.6805555555555566E-2</v>
      </c>
      <c r="F1605" s="278">
        <v>42616</v>
      </c>
      <c r="G1605" s="99">
        <v>0.11805555555555557</v>
      </c>
      <c r="H1605" s="99">
        <v>3.125E-2</v>
      </c>
      <c r="I1605" s="101">
        <v>4</v>
      </c>
      <c r="J1605" s="100" t="s">
        <v>459</v>
      </c>
      <c r="K1605" s="194" t="s">
        <v>21</v>
      </c>
      <c r="L1605" s="100" t="s">
        <v>4</v>
      </c>
      <c r="M1605" s="100" t="s">
        <v>1376</v>
      </c>
      <c r="N1605" s="100" t="s">
        <v>3</v>
      </c>
      <c r="O1605" s="100" t="s">
        <v>8</v>
      </c>
      <c r="P1605" s="100" t="s">
        <v>8437</v>
      </c>
      <c r="Q1605" s="194" t="s">
        <v>9386</v>
      </c>
      <c r="R1605" s="490">
        <v>2.2999999999999998</v>
      </c>
      <c r="S1605" s="491"/>
      <c r="T1605" s="257">
        <v>2.2999999999999998</v>
      </c>
      <c r="U1605" s="179" t="s">
        <v>29</v>
      </c>
      <c r="V1605" s="179">
        <v>1982</v>
      </c>
      <c r="W1605" s="179" t="s">
        <v>2813</v>
      </c>
      <c r="X1605" s="179" t="s">
        <v>9036</v>
      </c>
      <c r="Y1605" s="179">
        <v>42473</v>
      </c>
      <c r="Z1605" s="179">
        <v>100</v>
      </c>
      <c r="AA1605" s="179">
        <v>42795</v>
      </c>
      <c r="AB1605" s="179">
        <v>0</v>
      </c>
      <c r="AC1605" s="179">
        <v>42473</v>
      </c>
      <c r="AD1605" s="179" t="s">
        <v>0</v>
      </c>
      <c r="AE1605" s="179"/>
      <c r="AF1605" s="179"/>
      <c r="AG1605" s="115"/>
      <c r="AJ1605" s="1">
        <f t="shared" si="87"/>
        <v>0</v>
      </c>
      <c r="AK1605" s="1">
        <f t="shared" si="88"/>
        <v>-2.2999999999999998</v>
      </c>
    </row>
    <row r="1606" spans="1:37" ht="47.25" customHeight="1">
      <c r="A1606" s="179" t="s">
        <v>8405</v>
      </c>
      <c r="B1606" s="100" t="s">
        <v>20</v>
      </c>
      <c r="C1606" s="100" t="s">
        <v>4054</v>
      </c>
      <c r="D1606" s="278">
        <v>42616</v>
      </c>
      <c r="E1606" s="99">
        <v>0.23611111111111113</v>
      </c>
      <c r="F1606" s="278">
        <v>42616</v>
      </c>
      <c r="G1606" s="99">
        <v>0.23680555555555557</v>
      </c>
      <c r="H1606" s="99">
        <v>6.9444444444444198E-4</v>
      </c>
      <c r="I1606" s="101">
        <v>6</v>
      </c>
      <c r="J1606" s="100"/>
      <c r="K1606" s="194"/>
      <c r="L1606" s="100" t="s">
        <v>17</v>
      </c>
      <c r="M1606" s="100" t="s">
        <v>5854</v>
      </c>
      <c r="N1606" s="100" t="s">
        <v>3</v>
      </c>
      <c r="O1606" s="100" t="s">
        <v>8</v>
      </c>
      <c r="P1606" s="100" t="s">
        <v>4972</v>
      </c>
      <c r="Q1606" s="194" t="s">
        <v>9334</v>
      </c>
      <c r="R1606" s="490">
        <v>3.8</v>
      </c>
      <c r="S1606" s="491"/>
      <c r="T1606" s="257">
        <v>3.8</v>
      </c>
      <c r="U1606" s="179"/>
      <c r="V1606" s="179"/>
      <c r="W1606" s="179"/>
      <c r="X1606" s="179"/>
      <c r="Y1606" s="179"/>
      <c r="Z1606" s="179"/>
      <c r="AA1606" s="179"/>
      <c r="AB1606" s="179"/>
      <c r="AC1606" s="179"/>
      <c r="AD1606" s="179" t="s">
        <v>38</v>
      </c>
      <c r="AE1606" s="179"/>
      <c r="AF1606" s="179"/>
      <c r="AG1606" s="115"/>
      <c r="AJ1606" s="1">
        <f t="shared" si="87"/>
        <v>0</v>
      </c>
      <c r="AK1606" s="1">
        <f t="shared" si="88"/>
        <v>-3.8</v>
      </c>
    </row>
    <row r="1607" spans="1:37" ht="94.5" customHeight="1">
      <c r="A1607" s="179" t="s">
        <v>8405</v>
      </c>
      <c r="B1607" s="100" t="s">
        <v>20</v>
      </c>
      <c r="C1607" s="100" t="s">
        <v>5852</v>
      </c>
      <c r="D1607" s="278">
        <v>42616</v>
      </c>
      <c r="E1607" s="99">
        <v>0.26319444444444445</v>
      </c>
      <c r="F1607" s="278">
        <v>42616</v>
      </c>
      <c r="G1607" s="99">
        <v>0.2638888888888889</v>
      </c>
      <c r="H1607" s="99">
        <v>6.9444444444444198E-4</v>
      </c>
      <c r="I1607" s="101">
        <v>18</v>
      </c>
      <c r="J1607" s="100"/>
      <c r="K1607" s="194"/>
      <c r="L1607" s="100" t="s">
        <v>17</v>
      </c>
      <c r="M1607" s="100" t="s">
        <v>4184</v>
      </c>
      <c r="N1607" s="100">
        <v>110</v>
      </c>
      <c r="O1607" s="100" t="s">
        <v>8</v>
      </c>
      <c r="P1607" s="100" t="s">
        <v>8425</v>
      </c>
      <c r="Q1607" s="194" t="s">
        <v>9335</v>
      </c>
      <c r="R1607" s="490">
        <v>19</v>
      </c>
      <c r="S1607" s="491"/>
      <c r="T1607" s="257">
        <v>19</v>
      </c>
      <c r="U1607" s="179"/>
      <c r="V1607" s="179"/>
      <c r="W1607" s="179"/>
      <c r="X1607" s="179"/>
      <c r="Y1607" s="179"/>
      <c r="Z1607" s="179"/>
      <c r="AA1607" s="179"/>
      <c r="AB1607" s="179"/>
      <c r="AC1607" s="179"/>
      <c r="AD1607" s="179" t="s">
        <v>38</v>
      </c>
      <c r="AE1607" s="179"/>
      <c r="AF1607" s="179"/>
      <c r="AG1607" s="115"/>
      <c r="AJ1607" s="1">
        <f t="shared" si="87"/>
        <v>0</v>
      </c>
      <c r="AK1607" s="1">
        <f t="shared" ref="AK1607:AK1638" si="89">AJ1607-T1607</f>
        <v>-19</v>
      </c>
    </row>
    <row r="1608" spans="1:37" ht="242.25" customHeight="1">
      <c r="A1608" s="179" t="s">
        <v>8405</v>
      </c>
      <c r="B1608" s="100" t="s">
        <v>20</v>
      </c>
      <c r="C1608" s="100" t="s">
        <v>4054</v>
      </c>
      <c r="D1608" s="278">
        <v>42616</v>
      </c>
      <c r="E1608" s="99">
        <v>0.26597222222222222</v>
      </c>
      <c r="F1608" s="278">
        <v>42616</v>
      </c>
      <c r="G1608" s="99">
        <v>0.26666666666666666</v>
      </c>
      <c r="H1608" s="99">
        <v>6.9444444444444198E-4</v>
      </c>
      <c r="I1608" s="101">
        <v>18</v>
      </c>
      <c r="J1608" s="100" t="s">
        <v>8426</v>
      </c>
      <c r="K1608" s="194" t="s">
        <v>9</v>
      </c>
      <c r="L1608" s="100" t="s">
        <v>17</v>
      </c>
      <c r="M1608" s="100" t="s">
        <v>145</v>
      </c>
      <c r="N1608" s="100">
        <v>35</v>
      </c>
      <c r="O1608" s="100" t="s">
        <v>14</v>
      </c>
      <c r="P1608" s="100" t="s">
        <v>8427</v>
      </c>
      <c r="Q1608" s="194" t="s">
        <v>9336</v>
      </c>
      <c r="R1608" s="490">
        <v>5.7</v>
      </c>
      <c r="S1608" s="491">
        <v>6.5</v>
      </c>
      <c r="T1608" s="257">
        <v>12.2</v>
      </c>
      <c r="U1608" s="179"/>
      <c r="V1608" s="179"/>
      <c r="W1608" s="179"/>
      <c r="X1608" s="179"/>
      <c r="Y1608" s="179"/>
      <c r="Z1608" s="179"/>
      <c r="AA1608" s="179"/>
      <c r="AB1608" s="179"/>
      <c r="AC1608" s="179"/>
      <c r="AD1608" s="179" t="s">
        <v>38</v>
      </c>
      <c r="AE1608" s="179"/>
      <c r="AF1608" s="179"/>
      <c r="AG1608" s="115"/>
      <c r="AJ1608" s="1">
        <f t="shared" si="87"/>
        <v>0</v>
      </c>
      <c r="AK1608" s="1">
        <f t="shared" si="89"/>
        <v>-12.2</v>
      </c>
    </row>
    <row r="1609" spans="1:37" ht="114.75" customHeight="1">
      <c r="A1609" s="179" t="s">
        <v>8405</v>
      </c>
      <c r="B1609" s="100" t="s">
        <v>20</v>
      </c>
      <c r="C1609" s="100" t="s">
        <v>4054</v>
      </c>
      <c r="D1609" s="278">
        <v>42616</v>
      </c>
      <c r="E1609" s="99">
        <v>0.28472222222222221</v>
      </c>
      <c r="F1609" s="278">
        <v>42616</v>
      </c>
      <c r="G1609" s="99">
        <v>0.31736111111111115</v>
      </c>
      <c r="H1609" s="99">
        <v>3.2638888888888939E-2</v>
      </c>
      <c r="I1609" s="101">
        <v>213</v>
      </c>
      <c r="J1609" s="100" t="s">
        <v>8428</v>
      </c>
      <c r="K1609" s="194"/>
      <c r="L1609" s="100" t="s">
        <v>17</v>
      </c>
      <c r="M1609" s="100" t="s">
        <v>6705</v>
      </c>
      <c r="N1609" s="100">
        <v>35</v>
      </c>
      <c r="O1609" s="100" t="s">
        <v>14</v>
      </c>
      <c r="P1609" s="100" t="s">
        <v>8429</v>
      </c>
      <c r="Q1609" s="194" t="s">
        <v>8430</v>
      </c>
      <c r="R1609" s="490">
        <v>67</v>
      </c>
      <c r="S1609" s="491">
        <v>20.9</v>
      </c>
      <c r="T1609" s="257">
        <v>87.9</v>
      </c>
      <c r="U1609" s="179"/>
      <c r="V1609" s="179"/>
      <c r="W1609" s="179"/>
      <c r="X1609" s="179"/>
      <c r="Y1609" s="179"/>
      <c r="Z1609" s="179"/>
      <c r="AA1609" s="179"/>
      <c r="AB1609" s="179"/>
      <c r="AC1609" s="179"/>
      <c r="AD1609" s="179" t="s">
        <v>38</v>
      </c>
      <c r="AE1609" s="179"/>
      <c r="AF1609" s="179"/>
      <c r="AG1609" s="115"/>
      <c r="AJ1609" s="1">
        <f t="shared" si="87"/>
        <v>0</v>
      </c>
      <c r="AK1609" s="1">
        <f t="shared" si="89"/>
        <v>-87.9</v>
      </c>
    </row>
    <row r="1610" spans="1:37" ht="94.5">
      <c r="A1610" s="179" t="s">
        <v>8405</v>
      </c>
      <c r="B1610" s="258" t="s">
        <v>20</v>
      </c>
      <c r="C1610" s="258" t="s">
        <v>20</v>
      </c>
      <c r="D1610" s="278">
        <v>42616</v>
      </c>
      <c r="E1610" s="99">
        <v>0.51388888888888895</v>
      </c>
      <c r="F1610" s="278">
        <v>42616</v>
      </c>
      <c r="G1610" s="99">
        <v>0.51874999999999993</v>
      </c>
      <c r="H1610" s="99">
        <v>4.8611111111109828E-3</v>
      </c>
      <c r="I1610" s="101">
        <v>4</v>
      </c>
      <c r="J1610" s="100" t="s">
        <v>459</v>
      </c>
      <c r="K1610" s="258"/>
      <c r="L1610" s="258" t="s">
        <v>4</v>
      </c>
      <c r="M1610" s="258" t="s">
        <v>1376</v>
      </c>
      <c r="N1610" s="258" t="s">
        <v>3</v>
      </c>
      <c r="O1610" s="258" t="s">
        <v>8</v>
      </c>
      <c r="P1610" s="258" t="s">
        <v>8437</v>
      </c>
      <c r="Q1610" s="258" t="s">
        <v>9337</v>
      </c>
      <c r="R1610" s="494">
        <v>1</v>
      </c>
      <c r="S1610" s="272"/>
      <c r="T1610" s="259">
        <v>1</v>
      </c>
      <c r="U1610" s="2" t="s">
        <v>29</v>
      </c>
      <c r="V1610" s="2">
        <v>1982</v>
      </c>
      <c r="W1610" s="2" t="s">
        <v>2813</v>
      </c>
      <c r="X1610" s="2" t="s">
        <v>9036</v>
      </c>
      <c r="Y1610" s="2">
        <v>42473</v>
      </c>
      <c r="Z1610" s="2">
        <v>100</v>
      </c>
      <c r="AA1610" s="2">
        <v>42795</v>
      </c>
      <c r="AB1610" s="2">
        <v>0</v>
      </c>
      <c r="AC1610" s="2">
        <v>42473</v>
      </c>
      <c r="AD1610" s="2" t="s">
        <v>0</v>
      </c>
      <c r="AJ1610" s="1">
        <f t="shared" si="87"/>
        <v>0</v>
      </c>
      <c r="AK1610" s="1">
        <f t="shared" si="89"/>
        <v>-1</v>
      </c>
    </row>
    <row r="1611" spans="1:37" ht="47.25">
      <c r="A1611" s="179" t="s">
        <v>8405</v>
      </c>
      <c r="B1611" s="258" t="s">
        <v>20</v>
      </c>
      <c r="C1611" s="258" t="s">
        <v>20</v>
      </c>
      <c r="D1611" s="278">
        <v>42616</v>
      </c>
      <c r="E1611" s="99">
        <v>0.625</v>
      </c>
      <c r="F1611" s="278">
        <v>42616</v>
      </c>
      <c r="G1611" s="99">
        <v>0.65</v>
      </c>
      <c r="H1611" s="99">
        <v>2.5000000000000022E-2</v>
      </c>
      <c r="I1611" s="101">
        <v>5</v>
      </c>
      <c r="J1611" s="100" t="s">
        <v>7993</v>
      </c>
      <c r="K1611" s="258"/>
      <c r="L1611" s="258" t="s">
        <v>10</v>
      </c>
      <c r="M1611" s="258" t="s">
        <v>1081</v>
      </c>
      <c r="N1611" s="258">
        <v>35</v>
      </c>
      <c r="O1611" s="258" t="s">
        <v>14</v>
      </c>
      <c r="P1611" s="258" t="s">
        <v>8438</v>
      </c>
      <c r="Q1611" s="258" t="s">
        <v>9338</v>
      </c>
      <c r="R1611" s="494">
        <v>4.5999999999999996</v>
      </c>
      <c r="S1611" s="272"/>
      <c r="T1611" s="259">
        <v>4.5999999999999996</v>
      </c>
      <c r="U1611" s="2" t="s">
        <v>29</v>
      </c>
      <c r="V1611" s="2">
        <v>2007</v>
      </c>
      <c r="W1611" s="2" t="s">
        <v>2717</v>
      </c>
      <c r="X1611" s="2">
        <v>0</v>
      </c>
      <c r="Y1611" s="2">
        <v>0</v>
      </c>
      <c r="Z1611" s="2">
        <v>100</v>
      </c>
      <c r="AA1611" s="2">
        <v>0</v>
      </c>
      <c r="AB1611" s="2">
        <v>0</v>
      </c>
      <c r="AC1611" s="2">
        <v>0</v>
      </c>
      <c r="AD1611" s="2" t="s">
        <v>43</v>
      </c>
      <c r="AJ1611" s="1">
        <f t="shared" si="87"/>
        <v>0</v>
      </c>
      <c r="AK1611" s="1">
        <f t="shared" si="89"/>
        <v>-4.5999999999999996</v>
      </c>
    </row>
    <row r="1612" spans="1:37" ht="37.5">
      <c r="A1612" s="179" t="s">
        <v>8405</v>
      </c>
      <c r="B1612" s="258" t="s">
        <v>20</v>
      </c>
      <c r="C1612" s="258" t="s">
        <v>20</v>
      </c>
      <c r="D1612" s="278">
        <v>42616</v>
      </c>
      <c r="E1612" s="99">
        <v>0.625</v>
      </c>
      <c r="F1612" s="278">
        <v>42616</v>
      </c>
      <c r="G1612" s="99">
        <v>0.65833333333333333</v>
      </c>
      <c r="H1612" s="99">
        <v>3.3333333333333326E-2</v>
      </c>
      <c r="I1612" s="101">
        <v>54</v>
      </c>
      <c r="J1612" s="100" t="s">
        <v>7993</v>
      </c>
      <c r="K1612" s="258"/>
      <c r="L1612" s="258" t="s">
        <v>10</v>
      </c>
      <c r="M1612" s="258" t="s">
        <v>1081</v>
      </c>
      <c r="N1612" s="258">
        <v>35</v>
      </c>
      <c r="O1612" s="258" t="s">
        <v>14</v>
      </c>
      <c r="P1612" s="258" t="s">
        <v>8439</v>
      </c>
      <c r="Q1612" s="258" t="s">
        <v>8440</v>
      </c>
      <c r="R1612" s="494">
        <v>42.4</v>
      </c>
      <c r="S1612" s="272"/>
      <c r="T1612" s="259">
        <v>42.4</v>
      </c>
      <c r="U1612" s="2" t="s">
        <v>29</v>
      </c>
      <c r="V1612" s="2">
        <v>2007</v>
      </c>
      <c r="W1612" s="2" t="s">
        <v>2717</v>
      </c>
      <c r="X1612" s="2">
        <v>0</v>
      </c>
      <c r="Y1612" s="2">
        <v>0</v>
      </c>
      <c r="Z1612" s="2">
        <v>100</v>
      </c>
      <c r="AA1612" s="2">
        <v>0</v>
      </c>
      <c r="AB1612" s="2">
        <v>0</v>
      </c>
      <c r="AC1612" s="2">
        <v>0</v>
      </c>
      <c r="AD1612" s="2" t="s">
        <v>43</v>
      </c>
      <c r="AJ1612" s="1">
        <f t="shared" ref="AJ1612:AJ1675" si="90">T1612-S1612-R1612</f>
        <v>0</v>
      </c>
      <c r="AK1612" s="1">
        <f t="shared" si="89"/>
        <v>-42.4</v>
      </c>
    </row>
    <row r="1613" spans="1:37" ht="18.75">
      <c r="A1613" s="179" t="s">
        <v>8405</v>
      </c>
      <c r="B1613" s="258" t="s">
        <v>20</v>
      </c>
      <c r="C1613" s="258" t="s">
        <v>20</v>
      </c>
      <c r="D1613" s="278">
        <v>42616</v>
      </c>
      <c r="E1613" s="99">
        <v>0.65486111111111112</v>
      </c>
      <c r="F1613" s="278">
        <v>42616</v>
      </c>
      <c r="G1613" s="99">
        <v>0.65486111111111112</v>
      </c>
      <c r="H1613" s="99">
        <v>0</v>
      </c>
      <c r="I1613" s="101">
        <v>2</v>
      </c>
      <c r="J1613" s="100" t="s">
        <v>459</v>
      </c>
      <c r="K1613" s="258" t="s">
        <v>9</v>
      </c>
      <c r="L1613" s="258" t="s">
        <v>10</v>
      </c>
      <c r="M1613" s="258" t="s">
        <v>1376</v>
      </c>
      <c r="N1613" s="258" t="s">
        <v>3</v>
      </c>
      <c r="O1613" s="258" t="s">
        <v>8</v>
      </c>
      <c r="P1613" s="258" t="s">
        <v>8441</v>
      </c>
      <c r="Q1613" s="258" t="s">
        <v>5090</v>
      </c>
      <c r="R1613" s="494"/>
      <c r="S1613" s="272"/>
      <c r="T1613" s="259"/>
      <c r="U1613" s="2" t="s">
        <v>29</v>
      </c>
      <c r="V1613" s="2">
        <v>1974</v>
      </c>
      <c r="W1613" s="2" t="s">
        <v>2813</v>
      </c>
      <c r="X1613" s="2" t="s">
        <v>9036</v>
      </c>
      <c r="Y1613" s="2">
        <v>42523</v>
      </c>
      <c r="Z1613" s="2">
        <v>100</v>
      </c>
      <c r="AA1613" s="2">
        <v>42644</v>
      </c>
      <c r="AB1613" s="2">
        <v>0</v>
      </c>
      <c r="AC1613" s="2">
        <v>42157</v>
      </c>
      <c r="AD1613" s="2" t="s">
        <v>43</v>
      </c>
      <c r="AJ1613" s="1">
        <f t="shared" si="90"/>
        <v>0</v>
      </c>
      <c r="AK1613" s="1">
        <f t="shared" si="89"/>
        <v>0</v>
      </c>
    </row>
    <row r="1614" spans="1:37" ht="31.5">
      <c r="A1614" s="179" t="s">
        <v>8405</v>
      </c>
      <c r="B1614" s="258" t="s">
        <v>20</v>
      </c>
      <c r="C1614" s="258" t="s">
        <v>20</v>
      </c>
      <c r="D1614" s="278">
        <v>42616</v>
      </c>
      <c r="E1614" s="99">
        <v>0.65486111111111112</v>
      </c>
      <c r="F1614" s="278">
        <v>42616</v>
      </c>
      <c r="G1614" s="99">
        <v>0.65486111111111112</v>
      </c>
      <c r="H1614" s="99">
        <v>0</v>
      </c>
      <c r="I1614" s="101"/>
      <c r="J1614" s="100"/>
      <c r="K1614" s="258"/>
      <c r="L1614" s="258" t="s">
        <v>10</v>
      </c>
      <c r="M1614" s="258" t="s">
        <v>1376</v>
      </c>
      <c r="N1614" s="258" t="s">
        <v>3</v>
      </c>
      <c r="O1614" s="258" t="s">
        <v>8</v>
      </c>
      <c r="P1614" s="258" t="s">
        <v>2129</v>
      </c>
      <c r="Q1614" s="258" t="s">
        <v>8442</v>
      </c>
      <c r="R1614" s="494">
        <v>4</v>
      </c>
      <c r="S1614" s="272"/>
      <c r="T1614" s="259">
        <v>4</v>
      </c>
      <c r="U1614" s="2" t="s">
        <v>29</v>
      </c>
      <c r="V1614" s="2">
        <v>1974</v>
      </c>
      <c r="W1614" s="2" t="s">
        <v>2813</v>
      </c>
      <c r="X1614" s="2" t="s">
        <v>9036</v>
      </c>
      <c r="Y1614" s="2">
        <v>42523</v>
      </c>
      <c r="Z1614" s="2">
        <v>100</v>
      </c>
      <c r="AA1614" s="2">
        <v>42644</v>
      </c>
      <c r="AB1614" s="2">
        <v>0</v>
      </c>
      <c r="AC1614" s="2">
        <v>42157</v>
      </c>
      <c r="AD1614" s="2" t="s">
        <v>43</v>
      </c>
      <c r="AJ1614" s="1">
        <f t="shared" si="90"/>
        <v>0</v>
      </c>
      <c r="AK1614" s="1">
        <f t="shared" si="89"/>
        <v>-4</v>
      </c>
    </row>
    <row r="1615" spans="1:37" s="16" customFormat="1" ht="47.25">
      <c r="A1615" s="179" t="s">
        <v>8405</v>
      </c>
      <c r="B1615" s="258" t="s">
        <v>20</v>
      </c>
      <c r="C1615" s="258" t="s">
        <v>5852</v>
      </c>
      <c r="D1615" s="278">
        <v>42616</v>
      </c>
      <c r="E1615" s="99">
        <v>0.65555555555555556</v>
      </c>
      <c r="F1615" s="278">
        <v>42616</v>
      </c>
      <c r="G1615" s="99">
        <v>0.65625</v>
      </c>
      <c r="H1615" s="99">
        <v>6.9444444444444198E-4</v>
      </c>
      <c r="I1615" s="101">
        <v>16</v>
      </c>
      <c r="J1615" s="100"/>
      <c r="K1615" s="258"/>
      <c r="L1615" s="258" t="s">
        <v>17</v>
      </c>
      <c r="M1615" s="258" t="s">
        <v>4184</v>
      </c>
      <c r="N1615" s="258">
        <v>110</v>
      </c>
      <c r="O1615" s="258" t="s">
        <v>8</v>
      </c>
      <c r="P1615" s="258" t="s">
        <v>8425</v>
      </c>
      <c r="Q1615" s="258" t="s">
        <v>8431</v>
      </c>
      <c r="R1615" s="494">
        <v>30</v>
      </c>
      <c r="S1615" s="272"/>
      <c r="T1615" s="259">
        <v>30</v>
      </c>
      <c r="U1615" s="2"/>
      <c r="V1615" s="2"/>
      <c r="W1615" s="2"/>
      <c r="X1615" s="2"/>
      <c r="Y1615" s="2"/>
      <c r="Z1615" s="2"/>
      <c r="AA1615" s="2"/>
      <c r="AB1615" s="2"/>
      <c r="AC1615" s="2"/>
      <c r="AD1615" s="2" t="s">
        <v>38</v>
      </c>
      <c r="AE1615" s="2"/>
      <c r="AF1615" s="2"/>
      <c r="AG1615" s="1"/>
      <c r="AH1615" s="1"/>
      <c r="AI1615" s="1"/>
      <c r="AJ1615" s="1">
        <f t="shared" si="90"/>
        <v>0</v>
      </c>
      <c r="AK1615" s="1">
        <f t="shared" si="89"/>
        <v>-30</v>
      </c>
    </row>
    <row r="1616" spans="1:37" s="16" customFormat="1" ht="94.5">
      <c r="A1616" s="179" t="s">
        <v>8405</v>
      </c>
      <c r="B1616" s="258" t="s">
        <v>20</v>
      </c>
      <c r="C1616" s="258" t="s">
        <v>5852</v>
      </c>
      <c r="D1616" s="278">
        <v>42616</v>
      </c>
      <c r="E1616" s="99">
        <v>0.65625</v>
      </c>
      <c r="F1616" s="278">
        <v>42616</v>
      </c>
      <c r="G1616" s="99">
        <v>0.65625</v>
      </c>
      <c r="H1616" s="99">
        <v>0</v>
      </c>
      <c r="I1616" s="101">
        <v>36</v>
      </c>
      <c r="J1616" s="100"/>
      <c r="K1616" s="258"/>
      <c r="L1616" s="258" t="s">
        <v>17</v>
      </c>
      <c r="M1616" s="258" t="s">
        <v>4184</v>
      </c>
      <c r="N1616" s="258">
        <v>110</v>
      </c>
      <c r="O1616" s="258" t="s">
        <v>8</v>
      </c>
      <c r="P1616" s="258" t="s">
        <v>8432</v>
      </c>
      <c r="Q1616" s="258" t="s">
        <v>8431</v>
      </c>
      <c r="R1616" s="494">
        <v>12.4</v>
      </c>
      <c r="S1616" s="272">
        <v>4</v>
      </c>
      <c r="T1616" s="259">
        <v>16.399999999999999</v>
      </c>
      <c r="U1616" s="2"/>
      <c r="V1616" s="2"/>
      <c r="W1616" s="2"/>
      <c r="X1616" s="2"/>
      <c r="Y1616" s="2"/>
      <c r="Z1616" s="2"/>
      <c r="AA1616" s="2"/>
      <c r="AB1616" s="2"/>
      <c r="AC1616" s="2"/>
      <c r="AD1616" s="2" t="s">
        <v>38</v>
      </c>
      <c r="AE1616" s="2"/>
      <c r="AF1616" s="2"/>
      <c r="AG1616" s="1"/>
      <c r="AH1616" s="1"/>
      <c r="AI1616" s="1"/>
      <c r="AJ1616" s="1">
        <f t="shared" si="90"/>
        <v>0</v>
      </c>
      <c r="AK1616" s="1">
        <f t="shared" si="89"/>
        <v>-16.399999999999999</v>
      </c>
    </row>
    <row r="1617" spans="1:37" s="126" customFormat="1" ht="82.15" customHeight="1">
      <c r="A1617" s="179" t="s">
        <v>8405</v>
      </c>
      <c r="B1617" s="258" t="s">
        <v>20</v>
      </c>
      <c r="C1617" s="258" t="s">
        <v>20</v>
      </c>
      <c r="D1617" s="278">
        <v>42616</v>
      </c>
      <c r="E1617" s="99">
        <v>0.67847222222222225</v>
      </c>
      <c r="F1617" s="278">
        <v>42616</v>
      </c>
      <c r="G1617" s="99">
        <v>0.67847222222222225</v>
      </c>
      <c r="H1617" s="99">
        <v>0</v>
      </c>
      <c r="I1617" s="101">
        <v>8</v>
      </c>
      <c r="J1617" s="100" t="s">
        <v>8443</v>
      </c>
      <c r="K1617" s="258" t="s">
        <v>9</v>
      </c>
      <c r="L1617" s="258" t="s">
        <v>10</v>
      </c>
      <c r="M1617" s="258" t="s">
        <v>7137</v>
      </c>
      <c r="N1617" s="258" t="s">
        <v>3</v>
      </c>
      <c r="O1617" s="258" t="s">
        <v>8</v>
      </c>
      <c r="P1617" s="258" t="s">
        <v>6755</v>
      </c>
      <c r="Q1617" s="258" t="s">
        <v>8444</v>
      </c>
      <c r="R1617" s="494">
        <v>3.5</v>
      </c>
      <c r="S1617" s="272">
        <v>8.1999999999999993</v>
      </c>
      <c r="T1617" s="259">
        <v>11.7</v>
      </c>
      <c r="U1617" s="2" t="s">
        <v>29</v>
      </c>
      <c r="V1617" s="2">
        <v>2004</v>
      </c>
      <c r="W1617" s="2" t="s">
        <v>9106</v>
      </c>
      <c r="X1617" s="2">
        <v>0</v>
      </c>
      <c r="Y1617" s="2">
        <v>0</v>
      </c>
      <c r="Z1617" s="2">
        <v>100</v>
      </c>
      <c r="AA1617" s="2">
        <v>0</v>
      </c>
      <c r="AB1617" s="2">
        <v>0</v>
      </c>
      <c r="AC1617" s="2">
        <v>0</v>
      </c>
      <c r="AD1617" s="2" t="s">
        <v>43</v>
      </c>
      <c r="AE1617" s="2"/>
      <c r="AF1617" s="2"/>
      <c r="AG1617" s="1"/>
      <c r="AH1617" s="1"/>
      <c r="AI1617" s="1"/>
      <c r="AJ1617" s="1">
        <f t="shared" si="90"/>
        <v>0</v>
      </c>
      <c r="AK1617" s="1">
        <f t="shared" si="89"/>
        <v>-11.7</v>
      </c>
    </row>
    <row r="1618" spans="1:37" s="16" customFormat="1" ht="63">
      <c r="A1618" s="179" t="s">
        <v>8405</v>
      </c>
      <c r="B1618" s="258" t="s">
        <v>20</v>
      </c>
      <c r="C1618" s="258" t="s">
        <v>20</v>
      </c>
      <c r="D1618" s="278">
        <v>42616</v>
      </c>
      <c r="E1618" s="99">
        <v>0.70833333333333337</v>
      </c>
      <c r="F1618" s="278">
        <v>42616</v>
      </c>
      <c r="G1618" s="99">
        <v>0.70972222222222225</v>
      </c>
      <c r="H1618" s="99">
        <v>1.388888888888884E-3</v>
      </c>
      <c r="I1618" s="101">
        <v>54</v>
      </c>
      <c r="J1618" s="100"/>
      <c r="K1618" s="258" t="s">
        <v>21</v>
      </c>
      <c r="L1618" s="258" t="s">
        <v>10</v>
      </c>
      <c r="M1618" s="258" t="s">
        <v>1081</v>
      </c>
      <c r="N1618" s="258">
        <v>35</v>
      </c>
      <c r="O1618" s="258" t="s">
        <v>14</v>
      </c>
      <c r="P1618" s="258" t="s">
        <v>8445</v>
      </c>
      <c r="Q1618" s="258" t="s">
        <v>9339</v>
      </c>
      <c r="R1618" s="494">
        <v>23.3</v>
      </c>
      <c r="S1618" s="272"/>
      <c r="T1618" s="259">
        <v>23.3</v>
      </c>
      <c r="U1618" s="2" t="s">
        <v>29</v>
      </c>
      <c r="V1618" s="2">
        <v>2007</v>
      </c>
      <c r="W1618" s="2" t="s">
        <v>2717</v>
      </c>
      <c r="X1618" s="2">
        <v>0</v>
      </c>
      <c r="Y1618" s="2">
        <v>0</v>
      </c>
      <c r="Z1618" s="2">
        <v>100</v>
      </c>
      <c r="AA1618" s="2">
        <v>0</v>
      </c>
      <c r="AB1618" s="2">
        <v>0</v>
      </c>
      <c r="AC1618" s="2">
        <v>0</v>
      </c>
      <c r="AD1618" s="2" t="s">
        <v>43</v>
      </c>
      <c r="AE1618" s="2"/>
      <c r="AF1618" s="2"/>
      <c r="AG1618" s="1"/>
      <c r="AH1618" s="1"/>
      <c r="AI1618" s="1"/>
      <c r="AJ1618" s="1">
        <f t="shared" si="90"/>
        <v>0</v>
      </c>
      <c r="AK1618" s="1">
        <f t="shared" si="89"/>
        <v>-23.3</v>
      </c>
    </row>
    <row r="1619" spans="1:37" s="16" customFormat="1" ht="93.75">
      <c r="A1619" s="179" t="s">
        <v>8405</v>
      </c>
      <c r="B1619" s="260" t="s">
        <v>20</v>
      </c>
      <c r="C1619" s="260" t="s">
        <v>20</v>
      </c>
      <c r="D1619" s="278">
        <v>42616</v>
      </c>
      <c r="E1619" s="86">
        <v>0.74791666666666667</v>
      </c>
      <c r="F1619" s="278">
        <v>42616</v>
      </c>
      <c r="G1619" s="86">
        <v>0.74861111111111101</v>
      </c>
      <c r="H1619" s="86">
        <v>6.9444444444433095E-4</v>
      </c>
      <c r="I1619" s="96">
        <v>83</v>
      </c>
      <c r="J1619" s="261" t="s">
        <v>8443</v>
      </c>
      <c r="K1619" s="261" t="s">
        <v>9</v>
      </c>
      <c r="L1619" s="261" t="s">
        <v>10</v>
      </c>
      <c r="M1619" s="261" t="s">
        <v>1952</v>
      </c>
      <c r="N1619" s="261">
        <v>35</v>
      </c>
      <c r="O1619" s="261" t="s">
        <v>8</v>
      </c>
      <c r="P1619" s="261" t="s">
        <v>8446</v>
      </c>
      <c r="Q1619" s="261" t="s">
        <v>9340</v>
      </c>
      <c r="R1619" s="492">
        <v>42.2</v>
      </c>
      <c r="S1619" s="493">
        <v>39</v>
      </c>
      <c r="T1619" s="262">
        <v>81.2</v>
      </c>
      <c r="U1619" s="2" t="s">
        <v>29</v>
      </c>
      <c r="V1619" s="2">
        <v>1981</v>
      </c>
      <c r="W1619" s="2" t="s">
        <v>2717</v>
      </c>
      <c r="X1619" s="2">
        <v>0</v>
      </c>
      <c r="Y1619" s="2">
        <v>0</v>
      </c>
      <c r="Z1619" s="2">
        <v>100</v>
      </c>
      <c r="AA1619" s="2">
        <v>0</v>
      </c>
      <c r="AB1619" s="2">
        <v>0</v>
      </c>
      <c r="AC1619" s="2">
        <v>0</v>
      </c>
      <c r="AD1619" s="2" t="s">
        <v>43</v>
      </c>
      <c r="AE1619" s="2"/>
      <c r="AF1619" s="2"/>
      <c r="AG1619" s="1"/>
      <c r="AH1619" s="1"/>
      <c r="AI1619" s="1"/>
      <c r="AJ1619" s="1">
        <f t="shared" si="90"/>
        <v>0</v>
      </c>
      <c r="AK1619" s="1">
        <f t="shared" si="89"/>
        <v>-81.2</v>
      </c>
    </row>
    <row r="1620" spans="1:37" s="16" customFormat="1" ht="131.25" customHeight="1">
      <c r="A1620" s="179" t="s">
        <v>8405</v>
      </c>
      <c r="B1620" s="260" t="s">
        <v>20</v>
      </c>
      <c r="C1620" s="260" t="s">
        <v>20</v>
      </c>
      <c r="D1620" s="278">
        <v>42616</v>
      </c>
      <c r="E1620" s="86">
        <v>0.77083333333333337</v>
      </c>
      <c r="F1620" s="278">
        <v>42616</v>
      </c>
      <c r="G1620" s="86">
        <v>0.77777777777777779</v>
      </c>
      <c r="H1620" s="86">
        <v>6.9444444444444198E-3</v>
      </c>
      <c r="I1620" s="96">
        <v>54</v>
      </c>
      <c r="J1620" s="261" t="s">
        <v>7993</v>
      </c>
      <c r="K1620" s="261" t="s">
        <v>21</v>
      </c>
      <c r="L1620" s="261" t="s">
        <v>10</v>
      </c>
      <c r="M1620" s="261" t="s">
        <v>1081</v>
      </c>
      <c r="N1620" s="261">
        <v>35</v>
      </c>
      <c r="O1620" s="261" t="s">
        <v>14</v>
      </c>
      <c r="P1620" s="261" t="s">
        <v>8447</v>
      </c>
      <c r="Q1620" s="261" t="s">
        <v>9341</v>
      </c>
      <c r="R1620" s="492">
        <v>21.2</v>
      </c>
      <c r="S1620" s="493"/>
      <c r="T1620" s="262">
        <v>21.2</v>
      </c>
      <c r="U1620" s="2" t="s">
        <v>29</v>
      </c>
      <c r="V1620" s="2">
        <v>2007</v>
      </c>
      <c r="W1620" s="2" t="s">
        <v>2717</v>
      </c>
      <c r="X1620" s="2">
        <v>0</v>
      </c>
      <c r="Y1620" s="2">
        <v>0</v>
      </c>
      <c r="Z1620" s="2">
        <v>100</v>
      </c>
      <c r="AA1620" s="2">
        <v>0</v>
      </c>
      <c r="AB1620" s="2">
        <v>0</v>
      </c>
      <c r="AC1620" s="2">
        <v>0</v>
      </c>
      <c r="AD1620" s="2" t="s">
        <v>43</v>
      </c>
      <c r="AE1620" s="2"/>
      <c r="AF1620" s="2"/>
      <c r="AG1620" s="1"/>
      <c r="AH1620" s="1"/>
      <c r="AI1620" s="1"/>
      <c r="AJ1620" s="1">
        <f t="shared" si="90"/>
        <v>0</v>
      </c>
      <c r="AK1620" s="1">
        <f t="shared" si="89"/>
        <v>-21.2</v>
      </c>
    </row>
    <row r="1621" spans="1:37" s="16" customFormat="1" ht="56.25">
      <c r="A1621" s="179" t="s">
        <v>8405</v>
      </c>
      <c r="B1621" s="260" t="s">
        <v>20</v>
      </c>
      <c r="C1621" s="260" t="s">
        <v>5852</v>
      </c>
      <c r="D1621" s="278">
        <v>42616</v>
      </c>
      <c r="E1621" s="86">
        <v>0.8041666666666667</v>
      </c>
      <c r="F1621" s="278">
        <v>42616</v>
      </c>
      <c r="G1621" s="86">
        <v>0.8041666666666667</v>
      </c>
      <c r="H1621" s="86">
        <v>0</v>
      </c>
      <c r="I1621" s="96">
        <v>13</v>
      </c>
      <c r="J1621" s="261"/>
      <c r="K1621" s="261"/>
      <c r="L1621" s="261" t="s">
        <v>17</v>
      </c>
      <c r="M1621" s="261" t="s">
        <v>4184</v>
      </c>
      <c r="N1621" s="261">
        <v>110</v>
      </c>
      <c r="O1621" s="261" t="s">
        <v>8</v>
      </c>
      <c r="P1621" s="261" t="s">
        <v>8433</v>
      </c>
      <c r="Q1621" s="261" t="s">
        <v>8434</v>
      </c>
      <c r="R1621" s="492">
        <v>3.6</v>
      </c>
      <c r="S1621" s="493">
        <v>0.7</v>
      </c>
      <c r="T1621" s="262">
        <v>4.3</v>
      </c>
      <c r="U1621" s="2"/>
      <c r="V1621" s="2"/>
      <c r="W1621" s="2"/>
      <c r="X1621" s="2"/>
      <c r="Y1621" s="2"/>
      <c r="Z1621" s="2"/>
      <c r="AA1621" s="2"/>
      <c r="AB1621" s="2"/>
      <c r="AC1621" s="2"/>
      <c r="AD1621" s="2" t="s">
        <v>38</v>
      </c>
      <c r="AE1621" s="2"/>
      <c r="AF1621" s="2"/>
      <c r="AG1621" s="1"/>
      <c r="AH1621" s="1"/>
      <c r="AI1621" s="1"/>
      <c r="AJ1621" s="1">
        <f t="shared" si="90"/>
        <v>0</v>
      </c>
      <c r="AK1621" s="1">
        <f t="shared" si="89"/>
        <v>-4.3</v>
      </c>
    </row>
    <row r="1622" spans="1:37" s="16" customFormat="1" ht="112.5">
      <c r="A1622" s="179" t="s">
        <v>8405</v>
      </c>
      <c r="B1622" s="260" t="s">
        <v>20</v>
      </c>
      <c r="C1622" s="260" t="s">
        <v>4054</v>
      </c>
      <c r="D1622" s="278">
        <v>42617</v>
      </c>
      <c r="E1622" s="86">
        <v>0.51250000000000007</v>
      </c>
      <c r="F1622" s="278">
        <v>42617</v>
      </c>
      <c r="G1622" s="86">
        <v>0.625</v>
      </c>
      <c r="H1622" s="86">
        <v>0.11249999999999993</v>
      </c>
      <c r="I1622" s="96">
        <v>10</v>
      </c>
      <c r="J1622" s="261"/>
      <c r="K1622" s="261"/>
      <c r="L1622" s="261" t="s">
        <v>17</v>
      </c>
      <c r="M1622" s="261" t="s">
        <v>5561</v>
      </c>
      <c r="N1622" s="261" t="s">
        <v>3</v>
      </c>
      <c r="O1622" s="261" t="s">
        <v>8</v>
      </c>
      <c r="P1622" s="261" t="s">
        <v>8451</v>
      </c>
      <c r="Q1622" s="261" t="s">
        <v>8452</v>
      </c>
      <c r="R1622" s="492">
        <v>21.3</v>
      </c>
      <c r="S1622" s="493">
        <v>16.8</v>
      </c>
      <c r="T1622" s="262">
        <v>38.1</v>
      </c>
      <c r="U1622" s="2"/>
      <c r="V1622" s="2"/>
      <c r="W1622" s="2"/>
      <c r="X1622" s="2"/>
      <c r="Y1622" s="2"/>
      <c r="Z1622" s="2"/>
      <c r="AA1622" s="2"/>
      <c r="AB1622" s="2"/>
      <c r="AC1622" s="2"/>
      <c r="AD1622" s="2" t="s">
        <v>38</v>
      </c>
      <c r="AE1622" s="2"/>
      <c r="AF1622" s="2"/>
      <c r="AG1622" s="1"/>
      <c r="AH1622" s="1"/>
      <c r="AI1622" s="1"/>
      <c r="AJ1622" s="1">
        <f t="shared" si="90"/>
        <v>0</v>
      </c>
      <c r="AK1622" s="1">
        <f t="shared" si="89"/>
        <v>-38.1</v>
      </c>
    </row>
    <row r="1623" spans="1:37" s="16" customFormat="1" ht="131.25">
      <c r="A1623" s="179" t="s">
        <v>8405</v>
      </c>
      <c r="B1623" s="57" t="s">
        <v>20</v>
      </c>
      <c r="C1623" s="57" t="s">
        <v>4054</v>
      </c>
      <c r="D1623" s="278">
        <v>42617</v>
      </c>
      <c r="E1623" s="59">
        <v>0.61111111111111105</v>
      </c>
      <c r="F1623" s="278">
        <v>42617</v>
      </c>
      <c r="G1623" s="59">
        <v>0.625</v>
      </c>
      <c r="H1623" s="59">
        <v>1.3888888888888951E-2</v>
      </c>
      <c r="I1623" s="60">
        <v>4</v>
      </c>
      <c r="J1623" s="60"/>
      <c r="K1623" s="60"/>
      <c r="L1623" s="71" t="s">
        <v>17</v>
      </c>
      <c r="M1623" s="72" t="s">
        <v>1073</v>
      </c>
      <c r="N1623" s="60" t="s">
        <v>3</v>
      </c>
      <c r="O1623" s="71" t="s">
        <v>8</v>
      </c>
      <c r="P1623" s="72" t="s">
        <v>8453</v>
      </c>
      <c r="Q1623" s="71" t="s">
        <v>8454</v>
      </c>
      <c r="R1623" s="252">
        <v>3.3</v>
      </c>
      <c r="S1623" s="255"/>
      <c r="T1623" s="167">
        <v>3.3</v>
      </c>
      <c r="U1623" s="2"/>
      <c r="V1623" s="2"/>
      <c r="W1623" s="2"/>
      <c r="X1623" s="2"/>
      <c r="Y1623" s="2"/>
      <c r="Z1623" s="2"/>
      <c r="AA1623" s="2"/>
      <c r="AB1623" s="2"/>
      <c r="AC1623" s="2"/>
      <c r="AD1623" s="2" t="s">
        <v>38</v>
      </c>
      <c r="AE1623" s="2"/>
      <c r="AF1623" s="2"/>
      <c r="AG1623" s="1"/>
      <c r="AH1623" s="1"/>
      <c r="AI1623" s="1"/>
      <c r="AJ1623" s="1">
        <f t="shared" si="90"/>
        <v>0</v>
      </c>
      <c r="AK1623" s="1">
        <f t="shared" si="89"/>
        <v>-3.3</v>
      </c>
    </row>
    <row r="1624" spans="1:37" s="16" customFormat="1" ht="173.25" customHeight="1">
      <c r="A1624" s="179" t="s">
        <v>8405</v>
      </c>
      <c r="B1624" s="57" t="s">
        <v>20</v>
      </c>
      <c r="C1624" s="57" t="s">
        <v>4054</v>
      </c>
      <c r="D1624" s="278">
        <v>42617</v>
      </c>
      <c r="E1624" s="59">
        <v>0.9375</v>
      </c>
      <c r="F1624" s="278">
        <v>42617</v>
      </c>
      <c r="G1624" s="59">
        <v>0.94097222222222221</v>
      </c>
      <c r="H1624" s="59">
        <v>3.4722222222222099E-3</v>
      </c>
      <c r="I1624" s="60">
        <v>11</v>
      </c>
      <c r="J1624" s="60"/>
      <c r="K1624" s="60"/>
      <c r="L1624" s="71" t="s">
        <v>17</v>
      </c>
      <c r="M1624" s="72" t="s">
        <v>5561</v>
      </c>
      <c r="N1624" s="60" t="s">
        <v>3</v>
      </c>
      <c r="O1624" s="71" t="s">
        <v>8</v>
      </c>
      <c r="P1624" s="72" t="s">
        <v>8451</v>
      </c>
      <c r="Q1624" s="71" t="s">
        <v>8455</v>
      </c>
      <c r="R1624" s="252">
        <v>4.0999999999999996</v>
      </c>
      <c r="S1624" s="255"/>
      <c r="T1624" s="167">
        <v>4.0999999999999996</v>
      </c>
      <c r="U1624" s="2"/>
      <c r="V1624" s="2"/>
      <c r="W1624" s="2"/>
      <c r="X1624" s="2"/>
      <c r="Y1624" s="2"/>
      <c r="Z1624" s="2"/>
      <c r="AA1624" s="2"/>
      <c r="AB1624" s="2"/>
      <c r="AC1624" s="2"/>
      <c r="AD1624" s="2" t="s">
        <v>38</v>
      </c>
      <c r="AE1624" s="2"/>
      <c r="AF1624" s="2"/>
      <c r="AG1624" s="1"/>
      <c r="AH1624" s="1"/>
      <c r="AI1624" s="1"/>
      <c r="AJ1624" s="1">
        <f t="shared" si="90"/>
        <v>0</v>
      </c>
      <c r="AK1624" s="1">
        <f t="shared" si="89"/>
        <v>-4.0999999999999996</v>
      </c>
    </row>
    <row r="1625" spans="1:37" s="16" customFormat="1" ht="112.5" customHeight="1">
      <c r="A1625" s="179" t="s">
        <v>8405</v>
      </c>
      <c r="B1625" s="57" t="s">
        <v>20</v>
      </c>
      <c r="C1625" s="57" t="s">
        <v>983</v>
      </c>
      <c r="D1625" s="278">
        <v>42618</v>
      </c>
      <c r="E1625" s="59">
        <v>1.8749999999999999E-2</v>
      </c>
      <c r="F1625" s="278">
        <v>42618</v>
      </c>
      <c r="G1625" s="59">
        <v>1.9444444444444445E-2</v>
      </c>
      <c r="H1625" s="59">
        <v>6.9444444444444545E-4</v>
      </c>
      <c r="I1625" s="60">
        <v>36</v>
      </c>
      <c r="J1625" s="60"/>
      <c r="K1625" s="60"/>
      <c r="L1625" s="71" t="s">
        <v>17</v>
      </c>
      <c r="M1625" s="72" t="s">
        <v>8456</v>
      </c>
      <c r="N1625" s="60">
        <v>110</v>
      </c>
      <c r="O1625" s="71" t="s">
        <v>8</v>
      </c>
      <c r="P1625" s="72" t="s">
        <v>8457</v>
      </c>
      <c r="Q1625" s="71" t="s">
        <v>8458</v>
      </c>
      <c r="R1625" s="252">
        <v>9</v>
      </c>
      <c r="S1625" s="255"/>
      <c r="T1625" s="167">
        <v>9</v>
      </c>
      <c r="U1625" s="2"/>
      <c r="V1625" s="2"/>
      <c r="W1625" s="2"/>
      <c r="X1625" s="2"/>
      <c r="Y1625" s="2"/>
      <c r="Z1625" s="2"/>
      <c r="AA1625" s="2"/>
      <c r="AB1625" s="2"/>
      <c r="AC1625" s="2"/>
      <c r="AD1625" s="2" t="s">
        <v>38</v>
      </c>
      <c r="AE1625" s="2"/>
      <c r="AF1625" s="2"/>
      <c r="AG1625" s="1"/>
      <c r="AH1625" s="1"/>
      <c r="AI1625" s="1"/>
      <c r="AJ1625" s="1">
        <f t="shared" si="90"/>
        <v>0</v>
      </c>
      <c r="AK1625" s="1">
        <f t="shared" si="89"/>
        <v>-9</v>
      </c>
    </row>
    <row r="1626" spans="1:37" ht="131.25">
      <c r="A1626" s="179" t="s">
        <v>8405</v>
      </c>
      <c r="B1626" s="57" t="s">
        <v>20</v>
      </c>
      <c r="C1626" s="57" t="s">
        <v>4153</v>
      </c>
      <c r="D1626" s="278">
        <v>42618</v>
      </c>
      <c r="E1626" s="59">
        <v>0.47916666666666669</v>
      </c>
      <c r="F1626" s="278">
        <v>42618</v>
      </c>
      <c r="G1626" s="59">
        <v>0.47986111111111113</v>
      </c>
      <c r="H1626" s="59">
        <v>6.9444444444444198E-4</v>
      </c>
      <c r="I1626" s="60">
        <v>3</v>
      </c>
      <c r="J1626" s="60"/>
      <c r="K1626" s="60"/>
      <c r="L1626" s="71" t="s">
        <v>17</v>
      </c>
      <c r="M1626" s="72" t="s">
        <v>4708</v>
      </c>
      <c r="N1626" s="60">
        <v>35</v>
      </c>
      <c r="O1626" s="71" t="s">
        <v>8</v>
      </c>
      <c r="P1626" s="72" t="s">
        <v>8469</v>
      </c>
      <c r="Q1626" s="71" t="s">
        <v>9342</v>
      </c>
      <c r="R1626" s="252">
        <v>0.4</v>
      </c>
      <c r="S1626" s="255">
        <v>0.1</v>
      </c>
      <c r="T1626" s="167">
        <v>0.5</v>
      </c>
      <c r="AD1626" s="2" t="s">
        <v>38</v>
      </c>
      <c r="AJ1626" s="1">
        <f t="shared" si="90"/>
        <v>0</v>
      </c>
      <c r="AK1626" s="1">
        <f t="shared" si="89"/>
        <v>-0.5</v>
      </c>
    </row>
    <row r="1627" spans="1:37" ht="94.5" customHeight="1">
      <c r="A1627" s="179" t="s">
        <v>8405</v>
      </c>
      <c r="B1627" s="57" t="s">
        <v>20</v>
      </c>
      <c r="C1627" s="57" t="s">
        <v>20</v>
      </c>
      <c r="D1627" s="278">
        <v>42618</v>
      </c>
      <c r="E1627" s="59">
        <v>0.52430555555555558</v>
      </c>
      <c r="F1627" s="278">
        <v>42618</v>
      </c>
      <c r="G1627" s="59">
        <v>0.53263888888888888</v>
      </c>
      <c r="H1627" s="59">
        <v>8.3333333333333037E-3</v>
      </c>
      <c r="I1627" s="60">
        <v>3</v>
      </c>
      <c r="J1627" s="60"/>
      <c r="K1627" s="60"/>
      <c r="L1627" s="71" t="s">
        <v>10</v>
      </c>
      <c r="M1627" s="72" t="s">
        <v>7574</v>
      </c>
      <c r="N1627" s="60" t="s">
        <v>3</v>
      </c>
      <c r="O1627" s="71" t="s">
        <v>8</v>
      </c>
      <c r="P1627" s="72" t="s">
        <v>9343</v>
      </c>
      <c r="Q1627" s="71" t="s">
        <v>9387</v>
      </c>
      <c r="R1627" s="252">
        <v>0.8</v>
      </c>
      <c r="S1627" s="255"/>
      <c r="T1627" s="167">
        <v>0.8</v>
      </c>
      <c r="U1627" s="2" t="s">
        <v>29</v>
      </c>
      <c r="V1627" s="2">
        <v>2006</v>
      </c>
      <c r="W1627" s="2" t="s">
        <v>2813</v>
      </c>
      <c r="X1627" s="2" t="s">
        <v>9096</v>
      </c>
      <c r="Y1627" s="2">
        <v>42619</v>
      </c>
      <c r="Z1627" s="2">
        <v>100</v>
      </c>
      <c r="AA1627" s="2">
        <v>42887</v>
      </c>
      <c r="AB1627" s="2">
        <v>0</v>
      </c>
      <c r="AC1627" s="2">
        <v>42530</v>
      </c>
      <c r="AD1627" s="2" t="s">
        <v>31</v>
      </c>
      <c r="AJ1627" s="1">
        <f t="shared" si="90"/>
        <v>0</v>
      </c>
      <c r="AK1627" s="1">
        <f t="shared" si="89"/>
        <v>-0.8</v>
      </c>
    </row>
    <row r="1628" spans="1:37" ht="37.5">
      <c r="A1628" s="179" t="s">
        <v>8405</v>
      </c>
      <c r="B1628" s="57" t="s">
        <v>20</v>
      </c>
      <c r="C1628" s="57" t="s">
        <v>20</v>
      </c>
      <c r="D1628" s="278">
        <v>42618</v>
      </c>
      <c r="E1628" s="59">
        <v>0.87013888888888891</v>
      </c>
      <c r="F1628" s="278">
        <v>42618</v>
      </c>
      <c r="G1628" s="59">
        <v>0.90416666666666667</v>
      </c>
      <c r="H1628" s="59">
        <v>3.4027777777777768E-2</v>
      </c>
      <c r="I1628" s="60">
        <v>9</v>
      </c>
      <c r="J1628" s="60"/>
      <c r="K1628" s="60"/>
      <c r="L1628" s="71" t="s">
        <v>4</v>
      </c>
      <c r="M1628" s="72" t="s">
        <v>831</v>
      </c>
      <c r="N1628" s="60" t="s">
        <v>3</v>
      </c>
      <c r="O1628" s="71" t="s">
        <v>8</v>
      </c>
      <c r="P1628" s="72" t="s">
        <v>9344</v>
      </c>
      <c r="Q1628" s="71" t="s">
        <v>8471</v>
      </c>
      <c r="R1628" s="252">
        <v>7</v>
      </c>
      <c r="S1628" s="255"/>
      <c r="T1628" s="167">
        <v>7</v>
      </c>
      <c r="U1628" s="2" t="s">
        <v>29</v>
      </c>
      <c r="V1628" s="2">
        <v>1981</v>
      </c>
      <c r="W1628" s="2" t="s">
        <v>2813</v>
      </c>
      <c r="X1628" s="2">
        <v>0</v>
      </c>
      <c r="Y1628" s="2">
        <v>0</v>
      </c>
      <c r="Z1628" s="2">
        <v>0</v>
      </c>
      <c r="AA1628" s="2">
        <v>0</v>
      </c>
      <c r="AB1628" s="2">
        <v>0</v>
      </c>
      <c r="AC1628" s="2">
        <v>40715</v>
      </c>
      <c r="AD1628" s="2" t="s">
        <v>0</v>
      </c>
      <c r="AJ1628" s="1">
        <f t="shared" si="90"/>
        <v>0</v>
      </c>
      <c r="AK1628" s="1">
        <f t="shared" si="89"/>
        <v>-7</v>
      </c>
    </row>
    <row r="1629" spans="1:37" ht="37.5">
      <c r="A1629" s="179" t="s">
        <v>8405</v>
      </c>
      <c r="B1629" s="57" t="s">
        <v>20</v>
      </c>
      <c r="C1629" s="57" t="s">
        <v>20</v>
      </c>
      <c r="D1629" s="278">
        <v>42619</v>
      </c>
      <c r="E1629" s="59">
        <v>0.18194444444444444</v>
      </c>
      <c r="F1629" s="278">
        <v>42619</v>
      </c>
      <c r="G1629" s="59">
        <v>0.18194444444444444</v>
      </c>
      <c r="H1629" s="59">
        <v>0</v>
      </c>
      <c r="I1629" s="60">
        <v>8</v>
      </c>
      <c r="J1629" s="60" t="s">
        <v>459</v>
      </c>
      <c r="K1629" s="60" t="s">
        <v>9</v>
      </c>
      <c r="L1629" s="71" t="s">
        <v>4</v>
      </c>
      <c r="M1629" s="72" t="s">
        <v>2154</v>
      </c>
      <c r="N1629" s="60" t="s">
        <v>3</v>
      </c>
      <c r="O1629" s="71" t="s">
        <v>8</v>
      </c>
      <c r="P1629" s="72" t="s">
        <v>9345</v>
      </c>
      <c r="Q1629" s="71" t="s">
        <v>8480</v>
      </c>
      <c r="R1629" s="252">
        <v>1.8</v>
      </c>
      <c r="S1629" s="255">
        <v>3.6</v>
      </c>
      <c r="T1629" s="167">
        <v>5.4</v>
      </c>
      <c r="U1629" s="2" t="s">
        <v>29</v>
      </c>
      <c r="V1629" s="2">
        <v>2007</v>
      </c>
      <c r="W1629" s="2">
        <v>0</v>
      </c>
      <c r="X1629" s="2">
        <v>0</v>
      </c>
      <c r="Y1629" s="2">
        <v>41970</v>
      </c>
      <c r="Z1629" s="2">
        <v>100</v>
      </c>
      <c r="AA1629" s="2">
        <v>2018</v>
      </c>
      <c r="AB1629" s="2">
        <v>0</v>
      </c>
      <c r="AC1629" s="2">
        <v>42202</v>
      </c>
      <c r="AD1629" s="2" t="s">
        <v>25</v>
      </c>
      <c r="AJ1629" s="1">
        <f t="shared" si="90"/>
        <v>0</v>
      </c>
      <c r="AK1629" s="1">
        <f t="shared" si="89"/>
        <v>-5.4</v>
      </c>
    </row>
    <row r="1630" spans="1:37" ht="243.75">
      <c r="A1630" s="179" t="s">
        <v>8405</v>
      </c>
      <c r="B1630" s="57" t="s">
        <v>20</v>
      </c>
      <c r="C1630" s="57" t="s">
        <v>20</v>
      </c>
      <c r="D1630" s="278">
        <v>42619</v>
      </c>
      <c r="E1630" s="59">
        <v>0.76736111111111116</v>
      </c>
      <c r="F1630" s="278">
        <v>42619</v>
      </c>
      <c r="G1630" s="59">
        <v>0.77777777777777779</v>
      </c>
      <c r="H1630" s="59">
        <v>1.041666666666663E-2</v>
      </c>
      <c r="I1630" s="60">
        <v>9</v>
      </c>
      <c r="J1630" s="60"/>
      <c r="K1630" s="60"/>
      <c r="L1630" s="71" t="s">
        <v>4</v>
      </c>
      <c r="M1630" s="72" t="s">
        <v>1955</v>
      </c>
      <c r="N1630" s="60" t="s">
        <v>3</v>
      </c>
      <c r="O1630" s="71" t="s">
        <v>8</v>
      </c>
      <c r="P1630" s="72" t="s">
        <v>9346</v>
      </c>
      <c r="Q1630" s="71" t="s">
        <v>9388</v>
      </c>
      <c r="R1630" s="252">
        <v>3.4</v>
      </c>
      <c r="S1630" s="255"/>
      <c r="T1630" s="167">
        <v>3.4</v>
      </c>
      <c r="U1630" s="2" t="s">
        <v>29</v>
      </c>
      <c r="V1630" s="2">
        <v>1975</v>
      </c>
      <c r="W1630" s="2" t="s">
        <v>2813</v>
      </c>
      <c r="X1630" s="2" t="s">
        <v>9036</v>
      </c>
      <c r="Y1630" s="2">
        <v>42568</v>
      </c>
      <c r="Z1630" s="2">
        <v>100</v>
      </c>
      <c r="AA1630" s="2">
        <v>42614</v>
      </c>
      <c r="AB1630" s="2">
        <v>0</v>
      </c>
      <c r="AC1630" s="2">
        <v>42430</v>
      </c>
      <c r="AD1630" s="2" t="s">
        <v>0</v>
      </c>
      <c r="AJ1630" s="1">
        <f t="shared" si="90"/>
        <v>0</v>
      </c>
      <c r="AK1630" s="1">
        <f t="shared" si="89"/>
        <v>-3.4</v>
      </c>
    </row>
    <row r="1631" spans="1:37" ht="75">
      <c r="A1631" s="179" t="s">
        <v>8405</v>
      </c>
      <c r="B1631" s="57" t="s">
        <v>20</v>
      </c>
      <c r="C1631" s="57" t="s">
        <v>20</v>
      </c>
      <c r="D1631" s="278">
        <v>42619</v>
      </c>
      <c r="E1631" s="59">
        <v>0.85138888888888886</v>
      </c>
      <c r="F1631" s="278">
        <v>42619</v>
      </c>
      <c r="G1631" s="59">
        <v>0.8652777777777777</v>
      </c>
      <c r="H1631" s="59">
        <v>1.388888888888884E-2</v>
      </c>
      <c r="I1631" s="60">
        <v>6</v>
      </c>
      <c r="J1631" s="60"/>
      <c r="K1631" s="60"/>
      <c r="L1631" s="71" t="s">
        <v>4</v>
      </c>
      <c r="M1631" s="72" t="s">
        <v>1955</v>
      </c>
      <c r="N1631" s="60" t="s">
        <v>3</v>
      </c>
      <c r="O1631" s="71" t="s">
        <v>8</v>
      </c>
      <c r="P1631" s="72" t="s">
        <v>9346</v>
      </c>
      <c r="Q1631" s="71" t="s">
        <v>9347</v>
      </c>
      <c r="R1631" s="252">
        <v>2.9</v>
      </c>
      <c r="S1631" s="255"/>
      <c r="T1631" s="167">
        <v>2.9</v>
      </c>
      <c r="U1631" s="2" t="s">
        <v>29</v>
      </c>
      <c r="V1631" s="2">
        <v>1975</v>
      </c>
      <c r="W1631" s="2" t="s">
        <v>2813</v>
      </c>
      <c r="X1631" s="2" t="s">
        <v>9036</v>
      </c>
      <c r="Y1631" s="2">
        <v>42568</v>
      </c>
      <c r="Z1631" s="2">
        <v>100</v>
      </c>
      <c r="AA1631" s="2">
        <v>42614</v>
      </c>
      <c r="AB1631" s="2">
        <v>0</v>
      </c>
      <c r="AC1631" s="2">
        <v>42430</v>
      </c>
      <c r="AD1631" s="2" t="s">
        <v>0</v>
      </c>
      <c r="AJ1631" s="1">
        <f t="shared" si="90"/>
        <v>0</v>
      </c>
      <c r="AK1631" s="1">
        <f t="shared" si="89"/>
        <v>-2.9</v>
      </c>
    </row>
    <row r="1632" spans="1:37" ht="281.25">
      <c r="A1632" s="179" t="s">
        <v>8405</v>
      </c>
      <c r="B1632" s="57" t="s">
        <v>20</v>
      </c>
      <c r="C1632" s="57" t="s">
        <v>5852</v>
      </c>
      <c r="D1632" s="278">
        <v>42620</v>
      </c>
      <c r="E1632" s="59">
        <v>0.24791666666666667</v>
      </c>
      <c r="F1632" s="278">
        <v>42620</v>
      </c>
      <c r="G1632" s="59">
        <v>0.24861111111111112</v>
      </c>
      <c r="H1632" s="59">
        <v>6.9444444444444198E-4</v>
      </c>
      <c r="I1632" s="60">
        <v>212</v>
      </c>
      <c r="J1632" s="60" t="s">
        <v>8481</v>
      </c>
      <c r="K1632" s="60" t="s">
        <v>9</v>
      </c>
      <c r="L1632" s="71" t="s">
        <v>17</v>
      </c>
      <c r="M1632" s="72" t="s">
        <v>4184</v>
      </c>
      <c r="N1632" s="60">
        <v>110</v>
      </c>
      <c r="O1632" s="71" t="s">
        <v>8</v>
      </c>
      <c r="P1632" s="72" t="s">
        <v>9348</v>
      </c>
      <c r="Q1632" s="71" t="s">
        <v>8482</v>
      </c>
      <c r="R1632" s="252">
        <v>62.8</v>
      </c>
      <c r="S1632" s="255">
        <v>25.7</v>
      </c>
      <c r="T1632" s="167">
        <v>88.5</v>
      </c>
      <c r="AD1632" s="2" t="s">
        <v>38</v>
      </c>
      <c r="AJ1632" s="1">
        <f t="shared" si="90"/>
        <v>0</v>
      </c>
      <c r="AK1632" s="1">
        <f t="shared" si="89"/>
        <v>-88.5</v>
      </c>
    </row>
    <row r="1633" spans="1:37" ht="56.25">
      <c r="A1633" s="179" t="s">
        <v>8405</v>
      </c>
      <c r="B1633" s="57" t="s">
        <v>20</v>
      </c>
      <c r="C1633" s="57" t="s">
        <v>4054</v>
      </c>
      <c r="D1633" s="278">
        <v>42620</v>
      </c>
      <c r="E1633" s="59">
        <v>0.43055555555555558</v>
      </c>
      <c r="F1633" s="278">
        <v>42620</v>
      </c>
      <c r="G1633" s="59">
        <v>0.43124999999999997</v>
      </c>
      <c r="H1633" s="59">
        <v>6.9444444444438647E-4</v>
      </c>
      <c r="I1633" s="60">
        <v>13</v>
      </c>
      <c r="J1633" s="60"/>
      <c r="K1633" s="60"/>
      <c r="L1633" s="71" t="s">
        <v>17</v>
      </c>
      <c r="M1633" s="72" t="s">
        <v>5561</v>
      </c>
      <c r="N1633" s="60" t="s">
        <v>3</v>
      </c>
      <c r="O1633" s="71" t="s">
        <v>8</v>
      </c>
      <c r="P1633" s="72" t="s">
        <v>8483</v>
      </c>
      <c r="Q1633" s="71" t="s">
        <v>9349</v>
      </c>
      <c r="R1633" s="252">
        <v>21</v>
      </c>
      <c r="S1633" s="255"/>
      <c r="T1633" s="167">
        <v>21</v>
      </c>
      <c r="AD1633" s="2" t="s">
        <v>38</v>
      </c>
      <c r="AJ1633" s="1">
        <f t="shared" si="90"/>
        <v>0</v>
      </c>
      <c r="AK1633" s="1">
        <f t="shared" si="89"/>
        <v>-21</v>
      </c>
    </row>
    <row r="1634" spans="1:37" ht="94.5" customHeight="1">
      <c r="A1634" s="179" t="s">
        <v>8405</v>
      </c>
      <c r="B1634" s="57" t="s">
        <v>20</v>
      </c>
      <c r="C1634" s="57" t="s">
        <v>20</v>
      </c>
      <c r="D1634" s="278">
        <v>42620</v>
      </c>
      <c r="E1634" s="59">
        <v>0.50694444444444442</v>
      </c>
      <c r="F1634" s="278">
        <v>42620</v>
      </c>
      <c r="G1634" s="59">
        <v>0.50763888888888886</v>
      </c>
      <c r="H1634" s="59">
        <v>6.9444444444444198E-4</v>
      </c>
      <c r="I1634" s="60">
        <v>7</v>
      </c>
      <c r="J1634" s="60"/>
      <c r="K1634" s="60"/>
      <c r="L1634" s="71" t="s">
        <v>4</v>
      </c>
      <c r="M1634" s="72" t="s">
        <v>286</v>
      </c>
      <c r="N1634" s="60" t="s">
        <v>3</v>
      </c>
      <c r="O1634" s="71" t="s">
        <v>8</v>
      </c>
      <c r="P1634" s="72" t="s">
        <v>8484</v>
      </c>
      <c r="Q1634" s="71" t="s">
        <v>9389</v>
      </c>
      <c r="R1634" s="252">
        <v>1</v>
      </c>
      <c r="S1634" s="255"/>
      <c r="T1634" s="167">
        <v>1</v>
      </c>
      <c r="U1634" s="2" t="s">
        <v>29</v>
      </c>
      <c r="V1634" s="2">
        <v>1974</v>
      </c>
      <c r="W1634" s="2" t="s">
        <v>2813</v>
      </c>
      <c r="X1634" s="2" t="s">
        <v>9036</v>
      </c>
      <c r="Y1634" s="2">
        <v>42432</v>
      </c>
      <c r="Z1634" s="2">
        <v>100</v>
      </c>
      <c r="AA1634" s="2">
        <v>42795</v>
      </c>
      <c r="AB1634" s="2">
        <v>0</v>
      </c>
      <c r="AC1634" s="2">
        <v>42432</v>
      </c>
      <c r="AD1634" s="2" t="s">
        <v>65</v>
      </c>
      <c r="AJ1634" s="1">
        <f t="shared" si="90"/>
        <v>0</v>
      </c>
      <c r="AK1634" s="1">
        <f t="shared" si="89"/>
        <v>-1</v>
      </c>
    </row>
    <row r="1635" spans="1:37" ht="131.25">
      <c r="A1635" s="179" t="s">
        <v>8405</v>
      </c>
      <c r="B1635" s="100" t="s">
        <v>20</v>
      </c>
      <c r="C1635" s="100" t="s">
        <v>4153</v>
      </c>
      <c r="D1635" s="278">
        <v>42622</v>
      </c>
      <c r="E1635" s="99">
        <v>0.35069444444444442</v>
      </c>
      <c r="F1635" s="278">
        <v>42622</v>
      </c>
      <c r="G1635" s="99">
        <v>0.35138888888888892</v>
      </c>
      <c r="H1635" s="99">
        <v>6.9444444444449749E-4</v>
      </c>
      <c r="I1635" s="101">
        <v>16</v>
      </c>
      <c r="J1635" s="100"/>
      <c r="K1635" s="194"/>
      <c r="L1635" s="100" t="s">
        <v>17</v>
      </c>
      <c r="M1635" s="100" t="s">
        <v>6494</v>
      </c>
      <c r="N1635" s="100" t="s">
        <v>3</v>
      </c>
      <c r="O1635" s="100" t="s">
        <v>8</v>
      </c>
      <c r="P1635" s="100" t="s">
        <v>8514</v>
      </c>
      <c r="Q1635" s="194" t="s">
        <v>9350</v>
      </c>
      <c r="R1635" s="490">
        <v>4.5</v>
      </c>
      <c r="S1635" s="491">
        <v>2.4</v>
      </c>
      <c r="T1635" s="257">
        <v>6.9</v>
      </c>
      <c r="AD1635" s="2" t="s">
        <v>38</v>
      </c>
      <c r="AJ1635" s="1">
        <f t="shared" si="90"/>
        <v>0</v>
      </c>
      <c r="AK1635" s="1">
        <f t="shared" si="89"/>
        <v>-6.9</v>
      </c>
    </row>
    <row r="1636" spans="1:37" ht="126">
      <c r="A1636" s="179" t="s">
        <v>8405</v>
      </c>
      <c r="B1636" s="258" t="s">
        <v>20</v>
      </c>
      <c r="C1636" s="258" t="s">
        <v>20</v>
      </c>
      <c r="D1636" s="278">
        <v>42622</v>
      </c>
      <c r="E1636" s="99">
        <v>0.60069444444444442</v>
      </c>
      <c r="F1636" s="278">
        <v>42622</v>
      </c>
      <c r="G1636" s="99">
        <v>0.62986111111111109</v>
      </c>
      <c r="H1636" s="99">
        <v>2.9166666666666674E-2</v>
      </c>
      <c r="I1636" s="101">
        <v>35</v>
      </c>
      <c r="J1636" s="100" t="s">
        <v>592</v>
      </c>
      <c r="K1636" s="258"/>
      <c r="L1636" s="258" t="s">
        <v>4</v>
      </c>
      <c r="M1636" s="258" t="s">
        <v>1617</v>
      </c>
      <c r="N1636" s="258">
        <v>35</v>
      </c>
      <c r="O1636" s="258" t="s">
        <v>14</v>
      </c>
      <c r="P1636" s="258" t="s">
        <v>8519</v>
      </c>
      <c r="Q1636" s="258" t="s">
        <v>9390</v>
      </c>
      <c r="R1636" s="494">
        <v>44.1</v>
      </c>
      <c r="S1636" s="272"/>
      <c r="T1636" s="259">
        <v>44.1</v>
      </c>
      <c r="U1636" s="2" t="s">
        <v>34</v>
      </c>
      <c r="V1636" s="2">
        <v>1968</v>
      </c>
      <c r="W1636" s="2" t="s">
        <v>9351</v>
      </c>
      <c r="X1636" s="2" t="s">
        <v>9352</v>
      </c>
      <c r="Y1636" s="2">
        <v>42502</v>
      </c>
      <c r="Z1636" s="2">
        <v>100</v>
      </c>
      <c r="AA1636" s="2">
        <v>0</v>
      </c>
      <c r="AB1636" s="2">
        <v>0</v>
      </c>
      <c r="AC1636" s="2">
        <v>42502</v>
      </c>
      <c r="AD1636" s="2" t="s">
        <v>0</v>
      </c>
      <c r="AJ1636" s="1">
        <f t="shared" si="90"/>
        <v>0</v>
      </c>
      <c r="AK1636" s="1">
        <f t="shared" si="89"/>
        <v>-44.1</v>
      </c>
    </row>
    <row r="1637" spans="1:37" ht="75">
      <c r="A1637" s="179" t="s">
        <v>8405</v>
      </c>
      <c r="B1637" s="260" t="s">
        <v>20</v>
      </c>
      <c r="C1637" s="260" t="s">
        <v>4153</v>
      </c>
      <c r="D1637" s="278">
        <v>42622</v>
      </c>
      <c r="E1637" s="86">
        <v>0.72083333333333333</v>
      </c>
      <c r="F1637" s="278">
        <v>42622</v>
      </c>
      <c r="G1637" s="86">
        <v>0.73611111111111116</v>
      </c>
      <c r="H1637" s="86">
        <v>1.5277777777777835E-2</v>
      </c>
      <c r="I1637" s="96">
        <v>3</v>
      </c>
      <c r="J1637" s="261"/>
      <c r="K1637" s="261"/>
      <c r="L1637" s="261" t="s">
        <v>17</v>
      </c>
      <c r="M1637" s="261" t="s">
        <v>8515</v>
      </c>
      <c r="N1637" s="261" t="s">
        <v>3</v>
      </c>
      <c r="O1637" s="261" t="s">
        <v>8</v>
      </c>
      <c r="P1637" s="261" t="s">
        <v>692</v>
      </c>
      <c r="Q1637" s="261" t="s">
        <v>9353</v>
      </c>
      <c r="R1637" s="492">
        <v>1.4</v>
      </c>
      <c r="S1637" s="493"/>
      <c r="T1637" s="262">
        <v>1.4</v>
      </c>
      <c r="AD1637" s="2" t="s">
        <v>38</v>
      </c>
      <c r="AJ1637" s="1">
        <f t="shared" si="90"/>
        <v>0</v>
      </c>
      <c r="AK1637" s="1">
        <f t="shared" si="89"/>
        <v>-1.4</v>
      </c>
    </row>
    <row r="1638" spans="1:37" ht="63">
      <c r="A1638" s="179" t="s">
        <v>8405</v>
      </c>
      <c r="B1638" s="179" t="s">
        <v>20</v>
      </c>
      <c r="C1638" s="179" t="s">
        <v>5852</v>
      </c>
      <c r="D1638" s="169">
        <v>42623</v>
      </c>
      <c r="E1638" s="176">
        <v>0.26944444444444443</v>
      </c>
      <c r="F1638" s="169">
        <v>42623</v>
      </c>
      <c r="G1638" s="176">
        <v>0.27013888888888887</v>
      </c>
      <c r="H1638" s="176">
        <v>6.9444444444444198E-4</v>
      </c>
      <c r="I1638" s="179">
        <v>15</v>
      </c>
      <c r="J1638" s="179" t="s">
        <v>8531</v>
      </c>
      <c r="K1638" s="179" t="s">
        <v>9</v>
      </c>
      <c r="L1638" s="179" t="s">
        <v>17</v>
      </c>
      <c r="M1638" s="179" t="s">
        <v>4184</v>
      </c>
      <c r="N1638" s="179">
        <v>110</v>
      </c>
      <c r="O1638" s="179" t="s">
        <v>8</v>
      </c>
      <c r="P1638" s="179" t="s">
        <v>8532</v>
      </c>
      <c r="Q1638" s="179" t="s">
        <v>9354</v>
      </c>
      <c r="R1638" s="253">
        <v>5.3</v>
      </c>
      <c r="S1638" s="256">
        <v>12.3</v>
      </c>
      <c r="T1638" s="179">
        <v>17.600000000000001</v>
      </c>
      <c r="AD1638" s="2" t="s">
        <v>38</v>
      </c>
      <c r="AJ1638" s="1">
        <f t="shared" si="90"/>
        <v>0</v>
      </c>
      <c r="AK1638" s="1">
        <f t="shared" si="89"/>
        <v>-17.600000000000001</v>
      </c>
    </row>
    <row r="1639" spans="1:37" ht="110.25">
      <c r="A1639" s="179" t="s">
        <v>8405</v>
      </c>
      <c r="B1639" s="179" t="s">
        <v>20</v>
      </c>
      <c r="C1639" s="179" t="s">
        <v>20</v>
      </c>
      <c r="D1639" s="169">
        <v>42623</v>
      </c>
      <c r="E1639" s="176">
        <v>0.89722222222222225</v>
      </c>
      <c r="F1639" s="169">
        <v>42623</v>
      </c>
      <c r="G1639" s="176">
        <v>0.98611111111111116</v>
      </c>
      <c r="H1639" s="176">
        <v>8.8888888888888906E-2</v>
      </c>
      <c r="I1639" s="179">
        <v>11</v>
      </c>
      <c r="J1639" s="179"/>
      <c r="K1639" s="179"/>
      <c r="L1639" s="179" t="s">
        <v>4</v>
      </c>
      <c r="M1639" s="179" t="s">
        <v>4178</v>
      </c>
      <c r="N1639" s="179" t="s">
        <v>3</v>
      </c>
      <c r="O1639" s="179" t="s">
        <v>8</v>
      </c>
      <c r="P1639" s="179" t="s">
        <v>8537</v>
      </c>
      <c r="Q1639" s="179" t="s">
        <v>9391</v>
      </c>
      <c r="R1639" s="253">
        <v>27.9</v>
      </c>
      <c r="S1639" s="256"/>
      <c r="T1639" s="179">
        <v>27.9</v>
      </c>
      <c r="U1639" s="2" t="s">
        <v>29</v>
      </c>
      <c r="V1639" s="2">
        <v>1970</v>
      </c>
      <c r="W1639" s="2" t="s">
        <v>9355</v>
      </c>
      <c r="X1639" s="2">
        <v>0</v>
      </c>
      <c r="Y1639" s="2">
        <v>42508</v>
      </c>
      <c r="Z1639" s="2">
        <v>100</v>
      </c>
      <c r="AA1639" s="2">
        <v>42675</v>
      </c>
      <c r="AB1639" s="2">
        <v>0</v>
      </c>
      <c r="AC1639" s="2">
        <v>42600</v>
      </c>
      <c r="AD1639" s="2" t="s">
        <v>0</v>
      </c>
      <c r="AJ1639" s="1">
        <f t="shared" si="90"/>
        <v>0</v>
      </c>
      <c r="AK1639" s="1">
        <f t="shared" ref="AK1639:AK1670" si="91">AJ1639-T1639</f>
        <v>-27.9</v>
      </c>
    </row>
    <row r="1640" spans="1:37" ht="126">
      <c r="A1640" s="179" t="s">
        <v>8405</v>
      </c>
      <c r="B1640" s="179" t="s">
        <v>20</v>
      </c>
      <c r="C1640" s="179" t="s">
        <v>20</v>
      </c>
      <c r="D1640" s="169">
        <v>42624</v>
      </c>
      <c r="E1640" s="176">
        <v>0.95486111111111116</v>
      </c>
      <c r="F1640" s="169">
        <v>42625</v>
      </c>
      <c r="G1640" s="176">
        <v>8.2638888888888887E-2</v>
      </c>
      <c r="H1640" s="176">
        <v>0.12777777777777777</v>
      </c>
      <c r="I1640" s="179">
        <v>6</v>
      </c>
      <c r="J1640" s="179"/>
      <c r="K1640" s="179"/>
      <c r="L1640" s="179" t="s">
        <v>30</v>
      </c>
      <c r="M1640" s="179" t="s">
        <v>5087</v>
      </c>
      <c r="N1640" s="179" t="s">
        <v>3</v>
      </c>
      <c r="O1640" s="179" t="s">
        <v>8</v>
      </c>
      <c r="P1640" s="179" t="s">
        <v>8542</v>
      </c>
      <c r="Q1640" s="179" t="s">
        <v>9392</v>
      </c>
      <c r="R1640" s="253">
        <v>8.4</v>
      </c>
      <c r="S1640" s="256"/>
      <c r="T1640" s="179">
        <v>8.4</v>
      </c>
      <c r="U1640" s="2" t="s">
        <v>47</v>
      </c>
      <c r="V1640" s="2">
        <v>1975</v>
      </c>
      <c r="W1640" s="2" t="s">
        <v>9356</v>
      </c>
      <c r="X1640" s="2">
        <v>0</v>
      </c>
      <c r="Y1640" s="2">
        <v>42278</v>
      </c>
      <c r="Z1640" s="2">
        <v>100</v>
      </c>
      <c r="AA1640" s="2">
        <v>42644</v>
      </c>
      <c r="AB1640" s="2">
        <v>0</v>
      </c>
      <c r="AC1640" s="2">
        <v>42507</v>
      </c>
      <c r="AD1640" s="2" t="s">
        <v>28</v>
      </c>
      <c r="AJ1640" s="1">
        <f t="shared" si="90"/>
        <v>0</v>
      </c>
      <c r="AK1640" s="1">
        <f t="shared" si="91"/>
        <v>-8.4</v>
      </c>
    </row>
    <row r="1641" spans="1:37" ht="78.75" customHeight="1">
      <c r="A1641" s="179" t="s">
        <v>8405</v>
      </c>
      <c r="B1641" s="179" t="s">
        <v>20</v>
      </c>
      <c r="C1641" s="179" t="s">
        <v>20</v>
      </c>
      <c r="D1641" s="169">
        <v>42625</v>
      </c>
      <c r="E1641" s="176">
        <v>0.32013888888888892</v>
      </c>
      <c r="F1641" s="169">
        <v>42625</v>
      </c>
      <c r="G1641" s="176">
        <v>0.32083333333333336</v>
      </c>
      <c r="H1641" s="176">
        <v>6.9444444444444198E-4</v>
      </c>
      <c r="I1641" s="179">
        <v>10</v>
      </c>
      <c r="J1641" s="179" t="s">
        <v>4503</v>
      </c>
      <c r="K1641" s="179" t="s">
        <v>146</v>
      </c>
      <c r="L1641" s="179" t="s">
        <v>30</v>
      </c>
      <c r="M1641" s="179" t="s">
        <v>533</v>
      </c>
      <c r="N1641" s="179" t="s">
        <v>3</v>
      </c>
      <c r="O1641" s="179" t="s">
        <v>8</v>
      </c>
      <c r="P1641" s="179" t="s">
        <v>7882</v>
      </c>
      <c r="Q1641" s="179" t="s">
        <v>9357</v>
      </c>
      <c r="R1641" s="253">
        <v>4.9260000000000002</v>
      </c>
      <c r="S1641" s="256">
        <v>2.1190000000000002</v>
      </c>
      <c r="T1641" s="179">
        <v>7.0449999999999999</v>
      </c>
      <c r="U1641" s="2" t="s">
        <v>29</v>
      </c>
      <c r="V1641" s="2">
        <v>2015</v>
      </c>
      <c r="W1641" s="2">
        <v>0</v>
      </c>
      <c r="X1641" s="2">
        <v>0</v>
      </c>
      <c r="Y1641" s="2">
        <v>0</v>
      </c>
      <c r="Z1641" s="2">
        <v>0</v>
      </c>
      <c r="AA1641" s="2">
        <v>0</v>
      </c>
      <c r="AB1641" s="2">
        <v>0</v>
      </c>
      <c r="AC1641" s="2">
        <v>0</v>
      </c>
      <c r="AD1641" s="2" t="s">
        <v>18</v>
      </c>
      <c r="AJ1641" s="1">
        <f t="shared" si="90"/>
        <v>0</v>
      </c>
      <c r="AK1641" s="1">
        <f t="shared" si="91"/>
        <v>-7.0449999999999999</v>
      </c>
    </row>
    <row r="1642" spans="1:37" ht="78.75">
      <c r="A1642" s="179" t="s">
        <v>8405</v>
      </c>
      <c r="B1642" s="179" t="s">
        <v>20</v>
      </c>
      <c r="C1642" s="179" t="s">
        <v>4157</v>
      </c>
      <c r="D1642" s="169">
        <v>42626</v>
      </c>
      <c r="E1642" s="176">
        <v>0.28680555555555554</v>
      </c>
      <c r="F1642" s="169">
        <v>42626</v>
      </c>
      <c r="G1642" s="176">
        <v>0.28750000000000003</v>
      </c>
      <c r="H1642" s="176">
        <v>6.9444444444449749E-4</v>
      </c>
      <c r="I1642" s="179">
        <v>16</v>
      </c>
      <c r="J1642" s="179" t="s">
        <v>8555</v>
      </c>
      <c r="K1642" s="179" t="s">
        <v>9</v>
      </c>
      <c r="L1642" s="179" t="s">
        <v>17</v>
      </c>
      <c r="M1642" s="179" t="s">
        <v>7437</v>
      </c>
      <c r="N1642" s="179">
        <v>110</v>
      </c>
      <c r="O1642" s="179" t="s">
        <v>8</v>
      </c>
      <c r="P1642" s="179" t="s">
        <v>8556</v>
      </c>
      <c r="Q1642" s="179" t="s">
        <v>9358</v>
      </c>
      <c r="R1642" s="253">
        <v>10.9</v>
      </c>
      <c r="S1642" s="256">
        <v>3.9</v>
      </c>
      <c r="T1642" s="179">
        <v>14.8</v>
      </c>
      <c r="AD1642" s="2" t="s">
        <v>38</v>
      </c>
      <c r="AJ1642" s="1">
        <f t="shared" si="90"/>
        <v>0</v>
      </c>
      <c r="AK1642" s="1">
        <f t="shared" si="91"/>
        <v>-14.8</v>
      </c>
    </row>
    <row r="1643" spans="1:37" ht="63">
      <c r="A1643" s="179" t="s">
        <v>8405</v>
      </c>
      <c r="B1643" s="179" t="s">
        <v>20</v>
      </c>
      <c r="C1643" s="179" t="s">
        <v>5852</v>
      </c>
      <c r="D1643" s="169">
        <v>42627</v>
      </c>
      <c r="E1643" s="176">
        <v>0.27777777777777779</v>
      </c>
      <c r="F1643" s="169">
        <v>42627</v>
      </c>
      <c r="G1643" s="176">
        <v>0.27847222222222223</v>
      </c>
      <c r="H1643" s="176">
        <v>6.9444444444444198E-4</v>
      </c>
      <c r="I1643" s="179">
        <v>17</v>
      </c>
      <c r="J1643" s="179" t="s">
        <v>6673</v>
      </c>
      <c r="K1643" s="179" t="s">
        <v>9</v>
      </c>
      <c r="L1643" s="179" t="s">
        <v>17</v>
      </c>
      <c r="M1643" s="179" t="s">
        <v>4184</v>
      </c>
      <c r="N1643" s="179">
        <v>110</v>
      </c>
      <c r="O1643" s="179" t="s">
        <v>8</v>
      </c>
      <c r="P1643" s="179" t="s">
        <v>8565</v>
      </c>
      <c r="Q1643" s="179" t="s">
        <v>9354</v>
      </c>
      <c r="R1643" s="253">
        <v>3.5</v>
      </c>
      <c r="S1643" s="256">
        <v>3.4</v>
      </c>
      <c r="T1643" s="179">
        <v>6.9</v>
      </c>
      <c r="AD1643" s="2" t="s">
        <v>38</v>
      </c>
      <c r="AJ1643" s="1">
        <f t="shared" si="90"/>
        <v>0</v>
      </c>
      <c r="AK1643" s="1">
        <f t="shared" si="91"/>
        <v>-6.9</v>
      </c>
    </row>
    <row r="1644" spans="1:37" ht="93.75" customHeight="1">
      <c r="A1644" s="179" t="s">
        <v>8405</v>
      </c>
      <c r="B1644" s="179" t="s">
        <v>20</v>
      </c>
      <c r="C1644" s="179" t="s">
        <v>20</v>
      </c>
      <c r="D1644" s="169">
        <v>42627</v>
      </c>
      <c r="E1644" s="176">
        <v>0.28541666666666665</v>
      </c>
      <c r="F1644" s="169">
        <v>42627</v>
      </c>
      <c r="G1644" s="176">
        <v>0.28611111111111115</v>
      </c>
      <c r="H1644" s="176">
        <v>6.9444444444449749E-4</v>
      </c>
      <c r="I1644" s="179">
        <v>44</v>
      </c>
      <c r="J1644" s="179" t="s">
        <v>8567</v>
      </c>
      <c r="K1644" s="179"/>
      <c r="L1644" s="179" t="s">
        <v>4</v>
      </c>
      <c r="M1644" s="179" t="s">
        <v>538</v>
      </c>
      <c r="N1644" s="179">
        <v>110</v>
      </c>
      <c r="O1644" s="179" t="s">
        <v>8</v>
      </c>
      <c r="P1644" s="179" t="s">
        <v>9359</v>
      </c>
      <c r="Q1644" s="179" t="s">
        <v>9393</v>
      </c>
      <c r="R1644" s="253">
        <v>26.5</v>
      </c>
      <c r="S1644" s="256">
        <v>147.6</v>
      </c>
      <c r="T1644" s="179">
        <v>174.1</v>
      </c>
      <c r="U1644" s="2" t="s">
        <v>29</v>
      </c>
      <c r="V1644" s="2">
        <v>1994</v>
      </c>
      <c r="W1644" s="2" t="s">
        <v>9360</v>
      </c>
      <c r="X1644" s="2" t="s">
        <v>9361</v>
      </c>
      <c r="Y1644" s="2">
        <v>42569</v>
      </c>
      <c r="Z1644" s="2">
        <v>0</v>
      </c>
      <c r="AA1644" s="2">
        <v>42856</v>
      </c>
      <c r="AB1644" s="2">
        <v>0</v>
      </c>
      <c r="AC1644" s="2">
        <v>42627</v>
      </c>
      <c r="AD1644" s="2" t="s">
        <v>0</v>
      </c>
      <c r="AJ1644" s="1">
        <f t="shared" si="90"/>
        <v>0</v>
      </c>
      <c r="AK1644" s="1">
        <f t="shared" si="91"/>
        <v>-174.1</v>
      </c>
    </row>
    <row r="1645" spans="1:37" ht="126" customHeight="1">
      <c r="A1645" s="179" t="s">
        <v>8405</v>
      </c>
      <c r="B1645" s="179" t="s">
        <v>20</v>
      </c>
      <c r="C1645" s="179" t="s">
        <v>20</v>
      </c>
      <c r="D1645" s="169">
        <v>42627</v>
      </c>
      <c r="E1645" s="176">
        <v>0.27083333333333331</v>
      </c>
      <c r="F1645" s="169">
        <v>42627</v>
      </c>
      <c r="G1645" s="176">
        <v>0.27152777777777776</v>
      </c>
      <c r="H1645" s="176">
        <v>6.9444444444444198E-4</v>
      </c>
      <c r="I1645" s="179">
        <v>5</v>
      </c>
      <c r="J1645" s="179"/>
      <c r="K1645" s="179" t="s">
        <v>9</v>
      </c>
      <c r="L1645" s="179" t="s">
        <v>4</v>
      </c>
      <c r="M1645" s="179" t="s">
        <v>1376</v>
      </c>
      <c r="N1645" s="179" t="s">
        <v>3</v>
      </c>
      <c r="O1645" s="179" t="s">
        <v>8</v>
      </c>
      <c r="P1645" s="179" t="s">
        <v>9362</v>
      </c>
      <c r="Q1645" s="179" t="s">
        <v>9394</v>
      </c>
      <c r="R1645" s="253">
        <v>0.3</v>
      </c>
      <c r="S1645" s="256">
        <v>0.2</v>
      </c>
      <c r="T1645" s="179">
        <v>0.5</v>
      </c>
      <c r="U1645" s="2" t="s">
        <v>29</v>
      </c>
      <c r="V1645" s="2">
        <v>2003</v>
      </c>
      <c r="W1645" s="2" t="s">
        <v>2813</v>
      </c>
      <c r="X1645" s="2" t="s">
        <v>9096</v>
      </c>
      <c r="Y1645" s="2">
        <v>42478</v>
      </c>
      <c r="Z1645" s="2">
        <v>100</v>
      </c>
      <c r="AA1645" s="2">
        <v>42644</v>
      </c>
      <c r="AB1645" s="2">
        <v>0</v>
      </c>
      <c r="AC1645" s="2">
        <v>42478</v>
      </c>
      <c r="AD1645" s="2" t="s">
        <v>31</v>
      </c>
      <c r="AJ1645" s="1">
        <f t="shared" si="90"/>
        <v>0</v>
      </c>
      <c r="AK1645" s="1">
        <f t="shared" si="91"/>
        <v>-0.5</v>
      </c>
    </row>
    <row r="1646" spans="1:37" ht="141.75" customHeight="1">
      <c r="A1646" s="179" t="s">
        <v>8405</v>
      </c>
      <c r="B1646" s="179" t="s">
        <v>20</v>
      </c>
      <c r="C1646" s="179" t="s">
        <v>4157</v>
      </c>
      <c r="D1646" s="169">
        <v>42628</v>
      </c>
      <c r="E1646" s="176">
        <v>0.27083333333333331</v>
      </c>
      <c r="F1646" s="169">
        <v>42628</v>
      </c>
      <c r="G1646" s="176">
        <v>0.27083333333333331</v>
      </c>
      <c r="H1646" s="176">
        <v>0</v>
      </c>
      <c r="I1646" s="179">
        <v>4</v>
      </c>
      <c r="J1646" s="179"/>
      <c r="K1646" s="179"/>
      <c r="L1646" s="179" t="s">
        <v>17</v>
      </c>
      <c r="M1646" s="179" t="s">
        <v>9127</v>
      </c>
      <c r="N1646" s="179">
        <v>110</v>
      </c>
      <c r="O1646" s="179" t="s">
        <v>8</v>
      </c>
      <c r="P1646" s="179" t="s">
        <v>8573</v>
      </c>
      <c r="Q1646" s="179" t="s">
        <v>8574</v>
      </c>
      <c r="R1646" s="253">
        <v>4</v>
      </c>
      <c r="S1646" s="256">
        <v>6.7</v>
      </c>
      <c r="T1646" s="179">
        <v>10.7</v>
      </c>
      <c r="AD1646" s="2" t="s">
        <v>38</v>
      </c>
      <c r="AJ1646" s="1">
        <f t="shared" si="90"/>
        <v>0</v>
      </c>
      <c r="AK1646" s="1">
        <f t="shared" si="91"/>
        <v>-10.7</v>
      </c>
    </row>
    <row r="1647" spans="1:37" ht="126" customHeight="1">
      <c r="A1647" s="179" t="s">
        <v>8405</v>
      </c>
      <c r="B1647" s="179" t="s">
        <v>20</v>
      </c>
      <c r="C1647" s="179" t="s">
        <v>4054</v>
      </c>
      <c r="D1647" s="169">
        <v>42628</v>
      </c>
      <c r="E1647" s="176">
        <v>0.30208333333333331</v>
      </c>
      <c r="F1647" s="169">
        <v>42628</v>
      </c>
      <c r="G1647" s="176">
        <v>0.30277777777777776</v>
      </c>
      <c r="H1647" s="176">
        <v>6.9444444444444198E-4</v>
      </c>
      <c r="I1647" s="179">
        <v>320</v>
      </c>
      <c r="J1647" s="179" t="s">
        <v>8575</v>
      </c>
      <c r="K1647" s="179" t="s">
        <v>9</v>
      </c>
      <c r="L1647" s="179" t="s">
        <v>17</v>
      </c>
      <c r="M1647" s="179" t="s">
        <v>9033</v>
      </c>
      <c r="N1647" s="179">
        <v>110</v>
      </c>
      <c r="O1647" s="179" t="s">
        <v>8</v>
      </c>
      <c r="P1647" s="179" t="s">
        <v>8576</v>
      </c>
      <c r="Q1647" s="179" t="s">
        <v>9363</v>
      </c>
      <c r="R1647" s="253">
        <v>71.599999999999994</v>
      </c>
      <c r="S1647" s="256">
        <v>18.3</v>
      </c>
      <c r="T1647" s="179">
        <v>89.899999999999991</v>
      </c>
      <c r="AD1647" s="2" t="s">
        <v>38</v>
      </c>
      <c r="AJ1647" s="1">
        <f t="shared" si="90"/>
        <v>0</v>
      </c>
      <c r="AK1647" s="1">
        <f t="shared" si="91"/>
        <v>-89.899999999999991</v>
      </c>
    </row>
    <row r="1648" spans="1:37" ht="126" customHeight="1">
      <c r="A1648" s="179" t="s">
        <v>8405</v>
      </c>
      <c r="B1648" s="179" t="s">
        <v>20</v>
      </c>
      <c r="C1648" s="179" t="s">
        <v>4054</v>
      </c>
      <c r="D1648" s="169">
        <v>42629</v>
      </c>
      <c r="E1648" s="176">
        <v>0.32083333333333336</v>
      </c>
      <c r="F1648" s="169">
        <v>42629</v>
      </c>
      <c r="G1648" s="176">
        <v>0.3215277777777778</v>
      </c>
      <c r="H1648" s="176">
        <v>6.9444444444444198E-4</v>
      </c>
      <c r="I1648" s="179">
        <v>115</v>
      </c>
      <c r="J1648" s="179" t="s">
        <v>8582</v>
      </c>
      <c r="K1648" s="179" t="s">
        <v>9</v>
      </c>
      <c r="L1648" s="179" t="s">
        <v>17</v>
      </c>
      <c r="M1648" s="179" t="s">
        <v>9033</v>
      </c>
      <c r="N1648" s="179">
        <v>110</v>
      </c>
      <c r="O1648" s="179" t="s">
        <v>8</v>
      </c>
      <c r="P1648" s="179" t="s">
        <v>8583</v>
      </c>
      <c r="Q1648" s="179" t="s">
        <v>9364</v>
      </c>
      <c r="R1648" s="253">
        <v>30.876999999999999</v>
      </c>
      <c r="S1648" s="256">
        <v>2.6579999999999999</v>
      </c>
      <c r="T1648" s="179">
        <v>33.534999999999997</v>
      </c>
      <c r="AD1648" s="2" t="s">
        <v>38</v>
      </c>
      <c r="AJ1648" s="1">
        <f t="shared" si="90"/>
        <v>0</v>
      </c>
      <c r="AK1648" s="1">
        <f t="shared" si="91"/>
        <v>-33.534999999999997</v>
      </c>
    </row>
    <row r="1649" spans="1:37" ht="189" customHeight="1">
      <c r="A1649" s="179" t="s">
        <v>8405</v>
      </c>
      <c r="B1649" s="179" t="s">
        <v>20</v>
      </c>
      <c r="C1649" s="179" t="s">
        <v>4153</v>
      </c>
      <c r="D1649" s="169">
        <v>42629</v>
      </c>
      <c r="E1649" s="176">
        <v>0.50069444444444444</v>
      </c>
      <c r="F1649" s="169">
        <v>42629</v>
      </c>
      <c r="G1649" s="176">
        <v>0.50347222222222221</v>
      </c>
      <c r="H1649" s="176">
        <v>2.7777777777777679E-3</v>
      </c>
      <c r="I1649" s="179">
        <v>6</v>
      </c>
      <c r="J1649" s="179"/>
      <c r="K1649" s="179"/>
      <c r="L1649" s="179" t="s">
        <v>17</v>
      </c>
      <c r="M1649" s="179" t="s">
        <v>8515</v>
      </c>
      <c r="N1649" s="179" t="s">
        <v>3</v>
      </c>
      <c r="O1649" s="179" t="s">
        <v>8</v>
      </c>
      <c r="P1649" s="179" t="s">
        <v>9365</v>
      </c>
      <c r="Q1649" s="179" t="s">
        <v>9366</v>
      </c>
      <c r="R1649" s="253">
        <v>1.498</v>
      </c>
      <c r="S1649" s="256"/>
      <c r="T1649" s="179">
        <v>1.498</v>
      </c>
      <c r="AD1649" s="2" t="s">
        <v>38</v>
      </c>
      <c r="AJ1649" s="1">
        <f t="shared" si="90"/>
        <v>0</v>
      </c>
      <c r="AK1649" s="1">
        <f t="shared" si="91"/>
        <v>-1.498</v>
      </c>
    </row>
    <row r="1650" spans="1:37" ht="157.5" customHeight="1">
      <c r="A1650" s="179" t="s">
        <v>8405</v>
      </c>
      <c r="B1650" s="179" t="s">
        <v>20</v>
      </c>
      <c r="C1650" s="179" t="s">
        <v>20</v>
      </c>
      <c r="D1650" s="169">
        <v>42630</v>
      </c>
      <c r="E1650" s="176">
        <v>0.81111111111111101</v>
      </c>
      <c r="F1650" s="169">
        <v>42630</v>
      </c>
      <c r="G1650" s="176">
        <v>0.81180555555555556</v>
      </c>
      <c r="H1650" s="176">
        <v>6.94444444444553E-4</v>
      </c>
      <c r="I1650" s="179">
        <v>6</v>
      </c>
      <c r="J1650" s="179" t="s">
        <v>459</v>
      </c>
      <c r="K1650" s="179" t="s">
        <v>9</v>
      </c>
      <c r="L1650" s="179" t="s">
        <v>4</v>
      </c>
      <c r="M1650" s="179" t="s">
        <v>1135</v>
      </c>
      <c r="N1650" s="179" t="s">
        <v>3</v>
      </c>
      <c r="O1650" s="179" t="s">
        <v>8</v>
      </c>
      <c r="P1650" s="179" t="s">
        <v>9367</v>
      </c>
      <c r="Q1650" s="179" t="s">
        <v>9395</v>
      </c>
      <c r="R1650" s="253">
        <v>1.4</v>
      </c>
      <c r="S1650" s="256">
        <v>2.4</v>
      </c>
      <c r="T1650" s="179">
        <v>3.8</v>
      </c>
      <c r="U1650" s="2" t="s">
        <v>29</v>
      </c>
      <c r="V1650" s="2">
        <v>1978</v>
      </c>
      <c r="W1650" s="2" t="s">
        <v>2813</v>
      </c>
      <c r="X1650" s="2">
        <v>0</v>
      </c>
      <c r="Y1650" s="2">
        <v>42186</v>
      </c>
      <c r="Z1650" s="2">
        <v>100</v>
      </c>
      <c r="AA1650" s="2">
        <v>42948</v>
      </c>
      <c r="AB1650" s="2">
        <v>0</v>
      </c>
      <c r="AC1650" s="2">
        <v>42537</v>
      </c>
      <c r="AD1650" s="2" t="s">
        <v>0</v>
      </c>
      <c r="AJ1650" s="1">
        <f t="shared" si="90"/>
        <v>0</v>
      </c>
      <c r="AK1650" s="1">
        <f t="shared" si="91"/>
        <v>-3.8</v>
      </c>
    </row>
    <row r="1651" spans="1:37" ht="110.25" customHeight="1">
      <c r="A1651" s="179" t="s">
        <v>8405</v>
      </c>
      <c r="B1651" s="179" t="s">
        <v>20</v>
      </c>
      <c r="C1651" s="179" t="s">
        <v>20</v>
      </c>
      <c r="D1651" s="169">
        <v>42630</v>
      </c>
      <c r="E1651" s="176">
        <v>0.84722222222222221</v>
      </c>
      <c r="F1651" s="169">
        <v>42631</v>
      </c>
      <c r="G1651" s="176">
        <v>7.9166666666666663E-2</v>
      </c>
      <c r="H1651" s="176">
        <v>0.2319444444444444</v>
      </c>
      <c r="I1651" s="179">
        <v>6</v>
      </c>
      <c r="J1651" s="179"/>
      <c r="K1651" s="179"/>
      <c r="L1651" s="179" t="s">
        <v>4</v>
      </c>
      <c r="M1651" s="179" t="s">
        <v>1135</v>
      </c>
      <c r="N1651" s="179" t="s">
        <v>3</v>
      </c>
      <c r="O1651" s="179" t="s">
        <v>8</v>
      </c>
      <c r="P1651" s="179" t="s">
        <v>9367</v>
      </c>
      <c r="Q1651" s="179" t="s">
        <v>9368</v>
      </c>
      <c r="R1651" s="253">
        <v>23</v>
      </c>
      <c r="S1651" s="256"/>
      <c r="T1651" s="179">
        <v>23</v>
      </c>
      <c r="U1651" s="2" t="s">
        <v>29</v>
      </c>
      <c r="V1651" s="2">
        <v>1978</v>
      </c>
      <c r="W1651" s="2" t="s">
        <v>2813</v>
      </c>
      <c r="X1651" s="2">
        <v>0</v>
      </c>
      <c r="Y1651" s="2">
        <v>42186</v>
      </c>
      <c r="Z1651" s="2">
        <v>100</v>
      </c>
      <c r="AA1651" s="2">
        <v>42948</v>
      </c>
      <c r="AB1651" s="2">
        <v>0</v>
      </c>
      <c r="AC1651" s="2">
        <v>42537</v>
      </c>
      <c r="AD1651" s="2" t="s">
        <v>0</v>
      </c>
      <c r="AJ1651" s="1">
        <f t="shared" si="90"/>
        <v>0</v>
      </c>
      <c r="AK1651" s="1">
        <f t="shared" si="91"/>
        <v>-23</v>
      </c>
    </row>
    <row r="1652" spans="1:37" ht="126" customHeight="1">
      <c r="A1652" s="179" t="s">
        <v>8405</v>
      </c>
      <c r="B1652" s="179" t="s">
        <v>20</v>
      </c>
      <c r="C1652" s="179" t="s">
        <v>5852</v>
      </c>
      <c r="D1652" s="169">
        <v>42631</v>
      </c>
      <c r="E1652" s="176">
        <v>0.28263888888888888</v>
      </c>
      <c r="F1652" s="169">
        <v>42631</v>
      </c>
      <c r="G1652" s="176">
        <v>0.28333333333333333</v>
      </c>
      <c r="H1652" s="176">
        <v>6.9444444444444198E-4</v>
      </c>
      <c r="I1652" s="179">
        <v>236</v>
      </c>
      <c r="J1652" s="179" t="s">
        <v>8591</v>
      </c>
      <c r="K1652" s="179"/>
      <c r="L1652" s="179" t="s">
        <v>17</v>
      </c>
      <c r="M1652" s="179" t="s">
        <v>4184</v>
      </c>
      <c r="N1652" s="179">
        <v>220</v>
      </c>
      <c r="O1652" s="179" t="s">
        <v>8</v>
      </c>
      <c r="P1652" s="179" t="s">
        <v>9369</v>
      </c>
      <c r="Q1652" s="179" t="s">
        <v>9370</v>
      </c>
      <c r="R1652" s="253">
        <v>72.5</v>
      </c>
      <c r="S1652" s="256">
        <v>125.2</v>
      </c>
      <c r="T1652" s="179">
        <v>197.7</v>
      </c>
      <c r="AD1652" s="2" t="s">
        <v>38</v>
      </c>
      <c r="AJ1652" s="1">
        <f t="shared" si="90"/>
        <v>0</v>
      </c>
      <c r="AK1652" s="1">
        <f t="shared" si="91"/>
        <v>-197.7</v>
      </c>
    </row>
    <row r="1653" spans="1:37" ht="63" customHeight="1">
      <c r="A1653" s="179" t="s">
        <v>8405</v>
      </c>
      <c r="B1653" s="57" t="s">
        <v>20</v>
      </c>
      <c r="C1653" s="57" t="s">
        <v>5852</v>
      </c>
      <c r="D1653" s="58">
        <v>42632</v>
      </c>
      <c r="E1653" s="59">
        <v>0.2951388888888889</v>
      </c>
      <c r="F1653" s="58">
        <v>42632</v>
      </c>
      <c r="G1653" s="59">
        <v>0.2951388888888889</v>
      </c>
      <c r="H1653" s="59">
        <v>0</v>
      </c>
      <c r="I1653" s="60">
        <v>29</v>
      </c>
      <c r="J1653" s="60"/>
      <c r="K1653" s="60"/>
      <c r="L1653" s="71" t="s">
        <v>17</v>
      </c>
      <c r="M1653" s="72" t="s">
        <v>1286</v>
      </c>
      <c r="N1653" s="60">
        <v>110</v>
      </c>
      <c r="O1653" s="71" t="s">
        <v>8</v>
      </c>
      <c r="P1653" s="72" t="s">
        <v>8652</v>
      </c>
      <c r="Q1653" s="71" t="s">
        <v>8653</v>
      </c>
      <c r="R1653" s="252">
        <v>22.876000000000001</v>
      </c>
      <c r="S1653" s="255">
        <v>20.286999999999999</v>
      </c>
      <c r="T1653" s="167">
        <v>43.162999999999997</v>
      </c>
      <c r="AD1653" s="2" t="s">
        <v>38</v>
      </c>
      <c r="AJ1653" s="1">
        <f t="shared" si="90"/>
        <v>0</v>
      </c>
      <c r="AK1653" s="1">
        <f t="shared" si="91"/>
        <v>-43.162999999999997</v>
      </c>
    </row>
    <row r="1654" spans="1:37" ht="110.25" customHeight="1">
      <c r="A1654" s="179" t="s">
        <v>8405</v>
      </c>
      <c r="B1654" s="57" t="s">
        <v>20</v>
      </c>
      <c r="C1654" s="57" t="s">
        <v>20</v>
      </c>
      <c r="D1654" s="58">
        <v>42632</v>
      </c>
      <c r="E1654" s="59">
        <v>0.66597222222222219</v>
      </c>
      <c r="F1654" s="58">
        <v>42632</v>
      </c>
      <c r="G1654" s="59">
        <v>0.66597222222222219</v>
      </c>
      <c r="H1654" s="59">
        <v>0</v>
      </c>
      <c r="I1654" s="60">
        <v>9</v>
      </c>
      <c r="J1654" s="60"/>
      <c r="K1654" s="60"/>
      <c r="L1654" s="71" t="s">
        <v>4</v>
      </c>
      <c r="M1654" s="72" t="s">
        <v>5701</v>
      </c>
      <c r="N1654" s="60" t="s">
        <v>3</v>
      </c>
      <c r="O1654" s="71" t="s">
        <v>26</v>
      </c>
      <c r="P1654" s="72" t="s">
        <v>8654</v>
      </c>
      <c r="Q1654" s="71" t="s">
        <v>8655</v>
      </c>
      <c r="R1654" s="252">
        <v>1.3</v>
      </c>
      <c r="S1654" s="255">
        <v>1.6</v>
      </c>
      <c r="T1654" s="167">
        <v>2.9000000000000004</v>
      </c>
      <c r="U1654" s="2" t="s">
        <v>34</v>
      </c>
      <c r="V1654" s="2">
        <v>0</v>
      </c>
      <c r="W1654" s="2">
        <v>0</v>
      </c>
      <c r="X1654" s="2">
        <v>0</v>
      </c>
      <c r="Y1654" s="2">
        <v>0</v>
      </c>
      <c r="Z1654" s="2">
        <v>0</v>
      </c>
      <c r="AA1654" s="2">
        <v>0</v>
      </c>
      <c r="AB1654" s="2">
        <v>0</v>
      </c>
      <c r="AC1654" s="2">
        <v>0</v>
      </c>
      <c r="AD1654" s="2" t="s">
        <v>18</v>
      </c>
      <c r="AJ1654" s="1">
        <f t="shared" si="90"/>
        <v>0</v>
      </c>
      <c r="AK1654" s="1">
        <f t="shared" si="91"/>
        <v>-2.9000000000000004</v>
      </c>
    </row>
    <row r="1655" spans="1:37" ht="94.5" customHeight="1">
      <c r="A1655" s="179" t="s">
        <v>8405</v>
      </c>
      <c r="B1655" s="57" t="s">
        <v>20</v>
      </c>
      <c r="C1655" s="57" t="s">
        <v>20</v>
      </c>
      <c r="D1655" s="58">
        <v>42633</v>
      </c>
      <c r="E1655" s="59">
        <v>0.69791666666666663</v>
      </c>
      <c r="F1655" s="58">
        <v>42633</v>
      </c>
      <c r="G1655" s="59">
        <v>0.70833333333333337</v>
      </c>
      <c r="H1655" s="59">
        <v>1.0416666666666741E-2</v>
      </c>
      <c r="I1655" s="60">
        <v>4</v>
      </c>
      <c r="J1655" s="60" t="s">
        <v>144</v>
      </c>
      <c r="K1655" s="60" t="s">
        <v>21</v>
      </c>
      <c r="L1655" s="71" t="s">
        <v>17</v>
      </c>
      <c r="M1655" s="72" t="s">
        <v>5851</v>
      </c>
      <c r="N1655" s="60">
        <v>110</v>
      </c>
      <c r="O1655" s="71" t="s">
        <v>8</v>
      </c>
      <c r="P1655" s="72" t="s">
        <v>8656</v>
      </c>
      <c r="Q1655" s="71" t="s">
        <v>8657</v>
      </c>
      <c r="R1655" s="252">
        <v>3.4140000000000001</v>
      </c>
      <c r="S1655" s="255"/>
      <c r="T1655" s="167">
        <v>3.4140000000000001</v>
      </c>
      <c r="AD1655" s="2" t="s">
        <v>38</v>
      </c>
      <c r="AJ1655" s="1">
        <f t="shared" si="90"/>
        <v>0</v>
      </c>
      <c r="AK1655" s="1">
        <f t="shared" si="91"/>
        <v>-3.4140000000000001</v>
      </c>
    </row>
    <row r="1656" spans="1:37" ht="126" customHeight="1">
      <c r="A1656" s="179" t="s">
        <v>8405</v>
      </c>
      <c r="B1656" s="57" t="s">
        <v>20</v>
      </c>
      <c r="C1656" s="57" t="s">
        <v>4157</v>
      </c>
      <c r="D1656" s="58">
        <v>42634</v>
      </c>
      <c r="E1656" s="59">
        <v>0.44791666666666669</v>
      </c>
      <c r="F1656" s="58">
        <v>42634</v>
      </c>
      <c r="G1656" s="59">
        <v>0.45277777777777778</v>
      </c>
      <c r="H1656" s="59">
        <v>4.8611111111110938E-3</v>
      </c>
      <c r="I1656" s="60">
        <v>2</v>
      </c>
      <c r="J1656" s="60"/>
      <c r="K1656" s="60"/>
      <c r="L1656" s="71" t="s">
        <v>17</v>
      </c>
      <c r="M1656" s="72" t="s">
        <v>4151</v>
      </c>
      <c r="N1656" s="60" t="s">
        <v>3</v>
      </c>
      <c r="O1656" s="71" t="s">
        <v>8</v>
      </c>
      <c r="P1656" s="72" t="s">
        <v>9371</v>
      </c>
      <c r="Q1656" s="71" t="s">
        <v>8735</v>
      </c>
      <c r="R1656" s="252">
        <v>8.6999999999999993</v>
      </c>
      <c r="S1656" s="255"/>
      <c r="T1656" s="167">
        <v>8.6999999999999993</v>
      </c>
      <c r="AD1656" s="2" t="s">
        <v>38</v>
      </c>
      <c r="AJ1656" s="1">
        <f t="shared" si="90"/>
        <v>0</v>
      </c>
      <c r="AK1656" s="1">
        <f t="shared" si="91"/>
        <v>-8.6999999999999993</v>
      </c>
    </row>
    <row r="1657" spans="1:37" ht="204.75" customHeight="1">
      <c r="A1657" s="179" t="s">
        <v>8405</v>
      </c>
      <c r="B1657" s="100" t="s">
        <v>20</v>
      </c>
      <c r="C1657" s="100" t="s">
        <v>4157</v>
      </c>
      <c r="D1657" s="98">
        <v>42634</v>
      </c>
      <c r="E1657" s="99">
        <v>0.73958333333333337</v>
      </c>
      <c r="F1657" s="98">
        <v>42634</v>
      </c>
      <c r="G1657" s="99">
        <v>0.74305555555555547</v>
      </c>
      <c r="H1657" s="99">
        <v>3.4722222222220989E-3</v>
      </c>
      <c r="I1657" s="101">
        <v>2</v>
      </c>
      <c r="J1657" s="100"/>
      <c r="K1657" s="194"/>
      <c r="L1657" s="100" t="s">
        <v>17</v>
      </c>
      <c r="M1657" s="100" t="s">
        <v>4151</v>
      </c>
      <c r="N1657" s="100" t="s">
        <v>3</v>
      </c>
      <c r="O1657" s="100" t="s">
        <v>8</v>
      </c>
      <c r="P1657" s="100" t="s">
        <v>9371</v>
      </c>
      <c r="Q1657" s="194" t="s">
        <v>8736</v>
      </c>
      <c r="R1657" s="490">
        <v>8.1</v>
      </c>
      <c r="S1657" s="491"/>
      <c r="T1657" s="257">
        <v>8.1</v>
      </c>
      <c r="AD1657" s="2" t="s">
        <v>38</v>
      </c>
      <c r="AJ1657" s="1">
        <f t="shared" si="90"/>
        <v>0</v>
      </c>
      <c r="AK1657" s="1">
        <f t="shared" si="91"/>
        <v>-8.1</v>
      </c>
    </row>
    <row r="1658" spans="1:37" ht="78.75" customHeight="1">
      <c r="A1658" s="179" t="s">
        <v>8405</v>
      </c>
      <c r="B1658" s="258" t="s">
        <v>20</v>
      </c>
      <c r="C1658" s="258" t="s">
        <v>20</v>
      </c>
      <c r="D1658" s="98">
        <v>42636</v>
      </c>
      <c r="E1658" s="99">
        <v>0.44791666666666669</v>
      </c>
      <c r="F1658" s="98">
        <v>42636</v>
      </c>
      <c r="G1658" s="99">
        <v>0.60902777777777783</v>
      </c>
      <c r="H1658" s="99">
        <v>0.16111111111111115</v>
      </c>
      <c r="I1658" s="101">
        <v>5</v>
      </c>
      <c r="J1658" s="100"/>
      <c r="K1658" s="258"/>
      <c r="L1658" s="258" t="s">
        <v>4</v>
      </c>
      <c r="M1658" s="258" t="s">
        <v>628</v>
      </c>
      <c r="N1658" s="258" t="s">
        <v>3</v>
      </c>
      <c r="O1658" s="258" t="s">
        <v>8</v>
      </c>
      <c r="P1658" s="258" t="s">
        <v>8745</v>
      </c>
      <c r="Q1658" s="258" t="s">
        <v>9396</v>
      </c>
      <c r="R1658" s="494">
        <v>22</v>
      </c>
      <c r="S1658" s="272"/>
      <c r="T1658" s="259">
        <v>22</v>
      </c>
      <c r="U1658" s="2" t="s">
        <v>47</v>
      </c>
      <c r="V1658" s="2">
        <v>1978</v>
      </c>
      <c r="W1658" s="2" t="s">
        <v>9372</v>
      </c>
      <c r="X1658" s="2">
        <v>0</v>
      </c>
      <c r="Y1658" s="2">
        <v>42137</v>
      </c>
      <c r="Z1658" s="2">
        <v>100</v>
      </c>
      <c r="AA1658" s="2">
        <v>2017</v>
      </c>
      <c r="AB1658" s="2">
        <v>0</v>
      </c>
      <c r="AC1658" s="2">
        <v>42459</v>
      </c>
      <c r="AD1658" s="2" t="s">
        <v>0</v>
      </c>
      <c r="AJ1658" s="1">
        <f t="shared" si="90"/>
        <v>0</v>
      </c>
      <c r="AK1658" s="1">
        <f t="shared" si="91"/>
        <v>-22</v>
      </c>
    </row>
    <row r="1659" spans="1:37" ht="157.5" customHeight="1">
      <c r="A1659" s="179" t="s">
        <v>8405</v>
      </c>
      <c r="B1659" s="260" t="s">
        <v>20</v>
      </c>
      <c r="C1659" s="260" t="s">
        <v>20</v>
      </c>
      <c r="D1659" s="85">
        <v>42636</v>
      </c>
      <c r="E1659" s="86">
        <v>0.75347222222222221</v>
      </c>
      <c r="F1659" s="85">
        <v>42636</v>
      </c>
      <c r="G1659" s="86">
        <v>0.78263888888888899</v>
      </c>
      <c r="H1659" s="86">
        <v>2.9166666666666785E-2</v>
      </c>
      <c r="I1659" s="96">
        <v>2</v>
      </c>
      <c r="J1659" s="261"/>
      <c r="K1659" s="261"/>
      <c r="L1659" s="261" t="s">
        <v>4</v>
      </c>
      <c r="M1659" s="261" t="s">
        <v>628</v>
      </c>
      <c r="N1659" s="261" t="s">
        <v>3</v>
      </c>
      <c r="O1659" s="261" t="s">
        <v>8</v>
      </c>
      <c r="P1659" s="261" t="s">
        <v>8746</v>
      </c>
      <c r="Q1659" s="261" t="s">
        <v>9397</v>
      </c>
      <c r="R1659" s="492">
        <v>1</v>
      </c>
      <c r="S1659" s="493"/>
      <c r="T1659" s="262">
        <v>1</v>
      </c>
      <c r="U1659" s="2" t="s">
        <v>7</v>
      </c>
      <c r="V1659" s="2">
        <v>1973</v>
      </c>
      <c r="W1659" s="2" t="s">
        <v>3170</v>
      </c>
      <c r="X1659" s="2">
        <v>0</v>
      </c>
      <c r="Y1659" s="2">
        <v>42152</v>
      </c>
      <c r="Z1659" s="2">
        <v>100</v>
      </c>
      <c r="AA1659" s="2">
        <v>2017</v>
      </c>
      <c r="AB1659" s="2">
        <v>0</v>
      </c>
      <c r="AC1659" s="2">
        <v>42297</v>
      </c>
      <c r="AD1659" s="2" t="s">
        <v>0</v>
      </c>
      <c r="AJ1659" s="1">
        <f t="shared" si="90"/>
        <v>0</v>
      </c>
      <c r="AK1659" s="1">
        <f t="shared" si="91"/>
        <v>-1</v>
      </c>
    </row>
    <row r="1660" spans="1:37" ht="173.25" customHeight="1">
      <c r="A1660" s="179" t="s">
        <v>8405</v>
      </c>
      <c r="B1660" s="57" t="s">
        <v>20</v>
      </c>
      <c r="C1660" s="57" t="s">
        <v>20</v>
      </c>
      <c r="D1660" s="58">
        <v>42637</v>
      </c>
      <c r="E1660" s="59">
        <v>0.64583333333333337</v>
      </c>
      <c r="F1660" s="58">
        <v>42637</v>
      </c>
      <c r="G1660" s="59">
        <v>0.64652777777777781</v>
      </c>
      <c r="H1660" s="59">
        <v>6.9444444444444198E-4</v>
      </c>
      <c r="I1660" s="60">
        <v>14</v>
      </c>
      <c r="J1660" s="60" t="s">
        <v>459</v>
      </c>
      <c r="K1660" s="60" t="s">
        <v>9</v>
      </c>
      <c r="L1660" s="71" t="s">
        <v>4</v>
      </c>
      <c r="M1660" s="72" t="s">
        <v>4144</v>
      </c>
      <c r="N1660" s="60" t="s">
        <v>3</v>
      </c>
      <c r="O1660" s="71" t="s">
        <v>8</v>
      </c>
      <c r="P1660" s="72" t="s">
        <v>6846</v>
      </c>
      <c r="Q1660" s="71" t="s">
        <v>9398</v>
      </c>
      <c r="R1660" s="252">
        <v>4.1689999999999996</v>
      </c>
      <c r="S1660" s="255"/>
      <c r="T1660" s="167">
        <v>4.1689999999999996</v>
      </c>
      <c r="U1660" s="2" t="s">
        <v>29</v>
      </c>
      <c r="V1660" s="2">
        <v>1976</v>
      </c>
      <c r="W1660" s="2" t="s">
        <v>2813</v>
      </c>
      <c r="X1660" s="2">
        <v>0</v>
      </c>
      <c r="Y1660" s="2">
        <v>42268</v>
      </c>
      <c r="Z1660" s="2">
        <v>100</v>
      </c>
      <c r="AA1660" s="2">
        <v>42705</v>
      </c>
      <c r="AB1660" s="2">
        <v>6</v>
      </c>
      <c r="AC1660" s="2">
        <v>42522</v>
      </c>
      <c r="AD1660" s="2" t="s">
        <v>31</v>
      </c>
      <c r="AJ1660" s="1">
        <f t="shared" si="90"/>
        <v>0</v>
      </c>
      <c r="AK1660" s="1">
        <f t="shared" si="91"/>
        <v>-4.1689999999999996</v>
      </c>
    </row>
    <row r="1661" spans="1:37" ht="94.5" customHeight="1">
      <c r="A1661" s="179" t="s">
        <v>8405</v>
      </c>
      <c r="B1661" s="57" t="s">
        <v>20</v>
      </c>
      <c r="C1661" s="57" t="s">
        <v>4153</v>
      </c>
      <c r="D1661" s="58">
        <v>42637</v>
      </c>
      <c r="E1661" s="59">
        <v>0.81944444444444453</v>
      </c>
      <c r="F1661" s="58">
        <v>42637</v>
      </c>
      <c r="G1661" s="59">
        <v>0.81944444444444453</v>
      </c>
      <c r="H1661" s="59">
        <v>0</v>
      </c>
      <c r="I1661" s="60">
        <v>6</v>
      </c>
      <c r="J1661" s="60"/>
      <c r="K1661" s="60"/>
      <c r="L1661" s="71" t="s">
        <v>17</v>
      </c>
      <c r="M1661" s="72" t="s">
        <v>4708</v>
      </c>
      <c r="N1661" s="60" t="s">
        <v>3</v>
      </c>
      <c r="O1661" s="71" t="s">
        <v>8</v>
      </c>
      <c r="P1661" s="72" t="s">
        <v>8756</v>
      </c>
      <c r="Q1661" s="71" t="s">
        <v>9373</v>
      </c>
      <c r="R1661" s="252">
        <v>1.103</v>
      </c>
      <c r="S1661" s="255">
        <v>3.2839999999999998</v>
      </c>
      <c r="T1661" s="167">
        <v>4.3869999999999996</v>
      </c>
      <c r="AD1661" s="2" t="s">
        <v>38</v>
      </c>
      <c r="AJ1661" s="1">
        <f t="shared" si="90"/>
        <v>0</v>
      </c>
      <c r="AK1661" s="1">
        <f t="shared" si="91"/>
        <v>-4.3869999999999996</v>
      </c>
    </row>
    <row r="1662" spans="1:37" ht="110.25" customHeight="1">
      <c r="A1662" s="179" t="s">
        <v>8405</v>
      </c>
      <c r="B1662" s="57" t="s">
        <v>20</v>
      </c>
      <c r="C1662" s="57" t="s">
        <v>20</v>
      </c>
      <c r="D1662" s="58">
        <v>42638</v>
      </c>
      <c r="E1662" s="59">
        <v>0.58333333333333337</v>
      </c>
      <c r="F1662" s="58">
        <v>42638</v>
      </c>
      <c r="G1662" s="59">
        <v>0.59027777777777779</v>
      </c>
      <c r="H1662" s="59">
        <v>6.9444444444444198E-3</v>
      </c>
      <c r="I1662" s="60">
        <v>13</v>
      </c>
      <c r="J1662" s="60" t="s">
        <v>459</v>
      </c>
      <c r="K1662" s="60" t="s">
        <v>21</v>
      </c>
      <c r="L1662" s="71" t="s">
        <v>4</v>
      </c>
      <c r="M1662" s="72" t="s">
        <v>4467</v>
      </c>
      <c r="N1662" s="60" t="s">
        <v>3</v>
      </c>
      <c r="O1662" s="71" t="s">
        <v>8</v>
      </c>
      <c r="P1662" s="72" t="s">
        <v>9374</v>
      </c>
      <c r="Q1662" s="71" t="s">
        <v>9375</v>
      </c>
      <c r="R1662" s="252">
        <v>4.2</v>
      </c>
      <c r="S1662" s="255"/>
      <c r="T1662" s="167">
        <v>4.2</v>
      </c>
      <c r="U1662" s="2">
        <v>0</v>
      </c>
      <c r="V1662" s="2">
        <v>0</v>
      </c>
      <c r="W1662" s="2">
        <v>0</v>
      </c>
      <c r="X1662" s="2">
        <v>0</v>
      </c>
      <c r="Y1662" s="2">
        <v>0</v>
      </c>
      <c r="Z1662" s="2">
        <v>0</v>
      </c>
      <c r="AA1662" s="2">
        <v>0</v>
      </c>
      <c r="AB1662" s="2">
        <v>0</v>
      </c>
      <c r="AC1662" s="2">
        <v>0</v>
      </c>
      <c r="AD1662" s="2" t="s">
        <v>31</v>
      </c>
      <c r="AJ1662" s="1">
        <f t="shared" si="90"/>
        <v>0</v>
      </c>
      <c r="AK1662" s="1">
        <f t="shared" si="91"/>
        <v>-4.2</v>
      </c>
    </row>
    <row r="1663" spans="1:37" ht="157.5" customHeight="1">
      <c r="A1663" s="179" t="s">
        <v>8405</v>
      </c>
      <c r="B1663" s="57" t="s">
        <v>20</v>
      </c>
      <c r="C1663" s="57" t="s">
        <v>5852</v>
      </c>
      <c r="D1663" s="58">
        <v>42639</v>
      </c>
      <c r="E1663" s="59">
        <v>0.32013888888888892</v>
      </c>
      <c r="F1663" s="58">
        <v>42639</v>
      </c>
      <c r="G1663" s="59">
        <v>0.32083333333333336</v>
      </c>
      <c r="H1663" s="59">
        <v>6.9444444444444198E-4</v>
      </c>
      <c r="I1663" s="60">
        <v>132</v>
      </c>
      <c r="J1663" s="60"/>
      <c r="K1663" s="60" t="s">
        <v>9</v>
      </c>
      <c r="L1663" s="71" t="s">
        <v>17</v>
      </c>
      <c r="M1663" s="72" t="s">
        <v>9033</v>
      </c>
      <c r="N1663" s="60">
        <v>110</v>
      </c>
      <c r="O1663" s="71" t="s">
        <v>8</v>
      </c>
      <c r="P1663" s="72" t="s">
        <v>9376</v>
      </c>
      <c r="Q1663" s="71" t="s">
        <v>9377</v>
      </c>
      <c r="R1663" s="252">
        <v>24.9</v>
      </c>
      <c r="S1663" s="255">
        <v>6.6</v>
      </c>
      <c r="T1663" s="167">
        <v>31.5</v>
      </c>
      <c r="AD1663" s="2" t="s">
        <v>38</v>
      </c>
      <c r="AJ1663" s="1">
        <f t="shared" si="90"/>
        <v>0</v>
      </c>
      <c r="AK1663" s="1">
        <f t="shared" si="91"/>
        <v>-31.5</v>
      </c>
    </row>
    <row r="1664" spans="1:37" ht="110.25" customHeight="1">
      <c r="A1664" s="179" t="s">
        <v>8405</v>
      </c>
      <c r="B1664" s="57" t="s">
        <v>20</v>
      </c>
      <c r="C1664" s="57" t="s">
        <v>20</v>
      </c>
      <c r="D1664" s="58">
        <v>42639</v>
      </c>
      <c r="E1664" s="59">
        <v>0.99652777777777779</v>
      </c>
      <c r="F1664" s="58">
        <v>42639</v>
      </c>
      <c r="G1664" s="59">
        <v>0.99722222222222223</v>
      </c>
      <c r="H1664" s="59">
        <v>6.9444444444444198E-4</v>
      </c>
      <c r="I1664" s="60">
        <v>47</v>
      </c>
      <c r="J1664" s="60"/>
      <c r="K1664" s="60"/>
      <c r="L1664" s="71" t="s">
        <v>12</v>
      </c>
      <c r="M1664" s="72" t="s">
        <v>5866</v>
      </c>
      <c r="N1664" s="60" t="s">
        <v>3</v>
      </c>
      <c r="O1664" s="71" t="s">
        <v>2</v>
      </c>
      <c r="P1664" s="72" t="s">
        <v>9378</v>
      </c>
      <c r="Q1664" s="71" t="s">
        <v>9399</v>
      </c>
      <c r="R1664" s="252">
        <v>9.9</v>
      </c>
      <c r="S1664" s="255">
        <v>5.5</v>
      </c>
      <c r="T1664" s="167">
        <v>15.4</v>
      </c>
      <c r="U1664" s="2">
        <v>0</v>
      </c>
      <c r="V1664" s="2">
        <v>0</v>
      </c>
      <c r="W1664" s="2">
        <v>0</v>
      </c>
      <c r="X1664" s="2">
        <v>0</v>
      </c>
      <c r="Y1664" s="2">
        <v>0</v>
      </c>
      <c r="Z1664" s="2">
        <v>0</v>
      </c>
      <c r="AA1664" s="2">
        <v>0</v>
      </c>
      <c r="AB1664" s="2">
        <v>0</v>
      </c>
      <c r="AC1664" s="2">
        <v>0</v>
      </c>
      <c r="AD1664" s="2" t="s">
        <v>18</v>
      </c>
      <c r="AJ1664" s="1">
        <f t="shared" si="90"/>
        <v>0</v>
      </c>
      <c r="AK1664" s="1">
        <f t="shared" si="91"/>
        <v>-15.4</v>
      </c>
    </row>
    <row r="1665" spans="1:37" ht="94.5" customHeight="1">
      <c r="A1665" s="179" t="s">
        <v>8405</v>
      </c>
      <c r="B1665" s="57" t="s">
        <v>20</v>
      </c>
      <c r="C1665" s="57" t="s">
        <v>4153</v>
      </c>
      <c r="D1665" s="58">
        <v>42640</v>
      </c>
      <c r="E1665" s="59">
        <v>0.31597222222222221</v>
      </c>
      <c r="F1665" s="58">
        <v>42640</v>
      </c>
      <c r="G1665" s="59">
        <v>0.31666666666666665</v>
      </c>
      <c r="H1665" s="59">
        <v>6.9444444444444198E-4</v>
      </c>
      <c r="I1665" s="60">
        <v>7</v>
      </c>
      <c r="J1665" s="60"/>
      <c r="K1665" s="60"/>
      <c r="L1665" s="71" t="s">
        <v>17</v>
      </c>
      <c r="M1665" s="72" t="s">
        <v>8775</v>
      </c>
      <c r="N1665" s="60">
        <v>35</v>
      </c>
      <c r="O1665" s="71" t="s">
        <v>8</v>
      </c>
      <c r="P1665" s="72" t="s">
        <v>8776</v>
      </c>
      <c r="Q1665" s="71" t="s">
        <v>8777</v>
      </c>
      <c r="R1665" s="252">
        <v>1.1000000000000001</v>
      </c>
      <c r="S1665" s="255">
        <v>1.9</v>
      </c>
      <c r="T1665" s="167">
        <v>3</v>
      </c>
      <c r="AD1665" s="2" t="s">
        <v>38</v>
      </c>
      <c r="AJ1665" s="1">
        <f t="shared" si="90"/>
        <v>0</v>
      </c>
      <c r="AK1665" s="1">
        <f t="shared" si="91"/>
        <v>-3</v>
      </c>
    </row>
    <row r="1666" spans="1:37" ht="378" customHeight="1">
      <c r="A1666" s="179" t="s">
        <v>8405</v>
      </c>
      <c r="B1666" s="57" t="s">
        <v>20</v>
      </c>
      <c r="C1666" s="57" t="s">
        <v>20</v>
      </c>
      <c r="D1666" s="58">
        <v>42640</v>
      </c>
      <c r="E1666" s="59">
        <v>0.75347222222222221</v>
      </c>
      <c r="F1666" s="58">
        <v>42640</v>
      </c>
      <c r="G1666" s="59">
        <v>0.75347222222222221</v>
      </c>
      <c r="H1666" s="59">
        <v>0</v>
      </c>
      <c r="I1666" s="60">
        <v>30</v>
      </c>
      <c r="J1666" s="60" t="s">
        <v>459</v>
      </c>
      <c r="K1666" s="60" t="s">
        <v>9</v>
      </c>
      <c r="L1666" s="71" t="s">
        <v>4</v>
      </c>
      <c r="M1666" s="72" t="s">
        <v>1135</v>
      </c>
      <c r="N1666" s="60" t="s">
        <v>3</v>
      </c>
      <c r="O1666" s="71" t="s">
        <v>26</v>
      </c>
      <c r="P1666" s="72" t="s">
        <v>8790</v>
      </c>
      <c r="Q1666" s="71" t="s">
        <v>9379</v>
      </c>
      <c r="R1666" s="252">
        <v>6</v>
      </c>
      <c r="S1666" s="255"/>
      <c r="T1666" s="167">
        <v>6</v>
      </c>
      <c r="U1666" s="2" t="s">
        <v>34</v>
      </c>
      <c r="V1666" s="2">
        <v>0</v>
      </c>
      <c r="W1666" s="2">
        <v>0</v>
      </c>
      <c r="X1666" s="2">
        <v>0</v>
      </c>
      <c r="Y1666" s="2">
        <v>0</v>
      </c>
      <c r="Z1666" s="2">
        <v>0</v>
      </c>
      <c r="AA1666" s="2">
        <v>0</v>
      </c>
      <c r="AB1666" s="2">
        <v>0</v>
      </c>
      <c r="AC1666" s="2">
        <v>0</v>
      </c>
      <c r="AD1666" s="2" t="s">
        <v>18</v>
      </c>
      <c r="AJ1666" s="1">
        <f t="shared" si="90"/>
        <v>0</v>
      </c>
      <c r="AK1666" s="1">
        <f t="shared" si="91"/>
        <v>-6</v>
      </c>
    </row>
    <row r="1667" spans="1:37" ht="267.75" customHeight="1">
      <c r="A1667" s="179" t="s">
        <v>8405</v>
      </c>
      <c r="B1667" s="57" t="s">
        <v>20</v>
      </c>
      <c r="C1667" s="57" t="s">
        <v>5852</v>
      </c>
      <c r="D1667" s="58">
        <v>42641</v>
      </c>
      <c r="E1667" s="59">
        <v>0.28888888888888892</v>
      </c>
      <c r="F1667" s="58">
        <v>42641</v>
      </c>
      <c r="G1667" s="59">
        <v>0.28958333333333336</v>
      </c>
      <c r="H1667" s="59">
        <v>6.9444444444444198E-4</v>
      </c>
      <c r="I1667" s="60">
        <v>122</v>
      </c>
      <c r="J1667" s="60" t="s">
        <v>8791</v>
      </c>
      <c r="K1667" s="60" t="s">
        <v>9</v>
      </c>
      <c r="L1667" s="71" t="s">
        <v>17</v>
      </c>
      <c r="M1667" s="72" t="s">
        <v>4184</v>
      </c>
      <c r="N1667" s="60">
        <v>220</v>
      </c>
      <c r="O1667" s="71" t="s">
        <v>8</v>
      </c>
      <c r="P1667" s="72" t="s">
        <v>9380</v>
      </c>
      <c r="Q1667" s="71" t="s">
        <v>9381</v>
      </c>
      <c r="R1667" s="252">
        <v>32.735999999999997</v>
      </c>
      <c r="S1667" s="255">
        <v>2.3370000000000002</v>
      </c>
      <c r="T1667" s="167">
        <v>35.073</v>
      </c>
      <c r="AD1667" s="2" t="s">
        <v>38</v>
      </c>
      <c r="AJ1667" s="1">
        <f t="shared" si="90"/>
        <v>0</v>
      </c>
      <c r="AK1667" s="1">
        <f t="shared" si="91"/>
        <v>-35.073</v>
      </c>
    </row>
    <row r="1668" spans="1:37" ht="126" customHeight="1">
      <c r="A1668" s="179" t="s">
        <v>8405</v>
      </c>
      <c r="B1668" s="57" t="s">
        <v>20</v>
      </c>
      <c r="C1668" s="57" t="s">
        <v>5852</v>
      </c>
      <c r="D1668" s="58">
        <v>42641</v>
      </c>
      <c r="E1668" s="59">
        <v>0.28888888888888892</v>
      </c>
      <c r="F1668" s="58">
        <v>42641</v>
      </c>
      <c r="G1668" s="59">
        <v>0.28958333333333336</v>
      </c>
      <c r="H1668" s="59">
        <v>6.9444444444444198E-4</v>
      </c>
      <c r="I1668" s="60">
        <v>9</v>
      </c>
      <c r="J1668" s="60" t="s">
        <v>8791</v>
      </c>
      <c r="K1668" s="60" t="s">
        <v>9</v>
      </c>
      <c r="L1668" s="71" t="s">
        <v>17</v>
      </c>
      <c r="M1668" s="72" t="s">
        <v>4184</v>
      </c>
      <c r="N1668" s="60">
        <v>220</v>
      </c>
      <c r="O1668" s="71" t="s">
        <v>8</v>
      </c>
      <c r="P1668" s="72" t="s">
        <v>9382</v>
      </c>
      <c r="Q1668" s="71" t="s">
        <v>9381</v>
      </c>
      <c r="R1668" s="252">
        <v>1.657</v>
      </c>
      <c r="S1668" s="255">
        <v>2.4180000000000001</v>
      </c>
      <c r="T1668" s="167">
        <v>4.0750000000000002</v>
      </c>
      <c r="AD1668" s="2" t="s">
        <v>38</v>
      </c>
      <c r="AJ1668" s="1">
        <f t="shared" si="90"/>
        <v>0</v>
      </c>
      <c r="AK1668" s="1">
        <f t="shared" si="91"/>
        <v>-4.0750000000000002</v>
      </c>
    </row>
    <row r="1669" spans="1:37" ht="110.25" customHeight="1">
      <c r="A1669" s="179" t="s">
        <v>8405</v>
      </c>
      <c r="B1669" s="57" t="s">
        <v>20</v>
      </c>
      <c r="C1669" s="57" t="s">
        <v>5852</v>
      </c>
      <c r="D1669" s="58">
        <v>42641</v>
      </c>
      <c r="E1669" s="59">
        <v>0.28888888888888892</v>
      </c>
      <c r="F1669" s="58">
        <v>42641</v>
      </c>
      <c r="G1669" s="59">
        <v>0.28958333333333336</v>
      </c>
      <c r="H1669" s="59">
        <v>6.9444444444444198E-4</v>
      </c>
      <c r="I1669" s="60">
        <v>4</v>
      </c>
      <c r="J1669" s="60" t="s">
        <v>8791</v>
      </c>
      <c r="K1669" s="60" t="s">
        <v>9</v>
      </c>
      <c r="L1669" s="71" t="s">
        <v>17</v>
      </c>
      <c r="M1669" s="72" t="s">
        <v>4184</v>
      </c>
      <c r="N1669" s="60">
        <v>220</v>
      </c>
      <c r="O1669" s="71" t="s">
        <v>8</v>
      </c>
      <c r="P1669" s="72" t="s">
        <v>9383</v>
      </c>
      <c r="Q1669" s="71" t="s">
        <v>9381</v>
      </c>
      <c r="R1669" s="252">
        <v>0.67600000000000005</v>
      </c>
      <c r="S1669" s="255">
        <v>0.53200000000000003</v>
      </c>
      <c r="T1669" s="167">
        <v>1.2080000000000002</v>
      </c>
      <c r="AD1669" s="2" t="s">
        <v>38</v>
      </c>
      <c r="AJ1669" s="1">
        <f t="shared" si="90"/>
        <v>0</v>
      </c>
      <c r="AK1669" s="1">
        <f t="shared" si="91"/>
        <v>-1.2080000000000002</v>
      </c>
    </row>
    <row r="1670" spans="1:37" ht="126" customHeight="1">
      <c r="A1670" s="179" t="s">
        <v>8405</v>
      </c>
      <c r="B1670" s="57" t="s">
        <v>20</v>
      </c>
      <c r="C1670" s="57" t="s">
        <v>20</v>
      </c>
      <c r="D1670" s="58">
        <v>42641</v>
      </c>
      <c r="E1670" s="59">
        <v>0.86041666666666661</v>
      </c>
      <c r="F1670" s="58">
        <v>42641</v>
      </c>
      <c r="G1670" s="59">
        <v>0.90416666666666667</v>
      </c>
      <c r="H1670" s="59">
        <v>4.3750000000000067E-2</v>
      </c>
      <c r="I1670" s="60">
        <v>6</v>
      </c>
      <c r="J1670" s="60"/>
      <c r="K1670" s="60"/>
      <c r="L1670" s="71" t="s">
        <v>4</v>
      </c>
      <c r="M1670" s="72" t="s">
        <v>4495</v>
      </c>
      <c r="N1670" s="60" t="s">
        <v>3</v>
      </c>
      <c r="O1670" s="71" t="s">
        <v>8</v>
      </c>
      <c r="P1670" s="72" t="s">
        <v>8792</v>
      </c>
      <c r="Q1670" s="71" t="s">
        <v>9384</v>
      </c>
      <c r="R1670" s="252">
        <v>1.635</v>
      </c>
      <c r="S1670" s="255"/>
      <c r="T1670" s="167">
        <v>1.635</v>
      </c>
      <c r="U1670" s="2" t="s">
        <v>29</v>
      </c>
      <c r="V1670" s="2">
        <v>1985</v>
      </c>
      <c r="W1670" s="2" t="s">
        <v>2813</v>
      </c>
      <c r="X1670" s="2">
        <v>0</v>
      </c>
      <c r="Y1670" s="2">
        <v>42481</v>
      </c>
      <c r="Z1670" s="2">
        <v>0</v>
      </c>
      <c r="AA1670" s="2">
        <v>0</v>
      </c>
      <c r="AB1670" s="2">
        <v>0</v>
      </c>
      <c r="AC1670" s="2">
        <v>0</v>
      </c>
      <c r="AD1670" s="2" t="s">
        <v>0</v>
      </c>
      <c r="AJ1670" s="1">
        <f t="shared" si="90"/>
        <v>0</v>
      </c>
      <c r="AK1670" s="1">
        <f t="shared" si="91"/>
        <v>-1.635</v>
      </c>
    </row>
    <row r="1671" spans="1:37" ht="126" customHeight="1">
      <c r="A1671" s="179" t="s">
        <v>8405</v>
      </c>
      <c r="B1671" s="57" t="s">
        <v>20</v>
      </c>
      <c r="C1671" s="57" t="s">
        <v>4054</v>
      </c>
      <c r="D1671" s="58">
        <v>42642</v>
      </c>
      <c r="E1671" s="59">
        <v>0.30138888888888887</v>
      </c>
      <c r="F1671" s="58">
        <v>42642</v>
      </c>
      <c r="G1671" s="59">
        <v>0.30208333333333331</v>
      </c>
      <c r="H1671" s="59">
        <v>6.9444444444444198E-4</v>
      </c>
      <c r="I1671" s="60">
        <v>7</v>
      </c>
      <c r="J1671" s="60"/>
      <c r="K1671" s="60" t="s">
        <v>9</v>
      </c>
      <c r="L1671" s="71" t="s">
        <v>17</v>
      </c>
      <c r="M1671" s="72" t="s">
        <v>4184</v>
      </c>
      <c r="N1671" s="60">
        <v>110</v>
      </c>
      <c r="O1671" s="71" t="s">
        <v>8</v>
      </c>
      <c r="P1671" s="72" t="s">
        <v>9385</v>
      </c>
      <c r="Q1671" s="71" t="s">
        <v>8797</v>
      </c>
      <c r="R1671" s="252">
        <v>1.6</v>
      </c>
      <c r="S1671" s="255"/>
      <c r="T1671" s="167">
        <v>1.6</v>
      </c>
      <c r="AD1671" s="2" t="s">
        <v>38</v>
      </c>
      <c r="AJ1671" s="1">
        <f t="shared" si="90"/>
        <v>0</v>
      </c>
      <c r="AK1671" s="1">
        <f t="shared" ref="AK1671:AK1676" si="92">AJ1671-T1671</f>
        <v>-1.6</v>
      </c>
    </row>
    <row r="1672" spans="1:37" ht="94.5" customHeight="1">
      <c r="A1672" s="179" t="s">
        <v>8405</v>
      </c>
      <c r="B1672" s="179" t="s">
        <v>20</v>
      </c>
      <c r="C1672" s="179" t="s">
        <v>4157</v>
      </c>
      <c r="D1672" s="58">
        <v>42642</v>
      </c>
      <c r="E1672" s="59">
        <v>0.30972222222222223</v>
      </c>
      <c r="F1672" s="58">
        <v>42642</v>
      </c>
      <c r="G1672" s="59">
        <v>0.31041666666666667</v>
      </c>
      <c r="H1672" s="59">
        <v>6.9444444444444198E-4</v>
      </c>
      <c r="I1672" s="60">
        <v>5</v>
      </c>
      <c r="J1672" s="179"/>
      <c r="K1672" s="179" t="s">
        <v>9</v>
      </c>
      <c r="L1672" s="179" t="s">
        <v>17</v>
      </c>
      <c r="M1672" s="179" t="s">
        <v>1286</v>
      </c>
      <c r="N1672" s="179">
        <v>110</v>
      </c>
      <c r="O1672" s="179" t="s">
        <v>8</v>
      </c>
      <c r="P1672" s="179" t="s">
        <v>9400</v>
      </c>
      <c r="Q1672" s="179" t="s">
        <v>8798</v>
      </c>
      <c r="R1672" s="253">
        <v>6.7</v>
      </c>
      <c r="S1672" s="256">
        <v>9</v>
      </c>
      <c r="T1672" s="179">
        <v>15.7</v>
      </c>
      <c r="AD1672" s="2" t="s">
        <v>38</v>
      </c>
      <c r="AG1672" s="2"/>
      <c r="AH1672" s="2"/>
      <c r="AI1672" s="2"/>
      <c r="AJ1672" s="1">
        <f t="shared" si="90"/>
        <v>0</v>
      </c>
      <c r="AK1672" s="1">
        <f t="shared" si="92"/>
        <v>-15.7</v>
      </c>
    </row>
    <row r="1673" spans="1:37" ht="63" customHeight="1">
      <c r="A1673" s="179" t="s">
        <v>8405</v>
      </c>
      <c r="B1673" s="179" t="s">
        <v>20</v>
      </c>
      <c r="C1673" s="179" t="s">
        <v>4054</v>
      </c>
      <c r="D1673" s="58">
        <v>42642</v>
      </c>
      <c r="E1673" s="59">
        <v>0.31527777777777777</v>
      </c>
      <c r="F1673" s="58">
        <v>42642</v>
      </c>
      <c r="G1673" s="59">
        <v>0.31597222222222221</v>
      </c>
      <c r="H1673" s="59">
        <v>6.9444444444444198E-4</v>
      </c>
      <c r="I1673" s="60">
        <v>126</v>
      </c>
      <c r="J1673" s="179"/>
      <c r="K1673" s="179" t="s">
        <v>9</v>
      </c>
      <c r="L1673" s="179" t="s">
        <v>17</v>
      </c>
      <c r="M1673" s="179" t="s">
        <v>4184</v>
      </c>
      <c r="N1673" s="179">
        <v>110</v>
      </c>
      <c r="O1673" s="179" t="s">
        <v>8</v>
      </c>
      <c r="P1673" s="179" t="s">
        <v>9401</v>
      </c>
      <c r="Q1673" s="179" t="s">
        <v>8797</v>
      </c>
      <c r="R1673" s="253">
        <v>37.9</v>
      </c>
      <c r="S1673" s="256">
        <v>28.9</v>
      </c>
      <c r="T1673" s="179">
        <v>66.8</v>
      </c>
      <c r="AD1673" s="2" t="s">
        <v>38</v>
      </c>
      <c r="AG1673" s="2"/>
      <c r="AH1673" s="2"/>
      <c r="AI1673" s="2"/>
      <c r="AJ1673" s="1">
        <f t="shared" si="90"/>
        <v>0</v>
      </c>
      <c r="AK1673" s="1">
        <f t="shared" si="92"/>
        <v>-66.8</v>
      </c>
    </row>
    <row r="1674" spans="1:37" ht="95.25" customHeight="1">
      <c r="A1674" s="179" t="s">
        <v>8405</v>
      </c>
      <c r="B1674" s="179" t="s">
        <v>20</v>
      </c>
      <c r="C1674" s="179" t="s">
        <v>5852</v>
      </c>
      <c r="D1674" s="58">
        <v>42642</v>
      </c>
      <c r="E1674" s="59">
        <v>0.32222222222222224</v>
      </c>
      <c r="F1674" s="58">
        <v>42642</v>
      </c>
      <c r="G1674" s="59">
        <v>0.32291666666666669</v>
      </c>
      <c r="H1674" s="59">
        <v>6.9444444444444198E-4</v>
      </c>
      <c r="I1674" s="60">
        <v>79</v>
      </c>
      <c r="J1674" s="179" t="s">
        <v>8799</v>
      </c>
      <c r="K1674" s="179" t="s">
        <v>9</v>
      </c>
      <c r="L1674" s="179" t="s">
        <v>17</v>
      </c>
      <c r="M1674" s="179" t="s">
        <v>9055</v>
      </c>
      <c r="N1674" s="179">
        <v>220</v>
      </c>
      <c r="O1674" s="179" t="s">
        <v>8</v>
      </c>
      <c r="P1674" s="179" t="s">
        <v>9402</v>
      </c>
      <c r="Q1674" s="179" t="s">
        <v>9403</v>
      </c>
      <c r="R1674" s="253">
        <v>28.4</v>
      </c>
      <c r="S1674" s="256">
        <v>47.5</v>
      </c>
      <c r="T1674" s="179">
        <v>75.900000000000006</v>
      </c>
      <c r="AD1674" s="2" t="s">
        <v>38</v>
      </c>
      <c r="AG1674" s="2"/>
      <c r="AH1674" s="2"/>
      <c r="AI1674" s="2"/>
      <c r="AJ1674" s="1">
        <f t="shared" si="90"/>
        <v>0</v>
      </c>
      <c r="AK1674" s="1">
        <f t="shared" si="92"/>
        <v>-75.900000000000006</v>
      </c>
    </row>
    <row r="1675" spans="1:37" ht="201" customHeight="1">
      <c r="A1675" s="179" t="s">
        <v>8405</v>
      </c>
      <c r="B1675" s="179" t="s">
        <v>20</v>
      </c>
      <c r="C1675" s="179" t="s">
        <v>5852</v>
      </c>
      <c r="D1675" s="58">
        <v>42642</v>
      </c>
      <c r="E1675" s="59">
        <v>0.375</v>
      </c>
      <c r="F1675" s="58">
        <v>42642</v>
      </c>
      <c r="G1675" s="59">
        <v>0.39166666666666666</v>
      </c>
      <c r="H1675" s="59">
        <v>1.6666666666666663E-2</v>
      </c>
      <c r="I1675" s="60">
        <v>721</v>
      </c>
      <c r="J1675" s="179"/>
      <c r="K1675" s="179" t="s">
        <v>21</v>
      </c>
      <c r="L1675" s="179" t="s">
        <v>17</v>
      </c>
      <c r="M1675" s="179" t="s">
        <v>9033</v>
      </c>
      <c r="N1675" s="179">
        <v>220</v>
      </c>
      <c r="O1675" s="179" t="s">
        <v>8</v>
      </c>
      <c r="P1675" s="179" t="s">
        <v>9404</v>
      </c>
      <c r="Q1675" s="179" t="s">
        <v>9405</v>
      </c>
      <c r="R1675" s="253">
        <v>156</v>
      </c>
      <c r="S1675" s="256">
        <v>157</v>
      </c>
      <c r="T1675" s="179">
        <v>313</v>
      </c>
      <c r="AD1675" s="2" t="s">
        <v>38</v>
      </c>
      <c r="AG1675" s="2"/>
      <c r="AH1675" s="2"/>
      <c r="AI1675" s="2"/>
      <c r="AJ1675" s="1">
        <f t="shared" si="90"/>
        <v>0</v>
      </c>
      <c r="AK1675" s="1">
        <f t="shared" si="92"/>
        <v>-313</v>
      </c>
    </row>
    <row r="1676" spans="1:37" ht="248.25" customHeight="1">
      <c r="A1676" s="179" t="s">
        <v>8405</v>
      </c>
      <c r="B1676" s="179" t="s">
        <v>20</v>
      </c>
      <c r="C1676" s="179" t="s">
        <v>5852</v>
      </c>
      <c r="D1676" s="58">
        <v>42642</v>
      </c>
      <c r="E1676" s="59">
        <v>0.39166666666666666</v>
      </c>
      <c r="F1676" s="58">
        <v>42642</v>
      </c>
      <c r="G1676" s="59">
        <v>0.3923611111111111</v>
      </c>
      <c r="H1676" s="59">
        <v>6.9444444444444198E-4</v>
      </c>
      <c r="I1676" s="60">
        <v>113</v>
      </c>
      <c r="J1676" s="179"/>
      <c r="K1676" s="179"/>
      <c r="L1676" s="179" t="s">
        <v>17</v>
      </c>
      <c r="M1676" s="179" t="s">
        <v>9033</v>
      </c>
      <c r="N1676" s="179">
        <v>220</v>
      </c>
      <c r="O1676" s="179" t="s">
        <v>14</v>
      </c>
      <c r="P1676" s="179" t="s">
        <v>8800</v>
      </c>
      <c r="Q1676" s="179" t="s">
        <v>8801</v>
      </c>
      <c r="R1676" s="253">
        <v>17.5</v>
      </c>
      <c r="S1676" s="256">
        <v>26.5</v>
      </c>
      <c r="T1676" s="179">
        <v>44</v>
      </c>
      <c r="AD1676" s="2" t="s">
        <v>38</v>
      </c>
      <c r="AG1676" s="2"/>
      <c r="AH1676" s="2"/>
      <c r="AI1676" s="2"/>
      <c r="AJ1676" s="1">
        <f t="shared" ref="AJ1676:AJ1739" si="93">T1676-S1676-R1676</f>
        <v>0</v>
      </c>
      <c r="AK1676" s="1">
        <f t="shared" si="92"/>
        <v>-44</v>
      </c>
    </row>
    <row r="1677" spans="1:37" ht="63">
      <c r="A1677" s="94" t="s">
        <v>13179</v>
      </c>
      <c r="B1677" s="596" t="s">
        <v>12578</v>
      </c>
      <c r="C1677" s="596" t="s">
        <v>12579</v>
      </c>
      <c r="D1677" s="786">
        <v>42733</v>
      </c>
      <c r="E1677" s="594">
        <v>0.43055555555555558</v>
      </c>
      <c r="F1677" s="786">
        <v>42733</v>
      </c>
      <c r="G1677" s="594">
        <v>0.46527777777777773</v>
      </c>
      <c r="H1677" s="787">
        <f t="shared" ref="H1677:H1682" si="94">G1677-E1677</f>
        <v>3.4722222222222154E-2</v>
      </c>
      <c r="I1677" s="595">
        <v>14</v>
      </c>
      <c r="J1677" s="595" t="s">
        <v>13291</v>
      </c>
      <c r="K1677" s="595"/>
      <c r="L1677" s="596" t="s">
        <v>4</v>
      </c>
      <c r="M1677" s="595" t="s">
        <v>13141</v>
      </c>
      <c r="N1677" s="792" t="s">
        <v>3</v>
      </c>
      <c r="O1677" s="595" t="s">
        <v>8</v>
      </c>
      <c r="P1677" s="595" t="s">
        <v>13141</v>
      </c>
      <c r="Q1677" s="595" t="s">
        <v>14479</v>
      </c>
      <c r="R1677" s="790">
        <v>4.09375</v>
      </c>
      <c r="S1677" s="790">
        <v>0.50624999999999964</v>
      </c>
      <c r="T1677" s="807">
        <v>4.5999999999999996</v>
      </c>
      <c r="U1677" s="792" t="s">
        <v>7</v>
      </c>
      <c r="V1677" s="792">
        <v>1972</v>
      </c>
      <c r="W1677" s="792" t="s">
        <v>2748</v>
      </c>
      <c r="X1677" s="792" t="s">
        <v>2736</v>
      </c>
      <c r="Y1677" s="792" t="s">
        <v>14480</v>
      </c>
      <c r="Z1677" s="792">
        <v>100</v>
      </c>
      <c r="AA1677" s="792" t="s">
        <v>14481</v>
      </c>
      <c r="AB1677" s="792" t="s">
        <v>14449</v>
      </c>
      <c r="AC1677" s="792" t="s">
        <v>14449</v>
      </c>
      <c r="AD1677" s="792" t="s">
        <v>0</v>
      </c>
      <c r="AE1677" s="792"/>
      <c r="AF1677" s="792"/>
      <c r="AG1677" s="792"/>
      <c r="AJ1677" s="1">
        <f t="shared" si="93"/>
        <v>0</v>
      </c>
    </row>
    <row r="1678" spans="1:37" ht="63">
      <c r="A1678" s="94" t="s">
        <v>13179</v>
      </c>
      <c r="B1678" s="596" t="s">
        <v>12578</v>
      </c>
      <c r="C1678" s="596" t="s">
        <v>12579</v>
      </c>
      <c r="D1678" s="786">
        <v>42733</v>
      </c>
      <c r="E1678" s="594">
        <v>0.10416666666666667</v>
      </c>
      <c r="F1678" s="786">
        <v>42733</v>
      </c>
      <c r="G1678" s="594">
        <v>0.1076388888888889</v>
      </c>
      <c r="H1678" s="787">
        <f t="shared" si="94"/>
        <v>3.4722222222222238E-3</v>
      </c>
      <c r="I1678" s="595">
        <v>3</v>
      </c>
      <c r="J1678" s="595" t="s">
        <v>141</v>
      </c>
      <c r="K1678" s="818"/>
      <c r="L1678" s="596" t="s">
        <v>17</v>
      </c>
      <c r="M1678" s="595" t="s">
        <v>13834</v>
      </c>
      <c r="N1678" s="792" t="s">
        <v>3</v>
      </c>
      <c r="O1678" s="595" t="s">
        <v>8</v>
      </c>
      <c r="P1678" s="595" t="s">
        <v>13834</v>
      </c>
      <c r="Q1678" s="595" t="s">
        <v>14482</v>
      </c>
      <c r="R1678" s="790">
        <v>0.33784722222222219</v>
      </c>
      <c r="S1678" s="790">
        <v>2.3621527777777782</v>
      </c>
      <c r="T1678" s="807">
        <v>2.7</v>
      </c>
      <c r="U1678" s="792" t="s">
        <v>29</v>
      </c>
      <c r="V1678" s="792" t="s">
        <v>141</v>
      </c>
      <c r="W1678" s="792" t="s">
        <v>141</v>
      </c>
      <c r="X1678" s="792" t="s">
        <v>141</v>
      </c>
      <c r="Y1678" s="792" t="s">
        <v>141</v>
      </c>
      <c r="Z1678" s="792" t="s">
        <v>141</v>
      </c>
      <c r="AA1678" s="792" t="s">
        <v>141</v>
      </c>
      <c r="AB1678" s="792" t="s">
        <v>141</v>
      </c>
      <c r="AC1678" s="792" t="s">
        <v>141</v>
      </c>
      <c r="AD1678" s="792" t="s">
        <v>38</v>
      </c>
      <c r="AE1678" s="792"/>
      <c r="AF1678" s="792"/>
      <c r="AG1678" s="792"/>
      <c r="AJ1678" s="1">
        <f t="shared" si="93"/>
        <v>0</v>
      </c>
    </row>
    <row r="1679" spans="1:37" ht="63">
      <c r="A1679" s="94" t="s">
        <v>13179</v>
      </c>
      <c r="B1679" s="596" t="s">
        <v>12578</v>
      </c>
      <c r="C1679" s="596" t="s">
        <v>12579</v>
      </c>
      <c r="D1679" s="786">
        <v>42734</v>
      </c>
      <c r="E1679" s="594">
        <v>0.88541666666666663</v>
      </c>
      <c r="F1679" s="786">
        <v>42734</v>
      </c>
      <c r="G1679" s="594">
        <v>0.88541666666666663</v>
      </c>
      <c r="H1679" s="787">
        <f t="shared" si="94"/>
        <v>0</v>
      </c>
      <c r="I1679" s="595">
        <v>2</v>
      </c>
      <c r="J1679" s="595" t="s">
        <v>144</v>
      </c>
      <c r="K1679" s="596" t="s">
        <v>9</v>
      </c>
      <c r="L1679" s="596" t="s">
        <v>4</v>
      </c>
      <c r="M1679" s="595" t="s">
        <v>13858</v>
      </c>
      <c r="N1679" s="792" t="s">
        <v>3</v>
      </c>
      <c r="O1679" s="595" t="s">
        <v>8</v>
      </c>
      <c r="P1679" s="595" t="s">
        <v>13858</v>
      </c>
      <c r="Q1679" s="595" t="s">
        <v>13859</v>
      </c>
      <c r="R1679" s="802"/>
      <c r="S1679" s="802"/>
      <c r="T1679" s="803"/>
      <c r="U1679" s="792" t="s">
        <v>1</v>
      </c>
      <c r="V1679" s="792">
        <v>1976</v>
      </c>
      <c r="W1679" s="792" t="s">
        <v>1</v>
      </c>
      <c r="X1679" s="792" t="s">
        <v>6961</v>
      </c>
      <c r="Y1679" s="792" t="s">
        <v>14473</v>
      </c>
      <c r="Z1679" s="792">
        <v>100</v>
      </c>
      <c r="AA1679" s="792" t="s">
        <v>14474</v>
      </c>
      <c r="AB1679" s="792">
        <v>0</v>
      </c>
      <c r="AC1679" s="792"/>
      <c r="AD1679" s="792" t="s">
        <v>25</v>
      </c>
      <c r="AE1679" s="792"/>
      <c r="AF1679" s="792"/>
      <c r="AG1679" s="792"/>
      <c r="AJ1679" s="1">
        <f t="shared" si="93"/>
        <v>0</v>
      </c>
    </row>
    <row r="1680" spans="1:37" ht="84">
      <c r="A1680" s="94" t="s">
        <v>13179</v>
      </c>
      <c r="B1680" s="596" t="s">
        <v>12578</v>
      </c>
      <c r="C1680" s="596" t="s">
        <v>12579</v>
      </c>
      <c r="D1680" s="786">
        <v>42734</v>
      </c>
      <c r="E1680" s="594">
        <v>0.15625</v>
      </c>
      <c r="F1680" s="786">
        <v>42734</v>
      </c>
      <c r="G1680" s="594">
        <v>0.25347222222222221</v>
      </c>
      <c r="H1680" s="787">
        <f t="shared" si="94"/>
        <v>9.722222222222221E-2</v>
      </c>
      <c r="I1680" s="595">
        <v>7</v>
      </c>
      <c r="J1680" s="595" t="s">
        <v>144</v>
      </c>
      <c r="K1680" s="596" t="s">
        <v>21</v>
      </c>
      <c r="L1680" s="596" t="s">
        <v>4</v>
      </c>
      <c r="M1680" s="595" t="s">
        <v>13860</v>
      </c>
      <c r="N1680" s="792" t="s">
        <v>3</v>
      </c>
      <c r="O1680" s="595" t="s">
        <v>8</v>
      </c>
      <c r="P1680" s="595" t="s">
        <v>13860</v>
      </c>
      <c r="Q1680" s="1057" t="s">
        <v>13861</v>
      </c>
      <c r="R1680" s="802">
        <v>2.88</v>
      </c>
      <c r="S1680" s="1059"/>
      <c r="T1680" s="803">
        <v>2.88</v>
      </c>
      <c r="U1680" s="792" t="s">
        <v>1</v>
      </c>
      <c r="V1680" s="792">
        <v>1989</v>
      </c>
      <c r="W1680" s="792" t="s">
        <v>2737</v>
      </c>
      <c r="X1680" s="792" t="s">
        <v>2736</v>
      </c>
      <c r="Y1680" s="793">
        <v>42724</v>
      </c>
      <c r="Z1680" s="792">
        <v>100</v>
      </c>
      <c r="AA1680" s="792"/>
      <c r="AB1680" s="792">
        <v>0</v>
      </c>
      <c r="AC1680" s="792"/>
      <c r="AD1680" s="792" t="s">
        <v>25</v>
      </c>
      <c r="AE1680" s="792"/>
      <c r="AF1680" s="792"/>
      <c r="AG1680" s="792"/>
      <c r="AJ1680" s="1">
        <f t="shared" si="93"/>
        <v>0</v>
      </c>
    </row>
    <row r="1681" spans="1:36" ht="42">
      <c r="A1681" s="94" t="s">
        <v>13179</v>
      </c>
      <c r="B1681" s="596" t="s">
        <v>12578</v>
      </c>
      <c r="C1681" s="596" t="s">
        <v>12579</v>
      </c>
      <c r="D1681" s="786">
        <v>42734</v>
      </c>
      <c r="E1681" s="594">
        <v>0.56944444444444442</v>
      </c>
      <c r="F1681" s="786">
        <v>42734</v>
      </c>
      <c r="G1681" s="594">
        <v>0.73611111111111116</v>
      </c>
      <c r="H1681" s="787">
        <f t="shared" si="94"/>
        <v>0.16666666666666674</v>
      </c>
      <c r="I1681" s="595">
        <v>1</v>
      </c>
      <c r="J1681" s="595" t="s">
        <v>13291</v>
      </c>
      <c r="K1681" s="595"/>
      <c r="L1681" s="596" t="s">
        <v>17</v>
      </c>
      <c r="M1681" s="595" t="s">
        <v>13840</v>
      </c>
      <c r="N1681" s="792" t="s">
        <v>3</v>
      </c>
      <c r="O1681" s="595" t="s">
        <v>8</v>
      </c>
      <c r="P1681" s="595" t="s">
        <v>13840</v>
      </c>
      <c r="Q1681" s="1057" t="s">
        <v>13841</v>
      </c>
      <c r="R1681" s="802">
        <v>1.26</v>
      </c>
      <c r="S1681" s="1059"/>
      <c r="T1681" s="803">
        <v>1.26</v>
      </c>
      <c r="U1681" s="792" t="s">
        <v>29</v>
      </c>
      <c r="V1681" s="792" t="s">
        <v>141</v>
      </c>
      <c r="W1681" s="792" t="s">
        <v>141</v>
      </c>
      <c r="X1681" s="792" t="s">
        <v>141</v>
      </c>
      <c r="Y1681" s="792" t="s">
        <v>141</v>
      </c>
      <c r="Z1681" s="792" t="s">
        <v>141</v>
      </c>
      <c r="AA1681" s="792" t="s">
        <v>141</v>
      </c>
      <c r="AB1681" s="792" t="s">
        <v>141</v>
      </c>
      <c r="AC1681" s="792" t="s">
        <v>141</v>
      </c>
      <c r="AD1681" s="792" t="s">
        <v>38</v>
      </c>
      <c r="AE1681" s="792"/>
      <c r="AF1681" s="792"/>
      <c r="AG1681" s="792"/>
      <c r="AJ1681" s="1">
        <f t="shared" si="93"/>
        <v>0</v>
      </c>
    </row>
    <row r="1682" spans="1:36" ht="42">
      <c r="A1682" s="94" t="s">
        <v>13179</v>
      </c>
      <c r="B1682" s="596" t="s">
        <v>12578</v>
      </c>
      <c r="C1682" s="596" t="s">
        <v>12579</v>
      </c>
      <c r="D1682" s="786">
        <v>42734</v>
      </c>
      <c r="E1682" s="594">
        <v>0.57986111111111105</v>
      </c>
      <c r="F1682" s="786">
        <v>42734</v>
      </c>
      <c r="G1682" s="594">
        <v>0.58680555555555558</v>
      </c>
      <c r="H1682" s="787">
        <f t="shared" si="94"/>
        <v>6.9444444444445308E-3</v>
      </c>
      <c r="I1682" s="595">
        <v>7</v>
      </c>
      <c r="J1682" s="595" t="s">
        <v>13291</v>
      </c>
      <c r="K1682" s="595"/>
      <c r="L1682" s="596" t="s">
        <v>17</v>
      </c>
      <c r="M1682" s="595" t="s">
        <v>13834</v>
      </c>
      <c r="N1682" s="792" t="s">
        <v>3</v>
      </c>
      <c r="O1682" s="595" t="s">
        <v>8</v>
      </c>
      <c r="P1682" s="595" t="s">
        <v>13834</v>
      </c>
      <c r="Q1682" s="1057" t="s">
        <v>13842</v>
      </c>
      <c r="R1682" s="865">
        <v>0.4</v>
      </c>
      <c r="S1682" s="868"/>
      <c r="T1682" s="803">
        <v>0.4</v>
      </c>
      <c r="U1682" s="792" t="s">
        <v>29</v>
      </c>
      <c r="V1682" s="792" t="s">
        <v>141</v>
      </c>
      <c r="W1682" s="792" t="s">
        <v>141</v>
      </c>
      <c r="X1682" s="792" t="s">
        <v>141</v>
      </c>
      <c r="Y1682" s="792" t="s">
        <v>141</v>
      </c>
      <c r="Z1682" s="792" t="s">
        <v>141</v>
      </c>
      <c r="AA1682" s="792" t="s">
        <v>141</v>
      </c>
      <c r="AB1682" s="792" t="s">
        <v>141</v>
      </c>
      <c r="AC1682" s="792" t="s">
        <v>141</v>
      </c>
      <c r="AD1682" s="792" t="s">
        <v>38</v>
      </c>
      <c r="AE1682" s="792"/>
      <c r="AF1682" s="792"/>
      <c r="AG1682" s="792"/>
      <c r="AJ1682" s="1">
        <f t="shared" si="93"/>
        <v>0</v>
      </c>
    </row>
    <row r="1683" spans="1:36" s="16" customFormat="1" ht="47.25">
      <c r="A1683" s="94" t="s">
        <v>12777</v>
      </c>
      <c r="B1683" s="179" t="s">
        <v>11</v>
      </c>
      <c r="C1683" s="179" t="s">
        <v>873</v>
      </c>
      <c r="D1683" s="169">
        <v>42703</v>
      </c>
      <c r="E1683" s="176">
        <v>0.56736111111111109</v>
      </c>
      <c r="F1683" s="169">
        <v>42703</v>
      </c>
      <c r="G1683" s="176">
        <v>0.64236111111111105</v>
      </c>
      <c r="H1683" s="176">
        <v>7.4999999999999997E-2</v>
      </c>
      <c r="I1683" s="179">
        <v>13</v>
      </c>
      <c r="J1683" s="179" t="s">
        <v>459</v>
      </c>
      <c r="K1683" s="179" t="s">
        <v>21</v>
      </c>
      <c r="L1683" s="179" t="s">
        <v>12</v>
      </c>
      <c r="M1683" s="179" t="s">
        <v>13126</v>
      </c>
      <c r="N1683" s="179" t="s">
        <v>3</v>
      </c>
      <c r="O1683" s="179" t="s">
        <v>8</v>
      </c>
      <c r="P1683" s="179" t="s">
        <v>13126</v>
      </c>
      <c r="Q1683" s="482" t="s">
        <v>13127</v>
      </c>
      <c r="R1683" s="1252">
        <v>9.5</v>
      </c>
      <c r="S1683" s="530"/>
      <c r="T1683" s="177">
        <v>9.5</v>
      </c>
      <c r="U1683" s="179" t="s">
        <v>29</v>
      </c>
      <c r="V1683" s="179"/>
      <c r="W1683" s="179"/>
      <c r="X1683" s="179"/>
      <c r="Y1683" s="179"/>
      <c r="Z1683" s="179"/>
      <c r="AA1683" s="179"/>
      <c r="AB1683" s="179"/>
      <c r="AC1683" s="179"/>
      <c r="AD1683" s="179" t="s">
        <v>23</v>
      </c>
      <c r="AE1683" s="179"/>
      <c r="AF1683" s="179"/>
      <c r="AG1683" s="179" t="s">
        <v>15087</v>
      </c>
      <c r="AJ1683" s="1">
        <f t="shared" si="93"/>
        <v>0</v>
      </c>
    </row>
    <row r="1684" spans="1:36" ht="75">
      <c r="A1684" s="179" t="s">
        <v>12537</v>
      </c>
      <c r="B1684" s="57" t="s">
        <v>2101</v>
      </c>
      <c r="C1684" s="57" t="s">
        <v>2101</v>
      </c>
      <c r="D1684" s="58">
        <v>42648</v>
      </c>
      <c r="E1684" s="59">
        <v>0.89583333333333337</v>
      </c>
      <c r="F1684" s="58">
        <v>42648</v>
      </c>
      <c r="G1684" s="59">
        <v>0.99652777777777779</v>
      </c>
      <c r="H1684" s="59">
        <v>0.10069444444444442</v>
      </c>
      <c r="I1684" s="60">
        <v>14</v>
      </c>
      <c r="J1684" s="60" t="s">
        <v>1155</v>
      </c>
      <c r="K1684" s="60" t="s">
        <v>297</v>
      </c>
      <c r="L1684" s="71" t="s">
        <v>4</v>
      </c>
      <c r="M1684" s="72" t="s">
        <v>12513</v>
      </c>
      <c r="N1684" s="60" t="s">
        <v>3</v>
      </c>
      <c r="O1684" s="71" t="s">
        <v>26</v>
      </c>
      <c r="P1684" s="72" t="s">
        <v>4397</v>
      </c>
      <c r="Q1684" s="71" t="s">
        <v>12514</v>
      </c>
      <c r="R1684" s="167">
        <v>50.8</v>
      </c>
      <c r="S1684" s="167"/>
      <c r="T1684" s="167">
        <v>50.8</v>
      </c>
      <c r="U1684" s="179" t="s">
        <v>7</v>
      </c>
      <c r="V1684" s="204"/>
      <c r="W1684" s="204"/>
      <c r="X1684" s="204"/>
      <c r="Y1684" s="204"/>
      <c r="Z1684" s="204"/>
      <c r="AA1684" s="204"/>
      <c r="AB1684" s="204"/>
      <c r="AC1684" s="204"/>
      <c r="AD1684" s="57" t="s">
        <v>0</v>
      </c>
      <c r="AE1684" s="179" t="s">
        <v>54</v>
      </c>
      <c r="AF1684" s="179" t="s">
        <v>54</v>
      </c>
      <c r="AG1684" s="204"/>
      <c r="AJ1684" s="1">
        <f t="shared" si="93"/>
        <v>0</v>
      </c>
    </row>
    <row r="1685" spans="1:36" ht="37.5">
      <c r="A1685" s="94" t="s">
        <v>12777</v>
      </c>
      <c r="B1685" s="57" t="s">
        <v>2101</v>
      </c>
      <c r="C1685" s="57" t="s">
        <v>2101</v>
      </c>
      <c r="D1685" s="58">
        <v>42684</v>
      </c>
      <c r="E1685" s="59">
        <v>0.27083333333333331</v>
      </c>
      <c r="F1685" s="58">
        <v>42684</v>
      </c>
      <c r="G1685" s="59">
        <v>0.38750000000000001</v>
      </c>
      <c r="H1685" s="59">
        <v>0.1166666666666667</v>
      </c>
      <c r="I1685" s="60">
        <v>2</v>
      </c>
      <c r="J1685" s="60" t="s">
        <v>141</v>
      </c>
      <c r="K1685" s="60"/>
      <c r="L1685" s="71" t="s">
        <v>4</v>
      </c>
      <c r="M1685" s="72" t="s">
        <v>12942</v>
      </c>
      <c r="N1685" s="60" t="s">
        <v>3</v>
      </c>
      <c r="O1685" s="71" t="s">
        <v>26</v>
      </c>
      <c r="P1685" s="72" t="s">
        <v>12942</v>
      </c>
      <c r="Q1685" s="749" t="s">
        <v>12943</v>
      </c>
      <c r="R1685" s="167">
        <v>8.7080000000000002</v>
      </c>
      <c r="S1685" s="515"/>
      <c r="T1685" s="590">
        <v>8.7080000000000002</v>
      </c>
      <c r="U1685" s="179" t="s">
        <v>7</v>
      </c>
      <c r="V1685" s="204"/>
      <c r="W1685" s="204"/>
      <c r="X1685" s="204"/>
      <c r="Y1685" s="204"/>
      <c r="Z1685" s="204"/>
      <c r="AA1685" s="204"/>
      <c r="AB1685" s="204"/>
      <c r="AC1685" s="204"/>
      <c r="AD1685" s="57" t="s">
        <v>0</v>
      </c>
      <c r="AE1685" s="179" t="s">
        <v>54</v>
      </c>
      <c r="AF1685" s="179" t="s">
        <v>54</v>
      </c>
      <c r="AG1685" s="1069"/>
      <c r="AJ1685" s="1">
        <f t="shared" si="93"/>
        <v>0</v>
      </c>
    </row>
    <row r="1686" spans="1:36" ht="112.5">
      <c r="A1686" s="179" t="s">
        <v>12537</v>
      </c>
      <c r="B1686" s="955" t="s">
        <v>20</v>
      </c>
      <c r="C1686" s="955" t="s">
        <v>4153</v>
      </c>
      <c r="D1686" s="974">
        <v>42644</v>
      </c>
      <c r="E1686" s="986">
        <v>0.53194444444444444</v>
      </c>
      <c r="F1686" s="974">
        <v>42644</v>
      </c>
      <c r="G1686" s="1070">
        <v>0.53263888888888888</v>
      </c>
      <c r="H1686" s="1071">
        <f t="shared" ref="H1686:H1728" si="95">F1686-D1686+G1686-E1686</f>
        <v>6.9444444444444198E-4</v>
      </c>
      <c r="I1686" s="1072">
        <v>3</v>
      </c>
      <c r="J1686" s="955" t="s">
        <v>144</v>
      </c>
      <c r="K1686" s="955" t="s">
        <v>9</v>
      </c>
      <c r="L1686" s="955" t="s">
        <v>17</v>
      </c>
      <c r="M1686" s="1073" t="s">
        <v>5853</v>
      </c>
      <c r="N1686" s="955" t="s">
        <v>3</v>
      </c>
      <c r="O1686" s="955" t="s">
        <v>8</v>
      </c>
      <c r="P1686" s="988" t="s">
        <v>12492</v>
      </c>
      <c r="Q1686" s="1074" t="s">
        <v>15284</v>
      </c>
      <c r="R1686" s="1075">
        <v>0.3</v>
      </c>
      <c r="S1686" s="1075">
        <v>0.8</v>
      </c>
      <c r="T1686" s="1076">
        <f t="shared" ref="T1686:T1717" si="96">R1686+S1686</f>
        <v>1.1000000000000001</v>
      </c>
      <c r="U1686" s="955"/>
      <c r="V1686" s="955"/>
      <c r="W1686" s="955"/>
      <c r="X1686" s="955"/>
      <c r="Y1686" s="964"/>
      <c r="Z1686" s="955"/>
      <c r="AA1686" s="964"/>
      <c r="AB1686" s="955"/>
      <c r="AC1686" s="964"/>
      <c r="AD1686" s="955" t="s">
        <v>38</v>
      </c>
      <c r="AE1686" s="955"/>
      <c r="AF1686" s="955"/>
      <c r="AG1686" s="955"/>
      <c r="AJ1686" s="1">
        <f t="shared" si="93"/>
        <v>0</v>
      </c>
    </row>
    <row r="1687" spans="1:36" ht="112.5">
      <c r="A1687" s="179" t="s">
        <v>12537</v>
      </c>
      <c r="B1687" s="955" t="s">
        <v>20</v>
      </c>
      <c r="C1687" s="955" t="s">
        <v>4153</v>
      </c>
      <c r="D1687" s="974">
        <v>42644</v>
      </c>
      <c r="E1687" s="986">
        <v>0.72013888888888899</v>
      </c>
      <c r="F1687" s="974">
        <v>42644</v>
      </c>
      <c r="G1687" s="986">
        <v>0.72013888888888899</v>
      </c>
      <c r="H1687" s="1071">
        <f t="shared" si="95"/>
        <v>0</v>
      </c>
      <c r="I1687" s="1072">
        <v>9</v>
      </c>
      <c r="J1687" s="955"/>
      <c r="K1687" s="955"/>
      <c r="L1687" s="955" t="s">
        <v>17</v>
      </c>
      <c r="M1687" s="1073" t="s">
        <v>6844</v>
      </c>
      <c r="N1687" s="955">
        <v>35</v>
      </c>
      <c r="O1687" s="955" t="s">
        <v>8</v>
      </c>
      <c r="P1687" s="1077" t="s">
        <v>12493</v>
      </c>
      <c r="Q1687" s="1074" t="s">
        <v>15285</v>
      </c>
      <c r="R1687" s="1078">
        <v>2.7</v>
      </c>
      <c r="S1687" s="1075">
        <v>0.9</v>
      </c>
      <c r="T1687" s="1076">
        <f t="shared" si="96"/>
        <v>3.6</v>
      </c>
      <c r="U1687" s="955"/>
      <c r="V1687" s="955"/>
      <c r="W1687" s="955"/>
      <c r="X1687" s="955"/>
      <c r="Y1687" s="964"/>
      <c r="Z1687" s="955"/>
      <c r="AA1687" s="964"/>
      <c r="AB1687" s="955"/>
      <c r="AC1687" s="964"/>
      <c r="AD1687" s="955" t="s">
        <v>38</v>
      </c>
      <c r="AE1687" s="955"/>
      <c r="AF1687" s="955"/>
      <c r="AG1687" s="955"/>
      <c r="AJ1687" s="1">
        <f t="shared" si="93"/>
        <v>0</v>
      </c>
    </row>
    <row r="1688" spans="1:36" ht="56.25">
      <c r="A1688" s="179" t="s">
        <v>12537</v>
      </c>
      <c r="B1688" s="955" t="s">
        <v>20</v>
      </c>
      <c r="C1688" s="955" t="s">
        <v>4153</v>
      </c>
      <c r="D1688" s="974">
        <v>42644</v>
      </c>
      <c r="E1688" s="986">
        <v>0.78402777777777777</v>
      </c>
      <c r="F1688" s="974">
        <v>42644</v>
      </c>
      <c r="G1688" s="986">
        <v>0.78472222222222221</v>
      </c>
      <c r="H1688" s="1071">
        <f t="shared" si="95"/>
        <v>6.9444444444444198E-4</v>
      </c>
      <c r="I1688" s="1072">
        <v>2</v>
      </c>
      <c r="J1688" s="955" t="s">
        <v>144</v>
      </c>
      <c r="K1688" s="955" t="s">
        <v>9</v>
      </c>
      <c r="L1688" s="955" t="s">
        <v>17</v>
      </c>
      <c r="M1688" s="1073" t="s">
        <v>5853</v>
      </c>
      <c r="N1688" s="955" t="s">
        <v>3</v>
      </c>
      <c r="O1688" s="955" t="s">
        <v>8</v>
      </c>
      <c r="P1688" s="988" t="s">
        <v>4711</v>
      </c>
      <c r="Q1688" s="1074" t="s">
        <v>15286</v>
      </c>
      <c r="R1688" s="1078">
        <v>0.3</v>
      </c>
      <c r="S1688" s="1075"/>
      <c r="T1688" s="1076">
        <f t="shared" si="96"/>
        <v>0.3</v>
      </c>
      <c r="U1688" s="955"/>
      <c r="V1688" s="955"/>
      <c r="W1688" s="955"/>
      <c r="X1688" s="955"/>
      <c r="Y1688" s="964"/>
      <c r="Z1688" s="955"/>
      <c r="AA1688" s="964"/>
      <c r="AB1688" s="955"/>
      <c r="AC1688" s="964"/>
      <c r="AD1688" s="955" t="s">
        <v>38</v>
      </c>
      <c r="AE1688" s="955"/>
      <c r="AF1688" s="955"/>
      <c r="AG1688" s="955"/>
      <c r="AJ1688" s="1">
        <f t="shared" si="93"/>
        <v>0</v>
      </c>
    </row>
    <row r="1689" spans="1:36" ht="75">
      <c r="A1689" s="179" t="s">
        <v>12537</v>
      </c>
      <c r="B1689" s="955" t="s">
        <v>20</v>
      </c>
      <c r="C1689" s="955" t="s">
        <v>4153</v>
      </c>
      <c r="D1689" s="974">
        <v>42645</v>
      </c>
      <c r="E1689" s="1079">
        <v>0.36458333333333331</v>
      </c>
      <c r="F1689" s="974">
        <v>42645</v>
      </c>
      <c r="G1689" s="1079">
        <v>0.36458333333333331</v>
      </c>
      <c r="H1689" s="1071">
        <f t="shared" si="95"/>
        <v>0</v>
      </c>
      <c r="I1689" s="1080">
        <v>14</v>
      </c>
      <c r="J1689" s="955" t="s">
        <v>459</v>
      </c>
      <c r="K1689" s="955" t="s">
        <v>15</v>
      </c>
      <c r="L1689" s="955" t="s">
        <v>17</v>
      </c>
      <c r="M1689" s="1073" t="s">
        <v>6844</v>
      </c>
      <c r="N1689" s="955">
        <v>35</v>
      </c>
      <c r="O1689" s="955" t="s">
        <v>8</v>
      </c>
      <c r="P1689" s="988" t="s">
        <v>12494</v>
      </c>
      <c r="Q1689" s="1074" t="s">
        <v>12495</v>
      </c>
      <c r="R1689" s="1075">
        <v>3.1120000000000001</v>
      </c>
      <c r="S1689" s="1075">
        <v>1.9410000000000001</v>
      </c>
      <c r="T1689" s="1076">
        <f t="shared" si="96"/>
        <v>5.0529999999999999</v>
      </c>
      <c r="U1689" s="955"/>
      <c r="V1689" s="955"/>
      <c r="W1689" s="955"/>
      <c r="X1689" s="955"/>
      <c r="Y1689" s="964"/>
      <c r="Z1689" s="955"/>
      <c r="AA1689" s="964"/>
      <c r="AB1689" s="955"/>
      <c r="AC1689" s="964"/>
      <c r="AD1689" s="955" t="s">
        <v>38</v>
      </c>
      <c r="AE1689" s="955"/>
      <c r="AF1689" s="955"/>
      <c r="AG1689" s="955"/>
      <c r="AJ1689" s="1">
        <f t="shared" si="93"/>
        <v>0</v>
      </c>
    </row>
    <row r="1690" spans="1:36" ht="75">
      <c r="A1690" s="179" t="s">
        <v>12537</v>
      </c>
      <c r="B1690" s="955" t="s">
        <v>20</v>
      </c>
      <c r="C1690" s="955" t="s">
        <v>4153</v>
      </c>
      <c r="D1690" s="974">
        <v>42645</v>
      </c>
      <c r="E1690" s="986">
        <v>0.43124999999999997</v>
      </c>
      <c r="F1690" s="974">
        <v>42645</v>
      </c>
      <c r="G1690" s="986">
        <v>0.43194444444444446</v>
      </c>
      <c r="H1690" s="1071">
        <f t="shared" si="95"/>
        <v>6.9444444444449749E-4</v>
      </c>
      <c r="I1690" s="1072">
        <v>14</v>
      </c>
      <c r="J1690" s="955" t="s">
        <v>144</v>
      </c>
      <c r="K1690" s="955" t="s">
        <v>15</v>
      </c>
      <c r="L1690" s="955" t="s">
        <v>17</v>
      </c>
      <c r="M1690" s="1073" t="s">
        <v>6844</v>
      </c>
      <c r="N1690" s="955">
        <v>35</v>
      </c>
      <c r="O1690" s="955" t="s">
        <v>8</v>
      </c>
      <c r="P1690" s="988" t="s">
        <v>12494</v>
      </c>
      <c r="Q1690" s="1074" t="s">
        <v>15287</v>
      </c>
      <c r="R1690" s="1075">
        <v>3.1120000000000001</v>
      </c>
      <c r="S1690" s="1075">
        <v>1.94</v>
      </c>
      <c r="T1690" s="1076">
        <f t="shared" si="96"/>
        <v>5.0519999999999996</v>
      </c>
      <c r="U1690" s="955"/>
      <c r="V1690" s="955"/>
      <c r="W1690" s="955"/>
      <c r="X1690" s="955"/>
      <c r="Y1690" s="964"/>
      <c r="Z1690" s="955"/>
      <c r="AA1690" s="964"/>
      <c r="AB1690" s="955"/>
      <c r="AC1690" s="964"/>
      <c r="AD1690" s="955" t="s">
        <v>38</v>
      </c>
      <c r="AE1690" s="955"/>
      <c r="AF1690" s="955"/>
      <c r="AG1690" s="955"/>
      <c r="AJ1690" s="1">
        <f t="shared" si="93"/>
        <v>0</v>
      </c>
    </row>
    <row r="1691" spans="1:36" ht="63">
      <c r="A1691" s="179" t="s">
        <v>12537</v>
      </c>
      <c r="B1691" s="955" t="s">
        <v>20</v>
      </c>
      <c r="C1691" s="955" t="s">
        <v>4153</v>
      </c>
      <c r="D1691" s="974">
        <v>42646</v>
      </c>
      <c r="E1691" s="986">
        <v>0.70486111111111116</v>
      </c>
      <c r="F1691" s="974">
        <v>42646</v>
      </c>
      <c r="G1691" s="986">
        <v>0.71319444444444446</v>
      </c>
      <c r="H1691" s="1071">
        <f t="shared" si="95"/>
        <v>8.3333333333333037E-3</v>
      </c>
      <c r="I1691" s="1080">
        <v>1</v>
      </c>
      <c r="J1691" s="955"/>
      <c r="K1691" s="955"/>
      <c r="L1691" s="955" t="s">
        <v>17</v>
      </c>
      <c r="M1691" s="1073" t="s">
        <v>5853</v>
      </c>
      <c r="N1691" s="955" t="s">
        <v>3</v>
      </c>
      <c r="O1691" s="955" t="s">
        <v>8</v>
      </c>
      <c r="P1691" s="988" t="s">
        <v>15288</v>
      </c>
      <c r="Q1691" s="1081" t="s">
        <v>15289</v>
      </c>
      <c r="R1691" s="1075">
        <v>1.1000000000000001</v>
      </c>
      <c r="S1691" s="1075"/>
      <c r="T1691" s="1076">
        <f t="shared" si="96"/>
        <v>1.1000000000000001</v>
      </c>
      <c r="U1691" s="955"/>
      <c r="V1691" s="955"/>
      <c r="W1691" s="955"/>
      <c r="X1691" s="955"/>
      <c r="Y1691" s="964"/>
      <c r="Z1691" s="955"/>
      <c r="AA1691" s="964"/>
      <c r="AB1691" s="955"/>
      <c r="AC1691" s="964"/>
      <c r="AD1691" s="955" t="s">
        <v>38</v>
      </c>
      <c r="AE1691" s="955"/>
      <c r="AF1691" s="955"/>
      <c r="AG1691" s="955"/>
      <c r="AJ1691" s="1">
        <f t="shared" si="93"/>
        <v>0</v>
      </c>
    </row>
    <row r="1692" spans="1:36" ht="94.5">
      <c r="A1692" s="179" t="s">
        <v>12537</v>
      </c>
      <c r="B1692" s="955" t="s">
        <v>20</v>
      </c>
      <c r="C1692" s="955" t="s">
        <v>4153</v>
      </c>
      <c r="D1692" s="974">
        <v>42646</v>
      </c>
      <c r="E1692" s="986">
        <v>0.70486111111111116</v>
      </c>
      <c r="F1692" s="974">
        <v>42646</v>
      </c>
      <c r="G1692" s="986">
        <v>0.71319444444444446</v>
      </c>
      <c r="H1692" s="1071">
        <f t="shared" si="95"/>
        <v>8.3333333333333037E-3</v>
      </c>
      <c r="I1692" s="1072">
        <v>22</v>
      </c>
      <c r="J1692" s="955"/>
      <c r="K1692" s="955"/>
      <c r="L1692" s="955" t="s">
        <v>17</v>
      </c>
      <c r="M1692" s="1073" t="s">
        <v>4708</v>
      </c>
      <c r="N1692" s="955">
        <v>35</v>
      </c>
      <c r="O1692" s="955" t="s">
        <v>14</v>
      </c>
      <c r="P1692" s="988" t="s">
        <v>12506</v>
      </c>
      <c r="Q1692" s="1081" t="s">
        <v>15290</v>
      </c>
      <c r="R1692" s="1075">
        <v>3.5</v>
      </c>
      <c r="S1692" s="1075">
        <v>0.3</v>
      </c>
      <c r="T1692" s="1076">
        <f t="shared" si="96"/>
        <v>3.8</v>
      </c>
      <c r="U1692" s="955"/>
      <c r="V1692" s="955"/>
      <c r="W1692" s="955"/>
      <c r="X1692" s="955"/>
      <c r="Y1692" s="964"/>
      <c r="Z1692" s="955"/>
      <c r="AA1692" s="964"/>
      <c r="AB1692" s="955"/>
      <c r="AC1692" s="964"/>
      <c r="AD1692" s="955" t="s">
        <v>38</v>
      </c>
      <c r="AE1692" s="955"/>
      <c r="AF1692" s="955"/>
      <c r="AG1692" s="955"/>
      <c r="AJ1692" s="1">
        <f t="shared" si="93"/>
        <v>0</v>
      </c>
    </row>
    <row r="1693" spans="1:36" ht="157.5">
      <c r="A1693" s="179" t="s">
        <v>12537</v>
      </c>
      <c r="B1693" s="955" t="s">
        <v>20</v>
      </c>
      <c r="C1693" s="1082" t="s">
        <v>20</v>
      </c>
      <c r="D1693" s="974">
        <v>42648</v>
      </c>
      <c r="E1693" s="986">
        <v>0.48194444444444445</v>
      </c>
      <c r="F1693" s="974">
        <v>42648</v>
      </c>
      <c r="G1693" s="986">
        <v>0.48402777777777778</v>
      </c>
      <c r="H1693" s="1071">
        <f t="shared" si="95"/>
        <v>2.0833333333333259E-3</v>
      </c>
      <c r="I1693" s="1083">
        <v>11</v>
      </c>
      <c r="J1693" s="955" t="s">
        <v>7123</v>
      </c>
      <c r="K1693" s="955"/>
      <c r="L1693" s="955" t="s">
        <v>4</v>
      </c>
      <c r="M1693" s="1073" t="s">
        <v>15291</v>
      </c>
      <c r="N1693" s="955">
        <v>35</v>
      </c>
      <c r="O1693" s="955" t="s">
        <v>8</v>
      </c>
      <c r="P1693" s="988" t="s">
        <v>15292</v>
      </c>
      <c r="Q1693" s="1084" t="s">
        <v>15293</v>
      </c>
      <c r="R1693" s="1085">
        <v>2.1</v>
      </c>
      <c r="S1693" s="1085"/>
      <c r="T1693" s="1076">
        <f t="shared" si="96"/>
        <v>2.1</v>
      </c>
      <c r="U1693" s="955" t="s">
        <v>29</v>
      </c>
      <c r="V1693" s="955">
        <v>1983</v>
      </c>
      <c r="W1693" s="955">
        <v>0</v>
      </c>
      <c r="X1693" s="955" t="s">
        <v>15294</v>
      </c>
      <c r="Y1693" s="964">
        <v>42122</v>
      </c>
      <c r="Z1693" s="955">
        <v>100</v>
      </c>
      <c r="AA1693" s="964">
        <v>42826</v>
      </c>
      <c r="AB1693" s="955">
        <v>0</v>
      </c>
      <c r="AC1693" s="964">
        <v>0</v>
      </c>
      <c r="AD1693" s="955" t="s">
        <v>76</v>
      </c>
      <c r="AE1693" s="955"/>
      <c r="AF1693" s="955"/>
      <c r="AG1693" s="955"/>
      <c r="AJ1693" s="1">
        <f t="shared" si="93"/>
        <v>0</v>
      </c>
    </row>
    <row r="1694" spans="1:36" ht="56.25">
      <c r="A1694" s="179" t="s">
        <v>12537</v>
      </c>
      <c r="B1694" s="955" t="s">
        <v>20</v>
      </c>
      <c r="C1694" s="1082" t="s">
        <v>20</v>
      </c>
      <c r="D1694" s="974">
        <v>42649</v>
      </c>
      <c r="E1694" s="1079">
        <v>9.6527777777777768E-2</v>
      </c>
      <c r="F1694" s="974">
        <v>42649</v>
      </c>
      <c r="G1694" s="1079">
        <v>0.10416666666666667</v>
      </c>
      <c r="H1694" s="1071">
        <f t="shared" si="95"/>
        <v>7.6388888888889034E-3</v>
      </c>
      <c r="I1694" s="1080">
        <v>11</v>
      </c>
      <c r="J1694" s="955"/>
      <c r="K1694" s="955"/>
      <c r="L1694" s="955" t="s">
        <v>30</v>
      </c>
      <c r="M1694" s="955" t="s">
        <v>533</v>
      </c>
      <c r="N1694" s="955" t="s">
        <v>3</v>
      </c>
      <c r="O1694" s="955" t="s">
        <v>33</v>
      </c>
      <c r="P1694" s="955" t="s">
        <v>12520</v>
      </c>
      <c r="Q1694" s="1086" t="s">
        <v>15295</v>
      </c>
      <c r="R1694" s="1085">
        <v>6.4390000000000001</v>
      </c>
      <c r="S1694" s="1085">
        <v>3.4</v>
      </c>
      <c r="T1694" s="1076">
        <f t="shared" si="96"/>
        <v>9.8390000000000004</v>
      </c>
      <c r="U1694" s="955" t="s">
        <v>85</v>
      </c>
      <c r="V1694" s="955">
        <v>2016</v>
      </c>
      <c r="W1694" s="955" t="s">
        <v>15296</v>
      </c>
      <c r="X1694" s="955">
        <v>0</v>
      </c>
      <c r="Y1694" s="964">
        <v>42289</v>
      </c>
      <c r="Z1694" s="955">
        <v>0</v>
      </c>
      <c r="AA1694" s="964">
        <v>0</v>
      </c>
      <c r="AB1694" s="955">
        <v>0</v>
      </c>
      <c r="AC1694" s="964">
        <v>42289</v>
      </c>
      <c r="AD1694" s="955" t="s">
        <v>18</v>
      </c>
      <c r="AE1694" s="955"/>
      <c r="AF1694" s="955"/>
      <c r="AG1694" s="955"/>
      <c r="AJ1694" s="1">
        <f t="shared" si="93"/>
        <v>0</v>
      </c>
    </row>
    <row r="1695" spans="1:36" ht="37.5">
      <c r="A1695" s="179" t="s">
        <v>12537</v>
      </c>
      <c r="B1695" s="955" t="s">
        <v>20</v>
      </c>
      <c r="C1695" s="955" t="s">
        <v>4054</v>
      </c>
      <c r="D1695" s="974">
        <v>42649</v>
      </c>
      <c r="E1695" s="1079">
        <v>0.11458333333333333</v>
      </c>
      <c r="F1695" s="974">
        <v>42649</v>
      </c>
      <c r="G1695" s="1079">
        <v>0.12847222222222224</v>
      </c>
      <c r="H1695" s="1071">
        <f t="shared" si="95"/>
        <v>1.3888888888888909E-2</v>
      </c>
      <c r="I1695" s="1080">
        <v>2</v>
      </c>
      <c r="J1695" s="955"/>
      <c r="K1695" s="955" t="s">
        <v>21</v>
      </c>
      <c r="L1695" s="955" t="s">
        <v>17</v>
      </c>
      <c r="M1695" s="1073" t="s">
        <v>4151</v>
      </c>
      <c r="N1695" s="955" t="s">
        <v>3</v>
      </c>
      <c r="O1695" s="955" t="s">
        <v>8</v>
      </c>
      <c r="P1695" s="955" t="s">
        <v>12735</v>
      </c>
      <c r="Q1695" s="1086" t="s">
        <v>15297</v>
      </c>
      <c r="R1695" s="1085">
        <v>10.8</v>
      </c>
      <c r="S1695" s="1085">
        <v>9</v>
      </c>
      <c r="T1695" s="1076">
        <f t="shared" si="96"/>
        <v>19.8</v>
      </c>
      <c r="U1695" s="955"/>
      <c r="V1695" s="955"/>
      <c r="W1695" s="955"/>
      <c r="X1695" s="955"/>
      <c r="Y1695" s="964"/>
      <c r="Z1695" s="955"/>
      <c r="AA1695" s="964"/>
      <c r="AB1695" s="955"/>
      <c r="AC1695" s="964"/>
      <c r="AD1695" s="955" t="s">
        <v>38</v>
      </c>
      <c r="AE1695" s="955"/>
      <c r="AF1695" s="955"/>
      <c r="AG1695" s="955"/>
      <c r="AJ1695" s="1">
        <f t="shared" si="93"/>
        <v>0</v>
      </c>
    </row>
    <row r="1696" spans="1:36" ht="168.75">
      <c r="A1696" s="179" t="s">
        <v>12537</v>
      </c>
      <c r="B1696" s="955" t="s">
        <v>20</v>
      </c>
      <c r="C1696" s="955" t="s">
        <v>4054</v>
      </c>
      <c r="D1696" s="974">
        <v>42649</v>
      </c>
      <c r="E1696" s="986">
        <v>0.20486111111111113</v>
      </c>
      <c r="F1696" s="974">
        <v>42649</v>
      </c>
      <c r="G1696" s="986">
        <v>0.20555555555555557</v>
      </c>
      <c r="H1696" s="1071">
        <f t="shared" si="95"/>
        <v>6.9444444444444198E-4</v>
      </c>
      <c r="I1696" s="1072">
        <v>2</v>
      </c>
      <c r="J1696" s="955"/>
      <c r="K1696" s="955"/>
      <c r="L1696" s="955" t="s">
        <v>17</v>
      </c>
      <c r="M1696" s="955" t="s">
        <v>4151</v>
      </c>
      <c r="N1696" s="955" t="s">
        <v>3</v>
      </c>
      <c r="O1696" s="955" t="s">
        <v>8</v>
      </c>
      <c r="P1696" s="955" t="s">
        <v>12735</v>
      </c>
      <c r="Q1696" s="1086" t="s">
        <v>15298</v>
      </c>
      <c r="R1696" s="1085">
        <v>4.5999999999999996</v>
      </c>
      <c r="S1696" s="1085"/>
      <c r="T1696" s="1076">
        <f t="shared" si="96"/>
        <v>4.5999999999999996</v>
      </c>
      <c r="U1696" s="955"/>
      <c r="V1696" s="955"/>
      <c r="W1696" s="955"/>
      <c r="X1696" s="955"/>
      <c r="Y1696" s="964"/>
      <c r="Z1696" s="955"/>
      <c r="AA1696" s="964"/>
      <c r="AB1696" s="955"/>
      <c r="AC1696" s="964"/>
      <c r="AD1696" s="955" t="s">
        <v>38</v>
      </c>
      <c r="AE1696" s="955"/>
      <c r="AF1696" s="955"/>
      <c r="AG1696" s="955"/>
      <c r="AJ1696" s="1">
        <f t="shared" si="93"/>
        <v>0</v>
      </c>
    </row>
    <row r="1697" spans="1:36" ht="63">
      <c r="A1697" s="179" t="s">
        <v>12537</v>
      </c>
      <c r="B1697" s="955" t="s">
        <v>20</v>
      </c>
      <c r="C1697" s="1082" t="s">
        <v>5852</v>
      </c>
      <c r="D1697" s="974">
        <v>42649</v>
      </c>
      <c r="E1697" s="986">
        <v>0.30208333333333331</v>
      </c>
      <c r="F1697" s="974">
        <v>42649</v>
      </c>
      <c r="G1697" s="986">
        <v>0.30277777777777776</v>
      </c>
      <c r="H1697" s="1071">
        <f t="shared" si="95"/>
        <v>6.9444444444444198E-4</v>
      </c>
      <c r="I1697" s="1072">
        <v>38</v>
      </c>
      <c r="J1697" s="955" t="s">
        <v>4183</v>
      </c>
      <c r="K1697" s="955" t="s">
        <v>9</v>
      </c>
      <c r="L1697" s="955" t="s">
        <v>17</v>
      </c>
      <c r="M1697" s="1073" t="s">
        <v>1286</v>
      </c>
      <c r="N1697" s="955">
        <v>220</v>
      </c>
      <c r="O1697" s="955" t="s">
        <v>8</v>
      </c>
      <c r="P1697" s="955" t="s">
        <v>12519</v>
      </c>
      <c r="Q1697" s="1086" t="s">
        <v>15299</v>
      </c>
      <c r="R1697" s="1085">
        <v>12.215</v>
      </c>
      <c r="S1697" s="1085">
        <v>9.9600000000000009</v>
      </c>
      <c r="T1697" s="1076">
        <f t="shared" si="96"/>
        <v>22.175000000000001</v>
      </c>
      <c r="U1697" s="955"/>
      <c r="V1697" s="955"/>
      <c r="W1697" s="955"/>
      <c r="X1697" s="955"/>
      <c r="Y1697" s="964"/>
      <c r="Z1697" s="955"/>
      <c r="AA1697" s="964"/>
      <c r="AB1697" s="955"/>
      <c r="AC1697" s="964"/>
      <c r="AD1697" s="955" t="s">
        <v>38</v>
      </c>
      <c r="AE1697" s="955"/>
      <c r="AF1697" s="955"/>
      <c r="AG1697" s="955"/>
      <c r="AJ1697" s="1">
        <f t="shared" si="93"/>
        <v>0</v>
      </c>
    </row>
    <row r="1698" spans="1:36" ht="75" customHeight="1">
      <c r="A1698" s="179" t="s">
        <v>12537</v>
      </c>
      <c r="B1698" s="955" t="s">
        <v>20</v>
      </c>
      <c r="C1698" s="1082" t="s">
        <v>5852</v>
      </c>
      <c r="D1698" s="974">
        <v>42649</v>
      </c>
      <c r="E1698" s="986">
        <v>0.30208333333333331</v>
      </c>
      <c r="F1698" s="974">
        <v>42649</v>
      </c>
      <c r="G1698" s="986">
        <v>0.30277777777777776</v>
      </c>
      <c r="H1698" s="1071">
        <f t="shared" si="95"/>
        <v>6.9444444444444198E-4</v>
      </c>
      <c r="I1698" s="1072">
        <v>10</v>
      </c>
      <c r="J1698" s="955" t="s">
        <v>4183</v>
      </c>
      <c r="K1698" s="955" t="s">
        <v>9</v>
      </c>
      <c r="L1698" s="955" t="s">
        <v>17</v>
      </c>
      <c r="M1698" s="1073" t="s">
        <v>1286</v>
      </c>
      <c r="N1698" s="955">
        <v>220</v>
      </c>
      <c r="O1698" s="955" t="s">
        <v>8</v>
      </c>
      <c r="P1698" s="955" t="s">
        <v>15300</v>
      </c>
      <c r="Q1698" s="1086" t="s">
        <v>15299</v>
      </c>
      <c r="R1698" s="1085">
        <v>8.0924999999999994</v>
      </c>
      <c r="S1698" s="1085">
        <v>15.400499999999999</v>
      </c>
      <c r="T1698" s="1076">
        <f t="shared" si="96"/>
        <v>23.492999999999999</v>
      </c>
      <c r="U1698" s="955"/>
      <c r="V1698" s="955"/>
      <c r="W1698" s="955"/>
      <c r="X1698" s="955"/>
      <c r="Y1698" s="964"/>
      <c r="Z1698" s="955"/>
      <c r="AA1698" s="964"/>
      <c r="AB1698" s="955"/>
      <c r="AC1698" s="964"/>
      <c r="AD1698" s="955" t="s">
        <v>38</v>
      </c>
      <c r="AE1698" s="955"/>
      <c r="AF1698" s="955"/>
      <c r="AG1698" s="955"/>
      <c r="AJ1698" s="1">
        <f t="shared" si="93"/>
        <v>0</v>
      </c>
    </row>
    <row r="1699" spans="1:36" ht="75" customHeight="1">
      <c r="A1699" s="179" t="s">
        <v>12537</v>
      </c>
      <c r="B1699" s="955" t="s">
        <v>20</v>
      </c>
      <c r="C1699" s="1082" t="s">
        <v>5852</v>
      </c>
      <c r="D1699" s="974">
        <v>42649</v>
      </c>
      <c r="E1699" s="986">
        <v>0.30208333333333331</v>
      </c>
      <c r="F1699" s="974">
        <v>42649</v>
      </c>
      <c r="G1699" s="986">
        <v>0.30277777777777776</v>
      </c>
      <c r="H1699" s="1071">
        <f t="shared" si="95"/>
        <v>6.9444444444444198E-4</v>
      </c>
      <c r="I1699" s="1072">
        <v>10</v>
      </c>
      <c r="J1699" s="955" t="s">
        <v>4183</v>
      </c>
      <c r="K1699" s="955" t="s">
        <v>9</v>
      </c>
      <c r="L1699" s="955" t="s">
        <v>17</v>
      </c>
      <c r="M1699" s="1073" t="s">
        <v>1286</v>
      </c>
      <c r="N1699" s="955">
        <v>220</v>
      </c>
      <c r="O1699" s="955" t="s">
        <v>8</v>
      </c>
      <c r="P1699" s="955" t="s">
        <v>15301</v>
      </c>
      <c r="Q1699" s="1086" t="s">
        <v>15299</v>
      </c>
      <c r="R1699" s="1085">
        <v>8.0924999999999994</v>
      </c>
      <c r="S1699" s="1085">
        <v>15.400499999999999</v>
      </c>
      <c r="T1699" s="1076">
        <f t="shared" si="96"/>
        <v>23.492999999999999</v>
      </c>
      <c r="U1699" s="955"/>
      <c r="V1699" s="955"/>
      <c r="W1699" s="955"/>
      <c r="X1699" s="955"/>
      <c r="Y1699" s="964"/>
      <c r="Z1699" s="955"/>
      <c r="AA1699" s="964"/>
      <c r="AB1699" s="955"/>
      <c r="AC1699" s="964"/>
      <c r="AD1699" s="955" t="s">
        <v>38</v>
      </c>
      <c r="AE1699" s="955"/>
      <c r="AF1699" s="955"/>
      <c r="AG1699" s="955"/>
      <c r="AJ1699" s="1">
        <f t="shared" si="93"/>
        <v>0</v>
      </c>
    </row>
    <row r="1700" spans="1:36" ht="93.75" customHeight="1">
      <c r="A1700" s="179" t="s">
        <v>12537</v>
      </c>
      <c r="B1700" s="955" t="s">
        <v>20</v>
      </c>
      <c r="C1700" s="955" t="s">
        <v>4054</v>
      </c>
      <c r="D1700" s="974">
        <v>42651</v>
      </c>
      <c r="E1700" s="986">
        <v>0.31319444444444444</v>
      </c>
      <c r="F1700" s="974">
        <v>42651</v>
      </c>
      <c r="G1700" s="986">
        <v>0.31319444444444444</v>
      </c>
      <c r="H1700" s="1071">
        <f t="shared" si="95"/>
        <v>0</v>
      </c>
      <c r="I1700" s="1083">
        <v>312</v>
      </c>
      <c r="J1700" s="955"/>
      <c r="K1700" s="955" t="s">
        <v>9</v>
      </c>
      <c r="L1700" s="955" t="s">
        <v>17</v>
      </c>
      <c r="M1700" s="1073" t="s">
        <v>9033</v>
      </c>
      <c r="N1700" s="955">
        <v>110</v>
      </c>
      <c r="O1700" s="955" t="s">
        <v>8</v>
      </c>
      <c r="P1700" s="955" t="s">
        <v>15302</v>
      </c>
      <c r="Q1700" s="1086" t="s">
        <v>12531</v>
      </c>
      <c r="R1700" s="1085">
        <v>68.2</v>
      </c>
      <c r="S1700" s="1085">
        <v>43.9</v>
      </c>
      <c r="T1700" s="1076">
        <f t="shared" si="96"/>
        <v>112.1</v>
      </c>
      <c r="U1700" s="955"/>
      <c r="V1700" s="955"/>
      <c r="W1700" s="955"/>
      <c r="X1700" s="955"/>
      <c r="Y1700" s="964"/>
      <c r="Z1700" s="955"/>
      <c r="AA1700" s="964"/>
      <c r="AB1700" s="955"/>
      <c r="AC1700" s="964"/>
      <c r="AD1700" s="955" t="s">
        <v>38</v>
      </c>
      <c r="AE1700" s="955"/>
      <c r="AF1700" s="955"/>
      <c r="AG1700" s="955"/>
      <c r="AJ1700" s="1">
        <f t="shared" si="93"/>
        <v>0</v>
      </c>
    </row>
    <row r="1701" spans="1:36" ht="94.5" customHeight="1">
      <c r="A1701" s="179" t="s">
        <v>12537</v>
      </c>
      <c r="B1701" s="955" t="s">
        <v>20</v>
      </c>
      <c r="C1701" s="1082" t="s">
        <v>5852</v>
      </c>
      <c r="D1701" s="974">
        <v>42651</v>
      </c>
      <c r="E1701" s="986">
        <v>0.48055555555555557</v>
      </c>
      <c r="F1701" s="974">
        <v>42651</v>
      </c>
      <c r="G1701" s="1070">
        <v>0.48125000000000001</v>
      </c>
      <c r="H1701" s="1071">
        <f t="shared" si="95"/>
        <v>6.9444444444444198E-4</v>
      </c>
      <c r="I1701" s="1083">
        <v>147</v>
      </c>
      <c r="J1701" s="955"/>
      <c r="K1701" s="955"/>
      <c r="L1701" s="955" t="s">
        <v>17</v>
      </c>
      <c r="M1701" s="1073" t="s">
        <v>9033</v>
      </c>
      <c r="N1701" s="955">
        <v>220</v>
      </c>
      <c r="O1701" s="955" t="s">
        <v>8</v>
      </c>
      <c r="P1701" s="955" t="s">
        <v>15303</v>
      </c>
      <c r="Q1701" s="1086" t="s">
        <v>15304</v>
      </c>
      <c r="R1701" s="1085">
        <v>22.9</v>
      </c>
      <c r="S1701" s="1085">
        <v>6.7</v>
      </c>
      <c r="T1701" s="1076">
        <f t="shared" si="96"/>
        <v>29.599999999999998</v>
      </c>
      <c r="U1701" s="955"/>
      <c r="V1701" s="955"/>
      <c r="W1701" s="955"/>
      <c r="X1701" s="955"/>
      <c r="Y1701" s="964"/>
      <c r="Z1701" s="955"/>
      <c r="AA1701" s="964"/>
      <c r="AB1701" s="955"/>
      <c r="AC1701" s="964"/>
      <c r="AD1701" s="955" t="s">
        <v>38</v>
      </c>
      <c r="AE1701" s="955"/>
      <c r="AF1701" s="955"/>
      <c r="AG1701" s="955"/>
      <c r="AJ1701" s="1">
        <f t="shared" si="93"/>
        <v>0</v>
      </c>
    </row>
    <row r="1702" spans="1:36" ht="93.75" customHeight="1">
      <c r="A1702" s="179" t="s">
        <v>12537</v>
      </c>
      <c r="B1702" s="955" t="s">
        <v>20</v>
      </c>
      <c r="C1702" s="955" t="s">
        <v>4054</v>
      </c>
      <c r="D1702" s="974">
        <v>42651</v>
      </c>
      <c r="E1702" s="986">
        <v>0.66180555555555554</v>
      </c>
      <c r="F1702" s="974">
        <v>42651</v>
      </c>
      <c r="G1702" s="986">
        <v>0.67083333333333339</v>
      </c>
      <c r="H1702" s="1071">
        <f t="shared" si="95"/>
        <v>9.0277777777778567E-3</v>
      </c>
      <c r="I1702" s="1083">
        <v>10</v>
      </c>
      <c r="J1702" s="955"/>
      <c r="K1702" s="955"/>
      <c r="L1702" s="955" t="s">
        <v>17</v>
      </c>
      <c r="M1702" s="955" t="s">
        <v>5854</v>
      </c>
      <c r="N1702" s="955" t="s">
        <v>3</v>
      </c>
      <c r="O1702" s="955" t="s">
        <v>8</v>
      </c>
      <c r="P1702" s="955" t="s">
        <v>521</v>
      </c>
      <c r="Q1702" s="1086" t="s">
        <v>15305</v>
      </c>
      <c r="R1702" s="1085">
        <v>7.2</v>
      </c>
      <c r="S1702" s="1085"/>
      <c r="T1702" s="1076">
        <f t="shared" si="96"/>
        <v>7.2</v>
      </c>
      <c r="U1702" s="955"/>
      <c r="V1702" s="955"/>
      <c r="W1702" s="955"/>
      <c r="X1702" s="955"/>
      <c r="Y1702" s="964"/>
      <c r="Z1702" s="955"/>
      <c r="AA1702" s="964"/>
      <c r="AB1702" s="955"/>
      <c r="AC1702" s="964"/>
      <c r="AD1702" s="955" t="s">
        <v>38</v>
      </c>
      <c r="AE1702" s="955"/>
      <c r="AF1702" s="955"/>
      <c r="AG1702" s="955"/>
      <c r="AJ1702" s="1">
        <f t="shared" si="93"/>
        <v>0</v>
      </c>
    </row>
    <row r="1703" spans="1:36" ht="112.5" customHeight="1">
      <c r="A1703" s="179" t="s">
        <v>12537</v>
      </c>
      <c r="B1703" s="955" t="s">
        <v>20</v>
      </c>
      <c r="C1703" s="1082" t="s">
        <v>20</v>
      </c>
      <c r="D1703" s="974">
        <v>42651</v>
      </c>
      <c r="E1703" s="986">
        <v>0.8305555555555556</v>
      </c>
      <c r="F1703" s="974">
        <v>42651</v>
      </c>
      <c r="G1703" s="986">
        <v>0.8305555555555556</v>
      </c>
      <c r="H1703" s="1071">
        <f t="shared" si="95"/>
        <v>0</v>
      </c>
      <c r="I1703" s="1083">
        <v>78</v>
      </c>
      <c r="J1703" s="955" t="s">
        <v>144</v>
      </c>
      <c r="K1703" s="955" t="s">
        <v>9</v>
      </c>
      <c r="L1703" s="955" t="s">
        <v>4</v>
      </c>
      <c r="M1703" s="955" t="s">
        <v>6705</v>
      </c>
      <c r="N1703" s="955">
        <v>35</v>
      </c>
      <c r="O1703" s="955" t="s">
        <v>8</v>
      </c>
      <c r="P1703" s="955" t="s">
        <v>15306</v>
      </c>
      <c r="Q1703" s="1086" t="s">
        <v>15307</v>
      </c>
      <c r="R1703" s="1085">
        <v>12.2</v>
      </c>
      <c r="S1703" s="1085">
        <v>2</v>
      </c>
      <c r="T1703" s="1076">
        <f t="shared" si="96"/>
        <v>14.2</v>
      </c>
      <c r="U1703" s="955"/>
      <c r="V1703" s="955"/>
      <c r="W1703" s="955"/>
      <c r="X1703" s="955"/>
      <c r="Y1703" s="964"/>
      <c r="Z1703" s="955"/>
      <c r="AA1703" s="964"/>
      <c r="AB1703" s="955"/>
      <c r="AC1703" s="964"/>
      <c r="AD1703" s="955" t="s">
        <v>0</v>
      </c>
      <c r="AE1703" s="955"/>
      <c r="AF1703" s="955"/>
      <c r="AG1703" s="955"/>
      <c r="AJ1703" s="1">
        <f t="shared" si="93"/>
        <v>0</v>
      </c>
    </row>
    <row r="1704" spans="1:36" ht="131.25" customHeight="1">
      <c r="A1704" s="179" t="s">
        <v>12537</v>
      </c>
      <c r="B1704" s="955" t="s">
        <v>20</v>
      </c>
      <c r="C1704" s="955" t="s">
        <v>4054</v>
      </c>
      <c r="D1704" s="974">
        <v>42652</v>
      </c>
      <c r="E1704" s="1079">
        <v>0.1277777777777778</v>
      </c>
      <c r="F1704" s="974">
        <v>42652</v>
      </c>
      <c r="G1704" s="1079">
        <v>0.1277777777777778</v>
      </c>
      <c r="H1704" s="1071">
        <f t="shared" si="95"/>
        <v>0</v>
      </c>
      <c r="I1704" s="1080">
        <v>5</v>
      </c>
      <c r="J1704" s="955" t="s">
        <v>144</v>
      </c>
      <c r="K1704" s="955" t="s">
        <v>9</v>
      </c>
      <c r="L1704" s="955" t="s">
        <v>17</v>
      </c>
      <c r="M1704" s="955" t="s">
        <v>5854</v>
      </c>
      <c r="N1704" s="955" t="s">
        <v>3</v>
      </c>
      <c r="O1704" s="955" t="s">
        <v>8</v>
      </c>
      <c r="P1704" s="955" t="s">
        <v>521</v>
      </c>
      <c r="Q1704" s="1086" t="s">
        <v>15308</v>
      </c>
      <c r="R1704" s="1085">
        <v>2.2999999999999998</v>
      </c>
      <c r="S1704" s="1085"/>
      <c r="T1704" s="1076">
        <f t="shared" si="96"/>
        <v>2.2999999999999998</v>
      </c>
      <c r="U1704" s="955"/>
      <c r="V1704" s="955"/>
      <c r="W1704" s="955"/>
      <c r="X1704" s="955"/>
      <c r="Y1704" s="964"/>
      <c r="Z1704" s="955"/>
      <c r="AA1704" s="964"/>
      <c r="AB1704" s="955"/>
      <c r="AC1704" s="964"/>
      <c r="AD1704" s="955" t="s">
        <v>38</v>
      </c>
      <c r="AE1704" s="955"/>
      <c r="AF1704" s="955"/>
      <c r="AG1704" s="955"/>
      <c r="AJ1704" s="1">
        <f t="shared" si="93"/>
        <v>0</v>
      </c>
    </row>
    <row r="1705" spans="1:36" ht="75" customHeight="1">
      <c r="A1705" s="179" t="s">
        <v>12537</v>
      </c>
      <c r="B1705" s="955" t="s">
        <v>20</v>
      </c>
      <c r="C1705" s="1082" t="s">
        <v>5852</v>
      </c>
      <c r="D1705" s="974">
        <v>42652</v>
      </c>
      <c r="E1705" s="1079">
        <v>0.3611111111111111</v>
      </c>
      <c r="F1705" s="974">
        <v>42652</v>
      </c>
      <c r="G1705" s="1079">
        <v>0.36180555555555555</v>
      </c>
      <c r="H1705" s="1071">
        <f t="shared" si="95"/>
        <v>6.9444444444444198E-4</v>
      </c>
      <c r="I1705" s="1080">
        <v>169</v>
      </c>
      <c r="J1705" s="955"/>
      <c r="K1705" s="955"/>
      <c r="L1705" s="955" t="s">
        <v>17</v>
      </c>
      <c r="M1705" s="1073" t="s">
        <v>9033</v>
      </c>
      <c r="N1705" s="955">
        <v>220</v>
      </c>
      <c r="O1705" s="955" t="s">
        <v>8</v>
      </c>
      <c r="P1705" s="955" t="s">
        <v>12534</v>
      </c>
      <c r="Q1705" s="1086" t="s">
        <v>12535</v>
      </c>
      <c r="R1705" s="1085">
        <v>25</v>
      </c>
      <c r="S1705" s="1085"/>
      <c r="T1705" s="1076">
        <f t="shared" si="96"/>
        <v>25</v>
      </c>
      <c r="U1705" s="955"/>
      <c r="V1705" s="955"/>
      <c r="W1705" s="955"/>
      <c r="X1705" s="955"/>
      <c r="Y1705" s="964"/>
      <c r="Z1705" s="955"/>
      <c r="AA1705" s="964"/>
      <c r="AB1705" s="955"/>
      <c r="AC1705" s="964"/>
      <c r="AD1705" s="955" t="s">
        <v>38</v>
      </c>
      <c r="AE1705" s="955"/>
      <c r="AF1705" s="955"/>
      <c r="AG1705" s="955"/>
      <c r="AJ1705" s="1">
        <f t="shared" si="93"/>
        <v>0</v>
      </c>
    </row>
    <row r="1706" spans="1:36" ht="150" customHeight="1">
      <c r="A1706" s="179" t="s">
        <v>12537</v>
      </c>
      <c r="B1706" s="955" t="s">
        <v>20</v>
      </c>
      <c r="C1706" s="955" t="s">
        <v>4153</v>
      </c>
      <c r="D1706" s="974">
        <v>42654</v>
      </c>
      <c r="E1706" s="1079">
        <v>0.54236111111111118</v>
      </c>
      <c r="F1706" s="974">
        <v>42654</v>
      </c>
      <c r="G1706" s="1079">
        <v>0.5444444444444444</v>
      </c>
      <c r="H1706" s="1071">
        <f t="shared" si="95"/>
        <v>2.0833333333332149E-3</v>
      </c>
      <c r="I1706" s="1080">
        <v>3</v>
      </c>
      <c r="J1706" s="955"/>
      <c r="K1706" s="955"/>
      <c r="L1706" s="955" t="s">
        <v>17</v>
      </c>
      <c r="M1706" s="955" t="s">
        <v>8515</v>
      </c>
      <c r="N1706" s="955" t="s">
        <v>3</v>
      </c>
      <c r="O1706" s="955" t="s">
        <v>8</v>
      </c>
      <c r="P1706" s="955" t="s">
        <v>12545</v>
      </c>
      <c r="Q1706" s="1086" t="s">
        <v>15309</v>
      </c>
      <c r="R1706" s="1085">
        <v>0.85</v>
      </c>
      <c r="S1706" s="1085">
        <v>0.6</v>
      </c>
      <c r="T1706" s="1076">
        <f t="shared" si="96"/>
        <v>1.45</v>
      </c>
      <c r="U1706" s="955"/>
      <c r="V1706" s="955"/>
      <c r="W1706" s="955"/>
      <c r="X1706" s="955"/>
      <c r="Y1706" s="964"/>
      <c r="Z1706" s="955"/>
      <c r="AA1706" s="964"/>
      <c r="AB1706" s="955"/>
      <c r="AC1706" s="964"/>
      <c r="AD1706" s="955" t="s">
        <v>38</v>
      </c>
      <c r="AE1706" s="955"/>
      <c r="AF1706" s="955"/>
      <c r="AG1706" s="955"/>
      <c r="AJ1706" s="1">
        <f t="shared" si="93"/>
        <v>0</v>
      </c>
    </row>
    <row r="1707" spans="1:36" ht="75" customHeight="1">
      <c r="A1707" s="179" t="s">
        <v>12537</v>
      </c>
      <c r="B1707" s="955" t="s">
        <v>20</v>
      </c>
      <c r="C1707" s="955" t="s">
        <v>4153</v>
      </c>
      <c r="D1707" s="974">
        <v>42654</v>
      </c>
      <c r="E1707" s="1079">
        <v>0.74513888888888891</v>
      </c>
      <c r="F1707" s="974">
        <v>42654</v>
      </c>
      <c r="G1707" s="1079">
        <v>0.74791666666666667</v>
      </c>
      <c r="H1707" s="1071">
        <f t="shared" si="95"/>
        <v>2.7777777777777679E-3</v>
      </c>
      <c r="I1707" s="1080">
        <v>3</v>
      </c>
      <c r="J1707" s="955"/>
      <c r="K1707" s="955"/>
      <c r="L1707" s="955" t="s">
        <v>17</v>
      </c>
      <c r="M1707" s="955" t="s">
        <v>8515</v>
      </c>
      <c r="N1707" s="955" t="s">
        <v>3</v>
      </c>
      <c r="O1707" s="955" t="s">
        <v>8</v>
      </c>
      <c r="P1707" s="955" t="s">
        <v>12545</v>
      </c>
      <c r="Q1707" s="1086" t="s">
        <v>15310</v>
      </c>
      <c r="R1707" s="1085">
        <v>0.85</v>
      </c>
      <c r="S1707" s="1085">
        <v>0.6</v>
      </c>
      <c r="T1707" s="1076">
        <f t="shared" si="96"/>
        <v>1.45</v>
      </c>
      <c r="U1707" s="955"/>
      <c r="V1707" s="955"/>
      <c r="W1707" s="955"/>
      <c r="X1707" s="955"/>
      <c r="Y1707" s="964"/>
      <c r="Z1707" s="955"/>
      <c r="AA1707" s="964"/>
      <c r="AB1707" s="955"/>
      <c r="AC1707" s="964"/>
      <c r="AD1707" s="955" t="s">
        <v>38</v>
      </c>
      <c r="AE1707" s="955"/>
      <c r="AF1707" s="955"/>
      <c r="AG1707" s="955"/>
      <c r="AJ1707" s="1">
        <f t="shared" si="93"/>
        <v>0</v>
      </c>
    </row>
    <row r="1708" spans="1:36" ht="75" customHeight="1">
      <c r="A1708" s="179" t="s">
        <v>12537</v>
      </c>
      <c r="B1708" s="955" t="s">
        <v>20</v>
      </c>
      <c r="C1708" s="1082" t="s">
        <v>20</v>
      </c>
      <c r="D1708" s="974">
        <v>42654</v>
      </c>
      <c r="E1708" s="1079">
        <v>0.70347222222222217</v>
      </c>
      <c r="F1708" s="974">
        <v>42654</v>
      </c>
      <c r="G1708" s="1079">
        <v>0.78958333333333297</v>
      </c>
      <c r="H1708" s="1071">
        <f t="shared" si="95"/>
        <v>8.6111111111110805E-2</v>
      </c>
      <c r="I1708" s="1080">
        <v>12</v>
      </c>
      <c r="J1708" s="955"/>
      <c r="K1708" s="955"/>
      <c r="L1708" s="955" t="s">
        <v>4</v>
      </c>
      <c r="M1708" s="955" t="s">
        <v>1955</v>
      </c>
      <c r="N1708" s="955">
        <v>35</v>
      </c>
      <c r="O1708" s="955" t="s">
        <v>14</v>
      </c>
      <c r="P1708" s="955" t="s">
        <v>12549</v>
      </c>
      <c r="Q1708" s="1086" t="s">
        <v>15311</v>
      </c>
      <c r="R1708" s="1085">
        <v>14.7</v>
      </c>
      <c r="S1708" s="1085"/>
      <c r="T1708" s="1076">
        <f t="shared" si="96"/>
        <v>14.7</v>
      </c>
      <c r="U1708" s="955" t="s">
        <v>34</v>
      </c>
      <c r="V1708" s="955">
        <v>1975</v>
      </c>
      <c r="W1708" s="955" t="s">
        <v>15312</v>
      </c>
      <c r="X1708" s="955">
        <v>0</v>
      </c>
      <c r="Y1708" s="964">
        <v>42206</v>
      </c>
      <c r="Z1708" s="955">
        <v>100</v>
      </c>
      <c r="AA1708" s="964">
        <v>42979</v>
      </c>
      <c r="AB1708" s="955">
        <v>1</v>
      </c>
      <c r="AC1708" s="964">
        <v>42206</v>
      </c>
      <c r="AD1708" s="955" t="s">
        <v>65</v>
      </c>
      <c r="AE1708" s="955"/>
      <c r="AF1708" s="955"/>
      <c r="AG1708" s="955"/>
      <c r="AJ1708" s="1">
        <f t="shared" si="93"/>
        <v>0</v>
      </c>
    </row>
    <row r="1709" spans="1:36" ht="131.25" customHeight="1">
      <c r="A1709" s="179" t="s">
        <v>12537</v>
      </c>
      <c r="B1709" s="955" t="s">
        <v>20</v>
      </c>
      <c r="C1709" s="955" t="s">
        <v>4054</v>
      </c>
      <c r="D1709" s="974">
        <v>42657</v>
      </c>
      <c r="E1709" s="1079">
        <v>0.46875</v>
      </c>
      <c r="F1709" s="974">
        <v>42657</v>
      </c>
      <c r="G1709" s="1079">
        <v>0.4694444444444445</v>
      </c>
      <c r="H1709" s="1071">
        <f t="shared" si="95"/>
        <v>6.9444444444449749E-4</v>
      </c>
      <c r="I1709" s="1080">
        <v>85</v>
      </c>
      <c r="J1709" s="955" t="s">
        <v>8416</v>
      </c>
      <c r="K1709" s="955" t="s">
        <v>9</v>
      </c>
      <c r="L1709" s="955" t="s">
        <v>17</v>
      </c>
      <c r="M1709" s="955" t="s">
        <v>6705</v>
      </c>
      <c r="N1709" s="955">
        <v>35</v>
      </c>
      <c r="O1709" s="955" t="s">
        <v>8</v>
      </c>
      <c r="P1709" s="955" t="s">
        <v>12572</v>
      </c>
      <c r="Q1709" s="1086" t="s">
        <v>15313</v>
      </c>
      <c r="R1709" s="1085">
        <v>11.833</v>
      </c>
      <c r="S1709" s="1085">
        <v>1.6990000000000001</v>
      </c>
      <c r="T1709" s="1076">
        <f t="shared" si="96"/>
        <v>13.532</v>
      </c>
      <c r="U1709" s="955"/>
      <c r="V1709" s="955"/>
      <c r="W1709" s="955"/>
      <c r="X1709" s="955"/>
      <c r="Y1709" s="964"/>
      <c r="Z1709" s="955"/>
      <c r="AA1709" s="964"/>
      <c r="AB1709" s="955"/>
      <c r="AC1709" s="964"/>
      <c r="AD1709" s="955" t="s">
        <v>38</v>
      </c>
      <c r="AE1709" s="955"/>
      <c r="AF1709" s="955"/>
      <c r="AG1709" s="955"/>
      <c r="AJ1709" s="1">
        <f t="shared" si="93"/>
        <v>0</v>
      </c>
    </row>
    <row r="1710" spans="1:36" ht="112.5" customHeight="1">
      <c r="A1710" s="179" t="s">
        <v>12537</v>
      </c>
      <c r="B1710" s="955" t="s">
        <v>20</v>
      </c>
      <c r="C1710" s="955" t="s">
        <v>4054</v>
      </c>
      <c r="D1710" s="974">
        <v>42657</v>
      </c>
      <c r="E1710" s="1079">
        <v>0.4993055555555555</v>
      </c>
      <c r="F1710" s="974">
        <v>42657</v>
      </c>
      <c r="G1710" s="1079">
        <v>0.5</v>
      </c>
      <c r="H1710" s="1071">
        <f t="shared" si="95"/>
        <v>6.9444444444449749E-4</v>
      </c>
      <c r="I1710" s="1080">
        <v>36</v>
      </c>
      <c r="J1710" s="955" t="s">
        <v>8416</v>
      </c>
      <c r="K1710" s="955" t="s">
        <v>9</v>
      </c>
      <c r="L1710" s="955" t="s">
        <v>17</v>
      </c>
      <c r="M1710" s="955" t="s">
        <v>6705</v>
      </c>
      <c r="N1710" s="955">
        <v>35</v>
      </c>
      <c r="O1710" s="955" t="s">
        <v>8</v>
      </c>
      <c r="P1710" s="955" t="s">
        <v>15314</v>
      </c>
      <c r="Q1710" s="1086" t="s">
        <v>15313</v>
      </c>
      <c r="R1710" s="1085">
        <v>6.1680000000000001</v>
      </c>
      <c r="S1710" s="1085">
        <v>3.0219999999999998</v>
      </c>
      <c r="T1710" s="1076">
        <f t="shared" si="96"/>
        <v>9.19</v>
      </c>
      <c r="U1710" s="955"/>
      <c r="V1710" s="955"/>
      <c r="W1710" s="955"/>
      <c r="X1710" s="955"/>
      <c r="Y1710" s="964"/>
      <c r="Z1710" s="955"/>
      <c r="AA1710" s="964"/>
      <c r="AB1710" s="955"/>
      <c r="AC1710" s="964"/>
      <c r="AD1710" s="955" t="s">
        <v>38</v>
      </c>
      <c r="AE1710" s="955"/>
      <c r="AF1710" s="955"/>
      <c r="AG1710" s="955"/>
      <c r="AJ1710" s="1">
        <f t="shared" si="93"/>
        <v>0</v>
      </c>
    </row>
    <row r="1711" spans="1:36" ht="93.75" customHeight="1">
      <c r="A1711" s="179" t="s">
        <v>12537</v>
      </c>
      <c r="B1711" s="955" t="s">
        <v>20</v>
      </c>
      <c r="C1711" s="955" t="s">
        <v>4054</v>
      </c>
      <c r="D1711" s="974">
        <v>42657</v>
      </c>
      <c r="E1711" s="1079">
        <v>0.99722222222222223</v>
      </c>
      <c r="F1711" s="974">
        <v>42658</v>
      </c>
      <c r="G1711" s="1079">
        <v>3.2638888888888891E-2</v>
      </c>
      <c r="H1711" s="1071">
        <f t="shared" si="95"/>
        <v>3.5416666666666652E-2</v>
      </c>
      <c r="I1711" s="1072">
        <v>12</v>
      </c>
      <c r="J1711" s="955"/>
      <c r="K1711" s="955"/>
      <c r="L1711" s="955" t="s">
        <v>17</v>
      </c>
      <c r="M1711" s="1073" t="s">
        <v>4495</v>
      </c>
      <c r="N1711" s="955" t="s">
        <v>3</v>
      </c>
      <c r="O1711" s="955" t="s">
        <v>8</v>
      </c>
      <c r="P1711" s="955" t="s">
        <v>12573</v>
      </c>
      <c r="Q1711" s="1086" t="s">
        <v>12574</v>
      </c>
      <c r="R1711" s="1085">
        <v>5.0519999999999996</v>
      </c>
      <c r="S1711" s="1085"/>
      <c r="T1711" s="1076">
        <f t="shared" si="96"/>
        <v>5.0519999999999996</v>
      </c>
      <c r="U1711" s="955"/>
      <c r="V1711" s="955"/>
      <c r="W1711" s="955"/>
      <c r="X1711" s="955"/>
      <c r="Y1711" s="964"/>
      <c r="Z1711" s="955"/>
      <c r="AA1711" s="964"/>
      <c r="AB1711" s="955"/>
      <c r="AC1711" s="964"/>
      <c r="AD1711" s="955" t="s">
        <v>38</v>
      </c>
      <c r="AE1711" s="955"/>
      <c r="AF1711" s="955"/>
      <c r="AG1711" s="955"/>
      <c r="AJ1711" s="1">
        <f t="shared" si="93"/>
        <v>0</v>
      </c>
    </row>
    <row r="1712" spans="1:36" ht="131.25" customHeight="1">
      <c r="A1712" s="179" t="s">
        <v>12537</v>
      </c>
      <c r="B1712" s="955" t="s">
        <v>20</v>
      </c>
      <c r="C1712" s="955" t="s">
        <v>4054</v>
      </c>
      <c r="D1712" s="974">
        <v>42658</v>
      </c>
      <c r="E1712" s="1079">
        <v>0.20902777777777778</v>
      </c>
      <c r="F1712" s="974">
        <v>42658</v>
      </c>
      <c r="G1712" s="1070">
        <v>0.23194444444444443</v>
      </c>
      <c r="H1712" s="1071">
        <f t="shared" si="95"/>
        <v>2.2916666666666641E-2</v>
      </c>
      <c r="I1712" s="1072">
        <v>12</v>
      </c>
      <c r="J1712" s="955"/>
      <c r="K1712" s="955"/>
      <c r="L1712" s="955" t="s">
        <v>17</v>
      </c>
      <c r="M1712" s="1073" t="s">
        <v>4495</v>
      </c>
      <c r="N1712" s="955" t="s">
        <v>3</v>
      </c>
      <c r="O1712" s="955" t="s">
        <v>8</v>
      </c>
      <c r="P1712" s="955" t="s">
        <v>12573</v>
      </c>
      <c r="Q1712" s="1086" t="s">
        <v>15315</v>
      </c>
      <c r="R1712" s="1085">
        <v>5.0999999999999996</v>
      </c>
      <c r="S1712" s="1085"/>
      <c r="T1712" s="1076">
        <f t="shared" si="96"/>
        <v>5.0999999999999996</v>
      </c>
      <c r="U1712" s="955"/>
      <c r="V1712" s="955"/>
      <c r="W1712" s="955"/>
      <c r="X1712" s="955"/>
      <c r="Y1712" s="964"/>
      <c r="Z1712" s="955"/>
      <c r="AA1712" s="964"/>
      <c r="AB1712" s="955"/>
      <c r="AC1712" s="964"/>
      <c r="AD1712" s="955" t="s">
        <v>38</v>
      </c>
      <c r="AE1712" s="955"/>
      <c r="AF1712" s="955"/>
      <c r="AG1712" s="955"/>
      <c r="AJ1712" s="1">
        <f t="shared" si="93"/>
        <v>0</v>
      </c>
    </row>
    <row r="1713" spans="1:36" ht="75" customHeight="1">
      <c r="A1713" s="179" t="s">
        <v>12537</v>
      </c>
      <c r="B1713" s="955" t="s">
        <v>20</v>
      </c>
      <c r="C1713" s="1082" t="s">
        <v>20</v>
      </c>
      <c r="D1713" s="974">
        <v>42659</v>
      </c>
      <c r="E1713" s="1079">
        <v>0.96875</v>
      </c>
      <c r="F1713" s="974">
        <v>42659</v>
      </c>
      <c r="G1713" s="1070">
        <v>0.96875</v>
      </c>
      <c r="H1713" s="1071">
        <f t="shared" si="95"/>
        <v>0</v>
      </c>
      <c r="I1713" s="1072">
        <v>21</v>
      </c>
      <c r="J1713" s="955"/>
      <c r="K1713" s="955"/>
      <c r="L1713" s="955" t="s">
        <v>4</v>
      </c>
      <c r="M1713" s="1073" t="s">
        <v>12588</v>
      </c>
      <c r="N1713" s="955" t="s">
        <v>3</v>
      </c>
      <c r="O1713" s="955" t="s">
        <v>2</v>
      </c>
      <c r="P1713" s="955" t="s">
        <v>12589</v>
      </c>
      <c r="Q1713" s="1086" t="s">
        <v>15316</v>
      </c>
      <c r="R1713" s="1085">
        <v>3.4</v>
      </c>
      <c r="S1713" s="1085"/>
      <c r="T1713" s="1076">
        <f t="shared" si="96"/>
        <v>3.4</v>
      </c>
      <c r="U1713" s="955" t="s">
        <v>35</v>
      </c>
      <c r="V1713" s="955">
        <v>2015</v>
      </c>
      <c r="W1713" s="955" t="s">
        <v>15317</v>
      </c>
      <c r="X1713" s="955" t="s">
        <v>15318</v>
      </c>
      <c r="Y1713" s="964">
        <v>42472</v>
      </c>
      <c r="Z1713" s="955">
        <v>100</v>
      </c>
      <c r="AA1713" s="964">
        <v>42705</v>
      </c>
      <c r="AB1713" s="955">
        <v>0</v>
      </c>
      <c r="AC1713" s="964">
        <v>0</v>
      </c>
      <c r="AD1713" s="955" t="s">
        <v>18</v>
      </c>
      <c r="AE1713" s="955"/>
      <c r="AF1713" s="955"/>
      <c r="AG1713" s="955"/>
      <c r="AJ1713" s="1">
        <f t="shared" si="93"/>
        <v>0</v>
      </c>
    </row>
    <row r="1714" spans="1:36" ht="93.75" customHeight="1">
      <c r="A1714" s="179" t="s">
        <v>12537</v>
      </c>
      <c r="B1714" s="955" t="s">
        <v>20</v>
      </c>
      <c r="C1714" s="1082" t="s">
        <v>20</v>
      </c>
      <c r="D1714" s="974">
        <v>42662</v>
      </c>
      <c r="E1714" s="1079">
        <v>0.59861111111111109</v>
      </c>
      <c r="F1714" s="974">
        <v>42662</v>
      </c>
      <c r="G1714" s="1079">
        <v>0.60138888888888886</v>
      </c>
      <c r="H1714" s="1071">
        <f t="shared" si="95"/>
        <v>2.7777777777777679E-3</v>
      </c>
      <c r="I1714" s="1080">
        <v>51</v>
      </c>
      <c r="J1714" s="955"/>
      <c r="K1714" s="955"/>
      <c r="L1714" s="955" t="s">
        <v>4</v>
      </c>
      <c r="M1714" s="955" t="s">
        <v>1294</v>
      </c>
      <c r="N1714" s="955">
        <v>35</v>
      </c>
      <c r="O1714" s="955" t="s">
        <v>14</v>
      </c>
      <c r="P1714" s="955" t="s">
        <v>7527</v>
      </c>
      <c r="Q1714" s="1086" t="s">
        <v>15319</v>
      </c>
      <c r="R1714" s="1085">
        <v>6</v>
      </c>
      <c r="S1714" s="1085">
        <v>3.3</v>
      </c>
      <c r="T1714" s="1076">
        <f t="shared" si="96"/>
        <v>9.3000000000000007</v>
      </c>
      <c r="U1714" s="955" t="s">
        <v>34</v>
      </c>
      <c r="V1714" s="955">
        <v>1984</v>
      </c>
      <c r="W1714" s="955" t="s">
        <v>15320</v>
      </c>
      <c r="X1714" s="955" t="s">
        <v>2722</v>
      </c>
      <c r="Y1714" s="964">
        <v>42193</v>
      </c>
      <c r="Z1714" s="955">
        <v>100</v>
      </c>
      <c r="AA1714" s="964">
        <v>43289</v>
      </c>
      <c r="AB1714" s="955">
        <v>0</v>
      </c>
      <c r="AC1714" s="964">
        <v>42193</v>
      </c>
      <c r="AD1714" s="955" t="s">
        <v>76</v>
      </c>
      <c r="AE1714" s="955"/>
      <c r="AF1714" s="955"/>
      <c r="AG1714" s="955"/>
      <c r="AJ1714" s="1">
        <f t="shared" si="93"/>
        <v>0</v>
      </c>
    </row>
    <row r="1715" spans="1:36" ht="56.25" customHeight="1">
      <c r="A1715" s="179" t="s">
        <v>12537</v>
      </c>
      <c r="B1715" s="955" t="s">
        <v>20</v>
      </c>
      <c r="C1715" s="955" t="s">
        <v>4157</v>
      </c>
      <c r="D1715" s="974">
        <v>42665</v>
      </c>
      <c r="E1715" s="1079">
        <v>8.4027777777777771E-2</v>
      </c>
      <c r="F1715" s="974">
        <v>42665</v>
      </c>
      <c r="G1715" s="1070">
        <v>9.3055555555555558E-2</v>
      </c>
      <c r="H1715" s="1071">
        <f t="shared" si="95"/>
        <v>9.0277777777777873E-3</v>
      </c>
      <c r="I1715" s="1072">
        <v>14</v>
      </c>
      <c r="J1715" s="955" t="s">
        <v>144</v>
      </c>
      <c r="K1715" s="955"/>
      <c r="L1715" s="955" t="s">
        <v>17</v>
      </c>
      <c r="M1715" s="1073" t="s">
        <v>5860</v>
      </c>
      <c r="N1715" s="955">
        <v>35</v>
      </c>
      <c r="O1715" s="955" t="s">
        <v>8</v>
      </c>
      <c r="P1715" s="955" t="s">
        <v>12643</v>
      </c>
      <c r="Q1715" s="1086" t="s">
        <v>15321</v>
      </c>
      <c r="R1715" s="1085">
        <v>3.3780000000000001</v>
      </c>
      <c r="S1715" s="1085">
        <v>4.5170000000000003</v>
      </c>
      <c r="T1715" s="1076">
        <f t="shared" si="96"/>
        <v>7.8950000000000005</v>
      </c>
      <c r="U1715" s="955"/>
      <c r="V1715" s="955"/>
      <c r="W1715" s="955"/>
      <c r="X1715" s="955"/>
      <c r="Y1715" s="964"/>
      <c r="Z1715" s="955"/>
      <c r="AA1715" s="964"/>
      <c r="AB1715" s="955"/>
      <c r="AC1715" s="964"/>
      <c r="AD1715" s="955" t="s">
        <v>38</v>
      </c>
      <c r="AE1715" s="955"/>
      <c r="AF1715" s="955"/>
      <c r="AG1715" s="955"/>
      <c r="AJ1715" s="1">
        <f t="shared" si="93"/>
        <v>0</v>
      </c>
    </row>
    <row r="1716" spans="1:36" ht="56.25" customHeight="1">
      <c r="A1716" s="179" t="s">
        <v>12537</v>
      </c>
      <c r="B1716" s="955" t="s">
        <v>20</v>
      </c>
      <c r="C1716" s="955" t="s">
        <v>4054</v>
      </c>
      <c r="D1716" s="974">
        <v>42666</v>
      </c>
      <c r="E1716" s="1079">
        <v>0.43055555555555558</v>
      </c>
      <c r="F1716" s="974">
        <v>42666</v>
      </c>
      <c r="G1716" s="1079">
        <v>0.5</v>
      </c>
      <c r="H1716" s="1071">
        <f t="shared" si="95"/>
        <v>6.944444444444442E-2</v>
      </c>
      <c r="I1716" s="1080">
        <v>15</v>
      </c>
      <c r="J1716" s="955"/>
      <c r="K1716" s="955"/>
      <c r="L1716" s="955" t="s">
        <v>17</v>
      </c>
      <c r="M1716" s="955" t="s">
        <v>5561</v>
      </c>
      <c r="N1716" s="955">
        <v>35</v>
      </c>
      <c r="O1716" s="955" t="s">
        <v>14</v>
      </c>
      <c r="P1716" s="955" t="s">
        <v>15322</v>
      </c>
      <c r="Q1716" s="1086" t="s">
        <v>15323</v>
      </c>
      <c r="R1716" s="1085">
        <v>11.5</v>
      </c>
      <c r="S1716" s="1085">
        <v>4</v>
      </c>
      <c r="T1716" s="1076">
        <f t="shared" si="96"/>
        <v>15.5</v>
      </c>
      <c r="U1716" s="955"/>
      <c r="V1716" s="955"/>
      <c r="W1716" s="955"/>
      <c r="X1716" s="955"/>
      <c r="Y1716" s="964"/>
      <c r="Z1716" s="955"/>
      <c r="AA1716" s="964"/>
      <c r="AB1716" s="955"/>
      <c r="AC1716" s="964"/>
      <c r="AD1716" s="955" t="s">
        <v>38</v>
      </c>
      <c r="AE1716" s="955"/>
      <c r="AF1716" s="955"/>
      <c r="AG1716" s="955"/>
      <c r="AJ1716" s="1">
        <f t="shared" si="93"/>
        <v>0</v>
      </c>
    </row>
    <row r="1717" spans="1:36" s="16" customFormat="1" ht="75" customHeight="1">
      <c r="A1717" s="179" t="s">
        <v>12537</v>
      </c>
      <c r="B1717" s="955" t="s">
        <v>20</v>
      </c>
      <c r="C1717" s="1082" t="s">
        <v>5852</v>
      </c>
      <c r="D1717" s="974">
        <v>42666</v>
      </c>
      <c r="E1717" s="986">
        <v>0.52500000000000002</v>
      </c>
      <c r="F1717" s="974">
        <v>42666</v>
      </c>
      <c r="G1717" s="986">
        <v>0.52500000000000002</v>
      </c>
      <c r="H1717" s="1071">
        <f t="shared" si="95"/>
        <v>0</v>
      </c>
      <c r="I1717" s="1072">
        <v>192</v>
      </c>
      <c r="J1717" s="955"/>
      <c r="K1717" s="955"/>
      <c r="L1717" s="955" t="s">
        <v>17</v>
      </c>
      <c r="M1717" s="1073" t="s">
        <v>9033</v>
      </c>
      <c r="N1717" s="955">
        <v>220</v>
      </c>
      <c r="O1717" s="955" t="s">
        <v>8</v>
      </c>
      <c r="P1717" s="955" t="s">
        <v>12648</v>
      </c>
      <c r="Q1717" s="1086" t="s">
        <v>15324</v>
      </c>
      <c r="R1717" s="1085">
        <v>40</v>
      </c>
      <c r="S1717" s="1085"/>
      <c r="T1717" s="1076">
        <f t="shared" si="96"/>
        <v>40</v>
      </c>
      <c r="U1717" s="955"/>
      <c r="V1717" s="955"/>
      <c r="W1717" s="955"/>
      <c r="X1717" s="955"/>
      <c r="Y1717" s="964"/>
      <c r="Z1717" s="955"/>
      <c r="AA1717" s="964"/>
      <c r="AB1717" s="955"/>
      <c r="AC1717" s="964"/>
      <c r="AD1717" s="955" t="s">
        <v>38</v>
      </c>
      <c r="AE1717" s="955"/>
      <c r="AF1717" s="955"/>
      <c r="AG1717" s="955"/>
      <c r="AJ1717" s="1">
        <f t="shared" si="93"/>
        <v>0</v>
      </c>
    </row>
    <row r="1718" spans="1:36" s="16" customFormat="1" ht="112.5" customHeight="1">
      <c r="A1718" s="179" t="s">
        <v>12537</v>
      </c>
      <c r="B1718" s="955" t="s">
        <v>20</v>
      </c>
      <c r="C1718" s="955" t="s">
        <v>4153</v>
      </c>
      <c r="D1718" s="974">
        <v>42667</v>
      </c>
      <c r="E1718" s="1079">
        <v>0.37083333333333335</v>
      </c>
      <c r="F1718" s="974">
        <v>42667</v>
      </c>
      <c r="G1718" s="1079">
        <v>0.37638888888888888</v>
      </c>
      <c r="H1718" s="1071">
        <f t="shared" si="95"/>
        <v>5.5555555555555358E-3</v>
      </c>
      <c r="I1718" s="1080">
        <v>3</v>
      </c>
      <c r="J1718" s="955"/>
      <c r="K1718" s="955"/>
      <c r="L1718" s="955" t="s">
        <v>17</v>
      </c>
      <c r="M1718" s="955" t="s">
        <v>8515</v>
      </c>
      <c r="N1718" s="955" t="s">
        <v>3</v>
      </c>
      <c r="O1718" s="955" t="s">
        <v>8</v>
      </c>
      <c r="P1718" s="955" t="s">
        <v>12673</v>
      </c>
      <c r="Q1718" s="1086" t="s">
        <v>15325</v>
      </c>
      <c r="R1718" s="1085">
        <v>1</v>
      </c>
      <c r="S1718" s="1085">
        <v>0.8</v>
      </c>
      <c r="T1718" s="1076">
        <f t="shared" ref="T1718:T1749" si="97">R1718+S1718</f>
        <v>1.8</v>
      </c>
      <c r="U1718" s="955"/>
      <c r="V1718" s="955"/>
      <c r="W1718" s="955"/>
      <c r="X1718" s="955"/>
      <c r="Y1718" s="964"/>
      <c r="Z1718" s="955"/>
      <c r="AA1718" s="964"/>
      <c r="AB1718" s="955"/>
      <c r="AC1718" s="964"/>
      <c r="AD1718" s="955" t="s">
        <v>38</v>
      </c>
      <c r="AE1718" s="955"/>
      <c r="AF1718" s="955"/>
      <c r="AG1718" s="955"/>
      <c r="AJ1718" s="1">
        <f t="shared" si="93"/>
        <v>0</v>
      </c>
    </row>
    <row r="1719" spans="1:36" s="16" customFormat="1" ht="37.5">
      <c r="A1719" s="94" t="s">
        <v>12537</v>
      </c>
      <c r="B1719" s="955" t="s">
        <v>20</v>
      </c>
      <c r="C1719" s="955" t="s">
        <v>4153</v>
      </c>
      <c r="D1719" s="974">
        <v>42667</v>
      </c>
      <c r="E1719" s="1079">
        <v>0.54861111111111105</v>
      </c>
      <c r="F1719" s="974">
        <v>42667</v>
      </c>
      <c r="G1719" s="1079">
        <v>0.55208333333333337</v>
      </c>
      <c r="H1719" s="1071">
        <f t="shared" si="95"/>
        <v>3.4722222222223209E-3</v>
      </c>
      <c r="I1719" s="1080">
        <v>3</v>
      </c>
      <c r="J1719" s="955"/>
      <c r="K1719" s="955"/>
      <c r="L1719" s="955" t="s">
        <v>17</v>
      </c>
      <c r="M1719" s="955" t="s">
        <v>8515</v>
      </c>
      <c r="N1719" s="955" t="s">
        <v>3</v>
      </c>
      <c r="O1719" s="955" t="s">
        <v>8</v>
      </c>
      <c r="P1719" s="955" t="s">
        <v>12673</v>
      </c>
      <c r="Q1719" s="1086" t="s">
        <v>12674</v>
      </c>
      <c r="R1719" s="1085">
        <v>0.9</v>
      </c>
      <c r="S1719" s="1085">
        <v>0.8</v>
      </c>
      <c r="T1719" s="1076">
        <f t="shared" si="97"/>
        <v>1.7000000000000002</v>
      </c>
      <c r="U1719" s="955"/>
      <c r="V1719" s="955"/>
      <c r="W1719" s="955"/>
      <c r="X1719" s="955"/>
      <c r="Y1719" s="964"/>
      <c r="Z1719" s="955"/>
      <c r="AA1719" s="964"/>
      <c r="AB1719" s="955"/>
      <c r="AC1719" s="964"/>
      <c r="AD1719" s="955" t="s">
        <v>38</v>
      </c>
      <c r="AE1719" s="955"/>
      <c r="AF1719" s="955"/>
      <c r="AG1719" s="955"/>
      <c r="AJ1719" s="1">
        <f t="shared" si="93"/>
        <v>0</v>
      </c>
    </row>
    <row r="1720" spans="1:36" s="16" customFormat="1" ht="37.5">
      <c r="A1720" s="94" t="s">
        <v>12537</v>
      </c>
      <c r="B1720" s="955" t="s">
        <v>20</v>
      </c>
      <c r="C1720" s="955" t="s">
        <v>4153</v>
      </c>
      <c r="D1720" s="974">
        <v>42670</v>
      </c>
      <c r="E1720" s="1079">
        <v>0.55625000000000002</v>
      </c>
      <c r="F1720" s="974">
        <v>42670</v>
      </c>
      <c r="G1720" s="1070">
        <v>0.55625000000000002</v>
      </c>
      <c r="H1720" s="1071">
        <f t="shared" si="95"/>
        <v>0</v>
      </c>
      <c r="I1720" s="1072">
        <v>2</v>
      </c>
      <c r="J1720" s="955" t="s">
        <v>144</v>
      </c>
      <c r="K1720" s="955" t="s">
        <v>9</v>
      </c>
      <c r="L1720" s="955" t="s">
        <v>17</v>
      </c>
      <c r="M1720" s="1073" t="s">
        <v>5853</v>
      </c>
      <c r="N1720" s="280" t="s">
        <v>3</v>
      </c>
      <c r="O1720" s="280" t="s">
        <v>8</v>
      </c>
      <c r="P1720" s="280" t="s">
        <v>6496</v>
      </c>
      <c r="Q1720" s="1087" t="s">
        <v>15326</v>
      </c>
      <c r="R1720" s="1085">
        <v>0.3</v>
      </c>
      <c r="S1720" s="1085">
        <v>0.8</v>
      </c>
      <c r="T1720" s="1076">
        <f t="shared" si="97"/>
        <v>1.1000000000000001</v>
      </c>
      <c r="U1720" s="955"/>
      <c r="V1720" s="955"/>
      <c r="W1720" s="955"/>
      <c r="X1720" s="955"/>
      <c r="Y1720" s="964"/>
      <c r="Z1720" s="955"/>
      <c r="AA1720" s="964"/>
      <c r="AB1720" s="955"/>
      <c r="AC1720" s="964"/>
      <c r="AD1720" s="955" t="s">
        <v>38</v>
      </c>
      <c r="AE1720" s="955"/>
      <c r="AF1720" s="955"/>
      <c r="AG1720" s="955"/>
      <c r="AJ1720" s="1">
        <f t="shared" si="93"/>
        <v>0</v>
      </c>
    </row>
    <row r="1721" spans="1:36" s="16" customFormat="1" ht="75">
      <c r="A1721" s="94" t="s">
        <v>12537</v>
      </c>
      <c r="B1721" s="955" t="s">
        <v>20</v>
      </c>
      <c r="C1721" s="1082" t="s">
        <v>20</v>
      </c>
      <c r="D1721" s="974">
        <v>42674</v>
      </c>
      <c r="E1721" s="1079">
        <v>0.58194444444444449</v>
      </c>
      <c r="F1721" s="974">
        <v>42674</v>
      </c>
      <c r="G1721" s="1070">
        <v>0.61041666666666672</v>
      </c>
      <c r="H1721" s="1071">
        <f t="shared" si="95"/>
        <v>2.8472222222222232E-2</v>
      </c>
      <c r="I1721" s="1072">
        <v>4</v>
      </c>
      <c r="J1721" s="955"/>
      <c r="K1721" s="955"/>
      <c r="L1721" s="955" t="s">
        <v>4</v>
      </c>
      <c r="M1721" s="1073" t="s">
        <v>538</v>
      </c>
      <c r="N1721" s="955" t="s">
        <v>3</v>
      </c>
      <c r="O1721" s="955" t="s">
        <v>8</v>
      </c>
      <c r="P1721" s="955" t="s">
        <v>12731</v>
      </c>
      <c r="Q1721" s="1086" t="s">
        <v>12732</v>
      </c>
      <c r="R1721" s="1085">
        <v>5.9</v>
      </c>
      <c r="S1721" s="1085"/>
      <c r="T1721" s="1076">
        <f t="shared" si="97"/>
        <v>5.9</v>
      </c>
      <c r="U1721" s="955" t="s">
        <v>29</v>
      </c>
      <c r="V1721" s="955">
        <v>1995</v>
      </c>
      <c r="W1721" s="955" t="s">
        <v>2813</v>
      </c>
      <c r="X1721" s="955" t="s">
        <v>15327</v>
      </c>
      <c r="Y1721" s="964">
        <v>42540</v>
      </c>
      <c r="Z1721" s="955">
        <v>100</v>
      </c>
      <c r="AA1721" s="964">
        <v>42826</v>
      </c>
      <c r="AB1721" s="955">
        <v>1</v>
      </c>
      <c r="AC1721" s="964">
        <v>42522</v>
      </c>
      <c r="AD1721" s="955" t="s">
        <v>65</v>
      </c>
      <c r="AE1721" s="955"/>
      <c r="AF1721" s="955"/>
      <c r="AG1721" s="955"/>
      <c r="AJ1721" s="1">
        <f t="shared" si="93"/>
        <v>0</v>
      </c>
    </row>
    <row r="1722" spans="1:36" s="16" customFormat="1" ht="356.25">
      <c r="A1722" s="94" t="s">
        <v>12537</v>
      </c>
      <c r="B1722" s="955" t="s">
        <v>20</v>
      </c>
      <c r="C1722" s="1082" t="s">
        <v>20</v>
      </c>
      <c r="D1722" s="974">
        <v>42674</v>
      </c>
      <c r="E1722" s="986">
        <v>0.4236111111111111</v>
      </c>
      <c r="F1722" s="974">
        <v>42674</v>
      </c>
      <c r="G1722" s="986">
        <v>0.42430555555555555</v>
      </c>
      <c r="H1722" s="1071">
        <f t="shared" si="95"/>
        <v>6.9444444444444198E-4</v>
      </c>
      <c r="I1722" s="1072">
        <v>5</v>
      </c>
      <c r="J1722" s="955" t="s">
        <v>15328</v>
      </c>
      <c r="K1722" s="955" t="s">
        <v>9</v>
      </c>
      <c r="L1722" s="955" t="s">
        <v>4</v>
      </c>
      <c r="M1722" s="1073" t="s">
        <v>538</v>
      </c>
      <c r="N1722" s="955" t="s">
        <v>3</v>
      </c>
      <c r="O1722" s="955" t="s">
        <v>26</v>
      </c>
      <c r="P1722" s="955" t="s">
        <v>4696</v>
      </c>
      <c r="Q1722" s="1086" t="s">
        <v>15329</v>
      </c>
      <c r="R1722" s="1085">
        <v>1.5</v>
      </c>
      <c r="S1722" s="1085"/>
      <c r="T1722" s="1076">
        <f t="shared" si="97"/>
        <v>1.5</v>
      </c>
      <c r="U1722" s="955" t="s">
        <v>34</v>
      </c>
      <c r="V1722" s="955">
        <v>2010</v>
      </c>
      <c r="W1722" s="955" t="s">
        <v>15330</v>
      </c>
      <c r="X1722" s="955" t="s">
        <v>15331</v>
      </c>
      <c r="Y1722" s="964">
        <v>42648</v>
      </c>
      <c r="Z1722" s="955">
        <v>100</v>
      </c>
      <c r="AA1722" s="964">
        <v>43009</v>
      </c>
      <c r="AB1722" s="955">
        <v>0</v>
      </c>
      <c r="AC1722" s="964">
        <v>42232</v>
      </c>
      <c r="AD1722" s="955" t="s">
        <v>0</v>
      </c>
      <c r="AE1722" s="955"/>
      <c r="AF1722" s="955"/>
      <c r="AG1722" s="955"/>
      <c r="AJ1722" s="1">
        <f t="shared" si="93"/>
        <v>0</v>
      </c>
    </row>
    <row r="1723" spans="1:36" s="16" customFormat="1" ht="75">
      <c r="A1723" s="94" t="s">
        <v>12777</v>
      </c>
      <c r="B1723" s="955" t="s">
        <v>20</v>
      </c>
      <c r="C1723" s="1082" t="s">
        <v>20</v>
      </c>
      <c r="D1723" s="974">
        <v>42675</v>
      </c>
      <c r="E1723" s="1079">
        <v>0.48333333333333334</v>
      </c>
      <c r="F1723" s="974">
        <v>42675</v>
      </c>
      <c r="G1723" s="1070">
        <v>0.49722222222222223</v>
      </c>
      <c r="H1723" s="1071">
        <f t="shared" si="95"/>
        <v>1.3888888888888895E-2</v>
      </c>
      <c r="I1723" s="1072">
        <v>14</v>
      </c>
      <c r="J1723" s="955"/>
      <c r="K1723" s="955"/>
      <c r="L1723" s="955" t="s">
        <v>4</v>
      </c>
      <c r="M1723" s="1073" t="s">
        <v>12746</v>
      </c>
      <c r="N1723" s="955" t="s">
        <v>3</v>
      </c>
      <c r="O1723" s="955" t="s">
        <v>26</v>
      </c>
      <c r="P1723" s="955" t="s">
        <v>12747</v>
      </c>
      <c r="Q1723" s="1086" t="s">
        <v>12748</v>
      </c>
      <c r="R1723" s="1085">
        <v>4.7</v>
      </c>
      <c r="S1723" s="1085">
        <v>7.6</v>
      </c>
      <c r="T1723" s="1076">
        <f t="shared" si="97"/>
        <v>12.3</v>
      </c>
      <c r="U1723" s="955" t="s">
        <v>34</v>
      </c>
      <c r="V1723" s="955">
        <v>2005</v>
      </c>
      <c r="W1723" s="955" t="s">
        <v>15332</v>
      </c>
      <c r="X1723" s="955" t="s">
        <v>15333</v>
      </c>
      <c r="Y1723" s="964">
        <v>42440</v>
      </c>
      <c r="Z1723" s="955">
        <v>100</v>
      </c>
      <c r="AA1723" s="964">
        <v>42979</v>
      </c>
      <c r="AB1723" s="955">
        <v>0</v>
      </c>
      <c r="AC1723" s="964">
        <v>42440</v>
      </c>
      <c r="AD1723" s="955" t="s">
        <v>70</v>
      </c>
      <c r="AE1723" s="955"/>
      <c r="AF1723" s="955"/>
      <c r="AG1723" s="955"/>
      <c r="AJ1723" s="1">
        <f t="shared" si="93"/>
        <v>0</v>
      </c>
    </row>
    <row r="1724" spans="1:36" ht="47.25">
      <c r="A1724" s="94" t="s">
        <v>12777</v>
      </c>
      <c r="B1724" s="955" t="s">
        <v>20</v>
      </c>
      <c r="C1724" s="955" t="s">
        <v>4054</v>
      </c>
      <c r="D1724" s="974">
        <v>42675</v>
      </c>
      <c r="E1724" s="986">
        <v>0.50555555555555554</v>
      </c>
      <c r="F1724" s="974">
        <v>42675</v>
      </c>
      <c r="G1724" s="986">
        <v>0.51736111111111105</v>
      </c>
      <c r="H1724" s="1071">
        <f t="shared" si="95"/>
        <v>1.1805555555555514E-2</v>
      </c>
      <c r="I1724" s="1072">
        <v>8</v>
      </c>
      <c r="J1724" s="955" t="s">
        <v>144</v>
      </c>
      <c r="K1724" s="955" t="s">
        <v>21</v>
      </c>
      <c r="L1724" s="955" t="s">
        <v>17</v>
      </c>
      <c r="M1724" s="1073" t="s">
        <v>5851</v>
      </c>
      <c r="N1724" s="955" t="s">
        <v>3</v>
      </c>
      <c r="O1724" s="955" t="s">
        <v>8</v>
      </c>
      <c r="P1724" s="955" t="s">
        <v>4497</v>
      </c>
      <c r="Q1724" s="1086" t="s">
        <v>12734</v>
      </c>
      <c r="R1724" s="1085">
        <v>6.1</v>
      </c>
      <c r="S1724" s="1085"/>
      <c r="T1724" s="1076">
        <f t="shared" si="97"/>
        <v>6.1</v>
      </c>
      <c r="U1724" s="955"/>
      <c r="V1724" s="955"/>
      <c r="W1724" s="955"/>
      <c r="X1724" s="955"/>
      <c r="Y1724" s="964"/>
      <c r="Z1724" s="955"/>
      <c r="AA1724" s="964"/>
      <c r="AB1724" s="955"/>
      <c r="AC1724" s="964"/>
      <c r="AD1724" s="955" t="s">
        <v>38</v>
      </c>
      <c r="AE1724" s="955"/>
      <c r="AF1724" s="955"/>
      <c r="AG1724" s="955"/>
      <c r="AJ1724" s="1">
        <f t="shared" si="93"/>
        <v>0</v>
      </c>
    </row>
    <row r="1725" spans="1:36" ht="37.5">
      <c r="A1725" s="94" t="s">
        <v>12777</v>
      </c>
      <c r="B1725" s="280" t="s">
        <v>20</v>
      </c>
      <c r="C1725" s="955" t="s">
        <v>4054</v>
      </c>
      <c r="D1725" s="497">
        <v>42675</v>
      </c>
      <c r="E1725" s="614">
        <v>0.67291666666666661</v>
      </c>
      <c r="F1725" s="497">
        <v>42675</v>
      </c>
      <c r="G1725" s="614">
        <v>0.67361111111111116</v>
      </c>
      <c r="H1725" s="1088">
        <f t="shared" si="95"/>
        <v>6.94444444444553E-4</v>
      </c>
      <c r="I1725" s="1089">
        <v>2</v>
      </c>
      <c r="J1725" s="280" t="s">
        <v>144</v>
      </c>
      <c r="K1725" s="280" t="s">
        <v>9</v>
      </c>
      <c r="L1725" s="955" t="s">
        <v>17</v>
      </c>
      <c r="M1725" s="280" t="s">
        <v>4151</v>
      </c>
      <c r="N1725" s="280" t="s">
        <v>3</v>
      </c>
      <c r="O1725" s="280" t="s">
        <v>8</v>
      </c>
      <c r="P1725" s="280" t="s">
        <v>12735</v>
      </c>
      <c r="Q1725" s="1087" t="s">
        <v>12736</v>
      </c>
      <c r="R1725" s="1085">
        <v>4.7</v>
      </c>
      <c r="S1725" s="1085"/>
      <c r="T1725" s="1076">
        <f t="shared" si="97"/>
        <v>4.7</v>
      </c>
      <c r="U1725" s="955"/>
      <c r="V1725" s="955"/>
      <c r="W1725" s="955"/>
      <c r="X1725" s="955"/>
      <c r="Y1725" s="964"/>
      <c r="Z1725" s="955"/>
      <c r="AA1725" s="964"/>
      <c r="AB1725" s="955"/>
      <c r="AC1725" s="964"/>
      <c r="AD1725" s="955" t="s">
        <v>38</v>
      </c>
      <c r="AE1725" s="955"/>
      <c r="AF1725" s="955"/>
      <c r="AG1725" s="955"/>
      <c r="AJ1725" s="1">
        <f t="shared" si="93"/>
        <v>0</v>
      </c>
    </row>
    <row r="1726" spans="1:36" ht="252">
      <c r="A1726" s="94" t="s">
        <v>12777</v>
      </c>
      <c r="B1726" s="955" t="s">
        <v>20</v>
      </c>
      <c r="C1726" s="1082" t="s">
        <v>20</v>
      </c>
      <c r="D1726" s="974">
        <v>42676</v>
      </c>
      <c r="E1726" s="1079">
        <v>0.11458333333333333</v>
      </c>
      <c r="F1726" s="974">
        <v>42676</v>
      </c>
      <c r="G1726" s="1079">
        <v>0.11458333333333333</v>
      </c>
      <c r="H1726" s="1071">
        <f t="shared" si="95"/>
        <v>0</v>
      </c>
      <c r="I1726" s="1080">
        <v>240</v>
      </c>
      <c r="J1726" s="955" t="s">
        <v>15334</v>
      </c>
      <c r="K1726" s="955" t="s">
        <v>9</v>
      </c>
      <c r="L1726" s="955" t="s">
        <v>4</v>
      </c>
      <c r="M1726" s="955" t="s">
        <v>4184</v>
      </c>
      <c r="N1726" s="955">
        <v>110</v>
      </c>
      <c r="O1726" s="955" t="s">
        <v>8</v>
      </c>
      <c r="P1726" s="955" t="s">
        <v>15335</v>
      </c>
      <c r="Q1726" s="1081" t="s">
        <v>15336</v>
      </c>
      <c r="R1726" s="1075">
        <v>66</v>
      </c>
      <c r="S1726" s="1075">
        <v>95</v>
      </c>
      <c r="T1726" s="1076">
        <f t="shared" si="97"/>
        <v>161</v>
      </c>
      <c r="U1726" s="955" t="s">
        <v>7</v>
      </c>
      <c r="V1726" s="955">
        <v>1976</v>
      </c>
      <c r="W1726" s="955" t="s">
        <v>9220</v>
      </c>
      <c r="X1726" s="955">
        <v>0</v>
      </c>
      <c r="Y1726" s="964">
        <v>42192</v>
      </c>
      <c r="Z1726" s="955">
        <v>100</v>
      </c>
      <c r="AA1726" s="964">
        <v>42948</v>
      </c>
      <c r="AB1726" s="955">
        <v>0</v>
      </c>
      <c r="AC1726" s="964">
        <v>41994</v>
      </c>
      <c r="AD1726" s="955" t="s">
        <v>0</v>
      </c>
      <c r="AE1726" s="955"/>
      <c r="AF1726" s="955"/>
      <c r="AG1726" s="955"/>
      <c r="AJ1726" s="1">
        <f t="shared" si="93"/>
        <v>0</v>
      </c>
    </row>
    <row r="1727" spans="1:36" ht="94.5">
      <c r="A1727" s="94" t="s">
        <v>12777</v>
      </c>
      <c r="B1727" s="955" t="s">
        <v>20</v>
      </c>
      <c r="C1727" s="1082" t="s">
        <v>20</v>
      </c>
      <c r="D1727" s="974">
        <v>42676</v>
      </c>
      <c r="E1727" s="986">
        <v>0.72361111111111109</v>
      </c>
      <c r="F1727" s="974">
        <v>42676</v>
      </c>
      <c r="G1727" s="986">
        <v>0.75208333333333333</v>
      </c>
      <c r="H1727" s="1071">
        <f t="shared" si="95"/>
        <v>2.8472222222222232E-2</v>
      </c>
      <c r="I1727" s="1072">
        <v>7</v>
      </c>
      <c r="J1727" s="955"/>
      <c r="K1727" s="955" t="s">
        <v>21</v>
      </c>
      <c r="L1727" s="955" t="s">
        <v>4</v>
      </c>
      <c r="M1727" s="955" t="s">
        <v>4951</v>
      </c>
      <c r="N1727" s="955" t="s">
        <v>3</v>
      </c>
      <c r="O1727" s="955" t="s">
        <v>8</v>
      </c>
      <c r="P1727" s="1090" t="s">
        <v>12776</v>
      </c>
      <c r="Q1727" s="1091" t="s">
        <v>15337</v>
      </c>
      <c r="R1727" s="1075">
        <v>7</v>
      </c>
      <c r="S1727" s="1085"/>
      <c r="T1727" s="1076">
        <f t="shared" si="97"/>
        <v>7</v>
      </c>
      <c r="U1727" s="955" t="s">
        <v>45</v>
      </c>
      <c r="V1727" s="955">
        <v>2012</v>
      </c>
      <c r="W1727" s="955" t="s">
        <v>15338</v>
      </c>
      <c r="X1727" s="955" t="s">
        <v>15339</v>
      </c>
      <c r="Y1727" s="964">
        <v>42167</v>
      </c>
      <c r="Z1727" s="955">
        <v>100</v>
      </c>
      <c r="AA1727" s="964">
        <v>42887</v>
      </c>
      <c r="AB1727" s="955">
        <v>1</v>
      </c>
      <c r="AC1727" s="964">
        <v>42167</v>
      </c>
      <c r="AD1727" s="955" t="s">
        <v>58</v>
      </c>
      <c r="AE1727" s="955"/>
      <c r="AF1727" s="955"/>
      <c r="AG1727" s="955"/>
      <c r="AJ1727" s="1">
        <f t="shared" si="93"/>
        <v>0</v>
      </c>
    </row>
    <row r="1728" spans="1:36" ht="93.75">
      <c r="A1728" s="94" t="s">
        <v>12777</v>
      </c>
      <c r="B1728" s="955" t="s">
        <v>20</v>
      </c>
      <c r="C1728" s="955" t="s">
        <v>4153</v>
      </c>
      <c r="D1728" s="974">
        <v>42678</v>
      </c>
      <c r="E1728" s="986">
        <v>0.625</v>
      </c>
      <c r="F1728" s="974">
        <v>42678</v>
      </c>
      <c r="G1728" s="986">
        <v>0.62569444444444444</v>
      </c>
      <c r="H1728" s="1071">
        <f t="shared" si="95"/>
        <v>6.9444444444444198E-4</v>
      </c>
      <c r="I1728" s="1072">
        <v>10</v>
      </c>
      <c r="J1728" s="955"/>
      <c r="K1728" s="955"/>
      <c r="L1728" s="955" t="s">
        <v>17</v>
      </c>
      <c r="M1728" s="1073" t="s">
        <v>6844</v>
      </c>
      <c r="N1728" s="955" t="s">
        <v>3</v>
      </c>
      <c r="O1728" s="955" t="s">
        <v>8</v>
      </c>
      <c r="P1728" s="955" t="s">
        <v>15340</v>
      </c>
      <c r="Q1728" s="1086" t="s">
        <v>13924</v>
      </c>
      <c r="R1728" s="1085">
        <v>3.8</v>
      </c>
      <c r="S1728" s="1085">
        <v>0.8</v>
      </c>
      <c r="T1728" s="1076">
        <f t="shared" si="97"/>
        <v>4.5999999999999996</v>
      </c>
      <c r="U1728" s="955"/>
      <c r="V1728" s="955"/>
      <c r="W1728" s="955"/>
      <c r="X1728" s="955"/>
      <c r="Y1728" s="964"/>
      <c r="Z1728" s="955"/>
      <c r="AA1728" s="964"/>
      <c r="AB1728" s="955"/>
      <c r="AC1728" s="964"/>
      <c r="AD1728" s="955" t="s">
        <v>38</v>
      </c>
      <c r="AE1728" s="955"/>
      <c r="AF1728" s="955"/>
      <c r="AG1728" s="955"/>
      <c r="AJ1728" s="1">
        <f t="shared" si="93"/>
        <v>0</v>
      </c>
    </row>
    <row r="1729" spans="1:37" ht="31.5" customHeight="1">
      <c r="A1729" s="179" t="s">
        <v>5349</v>
      </c>
      <c r="B1729" s="955" t="s">
        <v>13</v>
      </c>
      <c r="C1729" s="955" t="s">
        <v>147</v>
      </c>
      <c r="D1729" s="974">
        <v>42576</v>
      </c>
      <c r="E1729" s="1079">
        <v>0.3972222222222222</v>
      </c>
      <c r="F1729" s="974">
        <v>42576</v>
      </c>
      <c r="G1729" s="1079">
        <v>0.49652777777777773</v>
      </c>
      <c r="H1729" s="1079">
        <f>G1729-E1729</f>
        <v>9.9305555555555536E-2</v>
      </c>
      <c r="I1729" s="955">
        <v>1</v>
      </c>
      <c r="J1729" s="955" t="s">
        <v>141</v>
      </c>
      <c r="K1729" s="955" t="s">
        <v>141</v>
      </c>
      <c r="L1729" s="955" t="s">
        <v>12</v>
      </c>
      <c r="M1729" s="955" t="s">
        <v>10658</v>
      </c>
      <c r="N1729" s="955">
        <v>0.4</v>
      </c>
      <c r="O1729" s="955" t="s">
        <v>57</v>
      </c>
      <c r="P1729" s="955" t="s">
        <v>57</v>
      </c>
      <c r="Q1729" s="1242" t="s">
        <v>10738</v>
      </c>
      <c r="R1729" s="1085"/>
      <c r="S1729" s="1085">
        <v>9.4</v>
      </c>
      <c r="T1729" s="1085">
        <f t="shared" si="97"/>
        <v>9.4</v>
      </c>
      <c r="U1729" s="955" t="s">
        <v>62</v>
      </c>
      <c r="V1729" s="955" t="s">
        <v>141</v>
      </c>
      <c r="W1729" s="955" t="s">
        <v>141</v>
      </c>
      <c r="X1729" s="955" t="s">
        <v>141</v>
      </c>
      <c r="Y1729" s="955" t="s">
        <v>141</v>
      </c>
      <c r="Z1729" s="955" t="s">
        <v>141</v>
      </c>
      <c r="AA1729" s="955" t="s">
        <v>141</v>
      </c>
      <c r="AB1729" s="955" t="s">
        <v>141</v>
      </c>
      <c r="AC1729" s="955" t="s">
        <v>141</v>
      </c>
      <c r="AD1729" s="956" t="s">
        <v>23</v>
      </c>
      <c r="AE1729" s="955" t="s">
        <v>141</v>
      </c>
      <c r="AF1729" s="955" t="s">
        <v>141</v>
      </c>
      <c r="AG1729" s="955" t="s">
        <v>141</v>
      </c>
      <c r="AJ1729" s="1">
        <f t="shared" si="93"/>
        <v>0</v>
      </c>
      <c r="AK1729" s="1">
        <f>AJ1729-T1729</f>
        <v>-9.4</v>
      </c>
    </row>
    <row r="1730" spans="1:37" ht="126">
      <c r="A1730" s="94" t="s">
        <v>12777</v>
      </c>
      <c r="B1730" s="955" t="s">
        <v>20</v>
      </c>
      <c r="C1730" s="955" t="s">
        <v>4054</v>
      </c>
      <c r="D1730" s="974">
        <v>42678</v>
      </c>
      <c r="E1730" s="1079">
        <v>0.66180555555555554</v>
      </c>
      <c r="F1730" s="974">
        <v>42678</v>
      </c>
      <c r="G1730" s="1079">
        <v>0.66527777777777775</v>
      </c>
      <c r="H1730" s="1071">
        <f t="shared" ref="H1730:H1738" si="98">F1730-D1730+G1730-E1730</f>
        <v>3.4722222222222099E-3</v>
      </c>
      <c r="I1730" s="1080">
        <v>230</v>
      </c>
      <c r="J1730" s="955" t="s">
        <v>12789</v>
      </c>
      <c r="K1730" s="955" t="s">
        <v>21</v>
      </c>
      <c r="L1730" s="955" t="s">
        <v>17</v>
      </c>
      <c r="M1730" s="1073" t="s">
        <v>9033</v>
      </c>
      <c r="N1730" s="955">
        <v>110</v>
      </c>
      <c r="O1730" s="955" t="s">
        <v>8</v>
      </c>
      <c r="P1730" s="955" t="s">
        <v>12790</v>
      </c>
      <c r="Q1730" s="1086" t="s">
        <v>15343</v>
      </c>
      <c r="R1730" s="1085">
        <v>83.8</v>
      </c>
      <c r="S1730" s="1085">
        <v>62.9</v>
      </c>
      <c r="T1730" s="1076">
        <f t="shared" si="97"/>
        <v>146.69999999999999</v>
      </c>
      <c r="U1730" s="955"/>
      <c r="V1730" s="955"/>
      <c r="W1730" s="955"/>
      <c r="X1730" s="955"/>
      <c r="Y1730" s="964"/>
      <c r="Z1730" s="955"/>
      <c r="AA1730" s="964"/>
      <c r="AB1730" s="955"/>
      <c r="AC1730" s="964"/>
      <c r="AD1730" s="955" t="s">
        <v>38</v>
      </c>
      <c r="AE1730" s="955"/>
      <c r="AF1730" s="955"/>
      <c r="AG1730" s="955"/>
      <c r="AH1730" s="115"/>
      <c r="AI1730" s="115"/>
      <c r="AJ1730" s="1">
        <f t="shared" si="93"/>
        <v>0</v>
      </c>
    </row>
    <row r="1731" spans="1:37" ht="150">
      <c r="A1731" s="94" t="s">
        <v>12777</v>
      </c>
      <c r="B1731" s="955" t="s">
        <v>20</v>
      </c>
      <c r="C1731" s="955" t="s">
        <v>4157</v>
      </c>
      <c r="D1731" s="974">
        <v>42678</v>
      </c>
      <c r="E1731" s="1079">
        <v>0.65625</v>
      </c>
      <c r="F1731" s="974">
        <v>42678</v>
      </c>
      <c r="G1731" s="1079">
        <v>0.65694444444444444</v>
      </c>
      <c r="H1731" s="1071">
        <f t="shared" si="98"/>
        <v>6.9444444444444198E-4</v>
      </c>
      <c r="I1731" s="1080">
        <v>61</v>
      </c>
      <c r="J1731" s="955" t="s">
        <v>12789</v>
      </c>
      <c r="K1731" s="955" t="s">
        <v>9</v>
      </c>
      <c r="L1731" s="955" t="s">
        <v>17</v>
      </c>
      <c r="M1731" s="1073" t="s">
        <v>1286</v>
      </c>
      <c r="N1731" s="955">
        <v>110</v>
      </c>
      <c r="O1731" s="955" t="s">
        <v>8</v>
      </c>
      <c r="P1731" s="955" t="s">
        <v>12791</v>
      </c>
      <c r="Q1731" s="1086" t="s">
        <v>15344</v>
      </c>
      <c r="R1731" s="1085">
        <v>51</v>
      </c>
      <c r="S1731" s="1085">
        <v>37.200000000000003</v>
      </c>
      <c r="T1731" s="1076">
        <f t="shared" si="97"/>
        <v>88.2</v>
      </c>
      <c r="U1731" s="955"/>
      <c r="V1731" s="955"/>
      <c r="W1731" s="955"/>
      <c r="X1731" s="955"/>
      <c r="Y1731" s="964"/>
      <c r="Z1731" s="955"/>
      <c r="AA1731" s="964"/>
      <c r="AB1731" s="955"/>
      <c r="AC1731" s="964"/>
      <c r="AD1731" s="955" t="s">
        <v>38</v>
      </c>
      <c r="AE1731" s="955"/>
      <c r="AF1731" s="955"/>
      <c r="AG1731" s="955"/>
      <c r="AJ1731" s="1">
        <f t="shared" si="93"/>
        <v>0</v>
      </c>
    </row>
    <row r="1732" spans="1:37" ht="131.25">
      <c r="A1732" s="94" t="s">
        <v>12777</v>
      </c>
      <c r="B1732" s="955" t="s">
        <v>20</v>
      </c>
      <c r="C1732" s="955" t="s">
        <v>6488</v>
      </c>
      <c r="D1732" s="974">
        <v>42679</v>
      </c>
      <c r="E1732" s="986">
        <v>0.74791666666666667</v>
      </c>
      <c r="F1732" s="974">
        <v>42679</v>
      </c>
      <c r="G1732" s="986">
        <v>0.74861111111111101</v>
      </c>
      <c r="H1732" s="1071">
        <f t="shared" si="98"/>
        <v>6.9444444444433095E-4</v>
      </c>
      <c r="I1732" s="1092">
        <v>6</v>
      </c>
      <c r="J1732" s="955"/>
      <c r="K1732" s="955"/>
      <c r="L1732" s="955" t="s">
        <v>17</v>
      </c>
      <c r="M1732" s="1073" t="s">
        <v>6492</v>
      </c>
      <c r="N1732" s="955">
        <v>110</v>
      </c>
      <c r="O1732" s="955" t="s">
        <v>8</v>
      </c>
      <c r="P1732" s="955" t="s">
        <v>12816</v>
      </c>
      <c r="Q1732" s="1086" t="s">
        <v>13925</v>
      </c>
      <c r="R1732" s="1085">
        <v>1.8</v>
      </c>
      <c r="S1732" s="1085"/>
      <c r="T1732" s="1076">
        <f t="shared" si="97"/>
        <v>1.8</v>
      </c>
      <c r="U1732" s="955"/>
      <c r="V1732" s="955"/>
      <c r="W1732" s="955"/>
      <c r="X1732" s="955"/>
      <c r="Y1732" s="964"/>
      <c r="Z1732" s="955"/>
      <c r="AA1732" s="964"/>
      <c r="AB1732" s="955"/>
      <c r="AC1732" s="964"/>
      <c r="AD1732" s="955" t="s">
        <v>38</v>
      </c>
      <c r="AE1732" s="955"/>
      <c r="AF1732" s="955"/>
      <c r="AG1732" s="955"/>
      <c r="AJ1732" s="1">
        <f t="shared" si="93"/>
        <v>0</v>
      </c>
    </row>
    <row r="1733" spans="1:37" ht="56.25">
      <c r="A1733" s="94" t="s">
        <v>12777</v>
      </c>
      <c r="B1733" s="955" t="s">
        <v>20</v>
      </c>
      <c r="C1733" s="955" t="s">
        <v>4153</v>
      </c>
      <c r="D1733" s="974">
        <v>42680</v>
      </c>
      <c r="E1733" s="986">
        <v>0.66597222222222219</v>
      </c>
      <c r="F1733" s="974">
        <v>42680</v>
      </c>
      <c r="G1733" s="986">
        <v>0.6743055555555556</v>
      </c>
      <c r="H1733" s="1071">
        <f t="shared" si="98"/>
        <v>8.3333333333334147E-3</v>
      </c>
      <c r="I1733" s="1072"/>
      <c r="J1733" s="955"/>
      <c r="K1733" s="955"/>
      <c r="L1733" s="955" t="s">
        <v>17</v>
      </c>
      <c r="M1733" s="1073" t="s">
        <v>5853</v>
      </c>
      <c r="N1733" s="955" t="s">
        <v>3</v>
      </c>
      <c r="O1733" s="955" t="s">
        <v>8</v>
      </c>
      <c r="P1733" s="955" t="s">
        <v>1119</v>
      </c>
      <c r="Q1733" s="1086" t="s">
        <v>13926</v>
      </c>
      <c r="R1733" s="1085">
        <v>0.1</v>
      </c>
      <c r="S1733" s="1085">
        <v>0.9</v>
      </c>
      <c r="T1733" s="1076">
        <f t="shared" si="97"/>
        <v>1</v>
      </c>
      <c r="U1733" s="955"/>
      <c r="V1733" s="955"/>
      <c r="W1733" s="955"/>
      <c r="X1733" s="955"/>
      <c r="Y1733" s="964"/>
      <c r="Z1733" s="955"/>
      <c r="AA1733" s="964"/>
      <c r="AB1733" s="955"/>
      <c r="AC1733" s="964"/>
      <c r="AD1733" s="955" t="s">
        <v>38</v>
      </c>
      <c r="AE1733" s="955"/>
      <c r="AF1733" s="955"/>
      <c r="AG1733" s="955"/>
      <c r="AJ1733" s="1">
        <f t="shared" si="93"/>
        <v>0</v>
      </c>
    </row>
    <row r="1734" spans="1:37" ht="206.25">
      <c r="A1734" s="94" t="s">
        <v>12777</v>
      </c>
      <c r="B1734" s="955" t="s">
        <v>20</v>
      </c>
      <c r="C1734" s="1082" t="s">
        <v>20</v>
      </c>
      <c r="D1734" s="974">
        <v>42681</v>
      </c>
      <c r="E1734" s="1079">
        <v>0.20138888888888887</v>
      </c>
      <c r="F1734" s="974">
        <v>42681</v>
      </c>
      <c r="G1734" s="1079">
        <v>0.20277777777777781</v>
      </c>
      <c r="H1734" s="1071">
        <f t="shared" si="98"/>
        <v>1.3888888888889395E-3</v>
      </c>
      <c r="I1734" s="1080">
        <v>29</v>
      </c>
      <c r="J1734" s="955" t="s">
        <v>15345</v>
      </c>
      <c r="K1734" s="955" t="s">
        <v>146</v>
      </c>
      <c r="L1734" s="955" t="s">
        <v>4</v>
      </c>
      <c r="M1734" s="1073" t="s">
        <v>538</v>
      </c>
      <c r="N1734" s="955">
        <v>110</v>
      </c>
      <c r="O1734" s="955" t="s">
        <v>8</v>
      </c>
      <c r="P1734" s="955" t="s">
        <v>12891</v>
      </c>
      <c r="Q1734" s="1086" t="s">
        <v>15346</v>
      </c>
      <c r="R1734" s="1085">
        <v>23</v>
      </c>
      <c r="S1734" s="1085">
        <v>77</v>
      </c>
      <c r="T1734" s="1076">
        <f t="shared" si="97"/>
        <v>100</v>
      </c>
      <c r="U1734" s="955" t="s">
        <v>29</v>
      </c>
      <c r="V1734" s="955">
        <v>1994</v>
      </c>
      <c r="W1734" s="955" t="s">
        <v>12037</v>
      </c>
      <c r="X1734" s="955" t="s">
        <v>15347</v>
      </c>
      <c r="Y1734" s="964">
        <v>42569</v>
      </c>
      <c r="Z1734" s="955">
        <v>100</v>
      </c>
      <c r="AA1734" s="964">
        <v>42917</v>
      </c>
      <c r="AB1734" s="955">
        <v>0</v>
      </c>
      <c r="AC1734" s="964">
        <v>42627</v>
      </c>
      <c r="AD1734" s="955" t="s">
        <v>0</v>
      </c>
      <c r="AE1734" s="955"/>
      <c r="AF1734" s="955"/>
      <c r="AG1734" s="955"/>
      <c r="AJ1734" s="1">
        <f t="shared" si="93"/>
        <v>0</v>
      </c>
    </row>
    <row r="1735" spans="1:37" ht="56.25">
      <c r="A1735" s="94" t="s">
        <v>12777</v>
      </c>
      <c r="B1735" s="955" t="s">
        <v>20</v>
      </c>
      <c r="C1735" s="1082" t="s">
        <v>20</v>
      </c>
      <c r="D1735" s="974">
        <v>42681</v>
      </c>
      <c r="E1735" s="986">
        <v>0.47916666666666669</v>
      </c>
      <c r="F1735" s="974">
        <v>42681</v>
      </c>
      <c r="G1735" s="986">
        <v>0.47986111111111113</v>
      </c>
      <c r="H1735" s="1071">
        <f t="shared" si="98"/>
        <v>6.9444444444444198E-4</v>
      </c>
      <c r="I1735" s="1072">
        <v>6</v>
      </c>
      <c r="J1735" s="955"/>
      <c r="K1735" s="955"/>
      <c r="L1735" s="955" t="s">
        <v>4</v>
      </c>
      <c r="M1735" s="1073" t="s">
        <v>533</v>
      </c>
      <c r="N1735" s="955" t="s">
        <v>3</v>
      </c>
      <c r="O1735" s="955" t="s">
        <v>33</v>
      </c>
      <c r="P1735" s="955" t="s">
        <v>7882</v>
      </c>
      <c r="Q1735" s="1086" t="s">
        <v>13927</v>
      </c>
      <c r="R1735" s="1085">
        <v>3.1</v>
      </c>
      <c r="S1735" s="1085">
        <v>0.7</v>
      </c>
      <c r="T1735" s="1076">
        <f t="shared" si="97"/>
        <v>3.8</v>
      </c>
      <c r="U1735" s="955">
        <v>0</v>
      </c>
      <c r="V1735" s="955">
        <v>0</v>
      </c>
      <c r="W1735" s="955" t="s">
        <v>15348</v>
      </c>
      <c r="X1735" s="955" t="s">
        <v>15349</v>
      </c>
      <c r="Y1735" s="964">
        <v>42636</v>
      </c>
      <c r="Z1735" s="955">
        <v>100</v>
      </c>
      <c r="AA1735" s="964">
        <v>42677</v>
      </c>
      <c r="AB1735" s="955">
        <v>0</v>
      </c>
      <c r="AC1735" s="964">
        <v>42636</v>
      </c>
      <c r="AD1735" s="955" t="s">
        <v>18</v>
      </c>
      <c r="AE1735" s="955"/>
      <c r="AF1735" s="955"/>
      <c r="AG1735" s="955"/>
      <c r="AJ1735" s="1">
        <f t="shared" si="93"/>
        <v>0</v>
      </c>
    </row>
    <row r="1736" spans="1:37" ht="93.75">
      <c r="A1736" s="94" t="s">
        <v>12777</v>
      </c>
      <c r="B1736" s="955" t="s">
        <v>20</v>
      </c>
      <c r="C1736" s="1082" t="s">
        <v>983</v>
      </c>
      <c r="D1736" s="974">
        <v>42681</v>
      </c>
      <c r="E1736" s="986">
        <v>0.50208333333333333</v>
      </c>
      <c r="F1736" s="974">
        <v>42681</v>
      </c>
      <c r="G1736" s="986">
        <v>0.50277777777777777</v>
      </c>
      <c r="H1736" s="1071">
        <f t="shared" si="98"/>
        <v>6.9444444444444198E-4</v>
      </c>
      <c r="I1736" s="1072">
        <v>8</v>
      </c>
      <c r="J1736" s="955"/>
      <c r="K1736" s="955"/>
      <c r="L1736" s="955" t="s">
        <v>17</v>
      </c>
      <c r="M1736" s="1073" t="s">
        <v>6492</v>
      </c>
      <c r="N1736" s="955">
        <v>35</v>
      </c>
      <c r="O1736" s="955" t="s">
        <v>8</v>
      </c>
      <c r="P1736" s="955" t="s">
        <v>15340</v>
      </c>
      <c r="Q1736" s="1086" t="s">
        <v>15350</v>
      </c>
      <c r="R1736" s="1085">
        <v>2.2000000000000002</v>
      </c>
      <c r="S1736" s="1085"/>
      <c r="T1736" s="1076">
        <f t="shared" si="97"/>
        <v>2.2000000000000002</v>
      </c>
      <c r="U1736" s="955"/>
      <c r="V1736" s="955"/>
      <c r="W1736" s="955"/>
      <c r="X1736" s="955"/>
      <c r="Y1736" s="964"/>
      <c r="Z1736" s="955"/>
      <c r="AA1736" s="964"/>
      <c r="AB1736" s="955"/>
      <c r="AC1736" s="964"/>
      <c r="AD1736" s="955" t="s">
        <v>38</v>
      </c>
      <c r="AE1736" s="955"/>
      <c r="AF1736" s="955"/>
      <c r="AG1736" s="955"/>
      <c r="AJ1736" s="1">
        <f t="shared" si="93"/>
        <v>0</v>
      </c>
    </row>
    <row r="1737" spans="1:37" ht="93.75">
      <c r="A1737" s="94" t="s">
        <v>12777</v>
      </c>
      <c r="B1737" s="955" t="s">
        <v>20</v>
      </c>
      <c r="C1737" s="1082" t="s">
        <v>983</v>
      </c>
      <c r="D1737" s="974">
        <v>42682</v>
      </c>
      <c r="E1737" s="986">
        <v>0.68402777777777779</v>
      </c>
      <c r="F1737" s="974">
        <v>42682</v>
      </c>
      <c r="G1737" s="986">
        <v>0.68472222222222223</v>
      </c>
      <c r="H1737" s="1071">
        <f t="shared" si="98"/>
        <v>6.9444444444444198E-4</v>
      </c>
      <c r="I1737" s="1080">
        <v>4</v>
      </c>
      <c r="J1737" s="955"/>
      <c r="K1737" s="955"/>
      <c r="L1737" s="955" t="s">
        <v>17</v>
      </c>
      <c r="M1737" s="1073" t="s">
        <v>12895</v>
      </c>
      <c r="N1737" s="955">
        <v>110</v>
      </c>
      <c r="O1737" s="955" t="s">
        <v>14</v>
      </c>
      <c r="P1737" s="955" t="s">
        <v>12896</v>
      </c>
      <c r="Q1737" s="1086" t="s">
        <v>12897</v>
      </c>
      <c r="R1737" s="1085">
        <v>1.6</v>
      </c>
      <c r="S1737" s="1085">
        <v>0.2</v>
      </c>
      <c r="T1737" s="1076">
        <f t="shared" si="97"/>
        <v>1.8</v>
      </c>
      <c r="U1737" s="955"/>
      <c r="V1737" s="955"/>
      <c r="W1737" s="955"/>
      <c r="X1737" s="955"/>
      <c r="Y1737" s="964"/>
      <c r="Z1737" s="955"/>
      <c r="AA1737" s="964"/>
      <c r="AB1737" s="955"/>
      <c r="AC1737" s="964"/>
      <c r="AD1737" s="955" t="s">
        <v>38</v>
      </c>
      <c r="AE1737" s="955"/>
      <c r="AF1737" s="955"/>
      <c r="AG1737" s="955"/>
      <c r="AJ1737" s="1">
        <f t="shared" si="93"/>
        <v>0</v>
      </c>
    </row>
    <row r="1738" spans="1:37" ht="37.5">
      <c r="A1738" s="94" t="s">
        <v>12777</v>
      </c>
      <c r="B1738" s="955" t="s">
        <v>20</v>
      </c>
      <c r="C1738" s="955" t="s">
        <v>4153</v>
      </c>
      <c r="D1738" s="974">
        <v>42682</v>
      </c>
      <c r="E1738" s="986">
        <v>0.78888888888888886</v>
      </c>
      <c r="F1738" s="974">
        <v>42682</v>
      </c>
      <c r="G1738" s="986">
        <v>0.79722222222222217</v>
      </c>
      <c r="H1738" s="1071">
        <f t="shared" si="98"/>
        <v>8.3333333333333037E-3</v>
      </c>
      <c r="I1738" s="1080">
        <v>2</v>
      </c>
      <c r="J1738" s="955" t="s">
        <v>144</v>
      </c>
      <c r="K1738" s="955" t="s">
        <v>21</v>
      </c>
      <c r="L1738" s="955" t="s">
        <v>17</v>
      </c>
      <c r="M1738" s="1073" t="s">
        <v>5853</v>
      </c>
      <c r="N1738" s="955" t="s">
        <v>3</v>
      </c>
      <c r="O1738" s="955" t="s">
        <v>8</v>
      </c>
      <c r="P1738" s="955" t="s">
        <v>12898</v>
      </c>
      <c r="Q1738" s="1086" t="s">
        <v>12899</v>
      </c>
      <c r="R1738" s="1085">
        <v>0.2</v>
      </c>
      <c r="S1738" s="1085"/>
      <c r="T1738" s="1076">
        <f t="shared" si="97"/>
        <v>0.2</v>
      </c>
      <c r="U1738" s="955"/>
      <c r="V1738" s="955"/>
      <c r="W1738" s="955"/>
      <c r="X1738" s="955"/>
      <c r="Y1738" s="964"/>
      <c r="Z1738" s="955"/>
      <c r="AA1738" s="964"/>
      <c r="AB1738" s="955"/>
      <c r="AC1738" s="964"/>
      <c r="AD1738" s="955" t="s">
        <v>38</v>
      </c>
      <c r="AE1738" s="955"/>
      <c r="AF1738" s="955"/>
      <c r="AG1738" s="955"/>
      <c r="AJ1738" s="1">
        <f t="shared" si="93"/>
        <v>0</v>
      </c>
    </row>
    <row r="1739" spans="1:37" ht="47.25">
      <c r="A1739" s="94" t="s">
        <v>12777</v>
      </c>
      <c r="B1739" s="955" t="s">
        <v>20</v>
      </c>
      <c r="C1739" s="955" t="s">
        <v>4153</v>
      </c>
      <c r="D1739" s="974">
        <v>42683</v>
      </c>
      <c r="E1739" s="986">
        <v>0.58333333333333337</v>
      </c>
      <c r="F1739" s="974">
        <v>42683</v>
      </c>
      <c r="G1739" s="986">
        <v>0.58402777777777781</v>
      </c>
      <c r="H1739" s="1071">
        <v>6.9444444444444198E-4</v>
      </c>
      <c r="I1739" s="1083">
        <v>8</v>
      </c>
      <c r="J1739" s="955"/>
      <c r="K1739" s="955"/>
      <c r="L1739" s="955" t="s">
        <v>17</v>
      </c>
      <c r="M1739" s="955" t="s">
        <v>6503</v>
      </c>
      <c r="N1739" s="955" t="s">
        <v>3</v>
      </c>
      <c r="O1739" s="955" t="s">
        <v>8</v>
      </c>
      <c r="P1739" s="955" t="s">
        <v>12927</v>
      </c>
      <c r="Q1739" s="1086" t="s">
        <v>12928</v>
      </c>
      <c r="R1739" s="1085">
        <v>2.1</v>
      </c>
      <c r="S1739" s="1085">
        <v>1</v>
      </c>
      <c r="T1739" s="1076">
        <f t="shared" si="97"/>
        <v>3.1</v>
      </c>
      <c r="U1739" s="955"/>
      <c r="V1739" s="955"/>
      <c r="W1739" s="955"/>
      <c r="X1739" s="955"/>
      <c r="Y1739" s="964"/>
      <c r="Z1739" s="955"/>
      <c r="AA1739" s="964"/>
      <c r="AB1739" s="955"/>
      <c r="AC1739" s="964"/>
      <c r="AD1739" s="955" t="s">
        <v>38</v>
      </c>
      <c r="AE1739" s="955"/>
      <c r="AF1739" s="955"/>
      <c r="AG1739" s="955"/>
      <c r="AJ1739" s="1">
        <f t="shared" si="93"/>
        <v>0</v>
      </c>
    </row>
    <row r="1740" spans="1:37" ht="131.25">
      <c r="A1740" s="94" t="s">
        <v>12777</v>
      </c>
      <c r="B1740" s="955" t="s">
        <v>20</v>
      </c>
      <c r="C1740" s="955" t="s">
        <v>4054</v>
      </c>
      <c r="D1740" s="974">
        <v>42683</v>
      </c>
      <c r="E1740" s="986">
        <v>0.90763888888888899</v>
      </c>
      <c r="F1740" s="974">
        <v>42683</v>
      </c>
      <c r="G1740" s="986">
        <v>0.91875000000000007</v>
      </c>
      <c r="H1740" s="1071">
        <v>1.1111111111111072E-2</v>
      </c>
      <c r="I1740" s="1092">
        <v>5</v>
      </c>
      <c r="J1740" s="955"/>
      <c r="K1740" s="955"/>
      <c r="L1740" s="955" t="s">
        <v>17</v>
      </c>
      <c r="M1740" s="1073" t="s">
        <v>5857</v>
      </c>
      <c r="N1740" s="955">
        <v>110</v>
      </c>
      <c r="O1740" s="955" t="s">
        <v>14</v>
      </c>
      <c r="P1740" s="955" t="s">
        <v>12915</v>
      </c>
      <c r="Q1740" s="1086" t="s">
        <v>15351</v>
      </c>
      <c r="R1740" s="1085">
        <v>0.6</v>
      </c>
      <c r="S1740" s="1085"/>
      <c r="T1740" s="1076">
        <f t="shared" si="97"/>
        <v>0.6</v>
      </c>
      <c r="U1740" s="955"/>
      <c r="V1740" s="955"/>
      <c r="W1740" s="955"/>
      <c r="X1740" s="955"/>
      <c r="Y1740" s="964"/>
      <c r="Z1740" s="955"/>
      <c r="AA1740" s="964"/>
      <c r="AB1740" s="955"/>
      <c r="AC1740" s="964"/>
      <c r="AD1740" s="955" t="s">
        <v>38</v>
      </c>
      <c r="AE1740" s="955"/>
      <c r="AF1740" s="955"/>
      <c r="AG1740" s="955"/>
      <c r="AJ1740" s="1">
        <f t="shared" ref="AJ1740:AJ1803" si="99">T1740-S1740-R1740</f>
        <v>0</v>
      </c>
    </row>
    <row r="1741" spans="1:37" ht="206.25">
      <c r="A1741" s="94" t="s">
        <v>12777</v>
      </c>
      <c r="B1741" s="955" t="s">
        <v>20</v>
      </c>
      <c r="C1741" s="1082" t="s">
        <v>20</v>
      </c>
      <c r="D1741" s="974">
        <v>42683</v>
      </c>
      <c r="E1741" s="986">
        <v>0.94861111111111107</v>
      </c>
      <c r="F1741" s="974">
        <v>42684</v>
      </c>
      <c r="G1741" s="986">
        <v>8.3333333333333329E-2</v>
      </c>
      <c r="H1741" s="1071">
        <v>0.13472222222222219</v>
      </c>
      <c r="I1741" s="1092">
        <v>19</v>
      </c>
      <c r="J1741" s="955" t="s">
        <v>459</v>
      </c>
      <c r="K1741" s="955"/>
      <c r="L1741" s="955" t="s">
        <v>30</v>
      </c>
      <c r="M1741" s="1073" t="s">
        <v>4495</v>
      </c>
      <c r="N1741" s="955" t="s">
        <v>3</v>
      </c>
      <c r="O1741" s="955" t="s">
        <v>8</v>
      </c>
      <c r="P1741" s="955" t="s">
        <v>12926</v>
      </c>
      <c r="Q1741" s="1086" t="s">
        <v>15352</v>
      </c>
      <c r="R1741" s="1085">
        <v>51.8</v>
      </c>
      <c r="S1741" s="1085"/>
      <c r="T1741" s="1076">
        <f t="shared" si="97"/>
        <v>51.8</v>
      </c>
      <c r="U1741" s="955" t="s">
        <v>29</v>
      </c>
      <c r="V1741" s="955">
        <v>1988</v>
      </c>
      <c r="W1741" s="955" t="s">
        <v>2813</v>
      </c>
      <c r="X1741" s="955">
        <v>0</v>
      </c>
      <c r="Y1741" s="964">
        <v>42192</v>
      </c>
      <c r="Z1741" s="955">
        <v>100</v>
      </c>
      <c r="AA1741" s="964">
        <v>0</v>
      </c>
      <c r="AB1741" s="955">
        <v>0</v>
      </c>
      <c r="AC1741" s="964">
        <v>42192</v>
      </c>
      <c r="AD1741" s="955" t="s">
        <v>28</v>
      </c>
      <c r="AE1741" s="955"/>
      <c r="AF1741" s="955"/>
      <c r="AG1741" s="955"/>
      <c r="AJ1741" s="1">
        <f t="shared" si="99"/>
        <v>0</v>
      </c>
    </row>
    <row r="1742" spans="1:37" ht="168.75">
      <c r="A1742" s="94" t="s">
        <v>12777</v>
      </c>
      <c r="B1742" s="955" t="s">
        <v>20</v>
      </c>
      <c r="C1742" s="955" t="s">
        <v>4054</v>
      </c>
      <c r="D1742" s="974">
        <v>42683</v>
      </c>
      <c r="E1742" s="986">
        <v>0.98611111111111116</v>
      </c>
      <c r="F1742" s="974">
        <v>42683</v>
      </c>
      <c r="G1742" s="986">
        <v>0.99444444444444446</v>
      </c>
      <c r="H1742" s="1071">
        <v>1.1111111111111072E-2</v>
      </c>
      <c r="I1742" s="1092">
        <v>5</v>
      </c>
      <c r="J1742" s="955"/>
      <c r="K1742" s="955"/>
      <c r="L1742" s="955" t="s">
        <v>17</v>
      </c>
      <c r="M1742" s="1073" t="s">
        <v>5857</v>
      </c>
      <c r="N1742" s="955">
        <v>110</v>
      </c>
      <c r="O1742" s="955" t="s">
        <v>14</v>
      </c>
      <c r="P1742" s="955" t="s">
        <v>12915</v>
      </c>
      <c r="Q1742" s="1086" t="s">
        <v>15353</v>
      </c>
      <c r="R1742" s="1085">
        <v>0.7</v>
      </c>
      <c r="S1742" s="1085"/>
      <c r="T1742" s="1076">
        <f t="shared" si="97"/>
        <v>0.7</v>
      </c>
      <c r="U1742" s="955"/>
      <c r="V1742" s="955"/>
      <c r="W1742" s="955"/>
      <c r="X1742" s="955"/>
      <c r="Y1742" s="964"/>
      <c r="Z1742" s="955"/>
      <c r="AA1742" s="964"/>
      <c r="AB1742" s="955"/>
      <c r="AC1742" s="964"/>
      <c r="AD1742" s="955" t="s">
        <v>38</v>
      </c>
      <c r="AE1742" s="955"/>
      <c r="AF1742" s="955"/>
      <c r="AG1742" s="955"/>
      <c r="AJ1742" s="1">
        <f t="shared" si="99"/>
        <v>0</v>
      </c>
    </row>
    <row r="1743" spans="1:37" ht="187.5">
      <c r="A1743" s="94" t="s">
        <v>12777</v>
      </c>
      <c r="B1743" s="955" t="s">
        <v>20</v>
      </c>
      <c r="C1743" s="1082" t="s">
        <v>20</v>
      </c>
      <c r="D1743" s="974">
        <v>42684</v>
      </c>
      <c r="E1743" s="986">
        <v>2.0833333333333333E-3</v>
      </c>
      <c r="F1743" s="974">
        <v>42684</v>
      </c>
      <c r="G1743" s="986">
        <v>2.0833333333333333E-3</v>
      </c>
      <c r="H1743" s="1071">
        <v>0</v>
      </c>
      <c r="I1743" s="1092">
        <v>120</v>
      </c>
      <c r="J1743" s="955" t="s">
        <v>144</v>
      </c>
      <c r="K1743" s="955" t="s">
        <v>9</v>
      </c>
      <c r="L1743" s="955" t="s">
        <v>4</v>
      </c>
      <c r="M1743" s="1073" t="s">
        <v>615</v>
      </c>
      <c r="N1743" s="955">
        <v>35</v>
      </c>
      <c r="O1743" s="955" t="s">
        <v>8</v>
      </c>
      <c r="P1743" s="955" t="s">
        <v>15354</v>
      </c>
      <c r="Q1743" s="1086" t="s">
        <v>15355</v>
      </c>
      <c r="R1743" s="1085">
        <v>27</v>
      </c>
      <c r="S1743" s="1085">
        <v>22.1</v>
      </c>
      <c r="T1743" s="1076">
        <f t="shared" si="97"/>
        <v>49.1</v>
      </c>
      <c r="U1743" s="955">
        <v>0</v>
      </c>
      <c r="V1743" s="955">
        <v>0</v>
      </c>
      <c r="W1743" s="955">
        <v>0</v>
      </c>
      <c r="X1743" s="955">
        <v>0</v>
      </c>
      <c r="Y1743" s="964">
        <v>0</v>
      </c>
      <c r="Z1743" s="955">
        <v>0</v>
      </c>
      <c r="AA1743" s="964">
        <v>0</v>
      </c>
      <c r="AB1743" s="955">
        <v>0</v>
      </c>
      <c r="AC1743" s="964">
        <v>0</v>
      </c>
      <c r="AD1743" s="955" t="s">
        <v>18</v>
      </c>
      <c r="AE1743" s="955"/>
      <c r="AF1743" s="955"/>
      <c r="AG1743" s="955"/>
      <c r="AJ1743" s="1">
        <f t="shared" si="99"/>
        <v>0</v>
      </c>
    </row>
    <row r="1744" spans="1:37" ht="206.25">
      <c r="A1744" s="94" t="s">
        <v>12777</v>
      </c>
      <c r="B1744" s="955" t="s">
        <v>20</v>
      </c>
      <c r="C1744" s="1082" t="s">
        <v>20</v>
      </c>
      <c r="D1744" s="974">
        <v>42684</v>
      </c>
      <c r="E1744" s="986">
        <v>8.3333333333333329E-2</v>
      </c>
      <c r="F1744" s="974">
        <v>42684</v>
      </c>
      <c r="G1744" s="986">
        <v>0.36249999999999999</v>
      </c>
      <c r="H1744" s="1071">
        <f>F1744-D1744+G1744-E1744</f>
        <v>0.27916666666666667</v>
      </c>
      <c r="I1744" s="1080">
        <v>16</v>
      </c>
      <c r="J1744" s="955" t="s">
        <v>12934</v>
      </c>
      <c r="K1744" s="955" t="s">
        <v>15</v>
      </c>
      <c r="L1744" s="955" t="s">
        <v>30</v>
      </c>
      <c r="M1744" s="1093" t="s">
        <v>4495</v>
      </c>
      <c r="N1744" s="955" t="s">
        <v>3</v>
      </c>
      <c r="O1744" s="955" t="s">
        <v>8</v>
      </c>
      <c r="P1744" s="955" t="s">
        <v>12926</v>
      </c>
      <c r="Q1744" s="1086" t="s">
        <v>15356</v>
      </c>
      <c r="R1744" s="1085">
        <v>112</v>
      </c>
      <c r="S1744" s="1085"/>
      <c r="T1744" s="1076">
        <f t="shared" si="97"/>
        <v>112</v>
      </c>
      <c r="U1744" s="955" t="s">
        <v>29</v>
      </c>
      <c r="V1744" s="955">
        <v>1988</v>
      </c>
      <c r="W1744" s="955" t="s">
        <v>2813</v>
      </c>
      <c r="X1744" s="955">
        <v>0</v>
      </c>
      <c r="Y1744" s="964">
        <v>42192</v>
      </c>
      <c r="Z1744" s="955">
        <v>100</v>
      </c>
      <c r="AA1744" s="964">
        <v>0</v>
      </c>
      <c r="AB1744" s="955">
        <v>0</v>
      </c>
      <c r="AC1744" s="964">
        <v>42192</v>
      </c>
      <c r="AD1744" s="955" t="s">
        <v>28</v>
      </c>
      <c r="AE1744" s="955"/>
      <c r="AF1744" s="955"/>
      <c r="AG1744" s="955"/>
      <c r="AJ1744" s="1">
        <f t="shared" si="99"/>
        <v>0</v>
      </c>
    </row>
    <row r="1745" spans="1:36" ht="168.75">
      <c r="A1745" s="94" t="s">
        <v>12777</v>
      </c>
      <c r="B1745" s="955" t="s">
        <v>20</v>
      </c>
      <c r="C1745" s="1082" t="s">
        <v>20</v>
      </c>
      <c r="D1745" s="974">
        <v>42687</v>
      </c>
      <c r="E1745" s="986">
        <v>8.5416666666666655E-2</v>
      </c>
      <c r="F1745" s="974">
        <v>42687</v>
      </c>
      <c r="G1745" s="986">
        <v>0.25694444444444448</v>
      </c>
      <c r="H1745" s="1071">
        <v>0.17152777777777783</v>
      </c>
      <c r="I1745" s="1083">
        <v>17</v>
      </c>
      <c r="J1745" s="955" t="s">
        <v>459</v>
      </c>
      <c r="K1745" s="955" t="s">
        <v>15</v>
      </c>
      <c r="L1745" s="955" t="s">
        <v>4</v>
      </c>
      <c r="M1745" s="1094" t="s">
        <v>12881</v>
      </c>
      <c r="N1745" s="955" t="s">
        <v>3</v>
      </c>
      <c r="O1745" s="955" t="s">
        <v>8</v>
      </c>
      <c r="P1745" s="955" t="s">
        <v>13120</v>
      </c>
      <c r="Q1745" s="1086" t="s">
        <v>13928</v>
      </c>
      <c r="R1745" s="1085">
        <v>36.5</v>
      </c>
      <c r="S1745" s="1085">
        <v>6.6</v>
      </c>
      <c r="T1745" s="1076">
        <f t="shared" si="97"/>
        <v>43.1</v>
      </c>
      <c r="U1745" s="955" t="s">
        <v>34</v>
      </c>
      <c r="V1745" s="955">
        <v>2010</v>
      </c>
      <c r="W1745" s="955" t="s">
        <v>15357</v>
      </c>
      <c r="X1745" s="955" t="s">
        <v>4000</v>
      </c>
      <c r="Y1745" s="964">
        <v>42524</v>
      </c>
      <c r="Z1745" s="955">
        <v>100</v>
      </c>
      <c r="AA1745" s="964">
        <v>43070</v>
      </c>
      <c r="AB1745" s="955">
        <v>0</v>
      </c>
      <c r="AC1745" s="964">
        <v>42156</v>
      </c>
      <c r="AD1745" s="955" t="s">
        <v>0</v>
      </c>
      <c r="AE1745" s="955"/>
      <c r="AF1745" s="955"/>
      <c r="AG1745" s="955"/>
      <c r="AJ1745" s="1">
        <f t="shared" si="99"/>
        <v>0</v>
      </c>
    </row>
    <row r="1746" spans="1:36" s="16" customFormat="1" ht="56.25">
      <c r="A1746" s="94" t="s">
        <v>12777</v>
      </c>
      <c r="B1746" s="955" t="s">
        <v>20</v>
      </c>
      <c r="C1746" s="1082" t="s">
        <v>20</v>
      </c>
      <c r="D1746" s="974">
        <v>42687</v>
      </c>
      <c r="E1746" s="986">
        <v>0.72361111111111109</v>
      </c>
      <c r="F1746" s="974">
        <v>42687</v>
      </c>
      <c r="G1746" s="986">
        <v>0.77083333333333337</v>
      </c>
      <c r="H1746" s="1071">
        <v>4.7222222222222276E-2</v>
      </c>
      <c r="I1746" s="1095">
        <v>2</v>
      </c>
      <c r="J1746" s="955"/>
      <c r="K1746" s="955"/>
      <c r="L1746" s="955" t="s">
        <v>4</v>
      </c>
      <c r="M1746" s="1094" t="s">
        <v>12881</v>
      </c>
      <c r="N1746" s="955" t="s">
        <v>3</v>
      </c>
      <c r="O1746" s="955" t="s">
        <v>8</v>
      </c>
      <c r="P1746" s="955" t="s">
        <v>13120</v>
      </c>
      <c r="Q1746" s="1086" t="s">
        <v>13929</v>
      </c>
      <c r="R1746" s="1085">
        <v>0.1</v>
      </c>
      <c r="S1746" s="1085"/>
      <c r="T1746" s="1076">
        <f t="shared" si="97"/>
        <v>0.1</v>
      </c>
      <c r="U1746" s="955" t="s">
        <v>34</v>
      </c>
      <c r="V1746" s="955">
        <v>2009</v>
      </c>
      <c r="W1746" s="955" t="s">
        <v>15358</v>
      </c>
      <c r="X1746" s="955" t="s">
        <v>4000</v>
      </c>
      <c r="Y1746" s="964">
        <v>42685</v>
      </c>
      <c r="Z1746" s="955">
        <v>100</v>
      </c>
      <c r="AA1746" s="964">
        <v>43070</v>
      </c>
      <c r="AB1746" s="955">
        <v>0</v>
      </c>
      <c r="AC1746" s="964">
        <v>41791</v>
      </c>
      <c r="AD1746" s="955" t="s">
        <v>0</v>
      </c>
      <c r="AE1746" s="955"/>
      <c r="AF1746" s="955"/>
      <c r="AG1746" s="955"/>
      <c r="AH1746" s="204"/>
      <c r="AI1746" s="204"/>
      <c r="AJ1746" s="1">
        <f t="shared" si="99"/>
        <v>0</v>
      </c>
    </row>
    <row r="1747" spans="1:36" s="16" customFormat="1" ht="31.5">
      <c r="A1747" s="94" t="s">
        <v>12777</v>
      </c>
      <c r="B1747" s="955" t="s">
        <v>20</v>
      </c>
      <c r="C1747" s="1082" t="s">
        <v>20</v>
      </c>
      <c r="D1747" s="974">
        <v>42691</v>
      </c>
      <c r="E1747" s="966">
        <v>0.71736111111111101</v>
      </c>
      <c r="F1747" s="974">
        <v>42691</v>
      </c>
      <c r="G1747" s="966">
        <v>0.71805555555555556</v>
      </c>
      <c r="H1747" s="1071">
        <v>6.94444444444553E-4</v>
      </c>
      <c r="I1747" s="1083">
        <v>2</v>
      </c>
      <c r="J1747" s="956"/>
      <c r="K1747" s="955"/>
      <c r="L1747" s="955" t="s">
        <v>12</v>
      </c>
      <c r="M1747" s="1096" t="s">
        <v>688</v>
      </c>
      <c r="N1747" s="955" t="s">
        <v>3</v>
      </c>
      <c r="O1747" s="955" t="s">
        <v>8</v>
      </c>
      <c r="P1747" s="1097" t="s">
        <v>13930</v>
      </c>
      <c r="Q1747" s="1081" t="s">
        <v>15359</v>
      </c>
      <c r="R1747" s="1098">
        <v>2.7</v>
      </c>
      <c r="S1747" s="1085"/>
      <c r="T1747" s="1076">
        <f t="shared" si="97"/>
        <v>2.7</v>
      </c>
      <c r="U1747" s="955"/>
      <c r="V1747" s="955"/>
      <c r="W1747" s="955"/>
      <c r="X1747" s="955"/>
      <c r="Y1747" s="964"/>
      <c r="Z1747" s="955"/>
      <c r="AA1747" s="964"/>
      <c r="AB1747" s="955"/>
      <c r="AC1747" s="964"/>
      <c r="AD1747" s="955" t="s">
        <v>18</v>
      </c>
      <c r="AE1747" s="955"/>
      <c r="AF1747" s="955"/>
      <c r="AG1747" s="955"/>
      <c r="AH1747" s="204"/>
      <c r="AI1747" s="204"/>
      <c r="AJ1747" s="1">
        <f t="shared" si="99"/>
        <v>0</v>
      </c>
    </row>
    <row r="1748" spans="1:36" s="16" customFormat="1" ht="131.25">
      <c r="A1748" s="94" t="s">
        <v>12777</v>
      </c>
      <c r="B1748" s="955" t="s">
        <v>20</v>
      </c>
      <c r="C1748" s="1082" t="s">
        <v>20</v>
      </c>
      <c r="D1748" s="974">
        <v>42694</v>
      </c>
      <c r="E1748" s="1079">
        <v>0.61527777777777781</v>
      </c>
      <c r="F1748" s="974">
        <v>42694</v>
      </c>
      <c r="G1748" s="1079">
        <v>0.6875</v>
      </c>
      <c r="H1748" s="1071">
        <f t="shared" ref="H1748:H1753" si="100">F1748-D1748+G1748-E1748</f>
        <v>7.2222222222222188E-2</v>
      </c>
      <c r="I1748" s="1080">
        <v>9</v>
      </c>
      <c r="J1748" s="955"/>
      <c r="K1748" s="955"/>
      <c r="L1748" s="955" t="s">
        <v>4</v>
      </c>
      <c r="M1748" s="1093" t="s">
        <v>4467</v>
      </c>
      <c r="N1748" s="955" t="s">
        <v>3</v>
      </c>
      <c r="O1748" s="955" t="s">
        <v>8</v>
      </c>
      <c r="P1748" s="955" t="s">
        <v>12994</v>
      </c>
      <c r="Q1748" s="1086" t="s">
        <v>13931</v>
      </c>
      <c r="R1748" s="1085">
        <v>9.6999999999999993</v>
      </c>
      <c r="S1748" s="1085"/>
      <c r="T1748" s="1076">
        <f t="shared" si="97"/>
        <v>9.6999999999999993</v>
      </c>
      <c r="U1748" s="955"/>
      <c r="V1748" s="955"/>
      <c r="W1748" s="955"/>
      <c r="X1748" s="955"/>
      <c r="Y1748" s="964"/>
      <c r="Z1748" s="955"/>
      <c r="AA1748" s="964"/>
      <c r="AB1748" s="955"/>
      <c r="AC1748" s="964"/>
      <c r="AD1748" s="955" t="s">
        <v>0</v>
      </c>
      <c r="AE1748" s="955"/>
      <c r="AF1748" s="955"/>
      <c r="AG1748" s="955"/>
      <c r="AH1748" s="204"/>
      <c r="AI1748" s="204"/>
      <c r="AJ1748" s="1">
        <f t="shared" si="99"/>
        <v>0</v>
      </c>
    </row>
    <row r="1749" spans="1:36" s="16" customFormat="1" ht="112.5">
      <c r="A1749" s="94" t="s">
        <v>12777</v>
      </c>
      <c r="B1749" s="955" t="s">
        <v>20</v>
      </c>
      <c r="C1749" s="1082" t="s">
        <v>5859</v>
      </c>
      <c r="D1749" s="745">
        <v>42698</v>
      </c>
      <c r="E1749" s="1099">
        <v>0.61111111111111105</v>
      </c>
      <c r="F1749" s="745">
        <v>42698</v>
      </c>
      <c r="G1749" s="1099">
        <v>0.6118055555555556</v>
      </c>
      <c r="H1749" s="1100">
        <f t="shared" si="100"/>
        <v>6.94444444444553E-4</v>
      </c>
      <c r="I1749" s="1101">
        <v>70</v>
      </c>
      <c r="J1749" s="1002"/>
      <c r="K1749" s="1002"/>
      <c r="L1749" s="1002" t="s">
        <v>17</v>
      </c>
      <c r="M1749" s="1102" t="s">
        <v>628</v>
      </c>
      <c r="N1749" s="1002">
        <v>110</v>
      </c>
      <c r="O1749" s="1002" t="s">
        <v>8</v>
      </c>
      <c r="P1749" s="1002" t="s">
        <v>4321</v>
      </c>
      <c r="Q1749" s="1103" t="s">
        <v>13932</v>
      </c>
      <c r="R1749" s="1104">
        <v>11.5</v>
      </c>
      <c r="S1749" s="1104">
        <v>11.7</v>
      </c>
      <c r="T1749" s="1076">
        <f t="shared" si="97"/>
        <v>23.2</v>
      </c>
      <c r="U1749" s="955"/>
      <c r="V1749" s="955"/>
      <c r="W1749" s="955"/>
      <c r="X1749" s="955"/>
      <c r="Y1749" s="964"/>
      <c r="Z1749" s="955"/>
      <c r="AA1749" s="964"/>
      <c r="AB1749" s="955"/>
      <c r="AC1749" s="964"/>
      <c r="AD1749" s="955" t="s">
        <v>38</v>
      </c>
      <c r="AE1749" s="955"/>
      <c r="AF1749" s="955"/>
      <c r="AG1749" s="955"/>
      <c r="AH1749" s="204"/>
      <c r="AI1749" s="204"/>
      <c r="AJ1749" s="1">
        <f t="shared" si="99"/>
        <v>0</v>
      </c>
    </row>
    <row r="1750" spans="1:36" s="16" customFormat="1" ht="124.15" customHeight="1">
      <c r="A1750" s="94" t="s">
        <v>12777</v>
      </c>
      <c r="B1750" s="955" t="s">
        <v>20</v>
      </c>
      <c r="C1750" s="1082" t="s">
        <v>20</v>
      </c>
      <c r="D1750" s="745">
        <v>42699</v>
      </c>
      <c r="E1750" s="1099">
        <v>0.20833333333333334</v>
      </c>
      <c r="F1750" s="745">
        <v>42699</v>
      </c>
      <c r="G1750" s="1099">
        <v>0.28125</v>
      </c>
      <c r="H1750" s="1100">
        <f t="shared" si="100"/>
        <v>7.2916666666666657E-2</v>
      </c>
      <c r="I1750" s="1101">
        <v>7</v>
      </c>
      <c r="J1750" s="1002" t="s">
        <v>459</v>
      </c>
      <c r="K1750" s="1002" t="s">
        <v>21</v>
      </c>
      <c r="L1750" s="1002" t="s">
        <v>4</v>
      </c>
      <c r="M1750" s="1102" t="s">
        <v>12588</v>
      </c>
      <c r="N1750" s="1002" t="s">
        <v>3</v>
      </c>
      <c r="O1750" s="1002" t="s">
        <v>8</v>
      </c>
      <c r="P1750" s="1002" t="s">
        <v>13057</v>
      </c>
      <c r="Q1750" s="1103" t="s">
        <v>13058</v>
      </c>
      <c r="R1750" s="1104">
        <v>10</v>
      </c>
      <c r="S1750" s="1105"/>
      <c r="T1750" s="1076">
        <f t="shared" ref="T1750:T1776" si="101">R1750+S1750</f>
        <v>10</v>
      </c>
      <c r="U1750" s="955" t="s">
        <v>29</v>
      </c>
      <c r="V1750" s="955">
        <v>1969</v>
      </c>
      <c r="W1750" s="955" t="s">
        <v>2813</v>
      </c>
      <c r="X1750" s="955">
        <v>0</v>
      </c>
      <c r="Y1750" s="964">
        <v>42290</v>
      </c>
      <c r="Z1750" s="955">
        <v>100</v>
      </c>
      <c r="AA1750" s="964">
        <v>0</v>
      </c>
      <c r="AB1750" s="955">
        <v>0</v>
      </c>
      <c r="AC1750" s="964">
        <v>42290</v>
      </c>
      <c r="AD1750" s="955" t="s">
        <v>0</v>
      </c>
      <c r="AE1750" s="955"/>
      <c r="AF1750" s="955"/>
      <c r="AG1750" s="955"/>
      <c r="AJ1750" s="1">
        <f t="shared" si="99"/>
        <v>0</v>
      </c>
    </row>
    <row r="1751" spans="1:36" s="16" customFormat="1" ht="56.25">
      <c r="A1751" s="94" t="s">
        <v>12777</v>
      </c>
      <c r="B1751" s="955" t="s">
        <v>20</v>
      </c>
      <c r="C1751" s="1082" t="s">
        <v>20</v>
      </c>
      <c r="D1751" s="745">
        <v>42699</v>
      </c>
      <c r="E1751" s="1099">
        <v>0.33680555555555558</v>
      </c>
      <c r="F1751" s="745">
        <v>42699</v>
      </c>
      <c r="G1751" s="1099">
        <v>0.33749999999999997</v>
      </c>
      <c r="H1751" s="1100">
        <f t="shared" si="100"/>
        <v>6.9444444444438647E-4</v>
      </c>
      <c r="I1751" s="1101">
        <v>7</v>
      </c>
      <c r="J1751" s="1002"/>
      <c r="K1751" s="1002" t="s">
        <v>9</v>
      </c>
      <c r="L1751" s="1002" t="s">
        <v>4</v>
      </c>
      <c r="M1751" s="1102" t="s">
        <v>12588</v>
      </c>
      <c r="N1751" s="1002" t="s">
        <v>3</v>
      </c>
      <c r="O1751" s="1002" t="s">
        <v>8</v>
      </c>
      <c r="P1751" s="1002" t="s">
        <v>13057</v>
      </c>
      <c r="Q1751" s="1106" t="s">
        <v>13059</v>
      </c>
      <c r="R1751" s="1104">
        <v>7</v>
      </c>
      <c r="S1751" s="1105"/>
      <c r="T1751" s="1076">
        <f t="shared" si="101"/>
        <v>7</v>
      </c>
      <c r="U1751" s="955" t="s">
        <v>29</v>
      </c>
      <c r="V1751" s="955">
        <v>1969</v>
      </c>
      <c r="W1751" s="955" t="s">
        <v>2813</v>
      </c>
      <c r="X1751" s="955">
        <v>0</v>
      </c>
      <c r="Y1751" s="964">
        <v>42290</v>
      </c>
      <c r="Z1751" s="955">
        <v>100</v>
      </c>
      <c r="AA1751" s="964">
        <v>0</v>
      </c>
      <c r="AB1751" s="955">
        <v>0</v>
      </c>
      <c r="AC1751" s="964">
        <v>42290</v>
      </c>
      <c r="AD1751" s="955" t="s">
        <v>0</v>
      </c>
      <c r="AE1751" s="955"/>
      <c r="AF1751" s="955"/>
      <c r="AG1751" s="955"/>
      <c r="AJ1751" s="1">
        <f t="shared" si="99"/>
        <v>0</v>
      </c>
    </row>
    <row r="1752" spans="1:36" s="16" customFormat="1" ht="131.25">
      <c r="A1752" s="94" t="s">
        <v>12777</v>
      </c>
      <c r="B1752" s="955" t="s">
        <v>20</v>
      </c>
      <c r="C1752" s="1082" t="s">
        <v>20</v>
      </c>
      <c r="D1752" s="1107">
        <v>42699</v>
      </c>
      <c r="E1752" s="1099">
        <v>0.4861111111111111</v>
      </c>
      <c r="F1752" s="1107">
        <v>42699</v>
      </c>
      <c r="G1752" s="1099">
        <v>0.48680555555555555</v>
      </c>
      <c r="H1752" s="1100">
        <f t="shared" si="100"/>
        <v>6.9444444444444198E-4</v>
      </c>
      <c r="I1752" s="1101">
        <v>7</v>
      </c>
      <c r="J1752" s="1002" t="s">
        <v>459</v>
      </c>
      <c r="K1752" s="1002" t="s">
        <v>9</v>
      </c>
      <c r="L1752" s="1002" t="s">
        <v>4</v>
      </c>
      <c r="M1752" s="1102" t="s">
        <v>12588</v>
      </c>
      <c r="N1752" s="1002" t="s">
        <v>3</v>
      </c>
      <c r="O1752" s="1002" t="s">
        <v>8</v>
      </c>
      <c r="P1752" s="1002" t="s">
        <v>13057</v>
      </c>
      <c r="Q1752" s="1106" t="s">
        <v>13060</v>
      </c>
      <c r="R1752" s="1104">
        <v>7</v>
      </c>
      <c r="S1752" s="1105"/>
      <c r="T1752" s="1076">
        <f t="shared" si="101"/>
        <v>7</v>
      </c>
      <c r="U1752" s="955" t="s">
        <v>29</v>
      </c>
      <c r="V1752" s="955">
        <v>1969</v>
      </c>
      <c r="W1752" s="955" t="s">
        <v>2813</v>
      </c>
      <c r="X1752" s="955">
        <v>0</v>
      </c>
      <c r="Y1752" s="964">
        <v>42290</v>
      </c>
      <c r="Z1752" s="955">
        <v>100</v>
      </c>
      <c r="AA1752" s="964">
        <v>0</v>
      </c>
      <c r="AB1752" s="955">
        <v>0</v>
      </c>
      <c r="AC1752" s="964">
        <v>42290</v>
      </c>
      <c r="AD1752" s="955" t="s">
        <v>0</v>
      </c>
      <c r="AE1752" s="955"/>
      <c r="AF1752" s="955"/>
      <c r="AG1752" s="955"/>
      <c r="AJ1752" s="1">
        <f t="shared" si="99"/>
        <v>0</v>
      </c>
    </row>
    <row r="1753" spans="1:36" s="16" customFormat="1" ht="75">
      <c r="A1753" s="94" t="s">
        <v>12777</v>
      </c>
      <c r="B1753" s="955" t="s">
        <v>20</v>
      </c>
      <c r="C1753" s="1082" t="s">
        <v>5852</v>
      </c>
      <c r="D1753" s="1107">
        <v>42699</v>
      </c>
      <c r="E1753" s="1099">
        <v>0.54652777777777783</v>
      </c>
      <c r="F1753" s="1107">
        <v>42699</v>
      </c>
      <c r="G1753" s="1099">
        <v>0.54722222222222217</v>
      </c>
      <c r="H1753" s="1100">
        <f t="shared" si="100"/>
        <v>6.9444444444433095E-4</v>
      </c>
      <c r="I1753" s="1101">
        <v>6</v>
      </c>
      <c r="J1753" s="1002"/>
      <c r="K1753" s="1002"/>
      <c r="L1753" s="1002" t="s">
        <v>17</v>
      </c>
      <c r="M1753" s="1102" t="s">
        <v>4160</v>
      </c>
      <c r="N1753" s="1002">
        <v>220</v>
      </c>
      <c r="O1753" s="1002" t="s">
        <v>8</v>
      </c>
      <c r="P1753" s="1002" t="s">
        <v>13055</v>
      </c>
      <c r="Q1753" s="1103" t="s">
        <v>13056</v>
      </c>
      <c r="R1753" s="1104">
        <v>3</v>
      </c>
      <c r="S1753" s="1105">
        <v>2</v>
      </c>
      <c r="T1753" s="1076">
        <f t="shared" si="101"/>
        <v>5</v>
      </c>
      <c r="U1753" s="955"/>
      <c r="V1753" s="955"/>
      <c r="W1753" s="955"/>
      <c r="X1753" s="955"/>
      <c r="Y1753" s="964"/>
      <c r="Z1753" s="955"/>
      <c r="AA1753" s="964"/>
      <c r="AB1753" s="955"/>
      <c r="AC1753" s="964"/>
      <c r="AD1753" s="955" t="s">
        <v>38</v>
      </c>
      <c r="AE1753" s="955"/>
      <c r="AF1753" s="955"/>
      <c r="AG1753" s="955"/>
      <c r="AJ1753" s="1">
        <f t="shared" si="99"/>
        <v>0</v>
      </c>
    </row>
    <row r="1754" spans="1:36" s="16" customFormat="1" ht="56.25">
      <c r="A1754" s="94" t="s">
        <v>12777</v>
      </c>
      <c r="B1754" s="955" t="s">
        <v>20</v>
      </c>
      <c r="C1754" s="1082" t="s">
        <v>20</v>
      </c>
      <c r="D1754" s="745">
        <v>42700</v>
      </c>
      <c r="E1754" s="1099">
        <v>0.53819444444444442</v>
      </c>
      <c r="F1754" s="745">
        <v>42700</v>
      </c>
      <c r="G1754" s="1099">
        <v>0.5708333333333333</v>
      </c>
      <c r="H1754" s="1100">
        <v>0.23749999999999999</v>
      </c>
      <c r="I1754" s="1108">
        <v>67</v>
      </c>
      <c r="J1754" s="1002"/>
      <c r="K1754" s="1002"/>
      <c r="L1754" s="1002" t="s">
        <v>4</v>
      </c>
      <c r="M1754" s="1102" t="s">
        <v>1135</v>
      </c>
      <c r="N1754" s="1002" t="s">
        <v>3</v>
      </c>
      <c r="O1754" s="1002" t="s">
        <v>8</v>
      </c>
      <c r="P1754" s="1109" t="s">
        <v>13075</v>
      </c>
      <c r="Q1754" s="1103" t="s">
        <v>13076</v>
      </c>
      <c r="R1754" s="1110">
        <v>1</v>
      </c>
      <c r="S1754" s="1075"/>
      <c r="T1754" s="1076">
        <f t="shared" si="101"/>
        <v>1</v>
      </c>
      <c r="U1754" s="955"/>
      <c r="V1754" s="955"/>
      <c r="W1754" s="955"/>
      <c r="X1754" s="955"/>
      <c r="Y1754" s="964"/>
      <c r="Z1754" s="955"/>
      <c r="AA1754" s="964"/>
      <c r="AB1754" s="955"/>
      <c r="AC1754" s="964"/>
      <c r="AD1754" s="955" t="s">
        <v>0</v>
      </c>
      <c r="AE1754" s="955"/>
      <c r="AF1754" s="955"/>
      <c r="AG1754" s="955"/>
      <c r="AJ1754" s="1">
        <f t="shared" si="99"/>
        <v>0</v>
      </c>
    </row>
    <row r="1755" spans="1:36" s="16" customFormat="1" ht="409.5">
      <c r="A1755" s="94" t="s">
        <v>12777</v>
      </c>
      <c r="B1755" s="955" t="s">
        <v>20</v>
      </c>
      <c r="C1755" s="1082" t="s">
        <v>20</v>
      </c>
      <c r="D1755" s="1107">
        <v>42700</v>
      </c>
      <c r="E1755" s="1099">
        <v>0.53680555555555554</v>
      </c>
      <c r="F1755" s="745">
        <v>42701</v>
      </c>
      <c r="G1755" s="1099">
        <v>6.25E-2</v>
      </c>
      <c r="H1755" s="1100">
        <f t="shared" ref="H1755:H1776" si="102">F1755-D1755+G1755-E1755</f>
        <v>0.52569444444444446</v>
      </c>
      <c r="I1755" s="1108">
        <v>4</v>
      </c>
      <c r="J1755" s="1002" t="s">
        <v>13933</v>
      </c>
      <c r="K1755" s="1002" t="s">
        <v>15</v>
      </c>
      <c r="L1755" s="955" t="s">
        <v>10</v>
      </c>
      <c r="M1755" s="1102" t="s">
        <v>618</v>
      </c>
      <c r="N1755" s="1002">
        <v>110</v>
      </c>
      <c r="O1755" s="1002" t="s">
        <v>8</v>
      </c>
      <c r="P1755" s="1002" t="s">
        <v>13077</v>
      </c>
      <c r="Q1755" s="1111" t="s">
        <v>15360</v>
      </c>
      <c r="R1755" s="1110">
        <v>1326</v>
      </c>
      <c r="S1755" s="1075">
        <v>4</v>
      </c>
      <c r="T1755" s="1076">
        <f t="shared" si="101"/>
        <v>1330</v>
      </c>
      <c r="U1755" s="955" t="s">
        <v>29</v>
      </c>
      <c r="V1755" s="955">
        <v>2007</v>
      </c>
      <c r="W1755" s="955" t="s">
        <v>15361</v>
      </c>
      <c r="X1755" s="955" t="s">
        <v>9094</v>
      </c>
      <c r="Y1755" s="964">
        <v>41084</v>
      </c>
      <c r="Z1755" s="955">
        <v>100</v>
      </c>
      <c r="AA1755" s="964">
        <v>2019</v>
      </c>
      <c r="AB1755" s="955">
        <v>0</v>
      </c>
      <c r="AC1755" s="964">
        <v>42533</v>
      </c>
      <c r="AD1755" s="955" t="s">
        <v>56</v>
      </c>
      <c r="AE1755" s="955"/>
      <c r="AF1755" s="955"/>
      <c r="AG1755" s="955"/>
      <c r="AJ1755" s="1">
        <f t="shared" si="99"/>
        <v>0</v>
      </c>
    </row>
    <row r="1756" spans="1:36" s="16" customFormat="1" ht="56.25">
      <c r="A1756" s="94" t="s">
        <v>12777</v>
      </c>
      <c r="B1756" s="955" t="s">
        <v>20</v>
      </c>
      <c r="C1756" s="955" t="s">
        <v>4157</v>
      </c>
      <c r="D1756" s="1107">
        <v>42700</v>
      </c>
      <c r="E1756" s="1099">
        <v>0.86805555555555547</v>
      </c>
      <c r="F1756" s="745">
        <v>42700</v>
      </c>
      <c r="G1756" s="1099">
        <v>0.87083333333333324</v>
      </c>
      <c r="H1756" s="1100">
        <f t="shared" si="102"/>
        <v>2.7777777777777679E-3</v>
      </c>
      <c r="I1756" s="1108">
        <v>37</v>
      </c>
      <c r="J1756" s="1002"/>
      <c r="K1756" s="1002" t="s">
        <v>21</v>
      </c>
      <c r="L1756" s="1002" t="s">
        <v>17</v>
      </c>
      <c r="M1756" s="1102" t="s">
        <v>7437</v>
      </c>
      <c r="N1756" s="1002">
        <v>110</v>
      </c>
      <c r="O1756" s="1002" t="s">
        <v>8</v>
      </c>
      <c r="P1756" s="1002" t="s">
        <v>13069</v>
      </c>
      <c r="Q1756" s="1103" t="s">
        <v>13070</v>
      </c>
      <c r="R1756" s="1110">
        <v>40</v>
      </c>
      <c r="S1756" s="1075">
        <v>16</v>
      </c>
      <c r="T1756" s="1076">
        <f t="shared" si="101"/>
        <v>56</v>
      </c>
      <c r="U1756" s="955"/>
      <c r="V1756" s="955"/>
      <c r="W1756" s="955"/>
      <c r="X1756" s="955"/>
      <c r="Y1756" s="964"/>
      <c r="Z1756" s="955"/>
      <c r="AA1756" s="964"/>
      <c r="AB1756" s="955"/>
      <c r="AC1756" s="964"/>
      <c r="AD1756" s="955" t="s">
        <v>38</v>
      </c>
      <c r="AE1756" s="955"/>
      <c r="AF1756" s="955"/>
      <c r="AG1756" s="955"/>
      <c r="AJ1756" s="1">
        <f t="shared" si="99"/>
        <v>0</v>
      </c>
    </row>
    <row r="1757" spans="1:36" s="16" customFormat="1" ht="56.25">
      <c r="A1757" s="94" t="s">
        <v>12777</v>
      </c>
      <c r="B1757" s="955" t="s">
        <v>20</v>
      </c>
      <c r="C1757" s="1082" t="s">
        <v>20</v>
      </c>
      <c r="D1757" s="1107">
        <v>42701</v>
      </c>
      <c r="E1757" s="1079">
        <v>4.5138888888888888E-2</v>
      </c>
      <c r="F1757" s="745">
        <v>42701</v>
      </c>
      <c r="G1757" s="1079">
        <v>6.25E-2</v>
      </c>
      <c r="H1757" s="1071">
        <f t="shared" si="102"/>
        <v>1.7361111111111112E-2</v>
      </c>
      <c r="I1757" s="1108">
        <v>15</v>
      </c>
      <c r="J1757" s="955"/>
      <c r="K1757" s="955"/>
      <c r="L1757" s="955" t="s">
        <v>10</v>
      </c>
      <c r="M1757" s="1073" t="s">
        <v>9127</v>
      </c>
      <c r="N1757" s="955">
        <v>110</v>
      </c>
      <c r="O1757" s="955" t="s">
        <v>8</v>
      </c>
      <c r="P1757" s="955"/>
      <c r="Q1757" s="1103" t="s">
        <v>13088</v>
      </c>
      <c r="R1757" s="1110">
        <v>31</v>
      </c>
      <c r="S1757" s="1075">
        <v>2</v>
      </c>
      <c r="T1757" s="1076">
        <f t="shared" si="101"/>
        <v>33</v>
      </c>
      <c r="U1757" s="955" t="s">
        <v>29</v>
      </c>
      <c r="V1757" s="955">
        <v>2007</v>
      </c>
      <c r="W1757" s="955" t="s">
        <v>15361</v>
      </c>
      <c r="X1757" s="955" t="s">
        <v>9094</v>
      </c>
      <c r="Y1757" s="964">
        <v>41084</v>
      </c>
      <c r="Z1757" s="955">
        <v>100</v>
      </c>
      <c r="AA1757" s="964">
        <v>2019</v>
      </c>
      <c r="AB1757" s="955">
        <v>0</v>
      </c>
      <c r="AC1757" s="964">
        <v>42533</v>
      </c>
      <c r="AD1757" s="955" t="s">
        <v>56</v>
      </c>
      <c r="AE1757" s="955"/>
      <c r="AF1757" s="955"/>
      <c r="AG1757" s="955"/>
      <c r="AJ1757" s="1">
        <f t="shared" si="99"/>
        <v>0</v>
      </c>
    </row>
    <row r="1758" spans="1:36" s="16" customFormat="1" ht="47.25">
      <c r="A1758" s="94" t="s">
        <v>12777</v>
      </c>
      <c r="B1758" s="955" t="s">
        <v>20</v>
      </c>
      <c r="C1758" s="1082" t="s">
        <v>20</v>
      </c>
      <c r="D1758" s="974">
        <v>42701</v>
      </c>
      <c r="E1758" s="1079">
        <v>8.3333333333333329E-2</v>
      </c>
      <c r="F1758" s="974">
        <v>42701</v>
      </c>
      <c r="G1758" s="1079">
        <v>8.4027777777777771E-2</v>
      </c>
      <c r="H1758" s="1071">
        <f t="shared" si="102"/>
        <v>6.9444444444444198E-4</v>
      </c>
      <c r="I1758" s="1080">
        <v>11</v>
      </c>
      <c r="J1758" s="955"/>
      <c r="K1758" s="955"/>
      <c r="L1758" s="955" t="s">
        <v>10</v>
      </c>
      <c r="M1758" s="1073" t="s">
        <v>9127</v>
      </c>
      <c r="N1758" s="955">
        <v>110</v>
      </c>
      <c r="O1758" s="955" t="s">
        <v>8</v>
      </c>
      <c r="P1758" s="955" t="s">
        <v>13087</v>
      </c>
      <c r="Q1758" s="1112" t="s">
        <v>13088</v>
      </c>
      <c r="R1758" s="1075"/>
      <c r="S1758" s="1075">
        <v>37</v>
      </c>
      <c r="T1758" s="1076">
        <f t="shared" si="101"/>
        <v>37</v>
      </c>
      <c r="U1758" s="955" t="s">
        <v>29</v>
      </c>
      <c r="V1758" s="955">
        <v>2007</v>
      </c>
      <c r="W1758" s="955" t="s">
        <v>15361</v>
      </c>
      <c r="X1758" s="955" t="s">
        <v>9094</v>
      </c>
      <c r="Y1758" s="964">
        <v>41084</v>
      </c>
      <c r="Z1758" s="955">
        <v>100</v>
      </c>
      <c r="AA1758" s="964">
        <v>2019</v>
      </c>
      <c r="AB1758" s="955">
        <v>0</v>
      </c>
      <c r="AC1758" s="964">
        <v>42533</v>
      </c>
      <c r="AD1758" s="955" t="s">
        <v>56</v>
      </c>
      <c r="AE1758" s="955"/>
      <c r="AF1758" s="955"/>
      <c r="AG1758" s="955"/>
      <c r="AJ1758" s="1">
        <f t="shared" si="99"/>
        <v>0</v>
      </c>
    </row>
    <row r="1759" spans="1:36" s="16" customFormat="1" ht="78.75">
      <c r="A1759" s="94" t="s">
        <v>12777</v>
      </c>
      <c r="B1759" s="955" t="s">
        <v>20</v>
      </c>
      <c r="C1759" s="1082" t="s">
        <v>20</v>
      </c>
      <c r="D1759" s="974">
        <v>42701</v>
      </c>
      <c r="E1759" s="1079">
        <v>0.19652777777777777</v>
      </c>
      <c r="F1759" s="974">
        <v>42701</v>
      </c>
      <c r="G1759" s="1079">
        <v>0.19722222222222222</v>
      </c>
      <c r="H1759" s="1071">
        <f t="shared" si="102"/>
        <v>6.9444444444444198E-4</v>
      </c>
      <c r="I1759" s="1080">
        <v>67</v>
      </c>
      <c r="J1759" s="955" t="s">
        <v>459</v>
      </c>
      <c r="K1759" s="955" t="s">
        <v>9</v>
      </c>
      <c r="L1759" s="955" t="s">
        <v>10</v>
      </c>
      <c r="M1759" s="1073" t="s">
        <v>1286</v>
      </c>
      <c r="N1759" s="955">
        <v>110</v>
      </c>
      <c r="O1759" s="955" t="s">
        <v>8</v>
      </c>
      <c r="P1759" s="955" t="s">
        <v>13089</v>
      </c>
      <c r="Q1759" s="1112" t="s">
        <v>13090</v>
      </c>
      <c r="R1759" s="1075">
        <v>44</v>
      </c>
      <c r="S1759" s="1075"/>
      <c r="T1759" s="1076">
        <f t="shared" si="101"/>
        <v>44</v>
      </c>
      <c r="U1759" s="955" t="s">
        <v>29</v>
      </c>
      <c r="V1759" s="955">
        <v>2007</v>
      </c>
      <c r="W1759" s="955" t="s">
        <v>15361</v>
      </c>
      <c r="X1759" s="955" t="s">
        <v>9094</v>
      </c>
      <c r="Y1759" s="964">
        <v>41084</v>
      </c>
      <c r="Z1759" s="955">
        <v>100</v>
      </c>
      <c r="AA1759" s="964">
        <v>2019</v>
      </c>
      <c r="AB1759" s="955">
        <v>0</v>
      </c>
      <c r="AC1759" s="964">
        <v>42533</v>
      </c>
      <c r="AD1759" s="955" t="s">
        <v>56</v>
      </c>
      <c r="AE1759" s="955"/>
      <c r="AF1759" s="955"/>
      <c r="AG1759" s="955"/>
      <c r="AJ1759" s="1">
        <f t="shared" si="99"/>
        <v>0</v>
      </c>
    </row>
    <row r="1760" spans="1:36" s="16" customFormat="1" ht="78.75">
      <c r="A1760" s="94" t="s">
        <v>12777</v>
      </c>
      <c r="B1760" s="955" t="s">
        <v>20</v>
      </c>
      <c r="C1760" s="1082" t="s">
        <v>5852</v>
      </c>
      <c r="D1760" s="974">
        <v>42701</v>
      </c>
      <c r="E1760" s="1079">
        <v>0.21736111111111112</v>
      </c>
      <c r="F1760" s="974">
        <v>42701</v>
      </c>
      <c r="G1760" s="1079">
        <v>0.21805555555555556</v>
      </c>
      <c r="H1760" s="1071">
        <f t="shared" si="102"/>
        <v>6.9444444444444198E-4</v>
      </c>
      <c r="I1760" s="1080">
        <v>67</v>
      </c>
      <c r="J1760" s="955" t="s">
        <v>459</v>
      </c>
      <c r="K1760" s="955" t="s">
        <v>9</v>
      </c>
      <c r="L1760" s="955" t="s">
        <v>10</v>
      </c>
      <c r="M1760" s="1073" t="s">
        <v>1286</v>
      </c>
      <c r="N1760" s="955">
        <v>110</v>
      </c>
      <c r="O1760" s="955" t="s">
        <v>8</v>
      </c>
      <c r="P1760" s="955" t="s">
        <v>13089</v>
      </c>
      <c r="Q1760" s="1112" t="s">
        <v>13090</v>
      </c>
      <c r="R1760" s="1075">
        <v>44</v>
      </c>
      <c r="S1760" s="1075">
        <v>48</v>
      </c>
      <c r="T1760" s="1076">
        <f t="shared" si="101"/>
        <v>92</v>
      </c>
      <c r="U1760" s="955" t="s">
        <v>29</v>
      </c>
      <c r="V1760" s="955">
        <v>2007</v>
      </c>
      <c r="W1760" s="955" t="s">
        <v>15361</v>
      </c>
      <c r="X1760" s="955" t="s">
        <v>9094</v>
      </c>
      <c r="Y1760" s="964">
        <v>41084</v>
      </c>
      <c r="Z1760" s="955">
        <v>100</v>
      </c>
      <c r="AA1760" s="964">
        <v>2019</v>
      </c>
      <c r="AB1760" s="955">
        <v>0</v>
      </c>
      <c r="AC1760" s="964">
        <v>42533</v>
      </c>
      <c r="AD1760" s="955" t="s">
        <v>56</v>
      </c>
      <c r="AE1760" s="955"/>
      <c r="AF1760" s="955"/>
      <c r="AG1760" s="955"/>
      <c r="AJ1760" s="1">
        <f t="shared" si="99"/>
        <v>0</v>
      </c>
    </row>
    <row r="1761" spans="1:36" s="16" customFormat="1" ht="78.75">
      <c r="A1761" s="94" t="s">
        <v>12777</v>
      </c>
      <c r="B1761" s="955" t="s">
        <v>20</v>
      </c>
      <c r="C1761" s="1082" t="s">
        <v>20</v>
      </c>
      <c r="D1761" s="974">
        <v>42701</v>
      </c>
      <c r="E1761" s="1079">
        <v>0.38263888888888892</v>
      </c>
      <c r="F1761" s="974">
        <v>42701</v>
      </c>
      <c r="G1761" s="1079">
        <v>0.79513888888888884</v>
      </c>
      <c r="H1761" s="1071">
        <f t="shared" si="102"/>
        <v>0.41249999999999992</v>
      </c>
      <c r="I1761" s="1080">
        <v>67</v>
      </c>
      <c r="J1761" s="955" t="s">
        <v>13091</v>
      </c>
      <c r="K1761" s="955"/>
      <c r="L1761" s="955" t="s">
        <v>10</v>
      </c>
      <c r="M1761" s="1073" t="s">
        <v>1286</v>
      </c>
      <c r="N1761" s="955">
        <v>110</v>
      </c>
      <c r="O1761" s="955" t="s">
        <v>8</v>
      </c>
      <c r="P1761" s="955" t="s">
        <v>13089</v>
      </c>
      <c r="Q1761" s="1081" t="s">
        <v>13092</v>
      </c>
      <c r="R1761" s="1075">
        <v>733.7</v>
      </c>
      <c r="S1761" s="1075">
        <v>76.400000000000006</v>
      </c>
      <c r="T1761" s="1076">
        <f t="shared" si="101"/>
        <v>810.1</v>
      </c>
      <c r="U1761" s="955" t="s">
        <v>29</v>
      </c>
      <c r="V1761" s="955">
        <v>2007</v>
      </c>
      <c r="W1761" s="955" t="s">
        <v>15361</v>
      </c>
      <c r="X1761" s="955" t="s">
        <v>9094</v>
      </c>
      <c r="Y1761" s="964">
        <v>41084</v>
      </c>
      <c r="Z1761" s="955">
        <v>100</v>
      </c>
      <c r="AA1761" s="964">
        <v>2019</v>
      </c>
      <c r="AB1761" s="955">
        <v>0</v>
      </c>
      <c r="AC1761" s="964">
        <v>42533</v>
      </c>
      <c r="AD1761" s="955" t="s">
        <v>56</v>
      </c>
      <c r="AE1761" s="955"/>
      <c r="AF1761" s="955"/>
      <c r="AG1761" s="955"/>
      <c r="AJ1761" s="1">
        <f t="shared" si="99"/>
        <v>0</v>
      </c>
    </row>
    <row r="1762" spans="1:36" s="16" customFormat="1" ht="47.25">
      <c r="A1762" s="94" t="s">
        <v>12777</v>
      </c>
      <c r="B1762" s="955" t="s">
        <v>20</v>
      </c>
      <c r="C1762" s="1082" t="s">
        <v>20</v>
      </c>
      <c r="D1762" s="974">
        <v>42701</v>
      </c>
      <c r="E1762" s="1079">
        <v>0.6166666666666667</v>
      </c>
      <c r="F1762" s="974">
        <v>42701</v>
      </c>
      <c r="G1762" s="1079">
        <v>0.75277777777777777</v>
      </c>
      <c r="H1762" s="1071">
        <f t="shared" si="102"/>
        <v>0.13611111111111107</v>
      </c>
      <c r="I1762" s="1080">
        <v>10</v>
      </c>
      <c r="J1762" s="955"/>
      <c r="K1762" s="955"/>
      <c r="L1762" s="955" t="s">
        <v>4</v>
      </c>
      <c r="M1762" s="1073" t="s">
        <v>15362</v>
      </c>
      <c r="N1762" s="955" t="s">
        <v>3</v>
      </c>
      <c r="O1762" s="955" t="s">
        <v>33</v>
      </c>
      <c r="P1762" s="955" t="s">
        <v>13093</v>
      </c>
      <c r="Q1762" s="1112" t="s">
        <v>13094</v>
      </c>
      <c r="R1762" s="1075">
        <v>69.8</v>
      </c>
      <c r="S1762" s="1075">
        <v>3.2</v>
      </c>
      <c r="T1762" s="1076">
        <f t="shared" si="101"/>
        <v>73</v>
      </c>
      <c r="U1762" s="955"/>
      <c r="V1762" s="955"/>
      <c r="W1762" s="955"/>
      <c r="X1762" s="955"/>
      <c r="Y1762" s="964"/>
      <c r="Z1762" s="955"/>
      <c r="AA1762" s="964"/>
      <c r="AB1762" s="955"/>
      <c r="AC1762" s="964"/>
      <c r="AD1762" s="955" t="s">
        <v>18</v>
      </c>
      <c r="AE1762" s="955"/>
      <c r="AF1762" s="955"/>
      <c r="AG1762" s="955"/>
      <c r="AJ1762" s="1">
        <f t="shared" si="99"/>
        <v>0</v>
      </c>
    </row>
    <row r="1763" spans="1:36" s="16" customFormat="1" ht="47.25">
      <c r="A1763" s="94" t="s">
        <v>12777</v>
      </c>
      <c r="B1763" s="955" t="s">
        <v>20</v>
      </c>
      <c r="C1763" s="1082" t="s">
        <v>20</v>
      </c>
      <c r="D1763" s="974">
        <v>42701</v>
      </c>
      <c r="E1763" s="1079">
        <v>0.79513888888888884</v>
      </c>
      <c r="F1763" s="974">
        <v>42701</v>
      </c>
      <c r="G1763" s="1079">
        <v>0.83333333333333337</v>
      </c>
      <c r="H1763" s="1071">
        <f t="shared" si="102"/>
        <v>3.8194444444444531E-2</v>
      </c>
      <c r="I1763" s="1080">
        <v>54</v>
      </c>
      <c r="J1763" s="955"/>
      <c r="K1763" s="955"/>
      <c r="L1763" s="955" t="s">
        <v>10</v>
      </c>
      <c r="M1763" s="1073" t="s">
        <v>9127</v>
      </c>
      <c r="N1763" s="955">
        <v>110</v>
      </c>
      <c r="O1763" s="955" t="s">
        <v>8</v>
      </c>
      <c r="P1763" s="955" t="s">
        <v>13087</v>
      </c>
      <c r="Q1763" s="1112" t="s">
        <v>13088</v>
      </c>
      <c r="R1763" s="1075">
        <v>151.30000000000001</v>
      </c>
      <c r="S1763" s="1075">
        <v>94</v>
      </c>
      <c r="T1763" s="1076">
        <f t="shared" si="101"/>
        <v>245.3</v>
      </c>
      <c r="U1763" s="955" t="s">
        <v>29</v>
      </c>
      <c r="V1763" s="955">
        <v>2007</v>
      </c>
      <c r="W1763" s="955" t="s">
        <v>15361</v>
      </c>
      <c r="X1763" s="955" t="s">
        <v>9094</v>
      </c>
      <c r="Y1763" s="964">
        <v>41084</v>
      </c>
      <c r="Z1763" s="955">
        <v>100</v>
      </c>
      <c r="AA1763" s="964">
        <v>2019</v>
      </c>
      <c r="AB1763" s="955">
        <v>0</v>
      </c>
      <c r="AC1763" s="964">
        <v>42533</v>
      </c>
      <c r="AD1763" s="955" t="s">
        <v>56</v>
      </c>
      <c r="AE1763" s="955"/>
      <c r="AF1763" s="955"/>
      <c r="AG1763" s="955"/>
      <c r="AJ1763" s="1">
        <f t="shared" si="99"/>
        <v>0</v>
      </c>
    </row>
    <row r="1764" spans="1:36" s="16" customFormat="1" ht="78.75">
      <c r="A1764" s="94" t="s">
        <v>12777</v>
      </c>
      <c r="B1764" s="955" t="s">
        <v>20</v>
      </c>
      <c r="C1764" s="1082" t="s">
        <v>20</v>
      </c>
      <c r="D1764" s="974">
        <v>42701</v>
      </c>
      <c r="E1764" s="1079">
        <v>0.81597222222222221</v>
      </c>
      <c r="F1764" s="974">
        <v>42702</v>
      </c>
      <c r="G1764" s="1079">
        <v>8.3333333333333329E-2</v>
      </c>
      <c r="H1764" s="1071">
        <f t="shared" si="102"/>
        <v>0.26736111111111105</v>
      </c>
      <c r="I1764" s="1080">
        <v>2</v>
      </c>
      <c r="J1764" s="955" t="s">
        <v>1155</v>
      </c>
      <c r="K1764" s="955"/>
      <c r="L1764" s="955" t="s">
        <v>10</v>
      </c>
      <c r="M1764" s="1093" t="s">
        <v>618</v>
      </c>
      <c r="N1764" s="955" t="s">
        <v>3</v>
      </c>
      <c r="O1764" s="955" t="s">
        <v>8</v>
      </c>
      <c r="P1764" s="955" t="s">
        <v>13095</v>
      </c>
      <c r="Q1764" s="1081" t="s">
        <v>13096</v>
      </c>
      <c r="R1764" s="1075">
        <v>24</v>
      </c>
      <c r="S1764" s="1075"/>
      <c r="T1764" s="1076">
        <f t="shared" si="101"/>
        <v>24</v>
      </c>
      <c r="U1764" s="955" t="s">
        <v>29</v>
      </c>
      <c r="V1764" s="955">
        <v>1994</v>
      </c>
      <c r="W1764" s="955" t="s">
        <v>2813</v>
      </c>
      <c r="X1764" s="955">
        <v>0</v>
      </c>
      <c r="Y1764" s="964">
        <v>0</v>
      </c>
      <c r="Z1764" s="955">
        <v>100</v>
      </c>
      <c r="AA1764" s="964">
        <v>42979</v>
      </c>
      <c r="AB1764" s="955">
        <v>0</v>
      </c>
      <c r="AC1764" s="964">
        <v>42128</v>
      </c>
      <c r="AD1764" s="955" t="s">
        <v>56</v>
      </c>
      <c r="AE1764" s="955"/>
      <c r="AF1764" s="955"/>
      <c r="AG1764" s="955"/>
      <c r="AJ1764" s="1">
        <f t="shared" si="99"/>
        <v>0</v>
      </c>
    </row>
    <row r="1765" spans="1:36" s="16" customFormat="1" ht="78.75">
      <c r="A1765" s="94" t="s">
        <v>12777</v>
      </c>
      <c r="B1765" s="955" t="s">
        <v>20</v>
      </c>
      <c r="C1765" s="1082" t="s">
        <v>5852</v>
      </c>
      <c r="D1765" s="974">
        <v>42701</v>
      </c>
      <c r="E1765" s="1079">
        <v>0.90277777777777779</v>
      </c>
      <c r="F1765" s="974">
        <v>42701</v>
      </c>
      <c r="G1765" s="1079">
        <v>0.90347222222222223</v>
      </c>
      <c r="H1765" s="1071">
        <f t="shared" si="102"/>
        <v>6.9444444444444198E-4</v>
      </c>
      <c r="I1765" s="1080">
        <v>25</v>
      </c>
      <c r="J1765" s="955"/>
      <c r="K1765" s="955" t="s">
        <v>9</v>
      </c>
      <c r="L1765" s="955" t="s">
        <v>17</v>
      </c>
      <c r="M1765" s="1073" t="s">
        <v>1286</v>
      </c>
      <c r="N1765" s="955">
        <v>110</v>
      </c>
      <c r="O1765" s="955" t="s">
        <v>8</v>
      </c>
      <c r="P1765" s="955" t="s">
        <v>13079</v>
      </c>
      <c r="Q1765" s="1112" t="s">
        <v>13080</v>
      </c>
      <c r="R1765" s="1075">
        <v>13</v>
      </c>
      <c r="S1765" s="1075">
        <v>21</v>
      </c>
      <c r="T1765" s="1076">
        <f t="shared" si="101"/>
        <v>34</v>
      </c>
      <c r="U1765" s="955"/>
      <c r="V1765" s="955"/>
      <c r="W1765" s="955"/>
      <c r="X1765" s="955"/>
      <c r="Y1765" s="964"/>
      <c r="Z1765" s="955"/>
      <c r="AA1765" s="964"/>
      <c r="AB1765" s="955"/>
      <c r="AC1765" s="964"/>
      <c r="AD1765" s="955" t="s">
        <v>38</v>
      </c>
      <c r="AE1765" s="955"/>
      <c r="AF1765" s="955"/>
      <c r="AG1765" s="955"/>
      <c r="AJ1765" s="1">
        <f t="shared" si="99"/>
        <v>0</v>
      </c>
    </row>
    <row r="1766" spans="1:36" ht="204.75">
      <c r="A1766" s="94" t="s">
        <v>12777</v>
      </c>
      <c r="B1766" s="955" t="s">
        <v>20</v>
      </c>
      <c r="C1766" s="1082" t="s">
        <v>20</v>
      </c>
      <c r="D1766" s="974">
        <v>42702</v>
      </c>
      <c r="E1766" s="1079">
        <v>8.3333333333333329E-2</v>
      </c>
      <c r="F1766" s="974">
        <v>42702</v>
      </c>
      <c r="G1766" s="1079">
        <v>0.72430555555555554</v>
      </c>
      <c r="H1766" s="1071">
        <f t="shared" si="102"/>
        <v>0.64097222222222217</v>
      </c>
      <c r="I1766" s="1080">
        <v>2</v>
      </c>
      <c r="J1766" s="955" t="s">
        <v>1155</v>
      </c>
      <c r="K1766" s="955"/>
      <c r="L1766" s="955" t="s">
        <v>10</v>
      </c>
      <c r="M1766" s="1093" t="s">
        <v>618</v>
      </c>
      <c r="N1766" s="955" t="s">
        <v>3</v>
      </c>
      <c r="O1766" s="955" t="s">
        <v>8</v>
      </c>
      <c r="P1766" s="955" t="s">
        <v>13095</v>
      </c>
      <c r="Q1766" s="1111" t="s">
        <v>13934</v>
      </c>
      <c r="R1766" s="1075">
        <v>59.5</v>
      </c>
      <c r="S1766" s="1075"/>
      <c r="T1766" s="1076">
        <f t="shared" si="101"/>
        <v>59.5</v>
      </c>
      <c r="U1766" s="955" t="s">
        <v>29</v>
      </c>
      <c r="V1766" s="955">
        <v>1994</v>
      </c>
      <c r="W1766" s="955" t="s">
        <v>2813</v>
      </c>
      <c r="X1766" s="955">
        <v>0</v>
      </c>
      <c r="Y1766" s="964">
        <v>0</v>
      </c>
      <c r="Z1766" s="955">
        <v>100</v>
      </c>
      <c r="AA1766" s="964">
        <v>42979</v>
      </c>
      <c r="AB1766" s="955">
        <v>0</v>
      </c>
      <c r="AC1766" s="964">
        <v>42128</v>
      </c>
      <c r="AD1766" s="955" t="s">
        <v>56</v>
      </c>
      <c r="AE1766" s="955"/>
      <c r="AF1766" s="955"/>
      <c r="AG1766" s="955"/>
      <c r="AJ1766" s="1">
        <f t="shared" si="99"/>
        <v>0</v>
      </c>
    </row>
    <row r="1767" spans="1:36" s="16" customFormat="1" ht="206.25" customHeight="1">
      <c r="A1767" s="94" t="s">
        <v>12777</v>
      </c>
      <c r="B1767" s="955" t="s">
        <v>20</v>
      </c>
      <c r="C1767" s="1082" t="s">
        <v>20</v>
      </c>
      <c r="D1767" s="974">
        <v>42702</v>
      </c>
      <c r="E1767" s="1079">
        <v>8.3333333333333329E-2</v>
      </c>
      <c r="F1767" s="974">
        <v>42702</v>
      </c>
      <c r="G1767" s="1079">
        <v>0.4201388888888889</v>
      </c>
      <c r="H1767" s="1071">
        <f t="shared" si="102"/>
        <v>0.33680555555555558</v>
      </c>
      <c r="I1767" s="1080">
        <v>7</v>
      </c>
      <c r="J1767" s="955"/>
      <c r="K1767" s="955"/>
      <c r="L1767" s="955" t="s">
        <v>10</v>
      </c>
      <c r="M1767" s="1093" t="s">
        <v>4158</v>
      </c>
      <c r="N1767" s="955" t="s">
        <v>3</v>
      </c>
      <c r="O1767" s="955" t="s">
        <v>8</v>
      </c>
      <c r="P1767" s="955" t="s">
        <v>13119</v>
      </c>
      <c r="Q1767" s="1111" t="s">
        <v>13935</v>
      </c>
      <c r="R1767" s="1075">
        <v>50.7</v>
      </c>
      <c r="S1767" s="1075"/>
      <c r="T1767" s="1076">
        <f t="shared" si="101"/>
        <v>50.7</v>
      </c>
      <c r="U1767" s="955" t="s">
        <v>29</v>
      </c>
      <c r="V1767" s="955">
        <v>2012</v>
      </c>
      <c r="W1767" s="955" t="s">
        <v>15363</v>
      </c>
      <c r="X1767" s="955">
        <v>0</v>
      </c>
      <c r="Y1767" s="964">
        <v>42284</v>
      </c>
      <c r="Z1767" s="955">
        <v>100</v>
      </c>
      <c r="AA1767" s="964">
        <v>43344</v>
      </c>
      <c r="AB1767" s="955">
        <v>0</v>
      </c>
      <c r="AC1767" s="964">
        <v>42702</v>
      </c>
      <c r="AD1767" s="955" t="s">
        <v>56</v>
      </c>
      <c r="AE1767" s="955"/>
      <c r="AF1767" s="955"/>
      <c r="AG1767" s="955"/>
      <c r="AJ1767" s="1">
        <f t="shared" si="99"/>
        <v>0</v>
      </c>
    </row>
    <row r="1768" spans="1:36" s="16" customFormat="1" ht="47.25">
      <c r="A1768" s="94" t="s">
        <v>12777</v>
      </c>
      <c r="B1768" s="955" t="s">
        <v>20</v>
      </c>
      <c r="C1768" s="1082" t="s">
        <v>20</v>
      </c>
      <c r="D1768" s="974">
        <v>42702</v>
      </c>
      <c r="E1768" s="1079">
        <v>0.75</v>
      </c>
      <c r="F1768" s="974">
        <v>42702</v>
      </c>
      <c r="G1768" s="1079">
        <v>0.79513888888888884</v>
      </c>
      <c r="H1768" s="1071">
        <f t="shared" si="102"/>
        <v>4.513888888888884E-2</v>
      </c>
      <c r="I1768" s="1080">
        <v>8</v>
      </c>
      <c r="J1768" s="955"/>
      <c r="K1768" s="955"/>
      <c r="L1768" s="955" t="s">
        <v>10</v>
      </c>
      <c r="M1768" s="1073" t="s">
        <v>9127</v>
      </c>
      <c r="N1768" s="955" t="s">
        <v>3</v>
      </c>
      <c r="O1768" s="955" t="s">
        <v>8</v>
      </c>
      <c r="P1768" s="955" t="s">
        <v>13120</v>
      </c>
      <c r="Q1768" s="1112" t="s">
        <v>13121</v>
      </c>
      <c r="R1768" s="1075">
        <v>30.1</v>
      </c>
      <c r="S1768" s="1075"/>
      <c r="T1768" s="1076">
        <f t="shared" si="101"/>
        <v>30.1</v>
      </c>
      <c r="U1768" s="955" t="s">
        <v>29</v>
      </c>
      <c r="V1768" s="955">
        <v>2010</v>
      </c>
      <c r="W1768" s="955" t="s">
        <v>9129</v>
      </c>
      <c r="X1768" s="955">
        <v>0</v>
      </c>
      <c r="Y1768" s="964">
        <v>41951</v>
      </c>
      <c r="Z1768" s="955">
        <v>100</v>
      </c>
      <c r="AA1768" s="964">
        <v>42705</v>
      </c>
      <c r="AB1768" s="955">
        <v>0</v>
      </c>
      <c r="AC1768" s="964">
        <v>42702</v>
      </c>
      <c r="AD1768" s="955" t="s">
        <v>56</v>
      </c>
      <c r="AE1768" s="955"/>
      <c r="AF1768" s="955"/>
      <c r="AG1768" s="955"/>
      <c r="AJ1768" s="1">
        <f t="shared" si="99"/>
        <v>0</v>
      </c>
    </row>
    <row r="1769" spans="1:36" ht="47.25">
      <c r="A1769" s="94" t="s">
        <v>12777</v>
      </c>
      <c r="B1769" s="955" t="s">
        <v>20</v>
      </c>
      <c r="C1769" s="1082" t="s">
        <v>20</v>
      </c>
      <c r="D1769" s="974">
        <v>42702</v>
      </c>
      <c r="E1769" s="1079">
        <v>0.80555555555555547</v>
      </c>
      <c r="F1769" s="974">
        <v>42702</v>
      </c>
      <c r="G1769" s="1079">
        <v>0.86041666666666661</v>
      </c>
      <c r="H1769" s="1071">
        <f t="shared" si="102"/>
        <v>5.4861111111111138E-2</v>
      </c>
      <c r="I1769" s="1080">
        <v>5</v>
      </c>
      <c r="J1769" s="955"/>
      <c r="K1769" s="955"/>
      <c r="L1769" s="955" t="s">
        <v>10</v>
      </c>
      <c r="M1769" s="1093" t="s">
        <v>618</v>
      </c>
      <c r="N1769" s="955" t="s">
        <v>3</v>
      </c>
      <c r="O1769" s="955" t="s">
        <v>8</v>
      </c>
      <c r="P1769" s="955" t="s">
        <v>13122</v>
      </c>
      <c r="Q1769" s="1112" t="s">
        <v>13123</v>
      </c>
      <c r="R1769" s="1075">
        <v>7.7</v>
      </c>
      <c r="S1769" s="1075">
        <v>0.7</v>
      </c>
      <c r="T1769" s="1076">
        <f t="shared" si="101"/>
        <v>8.4</v>
      </c>
      <c r="U1769" s="955" t="s">
        <v>7</v>
      </c>
      <c r="V1769" s="955">
        <v>2009</v>
      </c>
      <c r="W1769" s="955" t="s">
        <v>9802</v>
      </c>
      <c r="X1769" s="955">
        <v>0</v>
      </c>
      <c r="Y1769" s="964">
        <v>0</v>
      </c>
      <c r="Z1769" s="955">
        <v>100</v>
      </c>
      <c r="AA1769" s="964">
        <v>42394</v>
      </c>
      <c r="AB1769" s="955">
        <v>0</v>
      </c>
      <c r="AC1769" s="964">
        <v>42393</v>
      </c>
      <c r="AD1769" s="955" t="s">
        <v>56</v>
      </c>
      <c r="AE1769" s="955"/>
      <c r="AF1769" s="955"/>
      <c r="AG1769" s="955"/>
      <c r="AJ1769" s="1">
        <f t="shared" si="99"/>
        <v>0</v>
      </c>
    </row>
    <row r="1770" spans="1:36" ht="75" customHeight="1">
      <c r="A1770" s="94" t="s">
        <v>12777</v>
      </c>
      <c r="B1770" s="955" t="s">
        <v>20</v>
      </c>
      <c r="C1770" s="1082" t="s">
        <v>20</v>
      </c>
      <c r="D1770" s="497">
        <v>42703</v>
      </c>
      <c r="E1770" s="1079">
        <v>0.78194444444444444</v>
      </c>
      <c r="F1770" s="497">
        <v>42703</v>
      </c>
      <c r="G1770" s="1079">
        <v>0.78263888888888899</v>
      </c>
      <c r="H1770" s="1071">
        <f t="shared" si="102"/>
        <v>6.94444444444553E-4</v>
      </c>
      <c r="I1770" s="1080">
        <v>17</v>
      </c>
      <c r="J1770" s="955" t="s">
        <v>498</v>
      </c>
      <c r="K1770" s="955" t="s">
        <v>9</v>
      </c>
      <c r="L1770" s="955" t="s">
        <v>4</v>
      </c>
      <c r="M1770" s="1093" t="s">
        <v>4495</v>
      </c>
      <c r="N1770" s="955" t="s">
        <v>3</v>
      </c>
      <c r="O1770" s="955" t="s">
        <v>26</v>
      </c>
      <c r="P1770" s="955" t="s">
        <v>13146</v>
      </c>
      <c r="Q1770" s="1111" t="s">
        <v>13936</v>
      </c>
      <c r="R1770" s="1075">
        <v>5.0999999999999996</v>
      </c>
      <c r="S1770" s="1075">
        <v>7.1</v>
      </c>
      <c r="T1770" s="1076">
        <f t="shared" si="101"/>
        <v>12.2</v>
      </c>
      <c r="U1770" s="955" t="s">
        <v>34</v>
      </c>
      <c r="V1770" s="955">
        <v>2005</v>
      </c>
      <c r="W1770" s="955" t="s">
        <v>15364</v>
      </c>
      <c r="X1770" s="955" t="s">
        <v>15365</v>
      </c>
      <c r="Y1770" s="964">
        <v>42619</v>
      </c>
      <c r="Z1770" s="955">
        <v>100</v>
      </c>
      <c r="AA1770" s="964">
        <v>42887</v>
      </c>
      <c r="AB1770" s="955">
        <v>1</v>
      </c>
      <c r="AC1770" s="964">
        <v>42217</v>
      </c>
      <c r="AD1770" s="955" t="s">
        <v>65</v>
      </c>
      <c r="AE1770" s="955"/>
      <c r="AF1770" s="955"/>
      <c r="AG1770" s="955" t="s">
        <v>15366</v>
      </c>
      <c r="AJ1770" s="1">
        <f t="shared" si="99"/>
        <v>0</v>
      </c>
    </row>
    <row r="1771" spans="1:36" ht="131.25" customHeight="1">
      <c r="A1771" s="94" t="s">
        <v>13179</v>
      </c>
      <c r="B1771" s="955" t="s">
        <v>20</v>
      </c>
      <c r="C1771" s="1082" t="s">
        <v>20</v>
      </c>
      <c r="D1771" s="497">
        <v>42705</v>
      </c>
      <c r="E1771" s="1099">
        <v>0.23333333333333331</v>
      </c>
      <c r="F1771" s="497">
        <v>42705</v>
      </c>
      <c r="G1771" s="1079">
        <v>0.62361111111111112</v>
      </c>
      <c r="H1771" s="1071">
        <f t="shared" si="102"/>
        <v>0.39027777777777783</v>
      </c>
      <c r="I1771" s="1080">
        <v>21</v>
      </c>
      <c r="J1771" s="955"/>
      <c r="K1771" s="955"/>
      <c r="L1771" s="955" t="s">
        <v>4</v>
      </c>
      <c r="M1771" s="1102" t="s">
        <v>7508</v>
      </c>
      <c r="N1771" s="955" t="s">
        <v>3</v>
      </c>
      <c r="O1771" s="955" t="s">
        <v>8</v>
      </c>
      <c r="P1771" s="955" t="s">
        <v>13175</v>
      </c>
      <c r="Q1771" s="1113" t="s">
        <v>15367</v>
      </c>
      <c r="R1771" s="1075">
        <v>166.68299999999999</v>
      </c>
      <c r="S1771" s="1075"/>
      <c r="T1771" s="1076">
        <f t="shared" si="101"/>
        <v>166.68299999999999</v>
      </c>
      <c r="U1771" s="955" t="s">
        <v>29</v>
      </c>
      <c r="V1771" s="955">
        <v>1974</v>
      </c>
      <c r="W1771" s="955" t="s">
        <v>2861</v>
      </c>
      <c r="X1771" s="955">
        <v>0</v>
      </c>
      <c r="Y1771" s="964">
        <v>41998</v>
      </c>
      <c r="Z1771" s="955">
        <v>100</v>
      </c>
      <c r="AA1771" s="964">
        <v>42917</v>
      </c>
      <c r="AB1771" s="955">
        <v>0</v>
      </c>
      <c r="AC1771" s="964">
        <v>42178</v>
      </c>
      <c r="AD1771" s="955" t="s">
        <v>0</v>
      </c>
      <c r="AE1771" s="955"/>
      <c r="AF1771" s="955"/>
      <c r="AG1771" s="955"/>
      <c r="AJ1771" s="1">
        <f t="shared" si="99"/>
        <v>0</v>
      </c>
    </row>
    <row r="1772" spans="1:36" ht="150" customHeight="1">
      <c r="A1772" s="94" t="s">
        <v>13179</v>
      </c>
      <c r="B1772" s="955" t="s">
        <v>20</v>
      </c>
      <c r="C1772" s="955" t="s">
        <v>9144</v>
      </c>
      <c r="D1772" s="497">
        <v>42706</v>
      </c>
      <c r="E1772" s="1079">
        <v>0.2722222222222222</v>
      </c>
      <c r="F1772" s="497">
        <v>42706</v>
      </c>
      <c r="G1772" s="1079">
        <v>0.2951388888888889</v>
      </c>
      <c r="H1772" s="1071">
        <f t="shared" si="102"/>
        <v>2.2916666666666696E-2</v>
      </c>
      <c r="I1772" s="1080">
        <v>1</v>
      </c>
      <c r="J1772" s="955"/>
      <c r="K1772" s="955"/>
      <c r="L1772" s="955" t="s">
        <v>4</v>
      </c>
      <c r="M1772" s="1073" t="s">
        <v>57</v>
      </c>
      <c r="N1772" s="955">
        <v>0.4</v>
      </c>
      <c r="O1772" s="955" t="s">
        <v>57</v>
      </c>
      <c r="P1772" s="955" t="s">
        <v>13192</v>
      </c>
      <c r="Q1772" s="1112" t="s">
        <v>13193</v>
      </c>
      <c r="R1772" s="1075">
        <v>3.2</v>
      </c>
      <c r="S1772" s="1075"/>
      <c r="T1772" s="1076">
        <f t="shared" si="101"/>
        <v>3.2</v>
      </c>
      <c r="U1772" s="955">
        <v>0</v>
      </c>
      <c r="V1772" s="955">
        <v>0</v>
      </c>
      <c r="W1772" s="955">
        <v>0</v>
      </c>
      <c r="X1772" s="955">
        <v>0</v>
      </c>
      <c r="Y1772" s="964">
        <v>0</v>
      </c>
      <c r="Z1772" s="955">
        <v>0</v>
      </c>
      <c r="AA1772" s="964">
        <v>0</v>
      </c>
      <c r="AB1772" s="955">
        <v>0</v>
      </c>
      <c r="AC1772" s="964">
        <v>0</v>
      </c>
      <c r="AD1772" s="955" t="s">
        <v>18</v>
      </c>
      <c r="AE1772" s="955"/>
      <c r="AF1772" s="955"/>
      <c r="AG1772" s="955"/>
      <c r="AJ1772" s="1">
        <f t="shared" si="99"/>
        <v>0</v>
      </c>
    </row>
    <row r="1773" spans="1:36" ht="131.25" customHeight="1">
      <c r="A1773" s="94" t="s">
        <v>13179</v>
      </c>
      <c r="B1773" s="955" t="s">
        <v>20</v>
      </c>
      <c r="C1773" s="1082" t="s">
        <v>20</v>
      </c>
      <c r="D1773" s="497">
        <v>42709</v>
      </c>
      <c r="E1773" s="1079">
        <v>0.4680555555555555</v>
      </c>
      <c r="F1773" s="497">
        <v>42709</v>
      </c>
      <c r="G1773" s="1079">
        <v>0.47361111111111115</v>
      </c>
      <c r="H1773" s="1071">
        <f t="shared" si="102"/>
        <v>5.5555555555556468E-3</v>
      </c>
      <c r="I1773" s="1080">
        <v>245</v>
      </c>
      <c r="J1773" s="955"/>
      <c r="K1773" s="955"/>
      <c r="L1773" s="955" t="s">
        <v>4</v>
      </c>
      <c r="M1773" s="1073" t="s">
        <v>9033</v>
      </c>
      <c r="N1773" s="955">
        <v>110</v>
      </c>
      <c r="O1773" s="955" t="s">
        <v>8</v>
      </c>
      <c r="P1773" s="955" t="s">
        <v>13267</v>
      </c>
      <c r="Q1773" s="1112" t="s">
        <v>15368</v>
      </c>
      <c r="R1773" s="1075">
        <v>141.80699999999999</v>
      </c>
      <c r="S1773" s="1075">
        <v>37.069000000000003</v>
      </c>
      <c r="T1773" s="1076">
        <f t="shared" si="101"/>
        <v>178.87599999999998</v>
      </c>
      <c r="U1773" s="955">
        <v>0</v>
      </c>
      <c r="V1773" s="955">
        <v>0</v>
      </c>
      <c r="W1773" s="955">
        <v>0</v>
      </c>
      <c r="X1773" s="955">
        <v>0</v>
      </c>
      <c r="Y1773" s="964">
        <v>0</v>
      </c>
      <c r="Z1773" s="955">
        <v>100</v>
      </c>
      <c r="AA1773" s="964">
        <v>0</v>
      </c>
      <c r="AB1773" s="955">
        <v>0</v>
      </c>
      <c r="AC1773" s="964">
        <v>0</v>
      </c>
      <c r="AD1773" s="955" t="s">
        <v>76</v>
      </c>
      <c r="AE1773" s="955"/>
      <c r="AF1773" s="955"/>
      <c r="AG1773" s="955"/>
      <c r="AJ1773" s="1">
        <f t="shared" si="99"/>
        <v>0</v>
      </c>
    </row>
    <row r="1774" spans="1:36" ht="204.75">
      <c r="A1774" s="94" t="s">
        <v>13179</v>
      </c>
      <c r="B1774" s="955" t="s">
        <v>20</v>
      </c>
      <c r="C1774" s="955" t="s">
        <v>4054</v>
      </c>
      <c r="D1774" s="497">
        <v>42709</v>
      </c>
      <c r="E1774" s="1079">
        <v>0.4680555555555555</v>
      </c>
      <c r="F1774" s="497">
        <v>42709</v>
      </c>
      <c r="G1774" s="1079">
        <v>0.47361111111111115</v>
      </c>
      <c r="H1774" s="1071">
        <f t="shared" si="102"/>
        <v>5.5555555555556468E-3</v>
      </c>
      <c r="I1774" s="1080">
        <v>93</v>
      </c>
      <c r="J1774" s="955"/>
      <c r="K1774" s="955"/>
      <c r="L1774" s="955" t="s">
        <v>17</v>
      </c>
      <c r="M1774" s="1073" t="s">
        <v>9033</v>
      </c>
      <c r="N1774" s="955">
        <v>110</v>
      </c>
      <c r="O1774" s="955" t="s">
        <v>8</v>
      </c>
      <c r="P1774" s="1114" t="s">
        <v>13684</v>
      </c>
      <c r="Q1774" s="1112" t="s">
        <v>13683</v>
      </c>
      <c r="R1774" s="1075">
        <v>14.724</v>
      </c>
      <c r="S1774" s="1075">
        <v>12.567</v>
      </c>
      <c r="T1774" s="1076">
        <f t="shared" si="101"/>
        <v>27.291</v>
      </c>
      <c r="U1774" s="955"/>
      <c r="V1774" s="955"/>
      <c r="W1774" s="955"/>
      <c r="X1774" s="955"/>
      <c r="Y1774" s="964"/>
      <c r="Z1774" s="955"/>
      <c r="AA1774" s="964"/>
      <c r="AB1774" s="955"/>
      <c r="AC1774" s="964"/>
      <c r="AD1774" s="955" t="s">
        <v>38</v>
      </c>
      <c r="AE1774" s="955"/>
      <c r="AF1774" s="955"/>
      <c r="AG1774" s="955"/>
      <c r="AJ1774" s="1">
        <f t="shared" si="99"/>
        <v>0</v>
      </c>
    </row>
    <row r="1775" spans="1:36" ht="47.25">
      <c r="A1775" s="94" t="s">
        <v>13179</v>
      </c>
      <c r="B1775" s="955" t="s">
        <v>20</v>
      </c>
      <c r="C1775" s="1082" t="s">
        <v>20</v>
      </c>
      <c r="D1775" s="497">
        <v>42709</v>
      </c>
      <c r="E1775" s="1079">
        <v>0.57847222222222217</v>
      </c>
      <c r="F1775" s="497">
        <v>42709</v>
      </c>
      <c r="G1775" s="1079">
        <v>0.57916666666666672</v>
      </c>
      <c r="H1775" s="1071">
        <f t="shared" si="102"/>
        <v>6.94444444444553E-4</v>
      </c>
      <c r="I1775" s="1080">
        <v>11</v>
      </c>
      <c r="J1775" s="955" t="s">
        <v>1155</v>
      </c>
      <c r="K1775" s="955" t="s">
        <v>9</v>
      </c>
      <c r="L1775" s="955" t="s">
        <v>10</v>
      </c>
      <c r="M1775" s="1073" t="s">
        <v>9127</v>
      </c>
      <c r="N1775" s="955" t="s">
        <v>3</v>
      </c>
      <c r="O1775" s="955" t="s">
        <v>8</v>
      </c>
      <c r="P1775" s="955" t="s">
        <v>13268</v>
      </c>
      <c r="Q1775" s="1112" t="s">
        <v>13269</v>
      </c>
      <c r="R1775" s="1075">
        <v>7.9429999999999996</v>
      </c>
      <c r="S1775" s="1075">
        <v>49.162999999999997</v>
      </c>
      <c r="T1775" s="1076">
        <f t="shared" si="101"/>
        <v>57.105999999999995</v>
      </c>
      <c r="U1775" s="955" t="s">
        <v>29</v>
      </c>
      <c r="V1775" s="955">
        <v>2010</v>
      </c>
      <c r="W1775" s="955" t="s">
        <v>9129</v>
      </c>
      <c r="X1775" s="955">
        <v>0</v>
      </c>
      <c r="Y1775" s="964">
        <v>41951</v>
      </c>
      <c r="Z1775" s="955">
        <v>100</v>
      </c>
      <c r="AA1775" s="964">
        <v>42705</v>
      </c>
      <c r="AB1775" s="955">
        <v>0</v>
      </c>
      <c r="AC1775" s="964">
        <v>42703</v>
      </c>
      <c r="AD1775" s="955" t="s">
        <v>56</v>
      </c>
      <c r="AE1775" s="955"/>
      <c r="AF1775" s="955"/>
      <c r="AG1775" s="955"/>
      <c r="AJ1775" s="1">
        <f t="shared" si="99"/>
        <v>0</v>
      </c>
    </row>
    <row r="1776" spans="1:36" ht="126">
      <c r="A1776" s="94" t="s">
        <v>13179</v>
      </c>
      <c r="B1776" s="955" t="s">
        <v>20</v>
      </c>
      <c r="C1776" s="1082" t="s">
        <v>20</v>
      </c>
      <c r="D1776" s="497">
        <v>42710</v>
      </c>
      <c r="E1776" s="1079">
        <v>0.22916666666666666</v>
      </c>
      <c r="F1776" s="497">
        <v>42710</v>
      </c>
      <c r="G1776" s="1079">
        <v>0.24305555555555555</v>
      </c>
      <c r="H1776" s="1071">
        <f t="shared" si="102"/>
        <v>1.3888888888888895E-2</v>
      </c>
      <c r="I1776" s="1080">
        <v>11</v>
      </c>
      <c r="J1776" s="955" t="s">
        <v>7123</v>
      </c>
      <c r="K1776" s="955" t="s">
        <v>21</v>
      </c>
      <c r="L1776" s="955" t="s">
        <v>10</v>
      </c>
      <c r="M1776" s="1093" t="s">
        <v>12881</v>
      </c>
      <c r="N1776" s="955" t="s">
        <v>3</v>
      </c>
      <c r="O1776" s="955" t="s">
        <v>8</v>
      </c>
      <c r="P1776" s="955" t="s">
        <v>13305</v>
      </c>
      <c r="Q1776" s="1112" t="s">
        <v>13685</v>
      </c>
      <c r="R1776" s="1075">
        <v>2</v>
      </c>
      <c r="S1776" s="1075"/>
      <c r="T1776" s="1076">
        <f t="shared" si="101"/>
        <v>2</v>
      </c>
      <c r="U1776" s="955"/>
      <c r="V1776" s="955"/>
      <c r="W1776" s="955"/>
      <c r="X1776" s="955"/>
      <c r="Y1776" s="964"/>
      <c r="Z1776" s="955"/>
      <c r="AA1776" s="964"/>
      <c r="AB1776" s="955"/>
      <c r="AC1776" s="964"/>
      <c r="AD1776" s="955" t="s">
        <v>32</v>
      </c>
      <c r="AE1776" s="955"/>
      <c r="AF1776" s="955"/>
      <c r="AG1776" s="955"/>
      <c r="AJ1776" s="1">
        <f t="shared" si="99"/>
        <v>0</v>
      </c>
    </row>
    <row r="1777" spans="1:36" ht="31.5">
      <c r="A1777" s="179" t="s">
        <v>12537</v>
      </c>
      <c r="B1777" s="962" t="s">
        <v>13</v>
      </c>
      <c r="C1777" s="955" t="s">
        <v>147</v>
      </c>
      <c r="D1777" s="984">
        <v>42655</v>
      </c>
      <c r="E1777" s="1174">
        <v>0.81527777777777777</v>
      </c>
      <c r="F1777" s="984">
        <v>42655</v>
      </c>
      <c r="G1777" s="1174">
        <v>0.83680555555555547</v>
      </c>
      <c r="H1777" s="1191">
        <v>2.1527777777777701E-2</v>
      </c>
      <c r="I1777" s="962">
        <v>5</v>
      </c>
      <c r="J1777" s="1205" t="s">
        <v>141</v>
      </c>
      <c r="K1777" s="1205"/>
      <c r="L1777" s="955" t="s">
        <v>12</v>
      </c>
      <c r="M1777" s="1220" t="s">
        <v>12500</v>
      </c>
      <c r="N1777" s="962">
        <v>0.4</v>
      </c>
      <c r="O1777" s="962" t="s">
        <v>57</v>
      </c>
      <c r="P1777" s="1205" t="s">
        <v>57</v>
      </c>
      <c r="Q1777" s="1240" t="s">
        <v>14517</v>
      </c>
      <c r="R1777" s="1123">
        <v>7.6</v>
      </c>
      <c r="S1777" s="1123">
        <v>1.8</v>
      </c>
      <c r="T1777" s="1085">
        <v>9.4</v>
      </c>
      <c r="U1777" s="1205" t="s">
        <v>62</v>
      </c>
      <c r="V1777" s="1205" t="s">
        <v>141</v>
      </c>
      <c r="W1777" s="1205" t="s">
        <v>141</v>
      </c>
      <c r="X1777" s="1205" t="s">
        <v>141</v>
      </c>
      <c r="Y1777" s="1205" t="s">
        <v>141</v>
      </c>
      <c r="Z1777" s="1205" t="s">
        <v>141</v>
      </c>
      <c r="AA1777" s="1205" t="s">
        <v>141</v>
      </c>
      <c r="AB1777" s="1205" t="s">
        <v>141</v>
      </c>
      <c r="AC1777" s="1205" t="s">
        <v>141</v>
      </c>
      <c r="AD1777" s="955" t="s">
        <v>23</v>
      </c>
      <c r="AE1777" s="1205" t="s">
        <v>141</v>
      </c>
      <c r="AF1777" s="1205" t="s">
        <v>141</v>
      </c>
      <c r="AG1777" s="955" t="s">
        <v>141</v>
      </c>
      <c r="AJ1777" s="1">
        <f t="shared" si="99"/>
        <v>0</v>
      </c>
    </row>
    <row r="1778" spans="1:36" ht="94.5">
      <c r="A1778" s="94" t="s">
        <v>13179</v>
      </c>
      <c r="B1778" s="955" t="s">
        <v>20</v>
      </c>
      <c r="C1778" s="1082" t="s">
        <v>983</v>
      </c>
      <c r="D1778" s="974">
        <v>42710</v>
      </c>
      <c r="E1778" s="1079">
        <v>0.51041666666666663</v>
      </c>
      <c r="F1778" s="974">
        <v>42710</v>
      </c>
      <c r="G1778" s="1079">
        <v>0.51111111111111118</v>
      </c>
      <c r="H1778" s="1071">
        <f t="shared" ref="H1778:H1785" si="103">F1778-D1778+G1778-E1778</f>
        <v>6.94444444444553E-4</v>
      </c>
      <c r="I1778" s="1080">
        <v>34</v>
      </c>
      <c r="J1778" s="955" t="s">
        <v>8481</v>
      </c>
      <c r="K1778" s="955" t="s">
        <v>9</v>
      </c>
      <c r="L1778" s="955" t="s">
        <v>17</v>
      </c>
      <c r="M1778" s="1094" t="s">
        <v>8456</v>
      </c>
      <c r="N1778" s="955">
        <v>110</v>
      </c>
      <c r="O1778" s="955" t="s">
        <v>8</v>
      </c>
      <c r="P1778" s="955" t="s">
        <v>13274</v>
      </c>
      <c r="Q1778" s="1112" t="s">
        <v>13275</v>
      </c>
      <c r="R1778" s="1075">
        <v>9.6</v>
      </c>
      <c r="S1778" s="1075">
        <v>17.7</v>
      </c>
      <c r="T1778" s="1076">
        <f t="shared" ref="T1778:T1785" si="104">R1778+S1778</f>
        <v>27.299999999999997</v>
      </c>
      <c r="U1778" s="955"/>
      <c r="V1778" s="955"/>
      <c r="W1778" s="955"/>
      <c r="X1778" s="955"/>
      <c r="Y1778" s="964"/>
      <c r="Z1778" s="955"/>
      <c r="AA1778" s="964"/>
      <c r="AB1778" s="955"/>
      <c r="AC1778" s="964"/>
      <c r="AD1778" s="955" t="s">
        <v>38</v>
      </c>
      <c r="AE1778" s="955"/>
      <c r="AF1778" s="955"/>
      <c r="AG1778" s="955"/>
      <c r="AJ1778" s="1">
        <f t="shared" si="99"/>
        <v>0</v>
      </c>
    </row>
    <row r="1779" spans="1:36" ht="110.25">
      <c r="A1779" s="94" t="s">
        <v>13179</v>
      </c>
      <c r="B1779" s="955" t="s">
        <v>20</v>
      </c>
      <c r="C1779" s="1082" t="s">
        <v>20</v>
      </c>
      <c r="D1779" s="974">
        <v>42719</v>
      </c>
      <c r="E1779" s="1079">
        <v>0.73958333333333337</v>
      </c>
      <c r="F1779" s="974">
        <v>42719</v>
      </c>
      <c r="G1779" s="1079">
        <v>0.74513888888888891</v>
      </c>
      <c r="H1779" s="1071">
        <f t="shared" si="103"/>
        <v>5.5555555555555358E-3</v>
      </c>
      <c r="I1779" s="1115">
        <v>24</v>
      </c>
      <c r="J1779" s="955" t="s">
        <v>144</v>
      </c>
      <c r="K1779" s="955" t="s">
        <v>21</v>
      </c>
      <c r="L1779" s="955" t="s">
        <v>12</v>
      </c>
      <c r="M1779" s="955" t="s">
        <v>5701</v>
      </c>
      <c r="N1779" s="955" t="s">
        <v>3</v>
      </c>
      <c r="O1779" s="955" t="s">
        <v>8</v>
      </c>
      <c r="P1779" s="955" t="s">
        <v>13514</v>
      </c>
      <c r="Q1779" s="1081" t="s">
        <v>13686</v>
      </c>
      <c r="R1779" s="1075">
        <v>6</v>
      </c>
      <c r="S1779" s="1075">
        <v>6.9</v>
      </c>
      <c r="T1779" s="1076">
        <f t="shared" si="104"/>
        <v>12.9</v>
      </c>
      <c r="U1779" s="955"/>
      <c r="V1779" s="955"/>
      <c r="W1779" s="955"/>
      <c r="X1779" s="955"/>
      <c r="Y1779" s="964"/>
      <c r="Z1779" s="955"/>
      <c r="AA1779" s="964"/>
      <c r="AB1779" s="955"/>
      <c r="AC1779" s="964"/>
      <c r="AD1779" s="955" t="s">
        <v>0</v>
      </c>
      <c r="AE1779" s="955"/>
      <c r="AF1779" s="955"/>
      <c r="AG1779" s="955"/>
      <c r="AJ1779" s="1">
        <f t="shared" si="99"/>
        <v>0</v>
      </c>
    </row>
    <row r="1780" spans="1:36" ht="47.25">
      <c r="A1780" s="94" t="s">
        <v>13179</v>
      </c>
      <c r="B1780" s="955" t="s">
        <v>20</v>
      </c>
      <c r="C1780" s="1082" t="s">
        <v>20</v>
      </c>
      <c r="D1780" s="974">
        <v>42719</v>
      </c>
      <c r="E1780" s="1079">
        <v>0.74305555555555547</v>
      </c>
      <c r="F1780" s="974">
        <v>42719</v>
      </c>
      <c r="G1780" s="1079">
        <v>0.77847222222222223</v>
      </c>
      <c r="H1780" s="1071">
        <f t="shared" si="103"/>
        <v>3.5416666666666763E-2</v>
      </c>
      <c r="I1780" s="1115">
        <v>4</v>
      </c>
      <c r="J1780" s="955" t="s">
        <v>459</v>
      </c>
      <c r="K1780" s="955" t="s">
        <v>21</v>
      </c>
      <c r="L1780" s="955" t="s">
        <v>4</v>
      </c>
      <c r="M1780" s="1073" t="s">
        <v>688</v>
      </c>
      <c r="N1780" s="955" t="s">
        <v>3</v>
      </c>
      <c r="O1780" s="955" t="s">
        <v>8</v>
      </c>
      <c r="P1780" s="955" t="s">
        <v>13515</v>
      </c>
      <c r="Q1780" s="1081" t="s">
        <v>13516</v>
      </c>
      <c r="R1780" s="1075">
        <v>1.8</v>
      </c>
      <c r="S1780" s="1075">
        <v>2.9</v>
      </c>
      <c r="T1780" s="1076">
        <f t="shared" si="104"/>
        <v>4.7</v>
      </c>
      <c r="U1780" s="955"/>
      <c r="V1780" s="955"/>
      <c r="W1780" s="955"/>
      <c r="X1780" s="955"/>
      <c r="Y1780" s="964"/>
      <c r="Z1780" s="955"/>
      <c r="AA1780" s="964"/>
      <c r="AB1780" s="955"/>
      <c r="AC1780" s="964"/>
      <c r="AD1780" s="955" t="s">
        <v>0</v>
      </c>
      <c r="AE1780" s="955"/>
      <c r="AF1780" s="955"/>
      <c r="AG1780" s="955"/>
      <c r="AJ1780" s="1">
        <f t="shared" si="99"/>
        <v>0</v>
      </c>
    </row>
    <row r="1781" spans="1:36" ht="116.25">
      <c r="A1781" s="94" t="s">
        <v>13179</v>
      </c>
      <c r="B1781" s="955" t="s">
        <v>20</v>
      </c>
      <c r="C1781" s="1082" t="s">
        <v>20</v>
      </c>
      <c r="D1781" s="974">
        <v>42721</v>
      </c>
      <c r="E1781" s="1079">
        <v>0.16666666666666666</v>
      </c>
      <c r="F1781" s="974">
        <v>42721</v>
      </c>
      <c r="G1781" s="1079">
        <v>0.46875</v>
      </c>
      <c r="H1781" s="1071">
        <f t="shared" si="103"/>
        <v>0.30208333333333337</v>
      </c>
      <c r="I1781" s="1115">
        <v>2</v>
      </c>
      <c r="J1781" s="955"/>
      <c r="K1781" s="955"/>
      <c r="L1781" s="955" t="s">
        <v>4</v>
      </c>
      <c r="M1781" s="1073" t="s">
        <v>12881</v>
      </c>
      <c r="N1781" s="955">
        <v>0.4</v>
      </c>
      <c r="O1781" s="955" t="s">
        <v>26</v>
      </c>
      <c r="P1781" s="955" t="s">
        <v>13534</v>
      </c>
      <c r="Q1781" s="1081" t="s">
        <v>13687</v>
      </c>
      <c r="R1781" s="1075">
        <v>10.347</v>
      </c>
      <c r="S1781" s="1075"/>
      <c r="T1781" s="1076">
        <f t="shared" si="104"/>
        <v>10.347</v>
      </c>
      <c r="U1781" s="955" t="s">
        <v>34</v>
      </c>
      <c r="V1781" s="955">
        <v>2007</v>
      </c>
      <c r="W1781" s="955" t="s">
        <v>15369</v>
      </c>
      <c r="X1781" s="955" t="s">
        <v>4000</v>
      </c>
      <c r="Y1781" s="964">
        <v>42410</v>
      </c>
      <c r="Z1781" s="955">
        <v>100</v>
      </c>
      <c r="AA1781" s="964">
        <v>42776</v>
      </c>
      <c r="AB1781" s="955">
        <v>0</v>
      </c>
      <c r="AC1781" s="964">
        <v>0</v>
      </c>
      <c r="AD1781" s="955" t="s">
        <v>0</v>
      </c>
      <c r="AE1781" s="955"/>
      <c r="AF1781" s="955"/>
      <c r="AG1781" s="955"/>
      <c r="AJ1781" s="1">
        <f t="shared" si="99"/>
        <v>0</v>
      </c>
    </row>
    <row r="1782" spans="1:36" ht="93.75">
      <c r="A1782" s="94" t="s">
        <v>13179</v>
      </c>
      <c r="B1782" s="955" t="s">
        <v>20</v>
      </c>
      <c r="C1782" s="1082" t="s">
        <v>20</v>
      </c>
      <c r="D1782" s="974">
        <v>42723</v>
      </c>
      <c r="E1782" s="1079">
        <v>0.66111111111111109</v>
      </c>
      <c r="F1782" s="974">
        <v>42723</v>
      </c>
      <c r="G1782" s="1079">
        <v>0.6743055555555556</v>
      </c>
      <c r="H1782" s="1071">
        <f t="shared" si="103"/>
        <v>1.3194444444444509E-2</v>
      </c>
      <c r="I1782" s="1115">
        <v>1</v>
      </c>
      <c r="J1782" s="955"/>
      <c r="K1782" s="955"/>
      <c r="L1782" s="955" t="s">
        <v>30</v>
      </c>
      <c r="M1782" s="1073" t="s">
        <v>13554</v>
      </c>
      <c r="N1782" s="955">
        <v>110</v>
      </c>
      <c r="O1782" s="955" t="s">
        <v>14</v>
      </c>
      <c r="P1782" s="955" t="s">
        <v>13555</v>
      </c>
      <c r="Q1782" s="1086" t="s">
        <v>15370</v>
      </c>
      <c r="R1782" s="1085">
        <v>2.2999999999999998</v>
      </c>
      <c r="S1782" s="1085"/>
      <c r="T1782" s="1076">
        <f t="shared" si="104"/>
        <v>2.2999999999999998</v>
      </c>
      <c r="U1782" s="955"/>
      <c r="V1782" s="955"/>
      <c r="W1782" s="955"/>
      <c r="X1782" s="955"/>
      <c r="Y1782" s="964"/>
      <c r="Z1782" s="955"/>
      <c r="AA1782" s="964"/>
      <c r="AB1782" s="955"/>
      <c r="AC1782" s="964"/>
      <c r="AD1782" s="955" t="s">
        <v>0</v>
      </c>
      <c r="AE1782" s="955"/>
      <c r="AF1782" s="955"/>
      <c r="AG1782" s="955"/>
      <c r="AJ1782" s="1">
        <f t="shared" si="99"/>
        <v>0</v>
      </c>
    </row>
    <row r="1783" spans="1:36" ht="75">
      <c r="A1783" s="94" t="s">
        <v>13179</v>
      </c>
      <c r="B1783" s="955" t="s">
        <v>20</v>
      </c>
      <c r="C1783" s="955" t="s">
        <v>4153</v>
      </c>
      <c r="D1783" s="974">
        <v>42724</v>
      </c>
      <c r="E1783" s="1079">
        <v>0.4777777777777778</v>
      </c>
      <c r="F1783" s="974">
        <v>42724</v>
      </c>
      <c r="G1783" s="1079">
        <v>0.55763888888888891</v>
      </c>
      <c r="H1783" s="1071">
        <f t="shared" si="103"/>
        <v>7.9861111111111105E-2</v>
      </c>
      <c r="I1783" s="1115">
        <v>3</v>
      </c>
      <c r="J1783" s="955"/>
      <c r="K1783" s="955"/>
      <c r="L1783" s="955" t="s">
        <v>17</v>
      </c>
      <c r="M1783" s="955" t="s">
        <v>8515</v>
      </c>
      <c r="N1783" s="955" t="s">
        <v>3</v>
      </c>
      <c r="O1783" s="955" t="s">
        <v>8</v>
      </c>
      <c r="P1783" s="955" t="s">
        <v>13562</v>
      </c>
      <c r="Q1783" s="1086" t="s">
        <v>13563</v>
      </c>
      <c r="R1783" s="1085">
        <v>5.0599999999999996</v>
      </c>
      <c r="S1783" s="1085"/>
      <c r="T1783" s="1076">
        <f t="shared" si="104"/>
        <v>5.0599999999999996</v>
      </c>
      <c r="U1783" s="955"/>
      <c r="V1783" s="955"/>
      <c r="W1783" s="955"/>
      <c r="X1783" s="955"/>
      <c r="Y1783" s="964"/>
      <c r="Z1783" s="955"/>
      <c r="AA1783" s="964"/>
      <c r="AB1783" s="955"/>
      <c r="AC1783" s="964"/>
      <c r="AD1783" s="955" t="s">
        <v>38</v>
      </c>
      <c r="AE1783" s="955"/>
      <c r="AF1783" s="955"/>
      <c r="AG1783" s="955"/>
      <c r="AJ1783" s="1">
        <f t="shared" si="99"/>
        <v>0</v>
      </c>
    </row>
    <row r="1784" spans="1:36" ht="243.75">
      <c r="A1784" s="94" t="s">
        <v>13179</v>
      </c>
      <c r="B1784" s="955" t="s">
        <v>20</v>
      </c>
      <c r="C1784" s="1082" t="s">
        <v>20</v>
      </c>
      <c r="D1784" s="974">
        <v>42724</v>
      </c>
      <c r="E1784" s="1079">
        <v>0.45833333333333331</v>
      </c>
      <c r="F1784" s="974">
        <v>42724</v>
      </c>
      <c r="G1784" s="1079">
        <v>0.48958333333333331</v>
      </c>
      <c r="H1784" s="1071">
        <f t="shared" si="103"/>
        <v>3.125E-2</v>
      </c>
      <c r="I1784" s="1116">
        <v>32</v>
      </c>
      <c r="J1784" s="955"/>
      <c r="K1784" s="955"/>
      <c r="L1784" s="955" t="s">
        <v>4</v>
      </c>
      <c r="M1784" s="1073" t="s">
        <v>1135</v>
      </c>
      <c r="N1784" s="955">
        <v>35</v>
      </c>
      <c r="O1784" s="955" t="s">
        <v>8</v>
      </c>
      <c r="P1784" s="955" t="s">
        <v>13578</v>
      </c>
      <c r="Q1784" s="1086" t="s">
        <v>13688</v>
      </c>
      <c r="R1784" s="1085">
        <v>20.6</v>
      </c>
      <c r="S1784" s="1085">
        <v>4</v>
      </c>
      <c r="T1784" s="1076">
        <f t="shared" si="104"/>
        <v>24.6</v>
      </c>
      <c r="U1784" s="955"/>
      <c r="V1784" s="955"/>
      <c r="W1784" s="955"/>
      <c r="X1784" s="955"/>
      <c r="Y1784" s="964"/>
      <c r="Z1784" s="955"/>
      <c r="AA1784" s="964"/>
      <c r="AB1784" s="955"/>
      <c r="AC1784" s="964"/>
      <c r="AD1784" s="955" t="s">
        <v>0</v>
      </c>
      <c r="AE1784" s="955"/>
      <c r="AF1784" s="955"/>
      <c r="AG1784" s="955"/>
      <c r="AJ1784" s="1">
        <f t="shared" si="99"/>
        <v>0</v>
      </c>
    </row>
    <row r="1785" spans="1:36" ht="126" customHeight="1">
      <c r="A1785" s="179" t="s">
        <v>13179</v>
      </c>
      <c r="B1785" s="280" t="s">
        <v>20</v>
      </c>
      <c r="C1785" s="1117" t="s">
        <v>5852</v>
      </c>
      <c r="D1785" s="497">
        <v>42724</v>
      </c>
      <c r="E1785" s="614">
        <v>0.86111111111111116</v>
      </c>
      <c r="F1785" s="497">
        <v>42724</v>
      </c>
      <c r="G1785" s="614">
        <v>0.8618055555555556</v>
      </c>
      <c r="H1785" s="1088">
        <f t="shared" si="103"/>
        <v>6.9444444444444198E-4</v>
      </c>
      <c r="I1785" s="1118">
        <v>36</v>
      </c>
      <c r="J1785" s="280" t="s">
        <v>13564</v>
      </c>
      <c r="K1785" s="280" t="s">
        <v>9</v>
      </c>
      <c r="L1785" s="280" t="s">
        <v>17</v>
      </c>
      <c r="M1785" s="1119" t="s">
        <v>9033</v>
      </c>
      <c r="N1785" s="280">
        <v>110</v>
      </c>
      <c r="O1785" s="280" t="s">
        <v>8</v>
      </c>
      <c r="P1785" s="280" t="s">
        <v>13565</v>
      </c>
      <c r="Q1785" s="1087" t="s">
        <v>13566</v>
      </c>
      <c r="R1785" s="1085">
        <v>6.3</v>
      </c>
      <c r="S1785" s="1085">
        <v>7.4550000000000001</v>
      </c>
      <c r="T1785" s="1076">
        <f t="shared" si="104"/>
        <v>13.754999999999999</v>
      </c>
      <c r="U1785" s="955"/>
      <c r="V1785" s="955"/>
      <c r="W1785" s="955"/>
      <c r="X1785" s="955"/>
      <c r="Y1785" s="964"/>
      <c r="Z1785" s="955"/>
      <c r="AA1785" s="964"/>
      <c r="AB1785" s="955"/>
      <c r="AC1785" s="964"/>
      <c r="AD1785" s="955" t="s">
        <v>38</v>
      </c>
      <c r="AE1785" s="955"/>
      <c r="AF1785" s="955"/>
      <c r="AG1785" s="955"/>
      <c r="AH1785" s="152"/>
      <c r="AJ1785" s="1">
        <f t="shared" si="99"/>
        <v>0</v>
      </c>
    </row>
    <row r="1786" spans="1:36" ht="157.5" customHeight="1">
      <c r="A1786" s="179" t="s">
        <v>139</v>
      </c>
      <c r="B1786" s="179" t="s">
        <v>87</v>
      </c>
      <c r="C1786" s="179" t="s">
        <v>376</v>
      </c>
      <c r="D1786" s="278">
        <v>42376</v>
      </c>
      <c r="E1786" s="176">
        <v>0.64027777777777783</v>
      </c>
      <c r="F1786" s="278">
        <v>42376</v>
      </c>
      <c r="G1786" s="68">
        <v>0.64027777777777783</v>
      </c>
      <c r="H1786" s="191">
        <v>0</v>
      </c>
      <c r="I1786" s="109">
        <v>117</v>
      </c>
      <c r="J1786" s="179" t="s">
        <v>318</v>
      </c>
      <c r="K1786" s="179" t="s">
        <v>9</v>
      </c>
      <c r="L1786" s="179" t="s">
        <v>17</v>
      </c>
      <c r="M1786" s="180" t="s">
        <v>319</v>
      </c>
      <c r="N1786" s="179">
        <v>110</v>
      </c>
      <c r="O1786" s="179" t="s">
        <v>8</v>
      </c>
      <c r="P1786" s="196" t="s">
        <v>319</v>
      </c>
      <c r="Q1786" s="233" t="s">
        <v>320</v>
      </c>
      <c r="R1786" s="237"/>
      <c r="S1786" s="237">
        <v>16.7</v>
      </c>
      <c r="T1786" s="189">
        <v>16.7</v>
      </c>
      <c r="U1786" s="179" t="s">
        <v>29</v>
      </c>
      <c r="V1786" s="179"/>
      <c r="W1786" s="179"/>
      <c r="X1786" s="179"/>
      <c r="Y1786" s="179"/>
      <c r="Z1786" s="179"/>
      <c r="AA1786" s="179"/>
      <c r="AB1786" s="179"/>
      <c r="AC1786" s="179"/>
      <c r="AD1786" s="179" t="s">
        <v>38</v>
      </c>
      <c r="AE1786" s="115"/>
      <c r="AF1786" s="115"/>
      <c r="AG1786" s="115"/>
      <c r="AH1786" s="152"/>
      <c r="AJ1786" s="1">
        <f t="shared" si="99"/>
        <v>0</v>
      </c>
    </row>
    <row r="1787" spans="1:36" ht="204.75" customHeight="1">
      <c r="A1787" s="179" t="s">
        <v>139</v>
      </c>
      <c r="B1787" s="179" t="s">
        <v>87</v>
      </c>
      <c r="C1787" s="179" t="s">
        <v>87</v>
      </c>
      <c r="D1787" s="278">
        <v>42377</v>
      </c>
      <c r="E1787" s="176">
        <v>0.92986111111111114</v>
      </c>
      <c r="F1787" s="278">
        <v>42377</v>
      </c>
      <c r="G1787" s="68">
        <v>0.95624999999999993</v>
      </c>
      <c r="H1787" s="191">
        <v>2.6388888888888889E-2</v>
      </c>
      <c r="I1787" s="109">
        <v>27</v>
      </c>
      <c r="J1787" s="179" t="s">
        <v>303</v>
      </c>
      <c r="K1787" s="179" t="s">
        <v>21</v>
      </c>
      <c r="L1787" s="179" t="s">
        <v>10</v>
      </c>
      <c r="M1787" s="180" t="s">
        <v>327</v>
      </c>
      <c r="N1787" s="179">
        <v>35</v>
      </c>
      <c r="O1787" s="179" t="s">
        <v>8</v>
      </c>
      <c r="P1787" s="196" t="s">
        <v>327</v>
      </c>
      <c r="Q1787" s="233" t="s">
        <v>328</v>
      </c>
      <c r="R1787" s="237">
        <v>1.5</v>
      </c>
      <c r="S1787" s="237">
        <v>9.6</v>
      </c>
      <c r="T1787" s="189">
        <v>11.1</v>
      </c>
      <c r="U1787" s="179" t="s">
        <v>29</v>
      </c>
      <c r="V1787" s="179"/>
      <c r="W1787" s="179"/>
      <c r="X1787" s="179"/>
      <c r="Y1787" s="179"/>
      <c r="Z1787" s="179"/>
      <c r="AA1787" s="179"/>
      <c r="AB1787" s="179"/>
      <c r="AC1787" s="179"/>
      <c r="AD1787" s="115" t="s">
        <v>68</v>
      </c>
      <c r="AE1787" s="115"/>
      <c r="AF1787" s="115"/>
      <c r="AG1787" s="115"/>
      <c r="AH1787" s="2"/>
      <c r="AJ1787" s="1">
        <f t="shared" si="99"/>
        <v>0</v>
      </c>
    </row>
    <row r="1788" spans="1:36" ht="204.75" customHeight="1">
      <c r="A1788" s="179" t="s">
        <v>139</v>
      </c>
      <c r="B1788" s="179" t="s">
        <v>87</v>
      </c>
      <c r="C1788" s="179" t="s">
        <v>321</v>
      </c>
      <c r="D1788" s="278">
        <v>42377</v>
      </c>
      <c r="E1788" s="176">
        <v>0.31805555555555554</v>
      </c>
      <c r="F1788" s="278">
        <v>42377</v>
      </c>
      <c r="G1788" s="68">
        <v>0.31805555555555554</v>
      </c>
      <c r="H1788" s="191">
        <v>0</v>
      </c>
      <c r="I1788" s="109">
        <v>34</v>
      </c>
      <c r="J1788" s="179" t="s">
        <v>303</v>
      </c>
      <c r="K1788" s="179" t="s">
        <v>9</v>
      </c>
      <c r="L1788" s="179" t="s">
        <v>10</v>
      </c>
      <c r="M1788" s="180" t="s">
        <v>322</v>
      </c>
      <c r="N1788" s="179">
        <v>35</v>
      </c>
      <c r="O1788" s="179" t="s">
        <v>8</v>
      </c>
      <c r="P1788" s="196" t="s">
        <v>322</v>
      </c>
      <c r="Q1788" s="233" t="s">
        <v>323</v>
      </c>
      <c r="R1788" s="237"/>
      <c r="S1788" s="237">
        <v>6.3</v>
      </c>
      <c r="T1788" s="189">
        <v>6.3</v>
      </c>
      <c r="U1788" s="179" t="s">
        <v>29</v>
      </c>
      <c r="V1788" s="179">
        <v>1989</v>
      </c>
      <c r="W1788" s="179" t="s">
        <v>2719</v>
      </c>
      <c r="X1788" s="179" t="s">
        <v>2718</v>
      </c>
      <c r="Y1788" s="79">
        <v>42185</v>
      </c>
      <c r="Z1788" s="179">
        <v>100</v>
      </c>
      <c r="AA1788" s="79">
        <v>42399</v>
      </c>
      <c r="AB1788" s="179">
        <v>0</v>
      </c>
      <c r="AC1788" s="79">
        <v>42185</v>
      </c>
      <c r="AD1788" s="115" t="s">
        <v>68</v>
      </c>
      <c r="AE1788" s="115"/>
      <c r="AF1788" s="115"/>
      <c r="AG1788" s="115"/>
      <c r="AH1788" s="152"/>
      <c r="AJ1788" s="1">
        <f t="shared" si="99"/>
        <v>0</v>
      </c>
    </row>
    <row r="1789" spans="1:36" ht="236.25" customHeight="1">
      <c r="A1789" s="179" t="s">
        <v>139</v>
      </c>
      <c r="B1789" s="179" t="s">
        <v>87</v>
      </c>
      <c r="C1789" s="179" t="s">
        <v>376</v>
      </c>
      <c r="D1789" s="278">
        <v>42377</v>
      </c>
      <c r="E1789" s="176">
        <v>0.65</v>
      </c>
      <c r="F1789" s="278">
        <v>42377</v>
      </c>
      <c r="G1789" s="68">
        <v>0.65</v>
      </c>
      <c r="H1789" s="191">
        <v>0</v>
      </c>
      <c r="I1789" s="109">
        <v>143</v>
      </c>
      <c r="J1789" s="179" t="s">
        <v>324</v>
      </c>
      <c r="K1789" s="179" t="s">
        <v>15</v>
      </c>
      <c r="L1789" s="179" t="s">
        <v>17</v>
      </c>
      <c r="M1789" s="180" t="s">
        <v>325</v>
      </c>
      <c r="N1789" s="179">
        <v>110</v>
      </c>
      <c r="O1789" s="179" t="s">
        <v>8</v>
      </c>
      <c r="P1789" s="196" t="s">
        <v>325</v>
      </c>
      <c r="Q1789" s="233" t="s">
        <v>326</v>
      </c>
      <c r="R1789" s="237"/>
      <c r="S1789" s="237">
        <v>70.2</v>
      </c>
      <c r="T1789" s="189">
        <v>70.2</v>
      </c>
      <c r="U1789" s="179" t="s">
        <v>29</v>
      </c>
      <c r="V1789" s="179">
        <v>1988</v>
      </c>
      <c r="W1789" s="179" t="s">
        <v>2717</v>
      </c>
      <c r="X1789" s="179" t="s">
        <v>2718</v>
      </c>
      <c r="Y1789" s="79">
        <v>42018</v>
      </c>
      <c r="Z1789" s="179">
        <v>100</v>
      </c>
      <c r="AA1789" s="179"/>
      <c r="AB1789" s="179">
        <v>0</v>
      </c>
      <c r="AC1789" s="179"/>
      <c r="AD1789" s="179" t="s">
        <v>38</v>
      </c>
      <c r="AE1789" s="115"/>
      <c r="AF1789" s="115"/>
      <c r="AG1789" s="115"/>
      <c r="AH1789" s="2"/>
      <c r="AJ1789" s="1">
        <f t="shared" si="99"/>
        <v>0</v>
      </c>
    </row>
    <row r="1790" spans="1:36" ht="220.5" customHeight="1">
      <c r="A1790" s="179" t="s">
        <v>139</v>
      </c>
      <c r="B1790" s="179" t="s">
        <v>87</v>
      </c>
      <c r="C1790" s="179" t="s">
        <v>87</v>
      </c>
      <c r="D1790" s="278">
        <v>42378</v>
      </c>
      <c r="E1790" s="176">
        <v>0.2951388888888889</v>
      </c>
      <c r="F1790" s="278">
        <v>42378</v>
      </c>
      <c r="G1790" s="68">
        <v>0.34722222222222227</v>
      </c>
      <c r="H1790" s="191">
        <v>0</v>
      </c>
      <c r="I1790" s="109">
        <v>203</v>
      </c>
      <c r="J1790" s="179" t="s">
        <v>303</v>
      </c>
      <c r="K1790" s="179" t="s">
        <v>9</v>
      </c>
      <c r="L1790" s="179" t="s">
        <v>10</v>
      </c>
      <c r="M1790" s="180" t="s">
        <v>332</v>
      </c>
      <c r="N1790" s="179">
        <v>35</v>
      </c>
      <c r="O1790" s="179" t="s">
        <v>8</v>
      </c>
      <c r="P1790" s="196" t="s">
        <v>332</v>
      </c>
      <c r="Q1790" s="233" t="s">
        <v>380</v>
      </c>
      <c r="R1790" s="237"/>
      <c r="S1790" s="237">
        <v>45.5</v>
      </c>
      <c r="T1790" s="189">
        <v>45.5</v>
      </c>
      <c r="U1790" s="179" t="s">
        <v>29</v>
      </c>
      <c r="V1790" s="179">
        <v>1990</v>
      </c>
      <c r="W1790" s="179" t="s">
        <v>2717</v>
      </c>
      <c r="X1790" s="179" t="s">
        <v>2718</v>
      </c>
      <c r="Y1790" s="79">
        <v>42378</v>
      </c>
      <c r="Z1790" s="179"/>
      <c r="AA1790" s="179"/>
      <c r="AB1790" s="179"/>
      <c r="AC1790" s="179"/>
      <c r="AD1790" s="115" t="s">
        <v>68</v>
      </c>
      <c r="AE1790" s="115"/>
      <c r="AF1790" s="115"/>
      <c r="AG1790" s="115"/>
      <c r="AH1790" s="152"/>
      <c r="AJ1790" s="1">
        <f t="shared" si="99"/>
        <v>0</v>
      </c>
    </row>
    <row r="1791" spans="1:36" ht="110.25" customHeight="1">
      <c r="A1791" s="179" t="s">
        <v>139</v>
      </c>
      <c r="B1791" s="179" t="s">
        <v>87</v>
      </c>
      <c r="C1791" s="179" t="s">
        <v>87</v>
      </c>
      <c r="D1791" s="278">
        <v>42378</v>
      </c>
      <c r="E1791" s="176">
        <v>0.40486111111111112</v>
      </c>
      <c r="F1791" s="278">
        <v>42378</v>
      </c>
      <c r="G1791" s="68">
        <v>0.40486111111111112</v>
      </c>
      <c r="H1791" s="191">
        <v>0</v>
      </c>
      <c r="I1791" s="109">
        <v>6</v>
      </c>
      <c r="J1791" s="179" t="s">
        <v>334</v>
      </c>
      <c r="K1791" s="179"/>
      <c r="L1791" s="179" t="s">
        <v>4</v>
      </c>
      <c r="M1791" s="180" t="s">
        <v>335</v>
      </c>
      <c r="N1791" s="179">
        <v>35</v>
      </c>
      <c r="O1791" s="179" t="s">
        <v>14</v>
      </c>
      <c r="P1791" s="196" t="s">
        <v>335</v>
      </c>
      <c r="Q1791" s="233" t="s">
        <v>381</v>
      </c>
      <c r="R1791" s="237"/>
      <c r="S1791" s="237">
        <v>1.6</v>
      </c>
      <c r="T1791" s="189">
        <v>1.6</v>
      </c>
      <c r="U1791" s="179" t="s">
        <v>29</v>
      </c>
      <c r="V1791" s="179"/>
      <c r="W1791" s="179"/>
      <c r="X1791" s="179"/>
      <c r="Y1791" s="179"/>
      <c r="Z1791" s="179"/>
      <c r="AA1791" s="179"/>
      <c r="AB1791" s="179"/>
      <c r="AC1791" s="179"/>
      <c r="AD1791" s="115" t="s">
        <v>68</v>
      </c>
      <c r="AE1791" s="115"/>
      <c r="AF1791" s="115"/>
      <c r="AG1791" s="115"/>
      <c r="AH1791" s="152"/>
      <c r="AJ1791" s="1">
        <f t="shared" si="99"/>
        <v>0</v>
      </c>
    </row>
    <row r="1792" spans="1:36" ht="94.5" customHeight="1">
      <c r="A1792" s="179" t="s">
        <v>139</v>
      </c>
      <c r="B1792" s="179" t="s">
        <v>87</v>
      </c>
      <c r="C1792" s="179" t="s">
        <v>87</v>
      </c>
      <c r="D1792" s="278">
        <v>42378</v>
      </c>
      <c r="E1792" s="176">
        <v>0.4826388888888889</v>
      </c>
      <c r="F1792" s="278">
        <v>42378</v>
      </c>
      <c r="G1792" s="68">
        <v>0.4826388888888889</v>
      </c>
      <c r="H1792" s="191">
        <v>0</v>
      </c>
      <c r="I1792" s="109">
        <v>54</v>
      </c>
      <c r="J1792" s="179" t="s">
        <v>303</v>
      </c>
      <c r="K1792" s="179" t="s">
        <v>21</v>
      </c>
      <c r="L1792" s="179" t="s">
        <v>10</v>
      </c>
      <c r="M1792" s="180" t="s">
        <v>336</v>
      </c>
      <c r="N1792" s="179">
        <v>35</v>
      </c>
      <c r="O1792" s="179" t="s">
        <v>8</v>
      </c>
      <c r="P1792" s="196" t="s">
        <v>336</v>
      </c>
      <c r="Q1792" s="233" t="s">
        <v>382</v>
      </c>
      <c r="R1792" s="237"/>
      <c r="S1792" s="237">
        <v>27.9</v>
      </c>
      <c r="T1792" s="189">
        <v>27.9</v>
      </c>
      <c r="U1792" s="179" t="s">
        <v>29</v>
      </c>
      <c r="V1792" s="179">
        <v>1990</v>
      </c>
      <c r="W1792" s="179" t="s">
        <v>2720</v>
      </c>
      <c r="X1792" s="179" t="s">
        <v>2718</v>
      </c>
      <c r="Y1792" s="179"/>
      <c r="Z1792" s="179"/>
      <c r="AA1792" s="179"/>
      <c r="AB1792" s="179"/>
      <c r="AC1792" s="179"/>
      <c r="AD1792" s="115" t="s">
        <v>68</v>
      </c>
      <c r="AE1792" s="115"/>
      <c r="AF1792" s="115"/>
      <c r="AG1792" s="115"/>
      <c r="AH1792" s="152"/>
      <c r="AJ1792" s="1">
        <f t="shared" si="99"/>
        <v>0</v>
      </c>
    </row>
    <row r="1793" spans="1:37" ht="206.25" customHeight="1">
      <c r="A1793" s="179" t="s">
        <v>139</v>
      </c>
      <c r="B1793" s="179" t="s">
        <v>87</v>
      </c>
      <c r="C1793" s="179" t="s">
        <v>87</v>
      </c>
      <c r="D1793" s="278">
        <v>42378</v>
      </c>
      <c r="E1793" s="176">
        <v>0.52777777777777779</v>
      </c>
      <c r="F1793" s="278">
        <v>42378</v>
      </c>
      <c r="G1793" s="68">
        <v>0.52777777777777779</v>
      </c>
      <c r="H1793" s="191">
        <v>0</v>
      </c>
      <c r="I1793" s="109">
        <v>27</v>
      </c>
      <c r="J1793" s="179" t="s">
        <v>303</v>
      </c>
      <c r="K1793" s="179" t="s">
        <v>9</v>
      </c>
      <c r="L1793" s="179" t="s">
        <v>10</v>
      </c>
      <c r="M1793" s="180" t="s">
        <v>337</v>
      </c>
      <c r="N1793" s="179">
        <v>35</v>
      </c>
      <c r="O1793" s="179" t="s">
        <v>8</v>
      </c>
      <c r="P1793" s="196" t="s">
        <v>337</v>
      </c>
      <c r="Q1793" s="233" t="s">
        <v>383</v>
      </c>
      <c r="R1793" s="237"/>
      <c r="S1793" s="237">
        <v>8.3000000000000007</v>
      </c>
      <c r="T1793" s="189">
        <v>8.3000000000000007</v>
      </c>
      <c r="U1793" s="179" t="s">
        <v>34</v>
      </c>
      <c r="V1793" s="179">
        <v>1986</v>
      </c>
      <c r="W1793" s="179" t="s">
        <v>2721</v>
      </c>
      <c r="X1793" s="179" t="s">
        <v>2722</v>
      </c>
      <c r="Y1793" s="79">
        <v>42236</v>
      </c>
      <c r="Z1793" s="179">
        <v>100</v>
      </c>
      <c r="AA1793" s="79">
        <v>42967</v>
      </c>
      <c r="AB1793" s="179">
        <v>0</v>
      </c>
      <c r="AC1793" s="79">
        <v>42132</v>
      </c>
      <c r="AD1793" s="115" t="s">
        <v>0</v>
      </c>
      <c r="AE1793" s="115"/>
      <c r="AF1793" s="115"/>
      <c r="AG1793" s="115"/>
      <c r="AH1793" s="152"/>
      <c r="AJ1793" s="1">
        <f t="shared" si="99"/>
        <v>0</v>
      </c>
    </row>
    <row r="1794" spans="1:37" ht="110.25" customHeight="1">
      <c r="A1794" s="179" t="s">
        <v>139</v>
      </c>
      <c r="B1794" s="179" t="s">
        <v>87</v>
      </c>
      <c r="C1794" s="179" t="s">
        <v>87</v>
      </c>
      <c r="D1794" s="278">
        <v>42378</v>
      </c>
      <c r="E1794" s="176">
        <v>0.64722222222222225</v>
      </c>
      <c r="F1794" s="278">
        <v>42378</v>
      </c>
      <c r="G1794" s="68">
        <v>0.64722222222222225</v>
      </c>
      <c r="H1794" s="191">
        <v>0</v>
      </c>
      <c r="I1794" s="109">
        <v>40</v>
      </c>
      <c r="J1794" s="179" t="s">
        <v>303</v>
      </c>
      <c r="K1794" s="179" t="s">
        <v>9</v>
      </c>
      <c r="L1794" s="179" t="s">
        <v>10</v>
      </c>
      <c r="M1794" s="180" t="s">
        <v>338</v>
      </c>
      <c r="N1794" s="179">
        <v>35</v>
      </c>
      <c r="O1794" s="179" t="s">
        <v>8</v>
      </c>
      <c r="P1794" s="196" t="s">
        <v>338</v>
      </c>
      <c r="Q1794" s="233" t="s">
        <v>339</v>
      </c>
      <c r="R1794" s="237"/>
      <c r="S1794" s="237">
        <v>11.3</v>
      </c>
      <c r="T1794" s="189">
        <v>11.3</v>
      </c>
      <c r="U1794" s="179" t="s">
        <v>29</v>
      </c>
      <c r="V1794" s="179">
        <v>1989</v>
      </c>
      <c r="W1794" s="179" t="s">
        <v>2717</v>
      </c>
      <c r="X1794" s="179" t="s">
        <v>2718</v>
      </c>
      <c r="Y1794" s="79">
        <v>42338</v>
      </c>
      <c r="Z1794" s="179">
        <v>100</v>
      </c>
      <c r="AA1794" s="179"/>
      <c r="AB1794" s="179">
        <v>0</v>
      </c>
      <c r="AC1794" s="179"/>
      <c r="AD1794" s="115" t="s">
        <v>68</v>
      </c>
      <c r="AE1794" s="115"/>
      <c r="AF1794" s="115"/>
      <c r="AG1794" s="115"/>
      <c r="AH1794" s="152"/>
      <c r="AJ1794" s="1">
        <f t="shared" si="99"/>
        <v>0</v>
      </c>
    </row>
    <row r="1795" spans="1:37" ht="141.75" customHeight="1">
      <c r="A1795" s="179" t="s">
        <v>139</v>
      </c>
      <c r="B1795" s="179" t="s">
        <v>87</v>
      </c>
      <c r="C1795" s="179" t="s">
        <v>376</v>
      </c>
      <c r="D1795" s="278">
        <v>42378</v>
      </c>
      <c r="E1795" s="176">
        <v>0.23958333333333334</v>
      </c>
      <c r="F1795" s="278">
        <v>42378</v>
      </c>
      <c r="G1795" s="68">
        <v>0.23958333333333334</v>
      </c>
      <c r="H1795" s="191">
        <v>0</v>
      </c>
      <c r="I1795" s="109">
        <v>66</v>
      </c>
      <c r="J1795" s="179" t="s">
        <v>329</v>
      </c>
      <c r="K1795" s="179" t="s">
        <v>21</v>
      </c>
      <c r="L1795" s="179" t="s">
        <v>17</v>
      </c>
      <c r="M1795" s="180" t="s">
        <v>330</v>
      </c>
      <c r="N1795" s="179">
        <v>110</v>
      </c>
      <c r="O1795" s="179" t="s">
        <v>8</v>
      </c>
      <c r="P1795" s="196" t="s">
        <v>330</v>
      </c>
      <c r="Q1795" s="233" t="s">
        <v>331</v>
      </c>
      <c r="R1795" s="237"/>
      <c r="S1795" s="237">
        <v>22.7</v>
      </c>
      <c r="T1795" s="189">
        <v>22.7</v>
      </c>
      <c r="U1795" s="179" t="s">
        <v>29</v>
      </c>
      <c r="V1795" s="179">
        <v>1989</v>
      </c>
      <c r="W1795" s="179" t="s">
        <v>2719</v>
      </c>
      <c r="X1795" s="179" t="s">
        <v>2718</v>
      </c>
      <c r="Y1795" s="79">
        <v>42185</v>
      </c>
      <c r="Z1795" s="179">
        <v>100</v>
      </c>
      <c r="AA1795" s="79">
        <v>42399</v>
      </c>
      <c r="AB1795" s="179">
        <v>0</v>
      </c>
      <c r="AC1795" s="79">
        <v>42185</v>
      </c>
      <c r="AD1795" s="179" t="s">
        <v>38</v>
      </c>
      <c r="AE1795" s="115"/>
      <c r="AF1795" s="115"/>
      <c r="AG1795" s="115"/>
      <c r="AH1795" s="152"/>
      <c r="AJ1795" s="1">
        <f t="shared" si="99"/>
        <v>0</v>
      </c>
    </row>
    <row r="1796" spans="1:37" ht="157.5" customHeight="1">
      <c r="A1796" s="179" t="s">
        <v>139</v>
      </c>
      <c r="B1796" s="179" t="s">
        <v>87</v>
      </c>
      <c r="C1796" s="179" t="s">
        <v>376</v>
      </c>
      <c r="D1796" s="278">
        <v>42378</v>
      </c>
      <c r="E1796" s="176">
        <v>0.32361111111111113</v>
      </c>
      <c r="F1796" s="278">
        <v>42378</v>
      </c>
      <c r="G1796" s="68">
        <v>0.32361111111111113</v>
      </c>
      <c r="H1796" s="191">
        <v>0</v>
      </c>
      <c r="I1796" s="109">
        <v>22</v>
      </c>
      <c r="J1796" s="179"/>
      <c r="K1796" s="179" t="s">
        <v>21</v>
      </c>
      <c r="L1796" s="179" t="s">
        <v>17</v>
      </c>
      <c r="M1796" s="180" t="s">
        <v>333</v>
      </c>
      <c r="N1796" s="179">
        <v>110</v>
      </c>
      <c r="O1796" s="179" t="s">
        <v>8</v>
      </c>
      <c r="P1796" s="196" t="s">
        <v>776</v>
      </c>
      <c r="Q1796" s="233" t="s">
        <v>777</v>
      </c>
      <c r="R1796" s="237"/>
      <c r="S1796" s="237">
        <v>42.2</v>
      </c>
      <c r="T1796" s="189">
        <v>42.2</v>
      </c>
      <c r="U1796" s="179" t="s">
        <v>29</v>
      </c>
      <c r="V1796" s="179">
        <v>1986</v>
      </c>
      <c r="W1796" s="179" t="s">
        <v>2723</v>
      </c>
      <c r="X1796" s="179" t="s">
        <v>2718</v>
      </c>
      <c r="Y1796" s="79" t="s">
        <v>2724</v>
      </c>
      <c r="Z1796" s="179">
        <v>100</v>
      </c>
      <c r="AA1796" s="79">
        <v>42502</v>
      </c>
      <c r="AB1796" s="179">
        <v>0</v>
      </c>
      <c r="AC1796" s="79">
        <v>42214</v>
      </c>
      <c r="AD1796" s="179" t="s">
        <v>38</v>
      </c>
      <c r="AE1796" s="115"/>
      <c r="AF1796" s="115"/>
      <c r="AG1796" s="115"/>
      <c r="AH1796" s="152"/>
      <c r="AJ1796" s="1">
        <f t="shared" si="99"/>
        <v>0</v>
      </c>
    </row>
    <row r="1797" spans="1:37" ht="94.5" customHeight="1">
      <c r="A1797" s="179" t="s">
        <v>139</v>
      </c>
      <c r="B1797" s="179" t="s">
        <v>87</v>
      </c>
      <c r="C1797" s="179" t="s">
        <v>87</v>
      </c>
      <c r="D1797" s="278">
        <v>42379</v>
      </c>
      <c r="E1797" s="176">
        <v>2.8472222222222222E-2</v>
      </c>
      <c r="F1797" s="278">
        <v>42379</v>
      </c>
      <c r="G1797" s="68">
        <v>9.375E-2</v>
      </c>
      <c r="H1797" s="191">
        <v>6.6666666666666666E-2</v>
      </c>
      <c r="I1797" s="109">
        <v>19</v>
      </c>
      <c r="J1797" s="179" t="s">
        <v>303</v>
      </c>
      <c r="K1797" s="179" t="s">
        <v>21</v>
      </c>
      <c r="L1797" s="179" t="s">
        <v>10</v>
      </c>
      <c r="M1797" s="180" t="s">
        <v>340</v>
      </c>
      <c r="N1797" s="179" t="s">
        <v>3</v>
      </c>
      <c r="O1797" s="179" t="s">
        <v>8</v>
      </c>
      <c r="P1797" s="196" t="s">
        <v>340</v>
      </c>
      <c r="Q1797" s="233" t="s">
        <v>396</v>
      </c>
      <c r="R1797" s="237">
        <v>1.4</v>
      </c>
      <c r="S1797" s="237">
        <v>9.5</v>
      </c>
      <c r="T1797" s="189">
        <v>10.9</v>
      </c>
      <c r="U1797" s="179"/>
      <c r="V1797" s="179">
        <v>1989</v>
      </c>
      <c r="W1797" s="179" t="s">
        <v>2723</v>
      </c>
      <c r="X1797" s="179" t="s">
        <v>2718</v>
      </c>
      <c r="Y1797" s="79">
        <v>42101</v>
      </c>
      <c r="Z1797" s="179">
        <v>100</v>
      </c>
      <c r="AA1797" s="179"/>
      <c r="AB1797" s="179"/>
      <c r="AC1797" s="179"/>
      <c r="AD1797" s="115" t="s">
        <v>68</v>
      </c>
      <c r="AE1797" s="115"/>
      <c r="AF1797" s="115"/>
      <c r="AG1797" s="115"/>
      <c r="AH1797" s="2"/>
      <c r="AJ1797" s="1">
        <f t="shared" si="99"/>
        <v>0</v>
      </c>
    </row>
    <row r="1798" spans="1:37" ht="127.5" customHeight="1">
      <c r="A1798" s="179" t="s">
        <v>139</v>
      </c>
      <c r="B1798" s="179" t="s">
        <v>87</v>
      </c>
      <c r="C1798" s="179" t="s">
        <v>87</v>
      </c>
      <c r="D1798" s="278">
        <v>42379</v>
      </c>
      <c r="E1798" s="176">
        <v>3.9583333333333331E-2</v>
      </c>
      <c r="F1798" s="278">
        <v>42379</v>
      </c>
      <c r="G1798" s="68">
        <v>7.7083333333333337E-2</v>
      </c>
      <c r="H1798" s="191">
        <v>3.7499999999999999E-2</v>
      </c>
      <c r="I1798" s="109">
        <v>7</v>
      </c>
      <c r="J1798" s="179" t="s">
        <v>303</v>
      </c>
      <c r="K1798" s="179" t="s">
        <v>21</v>
      </c>
      <c r="L1798" s="179" t="s">
        <v>10</v>
      </c>
      <c r="M1798" s="180" t="s">
        <v>341</v>
      </c>
      <c r="N1798" s="179" t="s">
        <v>3</v>
      </c>
      <c r="O1798" s="179" t="s">
        <v>8</v>
      </c>
      <c r="P1798" s="196" t="s">
        <v>341</v>
      </c>
      <c r="Q1798" s="233" t="s">
        <v>397</v>
      </c>
      <c r="R1798" s="237"/>
      <c r="S1798" s="237">
        <v>0.6</v>
      </c>
      <c r="T1798" s="189">
        <v>0.6</v>
      </c>
      <c r="U1798" s="179"/>
      <c r="V1798" s="179">
        <v>1988</v>
      </c>
      <c r="W1798" s="179" t="s">
        <v>2723</v>
      </c>
      <c r="X1798" s="179" t="s">
        <v>2718</v>
      </c>
      <c r="Y1798" s="79">
        <v>42265</v>
      </c>
      <c r="Z1798" s="179">
        <v>100</v>
      </c>
      <c r="AA1798" s="179"/>
      <c r="AB1798" s="179"/>
      <c r="AC1798" s="79">
        <v>42265</v>
      </c>
      <c r="AD1798" s="115" t="s">
        <v>68</v>
      </c>
      <c r="AE1798" s="115"/>
      <c r="AF1798" s="115"/>
      <c r="AG1798" s="115"/>
      <c r="AH1798" s="2"/>
      <c r="AJ1798" s="1">
        <f t="shared" si="99"/>
        <v>0</v>
      </c>
    </row>
    <row r="1799" spans="1:37" ht="102" customHeight="1">
      <c r="A1799" s="179" t="s">
        <v>139</v>
      </c>
      <c r="B1799" s="179" t="s">
        <v>87</v>
      </c>
      <c r="C1799" s="179" t="s">
        <v>87</v>
      </c>
      <c r="D1799" s="278">
        <v>42379</v>
      </c>
      <c r="E1799" s="176">
        <v>4.7916666666666663E-2</v>
      </c>
      <c r="F1799" s="278">
        <v>42379</v>
      </c>
      <c r="G1799" s="68">
        <v>0.15347222222222223</v>
      </c>
      <c r="H1799" s="191">
        <v>2.2916666666666669E-2</v>
      </c>
      <c r="I1799" s="109">
        <v>7</v>
      </c>
      <c r="J1799" s="179" t="s">
        <v>303</v>
      </c>
      <c r="K1799" s="179" t="s">
        <v>21</v>
      </c>
      <c r="L1799" s="179" t="s">
        <v>10</v>
      </c>
      <c r="M1799" s="180" t="s">
        <v>342</v>
      </c>
      <c r="N1799" s="179" t="s">
        <v>3</v>
      </c>
      <c r="O1799" s="179" t="s">
        <v>8</v>
      </c>
      <c r="P1799" s="196" t="s">
        <v>342</v>
      </c>
      <c r="Q1799" s="233" t="s">
        <v>398</v>
      </c>
      <c r="R1799" s="237">
        <v>0.7</v>
      </c>
      <c r="S1799" s="237">
        <v>0.6</v>
      </c>
      <c r="T1799" s="189">
        <v>1.3</v>
      </c>
      <c r="U1799" s="179" t="s">
        <v>29</v>
      </c>
      <c r="V1799" s="179">
        <v>1996</v>
      </c>
      <c r="W1799" s="179" t="s">
        <v>2725</v>
      </c>
      <c r="X1799" s="179" t="s">
        <v>2718</v>
      </c>
      <c r="Y1799" s="179" t="s">
        <v>2726</v>
      </c>
      <c r="Z1799" s="179">
        <v>100</v>
      </c>
      <c r="AA1799" s="179"/>
      <c r="AB1799" s="179">
        <v>0</v>
      </c>
      <c r="AC1799" s="179"/>
      <c r="AD1799" s="115" t="s">
        <v>68</v>
      </c>
      <c r="AE1799" s="115"/>
      <c r="AF1799" s="115"/>
      <c r="AG1799" s="115"/>
      <c r="AH1799" s="2"/>
      <c r="AJ1799" s="1">
        <f t="shared" si="99"/>
        <v>0</v>
      </c>
    </row>
    <row r="1800" spans="1:37" ht="393.75" customHeight="1">
      <c r="A1800" s="179" t="s">
        <v>139</v>
      </c>
      <c r="B1800" s="179" t="s">
        <v>87</v>
      </c>
      <c r="C1800" s="179" t="s">
        <v>87</v>
      </c>
      <c r="D1800" s="278">
        <v>42379</v>
      </c>
      <c r="E1800" s="176">
        <v>0.1451388888888889</v>
      </c>
      <c r="F1800" s="278">
        <v>42379</v>
      </c>
      <c r="G1800" s="68">
        <v>0.24513888888888888</v>
      </c>
      <c r="H1800" s="191">
        <v>0</v>
      </c>
      <c r="I1800" s="109">
        <v>74</v>
      </c>
      <c r="J1800" s="179" t="s">
        <v>303</v>
      </c>
      <c r="K1800" s="179" t="s">
        <v>9</v>
      </c>
      <c r="L1800" s="179" t="s">
        <v>10</v>
      </c>
      <c r="M1800" s="180" t="s">
        <v>344</v>
      </c>
      <c r="N1800" s="179">
        <v>35</v>
      </c>
      <c r="O1800" s="179" t="s">
        <v>8</v>
      </c>
      <c r="P1800" s="196" t="s">
        <v>344</v>
      </c>
      <c r="Q1800" s="233" t="s">
        <v>399</v>
      </c>
      <c r="R1800" s="237"/>
      <c r="S1800" s="237">
        <v>92.2</v>
      </c>
      <c r="T1800" s="189">
        <v>92.2</v>
      </c>
      <c r="U1800" s="179" t="s">
        <v>29</v>
      </c>
      <c r="V1800" s="179">
        <v>1989</v>
      </c>
      <c r="W1800" s="179" t="s">
        <v>2717</v>
      </c>
      <c r="X1800" s="179" t="s">
        <v>2718</v>
      </c>
      <c r="Y1800" s="79">
        <v>42339</v>
      </c>
      <c r="Z1800" s="179">
        <v>100</v>
      </c>
      <c r="AA1800" s="179" t="s">
        <v>2727</v>
      </c>
      <c r="AB1800" s="179">
        <v>0</v>
      </c>
      <c r="AC1800" s="79">
        <v>42339</v>
      </c>
      <c r="AD1800" s="115" t="s">
        <v>68</v>
      </c>
      <c r="AE1800" s="115"/>
      <c r="AF1800" s="115"/>
      <c r="AG1800" s="115"/>
      <c r="AH1800" s="152"/>
      <c r="AJ1800" s="1">
        <f t="shared" si="99"/>
        <v>0</v>
      </c>
    </row>
    <row r="1801" spans="1:37" ht="110.25">
      <c r="A1801" s="94" t="s">
        <v>12777</v>
      </c>
      <c r="B1801" s="179" t="s">
        <v>6</v>
      </c>
      <c r="C1801" s="179" t="s">
        <v>1131</v>
      </c>
      <c r="D1801" s="169">
        <v>42687</v>
      </c>
      <c r="E1801" s="176">
        <v>0.82638888888888884</v>
      </c>
      <c r="F1801" s="169">
        <v>42688</v>
      </c>
      <c r="G1801" s="176">
        <v>0.19791666666666666</v>
      </c>
      <c r="H1801" s="176">
        <v>0.37152777777777773</v>
      </c>
      <c r="I1801" s="208">
        <v>4</v>
      </c>
      <c r="J1801" s="179" t="s">
        <v>303</v>
      </c>
      <c r="K1801" s="179" t="s">
        <v>15</v>
      </c>
      <c r="L1801" s="179" t="s">
        <v>4</v>
      </c>
      <c r="M1801" s="179" t="s">
        <v>12877</v>
      </c>
      <c r="N1801" s="179" t="s">
        <v>3</v>
      </c>
      <c r="O1801" s="179" t="s">
        <v>8</v>
      </c>
      <c r="P1801" s="179" t="s">
        <v>12878</v>
      </c>
      <c r="Q1801" s="913" t="s">
        <v>14736</v>
      </c>
      <c r="R1801" s="170">
        <f>5.7+3.7</f>
        <v>9.4</v>
      </c>
      <c r="S1801" s="170"/>
      <c r="T1801" s="254">
        <f>R1801+S1801</f>
        <v>9.4</v>
      </c>
      <c r="U1801" s="600" t="s">
        <v>29</v>
      </c>
      <c r="V1801" s="600" t="s">
        <v>3197</v>
      </c>
      <c r="W1801" s="600" t="s">
        <v>2725</v>
      </c>
      <c r="X1801" s="600" t="s">
        <v>2736</v>
      </c>
      <c r="Y1801" s="906" t="s">
        <v>14702</v>
      </c>
      <c r="Z1801" s="907">
        <v>1</v>
      </c>
      <c r="AA1801" s="906" t="s">
        <v>14703</v>
      </c>
      <c r="AB1801" s="600" t="s">
        <v>14708</v>
      </c>
      <c r="AC1801" s="600"/>
      <c r="AD1801" s="600" t="s">
        <v>23</v>
      </c>
      <c r="AE1801" s="79"/>
      <c r="AF1801" s="179"/>
      <c r="AG1801" s="179"/>
      <c r="AJ1801" s="1">
        <f t="shared" si="99"/>
        <v>0</v>
      </c>
    </row>
    <row r="1802" spans="1:37" ht="299.25" customHeight="1">
      <c r="A1802" s="179" t="s">
        <v>139</v>
      </c>
      <c r="B1802" s="179" t="s">
        <v>87</v>
      </c>
      <c r="C1802" s="179" t="s">
        <v>87</v>
      </c>
      <c r="D1802" s="278">
        <v>42379</v>
      </c>
      <c r="E1802" s="176">
        <v>0.3</v>
      </c>
      <c r="F1802" s="278">
        <v>42379</v>
      </c>
      <c r="G1802" s="68">
        <v>0.3</v>
      </c>
      <c r="H1802" s="191">
        <v>0</v>
      </c>
      <c r="I1802" s="109">
        <v>28</v>
      </c>
      <c r="J1802" s="179" t="s">
        <v>303</v>
      </c>
      <c r="K1802" s="179" t="s">
        <v>21</v>
      </c>
      <c r="L1802" s="179" t="s">
        <v>10</v>
      </c>
      <c r="M1802" s="180" t="s">
        <v>338</v>
      </c>
      <c r="N1802" s="179">
        <v>35</v>
      </c>
      <c r="O1802" s="179" t="s">
        <v>8</v>
      </c>
      <c r="P1802" s="196" t="s">
        <v>403</v>
      </c>
      <c r="Q1802" s="233" t="s">
        <v>399</v>
      </c>
      <c r="R1802" s="237"/>
      <c r="S1802" s="237">
        <v>32.200000000000003</v>
      </c>
      <c r="T1802" s="189">
        <v>32.200000000000003</v>
      </c>
      <c r="U1802" s="179" t="s">
        <v>29</v>
      </c>
      <c r="V1802" s="179">
        <v>1988</v>
      </c>
      <c r="W1802" s="179" t="s">
        <v>2717</v>
      </c>
      <c r="X1802" s="179" t="s">
        <v>2718</v>
      </c>
      <c r="Y1802" s="179" t="s">
        <v>2729</v>
      </c>
      <c r="Z1802" s="179">
        <v>100</v>
      </c>
      <c r="AA1802" s="179"/>
      <c r="AB1802" s="179">
        <v>0</v>
      </c>
      <c r="AC1802" s="179"/>
      <c r="AD1802" s="115" t="s">
        <v>68</v>
      </c>
      <c r="AE1802" s="115"/>
      <c r="AF1802" s="115"/>
      <c r="AG1802" s="115"/>
      <c r="AH1802" s="2"/>
      <c r="AJ1802" s="1">
        <f t="shared" si="99"/>
        <v>0</v>
      </c>
    </row>
    <row r="1803" spans="1:37" ht="110.25" customHeight="1">
      <c r="A1803" s="179" t="s">
        <v>6868</v>
      </c>
      <c r="B1803" s="179" t="s">
        <v>13</v>
      </c>
      <c r="C1803" s="179" t="s">
        <v>147</v>
      </c>
      <c r="D1803" s="169">
        <v>42588</v>
      </c>
      <c r="E1803" s="68">
        <v>0.66041666666666665</v>
      </c>
      <c r="F1803" s="169">
        <v>42588</v>
      </c>
      <c r="G1803" s="68">
        <v>0.67152777777777783</v>
      </c>
      <c r="H1803" s="68">
        <f>G1803-E1803</f>
        <v>1.1111111111111183E-2</v>
      </c>
      <c r="I1803" s="179">
        <v>7</v>
      </c>
      <c r="J1803" s="179" t="s">
        <v>141</v>
      </c>
      <c r="K1803" s="179" t="s">
        <v>141</v>
      </c>
      <c r="L1803" s="179" t="s">
        <v>12</v>
      </c>
      <c r="M1803" s="179" t="s">
        <v>7073</v>
      </c>
      <c r="N1803" s="179">
        <v>0.4</v>
      </c>
      <c r="O1803" s="179" t="s">
        <v>57</v>
      </c>
      <c r="P1803" s="179" t="s">
        <v>57</v>
      </c>
      <c r="Q1803" s="61" t="s">
        <v>7074</v>
      </c>
      <c r="R1803" s="190">
        <v>5.3</v>
      </c>
      <c r="S1803" s="190">
        <v>3.9</v>
      </c>
      <c r="T1803" s="190">
        <f>R1803+S1803</f>
        <v>9.1999999999999993</v>
      </c>
      <c r="U1803" s="179" t="s">
        <v>62</v>
      </c>
      <c r="V1803" s="179" t="s">
        <v>141</v>
      </c>
      <c r="W1803" s="179" t="s">
        <v>141</v>
      </c>
      <c r="X1803" s="179" t="s">
        <v>141</v>
      </c>
      <c r="Y1803" s="179" t="s">
        <v>141</v>
      </c>
      <c r="Z1803" s="179" t="s">
        <v>141</v>
      </c>
      <c r="AA1803" s="179" t="s">
        <v>141</v>
      </c>
      <c r="AB1803" s="179" t="s">
        <v>141</v>
      </c>
      <c r="AC1803" s="179" t="s">
        <v>141</v>
      </c>
      <c r="AD1803" s="115" t="s">
        <v>23</v>
      </c>
      <c r="AE1803" s="179" t="s">
        <v>141</v>
      </c>
      <c r="AF1803" s="179" t="s">
        <v>141</v>
      </c>
      <c r="AG1803" s="179" t="s">
        <v>141</v>
      </c>
      <c r="AJ1803" s="1">
        <f t="shared" si="99"/>
        <v>0</v>
      </c>
      <c r="AK1803" s="1">
        <f>AJ1803-T1803</f>
        <v>-9.1999999999999993</v>
      </c>
    </row>
    <row r="1804" spans="1:37" ht="165.75" customHeight="1">
      <c r="A1804" s="179" t="s">
        <v>139</v>
      </c>
      <c r="B1804" s="179" t="s">
        <v>87</v>
      </c>
      <c r="C1804" s="179" t="s">
        <v>87</v>
      </c>
      <c r="D1804" s="278">
        <v>42389</v>
      </c>
      <c r="E1804" s="176">
        <v>0.23333333333333331</v>
      </c>
      <c r="F1804" s="278">
        <v>42389</v>
      </c>
      <c r="G1804" s="68">
        <v>0.23333333333333331</v>
      </c>
      <c r="H1804" s="191">
        <v>0</v>
      </c>
      <c r="I1804" s="109">
        <v>29</v>
      </c>
      <c r="J1804" s="179" t="s">
        <v>303</v>
      </c>
      <c r="K1804" s="179" t="s">
        <v>9</v>
      </c>
      <c r="L1804" s="179" t="s">
        <v>30</v>
      </c>
      <c r="M1804" s="180" t="s">
        <v>543</v>
      </c>
      <c r="N1804" s="179" t="s">
        <v>3</v>
      </c>
      <c r="O1804" s="179" t="s">
        <v>8</v>
      </c>
      <c r="P1804" s="196" t="s">
        <v>543</v>
      </c>
      <c r="Q1804" s="233" t="s">
        <v>544</v>
      </c>
      <c r="R1804" s="237"/>
      <c r="S1804" s="237">
        <v>43</v>
      </c>
      <c r="T1804" s="189">
        <v>43</v>
      </c>
      <c r="U1804" s="179" t="s">
        <v>29</v>
      </c>
      <c r="V1804" s="179">
        <v>1989</v>
      </c>
      <c r="W1804" s="179" t="s">
        <v>2730</v>
      </c>
      <c r="X1804" s="179" t="s">
        <v>2718</v>
      </c>
      <c r="Y1804" s="179" t="s">
        <v>2731</v>
      </c>
      <c r="Z1804" s="179">
        <v>100</v>
      </c>
      <c r="AA1804" s="179"/>
      <c r="AB1804" s="179">
        <v>0</v>
      </c>
      <c r="AC1804" s="179" t="s">
        <v>2731</v>
      </c>
      <c r="AD1804" s="179" t="s">
        <v>28</v>
      </c>
      <c r="AE1804" s="115"/>
      <c r="AF1804" s="115"/>
      <c r="AG1804" s="115"/>
      <c r="AH1804" s="2"/>
      <c r="AJ1804" s="1">
        <f t="shared" ref="AJ1804:AJ1867" si="105">T1804-S1804-R1804</f>
        <v>0</v>
      </c>
    </row>
    <row r="1805" spans="1:37" s="16" customFormat="1" ht="56.25" customHeight="1">
      <c r="A1805" s="179" t="s">
        <v>12537</v>
      </c>
      <c r="B1805" s="115" t="s">
        <v>71</v>
      </c>
      <c r="C1805" s="115" t="s">
        <v>71</v>
      </c>
      <c r="D1805" s="383">
        <v>42670</v>
      </c>
      <c r="E1805" s="68">
        <v>0.6381944444444444</v>
      </c>
      <c r="F1805" s="335">
        <v>42670</v>
      </c>
      <c r="G1805" s="185">
        <v>0.72916666666666663</v>
      </c>
      <c r="H1805" s="69">
        <f>G1805-E1805</f>
        <v>9.0972222222222232E-2</v>
      </c>
      <c r="I1805" s="179">
        <v>15</v>
      </c>
      <c r="J1805" s="179" t="s">
        <v>303</v>
      </c>
      <c r="K1805" s="115" t="s">
        <v>15</v>
      </c>
      <c r="L1805" s="115" t="s">
        <v>4</v>
      </c>
      <c r="M1805" s="115" t="s">
        <v>12698</v>
      </c>
      <c r="N1805" s="208">
        <v>35</v>
      </c>
      <c r="O1805" s="179" t="s">
        <v>14</v>
      </c>
      <c r="P1805" s="115" t="s">
        <v>4366</v>
      </c>
      <c r="Q1805" s="385" t="s">
        <v>14495</v>
      </c>
      <c r="R1805" s="179">
        <v>8.5990000000000002</v>
      </c>
      <c r="S1805" s="179">
        <v>0.58899999999999997</v>
      </c>
      <c r="T1805" s="179">
        <f>SUM(R1805:S1805)</f>
        <v>9.1880000000000006</v>
      </c>
      <c r="U1805" s="115" t="s">
        <v>37</v>
      </c>
      <c r="V1805" s="179">
        <v>1971</v>
      </c>
      <c r="W1805" s="179" t="s">
        <v>14496</v>
      </c>
      <c r="X1805" s="179" t="s">
        <v>3096</v>
      </c>
      <c r="Y1805" s="336" t="s">
        <v>2818</v>
      </c>
      <c r="Z1805" s="179">
        <v>100</v>
      </c>
      <c r="AA1805" s="336" t="s">
        <v>2903</v>
      </c>
      <c r="AB1805" s="179">
        <v>0</v>
      </c>
      <c r="AC1805" s="336" t="s">
        <v>2818</v>
      </c>
      <c r="AD1805" s="61" t="s">
        <v>23</v>
      </c>
      <c r="AE1805" s="179"/>
      <c r="AF1805" s="179"/>
      <c r="AG1805" s="115" t="s">
        <v>14495</v>
      </c>
      <c r="AJ1805" s="1">
        <f t="shared" si="105"/>
        <v>0</v>
      </c>
    </row>
    <row r="1806" spans="1:37" ht="47.25" customHeight="1">
      <c r="A1806" s="179" t="s">
        <v>139</v>
      </c>
      <c r="B1806" s="179" t="s">
        <v>19</v>
      </c>
      <c r="C1806" s="179" t="s">
        <v>19</v>
      </c>
      <c r="D1806" s="169">
        <v>42391</v>
      </c>
      <c r="E1806" s="176">
        <v>42391.3125</v>
      </c>
      <c r="F1806" s="169">
        <v>42391</v>
      </c>
      <c r="G1806" s="176">
        <v>42391.649745370371</v>
      </c>
      <c r="H1806" s="176">
        <v>0.3372453703705105</v>
      </c>
      <c r="I1806" s="179">
        <v>7</v>
      </c>
      <c r="J1806" s="179"/>
      <c r="K1806" s="179"/>
      <c r="L1806" s="179" t="s">
        <v>4</v>
      </c>
      <c r="M1806" s="179" t="s">
        <v>595</v>
      </c>
      <c r="N1806" s="179">
        <v>0.4</v>
      </c>
      <c r="O1806" s="179" t="s">
        <v>57</v>
      </c>
      <c r="P1806" s="179" t="s">
        <v>595</v>
      </c>
      <c r="Q1806" s="179" t="s">
        <v>596</v>
      </c>
      <c r="R1806" s="179">
        <v>9.15</v>
      </c>
      <c r="S1806" s="179"/>
      <c r="T1806" s="179">
        <v>9.15</v>
      </c>
      <c r="U1806" s="179"/>
      <c r="V1806" s="179"/>
      <c r="W1806" s="179"/>
      <c r="X1806" s="179"/>
      <c r="Y1806" s="179"/>
      <c r="Z1806" s="179"/>
      <c r="AA1806" s="179"/>
      <c r="AB1806" s="179"/>
      <c r="AC1806" s="179"/>
      <c r="AD1806" s="115" t="s">
        <v>23</v>
      </c>
      <c r="AE1806" s="179"/>
      <c r="AF1806" s="179"/>
      <c r="AG1806" s="115"/>
      <c r="AJ1806" s="1">
        <f t="shared" si="105"/>
        <v>0</v>
      </c>
    </row>
    <row r="1807" spans="1:37" ht="204" customHeight="1">
      <c r="A1807" s="179" t="s">
        <v>672</v>
      </c>
      <c r="B1807" s="179" t="s">
        <v>87</v>
      </c>
      <c r="C1807" s="179" t="s">
        <v>321</v>
      </c>
      <c r="D1807" s="278">
        <v>42408</v>
      </c>
      <c r="E1807" s="176">
        <v>0.3972222222222222</v>
      </c>
      <c r="F1807" s="278">
        <v>42408</v>
      </c>
      <c r="G1807" s="68">
        <v>0.63194444444444442</v>
      </c>
      <c r="H1807" s="191">
        <v>0.23472222222222219</v>
      </c>
      <c r="I1807" s="109">
        <v>5</v>
      </c>
      <c r="J1807" s="179"/>
      <c r="K1807" s="179"/>
      <c r="L1807" s="179" t="s">
        <v>30</v>
      </c>
      <c r="M1807" s="180" t="s">
        <v>836</v>
      </c>
      <c r="N1807" s="179" t="s">
        <v>3</v>
      </c>
      <c r="O1807" s="179" t="s">
        <v>26</v>
      </c>
      <c r="P1807" s="196" t="s">
        <v>837</v>
      </c>
      <c r="Q1807" s="233" t="s">
        <v>2774</v>
      </c>
      <c r="R1807" s="237">
        <v>16.5</v>
      </c>
      <c r="S1807" s="237"/>
      <c r="T1807" s="189">
        <v>16.5</v>
      </c>
      <c r="U1807" s="179" t="s">
        <v>34</v>
      </c>
      <c r="V1807" s="179">
        <v>2000</v>
      </c>
      <c r="W1807" s="179" t="s">
        <v>2735</v>
      </c>
      <c r="X1807" s="179" t="s">
        <v>2736</v>
      </c>
      <c r="Y1807" s="79">
        <v>42395</v>
      </c>
      <c r="Z1807" s="179">
        <v>100</v>
      </c>
      <c r="AA1807" s="179"/>
      <c r="AB1807" s="179">
        <v>0</v>
      </c>
      <c r="AC1807" s="79">
        <v>42395</v>
      </c>
      <c r="AD1807" s="179" t="s">
        <v>61</v>
      </c>
      <c r="AE1807" s="115"/>
      <c r="AF1807" s="115"/>
      <c r="AG1807" s="115" t="s">
        <v>609</v>
      </c>
      <c r="AH1807" s="2"/>
      <c r="AJ1807" s="1">
        <f t="shared" si="105"/>
        <v>0</v>
      </c>
    </row>
    <row r="1808" spans="1:37" ht="94.5" customHeight="1">
      <c r="A1808" s="179" t="s">
        <v>672</v>
      </c>
      <c r="B1808" s="179" t="s">
        <v>87</v>
      </c>
      <c r="C1808" s="179" t="s">
        <v>321</v>
      </c>
      <c r="D1808" s="278">
        <v>42410</v>
      </c>
      <c r="E1808" s="176">
        <v>0.63194444444444442</v>
      </c>
      <c r="F1808" s="278">
        <v>42410</v>
      </c>
      <c r="G1808" s="68">
        <v>0.63194444444444442</v>
      </c>
      <c r="H1808" s="191">
        <v>0</v>
      </c>
      <c r="I1808" s="109">
        <v>1</v>
      </c>
      <c r="J1808" s="179" t="s">
        <v>144</v>
      </c>
      <c r="K1808" s="179" t="s">
        <v>9</v>
      </c>
      <c r="L1808" s="179" t="s">
        <v>4</v>
      </c>
      <c r="M1808" s="180" t="s">
        <v>838</v>
      </c>
      <c r="N1808" s="179" t="s">
        <v>3</v>
      </c>
      <c r="O1808" s="179" t="s">
        <v>8</v>
      </c>
      <c r="P1808" s="196" t="s">
        <v>838</v>
      </c>
      <c r="Q1808" s="233" t="s">
        <v>839</v>
      </c>
      <c r="R1808" s="237"/>
      <c r="S1808" s="237">
        <v>5.6</v>
      </c>
      <c r="T1808" s="189">
        <v>5.6</v>
      </c>
      <c r="U1808" s="179" t="s">
        <v>29</v>
      </c>
      <c r="V1808" s="179">
        <v>2000</v>
      </c>
      <c r="W1808" s="179" t="s">
        <v>2737</v>
      </c>
      <c r="X1808" s="179" t="s">
        <v>2718</v>
      </c>
      <c r="Y1808" s="79">
        <v>42267</v>
      </c>
      <c r="Z1808" s="179">
        <v>100</v>
      </c>
      <c r="AA1808" s="179"/>
      <c r="AB1808" s="179">
        <v>0</v>
      </c>
      <c r="AC1808" s="79">
        <v>42267</v>
      </c>
      <c r="AD1808" s="115" t="s">
        <v>32</v>
      </c>
      <c r="AE1808" s="115"/>
      <c r="AF1808" s="115"/>
      <c r="AG1808" s="115"/>
      <c r="AH1808" s="2"/>
      <c r="AJ1808" s="1">
        <f t="shared" si="105"/>
        <v>0</v>
      </c>
    </row>
    <row r="1809" spans="1:36" ht="126" customHeight="1">
      <c r="A1809" s="179" t="s">
        <v>672</v>
      </c>
      <c r="B1809" s="179" t="s">
        <v>87</v>
      </c>
      <c r="C1809" s="179" t="s">
        <v>87</v>
      </c>
      <c r="D1809" s="278">
        <v>42412</v>
      </c>
      <c r="E1809" s="176">
        <v>0.16041666666666668</v>
      </c>
      <c r="F1809" s="278">
        <v>42412</v>
      </c>
      <c r="G1809" s="68">
        <v>0.16041666666666668</v>
      </c>
      <c r="H1809" s="191">
        <v>0</v>
      </c>
      <c r="I1809" s="109">
        <v>21</v>
      </c>
      <c r="J1809" s="179" t="s">
        <v>303</v>
      </c>
      <c r="K1809" s="179" t="s">
        <v>9</v>
      </c>
      <c r="L1809" s="179" t="s">
        <v>30</v>
      </c>
      <c r="M1809" s="180" t="s">
        <v>840</v>
      </c>
      <c r="N1809" s="179" t="s">
        <v>3</v>
      </c>
      <c r="O1809" s="179" t="s">
        <v>8</v>
      </c>
      <c r="P1809" s="196" t="s">
        <v>840</v>
      </c>
      <c r="Q1809" s="233" t="s">
        <v>891</v>
      </c>
      <c r="R1809" s="237"/>
      <c r="S1809" s="237">
        <v>3.7</v>
      </c>
      <c r="T1809" s="189">
        <v>3.7</v>
      </c>
      <c r="U1809" s="179" t="s">
        <v>29</v>
      </c>
      <c r="V1809" s="179">
        <v>1989</v>
      </c>
      <c r="W1809" s="179" t="s">
        <v>2737</v>
      </c>
      <c r="X1809" s="179" t="s">
        <v>2718</v>
      </c>
      <c r="Y1809" s="79">
        <v>42294</v>
      </c>
      <c r="Z1809" s="179"/>
      <c r="AA1809" s="179"/>
      <c r="AB1809" s="179">
        <v>0</v>
      </c>
      <c r="AC1809" s="79">
        <v>42294</v>
      </c>
      <c r="AD1809" s="179" t="s">
        <v>28</v>
      </c>
      <c r="AE1809" s="115"/>
      <c r="AF1809" s="115"/>
      <c r="AG1809" s="115"/>
      <c r="AH1809" s="2"/>
      <c r="AJ1809" s="1">
        <f t="shared" si="105"/>
        <v>0</v>
      </c>
    </row>
    <row r="1810" spans="1:36" ht="178.5" customHeight="1">
      <c r="A1810" s="179" t="s">
        <v>672</v>
      </c>
      <c r="B1810" s="179" t="s">
        <v>87</v>
      </c>
      <c r="C1810" s="179" t="s">
        <v>87</v>
      </c>
      <c r="D1810" s="278">
        <v>42419</v>
      </c>
      <c r="E1810" s="176">
        <v>0.90069444444444446</v>
      </c>
      <c r="F1810" s="278">
        <v>42419</v>
      </c>
      <c r="G1810" s="68">
        <v>0.90277777777777779</v>
      </c>
      <c r="H1810" s="191">
        <v>2.0833333333333333E-3</v>
      </c>
      <c r="I1810" s="109">
        <v>24</v>
      </c>
      <c r="J1810" s="179" t="s">
        <v>971</v>
      </c>
      <c r="K1810" s="179"/>
      <c r="L1810" s="179" t="s">
        <v>4</v>
      </c>
      <c r="M1810" s="180" t="s">
        <v>972</v>
      </c>
      <c r="N1810" s="179">
        <v>35</v>
      </c>
      <c r="O1810" s="179" t="s">
        <v>14</v>
      </c>
      <c r="P1810" s="196" t="s">
        <v>972</v>
      </c>
      <c r="Q1810" s="233" t="s">
        <v>973</v>
      </c>
      <c r="R1810" s="237">
        <v>0.2</v>
      </c>
      <c r="S1810" s="237">
        <v>0.9</v>
      </c>
      <c r="T1810" s="189">
        <v>1.1000000000000001</v>
      </c>
      <c r="U1810" s="179" t="s">
        <v>34</v>
      </c>
      <c r="V1810" s="179">
        <v>2015</v>
      </c>
      <c r="W1810" s="179" t="s">
        <v>2738</v>
      </c>
      <c r="X1810" s="179" t="s">
        <v>2739</v>
      </c>
      <c r="Y1810" s="79">
        <v>42345</v>
      </c>
      <c r="Z1810" s="179">
        <v>100</v>
      </c>
      <c r="AA1810" s="79">
        <v>42334</v>
      </c>
      <c r="AB1810" s="179">
        <v>0</v>
      </c>
      <c r="AC1810" s="79">
        <v>42345</v>
      </c>
      <c r="AD1810" s="115" t="s">
        <v>42</v>
      </c>
      <c r="AE1810" s="115"/>
      <c r="AF1810" s="115"/>
      <c r="AG1810" s="115"/>
      <c r="AH1810" s="2"/>
      <c r="AJ1810" s="1">
        <f t="shared" si="105"/>
        <v>0</v>
      </c>
    </row>
    <row r="1811" spans="1:36" ht="189" customHeight="1">
      <c r="A1811" s="179" t="s">
        <v>1052</v>
      </c>
      <c r="B1811" s="179" t="s">
        <v>87</v>
      </c>
      <c r="C1811" s="179" t="s">
        <v>87</v>
      </c>
      <c r="D1811" s="278">
        <v>42438</v>
      </c>
      <c r="E1811" s="176">
        <v>0.625</v>
      </c>
      <c r="F1811" s="278">
        <v>42438</v>
      </c>
      <c r="G1811" s="68">
        <v>0.62916666666666665</v>
      </c>
      <c r="H1811" s="191">
        <v>4.1666666666666666E-3</v>
      </c>
      <c r="I1811" s="109">
        <v>16</v>
      </c>
      <c r="J1811" s="179" t="s">
        <v>576</v>
      </c>
      <c r="K1811" s="179"/>
      <c r="L1811" s="179" t="s">
        <v>4</v>
      </c>
      <c r="M1811" s="180" t="s">
        <v>1160</v>
      </c>
      <c r="N1811" s="179">
        <v>110</v>
      </c>
      <c r="O1811" s="179" t="s">
        <v>14</v>
      </c>
      <c r="P1811" s="196" t="s">
        <v>1161</v>
      </c>
      <c r="Q1811" s="233" t="s">
        <v>1162</v>
      </c>
      <c r="R1811" s="237">
        <v>1.2</v>
      </c>
      <c r="S1811" s="237">
        <v>5.2</v>
      </c>
      <c r="T1811" s="189">
        <v>6.4</v>
      </c>
      <c r="U1811" s="179" t="s">
        <v>39</v>
      </c>
      <c r="V1811" s="179">
        <v>2007</v>
      </c>
      <c r="W1811" s="179" t="s">
        <v>2740</v>
      </c>
      <c r="X1811" s="179" t="s">
        <v>2741</v>
      </c>
      <c r="Y1811" s="79">
        <v>42248</v>
      </c>
      <c r="Z1811" s="179">
        <v>100</v>
      </c>
      <c r="AA1811" s="179"/>
      <c r="AB1811" s="179">
        <v>0</v>
      </c>
      <c r="AC1811" s="79">
        <v>42248</v>
      </c>
      <c r="AD1811" s="115" t="s">
        <v>42</v>
      </c>
      <c r="AE1811" s="115"/>
      <c r="AF1811" s="115"/>
      <c r="AG1811" s="115"/>
      <c r="AH1811" s="2"/>
      <c r="AJ1811" s="1">
        <f t="shared" si="105"/>
        <v>0</v>
      </c>
    </row>
    <row r="1812" spans="1:36" ht="114.75" customHeight="1">
      <c r="A1812" s="179" t="s">
        <v>1052</v>
      </c>
      <c r="B1812" s="179" t="s">
        <v>87</v>
      </c>
      <c r="C1812" s="179" t="s">
        <v>87</v>
      </c>
      <c r="D1812" s="278">
        <v>42440</v>
      </c>
      <c r="E1812" s="176">
        <v>0.9916666666666667</v>
      </c>
      <c r="F1812" s="278">
        <v>42441</v>
      </c>
      <c r="G1812" s="68">
        <v>7.8472222222222221E-2</v>
      </c>
      <c r="H1812" s="191">
        <v>8.6805555555555566E-2</v>
      </c>
      <c r="I1812" s="109">
        <v>5</v>
      </c>
      <c r="J1812" s="179" t="s">
        <v>303</v>
      </c>
      <c r="K1812" s="179" t="s">
        <v>15</v>
      </c>
      <c r="L1812" s="179" t="s">
        <v>30</v>
      </c>
      <c r="M1812" s="180" t="s">
        <v>1172</v>
      </c>
      <c r="N1812" s="179" t="s">
        <v>3</v>
      </c>
      <c r="O1812" s="179" t="s">
        <v>8</v>
      </c>
      <c r="P1812" s="196" t="s">
        <v>1172</v>
      </c>
      <c r="Q1812" s="233" t="s">
        <v>1173</v>
      </c>
      <c r="R1812" s="237">
        <v>1.4</v>
      </c>
      <c r="S1812" s="237"/>
      <c r="T1812" s="189">
        <v>1.4</v>
      </c>
      <c r="U1812" s="179" t="s">
        <v>29</v>
      </c>
      <c r="V1812" s="179">
        <v>1990</v>
      </c>
      <c r="W1812" s="179" t="s">
        <v>2725</v>
      </c>
      <c r="X1812" s="179" t="s">
        <v>2718</v>
      </c>
      <c r="Y1812" s="79">
        <v>42292</v>
      </c>
      <c r="Z1812" s="79">
        <v>100</v>
      </c>
      <c r="AA1812" s="79">
        <v>42404</v>
      </c>
      <c r="AB1812" s="179">
        <v>0</v>
      </c>
      <c r="AC1812" s="79">
        <v>42292</v>
      </c>
      <c r="AD1812" s="179" t="s">
        <v>61</v>
      </c>
      <c r="AE1812" s="115"/>
      <c r="AF1812" s="115"/>
      <c r="AG1812" s="115"/>
      <c r="AH1812" s="2"/>
      <c r="AJ1812" s="1">
        <f t="shared" si="105"/>
        <v>0</v>
      </c>
    </row>
    <row r="1813" spans="1:36" ht="165.75" customHeight="1">
      <c r="A1813" s="179" t="s">
        <v>1052</v>
      </c>
      <c r="B1813" s="179" t="s">
        <v>87</v>
      </c>
      <c r="C1813" s="179" t="s">
        <v>87</v>
      </c>
      <c r="D1813" s="278">
        <v>42447</v>
      </c>
      <c r="E1813" s="176">
        <v>0.20277777777777781</v>
      </c>
      <c r="F1813" s="278">
        <v>42447</v>
      </c>
      <c r="G1813" s="68">
        <v>0.20277777777777781</v>
      </c>
      <c r="H1813" s="191">
        <v>0</v>
      </c>
      <c r="I1813" s="109">
        <v>12</v>
      </c>
      <c r="J1813" s="179"/>
      <c r="K1813" s="179"/>
      <c r="L1813" s="179" t="s">
        <v>4</v>
      </c>
      <c r="M1813" s="180" t="s">
        <v>1283</v>
      </c>
      <c r="N1813" s="179" t="s">
        <v>3</v>
      </c>
      <c r="O1813" s="179" t="s">
        <v>26</v>
      </c>
      <c r="P1813" s="196" t="s">
        <v>1284</v>
      </c>
      <c r="Q1813" s="233" t="s">
        <v>1285</v>
      </c>
      <c r="R1813" s="237">
        <v>9.6999999999999993</v>
      </c>
      <c r="S1813" s="237">
        <v>1.3</v>
      </c>
      <c r="T1813" s="189">
        <v>11</v>
      </c>
      <c r="U1813" s="179" t="s">
        <v>34</v>
      </c>
      <c r="V1813" s="179">
        <v>2007</v>
      </c>
      <c r="W1813" s="558" t="s">
        <v>2742</v>
      </c>
      <c r="X1813" s="177" t="s">
        <v>2743</v>
      </c>
      <c r="Y1813" s="79">
        <v>36903</v>
      </c>
      <c r="Z1813" s="179">
        <v>100</v>
      </c>
      <c r="AA1813" s="79">
        <v>42447</v>
      </c>
      <c r="AB1813" s="179">
        <v>0</v>
      </c>
      <c r="AC1813" s="79">
        <v>36903</v>
      </c>
      <c r="AD1813" s="115" t="s">
        <v>42</v>
      </c>
      <c r="AE1813" s="115"/>
      <c r="AF1813" s="115"/>
      <c r="AG1813" s="115"/>
      <c r="AH1813" s="2"/>
      <c r="AJ1813" s="1">
        <f t="shared" si="105"/>
        <v>0</v>
      </c>
    </row>
    <row r="1814" spans="1:36" ht="110.25" customHeight="1">
      <c r="A1814" s="179" t="s">
        <v>1052</v>
      </c>
      <c r="B1814" s="179" t="s">
        <v>87</v>
      </c>
      <c r="C1814" s="179" t="s">
        <v>321</v>
      </c>
      <c r="D1814" s="278">
        <v>42449</v>
      </c>
      <c r="E1814" s="176">
        <v>0.4993055555555555</v>
      </c>
      <c r="F1814" s="278">
        <v>42449</v>
      </c>
      <c r="G1814" s="68">
        <v>0.74583333333333324</v>
      </c>
      <c r="H1814" s="191">
        <v>0.24652777777777779</v>
      </c>
      <c r="I1814" s="109">
        <v>16</v>
      </c>
      <c r="J1814" s="179" t="s">
        <v>303</v>
      </c>
      <c r="K1814" s="179" t="s">
        <v>15</v>
      </c>
      <c r="L1814" s="179" t="s">
        <v>10</v>
      </c>
      <c r="M1814" s="180" t="s">
        <v>1347</v>
      </c>
      <c r="N1814" s="179" t="s">
        <v>3</v>
      </c>
      <c r="O1814" s="179" t="s">
        <v>8</v>
      </c>
      <c r="P1814" s="196" t="s">
        <v>1347</v>
      </c>
      <c r="Q1814" s="233" t="s">
        <v>1904</v>
      </c>
      <c r="R1814" s="237">
        <v>61.3</v>
      </c>
      <c r="S1814" s="237"/>
      <c r="T1814" s="189">
        <v>61.3</v>
      </c>
      <c r="U1814" s="179" t="s">
        <v>29</v>
      </c>
      <c r="V1814" s="179">
        <v>2002</v>
      </c>
      <c r="W1814" s="179" t="s">
        <v>2725</v>
      </c>
      <c r="X1814" s="179" t="s">
        <v>2718</v>
      </c>
      <c r="Y1814" s="79">
        <v>42137</v>
      </c>
      <c r="Z1814" s="179">
        <v>100</v>
      </c>
      <c r="AA1814" s="79">
        <v>42602</v>
      </c>
      <c r="AB1814" s="179">
        <v>0</v>
      </c>
      <c r="AC1814" s="79">
        <v>42137</v>
      </c>
      <c r="AD1814" s="115" t="s">
        <v>64</v>
      </c>
      <c r="AE1814" s="115"/>
      <c r="AF1814" s="115"/>
      <c r="AG1814" s="115"/>
      <c r="AH1814" s="152"/>
      <c r="AJ1814" s="1">
        <f t="shared" si="105"/>
        <v>0</v>
      </c>
    </row>
    <row r="1815" spans="1:36" ht="157.5" customHeight="1">
      <c r="A1815" s="179" t="s">
        <v>1052</v>
      </c>
      <c r="B1815" s="179" t="s">
        <v>87</v>
      </c>
      <c r="C1815" s="179" t="s">
        <v>321</v>
      </c>
      <c r="D1815" s="278">
        <v>42449</v>
      </c>
      <c r="E1815" s="176">
        <v>0.62013888888888891</v>
      </c>
      <c r="F1815" s="278">
        <v>42449</v>
      </c>
      <c r="G1815" s="68">
        <v>0.62013888888888891</v>
      </c>
      <c r="H1815" s="191">
        <v>0</v>
      </c>
      <c r="I1815" s="109">
        <v>16</v>
      </c>
      <c r="J1815" s="179" t="s">
        <v>303</v>
      </c>
      <c r="K1815" s="179" t="s">
        <v>9</v>
      </c>
      <c r="L1815" s="179" t="s">
        <v>10</v>
      </c>
      <c r="M1815" s="180" t="s">
        <v>1348</v>
      </c>
      <c r="N1815" s="179" t="s">
        <v>3</v>
      </c>
      <c r="O1815" s="179" t="s">
        <v>8</v>
      </c>
      <c r="P1815" s="196" t="s">
        <v>1348</v>
      </c>
      <c r="Q1815" s="233" t="s">
        <v>1349</v>
      </c>
      <c r="R1815" s="237"/>
      <c r="S1815" s="237">
        <v>2.5</v>
      </c>
      <c r="T1815" s="189">
        <v>2.5</v>
      </c>
      <c r="U1815" s="179" t="s">
        <v>29</v>
      </c>
      <c r="V1815" s="179">
        <v>1996</v>
      </c>
      <c r="W1815" s="179" t="s">
        <v>2725</v>
      </c>
      <c r="X1815" s="179" t="s">
        <v>2718</v>
      </c>
      <c r="Y1815" s="79">
        <v>42297</v>
      </c>
      <c r="Z1815" s="179">
        <v>100</v>
      </c>
      <c r="AA1815" s="179"/>
      <c r="AB1815" s="179">
        <v>0</v>
      </c>
      <c r="AC1815" s="79">
        <v>42297</v>
      </c>
      <c r="AD1815" s="115" t="s">
        <v>32</v>
      </c>
      <c r="AE1815" s="115"/>
      <c r="AF1815" s="115"/>
      <c r="AG1815" s="115"/>
      <c r="AH1815" s="152"/>
      <c r="AJ1815" s="1">
        <f t="shared" si="105"/>
        <v>0</v>
      </c>
    </row>
    <row r="1816" spans="1:36" ht="283.5" customHeight="1">
      <c r="A1816" s="179" t="s">
        <v>1052</v>
      </c>
      <c r="B1816" s="179" t="s">
        <v>87</v>
      </c>
      <c r="C1816" s="179" t="s">
        <v>321</v>
      </c>
      <c r="D1816" s="278">
        <v>42449</v>
      </c>
      <c r="E1816" s="176">
        <v>0.72222222222222221</v>
      </c>
      <c r="F1816" s="278">
        <v>42449</v>
      </c>
      <c r="G1816" s="68">
        <v>0.72222222222222221</v>
      </c>
      <c r="H1816" s="191">
        <v>0</v>
      </c>
      <c r="I1816" s="109">
        <v>1</v>
      </c>
      <c r="J1816" s="179" t="s">
        <v>303</v>
      </c>
      <c r="K1816" s="179" t="s">
        <v>9</v>
      </c>
      <c r="L1816" s="179" t="s">
        <v>10</v>
      </c>
      <c r="M1816" s="180" t="s">
        <v>1350</v>
      </c>
      <c r="N1816" s="179" t="s">
        <v>3</v>
      </c>
      <c r="O1816" s="179" t="s">
        <v>8</v>
      </c>
      <c r="P1816" s="196" t="s">
        <v>1350</v>
      </c>
      <c r="Q1816" s="233" t="s">
        <v>1351</v>
      </c>
      <c r="R1816" s="237"/>
      <c r="S1816" s="237"/>
      <c r="T1816" s="189">
        <v>0.1</v>
      </c>
      <c r="U1816" s="179" t="s">
        <v>29</v>
      </c>
      <c r="V1816" s="179">
        <v>1996</v>
      </c>
      <c r="W1816" s="179" t="s">
        <v>2725</v>
      </c>
      <c r="X1816" s="179" t="s">
        <v>2718</v>
      </c>
      <c r="Y1816" s="79">
        <v>42436</v>
      </c>
      <c r="Z1816" s="179">
        <v>100</v>
      </c>
      <c r="AA1816" s="79">
        <v>42620</v>
      </c>
      <c r="AB1816" s="179">
        <v>0</v>
      </c>
      <c r="AC1816" s="79">
        <v>42436</v>
      </c>
      <c r="AD1816" s="115" t="s">
        <v>32</v>
      </c>
      <c r="AE1816" s="115"/>
      <c r="AF1816" s="115"/>
      <c r="AG1816" s="115"/>
      <c r="AH1816" s="152"/>
      <c r="AJ1816" s="1">
        <f t="shared" si="105"/>
        <v>0.1</v>
      </c>
    </row>
    <row r="1817" spans="1:36" ht="216.75" customHeight="1">
      <c r="A1817" s="179" t="s">
        <v>1052</v>
      </c>
      <c r="B1817" s="179" t="s">
        <v>87</v>
      </c>
      <c r="C1817" s="179" t="s">
        <v>321</v>
      </c>
      <c r="D1817" s="278">
        <v>42449</v>
      </c>
      <c r="E1817" s="176">
        <v>0.84930555555555554</v>
      </c>
      <c r="F1817" s="278">
        <v>42449</v>
      </c>
      <c r="G1817" s="68">
        <v>0.88750000000000007</v>
      </c>
      <c r="H1817" s="191">
        <v>3.8194444444444441E-2</v>
      </c>
      <c r="I1817" s="109">
        <v>11</v>
      </c>
      <c r="J1817" s="179" t="s">
        <v>303</v>
      </c>
      <c r="K1817" s="179" t="s">
        <v>21</v>
      </c>
      <c r="L1817" s="179" t="s">
        <v>10</v>
      </c>
      <c r="M1817" s="180" t="s">
        <v>1352</v>
      </c>
      <c r="N1817" s="179" t="s">
        <v>3</v>
      </c>
      <c r="O1817" s="179" t="s">
        <v>8</v>
      </c>
      <c r="P1817" s="196" t="s">
        <v>1352</v>
      </c>
      <c r="Q1817" s="233" t="s">
        <v>1353</v>
      </c>
      <c r="R1817" s="237">
        <v>5.4</v>
      </c>
      <c r="S1817" s="237">
        <v>0.7</v>
      </c>
      <c r="T1817" s="189">
        <v>6.1</v>
      </c>
      <c r="U1817" s="179" t="s">
        <v>7</v>
      </c>
      <c r="V1817" s="179">
        <v>1989</v>
      </c>
      <c r="W1817" s="179" t="s">
        <v>2744</v>
      </c>
      <c r="X1817" s="179" t="s">
        <v>2718</v>
      </c>
      <c r="Y1817" s="79">
        <v>42325</v>
      </c>
      <c r="Z1817" s="179">
        <v>100</v>
      </c>
      <c r="AA1817" s="169">
        <v>42509</v>
      </c>
      <c r="AB1817" s="179">
        <v>0</v>
      </c>
      <c r="AC1817" s="79">
        <v>42325</v>
      </c>
      <c r="AD1817" s="115" t="s">
        <v>32</v>
      </c>
      <c r="AE1817" s="115"/>
      <c r="AF1817" s="115"/>
      <c r="AG1817" s="115"/>
      <c r="AH1817" s="152"/>
      <c r="AJ1817" s="1">
        <f t="shared" si="105"/>
        <v>0</v>
      </c>
    </row>
    <row r="1818" spans="1:36" ht="189" customHeight="1">
      <c r="A1818" s="179" t="s">
        <v>1052</v>
      </c>
      <c r="B1818" s="179" t="s">
        <v>87</v>
      </c>
      <c r="C1818" s="179" t="s">
        <v>321</v>
      </c>
      <c r="D1818" s="278">
        <v>42449</v>
      </c>
      <c r="E1818" s="176">
        <v>0.95972222222222225</v>
      </c>
      <c r="F1818" s="278">
        <v>42449</v>
      </c>
      <c r="G1818" s="68">
        <v>0.95972222222222225</v>
      </c>
      <c r="H1818" s="191">
        <v>3.8194444444444441E-2</v>
      </c>
      <c r="I1818" s="109">
        <v>9</v>
      </c>
      <c r="J1818" s="179" t="s">
        <v>303</v>
      </c>
      <c r="K1818" s="179" t="s">
        <v>9</v>
      </c>
      <c r="L1818" s="179" t="s">
        <v>10</v>
      </c>
      <c r="M1818" s="180" t="s">
        <v>1352</v>
      </c>
      <c r="N1818" s="179" t="s">
        <v>3</v>
      </c>
      <c r="O1818" s="179" t="s">
        <v>8</v>
      </c>
      <c r="P1818" s="196" t="s">
        <v>1352</v>
      </c>
      <c r="Q1818" s="233" t="s">
        <v>1354</v>
      </c>
      <c r="R1818" s="237"/>
      <c r="S1818" s="237">
        <v>2.2000000000000002</v>
      </c>
      <c r="T1818" s="189">
        <v>2.2000000000000002</v>
      </c>
      <c r="U1818" s="179" t="s">
        <v>7</v>
      </c>
      <c r="V1818" s="179">
        <v>1989</v>
      </c>
      <c r="W1818" s="179" t="s">
        <v>2744</v>
      </c>
      <c r="X1818" s="179" t="s">
        <v>2718</v>
      </c>
      <c r="Y1818" s="79">
        <v>42325</v>
      </c>
      <c r="Z1818" s="179">
        <v>100</v>
      </c>
      <c r="AA1818" s="79">
        <v>42465</v>
      </c>
      <c r="AB1818" s="179">
        <v>0</v>
      </c>
      <c r="AC1818" s="79">
        <v>42325</v>
      </c>
      <c r="AD1818" s="115" t="s">
        <v>32</v>
      </c>
      <c r="AE1818" s="115"/>
      <c r="AF1818" s="115"/>
      <c r="AG1818" s="115"/>
      <c r="AH1818" s="152"/>
      <c r="AJ1818" s="1">
        <f t="shared" si="105"/>
        <v>0</v>
      </c>
    </row>
    <row r="1819" spans="1:36" ht="47.25" customHeight="1">
      <c r="A1819" s="179" t="s">
        <v>1052</v>
      </c>
      <c r="B1819" s="179" t="s">
        <v>87</v>
      </c>
      <c r="C1819" s="179" t="s">
        <v>376</v>
      </c>
      <c r="D1819" s="278">
        <v>42449</v>
      </c>
      <c r="E1819" s="176">
        <v>0.59444444444444444</v>
      </c>
      <c r="F1819" s="278">
        <v>42449</v>
      </c>
      <c r="G1819" s="68">
        <v>0.59444444444444444</v>
      </c>
      <c r="H1819" s="191">
        <v>0</v>
      </c>
      <c r="I1819" s="109">
        <v>14</v>
      </c>
      <c r="J1819" s="179"/>
      <c r="K1819" s="179" t="s">
        <v>9</v>
      </c>
      <c r="L1819" s="179" t="s">
        <v>17</v>
      </c>
      <c r="M1819" s="180" t="s">
        <v>1310</v>
      </c>
      <c r="N1819" s="179">
        <v>110</v>
      </c>
      <c r="O1819" s="179" t="s">
        <v>8</v>
      </c>
      <c r="P1819" s="196" t="s">
        <v>1310</v>
      </c>
      <c r="Q1819" s="233" t="s">
        <v>1905</v>
      </c>
      <c r="R1819" s="237"/>
      <c r="S1819" s="237">
        <v>6.4</v>
      </c>
      <c r="T1819" s="189">
        <v>6.4</v>
      </c>
      <c r="U1819" s="179" t="s">
        <v>47</v>
      </c>
      <c r="V1819" s="179"/>
      <c r="W1819" s="179" t="s">
        <v>2737</v>
      </c>
      <c r="X1819" s="179"/>
      <c r="Y1819" s="179"/>
      <c r="Z1819" s="179"/>
      <c r="AA1819" s="179"/>
      <c r="AB1819" s="179"/>
      <c r="AC1819" s="179"/>
      <c r="AD1819" s="179" t="s">
        <v>38</v>
      </c>
      <c r="AE1819" s="115"/>
      <c r="AF1819" s="115"/>
      <c r="AG1819" s="115"/>
      <c r="AH1819" s="152"/>
      <c r="AJ1819" s="1">
        <f t="shared" si="105"/>
        <v>0</v>
      </c>
    </row>
    <row r="1820" spans="1:36" ht="102" customHeight="1">
      <c r="A1820" s="179" t="s">
        <v>1052</v>
      </c>
      <c r="B1820" s="179" t="s">
        <v>87</v>
      </c>
      <c r="C1820" s="179" t="s">
        <v>376</v>
      </c>
      <c r="D1820" s="278">
        <v>42449</v>
      </c>
      <c r="E1820" s="176">
        <v>0.62916666666666665</v>
      </c>
      <c r="F1820" s="278">
        <v>42449</v>
      </c>
      <c r="G1820" s="68">
        <v>0.62916666666666665</v>
      </c>
      <c r="H1820" s="191">
        <v>0</v>
      </c>
      <c r="I1820" s="109">
        <v>8</v>
      </c>
      <c r="J1820" s="179"/>
      <c r="K1820" s="179" t="s">
        <v>9</v>
      </c>
      <c r="L1820" s="179" t="s">
        <v>17</v>
      </c>
      <c r="M1820" s="180" t="s">
        <v>1311</v>
      </c>
      <c r="N1820" s="179">
        <v>110</v>
      </c>
      <c r="O1820" s="179" t="s">
        <v>8</v>
      </c>
      <c r="P1820" s="196" t="s">
        <v>1311</v>
      </c>
      <c r="Q1820" s="233" t="s">
        <v>1312</v>
      </c>
      <c r="R1820" s="237"/>
      <c r="S1820" s="237">
        <v>1.1000000000000001</v>
      </c>
      <c r="T1820" s="189">
        <v>1.1000000000000001</v>
      </c>
      <c r="U1820" s="179" t="s">
        <v>47</v>
      </c>
      <c r="V1820" s="179"/>
      <c r="W1820" s="179" t="s">
        <v>2737</v>
      </c>
      <c r="X1820" s="179"/>
      <c r="Y1820" s="179"/>
      <c r="Z1820" s="179"/>
      <c r="AA1820" s="179"/>
      <c r="AB1820" s="179"/>
      <c r="AC1820" s="179"/>
      <c r="AD1820" s="179" t="s">
        <v>38</v>
      </c>
      <c r="AE1820" s="115"/>
      <c r="AF1820" s="115"/>
      <c r="AG1820" s="115"/>
      <c r="AH1820" s="152"/>
      <c r="AJ1820" s="1">
        <f t="shared" si="105"/>
        <v>0</v>
      </c>
    </row>
    <row r="1821" spans="1:36" ht="127.5" customHeight="1">
      <c r="A1821" s="179" t="s">
        <v>1052</v>
      </c>
      <c r="B1821" s="179" t="s">
        <v>87</v>
      </c>
      <c r="C1821" s="179" t="s">
        <v>376</v>
      </c>
      <c r="D1821" s="278">
        <v>42449</v>
      </c>
      <c r="E1821" s="176">
        <v>0.76527777777777783</v>
      </c>
      <c r="F1821" s="278">
        <v>42449</v>
      </c>
      <c r="G1821" s="68">
        <v>0.76527777777777783</v>
      </c>
      <c r="H1821" s="191">
        <v>0</v>
      </c>
      <c r="I1821" s="109">
        <v>35</v>
      </c>
      <c r="J1821" s="179" t="s">
        <v>303</v>
      </c>
      <c r="K1821" s="179" t="s">
        <v>9</v>
      </c>
      <c r="L1821" s="179" t="s">
        <v>17</v>
      </c>
      <c r="M1821" s="180" t="s">
        <v>1311</v>
      </c>
      <c r="N1821" s="179">
        <v>110</v>
      </c>
      <c r="O1821" s="179" t="s">
        <v>8</v>
      </c>
      <c r="P1821" s="196" t="s">
        <v>1311</v>
      </c>
      <c r="Q1821" s="233" t="s">
        <v>1312</v>
      </c>
      <c r="R1821" s="237"/>
      <c r="S1821" s="237">
        <v>24.1</v>
      </c>
      <c r="T1821" s="189">
        <v>24.1</v>
      </c>
      <c r="U1821" s="179" t="s">
        <v>47</v>
      </c>
      <c r="V1821" s="179"/>
      <c r="W1821" s="179" t="s">
        <v>2737</v>
      </c>
      <c r="X1821" s="179"/>
      <c r="Y1821" s="179"/>
      <c r="Z1821" s="179"/>
      <c r="AA1821" s="179"/>
      <c r="AB1821" s="179"/>
      <c r="AC1821" s="179"/>
      <c r="AD1821" s="179" t="s">
        <v>38</v>
      </c>
      <c r="AE1821" s="115"/>
      <c r="AF1821" s="115"/>
      <c r="AG1821" s="115"/>
      <c r="AH1821" s="152"/>
      <c r="AJ1821" s="1">
        <f t="shared" si="105"/>
        <v>0</v>
      </c>
    </row>
    <row r="1822" spans="1:36" ht="102" customHeight="1">
      <c r="A1822" s="179" t="s">
        <v>1052</v>
      </c>
      <c r="B1822" s="179" t="s">
        <v>87</v>
      </c>
      <c r="C1822" s="179" t="s">
        <v>376</v>
      </c>
      <c r="D1822" s="278">
        <v>42449</v>
      </c>
      <c r="E1822" s="176">
        <v>0.79652777777777783</v>
      </c>
      <c r="F1822" s="278">
        <v>42449</v>
      </c>
      <c r="G1822" s="68">
        <v>0.79652777777777783</v>
      </c>
      <c r="H1822" s="191">
        <v>0</v>
      </c>
      <c r="I1822" s="109">
        <v>4</v>
      </c>
      <c r="J1822" s="179" t="s">
        <v>303</v>
      </c>
      <c r="K1822" s="179" t="s">
        <v>9</v>
      </c>
      <c r="L1822" s="179" t="s">
        <v>17</v>
      </c>
      <c r="M1822" s="180" t="s">
        <v>1311</v>
      </c>
      <c r="N1822" s="179">
        <v>110</v>
      </c>
      <c r="O1822" s="179" t="s">
        <v>8</v>
      </c>
      <c r="P1822" s="196" t="s">
        <v>1311</v>
      </c>
      <c r="Q1822" s="233" t="s">
        <v>1312</v>
      </c>
      <c r="R1822" s="237"/>
      <c r="S1822" s="237">
        <v>4.2</v>
      </c>
      <c r="T1822" s="189">
        <v>4.2</v>
      </c>
      <c r="U1822" s="179" t="s">
        <v>47</v>
      </c>
      <c r="V1822" s="179"/>
      <c r="W1822" s="179" t="s">
        <v>2737</v>
      </c>
      <c r="X1822" s="179"/>
      <c r="Y1822" s="179"/>
      <c r="Z1822" s="179"/>
      <c r="AA1822" s="179"/>
      <c r="AB1822" s="179"/>
      <c r="AC1822" s="179"/>
      <c r="AD1822" s="179" t="s">
        <v>38</v>
      </c>
      <c r="AE1822" s="115"/>
      <c r="AF1822" s="115"/>
      <c r="AG1822" s="115"/>
      <c r="AH1822" s="152"/>
      <c r="AJ1822" s="1">
        <f t="shared" si="105"/>
        <v>0</v>
      </c>
    </row>
    <row r="1823" spans="1:36" ht="47.25" customHeight="1">
      <c r="A1823" s="179" t="s">
        <v>1052</v>
      </c>
      <c r="B1823" s="179" t="s">
        <v>87</v>
      </c>
      <c r="C1823" s="179" t="s">
        <v>376</v>
      </c>
      <c r="D1823" s="278">
        <v>42449</v>
      </c>
      <c r="E1823" s="176">
        <v>0.87916666666666676</v>
      </c>
      <c r="F1823" s="278">
        <v>42449</v>
      </c>
      <c r="G1823" s="68">
        <v>0.87916666666666676</v>
      </c>
      <c r="H1823" s="191">
        <v>0</v>
      </c>
      <c r="I1823" s="109">
        <v>8</v>
      </c>
      <c r="J1823" s="179"/>
      <c r="K1823" s="179" t="s">
        <v>9</v>
      </c>
      <c r="L1823" s="179" t="s">
        <v>17</v>
      </c>
      <c r="M1823" s="180" t="s">
        <v>1906</v>
      </c>
      <c r="N1823" s="179">
        <v>110</v>
      </c>
      <c r="O1823" s="179" t="s">
        <v>8</v>
      </c>
      <c r="P1823" s="196" t="s">
        <v>1906</v>
      </c>
      <c r="Q1823" s="233" t="s">
        <v>1907</v>
      </c>
      <c r="R1823" s="237"/>
      <c r="S1823" s="237">
        <v>4.4000000000000004</v>
      </c>
      <c r="T1823" s="189">
        <v>4.4000000000000004</v>
      </c>
      <c r="U1823" s="179" t="s">
        <v>29</v>
      </c>
      <c r="V1823" s="179"/>
      <c r="W1823" s="179"/>
      <c r="X1823" s="179"/>
      <c r="Y1823" s="179"/>
      <c r="Z1823" s="179"/>
      <c r="AA1823" s="179"/>
      <c r="AB1823" s="179"/>
      <c r="AC1823" s="179"/>
      <c r="AD1823" s="179" t="s">
        <v>38</v>
      </c>
      <c r="AE1823" s="115"/>
      <c r="AF1823" s="115"/>
      <c r="AG1823" s="115"/>
      <c r="AH1823" s="152"/>
      <c r="AJ1823" s="1">
        <f t="shared" si="105"/>
        <v>0</v>
      </c>
    </row>
    <row r="1824" spans="1:36" ht="140.25" customHeight="1">
      <c r="A1824" s="179" t="s">
        <v>1052</v>
      </c>
      <c r="B1824" s="179" t="s">
        <v>87</v>
      </c>
      <c r="C1824" s="179" t="s">
        <v>376</v>
      </c>
      <c r="D1824" s="278">
        <v>42449</v>
      </c>
      <c r="E1824" s="176">
        <v>0.92222222222222217</v>
      </c>
      <c r="F1824" s="278">
        <v>42449</v>
      </c>
      <c r="G1824" s="68">
        <v>0.92499999999999993</v>
      </c>
      <c r="H1824" s="191">
        <v>2.7777777777777779E-3</v>
      </c>
      <c r="I1824" s="109">
        <v>243</v>
      </c>
      <c r="J1824" s="179" t="s">
        <v>303</v>
      </c>
      <c r="K1824" s="179" t="s">
        <v>21</v>
      </c>
      <c r="L1824" s="179" t="s">
        <v>17</v>
      </c>
      <c r="M1824" s="180" t="s">
        <v>1313</v>
      </c>
      <c r="N1824" s="179">
        <v>110</v>
      </c>
      <c r="O1824" s="179" t="s">
        <v>8</v>
      </c>
      <c r="P1824" s="196" t="s">
        <v>1313</v>
      </c>
      <c r="Q1824" s="233" t="s">
        <v>1314</v>
      </c>
      <c r="R1824" s="237"/>
      <c r="S1824" s="237">
        <v>106.6</v>
      </c>
      <c r="T1824" s="189">
        <v>106.6</v>
      </c>
      <c r="U1824" s="179" t="s">
        <v>29</v>
      </c>
      <c r="V1824" s="179"/>
      <c r="W1824" s="179"/>
      <c r="X1824" s="179"/>
      <c r="Y1824" s="179"/>
      <c r="Z1824" s="179"/>
      <c r="AA1824" s="179"/>
      <c r="AB1824" s="179"/>
      <c r="AC1824" s="179"/>
      <c r="AD1824" s="179" t="s">
        <v>38</v>
      </c>
      <c r="AE1824" s="115"/>
      <c r="AF1824" s="115"/>
      <c r="AG1824" s="115"/>
      <c r="AH1824" s="152"/>
      <c r="AJ1824" s="1">
        <f t="shared" si="105"/>
        <v>0</v>
      </c>
    </row>
    <row r="1825" spans="1:36" ht="110.25" customHeight="1">
      <c r="A1825" s="179" t="s">
        <v>1052</v>
      </c>
      <c r="B1825" s="179" t="s">
        <v>87</v>
      </c>
      <c r="C1825" s="179" t="s">
        <v>376</v>
      </c>
      <c r="D1825" s="278">
        <v>42450</v>
      </c>
      <c r="E1825" s="176">
        <v>3.125E-2</v>
      </c>
      <c r="F1825" s="278">
        <v>42450</v>
      </c>
      <c r="G1825" s="68">
        <v>3.125E-2</v>
      </c>
      <c r="H1825" s="191">
        <v>0</v>
      </c>
      <c r="I1825" s="109">
        <v>16</v>
      </c>
      <c r="J1825" s="179" t="s">
        <v>303</v>
      </c>
      <c r="K1825" s="179" t="s">
        <v>9</v>
      </c>
      <c r="L1825" s="179" t="s">
        <v>17</v>
      </c>
      <c r="M1825" s="180" t="s">
        <v>1315</v>
      </c>
      <c r="N1825" s="179">
        <v>110</v>
      </c>
      <c r="O1825" s="179" t="s">
        <v>8</v>
      </c>
      <c r="P1825" s="196" t="s">
        <v>1315</v>
      </c>
      <c r="Q1825" s="233" t="s">
        <v>1316</v>
      </c>
      <c r="R1825" s="237"/>
      <c r="S1825" s="237">
        <v>6.3</v>
      </c>
      <c r="T1825" s="189">
        <v>6.3</v>
      </c>
      <c r="U1825" s="179"/>
      <c r="V1825" s="179"/>
      <c r="W1825" s="179"/>
      <c r="X1825" s="179"/>
      <c r="Y1825" s="179"/>
      <c r="Z1825" s="179"/>
      <c r="AA1825" s="179"/>
      <c r="AB1825" s="179"/>
      <c r="AC1825" s="179"/>
      <c r="AD1825" s="179" t="s">
        <v>38</v>
      </c>
      <c r="AE1825" s="115"/>
      <c r="AF1825" s="115"/>
      <c r="AG1825" s="115"/>
      <c r="AH1825" s="152"/>
      <c r="AJ1825" s="1">
        <f t="shared" si="105"/>
        <v>0</v>
      </c>
    </row>
    <row r="1826" spans="1:36" ht="110.25" customHeight="1">
      <c r="A1826" s="179" t="s">
        <v>1052</v>
      </c>
      <c r="B1826" s="179" t="s">
        <v>87</v>
      </c>
      <c r="C1826" s="179" t="s">
        <v>321</v>
      </c>
      <c r="D1826" s="278">
        <v>42451</v>
      </c>
      <c r="E1826" s="176">
        <v>0.47083333333333338</v>
      </c>
      <c r="F1826" s="278">
        <v>42451</v>
      </c>
      <c r="G1826" s="68">
        <v>0.47083333333333338</v>
      </c>
      <c r="H1826" s="191">
        <v>0</v>
      </c>
      <c r="I1826" s="109">
        <v>4</v>
      </c>
      <c r="J1826" s="179" t="s">
        <v>303</v>
      </c>
      <c r="K1826" s="179" t="s">
        <v>9</v>
      </c>
      <c r="L1826" s="179" t="s">
        <v>10</v>
      </c>
      <c r="M1826" s="180" t="s">
        <v>1625</v>
      </c>
      <c r="N1826" s="179" t="s">
        <v>3</v>
      </c>
      <c r="O1826" s="179" t="s">
        <v>8</v>
      </c>
      <c r="P1826" s="196" t="s">
        <v>1625</v>
      </c>
      <c r="Q1826" s="233" t="s">
        <v>1626</v>
      </c>
      <c r="R1826" s="237">
        <v>5.0999999999999996</v>
      </c>
      <c r="S1826" s="237"/>
      <c r="T1826" s="189">
        <v>5.0999999999999996</v>
      </c>
      <c r="U1826" s="179" t="s">
        <v>29</v>
      </c>
      <c r="V1826" s="179">
        <v>1987</v>
      </c>
      <c r="W1826" s="179" t="s">
        <v>2745</v>
      </c>
      <c r="X1826" s="179" t="s">
        <v>2718</v>
      </c>
      <c r="Y1826" s="79">
        <v>42456</v>
      </c>
      <c r="Z1826" s="179">
        <v>100</v>
      </c>
      <c r="AA1826" s="79">
        <v>42638</v>
      </c>
      <c r="AB1826" s="179">
        <v>0</v>
      </c>
      <c r="AC1826" s="79">
        <v>42456</v>
      </c>
      <c r="AD1826" s="115" t="s">
        <v>32</v>
      </c>
      <c r="AE1826" s="115"/>
      <c r="AF1826" s="115"/>
      <c r="AG1826" s="115"/>
      <c r="AH1826" s="152"/>
      <c r="AJ1826" s="1">
        <f t="shared" si="105"/>
        <v>0</v>
      </c>
    </row>
    <row r="1827" spans="1:36" ht="242.25" customHeight="1">
      <c r="A1827" s="179" t="s">
        <v>1052</v>
      </c>
      <c r="B1827" s="179" t="s">
        <v>87</v>
      </c>
      <c r="C1827" s="179" t="s">
        <v>321</v>
      </c>
      <c r="D1827" s="278">
        <v>42451</v>
      </c>
      <c r="E1827" s="176">
        <v>0.47083333333333338</v>
      </c>
      <c r="F1827" s="278">
        <v>42449</v>
      </c>
      <c r="G1827" s="68">
        <v>0.71250000000000002</v>
      </c>
      <c r="H1827" s="191">
        <v>0.24166666666666667</v>
      </c>
      <c r="I1827" s="109">
        <v>42</v>
      </c>
      <c r="J1827" s="179" t="s">
        <v>303</v>
      </c>
      <c r="K1827" s="179" t="s">
        <v>15</v>
      </c>
      <c r="L1827" s="179" t="s">
        <v>10</v>
      </c>
      <c r="M1827" s="180" t="s">
        <v>1347</v>
      </c>
      <c r="N1827" s="179" t="s">
        <v>3</v>
      </c>
      <c r="O1827" s="179" t="s">
        <v>8</v>
      </c>
      <c r="P1827" s="196" t="s">
        <v>1347</v>
      </c>
      <c r="Q1827" s="233" t="s">
        <v>1627</v>
      </c>
      <c r="R1827" s="237">
        <v>78.2</v>
      </c>
      <c r="S1827" s="237">
        <v>23.9</v>
      </c>
      <c r="T1827" s="189">
        <v>102.1</v>
      </c>
      <c r="U1827" s="179" t="s">
        <v>29</v>
      </c>
      <c r="V1827" s="179"/>
      <c r="W1827" s="179" t="s">
        <v>2725</v>
      </c>
      <c r="X1827" s="179"/>
      <c r="Y1827" s="179"/>
      <c r="Z1827" s="179"/>
      <c r="AA1827" s="179"/>
      <c r="AB1827" s="179"/>
      <c r="AC1827" s="179"/>
      <c r="AD1827" s="115" t="s">
        <v>32</v>
      </c>
      <c r="AE1827" s="115"/>
      <c r="AF1827" s="115"/>
      <c r="AG1827" s="115"/>
      <c r="AH1827" s="152"/>
      <c r="AJ1827" s="1">
        <f t="shared" si="105"/>
        <v>0</v>
      </c>
    </row>
    <row r="1828" spans="1:36" ht="114.75" customHeight="1">
      <c r="A1828" s="179" t="s">
        <v>1052</v>
      </c>
      <c r="B1828" s="179" t="s">
        <v>87</v>
      </c>
      <c r="C1828" s="179" t="s">
        <v>321</v>
      </c>
      <c r="D1828" s="278">
        <v>42451</v>
      </c>
      <c r="E1828" s="176">
        <v>0.57222222222222219</v>
      </c>
      <c r="F1828" s="278">
        <v>42451</v>
      </c>
      <c r="G1828" s="68">
        <v>0.58124999999999993</v>
      </c>
      <c r="H1828" s="191">
        <v>9.0277777777777787E-3</v>
      </c>
      <c r="I1828" s="109">
        <v>8</v>
      </c>
      <c r="J1828" s="179" t="s">
        <v>303</v>
      </c>
      <c r="K1828" s="179" t="s">
        <v>21</v>
      </c>
      <c r="L1828" s="179" t="s">
        <v>10</v>
      </c>
      <c r="M1828" s="180" t="s">
        <v>1628</v>
      </c>
      <c r="N1828" s="179" t="s">
        <v>3</v>
      </c>
      <c r="O1828" s="179" t="s">
        <v>8</v>
      </c>
      <c r="P1828" s="196" t="s">
        <v>1628</v>
      </c>
      <c r="Q1828" s="233" t="s">
        <v>1629</v>
      </c>
      <c r="R1828" s="237">
        <v>17.3</v>
      </c>
      <c r="S1828" s="237"/>
      <c r="T1828" s="189">
        <v>17.3</v>
      </c>
      <c r="U1828" s="179" t="s">
        <v>29</v>
      </c>
      <c r="V1828" s="179">
        <v>1991</v>
      </c>
      <c r="W1828" s="179" t="s">
        <v>2737</v>
      </c>
      <c r="X1828" s="179" t="s">
        <v>2718</v>
      </c>
      <c r="Y1828" s="79">
        <v>42418</v>
      </c>
      <c r="Z1828" s="179">
        <v>100</v>
      </c>
      <c r="AA1828" s="79">
        <v>42599</v>
      </c>
      <c r="AB1828" s="179">
        <v>0</v>
      </c>
      <c r="AC1828" s="79">
        <v>42418</v>
      </c>
      <c r="AD1828" s="115" t="s">
        <v>64</v>
      </c>
      <c r="AE1828" s="115"/>
      <c r="AF1828" s="115"/>
      <c r="AG1828" s="115"/>
      <c r="AH1828" s="152"/>
      <c r="AJ1828" s="1">
        <f t="shared" si="105"/>
        <v>0</v>
      </c>
    </row>
    <row r="1829" spans="1:36" ht="94.5" customHeight="1">
      <c r="A1829" s="179" t="s">
        <v>1052</v>
      </c>
      <c r="B1829" s="179" t="s">
        <v>87</v>
      </c>
      <c r="C1829" s="179" t="s">
        <v>321</v>
      </c>
      <c r="D1829" s="278">
        <v>42451</v>
      </c>
      <c r="E1829" s="176">
        <v>0.57013888888888886</v>
      </c>
      <c r="F1829" s="278">
        <v>42451</v>
      </c>
      <c r="G1829" s="68">
        <v>0.57013888888888886</v>
      </c>
      <c r="H1829" s="191">
        <v>0</v>
      </c>
      <c r="I1829" s="109">
        <v>3</v>
      </c>
      <c r="J1829" s="179" t="s">
        <v>303</v>
      </c>
      <c r="K1829" s="179" t="s">
        <v>9</v>
      </c>
      <c r="L1829" s="179" t="s">
        <v>10</v>
      </c>
      <c r="M1829" s="180" t="s">
        <v>1630</v>
      </c>
      <c r="N1829" s="179" t="s">
        <v>3</v>
      </c>
      <c r="O1829" s="179" t="s">
        <v>8</v>
      </c>
      <c r="P1829" s="196" t="s">
        <v>1630</v>
      </c>
      <c r="Q1829" s="233" t="s">
        <v>1631</v>
      </c>
      <c r="R1829" s="237"/>
      <c r="S1829" s="237">
        <v>8.8000000000000007</v>
      </c>
      <c r="T1829" s="189">
        <v>8.8000000000000007</v>
      </c>
      <c r="U1829" s="179" t="s">
        <v>29</v>
      </c>
      <c r="V1829" s="179">
        <v>1992</v>
      </c>
      <c r="W1829" s="179" t="s">
        <v>2746</v>
      </c>
      <c r="X1829" s="179" t="s">
        <v>2718</v>
      </c>
      <c r="Y1829" s="179"/>
      <c r="Z1829" s="179">
        <v>100</v>
      </c>
      <c r="AA1829" s="179"/>
      <c r="AB1829" s="179">
        <v>0</v>
      </c>
      <c r="AC1829" s="179"/>
      <c r="AD1829" s="115" t="s">
        <v>32</v>
      </c>
      <c r="AE1829" s="115"/>
      <c r="AF1829" s="115"/>
      <c r="AG1829" s="115"/>
      <c r="AH1829" s="152"/>
      <c r="AJ1829" s="1">
        <f t="shared" si="105"/>
        <v>0</v>
      </c>
    </row>
    <row r="1830" spans="1:36" ht="114.75" customHeight="1">
      <c r="A1830" s="179" t="s">
        <v>1052</v>
      </c>
      <c r="B1830" s="179" t="s">
        <v>87</v>
      </c>
      <c r="C1830" s="179" t="s">
        <v>321</v>
      </c>
      <c r="D1830" s="278">
        <v>42451</v>
      </c>
      <c r="E1830" s="176">
        <v>0.57013888888888886</v>
      </c>
      <c r="F1830" s="278">
        <v>42451</v>
      </c>
      <c r="G1830" s="68">
        <v>0.57013888888888886</v>
      </c>
      <c r="H1830" s="191">
        <v>0</v>
      </c>
      <c r="I1830" s="109">
        <v>17</v>
      </c>
      <c r="J1830" s="179" t="s">
        <v>303</v>
      </c>
      <c r="K1830" s="179" t="s">
        <v>9</v>
      </c>
      <c r="L1830" s="179" t="s">
        <v>10</v>
      </c>
      <c r="M1830" s="180" t="s">
        <v>1348</v>
      </c>
      <c r="N1830" s="179" t="s">
        <v>3</v>
      </c>
      <c r="O1830" s="179" t="s">
        <v>8</v>
      </c>
      <c r="P1830" s="196" t="s">
        <v>1348</v>
      </c>
      <c r="Q1830" s="233" t="s">
        <v>1632</v>
      </c>
      <c r="R1830" s="237"/>
      <c r="S1830" s="237">
        <v>4.0999999999999996</v>
      </c>
      <c r="T1830" s="189">
        <v>4.0999999999999996</v>
      </c>
      <c r="U1830" s="179" t="s">
        <v>29</v>
      </c>
      <c r="V1830" s="179">
        <v>1996</v>
      </c>
      <c r="W1830" s="179" t="s">
        <v>2725</v>
      </c>
      <c r="X1830" s="179" t="s">
        <v>2718</v>
      </c>
      <c r="Y1830" s="79">
        <v>42297</v>
      </c>
      <c r="Z1830" s="179">
        <v>100</v>
      </c>
      <c r="AA1830" s="179"/>
      <c r="AB1830" s="179">
        <v>0</v>
      </c>
      <c r="AC1830" s="79">
        <v>42297</v>
      </c>
      <c r="AD1830" s="115" t="s">
        <v>32</v>
      </c>
      <c r="AE1830" s="115"/>
      <c r="AF1830" s="115"/>
      <c r="AG1830" s="115"/>
      <c r="AH1830" s="152"/>
      <c r="AJ1830" s="1">
        <f t="shared" si="105"/>
        <v>0</v>
      </c>
    </row>
    <row r="1831" spans="1:36" ht="173.25" customHeight="1">
      <c r="A1831" s="179" t="s">
        <v>1052</v>
      </c>
      <c r="B1831" s="179" t="s">
        <v>87</v>
      </c>
      <c r="C1831" s="179" t="s">
        <v>321</v>
      </c>
      <c r="D1831" s="278">
        <v>42451</v>
      </c>
      <c r="E1831" s="176">
        <v>0.57013888888888886</v>
      </c>
      <c r="F1831" s="278">
        <v>42451</v>
      </c>
      <c r="G1831" s="68">
        <v>0.57013888888888886</v>
      </c>
      <c r="H1831" s="191">
        <v>0</v>
      </c>
      <c r="I1831" s="109">
        <v>5</v>
      </c>
      <c r="J1831" s="179" t="s">
        <v>303</v>
      </c>
      <c r="K1831" s="179" t="s">
        <v>9</v>
      </c>
      <c r="L1831" s="179" t="s">
        <v>10</v>
      </c>
      <c r="M1831" s="180" t="s">
        <v>1633</v>
      </c>
      <c r="N1831" s="179" t="s">
        <v>3</v>
      </c>
      <c r="O1831" s="179" t="s">
        <v>8</v>
      </c>
      <c r="P1831" s="196" t="s">
        <v>1633</v>
      </c>
      <c r="Q1831" s="233" t="s">
        <v>1634</v>
      </c>
      <c r="R1831" s="237"/>
      <c r="S1831" s="237">
        <v>0.6</v>
      </c>
      <c r="T1831" s="189">
        <v>0.6</v>
      </c>
      <c r="U1831" s="179"/>
      <c r="V1831" s="179"/>
      <c r="W1831" s="179"/>
      <c r="X1831" s="179"/>
      <c r="Y1831" s="179"/>
      <c r="Z1831" s="179"/>
      <c r="AA1831" s="179"/>
      <c r="AB1831" s="179"/>
      <c r="AC1831" s="179"/>
      <c r="AD1831" s="179" t="s">
        <v>32</v>
      </c>
      <c r="AE1831" s="115"/>
      <c r="AF1831" s="115"/>
      <c r="AG1831" s="115"/>
      <c r="AH1831" s="152"/>
      <c r="AJ1831" s="1">
        <f t="shared" si="105"/>
        <v>0</v>
      </c>
    </row>
    <row r="1832" spans="1:36" ht="157.5" customHeight="1">
      <c r="A1832" s="179" t="s">
        <v>1052</v>
      </c>
      <c r="B1832" s="179" t="s">
        <v>87</v>
      </c>
      <c r="C1832" s="179" t="s">
        <v>321</v>
      </c>
      <c r="D1832" s="278">
        <v>42451</v>
      </c>
      <c r="E1832" s="176">
        <v>0.64513888888888882</v>
      </c>
      <c r="F1832" s="278">
        <v>42451</v>
      </c>
      <c r="G1832" s="68">
        <v>0.64513888888888882</v>
      </c>
      <c r="H1832" s="191">
        <v>0</v>
      </c>
      <c r="I1832" s="109">
        <v>3</v>
      </c>
      <c r="J1832" s="179" t="s">
        <v>303</v>
      </c>
      <c r="K1832" s="179" t="s">
        <v>9</v>
      </c>
      <c r="L1832" s="179" t="s">
        <v>10</v>
      </c>
      <c r="M1832" s="180" t="s">
        <v>1630</v>
      </c>
      <c r="N1832" s="179" t="s">
        <v>3</v>
      </c>
      <c r="O1832" s="179" t="s">
        <v>8</v>
      </c>
      <c r="P1832" s="196" t="s">
        <v>1630</v>
      </c>
      <c r="Q1832" s="233" t="s">
        <v>1631</v>
      </c>
      <c r="R1832" s="237"/>
      <c r="S1832" s="237">
        <v>9.1999999999999993</v>
      </c>
      <c r="T1832" s="189">
        <v>9.1999999999999993</v>
      </c>
      <c r="U1832" s="179" t="s">
        <v>29</v>
      </c>
      <c r="V1832" s="179">
        <v>1992</v>
      </c>
      <c r="W1832" s="179" t="s">
        <v>2746</v>
      </c>
      <c r="X1832" s="179" t="s">
        <v>2718</v>
      </c>
      <c r="Y1832" s="179"/>
      <c r="Z1832" s="179">
        <v>100</v>
      </c>
      <c r="AA1832" s="179"/>
      <c r="AB1832" s="179">
        <v>0</v>
      </c>
      <c r="AC1832" s="179"/>
      <c r="AD1832" s="115" t="s">
        <v>32</v>
      </c>
      <c r="AE1832" s="115"/>
      <c r="AF1832" s="115"/>
      <c r="AG1832" s="115"/>
      <c r="AH1832" s="152"/>
      <c r="AJ1832" s="1">
        <f t="shared" si="105"/>
        <v>0</v>
      </c>
    </row>
    <row r="1833" spans="1:36" ht="126" customHeight="1">
      <c r="A1833" s="179" t="s">
        <v>1052</v>
      </c>
      <c r="B1833" s="179" t="s">
        <v>87</v>
      </c>
      <c r="C1833" s="179" t="s">
        <v>321</v>
      </c>
      <c r="D1833" s="278">
        <v>42451</v>
      </c>
      <c r="E1833" s="176">
        <v>0.66875000000000007</v>
      </c>
      <c r="F1833" s="278">
        <v>42451</v>
      </c>
      <c r="G1833" s="68">
        <v>0.66875000000000007</v>
      </c>
      <c r="H1833" s="191">
        <v>0</v>
      </c>
      <c r="I1833" s="109">
        <v>54</v>
      </c>
      <c r="J1833" s="179" t="s">
        <v>303</v>
      </c>
      <c r="K1833" s="179" t="s">
        <v>9</v>
      </c>
      <c r="L1833" s="179" t="s">
        <v>10</v>
      </c>
      <c r="M1833" s="180" t="s">
        <v>1637</v>
      </c>
      <c r="N1833" s="179" t="s">
        <v>3</v>
      </c>
      <c r="O1833" s="179" t="s">
        <v>8</v>
      </c>
      <c r="P1833" s="196" t="s">
        <v>1637</v>
      </c>
      <c r="Q1833" s="233" t="s">
        <v>1638</v>
      </c>
      <c r="R1833" s="237">
        <v>1.1000000000000001</v>
      </c>
      <c r="S1833" s="237">
        <v>35.9</v>
      </c>
      <c r="T1833" s="189">
        <v>37</v>
      </c>
      <c r="U1833" s="80" t="s">
        <v>29</v>
      </c>
      <c r="V1833" s="80">
        <v>1990</v>
      </c>
      <c r="W1833" s="80" t="s">
        <v>2745</v>
      </c>
      <c r="X1833" s="80" t="s">
        <v>2718</v>
      </c>
      <c r="Y1833" s="337">
        <v>42393</v>
      </c>
      <c r="Z1833" s="80">
        <v>100</v>
      </c>
      <c r="AA1833" s="337">
        <v>42571</v>
      </c>
      <c r="AB1833" s="80">
        <v>0</v>
      </c>
      <c r="AC1833" s="337">
        <v>42393</v>
      </c>
      <c r="AD1833" s="728" t="s">
        <v>32</v>
      </c>
      <c r="AE1833" s="728"/>
      <c r="AF1833" s="728"/>
      <c r="AG1833" s="728"/>
      <c r="AH1833" s="156"/>
      <c r="AJ1833" s="1">
        <f t="shared" si="105"/>
        <v>0</v>
      </c>
    </row>
    <row r="1834" spans="1:36" ht="89.25" customHeight="1">
      <c r="A1834" s="179" t="s">
        <v>1052</v>
      </c>
      <c r="B1834" s="179" t="s">
        <v>87</v>
      </c>
      <c r="C1834" s="179" t="s">
        <v>321</v>
      </c>
      <c r="D1834" s="278">
        <v>42451</v>
      </c>
      <c r="E1834" s="176">
        <v>0.72361111111111109</v>
      </c>
      <c r="F1834" s="278">
        <v>42451</v>
      </c>
      <c r="G1834" s="68">
        <v>0.79999999999999993</v>
      </c>
      <c r="H1834" s="191">
        <v>7.6388888888888895E-2</v>
      </c>
      <c r="I1834" s="109">
        <v>2</v>
      </c>
      <c r="J1834" s="179" t="s">
        <v>303</v>
      </c>
      <c r="K1834" s="179" t="s">
        <v>21</v>
      </c>
      <c r="L1834" s="179" t="s">
        <v>10</v>
      </c>
      <c r="M1834" s="180" t="s">
        <v>1639</v>
      </c>
      <c r="N1834" s="179" t="s">
        <v>3</v>
      </c>
      <c r="O1834" s="179" t="s">
        <v>8</v>
      </c>
      <c r="P1834" s="196" t="s">
        <v>1639</v>
      </c>
      <c r="Q1834" s="233" t="s">
        <v>1640</v>
      </c>
      <c r="R1834" s="237">
        <v>2.7</v>
      </c>
      <c r="S1834" s="237"/>
      <c r="T1834" s="189">
        <v>2.7</v>
      </c>
      <c r="U1834" s="179" t="s">
        <v>29</v>
      </c>
      <c r="V1834" s="179">
        <v>2004</v>
      </c>
      <c r="W1834" s="179" t="s">
        <v>2725</v>
      </c>
      <c r="X1834" s="80" t="s">
        <v>2718</v>
      </c>
      <c r="Y1834" s="79">
        <v>42313</v>
      </c>
      <c r="Z1834" s="179">
        <v>100</v>
      </c>
      <c r="AA1834" s="79">
        <v>42500</v>
      </c>
      <c r="AB1834" s="179">
        <v>0</v>
      </c>
      <c r="AC1834" s="79">
        <v>42313</v>
      </c>
      <c r="AD1834" s="115" t="s">
        <v>32</v>
      </c>
      <c r="AE1834" s="115"/>
      <c r="AF1834" s="115"/>
      <c r="AG1834" s="115"/>
      <c r="AH1834" s="152"/>
      <c r="AJ1834" s="1">
        <f t="shared" si="105"/>
        <v>0</v>
      </c>
    </row>
    <row r="1835" spans="1:36" ht="78.75" customHeight="1">
      <c r="A1835" s="179" t="s">
        <v>1052</v>
      </c>
      <c r="B1835" s="179" t="s">
        <v>87</v>
      </c>
      <c r="C1835" s="179" t="s">
        <v>321</v>
      </c>
      <c r="D1835" s="278">
        <v>42451</v>
      </c>
      <c r="E1835" s="176">
        <v>0.78680555555555554</v>
      </c>
      <c r="F1835" s="278">
        <v>42452</v>
      </c>
      <c r="G1835" s="68">
        <v>8.2638888888888887E-2</v>
      </c>
      <c r="H1835" s="191">
        <v>0.29583333333333334</v>
      </c>
      <c r="I1835" s="109">
        <v>7</v>
      </c>
      <c r="J1835" s="179" t="s">
        <v>303</v>
      </c>
      <c r="K1835" s="179" t="s">
        <v>9</v>
      </c>
      <c r="L1835" s="179" t="s">
        <v>10</v>
      </c>
      <c r="M1835" s="180" t="s">
        <v>1350</v>
      </c>
      <c r="N1835" s="179" t="s">
        <v>3</v>
      </c>
      <c r="O1835" s="179" t="s">
        <v>8</v>
      </c>
      <c r="P1835" s="196" t="s">
        <v>1350</v>
      </c>
      <c r="Q1835" s="233" t="s">
        <v>1641</v>
      </c>
      <c r="R1835" s="237">
        <v>1</v>
      </c>
      <c r="S1835" s="237">
        <v>0.6</v>
      </c>
      <c r="T1835" s="189">
        <v>1.6</v>
      </c>
      <c r="U1835" s="179" t="s">
        <v>29</v>
      </c>
      <c r="V1835" s="179">
        <v>1996</v>
      </c>
      <c r="W1835" s="179" t="s">
        <v>2725</v>
      </c>
      <c r="X1835" s="179" t="s">
        <v>2718</v>
      </c>
      <c r="Y1835" s="79">
        <v>42436</v>
      </c>
      <c r="Z1835" s="179">
        <v>100</v>
      </c>
      <c r="AA1835" s="179"/>
      <c r="AB1835" s="179">
        <v>0</v>
      </c>
      <c r="AC1835" s="79">
        <v>42436</v>
      </c>
      <c r="AD1835" s="115" t="s">
        <v>32</v>
      </c>
      <c r="AE1835" s="115"/>
      <c r="AF1835" s="115"/>
      <c r="AG1835" s="115"/>
      <c r="AH1835" s="152"/>
      <c r="AJ1835" s="1">
        <f t="shared" si="105"/>
        <v>0</v>
      </c>
    </row>
    <row r="1836" spans="1:36" ht="47.25" customHeight="1">
      <c r="A1836" s="179" t="s">
        <v>1052</v>
      </c>
      <c r="B1836" s="179" t="s">
        <v>87</v>
      </c>
      <c r="C1836" s="179" t="s">
        <v>321</v>
      </c>
      <c r="D1836" s="278">
        <v>42451</v>
      </c>
      <c r="E1836" s="176">
        <v>0.75763888888888886</v>
      </c>
      <c r="F1836" s="278">
        <v>42451</v>
      </c>
      <c r="G1836" s="68">
        <v>0.75763888888888886</v>
      </c>
      <c r="H1836" s="191">
        <v>0</v>
      </c>
      <c r="I1836" s="109">
        <v>9</v>
      </c>
      <c r="J1836" s="179" t="s">
        <v>303</v>
      </c>
      <c r="K1836" s="179" t="s">
        <v>9</v>
      </c>
      <c r="L1836" s="179" t="s">
        <v>10</v>
      </c>
      <c r="M1836" s="180" t="s">
        <v>1642</v>
      </c>
      <c r="N1836" s="179" t="s">
        <v>3</v>
      </c>
      <c r="O1836" s="179" t="s">
        <v>8</v>
      </c>
      <c r="P1836" s="196" t="s">
        <v>1642</v>
      </c>
      <c r="Q1836" s="233" t="s">
        <v>1643</v>
      </c>
      <c r="R1836" s="237"/>
      <c r="S1836" s="237">
        <v>16.2</v>
      </c>
      <c r="T1836" s="189">
        <v>16.2</v>
      </c>
      <c r="U1836" s="179" t="s">
        <v>29</v>
      </c>
      <c r="V1836" s="179">
        <v>2003</v>
      </c>
      <c r="W1836" s="179" t="s">
        <v>2725</v>
      </c>
      <c r="X1836" s="179" t="s">
        <v>2718</v>
      </c>
      <c r="Y1836" s="79">
        <v>42370</v>
      </c>
      <c r="Z1836" s="179">
        <v>100</v>
      </c>
      <c r="AA1836" s="179"/>
      <c r="AB1836" s="179">
        <v>0</v>
      </c>
      <c r="AC1836" s="79">
        <v>42370</v>
      </c>
      <c r="AD1836" s="115" t="s">
        <v>32</v>
      </c>
      <c r="AE1836" s="115"/>
      <c r="AF1836" s="115"/>
      <c r="AG1836" s="115"/>
      <c r="AH1836" s="152"/>
      <c r="AJ1836" s="1">
        <f t="shared" si="105"/>
        <v>0</v>
      </c>
    </row>
    <row r="1837" spans="1:36" ht="114.75" customHeight="1">
      <c r="A1837" s="179" t="s">
        <v>1052</v>
      </c>
      <c r="B1837" s="179" t="s">
        <v>87</v>
      </c>
      <c r="C1837" s="179" t="s">
        <v>321</v>
      </c>
      <c r="D1837" s="278">
        <v>42451</v>
      </c>
      <c r="E1837" s="176">
        <v>0.75902777777777775</v>
      </c>
      <c r="F1837" s="278">
        <v>42452</v>
      </c>
      <c r="G1837" s="68">
        <v>0.24791666666666667</v>
      </c>
      <c r="H1837" s="191">
        <v>0.48819444444444443</v>
      </c>
      <c r="I1837" s="109">
        <v>9</v>
      </c>
      <c r="J1837" s="179" t="s">
        <v>303</v>
      </c>
      <c r="K1837" s="179" t="s">
        <v>21</v>
      </c>
      <c r="L1837" s="179" t="s">
        <v>10</v>
      </c>
      <c r="M1837" s="180" t="s">
        <v>1644</v>
      </c>
      <c r="N1837" s="179" t="s">
        <v>3</v>
      </c>
      <c r="O1837" s="179" t="s">
        <v>8</v>
      </c>
      <c r="P1837" s="196" t="s">
        <v>1644</v>
      </c>
      <c r="Q1837" s="233" t="s">
        <v>1645</v>
      </c>
      <c r="R1837" s="237">
        <v>21.9</v>
      </c>
      <c r="S1837" s="237"/>
      <c r="T1837" s="189">
        <v>21.9</v>
      </c>
      <c r="U1837" s="179" t="s">
        <v>29</v>
      </c>
      <c r="V1837" s="179">
        <v>1989</v>
      </c>
      <c r="W1837" s="179" t="s">
        <v>2725</v>
      </c>
      <c r="X1837" s="179" t="s">
        <v>2718</v>
      </c>
      <c r="Y1837" s="79">
        <v>41929</v>
      </c>
      <c r="Z1837" s="179">
        <v>100</v>
      </c>
      <c r="AA1837" s="179"/>
      <c r="AB1837" s="179">
        <v>0</v>
      </c>
      <c r="AC1837" s="79">
        <v>41929</v>
      </c>
      <c r="AD1837" s="115" t="s">
        <v>32</v>
      </c>
      <c r="AE1837" s="115"/>
      <c r="AF1837" s="115"/>
      <c r="AG1837" s="115"/>
      <c r="AH1837" s="152"/>
      <c r="AJ1837" s="1">
        <f t="shared" si="105"/>
        <v>0</v>
      </c>
    </row>
    <row r="1838" spans="1:36" ht="127.5" customHeight="1">
      <c r="A1838" s="179" t="s">
        <v>1052</v>
      </c>
      <c r="B1838" s="179" t="s">
        <v>87</v>
      </c>
      <c r="C1838" s="179" t="s">
        <v>321</v>
      </c>
      <c r="D1838" s="278">
        <v>42451</v>
      </c>
      <c r="E1838" s="176">
        <v>0.78194444444444444</v>
      </c>
      <c r="F1838" s="278">
        <v>42451</v>
      </c>
      <c r="G1838" s="68">
        <v>0.97777777777777775</v>
      </c>
      <c r="H1838" s="191">
        <v>0.19583333333333333</v>
      </c>
      <c r="I1838" s="109">
        <v>17</v>
      </c>
      <c r="J1838" s="179" t="s">
        <v>303</v>
      </c>
      <c r="K1838" s="179" t="s">
        <v>21</v>
      </c>
      <c r="L1838" s="179" t="s">
        <v>10</v>
      </c>
      <c r="M1838" s="180" t="s">
        <v>1348</v>
      </c>
      <c r="N1838" s="179" t="s">
        <v>3</v>
      </c>
      <c r="O1838" s="179" t="s">
        <v>8</v>
      </c>
      <c r="P1838" s="196" t="s">
        <v>1348</v>
      </c>
      <c r="Q1838" s="233" t="s">
        <v>1646</v>
      </c>
      <c r="R1838" s="237">
        <v>35.299999999999997</v>
      </c>
      <c r="S1838" s="237"/>
      <c r="T1838" s="189">
        <v>35.299999999999997</v>
      </c>
      <c r="U1838" s="179" t="s">
        <v>29</v>
      </c>
      <c r="V1838" s="179">
        <v>1996</v>
      </c>
      <c r="W1838" s="179" t="s">
        <v>2725</v>
      </c>
      <c r="X1838" s="179" t="s">
        <v>2718</v>
      </c>
      <c r="Y1838" s="79">
        <v>42297</v>
      </c>
      <c r="Z1838" s="179">
        <v>100</v>
      </c>
      <c r="AA1838" s="179"/>
      <c r="AB1838" s="179">
        <v>0</v>
      </c>
      <c r="AC1838" s="79">
        <v>42297</v>
      </c>
      <c r="AD1838" s="115" t="s">
        <v>32</v>
      </c>
      <c r="AE1838" s="115"/>
      <c r="AF1838" s="115"/>
      <c r="AG1838" s="115"/>
      <c r="AH1838" s="152"/>
      <c r="AJ1838" s="1">
        <f t="shared" si="105"/>
        <v>0</v>
      </c>
    </row>
    <row r="1839" spans="1:36" ht="102" customHeight="1">
      <c r="A1839" s="179" t="s">
        <v>1052</v>
      </c>
      <c r="B1839" s="179" t="s">
        <v>87</v>
      </c>
      <c r="C1839" s="179" t="s">
        <v>321</v>
      </c>
      <c r="D1839" s="278">
        <v>42451</v>
      </c>
      <c r="E1839" s="176">
        <v>0.78194444444444444</v>
      </c>
      <c r="F1839" s="278">
        <v>42451</v>
      </c>
      <c r="G1839" s="68">
        <v>0.97777777777777775</v>
      </c>
      <c r="H1839" s="191">
        <v>0</v>
      </c>
      <c r="I1839" s="109">
        <v>17</v>
      </c>
      <c r="J1839" s="179" t="s">
        <v>303</v>
      </c>
      <c r="K1839" s="179" t="s">
        <v>9</v>
      </c>
      <c r="L1839" s="179" t="s">
        <v>10</v>
      </c>
      <c r="M1839" s="180" t="s">
        <v>1348</v>
      </c>
      <c r="N1839" s="179" t="s">
        <v>3</v>
      </c>
      <c r="O1839" s="179" t="s">
        <v>8</v>
      </c>
      <c r="P1839" s="196" t="s">
        <v>1348</v>
      </c>
      <c r="Q1839" s="233" t="s">
        <v>1646</v>
      </c>
      <c r="R1839" s="237">
        <v>1.4</v>
      </c>
      <c r="S1839" s="237"/>
      <c r="T1839" s="189">
        <v>1.4</v>
      </c>
      <c r="U1839" s="179" t="s">
        <v>29</v>
      </c>
      <c r="V1839" s="179">
        <v>1996</v>
      </c>
      <c r="W1839" s="179" t="s">
        <v>2725</v>
      </c>
      <c r="X1839" s="179" t="s">
        <v>2718</v>
      </c>
      <c r="Y1839" s="79">
        <v>42297</v>
      </c>
      <c r="Z1839" s="179">
        <v>100</v>
      </c>
      <c r="AA1839" s="179"/>
      <c r="AB1839" s="179">
        <v>0</v>
      </c>
      <c r="AC1839" s="79">
        <v>42297</v>
      </c>
      <c r="AD1839" s="115" t="s">
        <v>32</v>
      </c>
      <c r="AE1839" s="115"/>
      <c r="AF1839" s="115"/>
      <c r="AG1839" s="115" t="s">
        <v>2747</v>
      </c>
      <c r="AH1839" s="152"/>
      <c r="AJ1839" s="1">
        <f t="shared" si="105"/>
        <v>0</v>
      </c>
    </row>
    <row r="1840" spans="1:36" ht="330.75" customHeight="1">
      <c r="A1840" s="179" t="s">
        <v>1052</v>
      </c>
      <c r="B1840" s="179" t="s">
        <v>87</v>
      </c>
      <c r="C1840" s="179" t="s">
        <v>321</v>
      </c>
      <c r="D1840" s="278">
        <v>42451</v>
      </c>
      <c r="E1840" s="176">
        <v>0.78541666666666676</v>
      </c>
      <c r="F1840" s="278">
        <v>42452</v>
      </c>
      <c r="G1840" s="68">
        <v>0.10277777777777779</v>
      </c>
      <c r="H1840" s="191">
        <v>0.31736111111111115</v>
      </c>
      <c r="I1840" s="109">
        <v>15</v>
      </c>
      <c r="J1840" s="179" t="s">
        <v>303</v>
      </c>
      <c r="K1840" s="179" t="s">
        <v>21</v>
      </c>
      <c r="L1840" s="179" t="s">
        <v>10</v>
      </c>
      <c r="M1840" s="180" t="s">
        <v>1647</v>
      </c>
      <c r="N1840" s="179" t="s">
        <v>3</v>
      </c>
      <c r="O1840" s="179" t="s">
        <v>8</v>
      </c>
      <c r="P1840" s="196" t="s">
        <v>1647</v>
      </c>
      <c r="Q1840" s="233" t="s">
        <v>1648</v>
      </c>
      <c r="R1840" s="237">
        <v>54.1</v>
      </c>
      <c r="S1840" s="237"/>
      <c r="T1840" s="189">
        <v>54.1</v>
      </c>
      <c r="U1840" s="179" t="s">
        <v>29</v>
      </c>
      <c r="V1840" s="179">
        <v>2006</v>
      </c>
      <c r="W1840" s="79" t="s">
        <v>2725</v>
      </c>
      <c r="X1840" s="179" t="s">
        <v>2718</v>
      </c>
      <c r="Y1840" s="79">
        <v>42356</v>
      </c>
      <c r="Z1840" s="179">
        <v>100</v>
      </c>
      <c r="AA1840" s="179"/>
      <c r="AB1840" s="179">
        <v>0</v>
      </c>
      <c r="AC1840" s="79">
        <v>42356</v>
      </c>
      <c r="AD1840" s="115" t="s">
        <v>32</v>
      </c>
      <c r="AE1840" s="115"/>
      <c r="AF1840" s="115"/>
      <c r="AG1840" s="115"/>
      <c r="AH1840" s="152"/>
      <c r="AJ1840" s="1">
        <f t="shared" si="105"/>
        <v>0</v>
      </c>
    </row>
    <row r="1841" spans="1:36" ht="76.5" customHeight="1">
      <c r="A1841" s="179" t="s">
        <v>1052</v>
      </c>
      <c r="B1841" s="179" t="s">
        <v>87</v>
      </c>
      <c r="C1841" s="179" t="s">
        <v>321</v>
      </c>
      <c r="D1841" s="278">
        <v>42451</v>
      </c>
      <c r="E1841" s="176">
        <v>0.78541666666666676</v>
      </c>
      <c r="F1841" s="278">
        <v>42452</v>
      </c>
      <c r="G1841" s="68">
        <v>0.10277777777777779</v>
      </c>
      <c r="H1841" s="191">
        <v>0.31736111111111115</v>
      </c>
      <c r="I1841" s="109">
        <v>15</v>
      </c>
      <c r="J1841" s="179" t="s">
        <v>303</v>
      </c>
      <c r="K1841" s="179" t="s">
        <v>21</v>
      </c>
      <c r="L1841" s="179" t="s">
        <v>10</v>
      </c>
      <c r="M1841" s="180" t="s">
        <v>1647</v>
      </c>
      <c r="N1841" s="179" t="s">
        <v>3</v>
      </c>
      <c r="O1841" s="179" t="s">
        <v>8</v>
      </c>
      <c r="P1841" s="196" t="s">
        <v>1647</v>
      </c>
      <c r="Q1841" s="233" t="s">
        <v>1648</v>
      </c>
      <c r="R1841" s="237">
        <v>4.9000000000000004</v>
      </c>
      <c r="S1841" s="237"/>
      <c r="T1841" s="189">
        <v>4.9000000000000004</v>
      </c>
      <c r="U1841" s="179" t="s">
        <v>29</v>
      </c>
      <c r="V1841" s="179">
        <v>2006</v>
      </c>
      <c r="W1841" s="79" t="s">
        <v>2725</v>
      </c>
      <c r="X1841" s="179" t="s">
        <v>2718</v>
      </c>
      <c r="Y1841" s="79">
        <v>42356</v>
      </c>
      <c r="Z1841" s="179">
        <v>100</v>
      </c>
      <c r="AA1841" s="179"/>
      <c r="AB1841" s="179">
        <v>0</v>
      </c>
      <c r="AC1841" s="79">
        <v>42356</v>
      </c>
      <c r="AD1841" s="115" t="s">
        <v>32</v>
      </c>
      <c r="AE1841" s="115"/>
      <c r="AF1841" s="115"/>
      <c r="AG1841" s="115" t="s">
        <v>2747</v>
      </c>
      <c r="AH1841" s="152"/>
      <c r="AJ1841" s="1">
        <f t="shared" si="105"/>
        <v>0</v>
      </c>
    </row>
    <row r="1842" spans="1:36" ht="94.5" customHeight="1">
      <c r="A1842" s="179" t="s">
        <v>1052</v>
      </c>
      <c r="B1842" s="179" t="s">
        <v>87</v>
      </c>
      <c r="C1842" s="179" t="s">
        <v>321</v>
      </c>
      <c r="D1842" s="278">
        <v>42451</v>
      </c>
      <c r="E1842" s="176">
        <v>0.78611111111111109</v>
      </c>
      <c r="F1842" s="278">
        <v>42451</v>
      </c>
      <c r="G1842" s="68">
        <v>0.78611111111111109</v>
      </c>
      <c r="H1842" s="191">
        <v>0</v>
      </c>
      <c r="I1842" s="109">
        <v>8</v>
      </c>
      <c r="J1842" s="179" t="s">
        <v>303</v>
      </c>
      <c r="K1842" s="179" t="s">
        <v>9</v>
      </c>
      <c r="L1842" s="179" t="s">
        <v>10</v>
      </c>
      <c r="M1842" s="180" t="s">
        <v>1649</v>
      </c>
      <c r="N1842" s="179" t="s">
        <v>3</v>
      </c>
      <c r="O1842" s="179" t="s">
        <v>8</v>
      </c>
      <c r="P1842" s="196" t="s">
        <v>1649</v>
      </c>
      <c r="Q1842" s="233" t="s">
        <v>1650</v>
      </c>
      <c r="R1842" s="237"/>
      <c r="S1842" s="237">
        <v>9.4</v>
      </c>
      <c r="T1842" s="189">
        <v>9.4</v>
      </c>
      <c r="U1842" s="179"/>
      <c r="V1842" s="179"/>
      <c r="W1842" s="179"/>
      <c r="X1842" s="179"/>
      <c r="Y1842" s="179"/>
      <c r="Z1842" s="179"/>
      <c r="AA1842" s="179"/>
      <c r="AB1842" s="179"/>
      <c r="AC1842" s="179"/>
      <c r="AD1842" s="179" t="s">
        <v>32</v>
      </c>
      <c r="AE1842" s="115"/>
      <c r="AF1842" s="115"/>
      <c r="AG1842" s="115"/>
      <c r="AH1842" s="152"/>
      <c r="AJ1842" s="1">
        <f t="shared" si="105"/>
        <v>0</v>
      </c>
    </row>
    <row r="1843" spans="1:36" ht="141.75" customHeight="1">
      <c r="A1843" s="179" t="s">
        <v>1052</v>
      </c>
      <c r="B1843" s="179" t="s">
        <v>87</v>
      </c>
      <c r="C1843" s="179" t="s">
        <v>321</v>
      </c>
      <c r="D1843" s="278">
        <v>42451</v>
      </c>
      <c r="E1843" s="176">
        <v>0.79305555555555562</v>
      </c>
      <c r="F1843" s="278">
        <v>42451</v>
      </c>
      <c r="G1843" s="68">
        <v>0.82291666666666663</v>
      </c>
      <c r="H1843" s="191">
        <v>2.9861111111111113E-2</v>
      </c>
      <c r="I1843" s="109">
        <v>29</v>
      </c>
      <c r="J1843" s="179" t="s">
        <v>303</v>
      </c>
      <c r="K1843" s="179" t="s">
        <v>21</v>
      </c>
      <c r="L1843" s="179" t="s">
        <v>10</v>
      </c>
      <c r="M1843" s="180" t="s">
        <v>1651</v>
      </c>
      <c r="N1843" s="179" t="s">
        <v>3</v>
      </c>
      <c r="O1843" s="179" t="s">
        <v>8</v>
      </c>
      <c r="P1843" s="196" t="s">
        <v>1651</v>
      </c>
      <c r="Q1843" s="233" t="s">
        <v>1652</v>
      </c>
      <c r="R1843" s="237"/>
      <c r="S1843" s="237">
        <v>13.1</v>
      </c>
      <c r="T1843" s="189">
        <v>13.1</v>
      </c>
      <c r="U1843" s="179"/>
      <c r="V1843" s="179"/>
      <c r="W1843" s="179"/>
      <c r="X1843" s="179"/>
      <c r="Y1843" s="179"/>
      <c r="Z1843" s="179"/>
      <c r="AA1843" s="179"/>
      <c r="AB1843" s="179"/>
      <c r="AC1843" s="179"/>
      <c r="AD1843" s="179" t="s">
        <v>32</v>
      </c>
      <c r="AE1843" s="115"/>
      <c r="AF1843" s="115"/>
      <c r="AG1843" s="115"/>
      <c r="AH1843" s="152"/>
      <c r="AJ1843" s="1">
        <f t="shared" si="105"/>
        <v>0</v>
      </c>
    </row>
    <row r="1844" spans="1:36" ht="63" customHeight="1">
      <c r="A1844" s="179" t="s">
        <v>1052</v>
      </c>
      <c r="B1844" s="179" t="s">
        <v>87</v>
      </c>
      <c r="C1844" s="179" t="s">
        <v>321</v>
      </c>
      <c r="D1844" s="278">
        <v>42451</v>
      </c>
      <c r="E1844" s="176">
        <v>0.8027777777777777</v>
      </c>
      <c r="F1844" s="278">
        <v>42451</v>
      </c>
      <c r="G1844" s="68">
        <v>0.8027777777777777</v>
      </c>
      <c r="H1844" s="191">
        <v>0</v>
      </c>
      <c r="I1844" s="109">
        <v>7</v>
      </c>
      <c r="J1844" s="179" t="s">
        <v>303</v>
      </c>
      <c r="K1844" s="179" t="s">
        <v>9</v>
      </c>
      <c r="L1844" s="179" t="s">
        <v>10</v>
      </c>
      <c r="M1844" s="180" t="s">
        <v>1653</v>
      </c>
      <c r="N1844" s="179" t="s">
        <v>3</v>
      </c>
      <c r="O1844" s="179" t="s">
        <v>8</v>
      </c>
      <c r="P1844" s="196" t="s">
        <v>1653</v>
      </c>
      <c r="Q1844" s="233" t="s">
        <v>1654</v>
      </c>
      <c r="R1844" s="237"/>
      <c r="S1844" s="237">
        <v>6.8</v>
      </c>
      <c r="T1844" s="189">
        <v>6.8</v>
      </c>
      <c r="U1844" s="179" t="s">
        <v>29</v>
      </c>
      <c r="V1844" s="179">
        <v>1987</v>
      </c>
      <c r="W1844" s="179" t="s">
        <v>2725</v>
      </c>
      <c r="X1844" s="179" t="s">
        <v>2718</v>
      </c>
      <c r="Y1844" s="79">
        <v>42037</v>
      </c>
      <c r="Z1844" s="179">
        <v>100</v>
      </c>
      <c r="AA1844" s="179"/>
      <c r="AB1844" s="179">
        <v>0</v>
      </c>
      <c r="AC1844" s="79">
        <v>42037</v>
      </c>
      <c r="AD1844" s="115" t="s">
        <v>32</v>
      </c>
      <c r="AE1844" s="115"/>
      <c r="AF1844" s="115"/>
      <c r="AG1844" s="115"/>
      <c r="AH1844" s="152"/>
      <c r="AJ1844" s="1">
        <f t="shared" si="105"/>
        <v>0</v>
      </c>
    </row>
    <row r="1845" spans="1:36" ht="51" customHeight="1">
      <c r="A1845" s="179" t="s">
        <v>1052</v>
      </c>
      <c r="B1845" s="179" t="s">
        <v>87</v>
      </c>
      <c r="C1845" s="179" t="s">
        <v>321</v>
      </c>
      <c r="D1845" s="278">
        <v>42451</v>
      </c>
      <c r="E1845" s="176">
        <v>0.80763888888888891</v>
      </c>
      <c r="F1845" s="278">
        <v>42451</v>
      </c>
      <c r="G1845" s="68">
        <v>0.80763888888888891</v>
      </c>
      <c r="H1845" s="191">
        <v>0</v>
      </c>
      <c r="I1845" s="109">
        <v>4</v>
      </c>
      <c r="J1845" s="179" t="s">
        <v>303</v>
      </c>
      <c r="K1845" s="179" t="s">
        <v>9</v>
      </c>
      <c r="L1845" s="179" t="s">
        <v>10</v>
      </c>
      <c r="M1845" s="180" t="s">
        <v>1655</v>
      </c>
      <c r="N1845" s="179" t="s">
        <v>3</v>
      </c>
      <c r="O1845" s="179" t="s">
        <v>8</v>
      </c>
      <c r="P1845" s="196" t="s">
        <v>1655</v>
      </c>
      <c r="Q1845" s="233" t="s">
        <v>1656</v>
      </c>
      <c r="R1845" s="237">
        <v>0.9</v>
      </c>
      <c r="S1845" s="237">
        <v>0.8</v>
      </c>
      <c r="T1845" s="189">
        <v>1.7</v>
      </c>
      <c r="U1845" s="179" t="s">
        <v>29</v>
      </c>
      <c r="V1845" s="179">
        <v>1988</v>
      </c>
      <c r="W1845" s="179" t="s">
        <v>2737</v>
      </c>
      <c r="X1845" s="179" t="s">
        <v>2718</v>
      </c>
      <c r="Y1845" s="79">
        <v>42490</v>
      </c>
      <c r="Z1845" s="179">
        <v>100</v>
      </c>
      <c r="AA1845" s="79">
        <v>42602</v>
      </c>
      <c r="AB1845" s="179">
        <v>0</v>
      </c>
      <c r="AC1845" s="79">
        <v>42418</v>
      </c>
      <c r="AD1845" s="115" t="s">
        <v>32</v>
      </c>
      <c r="AE1845" s="115"/>
      <c r="AF1845" s="115"/>
      <c r="AG1845" s="115"/>
      <c r="AH1845" s="152"/>
      <c r="AJ1845" s="1">
        <f t="shared" si="105"/>
        <v>0</v>
      </c>
    </row>
    <row r="1846" spans="1:36" ht="47.25" customHeight="1">
      <c r="A1846" s="179" t="s">
        <v>1052</v>
      </c>
      <c r="B1846" s="179" t="s">
        <v>87</v>
      </c>
      <c r="C1846" s="179" t="s">
        <v>321</v>
      </c>
      <c r="D1846" s="278">
        <v>42451</v>
      </c>
      <c r="E1846" s="176">
        <v>0.80763888888888891</v>
      </c>
      <c r="F1846" s="278">
        <v>42451</v>
      </c>
      <c r="G1846" s="68">
        <v>0.80763888888888891</v>
      </c>
      <c r="H1846" s="191">
        <v>0</v>
      </c>
      <c r="I1846" s="109">
        <v>4</v>
      </c>
      <c r="J1846" s="179" t="s">
        <v>303</v>
      </c>
      <c r="K1846" s="179" t="s">
        <v>9</v>
      </c>
      <c r="L1846" s="179" t="s">
        <v>10</v>
      </c>
      <c r="M1846" s="180" t="s">
        <v>1655</v>
      </c>
      <c r="N1846" s="179" t="s">
        <v>3</v>
      </c>
      <c r="O1846" s="179" t="s">
        <v>8</v>
      </c>
      <c r="P1846" s="196" t="s">
        <v>1655</v>
      </c>
      <c r="Q1846" s="233" t="s">
        <v>1656</v>
      </c>
      <c r="R1846" s="237">
        <v>0.2</v>
      </c>
      <c r="S1846" s="237"/>
      <c r="T1846" s="189">
        <v>0.2</v>
      </c>
      <c r="U1846" s="179" t="s">
        <v>29</v>
      </c>
      <c r="V1846" s="179">
        <v>1988</v>
      </c>
      <c r="W1846" s="179" t="s">
        <v>2737</v>
      </c>
      <c r="X1846" s="179" t="s">
        <v>2718</v>
      </c>
      <c r="Y1846" s="79">
        <v>42490</v>
      </c>
      <c r="Z1846" s="179">
        <v>100</v>
      </c>
      <c r="AA1846" s="79">
        <v>42602</v>
      </c>
      <c r="AB1846" s="179">
        <v>0</v>
      </c>
      <c r="AC1846" s="79">
        <v>42418</v>
      </c>
      <c r="AD1846" s="115" t="s">
        <v>32</v>
      </c>
      <c r="AE1846" s="115"/>
      <c r="AF1846" s="115"/>
      <c r="AG1846" s="115" t="s">
        <v>2747</v>
      </c>
      <c r="AH1846" s="152"/>
      <c r="AJ1846" s="1">
        <f t="shared" si="105"/>
        <v>0</v>
      </c>
    </row>
    <row r="1847" spans="1:36" ht="141.75" customHeight="1">
      <c r="A1847" s="179" t="s">
        <v>1052</v>
      </c>
      <c r="B1847" s="179" t="s">
        <v>87</v>
      </c>
      <c r="C1847" s="179" t="s">
        <v>321</v>
      </c>
      <c r="D1847" s="278">
        <v>42451</v>
      </c>
      <c r="E1847" s="176">
        <v>0.81180555555555556</v>
      </c>
      <c r="F1847" s="278">
        <v>42451</v>
      </c>
      <c r="G1847" s="68">
        <v>0.81180555555555556</v>
      </c>
      <c r="H1847" s="191">
        <v>0</v>
      </c>
      <c r="I1847" s="109">
        <v>3</v>
      </c>
      <c r="J1847" s="179" t="s">
        <v>303</v>
      </c>
      <c r="K1847" s="179" t="s">
        <v>9</v>
      </c>
      <c r="L1847" s="179" t="s">
        <v>10</v>
      </c>
      <c r="M1847" s="180" t="s">
        <v>1657</v>
      </c>
      <c r="N1847" s="179" t="s">
        <v>3</v>
      </c>
      <c r="O1847" s="179" t="s">
        <v>8</v>
      </c>
      <c r="P1847" s="196" t="s">
        <v>1657</v>
      </c>
      <c r="Q1847" s="233" t="s">
        <v>1658</v>
      </c>
      <c r="R1847" s="237"/>
      <c r="S1847" s="237">
        <v>2.4</v>
      </c>
      <c r="T1847" s="189">
        <v>2.4</v>
      </c>
      <c r="U1847" s="179" t="s">
        <v>29</v>
      </c>
      <c r="V1847" s="179">
        <v>1989</v>
      </c>
      <c r="W1847" s="179" t="s">
        <v>2725</v>
      </c>
      <c r="X1847" s="179" t="s">
        <v>2718</v>
      </c>
      <c r="Y1847" s="79">
        <v>42253</v>
      </c>
      <c r="Z1847" s="179">
        <v>100</v>
      </c>
      <c r="AA1847" s="179"/>
      <c r="AB1847" s="179">
        <v>0</v>
      </c>
      <c r="AC1847" s="79">
        <v>42253</v>
      </c>
      <c r="AD1847" s="115" t="s">
        <v>32</v>
      </c>
      <c r="AE1847" s="115"/>
      <c r="AF1847" s="115"/>
      <c r="AG1847" s="115"/>
      <c r="AH1847" s="152"/>
      <c r="AJ1847" s="1">
        <f t="shared" si="105"/>
        <v>0</v>
      </c>
    </row>
    <row r="1848" spans="1:36" ht="153" customHeight="1">
      <c r="A1848" s="179" t="s">
        <v>1052</v>
      </c>
      <c r="B1848" s="179" t="s">
        <v>87</v>
      </c>
      <c r="C1848" s="179" t="s">
        <v>321</v>
      </c>
      <c r="D1848" s="278">
        <v>42451</v>
      </c>
      <c r="E1848" s="176">
        <v>0.82430555555555562</v>
      </c>
      <c r="F1848" s="278">
        <v>42451</v>
      </c>
      <c r="G1848" s="68">
        <v>0.82430555555555562</v>
      </c>
      <c r="H1848" s="191">
        <v>0</v>
      </c>
      <c r="I1848" s="109">
        <v>6</v>
      </c>
      <c r="J1848" s="179" t="s">
        <v>303</v>
      </c>
      <c r="K1848" s="179" t="s">
        <v>9</v>
      </c>
      <c r="L1848" s="179" t="s">
        <v>10</v>
      </c>
      <c r="M1848" s="180" t="s">
        <v>1659</v>
      </c>
      <c r="N1848" s="179" t="s">
        <v>3</v>
      </c>
      <c r="O1848" s="179" t="s">
        <v>8</v>
      </c>
      <c r="P1848" s="196" t="s">
        <v>1659</v>
      </c>
      <c r="Q1848" s="233" t="s">
        <v>1660</v>
      </c>
      <c r="R1848" s="237"/>
      <c r="S1848" s="237">
        <v>15.5</v>
      </c>
      <c r="T1848" s="189">
        <v>15.5</v>
      </c>
      <c r="U1848" s="179" t="s">
        <v>29</v>
      </c>
      <c r="V1848" s="179">
        <v>1991</v>
      </c>
      <c r="W1848" s="179" t="s">
        <v>2746</v>
      </c>
      <c r="X1848" s="179" t="s">
        <v>2718</v>
      </c>
      <c r="Y1848" s="79">
        <v>42452</v>
      </c>
      <c r="Z1848" s="179">
        <v>100</v>
      </c>
      <c r="AA1848" s="179"/>
      <c r="AB1848" s="179">
        <v>0</v>
      </c>
      <c r="AC1848" s="79">
        <v>42452</v>
      </c>
      <c r="AD1848" s="115" t="s">
        <v>32</v>
      </c>
      <c r="AE1848" s="115"/>
      <c r="AF1848" s="115"/>
      <c r="AG1848" s="115"/>
      <c r="AH1848" s="152"/>
      <c r="AJ1848" s="1">
        <f t="shared" si="105"/>
        <v>0</v>
      </c>
    </row>
    <row r="1849" spans="1:36" ht="346.5" customHeight="1">
      <c r="A1849" s="179" t="s">
        <v>1052</v>
      </c>
      <c r="B1849" s="179" t="s">
        <v>87</v>
      </c>
      <c r="C1849" s="179" t="s">
        <v>321</v>
      </c>
      <c r="D1849" s="278">
        <v>42451</v>
      </c>
      <c r="E1849" s="176">
        <v>0.82777777777777783</v>
      </c>
      <c r="F1849" s="278">
        <v>42451</v>
      </c>
      <c r="G1849" s="68">
        <v>0.82777777777777783</v>
      </c>
      <c r="H1849" s="191">
        <v>0</v>
      </c>
      <c r="I1849" s="109">
        <v>12</v>
      </c>
      <c r="J1849" s="179" t="s">
        <v>303</v>
      </c>
      <c r="K1849" s="179" t="s">
        <v>9</v>
      </c>
      <c r="L1849" s="179" t="s">
        <v>10</v>
      </c>
      <c r="M1849" s="180" t="s">
        <v>1661</v>
      </c>
      <c r="N1849" s="179" t="s">
        <v>3</v>
      </c>
      <c r="O1849" s="179" t="s">
        <v>8</v>
      </c>
      <c r="P1849" s="196" t="s">
        <v>1661</v>
      </c>
      <c r="Q1849" s="233" t="s">
        <v>1662</v>
      </c>
      <c r="R1849" s="237"/>
      <c r="S1849" s="237">
        <v>1.6</v>
      </c>
      <c r="T1849" s="189">
        <v>1.6</v>
      </c>
      <c r="U1849" s="179" t="s">
        <v>29</v>
      </c>
      <c r="V1849" s="179">
        <v>1989</v>
      </c>
      <c r="W1849" s="179" t="s">
        <v>2725</v>
      </c>
      <c r="X1849" s="179" t="s">
        <v>2718</v>
      </c>
      <c r="Y1849" s="79">
        <v>42419</v>
      </c>
      <c r="Z1849" s="179">
        <v>100</v>
      </c>
      <c r="AA1849" s="179"/>
      <c r="AB1849" s="179">
        <v>0</v>
      </c>
      <c r="AC1849" s="79">
        <v>42419</v>
      </c>
      <c r="AD1849" s="115" t="s">
        <v>32</v>
      </c>
      <c r="AE1849" s="115"/>
      <c r="AF1849" s="115"/>
      <c r="AG1849" s="115"/>
      <c r="AH1849" s="152"/>
      <c r="AJ1849" s="1">
        <f t="shared" si="105"/>
        <v>0</v>
      </c>
    </row>
    <row r="1850" spans="1:36" ht="76.5" customHeight="1">
      <c r="A1850" s="179" t="s">
        <v>1052</v>
      </c>
      <c r="B1850" s="179" t="s">
        <v>87</v>
      </c>
      <c r="C1850" s="179" t="s">
        <v>321</v>
      </c>
      <c r="D1850" s="278">
        <v>42451</v>
      </c>
      <c r="E1850" s="176">
        <v>0.8305555555555556</v>
      </c>
      <c r="F1850" s="278">
        <v>42451</v>
      </c>
      <c r="G1850" s="68">
        <v>0.8305555555555556</v>
      </c>
      <c r="H1850" s="191">
        <v>0</v>
      </c>
      <c r="I1850" s="109">
        <v>34</v>
      </c>
      <c r="J1850" s="179" t="s">
        <v>303</v>
      </c>
      <c r="K1850" s="179" t="s">
        <v>9</v>
      </c>
      <c r="L1850" s="179" t="s">
        <v>10</v>
      </c>
      <c r="M1850" s="180" t="s">
        <v>1663</v>
      </c>
      <c r="N1850" s="179" t="s">
        <v>3</v>
      </c>
      <c r="O1850" s="179" t="s">
        <v>8</v>
      </c>
      <c r="P1850" s="196" t="s">
        <v>1663</v>
      </c>
      <c r="Q1850" s="233" t="s">
        <v>1664</v>
      </c>
      <c r="R1850" s="237"/>
      <c r="S1850" s="237">
        <v>21.7</v>
      </c>
      <c r="T1850" s="189">
        <v>21.7</v>
      </c>
      <c r="U1850" s="179" t="s">
        <v>7</v>
      </c>
      <c r="V1850" s="179">
        <v>1989</v>
      </c>
      <c r="W1850" s="179" t="s">
        <v>2744</v>
      </c>
      <c r="X1850" s="179" t="s">
        <v>2718</v>
      </c>
      <c r="Y1850" s="79">
        <v>42325</v>
      </c>
      <c r="Z1850" s="179">
        <v>100</v>
      </c>
      <c r="AA1850" s="79">
        <v>42465</v>
      </c>
      <c r="AB1850" s="179">
        <v>0</v>
      </c>
      <c r="AC1850" s="169">
        <v>42509</v>
      </c>
      <c r="AD1850" s="115" t="s">
        <v>32</v>
      </c>
      <c r="AE1850" s="115"/>
      <c r="AF1850" s="115"/>
      <c r="AG1850" s="115"/>
      <c r="AH1850" s="152"/>
      <c r="AJ1850" s="1">
        <f t="shared" si="105"/>
        <v>0</v>
      </c>
    </row>
    <row r="1851" spans="1:36" ht="78.75" customHeight="1">
      <c r="A1851" s="179" t="s">
        <v>1052</v>
      </c>
      <c r="B1851" s="179" t="s">
        <v>87</v>
      </c>
      <c r="C1851" s="179" t="s">
        <v>321</v>
      </c>
      <c r="D1851" s="278">
        <v>42451</v>
      </c>
      <c r="E1851" s="176">
        <v>0.82916666666666661</v>
      </c>
      <c r="F1851" s="278">
        <v>42451</v>
      </c>
      <c r="G1851" s="68">
        <v>0.8534722222222223</v>
      </c>
      <c r="H1851" s="191">
        <v>2.4305555555555556E-2</v>
      </c>
      <c r="I1851" s="109">
        <v>6</v>
      </c>
      <c r="J1851" s="179" t="s">
        <v>303</v>
      </c>
      <c r="K1851" s="179" t="s">
        <v>21</v>
      </c>
      <c r="L1851" s="179" t="s">
        <v>10</v>
      </c>
      <c r="M1851" s="180" t="s">
        <v>1665</v>
      </c>
      <c r="N1851" s="179" t="s">
        <v>3</v>
      </c>
      <c r="O1851" s="179" t="s">
        <v>8</v>
      </c>
      <c r="P1851" s="196" t="s">
        <v>1665</v>
      </c>
      <c r="Q1851" s="233" t="s">
        <v>1666</v>
      </c>
      <c r="R1851" s="237"/>
      <c r="S1851" s="237">
        <v>3.3</v>
      </c>
      <c r="T1851" s="189">
        <v>3.3</v>
      </c>
      <c r="U1851" s="179" t="s">
        <v>7</v>
      </c>
      <c r="V1851" s="179">
        <v>1992</v>
      </c>
      <c r="W1851" s="179" t="s">
        <v>2748</v>
      </c>
      <c r="X1851" s="179" t="s">
        <v>2718</v>
      </c>
      <c r="Y1851" s="79">
        <v>42440</v>
      </c>
      <c r="Z1851" s="179">
        <v>100</v>
      </c>
      <c r="AA1851" s="79">
        <v>42624</v>
      </c>
      <c r="AB1851" s="179">
        <v>0</v>
      </c>
      <c r="AC1851" s="79">
        <v>42451</v>
      </c>
      <c r="AD1851" s="115" t="s">
        <v>32</v>
      </c>
      <c r="AE1851" s="115"/>
      <c r="AF1851" s="115"/>
      <c r="AG1851" s="115"/>
      <c r="AH1851" s="152"/>
      <c r="AJ1851" s="1">
        <f t="shared" si="105"/>
        <v>0</v>
      </c>
    </row>
    <row r="1852" spans="1:36" ht="178.5" customHeight="1">
      <c r="A1852" s="179" t="s">
        <v>1052</v>
      </c>
      <c r="B1852" s="179" t="s">
        <v>87</v>
      </c>
      <c r="C1852" s="179" t="s">
        <v>321</v>
      </c>
      <c r="D1852" s="278">
        <v>42451</v>
      </c>
      <c r="E1852" s="176">
        <v>0.84027777777777779</v>
      </c>
      <c r="F1852" s="278">
        <v>42451</v>
      </c>
      <c r="G1852" s="68">
        <v>0.84027777777777779</v>
      </c>
      <c r="H1852" s="191">
        <v>0</v>
      </c>
      <c r="I1852" s="109">
        <v>11</v>
      </c>
      <c r="J1852" s="179" t="s">
        <v>303</v>
      </c>
      <c r="K1852" s="179" t="s">
        <v>9</v>
      </c>
      <c r="L1852" s="179" t="s">
        <v>10</v>
      </c>
      <c r="M1852" s="180" t="s">
        <v>1667</v>
      </c>
      <c r="N1852" s="179" t="s">
        <v>3</v>
      </c>
      <c r="O1852" s="179" t="s">
        <v>8</v>
      </c>
      <c r="P1852" s="196" t="s">
        <v>1667</v>
      </c>
      <c r="Q1852" s="233" t="s">
        <v>1668</v>
      </c>
      <c r="R1852" s="237"/>
      <c r="S1852" s="237">
        <v>11</v>
      </c>
      <c r="T1852" s="189">
        <v>11</v>
      </c>
      <c r="U1852" s="179" t="s">
        <v>29</v>
      </c>
      <c r="V1852" s="179">
        <v>1989</v>
      </c>
      <c r="W1852" s="179" t="s">
        <v>2737</v>
      </c>
      <c r="X1852" s="179" t="s">
        <v>2718</v>
      </c>
      <c r="Y1852" s="79">
        <v>42417</v>
      </c>
      <c r="Z1852" s="179">
        <v>100</v>
      </c>
      <c r="AA1852" s="79">
        <v>42599</v>
      </c>
      <c r="AB1852" s="179">
        <v>0</v>
      </c>
      <c r="AC1852" s="79">
        <v>42417</v>
      </c>
      <c r="AD1852" s="115" t="s">
        <v>32</v>
      </c>
      <c r="AE1852" s="115"/>
      <c r="AF1852" s="115"/>
      <c r="AG1852" s="115"/>
      <c r="AH1852" s="152"/>
      <c r="AJ1852" s="1">
        <f t="shared" si="105"/>
        <v>0</v>
      </c>
    </row>
    <row r="1853" spans="1:36" ht="114.75" customHeight="1">
      <c r="A1853" s="179" t="s">
        <v>1052</v>
      </c>
      <c r="B1853" s="179" t="s">
        <v>87</v>
      </c>
      <c r="C1853" s="179" t="s">
        <v>321</v>
      </c>
      <c r="D1853" s="278">
        <v>42451</v>
      </c>
      <c r="E1853" s="176">
        <v>0.875</v>
      </c>
      <c r="F1853" s="278">
        <v>42451</v>
      </c>
      <c r="G1853" s="68">
        <v>0.875</v>
      </c>
      <c r="H1853" s="191">
        <v>0</v>
      </c>
      <c r="I1853" s="109">
        <v>5</v>
      </c>
      <c r="J1853" s="179" t="s">
        <v>303</v>
      </c>
      <c r="K1853" s="179" t="s">
        <v>9</v>
      </c>
      <c r="L1853" s="179" t="s">
        <v>10</v>
      </c>
      <c r="M1853" s="180" t="s">
        <v>1671</v>
      </c>
      <c r="N1853" s="179" t="s">
        <v>3</v>
      </c>
      <c r="O1853" s="179" t="s">
        <v>8</v>
      </c>
      <c r="P1853" s="196" t="s">
        <v>1671</v>
      </c>
      <c r="Q1853" s="233" t="s">
        <v>1672</v>
      </c>
      <c r="R1853" s="237">
        <v>2.4</v>
      </c>
      <c r="S1853" s="237"/>
      <c r="T1853" s="189">
        <v>2.4</v>
      </c>
      <c r="U1853" s="179" t="s">
        <v>29</v>
      </c>
      <c r="V1853" s="179">
        <v>1991</v>
      </c>
      <c r="W1853" s="179" t="s">
        <v>2749</v>
      </c>
      <c r="X1853" s="179" t="s">
        <v>2718</v>
      </c>
      <c r="Y1853" s="79">
        <v>42428</v>
      </c>
      <c r="Z1853" s="179">
        <v>100</v>
      </c>
      <c r="AA1853" s="79">
        <v>42607</v>
      </c>
      <c r="AB1853" s="179">
        <v>0</v>
      </c>
      <c r="AC1853" s="79">
        <v>42428</v>
      </c>
      <c r="AD1853" s="115" t="s">
        <v>32</v>
      </c>
      <c r="AE1853" s="115"/>
      <c r="AF1853" s="115"/>
      <c r="AG1853" s="115"/>
      <c r="AH1853" s="152"/>
      <c r="AJ1853" s="1">
        <f t="shared" si="105"/>
        <v>0</v>
      </c>
    </row>
    <row r="1854" spans="1:36" ht="66.75" customHeight="1">
      <c r="A1854" s="179" t="s">
        <v>1052</v>
      </c>
      <c r="B1854" s="179" t="s">
        <v>87</v>
      </c>
      <c r="C1854" s="179" t="s">
        <v>321</v>
      </c>
      <c r="D1854" s="278">
        <v>42451</v>
      </c>
      <c r="E1854" s="176">
        <v>0.88194444444444453</v>
      </c>
      <c r="F1854" s="278">
        <v>42451</v>
      </c>
      <c r="G1854" s="68">
        <v>0.93263888888888891</v>
      </c>
      <c r="H1854" s="191">
        <v>0</v>
      </c>
      <c r="I1854" s="109">
        <v>15</v>
      </c>
      <c r="J1854" s="179" t="s">
        <v>303</v>
      </c>
      <c r="K1854" s="179" t="s">
        <v>9</v>
      </c>
      <c r="L1854" s="179" t="s">
        <v>10</v>
      </c>
      <c r="M1854" s="180" t="s">
        <v>1649</v>
      </c>
      <c r="N1854" s="179" t="s">
        <v>3</v>
      </c>
      <c r="O1854" s="179" t="s">
        <v>8</v>
      </c>
      <c r="P1854" s="196" t="s">
        <v>1649</v>
      </c>
      <c r="Q1854" s="233" t="s">
        <v>1673</v>
      </c>
      <c r="R1854" s="237">
        <v>12.2</v>
      </c>
      <c r="S1854" s="237"/>
      <c r="T1854" s="189">
        <v>12.2</v>
      </c>
      <c r="U1854" s="179"/>
      <c r="V1854" s="179"/>
      <c r="W1854" s="179"/>
      <c r="X1854" s="179"/>
      <c r="Y1854" s="179"/>
      <c r="Z1854" s="179"/>
      <c r="AA1854" s="179"/>
      <c r="AB1854" s="179"/>
      <c r="AC1854" s="179"/>
      <c r="AD1854" s="179" t="s">
        <v>32</v>
      </c>
      <c r="AE1854" s="115"/>
      <c r="AF1854" s="115"/>
      <c r="AG1854" s="115"/>
      <c r="AH1854" s="152"/>
      <c r="AJ1854" s="1">
        <f t="shared" si="105"/>
        <v>0</v>
      </c>
    </row>
    <row r="1855" spans="1:36" ht="75.75" customHeight="1">
      <c r="A1855" s="179" t="s">
        <v>1052</v>
      </c>
      <c r="B1855" s="179" t="s">
        <v>87</v>
      </c>
      <c r="C1855" s="179" t="s">
        <v>321</v>
      </c>
      <c r="D1855" s="278">
        <v>42451</v>
      </c>
      <c r="E1855" s="176">
        <v>0.90972222222222221</v>
      </c>
      <c r="F1855" s="278">
        <v>42452</v>
      </c>
      <c r="G1855" s="68">
        <v>0.12152777777777778</v>
      </c>
      <c r="H1855" s="191">
        <v>0</v>
      </c>
      <c r="I1855" s="109">
        <v>5</v>
      </c>
      <c r="J1855" s="179" t="s">
        <v>303</v>
      </c>
      <c r="K1855" s="179" t="s">
        <v>9</v>
      </c>
      <c r="L1855" s="179" t="s">
        <v>10</v>
      </c>
      <c r="M1855" s="180" t="s">
        <v>1674</v>
      </c>
      <c r="N1855" s="179" t="s">
        <v>3</v>
      </c>
      <c r="O1855" s="179" t="s">
        <v>8</v>
      </c>
      <c r="P1855" s="196" t="s">
        <v>1674</v>
      </c>
      <c r="Q1855" s="233" t="s">
        <v>1675</v>
      </c>
      <c r="R1855" s="237">
        <v>24.2</v>
      </c>
      <c r="S1855" s="237"/>
      <c r="T1855" s="189">
        <v>24.2</v>
      </c>
      <c r="U1855" s="179" t="s">
        <v>7</v>
      </c>
      <c r="V1855" s="179">
        <v>2015</v>
      </c>
      <c r="W1855" s="179" t="s">
        <v>2748</v>
      </c>
      <c r="X1855" s="179" t="s">
        <v>2718</v>
      </c>
      <c r="Y1855" s="79">
        <v>42400</v>
      </c>
      <c r="Z1855" s="179">
        <v>100</v>
      </c>
      <c r="AA1855" s="79">
        <v>42582</v>
      </c>
      <c r="AB1855" s="179">
        <v>0</v>
      </c>
      <c r="AC1855" s="79">
        <v>42400</v>
      </c>
      <c r="AD1855" s="115" t="s">
        <v>32</v>
      </c>
      <c r="AE1855" s="115"/>
      <c r="AF1855" s="115"/>
      <c r="AG1855" s="115"/>
      <c r="AH1855" s="152"/>
      <c r="AJ1855" s="1">
        <f t="shared" si="105"/>
        <v>0</v>
      </c>
    </row>
    <row r="1856" spans="1:36" ht="75.75" customHeight="1">
      <c r="A1856" s="179" t="s">
        <v>1052</v>
      </c>
      <c r="B1856" s="179" t="s">
        <v>87</v>
      </c>
      <c r="C1856" s="179" t="s">
        <v>321</v>
      </c>
      <c r="D1856" s="278">
        <v>42451</v>
      </c>
      <c r="E1856" s="176">
        <v>0.90972222222222221</v>
      </c>
      <c r="F1856" s="278">
        <v>42451</v>
      </c>
      <c r="G1856" s="68">
        <v>0.12152777777777778</v>
      </c>
      <c r="H1856" s="191">
        <v>0</v>
      </c>
      <c r="I1856" s="109">
        <v>5</v>
      </c>
      <c r="J1856" s="179" t="s">
        <v>303</v>
      </c>
      <c r="K1856" s="179" t="s">
        <v>9</v>
      </c>
      <c r="L1856" s="179" t="s">
        <v>10</v>
      </c>
      <c r="M1856" s="180" t="s">
        <v>1674</v>
      </c>
      <c r="N1856" s="179" t="s">
        <v>3</v>
      </c>
      <c r="O1856" s="179" t="s">
        <v>8</v>
      </c>
      <c r="P1856" s="196" t="s">
        <v>1674</v>
      </c>
      <c r="Q1856" s="233" t="s">
        <v>1675</v>
      </c>
      <c r="R1856" s="237">
        <v>5.8</v>
      </c>
      <c r="S1856" s="237"/>
      <c r="T1856" s="189">
        <v>5.8</v>
      </c>
      <c r="U1856" s="179"/>
      <c r="V1856" s="179"/>
      <c r="W1856" s="179"/>
      <c r="X1856" s="179"/>
      <c r="Y1856" s="179"/>
      <c r="Z1856" s="179"/>
      <c r="AA1856" s="179"/>
      <c r="AB1856" s="179"/>
      <c r="AC1856" s="179"/>
      <c r="AD1856" s="179" t="s">
        <v>32</v>
      </c>
      <c r="AE1856" s="115"/>
      <c r="AF1856" s="115"/>
      <c r="AG1856" s="115" t="s">
        <v>2747</v>
      </c>
      <c r="AH1856" s="208"/>
      <c r="AI1856" s="115"/>
      <c r="AJ1856" s="1">
        <f t="shared" si="105"/>
        <v>0</v>
      </c>
    </row>
    <row r="1857" spans="1:37" ht="49.5" customHeight="1">
      <c r="A1857" s="179" t="s">
        <v>1052</v>
      </c>
      <c r="B1857" s="179" t="s">
        <v>87</v>
      </c>
      <c r="C1857" s="179" t="s">
        <v>321</v>
      </c>
      <c r="D1857" s="278">
        <v>42451</v>
      </c>
      <c r="E1857" s="176">
        <v>0.97013888888888899</v>
      </c>
      <c r="F1857" s="278">
        <v>42451</v>
      </c>
      <c r="G1857" s="68">
        <v>0.97013888888888899</v>
      </c>
      <c r="H1857" s="191">
        <v>0</v>
      </c>
      <c r="I1857" s="109">
        <v>6</v>
      </c>
      <c r="J1857" s="179" t="s">
        <v>303</v>
      </c>
      <c r="K1857" s="179" t="s">
        <v>9</v>
      </c>
      <c r="L1857" s="179" t="s">
        <v>10</v>
      </c>
      <c r="M1857" s="180" t="s">
        <v>1676</v>
      </c>
      <c r="N1857" s="179" t="s">
        <v>3</v>
      </c>
      <c r="O1857" s="179" t="s">
        <v>8</v>
      </c>
      <c r="P1857" s="196" t="s">
        <v>1676</v>
      </c>
      <c r="Q1857" s="233" t="s">
        <v>1677</v>
      </c>
      <c r="R1857" s="237"/>
      <c r="S1857" s="237">
        <v>1.1000000000000001</v>
      </c>
      <c r="T1857" s="189">
        <v>1.1000000000000001</v>
      </c>
      <c r="U1857" s="179" t="s">
        <v>29</v>
      </c>
      <c r="V1857" s="179">
        <v>1989</v>
      </c>
      <c r="W1857" s="179" t="s">
        <v>2725</v>
      </c>
      <c r="X1857" s="179" t="s">
        <v>2718</v>
      </c>
      <c r="Y1857" s="79">
        <v>42268</v>
      </c>
      <c r="Z1857" s="179">
        <v>100</v>
      </c>
      <c r="AA1857" s="179"/>
      <c r="AB1857" s="179">
        <v>0</v>
      </c>
      <c r="AC1857" s="79">
        <v>42268</v>
      </c>
      <c r="AD1857" s="115" t="s">
        <v>32</v>
      </c>
      <c r="AE1857" s="115"/>
      <c r="AF1857" s="115"/>
      <c r="AG1857" s="115"/>
      <c r="AH1857" s="152"/>
      <c r="AJ1857" s="1">
        <f t="shared" si="105"/>
        <v>0</v>
      </c>
    </row>
    <row r="1858" spans="1:37" ht="99.75" customHeight="1">
      <c r="A1858" s="179" t="s">
        <v>1052</v>
      </c>
      <c r="B1858" s="179" t="s">
        <v>87</v>
      </c>
      <c r="C1858" s="179" t="s">
        <v>321</v>
      </c>
      <c r="D1858" s="278">
        <v>42451</v>
      </c>
      <c r="E1858" s="176">
        <v>0.94166666666666676</v>
      </c>
      <c r="F1858" s="278">
        <v>42451</v>
      </c>
      <c r="G1858" s="68">
        <v>0.9506944444444444</v>
      </c>
      <c r="H1858" s="191">
        <v>2.0833333333333333E-3</v>
      </c>
      <c r="I1858" s="109">
        <v>7</v>
      </c>
      <c r="J1858" s="179" t="s">
        <v>303</v>
      </c>
      <c r="K1858" s="179" t="s">
        <v>21</v>
      </c>
      <c r="L1858" s="179" t="s">
        <v>4</v>
      </c>
      <c r="M1858" s="180" t="s">
        <v>1678</v>
      </c>
      <c r="N1858" s="179" t="s">
        <v>3</v>
      </c>
      <c r="O1858" s="179" t="s">
        <v>8</v>
      </c>
      <c r="P1858" s="196" t="s">
        <v>1678</v>
      </c>
      <c r="Q1858" s="233" t="s">
        <v>1679</v>
      </c>
      <c r="R1858" s="237">
        <v>0.3</v>
      </c>
      <c r="S1858" s="237"/>
      <c r="T1858" s="189">
        <v>0.4</v>
      </c>
      <c r="U1858" s="179" t="s">
        <v>29</v>
      </c>
      <c r="V1858" s="179" t="s">
        <v>2750</v>
      </c>
      <c r="W1858" s="179" t="s">
        <v>2746</v>
      </c>
      <c r="X1858" s="179" t="s">
        <v>2718</v>
      </c>
      <c r="Y1858" s="179"/>
      <c r="Z1858" s="179">
        <v>100</v>
      </c>
      <c r="AA1858" s="179"/>
      <c r="AB1858" s="179">
        <v>0</v>
      </c>
      <c r="AC1858" s="179"/>
      <c r="AD1858" s="115" t="s">
        <v>32</v>
      </c>
      <c r="AE1858" s="115"/>
      <c r="AF1858" s="115"/>
      <c r="AG1858" s="115"/>
      <c r="AH1858" s="152"/>
      <c r="AJ1858" s="1">
        <f t="shared" si="105"/>
        <v>0.10000000000000003</v>
      </c>
    </row>
    <row r="1859" spans="1:37" s="157" customFormat="1" ht="63.75" customHeight="1">
      <c r="A1859" s="179" t="s">
        <v>1052</v>
      </c>
      <c r="B1859" s="179" t="s">
        <v>87</v>
      </c>
      <c r="C1859" s="179" t="s">
        <v>1999</v>
      </c>
      <c r="D1859" s="278">
        <v>42451</v>
      </c>
      <c r="E1859" s="176">
        <v>0.36736111111111108</v>
      </c>
      <c r="F1859" s="278">
        <v>42451</v>
      </c>
      <c r="G1859" s="68">
        <v>0.36736111111111108</v>
      </c>
      <c r="H1859" s="191">
        <v>0</v>
      </c>
      <c r="I1859" s="109">
        <v>3</v>
      </c>
      <c r="J1859" s="179"/>
      <c r="K1859" s="179"/>
      <c r="L1859" s="179" t="s">
        <v>17</v>
      </c>
      <c r="M1859" s="180" t="s">
        <v>1623</v>
      </c>
      <c r="N1859" s="179">
        <v>500</v>
      </c>
      <c r="O1859" s="179" t="s">
        <v>8</v>
      </c>
      <c r="P1859" s="196" t="s">
        <v>1623</v>
      </c>
      <c r="Q1859" s="233" t="s">
        <v>1624</v>
      </c>
      <c r="R1859" s="237"/>
      <c r="S1859" s="237">
        <v>1.7</v>
      </c>
      <c r="T1859" s="189">
        <v>1.7</v>
      </c>
      <c r="U1859" s="179"/>
      <c r="V1859" s="179"/>
      <c r="W1859" s="179"/>
      <c r="X1859" s="179"/>
      <c r="Y1859" s="179"/>
      <c r="Z1859" s="179"/>
      <c r="AA1859" s="179"/>
      <c r="AB1859" s="179"/>
      <c r="AC1859" s="179"/>
      <c r="AD1859" s="179" t="s">
        <v>38</v>
      </c>
      <c r="AE1859" s="115"/>
      <c r="AF1859" s="115"/>
      <c r="AG1859" s="115"/>
      <c r="AH1859" s="152"/>
      <c r="AI1859" s="1"/>
      <c r="AJ1859" s="1">
        <f t="shared" si="105"/>
        <v>0</v>
      </c>
    </row>
    <row r="1860" spans="1:37" ht="63.75" customHeight="1">
      <c r="A1860" s="179" t="s">
        <v>1052</v>
      </c>
      <c r="B1860" s="179" t="s">
        <v>87</v>
      </c>
      <c r="C1860" s="179" t="s">
        <v>376</v>
      </c>
      <c r="D1860" s="278">
        <v>42451</v>
      </c>
      <c r="E1860" s="176">
        <v>0.58124999999999993</v>
      </c>
      <c r="F1860" s="278">
        <v>42451</v>
      </c>
      <c r="G1860" s="68">
        <v>0.58124999999999993</v>
      </c>
      <c r="H1860" s="191">
        <v>0</v>
      </c>
      <c r="I1860" s="109">
        <v>4</v>
      </c>
      <c r="J1860" s="179" t="s">
        <v>303</v>
      </c>
      <c r="K1860" s="179" t="s">
        <v>9</v>
      </c>
      <c r="L1860" s="179" t="s">
        <v>17</v>
      </c>
      <c r="M1860" s="180" t="s">
        <v>1635</v>
      </c>
      <c r="N1860" s="179">
        <v>110</v>
      </c>
      <c r="O1860" s="179" t="s">
        <v>8</v>
      </c>
      <c r="P1860" s="196" t="s">
        <v>1635</v>
      </c>
      <c r="Q1860" s="233" t="s">
        <v>1636</v>
      </c>
      <c r="R1860" s="237"/>
      <c r="S1860" s="237">
        <v>2.6</v>
      </c>
      <c r="T1860" s="189">
        <v>2.6</v>
      </c>
      <c r="U1860" s="179" t="s">
        <v>29</v>
      </c>
      <c r="V1860" s="179"/>
      <c r="W1860" s="179"/>
      <c r="X1860" s="179"/>
      <c r="Y1860" s="179"/>
      <c r="Z1860" s="179"/>
      <c r="AA1860" s="179"/>
      <c r="AB1860" s="179"/>
      <c r="AC1860" s="179"/>
      <c r="AD1860" s="179" t="s">
        <v>38</v>
      </c>
      <c r="AE1860" s="115"/>
      <c r="AF1860" s="115"/>
      <c r="AG1860" s="115"/>
      <c r="AH1860" s="152"/>
      <c r="AJ1860" s="1">
        <f t="shared" si="105"/>
        <v>0</v>
      </c>
    </row>
    <row r="1861" spans="1:37" ht="63.75" customHeight="1">
      <c r="A1861" s="179" t="s">
        <v>1052</v>
      </c>
      <c r="B1861" s="179" t="s">
        <v>87</v>
      </c>
      <c r="C1861" s="179" t="s">
        <v>376</v>
      </c>
      <c r="D1861" s="278">
        <v>42451</v>
      </c>
      <c r="E1861" s="176">
        <v>0.84722222222222221</v>
      </c>
      <c r="F1861" s="278">
        <v>42451</v>
      </c>
      <c r="G1861" s="68">
        <v>0.84722222222222221</v>
      </c>
      <c r="H1861" s="191">
        <v>0</v>
      </c>
      <c r="I1861" s="109">
        <v>22</v>
      </c>
      <c r="J1861" s="179" t="s">
        <v>303</v>
      </c>
      <c r="K1861" s="179" t="s">
        <v>9</v>
      </c>
      <c r="L1861" s="179" t="s">
        <v>17</v>
      </c>
      <c r="M1861" s="180" t="s">
        <v>1669</v>
      </c>
      <c r="N1861" s="179">
        <v>110</v>
      </c>
      <c r="O1861" s="179" t="s">
        <v>8</v>
      </c>
      <c r="P1861" s="196" t="s">
        <v>1669</v>
      </c>
      <c r="Q1861" s="233" t="s">
        <v>1670</v>
      </c>
      <c r="R1861" s="237"/>
      <c r="S1861" s="237">
        <v>7.9</v>
      </c>
      <c r="T1861" s="189">
        <v>7.9</v>
      </c>
      <c r="U1861" s="179" t="s">
        <v>29</v>
      </c>
      <c r="V1861" s="179"/>
      <c r="W1861" s="179"/>
      <c r="X1861" s="179"/>
      <c r="Y1861" s="179"/>
      <c r="Z1861" s="179"/>
      <c r="AA1861" s="179"/>
      <c r="AB1861" s="179"/>
      <c r="AC1861" s="179"/>
      <c r="AD1861" s="179" t="s">
        <v>38</v>
      </c>
      <c r="AE1861" s="115"/>
      <c r="AF1861" s="115"/>
      <c r="AG1861" s="115"/>
      <c r="AH1861" s="152"/>
      <c r="AJ1861" s="1">
        <f t="shared" si="105"/>
        <v>0</v>
      </c>
    </row>
    <row r="1862" spans="1:37" ht="63.75" customHeight="1">
      <c r="A1862" s="179" t="s">
        <v>1052</v>
      </c>
      <c r="B1862" s="179" t="s">
        <v>87</v>
      </c>
      <c r="C1862" s="179" t="s">
        <v>321</v>
      </c>
      <c r="D1862" s="278">
        <v>42452</v>
      </c>
      <c r="E1862" s="176">
        <v>0.96875</v>
      </c>
      <c r="F1862" s="278">
        <v>42453</v>
      </c>
      <c r="G1862" s="68">
        <v>1.3888888888888888E-2</v>
      </c>
      <c r="H1862" s="191">
        <v>2.4305555555555556E-2</v>
      </c>
      <c r="I1862" s="109">
        <v>2</v>
      </c>
      <c r="J1862" s="179"/>
      <c r="K1862" s="179"/>
      <c r="L1862" s="179" t="s">
        <v>4</v>
      </c>
      <c r="M1862" s="180" t="s">
        <v>1680</v>
      </c>
      <c r="N1862" s="179" t="s">
        <v>3</v>
      </c>
      <c r="O1862" s="179" t="s">
        <v>26</v>
      </c>
      <c r="P1862" s="196" t="s">
        <v>1680</v>
      </c>
      <c r="Q1862" s="233" t="s">
        <v>1681</v>
      </c>
      <c r="R1862" s="237">
        <v>1.3</v>
      </c>
      <c r="S1862" s="237"/>
      <c r="T1862" s="189">
        <v>1.3</v>
      </c>
      <c r="U1862" s="179" t="s">
        <v>46</v>
      </c>
      <c r="V1862" s="179">
        <v>1988</v>
      </c>
      <c r="W1862" s="179" t="s">
        <v>2751</v>
      </c>
      <c r="X1862" s="179" t="s">
        <v>2722</v>
      </c>
      <c r="Y1862" s="79">
        <v>42310</v>
      </c>
      <c r="Z1862" s="179">
        <v>100</v>
      </c>
      <c r="AA1862" s="79"/>
      <c r="AB1862" s="179">
        <v>0</v>
      </c>
      <c r="AC1862" s="79">
        <v>42310</v>
      </c>
      <c r="AD1862" s="115" t="s">
        <v>0</v>
      </c>
      <c r="AE1862" s="115"/>
      <c r="AF1862" s="115"/>
      <c r="AG1862" s="115"/>
      <c r="AH1862" s="152"/>
      <c r="AJ1862" s="1">
        <f t="shared" si="105"/>
        <v>0</v>
      </c>
    </row>
    <row r="1863" spans="1:37" ht="63">
      <c r="A1863" s="179" t="s">
        <v>8405</v>
      </c>
      <c r="B1863" s="208" t="s">
        <v>6</v>
      </c>
      <c r="C1863" s="208" t="s">
        <v>1868</v>
      </c>
      <c r="D1863" s="161">
        <v>42624</v>
      </c>
      <c r="E1863" s="182">
        <v>9.0277777777777787E-3</v>
      </c>
      <c r="F1863" s="161">
        <v>42625</v>
      </c>
      <c r="G1863" s="182">
        <v>9.930555555555555E-2</v>
      </c>
      <c r="H1863" s="182">
        <v>9.0277777777777776E-2</v>
      </c>
      <c r="I1863" s="208">
        <v>5</v>
      </c>
      <c r="J1863" s="208"/>
      <c r="K1863" s="208"/>
      <c r="L1863" s="208" t="s">
        <v>12</v>
      </c>
      <c r="M1863" s="208" t="s">
        <v>8707</v>
      </c>
      <c r="N1863" s="208">
        <v>0.4</v>
      </c>
      <c r="O1863" s="208" t="s">
        <v>26</v>
      </c>
      <c r="P1863" s="208" t="s">
        <v>8708</v>
      </c>
      <c r="Q1863" s="208" t="s">
        <v>8709</v>
      </c>
      <c r="R1863" s="208">
        <v>6.5</v>
      </c>
      <c r="S1863" s="162">
        <v>2.6</v>
      </c>
      <c r="T1863" s="162">
        <f>SUM(R1863:S1863)</f>
        <v>9.1</v>
      </c>
      <c r="U1863" s="208">
        <v>1992</v>
      </c>
      <c r="V1863" s="208" t="s">
        <v>11986</v>
      </c>
      <c r="W1863" s="208" t="s">
        <v>2798</v>
      </c>
      <c r="X1863" s="208" t="s">
        <v>11987</v>
      </c>
      <c r="Y1863" s="208">
        <v>90</v>
      </c>
      <c r="Z1863" s="208" t="s">
        <v>11988</v>
      </c>
      <c r="AA1863" s="208">
        <v>0</v>
      </c>
      <c r="AB1863" s="208"/>
      <c r="AC1863" s="293"/>
      <c r="AD1863" s="115" t="s">
        <v>23</v>
      </c>
      <c r="AE1863" s="208"/>
      <c r="AF1863" s="208"/>
      <c r="AG1863" s="208"/>
      <c r="AJ1863" s="1">
        <f t="shared" si="105"/>
        <v>0</v>
      </c>
      <c r="AK1863" s="1">
        <f>AJ1863-T1863</f>
        <v>-9.1</v>
      </c>
    </row>
    <row r="1864" spans="1:37" ht="63.75" customHeight="1">
      <c r="A1864" s="179" t="s">
        <v>1052</v>
      </c>
      <c r="B1864" s="179" t="s">
        <v>87</v>
      </c>
      <c r="C1864" s="179" t="s">
        <v>87</v>
      </c>
      <c r="D1864" s="278">
        <v>42456</v>
      </c>
      <c r="E1864" s="176">
        <v>0.96111111111111114</v>
      </c>
      <c r="F1864" s="278">
        <v>42456</v>
      </c>
      <c r="G1864" s="68">
        <v>0.96111111111111114</v>
      </c>
      <c r="H1864" s="191">
        <v>0</v>
      </c>
      <c r="I1864" s="109">
        <v>10</v>
      </c>
      <c r="J1864" s="179" t="s">
        <v>303</v>
      </c>
      <c r="K1864" s="179" t="s">
        <v>9</v>
      </c>
      <c r="L1864" s="179" t="s">
        <v>4</v>
      </c>
      <c r="M1864" s="180" t="s">
        <v>1929</v>
      </c>
      <c r="N1864" s="179" t="s">
        <v>3</v>
      </c>
      <c r="O1864" s="179" t="s">
        <v>8</v>
      </c>
      <c r="P1864" s="196" t="s">
        <v>1929</v>
      </c>
      <c r="Q1864" s="233" t="s">
        <v>1930</v>
      </c>
      <c r="R1864" s="237"/>
      <c r="S1864" s="237">
        <v>0.8</v>
      </c>
      <c r="T1864" s="189">
        <v>0.8</v>
      </c>
      <c r="U1864" s="179" t="s">
        <v>48</v>
      </c>
      <c r="V1864" s="179"/>
      <c r="W1864" s="179" t="s">
        <v>2754</v>
      </c>
      <c r="X1864" s="179"/>
      <c r="Y1864" s="179"/>
      <c r="Z1864" s="179"/>
      <c r="AA1864" s="179"/>
      <c r="AB1864" s="179"/>
      <c r="AC1864" s="179"/>
      <c r="AD1864" s="115" t="s">
        <v>32</v>
      </c>
      <c r="AE1864" s="115"/>
      <c r="AF1864" s="115"/>
      <c r="AG1864" s="115"/>
      <c r="AH1864" s="152"/>
      <c r="AJ1864" s="1">
        <f t="shared" si="105"/>
        <v>0</v>
      </c>
    </row>
    <row r="1865" spans="1:37" ht="63.75" customHeight="1">
      <c r="A1865" s="179" t="s">
        <v>1052</v>
      </c>
      <c r="B1865" s="179" t="s">
        <v>87</v>
      </c>
      <c r="C1865" s="179" t="s">
        <v>2002</v>
      </c>
      <c r="D1865" s="278">
        <v>42459</v>
      </c>
      <c r="E1865" s="176">
        <v>0.21249999999999999</v>
      </c>
      <c r="F1865" s="278">
        <v>42459</v>
      </c>
      <c r="G1865" s="68">
        <v>0.21249999999999999</v>
      </c>
      <c r="H1865" s="191">
        <v>0</v>
      </c>
      <c r="I1865" s="109">
        <v>9</v>
      </c>
      <c r="J1865" s="179" t="s">
        <v>303</v>
      </c>
      <c r="K1865" s="179" t="s">
        <v>9</v>
      </c>
      <c r="L1865" s="179" t="s">
        <v>17</v>
      </c>
      <c r="M1865" s="180" t="s">
        <v>1929</v>
      </c>
      <c r="N1865" s="179" t="s">
        <v>3</v>
      </c>
      <c r="O1865" s="179" t="s">
        <v>8</v>
      </c>
      <c r="P1865" s="196" t="s">
        <v>1929</v>
      </c>
      <c r="Q1865" s="233" t="s">
        <v>1958</v>
      </c>
      <c r="R1865" s="237"/>
      <c r="S1865" s="237">
        <v>1.3</v>
      </c>
      <c r="T1865" s="189">
        <v>1.3</v>
      </c>
      <c r="U1865" s="179" t="s">
        <v>37</v>
      </c>
      <c r="V1865" s="179"/>
      <c r="W1865" s="179" t="s">
        <v>2755</v>
      </c>
      <c r="X1865" s="179" t="s">
        <v>2718</v>
      </c>
      <c r="Y1865" s="179"/>
      <c r="Z1865" s="179"/>
      <c r="AA1865" s="179"/>
      <c r="AB1865" s="179"/>
      <c r="AC1865" s="179"/>
      <c r="AD1865" s="179" t="s">
        <v>38</v>
      </c>
      <c r="AE1865" s="115"/>
      <c r="AF1865" s="115"/>
      <c r="AG1865" s="115"/>
      <c r="AH1865" s="152"/>
      <c r="AJ1865" s="1">
        <f t="shared" si="105"/>
        <v>0</v>
      </c>
    </row>
    <row r="1866" spans="1:37" ht="204.75" customHeight="1">
      <c r="A1866" s="179" t="s">
        <v>1052</v>
      </c>
      <c r="B1866" s="179" t="s">
        <v>87</v>
      </c>
      <c r="C1866" s="179" t="s">
        <v>2062</v>
      </c>
      <c r="D1866" s="278">
        <v>42460</v>
      </c>
      <c r="E1866" s="176">
        <v>0.36736111111111108</v>
      </c>
      <c r="F1866" s="278">
        <v>42460</v>
      </c>
      <c r="G1866" s="68">
        <v>0.36736111111111108</v>
      </c>
      <c r="H1866" s="191">
        <v>0</v>
      </c>
      <c r="I1866" s="109">
        <v>28</v>
      </c>
      <c r="J1866" s="179" t="s">
        <v>303</v>
      </c>
      <c r="K1866" s="179" t="s">
        <v>9</v>
      </c>
      <c r="L1866" s="179" t="s">
        <v>17</v>
      </c>
      <c r="M1866" s="180" t="s">
        <v>2063</v>
      </c>
      <c r="N1866" s="179" t="s">
        <v>3</v>
      </c>
      <c r="O1866" s="179" t="s">
        <v>8</v>
      </c>
      <c r="P1866" s="196" t="s">
        <v>2063</v>
      </c>
      <c r="Q1866" s="233" t="s">
        <v>2064</v>
      </c>
      <c r="R1866" s="237"/>
      <c r="S1866" s="237">
        <v>18.600000000000001</v>
      </c>
      <c r="T1866" s="189">
        <v>18.600000000000001</v>
      </c>
      <c r="U1866" s="179" t="s">
        <v>36</v>
      </c>
      <c r="V1866" s="179">
        <v>2004</v>
      </c>
      <c r="W1866" s="179" t="s">
        <v>2756</v>
      </c>
      <c r="X1866" s="179" t="s">
        <v>2736</v>
      </c>
      <c r="Y1866" s="179" t="s">
        <v>2757</v>
      </c>
      <c r="Z1866" s="179">
        <v>100</v>
      </c>
      <c r="AA1866" s="116">
        <v>42583</v>
      </c>
      <c r="AB1866" s="179">
        <v>0</v>
      </c>
      <c r="AC1866" s="179" t="s">
        <v>2757</v>
      </c>
      <c r="AD1866" s="179" t="s">
        <v>38</v>
      </c>
      <c r="AE1866" s="115"/>
      <c r="AF1866" s="115"/>
      <c r="AG1866" s="115"/>
      <c r="AH1866" s="208"/>
      <c r="AI1866" s="115"/>
      <c r="AJ1866" s="1">
        <f t="shared" si="105"/>
        <v>0</v>
      </c>
    </row>
    <row r="1867" spans="1:37" ht="220.5" customHeight="1">
      <c r="A1867" s="179" t="s">
        <v>1052</v>
      </c>
      <c r="B1867" s="179" t="s">
        <v>87</v>
      </c>
      <c r="C1867" s="179" t="s">
        <v>87</v>
      </c>
      <c r="D1867" s="278">
        <v>42460</v>
      </c>
      <c r="E1867" s="176">
        <v>0.50416666666666665</v>
      </c>
      <c r="F1867" s="278">
        <v>42460</v>
      </c>
      <c r="G1867" s="68">
        <v>0.50416666666666665</v>
      </c>
      <c r="H1867" s="191">
        <v>0</v>
      </c>
      <c r="I1867" s="109">
        <v>20</v>
      </c>
      <c r="J1867" s="179" t="s">
        <v>303</v>
      </c>
      <c r="K1867" s="179" t="s">
        <v>9</v>
      </c>
      <c r="L1867" s="179" t="s">
        <v>4</v>
      </c>
      <c r="M1867" s="180" t="s">
        <v>1995</v>
      </c>
      <c r="N1867" s="179" t="s">
        <v>3</v>
      </c>
      <c r="O1867" s="179" t="s">
        <v>8</v>
      </c>
      <c r="P1867" s="196" t="s">
        <v>1995</v>
      </c>
      <c r="Q1867" s="233" t="s">
        <v>2773</v>
      </c>
      <c r="R1867" s="237"/>
      <c r="S1867" s="237">
        <v>4.9000000000000004</v>
      </c>
      <c r="T1867" s="189">
        <v>4.9000000000000004</v>
      </c>
      <c r="U1867" s="179" t="s">
        <v>36</v>
      </c>
      <c r="V1867" s="179">
        <v>2004</v>
      </c>
      <c r="W1867" s="179" t="s">
        <v>2756</v>
      </c>
      <c r="X1867" s="179" t="s">
        <v>2736</v>
      </c>
      <c r="Y1867" s="179" t="s">
        <v>2757</v>
      </c>
      <c r="Z1867" s="179">
        <v>100</v>
      </c>
      <c r="AA1867" s="179">
        <v>42583</v>
      </c>
      <c r="AB1867" s="179">
        <v>0</v>
      </c>
      <c r="AC1867" s="179" t="s">
        <v>2757</v>
      </c>
      <c r="AD1867" s="115" t="s">
        <v>65</v>
      </c>
      <c r="AE1867" s="115"/>
      <c r="AF1867" s="115"/>
      <c r="AG1867" s="115"/>
      <c r="AH1867" s="208"/>
      <c r="AI1867" s="115"/>
      <c r="AJ1867" s="1">
        <f t="shared" si="105"/>
        <v>0</v>
      </c>
    </row>
    <row r="1868" spans="1:37" ht="110.25" customHeight="1">
      <c r="A1868" s="179" t="s">
        <v>2039</v>
      </c>
      <c r="B1868" s="179" t="s">
        <v>87</v>
      </c>
      <c r="C1868" s="179" t="s">
        <v>321</v>
      </c>
      <c r="D1868" s="278">
        <v>42464</v>
      </c>
      <c r="E1868" s="176">
        <v>0.81388888888888899</v>
      </c>
      <c r="F1868" s="278">
        <v>42464</v>
      </c>
      <c r="G1868" s="68">
        <v>0.87083333333333324</v>
      </c>
      <c r="H1868" s="191">
        <v>5.6944444444444443E-2</v>
      </c>
      <c r="I1868" s="109">
        <v>8</v>
      </c>
      <c r="J1868" s="179"/>
      <c r="K1868" s="179"/>
      <c r="L1868" s="179" t="s">
        <v>4</v>
      </c>
      <c r="M1868" s="180" t="s">
        <v>1929</v>
      </c>
      <c r="N1868" s="179" t="s">
        <v>3</v>
      </c>
      <c r="O1868" s="179" t="s">
        <v>8</v>
      </c>
      <c r="P1868" s="196" t="s">
        <v>1929</v>
      </c>
      <c r="Q1868" s="233" t="s">
        <v>2061</v>
      </c>
      <c r="R1868" s="237">
        <v>1.5</v>
      </c>
      <c r="S1868" s="237"/>
      <c r="T1868" s="189">
        <v>1.5</v>
      </c>
      <c r="U1868" s="179" t="s">
        <v>29</v>
      </c>
      <c r="V1868" s="179">
        <v>1996</v>
      </c>
      <c r="W1868" s="179" t="s">
        <v>2725</v>
      </c>
      <c r="X1868" s="179" t="s">
        <v>2718</v>
      </c>
      <c r="Y1868" s="179" t="s">
        <v>2758</v>
      </c>
      <c r="Z1868" s="179">
        <v>100</v>
      </c>
      <c r="AA1868" s="179" t="s">
        <v>2759</v>
      </c>
      <c r="AB1868" s="179">
        <v>0</v>
      </c>
      <c r="AC1868" s="179" t="s">
        <v>2758</v>
      </c>
      <c r="AD1868" s="115" t="s">
        <v>0</v>
      </c>
      <c r="AE1868" s="115"/>
      <c r="AF1868" s="115"/>
      <c r="AG1868" s="115"/>
      <c r="AH1868" s="208"/>
      <c r="AI1868" s="115"/>
      <c r="AJ1868" s="1">
        <f t="shared" ref="AJ1868:AJ1931" si="106">T1868-S1868-R1868</f>
        <v>0</v>
      </c>
    </row>
    <row r="1869" spans="1:37" ht="110.25" customHeight="1">
      <c r="A1869" s="179" t="s">
        <v>2039</v>
      </c>
      <c r="B1869" s="179" t="s">
        <v>87</v>
      </c>
      <c r="C1869" s="179" t="s">
        <v>87</v>
      </c>
      <c r="D1869" s="278">
        <v>42469</v>
      </c>
      <c r="E1869" s="176">
        <v>0.70624999999999993</v>
      </c>
      <c r="F1869" s="278">
        <v>42469</v>
      </c>
      <c r="G1869" s="68">
        <v>0.70624999999999993</v>
      </c>
      <c r="H1869" s="191">
        <v>0</v>
      </c>
      <c r="I1869" s="109">
        <v>6</v>
      </c>
      <c r="J1869" s="179" t="s">
        <v>2109</v>
      </c>
      <c r="K1869" s="179"/>
      <c r="L1869" s="179" t="s">
        <v>12</v>
      </c>
      <c r="M1869" s="180" t="s">
        <v>2110</v>
      </c>
      <c r="N1869" s="179" t="s">
        <v>3</v>
      </c>
      <c r="O1869" s="179" t="s">
        <v>40</v>
      </c>
      <c r="P1869" s="196" t="s">
        <v>2110</v>
      </c>
      <c r="Q1869" s="233" t="s">
        <v>2111</v>
      </c>
      <c r="R1869" s="237"/>
      <c r="S1869" s="237"/>
      <c r="T1869" s="189">
        <v>0.4</v>
      </c>
      <c r="U1869" s="179"/>
      <c r="V1869" s="179"/>
      <c r="W1869" s="179"/>
      <c r="X1869" s="179"/>
      <c r="Y1869" s="179"/>
      <c r="Z1869" s="179"/>
      <c r="AA1869" s="179"/>
      <c r="AB1869" s="179"/>
      <c r="AC1869" s="179"/>
      <c r="AD1869" s="179" t="s">
        <v>18</v>
      </c>
      <c r="AE1869" s="115"/>
      <c r="AF1869" s="115"/>
      <c r="AG1869" s="115"/>
      <c r="AH1869" s="208"/>
      <c r="AI1869" s="115"/>
      <c r="AJ1869" s="1">
        <f t="shared" si="106"/>
        <v>0.4</v>
      </c>
    </row>
    <row r="1870" spans="1:37" ht="110.25" customHeight="1">
      <c r="A1870" s="179" t="s">
        <v>2039</v>
      </c>
      <c r="B1870" s="179" t="s">
        <v>87</v>
      </c>
      <c r="C1870" s="179" t="s">
        <v>87</v>
      </c>
      <c r="D1870" s="278">
        <v>42470</v>
      </c>
      <c r="E1870" s="176">
        <v>0.81736111111111109</v>
      </c>
      <c r="F1870" s="278">
        <v>42471</v>
      </c>
      <c r="G1870" s="68">
        <v>2.4999999999999998E-2</v>
      </c>
      <c r="H1870" s="191">
        <v>0.2076388888888889</v>
      </c>
      <c r="I1870" s="109">
        <v>79</v>
      </c>
      <c r="J1870" s="179" t="s">
        <v>303</v>
      </c>
      <c r="K1870" s="179" t="s">
        <v>21</v>
      </c>
      <c r="L1870" s="179" t="s">
        <v>4</v>
      </c>
      <c r="M1870" s="180" t="s">
        <v>2123</v>
      </c>
      <c r="N1870" s="179" t="s">
        <v>3</v>
      </c>
      <c r="O1870" s="179" t="s">
        <v>8</v>
      </c>
      <c r="P1870" s="196" t="s">
        <v>2123</v>
      </c>
      <c r="Q1870" s="233" t="s">
        <v>2124</v>
      </c>
      <c r="R1870" s="237">
        <v>45.3</v>
      </c>
      <c r="S1870" s="237">
        <v>30.4</v>
      </c>
      <c r="T1870" s="189">
        <v>75.7</v>
      </c>
      <c r="U1870" s="179" t="s">
        <v>36</v>
      </c>
      <c r="V1870" s="179">
        <v>2004</v>
      </c>
      <c r="W1870" s="179" t="s">
        <v>2756</v>
      </c>
      <c r="X1870" s="179" t="s">
        <v>2736</v>
      </c>
      <c r="Y1870" s="179" t="s">
        <v>2757</v>
      </c>
      <c r="Z1870" s="179">
        <v>100</v>
      </c>
      <c r="AA1870" s="116">
        <v>42583</v>
      </c>
      <c r="AB1870" s="179">
        <v>1</v>
      </c>
      <c r="AC1870" s="179" t="s">
        <v>2757</v>
      </c>
      <c r="AD1870" s="115" t="s">
        <v>65</v>
      </c>
      <c r="AE1870" s="115"/>
      <c r="AF1870" s="115"/>
      <c r="AG1870" s="115"/>
      <c r="AH1870" s="208"/>
      <c r="AI1870" s="115"/>
      <c r="AJ1870" s="1">
        <f t="shared" si="106"/>
        <v>0</v>
      </c>
    </row>
    <row r="1871" spans="1:37" ht="47.25" customHeight="1">
      <c r="A1871" s="179" t="s">
        <v>2039</v>
      </c>
      <c r="B1871" s="179" t="s">
        <v>87</v>
      </c>
      <c r="C1871" s="179" t="s">
        <v>321</v>
      </c>
      <c r="D1871" s="278">
        <v>42474</v>
      </c>
      <c r="E1871" s="176">
        <v>0.40972222222222227</v>
      </c>
      <c r="F1871" s="278">
        <v>42474</v>
      </c>
      <c r="G1871" s="68">
        <v>0.40972222222222227</v>
      </c>
      <c r="H1871" s="191">
        <v>0</v>
      </c>
      <c r="I1871" s="109">
        <v>29</v>
      </c>
      <c r="J1871" s="179" t="s">
        <v>303</v>
      </c>
      <c r="K1871" s="179" t="s">
        <v>9</v>
      </c>
      <c r="L1871" s="179" t="s">
        <v>17</v>
      </c>
      <c r="M1871" s="180" t="s">
        <v>2157</v>
      </c>
      <c r="N1871" s="179" t="s">
        <v>3</v>
      </c>
      <c r="O1871" s="179" t="s">
        <v>8</v>
      </c>
      <c r="P1871" s="196" t="s">
        <v>2158</v>
      </c>
      <c r="Q1871" s="233" t="s">
        <v>2159</v>
      </c>
      <c r="R1871" s="237">
        <v>8.6</v>
      </c>
      <c r="S1871" s="237"/>
      <c r="T1871" s="189">
        <v>8.6</v>
      </c>
      <c r="U1871" s="179" t="s">
        <v>29</v>
      </c>
      <c r="V1871" s="179" t="s">
        <v>2718</v>
      </c>
      <c r="W1871" s="179" t="s">
        <v>2718</v>
      </c>
      <c r="X1871" s="179" t="s">
        <v>2718</v>
      </c>
      <c r="Y1871" s="179"/>
      <c r="Z1871" s="179"/>
      <c r="AA1871" s="179"/>
      <c r="AB1871" s="179"/>
      <c r="AC1871" s="179"/>
      <c r="AD1871" s="179" t="s">
        <v>38</v>
      </c>
      <c r="AE1871" s="115"/>
      <c r="AF1871" s="115"/>
      <c r="AG1871" s="115"/>
      <c r="AH1871" s="179"/>
      <c r="AI1871" s="115"/>
      <c r="AJ1871" s="1">
        <f t="shared" si="106"/>
        <v>0</v>
      </c>
    </row>
    <row r="1872" spans="1:37" ht="47.25" customHeight="1">
      <c r="A1872" s="179" t="s">
        <v>2039</v>
      </c>
      <c r="B1872" s="179" t="s">
        <v>87</v>
      </c>
      <c r="C1872" s="179" t="s">
        <v>87</v>
      </c>
      <c r="D1872" s="278">
        <v>42476</v>
      </c>
      <c r="E1872" s="176">
        <v>0.91666666666666663</v>
      </c>
      <c r="F1872" s="278">
        <v>42476</v>
      </c>
      <c r="G1872" s="68">
        <v>0.94374999999999998</v>
      </c>
      <c r="H1872" s="191">
        <v>2.7083333333333334E-2</v>
      </c>
      <c r="I1872" s="109">
        <v>11</v>
      </c>
      <c r="J1872" s="179" t="s">
        <v>2215</v>
      </c>
      <c r="K1872" s="179"/>
      <c r="L1872" s="179" t="s">
        <v>4</v>
      </c>
      <c r="M1872" s="180" t="s">
        <v>2216</v>
      </c>
      <c r="N1872" s="179" t="s">
        <v>3</v>
      </c>
      <c r="O1872" s="179" t="s">
        <v>8</v>
      </c>
      <c r="P1872" s="196" t="s">
        <v>2216</v>
      </c>
      <c r="Q1872" s="233" t="s">
        <v>2217</v>
      </c>
      <c r="R1872" s="237">
        <v>2.6</v>
      </c>
      <c r="S1872" s="237"/>
      <c r="T1872" s="189">
        <v>2.6</v>
      </c>
      <c r="U1872" s="179" t="s">
        <v>29</v>
      </c>
      <c r="V1872" s="179">
        <v>2014</v>
      </c>
      <c r="W1872" s="179" t="s">
        <v>2760</v>
      </c>
      <c r="X1872" s="179" t="s">
        <v>2718</v>
      </c>
      <c r="Y1872" s="179" t="s">
        <v>2761</v>
      </c>
      <c r="Z1872" s="179">
        <v>100</v>
      </c>
      <c r="AA1872" s="79">
        <v>42508</v>
      </c>
      <c r="AB1872" s="179">
        <v>0</v>
      </c>
      <c r="AC1872" s="179">
        <v>2014</v>
      </c>
      <c r="AD1872" s="115" t="s">
        <v>58</v>
      </c>
      <c r="AE1872" s="115"/>
      <c r="AF1872" s="115"/>
      <c r="AG1872" s="115"/>
      <c r="AH1872" s="2"/>
      <c r="AJ1872" s="1">
        <f t="shared" si="106"/>
        <v>0</v>
      </c>
    </row>
    <row r="1873" spans="1:38" ht="47.25" customHeight="1">
      <c r="A1873" s="179" t="s">
        <v>2039</v>
      </c>
      <c r="B1873" s="179" t="s">
        <v>87</v>
      </c>
      <c r="C1873" s="179" t="s">
        <v>321</v>
      </c>
      <c r="D1873" s="278">
        <v>42486</v>
      </c>
      <c r="E1873" s="176">
        <v>0.96458333333333324</v>
      </c>
      <c r="F1873" s="278">
        <v>42487</v>
      </c>
      <c r="G1873" s="68">
        <v>4.7916666666666663E-2</v>
      </c>
      <c r="H1873" s="191">
        <v>8.3333333333333329E-2</v>
      </c>
      <c r="I1873" s="109">
        <v>9</v>
      </c>
      <c r="J1873" s="179" t="s">
        <v>303</v>
      </c>
      <c r="K1873" s="179" t="s">
        <v>21</v>
      </c>
      <c r="L1873" s="179" t="s">
        <v>30</v>
      </c>
      <c r="M1873" s="180" t="s">
        <v>2476</v>
      </c>
      <c r="N1873" s="179" t="s">
        <v>3</v>
      </c>
      <c r="O1873" s="179" t="s">
        <v>8</v>
      </c>
      <c r="P1873" s="196" t="s">
        <v>2476</v>
      </c>
      <c r="Q1873" s="233" t="s">
        <v>2477</v>
      </c>
      <c r="R1873" s="237">
        <v>7.1</v>
      </c>
      <c r="S1873" s="237"/>
      <c r="T1873" s="189">
        <v>7.1</v>
      </c>
      <c r="U1873" s="179" t="s">
        <v>29</v>
      </c>
      <c r="V1873" s="179">
        <v>1990</v>
      </c>
      <c r="W1873" s="179" t="s">
        <v>2725</v>
      </c>
      <c r="X1873" s="179" t="s">
        <v>2718</v>
      </c>
      <c r="Y1873" s="179" t="s">
        <v>2762</v>
      </c>
      <c r="Z1873" s="179">
        <v>100</v>
      </c>
      <c r="AA1873" s="179" t="s">
        <v>2763</v>
      </c>
      <c r="AB1873" s="179" t="s">
        <v>2764</v>
      </c>
      <c r="AC1873" s="79">
        <v>42431</v>
      </c>
      <c r="AD1873" s="179" t="s">
        <v>28</v>
      </c>
      <c r="AE1873" s="115"/>
      <c r="AF1873" s="115"/>
      <c r="AG1873" s="115"/>
      <c r="AH1873" s="2"/>
      <c r="AJ1873" s="1">
        <f t="shared" si="106"/>
        <v>0</v>
      </c>
    </row>
    <row r="1874" spans="1:38" ht="189" customHeight="1">
      <c r="A1874" s="179" t="s">
        <v>2467</v>
      </c>
      <c r="B1874" s="115" t="s">
        <v>87</v>
      </c>
      <c r="C1874" s="115" t="s">
        <v>321</v>
      </c>
      <c r="D1874" s="171">
        <v>42495</v>
      </c>
      <c r="E1874" s="69">
        <v>0.84722222222222221</v>
      </c>
      <c r="F1874" s="171">
        <v>42495</v>
      </c>
      <c r="G1874" s="69">
        <v>0.84722222222222221</v>
      </c>
      <c r="H1874" s="69">
        <v>0</v>
      </c>
      <c r="I1874" s="137">
        <v>4</v>
      </c>
      <c r="J1874" s="179" t="s">
        <v>303</v>
      </c>
      <c r="K1874" s="115" t="s">
        <v>9</v>
      </c>
      <c r="L1874" s="115" t="s">
        <v>10</v>
      </c>
      <c r="M1874" s="61" t="s">
        <v>2478</v>
      </c>
      <c r="N1874" s="179" t="s">
        <v>3</v>
      </c>
      <c r="O1874" s="179" t="s">
        <v>8</v>
      </c>
      <c r="P1874" s="61" t="s">
        <v>2478</v>
      </c>
      <c r="Q1874" s="115" t="s">
        <v>9406</v>
      </c>
      <c r="R1874" s="243"/>
      <c r="S1874" s="243">
        <v>0.4</v>
      </c>
      <c r="T1874" s="243">
        <v>0.4</v>
      </c>
      <c r="U1874" s="179" t="s">
        <v>29</v>
      </c>
      <c r="V1874" s="179">
        <v>2006</v>
      </c>
      <c r="W1874" s="179" t="s">
        <v>2725</v>
      </c>
      <c r="X1874" s="179" t="s">
        <v>2718</v>
      </c>
      <c r="Y1874" s="179" t="s">
        <v>2765</v>
      </c>
      <c r="Z1874" s="179">
        <v>100</v>
      </c>
      <c r="AA1874" s="208" t="s">
        <v>2766</v>
      </c>
      <c r="AB1874" s="208" t="s">
        <v>2767</v>
      </c>
      <c r="AC1874" s="179" t="s">
        <v>2765</v>
      </c>
      <c r="AD1874" s="179" t="s">
        <v>32</v>
      </c>
      <c r="AE1874" s="115"/>
      <c r="AF1874" s="115"/>
      <c r="AG1874" s="115"/>
      <c r="AH1874" s="2"/>
      <c r="AJ1874" s="1">
        <f t="shared" si="106"/>
        <v>0</v>
      </c>
      <c r="AK1874" s="1">
        <f t="shared" ref="AK1874:AK1908" si="107">AJ1874-T1874</f>
        <v>-0.4</v>
      </c>
    </row>
    <row r="1875" spans="1:38" ht="315" customHeight="1">
      <c r="A1875" s="179" t="s">
        <v>2467</v>
      </c>
      <c r="B1875" s="115" t="s">
        <v>87</v>
      </c>
      <c r="C1875" s="115" t="s">
        <v>2479</v>
      </c>
      <c r="D1875" s="171">
        <v>42495</v>
      </c>
      <c r="E1875" s="69">
        <v>0.95833333333333337</v>
      </c>
      <c r="F1875" s="171">
        <v>42495</v>
      </c>
      <c r="G1875" s="69">
        <v>0.95833333333333337</v>
      </c>
      <c r="H1875" s="69">
        <v>0</v>
      </c>
      <c r="I1875" s="137">
        <v>5</v>
      </c>
      <c r="J1875" s="115"/>
      <c r="K1875" s="115"/>
      <c r="L1875" s="115" t="s">
        <v>17</v>
      </c>
      <c r="M1875" s="61" t="s">
        <v>2480</v>
      </c>
      <c r="N1875" s="179" t="s">
        <v>3</v>
      </c>
      <c r="O1875" s="179" t="s">
        <v>2</v>
      </c>
      <c r="P1875" s="61" t="s">
        <v>2481</v>
      </c>
      <c r="Q1875" s="343" t="s">
        <v>2482</v>
      </c>
      <c r="R1875" s="243"/>
      <c r="S1875" s="243">
        <v>4</v>
      </c>
      <c r="T1875" s="243">
        <v>4</v>
      </c>
      <c r="U1875" s="179" t="s">
        <v>48</v>
      </c>
      <c r="V1875" s="179"/>
      <c r="W1875" s="179" t="s">
        <v>2768</v>
      </c>
      <c r="X1875" s="179"/>
      <c r="Y1875" s="179"/>
      <c r="Z1875" s="179"/>
      <c r="AA1875" s="179"/>
      <c r="AB1875" s="179"/>
      <c r="AC1875" s="179"/>
      <c r="AD1875" s="179" t="s">
        <v>38</v>
      </c>
      <c r="AE1875" s="115"/>
      <c r="AF1875" s="115"/>
      <c r="AG1875" s="115"/>
      <c r="AH1875" s="2"/>
      <c r="AJ1875" s="1">
        <f t="shared" si="106"/>
        <v>0</v>
      </c>
      <c r="AK1875" s="1">
        <f t="shared" si="107"/>
        <v>-4</v>
      </c>
    </row>
    <row r="1876" spans="1:38" ht="94.5" customHeight="1">
      <c r="A1876" s="179" t="s">
        <v>2467</v>
      </c>
      <c r="B1876" s="115" t="s">
        <v>87</v>
      </c>
      <c r="C1876" s="115" t="s">
        <v>321</v>
      </c>
      <c r="D1876" s="171">
        <v>42496</v>
      </c>
      <c r="E1876" s="69">
        <v>6.25E-2</v>
      </c>
      <c r="F1876" s="171">
        <v>42496</v>
      </c>
      <c r="G1876" s="69">
        <v>6.25E-2</v>
      </c>
      <c r="H1876" s="69">
        <v>0</v>
      </c>
      <c r="I1876" s="137">
        <v>18</v>
      </c>
      <c r="J1876" s="115" t="s">
        <v>303</v>
      </c>
      <c r="K1876" s="115" t="s">
        <v>9</v>
      </c>
      <c r="L1876" s="115" t="s">
        <v>10</v>
      </c>
      <c r="M1876" s="61" t="s">
        <v>2483</v>
      </c>
      <c r="N1876" s="179" t="s">
        <v>3</v>
      </c>
      <c r="O1876" s="179" t="s">
        <v>8</v>
      </c>
      <c r="P1876" s="61" t="s">
        <v>2483</v>
      </c>
      <c r="Q1876" s="115" t="s">
        <v>9407</v>
      </c>
      <c r="R1876" s="243"/>
      <c r="S1876" s="243">
        <v>1.7</v>
      </c>
      <c r="T1876" s="243">
        <v>1.7</v>
      </c>
      <c r="U1876" s="179" t="s">
        <v>29</v>
      </c>
      <c r="V1876" s="179">
        <v>1989</v>
      </c>
      <c r="W1876" s="179" t="s">
        <v>2737</v>
      </c>
      <c r="X1876" s="179" t="s">
        <v>2718</v>
      </c>
      <c r="Y1876" s="179" t="s">
        <v>2769</v>
      </c>
      <c r="Z1876" s="179">
        <v>100</v>
      </c>
      <c r="AA1876" s="179"/>
      <c r="AB1876" s="179">
        <v>0</v>
      </c>
      <c r="AC1876" s="79">
        <v>42458</v>
      </c>
      <c r="AD1876" s="179" t="s">
        <v>32</v>
      </c>
      <c r="AE1876" s="115"/>
      <c r="AF1876" s="115"/>
      <c r="AG1876" s="115"/>
      <c r="AH1876" s="2"/>
      <c r="AJ1876" s="1">
        <f t="shared" si="106"/>
        <v>0</v>
      </c>
      <c r="AK1876" s="1">
        <f t="shared" si="107"/>
        <v>-1.7</v>
      </c>
    </row>
    <row r="1877" spans="1:38" ht="110.25" customHeight="1">
      <c r="A1877" s="179" t="s">
        <v>2467</v>
      </c>
      <c r="B1877" s="115" t="s">
        <v>87</v>
      </c>
      <c r="C1877" s="115" t="s">
        <v>321</v>
      </c>
      <c r="D1877" s="171">
        <v>42497</v>
      </c>
      <c r="E1877" s="69">
        <v>9.0277777777777776E-2</v>
      </c>
      <c r="F1877" s="171">
        <v>42497</v>
      </c>
      <c r="G1877" s="69">
        <v>9.0277777777777776E-2</v>
      </c>
      <c r="H1877" s="69">
        <v>0</v>
      </c>
      <c r="I1877" s="137">
        <v>3</v>
      </c>
      <c r="J1877" s="115"/>
      <c r="K1877" s="115"/>
      <c r="L1877" s="115" t="s">
        <v>17</v>
      </c>
      <c r="M1877" s="61" t="s">
        <v>2565</v>
      </c>
      <c r="N1877" s="179" t="s">
        <v>3</v>
      </c>
      <c r="O1877" s="179" t="s">
        <v>2</v>
      </c>
      <c r="P1877" s="61" t="s">
        <v>2481</v>
      </c>
      <c r="Q1877" s="115" t="s">
        <v>2566</v>
      </c>
      <c r="R1877" s="243"/>
      <c r="S1877" s="243">
        <v>2.7</v>
      </c>
      <c r="T1877" s="243">
        <v>2.7</v>
      </c>
      <c r="U1877" s="179" t="s">
        <v>48</v>
      </c>
      <c r="V1877" s="179"/>
      <c r="W1877" s="179" t="s">
        <v>2768</v>
      </c>
      <c r="X1877" s="179"/>
      <c r="Y1877" s="179"/>
      <c r="Z1877" s="179"/>
      <c r="AA1877" s="179"/>
      <c r="AB1877" s="179"/>
      <c r="AC1877" s="179"/>
      <c r="AD1877" s="179" t="s">
        <v>38</v>
      </c>
      <c r="AE1877" s="115"/>
      <c r="AF1877" s="115"/>
      <c r="AG1877" s="115"/>
      <c r="AH1877" s="2"/>
      <c r="AJ1877" s="1">
        <f t="shared" si="106"/>
        <v>0</v>
      </c>
      <c r="AK1877" s="1">
        <f t="shared" si="107"/>
        <v>-2.7</v>
      </c>
    </row>
    <row r="1878" spans="1:38" ht="141.75" customHeight="1">
      <c r="A1878" s="179" t="s">
        <v>2467</v>
      </c>
      <c r="B1878" s="115" t="s">
        <v>87</v>
      </c>
      <c r="C1878" s="115" t="s">
        <v>321</v>
      </c>
      <c r="D1878" s="171">
        <v>42497</v>
      </c>
      <c r="E1878" s="69">
        <v>0.44513888888888892</v>
      </c>
      <c r="F1878" s="171">
        <v>42497</v>
      </c>
      <c r="G1878" s="69">
        <v>0.44513888888888892</v>
      </c>
      <c r="H1878" s="69">
        <v>0</v>
      </c>
      <c r="I1878" s="137">
        <v>9</v>
      </c>
      <c r="J1878" s="115" t="s">
        <v>303</v>
      </c>
      <c r="K1878" s="115" t="s">
        <v>9</v>
      </c>
      <c r="L1878" s="115" t="s">
        <v>10</v>
      </c>
      <c r="M1878" s="61" t="s">
        <v>2572</v>
      </c>
      <c r="N1878" s="179" t="s">
        <v>3</v>
      </c>
      <c r="O1878" s="179" t="s">
        <v>8</v>
      </c>
      <c r="P1878" s="61" t="s">
        <v>2572</v>
      </c>
      <c r="Q1878" s="344" t="s">
        <v>9408</v>
      </c>
      <c r="R1878" s="243"/>
      <c r="S1878" s="243">
        <v>2.2999999999999998</v>
      </c>
      <c r="T1878" s="243">
        <v>2.2999999999999998</v>
      </c>
      <c r="U1878" s="179" t="s">
        <v>29</v>
      </c>
      <c r="V1878" s="179">
        <v>1989</v>
      </c>
      <c r="W1878" s="179" t="s">
        <v>2770</v>
      </c>
      <c r="X1878" s="179" t="s">
        <v>2718</v>
      </c>
      <c r="Y1878" s="179" t="s">
        <v>2771</v>
      </c>
      <c r="Z1878" s="179">
        <v>100</v>
      </c>
      <c r="AA1878" s="179"/>
      <c r="AB1878" s="179">
        <v>0</v>
      </c>
      <c r="AC1878" s="179"/>
      <c r="AD1878" s="179" t="s">
        <v>32</v>
      </c>
      <c r="AE1878" s="115"/>
      <c r="AF1878" s="115"/>
      <c r="AG1878" s="115"/>
      <c r="AH1878" s="2"/>
      <c r="AJ1878" s="1">
        <f t="shared" si="106"/>
        <v>0</v>
      </c>
      <c r="AK1878" s="1">
        <f t="shared" si="107"/>
        <v>-2.2999999999999998</v>
      </c>
    </row>
    <row r="1879" spans="1:38" s="21" customFormat="1" ht="126" customHeight="1">
      <c r="A1879" s="179" t="s">
        <v>2467</v>
      </c>
      <c r="B1879" s="115" t="s">
        <v>87</v>
      </c>
      <c r="C1879" s="115" t="s">
        <v>321</v>
      </c>
      <c r="D1879" s="171">
        <v>42501</v>
      </c>
      <c r="E1879" s="69">
        <v>0.60416666666666663</v>
      </c>
      <c r="F1879" s="171">
        <v>42501</v>
      </c>
      <c r="G1879" s="69">
        <v>0.62291666666666667</v>
      </c>
      <c r="H1879" s="69">
        <v>1.8749999999999999E-2</v>
      </c>
      <c r="I1879" s="137">
        <v>1</v>
      </c>
      <c r="J1879" s="179" t="s">
        <v>2109</v>
      </c>
      <c r="K1879" s="115"/>
      <c r="L1879" s="115" t="s">
        <v>4</v>
      </c>
      <c r="M1879" s="177" t="s">
        <v>2604</v>
      </c>
      <c r="N1879" s="179">
        <v>0.4</v>
      </c>
      <c r="O1879" s="179" t="s">
        <v>26</v>
      </c>
      <c r="P1879" s="174" t="s">
        <v>2605</v>
      </c>
      <c r="Q1879" s="115" t="s">
        <v>9409</v>
      </c>
      <c r="R1879" s="243">
        <v>2.7</v>
      </c>
      <c r="S1879" s="243"/>
      <c r="T1879" s="243">
        <v>2.7</v>
      </c>
      <c r="U1879" s="179" t="s">
        <v>46</v>
      </c>
      <c r="V1879" s="179">
        <v>2016</v>
      </c>
      <c r="W1879" s="179" t="s">
        <v>9410</v>
      </c>
      <c r="X1879" s="179" t="s">
        <v>2718</v>
      </c>
      <c r="Y1879" s="179" t="s">
        <v>9411</v>
      </c>
      <c r="Z1879" s="179"/>
      <c r="AA1879" s="179"/>
      <c r="AB1879" s="179"/>
      <c r="AC1879" s="179"/>
      <c r="AD1879" s="179" t="s">
        <v>18</v>
      </c>
      <c r="AE1879" s="115"/>
      <c r="AF1879" s="115"/>
      <c r="AG1879" s="115"/>
      <c r="AH1879" s="2"/>
      <c r="AI1879" s="1"/>
      <c r="AJ1879" s="1">
        <f t="shared" si="106"/>
        <v>0</v>
      </c>
      <c r="AK1879" s="1">
        <f t="shared" si="107"/>
        <v>-2.7</v>
      </c>
    </row>
    <row r="1880" spans="1:38" s="21" customFormat="1" ht="267.75" customHeight="1">
      <c r="A1880" s="179" t="s">
        <v>2467</v>
      </c>
      <c r="B1880" s="115" t="s">
        <v>87</v>
      </c>
      <c r="C1880" s="115" t="s">
        <v>2479</v>
      </c>
      <c r="D1880" s="171">
        <v>42502</v>
      </c>
      <c r="E1880" s="69">
        <v>0.58333333333333337</v>
      </c>
      <c r="F1880" s="171">
        <v>42502</v>
      </c>
      <c r="G1880" s="69">
        <v>0.58333333333333337</v>
      </c>
      <c r="H1880" s="69">
        <v>0</v>
      </c>
      <c r="I1880" s="137">
        <v>1</v>
      </c>
      <c r="J1880" s="115"/>
      <c r="K1880" s="115"/>
      <c r="L1880" s="115" t="s">
        <v>17</v>
      </c>
      <c r="M1880" s="61" t="s">
        <v>2480</v>
      </c>
      <c r="N1880" s="179" t="s">
        <v>3</v>
      </c>
      <c r="O1880" s="179" t="s">
        <v>2</v>
      </c>
      <c r="P1880" s="61" t="s">
        <v>2481</v>
      </c>
      <c r="Q1880" s="115" t="s">
        <v>2482</v>
      </c>
      <c r="R1880" s="243"/>
      <c r="S1880" s="243">
        <v>3.7</v>
      </c>
      <c r="T1880" s="243">
        <v>3.7</v>
      </c>
      <c r="U1880" s="179" t="s">
        <v>48</v>
      </c>
      <c r="V1880" s="179"/>
      <c r="W1880" s="179"/>
      <c r="X1880" s="179"/>
      <c r="Y1880" s="179"/>
      <c r="Z1880" s="179"/>
      <c r="AA1880" s="179"/>
      <c r="AB1880" s="179"/>
      <c r="AC1880" s="179"/>
      <c r="AD1880" s="179" t="s">
        <v>38</v>
      </c>
      <c r="AE1880" s="115"/>
      <c r="AF1880" s="115"/>
      <c r="AG1880" s="115"/>
      <c r="AH1880" s="2"/>
      <c r="AI1880" s="1"/>
      <c r="AJ1880" s="1">
        <f t="shared" si="106"/>
        <v>0</v>
      </c>
      <c r="AK1880" s="1">
        <f t="shared" si="107"/>
        <v>-3.7</v>
      </c>
    </row>
    <row r="1881" spans="1:38" ht="94.5" customHeight="1">
      <c r="A1881" s="179" t="s">
        <v>2467</v>
      </c>
      <c r="B1881" s="115" t="s">
        <v>87</v>
      </c>
      <c r="C1881" s="115" t="s">
        <v>321</v>
      </c>
      <c r="D1881" s="171">
        <v>42503</v>
      </c>
      <c r="E1881" s="69">
        <v>0.15208333333333332</v>
      </c>
      <c r="F1881" s="171">
        <v>42503</v>
      </c>
      <c r="G1881" s="69">
        <v>0.17013888888888887</v>
      </c>
      <c r="H1881" s="69">
        <v>1.8055555555555557E-2</v>
      </c>
      <c r="I1881" s="137">
        <v>1</v>
      </c>
      <c r="J1881" s="115" t="s">
        <v>2109</v>
      </c>
      <c r="K1881" s="115"/>
      <c r="L1881" s="115" t="s">
        <v>4</v>
      </c>
      <c r="M1881" s="177" t="s">
        <v>2604</v>
      </c>
      <c r="N1881" s="179">
        <v>0.4</v>
      </c>
      <c r="O1881" s="179" t="s">
        <v>26</v>
      </c>
      <c r="P1881" s="174" t="s">
        <v>2605</v>
      </c>
      <c r="Q1881" s="115" t="s">
        <v>9412</v>
      </c>
      <c r="R1881" s="243">
        <v>5.5</v>
      </c>
      <c r="S1881" s="243"/>
      <c r="T1881" s="243">
        <v>5.5</v>
      </c>
      <c r="U1881" s="179" t="s">
        <v>46</v>
      </c>
      <c r="V1881" s="179">
        <v>2016</v>
      </c>
      <c r="W1881" s="179" t="s">
        <v>9410</v>
      </c>
      <c r="X1881" s="179" t="s">
        <v>2718</v>
      </c>
      <c r="Y1881" s="179" t="s">
        <v>9411</v>
      </c>
      <c r="Z1881" s="179"/>
      <c r="AA1881" s="179"/>
      <c r="AB1881" s="179"/>
      <c r="AC1881" s="179"/>
      <c r="AD1881" s="179" t="s">
        <v>18</v>
      </c>
      <c r="AE1881" s="115"/>
      <c r="AF1881" s="115"/>
      <c r="AG1881" s="115"/>
      <c r="AH1881" s="2"/>
      <c r="AJ1881" s="1">
        <f t="shared" si="106"/>
        <v>0</v>
      </c>
      <c r="AK1881" s="1">
        <f t="shared" si="107"/>
        <v>-5.5</v>
      </c>
    </row>
    <row r="1882" spans="1:38" ht="409.5" customHeight="1">
      <c r="A1882" s="179" t="s">
        <v>4411</v>
      </c>
      <c r="B1882" s="57" t="s">
        <v>505</v>
      </c>
      <c r="C1882" s="57" t="s">
        <v>607</v>
      </c>
      <c r="D1882" s="58">
        <v>42551</v>
      </c>
      <c r="E1882" s="59">
        <v>0.59861111111111109</v>
      </c>
      <c r="F1882" s="58">
        <v>42551</v>
      </c>
      <c r="G1882" s="59">
        <v>0.63055555555555554</v>
      </c>
      <c r="H1882" s="59">
        <v>3.1944444444444449E-2</v>
      </c>
      <c r="I1882" s="60">
        <v>34</v>
      </c>
      <c r="J1882" s="60" t="s">
        <v>997</v>
      </c>
      <c r="K1882" s="60"/>
      <c r="L1882" s="177" t="s">
        <v>12</v>
      </c>
      <c r="M1882" s="180" t="s">
        <v>5836</v>
      </c>
      <c r="N1882" s="179" t="s">
        <v>3</v>
      </c>
      <c r="O1882" s="177" t="s">
        <v>24</v>
      </c>
      <c r="P1882" s="180" t="s">
        <v>5836</v>
      </c>
      <c r="Q1882" s="177" t="s">
        <v>5837</v>
      </c>
      <c r="R1882" s="170">
        <v>9</v>
      </c>
      <c r="S1882" s="170"/>
      <c r="T1882" s="170">
        <v>9</v>
      </c>
      <c r="U1882" s="109">
        <v>518</v>
      </c>
      <c r="V1882" s="109">
        <v>0</v>
      </c>
      <c r="W1882" s="109">
        <v>518</v>
      </c>
      <c r="X1882" s="109"/>
      <c r="Y1882" s="109" t="s">
        <v>141</v>
      </c>
      <c r="Z1882" s="109" t="s">
        <v>141</v>
      </c>
      <c r="AA1882" s="109" t="s">
        <v>141</v>
      </c>
      <c r="AB1882" s="109" t="s">
        <v>5838</v>
      </c>
      <c r="AC1882" s="109" t="s">
        <v>141</v>
      </c>
      <c r="AD1882" s="109" t="s">
        <v>23</v>
      </c>
      <c r="AE1882" s="109">
        <v>0</v>
      </c>
      <c r="AF1882" s="109" t="s">
        <v>2649</v>
      </c>
      <c r="AG1882" s="109"/>
      <c r="AH1882" s="267"/>
      <c r="AI1882" s="267"/>
      <c r="AJ1882" s="1">
        <f t="shared" si="106"/>
        <v>0</v>
      </c>
      <c r="AK1882" s="1">
        <f t="shared" si="107"/>
        <v>-9</v>
      </c>
    </row>
    <row r="1883" spans="1:38" ht="63" customHeight="1">
      <c r="A1883" s="179" t="s">
        <v>2467</v>
      </c>
      <c r="B1883" s="115" t="s">
        <v>87</v>
      </c>
      <c r="C1883" s="344" t="s">
        <v>4727</v>
      </c>
      <c r="D1883" s="345">
        <v>42510</v>
      </c>
      <c r="E1883" s="346">
        <v>0.21805555555555556</v>
      </c>
      <c r="F1883" s="345">
        <v>42510</v>
      </c>
      <c r="G1883" s="346">
        <v>0.21805555555555556</v>
      </c>
      <c r="H1883" s="173">
        <v>0</v>
      </c>
      <c r="I1883" s="347">
        <v>151</v>
      </c>
      <c r="J1883" s="172" t="s">
        <v>4072</v>
      </c>
      <c r="K1883" s="172" t="s">
        <v>9</v>
      </c>
      <c r="L1883" s="172" t="s">
        <v>17</v>
      </c>
      <c r="M1883" s="163" t="s">
        <v>4073</v>
      </c>
      <c r="N1883" s="208">
        <v>110</v>
      </c>
      <c r="O1883" s="208" t="s">
        <v>8</v>
      </c>
      <c r="P1883" s="163" t="s">
        <v>4073</v>
      </c>
      <c r="Q1883" s="344" t="s">
        <v>9415</v>
      </c>
      <c r="R1883" s="243"/>
      <c r="S1883" s="243">
        <v>78.2</v>
      </c>
      <c r="T1883" s="243">
        <v>78.2</v>
      </c>
      <c r="U1883" s="179" t="s">
        <v>29</v>
      </c>
      <c r="V1883" s="179"/>
      <c r="W1883" s="179"/>
      <c r="X1883" s="179"/>
      <c r="Y1883" s="179"/>
      <c r="Z1883" s="179"/>
      <c r="AA1883" s="179"/>
      <c r="AB1883" s="179"/>
      <c r="AC1883" s="179"/>
      <c r="AD1883" s="179" t="s">
        <v>38</v>
      </c>
      <c r="AE1883" s="115"/>
      <c r="AF1883" s="115"/>
      <c r="AG1883" s="115"/>
      <c r="AH1883" s="152"/>
      <c r="AJ1883" s="1">
        <f t="shared" si="106"/>
        <v>0</v>
      </c>
      <c r="AK1883" s="1">
        <f t="shared" si="107"/>
        <v>-78.2</v>
      </c>
    </row>
    <row r="1884" spans="1:38" s="155" customFormat="1" ht="162" customHeight="1">
      <c r="A1884" s="179" t="s">
        <v>2467</v>
      </c>
      <c r="B1884" s="115" t="s">
        <v>87</v>
      </c>
      <c r="C1884" s="115" t="s">
        <v>321</v>
      </c>
      <c r="D1884" s="171">
        <v>42515</v>
      </c>
      <c r="E1884" s="69">
        <v>8.8888888888888892E-2</v>
      </c>
      <c r="F1884" s="171">
        <v>42515</v>
      </c>
      <c r="G1884" s="69">
        <v>8.8888888888888892E-2</v>
      </c>
      <c r="H1884" s="69">
        <v>0</v>
      </c>
      <c r="I1884" s="137">
        <v>5</v>
      </c>
      <c r="J1884" s="115" t="s">
        <v>303</v>
      </c>
      <c r="K1884" s="115" t="s">
        <v>9</v>
      </c>
      <c r="L1884" s="115" t="s">
        <v>10</v>
      </c>
      <c r="M1884" s="61" t="s">
        <v>4188</v>
      </c>
      <c r="N1884" s="179" t="s">
        <v>3</v>
      </c>
      <c r="O1884" s="179" t="s">
        <v>8</v>
      </c>
      <c r="P1884" s="61" t="s">
        <v>4188</v>
      </c>
      <c r="Q1884" s="174" t="s">
        <v>4189</v>
      </c>
      <c r="R1884" s="243"/>
      <c r="S1884" s="243">
        <v>59.2</v>
      </c>
      <c r="T1884" s="243">
        <v>59.2</v>
      </c>
      <c r="U1884" s="179" t="s">
        <v>29</v>
      </c>
      <c r="V1884" s="179">
        <v>2000</v>
      </c>
      <c r="W1884" s="179" t="s">
        <v>2725</v>
      </c>
      <c r="X1884" s="179" t="s">
        <v>2718</v>
      </c>
      <c r="Y1884" s="79">
        <v>42388</v>
      </c>
      <c r="Z1884" s="179">
        <v>100</v>
      </c>
      <c r="AA1884" s="179"/>
      <c r="AB1884" s="179">
        <v>0</v>
      </c>
      <c r="AC1884" s="79">
        <v>42388</v>
      </c>
      <c r="AD1884" s="179" t="s">
        <v>43</v>
      </c>
      <c r="AE1884" s="115"/>
      <c r="AF1884" s="115"/>
      <c r="AG1884" s="115" t="s">
        <v>609</v>
      </c>
      <c r="AH1884" s="2"/>
      <c r="AI1884" s="1"/>
      <c r="AJ1884" s="1">
        <f t="shared" si="106"/>
        <v>0</v>
      </c>
      <c r="AK1884" s="1">
        <f t="shared" si="107"/>
        <v>-59.2</v>
      </c>
      <c r="AL1884" s="589"/>
    </row>
    <row r="1885" spans="1:38" ht="110.25" customHeight="1">
      <c r="A1885" s="179" t="s">
        <v>2467</v>
      </c>
      <c r="B1885" s="115" t="s">
        <v>87</v>
      </c>
      <c r="C1885" s="115" t="s">
        <v>321</v>
      </c>
      <c r="D1885" s="171">
        <v>42521</v>
      </c>
      <c r="E1885" s="69">
        <v>0.69374999999999998</v>
      </c>
      <c r="F1885" s="171">
        <v>42521</v>
      </c>
      <c r="G1885" s="69">
        <v>0.84791666666666676</v>
      </c>
      <c r="H1885" s="69">
        <v>0.13749999999999998</v>
      </c>
      <c r="I1885" s="137">
        <v>14</v>
      </c>
      <c r="J1885" s="115" t="s">
        <v>303</v>
      </c>
      <c r="K1885" s="115" t="s">
        <v>9</v>
      </c>
      <c r="L1885" s="115" t="s">
        <v>30</v>
      </c>
      <c r="M1885" s="61" t="s">
        <v>4412</v>
      </c>
      <c r="N1885" s="179" t="s">
        <v>3</v>
      </c>
      <c r="O1885" s="179" t="s">
        <v>8</v>
      </c>
      <c r="P1885" s="61" t="s">
        <v>4412</v>
      </c>
      <c r="Q1885" s="174" t="s">
        <v>4413</v>
      </c>
      <c r="R1885" s="243">
        <v>7.8</v>
      </c>
      <c r="S1885" s="243"/>
      <c r="T1885" s="243">
        <v>7.8</v>
      </c>
      <c r="U1885" s="179" t="s">
        <v>29</v>
      </c>
      <c r="V1885" s="179">
        <v>1988</v>
      </c>
      <c r="W1885" s="179" t="s">
        <v>2737</v>
      </c>
      <c r="X1885" s="179" t="s">
        <v>2718</v>
      </c>
      <c r="Y1885" s="179" t="s">
        <v>9416</v>
      </c>
      <c r="Z1885" s="179">
        <v>100</v>
      </c>
      <c r="AA1885" s="179" t="s">
        <v>2818</v>
      </c>
      <c r="AB1885" s="179">
        <v>0</v>
      </c>
      <c r="AC1885" s="79">
        <v>42418</v>
      </c>
      <c r="AD1885" s="179" t="s">
        <v>28</v>
      </c>
      <c r="AE1885" s="115"/>
      <c r="AF1885" s="115"/>
      <c r="AG1885" s="115"/>
      <c r="AH1885" s="2"/>
      <c r="AJ1885" s="1">
        <f t="shared" si="106"/>
        <v>0</v>
      </c>
      <c r="AK1885" s="1">
        <f t="shared" si="107"/>
        <v>-7.8</v>
      </c>
    </row>
    <row r="1886" spans="1:38" s="155" customFormat="1" ht="141.75" customHeight="1">
      <c r="A1886" s="179" t="s">
        <v>4411</v>
      </c>
      <c r="B1886" s="172" t="s">
        <v>87</v>
      </c>
      <c r="C1886" s="172" t="s">
        <v>321</v>
      </c>
      <c r="D1886" s="345">
        <v>42522</v>
      </c>
      <c r="E1886" s="173">
        <v>0.14375000000000002</v>
      </c>
      <c r="F1886" s="345">
        <v>42522</v>
      </c>
      <c r="G1886" s="173">
        <v>0.33263888888888887</v>
      </c>
      <c r="H1886" s="173">
        <v>6.7361111111111108E-2</v>
      </c>
      <c r="I1886" s="348">
        <v>48</v>
      </c>
      <c r="J1886" s="172" t="s">
        <v>303</v>
      </c>
      <c r="K1886" s="172" t="s">
        <v>9</v>
      </c>
      <c r="L1886" s="115" t="s">
        <v>10</v>
      </c>
      <c r="M1886" s="61" t="s">
        <v>4414</v>
      </c>
      <c r="N1886" s="208" t="s">
        <v>3</v>
      </c>
      <c r="O1886" s="208" t="s">
        <v>8</v>
      </c>
      <c r="P1886" s="163" t="s">
        <v>4414</v>
      </c>
      <c r="Q1886" s="344" t="s">
        <v>9417</v>
      </c>
      <c r="R1886" s="248">
        <v>85.7</v>
      </c>
      <c r="S1886" s="246">
        <v>1.6</v>
      </c>
      <c r="T1886" s="246">
        <v>87.3</v>
      </c>
      <c r="U1886" s="208" t="s">
        <v>29</v>
      </c>
      <c r="V1886" s="208">
        <v>1989</v>
      </c>
      <c r="W1886" s="208" t="s">
        <v>2717</v>
      </c>
      <c r="X1886" s="208" t="s">
        <v>2718</v>
      </c>
      <c r="Y1886" s="293" t="s">
        <v>9411</v>
      </c>
      <c r="Z1886" s="208">
        <v>100</v>
      </c>
      <c r="AA1886" s="208" t="s">
        <v>9418</v>
      </c>
      <c r="AB1886" s="208">
        <v>0</v>
      </c>
      <c r="AC1886" s="293" t="s">
        <v>2863</v>
      </c>
      <c r="AD1886" s="208" t="s">
        <v>32</v>
      </c>
      <c r="AE1886" s="172"/>
      <c r="AF1886" s="172"/>
      <c r="AG1886" s="172" t="s">
        <v>609</v>
      </c>
      <c r="AH1886" s="152"/>
      <c r="AI1886" s="157"/>
      <c r="AJ1886" s="1">
        <f t="shared" si="106"/>
        <v>0</v>
      </c>
      <c r="AK1886" s="1">
        <f t="shared" si="107"/>
        <v>-87.3</v>
      </c>
      <c r="AL1886" s="589"/>
    </row>
    <row r="1887" spans="1:38" ht="29.25" customHeight="1">
      <c r="A1887" s="179" t="s">
        <v>4411</v>
      </c>
      <c r="B1887" s="115" t="s">
        <v>87</v>
      </c>
      <c r="C1887" s="115" t="s">
        <v>321</v>
      </c>
      <c r="D1887" s="171">
        <v>42522</v>
      </c>
      <c r="E1887" s="69">
        <v>0.15069444444444444</v>
      </c>
      <c r="F1887" s="171">
        <v>42522</v>
      </c>
      <c r="G1887" s="69">
        <v>0.15069444444444444</v>
      </c>
      <c r="H1887" s="69">
        <v>0</v>
      </c>
      <c r="I1887" s="348">
        <v>6</v>
      </c>
      <c r="J1887" s="115" t="s">
        <v>303</v>
      </c>
      <c r="K1887" s="115" t="s">
        <v>9</v>
      </c>
      <c r="L1887" s="115" t="s">
        <v>10</v>
      </c>
      <c r="M1887" s="61" t="s">
        <v>4415</v>
      </c>
      <c r="N1887" s="179" t="s">
        <v>3</v>
      </c>
      <c r="O1887" s="179" t="s">
        <v>8</v>
      </c>
      <c r="P1887" s="61" t="s">
        <v>4415</v>
      </c>
      <c r="Q1887" s="174" t="s">
        <v>9419</v>
      </c>
      <c r="R1887" s="243"/>
      <c r="S1887" s="246">
        <v>0.9</v>
      </c>
      <c r="T1887" s="246">
        <v>0.9</v>
      </c>
      <c r="U1887" s="179" t="s">
        <v>29</v>
      </c>
      <c r="V1887" s="179">
        <v>1990</v>
      </c>
      <c r="W1887" s="179" t="s">
        <v>2737</v>
      </c>
      <c r="X1887" s="179" t="s">
        <v>2718</v>
      </c>
      <c r="Y1887" s="79" t="s">
        <v>9411</v>
      </c>
      <c r="Z1887" s="179">
        <v>100</v>
      </c>
      <c r="AA1887" s="179" t="s">
        <v>9418</v>
      </c>
      <c r="AB1887" s="179">
        <v>0</v>
      </c>
      <c r="AC1887" s="79" t="s">
        <v>2780</v>
      </c>
      <c r="AD1887" s="208" t="s">
        <v>32</v>
      </c>
      <c r="AE1887" s="115"/>
      <c r="AF1887" s="115"/>
      <c r="AG1887" s="115" t="s">
        <v>609</v>
      </c>
      <c r="AH1887" s="2"/>
      <c r="AJ1887" s="1">
        <f t="shared" si="106"/>
        <v>0</v>
      </c>
      <c r="AK1887" s="1">
        <f t="shared" si="107"/>
        <v>-0.9</v>
      </c>
    </row>
    <row r="1888" spans="1:38" ht="63" customHeight="1">
      <c r="A1888" s="179" t="s">
        <v>4411</v>
      </c>
      <c r="B1888" s="115" t="s">
        <v>87</v>
      </c>
      <c r="C1888" s="115" t="s">
        <v>321</v>
      </c>
      <c r="D1888" s="171">
        <v>42522</v>
      </c>
      <c r="E1888" s="69">
        <v>0.1986111111111111</v>
      </c>
      <c r="F1888" s="171">
        <v>42522</v>
      </c>
      <c r="G1888" s="69">
        <v>0.1986111111111111</v>
      </c>
      <c r="H1888" s="69">
        <v>0</v>
      </c>
      <c r="I1888" s="348">
        <v>8</v>
      </c>
      <c r="J1888" s="115" t="s">
        <v>303</v>
      </c>
      <c r="K1888" s="115" t="s">
        <v>9</v>
      </c>
      <c r="L1888" s="115" t="s">
        <v>10</v>
      </c>
      <c r="M1888" s="61" t="s">
        <v>4416</v>
      </c>
      <c r="N1888" s="179" t="s">
        <v>3</v>
      </c>
      <c r="O1888" s="179" t="s">
        <v>8</v>
      </c>
      <c r="P1888" s="61" t="s">
        <v>4416</v>
      </c>
      <c r="Q1888" s="174" t="s">
        <v>9420</v>
      </c>
      <c r="R1888" s="243"/>
      <c r="S1888" s="246">
        <v>0.8</v>
      </c>
      <c r="T1888" s="246">
        <v>0.8</v>
      </c>
      <c r="U1888" s="179" t="s">
        <v>29</v>
      </c>
      <c r="V1888" s="179">
        <v>1985</v>
      </c>
      <c r="W1888" s="179" t="s">
        <v>3188</v>
      </c>
      <c r="X1888" s="179" t="s">
        <v>2718</v>
      </c>
      <c r="Y1888" s="79" t="s">
        <v>9421</v>
      </c>
      <c r="Z1888" s="179">
        <v>100</v>
      </c>
      <c r="AA1888" s="179" t="s">
        <v>9422</v>
      </c>
      <c r="AB1888" s="179" t="s">
        <v>9423</v>
      </c>
      <c r="AC1888" s="79">
        <v>42418</v>
      </c>
      <c r="AD1888" s="208" t="s">
        <v>32</v>
      </c>
      <c r="AE1888" s="115"/>
      <c r="AF1888" s="115"/>
      <c r="AG1888" s="115" t="s">
        <v>609</v>
      </c>
      <c r="AH1888" s="2"/>
      <c r="AJ1888" s="1">
        <f t="shared" si="106"/>
        <v>0</v>
      </c>
      <c r="AK1888" s="1">
        <f t="shared" si="107"/>
        <v>-0.8</v>
      </c>
    </row>
    <row r="1889" spans="1:37" ht="78.75" customHeight="1">
      <c r="A1889" s="179" t="s">
        <v>4411</v>
      </c>
      <c r="B1889" s="172" t="s">
        <v>87</v>
      </c>
      <c r="C1889" s="172" t="s">
        <v>321</v>
      </c>
      <c r="D1889" s="345">
        <v>42522</v>
      </c>
      <c r="E1889" s="173">
        <v>0.20625000000000002</v>
      </c>
      <c r="F1889" s="345">
        <v>42522</v>
      </c>
      <c r="G1889" s="173">
        <v>0.34236111111111112</v>
      </c>
      <c r="H1889" s="173">
        <v>9.7222222222222224E-2</v>
      </c>
      <c r="I1889" s="348">
        <v>14</v>
      </c>
      <c r="J1889" s="172" t="s">
        <v>303</v>
      </c>
      <c r="K1889" s="172" t="s">
        <v>9</v>
      </c>
      <c r="L1889" s="172" t="s">
        <v>10</v>
      </c>
      <c r="M1889" s="163" t="s">
        <v>4417</v>
      </c>
      <c r="N1889" s="208" t="s">
        <v>3</v>
      </c>
      <c r="O1889" s="208" t="s">
        <v>8</v>
      </c>
      <c r="P1889" s="163" t="s">
        <v>4417</v>
      </c>
      <c r="Q1889" s="344" t="s">
        <v>9424</v>
      </c>
      <c r="R1889" s="349">
        <v>3.8</v>
      </c>
      <c r="S1889" s="349">
        <v>8.4</v>
      </c>
      <c r="T1889" s="349">
        <v>12.2</v>
      </c>
      <c r="U1889" s="208" t="s">
        <v>29</v>
      </c>
      <c r="V1889" s="208">
        <v>1990</v>
      </c>
      <c r="W1889" s="208" t="s">
        <v>2737</v>
      </c>
      <c r="X1889" s="208" t="s">
        <v>2718</v>
      </c>
      <c r="Y1889" s="293" t="s">
        <v>9425</v>
      </c>
      <c r="Z1889" s="208">
        <v>100</v>
      </c>
      <c r="AA1889" s="208" t="s">
        <v>2877</v>
      </c>
      <c r="AB1889" s="208">
        <v>0</v>
      </c>
      <c r="AC1889" s="293">
        <v>42419</v>
      </c>
      <c r="AD1889" s="208" t="s">
        <v>56</v>
      </c>
      <c r="AE1889" s="172"/>
      <c r="AF1889" s="172"/>
      <c r="AG1889" s="172" t="s">
        <v>609</v>
      </c>
      <c r="AH1889" s="152"/>
      <c r="AJ1889" s="1">
        <f t="shared" si="106"/>
        <v>0</v>
      </c>
      <c r="AK1889" s="1">
        <f t="shared" si="107"/>
        <v>-12.2</v>
      </c>
    </row>
    <row r="1890" spans="1:37" ht="94.5" customHeight="1">
      <c r="A1890" s="179" t="s">
        <v>4411</v>
      </c>
      <c r="B1890" s="172" t="s">
        <v>87</v>
      </c>
      <c r="C1890" s="172" t="s">
        <v>321</v>
      </c>
      <c r="D1890" s="345">
        <v>42522</v>
      </c>
      <c r="E1890" s="173">
        <v>0.21736111111111112</v>
      </c>
      <c r="F1890" s="345">
        <v>42522</v>
      </c>
      <c r="G1890" s="173">
        <v>0.3923611111111111</v>
      </c>
      <c r="H1890" s="173">
        <v>0.15416666666666667</v>
      </c>
      <c r="I1890" s="348">
        <v>26</v>
      </c>
      <c r="J1890" s="172" t="s">
        <v>303</v>
      </c>
      <c r="K1890" s="172" t="s">
        <v>9</v>
      </c>
      <c r="L1890" s="172" t="s">
        <v>10</v>
      </c>
      <c r="M1890" s="163" t="s">
        <v>4418</v>
      </c>
      <c r="N1890" s="208" t="s">
        <v>3</v>
      </c>
      <c r="O1890" s="208" t="s">
        <v>8</v>
      </c>
      <c r="P1890" s="163" t="s">
        <v>4418</v>
      </c>
      <c r="Q1890" s="344" t="s">
        <v>9426</v>
      </c>
      <c r="R1890" s="349">
        <v>28</v>
      </c>
      <c r="S1890" s="349">
        <v>0.5</v>
      </c>
      <c r="T1890" s="349">
        <v>28.5</v>
      </c>
      <c r="U1890" s="208" t="s">
        <v>47</v>
      </c>
      <c r="V1890" s="208">
        <v>1990</v>
      </c>
      <c r="W1890" s="208" t="s">
        <v>2718</v>
      </c>
      <c r="X1890" s="208" t="s">
        <v>2718</v>
      </c>
      <c r="Y1890" s="293" t="s">
        <v>9411</v>
      </c>
      <c r="Z1890" s="208">
        <v>100</v>
      </c>
      <c r="AA1890" s="208" t="s">
        <v>9427</v>
      </c>
      <c r="AB1890" s="208">
        <v>0</v>
      </c>
      <c r="AC1890" s="293" t="s">
        <v>2780</v>
      </c>
      <c r="AD1890" s="208" t="s">
        <v>56</v>
      </c>
      <c r="AE1890" s="172"/>
      <c r="AF1890" s="172"/>
      <c r="AG1890" s="172" t="s">
        <v>609</v>
      </c>
      <c r="AH1890" s="152"/>
      <c r="AJ1890" s="1">
        <f t="shared" si="106"/>
        <v>0</v>
      </c>
      <c r="AK1890" s="1">
        <f t="shared" si="107"/>
        <v>-28.5</v>
      </c>
    </row>
    <row r="1891" spans="1:37" ht="78.75" customHeight="1">
      <c r="A1891" s="179" t="s">
        <v>4411</v>
      </c>
      <c r="B1891" s="172" t="s">
        <v>87</v>
      </c>
      <c r="C1891" s="172" t="s">
        <v>321</v>
      </c>
      <c r="D1891" s="345">
        <v>42522</v>
      </c>
      <c r="E1891" s="173">
        <v>0.22500000000000001</v>
      </c>
      <c r="F1891" s="345">
        <v>42522</v>
      </c>
      <c r="G1891" s="173">
        <v>0.22500000000000001</v>
      </c>
      <c r="H1891" s="173">
        <v>0</v>
      </c>
      <c r="I1891" s="348">
        <v>8</v>
      </c>
      <c r="J1891" s="172" t="s">
        <v>303</v>
      </c>
      <c r="K1891" s="172" t="s">
        <v>9</v>
      </c>
      <c r="L1891" s="172" t="s">
        <v>10</v>
      </c>
      <c r="M1891" s="163" t="s">
        <v>4419</v>
      </c>
      <c r="N1891" s="208" t="s">
        <v>3</v>
      </c>
      <c r="O1891" s="208" t="s">
        <v>8</v>
      </c>
      <c r="P1891" s="163" t="s">
        <v>4419</v>
      </c>
      <c r="Q1891" s="344" t="s">
        <v>9428</v>
      </c>
      <c r="R1891" s="349"/>
      <c r="S1891" s="349">
        <v>0.2</v>
      </c>
      <c r="T1891" s="349">
        <v>0.2</v>
      </c>
      <c r="U1891" s="208" t="s">
        <v>29</v>
      </c>
      <c r="V1891" s="208">
        <v>1990</v>
      </c>
      <c r="W1891" s="208" t="s">
        <v>2737</v>
      </c>
      <c r="X1891" s="208" t="s">
        <v>2718</v>
      </c>
      <c r="Y1891" s="293">
        <v>42428</v>
      </c>
      <c r="Z1891" s="208">
        <v>100</v>
      </c>
      <c r="AA1891" s="208" t="s">
        <v>2815</v>
      </c>
      <c r="AB1891" s="208">
        <v>0</v>
      </c>
      <c r="AC1891" s="293" t="s">
        <v>3102</v>
      </c>
      <c r="AD1891" s="208" t="s">
        <v>56</v>
      </c>
      <c r="AE1891" s="172"/>
      <c r="AF1891" s="172"/>
      <c r="AG1891" s="172" t="s">
        <v>609</v>
      </c>
      <c r="AH1891" s="152"/>
      <c r="AJ1891" s="1">
        <f t="shared" si="106"/>
        <v>0</v>
      </c>
      <c r="AK1891" s="1">
        <f t="shared" si="107"/>
        <v>-0.2</v>
      </c>
    </row>
    <row r="1892" spans="1:37" ht="236.25" customHeight="1">
      <c r="A1892" s="179" t="s">
        <v>4411</v>
      </c>
      <c r="B1892" s="172" t="s">
        <v>87</v>
      </c>
      <c r="C1892" s="172" t="s">
        <v>321</v>
      </c>
      <c r="D1892" s="345">
        <v>42522</v>
      </c>
      <c r="E1892" s="173">
        <v>0.27916666666666667</v>
      </c>
      <c r="F1892" s="345">
        <v>42522</v>
      </c>
      <c r="G1892" s="173">
        <v>0.3611111111111111</v>
      </c>
      <c r="H1892" s="173">
        <v>8.1944444444444445E-2</v>
      </c>
      <c r="I1892" s="348">
        <v>12</v>
      </c>
      <c r="J1892" s="172" t="s">
        <v>303</v>
      </c>
      <c r="K1892" s="172" t="s">
        <v>9</v>
      </c>
      <c r="L1892" s="172" t="s">
        <v>10</v>
      </c>
      <c r="M1892" s="163" t="s">
        <v>4420</v>
      </c>
      <c r="N1892" s="208" t="s">
        <v>3</v>
      </c>
      <c r="O1892" s="208" t="s">
        <v>8</v>
      </c>
      <c r="P1892" s="163" t="s">
        <v>4420</v>
      </c>
      <c r="Q1892" s="344" t="s">
        <v>9429</v>
      </c>
      <c r="R1892" s="349">
        <v>28.1</v>
      </c>
      <c r="S1892" s="349">
        <v>3</v>
      </c>
      <c r="T1892" s="349">
        <v>31.1</v>
      </c>
      <c r="U1892" s="208" t="s">
        <v>29</v>
      </c>
      <c r="V1892" s="208">
        <v>1991</v>
      </c>
      <c r="W1892" s="208" t="s">
        <v>2737</v>
      </c>
      <c r="X1892" s="208" t="s">
        <v>2718</v>
      </c>
      <c r="Y1892" s="293" t="s">
        <v>9411</v>
      </c>
      <c r="Z1892" s="208">
        <v>100</v>
      </c>
      <c r="AA1892" s="208" t="s">
        <v>2815</v>
      </c>
      <c r="AB1892" s="208">
        <v>0</v>
      </c>
      <c r="AC1892" s="293" t="s">
        <v>3102</v>
      </c>
      <c r="AD1892" s="208" t="s">
        <v>56</v>
      </c>
      <c r="AE1892" s="172"/>
      <c r="AF1892" s="172"/>
      <c r="AG1892" s="172" t="s">
        <v>609</v>
      </c>
      <c r="AH1892" s="152"/>
      <c r="AJ1892" s="1">
        <f t="shared" si="106"/>
        <v>0</v>
      </c>
      <c r="AK1892" s="1">
        <f t="shared" si="107"/>
        <v>-31.1</v>
      </c>
    </row>
    <row r="1893" spans="1:37" ht="110.25" customHeight="1">
      <c r="A1893" s="179" t="s">
        <v>4411</v>
      </c>
      <c r="B1893" s="115" t="s">
        <v>87</v>
      </c>
      <c r="C1893" s="115" t="s">
        <v>321</v>
      </c>
      <c r="D1893" s="171">
        <v>42528</v>
      </c>
      <c r="E1893" s="69">
        <v>0.41666666666666669</v>
      </c>
      <c r="F1893" s="171">
        <v>42528</v>
      </c>
      <c r="G1893" s="69">
        <v>0.43958333333333338</v>
      </c>
      <c r="H1893" s="69">
        <v>2.2916666666666669E-2</v>
      </c>
      <c r="I1893" s="200">
        <v>7</v>
      </c>
      <c r="J1893" s="115" t="s">
        <v>303</v>
      </c>
      <c r="K1893" s="115" t="s">
        <v>21</v>
      </c>
      <c r="L1893" s="115" t="s">
        <v>17</v>
      </c>
      <c r="M1893" s="61" t="s">
        <v>4646</v>
      </c>
      <c r="N1893" s="179" t="s">
        <v>3</v>
      </c>
      <c r="O1893" s="179" t="s">
        <v>8</v>
      </c>
      <c r="P1893" s="61" t="s">
        <v>4646</v>
      </c>
      <c r="Q1893" s="174" t="s">
        <v>4647</v>
      </c>
      <c r="R1893" s="246">
        <v>2.1</v>
      </c>
      <c r="S1893" s="246"/>
      <c r="T1893" s="246">
        <v>2.1</v>
      </c>
      <c r="U1893" s="179" t="s">
        <v>29</v>
      </c>
      <c r="V1893" s="179"/>
      <c r="W1893" s="179"/>
      <c r="X1893" s="179"/>
      <c r="Y1893" s="79"/>
      <c r="Z1893" s="179"/>
      <c r="AA1893" s="179"/>
      <c r="AB1893" s="179"/>
      <c r="AC1893" s="79"/>
      <c r="AD1893" s="208" t="s">
        <v>38</v>
      </c>
      <c r="AE1893" s="115"/>
      <c r="AF1893" s="115"/>
      <c r="AG1893" s="115" t="s">
        <v>609</v>
      </c>
      <c r="AH1893" s="2"/>
      <c r="AJ1893" s="1">
        <f t="shared" si="106"/>
        <v>0</v>
      </c>
      <c r="AK1893" s="1">
        <f t="shared" si="107"/>
        <v>-2.1</v>
      </c>
    </row>
    <row r="1894" spans="1:37" ht="110.25" customHeight="1">
      <c r="A1894" s="179" t="s">
        <v>4411</v>
      </c>
      <c r="B1894" s="115" t="s">
        <v>87</v>
      </c>
      <c r="C1894" s="344" t="s">
        <v>3457</v>
      </c>
      <c r="D1894" s="171">
        <v>42530</v>
      </c>
      <c r="E1894" s="346">
        <v>0.63124999999999998</v>
      </c>
      <c r="F1894" s="171">
        <v>42530</v>
      </c>
      <c r="G1894" s="346">
        <v>0.63124999999999998</v>
      </c>
      <c r="H1894" s="173">
        <v>0</v>
      </c>
      <c r="I1894" s="347">
        <v>4</v>
      </c>
      <c r="J1894" s="172"/>
      <c r="K1894" s="172"/>
      <c r="L1894" s="172" t="s">
        <v>17</v>
      </c>
      <c r="M1894" s="216" t="s">
        <v>9430</v>
      </c>
      <c r="N1894" s="208">
        <v>220</v>
      </c>
      <c r="O1894" s="208" t="s">
        <v>8</v>
      </c>
      <c r="P1894" s="216" t="s">
        <v>9430</v>
      </c>
      <c r="Q1894" s="350" t="s">
        <v>9431</v>
      </c>
      <c r="R1894" s="243"/>
      <c r="S1894" s="243">
        <v>0.3</v>
      </c>
      <c r="T1894" s="243">
        <v>0.3</v>
      </c>
      <c r="U1894" s="179"/>
      <c r="V1894" s="179"/>
      <c r="W1894" s="179"/>
      <c r="X1894" s="179"/>
      <c r="Y1894" s="179"/>
      <c r="Z1894" s="179"/>
      <c r="AA1894" s="179"/>
      <c r="AB1894" s="179"/>
      <c r="AC1894" s="179"/>
      <c r="AD1894" s="179" t="s">
        <v>38</v>
      </c>
      <c r="AE1894" s="115"/>
      <c r="AF1894" s="115"/>
      <c r="AG1894" s="115"/>
      <c r="AH1894" s="152"/>
      <c r="AJ1894" s="1">
        <f t="shared" si="106"/>
        <v>0</v>
      </c>
      <c r="AK1894" s="1">
        <f t="shared" si="107"/>
        <v>-0.3</v>
      </c>
    </row>
    <row r="1895" spans="1:37" ht="189" customHeight="1">
      <c r="A1895" s="179" t="s">
        <v>4411</v>
      </c>
      <c r="B1895" s="172" t="s">
        <v>87</v>
      </c>
      <c r="C1895" s="344" t="s">
        <v>4727</v>
      </c>
      <c r="D1895" s="345">
        <v>42530</v>
      </c>
      <c r="E1895" s="346">
        <v>0.72013888888888899</v>
      </c>
      <c r="F1895" s="345">
        <v>42530</v>
      </c>
      <c r="G1895" s="346">
        <v>0.72013888888888899</v>
      </c>
      <c r="H1895" s="173">
        <v>0</v>
      </c>
      <c r="I1895" s="347">
        <v>92</v>
      </c>
      <c r="J1895" s="172" t="s">
        <v>9432</v>
      </c>
      <c r="K1895" s="172" t="s">
        <v>9</v>
      </c>
      <c r="L1895" s="172" t="s">
        <v>17</v>
      </c>
      <c r="M1895" s="208" t="s">
        <v>4649</v>
      </c>
      <c r="N1895" s="208">
        <v>110</v>
      </c>
      <c r="O1895" s="208" t="s">
        <v>8</v>
      </c>
      <c r="P1895" s="208" t="s">
        <v>4649</v>
      </c>
      <c r="Q1895" s="344" t="s">
        <v>9433</v>
      </c>
      <c r="R1895" s="248"/>
      <c r="S1895" s="248">
        <v>60.6</v>
      </c>
      <c r="T1895" s="248">
        <v>60.6</v>
      </c>
      <c r="U1895" s="208"/>
      <c r="V1895" s="208"/>
      <c r="W1895" s="208"/>
      <c r="X1895" s="208"/>
      <c r="Y1895" s="208"/>
      <c r="Z1895" s="208"/>
      <c r="AA1895" s="208"/>
      <c r="AB1895" s="208"/>
      <c r="AC1895" s="208"/>
      <c r="AD1895" s="179" t="s">
        <v>38</v>
      </c>
      <c r="AE1895" s="172"/>
      <c r="AF1895" s="172"/>
      <c r="AG1895" s="172"/>
      <c r="AH1895" s="152"/>
      <c r="AJ1895" s="1">
        <f t="shared" si="106"/>
        <v>0</v>
      </c>
      <c r="AK1895" s="1">
        <f t="shared" si="107"/>
        <v>-60.6</v>
      </c>
    </row>
    <row r="1896" spans="1:37" ht="36.6" customHeight="1">
      <c r="A1896" s="179" t="s">
        <v>4411</v>
      </c>
      <c r="B1896" s="115" t="s">
        <v>87</v>
      </c>
      <c r="C1896" s="115" t="s">
        <v>321</v>
      </c>
      <c r="D1896" s="171">
        <v>42531</v>
      </c>
      <c r="E1896" s="69">
        <v>0.50416666666666665</v>
      </c>
      <c r="F1896" s="171">
        <v>42531</v>
      </c>
      <c r="G1896" s="69">
        <v>0.52430555555555558</v>
      </c>
      <c r="H1896" s="69">
        <v>2.013888888888889E-2</v>
      </c>
      <c r="I1896" s="200">
        <v>26</v>
      </c>
      <c r="J1896" s="115" t="s">
        <v>303</v>
      </c>
      <c r="K1896" s="115" t="s">
        <v>21</v>
      </c>
      <c r="L1896" s="115" t="s">
        <v>10</v>
      </c>
      <c r="M1896" s="179" t="s">
        <v>4728</v>
      </c>
      <c r="N1896" s="179" t="s">
        <v>3</v>
      </c>
      <c r="O1896" s="179" t="s">
        <v>8</v>
      </c>
      <c r="P1896" s="179" t="s">
        <v>4728</v>
      </c>
      <c r="Q1896" s="174" t="s">
        <v>9434</v>
      </c>
      <c r="R1896" s="246">
        <v>2.6</v>
      </c>
      <c r="S1896" s="246">
        <v>0.9</v>
      </c>
      <c r="T1896" s="246">
        <v>3.5</v>
      </c>
      <c r="U1896" s="179" t="s">
        <v>29</v>
      </c>
      <c r="V1896" s="179" t="s">
        <v>9435</v>
      </c>
      <c r="W1896" s="179" t="s">
        <v>2737</v>
      </c>
      <c r="X1896" s="179" t="s">
        <v>2718</v>
      </c>
      <c r="Y1896" s="79" t="s">
        <v>9436</v>
      </c>
      <c r="Z1896" s="179">
        <v>100</v>
      </c>
      <c r="AA1896" s="179" t="s">
        <v>9437</v>
      </c>
      <c r="AB1896" s="179">
        <v>0</v>
      </c>
      <c r="AC1896" s="79" t="s">
        <v>9436</v>
      </c>
      <c r="AD1896" s="179" t="s">
        <v>43</v>
      </c>
      <c r="AE1896" s="115"/>
      <c r="AF1896" s="115"/>
      <c r="AG1896" s="115" t="s">
        <v>609</v>
      </c>
      <c r="AH1896" s="179"/>
      <c r="AI1896" s="115"/>
      <c r="AJ1896" s="1">
        <f t="shared" si="106"/>
        <v>0</v>
      </c>
      <c r="AK1896" s="1">
        <f t="shared" si="107"/>
        <v>-3.5</v>
      </c>
    </row>
    <row r="1897" spans="1:37" ht="346.5" customHeight="1">
      <c r="A1897" s="179" t="s">
        <v>4411</v>
      </c>
      <c r="B1897" s="172" t="s">
        <v>87</v>
      </c>
      <c r="C1897" s="344" t="s">
        <v>4727</v>
      </c>
      <c r="D1897" s="345">
        <v>42531</v>
      </c>
      <c r="E1897" s="346">
        <v>0.56111111111111112</v>
      </c>
      <c r="F1897" s="345">
        <v>42531</v>
      </c>
      <c r="G1897" s="346">
        <v>0.56111111111111112</v>
      </c>
      <c r="H1897" s="173">
        <v>0</v>
      </c>
      <c r="I1897" s="347">
        <v>83</v>
      </c>
      <c r="J1897" s="172" t="s">
        <v>4648</v>
      </c>
      <c r="K1897" s="172" t="s">
        <v>9</v>
      </c>
      <c r="L1897" s="172" t="s">
        <v>17</v>
      </c>
      <c r="M1897" s="208" t="s">
        <v>9438</v>
      </c>
      <c r="N1897" s="208">
        <v>110</v>
      </c>
      <c r="O1897" s="208" t="s">
        <v>8</v>
      </c>
      <c r="P1897" s="208" t="s">
        <v>9438</v>
      </c>
      <c r="Q1897" s="344" t="s">
        <v>9439</v>
      </c>
      <c r="R1897" s="248"/>
      <c r="S1897" s="248">
        <v>58</v>
      </c>
      <c r="T1897" s="248">
        <v>58</v>
      </c>
      <c r="U1897" s="208" t="s">
        <v>29</v>
      </c>
      <c r="V1897" s="208"/>
      <c r="W1897" s="208"/>
      <c r="X1897" s="208"/>
      <c r="Y1897" s="208"/>
      <c r="Z1897" s="208"/>
      <c r="AA1897" s="208"/>
      <c r="AB1897" s="208"/>
      <c r="AC1897" s="208"/>
      <c r="AD1897" s="179" t="s">
        <v>38</v>
      </c>
      <c r="AE1897" s="172"/>
      <c r="AF1897" s="172"/>
      <c r="AG1897" s="172"/>
      <c r="AH1897" s="152"/>
      <c r="AJ1897" s="1">
        <f t="shared" si="106"/>
        <v>0</v>
      </c>
      <c r="AK1897" s="1">
        <f t="shared" si="107"/>
        <v>-58</v>
      </c>
    </row>
    <row r="1898" spans="1:37" ht="78.75" customHeight="1">
      <c r="A1898" s="179" t="s">
        <v>4411</v>
      </c>
      <c r="B1898" s="115" t="s">
        <v>87</v>
      </c>
      <c r="C1898" s="115" t="s">
        <v>321</v>
      </c>
      <c r="D1898" s="171">
        <v>42532</v>
      </c>
      <c r="E1898" s="69">
        <v>0.13263888888888889</v>
      </c>
      <c r="F1898" s="171">
        <v>42532</v>
      </c>
      <c r="G1898" s="69">
        <v>0.13263888888888889</v>
      </c>
      <c r="H1898" s="69">
        <v>0</v>
      </c>
      <c r="I1898" s="200">
        <v>9</v>
      </c>
      <c r="J1898" s="115" t="s">
        <v>303</v>
      </c>
      <c r="K1898" s="115" t="s">
        <v>9</v>
      </c>
      <c r="L1898" s="115" t="s">
        <v>10</v>
      </c>
      <c r="M1898" s="179" t="s">
        <v>4735</v>
      </c>
      <c r="N1898" s="179" t="s">
        <v>3</v>
      </c>
      <c r="O1898" s="179" t="s">
        <v>8</v>
      </c>
      <c r="P1898" s="179" t="s">
        <v>4735</v>
      </c>
      <c r="Q1898" s="174" t="s">
        <v>9440</v>
      </c>
      <c r="R1898" s="243"/>
      <c r="S1898" s="243">
        <v>0.3</v>
      </c>
      <c r="T1898" s="243">
        <v>0.3</v>
      </c>
      <c r="U1898" s="179" t="s">
        <v>7</v>
      </c>
      <c r="V1898" s="179">
        <v>2001</v>
      </c>
      <c r="W1898" s="179" t="s">
        <v>3170</v>
      </c>
      <c r="X1898" s="179" t="s">
        <v>2718</v>
      </c>
      <c r="Y1898" s="79">
        <v>42332</v>
      </c>
      <c r="Z1898" s="179">
        <v>100</v>
      </c>
      <c r="AA1898" s="79">
        <v>42552</v>
      </c>
      <c r="AB1898" s="179">
        <v>0</v>
      </c>
      <c r="AC1898" s="79">
        <v>42379</v>
      </c>
      <c r="AD1898" s="179" t="s">
        <v>43</v>
      </c>
      <c r="AE1898" s="115"/>
      <c r="AF1898" s="115"/>
      <c r="AG1898" s="115"/>
      <c r="AH1898" s="2"/>
      <c r="AJ1898" s="1">
        <f t="shared" si="106"/>
        <v>0</v>
      </c>
      <c r="AK1898" s="1">
        <f t="shared" si="107"/>
        <v>-0.3</v>
      </c>
    </row>
    <row r="1899" spans="1:37" ht="48" customHeight="1">
      <c r="A1899" s="179" t="s">
        <v>4411</v>
      </c>
      <c r="B1899" s="115" t="s">
        <v>87</v>
      </c>
      <c r="C1899" s="115" t="s">
        <v>321</v>
      </c>
      <c r="D1899" s="171">
        <v>42532</v>
      </c>
      <c r="E1899" s="69">
        <v>0.77083333333333337</v>
      </c>
      <c r="F1899" s="171">
        <v>42532</v>
      </c>
      <c r="G1899" s="69">
        <v>0.86041666666666661</v>
      </c>
      <c r="H1899" s="69">
        <v>8.9583333333333334E-2</v>
      </c>
      <c r="I1899" s="200">
        <v>2</v>
      </c>
      <c r="J1899" s="115" t="s">
        <v>303</v>
      </c>
      <c r="K1899" s="115" t="s">
        <v>146</v>
      </c>
      <c r="L1899" s="115" t="s">
        <v>4</v>
      </c>
      <c r="M1899" s="179" t="s">
        <v>4736</v>
      </c>
      <c r="N1899" s="179" t="s">
        <v>3</v>
      </c>
      <c r="O1899" s="179" t="s">
        <v>8</v>
      </c>
      <c r="P1899" s="179" t="s">
        <v>4736</v>
      </c>
      <c r="Q1899" s="174" t="s">
        <v>9441</v>
      </c>
      <c r="R1899" s="243">
        <v>14.1</v>
      </c>
      <c r="S1899" s="243"/>
      <c r="T1899" s="243">
        <v>14.1</v>
      </c>
      <c r="U1899" s="179" t="s">
        <v>7</v>
      </c>
      <c r="V1899" s="179">
        <v>1983</v>
      </c>
      <c r="W1899" s="179" t="s">
        <v>9442</v>
      </c>
      <c r="X1899" s="179" t="s">
        <v>2718</v>
      </c>
      <c r="Y1899" s="79">
        <v>42426</v>
      </c>
      <c r="Z1899" s="179">
        <v>100</v>
      </c>
      <c r="AA1899" s="179"/>
      <c r="AB1899" s="179">
        <v>0</v>
      </c>
      <c r="AC1899" s="79">
        <v>42426</v>
      </c>
      <c r="AD1899" s="179" t="s">
        <v>0</v>
      </c>
      <c r="AE1899" s="115"/>
      <c r="AF1899" s="115"/>
      <c r="AG1899" s="115"/>
      <c r="AH1899" s="2"/>
      <c r="AJ1899" s="1">
        <f t="shared" si="106"/>
        <v>0</v>
      </c>
      <c r="AK1899" s="1">
        <f t="shared" si="107"/>
        <v>-14.1</v>
      </c>
    </row>
    <row r="1900" spans="1:37" ht="173.25" customHeight="1">
      <c r="A1900" s="179" t="s">
        <v>4411</v>
      </c>
      <c r="B1900" s="115" t="s">
        <v>87</v>
      </c>
      <c r="C1900" s="115" t="s">
        <v>321</v>
      </c>
      <c r="D1900" s="171">
        <v>42534</v>
      </c>
      <c r="E1900" s="69">
        <v>0.58333333333333337</v>
      </c>
      <c r="F1900" s="171">
        <v>42534</v>
      </c>
      <c r="G1900" s="69">
        <v>0.62708333333333333</v>
      </c>
      <c r="H1900" s="69">
        <v>4.3750000000000004E-2</v>
      </c>
      <c r="I1900" s="200">
        <v>2</v>
      </c>
      <c r="J1900" s="115"/>
      <c r="K1900" s="115"/>
      <c r="L1900" s="115" t="s">
        <v>17</v>
      </c>
      <c r="M1900" s="179" t="s">
        <v>4741</v>
      </c>
      <c r="N1900" s="179" t="s">
        <v>3</v>
      </c>
      <c r="O1900" s="179" t="s">
        <v>8</v>
      </c>
      <c r="P1900" s="179" t="s">
        <v>4741</v>
      </c>
      <c r="Q1900" s="115" t="s">
        <v>9443</v>
      </c>
      <c r="R1900" s="243">
        <v>0.6</v>
      </c>
      <c r="S1900" s="243"/>
      <c r="T1900" s="243">
        <v>0.6</v>
      </c>
      <c r="U1900" s="179" t="s">
        <v>7</v>
      </c>
      <c r="V1900" s="179"/>
      <c r="W1900" s="179"/>
      <c r="X1900" s="179"/>
      <c r="Y1900" s="179"/>
      <c r="Z1900" s="179"/>
      <c r="AA1900" s="179"/>
      <c r="AB1900" s="179"/>
      <c r="AC1900" s="179"/>
      <c r="AD1900" s="179" t="s">
        <v>38</v>
      </c>
      <c r="AE1900" s="115"/>
      <c r="AF1900" s="115"/>
      <c r="AG1900" s="115" t="s">
        <v>609</v>
      </c>
      <c r="AH1900" s="2"/>
      <c r="AJ1900" s="1">
        <f t="shared" si="106"/>
        <v>0</v>
      </c>
      <c r="AK1900" s="1">
        <f t="shared" si="107"/>
        <v>-0.6</v>
      </c>
    </row>
    <row r="1901" spans="1:37" ht="63" customHeight="1">
      <c r="A1901" s="179" t="s">
        <v>4411</v>
      </c>
      <c r="B1901" s="172" t="s">
        <v>87</v>
      </c>
      <c r="C1901" s="172" t="s">
        <v>4727</v>
      </c>
      <c r="D1901" s="345">
        <v>42535</v>
      </c>
      <c r="E1901" s="173">
        <v>0.80833333333333324</v>
      </c>
      <c r="F1901" s="345">
        <v>42535</v>
      </c>
      <c r="G1901" s="173">
        <v>0.81111111111111101</v>
      </c>
      <c r="H1901" s="173">
        <v>2.7777777777777779E-3</v>
      </c>
      <c r="I1901" s="348">
        <v>177</v>
      </c>
      <c r="J1901" s="172" t="s">
        <v>318</v>
      </c>
      <c r="K1901" s="172" t="s">
        <v>146</v>
      </c>
      <c r="L1901" s="172" t="s">
        <v>17</v>
      </c>
      <c r="M1901" s="208" t="s">
        <v>4856</v>
      </c>
      <c r="N1901" s="208">
        <v>110</v>
      </c>
      <c r="O1901" s="208" t="s">
        <v>8</v>
      </c>
      <c r="P1901" s="208" t="s">
        <v>4856</v>
      </c>
      <c r="Q1901" s="172" t="s">
        <v>9444</v>
      </c>
      <c r="R1901" s="248"/>
      <c r="S1901" s="248">
        <v>108.2</v>
      </c>
      <c r="T1901" s="248">
        <v>108.2</v>
      </c>
      <c r="U1901" s="208" t="s">
        <v>29</v>
      </c>
      <c r="V1901" s="208"/>
      <c r="W1901" s="208"/>
      <c r="X1901" s="208"/>
      <c r="Y1901" s="208"/>
      <c r="Z1901" s="208"/>
      <c r="AA1901" s="208"/>
      <c r="AB1901" s="208"/>
      <c r="AC1901" s="208"/>
      <c r="AD1901" s="179" t="s">
        <v>38</v>
      </c>
      <c r="AE1901" s="172"/>
      <c r="AF1901" s="172"/>
      <c r="AG1901" s="172" t="s">
        <v>609</v>
      </c>
      <c r="AH1901" s="152"/>
      <c r="AJ1901" s="1">
        <f t="shared" si="106"/>
        <v>0</v>
      </c>
      <c r="AK1901" s="1">
        <f t="shared" si="107"/>
        <v>-108.2</v>
      </c>
    </row>
    <row r="1902" spans="1:37" ht="189" customHeight="1">
      <c r="A1902" s="179" t="s">
        <v>4411</v>
      </c>
      <c r="B1902" s="115" t="s">
        <v>87</v>
      </c>
      <c r="C1902" s="115" t="s">
        <v>4931</v>
      </c>
      <c r="D1902" s="171">
        <v>42536</v>
      </c>
      <c r="E1902" s="69">
        <v>0.41666666666666669</v>
      </c>
      <c r="F1902" s="171">
        <v>42536</v>
      </c>
      <c r="G1902" s="69">
        <v>0.49861111111111112</v>
      </c>
      <c r="H1902" s="69">
        <v>8.1944444444444445E-2</v>
      </c>
      <c r="I1902" s="200">
        <v>1</v>
      </c>
      <c r="J1902" s="115"/>
      <c r="K1902" s="115"/>
      <c r="L1902" s="115" t="s">
        <v>17</v>
      </c>
      <c r="M1902" s="179" t="s">
        <v>4932</v>
      </c>
      <c r="N1902" s="179" t="s">
        <v>3</v>
      </c>
      <c r="O1902" s="179" t="s">
        <v>8</v>
      </c>
      <c r="P1902" s="179" t="s">
        <v>4932</v>
      </c>
      <c r="Q1902" s="115" t="s">
        <v>9445</v>
      </c>
      <c r="R1902" s="243">
        <v>0.3</v>
      </c>
      <c r="S1902" s="243"/>
      <c r="T1902" s="243">
        <v>0.3</v>
      </c>
      <c r="U1902" s="179"/>
      <c r="V1902" s="179"/>
      <c r="W1902" s="179"/>
      <c r="X1902" s="179"/>
      <c r="Y1902" s="179"/>
      <c r="Z1902" s="179"/>
      <c r="AA1902" s="179"/>
      <c r="AB1902" s="179"/>
      <c r="AC1902" s="179"/>
      <c r="AD1902" s="179" t="s">
        <v>38</v>
      </c>
      <c r="AE1902" s="115"/>
      <c r="AF1902" s="115"/>
      <c r="AG1902" s="115" t="s">
        <v>609</v>
      </c>
      <c r="AH1902" s="2"/>
      <c r="AJ1902" s="1">
        <f t="shared" si="106"/>
        <v>0</v>
      </c>
      <c r="AK1902" s="1">
        <f t="shared" si="107"/>
        <v>-0.3</v>
      </c>
    </row>
    <row r="1903" spans="1:37" ht="78.75" customHeight="1">
      <c r="A1903" s="179" t="s">
        <v>4411</v>
      </c>
      <c r="B1903" s="172" t="s">
        <v>87</v>
      </c>
      <c r="C1903" s="172" t="s">
        <v>321</v>
      </c>
      <c r="D1903" s="345">
        <v>42536</v>
      </c>
      <c r="E1903" s="173">
        <v>0.65</v>
      </c>
      <c r="F1903" s="345">
        <v>42536</v>
      </c>
      <c r="G1903" s="173">
        <v>0.71180555555555547</v>
      </c>
      <c r="H1903" s="173">
        <v>6.1805555555555558E-2</v>
      </c>
      <c r="I1903" s="348">
        <v>130</v>
      </c>
      <c r="J1903" s="172" t="s">
        <v>303</v>
      </c>
      <c r="K1903" s="172" t="s">
        <v>21</v>
      </c>
      <c r="L1903" s="172" t="s">
        <v>10</v>
      </c>
      <c r="M1903" s="208" t="s">
        <v>4962</v>
      </c>
      <c r="N1903" s="208">
        <v>35</v>
      </c>
      <c r="O1903" s="208" t="s">
        <v>8</v>
      </c>
      <c r="P1903" s="208" t="s">
        <v>4962</v>
      </c>
      <c r="Q1903" s="172" t="s">
        <v>9446</v>
      </c>
      <c r="R1903" s="514"/>
      <c r="S1903" s="539">
        <v>111.9</v>
      </c>
      <c r="T1903" s="248">
        <v>111.9</v>
      </c>
      <c r="U1903" s="208" t="s">
        <v>29</v>
      </c>
      <c r="V1903" s="208">
        <v>1987</v>
      </c>
      <c r="W1903" s="208" t="s">
        <v>9447</v>
      </c>
      <c r="X1903" s="208" t="s">
        <v>2718</v>
      </c>
      <c r="Y1903" s="293">
        <v>42512</v>
      </c>
      <c r="Z1903" s="208">
        <v>100</v>
      </c>
      <c r="AA1903" s="351">
        <v>41852</v>
      </c>
      <c r="AB1903" s="208">
        <v>0</v>
      </c>
      <c r="AC1903" s="351">
        <v>43313</v>
      </c>
      <c r="AD1903" s="208" t="s">
        <v>43</v>
      </c>
      <c r="AE1903" s="172"/>
      <c r="AF1903" s="172"/>
      <c r="AG1903" s="172" t="s">
        <v>609</v>
      </c>
      <c r="AH1903" s="208"/>
      <c r="AI1903" s="115"/>
      <c r="AJ1903" s="1">
        <f t="shared" si="106"/>
        <v>0</v>
      </c>
      <c r="AK1903" s="1">
        <f t="shared" si="107"/>
        <v>-111.9</v>
      </c>
    </row>
    <row r="1904" spans="1:37" ht="409.5" customHeight="1">
      <c r="A1904" s="179" t="s">
        <v>4411</v>
      </c>
      <c r="B1904" s="172" t="s">
        <v>87</v>
      </c>
      <c r="C1904" s="172" t="s">
        <v>321</v>
      </c>
      <c r="D1904" s="345">
        <v>42536</v>
      </c>
      <c r="E1904" s="173">
        <v>0.67222222222222217</v>
      </c>
      <c r="F1904" s="345">
        <v>42536</v>
      </c>
      <c r="G1904" s="173">
        <v>0.67222222222222217</v>
      </c>
      <c r="H1904" s="173">
        <v>0</v>
      </c>
      <c r="I1904" s="348">
        <v>154</v>
      </c>
      <c r="J1904" s="172" t="s">
        <v>303</v>
      </c>
      <c r="K1904" s="172" t="s">
        <v>9</v>
      </c>
      <c r="L1904" s="172" t="s">
        <v>10</v>
      </c>
      <c r="M1904" s="208" t="s">
        <v>4963</v>
      </c>
      <c r="N1904" s="208">
        <v>35</v>
      </c>
      <c r="O1904" s="208" t="s">
        <v>8</v>
      </c>
      <c r="P1904" s="208" t="s">
        <v>4963</v>
      </c>
      <c r="Q1904" s="172" t="s">
        <v>9448</v>
      </c>
      <c r="R1904" s="514"/>
      <c r="S1904" s="539">
        <v>141</v>
      </c>
      <c r="T1904" s="248">
        <v>141</v>
      </c>
      <c r="U1904" s="152" t="s">
        <v>29</v>
      </c>
      <c r="V1904" s="152">
        <v>1999</v>
      </c>
      <c r="W1904" s="152" t="s">
        <v>9447</v>
      </c>
      <c r="X1904" s="152" t="s">
        <v>2718</v>
      </c>
      <c r="Y1904" s="469">
        <v>42175</v>
      </c>
      <c r="Z1904" s="152">
        <v>100</v>
      </c>
      <c r="AA1904" s="570" t="s">
        <v>9422</v>
      </c>
      <c r="AB1904" s="152">
        <v>0</v>
      </c>
      <c r="AC1904" s="469">
        <v>42405</v>
      </c>
      <c r="AD1904" s="152" t="s">
        <v>43</v>
      </c>
      <c r="AE1904" s="157"/>
      <c r="AF1904" s="157"/>
      <c r="AG1904" s="157" t="s">
        <v>609</v>
      </c>
      <c r="AH1904" s="152"/>
      <c r="AJ1904" s="1">
        <f t="shared" si="106"/>
        <v>0</v>
      </c>
      <c r="AK1904" s="1">
        <f t="shared" si="107"/>
        <v>-141</v>
      </c>
    </row>
    <row r="1905" spans="1:37" ht="173.25" customHeight="1">
      <c r="A1905" s="179" t="s">
        <v>4411</v>
      </c>
      <c r="B1905" s="115" t="s">
        <v>87</v>
      </c>
      <c r="C1905" s="115" t="s">
        <v>321</v>
      </c>
      <c r="D1905" s="171">
        <v>42536</v>
      </c>
      <c r="E1905" s="69">
        <v>0.82430555555555562</v>
      </c>
      <c r="F1905" s="171">
        <v>42536</v>
      </c>
      <c r="G1905" s="69">
        <v>0.87222222222222223</v>
      </c>
      <c r="H1905" s="69">
        <v>4.7916666666666663E-2</v>
      </c>
      <c r="I1905" s="200">
        <v>2</v>
      </c>
      <c r="J1905" s="115" t="s">
        <v>303</v>
      </c>
      <c r="K1905" s="115" t="s">
        <v>21</v>
      </c>
      <c r="L1905" s="115" t="s">
        <v>10</v>
      </c>
      <c r="M1905" s="179" t="s">
        <v>4964</v>
      </c>
      <c r="N1905" s="179" t="s">
        <v>3</v>
      </c>
      <c r="O1905" s="179" t="s">
        <v>8</v>
      </c>
      <c r="P1905" s="179" t="s">
        <v>4964</v>
      </c>
      <c r="Q1905" s="61" t="s">
        <v>9449</v>
      </c>
      <c r="R1905" s="528">
        <v>0.1</v>
      </c>
      <c r="S1905" s="359"/>
      <c r="T1905" s="243">
        <v>0.1</v>
      </c>
      <c r="U1905" s="2" t="s">
        <v>7</v>
      </c>
      <c r="V1905" s="2">
        <v>1997</v>
      </c>
      <c r="W1905" s="2" t="s">
        <v>3170</v>
      </c>
      <c r="X1905" s="152" t="s">
        <v>2718</v>
      </c>
      <c r="Y1905" s="123">
        <v>42427</v>
      </c>
      <c r="Z1905" s="152">
        <v>100</v>
      </c>
      <c r="AA1905" s="124" t="s">
        <v>2818</v>
      </c>
      <c r="AB1905" s="152">
        <v>0</v>
      </c>
      <c r="AC1905" s="123">
        <v>42427</v>
      </c>
      <c r="AD1905" s="2" t="s">
        <v>43</v>
      </c>
      <c r="AE1905" s="1"/>
      <c r="AF1905" s="1"/>
      <c r="AG1905" s="1" t="s">
        <v>609</v>
      </c>
      <c r="AH1905" s="2"/>
      <c r="AJ1905" s="1">
        <f t="shared" si="106"/>
        <v>0</v>
      </c>
      <c r="AK1905" s="1">
        <f t="shared" si="107"/>
        <v>-0.1</v>
      </c>
    </row>
    <row r="1906" spans="1:37" ht="204.75" customHeight="1">
      <c r="A1906" s="179" t="s">
        <v>4411</v>
      </c>
      <c r="B1906" s="115" t="s">
        <v>87</v>
      </c>
      <c r="C1906" s="115" t="s">
        <v>321</v>
      </c>
      <c r="D1906" s="171">
        <v>42537</v>
      </c>
      <c r="E1906" s="69">
        <v>0.51180555555555551</v>
      </c>
      <c r="F1906" s="171">
        <v>42537</v>
      </c>
      <c r="G1906" s="69">
        <v>0.51180555555555551</v>
      </c>
      <c r="H1906" s="69">
        <v>0</v>
      </c>
      <c r="I1906" s="200">
        <v>11</v>
      </c>
      <c r="J1906" s="115" t="s">
        <v>303</v>
      </c>
      <c r="K1906" s="115" t="s">
        <v>9</v>
      </c>
      <c r="L1906" s="115" t="s">
        <v>10</v>
      </c>
      <c r="M1906" s="179" t="s">
        <v>4741</v>
      </c>
      <c r="N1906" s="179" t="s">
        <v>3</v>
      </c>
      <c r="O1906" s="179" t="s">
        <v>8</v>
      </c>
      <c r="P1906" s="179" t="s">
        <v>4741</v>
      </c>
      <c r="Q1906" s="61" t="s">
        <v>9450</v>
      </c>
      <c r="R1906" s="528"/>
      <c r="S1906" s="359">
        <v>3.2</v>
      </c>
      <c r="T1906" s="243">
        <v>3.2</v>
      </c>
      <c r="U1906" s="2" t="s">
        <v>7</v>
      </c>
      <c r="V1906" s="2">
        <v>1994</v>
      </c>
      <c r="W1906" s="2" t="s">
        <v>3170</v>
      </c>
      <c r="X1906" s="2" t="s">
        <v>2718</v>
      </c>
      <c r="Y1906" s="469">
        <v>42454</v>
      </c>
      <c r="Z1906" s="152">
        <v>100</v>
      </c>
      <c r="AA1906" s="152" t="s">
        <v>9451</v>
      </c>
      <c r="AB1906" s="152">
        <v>0</v>
      </c>
      <c r="AC1906" s="469">
        <v>42454</v>
      </c>
      <c r="AD1906" s="2" t="s">
        <v>43</v>
      </c>
      <c r="AE1906" s="1"/>
      <c r="AF1906" s="1"/>
      <c r="AG1906" s="1" t="s">
        <v>609</v>
      </c>
      <c r="AH1906" s="2"/>
      <c r="AJ1906" s="1">
        <f t="shared" si="106"/>
        <v>0</v>
      </c>
      <c r="AK1906" s="1">
        <f t="shared" si="107"/>
        <v>-3.2</v>
      </c>
    </row>
    <row r="1907" spans="1:37" ht="94.5" customHeight="1">
      <c r="A1907" s="179" t="s">
        <v>4411</v>
      </c>
      <c r="B1907" s="115" t="s">
        <v>87</v>
      </c>
      <c r="C1907" s="115" t="s">
        <v>321</v>
      </c>
      <c r="D1907" s="171">
        <v>42539</v>
      </c>
      <c r="E1907" s="121">
        <v>0.2638888888888889</v>
      </c>
      <c r="F1907" s="171">
        <v>42539</v>
      </c>
      <c r="G1907" s="121">
        <v>0.2638888888888889</v>
      </c>
      <c r="H1907" s="115">
        <v>0</v>
      </c>
      <c r="I1907" s="137">
        <v>3</v>
      </c>
      <c r="J1907" s="115" t="s">
        <v>303</v>
      </c>
      <c r="K1907" s="115" t="s">
        <v>9</v>
      </c>
      <c r="L1907" s="115" t="s">
        <v>30</v>
      </c>
      <c r="M1907" s="179" t="s">
        <v>5015</v>
      </c>
      <c r="N1907" s="179" t="s">
        <v>3</v>
      </c>
      <c r="O1907" s="179" t="s">
        <v>8</v>
      </c>
      <c r="P1907" s="179" t="s">
        <v>5015</v>
      </c>
      <c r="Q1907" s="61" t="s">
        <v>5016</v>
      </c>
      <c r="R1907" s="528"/>
      <c r="S1907" s="359">
        <v>0.8</v>
      </c>
      <c r="T1907" s="243">
        <v>0.8</v>
      </c>
      <c r="U1907" s="2" t="s">
        <v>29</v>
      </c>
      <c r="V1907" s="2">
        <v>1993</v>
      </c>
      <c r="W1907" s="2" t="s">
        <v>2746</v>
      </c>
      <c r="X1907" s="152" t="s">
        <v>2718</v>
      </c>
      <c r="Y1907" s="123">
        <v>42302</v>
      </c>
      <c r="Z1907" s="2">
        <v>100</v>
      </c>
      <c r="AA1907" s="124" t="s">
        <v>9452</v>
      </c>
      <c r="AB1907" s="2">
        <v>0</v>
      </c>
      <c r="AC1907" s="124" t="s">
        <v>9453</v>
      </c>
      <c r="AD1907" s="2" t="s">
        <v>28</v>
      </c>
      <c r="AE1907" s="1"/>
      <c r="AF1907" s="1"/>
      <c r="AH1907" s="2"/>
      <c r="AJ1907" s="1">
        <f t="shared" si="106"/>
        <v>0</v>
      </c>
      <c r="AK1907" s="1">
        <f t="shared" si="107"/>
        <v>-0.8</v>
      </c>
    </row>
    <row r="1908" spans="1:37" ht="220.5" customHeight="1">
      <c r="A1908" s="179" t="s">
        <v>4411</v>
      </c>
      <c r="B1908" s="115" t="s">
        <v>87</v>
      </c>
      <c r="C1908" s="115" t="s">
        <v>321</v>
      </c>
      <c r="D1908" s="171">
        <v>42539</v>
      </c>
      <c r="E1908" s="121">
        <v>0.30208333333333331</v>
      </c>
      <c r="F1908" s="171">
        <v>42539</v>
      </c>
      <c r="G1908" s="121">
        <v>0.48958333333333331</v>
      </c>
      <c r="H1908" s="121">
        <v>0.1875</v>
      </c>
      <c r="I1908" s="137">
        <v>8</v>
      </c>
      <c r="J1908" s="115" t="s">
        <v>144</v>
      </c>
      <c r="K1908" s="115" t="s">
        <v>15</v>
      </c>
      <c r="L1908" s="115" t="s">
        <v>4</v>
      </c>
      <c r="M1908" s="179" t="s">
        <v>5017</v>
      </c>
      <c r="N1908" s="179" t="s">
        <v>3</v>
      </c>
      <c r="O1908" s="179" t="s">
        <v>49</v>
      </c>
      <c r="P1908" s="179" t="s">
        <v>5017</v>
      </c>
      <c r="Q1908" s="61" t="s">
        <v>5018</v>
      </c>
      <c r="R1908" s="528">
        <v>7.7</v>
      </c>
      <c r="S1908" s="359"/>
      <c r="T1908" s="243">
        <v>7.7</v>
      </c>
      <c r="U1908" s="2" t="s">
        <v>48</v>
      </c>
      <c r="V1908" s="2">
        <v>2001</v>
      </c>
      <c r="W1908" s="2" t="s">
        <v>9454</v>
      </c>
      <c r="X1908" s="152" t="s">
        <v>2718</v>
      </c>
      <c r="Y1908" s="123">
        <v>42487</v>
      </c>
      <c r="Z1908" s="2">
        <v>100</v>
      </c>
      <c r="AA1908" s="2" t="s">
        <v>9455</v>
      </c>
      <c r="AB1908" s="2">
        <v>0</v>
      </c>
      <c r="AC1908" s="123">
        <v>42490</v>
      </c>
      <c r="AD1908" s="2" t="s">
        <v>0</v>
      </c>
      <c r="AE1908" s="1"/>
      <c r="AF1908" s="1"/>
      <c r="AH1908" s="2"/>
      <c r="AJ1908" s="1">
        <f t="shared" si="106"/>
        <v>0</v>
      </c>
      <c r="AK1908" s="1">
        <f t="shared" si="107"/>
        <v>-7.7</v>
      </c>
    </row>
    <row r="1909" spans="1:37" ht="37.5" customHeight="1">
      <c r="A1909" s="94" t="s">
        <v>139</v>
      </c>
      <c r="B1909" s="57" t="s">
        <v>20</v>
      </c>
      <c r="C1909" s="57" t="s">
        <v>20</v>
      </c>
      <c r="D1909" s="278">
        <v>42383</v>
      </c>
      <c r="E1909" s="59">
        <v>0.59722222222222221</v>
      </c>
      <c r="F1909" s="278">
        <v>42383</v>
      </c>
      <c r="G1909" s="95">
        <v>0.59791666666666665</v>
      </c>
      <c r="H1909" s="95">
        <v>6.9444444444444198E-4</v>
      </c>
      <c r="I1909" s="57">
        <v>14</v>
      </c>
      <c r="J1909" s="57"/>
      <c r="K1909" s="57"/>
      <c r="L1909" s="57" t="s">
        <v>12</v>
      </c>
      <c r="M1909" s="57" t="s">
        <v>450</v>
      </c>
      <c r="N1909" s="57" t="s">
        <v>3</v>
      </c>
      <c r="O1909" s="57" t="s">
        <v>8</v>
      </c>
      <c r="P1909" s="57" t="s">
        <v>463</v>
      </c>
      <c r="Q1909" s="57" t="s">
        <v>464</v>
      </c>
      <c r="R1909" s="264">
        <v>7</v>
      </c>
      <c r="S1909" s="265">
        <v>2</v>
      </c>
      <c r="T1909" s="57">
        <f>R1909+S1909</f>
        <v>9</v>
      </c>
      <c r="AD1909" s="2" t="s">
        <v>23</v>
      </c>
      <c r="AJ1909" s="1">
        <f t="shared" si="106"/>
        <v>0</v>
      </c>
    </row>
    <row r="1910" spans="1:37" ht="63" customHeight="1">
      <c r="A1910" s="179" t="s">
        <v>4411</v>
      </c>
      <c r="B1910" s="172" t="s">
        <v>87</v>
      </c>
      <c r="C1910" s="172" t="s">
        <v>321</v>
      </c>
      <c r="D1910" s="345">
        <v>42542</v>
      </c>
      <c r="E1910" s="353">
        <v>0.95486111111111116</v>
      </c>
      <c r="F1910" s="345">
        <v>42542</v>
      </c>
      <c r="G1910" s="353">
        <v>0.95486111111111116</v>
      </c>
      <c r="H1910" s="353">
        <v>0</v>
      </c>
      <c r="I1910" s="215">
        <v>5</v>
      </c>
      <c r="J1910" s="172" t="s">
        <v>303</v>
      </c>
      <c r="K1910" s="172"/>
      <c r="L1910" s="172" t="s">
        <v>4</v>
      </c>
      <c r="M1910" s="208" t="s">
        <v>5119</v>
      </c>
      <c r="N1910" s="208" t="s">
        <v>3</v>
      </c>
      <c r="O1910" s="208" t="s">
        <v>49</v>
      </c>
      <c r="P1910" s="208" t="s">
        <v>5119</v>
      </c>
      <c r="Q1910" s="163" t="s">
        <v>5120</v>
      </c>
      <c r="R1910" s="514"/>
      <c r="S1910" s="539">
        <v>1.9</v>
      </c>
      <c r="T1910" s="248">
        <v>1.9</v>
      </c>
      <c r="U1910" s="152" t="s">
        <v>48</v>
      </c>
      <c r="V1910" s="152">
        <v>1993</v>
      </c>
      <c r="W1910" s="152" t="s">
        <v>9458</v>
      </c>
      <c r="X1910" s="152" t="s">
        <v>2718</v>
      </c>
      <c r="Y1910" s="469">
        <v>42345</v>
      </c>
      <c r="Z1910" s="152">
        <v>100</v>
      </c>
      <c r="AA1910" s="152" t="s">
        <v>9459</v>
      </c>
      <c r="AB1910" s="152">
        <v>0</v>
      </c>
      <c r="AC1910" s="469">
        <v>42420</v>
      </c>
      <c r="AD1910" s="152" t="s">
        <v>0</v>
      </c>
      <c r="AE1910" s="157"/>
      <c r="AF1910" s="157"/>
      <c r="AG1910" s="157"/>
      <c r="AH1910" s="152"/>
      <c r="AI1910" s="16"/>
      <c r="AJ1910" s="1">
        <f t="shared" si="106"/>
        <v>0</v>
      </c>
      <c r="AK1910" s="1">
        <f t="shared" ref="AK1910:AK1947" si="108">AJ1910-T1910</f>
        <v>-1.9</v>
      </c>
    </row>
    <row r="1911" spans="1:37" ht="173.25" customHeight="1">
      <c r="A1911" s="179" t="s">
        <v>4411</v>
      </c>
      <c r="B1911" s="115" t="s">
        <v>87</v>
      </c>
      <c r="C1911" s="115" t="s">
        <v>321</v>
      </c>
      <c r="D1911" s="171">
        <v>42544</v>
      </c>
      <c r="E1911" s="121">
        <v>0.79722222222222217</v>
      </c>
      <c r="F1911" s="171">
        <v>42544</v>
      </c>
      <c r="G1911" s="121">
        <v>0.79722222222222217</v>
      </c>
      <c r="H1911" s="121">
        <v>0</v>
      </c>
      <c r="I1911" s="137">
        <v>3</v>
      </c>
      <c r="J1911" s="115" t="s">
        <v>303</v>
      </c>
      <c r="K1911" s="115" t="s">
        <v>9</v>
      </c>
      <c r="L1911" s="115" t="s">
        <v>4</v>
      </c>
      <c r="M1911" s="179" t="s">
        <v>5152</v>
      </c>
      <c r="N1911" s="179" t="s">
        <v>3</v>
      </c>
      <c r="O1911" s="179" t="s">
        <v>26</v>
      </c>
      <c r="P1911" s="179" t="s">
        <v>5152</v>
      </c>
      <c r="Q1911" s="61" t="s">
        <v>9460</v>
      </c>
      <c r="R1911" s="528"/>
      <c r="S1911" s="359">
        <v>2.9</v>
      </c>
      <c r="T1911" s="243">
        <v>2.9</v>
      </c>
      <c r="U1911" s="2" t="s">
        <v>34</v>
      </c>
      <c r="V1911" s="2">
        <v>1990</v>
      </c>
      <c r="W1911" s="2" t="s">
        <v>9461</v>
      </c>
      <c r="X1911" s="152" t="s">
        <v>2932</v>
      </c>
      <c r="Y1911" s="123">
        <v>42543</v>
      </c>
      <c r="Z1911" s="2">
        <v>100</v>
      </c>
      <c r="AA1911" s="2" t="s">
        <v>9462</v>
      </c>
      <c r="AB1911" s="2">
        <v>0</v>
      </c>
      <c r="AC1911" s="123">
        <v>42543</v>
      </c>
      <c r="AD1911" s="2" t="s">
        <v>0</v>
      </c>
      <c r="AE1911" s="1"/>
      <c r="AF1911" s="1"/>
      <c r="AH1911" s="2"/>
      <c r="AI1911" s="16"/>
      <c r="AJ1911" s="1">
        <f t="shared" si="106"/>
        <v>0</v>
      </c>
      <c r="AK1911" s="1">
        <f t="shared" si="108"/>
        <v>-2.9</v>
      </c>
    </row>
    <row r="1912" spans="1:37" ht="252" customHeight="1">
      <c r="A1912" s="179" t="s">
        <v>4411</v>
      </c>
      <c r="B1912" s="172" t="s">
        <v>87</v>
      </c>
      <c r="C1912" s="172" t="s">
        <v>4727</v>
      </c>
      <c r="D1912" s="345">
        <v>42546</v>
      </c>
      <c r="E1912" s="353">
        <v>0.52500000000000002</v>
      </c>
      <c r="F1912" s="345">
        <v>42546</v>
      </c>
      <c r="G1912" s="353">
        <v>0.52500000000000002</v>
      </c>
      <c r="H1912" s="353">
        <v>0</v>
      </c>
      <c r="I1912" s="215">
        <v>152</v>
      </c>
      <c r="J1912" s="172" t="s">
        <v>303</v>
      </c>
      <c r="K1912" s="172" t="s">
        <v>9</v>
      </c>
      <c r="L1912" s="172" t="s">
        <v>17</v>
      </c>
      <c r="M1912" s="208" t="s">
        <v>5173</v>
      </c>
      <c r="N1912" s="208">
        <v>110</v>
      </c>
      <c r="O1912" s="208" t="s">
        <v>8</v>
      </c>
      <c r="P1912" s="208" t="s">
        <v>5173</v>
      </c>
      <c r="Q1912" s="163" t="s">
        <v>9463</v>
      </c>
      <c r="R1912" s="514"/>
      <c r="S1912" s="539">
        <v>80.400000000000006</v>
      </c>
      <c r="T1912" s="248">
        <v>80.400000000000006</v>
      </c>
      <c r="U1912" s="152" t="s">
        <v>29</v>
      </c>
      <c r="V1912" s="152"/>
      <c r="W1912" s="152"/>
      <c r="X1912" s="152"/>
      <c r="Y1912" s="152"/>
      <c r="Z1912" s="152"/>
      <c r="AA1912" s="152"/>
      <c r="AB1912" s="152"/>
      <c r="AC1912" s="152"/>
      <c r="AD1912" s="2" t="s">
        <v>38</v>
      </c>
      <c r="AE1912" s="152"/>
      <c r="AF1912" s="152"/>
      <c r="AG1912" s="157"/>
      <c r="AH1912" s="152"/>
      <c r="AJ1912" s="1">
        <f t="shared" si="106"/>
        <v>0</v>
      </c>
      <c r="AK1912" s="1">
        <f t="shared" si="108"/>
        <v>-80.400000000000006</v>
      </c>
    </row>
    <row r="1913" spans="1:37" ht="63" customHeight="1">
      <c r="A1913" s="179" t="s">
        <v>4411</v>
      </c>
      <c r="B1913" s="115" t="s">
        <v>87</v>
      </c>
      <c r="C1913" s="115" t="s">
        <v>321</v>
      </c>
      <c r="D1913" s="171">
        <v>42546</v>
      </c>
      <c r="E1913" s="121">
        <v>0.53055555555555556</v>
      </c>
      <c r="F1913" s="171">
        <v>42546</v>
      </c>
      <c r="G1913" s="121">
        <v>0.53055555555555556</v>
      </c>
      <c r="H1913" s="121">
        <v>0</v>
      </c>
      <c r="I1913" s="137">
        <v>119</v>
      </c>
      <c r="J1913" s="115" t="s">
        <v>303</v>
      </c>
      <c r="K1913" s="115" t="s">
        <v>9</v>
      </c>
      <c r="L1913" s="115" t="s">
        <v>10</v>
      </c>
      <c r="M1913" s="179" t="s">
        <v>5185</v>
      </c>
      <c r="N1913" s="179">
        <v>35</v>
      </c>
      <c r="O1913" s="179" t="s">
        <v>8</v>
      </c>
      <c r="P1913" s="179" t="s">
        <v>5185</v>
      </c>
      <c r="Q1913" s="61" t="s">
        <v>9464</v>
      </c>
      <c r="R1913" s="528"/>
      <c r="S1913" s="359">
        <v>36.200000000000003</v>
      </c>
      <c r="T1913" s="243">
        <v>36.200000000000003</v>
      </c>
      <c r="U1913" s="2" t="s">
        <v>7</v>
      </c>
      <c r="V1913" s="2" t="s">
        <v>9465</v>
      </c>
      <c r="W1913" s="2" t="s">
        <v>9466</v>
      </c>
      <c r="X1913" s="152" t="s">
        <v>2718</v>
      </c>
      <c r="Y1913" s="2" t="s">
        <v>9467</v>
      </c>
      <c r="Z1913" s="2">
        <v>100</v>
      </c>
      <c r="AB1913" s="2">
        <v>0</v>
      </c>
      <c r="AC1913" s="2" t="s">
        <v>9467</v>
      </c>
      <c r="AD1913" s="2" t="s">
        <v>43</v>
      </c>
      <c r="AH1913" s="2"/>
      <c r="AJ1913" s="1">
        <f t="shared" si="106"/>
        <v>0</v>
      </c>
      <c r="AK1913" s="1">
        <f t="shared" si="108"/>
        <v>-36.200000000000003</v>
      </c>
    </row>
    <row r="1914" spans="1:37" ht="141.75" customHeight="1">
      <c r="A1914" s="179" t="s">
        <v>4411</v>
      </c>
      <c r="B1914" s="172" t="s">
        <v>87</v>
      </c>
      <c r="C1914" s="172" t="s">
        <v>321</v>
      </c>
      <c r="D1914" s="345">
        <v>42546</v>
      </c>
      <c r="E1914" s="353">
        <v>0.55763888888888891</v>
      </c>
      <c r="F1914" s="345">
        <v>42546</v>
      </c>
      <c r="G1914" s="353">
        <v>0.55763888888888891</v>
      </c>
      <c r="H1914" s="353">
        <v>0</v>
      </c>
      <c r="I1914" s="215">
        <v>26</v>
      </c>
      <c r="J1914" s="172" t="s">
        <v>303</v>
      </c>
      <c r="K1914" s="172" t="s">
        <v>9</v>
      </c>
      <c r="L1914" s="172" t="s">
        <v>10</v>
      </c>
      <c r="M1914" s="208" t="s">
        <v>5186</v>
      </c>
      <c r="N1914" s="208" t="s">
        <v>3</v>
      </c>
      <c r="O1914" s="208" t="s">
        <v>8</v>
      </c>
      <c r="P1914" s="208" t="s">
        <v>5186</v>
      </c>
      <c r="Q1914" s="163" t="s">
        <v>9468</v>
      </c>
      <c r="R1914" s="514"/>
      <c r="S1914" s="539">
        <v>16.899999999999999</v>
      </c>
      <c r="T1914" s="248">
        <v>16.899999999999999</v>
      </c>
      <c r="U1914" s="152" t="s">
        <v>29</v>
      </c>
      <c r="V1914" s="152">
        <v>2001</v>
      </c>
      <c r="W1914" s="152" t="s">
        <v>2717</v>
      </c>
      <c r="X1914" s="152" t="s">
        <v>2718</v>
      </c>
      <c r="Y1914" s="469">
        <v>42418</v>
      </c>
      <c r="Z1914" s="152">
        <v>100</v>
      </c>
      <c r="AA1914" s="469">
        <v>42600</v>
      </c>
      <c r="AB1914" s="152">
        <v>0</v>
      </c>
      <c r="AC1914" s="469">
        <v>42546</v>
      </c>
      <c r="AD1914" s="152" t="s">
        <v>43</v>
      </c>
      <c r="AE1914" s="152"/>
      <c r="AF1914" s="152"/>
      <c r="AG1914" s="157"/>
      <c r="AH1914" s="152"/>
      <c r="AJ1914" s="1">
        <f t="shared" si="106"/>
        <v>0</v>
      </c>
      <c r="AK1914" s="1">
        <f t="shared" si="108"/>
        <v>-16.899999999999999</v>
      </c>
    </row>
    <row r="1915" spans="1:37" ht="126" customHeight="1">
      <c r="A1915" s="179" t="s">
        <v>4411</v>
      </c>
      <c r="B1915" s="172" t="s">
        <v>87</v>
      </c>
      <c r="C1915" s="172" t="s">
        <v>321</v>
      </c>
      <c r="D1915" s="345">
        <v>42546</v>
      </c>
      <c r="E1915" s="353">
        <v>0.55763888888888891</v>
      </c>
      <c r="F1915" s="345">
        <v>42546</v>
      </c>
      <c r="G1915" s="353">
        <v>0.71736111111111101</v>
      </c>
      <c r="H1915" s="353">
        <v>0.15972222222222224</v>
      </c>
      <c r="I1915" s="215">
        <v>2</v>
      </c>
      <c r="J1915" s="172" t="s">
        <v>303</v>
      </c>
      <c r="K1915" s="172" t="s">
        <v>15</v>
      </c>
      <c r="L1915" s="172" t="s">
        <v>10</v>
      </c>
      <c r="M1915" s="208" t="s">
        <v>5187</v>
      </c>
      <c r="N1915" s="208" t="s">
        <v>3</v>
      </c>
      <c r="O1915" s="208" t="s">
        <v>8</v>
      </c>
      <c r="P1915" s="208" t="s">
        <v>5187</v>
      </c>
      <c r="Q1915" s="163" t="s">
        <v>9469</v>
      </c>
      <c r="R1915" s="514">
        <v>1.9</v>
      </c>
      <c r="S1915" s="539"/>
      <c r="T1915" s="248">
        <v>1.9</v>
      </c>
      <c r="U1915" s="152" t="s">
        <v>29</v>
      </c>
      <c r="V1915" s="152">
        <v>1989</v>
      </c>
      <c r="W1915" s="152" t="s">
        <v>3484</v>
      </c>
      <c r="X1915" s="152" t="s">
        <v>2718</v>
      </c>
      <c r="Y1915" s="469">
        <v>42302</v>
      </c>
      <c r="Z1915" s="152">
        <v>100</v>
      </c>
      <c r="AA1915" s="570" t="s">
        <v>9452</v>
      </c>
      <c r="AB1915" s="152">
        <v>0</v>
      </c>
      <c r="AC1915" s="570" t="s">
        <v>9470</v>
      </c>
      <c r="AD1915" s="152" t="s">
        <v>43</v>
      </c>
      <c r="AE1915" s="152"/>
      <c r="AF1915" s="152"/>
      <c r="AG1915" s="157"/>
      <c r="AH1915" s="152"/>
      <c r="AJ1915" s="1">
        <f t="shared" si="106"/>
        <v>0</v>
      </c>
      <c r="AK1915" s="1">
        <f t="shared" si="108"/>
        <v>-1.9</v>
      </c>
    </row>
    <row r="1916" spans="1:37" ht="78.75" customHeight="1">
      <c r="A1916" s="179" t="s">
        <v>4411</v>
      </c>
      <c r="B1916" s="172" t="s">
        <v>87</v>
      </c>
      <c r="C1916" s="172" t="s">
        <v>4727</v>
      </c>
      <c r="D1916" s="345">
        <v>42546</v>
      </c>
      <c r="E1916" s="353">
        <v>0.57986111111111105</v>
      </c>
      <c r="F1916" s="345">
        <v>42546</v>
      </c>
      <c r="G1916" s="353">
        <v>0.57986111111111105</v>
      </c>
      <c r="H1916" s="353">
        <v>0</v>
      </c>
      <c r="I1916" s="215">
        <v>213</v>
      </c>
      <c r="J1916" s="172" t="s">
        <v>5174</v>
      </c>
      <c r="K1916" s="172" t="s">
        <v>9</v>
      </c>
      <c r="L1916" s="172" t="s">
        <v>17</v>
      </c>
      <c r="M1916" s="208" t="s">
        <v>5175</v>
      </c>
      <c r="N1916" s="208">
        <v>110</v>
      </c>
      <c r="O1916" s="208" t="s">
        <v>8</v>
      </c>
      <c r="P1916" s="208" t="s">
        <v>5175</v>
      </c>
      <c r="Q1916" s="163" t="s">
        <v>9471</v>
      </c>
      <c r="R1916" s="514"/>
      <c r="S1916" s="539">
        <v>108.6</v>
      </c>
      <c r="T1916" s="248">
        <v>108.6</v>
      </c>
      <c r="U1916" s="152" t="s">
        <v>29</v>
      </c>
      <c r="V1916" s="152"/>
      <c r="W1916" s="152"/>
      <c r="X1916" s="152"/>
      <c r="Y1916" s="152"/>
      <c r="Z1916" s="152"/>
      <c r="AA1916" s="152"/>
      <c r="AB1916" s="152"/>
      <c r="AC1916" s="152"/>
      <c r="AD1916" s="2" t="s">
        <v>38</v>
      </c>
      <c r="AE1916" s="152"/>
      <c r="AF1916" s="152"/>
      <c r="AG1916" s="157"/>
      <c r="AH1916" s="152"/>
      <c r="AJ1916" s="1">
        <f t="shared" si="106"/>
        <v>0</v>
      </c>
      <c r="AK1916" s="1">
        <f t="shared" si="108"/>
        <v>-108.6</v>
      </c>
    </row>
    <row r="1917" spans="1:37" ht="94.5" customHeight="1">
      <c r="A1917" s="179" t="s">
        <v>4411</v>
      </c>
      <c r="B1917" s="115" t="s">
        <v>87</v>
      </c>
      <c r="C1917" s="115" t="s">
        <v>321</v>
      </c>
      <c r="D1917" s="171">
        <v>42546</v>
      </c>
      <c r="E1917" s="121">
        <v>0.60277777777777775</v>
      </c>
      <c r="F1917" s="171">
        <v>42546</v>
      </c>
      <c r="G1917" s="121">
        <v>0.60277777777777775</v>
      </c>
      <c r="H1917" s="121">
        <v>0</v>
      </c>
      <c r="I1917" s="137">
        <v>6</v>
      </c>
      <c r="J1917" s="115" t="s">
        <v>303</v>
      </c>
      <c r="K1917" s="115" t="s">
        <v>9</v>
      </c>
      <c r="L1917" s="115" t="s">
        <v>10</v>
      </c>
      <c r="M1917" s="179" t="s">
        <v>5200</v>
      </c>
      <c r="N1917" s="179" t="s">
        <v>3</v>
      </c>
      <c r="O1917" s="179" t="s">
        <v>8</v>
      </c>
      <c r="P1917" s="179" t="s">
        <v>5200</v>
      </c>
      <c r="Q1917" s="61" t="s">
        <v>9472</v>
      </c>
      <c r="R1917" s="528"/>
      <c r="S1917" s="359">
        <v>0.1</v>
      </c>
      <c r="T1917" s="243">
        <v>0.1</v>
      </c>
      <c r="U1917" s="2" t="s">
        <v>7</v>
      </c>
      <c r="V1917" s="2" t="s">
        <v>9473</v>
      </c>
      <c r="W1917" s="2" t="s">
        <v>9474</v>
      </c>
      <c r="X1917" s="152" t="s">
        <v>2718</v>
      </c>
      <c r="Y1917" s="469">
        <v>42283</v>
      </c>
      <c r="Z1917" s="152">
        <v>100</v>
      </c>
      <c r="AA1917" s="469">
        <v>42964</v>
      </c>
      <c r="AB1917" s="469">
        <v>42599</v>
      </c>
      <c r="AC1917" s="469">
        <v>42393</v>
      </c>
      <c r="AD1917" s="2" t="s">
        <v>43</v>
      </c>
      <c r="AH1917" s="2"/>
      <c r="AJ1917" s="1">
        <f t="shared" si="106"/>
        <v>0</v>
      </c>
      <c r="AK1917" s="1">
        <f t="shared" si="108"/>
        <v>-0.1</v>
      </c>
    </row>
    <row r="1918" spans="1:37" ht="47.25" customHeight="1">
      <c r="A1918" s="179" t="s">
        <v>4411</v>
      </c>
      <c r="B1918" s="172" t="s">
        <v>87</v>
      </c>
      <c r="C1918" s="172" t="s">
        <v>4727</v>
      </c>
      <c r="D1918" s="345">
        <v>42546</v>
      </c>
      <c r="E1918" s="353">
        <v>0.60833333333333328</v>
      </c>
      <c r="F1918" s="345">
        <v>42546</v>
      </c>
      <c r="G1918" s="353">
        <v>0.60833333333333328</v>
      </c>
      <c r="H1918" s="353">
        <v>0</v>
      </c>
      <c r="I1918" s="215">
        <v>152</v>
      </c>
      <c r="J1918" s="172" t="s">
        <v>318</v>
      </c>
      <c r="K1918" s="172" t="s">
        <v>9</v>
      </c>
      <c r="L1918" s="172" t="s">
        <v>17</v>
      </c>
      <c r="M1918" s="208" t="s">
        <v>4073</v>
      </c>
      <c r="N1918" s="208">
        <v>110</v>
      </c>
      <c r="O1918" s="208" t="s">
        <v>8</v>
      </c>
      <c r="P1918" s="208" t="s">
        <v>4073</v>
      </c>
      <c r="Q1918" s="163" t="s">
        <v>9475</v>
      </c>
      <c r="R1918" s="514"/>
      <c r="S1918" s="539">
        <v>40.299999999999997</v>
      </c>
      <c r="T1918" s="248">
        <v>40.299999999999997</v>
      </c>
      <c r="U1918" s="152" t="s">
        <v>29</v>
      </c>
      <c r="V1918" s="152"/>
      <c r="W1918" s="152"/>
      <c r="X1918" s="152"/>
      <c r="Y1918" s="152"/>
      <c r="Z1918" s="152"/>
      <c r="AA1918" s="152"/>
      <c r="AB1918" s="152"/>
      <c r="AC1918" s="152"/>
      <c r="AD1918" s="2" t="s">
        <v>38</v>
      </c>
      <c r="AE1918" s="152"/>
      <c r="AF1918" s="152"/>
      <c r="AG1918" s="157"/>
      <c r="AH1918" s="152"/>
      <c r="AJ1918" s="1">
        <f t="shared" si="106"/>
        <v>0</v>
      </c>
      <c r="AK1918" s="1">
        <f t="shared" si="108"/>
        <v>-40.299999999999997</v>
      </c>
    </row>
    <row r="1919" spans="1:37" ht="78.75" customHeight="1">
      <c r="A1919" s="179" t="s">
        <v>4411</v>
      </c>
      <c r="B1919" s="115" t="s">
        <v>87</v>
      </c>
      <c r="C1919" s="115" t="s">
        <v>321</v>
      </c>
      <c r="D1919" s="171">
        <v>42546</v>
      </c>
      <c r="E1919" s="121">
        <v>0.61319444444444449</v>
      </c>
      <c r="F1919" s="171">
        <v>42546</v>
      </c>
      <c r="G1919" s="121">
        <v>0.61944444444444446</v>
      </c>
      <c r="H1919" s="121">
        <v>0</v>
      </c>
      <c r="I1919" s="137">
        <v>11</v>
      </c>
      <c r="J1919" s="115" t="s">
        <v>303</v>
      </c>
      <c r="K1919" s="115" t="s">
        <v>21</v>
      </c>
      <c r="L1919" s="115" t="s">
        <v>10</v>
      </c>
      <c r="M1919" s="179" t="s">
        <v>5201</v>
      </c>
      <c r="N1919" s="179" t="s">
        <v>3</v>
      </c>
      <c r="O1919" s="179" t="s">
        <v>8</v>
      </c>
      <c r="P1919" s="179" t="s">
        <v>5201</v>
      </c>
      <c r="Q1919" s="61" t="s">
        <v>9476</v>
      </c>
      <c r="R1919" s="528">
        <v>0.2</v>
      </c>
      <c r="S1919" s="359"/>
      <c r="T1919" s="243">
        <v>0.2</v>
      </c>
      <c r="U1919" s="2" t="s">
        <v>7</v>
      </c>
      <c r="V1919" s="2">
        <v>1991</v>
      </c>
      <c r="W1919" s="2" t="s">
        <v>9474</v>
      </c>
      <c r="X1919" s="152" t="s">
        <v>2718</v>
      </c>
      <c r="Y1919" s="469">
        <v>41417</v>
      </c>
      <c r="Z1919" s="152">
        <v>100</v>
      </c>
      <c r="AA1919" s="469">
        <v>42165</v>
      </c>
      <c r="AB1919" s="152">
        <v>0</v>
      </c>
      <c r="AC1919" s="469">
        <v>42485</v>
      </c>
      <c r="AD1919" s="2" t="s">
        <v>43</v>
      </c>
      <c r="AH1919" s="2"/>
      <c r="AJ1919" s="1">
        <f t="shared" si="106"/>
        <v>0</v>
      </c>
      <c r="AK1919" s="1">
        <f t="shared" si="108"/>
        <v>-0.2</v>
      </c>
    </row>
    <row r="1920" spans="1:37" ht="47.25" customHeight="1">
      <c r="A1920" s="179" t="s">
        <v>4411</v>
      </c>
      <c r="B1920" s="172" t="s">
        <v>87</v>
      </c>
      <c r="C1920" s="172" t="s">
        <v>321</v>
      </c>
      <c r="D1920" s="345">
        <v>42546</v>
      </c>
      <c r="E1920" s="353">
        <v>0.85138888888888886</v>
      </c>
      <c r="F1920" s="345">
        <v>42546</v>
      </c>
      <c r="G1920" s="353">
        <v>0.85138888888888886</v>
      </c>
      <c r="H1920" s="353">
        <v>0</v>
      </c>
      <c r="I1920" s="215">
        <v>2</v>
      </c>
      <c r="J1920" s="172" t="s">
        <v>459</v>
      </c>
      <c r="K1920" s="172" t="s">
        <v>9</v>
      </c>
      <c r="L1920" s="172" t="s">
        <v>10</v>
      </c>
      <c r="M1920" s="208" t="s">
        <v>5202</v>
      </c>
      <c r="N1920" s="208" t="s">
        <v>3</v>
      </c>
      <c r="O1920" s="208" t="s">
        <v>8</v>
      </c>
      <c r="P1920" s="208" t="s">
        <v>5202</v>
      </c>
      <c r="Q1920" s="163" t="s">
        <v>9477</v>
      </c>
      <c r="R1920" s="514"/>
      <c r="S1920" s="539">
        <v>0.2</v>
      </c>
      <c r="T1920" s="248">
        <v>0.2</v>
      </c>
      <c r="U1920" s="152" t="s">
        <v>7</v>
      </c>
      <c r="V1920" s="152" t="s">
        <v>9478</v>
      </c>
      <c r="W1920" s="152" t="s">
        <v>9479</v>
      </c>
      <c r="X1920" s="152" t="s">
        <v>2718</v>
      </c>
      <c r="Y1920" s="469">
        <v>42521</v>
      </c>
      <c r="Z1920" s="152">
        <v>100</v>
      </c>
      <c r="AA1920" s="469">
        <v>42761</v>
      </c>
      <c r="AB1920" s="152">
        <v>0</v>
      </c>
      <c r="AC1920" s="469">
        <v>42547</v>
      </c>
      <c r="AD1920" s="152" t="s">
        <v>43</v>
      </c>
      <c r="AE1920" s="152"/>
      <c r="AF1920" s="152"/>
      <c r="AG1920" s="157"/>
      <c r="AH1920" s="152"/>
      <c r="AJ1920" s="1">
        <f t="shared" si="106"/>
        <v>0</v>
      </c>
      <c r="AK1920" s="1">
        <f t="shared" si="108"/>
        <v>-0.2</v>
      </c>
    </row>
    <row r="1921" spans="1:38" ht="63" customHeight="1">
      <c r="A1921" s="179" t="s">
        <v>4411</v>
      </c>
      <c r="B1921" s="172" t="s">
        <v>87</v>
      </c>
      <c r="C1921" s="172" t="s">
        <v>321</v>
      </c>
      <c r="D1921" s="345">
        <v>42546</v>
      </c>
      <c r="E1921" s="353">
        <v>0.85555555555555562</v>
      </c>
      <c r="F1921" s="345">
        <v>42546</v>
      </c>
      <c r="G1921" s="353">
        <v>0.85555555555555562</v>
      </c>
      <c r="H1921" s="353">
        <v>0</v>
      </c>
      <c r="I1921" s="215">
        <v>17</v>
      </c>
      <c r="J1921" s="172" t="s">
        <v>303</v>
      </c>
      <c r="K1921" s="172" t="s">
        <v>9</v>
      </c>
      <c r="L1921" s="172" t="s">
        <v>10</v>
      </c>
      <c r="M1921" s="208" t="s">
        <v>5203</v>
      </c>
      <c r="N1921" s="208" t="s">
        <v>3</v>
      </c>
      <c r="O1921" s="208" t="s">
        <v>8</v>
      </c>
      <c r="P1921" s="208" t="s">
        <v>5203</v>
      </c>
      <c r="Q1921" s="163" t="s">
        <v>9480</v>
      </c>
      <c r="R1921" s="514"/>
      <c r="S1921" s="539">
        <v>8.1</v>
      </c>
      <c r="T1921" s="248">
        <v>8.1</v>
      </c>
      <c r="U1921" s="152" t="s">
        <v>7</v>
      </c>
      <c r="V1921" s="152">
        <v>1995</v>
      </c>
      <c r="W1921" s="152" t="s">
        <v>3170</v>
      </c>
      <c r="X1921" s="152" t="s">
        <v>2718</v>
      </c>
      <c r="Y1921" s="152"/>
      <c r="Z1921" s="152"/>
      <c r="AA1921" s="152"/>
      <c r="AB1921" s="152"/>
      <c r="AC1921" s="152"/>
      <c r="AD1921" s="152" t="s">
        <v>43</v>
      </c>
      <c r="AE1921" s="152"/>
      <c r="AF1921" s="152"/>
      <c r="AG1921" s="157"/>
      <c r="AH1921" s="152"/>
      <c r="AJ1921" s="1">
        <f t="shared" si="106"/>
        <v>0</v>
      </c>
      <c r="AK1921" s="1">
        <f t="shared" si="108"/>
        <v>-8.1</v>
      </c>
    </row>
    <row r="1922" spans="1:38" ht="173.25" customHeight="1">
      <c r="A1922" s="179" t="s">
        <v>4411</v>
      </c>
      <c r="B1922" s="172" t="s">
        <v>87</v>
      </c>
      <c r="C1922" s="172" t="s">
        <v>321</v>
      </c>
      <c r="D1922" s="345">
        <v>42548</v>
      </c>
      <c r="E1922" s="353">
        <v>0.68541666666666667</v>
      </c>
      <c r="F1922" s="345">
        <v>42548</v>
      </c>
      <c r="G1922" s="353">
        <v>0.68541666666666667</v>
      </c>
      <c r="H1922" s="353">
        <v>0</v>
      </c>
      <c r="I1922" s="215">
        <v>76</v>
      </c>
      <c r="J1922" s="172" t="s">
        <v>303</v>
      </c>
      <c r="K1922" s="172" t="s">
        <v>9</v>
      </c>
      <c r="L1922" s="172" t="s">
        <v>10</v>
      </c>
      <c r="M1922" s="208" t="s">
        <v>5273</v>
      </c>
      <c r="N1922" s="208">
        <v>35</v>
      </c>
      <c r="O1922" s="208" t="s">
        <v>8</v>
      </c>
      <c r="P1922" s="208" t="s">
        <v>5273</v>
      </c>
      <c r="Q1922" s="163" t="s">
        <v>9481</v>
      </c>
      <c r="R1922" s="514"/>
      <c r="S1922" s="539">
        <v>70.5</v>
      </c>
      <c r="T1922" s="248">
        <v>70.5</v>
      </c>
      <c r="U1922" s="152" t="s">
        <v>29</v>
      </c>
      <c r="V1922" s="152">
        <v>1999</v>
      </c>
      <c r="W1922" s="152" t="s">
        <v>2717</v>
      </c>
      <c r="X1922" s="152" t="s">
        <v>2718</v>
      </c>
      <c r="Y1922" s="469">
        <v>42540</v>
      </c>
      <c r="Z1922" s="152">
        <v>100</v>
      </c>
      <c r="AA1922" s="469">
        <v>42905</v>
      </c>
      <c r="AB1922" s="152">
        <v>0</v>
      </c>
      <c r="AC1922" s="469">
        <v>42549</v>
      </c>
      <c r="AD1922" s="152" t="s">
        <v>43</v>
      </c>
      <c r="AE1922" s="152"/>
      <c r="AF1922" s="152"/>
      <c r="AG1922" s="157"/>
      <c r="AH1922" s="152"/>
      <c r="AJ1922" s="1">
        <f t="shared" si="106"/>
        <v>0</v>
      </c>
      <c r="AK1922" s="1">
        <f t="shared" si="108"/>
        <v>-70.5</v>
      </c>
    </row>
    <row r="1923" spans="1:38" ht="126" customHeight="1">
      <c r="A1923" s="179" t="s">
        <v>4411</v>
      </c>
      <c r="B1923" s="115" t="s">
        <v>87</v>
      </c>
      <c r="C1923" s="115" t="s">
        <v>9482</v>
      </c>
      <c r="D1923" s="171">
        <v>42549</v>
      </c>
      <c r="E1923" s="121">
        <v>0.81944444444444453</v>
      </c>
      <c r="F1923" s="171">
        <v>42549</v>
      </c>
      <c r="G1923" s="121">
        <v>0.81944444444444453</v>
      </c>
      <c r="H1923" s="121">
        <v>0</v>
      </c>
      <c r="I1923" s="137">
        <v>3</v>
      </c>
      <c r="J1923" s="115" t="s">
        <v>144</v>
      </c>
      <c r="K1923" s="115" t="s">
        <v>9</v>
      </c>
      <c r="L1923" s="115" t="s">
        <v>17</v>
      </c>
      <c r="M1923" s="179" t="s">
        <v>9483</v>
      </c>
      <c r="N1923" s="179" t="s">
        <v>3</v>
      </c>
      <c r="O1923" s="179" t="s">
        <v>26</v>
      </c>
      <c r="P1923" s="179" t="s">
        <v>5201</v>
      </c>
      <c r="Q1923" s="61" t="s">
        <v>9484</v>
      </c>
      <c r="R1923" s="528"/>
      <c r="S1923" s="359">
        <v>0.4</v>
      </c>
      <c r="T1923" s="243">
        <v>0.4</v>
      </c>
      <c r="U1923" s="2" t="s">
        <v>46</v>
      </c>
      <c r="V1923" s="2">
        <v>1991</v>
      </c>
      <c r="W1923" s="2" t="s">
        <v>9485</v>
      </c>
      <c r="X1923" s="152" t="s">
        <v>2718</v>
      </c>
      <c r="AD1923" s="2" t="s">
        <v>38</v>
      </c>
      <c r="AH1923" s="2"/>
      <c r="AJ1923" s="1">
        <f t="shared" si="106"/>
        <v>0</v>
      </c>
      <c r="AK1923" s="1">
        <f t="shared" si="108"/>
        <v>-0.4</v>
      </c>
    </row>
    <row r="1924" spans="1:38" ht="110.25" customHeight="1">
      <c r="A1924" s="179" t="s">
        <v>4411</v>
      </c>
      <c r="B1924" s="115" t="s">
        <v>87</v>
      </c>
      <c r="C1924" s="115" t="s">
        <v>321</v>
      </c>
      <c r="D1924" s="171">
        <v>42550</v>
      </c>
      <c r="E1924" s="121">
        <v>0.61041666666666672</v>
      </c>
      <c r="F1924" s="171">
        <v>42550</v>
      </c>
      <c r="G1924" s="121">
        <v>0.61319444444444449</v>
      </c>
      <c r="H1924" s="121">
        <v>2.7777777777777779E-3</v>
      </c>
      <c r="I1924" s="137">
        <v>7</v>
      </c>
      <c r="J1924" s="115" t="s">
        <v>303</v>
      </c>
      <c r="K1924" s="115" t="s">
        <v>21</v>
      </c>
      <c r="L1924" s="115" t="s">
        <v>10</v>
      </c>
      <c r="M1924" s="179" t="s">
        <v>5343</v>
      </c>
      <c r="N1924" s="179" t="s">
        <v>3</v>
      </c>
      <c r="O1924" s="179" t="s">
        <v>8</v>
      </c>
      <c r="P1924" s="179" t="s">
        <v>5201</v>
      </c>
      <c r="Q1924" s="61" t="s">
        <v>9486</v>
      </c>
      <c r="R1924" s="528"/>
      <c r="S1924" s="359">
        <v>0.8</v>
      </c>
      <c r="T1924" s="243">
        <v>0.8</v>
      </c>
      <c r="U1924" s="2" t="s">
        <v>7</v>
      </c>
      <c r="V1924" s="2">
        <v>1991</v>
      </c>
      <c r="W1924" s="2" t="s">
        <v>9474</v>
      </c>
      <c r="X1924" s="2" t="s">
        <v>2718</v>
      </c>
      <c r="Y1924" s="469">
        <v>41417</v>
      </c>
      <c r="Z1924" s="152">
        <v>100</v>
      </c>
      <c r="AA1924" s="469">
        <v>42165</v>
      </c>
      <c r="AB1924" s="152">
        <v>0</v>
      </c>
      <c r="AC1924" s="469">
        <v>42485</v>
      </c>
      <c r="AD1924" s="2" t="s">
        <v>43</v>
      </c>
      <c r="AH1924" s="2"/>
      <c r="AJ1924" s="1">
        <f t="shared" si="106"/>
        <v>0</v>
      </c>
      <c r="AK1924" s="1">
        <f t="shared" si="108"/>
        <v>-0.8</v>
      </c>
    </row>
    <row r="1925" spans="1:38" ht="126" customHeight="1">
      <c r="A1925" s="179" t="s">
        <v>4411</v>
      </c>
      <c r="B1925" s="172" t="s">
        <v>87</v>
      </c>
      <c r="C1925" s="172" t="s">
        <v>4727</v>
      </c>
      <c r="D1925" s="345">
        <v>42550</v>
      </c>
      <c r="E1925" s="353">
        <v>0.68263888888888891</v>
      </c>
      <c r="F1925" s="345">
        <v>42550</v>
      </c>
      <c r="G1925" s="353">
        <v>0.68263888888888891</v>
      </c>
      <c r="H1925" s="353">
        <v>0</v>
      </c>
      <c r="I1925" s="215">
        <v>25</v>
      </c>
      <c r="J1925" s="172" t="s">
        <v>4318</v>
      </c>
      <c r="K1925" s="172" t="s">
        <v>9</v>
      </c>
      <c r="L1925" s="172" t="s">
        <v>17</v>
      </c>
      <c r="M1925" s="208" t="s">
        <v>5357</v>
      </c>
      <c r="N1925" s="208">
        <v>110</v>
      </c>
      <c r="O1925" s="208" t="s">
        <v>8</v>
      </c>
      <c r="P1925" s="208" t="s">
        <v>5357</v>
      </c>
      <c r="Q1925" s="163" t="s">
        <v>9487</v>
      </c>
      <c r="R1925" s="514"/>
      <c r="S1925" s="539">
        <v>12.3</v>
      </c>
      <c r="T1925" s="248">
        <v>12.3</v>
      </c>
      <c r="U1925" s="152" t="s">
        <v>29</v>
      </c>
      <c r="V1925" s="152"/>
      <c r="W1925" s="152"/>
      <c r="X1925" s="152"/>
      <c r="Y1925" s="152"/>
      <c r="Z1925" s="152"/>
      <c r="AA1925" s="152"/>
      <c r="AB1925" s="152"/>
      <c r="AC1925" s="152"/>
      <c r="AD1925" s="2" t="s">
        <v>38</v>
      </c>
      <c r="AE1925" s="152"/>
      <c r="AF1925" s="152"/>
      <c r="AG1925" s="157"/>
      <c r="AH1925" s="152"/>
      <c r="AJ1925" s="1">
        <f t="shared" si="106"/>
        <v>0</v>
      </c>
      <c r="AK1925" s="1">
        <f t="shared" si="108"/>
        <v>-12.3</v>
      </c>
    </row>
    <row r="1926" spans="1:38" ht="173.25" customHeight="1">
      <c r="A1926" s="179" t="s">
        <v>4411</v>
      </c>
      <c r="B1926" s="172" t="s">
        <v>87</v>
      </c>
      <c r="C1926" s="172" t="s">
        <v>4727</v>
      </c>
      <c r="D1926" s="345">
        <v>42550</v>
      </c>
      <c r="E1926" s="353">
        <v>0.68888888888888899</v>
      </c>
      <c r="F1926" s="345">
        <v>42550</v>
      </c>
      <c r="G1926" s="353">
        <v>0.58333333333333337</v>
      </c>
      <c r="H1926" s="353">
        <v>0</v>
      </c>
      <c r="I1926" s="215">
        <v>240</v>
      </c>
      <c r="J1926" s="172" t="s">
        <v>5176</v>
      </c>
      <c r="K1926" s="172" t="s">
        <v>9</v>
      </c>
      <c r="L1926" s="172" t="s">
        <v>17</v>
      </c>
      <c r="M1926" s="208" t="s">
        <v>5175</v>
      </c>
      <c r="N1926" s="208">
        <v>110</v>
      </c>
      <c r="O1926" s="208" t="s">
        <v>8</v>
      </c>
      <c r="P1926" s="208" t="s">
        <v>5175</v>
      </c>
      <c r="Q1926" s="163" t="s">
        <v>9488</v>
      </c>
      <c r="R1926" s="514"/>
      <c r="S1926" s="539">
        <v>79.900000000000006</v>
      </c>
      <c r="T1926" s="248">
        <v>79.900000000000006</v>
      </c>
      <c r="U1926" s="152" t="s">
        <v>29</v>
      </c>
      <c r="V1926" s="152"/>
      <c r="W1926" s="152"/>
      <c r="X1926" s="152"/>
      <c r="Y1926" s="152"/>
      <c r="Z1926" s="152"/>
      <c r="AA1926" s="152"/>
      <c r="AB1926" s="152"/>
      <c r="AC1926" s="152"/>
      <c r="AD1926" s="152" t="s">
        <v>38</v>
      </c>
      <c r="AE1926" s="152"/>
      <c r="AF1926" s="152"/>
      <c r="AG1926" s="157"/>
      <c r="AH1926" s="152"/>
      <c r="AJ1926" s="1">
        <f t="shared" si="106"/>
        <v>0</v>
      </c>
      <c r="AK1926" s="1">
        <f t="shared" si="108"/>
        <v>-79.900000000000006</v>
      </c>
    </row>
    <row r="1927" spans="1:38" ht="78.75" customHeight="1">
      <c r="A1927" s="179" t="s">
        <v>4411</v>
      </c>
      <c r="B1927" s="172" t="s">
        <v>87</v>
      </c>
      <c r="C1927" s="115" t="s">
        <v>321</v>
      </c>
      <c r="D1927" s="345">
        <v>42550</v>
      </c>
      <c r="E1927" s="353">
        <v>0.70694444444444438</v>
      </c>
      <c r="F1927" s="345">
        <v>42550</v>
      </c>
      <c r="G1927" s="353">
        <v>0.70694444444444438</v>
      </c>
      <c r="H1927" s="353">
        <v>0</v>
      </c>
      <c r="I1927" s="215">
        <v>5</v>
      </c>
      <c r="J1927" s="172" t="s">
        <v>303</v>
      </c>
      <c r="K1927" s="172" t="s">
        <v>9</v>
      </c>
      <c r="L1927" s="172" t="s">
        <v>10</v>
      </c>
      <c r="M1927" s="163" t="s">
        <v>5335</v>
      </c>
      <c r="N1927" s="208">
        <v>35</v>
      </c>
      <c r="O1927" s="208" t="s">
        <v>8</v>
      </c>
      <c r="P1927" s="208" t="s">
        <v>5335</v>
      </c>
      <c r="Q1927" s="163" t="s">
        <v>9489</v>
      </c>
      <c r="R1927" s="514"/>
      <c r="S1927" s="539">
        <v>0.5</v>
      </c>
      <c r="T1927" s="248">
        <v>0.5</v>
      </c>
      <c r="U1927" s="152" t="s">
        <v>29</v>
      </c>
      <c r="V1927" s="152">
        <v>1989</v>
      </c>
      <c r="W1927" s="152" t="s">
        <v>2717</v>
      </c>
      <c r="X1927" s="152" t="s">
        <v>2718</v>
      </c>
      <c r="Y1927" s="469">
        <v>42514</v>
      </c>
      <c r="Z1927" s="152">
        <v>100</v>
      </c>
      <c r="AA1927" s="469">
        <v>42759</v>
      </c>
      <c r="AB1927" s="152">
        <v>0</v>
      </c>
      <c r="AC1927" s="469">
        <v>42551</v>
      </c>
      <c r="AD1927" s="152" t="s">
        <v>43</v>
      </c>
      <c r="AE1927" s="152"/>
      <c r="AF1927" s="152"/>
      <c r="AG1927" s="157"/>
      <c r="AH1927" s="152"/>
      <c r="AJ1927" s="1">
        <f t="shared" si="106"/>
        <v>0</v>
      </c>
      <c r="AK1927" s="1">
        <f t="shared" si="108"/>
        <v>-0.5</v>
      </c>
    </row>
    <row r="1928" spans="1:38" ht="110.25" customHeight="1">
      <c r="A1928" s="179" t="s">
        <v>4411</v>
      </c>
      <c r="B1928" s="115" t="s">
        <v>87</v>
      </c>
      <c r="C1928" s="115" t="s">
        <v>321</v>
      </c>
      <c r="D1928" s="171">
        <v>42551</v>
      </c>
      <c r="E1928" s="69">
        <v>0.91805555555555562</v>
      </c>
      <c r="F1928" s="171">
        <v>42551</v>
      </c>
      <c r="G1928" s="69">
        <v>0.91805555555555562</v>
      </c>
      <c r="H1928" s="69">
        <v>0</v>
      </c>
      <c r="I1928" s="137">
        <v>5</v>
      </c>
      <c r="J1928" s="115" t="s">
        <v>303</v>
      </c>
      <c r="K1928" s="115" t="s">
        <v>9</v>
      </c>
      <c r="L1928" s="115" t="s">
        <v>10</v>
      </c>
      <c r="M1928" s="61" t="s">
        <v>5225</v>
      </c>
      <c r="N1928" s="179" t="s">
        <v>3</v>
      </c>
      <c r="O1928" s="179" t="s">
        <v>8</v>
      </c>
      <c r="P1928" s="61" t="s">
        <v>5225</v>
      </c>
      <c r="Q1928" s="115" t="s">
        <v>9490</v>
      </c>
      <c r="R1928" s="528"/>
      <c r="S1928" s="359">
        <v>0.3</v>
      </c>
      <c r="T1928" s="243">
        <v>0.3</v>
      </c>
      <c r="U1928" s="2" t="s">
        <v>7</v>
      </c>
      <c r="V1928" s="2">
        <v>1989</v>
      </c>
      <c r="W1928" s="2" t="s">
        <v>9474</v>
      </c>
      <c r="X1928" s="152" t="s">
        <v>2718</v>
      </c>
      <c r="Y1928" s="469">
        <v>42569</v>
      </c>
      <c r="Z1928" s="152">
        <v>100</v>
      </c>
      <c r="AA1928" s="469">
        <v>43177</v>
      </c>
      <c r="AB1928" s="152">
        <v>0</v>
      </c>
      <c r="AC1928" s="469">
        <v>42477</v>
      </c>
      <c r="AD1928" s="2" t="s">
        <v>43</v>
      </c>
      <c r="AE1928" s="1"/>
      <c r="AF1928" s="1"/>
      <c r="AH1928" s="2"/>
      <c r="AJ1928" s="1">
        <f t="shared" si="106"/>
        <v>0</v>
      </c>
      <c r="AK1928" s="1">
        <f t="shared" si="108"/>
        <v>-0.3</v>
      </c>
    </row>
    <row r="1929" spans="1:38" ht="63" customHeight="1">
      <c r="A1929" s="179" t="s">
        <v>4411</v>
      </c>
      <c r="B1929" s="172" t="s">
        <v>87</v>
      </c>
      <c r="C1929" s="172" t="s">
        <v>4727</v>
      </c>
      <c r="D1929" s="345">
        <v>42551</v>
      </c>
      <c r="E1929" s="173">
        <v>0.95347222222222217</v>
      </c>
      <c r="F1929" s="345">
        <v>42551</v>
      </c>
      <c r="G1929" s="173">
        <v>0.95347222222222217</v>
      </c>
      <c r="H1929" s="173">
        <v>0</v>
      </c>
      <c r="I1929" s="215">
        <v>77</v>
      </c>
      <c r="J1929" s="172" t="s">
        <v>1299</v>
      </c>
      <c r="K1929" s="172" t="s">
        <v>9</v>
      </c>
      <c r="L1929" s="172" t="s">
        <v>17</v>
      </c>
      <c r="M1929" s="163" t="s">
        <v>5216</v>
      </c>
      <c r="N1929" s="208">
        <v>110</v>
      </c>
      <c r="O1929" s="208" t="s">
        <v>8</v>
      </c>
      <c r="P1929" s="163" t="s">
        <v>5216</v>
      </c>
      <c r="Q1929" s="163" t="s">
        <v>9491</v>
      </c>
      <c r="R1929" s="514"/>
      <c r="S1929" s="539">
        <v>69.8</v>
      </c>
      <c r="T1929" s="248">
        <v>69.8</v>
      </c>
      <c r="U1929" s="152" t="s">
        <v>29</v>
      </c>
      <c r="V1929" s="152"/>
      <c r="W1929" s="152"/>
      <c r="X1929" s="152"/>
      <c r="Y1929" s="152"/>
      <c r="Z1929" s="152"/>
      <c r="AA1929" s="152"/>
      <c r="AB1929" s="152"/>
      <c r="AC1929" s="152"/>
      <c r="AD1929" s="2" t="s">
        <v>38</v>
      </c>
      <c r="AE1929" s="157"/>
      <c r="AF1929" s="157"/>
      <c r="AG1929" s="157"/>
      <c r="AH1929" s="152"/>
      <c r="AJ1929" s="1">
        <f t="shared" si="106"/>
        <v>0</v>
      </c>
      <c r="AK1929" s="1">
        <f t="shared" si="108"/>
        <v>-69.8</v>
      </c>
    </row>
    <row r="1930" spans="1:38" ht="173.25" customHeight="1">
      <c r="A1930" s="179" t="s">
        <v>4411</v>
      </c>
      <c r="B1930" s="172" t="s">
        <v>87</v>
      </c>
      <c r="C1930" s="172" t="s">
        <v>4727</v>
      </c>
      <c r="D1930" s="345">
        <v>42551</v>
      </c>
      <c r="E1930" s="173">
        <v>0.96180555555555547</v>
      </c>
      <c r="F1930" s="345">
        <v>42551</v>
      </c>
      <c r="G1930" s="173">
        <v>0.96180555555555547</v>
      </c>
      <c r="H1930" s="173">
        <v>0</v>
      </c>
      <c r="I1930" s="215">
        <v>200</v>
      </c>
      <c r="J1930" s="172" t="s">
        <v>1299</v>
      </c>
      <c r="K1930" s="172" t="s">
        <v>9</v>
      </c>
      <c r="L1930" s="172" t="s">
        <v>17</v>
      </c>
      <c r="M1930" s="163" t="s">
        <v>9492</v>
      </c>
      <c r="N1930" s="208">
        <v>110</v>
      </c>
      <c r="O1930" s="208" t="s">
        <v>8</v>
      </c>
      <c r="P1930" s="163" t="s">
        <v>9492</v>
      </c>
      <c r="Q1930" s="163" t="s">
        <v>9493</v>
      </c>
      <c r="R1930" s="514"/>
      <c r="S1930" s="539">
        <v>30.9</v>
      </c>
      <c r="T1930" s="248">
        <v>30.9</v>
      </c>
      <c r="U1930" s="152" t="s">
        <v>29</v>
      </c>
      <c r="V1930" s="152"/>
      <c r="W1930" s="152"/>
      <c r="X1930" s="152"/>
      <c r="Y1930" s="152"/>
      <c r="Z1930" s="152"/>
      <c r="AA1930" s="152"/>
      <c r="AB1930" s="152"/>
      <c r="AC1930" s="152"/>
      <c r="AD1930" s="2" t="s">
        <v>38</v>
      </c>
      <c r="AE1930" s="157"/>
      <c r="AF1930" s="157"/>
      <c r="AG1930" s="157"/>
      <c r="AH1930" s="152"/>
      <c r="AJ1930" s="1">
        <f t="shared" si="106"/>
        <v>0</v>
      </c>
      <c r="AK1930" s="1">
        <f t="shared" si="108"/>
        <v>-30.9</v>
      </c>
    </row>
    <row r="1931" spans="1:38" ht="63" customHeight="1">
      <c r="A1931" s="179" t="s">
        <v>4411</v>
      </c>
      <c r="B1931" s="115" t="s">
        <v>87</v>
      </c>
      <c r="C1931" s="115" t="s">
        <v>4727</v>
      </c>
      <c r="D1931" s="171">
        <v>42551</v>
      </c>
      <c r="E1931" s="69">
        <v>0.96666666666666667</v>
      </c>
      <c r="F1931" s="171">
        <v>42551</v>
      </c>
      <c r="G1931" s="69">
        <v>0.96666666666666667</v>
      </c>
      <c r="H1931" s="69">
        <v>0</v>
      </c>
      <c r="I1931" s="137">
        <v>4</v>
      </c>
      <c r="J1931" s="115" t="s">
        <v>5215</v>
      </c>
      <c r="K1931" s="115" t="s">
        <v>9</v>
      </c>
      <c r="L1931" s="115" t="s">
        <v>17</v>
      </c>
      <c r="M1931" s="61" t="s">
        <v>5216</v>
      </c>
      <c r="N1931" s="179">
        <v>110</v>
      </c>
      <c r="O1931" s="179" t="s">
        <v>8</v>
      </c>
      <c r="P1931" s="61" t="s">
        <v>5216</v>
      </c>
      <c r="Q1931" s="115" t="s">
        <v>5217</v>
      </c>
      <c r="R1931" s="528"/>
      <c r="S1931" s="359">
        <v>4.7</v>
      </c>
      <c r="T1931" s="243">
        <v>4.7</v>
      </c>
      <c r="AD1931" s="2" t="s">
        <v>38</v>
      </c>
      <c r="AE1931" s="1"/>
      <c r="AF1931" s="1"/>
      <c r="AH1931" s="2"/>
      <c r="AJ1931" s="1">
        <f t="shared" si="106"/>
        <v>0</v>
      </c>
      <c r="AK1931" s="1">
        <f t="shared" si="108"/>
        <v>-4.7</v>
      </c>
    </row>
    <row r="1932" spans="1:38" ht="94.5" customHeight="1">
      <c r="A1932" s="179" t="s">
        <v>4411</v>
      </c>
      <c r="B1932" s="115" t="s">
        <v>87</v>
      </c>
      <c r="C1932" s="115" t="s">
        <v>4727</v>
      </c>
      <c r="D1932" s="171">
        <v>42551</v>
      </c>
      <c r="E1932" s="69">
        <v>0.97777777777777775</v>
      </c>
      <c r="F1932" s="171">
        <v>42551</v>
      </c>
      <c r="G1932" s="69">
        <v>0.97777777777777775</v>
      </c>
      <c r="H1932" s="69">
        <v>0</v>
      </c>
      <c r="I1932" s="137">
        <v>134</v>
      </c>
      <c r="J1932" s="115"/>
      <c r="K1932" s="115"/>
      <c r="L1932" s="115" t="s">
        <v>17</v>
      </c>
      <c r="M1932" s="61" t="s">
        <v>9494</v>
      </c>
      <c r="N1932" s="179">
        <v>500</v>
      </c>
      <c r="O1932" s="179" t="s">
        <v>14</v>
      </c>
      <c r="P1932" s="61" t="s">
        <v>9494</v>
      </c>
      <c r="Q1932" s="115" t="s">
        <v>5218</v>
      </c>
      <c r="R1932" s="528"/>
      <c r="S1932" s="359">
        <v>19.600000000000001</v>
      </c>
      <c r="T1932" s="243">
        <v>19.600000000000001</v>
      </c>
      <c r="AD1932" s="2" t="s">
        <v>38</v>
      </c>
      <c r="AE1932" s="1"/>
      <c r="AF1932" s="1"/>
      <c r="AH1932" s="2"/>
      <c r="AJ1932" s="1">
        <f t="shared" ref="AJ1932:AJ1945" si="109">T1932-S1932-R1932</f>
        <v>0</v>
      </c>
      <c r="AK1932" s="1">
        <f t="shared" si="108"/>
        <v>-19.600000000000001</v>
      </c>
    </row>
    <row r="1933" spans="1:38" ht="252" customHeight="1">
      <c r="A1933" s="179" t="s">
        <v>5349</v>
      </c>
      <c r="B1933" s="115" t="s">
        <v>87</v>
      </c>
      <c r="C1933" s="115" t="s">
        <v>321</v>
      </c>
      <c r="D1933" s="171">
        <v>42552</v>
      </c>
      <c r="E1933" s="69">
        <v>4.8611111111111112E-3</v>
      </c>
      <c r="F1933" s="171">
        <v>42552</v>
      </c>
      <c r="G1933" s="69">
        <v>1.7361111111111112E-2</v>
      </c>
      <c r="H1933" s="69">
        <v>1.2499999999999999E-2</v>
      </c>
      <c r="I1933" s="137">
        <v>21</v>
      </c>
      <c r="J1933" s="115" t="s">
        <v>303</v>
      </c>
      <c r="K1933" s="115" t="s">
        <v>21</v>
      </c>
      <c r="L1933" s="115" t="s">
        <v>10</v>
      </c>
      <c r="M1933" s="61" t="s">
        <v>5226</v>
      </c>
      <c r="N1933" s="179" t="s">
        <v>3</v>
      </c>
      <c r="O1933" s="179" t="s">
        <v>8</v>
      </c>
      <c r="P1933" s="61" t="s">
        <v>5226</v>
      </c>
      <c r="Q1933" s="61" t="s">
        <v>9495</v>
      </c>
      <c r="R1933" s="528">
        <v>6.8</v>
      </c>
      <c r="S1933" s="359"/>
      <c r="T1933" s="243">
        <v>6.8</v>
      </c>
      <c r="U1933" s="2" t="s">
        <v>29</v>
      </c>
      <c r="V1933" s="2">
        <v>1989</v>
      </c>
      <c r="W1933" s="2" t="s">
        <v>2725</v>
      </c>
      <c r="X1933" s="2" t="s">
        <v>2718</v>
      </c>
      <c r="Y1933" s="123">
        <v>42531</v>
      </c>
      <c r="Z1933" s="2">
        <v>100</v>
      </c>
      <c r="AA1933" s="124" t="s">
        <v>2854</v>
      </c>
      <c r="AB1933" s="2">
        <v>0</v>
      </c>
      <c r="AC1933" s="123">
        <v>42553</v>
      </c>
      <c r="AD1933" s="2" t="s">
        <v>43</v>
      </c>
      <c r="AE1933" s="1"/>
      <c r="AF1933" s="1"/>
      <c r="AH1933" s="2"/>
      <c r="AJ1933" s="1">
        <f t="shared" si="109"/>
        <v>0</v>
      </c>
      <c r="AK1933" s="1">
        <f t="shared" si="108"/>
        <v>-6.8</v>
      </c>
    </row>
    <row r="1934" spans="1:38" ht="110.25" customHeight="1">
      <c r="A1934" s="179" t="s">
        <v>5349</v>
      </c>
      <c r="B1934" s="172" t="s">
        <v>87</v>
      </c>
      <c r="C1934" s="172" t="s">
        <v>4727</v>
      </c>
      <c r="D1934" s="345">
        <v>42552</v>
      </c>
      <c r="E1934" s="173">
        <v>0.1673611111111111</v>
      </c>
      <c r="F1934" s="345">
        <v>42552</v>
      </c>
      <c r="G1934" s="173">
        <v>0.1673611111111111</v>
      </c>
      <c r="H1934" s="173">
        <v>0</v>
      </c>
      <c r="I1934" s="215">
        <v>18</v>
      </c>
      <c r="J1934" s="172" t="s">
        <v>318</v>
      </c>
      <c r="K1934" s="172" t="s">
        <v>9</v>
      </c>
      <c r="L1934" s="172" t="s">
        <v>17</v>
      </c>
      <c r="M1934" s="163" t="s">
        <v>5358</v>
      </c>
      <c r="N1934" s="208">
        <v>110</v>
      </c>
      <c r="O1934" s="208" t="s">
        <v>8</v>
      </c>
      <c r="P1934" s="163" t="s">
        <v>5358</v>
      </c>
      <c r="Q1934" s="163" t="s">
        <v>9496</v>
      </c>
      <c r="R1934" s="514"/>
      <c r="S1934" s="539">
        <v>6.7</v>
      </c>
      <c r="T1934" s="248">
        <v>6.7</v>
      </c>
      <c r="U1934" s="152" t="s">
        <v>29</v>
      </c>
      <c r="V1934" s="152"/>
      <c r="W1934" s="152"/>
      <c r="X1934" s="152"/>
      <c r="Y1934" s="152"/>
      <c r="Z1934" s="152"/>
      <c r="AA1934" s="152"/>
      <c r="AB1934" s="152"/>
      <c r="AC1934" s="152"/>
      <c r="AD1934" s="2" t="s">
        <v>38</v>
      </c>
      <c r="AE1934" s="157"/>
      <c r="AF1934" s="157"/>
      <c r="AG1934" s="157"/>
      <c r="AH1934" s="152"/>
      <c r="AJ1934" s="1">
        <f t="shared" si="109"/>
        <v>0</v>
      </c>
      <c r="AK1934" s="1">
        <f t="shared" si="108"/>
        <v>-6.7</v>
      </c>
    </row>
    <row r="1935" spans="1:38" ht="47.25" customHeight="1">
      <c r="A1935" s="179" t="s">
        <v>5349</v>
      </c>
      <c r="B1935" s="115" t="s">
        <v>87</v>
      </c>
      <c r="C1935" s="115" t="s">
        <v>321</v>
      </c>
      <c r="D1935" s="171">
        <v>42554</v>
      </c>
      <c r="E1935" s="69">
        <v>0.67361111111111116</v>
      </c>
      <c r="F1935" s="171">
        <v>42554</v>
      </c>
      <c r="G1935" s="69">
        <v>0.71527777777777779</v>
      </c>
      <c r="H1935" s="69">
        <v>4.1666666666666664E-2</v>
      </c>
      <c r="I1935" s="137">
        <v>7</v>
      </c>
      <c r="J1935" s="115"/>
      <c r="K1935" s="115"/>
      <c r="L1935" s="115" t="s">
        <v>10</v>
      </c>
      <c r="M1935" s="61" t="s">
        <v>5404</v>
      </c>
      <c r="N1935" s="179" t="s">
        <v>3</v>
      </c>
      <c r="O1935" s="179" t="s">
        <v>8</v>
      </c>
      <c r="P1935" s="61" t="s">
        <v>5404</v>
      </c>
      <c r="Q1935" s="61" t="s">
        <v>9497</v>
      </c>
      <c r="R1935" s="528">
        <v>1.8</v>
      </c>
      <c r="S1935" s="359"/>
      <c r="T1935" s="243">
        <v>1.8</v>
      </c>
      <c r="U1935" s="2" t="s">
        <v>45</v>
      </c>
      <c r="V1935" s="2">
        <v>1988</v>
      </c>
      <c r="W1935" s="2" t="s">
        <v>9498</v>
      </c>
      <c r="X1935" s="2" t="s">
        <v>2722</v>
      </c>
      <c r="Y1935" s="123">
        <v>41469</v>
      </c>
      <c r="Z1935" s="2">
        <v>100</v>
      </c>
      <c r="AB1935" s="2">
        <v>0</v>
      </c>
      <c r="AD1935" s="2" t="s">
        <v>32</v>
      </c>
      <c r="AE1935" s="1"/>
      <c r="AF1935" s="1"/>
      <c r="AH1935" s="2"/>
      <c r="AJ1935" s="1">
        <f t="shared" si="109"/>
        <v>0</v>
      </c>
      <c r="AK1935" s="1">
        <f t="shared" si="108"/>
        <v>-1.8</v>
      </c>
    </row>
    <row r="1936" spans="1:38" ht="110.25" customHeight="1">
      <c r="A1936" s="179" t="s">
        <v>5349</v>
      </c>
      <c r="B1936" s="115" t="s">
        <v>87</v>
      </c>
      <c r="C1936" s="115" t="s">
        <v>321</v>
      </c>
      <c r="D1936" s="171">
        <v>42556</v>
      </c>
      <c r="E1936" s="69">
        <v>0.7006944444444444</v>
      </c>
      <c r="F1936" s="171">
        <v>42556</v>
      </c>
      <c r="G1936" s="69">
        <v>0.7006944444444444</v>
      </c>
      <c r="H1936" s="69">
        <v>0</v>
      </c>
      <c r="I1936" s="137">
        <v>9</v>
      </c>
      <c r="J1936" s="115" t="s">
        <v>144</v>
      </c>
      <c r="K1936" s="115" t="s">
        <v>9</v>
      </c>
      <c r="L1936" s="115" t="s">
        <v>10</v>
      </c>
      <c r="M1936" s="61" t="s">
        <v>5460</v>
      </c>
      <c r="N1936" s="179" t="s">
        <v>3</v>
      </c>
      <c r="O1936" s="179" t="s">
        <v>8</v>
      </c>
      <c r="P1936" s="61" t="s">
        <v>5460</v>
      </c>
      <c r="Q1936" s="61" t="s">
        <v>6527</v>
      </c>
      <c r="R1936" s="528"/>
      <c r="S1936" s="359">
        <v>0.6</v>
      </c>
      <c r="T1936" s="243">
        <v>0.6</v>
      </c>
      <c r="U1936" s="2" t="s">
        <v>7</v>
      </c>
      <c r="V1936" s="2">
        <v>1992</v>
      </c>
      <c r="W1936" s="2" t="s">
        <v>3170</v>
      </c>
      <c r="X1936" s="2" t="s">
        <v>2718</v>
      </c>
      <c r="Y1936" s="123">
        <v>42417</v>
      </c>
      <c r="Z1936" s="2">
        <v>100</v>
      </c>
      <c r="AB1936" s="2">
        <v>0</v>
      </c>
      <c r="AD1936" s="2" t="s">
        <v>43</v>
      </c>
      <c r="AE1936" s="1"/>
      <c r="AF1936" s="1"/>
      <c r="AH1936" s="2"/>
      <c r="AJ1936" s="1">
        <f t="shared" si="109"/>
        <v>0</v>
      </c>
      <c r="AK1936" s="1">
        <f t="shared" si="108"/>
        <v>-0.6</v>
      </c>
      <c r="AL1936" s="160"/>
    </row>
    <row r="1937" spans="1:38" ht="47.25" customHeight="1">
      <c r="A1937" s="179" t="s">
        <v>5349</v>
      </c>
      <c r="B1937" s="115" t="s">
        <v>87</v>
      </c>
      <c r="C1937" s="115" t="s">
        <v>321</v>
      </c>
      <c r="D1937" s="171">
        <v>42556</v>
      </c>
      <c r="E1937" s="69">
        <v>0.76666666666666661</v>
      </c>
      <c r="F1937" s="171">
        <v>42556</v>
      </c>
      <c r="G1937" s="69">
        <v>0.76666666666666661</v>
      </c>
      <c r="H1937" s="69">
        <v>0</v>
      </c>
      <c r="I1937" s="137">
        <v>3</v>
      </c>
      <c r="J1937" s="115" t="s">
        <v>303</v>
      </c>
      <c r="K1937" s="115" t="s">
        <v>9</v>
      </c>
      <c r="L1937" s="115" t="s">
        <v>10</v>
      </c>
      <c r="M1937" s="61" t="s">
        <v>5461</v>
      </c>
      <c r="N1937" s="179" t="s">
        <v>3</v>
      </c>
      <c r="O1937" s="179" t="s">
        <v>8</v>
      </c>
      <c r="P1937" s="61" t="s">
        <v>5461</v>
      </c>
      <c r="Q1937" s="61" t="s">
        <v>6528</v>
      </c>
      <c r="R1937" s="528">
        <v>2.5</v>
      </c>
      <c r="S1937" s="359"/>
      <c r="T1937" s="243">
        <v>2.5</v>
      </c>
      <c r="U1937" s="2" t="s">
        <v>48</v>
      </c>
      <c r="V1937" s="2">
        <v>2009</v>
      </c>
      <c r="W1937" s="2" t="s">
        <v>9499</v>
      </c>
      <c r="X1937" s="2" t="s">
        <v>2718</v>
      </c>
      <c r="Y1937" s="2" t="s">
        <v>9411</v>
      </c>
      <c r="Z1937" s="2">
        <v>100</v>
      </c>
      <c r="AB1937" s="2">
        <v>0</v>
      </c>
      <c r="AC1937" s="2" t="s">
        <v>9500</v>
      </c>
      <c r="AD1937" s="2" t="s">
        <v>43</v>
      </c>
      <c r="AE1937" s="1"/>
      <c r="AF1937" s="1"/>
      <c r="AH1937" s="2"/>
      <c r="AJ1937" s="1">
        <f t="shared" si="109"/>
        <v>0</v>
      </c>
      <c r="AK1937" s="1">
        <f t="shared" si="108"/>
        <v>-2.5</v>
      </c>
      <c r="AL1937" s="160"/>
    </row>
    <row r="1938" spans="1:38" ht="47.25" customHeight="1">
      <c r="A1938" s="179" t="s">
        <v>5349</v>
      </c>
      <c r="B1938" s="115" t="s">
        <v>87</v>
      </c>
      <c r="C1938" s="115" t="s">
        <v>321</v>
      </c>
      <c r="D1938" s="171">
        <v>42556</v>
      </c>
      <c r="E1938" s="69">
        <v>0.78263888888888899</v>
      </c>
      <c r="F1938" s="171">
        <v>42556</v>
      </c>
      <c r="G1938" s="69">
        <v>0.78263888888888899</v>
      </c>
      <c r="H1938" s="69">
        <v>0</v>
      </c>
      <c r="I1938" s="137">
        <v>90</v>
      </c>
      <c r="J1938" s="115" t="s">
        <v>303</v>
      </c>
      <c r="K1938" s="115" t="s">
        <v>9</v>
      </c>
      <c r="L1938" s="115" t="s">
        <v>10</v>
      </c>
      <c r="M1938" s="61" t="s">
        <v>5185</v>
      </c>
      <c r="N1938" s="179">
        <v>35</v>
      </c>
      <c r="O1938" s="179" t="s">
        <v>8</v>
      </c>
      <c r="P1938" s="61" t="s">
        <v>5185</v>
      </c>
      <c r="Q1938" s="61" t="s">
        <v>9501</v>
      </c>
      <c r="R1938" s="528"/>
      <c r="S1938" s="359">
        <v>37.4</v>
      </c>
      <c r="T1938" s="243">
        <v>37.4</v>
      </c>
      <c r="U1938" s="2" t="s">
        <v>7</v>
      </c>
      <c r="V1938" s="2" t="s">
        <v>9465</v>
      </c>
      <c r="W1938" s="2" t="s">
        <v>9502</v>
      </c>
      <c r="X1938" s="2" t="s">
        <v>9503</v>
      </c>
      <c r="Y1938" s="469">
        <v>42495</v>
      </c>
      <c r="Z1938" s="152">
        <v>100</v>
      </c>
      <c r="AA1938" s="469">
        <v>42522</v>
      </c>
      <c r="AB1938" s="152">
        <v>0</v>
      </c>
      <c r="AC1938" s="469">
        <v>42551</v>
      </c>
      <c r="AD1938" s="2" t="s">
        <v>43</v>
      </c>
      <c r="AE1938" s="1"/>
      <c r="AF1938" s="1"/>
      <c r="AH1938" s="2"/>
      <c r="AJ1938" s="1">
        <f t="shared" si="109"/>
        <v>0</v>
      </c>
      <c r="AK1938" s="1">
        <f t="shared" si="108"/>
        <v>-37.4</v>
      </c>
      <c r="AL1938" s="160"/>
    </row>
    <row r="1939" spans="1:38" ht="252" customHeight="1">
      <c r="A1939" s="179" t="s">
        <v>5349</v>
      </c>
      <c r="B1939" s="115" t="s">
        <v>87</v>
      </c>
      <c r="C1939" s="115" t="s">
        <v>321</v>
      </c>
      <c r="D1939" s="171">
        <v>42556</v>
      </c>
      <c r="E1939" s="69">
        <v>0.79375000000000007</v>
      </c>
      <c r="F1939" s="171">
        <v>42556</v>
      </c>
      <c r="G1939" s="69">
        <v>0.81666666666666676</v>
      </c>
      <c r="H1939" s="69">
        <v>2.2916666666666669E-2</v>
      </c>
      <c r="I1939" s="137">
        <v>74</v>
      </c>
      <c r="J1939" s="115" t="s">
        <v>303</v>
      </c>
      <c r="K1939" s="115" t="s">
        <v>146</v>
      </c>
      <c r="L1939" s="115" t="s">
        <v>10</v>
      </c>
      <c r="M1939" s="61" t="s">
        <v>5462</v>
      </c>
      <c r="N1939" s="179">
        <v>35</v>
      </c>
      <c r="O1939" s="179" t="s">
        <v>8</v>
      </c>
      <c r="P1939" s="61" t="s">
        <v>5462</v>
      </c>
      <c r="Q1939" s="61" t="s">
        <v>5463</v>
      </c>
      <c r="R1939" s="528">
        <v>19.600000000000001</v>
      </c>
      <c r="S1939" s="359">
        <v>35.5</v>
      </c>
      <c r="T1939" s="243">
        <v>55.1</v>
      </c>
      <c r="U1939" s="2" t="s">
        <v>7</v>
      </c>
      <c r="V1939" s="2">
        <v>1991</v>
      </c>
      <c r="W1939" s="2" t="s">
        <v>9466</v>
      </c>
      <c r="X1939" s="2" t="s">
        <v>9504</v>
      </c>
      <c r="Y1939" s="469">
        <v>42463</v>
      </c>
      <c r="Z1939" s="152">
        <v>100</v>
      </c>
      <c r="AA1939" s="469">
        <v>43983</v>
      </c>
      <c r="AB1939" s="152">
        <v>0</v>
      </c>
      <c r="AC1939" s="469">
        <v>42463</v>
      </c>
      <c r="AD1939" s="2" t="s">
        <v>43</v>
      </c>
      <c r="AE1939" s="1"/>
      <c r="AF1939" s="1"/>
      <c r="AH1939" s="2"/>
      <c r="AJ1939" s="1">
        <f t="shared" si="109"/>
        <v>0</v>
      </c>
      <c r="AK1939" s="1">
        <f t="shared" si="108"/>
        <v>-55.1</v>
      </c>
      <c r="AL1939" s="160"/>
    </row>
    <row r="1940" spans="1:38" ht="47.25" customHeight="1">
      <c r="A1940" s="179" t="s">
        <v>5349</v>
      </c>
      <c r="B1940" s="172" t="s">
        <v>87</v>
      </c>
      <c r="C1940" s="172" t="s">
        <v>4727</v>
      </c>
      <c r="D1940" s="345">
        <v>42559</v>
      </c>
      <c r="E1940" s="173">
        <v>0.13055555555555556</v>
      </c>
      <c r="F1940" s="345">
        <v>42559</v>
      </c>
      <c r="G1940" s="173">
        <v>0.13055555555555556</v>
      </c>
      <c r="H1940" s="173">
        <v>0</v>
      </c>
      <c r="I1940" s="215">
        <v>63</v>
      </c>
      <c r="J1940" s="172" t="s">
        <v>9505</v>
      </c>
      <c r="K1940" s="172" t="s">
        <v>9</v>
      </c>
      <c r="L1940" s="172" t="s">
        <v>17</v>
      </c>
      <c r="M1940" s="163" t="s">
        <v>5638</v>
      </c>
      <c r="N1940" s="208">
        <v>110</v>
      </c>
      <c r="O1940" s="208" t="s">
        <v>8</v>
      </c>
      <c r="P1940" s="163" t="s">
        <v>5638</v>
      </c>
      <c r="Q1940" s="350" t="s">
        <v>9506</v>
      </c>
      <c r="R1940" s="514"/>
      <c r="S1940" s="539">
        <v>27.4</v>
      </c>
      <c r="T1940" s="248">
        <v>27.4</v>
      </c>
      <c r="U1940" s="152" t="s">
        <v>29</v>
      </c>
      <c r="V1940" s="152"/>
      <c r="W1940" s="152"/>
      <c r="X1940" s="152"/>
      <c r="Y1940" s="152"/>
      <c r="Z1940" s="152"/>
      <c r="AA1940" s="152"/>
      <c r="AB1940" s="152"/>
      <c r="AC1940" s="152"/>
      <c r="AD1940" s="2" t="s">
        <v>38</v>
      </c>
      <c r="AE1940" s="157"/>
      <c r="AF1940" s="157"/>
      <c r="AG1940" s="157"/>
      <c r="AH1940" s="152"/>
      <c r="AJ1940" s="1">
        <f t="shared" si="109"/>
        <v>0</v>
      </c>
      <c r="AK1940" s="1">
        <f t="shared" si="108"/>
        <v>-27.4</v>
      </c>
      <c r="AL1940" s="160"/>
    </row>
    <row r="1941" spans="1:38" ht="63" customHeight="1">
      <c r="A1941" s="179" t="s">
        <v>5349</v>
      </c>
      <c r="B1941" s="172" t="s">
        <v>87</v>
      </c>
      <c r="C1941" s="172" t="s">
        <v>321</v>
      </c>
      <c r="D1941" s="345">
        <v>42559</v>
      </c>
      <c r="E1941" s="173">
        <v>0.53611111111111109</v>
      </c>
      <c r="F1941" s="345">
        <v>42559</v>
      </c>
      <c r="G1941" s="173">
        <v>0.53611111111111109</v>
      </c>
      <c r="H1941" s="173">
        <v>0</v>
      </c>
      <c r="I1941" s="215">
        <v>10</v>
      </c>
      <c r="J1941" s="172" t="s">
        <v>303</v>
      </c>
      <c r="K1941" s="172" t="s">
        <v>9</v>
      </c>
      <c r="L1941" s="172" t="s">
        <v>10</v>
      </c>
      <c r="M1941" s="163" t="s">
        <v>5662</v>
      </c>
      <c r="N1941" s="208" t="s">
        <v>3</v>
      </c>
      <c r="O1941" s="208" t="s">
        <v>8</v>
      </c>
      <c r="P1941" s="163" t="s">
        <v>5662</v>
      </c>
      <c r="Q1941" s="163" t="s">
        <v>9507</v>
      </c>
      <c r="R1941" s="514"/>
      <c r="S1941" s="539">
        <v>3.1</v>
      </c>
      <c r="T1941" s="248">
        <v>3.1</v>
      </c>
      <c r="U1941" s="152" t="s">
        <v>29</v>
      </c>
      <c r="V1941" s="152">
        <v>1990</v>
      </c>
      <c r="W1941" s="152" t="s">
        <v>2737</v>
      </c>
      <c r="X1941" s="152" t="s">
        <v>2718</v>
      </c>
      <c r="Y1941" s="469">
        <v>42539</v>
      </c>
      <c r="Z1941" s="152">
        <v>100</v>
      </c>
      <c r="AA1941" s="469">
        <v>42753</v>
      </c>
      <c r="AB1941" s="152">
        <v>0</v>
      </c>
      <c r="AC1941" s="469">
        <v>42559</v>
      </c>
      <c r="AD1941" s="152" t="s">
        <v>43</v>
      </c>
      <c r="AE1941" s="157"/>
      <c r="AF1941" s="157"/>
      <c r="AG1941" s="157"/>
      <c r="AH1941" s="152"/>
      <c r="AJ1941" s="1">
        <f t="shared" si="109"/>
        <v>0</v>
      </c>
      <c r="AK1941" s="1">
        <f t="shared" si="108"/>
        <v>-3.1</v>
      </c>
      <c r="AL1941" s="160"/>
    </row>
    <row r="1942" spans="1:38" ht="47.25" customHeight="1">
      <c r="A1942" s="179" t="s">
        <v>5349</v>
      </c>
      <c r="B1942" s="172" t="s">
        <v>87</v>
      </c>
      <c r="C1942" s="172" t="s">
        <v>321</v>
      </c>
      <c r="D1942" s="345">
        <v>42559</v>
      </c>
      <c r="E1942" s="173">
        <v>0.68958333333333333</v>
      </c>
      <c r="F1942" s="345">
        <v>42559</v>
      </c>
      <c r="G1942" s="173">
        <v>0.68958333333333333</v>
      </c>
      <c r="H1942" s="173">
        <v>0</v>
      </c>
      <c r="I1942" s="215">
        <v>46</v>
      </c>
      <c r="J1942" s="172" t="s">
        <v>144</v>
      </c>
      <c r="K1942" s="172" t="s">
        <v>9</v>
      </c>
      <c r="L1942" s="172" t="s">
        <v>10</v>
      </c>
      <c r="M1942" s="163" t="s">
        <v>5663</v>
      </c>
      <c r="N1942" s="208">
        <v>35</v>
      </c>
      <c r="O1942" s="208" t="s">
        <v>8</v>
      </c>
      <c r="P1942" s="208" t="s">
        <v>5663</v>
      </c>
      <c r="Q1942" s="163" t="s">
        <v>9508</v>
      </c>
      <c r="R1942" s="514"/>
      <c r="S1942" s="539">
        <v>25</v>
      </c>
      <c r="T1942" s="248">
        <v>25</v>
      </c>
      <c r="U1942" s="152" t="s">
        <v>7</v>
      </c>
      <c r="V1942" s="152">
        <v>1994</v>
      </c>
      <c r="W1942" s="152" t="s">
        <v>9466</v>
      </c>
      <c r="X1942" s="152" t="s">
        <v>2718</v>
      </c>
      <c r="Y1942" s="469">
        <v>42523</v>
      </c>
      <c r="Z1942" s="152">
        <v>100</v>
      </c>
      <c r="AA1942" s="469">
        <v>42737</v>
      </c>
      <c r="AB1942" s="152">
        <v>0</v>
      </c>
      <c r="AC1942" s="469">
        <v>42577</v>
      </c>
      <c r="AD1942" s="152" t="s">
        <v>43</v>
      </c>
      <c r="AE1942" s="157"/>
      <c r="AF1942" s="157"/>
      <c r="AG1942" s="157"/>
      <c r="AH1942" s="152"/>
      <c r="AJ1942" s="1">
        <f t="shared" si="109"/>
        <v>0</v>
      </c>
      <c r="AK1942" s="1">
        <f t="shared" si="108"/>
        <v>-25</v>
      </c>
      <c r="AL1942" s="160"/>
    </row>
    <row r="1943" spans="1:38" ht="173.25" customHeight="1">
      <c r="A1943" s="179" t="s">
        <v>5349</v>
      </c>
      <c r="B1943" s="115" t="s">
        <v>87</v>
      </c>
      <c r="C1943" s="115" t="s">
        <v>321</v>
      </c>
      <c r="D1943" s="171">
        <v>42560</v>
      </c>
      <c r="E1943" s="69">
        <v>0.16666666666666666</v>
      </c>
      <c r="F1943" s="171">
        <v>42560</v>
      </c>
      <c r="G1943" s="69">
        <v>0.16666666666666666</v>
      </c>
      <c r="H1943" s="69">
        <v>0</v>
      </c>
      <c r="I1943" s="137">
        <v>154</v>
      </c>
      <c r="J1943" s="115" t="s">
        <v>144</v>
      </c>
      <c r="K1943" s="115" t="s">
        <v>9</v>
      </c>
      <c r="L1943" s="115" t="s">
        <v>10</v>
      </c>
      <c r="M1943" s="61" t="s">
        <v>5695</v>
      </c>
      <c r="N1943" s="179">
        <v>35</v>
      </c>
      <c r="O1943" s="179" t="s">
        <v>8</v>
      </c>
      <c r="P1943" s="354" t="s">
        <v>5695</v>
      </c>
      <c r="Q1943" s="354" t="s">
        <v>9509</v>
      </c>
      <c r="R1943" s="528"/>
      <c r="S1943" s="359">
        <v>99</v>
      </c>
      <c r="T1943" s="243">
        <v>99</v>
      </c>
      <c r="U1943" s="2" t="s">
        <v>7</v>
      </c>
      <c r="V1943" s="2">
        <v>1989</v>
      </c>
      <c r="W1943" s="2" t="s">
        <v>9466</v>
      </c>
      <c r="X1943" s="152" t="s">
        <v>2718</v>
      </c>
      <c r="Y1943" s="123">
        <v>42421</v>
      </c>
      <c r="Z1943" s="152">
        <v>100</v>
      </c>
      <c r="AA1943" s="469" t="s">
        <v>9510</v>
      </c>
      <c r="AB1943" s="152">
        <v>0</v>
      </c>
      <c r="AC1943" s="469">
        <v>42460</v>
      </c>
      <c r="AD1943" s="2" t="s">
        <v>43</v>
      </c>
      <c r="AE1943" s="1"/>
      <c r="AF1943" s="1"/>
      <c r="AH1943" s="2"/>
      <c r="AJ1943" s="1">
        <f t="shared" si="109"/>
        <v>0</v>
      </c>
      <c r="AK1943" s="1">
        <f t="shared" si="108"/>
        <v>-99</v>
      </c>
      <c r="AL1943" s="160"/>
    </row>
    <row r="1944" spans="1:38" ht="157.5" customHeight="1">
      <c r="A1944" s="179" t="s">
        <v>5349</v>
      </c>
      <c r="B1944" s="115" t="s">
        <v>87</v>
      </c>
      <c r="C1944" s="115" t="s">
        <v>321</v>
      </c>
      <c r="D1944" s="171">
        <v>42560</v>
      </c>
      <c r="E1944" s="69">
        <v>0.17500000000000002</v>
      </c>
      <c r="F1944" s="171">
        <v>42560</v>
      </c>
      <c r="G1944" s="69">
        <v>0.17500000000000002</v>
      </c>
      <c r="H1944" s="69">
        <v>0</v>
      </c>
      <c r="I1944" s="137"/>
      <c r="J1944" s="115" t="s">
        <v>144</v>
      </c>
      <c r="K1944" s="115" t="s">
        <v>9</v>
      </c>
      <c r="L1944" s="115" t="s">
        <v>10</v>
      </c>
      <c r="M1944" s="61" t="s">
        <v>5695</v>
      </c>
      <c r="N1944" s="179">
        <v>35</v>
      </c>
      <c r="O1944" s="179" t="s">
        <v>8</v>
      </c>
      <c r="P1944" s="354" t="s">
        <v>5695</v>
      </c>
      <c r="Q1944" s="354" t="s">
        <v>9511</v>
      </c>
      <c r="R1944" s="528"/>
      <c r="S1944" s="359"/>
      <c r="T1944" s="243"/>
      <c r="U1944" s="2" t="s">
        <v>7</v>
      </c>
      <c r="V1944" s="2">
        <v>1989</v>
      </c>
      <c r="W1944" s="2" t="s">
        <v>9466</v>
      </c>
      <c r="X1944" s="152" t="s">
        <v>2718</v>
      </c>
      <c r="Y1944" s="123">
        <v>42421</v>
      </c>
      <c r="Z1944" s="152">
        <v>100</v>
      </c>
      <c r="AA1944" s="469" t="s">
        <v>9510</v>
      </c>
      <c r="AB1944" s="152">
        <v>0</v>
      </c>
      <c r="AC1944" s="469">
        <v>42460</v>
      </c>
      <c r="AD1944" s="2" t="s">
        <v>43</v>
      </c>
      <c r="AE1944" s="1"/>
      <c r="AF1944" s="1"/>
      <c r="AH1944" s="2"/>
      <c r="AJ1944" s="1">
        <f t="shared" si="109"/>
        <v>0</v>
      </c>
      <c r="AK1944" s="1">
        <f t="shared" si="108"/>
        <v>0</v>
      </c>
      <c r="AL1944" s="160"/>
    </row>
    <row r="1945" spans="1:38" ht="189" customHeight="1">
      <c r="A1945" s="179" t="s">
        <v>5349</v>
      </c>
      <c r="B1945" s="115" t="s">
        <v>87</v>
      </c>
      <c r="C1945" s="115" t="s">
        <v>321</v>
      </c>
      <c r="D1945" s="171">
        <v>42560</v>
      </c>
      <c r="E1945" s="69">
        <v>0.17777777777777778</v>
      </c>
      <c r="F1945" s="171">
        <v>42560</v>
      </c>
      <c r="G1945" s="69">
        <v>0.17777777777777778</v>
      </c>
      <c r="H1945" s="69">
        <v>0</v>
      </c>
      <c r="I1945" s="137"/>
      <c r="J1945" s="115" t="s">
        <v>303</v>
      </c>
      <c r="K1945" s="115" t="s">
        <v>9</v>
      </c>
      <c r="L1945" s="115" t="s">
        <v>10</v>
      </c>
      <c r="M1945" s="61" t="s">
        <v>5696</v>
      </c>
      <c r="N1945" s="179">
        <v>35</v>
      </c>
      <c r="O1945" s="179" t="s">
        <v>8</v>
      </c>
      <c r="P1945" s="354" t="s">
        <v>5696</v>
      </c>
      <c r="Q1945" s="354" t="s">
        <v>9512</v>
      </c>
      <c r="R1945" s="528"/>
      <c r="S1945" s="359"/>
      <c r="T1945" s="243"/>
      <c r="U1945" s="2" t="s">
        <v>7</v>
      </c>
      <c r="V1945" s="2">
        <v>1986</v>
      </c>
      <c r="W1945" s="2" t="s">
        <v>9466</v>
      </c>
      <c r="X1945" s="152" t="s">
        <v>2718</v>
      </c>
      <c r="Y1945" s="123">
        <v>42421</v>
      </c>
      <c r="Z1945" s="152">
        <v>100</v>
      </c>
      <c r="AA1945" s="469">
        <v>44044</v>
      </c>
      <c r="AB1945" s="152">
        <v>0</v>
      </c>
      <c r="AC1945" s="469">
        <v>42499</v>
      </c>
      <c r="AD1945" s="2" t="s">
        <v>43</v>
      </c>
      <c r="AE1945" s="1"/>
      <c r="AF1945" s="1"/>
      <c r="AH1945" s="2"/>
      <c r="AJ1945" s="1">
        <f t="shared" si="109"/>
        <v>0</v>
      </c>
      <c r="AK1945" s="1">
        <f t="shared" si="108"/>
        <v>0</v>
      </c>
      <c r="AL1945" s="160"/>
    </row>
    <row r="1946" spans="1:38" ht="78.75" customHeight="1">
      <c r="A1946" s="179" t="s">
        <v>5349</v>
      </c>
      <c r="B1946" s="115" t="s">
        <v>87</v>
      </c>
      <c r="C1946" s="115" t="s">
        <v>321</v>
      </c>
      <c r="D1946" s="171">
        <v>42560</v>
      </c>
      <c r="E1946" s="69">
        <v>0.17500000000000002</v>
      </c>
      <c r="F1946" s="171">
        <v>42560</v>
      </c>
      <c r="G1946" s="69">
        <v>0.25347222222222221</v>
      </c>
      <c r="H1946" s="69">
        <v>0</v>
      </c>
      <c r="I1946" s="137">
        <v>86</v>
      </c>
      <c r="J1946" s="115" t="s">
        <v>303</v>
      </c>
      <c r="K1946" s="115" t="s">
        <v>21</v>
      </c>
      <c r="L1946" s="115" t="s">
        <v>10</v>
      </c>
      <c r="M1946" s="61" t="s">
        <v>5697</v>
      </c>
      <c r="N1946" s="179">
        <v>35</v>
      </c>
      <c r="O1946" s="179" t="s">
        <v>8</v>
      </c>
      <c r="P1946" s="61" t="s">
        <v>5697</v>
      </c>
      <c r="Q1946" s="61" t="s">
        <v>9513</v>
      </c>
      <c r="R1946" s="528">
        <v>6.1</v>
      </c>
      <c r="S1946" s="359">
        <v>67.599999999999994</v>
      </c>
      <c r="T1946" s="243">
        <v>73.7</v>
      </c>
      <c r="U1946" s="2" t="s">
        <v>7</v>
      </c>
      <c r="V1946" s="2">
        <v>1991</v>
      </c>
      <c r="W1946" s="2" t="s">
        <v>9466</v>
      </c>
      <c r="X1946" s="152" t="s">
        <v>2718</v>
      </c>
      <c r="Y1946" s="469">
        <v>42531</v>
      </c>
      <c r="Z1946" s="152">
        <v>100</v>
      </c>
      <c r="AA1946" s="469">
        <v>43983</v>
      </c>
      <c r="AB1946" s="152">
        <v>0</v>
      </c>
      <c r="AC1946" s="469">
        <v>42463</v>
      </c>
      <c r="AD1946" s="2" t="s">
        <v>43</v>
      </c>
      <c r="AE1946" s="1"/>
      <c r="AF1946" s="1"/>
      <c r="AH1946" s="2"/>
      <c r="AK1946" s="1">
        <f t="shared" si="108"/>
        <v>-73.7</v>
      </c>
      <c r="AL1946" s="160"/>
    </row>
    <row r="1947" spans="1:38" ht="94.5" customHeight="1">
      <c r="A1947" s="179" t="s">
        <v>5349</v>
      </c>
      <c r="B1947" s="115" t="s">
        <v>87</v>
      </c>
      <c r="C1947" s="115" t="s">
        <v>321</v>
      </c>
      <c r="D1947" s="171">
        <v>42560</v>
      </c>
      <c r="E1947" s="69">
        <v>0.22777777777777777</v>
      </c>
      <c r="F1947" s="171">
        <v>42560</v>
      </c>
      <c r="G1947" s="69">
        <v>0.22777777777777777</v>
      </c>
      <c r="H1947" s="69">
        <v>0</v>
      </c>
      <c r="I1947" s="137">
        <v>53</v>
      </c>
      <c r="J1947" s="115" t="s">
        <v>144</v>
      </c>
      <c r="K1947" s="115" t="s">
        <v>9</v>
      </c>
      <c r="L1947" s="115" t="s">
        <v>10</v>
      </c>
      <c r="M1947" s="61" t="s">
        <v>5185</v>
      </c>
      <c r="N1947" s="179">
        <v>35</v>
      </c>
      <c r="O1947" s="179" t="s">
        <v>8</v>
      </c>
      <c r="P1947" s="61" t="s">
        <v>5185</v>
      </c>
      <c r="Q1947" s="61" t="s">
        <v>9514</v>
      </c>
      <c r="R1947" s="528"/>
      <c r="S1947" s="359">
        <v>46.3</v>
      </c>
      <c r="T1947" s="243">
        <v>46.3</v>
      </c>
      <c r="U1947" s="179" t="s">
        <v>7</v>
      </c>
      <c r="V1947" s="179" t="s">
        <v>9465</v>
      </c>
      <c r="W1947" s="179" t="s">
        <v>9502</v>
      </c>
      <c r="X1947" s="179" t="s">
        <v>9503</v>
      </c>
      <c r="Y1947" s="293">
        <v>42417</v>
      </c>
      <c r="Z1947" s="208">
        <v>100</v>
      </c>
      <c r="AA1947" s="293" t="s">
        <v>9515</v>
      </c>
      <c r="AB1947" s="208">
        <v>0</v>
      </c>
      <c r="AC1947" s="293">
        <v>42551</v>
      </c>
      <c r="AD1947" s="179" t="s">
        <v>43</v>
      </c>
      <c r="AE1947" s="115"/>
      <c r="AF1947" s="115"/>
      <c r="AG1947" s="115"/>
      <c r="AH1947" s="2"/>
      <c r="AJ1947" s="1">
        <f t="shared" ref="AJ1947:AJ1978" si="110">T1947-S1947-R1947</f>
        <v>0</v>
      </c>
      <c r="AK1947" s="1">
        <f t="shared" si="108"/>
        <v>-46.3</v>
      </c>
      <c r="AL1947" s="160"/>
    </row>
    <row r="1948" spans="1:38" ht="93.75" customHeight="1">
      <c r="A1948" s="94" t="s">
        <v>139</v>
      </c>
      <c r="B1948" s="57" t="s">
        <v>20</v>
      </c>
      <c r="C1948" s="57" t="s">
        <v>20</v>
      </c>
      <c r="D1948" s="278">
        <v>42397</v>
      </c>
      <c r="E1948" s="59">
        <v>0.68263888888888891</v>
      </c>
      <c r="F1948" s="278">
        <v>42397</v>
      </c>
      <c r="G1948" s="95">
        <v>0.7090277777777777</v>
      </c>
      <c r="H1948" s="95">
        <f>G1948-E1948</f>
        <v>2.6388888888888795E-2</v>
      </c>
      <c r="I1948" s="57">
        <v>27</v>
      </c>
      <c r="J1948" s="57"/>
      <c r="K1948" s="57"/>
      <c r="L1948" s="57" t="s">
        <v>4</v>
      </c>
      <c r="M1948" s="57" t="s">
        <v>615</v>
      </c>
      <c r="N1948" s="57">
        <v>35</v>
      </c>
      <c r="O1948" s="57" t="s">
        <v>8</v>
      </c>
      <c r="P1948" s="57" t="s">
        <v>616</v>
      </c>
      <c r="Q1948" s="57" t="s">
        <v>617</v>
      </c>
      <c r="R1948" s="264">
        <v>3</v>
      </c>
      <c r="S1948" s="265">
        <v>6</v>
      </c>
      <c r="T1948" s="57">
        <f>R1948+S1948</f>
        <v>9</v>
      </c>
      <c r="AD1948" s="2" t="s">
        <v>23</v>
      </c>
      <c r="AJ1948" s="1">
        <f t="shared" si="110"/>
        <v>0</v>
      </c>
    </row>
    <row r="1949" spans="1:38" ht="78.75" customHeight="1">
      <c r="A1949" s="179" t="s">
        <v>5349</v>
      </c>
      <c r="B1949" s="115" t="s">
        <v>87</v>
      </c>
      <c r="C1949" s="115" t="s">
        <v>3457</v>
      </c>
      <c r="D1949" s="171">
        <v>42564</v>
      </c>
      <c r="E1949" s="69">
        <v>0.60486111111111118</v>
      </c>
      <c r="F1949" s="171">
        <v>42564</v>
      </c>
      <c r="G1949" s="69">
        <v>0.60486111111111118</v>
      </c>
      <c r="H1949" s="69">
        <v>0</v>
      </c>
      <c r="I1949" s="215">
        <v>23</v>
      </c>
      <c r="J1949" s="115"/>
      <c r="K1949" s="115" t="s">
        <v>9</v>
      </c>
      <c r="L1949" s="115" t="s">
        <v>17</v>
      </c>
      <c r="M1949" s="61" t="s">
        <v>6234</v>
      </c>
      <c r="N1949" s="179">
        <v>220</v>
      </c>
      <c r="O1949" s="179" t="s">
        <v>8</v>
      </c>
      <c r="P1949" s="61" t="s">
        <v>6234</v>
      </c>
      <c r="Q1949" s="61" t="s">
        <v>6529</v>
      </c>
      <c r="R1949" s="528"/>
      <c r="S1949" s="539">
        <v>6.4</v>
      </c>
      <c r="T1949" s="248">
        <v>6.4</v>
      </c>
      <c r="AD1949" s="2" t="s">
        <v>38</v>
      </c>
      <c r="AE1949" s="1"/>
      <c r="AF1949" s="1"/>
      <c r="AH1949" s="2"/>
      <c r="AJ1949" s="1">
        <f t="shared" si="110"/>
        <v>0</v>
      </c>
      <c r="AK1949" s="1">
        <f t="shared" ref="AK1949:AK1995" si="111">AJ1949-T1949</f>
        <v>-6.4</v>
      </c>
      <c r="AL1949" s="159"/>
    </row>
    <row r="1950" spans="1:38" ht="47.25" customHeight="1">
      <c r="A1950" s="179" t="s">
        <v>5349</v>
      </c>
      <c r="B1950" s="115" t="s">
        <v>87</v>
      </c>
      <c r="C1950" s="115" t="s">
        <v>3457</v>
      </c>
      <c r="D1950" s="171">
        <v>42566</v>
      </c>
      <c r="E1950" s="69">
        <v>3.3333333333333333E-2</v>
      </c>
      <c r="F1950" s="171">
        <v>42566</v>
      </c>
      <c r="G1950" s="69">
        <v>3.3333333333333333E-2</v>
      </c>
      <c r="H1950" s="69">
        <v>0</v>
      </c>
      <c r="I1950" s="215">
        <v>21</v>
      </c>
      <c r="J1950" s="115"/>
      <c r="K1950" s="115" t="s">
        <v>9</v>
      </c>
      <c r="L1950" s="115" t="s">
        <v>17</v>
      </c>
      <c r="M1950" s="61" t="s">
        <v>6255</v>
      </c>
      <c r="N1950" s="179">
        <v>220</v>
      </c>
      <c r="O1950" s="179" t="s">
        <v>8</v>
      </c>
      <c r="P1950" s="61" t="s">
        <v>6255</v>
      </c>
      <c r="Q1950" s="61" t="s">
        <v>6256</v>
      </c>
      <c r="R1950" s="528"/>
      <c r="S1950" s="539">
        <v>7.1</v>
      </c>
      <c r="T1950" s="248">
        <v>7.1</v>
      </c>
      <c r="AD1950" s="2" t="s">
        <v>38</v>
      </c>
      <c r="AE1950" s="1"/>
      <c r="AF1950" s="1"/>
      <c r="AH1950" s="2"/>
      <c r="AJ1950" s="1">
        <f t="shared" si="110"/>
        <v>0</v>
      </c>
      <c r="AK1950" s="1">
        <f t="shared" si="111"/>
        <v>-7.1</v>
      </c>
      <c r="AL1950" s="160"/>
    </row>
    <row r="1951" spans="1:38" ht="78.75" customHeight="1">
      <c r="A1951" s="179" t="s">
        <v>5349</v>
      </c>
      <c r="B1951" s="115" t="s">
        <v>87</v>
      </c>
      <c r="C1951" s="115" t="s">
        <v>4727</v>
      </c>
      <c r="D1951" s="171">
        <v>42566</v>
      </c>
      <c r="E1951" s="69">
        <v>0.12083333333333333</v>
      </c>
      <c r="F1951" s="171">
        <v>42566</v>
      </c>
      <c r="G1951" s="69">
        <v>0.12083333333333333</v>
      </c>
      <c r="H1951" s="69">
        <v>0</v>
      </c>
      <c r="I1951" s="215">
        <v>19</v>
      </c>
      <c r="J1951" s="115"/>
      <c r="K1951" s="115" t="s">
        <v>9</v>
      </c>
      <c r="L1951" s="115" t="s">
        <v>17</v>
      </c>
      <c r="M1951" s="179" t="s">
        <v>6257</v>
      </c>
      <c r="N1951" s="179">
        <v>500</v>
      </c>
      <c r="O1951" s="179" t="s">
        <v>8</v>
      </c>
      <c r="P1951" s="179" t="s">
        <v>6257</v>
      </c>
      <c r="Q1951" s="61" t="s">
        <v>6258</v>
      </c>
      <c r="R1951" s="528"/>
      <c r="S1951" s="539">
        <v>4.5</v>
      </c>
      <c r="T1951" s="248">
        <v>4.5</v>
      </c>
      <c r="AD1951" s="2" t="s">
        <v>38</v>
      </c>
      <c r="AE1951" s="1"/>
      <c r="AF1951" s="1"/>
      <c r="AH1951" s="2"/>
      <c r="AJ1951" s="1">
        <f t="shared" si="110"/>
        <v>0</v>
      </c>
      <c r="AK1951" s="1">
        <f t="shared" si="111"/>
        <v>-4.5</v>
      </c>
      <c r="AL1951" s="160"/>
    </row>
    <row r="1952" spans="1:38" ht="94.5" customHeight="1">
      <c r="A1952" s="179" t="s">
        <v>5349</v>
      </c>
      <c r="B1952" s="172" t="s">
        <v>87</v>
      </c>
      <c r="C1952" s="172" t="s">
        <v>4727</v>
      </c>
      <c r="D1952" s="345">
        <v>42570</v>
      </c>
      <c r="E1952" s="353">
        <v>0.35694444444444445</v>
      </c>
      <c r="F1952" s="345">
        <v>42570</v>
      </c>
      <c r="G1952" s="353">
        <v>0.35694444444444445</v>
      </c>
      <c r="H1952" s="353">
        <v>0</v>
      </c>
      <c r="I1952" s="215">
        <v>62</v>
      </c>
      <c r="J1952" s="172" t="s">
        <v>5174</v>
      </c>
      <c r="K1952" s="172" t="s">
        <v>9</v>
      </c>
      <c r="L1952" s="172" t="s">
        <v>17</v>
      </c>
      <c r="M1952" s="163" t="s">
        <v>6530</v>
      </c>
      <c r="N1952" s="208">
        <v>110</v>
      </c>
      <c r="O1952" s="208" t="s">
        <v>8</v>
      </c>
      <c r="P1952" s="208" t="s">
        <v>6530</v>
      </c>
      <c r="Q1952" s="163" t="s">
        <v>9517</v>
      </c>
      <c r="R1952" s="514"/>
      <c r="S1952" s="539">
        <v>4.3</v>
      </c>
      <c r="T1952" s="248">
        <v>4.3</v>
      </c>
      <c r="U1952" s="152" t="s">
        <v>29</v>
      </c>
      <c r="V1952" s="152"/>
      <c r="W1952" s="152"/>
      <c r="X1952" s="152"/>
      <c r="Y1952" s="152"/>
      <c r="Z1952" s="152"/>
      <c r="AA1952" s="152"/>
      <c r="AB1952" s="152"/>
      <c r="AC1952" s="152"/>
      <c r="AD1952" s="152" t="s">
        <v>38</v>
      </c>
      <c r="AE1952" s="152"/>
      <c r="AF1952" s="152"/>
      <c r="AG1952" s="157"/>
      <c r="AH1952" s="152"/>
      <c r="AJ1952" s="1">
        <f t="shared" si="110"/>
        <v>0</v>
      </c>
      <c r="AK1952" s="1">
        <f t="shared" si="111"/>
        <v>-4.3</v>
      </c>
      <c r="AL1952" s="160"/>
    </row>
    <row r="1953" spans="1:38" ht="78.75" customHeight="1">
      <c r="A1953" s="179" t="s">
        <v>5349</v>
      </c>
      <c r="B1953" s="115" t="s">
        <v>87</v>
      </c>
      <c r="C1953" s="115" t="s">
        <v>4727</v>
      </c>
      <c r="D1953" s="171">
        <v>42573</v>
      </c>
      <c r="E1953" s="121">
        <v>0.66319444444444442</v>
      </c>
      <c r="F1953" s="171">
        <v>42573</v>
      </c>
      <c r="G1953" s="121">
        <v>0.66319444444444442</v>
      </c>
      <c r="H1953" s="121">
        <v>0</v>
      </c>
      <c r="I1953" s="215">
        <v>3</v>
      </c>
      <c r="J1953" s="172" t="s">
        <v>6662</v>
      </c>
      <c r="K1953" s="115" t="s">
        <v>9</v>
      </c>
      <c r="L1953" s="115" t="s">
        <v>17</v>
      </c>
      <c r="M1953" s="61" t="s">
        <v>6663</v>
      </c>
      <c r="N1953" s="179">
        <v>220</v>
      </c>
      <c r="O1953" s="179" t="s">
        <v>8</v>
      </c>
      <c r="P1953" s="61" t="s">
        <v>6663</v>
      </c>
      <c r="Q1953" s="61" t="s">
        <v>6664</v>
      </c>
      <c r="R1953" s="514"/>
      <c r="S1953" s="539">
        <v>0.4</v>
      </c>
      <c r="T1953" s="248">
        <v>0.4</v>
      </c>
      <c r="AD1953" s="2" t="s">
        <v>38</v>
      </c>
      <c r="AH1953" s="2"/>
      <c r="AJ1953" s="1">
        <f t="shared" si="110"/>
        <v>0</v>
      </c>
      <c r="AK1953" s="1">
        <f t="shared" si="111"/>
        <v>-0.4</v>
      </c>
      <c r="AL1953" s="160"/>
    </row>
    <row r="1954" spans="1:38" ht="63" customHeight="1">
      <c r="A1954" s="179" t="s">
        <v>5349</v>
      </c>
      <c r="B1954" s="172" t="s">
        <v>87</v>
      </c>
      <c r="C1954" s="172" t="s">
        <v>321</v>
      </c>
      <c r="D1954" s="345">
        <v>42574</v>
      </c>
      <c r="E1954" s="173">
        <v>0.20138888888888887</v>
      </c>
      <c r="F1954" s="345">
        <v>42574</v>
      </c>
      <c r="G1954" s="353">
        <v>0.24652777777777779</v>
      </c>
      <c r="H1954" s="173">
        <v>4.5138888888888888E-2</v>
      </c>
      <c r="I1954" s="215">
        <v>1</v>
      </c>
      <c r="J1954" s="172"/>
      <c r="K1954" s="172"/>
      <c r="L1954" s="172" t="s">
        <v>4</v>
      </c>
      <c r="M1954" s="163" t="s">
        <v>6700</v>
      </c>
      <c r="N1954" s="208" t="s">
        <v>3</v>
      </c>
      <c r="O1954" s="208" t="s">
        <v>8</v>
      </c>
      <c r="P1954" s="163" t="s">
        <v>6700</v>
      </c>
      <c r="Q1954" s="163" t="s">
        <v>9518</v>
      </c>
      <c r="R1954" s="514">
        <v>2.6</v>
      </c>
      <c r="S1954" s="539"/>
      <c r="T1954" s="248">
        <v>2.6</v>
      </c>
      <c r="U1954" s="549" t="s">
        <v>45</v>
      </c>
      <c r="V1954" s="152">
        <v>2000</v>
      </c>
      <c r="W1954" s="549" t="s">
        <v>9519</v>
      </c>
      <c r="X1954" s="152" t="s">
        <v>2718</v>
      </c>
      <c r="Y1954" s="469">
        <v>42516</v>
      </c>
      <c r="Z1954" s="152">
        <v>100</v>
      </c>
      <c r="AA1954" s="469">
        <v>42699</v>
      </c>
      <c r="AB1954" s="152">
        <v>0</v>
      </c>
      <c r="AC1954" s="469">
        <v>42516</v>
      </c>
      <c r="AD1954" s="152" t="s">
        <v>0</v>
      </c>
      <c r="AE1954" s="157"/>
      <c r="AF1954" s="157"/>
      <c r="AG1954" s="157"/>
      <c r="AH1954" s="152"/>
      <c r="AJ1954" s="1">
        <f t="shared" si="110"/>
        <v>0</v>
      </c>
      <c r="AK1954" s="1">
        <f t="shared" si="111"/>
        <v>-2.6</v>
      </c>
      <c r="AL1954" s="160"/>
    </row>
    <row r="1955" spans="1:38" ht="63" customHeight="1">
      <c r="A1955" s="179" t="s">
        <v>5349</v>
      </c>
      <c r="B1955" s="172" t="s">
        <v>87</v>
      </c>
      <c r="C1955" s="172" t="s">
        <v>321</v>
      </c>
      <c r="D1955" s="345">
        <v>42574</v>
      </c>
      <c r="E1955" s="173">
        <v>0.93055555555555547</v>
      </c>
      <c r="F1955" s="345">
        <v>42575</v>
      </c>
      <c r="G1955" s="353">
        <v>2.5694444444444447E-2</v>
      </c>
      <c r="H1955" s="173">
        <v>9.5138888888888884E-2</v>
      </c>
      <c r="I1955" s="215">
        <v>8</v>
      </c>
      <c r="J1955" s="172" t="s">
        <v>303</v>
      </c>
      <c r="K1955" s="172" t="s">
        <v>21</v>
      </c>
      <c r="L1955" s="172" t="s">
        <v>4</v>
      </c>
      <c r="M1955" s="163" t="s">
        <v>6701</v>
      </c>
      <c r="N1955" s="208" t="s">
        <v>3</v>
      </c>
      <c r="O1955" s="208" t="s">
        <v>8</v>
      </c>
      <c r="P1955" s="163" t="s">
        <v>6701</v>
      </c>
      <c r="Q1955" s="163" t="s">
        <v>9520</v>
      </c>
      <c r="R1955" s="514">
        <v>3.7</v>
      </c>
      <c r="S1955" s="539"/>
      <c r="T1955" s="248">
        <v>3.7</v>
      </c>
      <c r="U1955" s="152" t="s">
        <v>7</v>
      </c>
      <c r="V1955" s="152">
        <v>1995</v>
      </c>
      <c r="W1955" s="152" t="s">
        <v>2748</v>
      </c>
      <c r="X1955" s="152" t="s">
        <v>2718</v>
      </c>
      <c r="Y1955" s="469">
        <v>42523</v>
      </c>
      <c r="Z1955" s="152">
        <v>100</v>
      </c>
      <c r="AA1955" s="469">
        <v>42737</v>
      </c>
      <c r="AB1955" s="152">
        <v>0</v>
      </c>
      <c r="AC1955" s="469">
        <v>42575</v>
      </c>
      <c r="AD1955" s="152" t="s">
        <v>0</v>
      </c>
      <c r="AE1955" s="157"/>
      <c r="AF1955" s="157"/>
      <c r="AG1955" s="157"/>
      <c r="AH1955" s="152"/>
      <c r="AJ1955" s="1">
        <f t="shared" si="110"/>
        <v>0</v>
      </c>
      <c r="AK1955" s="1">
        <f t="shared" si="111"/>
        <v>-3.7</v>
      </c>
      <c r="AL1955" s="160"/>
    </row>
    <row r="1956" spans="1:38" ht="78.75" customHeight="1">
      <c r="A1956" s="179" t="s">
        <v>5349</v>
      </c>
      <c r="B1956" s="115" t="s">
        <v>87</v>
      </c>
      <c r="C1956" s="115" t="s">
        <v>4727</v>
      </c>
      <c r="D1956" s="171">
        <v>42578</v>
      </c>
      <c r="E1956" s="69">
        <v>0.5805555555555556</v>
      </c>
      <c r="F1956" s="171">
        <v>42578</v>
      </c>
      <c r="G1956" s="69">
        <v>0.5805555555555556</v>
      </c>
      <c r="H1956" s="69">
        <v>0</v>
      </c>
      <c r="I1956" s="215">
        <v>39</v>
      </c>
      <c r="J1956" s="172" t="s">
        <v>9521</v>
      </c>
      <c r="K1956" s="115" t="s">
        <v>9</v>
      </c>
      <c r="L1956" s="115" t="s">
        <v>17</v>
      </c>
      <c r="M1956" s="61" t="s">
        <v>6770</v>
      </c>
      <c r="N1956" s="179">
        <v>110</v>
      </c>
      <c r="O1956" s="179" t="s">
        <v>8</v>
      </c>
      <c r="P1956" s="61" t="s">
        <v>6770</v>
      </c>
      <c r="Q1956" s="61" t="s">
        <v>9522</v>
      </c>
      <c r="R1956" s="514"/>
      <c r="S1956" s="539">
        <v>4.7</v>
      </c>
      <c r="T1956" s="248">
        <v>4.7</v>
      </c>
      <c r="AD1956" s="2" t="s">
        <v>38</v>
      </c>
      <c r="AE1956" s="1"/>
      <c r="AF1956" s="1"/>
      <c r="AH1956" s="2"/>
      <c r="AJ1956" s="1">
        <f t="shared" si="110"/>
        <v>0</v>
      </c>
      <c r="AK1956" s="1">
        <f t="shared" si="111"/>
        <v>-4.7</v>
      </c>
    </row>
    <row r="1957" spans="1:38" ht="126" customHeight="1">
      <c r="A1957" s="179" t="s">
        <v>5349</v>
      </c>
      <c r="B1957" s="115" t="s">
        <v>87</v>
      </c>
      <c r="C1957" s="115" t="s">
        <v>3457</v>
      </c>
      <c r="D1957" s="171">
        <v>42578</v>
      </c>
      <c r="E1957" s="121">
        <v>0.6875</v>
      </c>
      <c r="F1957" s="171">
        <v>42578</v>
      </c>
      <c r="G1957" s="121">
        <v>0.6875</v>
      </c>
      <c r="H1957" s="121">
        <v>0</v>
      </c>
      <c r="I1957" s="215">
        <v>36</v>
      </c>
      <c r="J1957" s="172"/>
      <c r="K1957" s="115" t="s">
        <v>9</v>
      </c>
      <c r="L1957" s="115" t="s">
        <v>17</v>
      </c>
      <c r="M1957" s="61" t="s">
        <v>6663</v>
      </c>
      <c r="N1957" s="179">
        <v>220</v>
      </c>
      <c r="O1957" s="179" t="s">
        <v>8</v>
      </c>
      <c r="P1957" s="61" t="s">
        <v>6663</v>
      </c>
      <c r="Q1957" s="61" t="s">
        <v>9523</v>
      </c>
      <c r="R1957" s="514"/>
      <c r="S1957" s="539">
        <v>4</v>
      </c>
      <c r="T1957" s="248">
        <v>4</v>
      </c>
      <c r="U1957" s="179"/>
      <c r="V1957" s="179"/>
      <c r="W1957" s="179"/>
      <c r="X1957" s="179"/>
      <c r="Y1957" s="179"/>
      <c r="Z1957" s="179"/>
      <c r="AA1957" s="179"/>
      <c r="AB1957" s="179"/>
      <c r="AC1957" s="179"/>
      <c r="AD1957" s="179" t="s">
        <v>38</v>
      </c>
      <c r="AE1957" s="179"/>
      <c r="AF1957" s="179"/>
      <c r="AG1957" s="115"/>
      <c r="AH1957" s="179"/>
      <c r="AI1957" s="115"/>
      <c r="AJ1957" s="1">
        <f t="shared" si="110"/>
        <v>0</v>
      </c>
      <c r="AK1957" s="1">
        <f t="shared" si="111"/>
        <v>-4</v>
      </c>
    </row>
    <row r="1958" spans="1:38" ht="299.25" customHeight="1">
      <c r="A1958" s="179" t="s">
        <v>5349</v>
      </c>
      <c r="B1958" s="115" t="s">
        <v>87</v>
      </c>
      <c r="C1958" s="115" t="s">
        <v>321</v>
      </c>
      <c r="D1958" s="171">
        <v>42578</v>
      </c>
      <c r="E1958" s="69">
        <v>0.95972222222222225</v>
      </c>
      <c r="F1958" s="171">
        <v>42578</v>
      </c>
      <c r="G1958" s="69">
        <v>0.97430555555555554</v>
      </c>
      <c r="H1958" s="69">
        <v>1.4583333333333332E-2</v>
      </c>
      <c r="I1958" s="215">
        <v>10</v>
      </c>
      <c r="J1958" s="115"/>
      <c r="K1958" s="115"/>
      <c r="L1958" s="115" t="s">
        <v>10</v>
      </c>
      <c r="M1958" s="61" t="s">
        <v>8413</v>
      </c>
      <c r="N1958" s="179" t="s">
        <v>3</v>
      </c>
      <c r="O1958" s="179" t="s">
        <v>8</v>
      </c>
      <c r="P1958" s="61" t="s">
        <v>8413</v>
      </c>
      <c r="Q1958" s="61" t="s">
        <v>9524</v>
      </c>
      <c r="R1958" s="514">
        <v>0.2</v>
      </c>
      <c r="S1958" s="539"/>
      <c r="T1958" s="248">
        <v>0.2</v>
      </c>
      <c r="U1958" s="2" t="s">
        <v>7</v>
      </c>
      <c r="V1958" s="2">
        <v>1990</v>
      </c>
      <c r="W1958" s="2" t="s">
        <v>9525</v>
      </c>
      <c r="X1958" s="2" t="s">
        <v>2718</v>
      </c>
      <c r="Y1958" s="469">
        <v>41928</v>
      </c>
      <c r="Z1958" s="152">
        <v>100</v>
      </c>
      <c r="AA1958" s="570" t="s">
        <v>2877</v>
      </c>
      <c r="AB1958" s="152">
        <v>3</v>
      </c>
      <c r="AC1958" s="469">
        <v>42431</v>
      </c>
      <c r="AD1958" s="2" t="s">
        <v>43</v>
      </c>
      <c r="AE1958" s="1"/>
      <c r="AF1958" s="1"/>
      <c r="AH1958" s="2"/>
      <c r="AJ1958" s="1">
        <f t="shared" si="110"/>
        <v>0</v>
      </c>
      <c r="AK1958" s="1">
        <f t="shared" si="111"/>
        <v>-0.2</v>
      </c>
    </row>
    <row r="1959" spans="1:38" ht="204.75" customHeight="1">
      <c r="A1959" s="179" t="s">
        <v>6868</v>
      </c>
      <c r="B1959" s="115" t="s">
        <v>87</v>
      </c>
      <c r="C1959" s="115" t="s">
        <v>4727</v>
      </c>
      <c r="D1959" s="171">
        <v>42584</v>
      </c>
      <c r="E1959" s="69">
        <v>0.26041666666666669</v>
      </c>
      <c r="F1959" s="171">
        <v>42584</v>
      </c>
      <c r="G1959" s="69">
        <v>0.26041666666666669</v>
      </c>
      <c r="H1959" s="121">
        <v>0</v>
      </c>
      <c r="I1959" s="215">
        <v>66</v>
      </c>
      <c r="J1959" s="115"/>
      <c r="K1959" s="115" t="s">
        <v>9</v>
      </c>
      <c r="L1959" s="115" t="s">
        <v>17</v>
      </c>
      <c r="M1959" s="61" t="s">
        <v>6770</v>
      </c>
      <c r="N1959" s="179">
        <v>110</v>
      </c>
      <c r="O1959" s="179" t="s">
        <v>8</v>
      </c>
      <c r="P1959" s="61" t="s">
        <v>6770</v>
      </c>
      <c r="Q1959" s="163" t="s">
        <v>9526</v>
      </c>
      <c r="R1959" s="528"/>
      <c r="S1959" s="359">
        <v>20.8</v>
      </c>
      <c r="T1959" s="243">
        <v>20.8</v>
      </c>
      <c r="AD1959" s="2" t="s">
        <v>38</v>
      </c>
      <c r="AE1959" s="1"/>
      <c r="AF1959" s="1"/>
      <c r="AG1959" s="1" t="s">
        <v>609</v>
      </c>
      <c r="AH1959" s="2"/>
      <c r="AJ1959" s="1">
        <f t="shared" si="110"/>
        <v>0</v>
      </c>
      <c r="AK1959" s="1">
        <f t="shared" si="111"/>
        <v>-20.8</v>
      </c>
    </row>
    <row r="1960" spans="1:38" ht="47.25" customHeight="1">
      <c r="A1960" s="179" t="s">
        <v>6868</v>
      </c>
      <c r="B1960" s="115" t="s">
        <v>87</v>
      </c>
      <c r="C1960" s="115" t="s">
        <v>321</v>
      </c>
      <c r="D1960" s="171">
        <v>42584</v>
      </c>
      <c r="E1960" s="69">
        <v>0.63194444444444442</v>
      </c>
      <c r="F1960" s="171">
        <v>42584</v>
      </c>
      <c r="G1960" s="69">
        <v>0.70416666666666661</v>
      </c>
      <c r="H1960" s="69">
        <v>7.2222222222222229E-2</v>
      </c>
      <c r="I1960" s="215">
        <v>3</v>
      </c>
      <c r="J1960" s="115" t="s">
        <v>303</v>
      </c>
      <c r="K1960" s="115" t="s">
        <v>21</v>
      </c>
      <c r="L1960" s="115" t="s">
        <v>10</v>
      </c>
      <c r="M1960" s="61" t="s">
        <v>6923</v>
      </c>
      <c r="N1960" s="179" t="s">
        <v>3</v>
      </c>
      <c r="O1960" s="179" t="s">
        <v>8</v>
      </c>
      <c r="P1960" s="61" t="s">
        <v>6923</v>
      </c>
      <c r="Q1960" s="115" t="s">
        <v>8023</v>
      </c>
      <c r="R1960" s="528">
        <v>5.7</v>
      </c>
      <c r="S1960" s="359"/>
      <c r="T1960" s="243">
        <v>5.7</v>
      </c>
      <c r="U1960" s="2" t="s">
        <v>37</v>
      </c>
      <c r="V1960" s="2">
        <v>2012</v>
      </c>
      <c r="W1960" s="2" t="s">
        <v>9527</v>
      </c>
      <c r="Y1960" s="123">
        <v>42521</v>
      </c>
      <c r="Z1960" s="152">
        <v>100</v>
      </c>
      <c r="AA1960" s="557">
        <v>42856</v>
      </c>
      <c r="AB1960" s="152">
        <v>0</v>
      </c>
      <c r="AC1960" s="557">
        <v>42489</v>
      </c>
      <c r="AD1960" s="2" t="s">
        <v>43</v>
      </c>
      <c r="AE1960" s="1"/>
      <c r="AF1960" s="1"/>
      <c r="AH1960" s="2"/>
      <c r="AJ1960" s="1">
        <f t="shared" si="110"/>
        <v>0</v>
      </c>
      <c r="AK1960" s="1">
        <f t="shared" si="111"/>
        <v>-5.7</v>
      </c>
    </row>
    <row r="1961" spans="1:38" ht="126" customHeight="1">
      <c r="A1961" s="179" t="s">
        <v>6868</v>
      </c>
      <c r="B1961" s="115" t="s">
        <v>87</v>
      </c>
      <c r="C1961" s="115" t="s">
        <v>4727</v>
      </c>
      <c r="D1961" s="171">
        <v>42586</v>
      </c>
      <c r="E1961" s="69">
        <v>0.45902777777777781</v>
      </c>
      <c r="F1961" s="171">
        <v>42586</v>
      </c>
      <c r="G1961" s="69">
        <v>0.45902777777777781</v>
      </c>
      <c r="H1961" s="121">
        <v>0</v>
      </c>
      <c r="I1961" s="215">
        <v>38</v>
      </c>
      <c r="J1961" s="115"/>
      <c r="K1961" s="115" t="s">
        <v>9</v>
      </c>
      <c r="L1961" s="115" t="s">
        <v>17</v>
      </c>
      <c r="M1961" s="61" t="s">
        <v>6960</v>
      </c>
      <c r="N1961" s="179">
        <v>110</v>
      </c>
      <c r="O1961" s="179" t="s">
        <v>8</v>
      </c>
      <c r="P1961" s="61" t="s">
        <v>6960</v>
      </c>
      <c r="Q1961" s="163" t="s">
        <v>9528</v>
      </c>
      <c r="R1961" s="528"/>
      <c r="S1961" s="359">
        <v>9.6999999999999993</v>
      </c>
      <c r="T1961" s="243">
        <v>9.6999999999999993</v>
      </c>
      <c r="AD1961" s="2" t="s">
        <v>38</v>
      </c>
      <c r="AE1961" s="1"/>
      <c r="AF1961" s="1"/>
      <c r="AG1961" s="1" t="s">
        <v>609</v>
      </c>
      <c r="AH1961" s="2"/>
      <c r="AJ1961" s="1">
        <f t="shared" si="110"/>
        <v>0</v>
      </c>
      <c r="AK1961" s="1">
        <f t="shared" si="111"/>
        <v>-9.6999999999999993</v>
      </c>
    </row>
    <row r="1962" spans="1:38" ht="157.5" customHeight="1">
      <c r="A1962" s="179" t="s">
        <v>6868</v>
      </c>
      <c r="B1962" s="115" t="s">
        <v>87</v>
      </c>
      <c r="C1962" s="115" t="s">
        <v>321</v>
      </c>
      <c r="D1962" s="171">
        <v>42586</v>
      </c>
      <c r="E1962" s="69">
        <v>0.63194444444444442</v>
      </c>
      <c r="F1962" s="171">
        <v>42586</v>
      </c>
      <c r="G1962" s="69">
        <v>0.63194444444444442</v>
      </c>
      <c r="H1962" s="121">
        <v>0</v>
      </c>
      <c r="I1962" s="215">
        <v>8</v>
      </c>
      <c r="J1962" s="115" t="s">
        <v>303</v>
      </c>
      <c r="K1962" s="115" t="s">
        <v>9</v>
      </c>
      <c r="L1962" s="115" t="s">
        <v>10</v>
      </c>
      <c r="M1962" s="179" t="s">
        <v>6979</v>
      </c>
      <c r="N1962" s="179" t="s">
        <v>3</v>
      </c>
      <c r="O1962" s="179" t="s">
        <v>8</v>
      </c>
      <c r="P1962" s="179" t="s">
        <v>6979</v>
      </c>
      <c r="Q1962" s="61" t="s">
        <v>8024</v>
      </c>
      <c r="R1962" s="528"/>
      <c r="S1962" s="359">
        <v>7.9</v>
      </c>
      <c r="T1962" s="243">
        <v>7.9</v>
      </c>
      <c r="U1962" s="2" t="s">
        <v>7</v>
      </c>
      <c r="V1962" s="2">
        <v>1999</v>
      </c>
      <c r="W1962" s="2" t="s">
        <v>3170</v>
      </c>
      <c r="X1962" s="2" t="s">
        <v>2718</v>
      </c>
      <c r="Y1962" s="469">
        <v>42586</v>
      </c>
      <c r="Z1962" s="152">
        <v>100</v>
      </c>
      <c r="AA1962" s="469">
        <v>42707</v>
      </c>
      <c r="AB1962" s="152">
        <v>0</v>
      </c>
      <c r="AC1962" s="469">
        <v>42524</v>
      </c>
      <c r="AD1962" s="2" t="s">
        <v>43</v>
      </c>
      <c r="AE1962" s="1"/>
      <c r="AF1962" s="1"/>
      <c r="AG1962" s="1" t="s">
        <v>609</v>
      </c>
      <c r="AH1962" s="2"/>
      <c r="AJ1962" s="1">
        <f t="shared" si="110"/>
        <v>0</v>
      </c>
      <c r="AK1962" s="1">
        <f t="shared" si="111"/>
        <v>-7.9</v>
      </c>
    </row>
    <row r="1963" spans="1:38" ht="63" customHeight="1">
      <c r="A1963" s="179" t="s">
        <v>6868</v>
      </c>
      <c r="B1963" s="115" t="s">
        <v>87</v>
      </c>
      <c r="C1963" s="115" t="s">
        <v>4727</v>
      </c>
      <c r="D1963" s="171">
        <v>42587</v>
      </c>
      <c r="E1963" s="69">
        <v>3.0555555555555555E-2</v>
      </c>
      <c r="F1963" s="171">
        <v>42587</v>
      </c>
      <c r="G1963" s="69">
        <v>3.0555555555555555E-2</v>
      </c>
      <c r="H1963" s="121">
        <v>0</v>
      </c>
      <c r="I1963" s="137">
        <v>478</v>
      </c>
      <c r="J1963" s="115" t="s">
        <v>8025</v>
      </c>
      <c r="K1963" s="115" t="s">
        <v>9</v>
      </c>
      <c r="L1963" s="115" t="s">
        <v>17</v>
      </c>
      <c r="M1963" s="179" t="s">
        <v>6998</v>
      </c>
      <c r="N1963" s="179">
        <v>110</v>
      </c>
      <c r="O1963" s="179" t="s">
        <v>8</v>
      </c>
      <c r="P1963" s="179" t="s">
        <v>6998</v>
      </c>
      <c r="Q1963" s="163" t="s">
        <v>9529</v>
      </c>
      <c r="R1963" s="528"/>
      <c r="S1963" s="359">
        <v>88.7</v>
      </c>
      <c r="T1963" s="243">
        <v>88.7</v>
      </c>
      <c r="U1963" s="2" t="s">
        <v>9530</v>
      </c>
      <c r="W1963" s="2" t="s">
        <v>9531</v>
      </c>
      <c r="X1963" s="152" t="s">
        <v>2718</v>
      </c>
      <c r="AD1963" s="2" t="s">
        <v>38</v>
      </c>
      <c r="AE1963" s="1"/>
      <c r="AF1963" s="1"/>
      <c r="AG1963" s="1" t="s">
        <v>609</v>
      </c>
      <c r="AH1963" s="2"/>
      <c r="AJ1963" s="1">
        <f t="shared" si="110"/>
        <v>0</v>
      </c>
      <c r="AK1963" s="1">
        <f t="shared" si="111"/>
        <v>-88.7</v>
      </c>
    </row>
    <row r="1964" spans="1:38" ht="78.75" customHeight="1">
      <c r="A1964" s="179" t="s">
        <v>6868</v>
      </c>
      <c r="B1964" s="115" t="s">
        <v>87</v>
      </c>
      <c r="C1964" s="115" t="s">
        <v>321</v>
      </c>
      <c r="D1964" s="171">
        <v>42587</v>
      </c>
      <c r="E1964" s="69">
        <v>0.10277777777777779</v>
      </c>
      <c r="F1964" s="171">
        <v>42587</v>
      </c>
      <c r="G1964" s="69">
        <v>0.18888888888888888</v>
      </c>
      <c r="H1964" s="121">
        <v>8.6111111111111124E-2</v>
      </c>
      <c r="I1964" s="137">
        <v>10</v>
      </c>
      <c r="J1964" s="115" t="s">
        <v>7011</v>
      </c>
      <c r="K1964" s="115" t="s">
        <v>9</v>
      </c>
      <c r="L1964" s="115" t="s">
        <v>10</v>
      </c>
      <c r="M1964" s="208" t="s">
        <v>7012</v>
      </c>
      <c r="N1964" s="179" t="s">
        <v>3</v>
      </c>
      <c r="O1964" s="179" t="s">
        <v>8</v>
      </c>
      <c r="P1964" s="208" t="s">
        <v>7012</v>
      </c>
      <c r="Q1964" s="245" t="s">
        <v>8026</v>
      </c>
      <c r="R1964" s="528">
        <v>3</v>
      </c>
      <c r="S1964" s="359"/>
      <c r="T1964" s="243">
        <v>3</v>
      </c>
      <c r="U1964" s="2" t="s">
        <v>29</v>
      </c>
      <c r="V1964" s="2">
        <v>1990</v>
      </c>
      <c r="W1964" s="2" t="s">
        <v>2737</v>
      </c>
      <c r="X1964" s="2" t="s">
        <v>2718</v>
      </c>
      <c r="Y1964" s="123">
        <v>42516</v>
      </c>
      <c r="Z1964" s="152">
        <v>100</v>
      </c>
      <c r="AA1964" s="570" t="s">
        <v>9532</v>
      </c>
      <c r="AB1964" s="152">
        <v>2</v>
      </c>
      <c r="AC1964" s="469">
        <v>42571</v>
      </c>
      <c r="AD1964" s="2" t="s">
        <v>43</v>
      </c>
      <c r="AE1964" s="1"/>
      <c r="AF1964" s="1"/>
      <c r="AG1964" s="1" t="s">
        <v>609</v>
      </c>
      <c r="AH1964" s="2"/>
      <c r="AJ1964" s="1">
        <f t="shared" si="110"/>
        <v>0</v>
      </c>
      <c r="AK1964" s="1">
        <f t="shared" si="111"/>
        <v>-3</v>
      </c>
    </row>
    <row r="1965" spans="1:38" ht="346.5" customHeight="1">
      <c r="A1965" s="179" t="s">
        <v>6868</v>
      </c>
      <c r="B1965" s="115" t="s">
        <v>87</v>
      </c>
      <c r="C1965" s="115" t="s">
        <v>4727</v>
      </c>
      <c r="D1965" s="171">
        <v>42587</v>
      </c>
      <c r="E1965" s="69">
        <v>0.1423611111111111</v>
      </c>
      <c r="F1965" s="171">
        <v>42587</v>
      </c>
      <c r="G1965" s="69">
        <v>0.1423611111111111</v>
      </c>
      <c r="H1965" s="121">
        <v>0</v>
      </c>
      <c r="I1965" s="137">
        <v>183</v>
      </c>
      <c r="J1965" s="115" t="s">
        <v>8027</v>
      </c>
      <c r="K1965" s="115" t="s">
        <v>9</v>
      </c>
      <c r="L1965" s="115" t="s">
        <v>17</v>
      </c>
      <c r="M1965" s="179" t="s">
        <v>4073</v>
      </c>
      <c r="N1965" s="179">
        <v>110</v>
      </c>
      <c r="O1965" s="179" t="s">
        <v>8</v>
      </c>
      <c r="P1965" s="179" t="s">
        <v>4073</v>
      </c>
      <c r="Q1965" s="163" t="s">
        <v>9533</v>
      </c>
      <c r="R1965" s="528"/>
      <c r="S1965" s="359">
        <v>87.4</v>
      </c>
      <c r="T1965" s="243">
        <v>87.4</v>
      </c>
      <c r="U1965" s="2" t="s">
        <v>7</v>
      </c>
      <c r="W1965" s="2" t="s">
        <v>9300</v>
      </c>
      <c r="X1965" s="2" t="s">
        <v>2718</v>
      </c>
      <c r="AD1965" s="2" t="s">
        <v>38</v>
      </c>
      <c r="AE1965" s="1"/>
      <c r="AF1965" s="1"/>
      <c r="AG1965" s="1" t="s">
        <v>609</v>
      </c>
      <c r="AH1965" s="2"/>
      <c r="AJ1965" s="1">
        <f t="shared" si="110"/>
        <v>0</v>
      </c>
      <c r="AK1965" s="1">
        <f t="shared" si="111"/>
        <v>-87.4</v>
      </c>
    </row>
    <row r="1966" spans="1:38" ht="409.5" customHeight="1">
      <c r="A1966" s="179" t="s">
        <v>6868</v>
      </c>
      <c r="B1966" s="115" t="s">
        <v>87</v>
      </c>
      <c r="C1966" s="115" t="s">
        <v>4727</v>
      </c>
      <c r="D1966" s="171">
        <v>42587</v>
      </c>
      <c r="E1966" s="69">
        <v>0.17708333333333334</v>
      </c>
      <c r="F1966" s="171">
        <v>42587</v>
      </c>
      <c r="G1966" s="69">
        <v>0.17708333333333334</v>
      </c>
      <c r="H1966" s="121">
        <v>0</v>
      </c>
      <c r="I1966" s="137">
        <v>148</v>
      </c>
      <c r="J1966" s="115" t="s">
        <v>8027</v>
      </c>
      <c r="K1966" s="115" t="s">
        <v>9</v>
      </c>
      <c r="L1966" s="115" t="s">
        <v>17</v>
      </c>
      <c r="M1966" s="179" t="s">
        <v>4073</v>
      </c>
      <c r="N1966" s="179">
        <v>110</v>
      </c>
      <c r="O1966" s="179" t="s">
        <v>8</v>
      </c>
      <c r="P1966" s="179" t="s">
        <v>4073</v>
      </c>
      <c r="Q1966" s="163" t="s">
        <v>9533</v>
      </c>
      <c r="R1966" s="528"/>
      <c r="S1966" s="359">
        <v>70.5</v>
      </c>
      <c r="T1966" s="243">
        <v>70.5</v>
      </c>
      <c r="AD1966" s="2" t="s">
        <v>38</v>
      </c>
      <c r="AE1966" s="1"/>
      <c r="AF1966" s="1"/>
      <c r="AG1966" s="1" t="s">
        <v>609</v>
      </c>
      <c r="AH1966" s="2"/>
      <c r="AJ1966" s="1">
        <f t="shared" si="110"/>
        <v>0</v>
      </c>
      <c r="AK1966" s="1">
        <f t="shared" si="111"/>
        <v>-70.5</v>
      </c>
    </row>
    <row r="1967" spans="1:38" ht="63" customHeight="1">
      <c r="A1967" s="179" t="s">
        <v>6868</v>
      </c>
      <c r="B1967" s="115" t="s">
        <v>87</v>
      </c>
      <c r="C1967" s="115" t="s">
        <v>321</v>
      </c>
      <c r="D1967" s="171">
        <v>42587</v>
      </c>
      <c r="E1967" s="69">
        <v>0.63194444444444442</v>
      </c>
      <c r="F1967" s="171">
        <v>42587</v>
      </c>
      <c r="G1967" s="69">
        <v>0.63194444444444442</v>
      </c>
      <c r="H1967" s="121">
        <v>0</v>
      </c>
      <c r="I1967" s="200">
        <v>80</v>
      </c>
      <c r="J1967" s="115" t="s">
        <v>303</v>
      </c>
      <c r="K1967" s="115" t="s">
        <v>9</v>
      </c>
      <c r="L1967" s="115" t="s">
        <v>10</v>
      </c>
      <c r="M1967" s="179" t="s">
        <v>4962</v>
      </c>
      <c r="N1967" s="179">
        <v>35</v>
      </c>
      <c r="O1967" s="179" t="s">
        <v>8</v>
      </c>
      <c r="P1967" s="179" t="s">
        <v>4962</v>
      </c>
      <c r="Q1967" s="115" t="s">
        <v>8028</v>
      </c>
      <c r="R1967" s="528"/>
      <c r="S1967" s="359">
        <v>23.6</v>
      </c>
      <c r="T1967" s="243">
        <v>23.6</v>
      </c>
      <c r="U1967" s="152" t="s">
        <v>29</v>
      </c>
      <c r="V1967" s="152">
        <v>1989</v>
      </c>
      <c r="W1967" s="152" t="s">
        <v>2717</v>
      </c>
      <c r="X1967" s="152" t="s">
        <v>2718</v>
      </c>
      <c r="Y1967" s="469">
        <v>42515</v>
      </c>
      <c r="Z1967" s="152">
        <v>100</v>
      </c>
      <c r="AA1967" s="469">
        <v>42491</v>
      </c>
      <c r="AB1967" s="152">
        <v>0</v>
      </c>
      <c r="AC1967" s="469">
        <v>42512</v>
      </c>
      <c r="AD1967" s="2" t="s">
        <v>43</v>
      </c>
      <c r="AE1967" s="1"/>
      <c r="AF1967" s="1"/>
      <c r="AG1967" s="1" t="s">
        <v>609</v>
      </c>
      <c r="AH1967" s="2"/>
      <c r="AJ1967" s="1">
        <f t="shared" si="110"/>
        <v>0</v>
      </c>
      <c r="AK1967" s="1">
        <f t="shared" si="111"/>
        <v>-23.6</v>
      </c>
    </row>
    <row r="1968" spans="1:38" ht="63" customHeight="1">
      <c r="A1968" s="179" t="s">
        <v>6868</v>
      </c>
      <c r="B1968" s="115" t="s">
        <v>87</v>
      </c>
      <c r="C1968" s="115" t="s">
        <v>321</v>
      </c>
      <c r="D1968" s="171">
        <v>42587</v>
      </c>
      <c r="E1968" s="69">
        <v>0.63194444444444442</v>
      </c>
      <c r="F1968" s="171">
        <v>42587</v>
      </c>
      <c r="G1968" s="69">
        <v>0.65833333333333333</v>
      </c>
      <c r="H1968" s="69">
        <v>2.6388888888888889E-2</v>
      </c>
      <c r="I1968" s="200">
        <v>36</v>
      </c>
      <c r="J1968" s="115" t="s">
        <v>303</v>
      </c>
      <c r="K1968" s="115" t="s">
        <v>21</v>
      </c>
      <c r="L1968" s="115" t="s">
        <v>10</v>
      </c>
      <c r="M1968" s="61" t="s">
        <v>7013</v>
      </c>
      <c r="N1968" s="179" t="s">
        <v>3</v>
      </c>
      <c r="O1968" s="179" t="s">
        <v>8</v>
      </c>
      <c r="P1968" s="61" t="s">
        <v>7013</v>
      </c>
      <c r="Q1968" s="174" t="s">
        <v>8029</v>
      </c>
      <c r="R1968" s="535">
        <v>9.5</v>
      </c>
      <c r="S1968" s="546">
        <v>8.6999999999999993</v>
      </c>
      <c r="T1968" s="246">
        <f>R1968+S1968</f>
        <v>18.2</v>
      </c>
      <c r="U1968" s="2" t="s">
        <v>7</v>
      </c>
      <c r="V1968" s="2">
        <v>2002</v>
      </c>
      <c r="W1968" s="2" t="s">
        <v>9534</v>
      </c>
      <c r="X1968" s="2" t="s">
        <v>2718</v>
      </c>
      <c r="Y1968" s="123">
        <v>42555</v>
      </c>
      <c r="Z1968" s="2">
        <v>100</v>
      </c>
      <c r="AB1968" s="2">
        <v>0</v>
      </c>
      <c r="AC1968" s="123"/>
      <c r="AD1968" s="152" t="s">
        <v>43</v>
      </c>
      <c r="AE1968" s="1"/>
      <c r="AF1968" s="1"/>
      <c r="AG1968" s="1" t="s">
        <v>609</v>
      </c>
      <c r="AH1968" s="2"/>
      <c r="AJ1968" s="1">
        <f t="shared" si="110"/>
        <v>0</v>
      </c>
      <c r="AK1968" s="1">
        <f t="shared" si="111"/>
        <v>-18.2</v>
      </c>
    </row>
    <row r="1969" spans="1:37" ht="252" customHeight="1">
      <c r="A1969" s="179" t="s">
        <v>6868</v>
      </c>
      <c r="B1969" s="115" t="s">
        <v>87</v>
      </c>
      <c r="C1969" s="115" t="s">
        <v>4727</v>
      </c>
      <c r="D1969" s="171">
        <v>42587</v>
      </c>
      <c r="E1969" s="69">
        <v>0.64027777777777783</v>
      </c>
      <c r="F1969" s="171">
        <v>42587</v>
      </c>
      <c r="G1969" s="69">
        <v>0.64027777777777783</v>
      </c>
      <c r="H1969" s="121">
        <v>0</v>
      </c>
      <c r="I1969" s="137">
        <v>11</v>
      </c>
      <c r="J1969" s="115"/>
      <c r="K1969" s="115" t="s">
        <v>9</v>
      </c>
      <c r="L1969" s="115" t="s">
        <v>17</v>
      </c>
      <c r="M1969" s="172" t="s">
        <v>6999</v>
      </c>
      <c r="N1969" s="179">
        <v>110</v>
      </c>
      <c r="O1969" s="179" t="s">
        <v>8</v>
      </c>
      <c r="P1969" s="172" t="s">
        <v>6999</v>
      </c>
      <c r="Q1969" s="163" t="s">
        <v>9535</v>
      </c>
      <c r="R1969" s="528"/>
      <c r="S1969" s="359">
        <v>2.1</v>
      </c>
      <c r="T1969" s="243">
        <v>2.1</v>
      </c>
      <c r="U1969" s="152" t="s">
        <v>29</v>
      </c>
      <c r="Y1969" s="123"/>
      <c r="AD1969" s="2" t="s">
        <v>38</v>
      </c>
      <c r="AE1969" s="1"/>
      <c r="AF1969" s="1"/>
      <c r="AG1969" s="1" t="s">
        <v>609</v>
      </c>
      <c r="AH1969" s="2"/>
      <c r="AJ1969" s="1">
        <f t="shared" si="110"/>
        <v>0</v>
      </c>
      <c r="AK1969" s="1">
        <f t="shared" si="111"/>
        <v>-2.1</v>
      </c>
    </row>
    <row r="1970" spans="1:37" ht="78.75" customHeight="1">
      <c r="A1970" s="179" t="s">
        <v>6868</v>
      </c>
      <c r="B1970" s="115" t="s">
        <v>87</v>
      </c>
      <c r="C1970" s="172" t="s">
        <v>321</v>
      </c>
      <c r="D1970" s="171">
        <v>42587</v>
      </c>
      <c r="E1970" s="69">
        <v>0.64374999999999993</v>
      </c>
      <c r="F1970" s="171">
        <v>42587</v>
      </c>
      <c r="G1970" s="69">
        <v>0.64374999999999993</v>
      </c>
      <c r="H1970" s="121">
        <v>0</v>
      </c>
      <c r="I1970" s="247">
        <v>14</v>
      </c>
      <c r="J1970" s="172" t="s">
        <v>303</v>
      </c>
      <c r="K1970" s="172" t="s">
        <v>9</v>
      </c>
      <c r="L1970" s="172" t="s">
        <v>10</v>
      </c>
      <c r="M1970" s="61" t="s">
        <v>7014</v>
      </c>
      <c r="N1970" s="208" t="s">
        <v>3</v>
      </c>
      <c r="O1970" s="208" t="s">
        <v>8</v>
      </c>
      <c r="P1970" s="61" t="s">
        <v>7014</v>
      </c>
      <c r="Q1970" s="174" t="s">
        <v>8030</v>
      </c>
      <c r="R1970" s="643"/>
      <c r="S1970" s="660">
        <v>3.1</v>
      </c>
      <c r="T1970" s="243">
        <v>3.1</v>
      </c>
      <c r="U1970" s="2" t="s">
        <v>7</v>
      </c>
      <c r="V1970" s="2">
        <v>1993</v>
      </c>
      <c r="W1970" s="2" t="s">
        <v>9534</v>
      </c>
      <c r="X1970" s="2" t="s">
        <v>2718</v>
      </c>
      <c r="Y1970" s="123">
        <v>42345</v>
      </c>
      <c r="Z1970" s="2">
        <v>100</v>
      </c>
      <c r="AA1970" s="469">
        <v>43003</v>
      </c>
      <c r="AB1970" s="2">
        <v>0</v>
      </c>
      <c r="AC1970" s="123">
        <v>42427</v>
      </c>
      <c r="AD1970" s="2" t="s">
        <v>43</v>
      </c>
      <c r="AE1970" s="1"/>
      <c r="AF1970" s="1"/>
      <c r="AH1970" s="152"/>
      <c r="AJ1970" s="1">
        <f t="shared" si="110"/>
        <v>0</v>
      </c>
      <c r="AK1970" s="1">
        <f t="shared" si="111"/>
        <v>-3.1</v>
      </c>
    </row>
    <row r="1971" spans="1:37" ht="78.75" customHeight="1">
      <c r="A1971" s="179" t="s">
        <v>6868</v>
      </c>
      <c r="B1971" s="115" t="s">
        <v>87</v>
      </c>
      <c r="C1971" s="172" t="s">
        <v>321</v>
      </c>
      <c r="D1971" s="171">
        <v>42587</v>
      </c>
      <c r="E1971" s="69">
        <v>0.7729166666666667</v>
      </c>
      <c r="F1971" s="171">
        <v>42587</v>
      </c>
      <c r="G1971" s="69">
        <v>0.7729166666666667</v>
      </c>
      <c r="H1971" s="121">
        <v>0</v>
      </c>
      <c r="I1971" s="247">
        <v>110</v>
      </c>
      <c r="J1971" s="172" t="s">
        <v>303</v>
      </c>
      <c r="K1971" s="172" t="s">
        <v>9</v>
      </c>
      <c r="L1971" s="172" t="s">
        <v>10</v>
      </c>
      <c r="M1971" s="61" t="s">
        <v>7015</v>
      </c>
      <c r="N1971" s="208">
        <v>35</v>
      </c>
      <c r="O1971" s="208" t="s">
        <v>8</v>
      </c>
      <c r="P1971" s="61" t="s">
        <v>7015</v>
      </c>
      <c r="Q1971" s="174" t="s">
        <v>8031</v>
      </c>
      <c r="R1971" s="643"/>
      <c r="S1971" s="660">
        <v>37.9</v>
      </c>
      <c r="T1971" s="243">
        <v>37.9</v>
      </c>
      <c r="U1971" s="2" t="s">
        <v>29</v>
      </c>
      <c r="V1971" s="2">
        <v>1989</v>
      </c>
      <c r="W1971" s="2" t="s">
        <v>2717</v>
      </c>
      <c r="X1971" s="2" t="s">
        <v>2718</v>
      </c>
      <c r="Y1971" s="469">
        <v>42508</v>
      </c>
      <c r="Z1971" s="152">
        <v>100</v>
      </c>
      <c r="AA1971" s="152" t="s">
        <v>9536</v>
      </c>
      <c r="AB1971" s="152">
        <v>0</v>
      </c>
      <c r="AC1971" s="469" t="s">
        <v>2805</v>
      </c>
      <c r="AD1971" s="2" t="s">
        <v>43</v>
      </c>
      <c r="AE1971" s="1"/>
      <c r="AF1971" s="1"/>
      <c r="AH1971" s="152"/>
      <c r="AJ1971" s="1">
        <f t="shared" si="110"/>
        <v>0</v>
      </c>
      <c r="AK1971" s="1">
        <f t="shared" si="111"/>
        <v>-37.9</v>
      </c>
    </row>
    <row r="1972" spans="1:37" ht="173.25" customHeight="1">
      <c r="A1972" s="179" t="s">
        <v>6868</v>
      </c>
      <c r="B1972" s="115" t="s">
        <v>87</v>
      </c>
      <c r="C1972" s="172" t="s">
        <v>321</v>
      </c>
      <c r="D1972" s="171">
        <v>42587</v>
      </c>
      <c r="E1972" s="69">
        <v>0.81111111111111101</v>
      </c>
      <c r="F1972" s="171">
        <v>42587</v>
      </c>
      <c r="G1972" s="69">
        <v>0.81111111111111101</v>
      </c>
      <c r="H1972" s="121">
        <v>0</v>
      </c>
      <c r="I1972" s="247">
        <v>77</v>
      </c>
      <c r="J1972" s="172" t="s">
        <v>303</v>
      </c>
      <c r="K1972" s="172" t="s">
        <v>9</v>
      </c>
      <c r="L1972" s="172" t="s">
        <v>10</v>
      </c>
      <c r="M1972" s="61" t="s">
        <v>7016</v>
      </c>
      <c r="N1972" s="208">
        <v>35</v>
      </c>
      <c r="O1972" s="208" t="s">
        <v>8</v>
      </c>
      <c r="P1972" s="61" t="s">
        <v>7016</v>
      </c>
      <c r="Q1972" s="174" t="s">
        <v>8032</v>
      </c>
      <c r="R1972" s="643"/>
      <c r="S1972" s="660">
        <v>24.1</v>
      </c>
      <c r="T1972" s="243">
        <v>24.1</v>
      </c>
      <c r="U1972" s="2" t="s">
        <v>7</v>
      </c>
      <c r="V1972" s="2" t="s">
        <v>9465</v>
      </c>
      <c r="W1972" s="2" t="s">
        <v>9466</v>
      </c>
      <c r="X1972" s="2" t="s">
        <v>9503</v>
      </c>
      <c r="Y1972" s="123">
        <v>42495</v>
      </c>
      <c r="Z1972" s="152">
        <v>100</v>
      </c>
      <c r="AA1972" s="152" t="s">
        <v>9537</v>
      </c>
      <c r="AB1972" s="152">
        <v>0</v>
      </c>
      <c r="AC1972" s="469">
        <v>42551</v>
      </c>
      <c r="AD1972" s="2" t="s">
        <v>43</v>
      </c>
      <c r="AE1972" s="1"/>
      <c r="AF1972" s="1"/>
      <c r="AH1972" s="152"/>
      <c r="AJ1972" s="1">
        <f t="shared" si="110"/>
        <v>0</v>
      </c>
      <c r="AK1972" s="1">
        <f t="shared" si="111"/>
        <v>-24.1</v>
      </c>
    </row>
    <row r="1973" spans="1:37" ht="63" customHeight="1">
      <c r="A1973" s="179" t="s">
        <v>6868</v>
      </c>
      <c r="B1973" s="115" t="s">
        <v>87</v>
      </c>
      <c r="C1973" s="172" t="s">
        <v>321</v>
      </c>
      <c r="D1973" s="171">
        <v>42587</v>
      </c>
      <c r="E1973" s="69">
        <v>0.81180555555555556</v>
      </c>
      <c r="F1973" s="171">
        <v>42587</v>
      </c>
      <c r="G1973" s="69">
        <v>0.88055555555555554</v>
      </c>
      <c r="H1973" s="121">
        <v>6.8749999999999992E-2</v>
      </c>
      <c r="I1973" s="247">
        <v>9</v>
      </c>
      <c r="J1973" s="172" t="s">
        <v>303</v>
      </c>
      <c r="K1973" s="172" t="s">
        <v>21</v>
      </c>
      <c r="L1973" s="172" t="s">
        <v>10</v>
      </c>
      <c r="M1973" s="61" t="s">
        <v>5017</v>
      </c>
      <c r="N1973" s="208" t="s">
        <v>3</v>
      </c>
      <c r="O1973" s="208" t="s">
        <v>8</v>
      </c>
      <c r="P1973" s="61" t="s">
        <v>5017</v>
      </c>
      <c r="Q1973" s="174" t="s">
        <v>8033</v>
      </c>
      <c r="R1973" s="643">
        <v>2.8</v>
      </c>
      <c r="S1973" s="660"/>
      <c r="T1973" s="243">
        <v>2.8</v>
      </c>
      <c r="U1973" s="2" t="s">
        <v>7</v>
      </c>
      <c r="V1973" s="2">
        <v>1990</v>
      </c>
      <c r="W1973" s="2" t="s">
        <v>9534</v>
      </c>
      <c r="X1973" s="2" t="s">
        <v>2718</v>
      </c>
      <c r="Y1973" s="123">
        <v>42561</v>
      </c>
      <c r="Z1973" s="2">
        <v>100</v>
      </c>
      <c r="AA1973" s="469">
        <v>43230</v>
      </c>
      <c r="AB1973" s="2">
        <v>0</v>
      </c>
      <c r="AC1973" s="123">
        <v>42463</v>
      </c>
      <c r="AD1973" s="2" t="s">
        <v>43</v>
      </c>
      <c r="AE1973" s="1"/>
      <c r="AF1973" s="1"/>
      <c r="AH1973" s="152"/>
      <c r="AJ1973" s="1">
        <f t="shared" si="110"/>
        <v>0</v>
      </c>
      <c r="AK1973" s="1">
        <f t="shared" si="111"/>
        <v>-2.8</v>
      </c>
    </row>
    <row r="1974" spans="1:37" ht="47.25" customHeight="1">
      <c r="A1974" s="179" t="s">
        <v>6868</v>
      </c>
      <c r="B1974" s="115" t="s">
        <v>87</v>
      </c>
      <c r="C1974" s="172" t="s">
        <v>376</v>
      </c>
      <c r="D1974" s="171">
        <v>42587</v>
      </c>
      <c r="E1974" s="69">
        <v>0.81527777777777777</v>
      </c>
      <c r="F1974" s="171">
        <v>42587</v>
      </c>
      <c r="G1974" s="69">
        <v>0.81527777777777777</v>
      </c>
      <c r="H1974" s="121">
        <v>0</v>
      </c>
      <c r="I1974" s="247">
        <v>241</v>
      </c>
      <c r="J1974" s="172" t="s">
        <v>609</v>
      </c>
      <c r="K1974" s="172" t="s">
        <v>609</v>
      </c>
      <c r="L1974" s="172" t="s">
        <v>17</v>
      </c>
      <c r="M1974" s="172" t="s">
        <v>7000</v>
      </c>
      <c r="N1974" s="208">
        <v>110</v>
      </c>
      <c r="O1974" s="208" t="s">
        <v>8</v>
      </c>
      <c r="P1974" s="61" t="s">
        <v>2215</v>
      </c>
      <c r="Q1974" s="163" t="s">
        <v>7001</v>
      </c>
      <c r="R1974" s="643"/>
      <c r="S1974" s="660">
        <v>89</v>
      </c>
      <c r="T1974" s="243">
        <v>89</v>
      </c>
      <c r="Y1974" s="123"/>
      <c r="AC1974" s="123"/>
      <c r="AD1974" s="2" t="s">
        <v>38</v>
      </c>
      <c r="AE1974" s="1"/>
      <c r="AF1974" s="1"/>
      <c r="AH1974" s="2"/>
      <c r="AJ1974" s="1">
        <f t="shared" si="110"/>
        <v>0</v>
      </c>
      <c r="AK1974" s="1">
        <f t="shared" si="111"/>
        <v>-89</v>
      </c>
    </row>
    <row r="1975" spans="1:37" ht="94.5" customHeight="1">
      <c r="A1975" s="179" t="s">
        <v>6868</v>
      </c>
      <c r="B1975" s="115" t="s">
        <v>87</v>
      </c>
      <c r="C1975" s="172" t="s">
        <v>321</v>
      </c>
      <c r="D1975" s="171">
        <v>42587</v>
      </c>
      <c r="E1975" s="69">
        <v>0.82361111111111107</v>
      </c>
      <c r="F1975" s="171">
        <v>42587</v>
      </c>
      <c r="G1975" s="69">
        <v>0.88055555555555554</v>
      </c>
      <c r="H1975" s="121">
        <v>2.7083333333333334E-2</v>
      </c>
      <c r="I1975" s="247">
        <v>17</v>
      </c>
      <c r="J1975" s="172" t="s">
        <v>303</v>
      </c>
      <c r="K1975" s="172" t="s">
        <v>21</v>
      </c>
      <c r="L1975" s="172" t="s">
        <v>10</v>
      </c>
      <c r="M1975" s="61" t="s">
        <v>7017</v>
      </c>
      <c r="N1975" s="208" t="s">
        <v>3</v>
      </c>
      <c r="O1975" s="208" t="s">
        <v>8</v>
      </c>
      <c r="P1975" s="61" t="s">
        <v>7017</v>
      </c>
      <c r="Q1975" s="174" t="s">
        <v>8034</v>
      </c>
      <c r="R1975" s="643">
        <v>4.8</v>
      </c>
      <c r="S1975" s="660"/>
      <c r="T1975" s="243">
        <v>4.8</v>
      </c>
      <c r="U1975" s="2" t="s">
        <v>7</v>
      </c>
      <c r="V1975" s="2">
        <v>2013</v>
      </c>
      <c r="W1975" s="2" t="s">
        <v>9474</v>
      </c>
      <c r="X1975" s="2" t="s">
        <v>2718</v>
      </c>
      <c r="Y1975" s="123">
        <v>42253</v>
      </c>
      <c r="Z1975" s="152" t="s">
        <v>9538</v>
      </c>
      <c r="AA1975" s="152" t="s">
        <v>9539</v>
      </c>
      <c r="AB1975" s="152" t="s">
        <v>9540</v>
      </c>
      <c r="AC1975" s="469" t="s">
        <v>9541</v>
      </c>
      <c r="AD1975" s="2" t="s">
        <v>43</v>
      </c>
      <c r="AE1975" s="1"/>
      <c r="AF1975" s="1"/>
      <c r="AH1975" s="152"/>
      <c r="AJ1975" s="1">
        <f t="shared" si="110"/>
        <v>0</v>
      </c>
      <c r="AK1975" s="1">
        <f t="shared" si="111"/>
        <v>-4.8</v>
      </c>
    </row>
    <row r="1976" spans="1:37" ht="141.75" customHeight="1">
      <c r="A1976" s="179" t="s">
        <v>6868</v>
      </c>
      <c r="B1976" s="115" t="s">
        <v>87</v>
      </c>
      <c r="C1976" s="172" t="s">
        <v>321</v>
      </c>
      <c r="D1976" s="171">
        <v>42587</v>
      </c>
      <c r="E1976" s="69">
        <v>0.82708333333333339</v>
      </c>
      <c r="F1976" s="171">
        <v>42587</v>
      </c>
      <c r="G1976" s="69">
        <v>0.82708333333333339</v>
      </c>
      <c r="H1976" s="121">
        <v>0</v>
      </c>
      <c r="I1976" s="247">
        <v>10</v>
      </c>
      <c r="J1976" s="172" t="s">
        <v>303</v>
      </c>
      <c r="K1976" s="172" t="s">
        <v>9</v>
      </c>
      <c r="L1976" s="172" t="s">
        <v>10</v>
      </c>
      <c r="M1976" s="61" t="s">
        <v>5201</v>
      </c>
      <c r="N1976" s="208" t="s">
        <v>3</v>
      </c>
      <c r="O1976" s="208" t="s">
        <v>8</v>
      </c>
      <c r="P1976" s="61" t="s">
        <v>5201</v>
      </c>
      <c r="Q1976" s="174" t="s">
        <v>8035</v>
      </c>
      <c r="R1976" s="643"/>
      <c r="S1976" s="660">
        <v>6.8</v>
      </c>
      <c r="T1976" s="243">
        <v>6.8</v>
      </c>
      <c r="U1976" s="2" t="s">
        <v>7</v>
      </c>
      <c r="V1976" s="2">
        <v>1991</v>
      </c>
      <c r="W1976" s="2" t="s">
        <v>9474</v>
      </c>
      <c r="X1976" s="2" t="s">
        <v>2718</v>
      </c>
      <c r="Y1976" s="469">
        <v>41417</v>
      </c>
      <c r="Z1976" s="152">
        <v>100</v>
      </c>
      <c r="AA1976" s="469">
        <v>42165</v>
      </c>
      <c r="AB1976" s="152">
        <v>0</v>
      </c>
      <c r="AC1976" s="469">
        <v>42485</v>
      </c>
      <c r="AD1976" s="2" t="s">
        <v>43</v>
      </c>
      <c r="AE1976" s="1"/>
      <c r="AF1976" s="1"/>
      <c r="AH1976" s="152"/>
      <c r="AJ1976" s="1">
        <f t="shared" si="110"/>
        <v>0</v>
      </c>
      <c r="AK1976" s="1">
        <f t="shared" si="111"/>
        <v>-6.8</v>
      </c>
    </row>
    <row r="1977" spans="1:37" ht="252" customHeight="1">
      <c r="A1977" s="179" t="s">
        <v>6868</v>
      </c>
      <c r="B1977" s="115" t="s">
        <v>87</v>
      </c>
      <c r="C1977" s="172" t="s">
        <v>321</v>
      </c>
      <c r="D1977" s="171">
        <v>42587</v>
      </c>
      <c r="E1977" s="69">
        <v>0.87291666666666667</v>
      </c>
      <c r="F1977" s="171">
        <v>42587</v>
      </c>
      <c r="G1977" s="69">
        <v>0.87291666666666667</v>
      </c>
      <c r="H1977" s="121">
        <v>0</v>
      </c>
      <c r="I1977" s="247">
        <v>23</v>
      </c>
      <c r="J1977" s="172" t="s">
        <v>303</v>
      </c>
      <c r="K1977" s="172" t="s">
        <v>9</v>
      </c>
      <c r="L1977" s="172" t="s">
        <v>10</v>
      </c>
      <c r="M1977" s="61" t="s">
        <v>7018</v>
      </c>
      <c r="N1977" s="208" t="s">
        <v>3</v>
      </c>
      <c r="O1977" s="208" t="s">
        <v>8</v>
      </c>
      <c r="P1977" s="61" t="s">
        <v>7018</v>
      </c>
      <c r="Q1977" s="174" t="s">
        <v>8036</v>
      </c>
      <c r="R1977" s="643">
        <v>2.4</v>
      </c>
      <c r="S1977" s="660">
        <v>15.7</v>
      </c>
      <c r="T1977" s="243">
        <v>18.100000000000001</v>
      </c>
      <c r="U1977" s="2" t="s">
        <v>7</v>
      </c>
      <c r="V1977" s="2">
        <v>1990</v>
      </c>
      <c r="W1977" s="2" t="s">
        <v>9542</v>
      </c>
      <c r="X1977" s="2" t="s">
        <v>2718</v>
      </c>
      <c r="Y1977" s="152" t="s">
        <v>9543</v>
      </c>
      <c r="Z1977" s="152"/>
      <c r="AA1977" s="152" t="s">
        <v>9544</v>
      </c>
      <c r="AB1977" s="152"/>
      <c r="AC1977" s="152" t="s">
        <v>9545</v>
      </c>
      <c r="AD1977" s="2" t="s">
        <v>43</v>
      </c>
      <c r="AE1977" s="1"/>
      <c r="AF1977" s="1"/>
      <c r="AH1977" s="152"/>
      <c r="AJ1977" s="1">
        <f t="shared" si="110"/>
        <v>0</v>
      </c>
      <c r="AK1977" s="1">
        <f t="shared" si="111"/>
        <v>-18.100000000000001</v>
      </c>
    </row>
    <row r="1978" spans="1:37" ht="220.5" customHeight="1">
      <c r="A1978" s="179" t="s">
        <v>6868</v>
      </c>
      <c r="B1978" s="172" t="s">
        <v>87</v>
      </c>
      <c r="C1978" s="172" t="s">
        <v>321</v>
      </c>
      <c r="D1978" s="171">
        <v>42593</v>
      </c>
      <c r="E1978" s="173">
        <v>0.55555555555555558</v>
      </c>
      <c r="F1978" s="171">
        <v>42593</v>
      </c>
      <c r="G1978" s="173">
        <v>0.55694444444444446</v>
      </c>
      <c r="H1978" s="173">
        <v>1.3888888888888889E-3</v>
      </c>
      <c r="I1978" s="215">
        <v>25</v>
      </c>
      <c r="J1978" s="172"/>
      <c r="K1978" s="172"/>
      <c r="L1978" s="172" t="s">
        <v>4</v>
      </c>
      <c r="M1978" s="163" t="s">
        <v>8037</v>
      </c>
      <c r="N1978" s="208">
        <v>35</v>
      </c>
      <c r="O1978" s="208" t="s">
        <v>14</v>
      </c>
      <c r="P1978" s="163" t="s">
        <v>8038</v>
      </c>
      <c r="Q1978" s="115" t="s">
        <v>8039</v>
      </c>
      <c r="R1978" s="514"/>
      <c r="S1978" s="539">
        <v>2.5</v>
      </c>
      <c r="T1978" s="248">
        <v>2.5</v>
      </c>
      <c r="U1978" s="152" t="s">
        <v>45</v>
      </c>
      <c r="V1978" s="152">
        <v>1990</v>
      </c>
      <c r="W1978" s="152" t="s">
        <v>9546</v>
      </c>
      <c r="X1978" s="152" t="s">
        <v>2722</v>
      </c>
      <c r="Y1978" s="469">
        <v>42513</v>
      </c>
      <c r="Z1978" s="152">
        <v>100</v>
      </c>
      <c r="AA1978" s="469">
        <v>43311</v>
      </c>
      <c r="AB1978" s="152">
        <v>0</v>
      </c>
      <c r="AC1978" s="469">
        <v>42513</v>
      </c>
      <c r="AD1978" s="152" t="s">
        <v>0</v>
      </c>
      <c r="AE1978" s="157"/>
      <c r="AF1978" s="157"/>
      <c r="AG1978" s="157"/>
      <c r="AH1978" s="152"/>
      <c r="AJ1978" s="1">
        <f t="shared" si="110"/>
        <v>0</v>
      </c>
      <c r="AK1978" s="1">
        <f t="shared" si="111"/>
        <v>-2.5</v>
      </c>
    </row>
    <row r="1979" spans="1:37" ht="78.75" customHeight="1">
      <c r="A1979" s="179" t="s">
        <v>6868</v>
      </c>
      <c r="B1979" s="172" t="s">
        <v>87</v>
      </c>
      <c r="C1979" s="172" t="s">
        <v>321</v>
      </c>
      <c r="D1979" s="171">
        <v>42594</v>
      </c>
      <c r="E1979" s="173">
        <v>0.20694444444444446</v>
      </c>
      <c r="F1979" s="171">
        <v>42594</v>
      </c>
      <c r="G1979" s="173">
        <v>0.23541666666666669</v>
      </c>
      <c r="H1979" s="173">
        <v>2.8472222222222222E-2</v>
      </c>
      <c r="I1979" s="215">
        <v>49</v>
      </c>
      <c r="J1979" s="115" t="s">
        <v>576</v>
      </c>
      <c r="K1979" s="172"/>
      <c r="L1979" s="172" t="s">
        <v>10</v>
      </c>
      <c r="M1979" s="61" t="s">
        <v>7544</v>
      </c>
      <c r="N1979" s="208">
        <v>35</v>
      </c>
      <c r="O1979" s="208" t="s">
        <v>14</v>
      </c>
      <c r="P1979" s="61" t="s">
        <v>7545</v>
      </c>
      <c r="Q1979" s="115" t="s">
        <v>8040</v>
      </c>
      <c r="R1979" s="528">
        <v>2.1</v>
      </c>
      <c r="S1979" s="359">
        <v>4.5999999999999996</v>
      </c>
      <c r="T1979" s="243">
        <v>6.7</v>
      </c>
      <c r="U1979" s="152" t="s">
        <v>34</v>
      </c>
      <c r="V1979" s="152">
        <v>1989</v>
      </c>
      <c r="W1979" s="152" t="s">
        <v>9547</v>
      </c>
      <c r="X1979" s="152" t="s">
        <v>2722</v>
      </c>
      <c r="Y1979" s="469">
        <v>42207</v>
      </c>
      <c r="Z1979" s="152">
        <v>100</v>
      </c>
      <c r="AA1979" s="152"/>
      <c r="AB1979" s="152">
        <v>0</v>
      </c>
      <c r="AC1979" s="469"/>
      <c r="AD1979" s="152" t="s">
        <v>31</v>
      </c>
      <c r="AE1979" s="157"/>
      <c r="AF1979" s="157"/>
      <c r="AG1979" s="157"/>
      <c r="AH1979" s="152"/>
      <c r="AJ1979" s="1">
        <f t="shared" ref="AJ1979:AJ2001" si="112">T1979-S1979-R1979</f>
        <v>0</v>
      </c>
      <c r="AK1979" s="1">
        <f t="shared" si="111"/>
        <v>-6.7</v>
      </c>
    </row>
    <row r="1980" spans="1:37" ht="78.75" customHeight="1">
      <c r="A1980" s="179" t="s">
        <v>6868</v>
      </c>
      <c r="B1980" s="172" t="s">
        <v>87</v>
      </c>
      <c r="C1980" s="172" t="s">
        <v>321</v>
      </c>
      <c r="D1980" s="345">
        <v>42596</v>
      </c>
      <c r="E1980" s="173">
        <v>0.56666666666666665</v>
      </c>
      <c r="F1980" s="345">
        <v>42596</v>
      </c>
      <c r="G1980" s="173">
        <v>0.60972222222222217</v>
      </c>
      <c r="H1980" s="173">
        <v>4.3055555555555562E-2</v>
      </c>
      <c r="I1980" s="215">
        <v>67</v>
      </c>
      <c r="J1980" s="172" t="s">
        <v>303</v>
      </c>
      <c r="K1980" s="172" t="s">
        <v>21</v>
      </c>
      <c r="L1980" s="172" t="s">
        <v>10</v>
      </c>
      <c r="M1980" s="208" t="s">
        <v>7588</v>
      </c>
      <c r="N1980" s="208">
        <v>35</v>
      </c>
      <c r="O1980" s="208" t="s">
        <v>8</v>
      </c>
      <c r="P1980" s="208" t="s">
        <v>7588</v>
      </c>
      <c r="Q1980" s="163" t="s">
        <v>9548</v>
      </c>
      <c r="R1980" s="514"/>
      <c r="S1980" s="539">
        <v>53.9</v>
      </c>
      <c r="T1980" s="248">
        <v>53.9</v>
      </c>
      <c r="U1980" s="152" t="s">
        <v>29</v>
      </c>
      <c r="V1980" s="152">
        <v>1989</v>
      </c>
      <c r="W1980" s="152" t="s">
        <v>2717</v>
      </c>
      <c r="X1980" s="152" t="s">
        <v>2718</v>
      </c>
      <c r="Y1980" s="469">
        <v>42515</v>
      </c>
      <c r="Z1980" s="152">
        <v>100</v>
      </c>
      <c r="AA1980" s="469">
        <v>43976</v>
      </c>
      <c r="AB1980" s="152">
        <v>0</v>
      </c>
      <c r="AC1980" s="469">
        <v>42390</v>
      </c>
      <c r="AD1980" s="152" t="s">
        <v>43</v>
      </c>
      <c r="AE1980" s="157"/>
      <c r="AF1980" s="157"/>
      <c r="AG1980" s="157"/>
      <c r="AH1980" s="152"/>
      <c r="AJ1980" s="1">
        <f t="shared" si="112"/>
        <v>0</v>
      </c>
      <c r="AK1980" s="1">
        <f t="shared" si="111"/>
        <v>-53.9</v>
      </c>
    </row>
    <row r="1981" spans="1:37" ht="330.75" customHeight="1">
      <c r="A1981" s="179" t="s">
        <v>6868</v>
      </c>
      <c r="B1981" s="172" t="s">
        <v>87</v>
      </c>
      <c r="C1981" s="172" t="s">
        <v>8041</v>
      </c>
      <c r="D1981" s="171">
        <v>42596</v>
      </c>
      <c r="E1981" s="173">
        <v>0.58819444444444446</v>
      </c>
      <c r="F1981" s="171">
        <v>42596</v>
      </c>
      <c r="G1981" s="173">
        <v>0.58819444444444446</v>
      </c>
      <c r="H1981" s="173">
        <v>0</v>
      </c>
      <c r="I1981" s="215">
        <v>57</v>
      </c>
      <c r="J1981" s="115" t="s">
        <v>303</v>
      </c>
      <c r="K1981" s="172" t="s">
        <v>9</v>
      </c>
      <c r="L1981" s="172" t="s">
        <v>17</v>
      </c>
      <c r="M1981" s="179" t="s">
        <v>7589</v>
      </c>
      <c r="N1981" s="208">
        <v>35</v>
      </c>
      <c r="O1981" s="208" t="s">
        <v>8</v>
      </c>
      <c r="P1981" s="179" t="s">
        <v>7589</v>
      </c>
      <c r="Q1981" s="115" t="s">
        <v>8042</v>
      </c>
      <c r="R1981" s="528"/>
      <c r="S1981" s="359">
        <v>63</v>
      </c>
      <c r="T1981" s="243">
        <v>63</v>
      </c>
      <c r="U1981" s="208"/>
      <c r="V1981" s="208"/>
      <c r="W1981" s="208"/>
      <c r="X1981" s="208"/>
      <c r="Y1981" s="293"/>
      <c r="Z1981" s="208"/>
      <c r="AA1981" s="208"/>
      <c r="AB1981" s="208"/>
      <c r="AC1981" s="293"/>
      <c r="AD1981" s="179" t="s">
        <v>38</v>
      </c>
      <c r="AE1981" s="172"/>
      <c r="AF1981" s="172"/>
      <c r="AG1981" s="172"/>
      <c r="AH1981" s="208"/>
      <c r="AI1981" s="115"/>
      <c r="AJ1981" s="1">
        <f t="shared" si="112"/>
        <v>0</v>
      </c>
      <c r="AK1981" s="1">
        <f t="shared" si="111"/>
        <v>-63</v>
      </c>
    </row>
    <row r="1982" spans="1:37" ht="157.5" customHeight="1">
      <c r="A1982" s="179" t="s">
        <v>6868</v>
      </c>
      <c r="B1982" s="115" t="s">
        <v>87</v>
      </c>
      <c r="C1982" s="115" t="s">
        <v>4727</v>
      </c>
      <c r="D1982" s="171">
        <v>42596</v>
      </c>
      <c r="E1982" s="69">
        <v>0.59375</v>
      </c>
      <c r="F1982" s="171">
        <v>42596</v>
      </c>
      <c r="G1982" s="69">
        <v>0.59375</v>
      </c>
      <c r="H1982" s="121">
        <v>0</v>
      </c>
      <c r="I1982" s="137">
        <v>102</v>
      </c>
      <c r="J1982" s="115"/>
      <c r="K1982" s="115" t="s">
        <v>9</v>
      </c>
      <c r="L1982" s="115" t="s">
        <v>17</v>
      </c>
      <c r="M1982" s="179" t="s">
        <v>7577</v>
      </c>
      <c r="N1982" s="179">
        <v>110</v>
      </c>
      <c r="O1982" s="179" t="s">
        <v>8</v>
      </c>
      <c r="P1982" s="179" t="s">
        <v>7577</v>
      </c>
      <c r="Q1982" s="163" t="s">
        <v>9549</v>
      </c>
      <c r="R1982" s="528"/>
      <c r="S1982" s="359">
        <v>19.399999999999999</v>
      </c>
      <c r="T1982" s="243">
        <v>19.399999999999999</v>
      </c>
      <c r="U1982" s="179"/>
      <c r="V1982" s="179"/>
      <c r="W1982" s="179"/>
      <c r="X1982" s="179"/>
      <c r="Y1982" s="179"/>
      <c r="Z1982" s="179"/>
      <c r="AA1982" s="179"/>
      <c r="AB1982" s="179"/>
      <c r="AC1982" s="179"/>
      <c r="AD1982" s="179" t="s">
        <v>38</v>
      </c>
      <c r="AE1982" s="115"/>
      <c r="AF1982" s="115"/>
      <c r="AG1982" s="115" t="s">
        <v>609</v>
      </c>
      <c r="AH1982" s="179"/>
      <c r="AI1982" s="115"/>
      <c r="AJ1982" s="1">
        <f t="shared" si="112"/>
        <v>0</v>
      </c>
      <c r="AK1982" s="1">
        <f t="shared" si="111"/>
        <v>-19.399999999999999</v>
      </c>
    </row>
    <row r="1983" spans="1:37" ht="126" customHeight="1">
      <c r="A1983" s="179" t="s">
        <v>6868</v>
      </c>
      <c r="B1983" s="172" t="s">
        <v>87</v>
      </c>
      <c r="C1983" s="172" t="s">
        <v>321</v>
      </c>
      <c r="D1983" s="171">
        <v>42596</v>
      </c>
      <c r="E1983" s="173">
        <v>0.61805555555555558</v>
      </c>
      <c r="F1983" s="171">
        <v>42596</v>
      </c>
      <c r="G1983" s="173">
        <v>0.63124999999999998</v>
      </c>
      <c r="H1983" s="173">
        <v>1.3194444444444444E-2</v>
      </c>
      <c r="I1983" s="215">
        <v>44</v>
      </c>
      <c r="J1983" s="115"/>
      <c r="K1983" s="172"/>
      <c r="L1983" s="172" t="s">
        <v>10</v>
      </c>
      <c r="M1983" s="179" t="s">
        <v>7590</v>
      </c>
      <c r="N1983" s="208" t="s">
        <v>3</v>
      </c>
      <c r="O1983" s="208" t="s">
        <v>8</v>
      </c>
      <c r="P1983" s="179" t="s">
        <v>7590</v>
      </c>
      <c r="Q1983" s="115" t="s">
        <v>7591</v>
      </c>
      <c r="R1983" s="528"/>
      <c r="S1983" s="359">
        <v>16.100000000000001</v>
      </c>
      <c r="T1983" s="243">
        <v>16.100000000000001</v>
      </c>
      <c r="U1983" s="208"/>
      <c r="V1983" s="208"/>
      <c r="W1983" s="208"/>
      <c r="X1983" s="208"/>
      <c r="Y1983" s="293"/>
      <c r="Z1983" s="208"/>
      <c r="AA1983" s="208"/>
      <c r="AB1983" s="208"/>
      <c r="AC1983" s="293"/>
      <c r="AD1983" s="208" t="s">
        <v>43</v>
      </c>
      <c r="AE1983" s="172"/>
      <c r="AF1983" s="172"/>
      <c r="AG1983" s="172"/>
      <c r="AH1983" s="208"/>
      <c r="AI1983" s="115"/>
      <c r="AJ1983" s="1">
        <f t="shared" si="112"/>
        <v>0</v>
      </c>
      <c r="AK1983" s="1">
        <f t="shared" si="111"/>
        <v>-16.100000000000001</v>
      </c>
    </row>
    <row r="1984" spans="1:37" ht="94.5" customHeight="1">
      <c r="A1984" s="179" t="s">
        <v>6868</v>
      </c>
      <c r="B1984" s="115" t="s">
        <v>87</v>
      </c>
      <c r="C1984" s="172" t="s">
        <v>321</v>
      </c>
      <c r="D1984" s="171">
        <v>42596</v>
      </c>
      <c r="E1984" s="69">
        <v>0.64513888888888882</v>
      </c>
      <c r="F1984" s="171">
        <v>42596</v>
      </c>
      <c r="G1984" s="69">
        <v>0.66805555555555562</v>
      </c>
      <c r="H1984" s="121">
        <v>2.2916666666666669E-2</v>
      </c>
      <c r="I1984" s="247">
        <v>4</v>
      </c>
      <c r="J1984" s="172" t="s">
        <v>303</v>
      </c>
      <c r="K1984" s="172" t="s">
        <v>21</v>
      </c>
      <c r="L1984" s="172" t="s">
        <v>10</v>
      </c>
      <c r="M1984" s="179" t="s">
        <v>7592</v>
      </c>
      <c r="N1984" s="208" t="s">
        <v>3</v>
      </c>
      <c r="O1984" s="208" t="s">
        <v>8</v>
      </c>
      <c r="P1984" s="61" t="s">
        <v>7592</v>
      </c>
      <c r="Q1984" s="249" t="s">
        <v>8043</v>
      </c>
      <c r="R1984" s="643"/>
      <c r="S1984" s="660">
        <v>0.1</v>
      </c>
      <c r="T1984" s="243">
        <v>0.1</v>
      </c>
      <c r="U1984" s="179" t="s">
        <v>7</v>
      </c>
      <c r="V1984" s="179">
        <v>2001</v>
      </c>
      <c r="W1984" s="179" t="s">
        <v>9534</v>
      </c>
      <c r="X1984" s="179" t="s">
        <v>2718</v>
      </c>
      <c r="Y1984" s="79">
        <v>42174</v>
      </c>
      <c r="Z1984" s="179">
        <v>100</v>
      </c>
      <c r="AA1984" s="179" t="s">
        <v>9550</v>
      </c>
      <c r="AB1984" s="179">
        <v>0</v>
      </c>
      <c r="AC1984" s="79">
        <v>42524</v>
      </c>
      <c r="AD1984" s="179" t="s">
        <v>43</v>
      </c>
      <c r="AE1984" s="115"/>
      <c r="AF1984" s="115"/>
      <c r="AG1984" s="115"/>
      <c r="AH1984" s="152"/>
      <c r="AJ1984" s="1">
        <f t="shared" si="112"/>
        <v>0</v>
      </c>
      <c r="AK1984" s="1">
        <f t="shared" si="111"/>
        <v>-0.1</v>
      </c>
    </row>
    <row r="1985" spans="1:110" ht="78.75" customHeight="1">
      <c r="A1985" s="179" t="s">
        <v>6868</v>
      </c>
      <c r="B1985" s="172" t="s">
        <v>87</v>
      </c>
      <c r="C1985" s="172" t="s">
        <v>321</v>
      </c>
      <c r="D1985" s="171">
        <v>42596</v>
      </c>
      <c r="E1985" s="173">
        <v>0.65069444444444446</v>
      </c>
      <c r="F1985" s="171">
        <v>42596</v>
      </c>
      <c r="G1985" s="173">
        <v>0.65069444444444446</v>
      </c>
      <c r="H1985" s="173">
        <v>0</v>
      </c>
      <c r="I1985" s="215">
        <v>39</v>
      </c>
      <c r="J1985" s="115" t="s">
        <v>303</v>
      </c>
      <c r="K1985" s="172" t="s">
        <v>9</v>
      </c>
      <c r="L1985" s="172" t="s">
        <v>10</v>
      </c>
      <c r="M1985" s="179" t="s">
        <v>5695</v>
      </c>
      <c r="N1985" s="208">
        <v>35</v>
      </c>
      <c r="O1985" s="208" t="s">
        <v>8</v>
      </c>
      <c r="P1985" s="179" t="s">
        <v>5695</v>
      </c>
      <c r="Q1985" s="115" t="s">
        <v>9551</v>
      </c>
      <c r="R1985" s="528"/>
      <c r="S1985" s="359">
        <v>33.9</v>
      </c>
      <c r="T1985" s="243">
        <v>33.9</v>
      </c>
      <c r="U1985" s="208" t="s">
        <v>7</v>
      </c>
      <c r="V1985" s="208">
        <v>2009</v>
      </c>
      <c r="W1985" s="208" t="s">
        <v>9466</v>
      </c>
      <c r="X1985" s="208" t="s">
        <v>2718</v>
      </c>
      <c r="Y1985" s="293">
        <v>42552</v>
      </c>
      <c r="Z1985" s="208">
        <v>100</v>
      </c>
      <c r="AA1985" s="293">
        <v>44019</v>
      </c>
      <c r="AB1985" s="208">
        <v>1</v>
      </c>
      <c r="AC1985" s="293">
        <v>42421</v>
      </c>
      <c r="AD1985" s="208" t="s">
        <v>43</v>
      </c>
      <c r="AE1985" s="172"/>
      <c r="AF1985" s="172"/>
      <c r="AG1985" s="172"/>
      <c r="AH1985" s="152"/>
      <c r="AJ1985" s="1">
        <f t="shared" si="112"/>
        <v>0</v>
      </c>
      <c r="AK1985" s="1">
        <f t="shared" si="111"/>
        <v>-33.9</v>
      </c>
    </row>
    <row r="1986" spans="1:110" ht="78.75" customHeight="1">
      <c r="A1986" s="179" t="s">
        <v>6868</v>
      </c>
      <c r="B1986" s="172" t="s">
        <v>87</v>
      </c>
      <c r="C1986" s="172" t="s">
        <v>321</v>
      </c>
      <c r="D1986" s="171">
        <v>42596</v>
      </c>
      <c r="E1986" s="173">
        <v>0.65763888888888888</v>
      </c>
      <c r="F1986" s="171">
        <v>42596</v>
      </c>
      <c r="G1986" s="173">
        <v>0.67638888888888893</v>
      </c>
      <c r="H1986" s="173">
        <v>1.8749999999999999E-2</v>
      </c>
      <c r="I1986" s="215">
        <v>57</v>
      </c>
      <c r="J1986" s="115" t="s">
        <v>303</v>
      </c>
      <c r="K1986" s="172" t="s">
        <v>146</v>
      </c>
      <c r="L1986" s="172" t="s">
        <v>10</v>
      </c>
      <c r="M1986" s="179" t="s">
        <v>7593</v>
      </c>
      <c r="N1986" s="208">
        <v>35</v>
      </c>
      <c r="O1986" s="208" t="s">
        <v>8</v>
      </c>
      <c r="P1986" s="179" t="s">
        <v>7594</v>
      </c>
      <c r="Q1986" s="174" t="s">
        <v>9552</v>
      </c>
      <c r="R1986" s="528"/>
      <c r="S1986" s="359">
        <v>38.1</v>
      </c>
      <c r="T1986" s="243">
        <v>38.1</v>
      </c>
      <c r="U1986" s="152" t="s">
        <v>7</v>
      </c>
      <c r="V1986" s="2" t="s">
        <v>9553</v>
      </c>
      <c r="W1986" s="152" t="s">
        <v>9300</v>
      </c>
      <c r="X1986" s="152" t="s">
        <v>2718</v>
      </c>
      <c r="Y1986" s="469" t="s">
        <v>9554</v>
      </c>
      <c r="Z1986" s="152" t="s">
        <v>9555</v>
      </c>
      <c r="AA1986" s="152" t="s">
        <v>9556</v>
      </c>
      <c r="AB1986" s="152" t="s">
        <v>9557</v>
      </c>
      <c r="AC1986" s="469" t="s">
        <v>9558</v>
      </c>
      <c r="AD1986" s="152" t="s">
        <v>43</v>
      </c>
      <c r="AE1986" s="157"/>
      <c r="AF1986" s="157"/>
      <c r="AG1986" s="157"/>
      <c r="AH1986" s="152"/>
      <c r="AJ1986" s="1">
        <f t="shared" si="112"/>
        <v>0</v>
      </c>
      <c r="AK1986" s="1">
        <f t="shared" si="111"/>
        <v>-38.1</v>
      </c>
    </row>
    <row r="1987" spans="1:110" ht="78.75" customHeight="1">
      <c r="A1987" s="179" t="s">
        <v>6868</v>
      </c>
      <c r="B1987" s="115" t="s">
        <v>87</v>
      </c>
      <c r="C1987" s="115" t="s">
        <v>4727</v>
      </c>
      <c r="D1987" s="171">
        <v>42596</v>
      </c>
      <c r="E1987" s="69">
        <v>0.67986111111111114</v>
      </c>
      <c r="F1987" s="171">
        <v>42596</v>
      </c>
      <c r="G1987" s="69">
        <v>0.68680555555555556</v>
      </c>
      <c r="H1987" s="121">
        <v>0</v>
      </c>
      <c r="I1987" s="137">
        <v>180</v>
      </c>
      <c r="J1987" s="115" t="s">
        <v>318</v>
      </c>
      <c r="K1987" s="115" t="s">
        <v>9</v>
      </c>
      <c r="L1987" s="115" t="s">
        <v>17</v>
      </c>
      <c r="M1987" s="179" t="s">
        <v>7578</v>
      </c>
      <c r="N1987" s="179">
        <v>110</v>
      </c>
      <c r="O1987" s="179" t="s">
        <v>8</v>
      </c>
      <c r="P1987" s="179" t="s">
        <v>7578</v>
      </c>
      <c r="Q1987" s="115" t="s">
        <v>9559</v>
      </c>
      <c r="R1987" s="528"/>
      <c r="S1987" s="359">
        <v>58.7</v>
      </c>
      <c r="T1987" s="243">
        <v>58.7</v>
      </c>
      <c r="AD1987" s="2" t="s">
        <v>38</v>
      </c>
      <c r="AE1987" s="1"/>
      <c r="AF1987" s="1"/>
      <c r="AG1987" s="1" t="s">
        <v>609</v>
      </c>
      <c r="AH1987" s="2"/>
      <c r="AJ1987" s="1">
        <f t="shared" si="112"/>
        <v>0</v>
      </c>
      <c r="AK1987" s="1">
        <f t="shared" si="111"/>
        <v>-58.7</v>
      </c>
    </row>
    <row r="1988" spans="1:110" ht="90" customHeight="1">
      <c r="A1988" s="179" t="s">
        <v>6868</v>
      </c>
      <c r="B1988" s="115" t="s">
        <v>87</v>
      </c>
      <c r="C1988" s="115" t="s">
        <v>3457</v>
      </c>
      <c r="D1988" s="171">
        <v>42597</v>
      </c>
      <c r="E1988" s="121">
        <v>0.37638888888888888</v>
      </c>
      <c r="F1988" s="171">
        <v>42597</v>
      </c>
      <c r="G1988" s="121">
        <v>0.37638888888888888</v>
      </c>
      <c r="H1988" s="121">
        <v>0</v>
      </c>
      <c r="I1988" s="137">
        <v>1</v>
      </c>
      <c r="J1988" s="115"/>
      <c r="K1988" s="115" t="s">
        <v>9</v>
      </c>
      <c r="L1988" s="115" t="s">
        <v>17</v>
      </c>
      <c r="M1988" s="179" t="s">
        <v>7601</v>
      </c>
      <c r="N1988" s="179">
        <v>220</v>
      </c>
      <c r="O1988" s="179" t="s">
        <v>8</v>
      </c>
      <c r="P1988" s="61" t="s">
        <v>7601</v>
      </c>
      <c r="Q1988" s="245" t="s">
        <v>7602</v>
      </c>
      <c r="R1988" s="650"/>
      <c r="S1988" s="666">
        <v>0.1</v>
      </c>
      <c r="T1988" s="137">
        <v>0.1</v>
      </c>
      <c r="AD1988" s="2" t="s">
        <v>38</v>
      </c>
      <c r="AH1988" s="2"/>
      <c r="AJ1988" s="1">
        <f t="shared" si="112"/>
        <v>0</v>
      </c>
      <c r="AK1988" s="1">
        <f t="shared" si="111"/>
        <v>-0.1</v>
      </c>
    </row>
    <row r="1989" spans="1:110" ht="90" customHeight="1">
      <c r="A1989" s="179" t="s">
        <v>6868</v>
      </c>
      <c r="B1989" s="172" t="s">
        <v>87</v>
      </c>
      <c r="C1989" s="172" t="s">
        <v>3990</v>
      </c>
      <c r="D1989" s="171">
        <v>42597</v>
      </c>
      <c r="E1989" s="121">
        <v>0.68125000000000002</v>
      </c>
      <c r="F1989" s="171">
        <v>42597</v>
      </c>
      <c r="G1989" s="121">
        <v>0.68125000000000002</v>
      </c>
      <c r="H1989" s="121">
        <v>0</v>
      </c>
      <c r="I1989" s="137">
        <v>3</v>
      </c>
      <c r="J1989" s="115"/>
      <c r="K1989" s="115"/>
      <c r="L1989" s="115" t="s">
        <v>17</v>
      </c>
      <c r="M1989" s="179" t="s">
        <v>7603</v>
      </c>
      <c r="N1989" s="179" t="s">
        <v>3</v>
      </c>
      <c r="O1989" s="179" t="s">
        <v>8</v>
      </c>
      <c r="P1989" s="61" t="s">
        <v>7604</v>
      </c>
      <c r="Q1989" s="245" t="s">
        <v>7605</v>
      </c>
      <c r="R1989" s="650"/>
      <c r="S1989" s="666">
        <v>2.8</v>
      </c>
      <c r="T1989" s="137">
        <v>2.8</v>
      </c>
      <c r="AD1989" s="2" t="s">
        <v>38</v>
      </c>
      <c r="AH1989" s="2"/>
      <c r="AJ1989" s="1">
        <f t="shared" si="112"/>
        <v>0</v>
      </c>
      <c r="AK1989" s="1">
        <f t="shared" si="111"/>
        <v>-2.8</v>
      </c>
    </row>
    <row r="1990" spans="1:110" ht="63" customHeight="1">
      <c r="A1990" s="179" t="s">
        <v>2467</v>
      </c>
      <c r="B1990" s="208" t="s">
        <v>6</v>
      </c>
      <c r="C1990" s="208" t="s">
        <v>1131</v>
      </c>
      <c r="D1990" s="161">
        <v>42514</v>
      </c>
      <c r="E1990" s="182">
        <v>0.80069444444444438</v>
      </c>
      <c r="F1990" s="161">
        <v>42514</v>
      </c>
      <c r="G1990" s="182">
        <v>0.80069444444444438</v>
      </c>
      <c r="H1990" s="182">
        <v>0</v>
      </c>
      <c r="I1990" s="208">
        <v>8</v>
      </c>
      <c r="J1990" s="208"/>
      <c r="K1990" s="208"/>
      <c r="L1990" s="208" t="s">
        <v>12</v>
      </c>
      <c r="M1990" s="208" t="s">
        <v>4120</v>
      </c>
      <c r="N1990" s="208">
        <v>0.4</v>
      </c>
      <c r="O1990" s="208" t="s">
        <v>2</v>
      </c>
      <c r="P1990" s="208" t="s">
        <v>473</v>
      </c>
      <c r="Q1990" s="208" t="s">
        <v>11141</v>
      </c>
      <c r="R1990" s="1246"/>
      <c r="S1990" s="1274">
        <v>8.9</v>
      </c>
      <c r="T1990" s="208">
        <v>8.9</v>
      </c>
      <c r="U1990" s="550" t="s">
        <v>1</v>
      </c>
      <c r="V1990" s="550"/>
      <c r="W1990" s="550"/>
      <c r="X1990" s="550"/>
      <c r="Y1990" s="550"/>
      <c r="Z1990" s="550"/>
      <c r="AA1990" s="550"/>
      <c r="AB1990" s="550"/>
      <c r="AC1990" s="550"/>
      <c r="AD1990" s="1" t="s">
        <v>23</v>
      </c>
      <c r="AE1990" s="550"/>
      <c r="AF1990" s="550"/>
      <c r="AG1990" s="550"/>
      <c r="AH1990" s="16"/>
      <c r="AI1990" s="16"/>
      <c r="AJ1990" s="1">
        <f t="shared" si="112"/>
        <v>0</v>
      </c>
      <c r="AK1990" s="1">
        <f t="shared" si="111"/>
        <v>-8.9</v>
      </c>
    </row>
    <row r="1991" spans="1:110" ht="173.25" customHeight="1">
      <c r="A1991" s="179" t="s">
        <v>6868</v>
      </c>
      <c r="B1991" s="115" t="s">
        <v>87</v>
      </c>
      <c r="C1991" s="115" t="s">
        <v>4727</v>
      </c>
      <c r="D1991" s="171">
        <v>42599</v>
      </c>
      <c r="E1991" s="69">
        <v>0.83611111111111114</v>
      </c>
      <c r="F1991" s="171">
        <v>42599</v>
      </c>
      <c r="G1991" s="69">
        <v>0.83611111111111114</v>
      </c>
      <c r="H1991" s="121">
        <v>0</v>
      </c>
      <c r="I1991" s="137">
        <v>3</v>
      </c>
      <c r="J1991" s="115"/>
      <c r="K1991" s="115" t="s">
        <v>9</v>
      </c>
      <c r="L1991" s="115" t="s">
        <v>17</v>
      </c>
      <c r="M1991" s="179" t="s">
        <v>7679</v>
      </c>
      <c r="N1991" s="179">
        <v>110</v>
      </c>
      <c r="O1991" s="179" t="s">
        <v>8</v>
      </c>
      <c r="P1991" s="179" t="s">
        <v>7679</v>
      </c>
      <c r="Q1991" s="245" t="s">
        <v>9562</v>
      </c>
      <c r="R1991" s="528"/>
      <c r="S1991" s="359">
        <v>1.5</v>
      </c>
      <c r="T1991" s="243">
        <v>1.5</v>
      </c>
      <c r="AD1991" s="2" t="s">
        <v>38</v>
      </c>
      <c r="AE1991" s="1"/>
      <c r="AF1991" s="1"/>
      <c r="AG1991" s="1" t="s">
        <v>609</v>
      </c>
      <c r="AH1991" s="2"/>
      <c r="AJ1991" s="1">
        <f t="shared" si="112"/>
        <v>0</v>
      </c>
      <c r="AK1991" s="1">
        <f t="shared" si="111"/>
        <v>-1.5</v>
      </c>
    </row>
    <row r="1992" spans="1:110" ht="47.25" customHeight="1">
      <c r="A1992" s="179" t="s">
        <v>6868</v>
      </c>
      <c r="B1992" s="115" t="s">
        <v>87</v>
      </c>
      <c r="C1992" s="115" t="s">
        <v>4727</v>
      </c>
      <c r="D1992" s="171">
        <v>42599</v>
      </c>
      <c r="E1992" s="69">
        <v>0.86875000000000002</v>
      </c>
      <c r="F1992" s="171">
        <v>42599</v>
      </c>
      <c r="G1992" s="69">
        <v>0.86875000000000002</v>
      </c>
      <c r="H1992" s="121">
        <v>0</v>
      </c>
      <c r="I1992" s="137">
        <v>156</v>
      </c>
      <c r="J1992" s="115"/>
      <c r="K1992" s="115" t="s">
        <v>9</v>
      </c>
      <c r="L1992" s="115" t="s">
        <v>17</v>
      </c>
      <c r="M1992" s="179" t="s">
        <v>7680</v>
      </c>
      <c r="N1992" s="179">
        <v>110</v>
      </c>
      <c r="O1992" s="179" t="s">
        <v>2</v>
      </c>
      <c r="P1992" s="179" t="s">
        <v>7680</v>
      </c>
      <c r="Q1992" s="245" t="s">
        <v>9563</v>
      </c>
      <c r="R1992" s="528"/>
      <c r="S1992" s="359">
        <v>29.5</v>
      </c>
      <c r="T1992" s="243">
        <v>29.5</v>
      </c>
      <c r="AD1992" s="2" t="s">
        <v>38</v>
      </c>
      <c r="AE1992" s="1"/>
      <c r="AF1992" s="1"/>
      <c r="AG1992" s="1" t="s">
        <v>609</v>
      </c>
      <c r="AH1992" s="2"/>
      <c r="AJ1992" s="1">
        <f t="shared" si="112"/>
        <v>0</v>
      </c>
      <c r="AK1992" s="1">
        <f t="shared" si="111"/>
        <v>-29.5</v>
      </c>
    </row>
    <row r="1993" spans="1:110" ht="47.25" customHeight="1">
      <c r="A1993" s="179" t="s">
        <v>6868</v>
      </c>
      <c r="B1993" s="172" t="s">
        <v>87</v>
      </c>
      <c r="C1993" s="172" t="s">
        <v>321</v>
      </c>
      <c r="D1993" s="171">
        <v>42599</v>
      </c>
      <c r="E1993" s="121">
        <v>0.90138888888888891</v>
      </c>
      <c r="F1993" s="171">
        <v>42599</v>
      </c>
      <c r="G1993" s="121">
        <v>0.95694444444444438</v>
      </c>
      <c r="H1993" s="121">
        <v>5.5555555555555552E-2</v>
      </c>
      <c r="I1993" s="137">
        <v>3</v>
      </c>
      <c r="J1993" s="115"/>
      <c r="K1993" s="115"/>
      <c r="L1993" s="115" t="s">
        <v>10</v>
      </c>
      <c r="M1993" s="179" t="s">
        <v>7683</v>
      </c>
      <c r="N1993" s="179" t="s">
        <v>3</v>
      </c>
      <c r="O1993" s="179" t="s">
        <v>8</v>
      </c>
      <c r="P1993" s="179" t="s">
        <v>7683</v>
      </c>
      <c r="Q1993" s="249" t="s">
        <v>7684</v>
      </c>
      <c r="R1993" s="650">
        <v>0.9</v>
      </c>
      <c r="S1993" s="666"/>
      <c r="T1993" s="137">
        <v>0.9</v>
      </c>
      <c r="U1993" s="152" t="s">
        <v>7</v>
      </c>
      <c r="V1993" s="2">
        <v>1992</v>
      </c>
      <c r="W1993" s="2" t="s">
        <v>2718</v>
      </c>
      <c r="X1993" s="2" t="s">
        <v>2718</v>
      </c>
      <c r="Y1993" s="123">
        <v>42517</v>
      </c>
      <c r="Z1993" s="152">
        <v>100</v>
      </c>
      <c r="AA1993" s="469">
        <v>43247</v>
      </c>
      <c r="AB1993" s="152">
        <v>0</v>
      </c>
      <c r="AC1993" s="469">
        <v>42532</v>
      </c>
      <c r="AD1993" s="2" t="s">
        <v>43</v>
      </c>
      <c r="AH1993" s="2"/>
      <c r="AJ1993" s="1">
        <f t="shared" si="112"/>
        <v>0</v>
      </c>
      <c r="AK1993" s="1">
        <f t="shared" si="111"/>
        <v>-0.9</v>
      </c>
    </row>
    <row r="1994" spans="1:110" ht="47.25" customHeight="1">
      <c r="A1994" s="179" t="s">
        <v>6868</v>
      </c>
      <c r="B1994" s="172" t="s">
        <v>87</v>
      </c>
      <c r="C1994" s="172" t="s">
        <v>321</v>
      </c>
      <c r="D1994" s="171">
        <v>42599</v>
      </c>
      <c r="E1994" s="121">
        <v>0.90277777777777779</v>
      </c>
      <c r="F1994" s="171">
        <v>42599</v>
      </c>
      <c r="G1994" s="121">
        <v>0.90277777777777779</v>
      </c>
      <c r="H1994" s="121">
        <v>0</v>
      </c>
      <c r="I1994" s="137">
        <v>19</v>
      </c>
      <c r="J1994" s="115"/>
      <c r="K1994" s="115" t="s">
        <v>9</v>
      </c>
      <c r="L1994" s="115" t="s">
        <v>10</v>
      </c>
      <c r="M1994" s="179" t="s">
        <v>7685</v>
      </c>
      <c r="N1994" s="179" t="s">
        <v>3</v>
      </c>
      <c r="O1994" s="179" t="s">
        <v>8</v>
      </c>
      <c r="P1994" s="179" t="s">
        <v>7685</v>
      </c>
      <c r="Q1994" s="249" t="s">
        <v>8044</v>
      </c>
      <c r="R1994" s="650"/>
      <c r="S1994" s="666">
        <v>2.2999999999999998</v>
      </c>
      <c r="T1994" s="137">
        <v>2.2999999999999998</v>
      </c>
      <c r="U1994" s="152" t="s">
        <v>7</v>
      </c>
      <c r="V1994" s="2" t="s">
        <v>9553</v>
      </c>
      <c r="W1994" s="2" t="s">
        <v>9534</v>
      </c>
      <c r="X1994" s="2" t="s">
        <v>2718</v>
      </c>
      <c r="Y1994" s="2" t="s">
        <v>9564</v>
      </c>
      <c r="Z1994" s="2" t="s">
        <v>9565</v>
      </c>
      <c r="AA1994" s="2" t="s">
        <v>9566</v>
      </c>
      <c r="AB1994" s="2" t="s">
        <v>9567</v>
      </c>
      <c r="AC1994" s="2" t="s">
        <v>9568</v>
      </c>
      <c r="AD1994" s="2" t="s">
        <v>43</v>
      </c>
      <c r="AH1994" s="2"/>
      <c r="AJ1994" s="1">
        <f t="shared" si="112"/>
        <v>0</v>
      </c>
      <c r="AK1994" s="1">
        <f t="shared" si="111"/>
        <v>-2.2999999999999998</v>
      </c>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c r="CE1994"/>
      <c r="CF1994"/>
      <c r="CG1994"/>
      <c r="CH1994"/>
      <c r="CI1994"/>
      <c r="CJ1994"/>
      <c r="CK1994"/>
      <c r="CL1994"/>
      <c r="CM1994"/>
      <c r="CN1994"/>
      <c r="CO1994"/>
      <c r="CP1994"/>
      <c r="CQ1994"/>
      <c r="CR1994"/>
      <c r="CS1994"/>
      <c r="CT1994"/>
      <c r="CU1994"/>
      <c r="CV1994"/>
      <c r="CW1994"/>
      <c r="CX1994"/>
      <c r="CY1994"/>
      <c r="CZ1994"/>
      <c r="DA1994"/>
      <c r="DB1994"/>
      <c r="DC1994"/>
      <c r="DD1994"/>
      <c r="DE1994"/>
      <c r="DF1994"/>
    </row>
    <row r="1995" spans="1:110" ht="78.75" customHeight="1">
      <c r="A1995" s="179" t="s">
        <v>6868</v>
      </c>
      <c r="B1995" s="172" t="s">
        <v>87</v>
      </c>
      <c r="C1995" s="172" t="s">
        <v>321</v>
      </c>
      <c r="D1995" s="171">
        <v>42600</v>
      </c>
      <c r="E1995" s="121">
        <v>0.12013888888888889</v>
      </c>
      <c r="F1995" s="171">
        <v>42600</v>
      </c>
      <c r="G1995" s="121">
        <v>0.12013888888888889</v>
      </c>
      <c r="H1995" s="121">
        <v>0</v>
      </c>
      <c r="I1995" s="137">
        <v>14</v>
      </c>
      <c r="J1995" s="115"/>
      <c r="K1995" s="115" t="s">
        <v>9</v>
      </c>
      <c r="L1995" s="115" t="s">
        <v>4</v>
      </c>
      <c r="M1995" s="179" t="s">
        <v>7712</v>
      </c>
      <c r="N1995" s="179" t="s">
        <v>3</v>
      </c>
      <c r="O1995" s="179" t="s">
        <v>8</v>
      </c>
      <c r="P1995" s="179" t="s">
        <v>7712</v>
      </c>
      <c r="Q1995" s="249" t="s">
        <v>8045</v>
      </c>
      <c r="R1995" s="650"/>
      <c r="S1995" s="666">
        <v>3.3</v>
      </c>
      <c r="T1995" s="137">
        <v>3.3</v>
      </c>
      <c r="U1995" s="152" t="s">
        <v>37</v>
      </c>
      <c r="V1995" s="2">
        <v>2010</v>
      </c>
      <c r="W1995" s="2" t="s">
        <v>9569</v>
      </c>
      <c r="X1995" s="2" t="s">
        <v>9570</v>
      </c>
      <c r="Y1995" s="123">
        <v>42571</v>
      </c>
      <c r="Z1995" s="2">
        <v>100</v>
      </c>
      <c r="AA1995" s="123">
        <v>43179</v>
      </c>
      <c r="AB1995" s="2">
        <v>0</v>
      </c>
      <c r="AC1995" s="123">
        <v>42490</v>
      </c>
      <c r="AD1995" s="2" t="s">
        <v>0</v>
      </c>
      <c r="AH1995" s="2"/>
      <c r="AJ1995" s="1">
        <f t="shared" si="112"/>
        <v>0</v>
      </c>
      <c r="AK1995" s="1">
        <f t="shared" si="111"/>
        <v>-3.3</v>
      </c>
      <c r="AL1995" s="588"/>
    </row>
    <row r="1996" spans="1:110" ht="63">
      <c r="A1996" s="94" t="s">
        <v>12777</v>
      </c>
      <c r="B1996" s="208" t="s">
        <v>13</v>
      </c>
      <c r="C1996" s="179" t="s">
        <v>147</v>
      </c>
      <c r="D1996" s="161">
        <v>42685</v>
      </c>
      <c r="E1996" s="185">
        <v>0.22291666666666665</v>
      </c>
      <c r="F1996" s="161">
        <v>42685</v>
      </c>
      <c r="G1996" s="1010">
        <v>0.27916666666666667</v>
      </c>
      <c r="H1996" s="1008">
        <v>5.6250000000000022E-2</v>
      </c>
      <c r="I1996" s="208">
        <v>9</v>
      </c>
      <c r="J1996" s="208" t="s">
        <v>141</v>
      </c>
      <c r="K1996" s="208"/>
      <c r="L1996" s="179" t="s">
        <v>12</v>
      </c>
      <c r="M1996" s="208" t="s">
        <v>8783</v>
      </c>
      <c r="N1996" s="208">
        <v>0.4</v>
      </c>
      <c r="O1996" s="208" t="s">
        <v>57</v>
      </c>
      <c r="P1996" s="606" t="s">
        <v>57</v>
      </c>
      <c r="Q1996" s="163" t="s">
        <v>12866</v>
      </c>
      <c r="R1996" s="1266">
        <v>2.7</v>
      </c>
      <c r="S1996" s="1284">
        <v>6</v>
      </c>
      <c r="T1996" s="190">
        <v>8.6999999999999993</v>
      </c>
      <c r="U1996" s="1296" t="s">
        <v>141</v>
      </c>
      <c r="V1996" s="1296" t="s">
        <v>141</v>
      </c>
      <c r="W1996" s="1296" t="s">
        <v>141</v>
      </c>
      <c r="X1996" s="1296" t="s">
        <v>141</v>
      </c>
      <c r="Y1996" s="1296" t="s">
        <v>141</v>
      </c>
      <c r="Z1996" s="1296" t="s">
        <v>141</v>
      </c>
      <c r="AA1996" s="1296" t="s">
        <v>141</v>
      </c>
      <c r="AB1996" s="1296" t="s">
        <v>141</v>
      </c>
      <c r="AC1996" s="1296" t="s">
        <v>141</v>
      </c>
      <c r="AD1996" s="2" t="s">
        <v>23</v>
      </c>
      <c r="AE1996" s="1305" t="s">
        <v>141</v>
      </c>
      <c r="AF1996" s="1305" t="s">
        <v>141</v>
      </c>
      <c r="AG1996" s="2" t="s">
        <v>141</v>
      </c>
      <c r="AJ1996" s="1">
        <f t="shared" si="112"/>
        <v>0</v>
      </c>
    </row>
    <row r="1997" spans="1:110" ht="409.5" customHeight="1">
      <c r="A1997" s="179" t="s">
        <v>6868</v>
      </c>
      <c r="B1997" s="115" t="s">
        <v>87</v>
      </c>
      <c r="C1997" s="115" t="s">
        <v>3457</v>
      </c>
      <c r="D1997" s="171">
        <v>42608</v>
      </c>
      <c r="E1997" s="69">
        <v>0.74652777777777779</v>
      </c>
      <c r="F1997" s="171">
        <v>42608</v>
      </c>
      <c r="G1997" s="69">
        <v>0.74652777777777779</v>
      </c>
      <c r="H1997" s="69">
        <v>0</v>
      </c>
      <c r="I1997" s="215">
        <v>9</v>
      </c>
      <c r="J1997" s="115"/>
      <c r="K1997" s="115" t="s">
        <v>9</v>
      </c>
      <c r="L1997" s="115" t="s">
        <v>17</v>
      </c>
      <c r="M1997" s="179" t="s">
        <v>7842</v>
      </c>
      <c r="N1997" s="179">
        <v>220</v>
      </c>
      <c r="O1997" s="179" t="s">
        <v>8</v>
      </c>
      <c r="P1997" s="179" t="s">
        <v>7842</v>
      </c>
      <c r="Q1997" s="245" t="s">
        <v>8048</v>
      </c>
      <c r="R1997" s="528"/>
      <c r="S1997" s="539">
        <v>1</v>
      </c>
      <c r="T1997" s="248">
        <v>1</v>
      </c>
      <c r="Y1997" s="152"/>
      <c r="Z1997" s="152"/>
      <c r="AA1997" s="152"/>
      <c r="AB1997" s="152"/>
      <c r="AC1997" s="152"/>
      <c r="AD1997" s="2" t="s">
        <v>38</v>
      </c>
      <c r="AE1997" s="1"/>
      <c r="AF1997" s="1"/>
      <c r="AH1997" s="2"/>
      <c r="AJ1997" s="1">
        <f t="shared" si="112"/>
        <v>0</v>
      </c>
      <c r="AK1997" s="1">
        <f t="shared" ref="AK1997:AK2007" si="113">AJ1997-T1997</f>
        <v>-1</v>
      </c>
      <c r="AL1997" s="588"/>
    </row>
    <row r="1998" spans="1:110" ht="267.75" customHeight="1">
      <c r="A1998" s="179" t="s">
        <v>6868</v>
      </c>
      <c r="B1998" s="172" t="s">
        <v>87</v>
      </c>
      <c r="C1998" s="172" t="s">
        <v>321</v>
      </c>
      <c r="D1998" s="171">
        <v>42608</v>
      </c>
      <c r="E1998" s="69">
        <v>0.76944444444444438</v>
      </c>
      <c r="F1998" s="171">
        <v>42608</v>
      </c>
      <c r="G1998" s="69">
        <v>0.79305555555555562</v>
      </c>
      <c r="H1998" s="173">
        <v>2.361111111111111E-2</v>
      </c>
      <c r="I1998" s="215">
        <v>100</v>
      </c>
      <c r="J1998" s="115" t="s">
        <v>303</v>
      </c>
      <c r="K1998" s="172" t="s">
        <v>146</v>
      </c>
      <c r="L1998" s="172" t="s">
        <v>10</v>
      </c>
      <c r="M1998" s="179" t="s">
        <v>7862</v>
      </c>
      <c r="N1998" s="208">
        <v>35</v>
      </c>
      <c r="O1998" s="208" t="s">
        <v>8</v>
      </c>
      <c r="P1998" s="179" t="s">
        <v>7862</v>
      </c>
      <c r="Q1998" s="245" t="s">
        <v>9572</v>
      </c>
      <c r="R1998" s="528">
        <v>14.7</v>
      </c>
      <c r="S1998" s="539">
        <v>19.399999999999999</v>
      </c>
      <c r="T1998" s="248">
        <v>34.1</v>
      </c>
      <c r="U1998" s="152" t="s">
        <v>46</v>
      </c>
      <c r="V1998" s="152">
        <v>1987</v>
      </c>
      <c r="W1998" s="152" t="s">
        <v>2718</v>
      </c>
      <c r="X1998" s="152" t="s">
        <v>2718</v>
      </c>
      <c r="Y1998" s="469">
        <v>42524</v>
      </c>
      <c r="Z1998" s="469">
        <v>42148</v>
      </c>
      <c r="AA1998" s="469">
        <v>43609</v>
      </c>
      <c r="AB1998" s="152">
        <v>0</v>
      </c>
      <c r="AC1998" s="469">
        <v>42434</v>
      </c>
      <c r="AD1998" s="152" t="s">
        <v>43</v>
      </c>
      <c r="AE1998" s="157"/>
      <c r="AF1998" s="157"/>
      <c r="AG1998" s="157"/>
      <c r="AH1998" s="152"/>
      <c r="AJ1998" s="1">
        <f t="shared" si="112"/>
        <v>0</v>
      </c>
      <c r="AK1998" s="1">
        <f t="shared" si="113"/>
        <v>-34.1</v>
      </c>
      <c r="AL1998" s="588"/>
    </row>
    <row r="1999" spans="1:110" ht="110.25" customHeight="1">
      <c r="A1999" s="179" t="s">
        <v>6868</v>
      </c>
      <c r="B1999" s="172" t="s">
        <v>87</v>
      </c>
      <c r="C1999" s="115" t="s">
        <v>4727</v>
      </c>
      <c r="D1999" s="171">
        <v>42608</v>
      </c>
      <c r="E1999" s="69">
        <v>0.80763888888888891</v>
      </c>
      <c r="F1999" s="171">
        <v>42608</v>
      </c>
      <c r="G1999" s="69">
        <v>0.80763888888888891</v>
      </c>
      <c r="H1999" s="173">
        <v>0</v>
      </c>
      <c r="I1999" s="215">
        <v>390</v>
      </c>
      <c r="J1999" s="115" t="s">
        <v>7843</v>
      </c>
      <c r="K1999" s="172" t="s">
        <v>9</v>
      </c>
      <c r="L1999" s="172" t="s">
        <v>17</v>
      </c>
      <c r="M1999" s="179" t="s">
        <v>5175</v>
      </c>
      <c r="N1999" s="208">
        <v>110</v>
      </c>
      <c r="O1999" s="208" t="s">
        <v>8</v>
      </c>
      <c r="P1999" s="179" t="s">
        <v>5175</v>
      </c>
      <c r="Q1999" s="245" t="s">
        <v>9573</v>
      </c>
      <c r="R1999" s="528"/>
      <c r="S1999" s="539">
        <v>119.1</v>
      </c>
      <c r="T1999" s="248">
        <v>119.1</v>
      </c>
      <c r="U1999" s="152"/>
      <c r="V1999" s="152"/>
      <c r="W1999" s="152"/>
      <c r="X1999" s="152"/>
      <c r="Y1999" s="469"/>
      <c r="Z1999" s="152"/>
      <c r="AA1999" s="152"/>
      <c r="AB1999" s="152"/>
      <c r="AC1999" s="469"/>
      <c r="AD1999" s="2" t="s">
        <v>38</v>
      </c>
      <c r="AE1999" s="157"/>
      <c r="AF1999" s="157"/>
      <c r="AG1999" s="157"/>
      <c r="AH1999" s="152"/>
      <c r="AJ1999" s="1">
        <f t="shared" si="112"/>
        <v>0</v>
      </c>
      <c r="AK1999" s="1">
        <f t="shared" si="113"/>
        <v>-119.1</v>
      </c>
      <c r="AL1999" s="588"/>
    </row>
    <row r="2000" spans="1:110" ht="78.75" customHeight="1">
      <c r="A2000" s="179" t="s">
        <v>6868</v>
      </c>
      <c r="B2000" s="172" t="s">
        <v>87</v>
      </c>
      <c r="C2000" s="172" t="s">
        <v>3457</v>
      </c>
      <c r="D2000" s="171">
        <v>42608</v>
      </c>
      <c r="E2000" s="69">
        <v>0.84375</v>
      </c>
      <c r="F2000" s="171">
        <v>42608</v>
      </c>
      <c r="G2000" s="69">
        <v>0.84375</v>
      </c>
      <c r="H2000" s="173">
        <v>0</v>
      </c>
      <c r="I2000" s="215">
        <v>52</v>
      </c>
      <c r="J2000" s="115"/>
      <c r="K2000" s="172" t="s">
        <v>9</v>
      </c>
      <c r="L2000" s="172" t="s">
        <v>17</v>
      </c>
      <c r="M2000" s="179" t="s">
        <v>7844</v>
      </c>
      <c r="N2000" s="208">
        <v>220</v>
      </c>
      <c r="O2000" s="208" t="s">
        <v>8</v>
      </c>
      <c r="P2000" s="179" t="s">
        <v>7844</v>
      </c>
      <c r="Q2000" s="245" t="s">
        <v>8049</v>
      </c>
      <c r="R2000" s="528"/>
      <c r="S2000" s="539">
        <v>7.3</v>
      </c>
      <c r="T2000" s="248">
        <v>7.3</v>
      </c>
      <c r="U2000" s="152"/>
      <c r="V2000" s="152"/>
      <c r="W2000" s="152"/>
      <c r="X2000" s="152"/>
      <c r="Y2000" s="469"/>
      <c r="Z2000" s="152"/>
      <c r="AA2000" s="152"/>
      <c r="AB2000" s="152"/>
      <c r="AC2000" s="469"/>
      <c r="AD2000" s="2" t="s">
        <v>38</v>
      </c>
      <c r="AE2000" s="157"/>
      <c r="AF2000" s="157"/>
      <c r="AG2000" s="157"/>
      <c r="AH2000" s="152"/>
      <c r="AJ2000" s="1">
        <f t="shared" si="112"/>
        <v>0</v>
      </c>
      <c r="AK2000" s="1">
        <f t="shared" si="113"/>
        <v>-7.3</v>
      </c>
      <c r="AL2000" s="588"/>
    </row>
    <row r="2001" spans="1:38" ht="78.75" customHeight="1">
      <c r="A2001" s="179" t="s">
        <v>6868</v>
      </c>
      <c r="B2001" s="115" t="s">
        <v>87</v>
      </c>
      <c r="C2001" s="115" t="s">
        <v>321</v>
      </c>
      <c r="D2001" s="171">
        <v>42608</v>
      </c>
      <c r="E2001" s="121">
        <v>0.89513888888888893</v>
      </c>
      <c r="F2001" s="171">
        <v>42608</v>
      </c>
      <c r="G2001" s="121">
        <v>0.89513888888888893</v>
      </c>
      <c r="H2001" s="173">
        <v>0</v>
      </c>
      <c r="I2001" s="137">
        <v>4</v>
      </c>
      <c r="J2001" s="115" t="s">
        <v>303</v>
      </c>
      <c r="K2001" s="172" t="s">
        <v>9</v>
      </c>
      <c r="L2001" s="208" t="s">
        <v>10</v>
      </c>
      <c r="M2001" s="179" t="s">
        <v>7863</v>
      </c>
      <c r="N2001" s="208" t="s">
        <v>3</v>
      </c>
      <c r="O2001" s="208" t="s">
        <v>8</v>
      </c>
      <c r="P2001" s="179" t="s">
        <v>7863</v>
      </c>
      <c r="Q2001" s="249" t="s">
        <v>9574</v>
      </c>
      <c r="R2001" s="528"/>
      <c r="S2001" s="359">
        <v>0.1</v>
      </c>
      <c r="T2001" s="243">
        <v>0.1</v>
      </c>
      <c r="U2001" s="152" t="s">
        <v>7</v>
      </c>
      <c r="V2001" s="2">
        <v>1998</v>
      </c>
      <c r="W2001" s="2" t="s">
        <v>9534</v>
      </c>
      <c r="X2001" s="2" t="s">
        <v>2718</v>
      </c>
      <c r="Y2001" s="123">
        <v>42405</v>
      </c>
      <c r="Z2001" s="152">
        <v>100</v>
      </c>
      <c r="AA2001" s="469">
        <v>43136</v>
      </c>
      <c r="AB2001" s="152">
        <v>0</v>
      </c>
      <c r="AC2001" s="469">
        <v>42405</v>
      </c>
      <c r="AD2001" s="152" t="s">
        <v>43</v>
      </c>
      <c r="AH2001" s="2"/>
      <c r="AJ2001" s="1">
        <f t="shared" si="112"/>
        <v>0</v>
      </c>
      <c r="AK2001" s="1">
        <f t="shared" si="113"/>
        <v>-0.1</v>
      </c>
      <c r="AL2001" s="588"/>
    </row>
    <row r="2002" spans="1:38" ht="63" customHeight="1">
      <c r="A2002" s="179" t="s">
        <v>6868</v>
      </c>
      <c r="B2002" s="115" t="s">
        <v>87</v>
      </c>
      <c r="C2002" s="115" t="s">
        <v>321</v>
      </c>
      <c r="D2002" s="171">
        <v>42608</v>
      </c>
      <c r="E2002" s="121">
        <v>0.90069444444444446</v>
      </c>
      <c r="F2002" s="171">
        <v>42608</v>
      </c>
      <c r="G2002" s="121">
        <v>0.90069444444444446</v>
      </c>
      <c r="H2002" s="173">
        <v>0</v>
      </c>
      <c r="I2002" s="137">
        <v>151</v>
      </c>
      <c r="J2002" s="115" t="s">
        <v>303</v>
      </c>
      <c r="K2002" s="172" t="s">
        <v>9</v>
      </c>
      <c r="L2002" s="208" t="s">
        <v>10</v>
      </c>
      <c r="M2002" s="179" t="s">
        <v>7864</v>
      </c>
      <c r="N2002" s="208">
        <v>35</v>
      </c>
      <c r="O2002" s="208" t="s">
        <v>8</v>
      </c>
      <c r="P2002" s="179" t="s">
        <v>7864</v>
      </c>
      <c r="Q2002" s="249" t="s">
        <v>9575</v>
      </c>
      <c r="R2002" s="528">
        <v>0.6</v>
      </c>
      <c r="S2002" s="359">
        <v>49.9</v>
      </c>
      <c r="T2002" s="243">
        <v>50.5</v>
      </c>
      <c r="U2002" s="152" t="s">
        <v>7</v>
      </c>
      <c r="V2002" s="2">
        <v>1986</v>
      </c>
      <c r="W2002" s="2" t="s">
        <v>9466</v>
      </c>
      <c r="X2002" s="2" t="s">
        <v>2718</v>
      </c>
      <c r="Y2002" s="2" t="s">
        <v>9576</v>
      </c>
      <c r="Z2002" s="152">
        <v>100</v>
      </c>
      <c r="AA2002" s="720">
        <v>42795</v>
      </c>
      <c r="AB2002" s="152">
        <v>0</v>
      </c>
      <c r="AD2002" s="152" t="s">
        <v>43</v>
      </c>
      <c r="AH2002" s="2"/>
      <c r="AK2002" s="1">
        <f t="shared" si="113"/>
        <v>-50.5</v>
      </c>
      <c r="AL2002" s="588"/>
    </row>
    <row r="2003" spans="1:38" ht="112.5" customHeight="1">
      <c r="A2003" s="179" t="s">
        <v>6868</v>
      </c>
      <c r="B2003" s="115" t="s">
        <v>87</v>
      </c>
      <c r="C2003" s="115" t="s">
        <v>4727</v>
      </c>
      <c r="D2003" s="171">
        <v>42608</v>
      </c>
      <c r="E2003" s="121">
        <v>0.91388888888888886</v>
      </c>
      <c r="F2003" s="171">
        <v>42608</v>
      </c>
      <c r="G2003" s="121">
        <v>0.91388888888888886</v>
      </c>
      <c r="H2003" s="173">
        <v>0</v>
      </c>
      <c r="I2003" s="137">
        <v>159</v>
      </c>
      <c r="J2003" s="115" t="s">
        <v>318</v>
      </c>
      <c r="K2003" s="172" t="s">
        <v>9</v>
      </c>
      <c r="L2003" s="172" t="s">
        <v>17</v>
      </c>
      <c r="M2003" s="179" t="s">
        <v>7578</v>
      </c>
      <c r="N2003" s="208">
        <v>110</v>
      </c>
      <c r="O2003" s="208" t="s">
        <v>8</v>
      </c>
      <c r="P2003" s="179" t="s">
        <v>7578</v>
      </c>
      <c r="Q2003" s="115" t="s">
        <v>9577</v>
      </c>
      <c r="R2003" s="528">
        <v>1.3</v>
      </c>
      <c r="S2003" s="359">
        <v>22</v>
      </c>
      <c r="T2003" s="243">
        <v>23.3</v>
      </c>
      <c r="AD2003" s="2" t="s">
        <v>38</v>
      </c>
      <c r="AH2003" s="2"/>
      <c r="AJ2003" s="1">
        <f t="shared" ref="AJ2003:AJ2066" si="114">T2003-S2003-R2003</f>
        <v>0</v>
      </c>
      <c r="AK2003" s="1">
        <f t="shared" si="113"/>
        <v>-23.3</v>
      </c>
      <c r="AL2003" s="588"/>
    </row>
    <row r="2004" spans="1:38" ht="110.25" customHeight="1">
      <c r="A2004" s="179" t="s">
        <v>8405</v>
      </c>
      <c r="B2004" s="115" t="s">
        <v>87</v>
      </c>
      <c r="C2004" s="115" t="s">
        <v>321</v>
      </c>
      <c r="D2004" s="171">
        <v>42614</v>
      </c>
      <c r="E2004" s="69">
        <v>0.46319444444444446</v>
      </c>
      <c r="F2004" s="171">
        <v>42614</v>
      </c>
      <c r="G2004" s="69">
        <v>0.47569444444444442</v>
      </c>
      <c r="H2004" s="69">
        <v>1.2499999999999999E-2</v>
      </c>
      <c r="I2004" s="215">
        <v>88</v>
      </c>
      <c r="J2004" s="115" t="s">
        <v>144</v>
      </c>
      <c r="K2004" s="115" t="s">
        <v>146</v>
      </c>
      <c r="L2004" s="115" t="s">
        <v>4</v>
      </c>
      <c r="M2004" s="61" t="s">
        <v>8410</v>
      </c>
      <c r="N2004" s="179">
        <v>35</v>
      </c>
      <c r="O2004" s="179" t="s">
        <v>14</v>
      </c>
      <c r="P2004" s="179" t="s">
        <v>8411</v>
      </c>
      <c r="Q2004" s="115" t="s">
        <v>8412</v>
      </c>
      <c r="R2004" s="528">
        <v>10.3</v>
      </c>
      <c r="S2004" s="359">
        <v>18.100000000000001</v>
      </c>
      <c r="T2004" s="243">
        <v>28.4</v>
      </c>
      <c r="U2004" s="2" t="s">
        <v>7</v>
      </c>
      <c r="V2004" s="2">
        <v>1994</v>
      </c>
      <c r="W2004" s="2" t="s">
        <v>9578</v>
      </c>
      <c r="X2004" s="2" t="s">
        <v>2718</v>
      </c>
      <c r="Y2004" s="469">
        <v>42558</v>
      </c>
      <c r="Z2004" s="152">
        <v>100</v>
      </c>
      <c r="AA2004" s="469">
        <v>42923</v>
      </c>
      <c r="AB2004" s="152">
        <v>2</v>
      </c>
      <c r="AC2004" s="469">
        <v>42558</v>
      </c>
      <c r="AD2004" s="2" t="s">
        <v>0</v>
      </c>
      <c r="AE2004" s="1"/>
      <c r="AF2004" s="1"/>
      <c r="AH2004" s="2"/>
      <c r="AJ2004" s="1">
        <f t="shared" si="114"/>
        <v>0</v>
      </c>
      <c r="AK2004" s="1">
        <f t="shared" si="113"/>
        <v>-28.4</v>
      </c>
      <c r="AL2004" s="588"/>
    </row>
    <row r="2005" spans="1:38" ht="94.5" customHeight="1">
      <c r="A2005" s="179" t="s">
        <v>8405</v>
      </c>
      <c r="B2005" s="172" t="s">
        <v>87</v>
      </c>
      <c r="C2005" s="172" t="s">
        <v>321</v>
      </c>
      <c r="D2005" s="345">
        <v>42615</v>
      </c>
      <c r="E2005" s="173">
        <v>6.9444444444444447E-4</v>
      </c>
      <c r="F2005" s="345">
        <v>42615</v>
      </c>
      <c r="G2005" s="173">
        <v>6.3194444444444442E-2</v>
      </c>
      <c r="H2005" s="173">
        <v>2.0833333333333332E-2</v>
      </c>
      <c r="I2005" s="215">
        <v>8</v>
      </c>
      <c r="J2005" s="172" t="s">
        <v>303</v>
      </c>
      <c r="K2005" s="172" t="s">
        <v>21</v>
      </c>
      <c r="L2005" s="172" t="s">
        <v>30</v>
      </c>
      <c r="M2005" s="208" t="s">
        <v>8413</v>
      </c>
      <c r="N2005" s="208" t="s">
        <v>3</v>
      </c>
      <c r="O2005" s="208" t="s">
        <v>8</v>
      </c>
      <c r="P2005" s="208" t="s">
        <v>8413</v>
      </c>
      <c r="Q2005" s="355" t="s">
        <v>9579</v>
      </c>
      <c r="R2005" s="514">
        <v>4.5999999999999996</v>
      </c>
      <c r="S2005" s="539">
        <v>0.1</v>
      </c>
      <c r="T2005" s="248">
        <v>4.7</v>
      </c>
      <c r="U2005" s="152" t="s">
        <v>29</v>
      </c>
      <c r="V2005" s="152">
        <v>1990</v>
      </c>
      <c r="W2005" s="152" t="s">
        <v>2737</v>
      </c>
      <c r="X2005" s="152" t="s">
        <v>2718</v>
      </c>
      <c r="Y2005" s="469">
        <v>41928</v>
      </c>
      <c r="Z2005" s="152">
        <v>100</v>
      </c>
      <c r="AA2005" s="469">
        <v>42644</v>
      </c>
      <c r="AB2005" s="152">
        <v>1</v>
      </c>
      <c r="AC2005" s="469">
        <v>42430</v>
      </c>
      <c r="AD2005" s="152" t="s">
        <v>28</v>
      </c>
      <c r="AE2005" s="157"/>
      <c r="AF2005" s="157"/>
      <c r="AG2005" s="157"/>
      <c r="AH2005" s="152"/>
      <c r="AJ2005" s="1">
        <f t="shared" si="114"/>
        <v>0</v>
      </c>
      <c r="AK2005" s="1">
        <f t="shared" si="113"/>
        <v>-4.7</v>
      </c>
      <c r="AL2005" s="588"/>
    </row>
    <row r="2006" spans="1:38" ht="78.75" customHeight="1">
      <c r="A2006" s="179" t="s">
        <v>8405</v>
      </c>
      <c r="B2006" s="115" t="s">
        <v>87</v>
      </c>
      <c r="C2006" s="115" t="s">
        <v>321</v>
      </c>
      <c r="D2006" s="171">
        <v>42616</v>
      </c>
      <c r="E2006" s="69">
        <v>0.47222222222222227</v>
      </c>
      <c r="F2006" s="171">
        <v>42616</v>
      </c>
      <c r="G2006" s="69">
        <v>0.47222222222222227</v>
      </c>
      <c r="H2006" s="69">
        <v>0</v>
      </c>
      <c r="I2006" s="215">
        <v>33</v>
      </c>
      <c r="J2006" s="115" t="s">
        <v>8448</v>
      </c>
      <c r="K2006" s="115" t="s">
        <v>9</v>
      </c>
      <c r="L2006" s="115" t="s">
        <v>4</v>
      </c>
      <c r="M2006" s="61" t="s">
        <v>8449</v>
      </c>
      <c r="N2006" s="179">
        <v>35</v>
      </c>
      <c r="O2006" s="179" t="s">
        <v>14</v>
      </c>
      <c r="P2006" s="179" t="s">
        <v>8450</v>
      </c>
      <c r="Q2006" s="163" t="s">
        <v>9580</v>
      </c>
      <c r="R2006" s="528"/>
      <c r="S2006" s="359">
        <v>6.3</v>
      </c>
      <c r="T2006" s="243">
        <v>6.3</v>
      </c>
      <c r="AD2006" s="2" t="s">
        <v>31</v>
      </c>
      <c r="AE2006" s="1"/>
      <c r="AF2006" s="1"/>
      <c r="AH2006" s="2"/>
      <c r="AJ2006" s="1">
        <f t="shared" si="114"/>
        <v>0</v>
      </c>
      <c r="AK2006" s="1">
        <f t="shared" si="113"/>
        <v>-6.3</v>
      </c>
      <c r="AL2006" s="588"/>
    </row>
    <row r="2007" spans="1:38" ht="78.75" customHeight="1">
      <c r="A2007" s="179" t="s">
        <v>8405</v>
      </c>
      <c r="B2007" s="115" t="s">
        <v>87</v>
      </c>
      <c r="C2007" s="115" t="s">
        <v>3457</v>
      </c>
      <c r="D2007" s="171">
        <v>42617</v>
      </c>
      <c r="E2007" s="69">
        <v>0.10208333333333335</v>
      </c>
      <c r="F2007" s="171">
        <v>42617</v>
      </c>
      <c r="G2007" s="69">
        <v>0.10208333333333335</v>
      </c>
      <c r="H2007" s="69">
        <v>0</v>
      </c>
      <c r="I2007" s="215">
        <v>8</v>
      </c>
      <c r="J2007" s="115"/>
      <c r="K2007" s="115" t="s">
        <v>9</v>
      </c>
      <c r="L2007" s="115" t="s">
        <v>17</v>
      </c>
      <c r="M2007" s="61" t="s">
        <v>8460</v>
      </c>
      <c r="N2007" s="179">
        <v>220</v>
      </c>
      <c r="O2007" s="179" t="s">
        <v>8</v>
      </c>
      <c r="P2007" s="61" t="s">
        <v>8460</v>
      </c>
      <c r="Q2007" s="163" t="s">
        <v>9581</v>
      </c>
      <c r="R2007" s="528"/>
      <c r="S2007" s="359">
        <v>1.9</v>
      </c>
      <c r="T2007" s="243">
        <v>1.9</v>
      </c>
      <c r="AD2007" s="2" t="s">
        <v>38</v>
      </c>
      <c r="AE2007" s="1"/>
      <c r="AF2007" s="1"/>
      <c r="AH2007" s="2"/>
      <c r="AJ2007" s="1">
        <f t="shared" si="114"/>
        <v>0</v>
      </c>
      <c r="AK2007" s="1">
        <f t="shared" si="113"/>
        <v>-1.9</v>
      </c>
      <c r="AL2007" s="588"/>
    </row>
    <row r="2008" spans="1:38" ht="141.75" customHeight="1">
      <c r="A2008" s="179" t="s">
        <v>1052</v>
      </c>
      <c r="B2008" s="179" t="s">
        <v>13</v>
      </c>
      <c r="C2008" s="179" t="s">
        <v>147</v>
      </c>
      <c r="D2008" s="169">
        <v>42436</v>
      </c>
      <c r="E2008" s="176">
        <v>0.84722222222222221</v>
      </c>
      <c r="F2008" s="169">
        <v>42436</v>
      </c>
      <c r="G2008" s="176">
        <v>0.86875000000000002</v>
      </c>
      <c r="H2008" s="176">
        <v>2.1527777777777781E-2</v>
      </c>
      <c r="I2008" s="179">
        <v>1</v>
      </c>
      <c r="J2008" s="179" t="s">
        <v>141</v>
      </c>
      <c r="K2008" s="179" t="s">
        <v>141</v>
      </c>
      <c r="L2008" s="179" t="s">
        <v>12</v>
      </c>
      <c r="M2008" s="179" t="s">
        <v>1147</v>
      </c>
      <c r="N2008" s="179">
        <v>0.4</v>
      </c>
      <c r="O2008" s="179" t="s">
        <v>57</v>
      </c>
      <c r="P2008" s="179" t="s">
        <v>57</v>
      </c>
      <c r="Q2008" s="179" t="s">
        <v>1117</v>
      </c>
      <c r="R2008" s="253">
        <v>0.7</v>
      </c>
      <c r="S2008" s="256">
        <v>7.9</v>
      </c>
      <c r="T2008" s="179">
        <v>8.6</v>
      </c>
      <c r="U2008" s="2" t="s">
        <v>62</v>
      </c>
      <c r="V2008" s="2" t="s">
        <v>141</v>
      </c>
      <c r="W2008" s="2" t="s">
        <v>141</v>
      </c>
      <c r="X2008" s="2" t="s">
        <v>141</v>
      </c>
      <c r="Y2008" s="2" t="s">
        <v>141</v>
      </c>
      <c r="Z2008" s="2" t="s">
        <v>141</v>
      </c>
      <c r="AA2008" s="2" t="s">
        <v>141</v>
      </c>
      <c r="AB2008" s="2" t="s">
        <v>141</v>
      </c>
      <c r="AC2008" s="2" t="s">
        <v>141</v>
      </c>
      <c r="AD2008" s="1" t="s">
        <v>23</v>
      </c>
      <c r="AE2008" s="2" t="s">
        <v>141</v>
      </c>
      <c r="AF2008" s="2" t="s">
        <v>141</v>
      </c>
      <c r="AG2008" s="2" t="s">
        <v>3178</v>
      </c>
      <c r="AJ2008" s="1">
        <f t="shared" si="114"/>
        <v>0</v>
      </c>
    </row>
    <row r="2009" spans="1:38" ht="31.5">
      <c r="A2009" s="208" t="s">
        <v>4411</v>
      </c>
      <c r="B2009" s="208" t="s">
        <v>308</v>
      </c>
      <c r="C2009" s="208" t="s">
        <v>308</v>
      </c>
      <c r="D2009" s="79">
        <v>42534</v>
      </c>
      <c r="E2009" s="68">
        <v>0.44236111111111115</v>
      </c>
      <c r="F2009" s="79">
        <v>42534</v>
      </c>
      <c r="G2009" s="68">
        <v>0.82361111111111107</v>
      </c>
      <c r="H2009" s="176">
        <f>G2009-E2009</f>
        <v>0.38124999999999992</v>
      </c>
      <c r="I2009" s="179">
        <v>4</v>
      </c>
      <c r="J2009" s="179" t="s">
        <v>141</v>
      </c>
      <c r="K2009" s="179"/>
      <c r="L2009" s="179" t="s">
        <v>4</v>
      </c>
      <c r="M2009" s="179" t="s">
        <v>4778</v>
      </c>
      <c r="N2009" s="179">
        <v>0.4</v>
      </c>
      <c r="O2009" s="179" t="s">
        <v>26</v>
      </c>
      <c r="P2009" s="179" t="s">
        <v>4779</v>
      </c>
      <c r="Q2009" s="179" t="s">
        <v>8993</v>
      </c>
      <c r="R2009" s="1267">
        <v>8.4</v>
      </c>
      <c r="S2009" s="1285"/>
      <c r="T2009" s="168">
        <v>8.4</v>
      </c>
      <c r="U2009" s="2" t="s">
        <v>34</v>
      </c>
      <c r="V2009" s="2">
        <v>1989</v>
      </c>
      <c r="W2009" s="2" t="s">
        <v>26</v>
      </c>
      <c r="Y2009" s="123">
        <v>42482</v>
      </c>
      <c r="Z2009" s="2">
        <v>100</v>
      </c>
      <c r="AA2009" s="150">
        <v>42644</v>
      </c>
      <c r="AB2009" s="2">
        <v>0</v>
      </c>
      <c r="AC2009" s="123">
        <v>42482</v>
      </c>
      <c r="AD2009" s="2" t="s">
        <v>23</v>
      </c>
      <c r="AJ2009" s="1">
        <f t="shared" si="114"/>
        <v>0</v>
      </c>
      <c r="AK2009" s="1">
        <f>AJ2009-T2009</f>
        <v>-8.4</v>
      </c>
    </row>
    <row r="2010" spans="1:38" ht="110.25" customHeight="1">
      <c r="A2010" s="179" t="s">
        <v>8405</v>
      </c>
      <c r="B2010" s="115" t="s">
        <v>87</v>
      </c>
      <c r="C2010" s="115" t="s">
        <v>321</v>
      </c>
      <c r="D2010" s="171">
        <v>42633</v>
      </c>
      <c r="E2010" s="69">
        <v>0.10208333333333335</v>
      </c>
      <c r="F2010" s="171">
        <v>42633</v>
      </c>
      <c r="G2010" s="69">
        <v>0.23472222222222219</v>
      </c>
      <c r="H2010" s="69">
        <v>0.13263888888888889</v>
      </c>
      <c r="I2010" s="215">
        <v>15</v>
      </c>
      <c r="J2010" s="115" t="s">
        <v>303</v>
      </c>
      <c r="K2010" s="115" t="s">
        <v>9</v>
      </c>
      <c r="L2010" s="115" t="s">
        <v>4</v>
      </c>
      <c r="M2010" s="179" t="s">
        <v>8658</v>
      </c>
      <c r="N2010" s="179" t="s">
        <v>3</v>
      </c>
      <c r="O2010" s="179" t="s">
        <v>8</v>
      </c>
      <c r="P2010" s="179" t="s">
        <v>8658</v>
      </c>
      <c r="Q2010" s="163" t="s">
        <v>9584</v>
      </c>
      <c r="R2010" s="528">
        <v>13.9</v>
      </c>
      <c r="S2010" s="359">
        <v>0.9</v>
      </c>
      <c r="T2010" s="243">
        <v>14.8</v>
      </c>
      <c r="U2010" s="2" t="s">
        <v>29</v>
      </c>
      <c r="AD2010" s="2" t="s">
        <v>0</v>
      </c>
      <c r="AE2010" s="1"/>
      <c r="AF2010" s="1"/>
      <c r="AG2010" s="1" t="s">
        <v>609</v>
      </c>
      <c r="AH2010" s="2"/>
      <c r="AJ2010" s="1">
        <f t="shared" si="114"/>
        <v>0</v>
      </c>
      <c r="AK2010" s="1">
        <f>AJ2010-T2010</f>
        <v>-14.8</v>
      </c>
      <c r="AL2010" s="588"/>
    </row>
    <row r="2011" spans="1:38" ht="78.75" customHeight="1">
      <c r="A2011" s="179" t="s">
        <v>8405</v>
      </c>
      <c r="B2011" s="115" t="s">
        <v>87</v>
      </c>
      <c r="C2011" s="115" t="s">
        <v>2479</v>
      </c>
      <c r="D2011" s="171">
        <v>42635</v>
      </c>
      <c r="E2011" s="69">
        <v>0.87083333333333324</v>
      </c>
      <c r="F2011" s="171">
        <v>42635</v>
      </c>
      <c r="G2011" s="69">
        <v>0.87083333333333324</v>
      </c>
      <c r="H2011" s="69">
        <v>0</v>
      </c>
      <c r="I2011" s="215">
        <v>17</v>
      </c>
      <c r="J2011" s="115" t="s">
        <v>303</v>
      </c>
      <c r="K2011" s="115" t="s">
        <v>9</v>
      </c>
      <c r="L2011" s="115" t="s">
        <v>17</v>
      </c>
      <c r="M2011" s="179" t="s">
        <v>8741</v>
      </c>
      <c r="N2011" s="179" t="s">
        <v>3</v>
      </c>
      <c r="O2011" s="179" t="s">
        <v>8</v>
      </c>
      <c r="P2011" s="179" t="s">
        <v>8741</v>
      </c>
      <c r="Q2011" s="163" t="s">
        <v>9585</v>
      </c>
      <c r="R2011" s="528"/>
      <c r="S2011" s="359">
        <v>9.9</v>
      </c>
      <c r="T2011" s="243">
        <v>9.9</v>
      </c>
      <c r="U2011" s="2" t="s">
        <v>29</v>
      </c>
      <c r="AD2011" s="2" t="s">
        <v>38</v>
      </c>
      <c r="AE2011" s="1"/>
      <c r="AF2011" s="1"/>
      <c r="AG2011" s="1" t="s">
        <v>609</v>
      </c>
      <c r="AH2011" s="2"/>
      <c r="AJ2011" s="1">
        <f t="shared" si="114"/>
        <v>0</v>
      </c>
      <c r="AK2011" s="1">
        <f>AJ2011-T2011</f>
        <v>-9.9</v>
      </c>
    </row>
    <row r="2012" spans="1:38" ht="141.75" customHeight="1">
      <c r="A2012" s="179" t="s">
        <v>8405</v>
      </c>
      <c r="B2012" s="115" t="s">
        <v>87</v>
      </c>
      <c r="C2012" s="115" t="s">
        <v>321</v>
      </c>
      <c r="D2012" s="171">
        <v>42640</v>
      </c>
      <c r="E2012" s="69">
        <v>0.48402777777777778</v>
      </c>
      <c r="F2012" s="171">
        <v>42640</v>
      </c>
      <c r="G2012" s="69">
        <v>0.48402777777777778</v>
      </c>
      <c r="H2012" s="69">
        <v>0</v>
      </c>
      <c r="I2012" s="215">
        <v>6</v>
      </c>
      <c r="J2012" s="115" t="s">
        <v>303</v>
      </c>
      <c r="K2012" s="115"/>
      <c r="L2012" s="115" t="s">
        <v>4</v>
      </c>
      <c r="M2012" s="61" t="s">
        <v>8788</v>
      </c>
      <c r="N2012" s="179" t="s">
        <v>3</v>
      </c>
      <c r="O2012" s="179" t="s">
        <v>2</v>
      </c>
      <c r="P2012" s="61" t="s">
        <v>8788</v>
      </c>
      <c r="Q2012" s="163" t="s">
        <v>8789</v>
      </c>
      <c r="R2012" s="528"/>
      <c r="S2012" s="359">
        <v>1.1000000000000001</v>
      </c>
      <c r="T2012" s="243">
        <v>1.1000000000000001</v>
      </c>
      <c r="U2012" s="2" t="s">
        <v>7</v>
      </c>
      <c r="W2012" s="2" t="s">
        <v>9442</v>
      </c>
      <c r="AD2012" s="2" t="s">
        <v>0</v>
      </c>
      <c r="AE2012" s="1"/>
      <c r="AF2012" s="1"/>
      <c r="AG2012" s="1" t="s">
        <v>609</v>
      </c>
      <c r="AH2012" s="2"/>
      <c r="AJ2012" s="1">
        <f t="shared" si="114"/>
        <v>0</v>
      </c>
      <c r="AK2012" s="1">
        <f>AJ2012-T2012</f>
        <v>-1.1000000000000001</v>
      </c>
    </row>
    <row r="2013" spans="1:38" ht="94.5" customHeight="1">
      <c r="A2013" s="179" t="s">
        <v>8405</v>
      </c>
      <c r="B2013" s="115" t="s">
        <v>87</v>
      </c>
      <c r="C2013" s="115" t="s">
        <v>321</v>
      </c>
      <c r="D2013" s="171">
        <v>42643</v>
      </c>
      <c r="E2013" s="69">
        <v>0.69513888888888886</v>
      </c>
      <c r="F2013" s="171">
        <v>42643</v>
      </c>
      <c r="G2013" s="69">
        <v>0.7715277777777777</v>
      </c>
      <c r="H2013" s="69">
        <v>7.6388888888888895E-2</v>
      </c>
      <c r="I2013" s="215">
        <v>14</v>
      </c>
      <c r="J2013" s="115" t="s">
        <v>303</v>
      </c>
      <c r="K2013" s="115" t="s">
        <v>9</v>
      </c>
      <c r="L2013" s="115" t="s">
        <v>4</v>
      </c>
      <c r="M2013" s="179" t="s">
        <v>8805</v>
      </c>
      <c r="N2013" s="179" t="s">
        <v>3</v>
      </c>
      <c r="O2013" s="179" t="s">
        <v>8</v>
      </c>
      <c r="P2013" s="179" t="s">
        <v>8805</v>
      </c>
      <c r="Q2013" s="163" t="s">
        <v>9586</v>
      </c>
      <c r="R2013" s="528">
        <v>7.8</v>
      </c>
      <c r="S2013" s="359"/>
      <c r="T2013" s="243">
        <v>7.8</v>
      </c>
      <c r="U2013" s="2" t="s">
        <v>29</v>
      </c>
      <c r="AD2013" s="2" t="s">
        <v>0</v>
      </c>
      <c r="AE2013" s="1"/>
      <c r="AF2013" s="1"/>
      <c r="AG2013" s="1" t="s">
        <v>609</v>
      </c>
      <c r="AH2013" s="2"/>
      <c r="AJ2013" s="1">
        <f t="shared" si="114"/>
        <v>0</v>
      </c>
      <c r="AK2013" s="1">
        <f>AJ2013-T2013</f>
        <v>-7.8</v>
      </c>
    </row>
    <row r="2014" spans="1:38" ht="56.25">
      <c r="A2014" s="94" t="s">
        <v>13179</v>
      </c>
      <c r="B2014" s="955" t="s">
        <v>20</v>
      </c>
      <c r="C2014" s="1082" t="s">
        <v>20</v>
      </c>
      <c r="D2014" s="974">
        <v>42725</v>
      </c>
      <c r="E2014" s="1079">
        <v>0.78472222222222221</v>
      </c>
      <c r="F2014" s="974">
        <v>42725</v>
      </c>
      <c r="G2014" s="1079">
        <v>0.85416666666666663</v>
      </c>
      <c r="H2014" s="1071">
        <f t="shared" ref="H2014:H2025" si="115">F2014-D2014+G2014-E2014</f>
        <v>6.944444444444442E-2</v>
      </c>
      <c r="I2014" s="955">
        <v>1</v>
      </c>
      <c r="J2014" s="955"/>
      <c r="K2014" s="955"/>
      <c r="L2014" s="955" t="s">
        <v>30</v>
      </c>
      <c r="M2014" s="955" t="s">
        <v>57</v>
      </c>
      <c r="N2014" s="955">
        <v>0.4</v>
      </c>
      <c r="O2014" s="955" t="s">
        <v>57</v>
      </c>
      <c r="P2014" s="955" t="s">
        <v>13594</v>
      </c>
      <c r="Q2014" s="1086" t="s">
        <v>13689</v>
      </c>
      <c r="R2014" s="1085">
        <v>3.6480000000000001</v>
      </c>
      <c r="S2014" s="1085"/>
      <c r="T2014" s="1076">
        <f t="shared" ref="T2014:T2025" si="116">R2014+S2014</f>
        <v>3.6480000000000001</v>
      </c>
      <c r="U2014" s="955"/>
      <c r="V2014" s="955"/>
      <c r="W2014" s="955"/>
      <c r="X2014" s="955"/>
      <c r="Y2014" s="964"/>
      <c r="Z2014" s="955"/>
      <c r="AA2014" s="964"/>
      <c r="AB2014" s="955"/>
      <c r="AC2014" s="964"/>
      <c r="AD2014" s="955" t="s">
        <v>18</v>
      </c>
      <c r="AE2014" s="955"/>
      <c r="AF2014" s="955"/>
      <c r="AG2014" s="955"/>
      <c r="AJ2014" s="1">
        <f t="shared" si="114"/>
        <v>0</v>
      </c>
    </row>
    <row r="2015" spans="1:38" ht="31.5">
      <c r="A2015" s="94" t="s">
        <v>13179</v>
      </c>
      <c r="B2015" s="955" t="s">
        <v>20</v>
      </c>
      <c r="C2015" s="955" t="s">
        <v>4153</v>
      </c>
      <c r="D2015" s="974">
        <v>42727</v>
      </c>
      <c r="E2015" s="1079">
        <v>0.6875</v>
      </c>
      <c r="F2015" s="974">
        <v>42727</v>
      </c>
      <c r="G2015" s="1079">
        <v>0.68819444444444444</v>
      </c>
      <c r="H2015" s="1071">
        <f t="shared" si="115"/>
        <v>6.9444444444444198E-4</v>
      </c>
      <c r="I2015" s="1116">
        <v>3</v>
      </c>
      <c r="J2015" s="955"/>
      <c r="K2015" s="955" t="s">
        <v>9</v>
      </c>
      <c r="L2015" s="955" t="s">
        <v>17</v>
      </c>
      <c r="M2015" s="1073" t="s">
        <v>5853</v>
      </c>
      <c r="N2015" s="955" t="s">
        <v>3</v>
      </c>
      <c r="O2015" s="955" t="s">
        <v>8</v>
      </c>
      <c r="P2015" s="1114" t="s">
        <v>13627</v>
      </c>
      <c r="Q2015" s="1081" t="s">
        <v>13690</v>
      </c>
      <c r="R2015" s="1075"/>
      <c r="S2015" s="1075">
        <v>1</v>
      </c>
      <c r="T2015" s="1076">
        <f t="shared" si="116"/>
        <v>1</v>
      </c>
      <c r="U2015" s="955"/>
      <c r="V2015" s="955"/>
      <c r="W2015" s="955"/>
      <c r="X2015" s="955"/>
      <c r="Y2015" s="964"/>
      <c r="Z2015" s="955"/>
      <c r="AA2015" s="964"/>
      <c r="AB2015" s="955"/>
      <c r="AC2015" s="964"/>
      <c r="AD2015" s="955" t="s">
        <v>38</v>
      </c>
      <c r="AE2015" s="955"/>
      <c r="AF2015" s="955"/>
      <c r="AG2015" s="955"/>
      <c r="AJ2015" s="1">
        <f t="shared" si="114"/>
        <v>0</v>
      </c>
    </row>
    <row r="2016" spans="1:38" ht="204.75">
      <c r="A2016" s="94" t="s">
        <v>13179</v>
      </c>
      <c r="B2016" s="955" t="s">
        <v>20</v>
      </c>
      <c r="C2016" s="1082" t="s">
        <v>20</v>
      </c>
      <c r="D2016" s="974">
        <v>42728</v>
      </c>
      <c r="E2016" s="1079">
        <v>0.44444444444444442</v>
      </c>
      <c r="F2016" s="974">
        <v>42728</v>
      </c>
      <c r="G2016" s="1079">
        <v>0.76874999999999993</v>
      </c>
      <c r="H2016" s="1071">
        <f t="shared" si="115"/>
        <v>0.32430555555555551</v>
      </c>
      <c r="I2016" s="1116">
        <v>14</v>
      </c>
      <c r="J2016" s="955"/>
      <c r="K2016" s="955"/>
      <c r="L2016" s="955" t="s">
        <v>10</v>
      </c>
      <c r="M2016" s="955" t="s">
        <v>4158</v>
      </c>
      <c r="N2016" s="955" t="s">
        <v>3</v>
      </c>
      <c r="O2016" s="955" t="s">
        <v>8</v>
      </c>
      <c r="P2016" s="955" t="s">
        <v>13653</v>
      </c>
      <c r="Q2016" s="1081" t="s">
        <v>13691</v>
      </c>
      <c r="R2016" s="1075">
        <v>167</v>
      </c>
      <c r="S2016" s="1075">
        <v>2</v>
      </c>
      <c r="T2016" s="1076">
        <f t="shared" si="116"/>
        <v>169</v>
      </c>
      <c r="U2016" s="955" t="s">
        <v>29</v>
      </c>
      <c r="V2016" s="955">
        <v>2012</v>
      </c>
      <c r="W2016" s="955" t="s">
        <v>15363</v>
      </c>
      <c r="X2016" s="955">
        <v>0</v>
      </c>
      <c r="Y2016" s="964">
        <v>42284</v>
      </c>
      <c r="Z2016" s="955">
        <v>100</v>
      </c>
      <c r="AA2016" s="964">
        <v>43344</v>
      </c>
      <c r="AB2016" s="955">
        <v>0</v>
      </c>
      <c r="AC2016" s="964">
        <v>42714</v>
      </c>
      <c r="AD2016" s="955" t="s">
        <v>56</v>
      </c>
      <c r="AE2016" s="955"/>
      <c r="AF2016" s="955"/>
      <c r="AG2016" s="955"/>
      <c r="AH2016" s="956"/>
      <c r="AJ2016" s="1">
        <f t="shared" si="114"/>
        <v>0</v>
      </c>
    </row>
    <row r="2017" spans="1:36" ht="94.5">
      <c r="A2017" s="94" t="s">
        <v>13179</v>
      </c>
      <c r="B2017" s="955" t="s">
        <v>20</v>
      </c>
      <c r="C2017" s="955" t="s">
        <v>4153</v>
      </c>
      <c r="D2017" s="974">
        <v>42729</v>
      </c>
      <c r="E2017" s="1079">
        <v>0.42152777777777778</v>
      </c>
      <c r="F2017" s="974">
        <v>42729</v>
      </c>
      <c r="G2017" s="1079">
        <v>0.48472222222222222</v>
      </c>
      <c r="H2017" s="1071">
        <f t="shared" si="115"/>
        <v>6.3194444444444442E-2</v>
      </c>
      <c r="I2017" s="1116">
        <v>3</v>
      </c>
      <c r="J2017" s="955"/>
      <c r="K2017" s="955"/>
      <c r="L2017" s="955" t="s">
        <v>17</v>
      </c>
      <c r="M2017" s="955" t="s">
        <v>8515</v>
      </c>
      <c r="N2017" s="955" t="s">
        <v>3</v>
      </c>
      <c r="O2017" s="955" t="s">
        <v>8</v>
      </c>
      <c r="P2017" s="955" t="s">
        <v>692</v>
      </c>
      <c r="Q2017" s="1081" t="s">
        <v>13657</v>
      </c>
      <c r="R2017" s="1075">
        <v>4.0170000000000003</v>
      </c>
      <c r="S2017" s="1075"/>
      <c r="T2017" s="1076">
        <f t="shared" si="116"/>
        <v>4.0170000000000003</v>
      </c>
      <c r="U2017" s="955"/>
      <c r="V2017" s="955"/>
      <c r="W2017" s="955"/>
      <c r="X2017" s="955"/>
      <c r="Y2017" s="964"/>
      <c r="Z2017" s="955"/>
      <c r="AA2017" s="964"/>
      <c r="AB2017" s="955"/>
      <c r="AC2017" s="964"/>
      <c r="AD2017" s="955" t="s">
        <v>38</v>
      </c>
      <c r="AE2017" s="955"/>
      <c r="AF2017" s="955"/>
      <c r="AG2017" s="955"/>
      <c r="AH2017" s="956"/>
      <c r="AJ2017" s="1">
        <f t="shared" si="114"/>
        <v>0</v>
      </c>
    </row>
    <row r="2018" spans="1:36" s="16" customFormat="1" ht="252">
      <c r="A2018" s="94" t="s">
        <v>13179</v>
      </c>
      <c r="B2018" s="955" t="s">
        <v>20</v>
      </c>
      <c r="C2018" s="1082" t="s">
        <v>20</v>
      </c>
      <c r="D2018" s="974">
        <v>42729</v>
      </c>
      <c r="E2018" s="1079">
        <v>0.88194444444444453</v>
      </c>
      <c r="F2018" s="974">
        <v>42730</v>
      </c>
      <c r="G2018" s="1079">
        <v>8.3333333333333329E-2</v>
      </c>
      <c r="H2018" s="1071">
        <f t="shared" si="115"/>
        <v>0.20138888888888873</v>
      </c>
      <c r="I2018" s="1116">
        <v>2</v>
      </c>
      <c r="J2018" s="955" t="s">
        <v>144</v>
      </c>
      <c r="K2018" s="955" t="s">
        <v>52</v>
      </c>
      <c r="L2018" s="955" t="s">
        <v>4</v>
      </c>
      <c r="M2018" s="955" t="s">
        <v>4151</v>
      </c>
      <c r="N2018" s="955" t="s">
        <v>3</v>
      </c>
      <c r="O2018" s="955" t="s">
        <v>8</v>
      </c>
      <c r="P2018" s="955" t="s">
        <v>13660</v>
      </c>
      <c r="Q2018" s="1081" t="s">
        <v>13692</v>
      </c>
      <c r="R2018" s="1075">
        <v>77.043999999999997</v>
      </c>
      <c r="S2018" s="1075"/>
      <c r="T2018" s="1076">
        <f t="shared" si="116"/>
        <v>77.043999999999997</v>
      </c>
      <c r="U2018" s="955"/>
      <c r="V2018" s="955"/>
      <c r="W2018" s="955"/>
      <c r="X2018" s="955"/>
      <c r="Y2018" s="964"/>
      <c r="Z2018" s="955"/>
      <c r="AA2018" s="964"/>
      <c r="AB2018" s="955"/>
      <c r="AC2018" s="964"/>
      <c r="AD2018" s="955" t="s">
        <v>0</v>
      </c>
      <c r="AE2018" s="955"/>
      <c r="AF2018" s="955"/>
      <c r="AG2018" s="955"/>
      <c r="AH2018" s="959"/>
      <c r="AJ2018" s="1">
        <f t="shared" si="114"/>
        <v>0</v>
      </c>
    </row>
    <row r="2019" spans="1:36" s="16" customFormat="1" ht="409.5">
      <c r="A2019" s="94" t="s">
        <v>13179</v>
      </c>
      <c r="B2019" s="280" t="s">
        <v>20</v>
      </c>
      <c r="C2019" s="280" t="s">
        <v>20</v>
      </c>
      <c r="D2019" s="497">
        <v>42730</v>
      </c>
      <c r="E2019" s="614">
        <v>8.3333333333333329E-2</v>
      </c>
      <c r="F2019" s="497">
        <v>42730</v>
      </c>
      <c r="G2019" s="614">
        <v>0.4375</v>
      </c>
      <c r="H2019" s="1088">
        <f t="shared" si="115"/>
        <v>0.35416666666666669</v>
      </c>
      <c r="I2019" s="1118">
        <v>2</v>
      </c>
      <c r="J2019" s="280" t="s">
        <v>144</v>
      </c>
      <c r="K2019" s="280" t="s">
        <v>52</v>
      </c>
      <c r="L2019" s="280" t="s">
        <v>4</v>
      </c>
      <c r="M2019" s="280" t="s">
        <v>4151</v>
      </c>
      <c r="N2019" s="280" t="s">
        <v>3</v>
      </c>
      <c r="O2019" s="280" t="s">
        <v>8</v>
      </c>
      <c r="P2019" s="280" t="s">
        <v>13937</v>
      </c>
      <c r="Q2019" s="1120" t="s">
        <v>13938</v>
      </c>
      <c r="R2019" s="1075">
        <v>49</v>
      </c>
      <c r="S2019" s="1075"/>
      <c r="T2019" s="1076">
        <f t="shared" si="116"/>
        <v>49</v>
      </c>
      <c r="U2019" s="955"/>
      <c r="V2019" s="955"/>
      <c r="W2019" s="955"/>
      <c r="X2019" s="955"/>
      <c r="Y2019" s="964"/>
      <c r="Z2019" s="955"/>
      <c r="AA2019" s="964"/>
      <c r="AB2019" s="955"/>
      <c r="AC2019" s="964"/>
      <c r="AD2019" s="955" t="s">
        <v>0</v>
      </c>
      <c r="AE2019" s="955"/>
      <c r="AF2019" s="955"/>
      <c r="AG2019" s="955"/>
      <c r="AH2019" s="959"/>
      <c r="AJ2019" s="1">
        <f t="shared" si="114"/>
        <v>0</v>
      </c>
    </row>
    <row r="2020" spans="1:36" ht="31.5">
      <c r="A2020" s="94" t="s">
        <v>13179</v>
      </c>
      <c r="B2020" s="955" t="s">
        <v>20</v>
      </c>
      <c r="C2020" s="1082" t="s">
        <v>20</v>
      </c>
      <c r="D2020" s="974">
        <v>42732</v>
      </c>
      <c r="E2020" s="1079">
        <v>0.52222222222222225</v>
      </c>
      <c r="F2020" s="974">
        <v>42732</v>
      </c>
      <c r="G2020" s="1079">
        <v>0.59652777777777777</v>
      </c>
      <c r="H2020" s="1088">
        <f t="shared" si="115"/>
        <v>7.4305555555555514E-2</v>
      </c>
      <c r="I2020" s="955">
        <v>19</v>
      </c>
      <c r="J2020" s="955"/>
      <c r="K2020" s="955"/>
      <c r="L2020" s="955" t="s">
        <v>30</v>
      </c>
      <c r="M2020" s="955" t="s">
        <v>4495</v>
      </c>
      <c r="N2020" s="955" t="s">
        <v>3</v>
      </c>
      <c r="O2020" s="955" t="s">
        <v>8</v>
      </c>
      <c r="P2020" s="955" t="s">
        <v>13693</v>
      </c>
      <c r="Q2020" s="1086" t="s">
        <v>13694</v>
      </c>
      <c r="R2020" s="1085">
        <v>32</v>
      </c>
      <c r="S2020" s="1085"/>
      <c r="T2020" s="1076">
        <f t="shared" si="116"/>
        <v>32</v>
      </c>
      <c r="U2020" s="955"/>
      <c r="V2020" s="955"/>
      <c r="W2020" s="955"/>
      <c r="X2020" s="955"/>
      <c r="Y2020" s="964"/>
      <c r="Z2020" s="955"/>
      <c r="AA2020" s="964"/>
      <c r="AB2020" s="955"/>
      <c r="AC2020" s="964"/>
      <c r="AD2020" s="955" t="s">
        <v>28</v>
      </c>
      <c r="AE2020" s="955"/>
      <c r="AF2020" s="955"/>
      <c r="AG2020" s="955"/>
      <c r="AH2020" s="956"/>
      <c r="AJ2020" s="1">
        <f t="shared" si="114"/>
        <v>0</v>
      </c>
    </row>
    <row r="2021" spans="1:36" ht="56.25">
      <c r="A2021" s="94" t="s">
        <v>13179</v>
      </c>
      <c r="B2021" s="955" t="s">
        <v>20</v>
      </c>
      <c r="C2021" s="1082" t="s">
        <v>4157</v>
      </c>
      <c r="D2021" s="974">
        <v>42733</v>
      </c>
      <c r="E2021" s="1079">
        <v>0.55208333333333337</v>
      </c>
      <c r="F2021" s="974">
        <v>42733</v>
      </c>
      <c r="G2021" s="1079">
        <v>0.63750000000000007</v>
      </c>
      <c r="H2021" s="1088">
        <f t="shared" si="115"/>
        <v>8.5416666666666696E-2</v>
      </c>
      <c r="I2021" s="955">
        <v>16</v>
      </c>
      <c r="J2021" s="955"/>
      <c r="K2021" s="955"/>
      <c r="L2021" s="955" t="s">
        <v>17</v>
      </c>
      <c r="M2021" s="955" t="s">
        <v>4158</v>
      </c>
      <c r="N2021" s="955" t="s">
        <v>3</v>
      </c>
      <c r="O2021" s="955" t="s">
        <v>8</v>
      </c>
      <c r="P2021" s="955" t="s">
        <v>13867</v>
      </c>
      <c r="Q2021" s="1086" t="s">
        <v>13939</v>
      </c>
      <c r="R2021" s="1085">
        <v>43.515000000000001</v>
      </c>
      <c r="S2021" s="1085"/>
      <c r="T2021" s="1076">
        <f t="shared" si="116"/>
        <v>43.515000000000001</v>
      </c>
      <c r="U2021" s="955"/>
      <c r="V2021" s="955"/>
      <c r="W2021" s="955"/>
      <c r="X2021" s="955"/>
      <c r="Y2021" s="964"/>
      <c r="Z2021" s="955"/>
      <c r="AA2021" s="964"/>
      <c r="AB2021" s="955"/>
      <c r="AC2021" s="964"/>
      <c r="AD2021" s="955" t="s">
        <v>38</v>
      </c>
      <c r="AE2021" s="955"/>
      <c r="AF2021" s="955"/>
      <c r="AG2021" s="955"/>
      <c r="AH2021" s="956"/>
      <c r="AJ2021" s="1">
        <f t="shared" si="114"/>
        <v>0</v>
      </c>
    </row>
    <row r="2022" spans="1:36" ht="75">
      <c r="A2022" s="94" t="s">
        <v>13179</v>
      </c>
      <c r="B2022" s="955" t="s">
        <v>20</v>
      </c>
      <c r="C2022" s="1082" t="s">
        <v>4157</v>
      </c>
      <c r="D2022" s="974">
        <v>42735</v>
      </c>
      <c r="E2022" s="1079">
        <v>0.64444444444444449</v>
      </c>
      <c r="F2022" s="974">
        <v>42735</v>
      </c>
      <c r="G2022" s="1079">
        <v>0.71388888888888891</v>
      </c>
      <c r="H2022" s="1071">
        <f t="shared" si="115"/>
        <v>6.944444444444442E-2</v>
      </c>
      <c r="I2022" s="955">
        <v>15</v>
      </c>
      <c r="J2022" s="955"/>
      <c r="K2022" s="955"/>
      <c r="L2022" s="955" t="s">
        <v>17</v>
      </c>
      <c r="M2022" s="955" t="s">
        <v>4158</v>
      </c>
      <c r="N2022" s="955" t="s">
        <v>3</v>
      </c>
      <c r="O2022" s="955" t="s">
        <v>8</v>
      </c>
      <c r="P2022" s="955" t="s">
        <v>13867</v>
      </c>
      <c r="Q2022" s="1086" t="s">
        <v>15371</v>
      </c>
      <c r="R2022" s="1085">
        <v>36.1</v>
      </c>
      <c r="S2022" s="1085"/>
      <c r="T2022" s="1076">
        <f t="shared" si="116"/>
        <v>36.1</v>
      </c>
      <c r="U2022" s="955"/>
      <c r="V2022" s="955"/>
      <c r="W2022" s="955"/>
      <c r="X2022" s="955"/>
      <c r="Y2022" s="964"/>
      <c r="Z2022" s="955"/>
      <c r="AA2022" s="964"/>
      <c r="AB2022" s="955"/>
      <c r="AC2022" s="964"/>
      <c r="AD2022" s="955" t="s">
        <v>38</v>
      </c>
      <c r="AE2022" s="955"/>
      <c r="AF2022" s="955"/>
      <c r="AG2022" s="955"/>
      <c r="AH2022" s="956"/>
      <c r="AJ2022" s="1">
        <f t="shared" si="114"/>
        <v>0</v>
      </c>
    </row>
    <row r="2023" spans="1:36" ht="112.5">
      <c r="A2023" s="94" t="s">
        <v>13179</v>
      </c>
      <c r="B2023" s="179" t="s">
        <v>20</v>
      </c>
      <c r="C2023" s="480" t="s">
        <v>20</v>
      </c>
      <c r="D2023" s="169">
        <v>42735</v>
      </c>
      <c r="E2023" s="68">
        <v>0.70486111111111116</v>
      </c>
      <c r="F2023" s="169">
        <v>42735</v>
      </c>
      <c r="G2023" s="68">
        <v>0.70624999999999993</v>
      </c>
      <c r="H2023" s="191">
        <f t="shared" si="115"/>
        <v>1.3888888888887729E-3</v>
      </c>
      <c r="I2023" s="179">
        <v>10</v>
      </c>
      <c r="J2023" s="179"/>
      <c r="K2023" s="179"/>
      <c r="L2023" s="179" t="s">
        <v>10</v>
      </c>
      <c r="M2023" s="179" t="s">
        <v>533</v>
      </c>
      <c r="N2023" s="179" t="s">
        <v>3</v>
      </c>
      <c r="O2023" s="179" t="s">
        <v>8</v>
      </c>
      <c r="P2023" s="179" t="s">
        <v>13940</v>
      </c>
      <c r="Q2023" s="1122" t="s">
        <v>13941</v>
      </c>
      <c r="R2023" s="235">
        <v>4.0999999999999996</v>
      </c>
      <c r="S2023" s="236"/>
      <c r="T2023" s="189">
        <f t="shared" si="116"/>
        <v>4.0999999999999996</v>
      </c>
      <c r="U2023" s="955" t="s">
        <v>29</v>
      </c>
      <c r="V2023" s="955">
        <v>2004</v>
      </c>
      <c r="W2023" s="955"/>
      <c r="X2023" s="955"/>
      <c r="Y2023" s="964">
        <v>0</v>
      </c>
      <c r="Z2023" s="955">
        <v>100</v>
      </c>
      <c r="AA2023" s="964">
        <v>42796</v>
      </c>
      <c r="AB2023" s="955">
        <v>0</v>
      </c>
      <c r="AC2023" s="964">
        <v>0</v>
      </c>
      <c r="AD2023" s="955" t="s">
        <v>32</v>
      </c>
      <c r="AE2023" s="955"/>
      <c r="AF2023" s="955"/>
      <c r="AG2023" s="955"/>
      <c r="AH2023" s="956"/>
      <c r="AJ2023" s="1">
        <f t="shared" si="114"/>
        <v>0</v>
      </c>
    </row>
    <row r="2024" spans="1:36" ht="112.5">
      <c r="A2024" s="94" t="s">
        <v>13179</v>
      </c>
      <c r="B2024" s="179" t="s">
        <v>20</v>
      </c>
      <c r="C2024" s="480" t="s">
        <v>20</v>
      </c>
      <c r="D2024" s="169">
        <v>42735</v>
      </c>
      <c r="E2024" s="68">
        <v>0.76736111111111116</v>
      </c>
      <c r="F2024" s="169">
        <v>42735</v>
      </c>
      <c r="G2024" s="68">
        <v>0.76874999999999993</v>
      </c>
      <c r="H2024" s="191">
        <f t="shared" si="115"/>
        <v>1.3888888888887729E-3</v>
      </c>
      <c r="I2024" s="179">
        <v>21</v>
      </c>
      <c r="J2024" s="179"/>
      <c r="K2024" s="179"/>
      <c r="L2024" s="179" t="s">
        <v>4</v>
      </c>
      <c r="M2024" s="179" t="s">
        <v>538</v>
      </c>
      <c r="N2024" s="179">
        <v>110</v>
      </c>
      <c r="O2024" s="179" t="s">
        <v>8</v>
      </c>
      <c r="P2024" s="179" t="s">
        <v>13942</v>
      </c>
      <c r="Q2024" s="1122" t="s">
        <v>15372</v>
      </c>
      <c r="R2024" s="235">
        <v>10</v>
      </c>
      <c r="S2024" s="236"/>
      <c r="T2024" s="189">
        <f t="shared" si="116"/>
        <v>10</v>
      </c>
      <c r="U2024" s="955"/>
      <c r="V2024" s="955"/>
      <c r="W2024" s="955"/>
      <c r="X2024" s="955"/>
      <c r="Y2024" s="964"/>
      <c r="Z2024" s="955"/>
      <c r="AA2024" s="964"/>
      <c r="AB2024" s="955"/>
      <c r="AC2024" s="964"/>
      <c r="AD2024" s="955" t="s">
        <v>0</v>
      </c>
      <c r="AE2024" s="955"/>
      <c r="AF2024" s="955"/>
      <c r="AG2024" s="955"/>
      <c r="AH2024" s="956"/>
      <c r="AJ2024" s="1">
        <f t="shared" si="114"/>
        <v>0</v>
      </c>
    </row>
    <row r="2025" spans="1:36" ht="112.5">
      <c r="A2025" s="94" t="s">
        <v>13179</v>
      </c>
      <c r="B2025" s="179" t="s">
        <v>20</v>
      </c>
      <c r="C2025" s="480" t="s">
        <v>5859</v>
      </c>
      <c r="D2025" s="169">
        <v>42735</v>
      </c>
      <c r="E2025" s="68">
        <v>0.77083333333333337</v>
      </c>
      <c r="F2025" s="169">
        <v>42735</v>
      </c>
      <c r="G2025" s="68">
        <v>0.78402777777777777</v>
      </c>
      <c r="H2025" s="191">
        <f t="shared" si="115"/>
        <v>1.3194444444444398E-2</v>
      </c>
      <c r="I2025" s="179">
        <v>182</v>
      </c>
      <c r="J2025" s="179"/>
      <c r="K2025" s="179" t="s">
        <v>21</v>
      </c>
      <c r="L2025" s="179" t="s">
        <v>17</v>
      </c>
      <c r="M2025" s="179" t="s">
        <v>628</v>
      </c>
      <c r="N2025" s="179">
        <v>110</v>
      </c>
      <c r="O2025" s="179" t="s">
        <v>8</v>
      </c>
      <c r="P2025" s="179" t="s">
        <v>13868</v>
      </c>
      <c r="Q2025" s="1122" t="s">
        <v>15373</v>
      </c>
      <c r="R2025" s="235">
        <v>12.9</v>
      </c>
      <c r="S2025" s="236"/>
      <c r="T2025" s="189">
        <f t="shared" si="116"/>
        <v>12.9</v>
      </c>
      <c r="U2025" s="955"/>
      <c r="V2025" s="955"/>
      <c r="W2025" s="955"/>
      <c r="X2025" s="955"/>
      <c r="Y2025" s="964"/>
      <c r="Z2025" s="955"/>
      <c r="AA2025" s="964"/>
      <c r="AB2025" s="955"/>
      <c r="AC2025" s="964"/>
      <c r="AD2025" s="955" t="s">
        <v>38</v>
      </c>
      <c r="AE2025" s="955"/>
      <c r="AF2025" s="955"/>
      <c r="AG2025" s="955"/>
      <c r="AH2025" s="956"/>
      <c r="AJ2025" s="1">
        <f t="shared" si="114"/>
        <v>0</v>
      </c>
    </row>
    <row r="2026" spans="1:36" ht="93.75">
      <c r="A2026" s="179" t="s">
        <v>12537</v>
      </c>
      <c r="B2026" s="100" t="s">
        <v>87</v>
      </c>
      <c r="C2026" s="100" t="s">
        <v>376</v>
      </c>
      <c r="D2026" s="98">
        <v>42644</v>
      </c>
      <c r="E2026" s="99">
        <v>0.79305555555555562</v>
      </c>
      <c r="F2026" s="98">
        <v>42644</v>
      </c>
      <c r="G2026" s="99">
        <v>0.79305555555555562</v>
      </c>
      <c r="H2026" s="99">
        <v>0</v>
      </c>
      <c r="I2026" s="101">
        <v>25</v>
      </c>
      <c r="J2026" s="100" t="s">
        <v>576</v>
      </c>
      <c r="K2026" s="194"/>
      <c r="L2026" s="100" t="s">
        <v>17</v>
      </c>
      <c r="M2026" s="100" t="s">
        <v>12496</v>
      </c>
      <c r="N2026" s="100">
        <v>110</v>
      </c>
      <c r="O2026" s="100" t="s">
        <v>14</v>
      </c>
      <c r="P2026" s="100" t="s">
        <v>12496</v>
      </c>
      <c r="Q2026" s="194" t="s">
        <v>12497</v>
      </c>
      <c r="R2026" s="490"/>
      <c r="S2026" s="491">
        <v>46.9</v>
      </c>
      <c r="T2026" s="257">
        <v>46.9</v>
      </c>
      <c r="U2026" s="955" t="s">
        <v>48</v>
      </c>
      <c r="V2026" s="955">
        <v>2012</v>
      </c>
      <c r="W2026" s="955" t="s">
        <v>15046</v>
      </c>
      <c r="X2026" s="955" t="s">
        <v>15047</v>
      </c>
      <c r="Y2026" s="955"/>
      <c r="Z2026" s="955"/>
      <c r="AA2026" s="955"/>
      <c r="AB2026" s="955"/>
      <c r="AC2026" s="955">
        <v>2016</v>
      </c>
      <c r="AD2026" s="956" t="s">
        <v>38</v>
      </c>
      <c r="AE2026" s="956"/>
      <c r="AF2026" s="956"/>
      <c r="AG2026" s="956" t="s">
        <v>609</v>
      </c>
      <c r="AH2026" s="956"/>
      <c r="AJ2026" s="1">
        <f t="shared" si="114"/>
        <v>0</v>
      </c>
    </row>
    <row r="2027" spans="1:36" ht="112.5">
      <c r="A2027" s="179" t="s">
        <v>12537</v>
      </c>
      <c r="B2027" s="260" t="s">
        <v>87</v>
      </c>
      <c r="C2027" s="260" t="s">
        <v>87</v>
      </c>
      <c r="D2027" s="85">
        <v>42645</v>
      </c>
      <c r="E2027" s="86">
        <v>0.44722222222222219</v>
      </c>
      <c r="F2027" s="85">
        <v>42645</v>
      </c>
      <c r="G2027" s="86">
        <v>0.47083333333333338</v>
      </c>
      <c r="H2027" s="86">
        <v>2.361111111111111E-2</v>
      </c>
      <c r="I2027" s="96">
        <v>5</v>
      </c>
      <c r="J2027" s="261" t="s">
        <v>144</v>
      </c>
      <c r="K2027" s="261" t="s">
        <v>21</v>
      </c>
      <c r="L2027" s="261" t="s">
        <v>30</v>
      </c>
      <c r="M2027" s="261" t="s">
        <v>1671</v>
      </c>
      <c r="N2027" s="261" t="s">
        <v>3</v>
      </c>
      <c r="O2027" s="261" t="s">
        <v>8</v>
      </c>
      <c r="P2027" s="261" t="s">
        <v>1671</v>
      </c>
      <c r="Q2027" s="261" t="s">
        <v>12498</v>
      </c>
      <c r="R2027" s="492">
        <v>2.4</v>
      </c>
      <c r="S2027" s="493"/>
      <c r="T2027" s="262">
        <v>2.4</v>
      </c>
      <c r="U2027" s="955" t="s">
        <v>29</v>
      </c>
      <c r="V2027" s="955">
        <v>1991</v>
      </c>
      <c r="W2027" s="955" t="s">
        <v>2749</v>
      </c>
      <c r="X2027" s="955" t="s">
        <v>609</v>
      </c>
      <c r="Y2027" s="964">
        <v>42623</v>
      </c>
      <c r="Z2027" s="955">
        <v>100</v>
      </c>
      <c r="AA2027" s="971">
        <v>42795</v>
      </c>
      <c r="AB2027" s="955">
        <v>0</v>
      </c>
      <c r="AC2027" s="964">
        <v>42623</v>
      </c>
      <c r="AD2027" s="956" t="s">
        <v>28</v>
      </c>
      <c r="AE2027" s="956"/>
      <c r="AF2027" s="956"/>
      <c r="AG2027" s="956"/>
      <c r="AH2027" s="956"/>
      <c r="AJ2027" s="1">
        <f t="shared" si="114"/>
        <v>0</v>
      </c>
    </row>
    <row r="2028" spans="1:36" ht="112.5" customHeight="1">
      <c r="A2028" s="179" t="s">
        <v>12537</v>
      </c>
      <c r="B2028" s="57" t="s">
        <v>87</v>
      </c>
      <c r="C2028" s="57" t="s">
        <v>87</v>
      </c>
      <c r="D2028" s="58">
        <v>42656</v>
      </c>
      <c r="E2028" s="59">
        <v>0.47152777777777777</v>
      </c>
      <c r="F2028" s="58">
        <v>42656</v>
      </c>
      <c r="G2028" s="59">
        <v>0.47152777777777777</v>
      </c>
      <c r="H2028" s="59">
        <v>0</v>
      </c>
      <c r="I2028" s="60">
        <v>7</v>
      </c>
      <c r="J2028" s="60"/>
      <c r="K2028" s="60"/>
      <c r="L2028" s="71" t="s">
        <v>30</v>
      </c>
      <c r="M2028" s="72" t="s">
        <v>12560</v>
      </c>
      <c r="N2028" s="60" t="s">
        <v>3</v>
      </c>
      <c r="O2028" s="71" t="s">
        <v>8</v>
      </c>
      <c r="P2028" s="72" t="s">
        <v>346</v>
      </c>
      <c r="Q2028" s="71" t="s">
        <v>12561</v>
      </c>
      <c r="R2028" s="252"/>
      <c r="S2028" s="255">
        <v>8</v>
      </c>
      <c r="T2028" s="167">
        <v>8</v>
      </c>
      <c r="U2028" s="955" t="s">
        <v>29</v>
      </c>
      <c r="V2028" s="955" t="s">
        <v>15048</v>
      </c>
      <c r="W2028" s="955" t="s">
        <v>2737</v>
      </c>
      <c r="X2028" s="955" t="s">
        <v>15048</v>
      </c>
      <c r="Y2028" s="955" t="s">
        <v>15049</v>
      </c>
      <c r="Z2028" s="955">
        <v>100</v>
      </c>
      <c r="AA2028" s="971" t="s">
        <v>15050</v>
      </c>
      <c r="AB2028" s="955">
        <v>0</v>
      </c>
      <c r="AC2028" s="955" t="s">
        <v>15049</v>
      </c>
      <c r="AD2028" s="956" t="s">
        <v>28</v>
      </c>
      <c r="AE2028" s="956"/>
      <c r="AF2028" s="956"/>
      <c r="AG2028" s="956" t="s">
        <v>609</v>
      </c>
      <c r="AH2028" s="955" t="s">
        <v>15051</v>
      </c>
      <c r="AJ2028" s="1">
        <f t="shared" si="114"/>
        <v>0</v>
      </c>
    </row>
    <row r="2029" spans="1:36" ht="37.5">
      <c r="A2029" s="94" t="s">
        <v>12777</v>
      </c>
      <c r="B2029" s="57" t="s">
        <v>60</v>
      </c>
      <c r="C2029" s="57" t="s">
        <v>581</v>
      </c>
      <c r="D2029" s="58">
        <v>42690</v>
      </c>
      <c r="E2029" s="59">
        <v>0.19652777777777777</v>
      </c>
      <c r="F2029" s="58">
        <v>42690</v>
      </c>
      <c r="G2029" s="59">
        <v>0.33194444444444443</v>
      </c>
      <c r="H2029" s="59">
        <v>0.13541666666666666</v>
      </c>
      <c r="I2029" s="60">
        <v>7</v>
      </c>
      <c r="J2029" s="60" t="s">
        <v>582</v>
      </c>
      <c r="K2029" s="60" t="s">
        <v>15</v>
      </c>
      <c r="L2029" s="71" t="s">
        <v>12</v>
      </c>
      <c r="M2029" s="72" t="s">
        <v>12975</v>
      </c>
      <c r="N2029" s="60" t="s">
        <v>3</v>
      </c>
      <c r="O2029" s="71" t="s">
        <v>8</v>
      </c>
      <c r="P2029" s="72" t="s">
        <v>12975</v>
      </c>
      <c r="Q2029" s="71" t="s">
        <v>12976</v>
      </c>
      <c r="R2029" s="252">
        <v>8.4</v>
      </c>
      <c r="S2029" s="255"/>
      <c r="T2029" s="167">
        <v>8.4</v>
      </c>
      <c r="U2029" s="955"/>
      <c r="V2029" s="955"/>
      <c r="W2029" s="955"/>
      <c r="X2029" s="955"/>
      <c r="Y2029" s="955"/>
      <c r="Z2029" s="955"/>
      <c r="AA2029" s="955"/>
      <c r="AB2029" s="955"/>
      <c r="AC2029" s="955"/>
      <c r="AD2029" s="955" t="s">
        <v>23</v>
      </c>
      <c r="AE2029" s="955"/>
      <c r="AF2029" s="955"/>
      <c r="AG2029" s="956"/>
      <c r="AH2029" s="956"/>
      <c r="AJ2029" s="1">
        <f t="shared" si="114"/>
        <v>0</v>
      </c>
    </row>
    <row r="2030" spans="1:36" ht="47.25" customHeight="1">
      <c r="A2030" s="179" t="s">
        <v>12537</v>
      </c>
      <c r="B2030" s="258" t="s">
        <v>87</v>
      </c>
      <c r="C2030" s="258" t="s">
        <v>321</v>
      </c>
      <c r="D2030" s="98">
        <v>42665</v>
      </c>
      <c r="E2030" s="99">
        <v>0.4465277777777778</v>
      </c>
      <c r="F2030" s="98">
        <v>42665</v>
      </c>
      <c r="G2030" s="99">
        <v>0.4465277777777778</v>
      </c>
      <c r="H2030" s="99">
        <v>0</v>
      </c>
      <c r="I2030" s="101">
        <v>8</v>
      </c>
      <c r="J2030" s="100"/>
      <c r="K2030" s="258"/>
      <c r="L2030" s="258" t="s">
        <v>12</v>
      </c>
      <c r="M2030" s="258" t="s">
        <v>12646</v>
      </c>
      <c r="N2030" s="258" t="s">
        <v>3</v>
      </c>
      <c r="O2030" s="258" t="s">
        <v>2</v>
      </c>
      <c r="P2030" s="258" t="s">
        <v>346</v>
      </c>
      <c r="Q2030" s="258" t="s">
        <v>12647</v>
      </c>
      <c r="R2030" s="494"/>
      <c r="S2030" s="272">
        <v>0.6</v>
      </c>
      <c r="T2030" s="259">
        <v>0.6</v>
      </c>
      <c r="U2030" s="955" t="s">
        <v>39</v>
      </c>
      <c r="V2030" s="955">
        <v>1989</v>
      </c>
      <c r="W2030" s="955" t="s">
        <v>15052</v>
      </c>
      <c r="X2030" s="955" t="s">
        <v>2932</v>
      </c>
      <c r="Y2030" s="964">
        <v>42547</v>
      </c>
      <c r="Z2030" s="955">
        <v>100</v>
      </c>
      <c r="AA2030" s="955"/>
      <c r="AB2030" s="955">
        <v>0</v>
      </c>
      <c r="AC2030" s="964">
        <v>42547</v>
      </c>
      <c r="AD2030" s="956" t="s">
        <v>0</v>
      </c>
      <c r="AE2030" s="956"/>
      <c r="AF2030" s="956"/>
      <c r="AG2030" s="956" t="s">
        <v>609</v>
      </c>
      <c r="AH2030" s="955" t="s">
        <v>15053</v>
      </c>
      <c r="AJ2030" s="1">
        <f t="shared" si="114"/>
        <v>0</v>
      </c>
    </row>
    <row r="2031" spans="1:36" s="16" customFormat="1" ht="94.5">
      <c r="A2031" s="94" t="s">
        <v>13179</v>
      </c>
      <c r="B2031" s="179" t="s">
        <v>6</v>
      </c>
      <c r="C2031" s="179" t="s">
        <v>1131</v>
      </c>
      <c r="D2031" s="169">
        <v>42735</v>
      </c>
      <c r="E2031" s="176">
        <v>0.54166666666666663</v>
      </c>
      <c r="F2031" s="169">
        <v>42735</v>
      </c>
      <c r="G2031" s="176">
        <v>0.71180555555555547</v>
      </c>
      <c r="H2031" s="176">
        <v>0.17013888888888884</v>
      </c>
      <c r="I2031" s="1200">
        <v>3</v>
      </c>
      <c r="J2031" s="179"/>
      <c r="K2031" s="179"/>
      <c r="L2031" s="179" t="s">
        <v>4</v>
      </c>
      <c r="M2031" s="179" t="s">
        <v>13872</v>
      </c>
      <c r="N2031" s="179" t="s">
        <v>3</v>
      </c>
      <c r="O2031" s="179" t="s">
        <v>26</v>
      </c>
      <c r="P2031" s="179" t="s">
        <v>13872</v>
      </c>
      <c r="Q2031" s="179" t="s">
        <v>13873</v>
      </c>
      <c r="R2031" s="1265">
        <v>8.3000000000000007</v>
      </c>
      <c r="S2031" s="1283"/>
      <c r="T2031" s="1292">
        <v>8.3000000000000007</v>
      </c>
      <c r="U2031" s="955" t="s">
        <v>34</v>
      </c>
      <c r="V2031" s="1016">
        <v>2010</v>
      </c>
      <c r="W2031" s="1016" t="s">
        <v>14851</v>
      </c>
      <c r="X2031" s="1016" t="s">
        <v>14852</v>
      </c>
      <c r="Y2031" s="1028" t="s">
        <v>14853</v>
      </c>
      <c r="Z2031" s="1035">
        <v>1</v>
      </c>
      <c r="AA2031" s="1028" t="s">
        <v>14854</v>
      </c>
      <c r="AB2031" s="1037" t="s">
        <v>14855</v>
      </c>
      <c r="AC2031" s="1016"/>
      <c r="AD2031" s="1016" t="s">
        <v>23</v>
      </c>
      <c r="AE2031" s="955"/>
      <c r="AF2031" s="955"/>
      <c r="AG2031" s="955"/>
      <c r="AH2031" s="959"/>
      <c r="AJ2031" s="1">
        <f t="shared" si="114"/>
        <v>0</v>
      </c>
    </row>
    <row r="2032" spans="1:36" ht="131.25">
      <c r="A2032" s="94" t="s">
        <v>12777</v>
      </c>
      <c r="B2032" s="57" t="s">
        <v>87</v>
      </c>
      <c r="C2032" s="57" t="s">
        <v>87</v>
      </c>
      <c r="D2032" s="58">
        <v>42678</v>
      </c>
      <c r="E2032" s="59">
        <v>0.4548611111111111</v>
      </c>
      <c r="F2032" s="58">
        <v>42678</v>
      </c>
      <c r="G2032" s="59">
        <v>0.4604166666666667</v>
      </c>
      <c r="H2032" s="59">
        <v>5.5555555555555558E-3</v>
      </c>
      <c r="I2032" s="60">
        <v>9</v>
      </c>
      <c r="J2032" s="60" t="s">
        <v>303</v>
      </c>
      <c r="K2032" s="60" t="s">
        <v>21</v>
      </c>
      <c r="L2032" s="71" t="s">
        <v>30</v>
      </c>
      <c r="M2032" s="72" t="s">
        <v>1628</v>
      </c>
      <c r="N2032" s="60" t="s">
        <v>3</v>
      </c>
      <c r="O2032" s="71" t="s">
        <v>8</v>
      </c>
      <c r="P2032" s="72" t="s">
        <v>1628</v>
      </c>
      <c r="Q2032" s="71" t="s">
        <v>12786</v>
      </c>
      <c r="R2032" s="252">
        <v>0.1</v>
      </c>
      <c r="S2032" s="255">
        <v>2.5</v>
      </c>
      <c r="T2032" s="167">
        <v>2.6</v>
      </c>
      <c r="U2032" s="955" t="s">
        <v>29</v>
      </c>
      <c r="V2032" s="955">
        <v>1991</v>
      </c>
      <c r="W2032" s="955" t="s">
        <v>2737</v>
      </c>
      <c r="X2032" s="955" t="s">
        <v>2718</v>
      </c>
      <c r="Y2032" s="964">
        <v>42607</v>
      </c>
      <c r="Z2032" s="955">
        <v>100</v>
      </c>
      <c r="AA2032" s="973">
        <v>42767</v>
      </c>
      <c r="AB2032" s="955">
        <v>0</v>
      </c>
      <c r="AC2032" s="964">
        <v>42607</v>
      </c>
      <c r="AD2032" s="956" t="s">
        <v>28</v>
      </c>
      <c r="AE2032" s="956"/>
      <c r="AF2032" s="956"/>
      <c r="AG2032" s="956" t="s">
        <v>609</v>
      </c>
      <c r="AH2032" s="955" t="s">
        <v>15051</v>
      </c>
      <c r="AJ2032" s="1">
        <f t="shared" si="114"/>
        <v>0</v>
      </c>
    </row>
    <row r="2033" spans="1:37" ht="63">
      <c r="A2033" s="94" t="s">
        <v>12777</v>
      </c>
      <c r="B2033" s="258" t="s">
        <v>87</v>
      </c>
      <c r="C2033" s="258" t="s">
        <v>3990</v>
      </c>
      <c r="D2033" s="98">
        <v>42679</v>
      </c>
      <c r="E2033" s="99">
        <v>1.3194444444444444E-2</v>
      </c>
      <c r="F2033" s="98">
        <v>42679</v>
      </c>
      <c r="G2033" s="99">
        <v>5.5555555555555552E-2</v>
      </c>
      <c r="H2033" s="99">
        <v>4.2361111111111106E-2</v>
      </c>
      <c r="I2033" s="101">
        <v>19</v>
      </c>
      <c r="J2033" s="100" t="s">
        <v>303</v>
      </c>
      <c r="K2033" s="258" t="s">
        <v>21</v>
      </c>
      <c r="L2033" s="100" t="s">
        <v>17</v>
      </c>
      <c r="M2033" s="258" t="s">
        <v>1347</v>
      </c>
      <c r="N2033" s="258" t="s">
        <v>3</v>
      </c>
      <c r="O2033" s="258" t="s">
        <v>8</v>
      </c>
      <c r="P2033" s="258" t="s">
        <v>1347</v>
      </c>
      <c r="Q2033" s="258" t="s">
        <v>12794</v>
      </c>
      <c r="R2033" s="494">
        <v>12.7</v>
      </c>
      <c r="S2033" s="272">
        <v>4.8</v>
      </c>
      <c r="T2033" s="259">
        <v>17.5</v>
      </c>
      <c r="U2033" s="955"/>
      <c r="V2033" s="955">
        <v>2008</v>
      </c>
      <c r="W2033" s="955"/>
      <c r="X2033" s="955" t="s">
        <v>2718</v>
      </c>
      <c r="Y2033" s="964">
        <v>42629</v>
      </c>
      <c r="Z2033" s="955">
        <v>100</v>
      </c>
      <c r="AA2033" s="973">
        <v>42795</v>
      </c>
      <c r="AB2033" s="955">
        <v>0</v>
      </c>
      <c r="AC2033" s="964">
        <v>42629</v>
      </c>
      <c r="AD2033" s="956" t="s">
        <v>38</v>
      </c>
      <c r="AE2033" s="956"/>
      <c r="AF2033" s="956"/>
      <c r="AG2033" s="956" t="s">
        <v>609</v>
      </c>
      <c r="AH2033" s="955" t="s">
        <v>15051</v>
      </c>
      <c r="AJ2033" s="1">
        <f t="shared" si="114"/>
        <v>0</v>
      </c>
    </row>
    <row r="2034" spans="1:37" ht="56.25">
      <c r="A2034" s="94" t="s">
        <v>12777</v>
      </c>
      <c r="B2034" s="57" t="s">
        <v>87</v>
      </c>
      <c r="C2034" s="57" t="s">
        <v>87</v>
      </c>
      <c r="D2034" s="58">
        <v>42683</v>
      </c>
      <c r="E2034" s="59">
        <v>0.45555555555555555</v>
      </c>
      <c r="F2034" s="58">
        <v>42683</v>
      </c>
      <c r="G2034" s="59">
        <v>0.50069444444444444</v>
      </c>
      <c r="H2034" s="59">
        <v>4.5138888888888888E-2</v>
      </c>
      <c r="I2034" s="60">
        <v>18</v>
      </c>
      <c r="J2034" s="60" t="s">
        <v>144</v>
      </c>
      <c r="K2034" s="60" t="s">
        <v>146</v>
      </c>
      <c r="L2034" s="71" t="s">
        <v>4</v>
      </c>
      <c r="M2034" s="72" t="s">
        <v>1347</v>
      </c>
      <c r="N2034" s="60" t="s">
        <v>3</v>
      </c>
      <c r="O2034" s="71" t="s">
        <v>8</v>
      </c>
      <c r="P2034" s="72" t="s">
        <v>1347</v>
      </c>
      <c r="Q2034" s="71" t="s">
        <v>12921</v>
      </c>
      <c r="R2034" s="252">
        <v>11.9</v>
      </c>
      <c r="S2034" s="255">
        <v>5.6</v>
      </c>
      <c r="T2034" s="167">
        <v>17.5</v>
      </c>
      <c r="U2034" s="955"/>
      <c r="V2034" s="955">
        <v>2008</v>
      </c>
      <c r="W2034" s="955"/>
      <c r="X2034" s="955" t="s">
        <v>2718</v>
      </c>
      <c r="Y2034" s="964">
        <v>42629</v>
      </c>
      <c r="Z2034" s="955">
        <v>100</v>
      </c>
      <c r="AA2034" s="973">
        <v>42795</v>
      </c>
      <c r="AB2034" s="955">
        <v>0</v>
      </c>
      <c r="AC2034" s="964">
        <v>42629</v>
      </c>
      <c r="AD2034" s="956" t="s">
        <v>18</v>
      </c>
      <c r="AE2034" s="956"/>
      <c r="AF2034" s="956"/>
      <c r="AG2034" s="956" t="s">
        <v>609</v>
      </c>
      <c r="AH2034" s="955" t="s">
        <v>15051</v>
      </c>
      <c r="AJ2034" s="1">
        <f t="shared" si="114"/>
        <v>0</v>
      </c>
    </row>
    <row r="2035" spans="1:37" ht="63">
      <c r="A2035" s="179" t="s">
        <v>8405</v>
      </c>
      <c r="B2035" s="179" t="s">
        <v>19</v>
      </c>
      <c r="C2035" s="179"/>
      <c r="D2035" s="169">
        <v>42626</v>
      </c>
      <c r="E2035" s="281">
        <v>42626.215277777781</v>
      </c>
      <c r="F2035" s="169">
        <v>42626</v>
      </c>
      <c r="G2035" s="281">
        <v>42626.336805555555</v>
      </c>
      <c r="H2035" s="193">
        <f>G2035-E2035</f>
        <v>0.12152777777373558</v>
      </c>
      <c r="I2035" s="179">
        <v>2</v>
      </c>
      <c r="J2035" s="115"/>
      <c r="K2035" s="115"/>
      <c r="L2035" s="179" t="s">
        <v>4</v>
      </c>
      <c r="M2035" s="179" t="s">
        <v>12257</v>
      </c>
      <c r="N2035" s="179" t="s">
        <v>3</v>
      </c>
      <c r="O2035" s="179" t="s">
        <v>57</v>
      </c>
      <c r="P2035" s="179" t="s">
        <v>12258</v>
      </c>
      <c r="Q2035" s="115" t="s">
        <v>12259</v>
      </c>
      <c r="R2035" s="1259"/>
      <c r="S2035" s="1280">
        <v>8.1969999999999992</v>
      </c>
      <c r="T2035" s="170">
        <f>R2035+S2035</f>
        <v>8.1969999999999992</v>
      </c>
      <c r="U2035" s="955" t="s">
        <v>57</v>
      </c>
      <c r="V2035" s="955"/>
      <c r="W2035" s="1323" t="s">
        <v>12178</v>
      </c>
      <c r="X2035" s="956"/>
      <c r="Y2035" s="955"/>
      <c r="Z2035" s="955"/>
      <c r="AA2035" s="955"/>
      <c r="AB2035" s="956"/>
      <c r="AC2035" s="956"/>
      <c r="AD2035" s="956" t="s">
        <v>23</v>
      </c>
      <c r="AE2035" s="956"/>
      <c r="AF2035" s="956"/>
      <c r="AG2035" s="956"/>
      <c r="AH2035" s="956"/>
      <c r="AJ2035" s="1">
        <f t="shared" si="114"/>
        <v>0</v>
      </c>
      <c r="AK2035" s="1">
        <f>AJ2035-T2035</f>
        <v>-8.1969999999999992</v>
      </c>
    </row>
    <row r="2036" spans="1:37" ht="150">
      <c r="A2036" s="94" t="s">
        <v>12777</v>
      </c>
      <c r="B2036" s="57" t="s">
        <v>87</v>
      </c>
      <c r="C2036" s="57" t="s">
        <v>87</v>
      </c>
      <c r="D2036" s="58">
        <v>42685</v>
      </c>
      <c r="E2036" s="59">
        <v>0.37361111111111112</v>
      </c>
      <c r="F2036" s="58">
        <v>42685</v>
      </c>
      <c r="G2036" s="59">
        <v>0.37361111111111112</v>
      </c>
      <c r="H2036" s="59">
        <v>0</v>
      </c>
      <c r="I2036" s="60">
        <v>4</v>
      </c>
      <c r="J2036" s="60" t="s">
        <v>303</v>
      </c>
      <c r="K2036" s="60" t="s">
        <v>9</v>
      </c>
      <c r="L2036" s="71" t="s">
        <v>30</v>
      </c>
      <c r="M2036" s="72" t="s">
        <v>12857</v>
      </c>
      <c r="N2036" s="60" t="s">
        <v>3</v>
      </c>
      <c r="O2036" s="71" t="s">
        <v>8</v>
      </c>
      <c r="P2036" s="72" t="s">
        <v>12857</v>
      </c>
      <c r="Q2036" s="71" t="s">
        <v>12858</v>
      </c>
      <c r="R2036" s="252"/>
      <c r="S2036" s="255">
        <v>0.1</v>
      </c>
      <c r="T2036" s="167">
        <v>0.1</v>
      </c>
      <c r="U2036" s="955" t="s">
        <v>29</v>
      </c>
      <c r="V2036" s="955">
        <v>1989</v>
      </c>
      <c r="W2036" s="955" t="s">
        <v>2725</v>
      </c>
      <c r="X2036" s="955" t="s">
        <v>2718</v>
      </c>
      <c r="Y2036" s="964">
        <v>42419</v>
      </c>
      <c r="Z2036" s="955">
        <v>100</v>
      </c>
      <c r="AA2036" s="955"/>
      <c r="AB2036" s="955">
        <v>0</v>
      </c>
      <c r="AC2036" s="964">
        <v>42419</v>
      </c>
      <c r="AD2036" s="956" t="s">
        <v>28</v>
      </c>
      <c r="AE2036" s="956"/>
      <c r="AF2036" s="956"/>
      <c r="AG2036" s="956"/>
      <c r="AH2036" s="955" t="s">
        <v>15051</v>
      </c>
      <c r="AJ2036" s="1">
        <f t="shared" si="114"/>
        <v>0</v>
      </c>
    </row>
    <row r="2037" spans="1:37" ht="31.5">
      <c r="A2037" s="179" t="s">
        <v>672</v>
      </c>
      <c r="B2037" s="82" t="s">
        <v>91</v>
      </c>
      <c r="C2037" s="179" t="s">
        <v>805</v>
      </c>
      <c r="D2037" s="81">
        <v>42407</v>
      </c>
      <c r="E2037" s="68">
        <v>0.81874999999999998</v>
      </c>
      <c r="F2037" s="81">
        <v>42407</v>
      </c>
      <c r="G2037" s="68">
        <v>0.875</v>
      </c>
      <c r="H2037" s="176">
        <f>G2037-E2037</f>
        <v>5.6250000000000022E-2</v>
      </c>
      <c r="I2037" s="179">
        <v>14</v>
      </c>
      <c r="J2037" s="179"/>
      <c r="K2037" s="179" t="s">
        <v>15</v>
      </c>
      <c r="L2037" s="179" t="s">
        <v>12</v>
      </c>
      <c r="M2037" s="179" t="s">
        <v>806</v>
      </c>
      <c r="N2037" s="179" t="s">
        <v>3</v>
      </c>
      <c r="O2037" s="179" t="s">
        <v>8</v>
      </c>
      <c r="P2037" s="179" t="s">
        <v>806</v>
      </c>
      <c r="Q2037" s="82" t="s">
        <v>807</v>
      </c>
      <c r="R2037" s="253">
        <v>8</v>
      </c>
      <c r="S2037" s="256"/>
      <c r="T2037" s="179">
        <v>8</v>
      </c>
      <c r="U2037" s="963" t="s">
        <v>45</v>
      </c>
      <c r="V2037" s="955"/>
      <c r="W2037" s="955"/>
      <c r="X2037" s="955"/>
      <c r="Y2037" s="955"/>
      <c r="Z2037" s="955"/>
      <c r="AA2037" s="955"/>
      <c r="AB2037" s="955"/>
      <c r="AC2037" s="955"/>
      <c r="AD2037" s="955" t="s">
        <v>23</v>
      </c>
      <c r="AE2037" s="955"/>
      <c r="AF2037" s="955"/>
      <c r="AG2037" s="955" t="s">
        <v>2633</v>
      </c>
      <c r="AH2037" s="956"/>
      <c r="AJ2037" s="1">
        <f t="shared" si="114"/>
        <v>0</v>
      </c>
    </row>
    <row r="2038" spans="1:37" ht="243.75">
      <c r="A2038" s="94" t="s">
        <v>12777</v>
      </c>
      <c r="B2038" s="57" t="s">
        <v>87</v>
      </c>
      <c r="C2038" s="57" t="s">
        <v>4727</v>
      </c>
      <c r="D2038" s="58">
        <v>42690</v>
      </c>
      <c r="E2038" s="59">
        <v>0.71319444444444446</v>
      </c>
      <c r="F2038" s="58">
        <v>42690</v>
      </c>
      <c r="G2038" s="59">
        <v>0.71319444444444446</v>
      </c>
      <c r="H2038" s="59">
        <v>0</v>
      </c>
      <c r="I2038" s="60">
        <v>342</v>
      </c>
      <c r="J2038" s="60" t="s">
        <v>12961</v>
      </c>
      <c r="K2038" s="60" t="s">
        <v>15</v>
      </c>
      <c r="L2038" s="71" t="s">
        <v>17</v>
      </c>
      <c r="M2038" s="72" t="s">
        <v>12962</v>
      </c>
      <c r="N2038" s="60">
        <v>110</v>
      </c>
      <c r="O2038" s="71" t="s">
        <v>8</v>
      </c>
      <c r="P2038" s="72" t="s">
        <v>12962</v>
      </c>
      <c r="Q2038" s="71" t="s">
        <v>12963</v>
      </c>
      <c r="R2038" s="252"/>
      <c r="S2038" s="255">
        <v>250.3</v>
      </c>
      <c r="T2038" s="167">
        <v>250.3</v>
      </c>
      <c r="U2038" s="955" t="s">
        <v>44</v>
      </c>
      <c r="V2038" s="955">
        <v>2008</v>
      </c>
      <c r="W2038" s="955" t="s">
        <v>15055</v>
      </c>
      <c r="X2038" s="955" t="s">
        <v>15056</v>
      </c>
      <c r="Y2038" s="955">
        <v>2016</v>
      </c>
      <c r="Z2038" s="955"/>
      <c r="AA2038" s="955"/>
      <c r="AB2038" s="955"/>
      <c r="AC2038" s="955"/>
      <c r="AD2038" s="956" t="s">
        <v>38</v>
      </c>
      <c r="AE2038" s="956"/>
      <c r="AF2038" s="956"/>
      <c r="AG2038" s="956"/>
      <c r="AH2038" s="955" t="s">
        <v>15057</v>
      </c>
      <c r="AJ2038" s="1">
        <f t="shared" si="114"/>
        <v>0</v>
      </c>
    </row>
    <row r="2039" spans="1:37" ht="110.25" customHeight="1">
      <c r="A2039" s="179" t="s">
        <v>139</v>
      </c>
      <c r="B2039" s="57" t="s">
        <v>258</v>
      </c>
      <c r="C2039" s="57" t="s">
        <v>258</v>
      </c>
      <c r="D2039" s="278">
        <v>42371</v>
      </c>
      <c r="E2039" s="59">
        <v>0.55208333333333337</v>
      </c>
      <c r="F2039" s="278">
        <v>42371</v>
      </c>
      <c r="G2039" s="59">
        <v>0.55208333333333337</v>
      </c>
      <c r="H2039" s="59">
        <f>G2039-E2039</f>
        <v>0</v>
      </c>
      <c r="I2039" s="60">
        <v>108</v>
      </c>
      <c r="J2039" s="60" t="s">
        <v>264</v>
      </c>
      <c r="K2039" s="60" t="s">
        <v>9</v>
      </c>
      <c r="L2039" s="71" t="s">
        <v>4</v>
      </c>
      <c r="M2039" s="72" t="s">
        <v>265</v>
      </c>
      <c r="N2039" s="60">
        <v>110</v>
      </c>
      <c r="O2039" s="71" t="s">
        <v>14</v>
      </c>
      <c r="P2039" s="72" t="s">
        <v>266</v>
      </c>
      <c r="Q2039" s="71" t="s">
        <v>267</v>
      </c>
      <c r="R2039" s="252">
        <v>196</v>
      </c>
      <c r="S2039" s="255">
        <v>294</v>
      </c>
      <c r="T2039" s="167">
        <f>R2039+S2039</f>
        <v>490</v>
      </c>
      <c r="U2039" s="159" t="s">
        <v>29</v>
      </c>
      <c r="V2039" s="159">
        <v>2011</v>
      </c>
      <c r="W2039" s="159" t="s">
        <v>2776</v>
      </c>
      <c r="X2039" s="159" t="s">
        <v>2736</v>
      </c>
      <c r="Y2039" s="159">
        <v>2013</v>
      </c>
      <c r="Z2039" s="159">
        <v>100</v>
      </c>
      <c r="AA2039" s="159">
        <v>2016</v>
      </c>
      <c r="AB2039" s="159">
        <v>0</v>
      </c>
      <c r="AC2039" s="159">
        <v>2013</v>
      </c>
      <c r="AD2039" s="159" t="s">
        <v>58</v>
      </c>
      <c r="AE2039" s="159"/>
      <c r="AF2039" s="159"/>
      <c r="AG2039" s="159"/>
      <c r="AI2039" s="56"/>
      <c r="AJ2039" s="1">
        <f t="shared" si="114"/>
        <v>0</v>
      </c>
    </row>
    <row r="2040" spans="1:37" ht="110.25" customHeight="1">
      <c r="A2040" s="179" t="s">
        <v>139</v>
      </c>
      <c r="B2040" s="57" t="s">
        <v>258</v>
      </c>
      <c r="C2040" s="57" t="s">
        <v>259</v>
      </c>
      <c r="D2040" s="278">
        <v>42371</v>
      </c>
      <c r="E2040" s="59">
        <v>4.5833333333333337E-2</v>
      </c>
      <c r="F2040" s="278">
        <v>42371</v>
      </c>
      <c r="G2040" s="59">
        <v>7.1527777777777787E-2</v>
      </c>
      <c r="H2040" s="59">
        <f>G2040-E2040</f>
        <v>2.569444444444445E-2</v>
      </c>
      <c r="I2040" s="60">
        <v>3</v>
      </c>
      <c r="J2040" s="60" t="s">
        <v>260</v>
      </c>
      <c r="K2040" s="60"/>
      <c r="L2040" s="71" t="s">
        <v>17</v>
      </c>
      <c r="M2040" s="72" t="s">
        <v>261</v>
      </c>
      <c r="N2040" s="60">
        <v>0.4</v>
      </c>
      <c r="O2040" s="71" t="s">
        <v>57</v>
      </c>
      <c r="P2040" s="72" t="s">
        <v>262</v>
      </c>
      <c r="Q2040" s="71" t="s">
        <v>263</v>
      </c>
      <c r="R2040" s="252">
        <v>14</v>
      </c>
      <c r="S2040" s="255"/>
      <c r="T2040" s="167">
        <f>R2040+S2040</f>
        <v>14</v>
      </c>
      <c r="U2040" s="159" t="s">
        <v>1</v>
      </c>
      <c r="V2040" s="159">
        <v>2015</v>
      </c>
      <c r="W2040" s="159" t="s">
        <v>2777</v>
      </c>
      <c r="X2040" s="159" t="s">
        <v>2778</v>
      </c>
      <c r="Y2040" s="148" t="s">
        <v>2779</v>
      </c>
      <c r="Z2040" s="159">
        <v>100</v>
      </c>
      <c r="AA2040" s="148" t="s">
        <v>2780</v>
      </c>
      <c r="AB2040" s="159">
        <v>0</v>
      </c>
      <c r="AC2040" s="148" t="s">
        <v>2779</v>
      </c>
      <c r="AD2040" s="159" t="s">
        <v>38</v>
      </c>
      <c r="AE2040" s="159"/>
      <c r="AF2040" s="159"/>
      <c r="AG2040" s="159"/>
      <c r="AI2040" s="56"/>
      <c r="AJ2040" s="1">
        <f t="shared" si="114"/>
        <v>0</v>
      </c>
    </row>
    <row r="2041" spans="1:37" ht="47.25" customHeight="1">
      <c r="A2041" s="179" t="s">
        <v>139</v>
      </c>
      <c r="B2041" s="57" t="s">
        <v>258</v>
      </c>
      <c r="C2041" s="57" t="s">
        <v>258</v>
      </c>
      <c r="D2041" s="278">
        <v>42372</v>
      </c>
      <c r="E2041" s="59">
        <v>0.28750000000000003</v>
      </c>
      <c r="F2041" s="278">
        <v>42372</v>
      </c>
      <c r="G2041" s="59">
        <v>0.3263888888888889</v>
      </c>
      <c r="H2041" s="59">
        <f>G2041-E2041</f>
        <v>3.8888888888888862E-2</v>
      </c>
      <c r="I2041" s="60">
        <v>12</v>
      </c>
      <c r="J2041" s="60" t="s">
        <v>268</v>
      </c>
      <c r="K2041" s="60"/>
      <c r="L2041" s="71" t="s">
        <v>4</v>
      </c>
      <c r="M2041" s="72" t="s">
        <v>269</v>
      </c>
      <c r="N2041" s="60" t="s">
        <v>3</v>
      </c>
      <c r="O2041" s="71" t="s">
        <v>33</v>
      </c>
      <c r="P2041" s="72" t="s">
        <v>270</v>
      </c>
      <c r="Q2041" s="71" t="s">
        <v>271</v>
      </c>
      <c r="R2041" s="252">
        <v>64</v>
      </c>
      <c r="S2041" s="255">
        <v>1</v>
      </c>
      <c r="T2041" s="167">
        <f>R2041+S2041</f>
        <v>65</v>
      </c>
      <c r="U2041" s="159" t="s">
        <v>44</v>
      </c>
      <c r="V2041" s="159">
        <v>2014</v>
      </c>
      <c r="W2041" s="159" t="s">
        <v>2781</v>
      </c>
      <c r="X2041" s="159" t="s">
        <v>2782</v>
      </c>
      <c r="Y2041" s="148" t="s">
        <v>2779</v>
      </c>
      <c r="Z2041" s="159">
        <v>100</v>
      </c>
      <c r="AA2041" s="159">
        <v>2016</v>
      </c>
      <c r="AB2041" s="159">
        <v>0</v>
      </c>
      <c r="AC2041" s="148" t="s">
        <v>2779</v>
      </c>
      <c r="AD2041" s="159" t="s">
        <v>42</v>
      </c>
      <c r="AE2041" s="159"/>
      <c r="AF2041" s="159"/>
      <c r="AG2041" s="159"/>
      <c r="AI2041" s="56"/>
      <c r="AJ2041" s="1">
        <f t="shared" si="114"/>
        <v>0</v>
      </c>
    </row>
    <row r="2042" spans="1:37" ht="94.5" customHeight="1">
      <c r="A2042" s="179" t="s">
        <v>139</v>
      </c>
      <c r="B2042" s="57" t="s">
        <v>258</v>
      </c>
      <c r="C2042" s="57" t="s">
        <v>259</v>
      </c>
      <c r="D2042" s="278">
        <v>42372</v>
      </c>
      <c r="E2042" s="59">
        <v>0.73611111111111116</v>
      </c>
      <c r="F2042" s="278">
        <v>42372</v>
      </c>
      <c r="G2042" s="59">
        <v>0.76041666666666663</v>
      </c>
      <c r="H2042" s="59">
        <f>G2042-E2042</f>
        <v>2.4305555555555469E-2</v>
      </c>
      <c r="I2042" s="60">
        <v>4</v>
      </c>
      <c r="J2042" s="60" t="s">
        <v>260</v>
      </c>
      <c r="K2042" s="60"/>
      <c r="L2042" s="71" t="s">
        <v>17</v>
      </c>
      <c r="M2042" s="72" t="s">
        <v>261</v>
      </c>
      <c r="N2042" s="60">
        <v>0.4</v>
      </c>
      <c r="O2042" s="71" t="s">
        <v>57</v>
      </c>
      <c r="P2042" s="72" t="s">
        <v>272</v>
      </c>
      <c r="Q2042" s="71" t="s">
        <v>273</v>
      </c>
      <c r="R2042" s="252">
        <v>16</v>
      </c>
      <c r="S2042" s="255"/>
      <c r="T2042" s="167">
        <f>R2042+S2042</f>
        <v>16</v>
      </c>
      <c r="U2042" s="159" t="s">
        <v>1</v>
      </c>
      <c r="V2042" s="159">
        <v>2015</v>
      </c>
      <c r="W2042" s="159" t="s">
        <v>2777</v>
      </c>
      <c r="X2042" s="159" t="s">
        <v>2778</v>
      </c>
      <c r="Y2042" s="148" t="s">
        <v>2779</v>
      </c>
      <c r="Z2042" s="159">
        <v>100</v>
      </c>
      <c r="AA2042" s="148" t="s">
        <v>2780</v>
      </c>
      <c r="AB2042" s="159">
        <v>0</v>
      </c>
      <c r="AC2042" s="148" t="s">
        <v>2779</v>
      </c>
      <c r="AD2042" s="159" t="s">
        <v>38</v>
      </c>
      <c r="AE2042" s="159"/>
      <c r="AF2042" s="159"/>
      <c r="AG2042" s="159"/>
      <c r="AI2042" s="56"/>
      <c r="AJ2042" s="1">
        <f t="shared" si="114"/>
        <v>0</v>
      </c>
    </row>
    <row r="2043" spans="1:37" ht="63" customHeight="1">
      <c r="A2043" s="179" t="s">
        <v>139</v>
      </c>
      <c r="B2043" s="57" t="s">
        <v>258</v>
      </c>
      <c r="C2043" s="57" t="s">
        <v>258</v>
      </c>
      <c r="D2043" s="278">
        <v>42374</v>
      </c>
      <c r="E2043" s="59">
        <v>0.73263888888888884</v>
      </c>
      <c r="F2043" s="278">
        <v>42374</v>
      </c>
      <c r="G2043" s="59">
        <v>0.7402777777777777</v>
      </c>
      <c r="H2043" s="59">
        <f>G2043-E2043</f>
        <v>7.6388888888888618E-3</v>
      </c>
      <c r="I2043" s="60">
        <v>22</v>
      </c>
      <c r="J2043" s="60" t="s">
        <v>288</v>
      </c>
      <c r="K2043" s="60"/>
      <c r="L2043" s="71" t="s">
        <v>4</v>
      </c>
      <c r="M2043" s="72" t="s">
        <v>289</v>
      </c>
      <c r="N2043" s="60">
        <v>35</v>
      </c>
      <c r="O2043" s="71" t="s">
        <v>14</v>
      </c>
      <c r="P2043" s="72" t="s">
        <v>290</v>
      </c>
      <c r="Q2043" s="71" t="s">
        <v>291</v>
      </c>
      <c r="R2043" s="252">
        <v>71</v>
      </c>
      <c r="S2043" s="255">
        <v>20</v>
      </c>
      <c r="T2043" s="167">
        <f>R2043+S2043</f>
        <v>91</v>
      </c>
      <c r="U2043" s="159" t="s">
        <v>39</v>
      </c>
      <c r="V2043" s="159">
        <v>2014</v>
      </c>
      <c r="W2043" s="159" t="s">
        <v>2783</v>
      </c>
      <c r="X2043" s="159" t="s">
        <v>2736</v>
      </c>
      <c r="Y2043" s="159">
        <v>2014</v>
      </c>
      <c r="Z2043" s="159">
        <v>100</v>
      </c>
      <c r="AA2043" s="159">
        <v>2016</v>
      </c>
      <c r="AB2043" s="159">
        <v>0</v>
      </c>
      <c r="AC2043" s="159">
        <v>2014</v>
      </c>
      <c r="AD2043" s="159" t="s">
        <v>58</v>
      </c>
      <c r="AE2043" s="159"/>
      <c r="AF2043" s="159"/>
      <c r="AG2043" s="159"/>
      <c r="AJ2043" s="1">
        <f t="shared" si="114"/>
        <v>0</v>
      </c>
    </row>
    <row r="2044" spans="1:37" ht="150" customHeight="1">
      <c r="A2044" s="179" t="s">
        <v>6868</v>
      </c>
      <c r="B2044" s="179" t="s">
        <v>505</v>
      </c>
      <c r="C2044" s="179" t="s">
        <v>506</v>
      </c>
      <c r="D2044" s="79">
        <v>42605</v>
      </c>
      <c r="E2044" s="176">
        <v>0.23541666666666669</v>
      </c>
      <c r="F2044" s="79">
        <v>42605</v>
      </c>
      <c r="G2044" s="176">
        <v>0.23541666666666669</v>
      </c>
      <c r="H2044" s="136">
        <v>0</v>
      </c>
      <c r="I2044" s="179">
        <v>14</v>
      </c>
      <c r="J2044" s="179" t="s">
        <v>144</v>
      </c>
      <c r="K2044" s="115"/>
      <c r="L2044" s="179" t="s">
        <v>12</v>
      </c>
      <c r="M2044" s="179" t="s">
        <v>6222</v>
      </c>
      <c r="N2044" s="179" t="s">
        <v>3</v>
      </c>
      <c r="O2044" s="179" t="s">
        <v>8</v>
      </c>
      <c r="P2044" s="179" t="s">
        <v>6222</v>
      </c>
      <c r="Q2044" s="115" t="s">
        <v>7959</v>
      </c>
      <c r="R2044" s="253">
        <v>1</v>
      </c>
      <c r="S2044" s="256">
        <v>7</v>
      </c>
      <c r="T2044" s="177">
        <v>8</v>
      </c>
      <c r="AD2044" s="125" t="s">
        <v>23</v>
      </c>
      <c r="AJ2044" s="1">
        <f t="shared" si="114"/>
        <v>0</v>
      </c>
      <c r="AK2044" s="1">
        <f>AJ2044-T2044</f>
        <v>-8</v>
      </c>
    </row>
    <row r="2045" spans="1:37" ht="112.5" customHeight="1">
      <c r="A2045" s="179" t="s">
        <v>12537</v>
      </c>
      <c r="B2045" s="261" t="s">
        <v>505</v>
      </c>
      <c r="C2045" s="261" t="s">
        <v>607</v>
      </c>
      <c r="D2045" s="85">
        <v>42666</v>
      </c>
      <c r="E2045" s="86">
        <v>8.3333333333333329E-2</v>
      </c>
      <c r="F2045" s="85">
        <v>42666</v>
      </c>
      <c r="G2045" s="86">
        <v>0.11805555555555557</v>
      </c>
      <c r="H2045" s="86">
        <v>3.4722222222222224E-2</v>
      </c>
      <c r="I2045" s="96">
        <v>19</v>
      </c>
      <c r="J2045" s="261" t="s">
        <v>12654</v>
      </c>
      <c r="K2045" s="261"/>
      <c r="L2045" s="261" t="s">
        <v>4</v>
      </c>
      <c r="M2045" s="261" t="s">
        <v>12655</v>
      </c>
      <c r="N2045" s="261" t="s">
        <v>3</v>
      </c>
      <c r="O2045" s="261" t="s">
        <v>24</v>
      </c>
      <c r="P2045" s="261" t="s">
        <v>12655</v>
      </c>
      <c r="Q2045" s="261" t="s">
        <v>12656</v>
      </c>
      <c r="R2045" s="1245">
        <v>8</v>
      </c>
      <c r="S2045" s="1273"/>
      <c r="T2045" s="261">
        <v>8</v>
      </c>
      <c r="AD2045" s="2" t="s">
        <v>23</v>
      </c>
      <c r="AJ2045" s="1">
        <f t="shared" si="114"/>
        <v>0</v>
      </c>
    </row>
    <row r="2046" spans="1:37" ht="93.75" customHeight="1">
      <c r="A2046" s="179" t="s">
        <v>672</v>
      </c>
      <c r="B2046" s="57" t="s">
        <v>258</v>
      </c>
      <c r="C2046" s="57" t="s">
        <v>258</v>
      </c>
      <c r="D2046" s="278">
        <v>42417</v>
      </c>
      <c r="E2046" s="59">
        <v>0.84375</v>
      </c>
      <c r="F2046" s="278">
        <v>42417</v>
      </c>
      <c r="G2046" s="59">
        <v>0.84375</v>
      </c>
      <c r="H2046" s="59">
        <f>G2046-E2046</f>
        <v>0</v>
      </c>
      <c r="I2046" s="60">
        <v>10</v>
      </c>
      <c r="J2046" s="60"/>
      <c r="K2046" s="60"/>
      <c r="L2046" s="71" t="s">
        <v>4</v>
      </c>
      <c r="M2046" s="72" t="s">
        <v>932</v>
      </c>
      <c r="N2046" s="60">
        <v>0.4</v>
      </c>
      <c r="O2046" s="71" t="s">
        <v>2</v>
      </c>
      <c r="P2046" s="72" t="s">
        <v>932</v>
      </c>
      <c r="Q2046" s="71" t="s">
        <v>933</v>
      </c>
      <c r="R2046" s="252">
        <v>3.6</v>
      </c>
      <c r="S2046" s="255">
        <v>3.4</v>
      </c>
      <c r="T2046" s="167">
        <f>R2046+S2046</f>
        <v>7</v>
      </c>
      <c r="U2046" s="159" t="s">
        <v>46</v>
      </c>
      <c r="V2046" s="159">
        <v>2011</v>
      </c>
      <c r="W2046" s="159" t="s">
        <v>2788</v>
      </c>
      <c r="X2046" s="159" t="s">
        <v>2789</v>
      </c>
      <c r="Y2046" s="147" t="s">
        <v>1220</v>
      </c>
      <c r="Z2046" s="159">
        <v>100</v>
      </c>
      <c r="AA2046" s="159">
        <v>2016</v>
      </c>
      <c r="AB2046" s="159">
        <v>0</v>
      </c>
      <c r="AC2046" s="159">
        <v>2011</v>
      </c>
      <c r="AD2046" s="159" t="s">
        <v>58</v>
      </c>
      <c r="AE2046" s="159"/>
      <c r="AF2046" s="159"/>
      <c r="AG2046" s="159"/>
      <c r="AJ2046" s="1">
        <f t="shared" si="114"/>
        <v>0</v>
      </c>
    </row>
    <row r="2047" spans="1:37" ht="94.5" customHeight="1">
      <c r="A2047" s="179" t="s">
        <v>672</v>
      </c>
      <c r="B2047" s="57" t="s">
        <v>258</v>
      </c>
      <c r="C2047" s="57" t="s">
        <v>258</v>
      </c>
      <c r="D2047" s="278">
        <v>42420</v>
      </c>
      <c r="E2047" s="59">
        <v>0.71597222222222223</v>
      </c>
      <c r="F2047" s="278">
        <v>42420</v>
      </c>
      <c r="G2047" s="59">
        <v>0.82638888888888884</v>
      </c>
      <c r="H2047" s="59">
        <v>0.11041666666666661</v>
      </c>
      <c r="I2047" s="60">
        <v>6</v>
      </c>
      <c r="J2047" s="60"/>
      <c r="K2047" s="60"/>
      <c r="L2047" s="71" t="s">
        <v>4</v>
      </c>
      <c r="M2047" s="72" t="s">
        <v>975</v>
      </c>
      <c r="N2047" s="60" t="s">
        <v>3</v>
      </c>
      <c r="O2047" s="71" t="s">
        <v>26</v>
      </c>
      <c r="P2047" s="72" t="s">
        <v>976</v>
      </c>
      <c r="Q2047" s="71" t="s">
        <v>977</v>
      </c>
      <c r="R2047" s="252">
        <v>28</v>
      </c>
      <c r="S2047" s="255"/>
      <c r="T2047" s="167">
        <v>28</v>
      </c>
      <c r="U2047" s="159" t="s">
        <v>46</v>
      </c>
      <c r="V2047" s="159">
        <v>2011</v>
      </c>
      <c r="W2047" s="159" t="s">
        <v>2790</v>
      </c>
      <c r="X2047" s="159" t="s">
        <v>2791</v>
      </c>
      <c r="Y2047" s="147">
        <v>41758</v>
      </c>
      <c r="Z2047" s="159">
        <v>100</v>
      </c>
      <c r="AA2047" s="159">
        <v>2016</v>
      </c>
      <c r="AB2047" s="159">
        <v>0</v>
      </c>
      <c r="AC2047" s="147">
        <v>41758</v>
      </c>
      <c r="AD2047" s="159" t="s">
        <v>42</v>
      </c>
      <c r="AE2047" s="159"/>
      <c r="AF2047" s="159"/>
      <c r="AG2047" s="159"/>
      <c r="AJ2047" s="1">
        <f t="shared" si="114"/>
        <v>0</v>
      </c>
    </row>
    <row r="2048" spans="1:37" ht="31.5" customHeight="1">
      <c r="A2048" s="179" t="s">
        <v>672</v>
      </c>
      <c r="B2048" s="57" t="s">
        <v>258</v>
      </c>
      <c r="C2048" s="57" t="s">
        <v>259</v>
      </c>
      <c r="D2048" s="278">
        <v>42423</v>
      </c>
      <c r="E2048" s="59">
        <v>0.6381944444444444</v>
      </c>
      <c r="F2048" s="278">
        <v>42423</v>
      </c>
      <c r="G2048" s="59">
        <v>0.65625</v>
      </c>
      <c r="H2048" s="59">
        <v>1.8055555555555602E-2</v>
      </c>
      <c r="I2048" s="60">
        <v>7</v>
      </c>
      <c r="J2048" s="60"/>
      <c r="K2048" s="60"/>
      <c r="L2048" s="71" t="s">
        <v>17</v>
      </c>
      <c r="M2048" s="72" t="s">
        <v>1008</v>
      </c>
      <c r="N2048" s="60" t="s">
        <v>3</v>
      </c>
      <c r="O2048" s="71" t="s">
        <v>57</v>
      </c>
      <c r="P2048" s="72" t="s">
        <v>1008</v>
      </c>
      <c r="Q2048" s="71" t="s">
        <v>1009</v>
      </c>
      <c r="R2048" s="252">
        <v>52</v>
      </c>
      <c r="S2048" s="255"/>
      <c r="T2048" s="167">
        <v>52</v>
      </c>
      <c r="U2048" s="159" t="s">
        <v>48</v>
      </c>
      <c r="V2048" s="159">
        <v>2015</v>
      </c>
      <c r="W2048" s="159" t="s">
        <v>2792</v>
      </c>
      <c r="X2048" s="159" t="s">
        <v>2736</v>
      </c>
      <c r="Y2048" s="147">
        <v>42312</v>
      </c>
      <c r="Z2048" s="159">
        <v>100</v>
      </c>
      <c r="AA2048" s="147">
        <v>42461</v>
      </c>
      <c r="AB2048" s="159">
        <v>0</v>
      </c>
      <c r="AC2048" s="147">
        <v>42312</v>
      </c>
      <c r="AD2048" s="159" t="s">
        <v>38</v>
      </c>
      <c r="AE2048" s="159"/>
      <c r="AF2048" s="159"/>
      <c r="AG2048" s="159"/>
      <c r="AJ2048" s="1">
        <f t="shared" si="114"/>
        <v>0</v>
      </c>
    </row>
    <row r="2049" spans="1:37" ht="110.25" customHeight="1">
      <c r="A2049" s="179" t="s">
        <v>672</v>
      </c>
      <c r="B2049" s="57" t="s">
        <v>258</v>
      </c>
      <c r="C2049" s="57" t="s">
        <v>259</v>
      </c>
      <c r="D2049" s="278">
        <v>42425</v>
      </c>
      <c r="E2049" s="59">
        <v>0.99861111111111101</v>
      </c>
      <c r="F2049" s="278">
        <v>42426</v>
      </c>
      <c r="G2049" s="59">
        <v>1.5972222222222224E-2</v>
      </c>
      <c r="H2049" s="59">
        <v>1.7361111111111112E-2</v>
      </c>
      <c r="I2049" s="60">
        <v>7</v>
      </c>
      <c r="J2049" s="60" t="s">
        <v>260</v>
      </c>
      <c r="K2049" s="60"/>
      <c r="L2049" s="71" t="s">
        <v>17</v>
      </c>
      <c r="M2049" s="72" t="s">
        <v>1017</v>
      </c>
      <c r="N2049" s="60" t="s">
        <v>3</v>
      </c>
      <c r="O2049" s="71" t="s">
        <v>57</v>
      </c>
      <c r="P2049" s="72" t="s">
        <v>1018</v>
      </c>
      <c r="Q2049" s="71" t="s">
        <v>1019</v>
      </c>
      <c r="R2049" s="252">
        <v>56</v>
      </c>
      <c r="S2049" s="255"/>
      <c r="T2049" s="167">
        <v>56</v>
      </c>
      <c r="U2049" s="159" t="s">
        <v>48</v>
      </c>
      <c r="V2049" s="159">
        <v>2015</v>
      </c>
      <c r="W2049" s="159" t="s">
        <v>2792</v>
      </c>
      <c r="X2049" s="159" t="s">
        <v>2736</v>
      </c>
      <c r="Y2049" s="147">
        <v>42312</v>
      </c>
      <c r="Z2049" s="159">
        <v>100</v>
      </c>
      <c r="AA2049" s="147">
        <v>42462</v>
      </c>
      <c r="AB2049" s="159">
        <v>0</v>
      </c>
      <c r="AC2049" s="147">
        <v>42312</v>
      </c>
      <c r="AD2049" s="159" t="s">
        <v>38</v>
      </c>
      <c r="AE2049" s="159"/>
      <c r="AF2049" s="159"/>
      <c r="AG2049" s="159"/>
      <c r="AJ2049" s="1">
        <f t="shared" si="114"/>
        <v>0</v>
      </c>
    </row>
    <row r="2050" spans="1:37" ht="47.25" customHeight="1">
      <c r="A2050" s="179" t="s">
        <v>672</v>
      </c>
      <c r="B2050" s="57" t="s">
        <v>258</v>
      </c>
      <c r="C2050" s="57" t="s">
        <v>258</v>
      </c>
      <c r="D2050" s="278">
        <v>42429</v>
      </c>
      <c r="E2050" s="59">
        <v>0.58750000000000002</v>
      </c>
      <c r="F2050" s="278">
        <v>42429</v>
      </c>
      <c r="G2050" s="59">
        <v>0.64236111111111105</v>
      </c>
      <c r="H2050" s="59">
        <f>G2050-E2050</f>
        <v>5.4861111111111027E-2</v>
      </c>
      <c r="I2050" s="60">
        <v>6</v>
      </c>
      <c r="J2050" s="60" t="s">
        <v>1093</v>
      </c>
      <c r="K2050" s="60"/>
      <c r="L2050" s="71" t="s">
        <v>4</v>
      </c>
      <c r="M2050" s="72" t="s">
        <v>1094</v>
      </c>
      <c r="N2050" s="60" t="s">
        <v>3</v>
      </c>
      <c r="O2050" s="71" t="s">
        <v>33</v>
      </c>
      <c r="P2050" s="72" t="s">
        <v>1094</v>
      </c>
      <c r="Q2050" s="71" t="s">
        <v>1095</v>
      </c>
      <c r="R2050" s="252">
        <v>23</v>
      </c>
      <c r="S2050" s="255"/>
      <c r="T2050" s="167">
        <f>R2050+S2050</f>
        <v>23</v>
      </c>
      <c r="U2050" s="159" t="s">
        <v>36</v>
      </c>
      <c r="V2050" s="159">
        <v>2011</v>
      </c>
      <c r="W2050" s="159" t="s">
        <v>2793</v>
      </c>
      <c r="X2050" s="159" t="s">
        <v>2794</v>
      </c>
      <c r="Y2050" s="159">
        <v>2013</v>
      </c>
      <c r="Z2050" s="159">
        <v>100</v>
      </c>
      <c r="AA2050" s="159">
        <v>2016</v>
      </c>
      <c r="AB2050" s="159">
        <v>0</v>
      </c>
      <c r="AC2050" s="159">
        <v>2013</v>
      </c>
      <c r="AD2050" s="159" t="s">
        <v>58</v>
      </c>
      <c r="AE2050" s="159"/>
      <c r="AF2050" s="159"/>
      <c r="AG2050" s="159"/>
      <c r="AJ2050" s="1">
        <f t="shared" si="114"/>
        <v>0</v>
      </c>
    </row>
    <row r="2051" spans="1:37" ht="150" customHeight="1">
      <c r="A2051" s="179" t="s">
        <v>1052</v>
      </c>
      <c r="B2051" s="57" t="s">
        <v>258</v>
      </c>
      <c r="C2051" s="57" t="s">
        <v>258</v>
      </c>
      <c r="D2051" s="278">
        <v>42431</v>
      </c>
      <c r="E2051" s="59">
        <v>0.30486111111111108</v>
      </c>
      <c r="F2051" s="278">
        <v>42431</v>
      </c>
      <c r="G2051" s="59">
        <v>0.41180555555555554</v>
      </c>
      <c r="H2051" s="59">
        <f>G2051-E2051</f>
        <v>0.10694444444444445</v>
      </c>
      <c r="I2051" s="60">
        <v>56</v>
      </c>
      <c r="J2051" s="60" t="s">
        <v>633</v>
      </c>
      <c r="K2051" s="60"/>
      <c r="L2051" s="71" t="s">
        <v>4</v>
      </c>
      <c r="M2051" s="72" t="s">
        <v>634</v>
      </c>
      <c r="N2051" s="60" t="s">
        <v>3</v>
      </c>
      <c r="O2051" s="71" t="s">
        <v>33</v>
      </c>
      <c r="P2051" s="72" t="s">
        <v>1096</v>
      </c>
      <c r="Q2051" s="71" t="s">
        <v>1097</v>
      </c>
      <c r="R2051" s="252">
        <v>177</v>
      </c>
      <c r="S2051" s="255"/>
      <c r="T2051" s="167">
        <f>R2051+S2051</f>
        <v>177</v>
      </c>
      <c r="U2051" s="159" t="s">
        <v>44</v>
      </c>
      <c r="V2051" s="159">
        <v>2015</v>
      </c>
      <c r="W2051" s="159" t="s">
        <v>2795</v>
      </c>
      <c r="X2051" s="159" t="s">
        <v>2796</v>
      </c>
      <c r="Y2051" s="159" t="s">
        <v>2797</v>
      </c>
      <c r="Z2051" s="159">
        <v>100</v>
      </c>
      <c r="AA2051" s="159">
        <v>2016</v>
      </c>
      <c r="AB2051" s="159">
        <v>0</v>
      </c>
      <c r="AC2051" s="159" t="s">
        <v>2798</v>
      </c>
      <c r="AD2051" s="159" t="s">
        <v>58</v>
      </c>
      <c r="AE2051" s="159"/>
      <c r="AF2051" s="159"/>
      <c r="AG2051" s="159"/>
      <c r="AJ2051" s="1">
        <f t="shared" si="114"/>
        <v>0</v>
      </c>
    </row>
    <row r="2052" spans="1:37" ht="112.5" customHeight="1">
      <c r="A2052" s="179" t="s">
        <v>1052</v>
      </c>
      <c r="B2052" s="57" t="s">
        <v>258</v>
      </c>
      <c r="C2052" s="57" t="s">
        <v>258</v>
      </c>
      <c r="D2052" s="278">
        <v>42445</v>
      </c>
      <c r="E2052" s="59">
        <v>0.53125</v>
      </c>
      <c r="F2052" s="278">
        <v>42445</v>
      </c>
      <c r="G2052" s="59">
        <v>0.53125</v>
      </c>
      <c r="H2052" s="59">
        <f>G2052-E2052</f>
        <v>0</v>
      </c>
      <c r="I2052" s="60">
        <v>3</v>
      </c>
      <c r="J2052" s="60" t="s">
        <v>1220</v>
      </c>
      <c r="K2052" s="60"/>
      <c r="L2052" s="71" t="s">
        <v>4</v>
      </c>
      <c r="M2052" s="72" t="s">
        <v>1221</v>
      </c>
      <c r="N2052" s="60">
        <v>0.4</v>
      </c>
      <c r="O2052" s="71" t="s">
        <v>57</v>
      </c>
      <c r="P2052" s="72" t="s">
        <v>1220</v>
      </c>
      <c r="Q2052" s="71" t="s">
        <v>1222</v>
      </c>
      <c r="R2052" s="252">
        <v>55</v>
      </c>
      <c r="S2052" s="255"/>
      <c r="T2052" s="167">
        <f>R2052+S2052</f>
        <v>55</v>
      </c>
      <c r="U2052" s="159" t="s">
        <v>1</v>
      </c>
      <c r="V2052" s="159">
        <v>2013</v>
      </c>
      <c r="W2052" s="159" t="s">
        <v>2799</v>
      </c>
      <c r="X2052" s="159" t="s">
        <v>2800</v>
      </c>
      <c r="Y2052" s="274" t="s">
        <v>2801</v>
      </c>
      <c r="Z2052" s="159">
        <v>100</v>
      </c>
      <c r="AA2052" s="159" t="s">
        <v>2802</v>
      </c>
      <c r="AB2052" s="159">
        <v>0</v>
      </c>
      <c r="AC2052" s="274" t="s">
        <v>2801</v>
      </c>
      <c r="AD2052" s="159" t="s">
        <v>64</v>
      </c>
      <c r="AE2052" s="159"/>
      <c r="AF2052" s="159"/>
      <c r="AG2052" s="159"/>
      <c r="AJ2052" s="1">
        <f t="shared" si="114"/>
        <v>0</v>
      </c>
    </row>
    <row r="2053" spans="1:37" ht="93.75" customHeight="1">
      <c r="A2053" s="179" t="s">
        <v>1052</v>
      </c>
      <c r="B2053" s="57" t="s">
        <v>258</v>
      </c>
      <c r="C2053" s="57" t="s">
        <v>258</v>
      </c>
      <c r="D2053" s="278">
        <v>42449</v>
      </c>
      <c r="E2053" s="59">
        <v>0.39930555555555558</v>
      </c>
      <c r="F2053" s="278">
        <v>42449</v>
      </c>
      <c r="G2053" s="59">
        <v>0.40763888888888888</v>
      </c>
      <c r="H2053" s="59">
        <v>8.3333333333333037E-3</v>
      </c>
      <c r="I2053" s="60">
        <v>42</v>
      </c>
      <c r="J2053" s="60"/>
      <c r="K2053" s="60"/>
      <c r="L2053" s="71" t="s">
        <v>4</v>
      </c>
      <c r="M2053" s="72" t="s">
        <v>1355</v>
      </c>
      <c r="N2053" s="60">
        <v>35</v>
      </c>
      <c r="O2053" s="71" t="s">
        <v>14</v>
      </c>
      <c r="P2053" s="72" t="s">
        <v>1356</v>
      </c>
      <c r="Q2053" s="71" t="s">
        <v>1357</v>
      </c>
      <c r="R2053" s="252">
        <v>107.6</v>
      </c>
      <c r="S2053" s="255">
        <v>92.5</v>
      </c>
      <c r="T2053" s="167">
        <v>200.1</v>
      </c>
      <c r="U2053" s="159" t="s">
        <v>1</v>
      </c>
      <c r="V2053" s="159">
        <v>2013</v>
      </c>
      <c r="W2053" s="159" t="s">
        <v>2803</v>
      </c>
      <c r="X2053" s="159" t="s">
        <v>2804</v>
      </c>
      <c r="Y2053" s="274" t="s">
        <v>1220</v>
      </c>
      <c r="Z2053" s="159">
        <v>100</v>
      </c>
      <c r="AA2053" s="147" t="s">
        <v>1220</v>
      </c>
      <c r="AB2053" s="159">
        <v>0</v>
      </c>
      <c r="AC2053" s="159">
        <v>2013</v>
      </c>
      <c r="AD2053" s="159" t="s">
        <v>64</v>
      </c>
      <c r="AE2053" s="159"/>
      <c r="AF2053" s="159"/>
      <c r="AG2053" s="159"/>
      <c r="AJ2053" s="1">
        <f t="shared" si="114"/>
        <v>0</v>
      </c>
    </row>
    <row r="2054" spans="1:37" ht="168.75">
      <c r="A2054" s="179" t="s">
        <v>1052</v>
      </c>
      <c r="B2054" s="57" t="s">
        <v>258</v>
      </c>
      <c r="C2054" s="57" t="s">
        <v>258</v>
      </c>
      <c r="D2054" s="278">
        <v>42449</v>
      </c>
      <c r="E2054" s="59">
        <v>0.47569444444444442</v>
      </c>
      <c r="F2054" s="278">
        <v>42449</v>
      </c>
      <c r="G2054" s="59">
        <v>0.54722222222222217</v>
      </c>
      <c r="H2054" s="59">
        <v>7.1527777777777746E-2</v>
      </c>
      <c r="I2054" s="60">
        <v>36</v>
      </c>
      <c r="J2054" s="60"/>
      <c r="K2054" s="60"/>
      <c r="L2054" s="71" t="s">
        <v>4</v>
      </c>
      <c r="M2054" s="72" t="s">
        <v>1358</v>
      </c>
      <c r="N2054" s="60">
        <v>110</v>
      </c>
      <c r="O2054" s="71" t="s">
        <v>14</v>
      </c>
      <c r="P2054" s="72" t="s">
        <v>1359</v>
      </c>
      <c r="Q2054" s="71" t="s">
        <v>1360</v>
      </c>
      <c r="R2054" s="252">
        <v>101.6</v>
      </c>
      <c r="S2054" s="255">
        <v>41.8</v>
      </c>
      <c r="T2054" s="167">
        <v>143.39999999999998</v>
      </c>
      <c r="U2054" s="159" t="s">
        <v>29</v>
      </c>
      <c r="V2054" s="274" t="s">
        <v>2805</v>
      </c>
      <c r="W2054" s="159" t="s">
        <v>2806</v>
      </c>
      <c r="X2054" s="159" t="s">
        <v>2807</v>
      </c>
      <c r="Y2054" s="274" t="s">
        <v>2805</v>
      </c>
      <c r="Z2054" s="159">
        <v>100</v>
      </c>
      <c r="AA2054" s="159">
        <v>2016</v>
      </c>
      <c r="AB2054" s="159">
        <v>0</v>
      </c>
      <c r="AC2054" s="159">
        <v>2014</v>
      </c>
      <c r="AD2054" s="159" t="s">
        <v>58</v>
      </c>
      <c r="AE2054" s="159"/>
      <c r="AF2054" s="159"/>
      <c r="AG2054" s="159"/>
      <c r="AJ2054" s="1">
        <f t="shared" si="114"/>
        <v>0</v>
      </c>
    </row>
    <row r="2055" spans="1:37" ht="157.5" customHeight="1">
      <c r="A2055" s="179" t="s">
        <v>1052</v>
      </c>
      <c r="B2055" s="57" t="s">
        <v>258</v>
      </c>
      <c r="C2055" s="57" t="s">
        <v>258</v>
      </c>
      <c r="D2055" s="278">
        <v>42449</v>
      </c>
      <c r="E2055" s="59">
        <v>0.63750000000000007</v>
      </c>
      <c r="F2055" s="278">
        <v>42449</v>
      </c>
      <c r="G2055" s="59">
        <v>0.66666666666666663</v>
      </c>
      <c r="H2055" s="59">
        <v>2.9166666666666563E-2</v>
      </c>
      <c r="I2055" s="60">
        <v>84</v>
      </c>
      <c r="J2055" s="60"/>
      <c r="K2055" s="60"/>
      <c r="L2055" s="71" t="s">
        <v>10</v>
      </c>
      <c r="M2055" s="72" t="s">
        <v>1361</v>
      </c>
      <c r="N2055" s="60">
        <v>35</v>
      </c>
      <c r="O2055" s="71" t="s">
        <v>8</v>
      </c>
      <c r="P2055" s="72" t="s">
        <v>1361</v>
      </c>
      <c r="Q2055" s="71" t="s">
        <v>1362</v>
      </c>
      <c r="R2055" s="252">
        <v>396.9</v>
      </c>
      <c r="S2055" s="255">
        <v>157.9</v>
      </c>
      <c r="T2055" s="167">
        <v>554.79999999999995</v>
      </c>
      <c r="U2055" s="159" t="s">
        <v>29</v>
      </c>
      <c r="V2055" s="159">
        <v>2011</v>
      </c>
      <c r="W2055" s="159" t="s">
        <v>2808</v>
      </c>
      <c r="X2055" s="159" t="s">
        <v>2809</v>
      </c>
      <c r="Y2055" s="147">
        <v>42358</v>
      </c>
      <c r="Z2055" s="159">
        <v>100</v>
      </c>
      <c r="AA2055" s="159">
        <v>2016</v>
      </c>
      <c r="AB2055" s="159">
        <v>0</v>
      </c>
      <c r="AC2055" s="147">
        <v>42358</v>
      </c>
      <c r="AD2055" s="159" t="s">
        <v>58</v>
      </c>
      <c r="AE2055" s="159"/>
      <c r="AF2055" s="159"/>
      <c r="AG2055" s="159"/>
      <c r="AJ2055" s="1">
        <f t="shared" si="114"/>
        <v>0</v>
      </c>
    </row>
    <row r="2056" spans="1:37" ht="63" customHeight="1">
      <c r="A2056" s="179" t="s">
        <v>1052</v>
      </c>
      <c r="B2056" s="57" t="s">
        <v>258</v>
      </c>
      <c r="C2056" s="57" t="s">
        <v>258</v>
      </c>
      <c r="D2056" s="278">
        <v>42453</v>
      </c>
      <c r="E2056" s="59">
        <v>0.26319444444444445</v>
      </c>
      <c r="F2056" s="278">
        <v>42453</v>
      </c>
      <c r="G2056" s="59">
        <v>0.27708333333333335</v>
      </c>
      <c r="H2056" s="59">
        <f>G2056-E2056</f>
        <v>1.3888888888888895E-2</v>
      </c>
      <c r="I2056" s="60">
        <v>4</v>
      </c>
      <c r="J2056" s="60" t="s">
        <v>633</v>
      </c>
      <c r="K2056" s="60"/>
      <c r="L2056" s="71" t="s">
        <v>4</v>
      </c>
      <c r="M2056" s="72" t="s">
        <v>634</v>
      </c>
      <c r="N2056" s="60" t="s">
        <v>3</v>
      </c>
      <c r="O2056" s="71" t="s">
        <v>33</v>
      </c>
      <c r="P2056" s="72" t="s">
        <v>1682</v>
      </c>
      <c r="Q2056" s="71" t="s">
        <v>1683</v>
      </c>
      <c r="R2056" s="252">
        <v>1.1000000000000001</v>
      </c>
      <c r="S2056" s="255"/>
      <c r="T2056" s="167">
        <f>R2056+S2056</f>
        <v>1.1000000000000001</v>
      </c>
      <c r="U2056" s="159" t="s">
        <v>44</v>
      </c>
      <c r="V2056" s="159">
        <v>2015</v>
      </c>
      <c r="W2056" s="159" t="s">
        <v>2795</v>
      </c>
      <c r="X2056" s="159" t="s">
        <v>2796</v>
      </c>
      <c r="Y2056" s="159" t="s">
        <v>2797</v>
      </c>
      <c r="Z2056" s="159">
        <v>100</v>
      </c>
      <c r="AA2056" s="159">
        <v>2016</v>
      </c>
      <c r="AB2056" s="159">
        <v>0</v>
      </c>
      <c r="AC2056" s="159" t="s">
        <v>2798</v>
      </c>
      <c r="AD2056" s="159" t="s">
        <v>58</v>
      </c>
      <c r="AE2056" s="159"/>
      <c r="AF2056" s="159"/>
      <c r="AG2056" s="159"/>
      <c r="AJ2056" s="1">
        <f t="shared" si="114"/>
        <v>0</v>
      </c>
    </row>
    <row r="2057" spans="1:37" ht="47.25" customHeight="1">
      <c r="A2057" s="179" t="s">
        <v>6868</v>
      </c>
      <c r="B2057" s="57" t="s">
        <v>258</v>
      </c>
      <c r="C2057" s="57" t="s">
        <v>258</v>
      </c>
      <c r="D2057" s="278">
        <v>42603</v>
      </c>
      <c r="E2057" s="59">
        <v>0.46319444444444446</v>
      </c>
      <c r="F2057" s="278">
        <v>42603</v>
      </c>
      <c r="G2057" s="59">
        <v>0.47152777777777777</v>
      </c>
      <c r="H2057" s="59">
        <f>G2057-E2057</f>
        <v>8.3333333333333037E-3</v>
      </c>
      <c r="I2057" s="60">
        <v>18</v>
      </c>
      <c r="J2057" s="60" t="s">
        <v>7763</v>
      </c>
      <c r="K2057" s="60"/>
      <c r="L2057" s="71" t="s">
        <v>4</v>
      </c>
      <c r="M2057" s="72" t="s">
        <v>634</v>
      </c>
      <c r="N2057" s="60" t="s">
        <v>3</v>
      </c>
      <c r="O2057" s="71" t="s">
        <v>33</v>
      </c>
      <c r="P2057" s="72" t="s">
        <v>8060</v>
      </c>
      <c r="Q2057" s="71" t="s">
        <v>7764</v>
      </c>
      <c r="R2057" s="252">
        <v>8</v>
      </c>
      <c r="S2057" s="255"/>
      <c r="T2057" s="167">
        <f>R2057+S2057</f>
        <v>8</v>
      </c>
      <c r="U2057" s="159" t="s">
        <v>86</v>
      </c>
      <c r="V2057" s="159">
        <v>2015</v>
      </c>
      <c r="W2057" s="159" t="s">
        <v>9623</v>
      </c>
      <c r="X2057" s="159" t="s">
        <v>9624</v>
      </c>
      <c r="Y2057" s="159">
        <v>2016</v>
      </c>
      <c r="Z2057" s="159">
        <v>100</v>
      </c>
      <c r="AA2057" s="159">
        <v>2016</v>
      </c>
      <c r="AB2057" s="159">
        <v>0</v>
      </c>
      <c r="AC2057" s="159">
        <v>2016</v>
      </c>
      <c r="AD2057" s="159" t="s">
        <v>23</v>
      </c>
      <c r="AE2057" s="159"/>
      <c r="AF2057" s="159"/>
      <c r="AG2057" s="159"/>
      <c r="AJ2057" s="1">
        <f t="shared" si="114"/>
        <v>0</v>
      </c>
      <c r="AK2057" s="1">
        <f>AJ2057-T2057</f>
        <v>-8</v>
      </c>
    </row>
    <row r="2058" spans="1:37" ht="63">
      <c r="A2058" s="94" t="s">
        <v>13179</v>
      </c>
      <c r="B2058" s="481" t="s">
        <v>11</v>
      </c>
      <c r="C2058" s="482" t="s">
        <v>873</v>
      </c>
      <c r="D2058" s="169">
        <v>42727</v>
      </c>
      <c r="E2058" s="176">
        <v>0.50347222222222221</v>
      </c>
      <c r="F2058" s="169">
        <v>42727</v>
      </c>
      <c r="G2058" s="176">
        <v>0.60416666666666663</v>
      </c>
      <c r="H2058" s="176">
        <v>0.10069444444444443</v>
      </c>
      <c r="I2058" s="179">
        <v>11</v>
      </c>
      <c r="J2058" s="179" t="s">
        <v>306</v>
      </c>
      <c r="K2058" s="179"/>
      <c r="L2058" s="484" t="s">
        <v>10</v>
      </c>
      <c r="M2058" s="179" t="s">
        <v>13634</v>
      </c>
      <c r="N2058" s="179">
        <v>35</v>
      </c>
      <c r="O2058" s="179" t="s">
        <v>14</v>
      </c>
      <c r="P2058" s="179" t="s">
        <v>13634</v>
      </c>
      <c r="Q2058" s="179" t="s">
        <v>13725</v>
      </c>
      <c r="R2058" s="253">
        <v>8</v>
      </c>
      <c r="S2058" s="256"/>
      <c r="T2058" s="179">
        <v>8</v>
      </c>
      <c r="AD2058" s="2" t="s">
        <v>23</v>
      </c>
      <c r="AG2058" s="2" t="s">
        <v>2941</v>
      </c>
      <c r="AJ2058" s="1">
        <f t="shared" si="114"/>
        <v>0</v>
      </c>
    </row>
    <row r="2059" spans="1:37" ht="173.25" customHeight="1">
      <c r="A2059" s="179" t="s">
        <v>1052</v>
      </c>
      <c r="B2059" s="179" t="s">
        <v>6</v>
      </c>
      <c r="C2059" s="179" t="s">
        <v>1868</v>
      </c>
      <c r="D2059" s="169">
        <v>42451</v>
      </c>
      <c r="E2059" s="176">
        <v>0.22083333333333333</v>
      </c>
      <c r="F2059" s="169">
        <v>42451</v>
      </c>
      <c r="G2059" s="176">
        <v>0.3520833333333333</v>
      </c>
      <c r="H2059" s="176">
        <f>G2059-E2059</f>
        <v>0.13124999999999998</v>
      </c>
      <c r="I2059" s="179">
        <v>4</v>
      </c>
      <c r="J2059" s="179" t="s">
        <v>144</v>
      </c>
      <c r="K2059" s="179"/>
      <c r="L2059" s="179" t="s">
        <v>12</v>
      </c>
      <c r="M2059" s="179" t="s">
        <v>1869</v>
      </c>
      <c r="N2059" s="179" t="s">
        <v>3</v>
      </c>
      <c r="O2059" s="179" t="s">
        <v>26</v>
      </c>
      <c r="P2059" s="179" t="s">
        <v>1870</v>
      </c>
      <c r="Q2059" s="179" t="s">
        <v>3829</v>
      </c>
      <c r="R2059" s="253">
        <v>8</v>
      </c>
      <c r="S2059" s="256"/>
      <c r="T2059" s="179">
        <v>8</v>
      </c>
      <c r="U2059" s="114" t="s">
        <v>29</v>
      </c>
      <c r="V2059" s="114" t="s">
        <v>3830</v>
      </c>
      <c r="W2059" s="114" t="s">
        <v>3831</v>
      </c>
      <c r="X2059" s="114" t="s">
        <v>3832</v>
      </c>
      <c r="Y2059" s="122" t="s">
        <v>3833</v>
      </c>
      <c r="Z2059" s="114" t="s">
        <v>3834</v>
      </c>
      <c r="AA2059" s="122" t="s">
        <v>3835</v>
      </c>
      <c r="AB2059" s="114" t="s">
        <v>3836</v>
      </c>
      <c r="AC2059" s="122" t="s">
        <v>3837</v>
      </c>
      <c r="AD2059" s="1" t="s">
        <v>23</v>
      </c>
      <c r="AE2059" s="114"/>
      <c r="AF2059" s="114"/>
      <c r="AG2059" s="140"/>
      <c r="AJ2059" s="1">
        <f t="shared" si="114"/>
        <v>0</v>
      </c>
    </row>
    <row r="2060" spans="1:37" ht="63" customHeight="1">
      <c r="A2060" s="179" t="s">
        <v>2467</v>
      </c>
      <c r="B2060" s="57" t="s">
        <v>258</v>
      </c>
      <c r="C2060" s="57" t="s">
        <v>258</v>
      </c>
      <c r="D2060" s="278">
        <v>42493</v>
      </c>
      <c r="E2060" s="59">
        <v>0.48125000000000001</v>
      </c>
      <c r="F2060" s="278">
        <v>42493</v>
      </c>
      <c r="G2060" s="59">
        <v>0.49305555555555558</v>
      </c>
      <c r="H2060" s="59">
        <f>G2060-E2060</f>
        <v>1.1805555555555569E-2</v>
      </c>
      <c r="I2060" s="60">
        <v>22</v>
      </c>
      <c r="J2060" s="60" t="s">
        <v>2484</v>
      </c>
      <c r="K2060" s="60"/>
      <c r="L2060" s="71" t="s">
        <v>12</v>
      </c>
      <c r="M2060" s="72" t="s">
        <v>269</v>
      </c>
      <c r="N2060" s="60" t="s">
        <v>3</v>
      </c>
      <c r="O2060" s="71" t="s">
        <v>33</v>
      </c>
      <c r="P2060" s="72" t="s">
        <v>2485</v>
      </c>
      <c r="Q2060" s="71" t="s">
        <v>2486</v>
      </c>
      <c r="R2060" s="252"/>
      <c r="S2060" s="255"/>
      <c r="T2060" s="167"/>
      <c r="U2060" s="159" t="s">
        <v>85</v>
      </c>
      <c r="V2060" s="159">
        <v>2014</v>
      </c>
      <c r="W2060" s="159" t="s">
        <v>4093</v>
      </c>
      <c r="X2060" s="159" t="s">
        <v>2782</v>
      </c>
      <c r="Y2060" s="159">
        <v>2016</v>
      </c>
      <c r="Z2060" s="159">
        <v>100</v>
      </c>
      <c r="AA2060" s="159">
        <v>2016</v>
      </c>
      <c r="AB2060" s="159">
        <v>0</v>
      </c>
      <c r="AC2060" s="159">
        <v>2016</v>
      </c>
      <c r="AD2060" s="159" t="s">
        <v>18</v>
      </c>
      <c r="AE2060" s="159"/>
      <c r="AF2060" s="159"/>
      <c r="AG2060" s="159"/>
      <c r="AJ2060" s="1">
        <f t="shared" si="114"/>
        <v>0</v>
      </c>
      <c r="AK2060" s="1">
        <f>AJ2060-T2060</f>
        <v>0</v>
      </c>
    </row>
    <row r="2061" spans="1:37" ht="300">
      <c r="A2061" s="179" t="s">
        <v>2467</v>
      </c>
      <c r="B2061" s="57" t="s">
        <v>258</v>
      </c>
      <c r="C2061" s="57" t="s">
        <v>258</v>
      </c>
      <c r="D2061" s="278">
        <v>42497</v>
      </c>
      <c r="E2061" s="59">
        <v>0.17708333333333334</v>
      </c>
      <c r="F2061" s="278">
        <v>42497</v>
      </c>
      <c r="G2061" s="59">
        <v>0.24444444444444446</v>
      </c>
      <c r="H2061" s="59">
        <v>6.7361111111111122E-2</v>
      </c>
      <c r="I2061" s="60">
        <v>26</v>
      </c>
      <c r="J2061" s="60" t="s">
        <v>2484</v>
      </c>
      <c r="K2061" s="60"/>
      <c r="L2061" s="71" t="s">
        <v>4</v>
      </c>
      <c r="M2061" s="72" t="s">
        <v>634</v>
      </c>
      <c r="N2061" s="60" t="s">
        <v>3</v>
      </c>
      <c r="O2061" s="71" t="s">
        <v>33</v>
      </c>
      <c r="P2061" s="72" t="s">
        <v>2405</v>
      </c>
      <c r="Q2061" s="71" t="s">
        <v>2579</v>
      </c>
      <c r="R2061" s="252">
        <v>62.5</v>
      </c>
      <c r="S2061" s="255"/>
      <c r="T2061" s="167">
        <v>62.5</v>
      </c>
      <c r="U2061" s="159" t="s">
        <v>44</v>
      </c>
      <c r="V2061" s="220">
        <v>2015</v>
      </c>
      <c r="W2061" s="159" t="s">
        <v>9587</v>
      </c>
      <c r="X2061" s="220" t="s">
        <v>2796</v>
      </c>
      <c r="Y2061" s="220" t="s">
        <v>2797</v>
      </c>
      <c r="Z2061" s="220">
        <v>100</v>
      </c>
      <c r="AA2061" s="220">
        <v>2016</v>
      </c>
      <c r="AB2061" s="220">
        <v>0</v>
      </c>
      <c r="AC2061" s="220" t="s">
        <v>2798</v>
      </c>
      <c r="AD2061" s="159" t="s">
        <v>78</v>
      </c>
      <c r="AE2061" s="159"/>
      <c r="AF2061" s="159"/>
      <c r="AG2061" s="159"/>
      <c r="AJ2061" s="1">
        <f t="shared" si="114"/>
        <v>0</v>
      </c>
      <c r="AK2061" s="1">
        <f>AJ2061-T2061</f>
        <v>-62.5</v>
      </c>
    </row>
    <row r="2062" spans="1:37" ht="112.5">
      <c r="A2062" s="179" t="s">
        <v>2467</v>
      </c>
      <c r="B2062" s="57" t="s">
        <v>258</v>
      </c>
      <c r="C2062" s="57" t="s">
        <v>258</v>
      </c>
      <c r="D2062" s="278">
        <v>42507</v>
      </c>
      <c r="E2062" s="59">
        <v>0.34097222222222223</v>
      </c>
      <c r="F2062" s="278">
        <v>42507</v>
      </c>
      <c r="G2062" s="59">
        <v>0.34791666666666665</v>
      </c>
      <c r="H2062" s="59">
        <f>G2062-E2062</f>
        <v>6.9444444444444198E-3</v>
      </c>
      <c r="I2062" s="60">
        <v>0</v>
      </c>
      <c r="J2062" s="60" t="s">
        <v>2810</v>
      </c>
      <c r="K2062" s="60"/>
      <c r="L2062" s="71" t="s">
        <v>4</v>
      </c>
      <c r="M2062" s="72" t="s">
        <v>2811</v>
      </c>
      <c r="N2062" s="60">
        <v>35</v>
      </c>
      <c r="O2062" s="71" t="s">
        <v>14</v>
      </c>
      <c r="P2062" s="72" t="s">
        <v>593</v>
      </c>
      <c r="Q2062" s="71" t="s">
        <v>2812</v>
      </c>
      <c r="R2062" s="252"/>
      <c r="S2062" s="255"/>
      <c r="T2062" s="167"/>
      <c r="U2062" s="159" t="s">
        <v>39</v>
      </c>
      <c r="V2062" s="274" t="s">
        <v>9588</v>
      </c>
      <c r="W2062" s="159" t="s">
        <v>9589</v>
      </c>
      <c r="X2062" s="159" t="s">
        <v>9590</v>
      </c>
      <c r="Y2062" s="147">
        <v>41904</v>
      </c>
      <c r="Z2062" s="159">
        <v>100</v>
      </c>
      <c r="AA2062" s="159">
        <v>2016</v>
      </c>
      <c r="AB2062" s="159">
        <v>0</v>
      </c>
      <c r="AC2062" s="147">
        <v>41904</v>
      </c>
      <c r="AD2062" s="159" t="s">
        <v>64</v>
      </c>
      <c r="AE2062" s="159"/>
      <c r="AF2062" s="159"/>
      <c r="AG2062" s="159"/>
      <c r="AJ2062" s="1">
        <f t="shared" si="114"/>
        <v>0</v>
      </c>
      <c r="AK2062" s="1">
        <f>AJ2062-T2062</f>
        <v>0</v>
      </c>
    </row>
    <row r="2063" spans="1:37" ht="315" customHeight="1">
      <c r="A2063" s="179" t="s">
        <v>2467</v>
      </c>
      <c r="B2063" s="57" t="s">
        <v>258</v>
      </c>
      <c r="C2063" s="57" t="s">
        <v>258</v>
      </c>
      <c r="D2063" s="278">
        <v>42511</v>
      </c>
      <c r="E2063" s="59">
        <v>0.49652777777777773</v>
      </c>
      <c r="F2063" s="278">
        <v>42511</v>
      </c>
      <c r="G2063" s="59">
        <v>0.51388888888888895</v>
      </c>
      <c r="H2063" s="59">
        <v>1.7361111111111216E-2</v>
      </c>
      <c r="I2063" s="60">
        <v>14</v>
      </c>
      <c r="J2063" s="60" t="s">
        <v>4093</v>
      </c>
      <c r="K2063" s="60"/>
      <c r="L2063" s="71" t="s">
        <v>4</v>
      </c>
      <c r="M2063" s="72" t="s">
        <v>4094</v>
      </c>
      <c r="N2063" s="60" t="s">
        <v>3</v>
      </c>
      <c r="O2063" s="71" t="s">
        <v>33</v>
      </c>
      <c r="P2063" s="72" t="s">
        <v>4094</v>
      </c>
      <c r="Q2063" s="71" t="s">
        <v>4095</v>
      </c>
      <c r="R2063" s="252">
        <v>14.8</v>
      </c>
      <c r="S2063" s="255"/>
      <c r="T2063" s="167">
        <v>14.8</v>
      </c>
      <c r="U2063" s="159" t="s">
        <v>44</v>
      </c>
      <c r="V2063" s="220">
        <v>2015</v>
      </c>
      <c r="W2063" s="159" t="s">
        <v>9591</v>
      </c>
      <c r="X2063" s="220" t="s">
        <v>2796</v>
      </c>
      <c r="Y2063" s="147">
        <v>42508</v>
      </c>
      <c r="Z2063" s="159">
        <v>100</v>
      </c>
      <c r="AA2063" s="159">
        <v>2016</v>
      </c>
      <c r="AB2063" s="159">
        <v>0</v>
      </c>
      <c r="AC2063" s="147">
        <v>42549</v>
      </c>
      <c r="AD2063" s="159" t="s">
        <v>78</v>
      </c>
      <c r="AE2063" s="159"/>
      <c r="AF2063" s="159"/>
      <c r="AG2063" s="159"/>
      <c r="AJ2063" s="1">
        <f t="shared" si="114"/>
        <v>0</v>
      </c>
      <c r="AK2063" s="1">
        <f>AJ2063-T2063</f>
        <v>-14.8</v>
      </c>
    </row>
    <row r="2064" spans="1:37" ht="94.5" customHeight="1">
      <c r="A2064" s="179" t="s">
        <v>2467</v>
      </c>
      <c r="B2064" s="57" t="s">
        <v>258</v>
      </c>
      <c r="C2064" s="57" t="s">
        <v>258</v>
      </c>
      <c r="D2064" s="278">
        <v>42511</v>
      </c>
      <c r="E2064" s="59">
        <v>0.58888888888888891</v>
      </c>
      <c r="F2064" s="278">
        <v>42542</v>
      </c>
      <c r="G2064" s="59">
        <v>0.72291666666666676</v>
      </c>
      <c r="H2064" s="59">
        <v>0.13402777777777786</v>
      </c>
      <c r="I2064" s="60">
        <v>67</v>
      </c>
      <c r="J2064" s="60" t="s">
        <v>4093</v>
      </c>
      <c r="K2064" s="60"/>
      <c r="L2064" s="71" t="s">
        <v>4</v>
      </c>
      <c r="M2064" s="72" t="s">
        <v>4096</v>
      </c>
      <c r="N2064" s="60" t="s">
        <v>3</v>
      </c>
      <c r="O2064" s="71" t="s">
        <v>33</v>
      </c>
      <c r="P2064" s="72" t="s">
        <v>4096</v>
      </c>
      <c r="Q2064" s="71" t="s">
        <v>4097</v>
      </c>
      <c r="R2064" s="252">
        <v>165.6</v>
      </c>
      <c r="S2064" s="255">
        <v>4.5</v>
      </c>
      <c r="T2064" s="167">
        <v>170.1</v>
      </c>
      <c r="U2064" s="159" t="s">
        <v>44</v>
      </c>
      <c r="V2064" s="220">
        <v>2015</v>
      </c>
      <c r="W2064" s="159" t="s">
        <v>9592</v>
      </c>
      <c r="X2064" s="159" t="s">
        <v>9593</v>
      </c>
      <c r="Y2064" s="159" t="s">
        <v>141</v>
      </c>
      <c r="Z2064" s="159">
        <v>100</v>
      </c>
      <c r="AA2064" s="159">
        <v>2016</v>
      </c>
      <c r="AB2064" s="159">
        <v>0</v>
      </c>
      <c r="AC2064" s="159" t="s">
        <v>141</v>
      </c>
      <c r="AD2064" s="159" t="s">
        <v>42</v>
      </c>
      <c r="AE2064" s="159"/>
      <c r="AF2064" s="159"/>
      <c r="AG2064" s="159"/>
      <c r="AJ2064" s="1">
        <f t="shared" si="114"/>
        <v>0</v>
      </c>
      <c r="AK2064" s="1">
        <f>AJ2064-T2064</f>
        <v>-170.1</v>
      </c>
    </row>
    <row r="2065" spans="1:37" ht="63" customHeight="1">
      <c r="A2065" s="179" t="s">
        <v>1052</v>
      </c>
      <c r="B2065" s="179" t="s">
        <v>6</v>
      </c>
      <c r="C2065" s="179" t="s">
        <v>1863</v>
      </c>
      <c r="D2065" s="169">
        <v>42440</v>
      </c>
      <c r="E2065" s="176">
        <v>0.22569444444444445</v>
      </c>
      <c r="F2065" s="169">
        <v>42440</v>
      </c>
      <c r="G2065" s="176">
        <v>0.25347222222222221</v>
      </c>
      <c r="H2065" s="176">
        <v>2.7777777777777776E-2</v>
      </c>
      <c r="I2065" s="179">
        <v>6</v>
      </c>
      <c r="J2065" s="179"/>
      <c r="K2065" s="179"/>
      <c r="L2065" s="179" t="s">
        <v>12</v>
      </c>
      <c r="M2065" s="179" t="s">
        <v>1968</v>
      </c>
      <c r="N2065" s="179">
        <v>0.4</v>
      </c>
      <c r="O2065" s="179" t="s">
        <v>57</v>
      </c>
      <c r="P2065" s="179" t="s">
        <v>1968</v>
      </c>
      <c r="Q2065" s="179" t="s">
        <v>1969</v>
      </c>
      <c r="R2065" s="253">
        <v>7.8</v>
      </c>
      <c r="S2065" s="256"/>
      <c r="T2065" s="179">
        <f>SUM(R2065:S2065)</f>
        <v>7.8</v>
      </c>
      <c r="U2065" s="114" t="s">
        <v>62</v>
      </c>
      <c r="V2065" s="114"/>
      <c r="W2065" s="114"/>
      <c r="X2065" s="114"/>
      <c r="Y2065" s="122"/>
      <c r="Z2065" s="114"/>
      <c r="AA2065" s="122"/>
      <c r="AB2065" s="114"/>
      <c r="AC2065" s="114"/>
      <c r="AD2065" s="1" t="s">
        <v>23</v>
      </c>
      <c r="AE2065" s="114"/>
      <c r="AF2065" s="114"/>
      <c r="AG2065" s="114"/>
      <c r="AJ2065" s="1">
        <f t="shared" si="114"/>
        <v>0</v>
      </c>
    </row>
    <row r="2066" spans="1:37" ht="187.5" customHeight="1">
      <c r="A2066" s="179" t="s">
        <v>4411</v>
      </c>
      <c r="B2066" s="57" t="s">
        <v>258</v>
      </c>
      <c r="C2066" s="57" t="s">
        <v>258</v>
      </c>
      <c r="D2066" s="278">
        <v>42526</v>
      </c>
      <c r="E2066" s="59">
        <v>0.73472222222222217</v>
      </c>
      <c r="F2066" s="278">
        <v>42526</v>
      </c>
      <c r="G2066" s="59">
        <v>0.78819444444444453</v>
      </c>
      <c r="H2066" s="59">
        <v>5.3472222222222365E-2</v>
      </c>
      <c r="I2066" s="60">
        <v>12</v>
      </c>
      <c r="J2066" s="60" t="s">
        <v>4688</v>
      </c>
      <c r="K2066" s="60"/>
      <c r="L2066" s="208" t="s">
        <v>10</v>
      </c>
      <c r="M2066" s="72" t="s">
        <v>4689</v>
      </c>
      <c r="N2066" s="60" t="s">
        <v>3</v>
      </c>
      <c r="O2066" s="71" t="s">
        <v>14</v>
      </c>
      <c r="P2066" s="72" t="s">
        <v>4690</v>
      </c>
      <c r="Q2066" s="71" t="s">
        <v>4691</v>
      </c>
      <c r="R2066" s="252">
        <v>18</v>
      </c>
      <c r="S2066" s="255"/>
      <c r="T2066" s="167">
        <v>18</v>
      </c>
      <c r="U2066" s="159" t="s">
        <v>39</v>
      </c>
      <c r="V2066" s="159">
        <v>2012</v>
      </c>
      <c r="W2066" s="159" t="s">
        <v>9595</v>
      </c>
      <c r="X2066" s="159" t="s">
        <v>141</v>
      </c>
      <c r="Y2066" s="159">
        <v>2015</v>
      </c>
      <c r="Z2066" s="159">
        <v>100</v>
      </c>
      <c r="AA2066" s="159">
        <v>2016</v>
      </c>
      <c r="AB2066" s="159">
        <v>0</v>
      </c>
      <c r="AC2066" s="159">
        <v>2015</v>
      </c>
      <c r="AD2066" s="159" t="s">
        <v>43</v>
      </c>
      <c r="AE2066" s="159"/>
      <c r="AF2066" s="159"/>
      <c r="AG2066" s="159"/>
      <c r="AH2066"/>
      <c r="AI2066"/>
      <c r="AJ2066" s="1">
        <f t="shared" si="114"/>
        <v>0</v>
      </c>
      <c r="AK2066" s="1">
        <f t="shared" ref="AK2066:AK2087" si="117">AJ2066-T2066</f>
        <v>-18</v>
      </c>
    </row>
    <row r="2067" spans="1:37" ht="150" customHeight="1">
      <c r="A2067" s="179" t="s">
        <v>4411</v>
      </c>
      <c r="B2067" s="57" t="s">
        <v>258</v>
      </c>
      <c r="C2067" s="57" t="s">
        <v>258</v>
      </c>
      <c r="D2067" s="278">
        <v>42534</v>
      </c>
      <c r="E2067" s="59">
        <v>0.54097222222222219</v>
      </c>
      <c r="F2067" s="278">
        <v>42534</v>
      </c>
      <c r="G2067" s="59">
        <v>0.54166666666666663</v>
      </c>
      <c r="H2067" s="59">
        <v>6.9444444444444198E-4</v>
      </c>
      <c r="I2067" s="60">
        <v>106</v>
      </c>
      <c r="J2067" s="60" t="s">
        <v>4745</v>
      </c>
      <c r="K2067" s="60"/>
      <c r="L2067" s="71" t="s">
        <v>10</v>
      </c>
      <c r="M2067" s="72" t="s">
        <v>4746</v>
      </c>
      <c r="N2067" s="60">
        <v>110</v>
      </c>
      <c r="O2067" s="71" t="s">
        <v>14</v>
      </c>
      <c r="P2067" s="72" t="s">
        <v>4747</v>
      </c>
      <c r="Q2067" s="71" t="s">
        <v>4748</v>
      </c>
      <c r="R2067" s="252"/>
      <c r="S2067" s="255">
        <v>43</v>
      </c>
      <c r="T2067" s="167">
        <v>43</v>
      </c>
      <c r="U2067" s="159" t="s">
        <v>7</v>
      </c>
      <c r="V2067" s="159">
        <v>1997</v>
      </c>
      <c r="W2067" s="159" t="s">
        <v>9596</v>
      </c>
      <c r="X2067" s="159" t="s">
        <v>2736</v>
      </c>
      <c r="Y2067" s="159">
        <v>2016</v>
      </c>
      <c r="Z2067" s="159">
        <v>100</v>
      </c>
      <c r="AA2067" s="159">
        <v>2016</v>
      </c>
      <c r="AB2067" s="159">
        <v>0</v>
      </c>
      <c r="AC2067" s="159">
        <v>2016</v>
      </c>
      <c r="AD2067" s="159" t="s">
        <v>43</v>
      </c>
      <c r="AE2067" s="159"/>
      <c r="AF2067" s="159"/>
      <c r="AG2067" s="159"/>
      <c r="AJ2067" s="1">
        <f t="shared" ref="AJ2067:AJ2130" si="118">T2067-S2067-R2067</f>
        <v>0</v>
      </c>
      <c r="AK2067" s="1">
        <f t="shared" si="117"/>
        <v>-43</v>
      </c>
    </row>
    <row r="2068" spans="1:37" ht="93.75">
      <c r="A2068" s="179" t="s">
        <v>4411</v>
      </c>
      <c r="B2068" s="57" t="s">
        <v>258</v>
      </c>
      <c r="C2068" s="57" t="s">
        <v>258</v>
      </c>
      <c r="D2068" s="278">
        <v>42534</v>
      </c>
      <c r="E2068" s="59">
        <v>0.67361111111111116</v>
      </c>
      <c r="F2068" s="278">
        <v>42534</v>
      </c>
      <c r="G2068" s="59">
        <v>0.6875</v>
      </c>
      <c r="H2068" s="59">
        <v>1.388888888888884E-2</v>
      </c>
      <c r="I2068" s="60">
        <v>19</v>
      </c>
      <c r="J2068" s="60" t="s">
        <v>4749</v>
      </c>
      <c r="K2068" s="60"/>
      <c r="L2068" s="71" t="s">
        <v>10</v>
      </c>
      <c r="M2068" s="72" t="s">
        <v>1358</v>
      </c>
      <c r="N2068" s="60">
        <v>110</v>
      </c>
      <c r="O2068" s="71" t="s">
        <v>14</v>
      </c>
      <c r="P2068" s="72" t="s">
        <v>4750</v>
      </c>
      <c r="Q2068" s="71" t="s">
        <v>4751</v>
      </c>
      <c r="R2068" s="252"/>
      <c r="S2068" s="255">
        <v>15</v>
      </c>
      <c r="T2068" s="167">
        <v>15</v>
      </c>
      <c r="U2068" s="159" t="s">
        <v>29</v>
      </c>
      <c r="V2068" s="159">
        <v>2015</v>
      </c>
      <c r="W2068" s="159" t="s">
        <v>3616</v>
      </c>
      <c r="X2068" s="159" t="s">
        <v>141</v>
      </c>
      <c r="Y2068" s="159">
        <v>2015</v>
      </c>
      <c r="Z2068" s="159">
        <v>100</v>
      </c>
      <c r="AA2068" s="159">
        <v>2018</v>
      </c>
      <c r="AB2068" s="159">
        <v>0</v>
      </c>
      <c r="AC2068" s="159">
        <v>2015</v>
      </c>
      <c r="AD2068" s="159" t="s">
        <v>43</v>
      </c>
      <c r="AE2068" s="159"/>
      <c r="AF2068" s="159"/>
      <c r="AG2068" s="159"/>
      <c r="AJ2068" s="1">
        <f t="shared" si="118"/>
        <v>0</v>
      </c>
      <c r="AK2068" s="1">
        <f t="shared" si="117"/>
        <v>-15</v>
      </c>
    </row>
    <row r="2069" spans="1:37" ht="187.5">
      <c r="A2069" s="179" t="s">
        <v>4411</v>
      </c>
      <c r="B2069" s="57" t="s">
        <v>258</v>
      </c>
      <c r="C2069" s="57" t="s">
        <v>258</v>
      </c>
      <c r="D2069" s="278">
        <v>42539</v>
      </c>
      <c r="E2069" s="59">
        <v>0.52916666666666667</v>
      </c>
      <c r="F2069" s="278">
        <v>42539</v>
      </c>
      <c r="G2069" s="59">
        <v>0.55902777777777779</v>
      </c>
      <c r="H2069" s="59">
        <v>2.9861111111111116E-2</v>
      </c>
      <c r="I2069" s="60">
        <v>101</v>
      </c>
      <c r="J2069" s="60" t="s">
        <v>498</v>
      </c>
      <c r="K2069" s="60"/>
      <c r="L2069" s="71" t="s">
        <v>10</v>
      </c>
      <c r="M2069" s="72" t="s">
        <v>5035</v>
      </c>
      <c r="N2069" s="60">
        <v>35</v>
      </c>
      <c r="O2069" s="71" t="s">
        <v>8</v>
      </c>
      <c r="P2069" s="72" t="s">
        <v>5036</v>
      </c>
      <c r="Q2069" s="71" t="s">
        <v>5037</v>
      </c>
      <c r="R2069" s="252">
        <v>464</v>
      </c>
      <c r="S2069" s="255"/>
      <c r="T2069" s="167">
        <v>464</v>
      </c>
      <c r="U2069" s="159" t="s">
        <v>46</v>
      </c>
      <c r="V2069" s="220">
        <v>2014</v>
      </c>
      <c r="W2069" s="159" t="s">
        <v>9597</v>
      </c>
      <c r="X2069" s="159" t="s">
        <v>9598</v>
      </c>
      <c r="Y2069" s="148" t="s">
        <v>4061</v>
      </c>
      <c r="Z2069" s="159">
        <v>100</v>
      </c>
      <c r="AA2069" s="148" t="s">
        <v>9599</v>
      </c>
      <c r="AB2069" s="159">
        <v>0</v>
      </c>
      <c r="AC2069" s="159">
        <v>2016</v>
      </c>
      <c r="AD2069" s="220" t="s">
        <v>58</v>
      </c>
      <c r="AE2069" s="159"/>
      <c r="AF2069" s="159"/>
      <c r="AG2069" s="159"/>
      <c r="AJ2069" s="1">
        <f t="shared" si="118"/>
        <v>0</v>
      </c>
      <c r="AK2069" s="1">
        <f t="shared" si="117"/>
        <v>-464</v>
      </c>
    </row>
    <row r="2070" spans="1:37" ht="225">
      <c r="A2070" s="179" t="s">
        <v>4411</v>
      </c>
      <c r="B2070" s="57" t="s">
        <v>258</v>
      </c>
      <c r="C2070" s="57" t="s">
        <v>258</v>
      </c>
      <c r="D2070" s="278">
        <v>42539</v>
      </c>
      <c r="E2070" s="59">
        <v>0.71666666666666667</v>
      </c>
      <c r="F2070" s="278">
        <v>42539</v>
      </c>
      <c r="G2070" s="59">
        <v>0.80902777777777779</v>
      </c>
      <c r="H2070" s="59">
        <v>9.2361111111111116E-2</v>
      </c>
      <c r="I2070" s="60">
        <v>117</v>
      </c>
      <c r="J2070" s="60" t="s">
        <v>498</v>
      </c>
      <c r="K2070" s="60"/>
      <c r="L2070" s="71" t="s">
        <v>10</v>
      </c>
      <c r="M2070" s="72" t="s">
        <v>5035</v>
      </c>
      <c r="N2070" s="60">
        <v>35</v>
      </c>
      <c r="O2070" s="71" t="s">
        <v>8</v>
      </c>
      <c r="P2070" s="72" t="s">
        <v>5036</v>
      </c>
      <c r="Q2070" s="71" t="s">
        <v>5038</v>
      </c>
      <c r="R2070" s="252">
        <v>622</v>
      </c>
      <c r="S2070" s="255"/>
      <c r="T2070" s="167">
        <v>622</v>
      </c>
      <c r="U2070" s="220" t="s">
        <v>46</v>
      </c>
      <c r="V2070" s="220">
        <v>2014</v>
      </c>
      <c r="W2070" s="220" t="s">
        <v>9597</v>
      </c>
      <c r="X2070" s="159" t="s">
        <v>9598</v>
      </c>
      <c r="Y2070" s="565" t="s">
        <v>4061</v>
      </c>
      <c r="Z2070" s="220">
        <v>100</v>
      </c>
      <c r="AA2070" s="565" t="s">
        <v>9599</v>
      </c>
      <c r="AB2070" s="220">
        <v>0</v>
      </c>
      <c r="AC2070" s="220">
        <v>2016</v>
      </c>
      <c r="AD2070" s="220" t="s">
        <v>58</v>
      </c>
      <c r="AE2070" s="220"/>
      <c r="AF2070" s="220"/>
      <c r="AG2070" s="220"/>
      <c r="AJ2070" s="1">
        <f t="shared" si="118"/>
        <v>0</v>
      </c>
      <c r="AK2070" s="1">
        <f t="shared" si="117"/>
        <v>-622</v>
      </c>
    </row>
    <row r="2071" spans="1:37" ht="51">
      <c r="A2071" s="179" t="s">
        <v>4411</v>
      </c>
      <c r="B2071" s="57" t="s">
        <v>258</v>
      </c>
      <c r="C2071" s="57" t="s">
        <v>258</v>
      </c>
      <c r="D2071" s="278">
        <v>42541</v>
      </c>
      <c r="E2071" s="59">
        <v>0.36319444444444443</v>
      </c>
      <c r="F2071" s="278">
        <v>42541</v>
      </c>
      <c r="G2071" s="59">
        <v>0.41875000000000001</v>
      </c>
      <c r="H2071" s="59">
        <v>5.555555555555558E-2</v>
      </c>
      <c r="I2071" s="60">
        <v>23</v>
      </c>
      <c r="J2071" s="60" t="s">
        <v>576</v>
      </c>
      <c r="K2071" s="60"/>
      <c r="L2071" s="71" t="s">
        <v>4</v>
      </c>
      <c r="M2071" s="72" t="s">
        <v>5076</v>
      </c>
      <c r="N2071" s="60" t="s">
        <v>3</v>
      </c>
      <c r="O2071" s="71" t="s">
        <v>14</v>
      </c>
      <c r="P2071" s="72" t="s">
        <v>3513</v>
      </c>
      <c r="Q2071" s="71" t="s">
        <v>5077</v>
      </c>
      <c r="R2071" s="252">
        <v>267</v>
      </c>
      <c r="S2071" s="255">
        <v>47</v>
      </c>
      <c r="T2071" s="167">
        <v>314</v>
      </c>
      <c r="U2071" s="220" t="s">
        <v>39</v>
      </c>
      <c r="V2071" s="220">
        <v>2016</v>
      </c>
      <c r="W2071" s="220" t="s">
        <v>9600</v>
      </c>
      <c r="X2071" s="220" t="s">
        <v>2736</v>
      </c>
      <c r="Y2071" s="565" t="s">
        <v>4061</v>
      </c>
      <c r="Z2071" s="220">
        <v>100</v>
      </c>
      <c r="AA2071" s="220">
        <v>2017</v>
      </c>
      <c r="AB2071" s="220">
        <v>0</v>
      </c>
      <c r="AC2071" s="220">
        <v>2016</v>
      </c>
      <c r="AD2071" s="220" t="s">
        <v>58</v>
      </c>
      <c r="AE2071" s="220"/>
      <c r="AF2071" s="220"/>
      <c r="AG2071" s="220"/>
      <c r="AH2071" s="16"/>
      <c r="AI2071" s="16"/>
      <c r="AJ2071" s="1">
        <f t="shared" si="118"/>
        <v>0</v>
      </c>
      <c r="AK2071" s="1">
        <f t="shared" si="117"/>
        <v>-314</v>
      </c>
    </row>
    <row r="2072" spans="1:37" ht="126" customHeight="1">
      <c r="A2072" s="179" t="s">
        <v>4411</v>
      </c>
      <c r="B2072" s="57" t="s">
        <v>258</v>
      </c>
      <c r="C2072" s="57" t="s">
        <v>258</v>
      </c>
      <c r="D2072" s="278">
        <v>42547</v>
      </c>
      <c r="E2072" s="59">
        <v>0.27083333333333331</v>
      </c>
      <c r="F2072" s="278">
        <v>42547</v>
      </c>
      <c r="G2072" s="59">
        <v>0.38055555555555554</v>
      </c>
      <c r="H2072" s="59">
        <v>0.10972222222222222</v>
      </c>
      <c r="I2072" s="60">
        <v>36</v>
      </c>
      <c r="J2072" s="60" t="s">
        <v>5212</v>
      </c>
      <c r="K2072" s="60"/>
      <c r="L2072" s="71" t="s">
        <v>12</v>
      </c>
      <c r="M2072" s="72" t="s">
        <v>634</v>
      </c>
      <c r="N2072" s="60" t="s">
        <v>3</v>
      </c>
      <c r="O2072" s="71" t="s">
        <v>33</v>
      </c>
      <c r="P2072" s="72" t="s">
        <v>5213</v>
      </c>
      <c r="Q2072" s="71" t="s">
        <v>5214</v>
      </c>
      <c r="R2072" s="167">
        <v>75</v>
      </c>
      <c r="S2072" s="167"/>
      <c r="T2072" s="167">
        <v>75</v>
      </c>
      <c r="U2072" s="108" t="s">
        <v>39</v>
      </c>
      <c r="V2072" s="108">
        <v>2015</v>
      </c>
      <c r="W2072" s="108" t="s">
        <v>9601</v>
      </c>
      <c r="X2072" s="108" t="s">
        <v>9602</v>
      </c>
      <c r="Y2072" s="107" t="s">
        <v>4061</v>
      </c>
      <c r="Z2072" s="108">
        <v>100</v>
      </c>
      <c r="AA2072" s="108">
        <v>2017</v>
      </c>
      <c r="AB2072" s="108">
        <v>0</v>
      </c>
      <c r="AC2072" s="108">
        <v>2016</v>
      </c>
      <c r="AD2072" s="108" t="s">
        <v>42</v>
      </c>
      <c r="AE2072" s="108"/>
      <c r="AF2072" s="108"/>
      <c r="AG2072" s="108"/>
      <c r="AJ2072" s="1">
        <f t="shared" si="118"/>
        <v>0</v>
      </c>
      <c r="AK2072" s="1">
        <f t="shared" si="117"/>
        <v>-75</v>
      </c>
    </row>
    <row r="2073" spans="1:37" ht="150">
      <c r="A2073" s="179" t="s">
        <v>4411</v>
      </c>
      <c r="B2073" s="57" t="s">
        <v>258</v>
      </c>
      <c r="C2073" s="57" t="s">
        <v>258</v>
      </c>
      <c r="D2073" s="278">
        <v>42547</v>
      </c>
      <c r="E2073" s="59">
        <v>0.64374999999999993</v>
      </c>
      <c r="F2073" s="278">
        <v>42547</v>
      </c>
      <c r="G2073" s="59">
        <v>0.69236111111111109</v>
      </c>
      <c r="H2073" s="59">
        <v>4.861111111111116E-2</v>
      </c>
      <c r="I2073" s="60">
        <v>219</v>
      </c>
      <c r="J2073" s="60" t="s">
        <v>498</v>
      </c>
      <c r="K2073" s="60"/>
      <c r="L2073" s="71" t="s">
        <v>10</v>
      </c>
      <c r="M2073" s="72" t="s">
        <v>5195</v>
      </c>
      <c r="N2073" s="60">
        <v>35</v>
      </c>
      <c r="O2073" s="71" t="s">
        <v>8</v>
      </c>
      <c r="P2073" s="72" t="s">
        <v>5195</v>
      </c>
      <c r="Q2073" s="71" t="s">
        <v>5196</v>
      </c>
      <c r="R2073" s="167">
        <v>482.5</v>
      </c>
      <c r="S2073" s="167">
        <v>306.5</v>
      </c>
      <c r="T2073" s="167">
        <v>789</v>
      </c>
      <c r="U2073" s="108" t="s">
        <v>7</v>
      </c>
      <c r="V2073" s="108">
        <v>2015</v>
      </c>
      <c r="W2073" s="108" t="s">
        <v>9603</v>
      </c>
      <c r="X2073" s="108" t="s">
        <v>9604</v>
      </c>
      <c r="Y2073" s="108">
        <v>2015</v>
      </c>
      <c r="Z2073" s="108">
        <v>100</v>
      </c>
      <c r="AA2073" s="108">
        <v>2016</v>
      </c>
      <c r="AB2073" s="108">
        <v>0</v>
      </c>
      <c r="AC2073" s="108">
        <v>2015</v>
      </c>
      <c r="AD2073" s="108" t="s">
        <v>43</v>
      </c>
      <c r="AE2073" s="108"/>
      <c r="AF2073" s="108"/>
      <c r="AG2073" s="108"/>
      <c r="AJ2073" s="1">
        <f t="shared" si="118"/>
        <v>0</v>
      </c>
      <c r="AK2073" s="1">
        <f t="shared" si="117"/>
        <v>-789</v>
      </c>
    </row>
    <row r="2074" spans="1:37" ht="262.5">
      <c r="A2074" s="179" t="s">
        <v>4411</v>
      </c>
      <c r="B2074" s="57" t="s">
        <v>258</v>
      </c>
      <c r="C2074" s="57" t="s">
        <v>258</v>
      </c>
      <c r="D2074" s="278">
        <v>42548</v>
      </c>
      <c r="E2074" s="59">
        <v>0.63124999999999998</v>
      </c>
      <c r="F2074" s="278">
        <v>42548</v>
      </c>
      <c r="G2074" s="59">
        <v>0.70138888888888884</v>
      </c>
      <c r="H2074" s="59">
        <v>7.0138888888888862E-2</v>
      </c>
      <c r="I2074" s="60">
        <v>20</v>
      </c>
      <c r="J2074" s="60"/>
      <c r="K2074" s="60"/>
      <c r="L2074" s="71" t="s">
        <v>10</v>
      </c>
      <c r="M2074" s="72" t="s">
        <v>5274</v>
      </c>
      <c r="N2074" s="60" t="s">
        <v>3</v>
      </c>
      <c r="O2074" s="71" t="s">
        <v>24</v>
      </c>
      <c r="P2074" s="72" t="s">
        <v>5274</v>
      </c>
      <c r="Q2074" s="71" t="s">
        <v>5275</v>
      </c>
      <c r="R2074" s="167">
        <v>13.2</v>
      </c>
      <c r="S2074" s="167">
        <v>2.5</v>
      </c>
      <c r="T2074" s="167">
        <v>15.7</v>
      </c>
      <c r="U2074" s="108" t="s">
        <v>46</v>
      </c>
      <c r="V2074" s="108">
        <v>2012</v>
      </c>
      <c r="W2074" s="108" t="s">
        <v>9605</v>
      </c>
      <c r="X2074" s="108" t="s">
        <v>9606</v>
      </c>
      <c r="Y2074" s="107" t="s">
        <v>9607</v>
      </c>
      <c r="Z2074" s="108">
        <v>100</v>
      </c>
      <c r="AA2074" s="108">
        <v>2016</v>
      </c>
      <c r="AB2074" s="108">
        <v>0</v>
      </c>
      <c r="AC2074" s="108">
        <v>2015</v>
      </c>
      <c r="AD2074" s="108" t="s">
        <v>43</v>
      </c>
      <c r="AE2074" s="108"/>
      <c r="AF2074" s="108"/>
      <c r="AG2074" s="108"/>
      <c r="AJ2074" s="1">
        <f t="shared" si="118"/>
        <v>0</v>
      </c>
      <c r="AK2074" s="1">
        <f t="shared" si="117"/>
        <v>-15.7</v>
      </c>
    </row>
    <row r="2075" spans="1:37" ht="131.25">
      <c r="A2075" s="179" t="s">
        <v>4411</v>
      </c>
      <c r="B2075" s="57" t="s">
        <v>258</v>
      </c>
      <c r="C2075" s="57" t="s">
        <v>258</v>
      </c>
      <c r="D2075" s="278">
        <v>42550</v>
      </c>
      <c r="E2075" s="59">
        <v>0.57430555555555551</v>
      </c>
      <c r="F2075" s="278">
        <v>42550</v>
      </c>
      <c r="G2075" s="59">
        <v>0.58472222222222225</v>
      </c>
      <c r="H2075" s="59">
        <v>1.0416666666666741E-2</v>
      </c>
      <c r="I2075" s="60">
        <v>18</v>
      </c>
      <c r="J2075" s="60" t="s">
        <v>633</v>
      </c>
      <c r="K2075" s="60"/>
      <c r="L2075" s="71" t="s">
        <v>4</v>
      </c>
      <c r="M2075" s="72" t="s">
        <v>634</v>
      </c>
      <c r="N2075" s="60" t="s">
        <v>3</v>
      </c>
      <c r="O2075" s="71" t="s">
        <v>33</v>
      </c>
      <c r="P2075" s="72" t="s">
        <v>5346</v>
      </c>
      <c r="Q2075" s="71" t="s">
        <v>5347</v>
      </c>
      <c r="R2075" s="167">
        <v>10</v>
      </c>
      <c r="S2075" s="167"/>
      <c r="T2075" s="167">
        <v>10</v>
      </c>
      <c r="U2075" s="178" t="s">
        <v>39</v>
      </c>
      <c r="V2075" s="178">
        <v>2015</v>
      </c>
      <c r="W2075" s="178" t="s">
        <v>9592</v>
      </c>
      <c r="X2075" s="178" t="s">
        <v>2796</v>
      </c>
      <c r="Y2075" s="762" t="s">
        <v>4061</v>
      </c>
      <c r="Z2075" s="178">
        <v>100</v>
      </c>
      <c r="AA2075" s="178">
        <v>2017</v>
      </c>
      <c r="AB2075" s="178">
        <v>0</v>
      </c>
      <c r="AC2075" s="178">
        <v>2016</v>
      </c>
      <c r="AD2075" s="178" t="s">
        <v>42</v>
      </c>
      <c r="AE2075" s="178"/>
      <c r="AF2075" s="178"/>
      <c r="AG2075" s="178"/>
      <c r="AJ2075" s="1">
        <f t="shared" si="118"/>
        <v>0</v>
      </c>
      <c r="AK2075" s="1">
        <f t="shared" si="117"/>
        <v>-10</v>
      </c>
    </row>
    <row r="2076" spans="1:37" ht="47.25" customHeight="1">
      <c r="A2076" s="179" t="s">
        <v>4411</v>
      </c>
      <c r="B2076" s="57" t="s">
        <v>258</v>
      </c>
      <c r="C2076" s="57" t="s">
        <v>258</v>
      </c>
      <c r="D2076" s="278">
        <v>42550</v>
      </c>
      <c r="E2076" s="59">
        <v>0.8305555555555556</v>
      </c>
      <c r="F2076" s="278">
        <v>42550</v>
      </c>
      <c r="G2076" s="59">
        <v>0.84652777777777777</v>
      </c>
      <c r="H2076" s="59">
        <v>1.5972222222222165E-2</v>
      </c>
      <c r="I2076" s="60">
        <v>19</v>
      </c>
      <c r="J2076" s="60" t="s">
        <v>633</v>
      </c>
      <c r="K2076" s="60"/>
      <c r="L2076" s="71" t="s">
        <v>4</v>
      </c>
      <c r="M2076" s="72" t="s">
        <v>634</v>
      </c>
      <c r="N2076" s="60" t="s">
        <v>3</v>
      </c>
      <c r="O2076" s="71" t="s">
        <v>33</v>
      </c>
      <c r="P2076" s="72" t="s">
        <v>5346</v>
      </c>
      <c r="Q2076" s="71" t="s">
        <v>5348</v>
      </c>
      <c r="R2076" s="167">
        <v>14</v>
      </c>
      <c r="S2076" s="167"/>
      <c r="T2076" s="167">
        <v>14</v>
      </c>
      <c r="U2076" s="178" t="s">
        <v>39</v>
      </c>
      <c r="V2076" s="178">
        <v>2015</v>
      </c>
      <c r="W2076" s="178" t="s">
        <v>9592</v>
      </c>
      <c r="X2076" s="178" t="s">
        <v>2796</v>
      </c>
      <c r="Y2076" s="762" t="s">
        <v>4061</v>
      </c>
      <c r="Z2076" s="178">
        <v>100</v>
      </c>
      <c r="AA2076" s="178">
        <v>2017</v>
      </c>
      <c r="AB2076" s="178">
        <v>0</v>
      </c>
      <c r="AC2076" s="178">
        <v>2016</v>
      </c>
      <c r="AD2076" s="178" t="s">
        <v>42</v>
      </c>
      <c r="AE2076" s="178"/>
      <c r="AF2076" s="178"/>
      <c r="AG2076" s="178"/>
      <c r="AJ2076" s="1">
        <f t="shared" si="118"/>
        <v>0</v>
      </c>
      <c r="AK2076" s="1">
        <f t="shared" si="117"/>
        <v>-14</v>
      </c>
    </row>
    <row r="2077" spans="1:37" ht="141.75" customHeight="1">
      <c r="A2077" s="179" t="s">
        <v>4411</v>
      </c>
      <c r="B2077" s="57" t="s">
        <v>258</v>
      </c>
      <c r="C2077" s="57" t="s">
        <v>258</v>
      </c>
      <c r="D2077" s="278">
        <v>42551</v>
      </c>
      <c r="E2077" s="59">
        <v>0.8666666666666667</v>
      </c>
      <c r="F2077" s="278">
        <v>42551</v>
      </c>
      <c r="G2077" s="59">
        <v>0.87569444444444444</v>
      </c>
      <c r="H2077" s="59">
        <v>9.0277777777777457E-3</v>
      </c>
      <c r="I2077" s="60">
        <v>8</v>
      </c>
      <c r="J2077" s="60" t="s">
        <v>633</v>
      </c>
      <c r="K2077" s="60"/>
      <c r="L2077" s="71" t="s">
        <v>4</v>
      </c>
      <c r="M2077" s="72" t="s">
        <v>5243</v>
      </c>
      <c r="N2077" s="60" t="s">
        <v>3</v>
      </c>
      <c r="O2077" s="71" t="s">
        <v>33</v>
      </c>
      <c r="P2077" s="72" t="s">
        <v>5243</v>
      </c>
      <c r="Q2077" s="71" t="s">
        <v>5244</v>
      </c>
      <c r="R2077" s="167">
        <v>5</v>
      </c>
      <c r="S2077" s="167"/>
      <c r="T2077" s="167">
        <v>5</v>
      </c>
      <c r="U2077" s="178" t="s">
        <v>39</v>
      </c>
      <c r="V2077" s="178">
        <v>2015</v>
      </c>
      <c r="W2077" s="178" t="s">
        <v>9592</v>
      </c>
      <c r="X2077" s="178" t="s">
        <v>2796</v>
      </c>
      <c r="Y2077" s="762" t="s">
        <v>4061</v>
      </c>
      <c r="Z2077" s="178">
        <v>100</v>
      </c>
      <c r="AA2077" s="178">
        <v>2017</v>
      </c>
      <c r="AB2077" s="178">
        <v>0</v>
      </c>
      <c r="AC2077" s="178">
        <v>2016</v>
      </c>
      <c r="AD2077" s="178" t="s">
        <v>42</v>
      </c>
      <c r="AE2077" s="178"/>
      <c r="AF2077" s="178"/>
      <c r="AG2077" s="178"/>
      <c r="AJ2077" s="1">
        <f t="shared" si="118"/>
        <v>0</v>
      </c>
      <c r="AK2077" s="1">
        <f t="shared" si="117"/>
        <v>-5</v>
      </c>
    </row>
    <row r="2078" spans="1:37" ht="157.5" customHeight="1">
      <c r="A2078" s="179" t="s">
        <v>5349</v>
      </c>
      <c r="B2078" s="57" t="s">
        <v>258</v>
      </c>
      <c r="C2078" s="57" t="s">
        <v>258</v>
      </c>
      <c r="D2078" s="278">
        <v>42554</v>
      </c>
      <c r="E2078" s="59">
        <v>0.85416666666666663</v>
      </c>
      <c r="F2078" s="278">
        <v>42554</v>
      </c>
      <c r="G2078" s="59">
        <v>0.92569444444444438</v>
      </c>
      <c r="H2078" s="59">
        <v>7.1527777777777746E-2</v>
      </c>
      <c r="I2078" s="60">
        <v>261</v>
      </c>
      <c r="J2078" s="60"/>
      <c r="K2078" s="60"/>
      <c r="L2078" s="71" t="s">
        <v>10</v>
      </c>
      <c r="M2078" s="72" t="s">
        <v>5035</v>
      </c>
      <c r="N2078" s="60">
        <v>35</v>
      </c>
      <c r="O2078" s="71" t="s">
        <v>8</v>
      </c>
      <c r="P2078" s="72" t="s">
        <v>5398</v>
      </c>
      <c r="Q2078" s="71" t="s">
        <v>5399</v>
      </c>
      <c r="R2078" s="167">
        <v>1354</v>
      </c>
      <c r="S2078" s="167">
        <v>103</v>
      </c>
      <c r="T2078" s="167">
        <v>1457</v>
      </c>
      <c r="U2078" s="108" t="s">
        <v>29</v>
      </c>
      <c r="V2078" s="108">
        <v>2015</v>
      </c>
      <c r="W2078" s="108" t="s">
        <v>9608</v>
      </c>
      <c r="X2078" s="108" t="s">
        <v>9609</v>
      </c>
      <c r="Y2078" s="164">
        <v>42358</v>
      </c>
      <c r="Z2078" s="108">
        <v>100</v>
      </c>
      <c r="AA2078" s="108">
        <v>2016</v>
      </c>
      <c r="AB2078" s="108">
        <v>0</v>
      </c>
      <c r="AC2078" s="164">
        <v>42358</v>
      </c>
      <c r="AD2078" s="108" t="s">
        <v>43</v>
      </c>
      <c r="AE2078" s="108"/>
      <c r="AF2078" s="108"/>
      <c r="AG2078" s="108"/>
      <c r="AJ2078" s="1">
        <f t="shared" si="118"/>
        <v>0</v>
      </c>
      <c r="AK2078" s="1">
        <f t="shared" si="117"/>
        <v>-1457</v>
      </c>
    </row>
    <row r="2079" spans="1:37" ht="157.5" customHeight="1">
      <c r="A2079" s="179" t="s">
        <v>5349</v>
      </c>
      <c r="B2079" s="57" t="s">
        <v>258</v>
      </c>
      <c r="C2079" s="57" t="s">
        <v>258</v>
      </c>
      <c r="D2079" s="278">
        <v>42555</v>
      </c>
      <c r="E2079" s="59">
        <v>0.74305555555555547</v>
      </c>
      <c r="F2079" s="278">
        <v>42555</v>
      </c>
      <c r="G2079" s="59">
        <v>0.83680555555555547</v>
      </c>
      <c r="H2079" s="59">
        <v>9.375E-2</v>
      </c>
      <c r="I2079" s="60">
        <v>13</v>
      </c>
      <c r="J2079" s="60" t="s">
        <v>2810</v>
      </c>
      <c r="K2079" s="60"/>
      <c r="L2079" s="71" t="s">
        <v>10</v>
      </c>
      <c r="M2079" s="72" t="s">
        <v>5076</v>
      </c>
      <c r="N2079" s="60" t="s">
        <v>3</v>
      </c>
      <c r="O2079" s="71" t="s">
        <v>8</v>
      </c>
      <c r="P2079" s="72" t="s">
        <v>5430</v>
      </c>
      <c r="Q2079" s="71" t="s">
        <v>5431</v>
      </c>
      <c r="R2079" s="167">
        <v>140</v>
      </c>
      <c r="S2079" s="167"/>
      <c r="T2079" s="167">
        <v>140</v>
      </c>
      <c r="U2079" s="108" t="s">
        <v>7</v>
      </c>
      <c r="V2079" s="108">
        <v>2016</v>
      </c>
      <c r="W2079" s="108" t="s">
        <v>9610</v>
      </c>
      <c r="X2079" s="108" t="s">
        <v>9611</v>
      </c>
      <c r="Y2079" s="108">
        <v>2016</v>
      </c>
      <c r="Z2079" s="108">
        <v>100</v>
      </c>
      <c r="AA2079" s="108">
        <v>2017</v>
      </c>
      <c r="AB2079" s="108">
        <v>0</v>
      </c>
      <c r="AC2079" s="108">
        <v>2016</v>
      </c>
      <c r="AD2079" s="108" t="s">
        <v>43</v>
      </c>
      <c r="AE2079" s="108"/>
      <c r="AF2079" s="108"/>
      <c r="AG2079" s="108"/>
      <c r="AJ2079" s="1">
        <f t="shared" si="118"/>
        <v>0</v>
      </c>
      <c r="AK2079" s="1">
        <f t="shared" si="117"/>
        <v>-140</v>
      </c>
    </row>
    <row r="2080" spans="1:37" ht="78.75" customHeight="1">
      <c r="A2080" s="179" t="s">
        <v>5349</v>
      </c>
      <c r="B2080" s="57" t="s">
        <v>258</v>
      </c>
      <c r="C2080" s="57" t="s">
        <v>258</v>
      </c>
      <c r="D2080" s="278">
        <v>42556</v>
      </c>
      <c r="E2080" s="59">
        <v>0.32500000000000001</v>
      </c>
      <c r="F2080" s="278">
        <v>42556</v>
      </c>
      <c r="G2080" s="59">
        <v>0.32500000000000001</v>
      </c>
      <c r="H2080" s="59">
        <v>0</v>
      </c>
      <c r="I2080" s="60">
        <v>165</v>
      </c>
      <c r="J2080" s="60" t="s">
        <v>264</v>
      </c>
      <c r="K2080" s="60" t="s">
        <v>9</v>
      </c>
      <c r="L2080" s="71" t="s">
        <v>10</v>
      </c>
      <c r="M2080" s="72" t="s">
        <v>5464</v>
      </c>
      <c r="N2080" s="60">
        <v>110</v>
      </c>
      <c r="O2080" s="71" t="s">
        <v>8</v>
      </c>
      <c r="P2080" s="72" t="s">
        <v>5465</v>
      </c>
      <c r="Q2080" s="71" t="s">
        <v>5466</v>
      </c>
      <c r="R2080" s="167">
        <v>230</v>
      </c>
      <c r="S2080" s="167">
        <v>350</v>
      </c>
      <c r="T2080" s="167">
        <v>580</v>
      </c>
      <c r="U2080" s="108" t="s">
        <v>29</v>
      </c>
      <c r="V2080" s="108">
        <v>2011</v>
      </c>
      <c r="W2080" s="108" t="s">
        <v>2776</v>
      </c>
      <c r="X2080" s="108" t="s">
        <v>2736</v>
      </c>
      <c r="Y2080" s="108">
        <v>2016</v>
      </c>
      <c r="Z2080" s="108">
        <v>100</v>
      </c>
      <c r="AA2080" s="108">
        <v>2017</v>
      </c>
      <c r="AB2080" s="108">
        <v>0</v>
      </c>
      <c r="AC2080" s="108">
        <v>2016</v>
      </c>
      <c r="AD2080" s="108" t="s">
        <v>43</v>
      </c>
      <c r="AE2080" s="108"/>
      <c r="AF2080" s="108"/>
      <c r="AG2080" s="108"/>
      <c r="AJ2080" s="1">
        <f t="shared" si="118"/>
        <v>0</v>
      </c>
      <c r="AK2080" s="1">
        <f t="shared" si="117"/>
        <v>-580</v>
      </c>
    </row>
    <row r="2081" spans="1:37" ht="78.75" customHeight="1">
      <c r="A2081" s="179" t="s">
        <v>5349</v>
      </c>
      <c r="B2081" s="57" t="s">
        <v>258</v>
      </c>
      <c r="C2081" s="57" t="s">
        <v>258</v>
      </c>
      <c r="D2081" s="278">
        <v>42561</v>
      </c>
      <c r="E2081" s="59">
        <v>0.4694444444444445</v>
      </c>
      <c r="F2081" s="278">
        <v>42561</v>
      </c>
      <c r="G2081" s="59">
        <v>0.49236111111111108</v>
      </c>
      <c r="H2081" s="59">
        <v>2.2916666666666585E-2</v>
      </c>
      <c r="I2081" s="60">
        <v>49</v>
      </c>
      <c r="J2081" s="60"/>
      <c r="K2081" s="60"/>
      <c r="L2081" s="71" t="s">
        <v>10</v>
      </c>
      <c r="M2081" s="72" t="s">
        <v>5708</v>
      </c>
      <c r="N2081" s="60">
        <v>35</v>
      </c>
      <c r="O2081" s="71" t="s">
        <v>8</v>
      </c>
      <c r="P2081" s="72" t="s">
        <v>5709</v>
      </c>
      <c r="Q2081" s="71" t="s">
        <v>5710</v>
      </c>
      <c r="R2081" s="167">
        <v>61</v>
      </c>
      <c r="S2081" s="167">
        <v>24</v>
      </c>
      <c r="T2081" s="167">
        <v>85</v>
      </c>
      <c r="U2081" s="108" t="s">
        <v>29</v>
      </c>
      <c r="V2081" s="108">
        <v>2013</v>
      </c>
      <c r="W2081" s="108" t="s">
        <v>3521</v>
      </c>
      <c r="X2081" s="108" t="s">
        <v>2736</v>
      </c>
      <c r="Y2081" s="108">
        <v>2015</v>
      </c>
      <c r="Z2081" s="108">
        <v>100</v>
      </c>
      <c r="AA2081" s="108">
        <v>2017</v>
      </c>
      <c r="AB2081" s="108">
        <v>0</v>
      </c>
      <c r="AC2081" s="108">
        <v>2015</v>
      </c>
      <c r="AD2081" s="108" t="s">
        <v>43</v>
      </c>
      <c r="AE2081" s="108"/>
      <c r="AF2081" s="108"/>
      <c r="AG2081" s="108"/>
      <c r="AJ2081" s="1">
        <f t="shared" si="118"/>
        <v>0</v>
      </c>
      <c r="AK2081" s="1">
        <f t="shared" si="117"/>
        <v>-85</v>
      </c>
    </row>
    <row r="2082" spans="1:37" ht="47.25" customHeight="1">
      <c r="A2082" s="179" t="s">
        <v>5349</v>
      </c>
      <c r="B2082" s="57" t="s">
        <v>258</v>
      </c>
      <c r="C2082" s="57" t="s">
        <v>258</v>
      </c>
      <c r="D2082" s="278">
        <v>42571</v>
      </c>
      <c r="E2082" s="59">
        <v>0.41666666666666669</v>
      </c>
      <c r="F2082" s="278">
        <v>42571</v>
      </c>
      <c r="G2082" s="59">
        <v>0.41736111111111113</v>
      </c>
      <c r="H2082" s="59">
        <f>G2082-E2082</f>
        <v>6.9444444444444198E-4</v>
      </c>
      <c r="I2082" s="60">
        <v>8</v>
      </c>
      <c r="J2082" s="60" t="s">
        <v>6531</v>
      </c>
      <c r="K2082" s="60"/>
      <c r="L2082" s="71" t="s">
        <v>4</v>
      </c>
      <c r="M2082" s="72" t="s">
        <v>6532</v>
      </c>
      <c r="N2082" s="60" t="s">
        <v>3</v>
      </c>
      <c r="O2082" s="71" t="s">
        <v>8</v>
      </c>
      <c r="P2082" s="72" t="s">
        <v>6533</v>
      </c>
      <c r="Q2082" s="71" t="s">
        <v>6534</v>
      </c>
      <c r="R2082" s="167">
        <v>10.7</v>
      </c>
      <c r="S2082" s="167">
        <v>8.3000000000000007</v>
      </c>
      <c r="T2082" s="167">
        <f>R2082+S2082</f>
        <v>19</v>
      </c>
      <c r="U2082" s="178" t="s">
        <v>37</v>
      </c>
      <c r="V2082" s="178">
        <v>2015</v>
      </c>
      <c r="W2082" s="178" t="s">
        <v>9612</v>
      </c>
      <c r="X2082" s="178" t="s">
        <v>9613</v>
      </c>
      <c r="Y2082" s="178">
        <v>2016</v>
      </c>
      <c r="Z2082" s="178">
        <v>100</v>
      </c>
      <c r="AA2082" s="178">
        <v>2017</v>
      </c>
      <c r="AB2082" s="178">
        <v>0</v>
      </c>
      <c r="AC2082" s="178">
        <v>2016</v>
      </c>
      <c r="AD2082" s="178" t="s">
        <v>76</v>
      </c>
      <c r="AE2082" s="178"/>
      <c r="AF2082" s="178"/>
      <c r="AG2082" s="178"/>
      <c r="AJ2082" s="1">
        <f t="shared" si="118"/>
        <v>0</v>
      </c>
      <c r="AK2082" s="1">
        <f t="shared" si="117"/>
        <v>-19</v>
      </c>
    </row>
    <row r="2083" spans="1:37" ht="31.5">
      <c r="A2083" s="179" t="s">
        <v>8405</v>
      </c>
      <c r="B2083" s="208" t="s">
        <v>308</v>
      </c>
      <c r="C2083" s="208" t="s">
        <v>308</v>
      </c>
      <c r="D2083" s="293">
        <v>42636</v>
      </c>
      <c r="E2083" s="185">
        <v>0.39166666666666666</v>
      </c>
      <c r="F2083" s="293">
        <v>42636</v>
      </c>
      <c r="G2083" s="185">
        <v>0.54305555555555551</v>
      </c>
      <c r="H2083" s="185">
        <v>0.15138888888888888</v>
      </c>
      <c r="I2083" s="208">
        <v>18</v>
      </c>
      <c r="J2083" s="208" t="s">
        <v>144</v>
      </c>
      <c r="K2083" s="208" t="s">
        <v>15</v>
      </c>
      <c r="L2083" s="208" t="s">
        <v>4</v>
      </c>
      <c r="M2083" s="208" t="s">
        <v>9023</v>
      </c>
      <c r="N2083" s="208" t="s">
        <v>3</v>
      </c>
      <c r="O2083" s="208" t="s">
        <v>8</v>
      </c>
      <c r="P2083" s="208" t="s">
        <v>8751</v>
      </c>
      <c r="Q2083" s="208" t="s">
        <v>9024</v>
      </c>
      <c r="R2083" s="216">
        <v>7.7590000000000003</v>
      </c>
      <c r="S2083" s="216"/>
      <c r="T2083" s="216">
        <v>7.7590000000000003</v>
      </c>
      <c r="U2083" s="208" t="s">
        <v>29</v>
      </c>
      <c r="V2083" s="208">
        <v>1989</v>
      </c>
      <c r="W2083" s="208" t="s">
        <v>8</v>
      </c>
      <c r="X2083" s="208"/>
      <c r="Y2083" s="293">
        <v>42507</v>
      </c>
      <c r="Z2083" s="208">
        <v>100</v>
      </c>
      <c r="AA2083" s="208">
        <v>2017</v>
      </c>
      <c r="AB2083" s="208">
        <v>0</v>
      </c>
      <c r="AC2083" s="293">
        <v>42507</v>
      </c>
      <c r="AD2083" s="208" t="s">
        <v>23</v>
      </c>
      <c r="AE2083" s="208"/>
      <c r="AF2083" s="208"/>
      <c r="AG2083" s="208"/>
      <c r="AJ2083" s="1">
        <f t="shared" si="118"/>
        <v>0</v>
      </c>
      <c r="AK2083" s="1">
        <f t="shared" si="117"/>
        <v>-7.7590000000000003</v>
      </c>
    </row>
    <row r="2084" spans="1:37" ht="47.25" customHeight="1">
      <c r="A2084" s="179" t="s">
        <v>6868</v>
      </c>
      <c r="B2084" s="57" t="s">
        <v>258</v>
      </c>
      <c r="C2084" s="57" t="s">
        <v>258</v>
      </c>
      <c r="D2084" s="278">
        <v>42583</v>
      </c>
      <c r="E2084" s="59">
        <v>0.38055555555555554</v>
      </c>
      <c r="F2084" s="278">
        <v>42583</v>
      </c>
      <c r="G2084" s="59">
        <v>0.48680555555555555</v>
      </c>
      <c r="H2084" s="59">
        <f>G2084-E2084</f>
        <v>0.10625000000000001</v>
      </c>
      <c r="I2084" s="60">
        <v>42</v>
      </c>
      <c r="J2084" s="60" t="s">
        <v>6867</v>
      </c>
      <c r="K2084" s="60"/>
      <c r="L2084" s="71" t="s">
        <v>4</v>
      </c>
      <c r="M2084" s="72" t="s">
        <v>634</v>
      </c>
      <c r="N2084" s="60" t="s">
        <v>3</v>
      </c>
      <c r="O2084" s="71" t="s">
        <v>33</v>
      </c>
      <c r="P2084" s="72" t="s">
        <v>5213</v>
      </c>
      <c r="Q2084" s="71" t="s">
        <v>8053</v>
      </c>
      <c r="R2084" s="167">
        <v>118</v>
      </c>
      <c r="S2084" s="167"/>
      <c r="T2084" s="167">
        <f>R2084+S2084</f>
        <v>118</v>
      </c>
      <c r="U2084" s="178" t="s">
        <v>39</v>
      </c>
      <c r="V2084" s="178">
        <v>2015</v>
      </c>
      <c r="W2084" s="178" t="s">
        <v>9616</v>
      </c>
      <c r="X2084" s="178" t="s">
        <v>9617</v>
      </c>
      <c r="Y2084" s="762" t="s">
        <v>4061</v>
      </c>
      <c r="Z2084" s="178">
        <v>100</v>
      </c>
      <c r="AA2084" s="178">
        <v>2017</v>
      </c>
      <c r="AB2084" s="178">
        <v>0</v>
      </c>
      <c r="AC2084" s="178">
        <v>2016</v>
      </c>
      <c r="AD2084" s="178" t="s">
        <v>42</v>
      </c>
      <c r="AE2084" s="178"/>
      <c r="AF2084" s="178"/>
      <c r="AG2084" s="178"/>
      <c r="AJ2084" s="1">
        <f t="shared" si="118"/>
        <v>0</v>
      </c>
      <c r="AK2084" s="1">
        <f t="shared" si="117"/>
        <v>-118</v>
      </c>
    </row>
    <row r="2085" spans="1:37" ht="141.75" customHeight="1">
      <c r="A2085" s="179" t="s">
        <v>6868</v>
      </c>
      <c r="B2085" s="57" t="s">
        <v>258</v>
      </c>
      <c r="C2085" s="57" t="s">
        <v>258</v>
      </c>
      <c r="D2085" s="278">
        <v>42589</v>
      </c>
      <c r="E2085" s="59">
        <v>0.1388888888888889</v>
      </c>
      <c r="F2085" s="278">
        <v>42589</v>
      </c>
      <c r="G2085" s="59">
        <v>0.15555555555555556</v>
      </c>
      <c r="H2085" s="59">
        <f>G2085-E2085</f>
        <v>1.6666666666666663E-2</v>
      </c>
      <c r="I2085" s="60">
        <v>25</v>
      </c>
      <c r="J2085" s="60" t="s">
        <v>2484</v>
      </c>
      <c r="K2085" s="60"/>
      <c r="L2085" s="71" t="s">
        <v>4</v>
      </c>
      <c r="M2085" s="72" t="s">
        <v>634</v>
      </c>
      <c r="N2085" s="60" t="s">
        <v>3</v>
      </c>
      <c r="O2085" s="71" t="s">
        <v>33</v>
      </c>
      <c r="P2085" s="72" t="s">
        <v>8054</v>
      </c>
      <c r="Q2085" s="71" t="s">
        <v>8055</v>
      </c>
      <c r="R2085" s="167">
        <v>39</v>
      </c>
      <c r="S2085" s="167"/>
      <c r="T2085" s="167">
        <f>R2085+S2085</f>
        <v>39</v>
      </c>
      <c r="U2085" s="108" t="s">
        <v>46</v>
      </c>
      <c r="V2085" s="108">
        <v>2008</v>
      </c>
      <c r="W2085" s="108" t="s">
        <v>9618</v>
      </c>
      <c r="X2085" s="108" t="s">
        <v>9619</v>
      </c>
      <c r="Y2085" s="108">
        <v>2016</v>
      </c>
      <c r="Z2085" s="108">
        <v>100</v>
      </c>
      <c r="AA2085" s="108">
        <v>2016</v>
      </c>
      <c r="AB2085" s="108">
        <v>0</v>
      </c>
      <c r="AC2085" s="108">
        <v>2016</v>
      </c>
      <c r="AD2085" s="108" t="s">
        <v>42</v>
      </c>
      <c r="AE2085" s="108"/>
      <c r="AF2085" s="108"/>
      <c r="AG2085" s="108"/>
      <c r="AJ2085" s="1">
        <f t="shared" si="118"/>
        <v>0</v>
      </c>
      <c r="AK2085" s="1">
        <f t="shared" si="117"/>
        <v>-39</v>
      </c>
    </row>
    <row r="2086" spans="1:37" ht="63" customHeight="1">
      <c r="A2086" s="179" t="s">
        <v>6868</v>
      </c>
      <c r="B2086" s="57" t="s">
        <v>258</v>
      </c>
      <c r="C2086" s="57" t="s">
        <v>258</v>
      </c>
      <c r="D2086" s="278">
        <v>42601</v>
      </c>
      <c r="E2086" s="59">
        <v>0.57361111111111118</v>
      </c>
      <c r="F2086" s="278">
        <v>42601</v>
      </c>
      <c r="G2086" s="59">
        <v>0.65277777777777779</v>
      </c>
      <c r="H2086" s="59">
        <f>G2086-E2086</f>
        <v>7.9166666666666607E-2</v>
      </c>
      <c r="I2086" s="60">
        <v>49</v>
      </c>
      <c r="J2086" s="60" t="s">
        <v>7722</v>
      </c>
      <c r="K2086" s="60"/>
      <c r="L2086" s="71" t="s">
        <v>4</v>
      </c>
      <c r="M2086" s="72" t="s">
        <v>8056</v>
      </c>
      <c r="N2086" s="60" t="s">
        <v>3</v>
      </c>
      <c r="O2086" s="71" t="s">
        <v>49</v>
      </c>
      <c r="P2086" s="72" t="s">
        <v>8057</v>
      </c>
      <c r="Q2086" s="71" t="s">
        <v>8058</v>
      </c>
      <c r="R2086" s="167">
        <v>50</v>
      </c>
      <c r="S2086" s="167"/>
      <c r="T2086" s="167">
        <f>R2086+S2086</f>
        <v>50</v>
      </c>
      <c r="U2086" s="178" t="s">
        <v>29</v>
      </c>
      <c r="V2086" s="178">
        <v>2014</v>
      </c>
      <c r="W2086" s="178" t="s">
        <v>9620</v>
      </c>
      <c r="X2086" s="178" t="s">
        <v>9621</v>
      </c>
      <c r="Y2086" s="178">
        <v>2014</v>
      </c>
      <c r="Z2086" s="178">
        <v>100</v>
      </c>
      <c r="AA2086" s="108" t="s">
        <v>141</v>
      </c>
      <c r="AB2086" s="178">
        <v>0</v>
      </c>
      <c r="AC2086" s="178">
        <v>2014</v>
      </c>
      <c r="AD2086" s="108" t="s">
        <v>42</v>
      </c>
      <c r="AE2086" s="178"/>
      <c r="AF2086" s="178"/>
      <c r="AG2086" s="178"/>
      <c r="AJ2086" s="1">
        <f t="shared" si="118"/>
        <v>0</v>
      </c>
      <c r="AK2086" s="1">
        <f t="shared" si="117"/>
        <v>-50</v>
      </c>
    </row>
    <row r="2087" spans="1:37" ht="110.25" customHeight="1">
      <c r="A2087" s="179" t="s">
        <v>6868</v>
      </c>
      <c r="B2087" s="57" t="s">
        <v>258</v>
      </c>
      <c r="C2087" s="57" t="s">
        <v>258</v>
      </c>
      <c r="D2087" s="278">
        <v>42602</v>
      </c>
      <c r="E2087" s="59">
        <v>0.98263888888888884</v>
      </c>
      <c r="F2087" s="278">
        <v>42602</v>
      </c>
      <c r="G2087" s="59">
        <v>0.99861111111111101</v>
      </c>
      <c r="H2087" s="59">
        <f>G2087-E2087</f>
        <v>1.5972222222222165E-2</v>
      </c>
      <c r="I2087" s="60">
        <v>21</v>
      </c>
      <c r="J2087" s="60" t="s">
        <v>5212</v>
      </c>
      <c r="K2087" s="60"/>
      <c r="L2087" s="71" t="s">
        <v>4</v>
      </c>
      <c r="M2087" s="72" t="s">
        <v>634</v>
      </c>
      <c r="N2087" s="60" t="s">
        <v>3</v>
      </c>
      <c r="O2087" s="71" t="s">
        <v>33</v>
      </c>
      <c r="P2087" s="72" t="s">
        <v>5346</v>
      </c>
      <c r="Q2087" s="71" t="s">
        <v>8059</v>
      </c>
      <c r="R2087" s="167">
        <v>17</v>
      </c>
      <c r="S2087" s="167"/>
      <c r="T2087" s="167">
        <f>R2087+S2087</f>
        <v>17</v>
      </c>
      <c r="U2087" s="108" t="s">
        <v>44</v>
      </c>
      <c r="V2087" s="108">
        <v>2015</v>
      </c>
      <c r="W2087" s="108" t="s">
        <v>9622</v>
      </c>
      <c r="X2087" s="108" t="s">
        <v>141</v>
      </c>
      <c r="Y2087" s="108" t="s">
        <v>141</v>
      </c>
      <c r="Z2087" s="108" t="s">
        <v>141</v>
      </c>
      <c r="AA2087" s="108" t="s">
        <v>141</v>
      </c>
      <c r="AB2087" s="108" t="s">
        <v>141</v>
      </c>
      <c r="AC2087" s="108" t="s">
        <v>141</v>
      </c>
      <c r="AD2087" s="108" t="s">
        <v>78</v>
      </c>
      <c r="AE2087" s="108"/>
      <c r="AF2087" s="108"/>
      <c r="AG2087" s="108"/>
      <c r="AJ2087" s="1">
        <f t="shared" si="118"/>
        <v>0</v>
      </c>
      <c r="AK2087" s="1">
        <f t="shared" si="117"/>
        <v>-17</v>
      </c>
    </row>
    <row r="2088" spans="1:37" ht="93.75">
      <c r="A2088" s="94" t="s">
        <v>12777</v>
      </c>
      <c r="B2088" s="57" t="s">
        <v>87</v>
      </c>
      <c r="C2088" s="57" t="s">
        <v>87</v>
      </c>
      <c r="D2088" s="58">
        <v>42677</v>
      </c>
      <c r="E2088" s="59">
        <v>0.47986111111111113</v>
      </c>
      <c r="F2088" s="58">
        <v>42677</v>
      </c>
      <c r="G2088" s="59">
        <v>0.47986111111111113</v>
      </c>
      <c r="H2088" s="59">
        <v>0</v>
      </c>
      <c r="I2088" s="60">
        <v>19</v>
      </c>
      <c r="J2088" s="60" t="s">
        <v>303</v>
      </c>
      <c r="K2088" s="60" t="s">
        <v>9</v>
      </c>
      <c r="L2088" s="71" t="s">
        <v>12</v>
      </c>
      <c r="M2088" s="72" t="s">
        <v>12784</v>
      </c>
      <c r="N2088" s="60" t="s">
        <v>3</v>
      </c>
      <c r="O2088" s="71" t="s">
        <v>8</v>
      </c>
      <c r="P2088" s="72" t="s">
        <v>12784</v>
      </c>
      <c r="Q2088" s="71" t="s">
        <v>12785</v>
      </c>
      <c r="R2088" s="167"/>
      <c r="S2088" s="167">
        <v>7.5</v>
      </c>
      <c r="T2088" s="167">
        <v>7.5</v>
      </c>
      <c r="U2088" s="208" t="s">
        <v>29</v>
      </c>
      <c r="V2088" s="208">
        <v>1989</v>
      </c>
      <c r="W2088" s="208" t="s">
        <v>15054</v>
      </c>
      <c r="X2088" s="208" t="s">
        <v>2718</v>
      </c>
      <c r="Y2088" s="293">
        <v>42540</v>
      </c>
      <c r="Z2088" s="208">
        <v>100</v>
      </c>
      <c r="AA2088" s="293">
        <v>42754</v>
      </c>
      <c r="AB2088" s="208">
        <v>0</v>
      </c>
      <c r="AC2088" s="293">
        <v>42540</v>
      </c>
      <c r="AD2088" s="172" t="s">
        <v>23</v>
      </c>
      <c r="AE2088" s="172"/>
      <c r="AF2088" s="172"/>
      <c r="AG2088" s="172" t="s">
        <v>609</v>
      </c>
      <c r="AH2088" s="152" t="s">
        <v>15053</v>
      </c>
      <c r="AJ2088" s="1">
        <f t="shared" si="118"/>
        <v>0</v>
      </c>
    </row>
    <row r="2089" spans="1:37" ht="47.25" customHeight="1">
      <c r="A2089" s="179" t="s">
        <v>6868</v>
      </c>
      <c r="B2089" s="57" t="s">
        <v>258</v>
      </c>
      <c r="C2089" s="57" t="s">
        <v>258</v>
      </c>
      <c r="D2089" s="278">
        <v>42603</v>
      </c>
      <c r="E2089" s="59">
        <v>0.86736111111111114</v>
      </c>
      <c r="F2089" s="278">
        <v>42603</v>
      </c>
      <c r="G2089" s="59">
        <v>0.87291666666666667</v>
      </c>
      <c r="H2089" s="59">
        <f>G2089-E2089</f>
        <v>5.5555555555555358E-3</v>
      </c>
      <c r="I2089" s="60">
        <v>10</v>
      </c>
      <c r="J2089" s="60" t="s">
        <v>2810</v>
      </c>
      <c r="K2089" s="60"/>
      <c r="L2089" s="71" t="s">
        <v>4</v>
      </c>
      <c r="M2089" s="72" t="s">
        <v>7760</v>
      </c>
      <c r="N2089" s="60" t="s">
        <v>3</v>
      </c>
      <c r="O2089" s="71" t="s">
        <v>14</v>
      </c>
      <c r="P2089" s="72" t="s">
        <v>7761</v>
      </c>
      <c r="Q2089" s="71" t="s">
        <v>7762</v>
      </c>
      <c r="R2089" s="167">
        <v>5</v>
      </c>
      <c r="S2089" s="167"/>
      <c r="T2089" s="167">
        <f>R2089+S2089</f>
        <v>5</v>
      </c>
      <c r="U2089" s="108" t="s">
        <v>39</v>
      </c>
      <c r="V2089" s="108">
        <v>2015</v>
      </c>
      <c r="W2089" s="108" t="s">
        <v>1213</v>
      </c>
      <c r="X2089" s="108" t="s">
        <v>141</v>
      </c>
      <c r="Y2089" s="108">
        <v>2016</v>
      </c>
      <c r="Z2089" s="108">
        <v>100</v>
      </c>
      <c r="AA2089" s="108">
        <v>2016</v>
      </c>
      <c r="AB2089" s="108">
        <v>0</v>
      </c>
      <c r="AC2089" s="108">
        <v>2016</v>
      </c>
      <c r="AD2089" s="108" t="s">
        <v>78</v>
      </c>
      <c r="AE2089" s="108"/>
      <c r="AF2089" s="108"/>
      <c r="AG2089" s="108"/>
      <c r="AJ2089" s="1">
        <f t="shared" si="118"/>
        <v>0</v>
      </c>
      <c r="AK2089" s="1">
        <f t="shared" ref="AK2089:AK2095" si="119">AJ2089-T2089</f>
        <v>-5</v>
      </c>
    </row>
    <row r="2090" spans="1:37" ht="47.25" customHeight="1">
      <c r="A2090" s="179" t="s">
        <v>6868</v>
      </c>
      <c r="B2090" s="57" t="s">
        <v>258</v>
      </c>
      <c r="C2090" s="57" t="s">
        <v>258</v>
      </c>
      <c r="D2090" s="278">
        <v>42604</v>
      </c>
      <c r="E2090" s="59">
        <v>0.67569444444444438</v>
      </c>
      <c r="F2090" s="278">
        <v>42604</v>
      </c>
      <c r="G2090" s="59">
        <v>0.67569444444444438</v>
      </c>
      <c r="H2090" s="59">
        <f>G2090-E2090</f>
        <v>0</v>
      </c>
      <c r="I2090" s="60">
        <v>7</v>
      </c>
      <c r="J2090" s="60" t="s">
        <v>8050</v>
      </c>
      <c r="K2090" s="60"/>
      <c r="L2090" s="71" t="s">
        <v>17</v>
      </c>
      <c r="M2090" s="72" t="s">
        <v>7768</v>
      </c>
      <c r="N2090" s="60">
        <v>500</v>
      </c>
      <c r="O2090" s="71" t="s">
        <v>14</v>
      </c>
      <c r="P2090" s="72" t="s">
        <v>8051</v>
      </c>
      <c r="Q2090" s="71" t="s">
        <v>8052</v>
      </c>
      <c r="R2090" s="167"/>
      <c r="S2090" s="167">
        <v>1.7</v>
      </c>
      <c r="T2090" s="167">
        <f>R2090+S2090</f>
        <v>1.7</v>
      </c>
      <c r="U2090" s="178" t="s">
        <v>44</v>
      </c>
      <c r="V2090" s="178">
        <v>2007</v>
      </c>
      <c r="W2090" s="178" t="s">
        <v>141</v>
      </c>
      <c r="X2090" s="178" t="s">
        <v>141</v>
      </c>
      <c r="Y2090" s="178" t="s">
        <v>141</v>
      </c>
      <c r="Z2090" s="178" t="s">
        <v>141</v>
      </c>
      <c r="AA2090" s="178" t="s">
        <v>141</v>
      </c>
      <c r="AB2090" s="178" t="s">
        <v>141</v>
      </c>
      <c r="AC2090" s="178" t="s">
        <v>141</v>
      </c>
      <c r="AD2090" s="208" t="s">
        <v>38</v>
      </c>
      <c r="AE2090" s="178"/>
      <c r="AF2090" s="178"/>
      <c r="AG2090" s="178"/>
      <c r="AJ2090" s="1">
        <f t="shared" si="118"/>
        <v>0</v>
      </c>
      <c r="AK2090" s="1">
        <f t="shared" si="119"/>
        <v>-1.7</v>
      </c>
    </row>
    <row r="2091" spans="1:37" ht="47.25" customHeight="1">
      <c r="A2091" s="179" t="s">
        <v>8405</v>
      </c>
      <c r="B2091" s="57" t="s">
        <v>258</v>
      </c>
      <c r="C2091" s="57" t="s">
        <v>258</v>
      </c>
      <c r="D2091" s="278">
        <v>42614</v>
      </c>
      <c r="E2091" s="59">
        <v>0.93888888888888899</v>
      </c>
      <c r="F2091" s="278">
        <v>42614</v>
      </c>
      <c r="G2091" s="59">
        <v>0.95486111111111116</v>
      </c>
      <c r="H2091" s="59">
        <v>1.5972222222222165E-2</v>
      </c>
      <c r="I2091" s="60">
        <v>19</v>
      </c>
      <c r="J2091" s="60" t="s">
        <v>2484</v>
      </c>
      <c r="K2091" s="60"/>
      <c r="L2091" s="71" t="s">
        <v>4</v>
      </c>
      <c r="M2091" s="72" t="s">
        <v>8414</v>
      </c>
      <c r="N2091" s="60" t="s">
        <v>3</v>
      </c>
      <c r="O2091" s="71" t="s">
        <v>33</v>
      </c>
      <c r="P2091" s="72" t="s">
        <v>8414</v>
      </c>
      <c r="Q2091" s="71" t="s">
        <v>8415</v>
      </c>
      <c r="R2091" s="167">
        <v>8</v>
      </c>
      <c r="S2091" s="167"/>
      <c r="T2091" s="167">
        <v>8</v>
      </c>
      <c r="U2091" s="108" t="s">
        <v>85</v>
      </c>
      <c r="V2091" s="108">
        <v>2015</v>
      </c>
      <c r="W2091" s="108" t="s">
        <v>9625</v>
      </c>
      <c r="X2091" s="108" t="s">
        <v>2787</v>
      </c>
      <c r="Y2091" s="108">
        <v>2016</v>
      </c>
      <c r="Z2091" s="108">
        <v>100</v>
      </c>
      <c r="AA2091" s="108">
        <v>2016</v>
      </c>
      <c r="AB2091" s="108">
        <v>0</v>
      </c>
      <c r="AC2091" s="108">
        <v>2016</v>
      </c>
      <c r="AD2091" s="108" t="s">
        <v>78</v>
      </c>
      <c r="AE2091" s="108"/>
      <c r="AF2091" s="108"/>
      <c r="AG2091" s="108"/>
      <c r="AJ2091" s="1">
        <f t="shared" si="118"/>
        <v>0</v>
      </c>
      <c r="AK2091" s="1">
        <f t="shared" si="119"/>
        <v>-8</v>
      </c>
    </row>
    <row r="2092" spans="1:37" ht="47.25" customHeight="1">
      <c r="A2092" s="179" t="s">
        <v>8405</v>
      </c>
      <c r="B2092" s="57" t="s">
        <v>258</v>
      </c>
      <c r="C2092" s="57" t="s">
        <v>258</v>
      </c>
      <c r="D2092" s="278">
        <v>42619</v>
      </c>
      <c r="E2092" s="59">
        <v>0.42083333333333334</v>
      </c>
      <c r="F2092" s="278">
        <v>42619</v>
      </c>
      <c r="G2092" s="59">
        <v>0.42083333333333334</v>
      </c>
      <c r="H2092" s="59">
        <v>0</v>
      </c>
      <c r="I2092" s="60">
        <v>73</v>
      </c>
      <c r="J2092" s="60" t="s">
        <v>8477</v>
      </c>
      <c r="K2092" s="60"/>
      <c r="L2092" s="71" t="s">
        <v>4</v>
      </c>
      <c r="M2092" s="72" t="s">
        <v>8478</v>
      </c>
      <c r="N2092" s="60">
        <v>110</v>
      </c>
      <c r="O2092" s="71" t="s">
        <v>14</v>
      </c>
      <c r="P2092" s="72" t="s">
        <v>8478</v>
      </c>
      <c r="Q2092" s="71" t="s">
        <v>8479</v>
      </c>
      <c r="R2092" s="167">
        <v>18</v>
      </c>
      <c r="S2092" s="167"/>
      <c r="T2092" s="167">
        <v>18</v>
      </c>
      <c r="U2092" s="108" t="s">
        <v>29</v>
      </c>
      <c r="V2092" s="108">
        <v>1997</v>
      </c>
      <c r="W2092" s="108" t="s">
        <v>3521</v>
      </c>
      <c r="X2092" s="108" t="s">
        <v>2736</v>
      </c>
      <c r="Y2092" s="108">
        <v>2016</v>
      </c>
      <c r="Z2092" s="108">
        <v>100</v>
      </c>
      <c r="AA2092" s="108">
        <v>2017</v>
      </c>
      <c r="AB2092" s="108">
        <v>0</v>
      </c>
      <c r="AC2092" s="108">
        <v>2016</v>
      </c>
      <c r="AD2092" s="108" t="s">
        <v>31</v>
      </c>
      <c r="AE2092" s="108"/>
      <c r="AF2092" s="108"/>
      <c r="AG2092" s="108"/>
      <c r="AJ2092" s="1">
        <f t="shared" si="118"/>
        <v>0</v>
      </c>
      <c r="AK2092" s="1">
        <f t="shared" si="119"/>
        <v>-18</v>
      </c>
    </row>
    <row r="2093" spans="1:37" ht="47.25" customHeight="1">
      <c r="A2093" s="179" t="s">
        <v>8405</v>
      </c>
      <c r="B2093" s="179" t="s">
        <v>258</v>
      </c>
      <c r="C2093" s="179" t="s">
        <v>258</v>
      </c>
      <c r="D2093" s="169">
        <v>42625</v>
      </c>
      <c r="E2093" s="176">
        <v>0.41875000000000001</v>
      </c>
      <c r="F2093" s="169">
        <v>42625</v>
      </c>
      <c r="G2093" s="176">
        <v>0.41944444444444445</v>
      </c>
      <c r="H2093" s="176">
        <v>6.9444444444444198E-4</v>
      </c>
      <c r="I2093" s="179">
        <v>9</v>
      </c>
      <c r="J2093" s="179" t="s">
        <v>303</v>
      </c>
      <c r="K2093" s="179"/>
      <c r="L2093" s="179" t="s">
        <v>4</v>
      </c>
      <c r="M2093" s="179" t="s">
        <v>8549</v>
      </c>
      <c r="N2093" s="179" t="s">
        <v>3</v>
      </c>
      <c r="O2093" s="179" t="s">
        <v>8</v>
      </c>
      <c r="P2093" s="179" t="s">
        <v>8549</v>
      </c>
      <c r="Q2093" s="179" t="s">
        <v>8550</v>
      </c>
      <c r="R2093" s="179">
        <v>5.2</v>
      </c>
      <c r="S2093" s="179"/>
      <c r="T2093" s="179">
        <v>5.2</v>
      </c>
      <c r="U2093" s="178" t="s">
        <v>141</v>
      </c>
      <c r="V2093" s="178" t="s">
        <v>141</v>
      </c>
      <c r="W2093" s="178" t="s">
        <v>141</v>
      </c>
      <c r="X2093" s="178" t="s">
        <v>141</v>
      </c>
      <c r="Y2093" s="178" t="s">
        <v>141</v>
      </c>
      <c r="Z2093" s="178" t="s">
        <v>141</v>
      </c>
      <c r="AA2093" s="178" t="s">
        <v>141</v>
      </c>
      <c r="AB2093" s="178" t="s">
        <v>141</v>
      </c>
      <c r="AC2093" s="178" t="s">
        <v>141</v>
      </c>
      <c r="AD2093" s="108" t="s">
        <v>76</v>
      </c>
      <c r="AE2093" s="108"/>
      <c r="AF2093" s="108"/>
      <c r="AG2093" s="108"/>
      <c r="AJ2093" s="1">
        <f t="shared" si="118"/>
        <v>0</v>
      </c>
      <c r="AK2093" s="1">
        <f t="shared" si="119"/>
        <v>-5.2</v>
      </c>
    </row>
    <row r="2094" spans="1:37" ht="63" customHeight="1">
      <c r="A2094" s="179" t="s">
        <v>8405</v>
      </c>
      <c r="B2094" s="179" t="s">
        <v>258</v>
      </c>
      <c r="C2094" s="179" t="s">
        <v>258</v>
      </c>
      <c r="D2094" s="169">
        <v>42632</v>
      </c>
      <c r="E2094" s="176">
        <v>0.44930555555555557</v>
      </c>
      <c r="F2094" s="169">
        <v>42632</v>
      </c>
      <c r="G2094" s="176">
        <v>0.51944444444444449</v>
      </c>
      <c r="H2094" s="176">
        <f>G2094-E2094</f>
        <v>7.0138888888888917E-2</v>
      </c>
      <c r="I2094" s="179">
        <v>5</v>
      </c>
      <c r="J2094" s="179" t="s">
        <v>144</v>
      </c>
      <c r="K2094" s="179"/>
      <c r="L2094" s="179" t="s">
        <v>4</v>
      </c>
      <c r="M2094" s="179" t="s">
        <v>8660</v>
      </c>
      <c r="N2094" s="179" t="s">
        <v>3</v>
      </c>
      <c r="O2094" s="179" t="s">
        <v>40</v>
      </c>
      <c r="P2094" s="179" t="s">
        <v>8661</v>
      </c>
      <c r="Q2094" s="179" t="s">
        <v>8662</v>
      </c>
      <c r="R2094" s="179">
        <v>61.6</v>
      </c>
      <c r="S2094" s="179"/>
      <c r="T2094" s="179">
        <f>R2094+S2094</f>
        <v>61.6</v>
      </c>
      <c r="U2094" s="108" t="s">
        <v>29</v>
      </c>
      <c r="V2094" s="108">
        <v>2016</v>
      </c>
      <c r="W2094" s="108" t="s">
        <v>9626</v>
      </c>
      <c r="X2094" s="108" t="s">
        <v>9627</v>
      </c>
      <c r="Y2094" s="108">
        <v>2016</v>
      </c>
      <c r="Z2094" s="108">
        <v>100</v>
      </c>
      <c r="AA2094" s="108">
        <v>2017</v>
      </c>
      <c r="AB2094" s="108">
        <v>0</v>
      </c>
      <c r="AC2094" s="108">
        <v>2016</v>
      </c>
      <c r="AD2094" s="108" t="s">
        <v>31</v>
      </c>
      <c r="AE2094" s="108"/>
      <c r="AF2094" s="108"/>
      <c r="AG2094" s="108"/>
      <c r="AJ2094" s="1">
        <f t="shared" si="118"/>
        <v>0</v>
      </c>
      <c r="AK2094" s="1">
        <f t="shared" si="119"/>
        <v>-61.6</v>
      </c>
    </row>
    <row r="2095" spans="1:37" ht="78.75" customHeight="1">
      <c r="A2095" s="179" t="s">
        <v>6868</v>
      </c>
      <c r="B2095" s="208" t="s">
        <v>6</v>
      </c>
      <c r="C2095" s="208" t="s">
        <v>1131</v>
      </c>
      <c r="D2095" s="161">
        <v>42590</v>
      </c>
      <c r="E2095" s="182">
        <v>0.44166666666666665</v>
      </c>
      <c r="F2095" s="161">
        <v>42590</v>
      </c>
      <c r="G2095" s="182">
        <v>0.44166666666666665</v>
      </c>
      <c r="H2095" s="182">
        <v>0</v>
      </c>
      <c r="I2095" s="208">
        <v>24</v>
      </c>
      <c r="J2095" s="208" t="s">
        <v>7451</v>
      </c>
      <c r="K2095" s="208"/>
      <c r="L2095" s="208" t="s">
        <v>4</v>
      </c>
      <c r="M2095" s="208" t="s">
        <v>7452</v>
      </c>
      <c r="N2095" s="208">
        <v>35</v>
      </c>
      <c r="O2095" s="208" t="s">
        <v>14</v>
      </c>
      <c r="P2095" s="208" t="s">
        <v>3513</v>
      </c>
      <c r="Q2095" s="208" t="s">
        <v>8371</v>
      </c>
      <c r="R2095" s="254">
        <f>3.7-0.2</f>
        <v>3.5</v>
      </c>
      <c r="S2095" s="208">
        <f>4.8-0.8</f>
        <v>4</v>
      </c>
      <c r="T2095" s="254">
        <f>S2095+R2095</f>
        <v>7.5</v>
      </c>
      <c r="U2095" s="208" t="s">
        <v>39</v>
      </c>
      <c r="V2095" s="208">
        <v>2008</v>
      </c>
      <c r="W2095" s="208" t="s">
        <v>11697</v>
      </c>
      <c r="X2095" s="208" t="s">
        <v>11698</v>
      </c>
      <c r="Y2095" s="293" t="s">
        <v>11699</v>
      </c>
      <c r="Z2095" s="208" t="s">
        <v>11700</v>
      </c>
      <c r="AA2095" s="351">
        <v>42795</v>
      </c>
      <c r="AB2095" s="293" t="s">
        <v>11701</v>
      </c>
      <c r="AC2095" s="293"/>
      <c r="AD2095" s="115" t="s">
        <v>23</v>
      </c>
      <c r="AE2095" s="208"/>
      <c r="AF2095" s="208"/>
      <c r="AG2095" s="208"/>
      <c r="AJ2095" s="1">
        <f t="shared" si="118"/>
        <v>0</v>
      </c>
      <c r="AK2095" s="1">
        <f t="shared" si="119"/>
        <v>-7.5</v>
      </c>
    </row>
    <row r="2096" spans="1:37" ht="93.75">
      <c r="A2096" s="94" t="s">
        <v>12777</v>
      </c>
      <c r="B2096" s="57" t="s">
        <v>87</v>
      </c>
      <c r="C2096" s="57" t="s">
        <v>376</v>
      </c>
      <c r="D2096" s="58">
        <v>42691</v>
      </c>
      <c r="E2096" s="59">
        <v>0.50555555555555554</v>
      </c>
      <c r="F2096" s="58">
        <v>42691</v>
      </c>
      <c r="G2096" s="59">
        <v>0.50555555555555554</v>
      </c>
      <c r="H2096" s="59">
        <v>0</v>
      </c>
      <c r="I2096" s="60">
        <v>136</v>
      </c>
      <c r="J2096" s="60" t="s">
        <v>12978</v>
      </c>
      <c r="K2096" s="60" t="s">
        <v>9</v>
      </c>
      <c r="L2096" s="71" t="s">
        <v>17</v>
      </c>
      <c r="M2096" s="72" t="s">
        <v>4073</v>
      </c>
      <c r="N2096" s="60">
        <v>110</v>
      </c>
      <c r="O2096" s="71" t="s">
        <v>8</v>
      </c>
      <c r="P2096" s="72" t="s">
        <v>4073</v>
      </c>
      <c r="Q2096" s="71" t="s">
        <v>12979</v>
      </c>
      <c r="R2096" s="167"/>
      <c r="S2096" s="167">
        <v>72.7</v>
      </c>
      <c r="T2096" s="167">
        <v>72.7</v>
      </c>
      <c r="U2096" s="179" t="s">
        <v>29</v>
      </c>
      <c r="V2096" s="179">
        <v>1989</v>
      </c>
      <c r="W2096" s="179" t="s">
        <v>15058</v>
      </c>
      <c r="X2096" s="179" t="s">
        <v>15059</v>
      </c>
      <c r="Y2096" s="179"/>
      <c r="Z2096" s="179"/>
      <c r="AA2096" s="179"/>
      <c r="AB2096" s="179"/>
      <c r="AC2096" s="179"/>
      <c r="AD2096" s="115" t="s">
        <v>38</v>
      </c>
      <c r="AE2096" s="115"/>
      <c r="AF2096" s="115"/>
      <c r="AG2096" s="115"/>
      <c r="AH2096" s="152" t="s">
        <v>15060</v>
      </c>
      <c r="AJ2096" s="1">
        <f t="shared" si="118"/>
        <v>0</v>
      </c>
    </row>
    <row r="2097" spans="1:37" s="16" customFormat="1" ht="93.75">
      <c r="A2097" s="94" t="s">
        <v>12777</v>
      </c>
      <c r="B2097" s="57" t="s">
        <v>87</v>
      </c>
      <c r="C2097" s="57" t="s">
        <v>4727</v>
      </c>
      <c r="D2097" s="58">
        <v>42699</v>
      </c>
      <c r="E2097" s="59">
        <v>0.49027777777777781</v>
      </c>
      <c r="F2097" s="58">
        <v>42699</v>
      </c>
      <c r="G2097" s="59">
        <v>0.49722222222222223</v>
      </c>
      <c r="H2097" s="59">
        <v>6.9444444444444441E-3</v>
      </c>
      <c r="I2097" s="60">
        <v>354</v>
      </c>
      <c r="J2097" s="60" t="s">
        <v>13052</v>
      </c>
      <c r="K2097" s="60" t="s">
        <v>146</v>
      </c>
      <c r="L2097" s="71" t="s">
        <v>17</v>
      </c>
      <c r="M2097" s="72" t="s">
        <v>13053</v>
      </c>
      <c r="N2097" s="60">
        <v>110</v>
      </c>
      <c r="O2097" s="71" t="s">
        <v>8</v>
      </c>
      <c r="P2097" s="72" t="s">
        <v>13053</v>
      </c>
      <c r="Q2097" s="71" t="s">
        <v>13054</v>
      </c>
      <c r="R2097" s="167">
        <v>28</v>
      </c>
      <c r="S2097" s="167">
        <v>206.6</v>
      </c>
      <c r="T2097" s="167">
        <v>234.6</v>
      </c>
      <c r="U2097" s="179" t="s">
        <v>46</v>
      </c>
      <c r="V2097" s="179">
        <v>1986</v>
      </c>
      <c r="W2097" s="179"/>
      <c r="X2097" s="179"/>
      <c r="Y2097" s="179"/>
      <c r="Z2097" s="179"/>
      <c r="AA2097" s="179"/>
      <c r="AB2097" s="179"/>
      <c r="AC2097" s="179"/>
      <c r="AD2097" s="115" t="s">
        <v>38</v>
      </c>
      <c r="AE2097" s="115"/>
      <c r="AF2097" s="115"/>
      <c r="AG2097" s="115" t="s">
        <v>609</v>
      </c>
      <c r="AH2097" s="2" t="s">
        <v>15053</v>
      </c>
      <c r="AJ2097" s="1">
        <f t="shared" si="118"/>
        <v>0</v>
      </c>
    </row>
    <row r="2098" spans="1:37" ht="31.5" customHeight="1">
      <c r="A2098" s="179" t="s">
        <v>5349</v>
      </c>
      <c r="B2098" s="172" t="s">
        <v>71</v>
      </c>
      <c r="C2098" s="172" t="s">
        <v>71</v>
      </c>
      <c r="D2098" s="383">
        <v>42553</v>
      </c>
      <c r="E2098" s="68">
        <v>0.23333333333333331</v>
      </c>
      <c r="F2098" s="335">
        <v>42553</v>
      </c>
      <c r="G2098" s="68">
        <v>0.28750000000000003</v>
      </c>
      <c r="H2098" s="69">
        <f>G2098-E2098</f>
        <v>5.4166666666666724E-2</v>
      </c>
      <c r="I2098" s="179">
        <v>10</v>
      </c>
      <c r="J2098" s="179"/>
      <c r="K2098" s="115"/>
      <c r="L2098" s="115" t="s">
        <v>4</v>
      </c>
      <c r="M2098" s="115" t="s">
        <v>5381</v>
      </c>
      <c r="N2098" s="208" t="s">
        <v>3</v>
      </c>
      <c r="O2098" s="179" t="s">
        <v>8</v>
      </c>
      <c r="P2098" s="179" t="s">
        <v>5382</v>
      </c>
      <c r="Q2098" s="385" t="s">
        <v>7234</v>
      </c>
      <c r="R2098" s="179">
        <v>6.923</v>
      </c>
      <c r="S2098" s="179">
        <v>0.56499999999999995</v>
      </c>
      <c r="T2098" s="179">
        <f>SUM(R2098:S2098)</f>
        <v>7.4879999999999995</v>
      </c>
      <c r="U2098" s="115"/>
      <c r="V2098" s="179"/>
      <c r="W2098" s="179"/>
      <c r="X2098" s="179"/>
      <c r="Y2098" s="336"/>
      <c r="Z2098" s="179"/>
      <c r="AA2098" s="336"/>
      <c r="AB2098" s="179"/>
      <c r="AC2098" s="336"/>
      <c r="AD2098" s="115" t="s">
        <v>23</v>
      </c>
      <c r="AE2098" s="179"/>
      <c r="AF2098" s="179"/>
      <c r="AG2098" s="115"/>
      <c r="AJ2098" s="1">
        <f t="shared" si="118"/>
        <v>0</v>
      </c>
      <c r="AK2098" s="1">
        <f>AJ2098-T2098</f>
        <v>-7.4879999999999995</v>
      </c>
    </row>
    <row r="2099" spans="1:37" ht="63">
      <c r="A2099" s="94" t="s">
        <v>13179</v>
      </c>
      <c r="B2099" s="596" t="s">
        <v>12578</v>
      </c>
      <c r="C2099" s="596" t="s">
        <v>12579</v>
      </c>
      <c r="D2099" s="786">
        <v>42725</v>
      </c>
      <c r="E2099" s="593">
        <v>0.51666666666666672</v>
      </c>
      <c r="F2099" s="786">
        <v>42725</v>
      </c>
      <c r="G2099" s="593">
        <v>0.60416666666666663</v>
      </c>
      <c r="H2099" s="787">
        <f>G2099-E2099</f>
        <v>8.7499999999999911E-2</v>
      </c>
      <c r="I2099" s="595">
        <v>4</v>
      </c>
      <c r="J2099" s="595" t="s">
        <v>2484</v>
      </c>
      <c r="K2099" s="596" t="s">
        <v>9</v>
      </c>
      <c r="L2099" s="596" t="s">
        <v>4</v>
      </c>
      <c r="M2099" s="595" t="s">
        <v>13604</v>
      </c>
      <c r="N2099" s="792" t="s">
        <v>3</v>
      </c>
      <c r="O2099" s="595" t="s">
        <v>24</v>
      </c>
      <c r="P2099" s="595" t="s">
        <v>13604</v>
      </c>
      <c r="Q2099" s="595" t="s">
        <v>13606</v>
      </c>
      <c r="R2099" s="790"/>
      <c r="S2099" s="790">
        <v>7.4</v>
      </c>
      <c r="T2099" s="807">
        <v>7.4</v>
      </c>
      <c r="U2099" s="792" t="s">
        <v>63</v>
      </c>
      <c r="V2099" s="792">
        <v>2013</v>
      </c>
      <c r="W2099" s="792" t="s">
        <v>141</v>
      </c>
      <c r="X2099" s="792" t="s">
        <v>14156</v>
      </c>
      <c r="Y2099" s="792" t="s">
        <v>14332</v>
      </c>
      <c r="Z2099" s="792">
        <v>100</v>
      </c>
      <c r="AA2099" s="792" t="s">
        <v>141</v>
      </c>
      <c r="AB2099" s="792" t="s">
        <v>141</v>
      </c>
      <c r="AC2099" s="792" t="s">
        <v>141</v>
      </c>
      <c r="AD2099" s="792" t="s">
        <v>23</v>
      </c>
      <c r="AE2099" s="792"/>
      <c r="AF2099" s="792"/>
      <c r="AG2099" s="792"/>
      <c r="AJ2099" s="1">
        <f t="shared" si="118"/>
        <v>0</v>
      </c>
    </row>
    <row r="2100" spans="1:37" ht="31.5">
      <c r="A2100" s="179" t="s">
        <v>4411</v>
      </c>
      <c r="B2100" s="179" t="s">
        <v>13</v>
      </c>
      <c r="C2100" s="179" t="s">
        <v>147</v>
      </c>
      <c r="D2100" s="169">
        <v>42551</v>
      </c>
      <c r="E2100" s="68">
        <v>0.85902777777777783</v>
      </c>
      <c r="F2100" s="169">
        <v>42551</v>
      </c>
      <c r="G2100" s="68">
        <v>0.97083333333333333</v>
      </c>
      <c r="H2100" s="68">
        <f>G2100-E2100</f>
        <v>0.11180555555555549</v>
      </c>
      <c r="I2100" s="179">
        <v>7</v>
      </c>
      <c r="J2100" s="179" t="s">
        <v>141</v>
      </c>
      <c r="K2100" s="179" t="s">
        <v>141</v>
      </c>
      <c r="L2100" s="179" t="s">
        <v>12</v>
      </c>
      <c r="M2100" s="179" t="s">
        <v>4550</v>
      </c>
      <c r="N2100" s="179">
        <v>0.4</v>
      </c>
      <c r="O2100" s="179" t="s">
        <v>57</v>
      </c>
      <c r="P2100" s="179" t="s">
        <v>57</v>
      </c>
      <c r="Q2100" s="61" t="s">
        <v>10551</v>
      </c>
      <c r="R2100" s="190">
        <v>3.8</v>
      </c>
      <c r="S2100" s="190">
        <v>3.6</v>
      </c>
      <c r="T2100" s="190">
        <f>R2100+S2100</f>
        <v>7.4</v>
      </c>
      <c r="U2100" s="179" t="s">
        <v>141</v>
      </c>
      <c r="V2100" s="179" t="s">
        <v>141</v>
      </c>
      <c r="W2100" s="179" t="s">
        <v>141</v>
      </c>
      <c r="X2100" s="179" t="s">
        <v>141</v>
      </c>
      <c r="Y2100" s="179" t="s">
        <v>141</v>
      </c>
      <c r="Z2100" s="179" t="s">
        <v>141</v>
      </c>
      <c r="AA2100" s="179" t="s">
        <v>141</v>
      </c>
      <c r="AB2100" s="179" t="s">
        <v>141</v>
      </c>
      <c r="AC2100" s="179" t="s">
        <v>141</v>
      </c>
      <c r="AD2100" s="115" t="s">
        <v>23</v>
      </c>
      <c r="AE2100" s="179" t="s">
        <v>141</v>
      </c>
      <c r="AF2100" s="179" t="s">
        <v>141</v>
      </c>
      <c r="AG2100" s="179" t="s">
        <v>141</v>
      </c>
      <c r="AJ2100" s="1">
        <f t="shared" si="118"/>
        <v>0</v>
      </c>
      <c r="AK2100" s="1">
        <f>AJ2100-T2100</f>
        <v>-7.4</v>
      </c>
    </row>
    <row r="2101" spans="1:37" ht="56.25">
      <c r="A2101" s="179" t="s">
        <v>2039</v>
      </c>
      <c r="B2101" s="57" t="s">
        <v>11</v>
      </c>
      <c r="C2101" s="57" t="s">
        <v>1101</v>
      </c>
      <c r="D2101" s="278">
        <v>42487</v>
      </c>
      <c r="E2101" s="59">
        <v>0.65486111111111112</v>
      </c>
      <c r="F2101" s="278">
        <v>42487</v>
      </c>
      <c r="G2101" s="59">
        <v>0.65486111111111112</v>
      </c>
      <c r="H2101" s="59">
        <v>4.6296296296296293E-4</v>
      </c>
      <c r="I2101" s="60">
        <v>72</v>
      </c>
      <c r="J2101" s="60" t="s">
        <v>576</v>
      </c>
      <c r="K2101" s="60"/>
      <c r="L2101" s="71" t="s">
        <v>4</v>
      </c>
      <c r="M2101" s="72" t="s">
        <v>2418</v>
      </c>
      <c r="N2101" s="60">
        <v>35</v>
      </c>
      <c r="O2101" s="71" t="s">
        <v>14</v>
      </c>
      <c r="P2101" s="72" t="s">
        <v>2419</v>
      </c>
      <c r="Q2101" s="71" t="s">
        <v>2420</v>
      </c>
      <c r="R2101" s="167">
        <v>7.3</v>
      </c>
      <c r="S2101" s="167"/>
      <c r="T2101" s="167">
        <v>7.3</v>
      </c>
      <c r="U2101" s="115"/>
      <c r="V2101" s="115"/>
      <c r="W2101" s="115"/>
      <c r="X2101" s="115"/>
      <c r="Y2101" s="115"/>
      <c r="Z2101" s="115"/>
      <c r="AA2101" s="115"/>
      <c r="AB2101" s="115"/>
      <c r="AC2101" s="115"/>
      <c r="AD2101" s="179" t="s">
        <v>23</v>
      </c>
      <c r="AE2101" s="115"/>
      <c r="AF2101" s="115"/>
      <c r="AG2101" s="179" t="s">
        <v>2944</v>
      </c>
      <c r="AJ2101" s="1">
        <f t="shared" si="118"/>
        <v>0</v>
      </c>
    </row>
    <row r="2102" spans="1:37" ht="31.5">
      <c r="A2102" s="179" t="s">
        <v>139</v>
      </c>
      <c r="B2102" s="179" t="s">
        <v>6</v>
      </c>
      <c r="C2102" s="179" t="s">
        <v>1131</v>
      </c>
      <c r="D2102" s="169">
        <v>42393</v>
      </c>
      <c r="E2102" s="176">
        <v>0.86805555555555547</v>
      </c>
      <c r="F2102" s="169">
        <v>42393</v>
      </c>
      <c r="G2102" s="176">
        <v>0.95486111111111116</v>
      </c>
      <c r="H2102" s="176">
        <v>8.6805555555555691E-2</v>
      </c>
      <c r="I2102" s="179">
        <v>5</v>
      </c>
      <c r="J2102" s="179" t="s">
        <v>144</v>
      </c>
      <c r="K2102" s="179" t="s">
        <v>15</v>
      </c>
      <c r="L2102" s="179" t="s">
        <v>12</v>
      </c>
      <c r="M2102" s="179" t="s">
        <v>764</v>
      </c>
      <c r="N2102" s="179" t="s">
        <v>3</v>
      </c>
      <c r="O2102" s="179" t="s">
        <v>8</v>
      </c>
      <c r="P2102" s="179" t="s">
        <v>765</v>
      </c>
      <c r="Q2102" s="179" t="s">
        <v>766</v>
      </c>
      <c r="R2102" s="179"/>
      <c r="S2102" s="179">
        <v>7.3</v>
      </c>
      <c r="T2102" s="179">
        <f>SUM(R2102:S2102)</f>
        <v>7.3</v>
      </c>
      <c r="U2102" s="80" t="s">
        <v>29</v>
      </c>
      <c r="V2102" s="80" t="s">
        <v>3232</v>
      </c>
      <c r="W2102" s="80" t="s">
        <v>29</v>
      </c>
      <c r="X2102" s="80" t="s">
        <v>2932</v>
      </c>
      <c r="Y2102" s="337" t="s">
        <v>3436</v>
      </c>
      <c r="Z2102" s="80">
        <v>100</v>
      </c>
      <c r="AA2102" s="337" t="s">
        <v>3437</v>
      </c>
      <c r="AB2102" s="80">
        <v>0</v>
      </c>
      <c r="AC2102" s="337"/>
      <c r="AD2102" s="115" t="s">
        <v>23</v>
      </c>
      <c r="AE2102" s="80"/>
      <c r="AF2102" s="80"/>
      <c r="AG2102" s="80"/>
      <c r="AJ2102" s="1">
        <f t="shared" si="118"/>
        <v>0</v>
      </c>
    </row>
    <row r="2103" spans="1:37" ht="63">
      <c r="A2103" s="179" t="s">
        <v>8405</v>
      </c>
      <c r="B2103" s="179" t="s">
        <v>19</v>
      </c>
      <c r="C2103" s="179"/>
      <c r="D2103" s="169">
        <v>42626</v>
      </c>
      <c r="E2103" s="281">
        <v>42626.215277777781</v>
      </c>
      <c r="F2103" s="169">
        <v>42626</v>
      </c>
      <c r="G2103" s="281">
        <v>42626.340277777781</v>
      </c>
      <c r="H2103" s="193">
        <f>G2103-E2103</f>
        <v>0.125</v>
      </c>
      <c r="I2103" s="179">
        <v>1</v>
      </c>
      <c r="J2103" s="115"/>
      <c r="K2103" s="115"/>
      <c r="L2103" s="179" t="s">
        <v>4</v>
      </c>
      <c r="M2103" s="179" t="s">
        <v>12257</v>
      </c>
      <c r="N2103" s="179" t="s">
        <v>3</v>
      </c>
      <c r="O2103" s="179" t="s">
        <v>57</v>
      </c>
      <c r="P2103" s="179" t="s">
        <v>12260</v>
      </c>
      <c r="Q2103" s="115" t="s">
        <v>12259</v>
      </c>
      <c r="R2103" s="170"/>
      <c r="S2103" s="170">
        <v>7.2569999999999997</v>
      </c>
      <c r="T2103" s="170">
        <f>R2103+S2103</f>
        <v>7.2569999999999997</v>
      </c>
      <c r="U2103" s="179" t="s">
        <v>57</v>
      </c>
      <c r="V2103" s="179"/>
      <c r="W2103" s="470" t="s">
        <v>12178</v>
      </c>
      <c r="X2103" s="115"/>
      <c r="Y2103" s="179"/>
      <c r="Z2103" s="179"/>
      <c r="AA2103" s="179"/>
      <c r="AB2103" s="115"/>
      <c r="AC2103" s="115"/>
      <c r="AD2103" s="115" t="s">
        <v>23</v>
      </c>
      <c r="AE2103" s="115"/>
      <c r="AF2103" s="115"/>
      <c r="AG2103" s="115"/>
      <c r="AJ2103" s="1">
        <f t="shared" si="118"/>
        <v>0</v>
      </c>
      <c r="AK2103" s="1">
        <f>AJ2103-T2103</f>
        <v>-7.2569999999999997</v>
      </c>
    </row>
    <row r="2104" spans="1:37" ht="78.75">
      <c r="A2104" s="179" t="s">
        <v>139</v>
      </c>
      <c r="B2104" s="179" t="s">
        <v>6</v>
      </c>
      <c r="C2104" s="179" t="s">
        <v>1863</v>
      </c>
      <c r="D2104" s="169">
        <v>42374</v>
      </c>
      <c r="E2104" s="176">
        <v>8.6805555555555566E-2</v>
      </c>
      <c r="F2104" s="169">
        <v>42374</v>
      </c>
      <c r="G2104" s="176">
        <v>8.6805555555555566E-2</v>
      </c>
      <c r="H2104" s="176">
        <v>0</v>
      </c>
      <c r="I2104" s="179">
        <v>5</v>
      </c>
      <c r="J2104" s="179"/>
      <c r="K2104" s="179"/>
      <c r="L2104" s="179" t="s">
        <v>12</v>
      </c>
      <c r="M2104" s="179" t="s">
        <v>472</v>
      </c>
      <c r="N2104" s="179">
        <v>0.4</v>
      </c>
      <c r="O2104" s="179" t="s">
        <v>2</v>
      </c>
      <c r="P2104" s="179" t="s">
        <v>473</v>
      </c>
      <c r="Q2104" s="179" t="s">
        <v>3367</v>
      </c>
      <c r="R2104" s="179"/>
      <c r="S2104" s="179">
        <v>7.2</v>
      </c>
      <c r="T2104" s="179">
        <v>7.2</v>
      </c>
      <c r="U2104" s="80" t="s">
        <v>1</v>
      </c>
      <c r="V2104" s="80"/>
      <c r="W2104" s="80"/>
      <c r="X2104" s="114"/>
      <c r="Y2104" s="337"/>
      <c r="Z2104" s="80"/>
      <c r="AA2104" s="337"/>
      <c r="AB2104" s="80"/>
      <c r="AC2104" s="337"/>
      <c r="AD2104" s="115" t="s">
        <v>23</v>
      </c>
      <c r="AE2104" s="80"/>
      <c r="AF2104" s="80"/>
      <c r="AG2104" s="80" t="s">
        <v>2215</v>
      </c>
      <c r="AJ2104" s="1">
        <f t="shared" si="118"/>
        <v>0</v>
      </c>
    </row>
    <row r="2105" spans="1:37" ht="157.5">
      <c r="A2105" s="94" t="s">
        <v>13179</v>
      </c>
      <c r="B2105" s="179" t="s">
        <v>87</v>
      </c>
      <c r="C2105" s="179" t="s">
        <v>3457</v>
      </c>
      <c r="D2105" s="169">
        <v>42725</v>
      </c>
      <c r="E2105" s="176">
        <v>1.2499999999999999E-2</v>
      </c>
      <c r="F2105" s="169">
        <v>42725</v>
      </c>
      <c r="G2105" s="176">
        <v>1.2499999999999999E-2</v>
      </c>
      <c r="H2105" s="176">
        <v>0</v>
      </c>
      <c r="I2105" s="179">
        <v>38</v>
      </c>
      <c r="J2105" s="179"/>
      <c r="K2105" s="179"/>
      <c r="L2105" s="179" t="s">
        <v>17</v>
      </c>
      <c r="M2105" s="179" t="s">
        <v>13703</v>
      </c>
      <c r="N2105" s="179">
        <v>500</v>
      </c>
      <c r="O2105" s="179" t="s">
        <v>8</v>
      </c>
      <c r="P2105" s="179" t="s">
        <v>13703</v>
      </c>
      <c r="Q2105" s="208" t="s">
        <v>13704</v>
      </c>
      <c r="R2105" s="597"/>
      <c r="S2105" s="597">
        <v>9.6999999999999993</v>
      </c>
      <c r="T2105" s="597">
        <v>9.6999999999999993</v>
      </c>
      <c r="U2105" s="179" t="s">
        <v>29</v>
      </c>
      <c r="V2105" s="179"/>
      <c r="W2105" s="179"/>
      <c r="X2105" s="179"/>
      <c r="Y2105" s="179"/>
      <c r="Z2105" s="179"/>
      <c r="AA2105" s="179"/>
      <c r="AB2105" s="179"/>
      <c r="AC2105" s="179"/>
      <c r="AD2105" s="115" t="s">
        <v>38</v>
      </c>
      <c r="AE2105" s="115"/>
      <c r="AF2105" s="115"/>
      <c r="AG2105" s="115"/>
      <c r="AH2105" s="2" t="s">
        <v>15062</v>
      </c>
      <c r="AJ2105" s="1">
        <f t="shared" si="118"/>
        <v>0</v>
      </c>
    </row>
    <row r="2106" spans="1:37" ht="168.75">
      <c r="A2106" s="94" t="s">
        <v>139</v>
      </c>
      <c r="B2106" s="57" t="s">
        <v>20</v>
      </c>
      <c r="C2106" s="57" t="s">
        <v>20</v>
      </c>
      <c r="D2106" s="278">
        <v>42395</v>
      </c>
      <c r="E2106" s="59">
        <v>0.3347222222222222</v>
      </c>
      <c r="F2106" s="278">
        <v>42395</v>
      </c>
      <c r="G2106" s="95">
        <v>0.3354166666666667</v>
      </c>
      <c r="H2106" s="95">
        <f>G2106-E2106</f>
        <v>6.9444444444449749E-4</v>
      </c>
      <c r="I2106" s="57">
        <v>6</v>
      </c>
      <c r="J2106" s="57" t="s">
        <v>144</v>
      </c>
      <c r="K2106" s="57" t="s">
        <v>9</v>
      </c>
      <c r="L2106" s="57" t="s">
        <v>4</v>
      </c>
      <c r="M2106" s="57" t="s">
        <v>621</v>
      </c>
      <c r="N2106" s="57" t="s">
        <v>3</v>
      </c>
      <c r="O2106" s="57" t="s">
        <v>8</v>
      </c>
      <c r="P2106" s="57" t="s">
        <v>622</v>
      </c>
      <c r="Q2106" s="88" t="s">
        <v>623</v>
      </c>
      <c r="R2106" s="57">
        <v>2.6</v>
      </c>
      <c r="S2106" s="57">
        <v>4.5</v>
      </c>
      <c r="T2106" s="57">
        <f>R2106+S2106</f>
        <v>7.1</v>
      </c>
      <c r="U2106" s="179"/>
      <c r="V2106" s="179"/>
      <c r="W2106" s="179"/>
      <c r="Y2106" s="179"/>
      <c r="Z2106" s="179"/>
      <c r="AA2106" s="179"/>
      <c r="AB2106" s="179"/>
      <c r="AC2106" s="179"/>
      <c r="AD2106" s="179" t="s">
        <v>23</v>
      </c>
      <c r="AE2106" s="179"/>
      <c r="AF2106" s="179"/>
      <c r="AG2106" s="115"/>
      <c r="AJ2106" s="1">
        <f t="shared" si="118"/>
        <v>0</v>
      </c>
    </row>
    <row r="2107" spans="1:37" ht="47.25">
      <c r="A2107" s="94" t="s">
        <v>13179</v>
      </c>
      <c r="B2107" s="208" t="s">
        <v>13</v>
      </c>
      <c r="C2107" s="179" t="s">
        <v>147</v>
      </c>
      <c r="D2107" s="161">
        <v>42713</v>
      </c>
      <c r="E2107" s="406">
        <v>0.49583333333333335</v>
      </c>
      <c r="F2107" s="161">
        <v>42713</v>
      </c>
      <c r="G2107" s="406">
        <v>0.49652777777777773</v>
      </c>
      <c r="H2107" s="1008">
        <v>6.9444444444438647E-4</v>
      </c>
      <c r="I2107" s="179">
        <v>9</v>
      </c>
      <c r="J2107" s="606" t="s">
        <v>141</v>
      </c>
      <c r="K2107" s="606"/>
      <c r="L2107" s="179" t="s">
        <v>12</v>
      </c>
      <c r="M2107" s="606" t="s">
        <v>13004</v>
      </c>
      <c r="N2107" s="208">
        <v>0.4</v>
      </c>
      <c r="O2107" s="208" t="s">
        <v>57</v>
      </c>
      <c r="P2107" s="606" t="s">
        <v>57</v>
      </c>
      <c r="Q2107" s="163" t="s">
        <v>13336</v>
      </c>
      <c r="R2107" s="162">
        <v>6.3</v>
      </c>
      <c r="S2107" s="162">
        <v>0.8</v>
      </c>
      <c r="T2107" s="190">
        <v>7.1</v>
      </c>
      <c r="U2107" s="606" t="s">
        <v>141</v>
      </c>
      <c r="V2107" s="606" t="s">
        <v>141</v>
      </c>
      <c r="W2107" s="606" t="s">
        <v>141</v>
      </c>
      <c r="X2107" s="606" t="s">
        <v>141</v>
      </c>
      <c r="Y2107" s="606" t="s">
        <v>141</v>
      </c>
      <c r="Z2107" s="606" t="s">
        <v>141</v>
      </c>
      <c r="AA2107" s="606" t="s">
        <v>141</v>
      </c>
      <c r="AB2107" s="606" t="s">
        <v>141</v>
      </c>
      <c r="AC2107" s="606" t="s">
        <v>141</v>
      </c>
      <c r="AD2107" s="179" t="s">
        <v>23</v>
      </c>
      <c r="AE2107" s="903" t="s">
        <v>141</v>
      </c>
      <c r="AF2107" s="903" t="s">
        <v>141</v>
      </c>
      <c r="AG2107" s="179"/>
      <c r="AJ2107" s="1">
        <f t="shared" si="118"/>
        <v>0</v>
      </c>
    </row>
    <row r="2108" spans="1:37" ht="112.5" customHeight="1">
      <c r="A2108" s="179" t="s">
        <v>12537</v>
      </c>
      <c r="B2108" s="57" t="s">
        <v>258</v>
      </c>
      <c r="C2108" s="57" t="s">
        <v>147</v>
      </c>
      <c r="D2108" s="293">
        <v>42660</v>
      </c>
      <c r="E2108" s="182">
        <v>0.44166666666666665</v>
      </c>
      <c r="F2108" s="293">
        <v>42660</v>
      </c>
      <c r="G2108" s="182">
        <v>0.46319444444444446</v>
      </c>
      <c r="H2108" s="948">
        <f t="shared" ref="H2108:H2113" si="120">G2108-E2108</f>
        <v>2.1527777777777812E-2</v>
      </c>
      <c r="I2108" s="208">
        <v>17</v>
      </c>
      <c r="J2108" s="208" t="s">
        <v>260</v>
      </c>
      <c r="K2108" s="172"/>
      <c r="L2108" s="208" t="s">
        <v>17</v>
      </c>
      <c r="M2108" s="208" t="s">
        <v>12595</v>
      </c>
      <c r="N2108" s="208" t="s">
        <v>3</v>
      </c>
      <c r="O2108" s="208" t="s">
        <v>57</v>
      </c>
      <c r="P2108" s="208" t="s">
        <v>12596</v>
      </c>
      <c r="Q2108" s="172" t="s">
        <v>14998</v>
      </c>
      <c r="R2108" s="208">
        <v>76</v>
      </c>
      <c r="S2108" s="208"/>
      <c r="T2108" s="183">
        <f t="shared" ref="T2108:T2113" si="121">R2108+S2108</f>
        <v>76</v>
      </c>
      <c r="U2108" s="208" t="s">
        <v>1</v>
      </c>
      <c r="V2108" s="208">
        <v>2015</v>
      </c>
      <c r="W2108" s="208" t="s">
        <v>2778</v>
      </c>
      <c r="X2108" s="208" t="s">
        <v>2778</v>
      </c>
      <c r="Y2108" s="208">
        <v>2016</v>
      </c>
      <c r="Z2108" s="208">
        <v>100</v>
      </c>
      <c r="AA2108" s="208">
        <v>2016</v>
      </c>
      <c r="AB2108" s="208">
        <v>0</v>
      </c>
      <c r="AC2108" s="208">
        <v>2015</v>
      </c>
      <c r="AD2108" s="179" t="s">
        <v>38</v>
      </c>
      <c r="AE2108" s="208"/>
      <c r="AF2108" s="208"/>
      <c r="AG2108" s="208"/>
      <c r="AJ2108" s="1">
        <f t="shared" si="118"/>
        <v>0</v>
      </c>
    </row>
    <row r="2109" spans="1:37" ht="93.75" customHeight="1">
      <c r="A2109" s="179" t="s">
        <v>12537</v>
      </c>
      <c r="B2109" s="57" t="s">
        <v>258</v>
      </c>
      <c r="C2109" s="57" t="s">
        <v>258</v>
      </c>
      <c r="D2109" s="79">
        <v>42667</v>
      </c>
      <c r="E2109" s="176">
        <v>0.82916666666666661</v>
      </c>
      <c r="F2109" s="79">
        <v>42667</v>
      </c>
      <c r="G2109" s="176">
        <v>0.85416666666666663</v>
      </c>
      <c r="H2109" s="136">
        <f t="shared" si="120"/>
        <v>2.5000000000000022E-2</v>
      </c>
      <c r="I2109" s="179">
        <v>148</v>
      </c>
      <c r="J2109" s="179" t="s">
        <v>4688</v>
      </c>
      <c r="K2109" s="115"/>
      <c r="L2109" s="179" t="s">
        <v>4</v>
      </c>
      <c r="M2109" s="179" t="s">
        <v>12675</v>
      </c>
      <c r="N2109" s="179">
        <v>35</v>
      </c>
      <c r="O2109" s="179" t="s">
        <v>8</v>
      </c>
      <c r="P2109" s="115" t="s">
        <v>14999</v>
      </c>
      <c r="Q2109" s="115" t="s">
        <v>15000</v>
      </c>
      <c r="R2109" s="179">
        <v>383</v>
      </c>
      <c r="S2109" s="179">
        <v>144</v>
      </c>
      <c r="T2109" s="177">
        <f t="shared" si="121"/>
        <v>527</v>
      </c>
      <c r="U2109" s="179" t="s">
        <v>7</v>
      </c>
      <c r="V2109" s="179">
        <v>2014</v>
      </c>
      <c r="W2109" s="179" t="s">
        <v>15001</v>
      </c>
      <c r="X2109" s="179" t="s">
        <v>15002</v>
      </c>
      <c r="Y2109" s="179">
        <v>2015</v>
      </c>
      <c r="Z2109" s="179">
        <v>100</v>
      </c>
      <c r="AA2109" s="179">
        <v>2016</v>
      </c>
      <c r="AB2109" s="179">
        <v>0</v>
      </c>
      <c r="AC2109" s="179">
        <v>2015</v>
      </c>
      <c r="AD2109" s="179" t="s">
        <v>42</v>
      </c>
      <c r="AE2109" s="179"/>
      <c r="AF2109" s="179"/>
      <c r="AG2109" s="179"/>
      <c r="AJ2109" s="1">
        <f t="shared" si="118"/>
        <v>0</v>
      </c>
    </row>
    <row r="2110" spans="1:37" ht="112.5" customHeight="1">
      <c r="A2110" s="179" t="s">
        <v>12537</v>
      </c>
      <c r="B2110" s="57" t="s">
        <v>258</v>
      </c>
      <c r="C2110" s="57" t="s">
        <v>147</v>
      </c>
      <c r="D2110" s="79">
        <v>42668</v>
      </c>
      <c r="E2110" s="176">
        <v>0.91666666666666663</v>
      </c>
      <c r="F2110" s="79">
        <v>42668</v>
      </c>
      <c r="G2110" s="176">
        <v>0.97013888888888899</v>
      </c>
      <c r="H2110" s="136">
        <f t="shared" si="120"/>
        <v>5.3472222222222365E-2</v>
      </c>
      <c r="I2110" s="179">
        <v>17</v>
      </c>
      <c r="J2110" s="179" t="s">
        <v>260</v>
      </c>
      <c r="K2110" s="115"/>
      <c r="L2110" s="179" t="s">
        <v>17</v>
      </c>
      <c r="M2110" s="179" t="s">
        <v>12595</v>
      </c>
      <c r="N2110" s="179" t="s">
        <v>3</v>
      </c>
      <c r="O2110" s="179" t="s">
        <v>57</v>
      </c>
      <c r="P2110" s="179" t="s">
        <v>12596</v>
      </c>
      <c r="Q2110" s="115" t="s">
        <v>15003</v>
      </c>
      <c r="R2110" s="179">
        <v>161</v>
      </c>
      <c r="S2110" s="179"/>
      <c r="T2110" s="177">
        <f t="shared" si="121"/>
        <v>161</v>
      </c>
      <c r="U2110" s="179" t="s">
        <v>39</v>
      </c>
      <c r="V2110" s="179">
        <v>2015</v>
      </c>
      <c r="W2110" s="179" t="s">
        <v>2778</v>
      </c>
      <c r="X2110" s="179" t="s">
        <v>2778</v>
      </c>
      <c r="Y2110" s="179">
        <v>2016</v>
      </c>
      <c r="Z2110" s="179">
        <v>100</v>
      </c>
      <c r="AA2110" s="179">
        <v>2016</v>
      </c>
      <c r="AB2110" s="179">
        <v>0</v>
      </c>
      <c r="AC2110" s="179">
        <v>2015</v>
      </c>
      <c r="AD2110" s="179" t="s">
        <v>38</v>
      </c>
      <c r="AE2110" s="179"/>
      <c r="AF2110" s="179"/>
      <c r="AG2110" s="179"/>
      <c r="AJ2110" s="1">
        <f t="shared" si="118"/>
        <v>0</v>
      </c>
    </row>
    <row r="2111" spans="1:37" ht="112.5" customHeight="1">
      <c r="A2111" s="179" t="s">
        <v>12537</v>
      </c>
      <c r="B2111" s="57" t="s">
        <v>258</v>
      </c>
      <c r="C2111" s="57" t="s">
        <v>258</v>
      </c>
      <c r="D2111" s="79">
        <v>42669</v>
      </c>
      <c r="E2111" s="176">
        <v>0.3833333333333333</v>
      </c>
      <c r="F2111" s="79">
        <v>42669</v>
      </c>
      <c r="G2111" s="176">
        <v>0.3833333333333333</v>
      </c>
      <c r="H2111" s="136">
        <f t="shared" si="120"/>
        <v>0</v>
      </c>
      <c r="I2111" s="179">
        <v>7</v>
      </c>
      <c r="J2111" s="208" t="s">
        <v>2810</v>
      </c>
      <c r="K2111" s="115"/>
      <c r="L2111" s="179" t="s">
        <v>4</v>
      </c>
      <c r="M2111" s="179" t="s">
        <v>12595</v>
      </c>
      <c r="N2111" s="179" t="s">
        <v>3</v>
      </c>
      <c r="O2111" s="179" t="s">
        <v>57</v>
      </c>
      <c r="P2111" s="179" t="s">
        <v>12686</v>
      </c>
      <c r="Q2111" s="115" t="s">
        <v>15004</v>
      </c>
      <c r="R2111" s="179">
        <v>5.0999999999999996</v>
      </c>
      <c r="S2111" s="179"/>
      <c r="T2111" s="177">
        <f t="shared" si="121"/>
        <v>5.0999999999999996</v>
      </c>
      <c r="U2111" s="179" t="s">
        <v>37</v>
      </c>
      <c r="V2111" s="179">
        <v>2015</v>
      </c>
      <c r="W2111" s="179" t="s">
        <v>141</v>
      </c>
      <c r="X2111" s="179" t="s">
        <v>2736</v>
      </c>
      <c r="Y2111" s="208">
        <v>2016</v>
      </c>
      <c r="Z2111" s="208">
        <v>100</v>
      </c>
      <c r="AA2111" s="208">
        <v>2017</v>
      </c>
      <c r="AB2111" s="208">
        <v>0</v>
      </c>
      <c r="AC2111" s="208">
        <v>2016</v>
      </c>
      <c r="AD2111" s="179" t="s">
        <v>76</v>
      </c>
      <c r="AE2111" s="179"/>
      <c r="AF2111" s="179"/>
      <c r="AG2111" s="179"/>
      <c r="AJ2111" s="1">
        <f t="shared" si="118"/>
        <v>0</v>
      </c>
    </row>
    <row r="2112" spans="1:37" ht="93.75" customHeight="1">
      <c r="A2112" s="179" t="s">
        <v>12537</v>
      </c>
      <c r="B2112" s="57" t="s">
        <v>258</v>
      </c>
      <c r="C2112" s="57" t="s">
        <v>258</v>
      </c>
      <c r="D2112" s="79">
        <v>42669</v>
      </c>
      <c r="E2112" s="176">
        <v>0.64236111111111105</v>
      </c>
      <c r="F2112" s="79">
        <v>42669</v>
      </c>
      <c r="G2112" s="176">
        <v>0.64930555555555558</v>
      </c>
      <c r="H2112" s="136">
        <f t="shared" si="120"/>
        <v>6.9444444444445308E-3</v>
      </c>
      <c r="I2112" s="179">
        <v>7</v>
      </c>
      <c r="J2112" s="208" t="s">
        <v>2810</v>
      </c>
      <c r="K2112" s="115"/>
      <c r="L2112" s="179" t="s">
        <v>4</v>
      </c>
      <c r="M2112" s="179" t="s">
        <v>12687</v>
      </c>
      <c r="N2112" s="179" t="s">
        <v>3</v>
      </c>
      <c r="O2112" s="179" t="s">
        <v>8</v>
      </c>
      <c r="P2112" s="179" t="s">
        <v>12686</v>
      </c>
      <c r="Q2112" s="115" t="s">
        <v>15005</v>
      </c>
      <c r="R2112" s="179">
        <v>11</v>
      </c>
      <c r="S2112" s="179"/>
      <c r="T2112" s="177">
        <f t="shared" si="121"/>
        <v>11</v>
      </c>
      <c r="U2112" s="179" t="s">
        <v>37</v>
      </c>
      <c r="V2112" s="179">
        <v>2015</v>
      </c>
      <c r="W2112" s="179" t="s">
        <v>141</v>
      </c>
      <c r="X2112" s="179" t="s">
        <v>2736</v>
      </c>
      <c r="Y2112" s="208">
        <v>2016</v>
      </c>
      <c r="Z2112" s="208">
        <v>100</v>
      </c>
      <c r="AA2112" s="208">
        <v>2017</v>
      </c>
      <c r="AB2112" s="208">
        <v>0</v>
      </c>
      <c r="AC2112" s="208">
        <v>2016</v>
      </c>
      <c r="AD2112" s="179" t="s">
        <v>76</v>
      </c>
      <c r="AE2112" s="179"/>
      <c r="AF2112" s="179"/>
      <c r="AG2112" s="179"/>
      <c r="AJ2112" s="1">
        <f t="shared" si="118"/>
        <v>0</v>
      </c>
    </row>
    <row r="2113" spans="1:36" s="16" customFormat="1" ht="94.5">
      <c r="A2113" s="94" t="s">
        <v>12777</v>
      </c>
      <c r="B2113" s="57" t="s">
        <v>258</v>
      </c>
      <c r="C2113" s="57" t="s">
        <v>258</v>
      </c>
      <c r="D2113" s="293">
        <v>42676</v>
      </c>
      <c r="E2113" s="182">
        <v>0.56111111111111112</v>
      </c>
      <c r="F2113" s="293">
        <v>42676</v>
      </c>
      <c r="G2113" s="182">
        <v>0.56111111111111112</v>
      </c>
      <c r="H2113" s="948">
        <f t="shared" si="120"/>
        <v>0</v>
      </c>
      <c r="I2113" s="208">
        <v>33</v>
      </c>
      <c r="J2113" s="208" t="s">
        <v>12761</v>
      </c>
      <c r="K2113" s="208"/>
      <c r="L2113" s="208" t="s">
        <v>4</v>
      </c>
      <c r="M2113" s="208" t="s">
        <v>12762</v>
      </c>
      <c r="N2113" s="208" t="s">
        <v>3</v>
      </c>
      <c r="O2113" s="208" t="s">
        <v>26</v>
      </c>
      <c r="P2113" s="208" t="s">
        <v>12763</v>
      </c>
      <c r="Q2113" s="172" t="s">
        <v>12764</v>
      </c>
      <c r="R2113" s="208">
        <v>31.5</v>
      </c>
      <c r="S2113" s="208">
        <v>33.5</v>
      </c>
      <c r="T2113" s="183">
        <f t="shared" si="121"/>
        <v>65</v>
      </c>
      <c r="U2113" s="208" t="s">
        <v>37</v>
      </c>
      <c r="V2113" s="208">
        <v>2009</v>
      </c>
      <c r="W2113" s="208" t="s">
        <v>15006</v>
      </c>
      <c r="X2113" s="208" t="s">
        <v>2736</v>
      </c>
      <c r="Y2113" s="208">
        <v>2016</v>
      </c>
      <c r="Z2113" s="208">
        <v>100</v>
      </c>
      <c r="AA2113" s="208">
        <v>2017</v>
      </c>
      <c r="AB2113" s="208">
        <v>0</v>
      </c>
      <c r="AC2113" s="208">
        <v>2016</v>
      </c>
      <c r="AD2113" s="208" t="s">
        <v>76</v>
      </c>
      <c r="AE2113" s="208"/>
      <c r="AF2113" s="208"/>
      <c r="AG2113" s="208"/>
      <c r="AJ2113" s="1">
        <f t="shared" si="118"/>
        <v>0</v>
      </c>
    </row>
    <row r="2114" spans="1:36" ht="47.25" customHeight="1">
      <c r="A2114" s="179" t="s">
        <v>139</v>
      </c>
      <c r="B2114" s="57" t="s">
        <v>16</v>
      </c>
      <c r="C2114" s="57" t="s">
        <v>246</v>
      </c>
      <c r="D2114" s="278">
        <v>42370</v>
      </c>
      <c r="E2114" s="59">
        <v>7.9166666666666663E-2</v>
      </c>
      <c r="F2114" s="278">
        <v>42370</v>
      </c>
      <c r="G2114" s="59">
        <v>0.17361111111111113</v>
      </c>
      <c r="H2114" s="59">
        <f>(F2114+G2114)-(D2114+E2114)</f>
        <v>9.4444444439432118E-2</v>
      </c>
      <c r="I2114" s="60">
        <v>6</v>
      </c>
      <c r="J2114" s="60" t="s">
        <v>144</v>
      </c>
      <c r="K2114" s="60" t="s">
        <v>21</v>
      </c>
      <c r="L2114" s="71" t="s">
        <v>10</v>
      </c>
      <c r="M2114" s="72" t="s">
        <v>151</v>
      </c>
      <c r="N2114" s="60" t="s">
        <v>3</v>
      </c>
      <c r="O2114" s="71" t="s">
        <v>8</v>
      </c>
      <c r="P2114" s="72" t="s">
        <v>247</v>
      </c>
      <c r="Q2114" s="71" t="s">
        <v>254</v>
      </c>
      <c r="R2114" s="167">
        <v>7.15</v>
      </c>
      <c r="S2114" s="167"/>
      <c r="T2114" s="167">
        <f>SUM(R2114:S2114)</f>
        <v>7.15</v>
      </c>
      <c r="U2114" s="108" t="s">
        <v>29</v>
      </c>
      <c r="V2114" s="108">
        <v>1997</v>
      </c>
      <c r="W2114" s="108" t="s">
        <v>2813</v>
      </c>
      <c r="X2114" s="108"/>
      <c r="Y2114" s="164" t="s">
        <v>2814</v>
      </c>
      <c r="Z2114" s="108">
        <v>100</v>
      </c>
      <c r="AA2114" s="107" t="s">
        <v>2815</v>
      </c>
      <c r="AB2114" s="108">
        <v>0</v>
      </c>
      <c r="AC2114" s="108"/>
      <c r="AD2114" s="108" t="s">
        <v>31</v>
      </c>
      <c r="AE2114" s="108" t="s">
        <v>55</v>
      </c>
      <c r="AF2114" s="108"/>
      <c r="AG2114" s="108" t="s">
        <v>2816</v>
      </c>
      <c r="AH2114" s="159"/>
      <c r="AI2114" s="159"/>
      <c r="AJ2114" s="1">
        <f t="shared" si="118"/>
        <v>0</v>
      </c>
    </row>
    <row r="2115" spans="1:36" ht="47.25" customHeight="1">
      <c r="A2115" s="179" t="s">
        <v>139</v>
      </c>
      <c r="B2115" s="57" t="s">
        <v>16</v>
      </c>
      <c r="C2115" s="57" t="s">
        <v>292</v>
      </c>
      <c r="D2115" s="278">
        <v>42374</v>
      </c>
      <c r="E2115" s="59">
        <v>0.49305555555555558</v>
      </c>
      <c r="F2115" s="278">
        <v>42374</v>
      </c>
      <c r="G2115" s="59">
        <v>0.52083333333333337</v>
      </c>
      <c r="H2115" s="59">
        <v>2.7777777777777776E-2</v>
      </c>
      <c r="I2115" s="60">
        <v>2</v>
      </c>
      <c r="J2115" s="60" t="s">
        <v>144</v>
      </c>
      <c r="K2115" s="60" t="s">
        <v>21</v>
      </c>
      <c r="L2115" s="71" t="s">
        <v>10</v>
      </c>
      <c r="M2115" s="72" t="s">
        <v>293</v>
      </c>
      <c r="N2115" s="60" t="s">
        <v>3</v>
      </c>
      <c r="O2115" s="71" t="s">
        <v>8</v>
      </c>
      <c r="P2115" s="72" t="s">
        <v>294</v>
      </c>
      <c r="Q2115" s="71" t="s">
        <v>295</v>
      </c>
      <c r="R2115" s="167">
        <v>2.76</v>
      </c>
      <c r="S2115" s="167"/>
      <c r="T2115" s="167">
        <f>SUM(R2115:S2115)</f>
        <v>2.76</v>
      </c>
      <c r="U2115" s="108" t="s">
        <v>29</v>
      </c>
      <c r="V2115" s="108">
        <v>2004</v>
      </c>
      <c r="W2115" s="108" t="s">
        <v>2813</v>
      </c>
      <c r="X2115" s="108"/>
      <c r="Y2115" s="164" t="s">
        <v>2817</v>
      </c>
      <c r="Z2115" s="108">
        <v>100</v>
      </c>
      <c r="AA2115" s="107" t="s">
        <v>2818</v>
      </c>
      <c r="AB2115" s="108">
        <v>0</v>
      </c>
      <c r="AC2115" s="108"/>
      <c r="AD2115" s="108" t="s">
        <v>56</v>
      </c>
      <c r="AE2115" s="108" t="s">
        <v>55</v>
      </c>
      <c r="AF2115" s="108"/>
      <c r="AG2115" s="108" t="s">
        <v>2819</v>
      </c>
      <c r="AH2115" s="159"/>
      <c r="AI2115" s="159"/>
      <c r="AJ2115" s="1">
        <f t="shared" si="118"/>
        <v>0</v>
      </c>
    </row>
    <row r="2116" spans="1:36" ht="47.25" customHeight="1">
      <c r="A2116" s="179" t="s">
        <v>139</v>
      </c>
      <c r="B2116" s="57" t="s">
        <v>16</v>
      </c>
      <c r="C2116" s="57" t="s">
        <v>488</v>
      </c>
      <c r="D2116" s="278">
        <v>42380</v>
      </c>
      <c r="E2116" s="59">
        <v>0.58680555555555558</v>
      </c>
      <c r="F2116" s="278">
        <v>42380</v>
      </c>
      <c r="G2116" s="59">
        <v>0.58680555555555558</v>
      </c>
      <c r="H2116" s="59">
        <v>0</v>
      </c>
      <c r="I2116" s="60">
        <v>81</v>
      </c>
      <c r="J2116" s="60" t="s">
        <v>425</v>
      </c>
      <c r="K2116" s="60"/>
      <c r="L2116" s="71" t="s">
        <v>17</v>
      </c>
      <c r="M2116" s="72" t="s">
        <v>426</v>
      </c>
      <c r="N2116" s="60">
        <v>110</v>
      </c>
      <c r="O2116" s="71" t="s">
        <v>8</v>
      </c>
      <c r="P2116" s="72" t="s">
        <v>427</v>
      </c>
      <c r="Q2116" s="71" t="s">
        <v>801</v>
      </c>
      <c r="R2116" s="167"/>
      <c r="S2116" s="167">
        <v>12.51</v>
      </c>
      <c r="T2116" s="167">
        <v>12.51</v>
      </c>
      <c r="U2116" s="108" t="s">
        <v>37</v>
      </c>
      <c r="V2116" s="108"/>
      <c r="W2116" s="108"/>
      <c r="X2116" s="108"/>
      <c r="Y2116" s="164"/>
      <c r="Z2116" s="108"/>
      <c r="AA2116" s="108"/>
      <c r="AB2116" s="108"/>
      <c r="AC2116" s="108"/>
      <c r="AD2116" s="108" t="s">
        <v>38</v>
      </c>
      <c r="AE2116" s="108" t="s">
        <v>55</v>
      </c>
      <c r="AF2116" s="108"/>
      <c r="AG2116" s="108" t="s">
        <v>2820</v>
      </c>
      <c r="AH2116" s="159"/>
      <c r="AI2116" s="159"/>
      <c r="AJ2116" s="1">
        <f t="shared" si="118"/>
        <v>0</v>
      </c>
    </row>
    <row r="2117" spans="1:36" ht="47.25" customHeight="1">
      <c r="A2117" s="179" t="s">
        <v>139</v>
      </c>
      <c r="B2117" s="57" t="s">
        <v>16</v>
      </c>
      <c r="C2117" s="57" t="s">
        <v>488</v>
      </c>
      <c r="D2117" s="278">
        <v>42384</v>
      </c>
      <c r="E2117" s="59">
        <v>0.98611111111111116</v>
      </c>
      <c r="F2117" s="278">
        <v>42384</v>
      </c>
      <c r="G2117" s="59">
        <v>0.99791666666666667</v>
      </c>
      <c r="H2117" s="59">
        <v>1.1805555557657499E-2</v>
      </c>
      <c r="I2117" s="60">
        <v>26</v>
      </c>
      <c r="J2117" s="60" t="s">
        <v>425</v>
      </c>
      <c r="K2117" s="60"/>
      <c r="L2117" s="71" t="s">
        <v>17</v>
      </c>
      <c r="M2117" s="72" t="s">
        <v>489</v>
      </c>
      <c r="N2117" s="60">
        <v>110</v>
      </c>
      <c r="O2117" s="71" t="s">
        <v>14</v>
      </c>
      <c r="P2117" s="72" t="s">
        <v>802</v>
      </c>
      <c r="Q2117" s="71" t="s">
        <v>803</v>
      </c>
      <c r="R2117" s="167">
        <v>1.0900000000000001</v>
      </c>
      <c r="S2117" s="167"/>
      <c r="T2117" s="167">
        <v>1.0900000000000001</v>
      </c>
      <c r="U2117" s="108" t="s">
        <v>84</v>
      </c>
      <c r="V2117" s="108"/>
      <c r="W2117" s="108"/>
      <c r="X2117" s="108"/>
      <c r="Y2117" s="164"/>
      <c r="Z2117" s="108"/>
      <c r="AA2117" s="107"/>
      <c r="AB2117" s="108"/>
      <c r="AC2117" s="108"/>
      <c r="AD2117" s="108" t="s">
        <v>38</v>
      </c>
      <c r="AE2117" s="108" t="s">
        <v>55</v>
      </c>
      <c r="AF2117" s="108"/>
      <c r="AG2117" s="108" t="s">
        <v>2820</v>
      </c>
      <c r="AH2117" s="159"/>
      <c r="AI2117" s="159"/>
      <c r="AJ2117" s="1">
        <f t="shared" si="118"/>
        <v>0</v>
      </c>
    </row>
    <row r="2118" spans="1:36" ht="47.25" customHeight="1">
      <c r="A2118" s="179" t="s">
        <v>139</v>
      </c>
      <c r="B2118" s="57" t="s">
        <v>16</v>
      </c>
      <c r="C2118" s="57" t="s">
        <v>292</v>
      </c>
      <c r="D2118" s="278">
        <v>42389</v>
      </c>
      <c r="E2118" s="59">
        <v>0.70833333333333337</v>
      </c>
      <c r="F2118" s="278">
        <v>42389</v>
      </c>
      <c r="G2118" s="59">
        <v>0.77083333333333337</v>
      </c>
      <c r="H2118" s="59">
        <v>6.25E-2</v>
      </c>
      <c r="I2118" s="60">
        <v>3</v>
      </c>
      <c r="J2118" s="60" t="s">
        <v>548</v>
      </c>
      <c r="K2118" s="60"/>
      <c r="L2118" s="71" t="s">
        <v>10</v>
      </c>
      <c r="M2118" s="72" t="s">
        <v>549</v>
      </c>
      <c r="N2118" s="60" t="s">
        <v>3</v>
      </c>
      <c r="O2118" s="71" t="s">
        <v>8</v>
      </c>
      <c r="P2118" s="72" t="s">
        <v>550</v>
      </c>
      <c r="Q2118" s="71" t="s">
        <v>551</v>
      </c>
      <c r="R2118" s="167">
        <v>0.78</v>
      </c>
      <c r="S2118" s="167"/>
      <c r="T2118" s="167">
        <f>SUM(R2118:S2118)</f>
        <v>0.78</v>
      </c>
      <c r="U2118" s="108" t="s">
        <v>29</v>
      </c>
      <c r="V2118" s="108">
        <v>1997</v>
      </c>
      <c r="W2118" s="108" t="s">
        <v>2745</v>
      </c>
      <c r="X2118" s="108"/>
      <c r="Y2118" s="164" t="s">
        <v>2821</v>
      </c>
      <c r="Z2118" s="108">
        <v>100</v>
      </c>
      <c r="AA2118" s="107" t="s">
        <v>2822</v>
      </c>
      <c r="AB2118" s="108">
        <v>0</v>
      </c>
      <c r="AC2118" s="108"/>
      <c r="AD2118" s="108" t="s">
        <v>31</v>
      </c>
      <c r="AE2118" s="108" t="s">
        <v>55</v>
      </c>
      <c r="AF2118" s="108"/>
      <c r="AG2118" s="108" t="s">
        <v>2823</v>
      </c>
      <c r="AH2118" s="159"/>
      <c r="AI2118" s="159"/>
      <c r="AJ2118" s="1">
        <f t="shared" si="118"/>
        <v>0</v>
      </c>
    </row>
    <row r="2119" spans="1:36" ht="47.25" customHeight="1">
      <c r="A2119" s="179" t="s">
        <v>139</v>
      </c>
      <c r="B2119" s="57" t="s">
        <v>16</v>
      </c>
      <c r="C2119" s="57" t="s">
        <v>488</v>
      </c>
      <c r="D2119" s="278">
        <v>42394</v>
      </c>
      <c r="E2119" s="59">
        <v>0.75277777777777777</v>
      </c>
      <c r="F2119" s="278">
        <v>42394</v>
      </c>
      <c r="G2119" s="59">
        <v>0.75694444444444453</v>
      </c>
      <c r="H2119" s="59">
        <v>4.166666665696539E-3</v>
      </c>
      <c r="I2119" s="60">
        <v>47</v>
      </c>
      <c r="J2119" s="60" t="s">
        <v>637</v>
      </c>
      <c r="K2119" s="60" t="s">
        <v>21</v>
      </c>
      <c r="L2119" s="71" t="s">
        <v>17</v>
      </c>
      <c r="M2119" s="72" t="s">
        <v>638</v>
      </c>
      <c r="N2119" s="60">
        <v>110</v>
      </c>
      <c r="O2119" s="71" t="s">
        <v>8</v>
      </c>
      <c r="P2119" s="72" t="s">
        <v>639</v>
      </c>
      <c r="Q2119" s="71" t="s">
        <v>640</v>
      </c>
      <c r="R2119" s="167"/>
      <c r="S2119" s="167">
        <v>1.99</v>
      </c>
      <c r="T2119" s="167">
        <v>1.99</v>
      </c>
      <c r="U2119" s="108" t="s">
        <v>29</v>
      </c>
      <c r="V2119" s="108"/>
      <c r="W2119" s="108"/>
      <c r="X2119" s="108"/>
      <c r="Y2119" s="164"/>
      <c r="Z2119" s="108"/>
      <c r="AA2119" s="107"/>
      <c r="AB2119" s="108"/>
      <c r="AC2119" s="108"/>
      <c r="AD2119" s="108" t="s">
        <v>38</v>
      </c>
      <c r="AE2119" s="108" t="s">
        <v>55</v>
      </c>
      <c r="AF2119" s="108"/>
      <c r="AG2119" s="108" t="s">
        <v>2824</v>
      </c>
      <c r="AH2119" s="159"/>
      <c r="AI2119" s="159"/>
      <c r="AJ2119" s="1">
        <f t="shared" si="118"/>
        <v>0</v>
      </c>
    </row>
    <row r="2120" spans="1:36" ht="31.5" customHeight="1">
      <c r="A2120" s="179" t="s">
        <v>139</v>
      </c>
      <c r="B2120" s="57" t="s">
        <v>16</v>
      </c>
      <c r="C2120" s="57" t="s">
        <v>292</v>
      </c>
      <c r="D2120" s="278">
        <v>42398</v>
      </c>
      <c r="E2120" s="59">
        <v>0.99097222222222225</v>
      </c>
      <c r="F2120" s="278">
        <v>42399</v>
      </c>
      <c r="G2120" s="59">
        <v>1.5277777777777777E-2</v>
      </c>
      <c r="H2120" s="59">
        <f>(F2120+G2120)-(D2120+E2120)</f>
        <v>2.4305555554747116E-2</v>
      </c>
      <c r="I2120" s="60">
        <v>11</v>
      </c>
      <c r="J2120" s="60" t="s">
        <v>144</v>
      </c>
      <c r="K2120" s="60" t="s">
        <v>51</v>
      </c>
      <c r="L2120" s="71" t="s">
        <v>10</v>
      </c>
      <c r="M2120" s="72" t="s">
        <v>2407</v>
      </c>
      <c r="N2120" s="60" t="s">
        <v>3</v>
      </c>
      <c r="O2120" s="71" t="s">
        <v>8</v>
      </c>
      <c r="P2120" s="72" t="s">
        <v>2825</v>
      </c>
      <c r="Q2120" s="71" t="s">
        <v>2826</v>
      </c>
      <c r="R2120" s="167">
        <v>1.62</v>
      </c>
      <c r="S2120" s="167"/>
      <c r="T2120" s="167">
        <f>SUM(R2120:S2120)</f>
        <v>1.62</v>
      </c>
      <c r="U2120" s="108" t="s">
        <v>29</v>
      </c>
      <c r="V2120" s="108">
        <v>1954</v>
      </c>
      <c r="W2120" s="108" t="s">
        <v>2725</v>
      </c>
      <c r="X2120" s="108"/>
      <c r="Y2120" s="108" t="s">
        <v>2827</v>
      </c>
      <c r="Z2120" s="108">
        <v>100</v>
      </c>
      <c r="AA2120" s="107" t="s">
        <v>2828</v>
      </c>
      <c r="AB2120" s="108">
        <v>0</v>
      </c>
      <c r="AC2120" s="108"/>
      <c r="AD2120" s="108" t="s">
        <v>31</v>
      </c>
      <c r="AE2120" s="108" t="s">
        <v>55</v>
      </c>
      <c r="AF2120" s="108"/>
      <c r="AG2120" s="108" t="s">
        <v>2829</v>
      </c>
      <c r="AH2120" s="159"/>
      <c r="AI2120" s="159"/>
      <c r="AJ2120" s="1">
        <f t="shared" si="118"/>
        <v>0</v>
      </c>
    </row>
    <row r="2121" spans="1:36" ht="31.5" customHeight="1">
      <c r="A2121" s="179" t="s">
        <v>139</v>
      </c>
      <c r="B2121" s="57" t="s">
        <v>16</v>
      </c>
      <c r="C2121" s="57" t="s">
        <v>292</v>
      </c>
      <c r="D2121" s="278">
        <v>42399</v>
      </c>
      <c r="E2121" s="59">
        <v>3.2638888888888891E-2</v>
      </c>
      <c r="F2121" s="278">
        <v>42399</v>
      </c>
      <c r="G2121" s="59">
        <v>0.41319444444444442</v>
      </c>
      <c r="H2121" s="59">
        <f>(F2121+G2121)-(D2121+E2121)</f>
        <v>0.38055555555911269</v>
      </c>
      <c r="I2121" s="60">
        <v>11</v>
      </c>
      <c r="J2121" s="60" t="s">
        <v>144</v>
      </c>
      <c r="K2121" s="60" t="s">
        <v>51</v>
      </c>
      <c r="L2121" s="71" t="s">
        <v>10</v>
      </c>
      <c r="M2121" s="72" t="s">
        <v>2407</v>
      </c>
      <c r="N2121" s="60" t="s">
        <v>3</v>
      </c>
      <c r="O2121" s="71" t="s">
        <v>8</v>
      </c>
      <c r="P2121" s="72" t="s">
        <v>2825</v>
      </c>
      <c r="Q2121" s="71" t="s">
        <v>2830</v>
      </c>
      <c r="R2121" s="167">
        <v>25.21</v>
      </c>
      <c r="S2121" s="167"/>
      <c r="T2121" s="167">
        <f>SUM(R2121:S2121)</f>
        <v>25.21</v>
      </c>
      <c r="U2121" s="108" t="s">
        <v>29</v>
      </c>
      <c r="V2121" s="108">
        <v>1954</v>
      </c>
      <c r="W2121" s="108" t="s">
        <v>2725</v>
      </c>
      <c r="X2121" s="108"/>
      <c r="Y2121" s="108" t="s">
        <v>2827</v>
      </c>
      <c r="Z2121" s="108">
        <v>100</v>
      </c>
      <c r="AA2121" s="107" t="s">
        <v>2828</v>
      </c>
      <c r="AB2121" s="108">
        <v>0</v>
      </c>
      <c r="AC2121" s="108"/>
      <c r="AD2121" s="108" t="s">
        <v>31</v>
      </c>
      <c r="AE2121" s="108" t="s">
        <v>55</v>
      </c>
      <c r="AF2121" s="108" t="s">
        <v>59</v>
      </c>
      <c r="AG2121" s="108" t="s">
        <v>2831</v>
      </c>
      <c r="AH2121" s="159"/>
      <c r="AI2121" s="159"/>
      <c r="AJ2121" s="1">
        <f t="shared" si="118"/>
        <v>0</v>
      </c>
    </row>
    <row r="2122" spans="1:36" ht="31.5" customHeight="1">
      <c r="A2122" s="179" t="s">
        <v>139</v>
      </c>
      <c r="B2122" s="57" t="s">
        <v>16</v>
      </c>
      <c r="C2122" s="57" t="s">
        <v>16</v>
      </c>
      <c r="D2122" s="278">
        <v>42400</v>
      </c>
      <c r="E2122" s="59">
        <v>0.67708333333333337</v>
      </c>
      <c r="F2122" s="278">
        <v>42400</v>
      </c>
      <c r="G2122" s="59">
        <v>0.75694444444444453</v>
      </c>
      <c r="H2122" s="59">
        <v>7.9861111109494232E-2</v>
      </c>
      <c r="I2122" s="60">
        <v>4</v>
      </c>
      <c r="J2122" s="60" t="s">
        <v>459</v>
      </c>
      <c r="K2122" s="60" t="s">
        <v>15</v>
      </c>
      <c r="L2122" s="71" t="s">
        <v>4</v>
      </c>
      <c r="M2122" s="72" t="s">
        <v>666</v>
      </c>
      <c r="N2122" s="60" t="s">
        <v>3</v>
      </c>
      <c r="O2122" s="71" t="s">
        <v>8</v>
      </c>
      <c r="P2122" s="72" t="s">
        <v>666</v>
      </c>
      <c r="Q2122" s="71" t="s">
        <v>667</v>
      </c>
      <c r="R2122" s="167">
        <v>1.1200000000000001</v>
      </c>
      <c r="S2122" s="167"/>
      <c r="T2122" s="167">
        <v>1.1200000000000001</v>
      </c>
      <c r="U2122" s="108" t="s">
        <v>29</v>
      </c>
      <c r="V2122" s="108">
        <v>1949</v>
      </c>
      <c r="W2122" s="108" t="s">
        <v>2745</v>
      </c>
      <c r="X2122" s="108"/>
      <c r="Y2122" s="108" t="s">
        <v>2821</v>
      </c>
      <c r="Z2122" s="108">
        <v>100</v>
      </c>
      <c r="AA2122" s="107" t="s">
        <v>2822</v>
      </c>
      <c r="AB2122" s="108">
        <v>0</v>
      </c>
      <c r="AC2122" s="108"/>
      <c r="AD2122" s="108" t="s">
        <v>31</v>
      </c>
      <c r="AE2122" s="108" t="s">
        <v>55</v>
      </c>
      <c r="AF2122" s="108"/>
      <c r="AG2122" s="108" t="s">
        <v>2832</v>
      </c>
      <c r="AH2122" s="159"/>
      <c r="AI2122" s="159"/>
      <c r="AJ2122" s="1">
        <f t="shared" si="118"/>
        <v>0</v>
      </c>
    </row>
    <row r="2123" spans="1:36" ht="31.5" customHeight="1">
      <c r="A2123" s="179" t="s">
        <v>672</v>
      </c>
      <c r="B2123" s="57" t="s">
        <v>16</v>
      </c>
      <c r="C2123" s="57" t="s">
        <v>292</v>
      </c>
      <c r="D2123" s="278">
        <v>42401</v>
      </c>
      <c r="E2123" s="59">
        <v>0.72083333333333333</v>
      </c>
      <c r="F2123" s="278">
        <v>42401</v>
      </c>
      <c r="G2123" s="59">
        <v>0.8125</v>
      </c>
      <c r="H2123" s="59">
        <f>(F2123+G2123)-(D2123+E2123)</f>
        <v>9.1666666667151731E-2</v>
      </c>
      <c r="I2123" s="60">
        <v>8</v>
      </c>
      <c r="J2123" s="60" t="s">
        <v>709</v>
      </c>
      <c r="K2123" s="60" t="s">
        <v>52</v>
      </c>
      <c r="L2123" s="71" t="s">
        <v>10</v>
      </c>
      <c r="M2123" s="72" t="s">
        <v>710</v>
      </c>
      <c r="N2123" s="60">
        <v>35</v>
      </c>
      <c r="O2123" s="71" t="s">
        <v>14</v>
      </c>
      <c r="P2123" s="72" t="s">
        <v>711</v>
      </c>
      <c r="Q2123" s="71" t="s">
        <v>712</v>
      </c>
      <c r="R2123" s="167">
        <v>2.19</v>
      </c>
      <c r="S2123" s="167"/>
      <c r="T2123" s="167">
        <f>SUM(R2123:S2123)</f>
        <v>2.19</v>
      </c>
      <c r="U2123" s="108" t="s">
        <v>7</v>
      </c>
      <c r="V2123" s="108">
        <v>1996</v>
      </c>
      <c r="W2123" s="108" t="s">
        <v>2833</v>
      </c>
      <c r="X2123" s="108" t="s">
        <v>2834</v>
      </c>
      <c r="Y2123" s="164" t="s">
        <v>2835</v>
      </c>
      <c r="Z2123" s="108">
        <v>100</v>
      </c>
      <c r="AA2123" s="107" t="s">
        <v>2836</v>
      </c>
      <c r="AB2123" s="108">
        <v>0</v>
      </c>
      <c r="AC2123" s="108"/>
      <c r="AD2123" s="108" t="s">
        <v>0</v>
      </c>
      <c r="AE2123" s="108" t="s">
        <v>59</v>
      </c>
      <c r="AF2123" s="108"/>
      <c r="AG2123" s="108" t="s">
        <v>2837</v>
      </c>
      <c r="AH2123" s="159"/>
      <c r="AI2123" s="159"/>
      <c r="AJ2123" s="1">
        <f t="shared" si="118"/>
        <v>0</v>
      </c>
    </row>
    <row r="2124" spans="1:36" ht="31.5" customHeight="1">
      <c r="A2124" s="179" t="s">
        <v>672</v>
      </c>
      <c r="B2124" s="57" t="s">
        <v>16</v>
      </c>
      <c r="C2124" s="57" t="s">
        <v>488</v>
      </c>
      <c r="D2124" s="278">
        <v>42401</v>
      </c>
      <c r="E2124" s="59" t="s">
        <v>704</v>
      </c>
      <c r="F2124" s="278">
        <v>42401</v>
      </c>
      <c r="G2124" s="59" t="s">
        <v>704</v>
      </c>
      <c r="H2124" s="59">
        <v>0</v>
      </c>
      <c r="I2124" s="60">
        <v>32</v>
      </c>
      <c r="J2124" s="60" t="s">
        <v>705</v>
      </c>
      <c r="K2124" s="60"/>
      <c r="L2124" s="71" t="s">
        <v>17</v>
      </c>
      <c r="M2124" s="72" t="s">
        <v>706</v>
      </c>
      <c r="N2124" s="60" t="s">
        <v>3</v>
      </c>
      <c r="O2124" s="71" t="s">
        <v>8</v>
      </c>
      <c r="P2124" s="72" t="s">
        <v>707</v>
      </c>
      <c r="Q2124" s="71" t="s">
        <v>708</v>
      </c>
      <c r="R2124" s="167"/>
      <c r="S2124" s="167">
        <v>46.5</v>
      </c>
      <c r="T2124" s="167">
        <f>SUM(R2124:S2124)</f>
        <v>46.5</v>
      </c>
      <c r="U2124" s="108" t="s">
        <v>29</v>
      </c>
      <c r="V2124" s="108"/>
      <c r="W2124" s="108"/>
      <c r="X2124" s="108"/>
      <c r="Y2124" s="107"/>
      <c r="Z2124" s="108"/>
      <c r="AA2124" s="107"/>
      <c r="AB2124" s="108"/>
      <c r="AC2124" s="108"/>
      <c r="AD2124" s="108" t="s">
        <v>38</v>
      </c>
      <c r="AE2124" s="108" t="s">
        <v>55</v>
      </c>
      <c r="AF2124" s="108"/>
      <c r="AG2124" s="108" t="s">
        <v>2820</v>
      </c>
      <c r="AH2124" s="159"/>
      <c r="AI2124" s="159"/>
      <c r="AJ2124" s="1">
        <f t="shared" si="118"/>
        <v>0</v>
      </c>
    </row>
    <row r="2125" spans="1:36" ht="31.5" customHeight="1">
      <c r="A2125" s="179" t="s">
        <v>672</v>
      </c>
      <c r="B2125" s="57" t="s">
        <v>16</v>
      </c>
      <c r="C2125" s="57" t="s">
        <v>292</v>
      </c>
      <c r="D2125" s="278">
        <v>42402</v>
      </c>
      <c r="E2125" s="59">
        <v>0.47986111111111113</v>
      </c>
      <c r="F2125" s="278">
        <v>42402</v>
      </c>
      <c r="G2125" s="59">
        <v>0.5541666666666667</v>
      </c>
      <c r="H2125" s="59">
        <f>(F2125+G2125)-(D2125+E2125)</f>
        <v>7.4305555557657499E-2</v>
      </c>
      <c r="I2125" s="60">
        <v>1</v>
      </c>
      <c r="J2125" s="60" t="s">
        <v>144</v>
      </c>
      <c r="K2125" s="60" t="s">
        <v>52</v>
      </c>
      <c r="L2125" s="71" t="s">
        <v>10</v>
      </c>
      <c r="M2125" s="72" t="s">
        <v>713</v>
      </c>
      <c r="N2125" s="60" t="s">
        <v>3</v>
      </c>
      <c r="O2125" s="71" t="s">
        <v>8</v>
      </c>
      <c r="P2125" s="72" t="s">
        <v>714</v>
      </c>
      <c r="Q2125" s="71" t="s">
        <v>715</v>
      </c>
      <c r="R2125" s="167">
        <v>0.22</v>
      </c>
      <c r="S2125" s="167"/>
      <c r="T2125" s="167">
        <f>SUM(R2125:S2125)</f>
        <v>0.22</v>
      </c>
      <c r="U2125" s="686" t="s">
        <v>29</v>
      </c>
      <c r="V2125" s="108">
        <v>1955</v>
      </c>
      <c r="W2125" s="108" t="s">
        <v>2725</v>
      </c>
      <c r="X2125" s="108"/>
      <c r="Y2125" s="164" t="s">
        <v>2838</v>
      </c>
      <c r="Z2125" s="108">
        <v>100</v>
      </c>
      <c r="AA2125" s="107" t="s">
        <v>2822</v>
      </c>
      <c r="AB2125" s="108">
        <v>0</v>
      </c>
      <c r="AC2125" s="108"/>
      <c r="AD2125" s="108" t="s">
        <v>31</v>
      </c>
      <c r="AE2125" s="108" t="s">
        <v>55</v>
      </c>
      <c r="AF2125" s="108" t="s">
        <v>59</v>
      </c>
      <c r="AG2125" s="108" t="s">
        <v>2839</v>
      </c>
      <c r="AH2125" s="159"/>
      <c r="AI2125" s="159"/>
      <c r="AJ2125" s="1">
        <f t="shared" si="118"/>
        <v>0</v>
      </c>
    </row>
    <row r="2126" spans="1:36" ht="31.5" customHeight="1">
      <c r="A2126" s="179" t="s">
        <v>672</v>
      </c>
      <c r="B2126" s="57" t="s">
        <v>16</v>
      </c>
      <c r="C2126" s="57" t="s">
        <v>16</v>
      </c>
      <c r="D2126" s="278">
        <v>42403</v>
      </c>
      <c r="E2126" s="59">
        <v>0.18055555555555555</v>
      </c>
      <c r="F2126" s="278">
        <v>42403</v>
      </c>
      <c r="G2126" s="59">
        <v>0.40833333333333338</v>
      </c>
      <c r="H2126" s="59">
        <v>0.22777777777810115</v>
      </c>
      <c r="I2126" s="60">
        <v>11</v>
      </c>
      <c r="J2126" s="60" t="s">
        <v>144</v>
      </c>
      <c r="K2126" s="60" t="s">
        <v>15</v>
      </c>
      <c r="L2126" s="71" t="s">
        <v>10</v>
      </c>
      <c r="M2126" s="72" t="s">
        <v>665</v>
      </c>
      <c r="N2126" s="60" t="s">
        <v>3</v>
      </c>
      <c r="O2126" s="71" t="s">
        <v>8</v>
      </c>
      <c r="P2126" s="72" t="s">
        <v>665</v>
      </c>
      <c r="Q2126" s="71" t="s">
        <v>797</v>
      </c>
      <c r="R2126" s="167">
        <v>26.41</v>
      </c>
      <c r="S2126" s="167"/>
      <c r="T2126" s="167">
        <v>26.41</v>
      </c>
      <c r="U2126" s="108" t="s">
        <v>29</v>
      </c>
      <c r="V2126" s="108">
        <v>1954</v>
      </c>
      <c r="W2126" s="108" t="s">
        <v>2725</v>
      </c>
      <c r="X2126" s="108"/>
      <c r="Y2126" s="108" t="s">
        <v>2841</v>
      </c>
      <c r="Z2126" s="108">
        <v>100</v>
      </c>
      <c r="AA2126" s="107" t="s">
        <v>2828</v>
      </c>
      <c r="AB2126" s="108">
        <v>0</v>
      </c>
      <c r="AC2126" s="108"/>
      <c r="AD2126" s="108" t="s">
        <v>31</v>
      </c>
      <c r="AE2126" s="108" t="s">
        <v>55</v>
      </c>
      <c r="AF2126" s="108" t="s">
        <v>59</v>
      </c>
      <c r="AG2126" s="108" t="s">
        <v>2842</v>
      </c>
      <c r="AH2126" s="159"/>
      <c r="AI2126" s="159"/>
      <c r="AJ2126" s="1">
        <f t="shared" si="118"/>
        <v>0</v>
      </c>
    </row>
    <row r="2127" spans="1:36" ht="31.5" customHeight="1">
      <c r="A2127" s="179" t="s">
        <v>672</v>
      </c>
      <c r="B2127" s="57" t="s">
        <v>16</v>
      </c>
      <c r="C2127" s="57" t="s">
        <v>292</v>
      </c>
      <c r="D2127" s="278">
        <v>42403</v>
      </c>
      <c r="E2127" s="59">
        <v>6.1111111111111116E-2</v>
      </c>
      <c r="F2127" s="278">
        <v>42403</v>
      </c>
      <c r="G2127" s="59">
        <v>7.9861111111111105E-2</v>
      </c>
      <c r="H2127" s="59">
        <f>(F2127+G2127)-(D2127+E2127)</f>
        <v>1.8749999995634425E-2</v>
      </c>
      <c r="I2127" s="60">
        <v>2</v>
      </c>
      <c r="J2127" s="60" t="s">
        <v>459</v>
      </c>
      <c r="K2127" s="60" t="s">
        <v>15</v>
      </c>
      <c r="L2127" s="71" t="s">
        <v>10</v>
      </c>
      <c r="M2127" s="72" t="s">
        <v>716</v>
      </c>
      <c r="N2127" s="60" t="s">
        <v>3</v>
      </c>
      <c r="O2127" s="71" t="s">
        <v>8</v>
      </c>
      <c r="P2127" s="72" t="s">
        <v>717</v>
      </c>
      <c r="Q2127" s="71" t="s">
        <v>718</v>
      </c>
      <c r="R2127" s="167">
        <v>0.12</v>
      </c>
      <c r="S2127" s="167"/>
      <c r="T2127" s="167">
        <f>SUM(R2127:S2127)</f>
        <v>0.12</v>
      </c>
      <c r="U2127" s="108" t="s">
        <v>29</v>
      </c>
      <c r="V2127" s="108">
        <v>1949</v>
      </c>
      <c r="W2127" s="108" t="s">
        <v>2745</v>
      </c>
      <c r="X2127" s="108"/>
      <c r="Y2127" s="164" t="s">
        <v>2821</v>
      </c>
      <c r="Z2127" s="108">
        <v>100</v>
      </c>
      <c r="AA2127" s="107" t="s">
        <v>2822</v>
      </c>
      <c r="AB2127" s="108">
        <v>0</v>
      </c>
      <c r="AC2127" s="108"/>
      <c r="AD2127" s="108" t="s">
        <v>31</v>
      </c>
      <c r="AE2127" s="108" t="s">
        <v>55</v>
      </c>
      <c r="AF2127" s="108"/>
      <c r="AG2127" s="108" t="s">
        <v>2840</v>
      </c>
      <c r="AH2127" s="159"/>
      <c r="AI2127" s="159"/>
      <c r="AJ2127" s="1">
        <f t="shared" si="118"/>
        <v>0</v>
      </c>
    </row>
    <row r="2128" spans="1:36" ht="31.5" customHeight="1">
      <c r="A2128" s="179" t="s">
        <v>672</v>
      </c>
      <c r="B2128" s="57" t="s">
        <v>16</v>
      </c>
      <c r="C2128" s="57" t="s">
        <v>16</v>
      </c>
      <c r="D2128" s="278">
        <v>42404</v>
      </c>
      <c r="E2128" s="59">
        <v>0.15486111111111112</v>
      </c>
      <c r="F2128" s="278">
        <v>42404</v>
      </c>
      <c r="G2128" s="59">
        <v>0.15486111111111112</v>
      </c>
      <c r="H2128" s="59">
        <v>0</v>
      </c>
      <c r="I2128" s="60">
        <v>2</v>
      </c>
      <c r="J2128" s="60"/>
      <c r="K2128" s="60" t="s">
        <v>9</v>
      </c>
      <c r="L2128" s="71" t="s">
        <v>10</v>
      </c>
      <c r="M2128" s="72" t="s">
        <v>784</v>
      </c>
      <c r="N2128" s="60" t="s">
        <v>3</v>
      </c>
      <c r="O2128" s="71" t="s">
        <v>8</v>
      </c>
      <c r="P2128" s="72" t="s">
        <v>784</v>
      </c>
      <c r="Q2128" s="71" t="s">
        <v>785</v>
      </c>
      <c r="R2128" s="167"/>
      <c r="S2128" s="167">
        <v>7.0000000000000007E-2</v>
      </c>
      <c r="T2128" s="167">
        <v>7.0000000000000007E-2</v>
      </c>
      <c r="U2128" s="108" t="s">
        <v>29</v>
      </c>
      <c r="V2128" s="108">
        <v>1990</v>
      </c>
      <c r="W2128" s="108" t="s">
        <v>2745</v>
      </c>
      <c r="X2128" s="108"/>
      <c r="Y2128" s="108" t="s">
        <v>2843</v>
      </c>
      <c r="Z2128" s="108">
        <v>100</v>
      </c>
      <c r="AA2128" s="107" t="s">
        <v>2828</v>
      </c>
      <c r="AB2128" s="108">
        <v>1</v>
      </c>
      <c r="AC2128" s="108"/>
      <c r="AD2128" s="108" t="s">
        <v>68</v>
      </c>
      <c r="AE2128" s="108"/>
      <c r="AF2128" s="108"/>
      <c r="AG2128" s="108" t="s">
        <v>2844</v>
      </c>
      <c r="AH2128" s="159"/>
      <c r="AI2128" s="159"/>
      <c r="AJ2128" s="1">
        <f t="shared" si="118"/>
        <v>0</v>
      </c>
    </row>
    <row r="2129" spans="1:36" ht="31.5" customHeight="1">
      <c r="A2129" s="179" t="s">
        <v>672</v>
      </c>
      <c r="B2129" s="57" t="s">
        <v>16</v>
      </c>
      <c r="C2129" s="57" t="s">
        <v>16</v>
      </c>
      <c r="D2129" s="278">
        <v>42404</v>
      </c>
      <c r="E2129" s="59">
        <v>0.2673611111111111</v>
      </c>
      <c r="F2129" s="278">
        <v>42404</v>
      </c>
      <c r="G2129" s="59">
        <v>0.40138888888888885</v>
      </c>
      <c r="H2129" s="59">
        <v>0.13402777777810115</v>
      </c>
      <c r="I2129" s="60">
        <v>19</v>
      </c>
      <c r="J2129" s="60"/>
      <c r="K2129" s="60" t="s">
        <v>15</v>
      </c>
      <c r="L2129" s="71" t="s">
        <v>10</v>
      </c>
      <c r="M2129" s="72" t="s">
        <v>786</v>
      </c>
      <c r="N2129" s="60" t="s">
        <v>3</v>
      </c>
      <c r="O2129" s="71" t="s">
        <v>8</v>
      </c>
      <c r="P2129" s="72" t="s">
        <v>786</v>
      </c>
      <c r="Q2129" s="71" t="s">
        <v>787</v>
      </c>
      <c r="R2129" s="167">
        <v>23.56</v>
      </c>
      <c r="S2129" s="167"/>
      <c r="T2129" s="167">
        <v>23.56</v>
      </c>
      <c r="U2129" s="108" t="s">
        <v>29</v>
      </c>
      <c r="V2129" s="108">
        <v>1966</v>
      </c>
      <c r="W2129" s="108" t="s">
        <v>2725</v>
      </c>
      <c r="X2129" s="108"/>
      <c r="Y2129" s="108" t="s">
        <v>2847</v>
      </c>
      <c r="Z2129" s="108">
        <v>100</v>
      </c>
      <c r="AA2129" s="107" t="s">
        <v>2828</v>
      </c>
      <c r="AB2129" s="108">
        <v>0</v>
      </c>
      <c r="AC2129" s="108"/>
      <c r="AD2129" s="108" t="s">
        <v>31</v>
      </c>
      <c r="AE2129" s="108" t="s">
        <v>55</v>
      </c>
      <c r="AF2129" s="108" t="s">
        <v>59</v>
      </c>
      <c r="AG2129" s="108" t="s">
        <v>2849</v>
      </c>
      <c r="AH2129" s="159"/>
      <c r="AI2129" s="159"/>
      <c r="AJ2129" s="1">
        <f t="shared" si="118"/>
        <v>0</v>
      </c>
    </row>
    <row r="2130" spans="1:36" ht="31.5" customHeight="1">
      <c r="A2130" s="179" t="s">
        <v>672</v>
      </c>
      <c r="B2130" s="57" t="s">
        <v>16</v>
      </c>
      <c r="C2130" s="57" t="s">
        <v>292</v>
      </c>
      <c r="D2130" s="278">
        <v>42404</v>
      </c>
      <c r="E2130" s="59">
        <v>6.8749999999999992E-2</v>
      </c>
      <c r="F2130" s="278">
        <v>42404</v>
      </c>
      <c r="G2130" s="59">
        <v>6.8749999999999992E-2</v>
      </c>
      <c r="H2130" s="59">
        <v>0</v>
      </c>
      <c r="I2130" s="60">
        <v>13</v>
      </c>
      <c r="J2130" s="60" t="s">
        <v>940</v>
      </c>
      <c r="K2130" s="60" t="s">
        <v>9</v>
      </c>
      <c r="L2130" s="71" t="s">
        <v>10</v>
      </c>
      <c r="M2130" s="72" t="s">
        <v>151</v>
      </c>
      <c r="N2130" s="60" t="s">
        <v>3</v>
      </c>
      <c r="O2130" s="71" t="s">
        <v>8</v>
      </c>
      <c r="P2130" s="72" t="s">
        <v>2845</v>
      </c>
      <c r="Q2130" s="71" t="s">
        <v>2846</v>
      </c>
      <c r="R2130" s="167"/>
      <c r="S2130" s="167">
        <v>2.12</v>
      </c>
      <c r="T2130" s="167">
        <v>2.12</v>
      </c>
      <c r="U2130" s="108" t="s">
        <v>29</v>
      </c>
      <c r="V2130" s="108">
        <v>1966</v>
      </c>
      <c r="W2130" s="108" t="s">
        <v>2725</v>
      </c>
      <c r="X2130" s="108"/>
      <c r="Y2130" s="108" t="s">
        <v>2847</v>
      </c>
      <c r="Z2130" s="108">
        <v>100</v>
      </c>
      <c r="AA2130" s="107" t="s">
        <v>2828</v>
      </c>
      <c r="AB2130" s="108">
        <v>0</v>
      </c>
      <c r="AC2130" s="108"/>
      <c r="AD2130" s="108" t="s">
        <v>31</v>
      </c>
      <c r="AE2130" s="108"/>
      <c r="AF2130" s="108"/>
      <c r="AG2130" s="108" t="s">
        <v>2848</v>
      </c>
      <c r="AH2130" s="159"/>
      <c r="AI2130" s="159"/>
      <c r="AJ2130" s="1">
        <f t="shared" si="118"/>
        <v>0</v>
      </c>
    </row>
    <row r="2131" spans="1:36" ht="31.5" customHeight="1">
      <c r="A2131" s="179" t="s">
        <v>672</v>
      </c>
      <c r="B2131" s="57" t="s">
        <v>16</v>
      </c>
      <c r="C2131" s="57" t="s">
        <v>292</v>
      </c>
      <c r="D2131" s="278">
        <v>42411</v>
      </c>
      <c r="E2131" s="59">
        <v>0.41319444444444442</v>
      </c>
      <c r="F2131" s="278">
        <v>42411</v>
      </c>
      <c r="G2131" s="59">
        <v>0.41319444444444442</v>
      </c>
      <c r="H2131" s="59">
        <f>(F2131+G2131)-(D2131+E2131)</f>
        <v>0</v>
      </c>
      <c r="I2131" s="60">
        <v>15</v>
      </c>
      <c r="J2131" s="60" t="s">
        <v>841</v>
      </c>
      <c r="K2131" s="60"/>
      <c r="L2131" s="71" t="s">
        <v>4</v>
      </c>
      <c r="M2131" s="72" t="s">
        <v>842</v>
      </c>
      <c r="N2131" s="60">
        <v>35</v>
      </c>
      <c r="O2131" s="71" t="s">
        <v>14</v>
      </c>
      <c r="P2131" s="72" t="s">
        <v>843</v>
      </c>
      <c r="Q2131" s="71" t="s">
        <v>844</v>
      </c>
      <c r="R2131" s="167"/>
      <c r="S2131" s="167">
        <v>0.74</v>
      </c>
      <c r="T2131" s="167">
        <f>SUM(R2131:S2131)</f>
        <v>0.74</v>
      </c>
      <c r="U2131" s="108" t="s">
        <v>37</v>
      </c>
      <c r="V2131" s="108">
        <v>1976</v>
      </c>
      <c r="W2131" s="108" t="s">
        <v>2850</v>
      </c>
      <c r="X2131" s="108"/>
      <c r="Y2131" s="108" t="s">
        <v>2851</v>
      </c>
      <c r="Z2131" s="108">
        <v>100</v>
      </c>
      <c r="AA2131" s="107" t="s">
        <v>2836</v>
      </c>
      <c r="AB2131" s="108">
        <v>0</v>
      </c>
      <c r="AC2131" s="108"/>
      <c r="AD2131" s="108" t="s">
        <v>0</v>
      </c>
      <c r="AE2131" s="108"/>
      <c r="AF2131" s="108"/>
      <c r="AG2131" s="108" t="s">
        <v>2852</v>
      </c>
      <c r="AH2131" s="159"/>
      <c r="AI2131" s="159"/>
      <c r="AJ2131" s="1">
        <f t="shared" ref="AJ2131:AJ2194" si="122">T2131-S2131-R2131</f>
        <v>0</v>
      </c>
    </row>
    <row r="2132" spans="1:36" ht="31.5" customHeight="1">
      <c r="A2132" s="179" t="s">
        <v>672</v>
      </c>
      <c r="B2132" s="57" t="s">
        <v>16</v>
      </c>
      <c r="C2132" s="57" t="s">
        <v>292</v>
      </c>
      <c r="D2132" s="278">
        <v>42417</v>
      </c>
      <c r="E2132" s="59">
        <v>0.27777777777777779</v>
      </c>
      <c r="F2132" s="278">
        <v>42417</v>
      </c>
      <c r="G2132" s="59">
        <v>0.27777777777777779</v>
      </c>
      <c r="H2132" s="59">
        <f>(F2132+G2132)-(D2132+E2132)</f>
        <v>0</v>
      </c>
      <c r="I2132" s="60">
        <v>26</v>
      </c>
      <c r="J2132" s="60" t="s">
        <v>637</v>
      </c>
      <c r="K2132" s="60" t="s">
        <v>9</v>
      </c>
      <c r="L2132" s="71" t="s">
        <v>10</v>
      </c>
      <c r="M2132" s="72" t="s">
        <v>934</v>
      </c>
      <c r="N2132" s="60">
        <v>110</v>
      </c>
      <c r="O2132" s="71" t="s">
        <v>8</v>
      </c>
      <c r="P2132" s="72" t="s">
        <v>935</v>
      </c>
      <c r="Q2132" s="71" t="s">
        <v>936</v>
      </c>
      <c r="R2132" s="167"/>
      <c r="S2132" s="167">
        <v>8.4</v>
      </c>
      <c r="T2132" s="167">
        <f>SUM(R2132:S2132)</f>
        <v>8.4</v>
      </c>
      <c r="U2132" s="108" t="s">
        <v>46</v>
      </c>
      <c r="V2132" s="108">
        <v>1979</v>
      </c>
      <c r="W2132" s="108" t="s">
        <v>2853</v>
      </c>
      <c r="X2132" s="108"/>
      <c r="Y2132" s="164">
        <v>42388</v>
      </c>
      <c r="Z2132" s="108">
        <v>100</v>
      </c>
      <c r="AA2132" s="107" t="s">
        <v>2854</v>
      </c>
      <c r="AB2132" s="108">
        <v>0</v>
      </c>
      <c r="AC2132" s="108"/>
      <c r="AD2132" s="108" t="s">
        <v>0</v>
      </c>
      <c r="AE2132" s="108" t="s">
        <v>55</v>
      </c>
      <c r="AF2132" s="108"/>
      <c r="AG2132" s="108" t="s">
        <v>2855</v>
      </c>
      <c r="AH2132" s="159"/>
      <c r="AI2132" s="159"/>
      <c r="AJ2132" s="1">
        <f t="shared" si="122"/>
        <v>0</v>
      </c>
    </row>
    <row r="2133" spans="1:36" ht="31.5" customHeight="1">
      <c r="A2133" s="179" t="s">
        <v>672</v>
      </c>
      <c r="B2133" s="57" t="s">
        <v>16</v>
      </c>
      <c r="C2133" s="57" t="s">
        <v>292</v>
      </c>
      <c r="D2133" s="278">
        <v>42417</v>
      </c>
      <c r="E2133" s="59">
        <v>0.32291666666666669</v>
      </c>
      <c r="F2133" s="278">
        <v>42417</v>
      </c>
      <c r="G2133" s="59">
        <v>0.54861111111111105</v>
      </c>
      <c r="H2133" s="59">
        <f>(F2133+G2133)-(D2133+E2133)</f>
        <v>0.22569444444525288</v>
      </c>
      <c r="I2133" s="60">
        <v>4</v>
      </c>
      <c r="J2133" s="60" t="s">
        <v>940</v>
      </c>
      <c r="K2133" s="60" t="s">
        <v>15</v>
      </c>
      <c r="L2133" s="71" t="s">
        <v>10</v>
      </c>
      <c r="M2133" s="72" t="s">
        <v>941</v>
      </c>
      <c r="N2133" s="60" t="s">
        <v>3</v>
      </c>
      <c r="O2133" s="71" t="s">
        <v>8</v>
      </c>
      <c r="P2133" s="72" t="s">
        <v>942</v>
      </c>
      <c r="Q2133" s="71" t="s">
        <v>943</v>
      </c>
      <c r="R2133" s="167">
        <v>13.08</v>
      </c>
      <c r="S2133" s="167"/>
      <c r="T2133" s="167">
        <f>SUM(R2133:S2133)</f>
        <v>13.08</v>
      </c>
      <c r="U2133" s="108" t="s">
        <v>45</v>
      </c>
      <c r="V2133" s="108">
        <v>1976</v>
      </c>
      <c r="W2133" s="108" t="s">
        <v>2856</v>
      </c>
      <c r="X2133" s="108"/>
      <c r="Y2133" s="108" t="s">
        <v>2857</v>
      </c>
      <c r="Z2133" s="108">
        <v>100</v>
      </c>
      <c r="AA2133" s="107" t="s">
        <v>2828</v>
      </c>
      <c r="AB2133" s="108">
        <v>0</v>
      </c>
      <c r="AC2133" s="108"/>
      <c r="AD2133" s="108" t="s">
        <v>0</v>
      </c>
      <c r="AE2133" s="108" t="s">
        <v>55</v>
      </c>
      <c r="AF2133" s="108" t="s">
        <v>59</v>
      </c>
      <c r="AG2133" s="108" t="s">
        <v>2858</v>
      </c>
      <c r="AH2133" s="159"/>
      <c r="AI2133" s="159"/>
      <c r="AJ2133" s="1">
        <f t="shared" si="122"/>
        <v>0</v>
      </c>
    </row>
    <row r="2134" spans="1:36" ht="31.5" customHeight="1">
      <c r="A2134" s="179" t="s">
        <v>672</v>
      </c>
      <c r="B2134" s="57" t="s">
        <v>16</v>
      </c>
      <c r="C2134" s="57" t="s">
        <v>488</v>
      </c>
      <c r="D2134" s="278">
        <v>42417</v>
      </c>
      <c r="E2134" s="59">
        <v>0.32291666666666669</v>
      </c>
      <c r="F2134" s="278">
        <v>42417</v>
      </c>
      <c r="G2134" s="59">
        <v>0.32291666666666669</v>
      </c>
      <c r="H2134" s="59">
        <f>(F2134+G2134)-(D2134+E2134)</f>
        <v>0</v>
      </c>
      <c r="I2134" s="60">
        <v>85</v>
      </c>
      <c r="J2134" s="60" t="s">
        <v>459</v>
      </c>
      <c r="K2134" s="60" t="s">
        <v>9</v>
      </c>
      <c r="L2134" s="71" t="s">
        <v>17</v>
      </c>
      <c r="M2134" s="72" t="s">
        <v>937</v>
      </c>
      <c r="N2134" s="60">
        <v>110</v>
      </c>
      <c r="O2134" s="71" t="s">
        <v>8</v>
      </c>
      <c r="P2134" s="72" t="s">
        <v>938</v>
      </c>
      <c r="Q2134" s="71" t="s">
        <v>939</v>
      </c>
      <c r="R2134" s="167"/>
      <c r="S2134" s="167">
        <v>20.260000000000002</v>
      </c>
      <c r="T2134" s="167">
        <f>SUM(R2134:S2134)</f>
        <v>20.260000000000002</v>
      </c>
      <c r="U2134" s="108" t="s">
        <v>29</v>
      </c>
      <c r="V2134" s="108"/>
      <c r="W2134" s="108"/>
      <c r="X2134" s="108"/>
      <c r="Y2134" s="108"/>
      <c r="Z2134" s="108"/>
      <c r="AA2134" s="107"/>
      <c r="AB2134" s="108"/>
      <c r="AC2134" s="164"/>
      <c r="AD2134" s="108" t="s">
        <v>38</v>
      </c>
      <c r="AE2134" s="108" t="s">
        <v>55</v>
      </c>
      <c r="AF2134" s="108"/>
      <c r="AG2134" s="108" t="s">
        <v>2820</v>
      </c>
      <c r="AH2134" s="159"/>
      <c r="AI2134" s="159"/>
      <c r="AJ2134" s="1">
        <f t="shared" si="122"/>
        <v>0</v>
      </c>
    </row>
    <row r="2135" spans="1:36" ht="31.5" customHeight="1">
      <c r="A2135" s="179" t="s">
        <v>672</v>
      </c>
      <c r="B2135" s="57" t="s">
        <v>16</v>
      </c>
      <c r="C2135" s="57" t="s">
        <v>488</v>
      </c>
      <c r="D2135" s="278">
        <v>42421</v>
      </c>
      <c r="E2135" s="59">
        <v>0.92013888888888884</v>
      </c>
      <c r="F2135" s="278">
        <v>42421</v>
      </c>
      <c r="G2135" s="59">
        <v>0.92013888888888884</v>
      </c>
      <c r="H2135" s="59">
        <v>0</v>
      </c>
      <c r="I2135" s="60">
        <v>18</v>
      </c>
      <c r="J2135" s="60" t="s">
        <v>705</v>
      </c>
      <c r="K2135" s="60"/>
      <c r="L2135" s="71" t="s">
        <v>17</v>
      </c>
      <c r="M2135" s="72" t="s">
        <v>981</v>
      </c>
      <c r="N2135" s="60" t="s">
        <v>3</v>
      </c>
      <c r="O2135" s="71" t="s">
        <v>8</v>
      </c>
      <c r="P2135" s="72" t="s">
        <v>981</v>
      </c>
      <c r="Q2135" s="71" t="s">
        <v>982</v>
      </c>
      <c r="R2135" s="167"/>
      <c r="S2135" s="167">
        <v>26.22</v>
      </c>
      <c r="T2135" s="167">
        <v>26.22</v>
      </c>
      <c r="U2135" s="480" t="s">
        <v>29</v>
      </c>
      <c r="V2135" s="480"/>
      <c r="W2135" s="480"/>
      <c r="X2135" s="108"/>
      <c r="Y2135" s="164"/>
      <c r="Z2135" s="108"/>
      <c r="AA2135" s="107"/>
      <c r="AB2135" s="108"/>
      <c r="AC2135" s="108"/>
      <c r="AD2135" s="108" t="s">
        <v>38</v>
      </c>
      <c r="AE2135" s="108" t="s">
        <v>55</v>
      </c>
      <c r="AF2135" s="108"/>
      <c r="AG2135" s="108" t="s">
        <v>2820</v>
      </c>
      <c r="AH2135" s="159"/>
      <c r="AI2135" s="159"/>
      <c r="AJ2135" s="1">
        <f t="shared" si="122"/>
        <v>0</v>
      </c>
    </row>
    <row r="2136" spans="1:36" ht="31.5" customHeight="1">
      <c r="A2136" s="179" t="s">
        <v>672</v>
      </c>
      <c r="B2136" s="57" t="s">
        <v>16</v>
      </c>
      <c r="C2136" s="57" t="s">
        <v>16</v>
      </c>
      <c r="D2136" s="278">
        <v>42423</v>
      </c>
      <c r="E2136" s="59">
        <v>0.40625</v>
      </c>
      <c r="F2136" s="278">
        <v>42423</v>
      </c>
      <c r="G2136" s="59">
        <v>0.40625</v>
      </c>
      <c r="H2136" s="59">
        <v>0</v>
      </c>
      <c r="I2136" s="60">
        <v>5</v>
      </c>
      <c r="J2136" s="60" t="s">
        <v>303</v>
      </c>
      <c r="K2136" s="60" t="s">
        <v>9</v>
      </c>
      <c r="L2136" s="71" t="s">
        <v>10</v>
      </c>
      <c r="M2136" s="72" t="s">
        <v>1001</v>
      </c>
      <c r="N2136" s="60" t="s">
        <v>3</v>
      </c>
      <c r="O2136" s="71" t="s">
        <v>8</v>
      </c>
      <c r="P2136" s="72" t="s">
        <v>1002</v>
      </c>
      <c r="Q2136" s="71" t="s">
        <v>1003</v>
      </c>
      <c r="R2136" s="167"/>
      <c r="S2136" s="167">
        <v>0.38</v>
      </c>
      <c r="T2136" s="167">
        <v>0.38</v>
      </c>
      <c r="U2136" s="108" t="s">
        <v>29</v>
      </c>
      <c r="V2136" s="108">
        <v>1982</v>
      </c>
      <c r="W2136" s="108" t="s">
        <v>2725</v>
      </c>
      <c r="X2136" s="108"/>
      <c r="Y2136" s="164" t="s">
        <v>2859</v>
      </c>
      <c r="Z2136" s="108">
        <v>100</v>
      </c>
      <c r="AA2136" s="107" t="s">
        <v>2836</v>
      </c>
      <c r="AB2136" s="108">
        <v>0</v>
      </c>
      <c r="AC2136" s="108"/>
      <c r="AD2136" s="108" t="s">
        <v>31</v>
      </c>
      <c r="AE2136" s="108"/>
      <c r="AF2136" s="108"/>
      <c r="AG2136" s="108" t="s">
        <v>2860</v>
      </c>
      <c r="AH2136" s="159"/>
      <c r="AI2136" s="159"/>
      <c r="AJ2136" s="1">
        <f t="shared" si="122"/>
        <v>0</v>
      </c>
    </row>
    <row r="2137" spans="1:36" ht="31.5" customHeight="1">
      <c r="A2137" s="179" t="s">
        <v>672</v>
      </c>
      <c r="B2137" s="57" t="s">
        <v>16</v>
      </c>
      <c r="C2137" s="57" t="s">
        <v>16</v>
      </c>
      <c r="D2137" s="278">
        <v>42423</v>
      </c>
      <c r="E2137" s="59">
        <v>0.40625</v>
      </c>
      <c r="F2137" s="278">
        <v>42423</v>
      </c>
      <c r="G2137" s="59">
        <v>0.48958333333333331</v>
      </c>
      <c r="H2137" s="59">
        <v>8.3333333335758653E-2</v>
      </c>
      <c r="I2137" s="60">
        <v>3</v>
      </c>
      <c r="J2137" s="60" t="s">
        <v>144</v>
      </c>
      <c r="K2137" s="60" t="s">
        <v>146</v>
      </c>
      <c r="L2137" s="71" t="s">
        <v>10</v>
      </c>
      <c r="M2137" s="72" t="s">
        <v>1004</v>
      </c>
      <c r="N2137" s="60" t="s">
        <v>3</v>
      </c>
      <c r="O2137" s="71" t="s">
        <v>8</v>
      </c>
      <c r="P2137" s="72" t="s">
        <v>1004</v>
      </c>
      <c r="Q2137" s="71" t="s">
        <v>1005</v>
      </c>
      <c r="R2137" s="167">
        <v>1.28</v>
      </c>
      <c r="S2137" s="167"/>
      <c r="T2137" s="167">
        <v>1.28</v>
      </c>
      <c r="U2137" s="108" t="s">
        <v>29</v>
      </c>
      <c r="V2137" s="108">
        <v>1987</v>
      </c>
      <c r="W2137" s="108" t="s">
        <v>2861</v>
      </c>
      <c r="X2137" s="108"/>
      <c r="Y2137" s="164" t="s">
        <v>2862</v>
      </c>
      <c r="Z2137" s="108">
        <v>100</v>
      </c>
      <c r="AA2137" s="107" t="s">
        <v>2863</v>
      </c>
      <c r="AB2137" s="108">
        <v>1</v>
      </c>
      <c r="AC2137" s="108"/>
      <c r="AD2137" s="108" t="s">
        <v>56</v>
      </c>
      <c r="AE2137" s="108" t="s">
        <v>55</v>
      </c>
      <c r="AF2137" s="108"/>
      <c r="AG2137" s="108" t="s">
        <v>2864</v>
      </c>
      <c r="AH2137" s="159"/>
      <c r="AI2137" s="159"/>
      <c r="AJ2137" s="1">
        <f t="shared" si="122"/>
        <v>0</v>
      </c>
    </row>
    <row r="2138" spans="1:36" ht="31.5" customHeight="1">
      <c r="A2138" s="179" t="s">
        <v>672</v>
      </c>
      <c r="B2138" s="57" t="s">
        <v>16</v>
      </c>
      <c r="C2138" s="57" t="s">
        <v>16</v>
      </c>
      <c r="D2138" s="278">
        <v>42423</v>
      </c>
      <c r="E2138" s="59">
        <v>0.70138888888888884</v>
      </c>
      <c r="F2138" s="278">
        <v>42423</v>
      </c>
      <c r="G2138" s="59">
        <v>0.70138888888888884</v>
      </c>
      <c r="H2138" s="59">
        <v>0</v>
      </c>
      <c r="I2138" s="60">
        <v>8</v>
      </c>
      <c r="J2138" s="60" t="s">
        <v>303</v>
      </c>
      <c r="K2138" s="60" t="s">
        <v>9</v>
      </c>
      <c r="L2138" s="71" t="s">
        <v>4</v>
      </c>
      <c r="M2138" s="72" t="s">
        <v>1006</v>
      </c>
      <c r="N2138" s="60" t="s">
        <v>3</v>
      </c>
      <c r="O2138" s="71" t="s">
        <v>8</v>
      </c>
      <c r="P2138" s="72" t="s">
        <v>1006</v>
      </c>
      <c r="Q2138" s="71" t="s">
        <v>1007</v>
      </c>
      <c r="R2138" s="167"/>
      <c r="S2138" s="167">
        <v>1.38</v>
      </c>
      <c r="T2138" s="167">
        <v>1.38</v>
      </c>
      <c r="U2138" s="108" t="s">
        <v>29</v>
      </c>
      <c r="V2138" s="108">
        <v>1996</v>
      </c>
      <c r="W2138" s="108" t="s">
        <v>2745</v>
      </c>
      <c r="X2138" s="108"/>
      <c r="Y2138" s="108" t="s">
        <v>2865</v>
      </c>
      <c r="Z2138" s="108">
        <v>100</v>
      </c>
      <c r="AA2138" s="107" t="s">
        <v>2818</v>
      </c>
      <c r="AB2138" s="108">
        <v>0</v>
      </c>
      <c r="AC2138" s="108"/>
      <c r="AD2138" s="108" t="s">
        <v>68</v>
      </c>
      <c r="AE2138" s="108" t="s">
        <v>55</v>
      </c>
      <c r="AF2138" s="108"/>
      <c r="AG2138" s="108" t="s">
        <v>2866</v>
      </c>
      <c r="AH2138" s="159"/>
      <c r="AI2138" s="159"/>
      <c r="AJ2138" s="1">
        <f t="shared" si="122"/>
        <v>0</v>
      </c>
    </row>
    <row r="2139" spans="1:36" ht="31.5" customHeight="1">
      <c r="A2139" s="179" t="s">
        <v>672</v>
      </c>
      <c r="B2139" s="57" t="s">
        <v>16</v>
      </c>
      <c r="C2139" s="57" t="s">
        <v>488</v>
      </c>
      <c r="D2139" s="278">
        <v>42424</v>
      </c>
      <c r="E2139" s="59">
        <v>0.26527777777777778</v>
      </c>
      <c r="F2139" s="278">
        <v>42424</v>
      </c>
      <c r="G2139" s="59">
        <v>0.32569444444444445</v>
      </c>
      <c r="H2139" s="59">
        <v>6.0416666667151731E-2</v>
      </c>
      <c r="I2139" s="60">
        <v>2</v>
      </c>
      <c r="J2139" s="60" t="s">
        <v>940</v>
      </c>
      <c r="K2139" s="60"/>
      <c r="L2139" s="71" t="s">
        <v>17</v>
      </c>
      <c r="M2139" s="72" t="s">
        <v>1012</v>
      </c>
      <c r="N2139" s="60">
        <v>35</v>
      </c>
      <c r="O2139" s="71" t="s">
        <v>14</v>
      </c>
      <c r="P2139" s="72" t="s">
        <v>1012</v>
      </c>
      <c r="Q2139" s="71" t="s">
        <v>1013</v>
      </c>
      <c r="R2139" s="167">
        <v>2.5299999999999998</v>
      </c>
      <c r="S2139" s="167"/>
      <c r="T2139" s="167">
        <v>2.5299999999999998</v>
      </c>
      <c r="U2139" s="108"/>
      <c r="V2139" s="108"/>
      <c r="W2139" s="108"/>
      <c r="X2139" s="108"/>
      <c r="Y2139" s="108"/>
      <c r="Z2139" s="108"/>
      <c r="AA2139" s="107"/>
      <c r="AB2139" s="108"/>
      <c r="AC2139" s="108"/>
      <c r="AD2139" s="108" t="s">
        <v>38</v>
      </c>
      <c r="AE2139" s="108" t="s">
        <v>55</v>
      </c>
      <c r="AF2139" s="108"/>
      <c r="AG2139" s="108" t="s">
        <v>2867</v>
      </c>
      <c r="AH2139" s="159"/>
      <c r="AI2139" s="159"/>
      <c r="AJ2139" s="1">
        <f t="shared" si="122"/>
        <v>0</v>
      </c>
    </row>
    <row r="2140" spans="1:36" ht="31.5" customHeight="1">
      <c r="A2140" s="179" t="s">
        <v>672</v>
      </c>
      <c r="B2140" s="57" t="s">
        <v>16</v>
      </c>
      <c r="C2140" s="57" t="s">
        <v>16</v>
      </c>
      <c r="D2140" s="278">
        <v>42428</v>
      </c>
      <c r="E2140" s="59">
        <v>0.97638888888888886</v>
      </c>
      <c r="F2140" s="278">
        <v>42429</v>
      </c>
      <c r="G2140" s="59">
        <v>4.1666666666666664E-2</v>
      </c>
      <c r="H2140" s="59">
        <v>6.5277777772280388E-2</v>
      </c>
      <c r="I2140" s="60">
        <v>7</v>
      </c>
      <c r="J2140" s="60" t="s">
        <v>592</v>
      </c>
      <c r="K2140" s="60"/>
      <c r="L2140" s="71" t="s">
        <v>4</v>
      </c>
      <c r="M2140" s="72" t="s">
        <v>1047</v>
      </c>
      <c r="N2140" s="60">
        <v>35</v>
      </c>
      <c r="O2140" s="71" t="s">
        <v>14</v>
      </c>
      <c r="P2140" s="72" t="s">
        <v>1048</v>
      </c>
      <c r="Q2140" s="71" t="s">
        <v>1049</v>
      </c>
      <c r="R2140" s="167">
        <v>5.19</v>
      </c>
      <c r="S2140" s="167"/>
      <c r="T2140" s="167">
        <v>5.19</v>
      </c>
      <c r="U2140" s="108" t="s">
        <v>1</v>
      </c>
      <c r="V2140" s="108">
        <v>2015</v>
      </c>
      <c r="W2140" s="108" t="s">
        <v>2868</v>
      </c>
      <c r="X2140" s="108"/>
      <c r="Y2140" s="107" t="s">
        <v>2869</v>
      </c>
      <c r="Z2140" s="108">
        <v>100</v>
      </c>
      <c r="AA2140" s="107" t="s">
        <v>2818</v>
      </c>
      <c r="AB2140" s="108">
        <v>0</v>
      </c>
      <c r="AC2140" s="108"/>
      <c r="AD2140" s="108" t="s">
        <v>0</v>
      </c>
      <c r="AE2140" s="108" t="s">
        <v>55</v>
      </c>
      <c r="AF2140" s="108"/>
      <c r="AG2140" s="108" t="s">
        <v>2870</v>
      </c>
      <c r="AH2140" s="159"/>
      <c r="AI2140" s="159"/>
      <c r="AJ2140" s="1">
        <f t="shared" si="122"/>
        <v>0</v>
      </c>
    </row>
    <row r="2141" spans="1:36" ht="31.5" customHeight="1">
      <c r="A2141" s="179" t="s">
        <v>1052</v>
      </c>
      <c r="B2141" s="57" t="s">
        <v>16</v>
      </c>
      <c r="C2141" s="57" t="s">
        <v>488</v>
      </c>
      <c r="D2141" s="278">
        <v>42432</v>
      </c>
      <c r="E2141" s="59">
        <v>0.46319444444444446</v>
      </c>
      <c r="F2141" s="278">
        <v>42432</v>
      </c>
      <c r="G2141" s="59">
        <v>0.46319444444444446</v>
      </c>
      <c r="H2141" s="59">
        <v>0</v>
      </c>
      <c r="I2141" s="60">
        <v>1</v>
      </c>
      <c r="J2141" s="60" t="s">
        <v>705</v>
      </c>
      <c r="K2141" s="60"/>
      <c r="L2141" s="71" t="s">
        <v>17</v>
      </c>
      <c r="M2141" s="72" t="s">
        <v>1098</v>
      </c>
      <c r="N2141" s="60" t="s">
        <v>3</v>
      </c>
      <c r="O2141" s="71" t="s">
        <v>8</v>
      </c>
      <c r="P2141" s="72" t="s">
        <v>1099</v>
      </c>
      <c r="Q2141" s="71" t="s">
        <v>1100</v>
      </c>
      <c r="R2141" s="167"/>
      <c r="S2141" s="167">
        <v>0.59</v>
      </c>
      <c r="T2141" s="167">
        <f>SUM(R2141:S2141)</f>
        <v>0.59</v>
      </c>
      <c r="U2141" s="108"/>
      <c r="V2141" s="108"/>
      <c r="W2141" s="108"/>
      <c r="X2141" s="108"/>
      <c r="Y2141" s="108"/>
      <c r="Z2141" s="108"/>
      <c r="AA2141" s="107"/>
      <c r="AB2141" s="108"/>
      <c r="AC2141" s="108"/>
      <c r="AD2141" s="108" t="s">
        <v>38</v>
      </c>
      <c r="AE2141" s="108"/>
      <c r="AF2141" s="108"/>
      <c r="AG2141" s="108" t="s">
        <v>2871</v>
      </c>
      <c r="AH2141" s="220"/>
      <c r="AI2141" s="159"/>
      <c r="AJ2141" s="1">
        <f t="shared" si="122"/>
        <v>0</v>
      </c>
    </row>
    <row r="2142" spans="1:36" ht="94.5" customHeight="1">
      <c r="A2142" s="179" t="s">
        <v>139</v>
      </c>
      <c r="B2142" s="179" t="s">
        <v>6</v>
      </c>
      <c r="C2142" s="179" t="s">
        <v>1131</v>
      </c>
      <c r="D2142" s="169">
        <v>42389</v>
      </c>
      <c r="E2142" s="176">
        <v>0.83611111111111114</v>
      </c>
      <c r="F2142" s="169">
        <v>42389</v>
      </c>
      <c r="G2142" s="176">
        <v>0.89722222222222225</v>
      </c>
      <c r="H2142" s="176">
        <v>6.1111111111111116E-2</v>
      </c>
      <c r="I2142" s="179">
        <v>5</v>
      </c>
      <c r="J2142" s="179" t="s">
        <v>144</v>
      </c>
      <c r="K2142" s="179" t="s">
        <v>15</v>
      </c>
      <c r="L2142" s="179" t="s">
        <v>12</v>
      </c>
      <c r="M2142" s="179" t="s">
        <v>579</v>
      </c>
      <c r="N2142" s="179" t="s">
        <v>3</v>
      </c>
      <c r="O2142" s="179" t="s">
        <v>8</v>
      </c>
      <c r="P2142" s="179" t="s">
        <v>580</v>
      </c>
      <c r="Q2142" s="179" t="s">
        <v>759</v>
      </c>
      <c r="R2142" s="179"/>
      <c r="S2142" s="179">
        <v>7.1</v>
      </c>
      <c r="T2142" s="179">
        <v>7.1</v>
      </c>
      <c r="U2142" s="80" t="s">
        <v>29</v>
      </c>
      <c r="V2142" s="80">
        <v>1979</v>
      </c>
      <c r="W2142" s="80" t="s">
        <v>3170</v>
      </c>
      <c r="X2142" s="80" t="s">
        <v>2932</v>
      </c>
      <c r="Y2142" s="80" t="s">
        <v>3423</v>
      </c>
      <c r="Z2142" s="80">
        <v>100</v>
      </c>
      <c r="AA2142" s="80" t="s">
        <v>3424</v>
      </c>
      <c r="AB2142" s="80" t="s">
        <v>3425</v>
      </c>
      <c r="AC2142" s="80"/>
      <c r="AD2142" s="115" t="s">
        <v>23</v>
      </c>
      <c r="AE2142" s="80"/>
      <c r="AF2142" s="80"/>
      <c r="AG2142" s="80"/>
      <c r="AJ2142" s="1">
        <f t="shared" si="122"/>
        <v>0</v>
      </c>
    </row>
    <row r="2143" spans="1:36" ht="31.5" customHeight="1">
      <c r="A2143" s="179" t="s">
        <v>1052</v>
      </c>
      <c r="B2143" s="57" t="s">
        <v>16</v>
      </c>
      <c r="C2143" s="57" t="s">
        <v>292</v>
      </c>
      <c r="D2143" s="278">
        <v>42434</v>
      </c>
      <c r="E2143" s="59">
        <v>0.68402777777777779</v>
      </c>
      <c r="F2143" s="278">
        <v>42434</v>
      </c>
      <c r="G2143" s="59">
        <v>0.95833333333333337</v>
      </c>
      <c r="H2143" s="59">
        <v>0.27430555555474712</v>
      </c>
      <c r="I2143" s="60">
        <v>4</v>
      </c>
      <c r="J2143" s="60" t="s">
        <v>144</v>
      </c>
      <c r="K2143" s="60" t="s">
        <v>15</v>
      </c>
      <c r="L2143" s="71" t="s">
        <v>4</v>
      </c>
      <c r="M2143" s="72" t="s">
        <v>1140</v>
      </c>
      <c r="N2143" s="60" t="s">
        <v>3</v>
      </c>
      <c r="O2143" s="71" t="s">
        <v>8</v>
      </c>
      <c r="P2143" s="72" t="s">
        <v>1141</v>
      </c>
      <c r="Q2143" s="71" t="s">
        <v>1142</v>
      </c>
      <c r="R2143" s="167">
        <v>18.12</v>
      </c>
      <c r="S2143" s="167"/>
      <c r="T2143" s="167">
        <v>18.12</v>
      </c>
      <c r="U2143" s="108" t="s">
        <v>29</v>
      </c>
      <c r="V2143" s="108">
        <v>1983</v>
      </c>
      <c r="W2143" s="108" t="s">
        <v>2813</v>
      </c>
      <c r="X2143" s="108"/>
      <c r="Y2143" s="164" t="s">
        <v>2876</v>
      </c>
      <c r="Z2143" s="108">
        <v>100</v>
      </c>
      <c r="AA2143" s="107" t="s">
        <v>2877</v>
      </c>
      <c r="AB2143" s="108">
        <v>0</v>
      </c>
      <c r="AC2143" s="108"/>
      <c r="AD2143" s="108" t="s">
        <v>28</v>
      </c>
      <c r="AE2143" s="108" t="s">
        <v>55</v>
      </c>
      <c r="AF2143" s="108"/>
      <c r="AG2143" s="108" t="s">
        <v>2878</v>
      </c>
      <c r="AH2143" s="159"/>
      <c r="AI2143" s="159"/>
      <c r="AJ2143" s="1">
        <f t="shared" si="122"/>
        <v>0</v>
      </c>
    </row>
    <row r="2144" spans="1:36" ht="31.5" customHeight="1">
      <c r="A2144" s="179" t="s">
        <v>1052</v>
      </c>
      <c r="B2144" s="57" t="s">
        <v>16</v>
      </c>
      <c r="C2144" s="57" t="s">
        <v>292</v>
      </c>
      <c r="D2144" s="278">
        <v>42437</v>
      </c>
      <c r="E2144" s="59">
        <v>2.361111111111111E-2</v>
      </c>
      <c r="F2144" s="278">
        <v>42437</v>
      </c>
      <c r="G2144" s="59">
        <v>8.6111111111111124E-2</v>
      </c>
      <c r="H2144" s="59">
        <v>6.25E-2</v>
      </c>
      <c r="I2144" s="60">
        <v>1</v>
      </c>
      <c r="J2144" s="60" t="s">
        <v>144</v>
      </c>
      <c r="K2144" s="60" t="s">
        <v>21</v>
      </c>
      <c r="L2144" s="71" t="s">
        <v>4</v>
      </c>
      <c r="M2144" s="72" t="s">
        <v>713</v>
      </c>
      <c r="N2144" s="60" t="s">
        <v>3</v>
      </c>
      <c r="O2144" s="71" t="s">
        <v>8</v>
      </c>
      <c r="P2144" s="72" t="s">
        <v>714</v>
      </c>
      <c r="Q2144" s="71" t="s">
        <v>1159</v>
      </c>
      <c r="R2144" s="167">
        <v>0.09</v>
      </c>
      <c r="S2144" s="167"/>
      <c r="T2144" s="167">
        <v>0.09</v>
      </c>
      <c r="U2144" s="108" t="s">
        <v>29</v>
      </c>
      <c r="V2144" s="108">
        <v>1955</v>
      </c>
      <c r="W2144" s="108" t="s">
        <v>2725</v>
      </c>
      <c r="X2144" s="108"/>
      <c r="Y2144" s="108" t="s">
        <v>2879</v>
      </c>
      <c r="Z2144" s="108">
        <v>100</v>
      </c>
      <c r="AA2144" s="107" t="s">
        <v>2822</v>
      </c>
      <c r="AB2144" s="108">
        <v>0</v>
      </c>
      <c r="AC2144" s="108"/>
      <c r="AD2144" s="108" t="s">
        <v>31</v>
      </c>
      <c r="AE2144" s="108" t="s">
        <v>55</v>
      </c>
      <c r="AF2144" s="108"/>
      <c r="AG2144" s="108" t="s">
        <v>2880</v>
      </c>
      <c r="AH2144" s="159"/>
      <c r="AI2144" s="159"/>
      <c r="AJ2144" s="1">
        <f t="shared" si="122"/>
        <v>0</v>
      </c>
    </row>
    <row r="2145" spans="1:37" ht="31.5" customHeight="1">
      <c r="A2145" s="179" t="s">
        <v>1052</v>
      </c>
      <c r="B2145" s="57" t="s">
        <v>16</v>
      </c>
      <c r="C2145" s="57" t="s">
        <v>292</v>
      </c>
      <c r="D2145" s="278">
        <v>42438</v>
      </c>
      <c r="E2145" s="59">
        <v>0.11805555555555557</v>
      </c>
      <c r="F2145" s="278">
        <v>42438</v>
      </c>
      <c r="G2145" s="59">
        <v>0.27083333333333331</v>
      </c>
      <c r="H2145" s="59">
        <v>0.15277777777777776</v>
      </c>
      <c r="I2145" s="60">
        <v>11</v>
      </c>
      <c r="J2145" s="60" t="s">
        <v>144</v>
      </c>
      <c r="K2145" s="60" t="s">
        <v>15</v>
      </c>
      <c r="L2145" s="71" t="s">
        <v>4</v>
      </c>
      <c r="M2145" s="72" t="s">
        <v>713</v>
      </c>
      <c r="N2145" s="60" t="s">
        <v>3</v>
      </c>
      <c r="O2145" s="71" t="s">
        <v>8</v>
      </c>
      <c r="P2145" s="72" t="s">
        <v>1163</v>
      </c>
      <c r="Q2145" s="71" t="s">
        <v>1164</v>
      </c>
      <c r="R2145" s="167">
        <v>6.52</v>
      </c>
      <c r="S2145" s="167"/>
      <c r="T2145" s="167">
        <v>6.52</v>
      </c>
      <c r="U2145" s="108" t="s">
        <v>29</v>
      </c>
      <c r="V2145" s="108">
        <v>1978</v>
      </c>
      <c r="W2145" s="108" t="s">
        <v>2813</v>
      </c>
      <c r="X2145" s="108"/>
      <c r="Y2145" s="108" t="s">
        <v>2881</v>
      </c>
      <c r="Z2145" s="108">
        <v>100</v>
      </c>
      <c r="AA2145" s="107" t="s">
        <v>2836</v>
      </c>
      <c r="AB2145" s="108">
        <v>0</v>
      </c>
      <c r="AC2145" s="108"/>
      <c r="AD2145" s="108" t="s">
        <v>31</v>
      </c>
      <c r="AE2145" s="108" t="s">
        <v>59</v>
      </c>
      <c r="AF2145" s="108"/>
      <c r="AG2145" s="108" t="s">
        <v>2882</v>
      </c>
      <c r="AH2145" s="159"/>
      <c r="AI2145" s="159"/>
      <c r="AJ2145" s="1">
        <f t="shared" si="122"/>
        <v>0</v>
      </c>
    </row>
    <row r="2146" spans="1:37" ht="31.5" customHeight="1">
      <c r="A2146" s="179" t="s">
        <v>1052</v>
      </c>
      <c r="B2146" s="57" t="s">
        <v>16</v>
      </c>
      <c r="C2146" s="57" t="s">
        <v>292</v>
      </c>
      <c r="D2146" s="278">
        <v>42439</v>
      </c>
      <c r="E2146" s="59">
        <v>0.8652777777777777</v>
      </c>
      <c r="F2146" s="278">
        <v>42439</v>
      </c>
      <c r="G2146" s="59">
        <v>0.9375</v>
      </c>
      <c r="H2146" s="59">
        <v>7.2222222222222229E-2</v>
      </c>
      <c r="I2146" s="60">
        <v>8</v>
      </c>
      <c r="J2146" s="60" t="s">
        <v>144</v>
      </c>
      <c r="K2146" s="60" t="s">
        <v>51</v>
      </c>
      <c r="L2146" s="71" t="s">
        <v>4</v>
      </c>
      <c r="M2146" s="72" t="s">
        <v>1167</v>
      </c>
      <c r="N2146" s="60">
        <v>35</v>
      </c>
      <c r="O2146" s="71" t="s">
        <v>14</v>
      </c>
      <c r="P2146" s="72" t="s">
        <v>1168</v>
      </c>
      <c r="Q2146" s="71" t="s">
        <v>1169</v>
      </c>
      <c r="R2146" s="167">
        <v>13.03</v>
      </c>
      <c r="S2146" s="167"/>
      <c r="T2146" s="167">
        <v>13.03</v>
      </c>
      <c r="U2146" s="108" t="s">
        <v>34</v>
      </c>
      <c r="V2146" s="108">
        <v>2015</v>
      </c>
      <c r="W2146" s="108" t="s">
        <v>2883</v>
      </c>
      <c r="X2146" s="108" t="s">
        <v>2884</v>
      </c>
      <c r="Y2146" s="164">
        <v>42412</v>
      </c>
      <c r="Z2146" s="108">
        <v>100</v>
      </c>
      <c r="AA2146" s="107" t="s">
        <v>2822</v>
      </c>
      <c r="AB2146" s="108">
        <v>0</v>
      </c>
      <c r="AC2146" s="108"/>
      <c r="AD2146" s="108" t="s">
        <v>31</v>
      </c>
      <c r="AE2146" s="108" t="s">
        <v>55</v>
      </c>
      <c r="AF2146" s="108"/>
      <c r="AG2146" s="108" t="s">
        <v>2885</v>
      </c>
      <c r="AH2146" s="159"/>
      <c r="AI2146" s="159"/>
      <c r="AJ2146" s="1">
        <f t="shared" si="122"/>
        <v>0</v>
      </c>
    </row>
    <row r="2147" spans="1:37" ht="31.5" customHeight="1">
      <c r="A2147" s="179" t="s">
        <v>1052</v>
      </c>
      <c r="B2147" s="57" t="s">
        <v>16</v>
      </c>
      <c r="C2147" s="57" t="s">
        <v>488</v>
      </c>
      <c r="D2147" s="278">
        <v>42447</v>
      </c>
      <c r="E2147" s="59">
        <v>0.30486111111111108</v>
      </c>
      <c r="F2147" s="278">
        <v>42447</v>
      </c>
      <c r="G2147" s="59">
        <v>0.4826388888888889</v>
      </c>
      <c r="H2147" s="59">
        <v>0.17777777778246673</v>
      </c>
      <c r="I2147" s="60">
        <v>2</v>
      </c>
      <c r="J2147" s="60" t="s">
        <v>459</v>
      </c>
      <c r="K2147" s="60" t="s">
        <v>52</v>
      </c>
      <c r="L2147" s="71" t="s">
        <v>17</v>
      </c>
      <c r="M2147" s="72" t="s">
        <v>1277</v>
      </c>
      <c r="N2147" s="60" t="s">
        <v>3</v>
      </c>
      <c r="O2147" s="71" t="s">
        <v>8</v>
      </c>
      <c r="P2147" s="72" t="s">
        <v>1278</v>
      </c>
      <c r="Q2147" s="71" t="s">
        <v>1279</v>
      </c>
      <c r="R2147" s="167">
        <v>1.06</v>
      </c>
      <c r="S2147" s="167"/>
      <c r="T2147" s="167">
        <v>1.06</v>
      </c>
      <c r="U2147" s="108" t="s">
        <v>29</v>
      </c>
      <c r="V2147" s="108"/>
      <c r="W2147" s="108"/>
      <c r="X2147" s="108"/>
      <c r="Y2147" s="108"/>
      <c r="Z2147" s="108"/>
      <c r="AA2147" s="107"/>
      <c r="AB2147" s="108"/>
      <c r="AC2147" s="108"/>
      <c r="AD2147" s="108" t="s">
        <v>38</v>
      </c>
      <c r="AE2147" s="108" t="s">
        <v>59</v>
      </c>
      <c r="AF2147" s="108"/>
      <c r="AG2147" s="108" t="s">
        <v>2867</v>
      </c>
      <c r="AH2147" s="159"/>
      <c r="AI2147" s="159"/>
      <c r="AJ2147" s="1">
        <f t="shared" si="122"/>
        <v>0</v>
      </c>
    </row>
    <row r="2148" spans="1:37" ht="31.5" customHeight="1">
      <c r="A2148" s="179" t="s">
        <v>1052</v>
      </c>
      <c r="B2148" s="57" t="s">
        <v>16</v>
      </c>
      <c r="C2148" s="57" t="s">
        <v>488</v>
      </c>
      <c r="D2148" s="278">
        <v>42453</v>
      </c>
      <c r="E2148" s="59">
        <v>0.27083333333333331</v>
      </c>
      <c r="F2148" s="278">
        <v>42453</v>
      </c>
      <c r="G2148" s="59">
        <v>0.27083333333333331</v>
      </c>
      <c r="H2148" s="59">
        <v>0</v>
      </c>
      <c r="I2148" s="60">
        <v>58</v>
      </c>
      <c r="J2148" s="60" t="s">
        <v>705</v>
      </c>
      <c r="K2148" s="60"/>
      <c r="L2148" s="71" t="s">
        <v>17</v>
      </c>
      <c r="M2148" s="72" t="s">
        <v>1684</v>
      </c>
      <c r="N2148" s="60">
        <v>35</v>
      </c>
      <c r="O2148" s="71" t="s">
        <v>8</v>
      </c>
      <c r="P2148" s="72" t="s">
        <v>1685</v>
      </c>
      <c r="Q2148" s="71" t="s">
        <v>1686</v>
      </c>
      <c r="R2148" s="167"/>
      <c r="S2148" s="167">
        <v>10.44</v>
      </c>
      <c r="T2148" s="167">
        <f>SUM(R2148:S2148)</f>
        <v>10.44</v>
      </c>
      <c r="U2148" s="480" t="s">
        <v>29</v>
      </c>
      <c r="V2148" s="480"/>
      <c r="W2148" s="480"/>
      <c r="X2148" s="108"/>
      <c r="Y2148" s="164"/>
      <c r="Z2148" s="108"/>
      <c r="AA2148" s="107"/>
      <c r="AB2148" s="108"/>
      <c r="AC2148" s="108"/>
      <c r="AD2148" s="108" t="s">
        <v>38</v>
      </c>
      <c r="AE2148" s="108" t="s">
        <v>55</v>
      </c>
      <c r="AF2148" s="108"/>
      <c r="AG2148" s="108" t="s">
        <v>2820</v>
      </c>
      <c r="AH2148" s="159"/>
      <c r="AI2148" s="159"/>
      <c r="AJ2148" s="1">
        <f t="shared" si="122"/>
        <v>0</v>
      </c>
    </row>
    <row r="2149" spans="1:37" ht="31.5" customHeight="1">
      <c r="A2149" s="179" t="s">
        <v>1052</v>
      </c>
      <c r="B2149" s="57" t="s">
        <v>16</v>
      </c>
      <c r="C2149" s="57" t="s">
        <v>292</v>
      </c>
      <c r="D2149" s="278">
        <v>42457</v>
      </c>
      <c r="E2149" s="59">
        <v>0.61944444444444446</v>
      </c>
      <c r="F2149" s="278">
        <v>42457</v>
      </c>
      <c r="G2149" s="59">
        <v>0.61944444444444446</v>
      </c>
      <c r="H2149" s="59">
        <f>(F2149+G2149)-(D2149+E2149)</f>
        <v>0</v>
      </c>
      <c r="I2149" s="60">
        <v>4</v>
      </c>
      <c r="J2149" s="60" t="s">
        <v>144</v>
      </c>
      <c r="K2149" s="60" t="s">
        <v>9</v>
      </c>
      <c r="L2149" s="71" t="s">
        <v>4</v>
      </c>
      <c r="M2149" s="72" t="s">
        <v>1996</v>
      </c>
      <c r="N2149" s="60">
        <v>35</v>
      </c>
      <c r="O2149" s="71" t="s">
        <v>8</v>
      </c>
      <c r="P2149" s="72" t="s">
        <v>1997</v>
      </c>
      <c r="Q2149" s="71" t="s">
        <v>1998</v>
      </c>
      <c r="R2149" s="167"/>
      <c r="S2149" s="167">
        <v>0.17</v>
      </c>
      <c r="T2149" s="167">
        <f>SUM(R2149:S2149)</f>
        <v>0.17</v>
      </c>
      <c r="U2149" s="108" t="s">
        <v>29</v>
      </c>
      <c r="V2149" s="108">
        <v>1965</v>
      </c>
      <c r="W2149" s="108" t="s">
        <v>2737</v>
      </c>
      <c r="X2149" s="108"/>
      <c r="Y2149" s="164" t="s">
        <v>2886</v>
      </c>
      <c r="Z2149" s="108">
        <v>100</v>
      </c>
      <c r="AA2149" s="107" t="s">
        <v>2877</v>
      </c>
      <c r="AB2149" s="108">
        <v>0</v>
      </c>
      <c r="AC2149" s="108"/>
      <c r="AD2149" s="108" t="s">
        <v>25</v>
      </c>
      <c r="AE2149" s="108"/>
      <c r="AF2149" s="108"/>
      <c r="AG2149" s="108" t="s">
        <v>2887</v>
      </c>
      <c r="AH2149" s="159"/>
      <c r="AI2149" s="159"/>
      <c r="AJ2149" s="1">
        <f t="shared" si="122"/>
        <v>0</v>
      </c>
    </row>
    <row r="2150" spans="1:37" ht="31.5" customHeight="1">
      <c r="A2150" s="179" t="s">
        <v>2039</v>
      </c>
      <c r="B2150" s="57" t="s">
        <v>16</v>
      </c>
      <c r="C2150" s="57" t="s">
        <v>16</v>
      </c>
      <c r="D2150" s="278">
        <v>42462</v>
      </c>
      <c r="E2150" s="59">
        <v>0.9868055555555556</v>
      </c>
      <c r="F2150" s="278">
        <v>42463</v>
      </c>
      <c r="G2150" s="59">
        <v>0.22222222222222221</v>
      </c>
      <c r="H2150" s="59">
        <v>0.23541666666278616</v>
      </c>
      <c r="I2150" s="60">
        <v>6</v>
      </c>
      <c r="J2150" s="60" t="s">
        <v>303</v>
      </c>
      <c r="K2150" s="60" t="s">
        <v>15</v>
      </c>
      <c r="L2150" s="71" t="s">
        <v>10</v>
      </c>
      <c r="M2150" s="72" t="s">
        <v>2016</v>
      </c>
      <c r="N2150" s="60" t="s">
        <v>3</v>
      </c>
      <c r="O2150" s="71" t="s">
        <v>8</v>
      </c>
      <c r="P2150" s="72" t="s">
        <v>2016</v>
      </c>
      <c r="Q2150" s="71" t="s">
        <v>2017</v>
      </c>
      <c r="R2150" s="167">
        <v>8.6</v>
      </c>
      <c r="S2150" s="167"/>
      <c r="T2150" s="167">
        <v>8.6</v>
      </c>
      <c r="U2150" s="108" t="s">
        <v>29</v>
      </c>
      <c r="V2150" s="108">
        <v>1985</v>
      </c>
      <c r="W2150" s="108" t="s">
        <v>2813</v>
      </c>
      <c r="X2150" s="108"/>
      <c r="Y2150" s="164">
        <v>42185</v>
      </c>
      <c r="Z2150" s="108">
        <v>100</v>
      </c>
      <c r="AA2150" s="107" t="s">
        <v>2836</v>
      </c>
      <c r="AB2150" s="108">
        <v>0</v>
      </c>
      <c r="AC2150" s="108"/>
      <c r="AD2150" s="108" t="s">
        <v>31</v>
      </c>
      <c r="AE2150" s="108" t="s">
        <v>55</v>
      </c>
      <c r="AF2150" s="108"/>
      <c r="AG2150" s="108" t="s">
        <v>2888</v>
      </c>
      <c r="AH2150" s="159"/>
      <c r="AI2150" s="159"/>
      <c r="AJ2150" s="1">
        <f t="shared" si="122"/>
        <v>0</v>
      </c>
    </row>
    <row r="2151" spans="1:37" ht="31.5" customHeight="1">
      <c r="A2151" s="179" t="s">
        <v>2039</v>
      </c>
      <c r="B2151" s="57" t="s">
        <v>16</v>
      </c>
      <c r="C2151" s="57" t="s">
        <v>488</v>
      </c>
      <c r="D2151" s="278">
        <v>42462</v>
      </c>
      <c r="E2151" s="59">
        <v>0.24791666666666667</v>
      </c>
      <c r="F2151" s="278">
        <v>42462</v>
      </c>
      <c r="G2151" s="59">
        <v>0.24791666666666667</v>
      </c>
      <c r="H2151" s="59">
        <v>0</v>
      </c>
      <c r="I2151" s="60">
        <v>36</v>
      </c>
      <c r="J2151" s="60" t="s">
        <v>2010</v>
      </c>
      <c r="K2151" s="60" t="s">
        <v>9</v>
      </c>
      <c r="L2151" s="71" t="s">
        <v>17</v>
      </c>
      <c r="M2151" s="72" t="s">
        <v>2011</v>
      </c>
      <c r="N2151" s="60">
        <v>110</v>
      </c>
      <c r="O2151" s="71" t="s">
        <v>8</v>
      </c>
      <c r="P2151" s="72" t="s">
        <v>2011</v>
      </c>
      <c r="Q2151" s="71" t="s">
        <v>2012</v>
      </c>
      <c r="R2151" s="167"/>
      <c r="S2151" s="167">
        <v>1.9</v>
      </c>
      <c r="T2151" s="167">
        <v>1.9</v>
      </c>
      <c r="U2151" s="108" t="s">
        <v>29</v>
      </c>
      <c r="V2151" s="108"/>
      <c r="W2151" s="108"/>
      <c r="X2151" s="108"/>
      <c r="Y2151" s="108"/>
      <c r="Z2151" s="108"/>
      <c r="AA2151" s="108"/>
      <c r="AB2151" s="108"/>
      <c r="AC2151" s="108"/>
      <c r="AD2151" s="108" t="s">
        <v>38</v>
      </c>
      <c r="AE2151" s="108" t="s">
        <v>55</v>
      </c>
      <c r="AF2151" s="108"/>
      <c r="AG2151" s="108" t="s">
        <v>2867</v>
      </c>
      <c r="AH2151" s="159"/>
      <c r="AI2151" s="159"/>
      <c r="AJ2151" s="1">
        <f t="shared" si="122"/>
        <v>0</v>
      </c>
    </row>
    <row r="2152" spans="1:37" ht="31.5" customHeight="1">
      <c r="A2152" s="179" t="s">
        <v>2039</v>
      </c>
      <c r="B2152" s="57" t="s">
        <v>16</v>
      </c>
      <c r="C2152" s="57" t="s">
        <v>16</v>
      </c>
      <c r="D2152" s="278">
        <v>42463</v>
      </c>
      <c r="E2152" s="59">
        <v>0.15972222222222224</v>
      </c>
      <c r="F2152" s="278">
        <v>42463</v>
      </c>
      <c r="G2152" s="59">
        <v>0.4368055555555555</v>
      </c>
      <c r="H2152" s="59">
        <v>0.27708333333430346</v>
      </c>
      <c r="I2152" s="60">
        <v>9</v>
      </c>
      <c r="J2152" s="60" t="s">
        <v>303</v>
      </c>
      <c r="K2152" s="60" t="s">
        <v>52</v>
      </c>
      <c r="L2152" s="71" t="s">
        <v>10</v>
      </c>
      <c r="M2152" s="72" t="s">
        <v>665</v>
      </c>
      <c r="N2152" s="60" t="s">
        <v>3</v>
      </c>
      <c r="O2152" s="71" t="s">
        <v>8</v>
      </c>
      <c r="P2152" s="72" t="s">
        <v>665</v>
      </c>
      <c r="Q2152" s="71" t="s">
        <v>2031</v>
      </c>
      <c r="R2152" s="167">
        <v>12.02</v>
      </c>
      <c r="S2152" s="167"/>
      <c r="T2152" s="167">
        <v>12.02</v>
      </c>
      <c r="U2152" s="108" t="s">
        <v>29</v>
      </c>
      <c r="V2152" s="108">
        <v>1954</v>
      </c>
      <c r="W2152" s="108" t="s">
        <v>2725</v>
      </c>
      <c r="X2152" s="108"/>
      <c r="Y2152" s="108" t="s">
        <v>2889</v>
      </c>
      <c r="Z2152" s="108">
        <v>100</v>
      </c>
      <c r="AA2152" s="107" t="s">
        <v>2828</v>
      </c>
      <c r="AB2152" s="108">
        <v>0</v>
      </c>
      <c r="AC2152" s="108"/>
      <c r="AD2152" s="108" t="s">
        <v>31</v>
      </c>
      <c r="AE2152" s="108" t="s">
        <v>55</v>
      </c>
      <c r="AF2152" s="108"/>
      <c r="AG2152" s="108" t="s">
        <v>2890</v>
      </c>
      <c r="AH2152" s="159"/>
      <c r="AI2152" s="159"/>
      <c r="AJ2152" s="1">
        <f t="shared" si="122"/>
        <v>0</v>
      </c>
    </row>
    <row r="2153" spans="1:37" ht="31.5" customHeight="1">
      <c r="A2153" s="179" t="s">
        <v>2039</v>
      </c>
      <c r="B2153" s="57" t="s">
        <v>16</v>
      </c>
      <c r="C2153" s="57" t="s">
        <v>16</v>
      </c>
      <c r="D2153" s="278">
        <v>42463</v>
      </c>
      <c r="E2153" s="59">
        <v>0.20277777777777781</v>
      </c>
      <c r="F2153" s="278">
        <v>42463</v>
      </c>
      <c r="G2153" s="59">
        <v>0.20277777777777781</v>
      </c>
      <c r="H2153" s="59">
        <v>0</v>
      </c>
      <c r="I2153" s="60">
        <v>5</v>
      </c>
      <c r="J2153" s="60" t="s">
        <v>303</v>
      </c>
      <c r="K2153" s="60" t="s">
        <v>9</v>
      </c>
      <c r="L2153" s="71" t="s">
        <v>10</v>
      </c>
      <c r="M2153" s="72" t="s">
        <v>1001</v>
      </c>
      <c r="N2153" s="60" t="s">
        <v>3</v>
      </c>
      <c r="O2153" s="71" t="s">
        <v>8</v>
      </c>
      <c r="P2153" s="72" t="s">
        <v>1001</v>
      </c>
      <c r="Q2153" s="71" t="s">
        <v>2032</v>
      </c>
      <c r="R2153" s="167"/>
      <c r="S2153" s="167">
        <v>0.5</v>
      </c>
      <c r="T2153" s="167">
        <v>0.5</v>
      </c>
      <c r="U2153" s="108" t="s">
        <v>29</v>
      </c>
      <c r="V2153" s="108">
        <v>1982</v>
      </c>
      <c r="W2153" s="108" t="s">
        <v>2725</v>
      </c>
      <c r="X2153" s="164"/>
      <c r="Y2153" s="164" t="s">
        <v>2891</v>
      </c>
      <c r="Z2153" s="108">
        <v>100</v>
      </c>
      <c r="AA2153" s="107" t="s">
        <v>2836</v>
      </c>
      <c r="AB2153" s="108">
        <v>0</v>
      </c>
      <c r="AC2153" s="164"/>
      <c r="AD2153" s="108" t="s">
        <v>56</v>
      </c>
      <c r="AE2153" s="108" t="s">
        <v>55</v>
      </c>
      <c r="AF2153" s="108"/>
      <c r="AG2153" s="108" t="s">
        <v>2892</v>
      </c>
      <c r="AH2153" s="159"/>
      <c r="AI2153" s="159"/>
      <c r="AJ2153" s="1">
        <f t="shared" si="122"/>
        <v>0</v>
      </c>
    </row>
    <row r="2154" spans="1:37" ht="63" customHeight="1">
      <c r="A2154" s="179" t="s">
        <v>2467</v>
      </c>
      <c r="B2154" s="208" t="s">
        <v>6</v>
      </c>
      <c r="C2154" s="208" t="s">
        <v>1865</v>
      </c>
      <c r="D2154" s="161">
        <v>42511</v>
      </c>
      <c r="E2154" s="182">
        <v>0.93194444444444446</v>
      </c>
      <c r="F2154" s="161">
        <v>42511</v>
      </c>
      <c r="G2154" s="182">
        <v>0.96180555555555547</v>
      </c>
      <c r="H2154" s="182">
        <v>2.9861111111111005E-2</v>
      </c>
      <c r="I2154" s="208">
        <v>1</v>
      </c>
      <c r="J2154" s="208"/>
      <c r="K2154" s="208"/>
      <c r="L2154" s="208" t="s">
        <v>4</v>
      </c>
      <c r="M2154" s="208" t="s">
        <v>11107</v>
      </c>
      <c r="N2154" s="208">
        <v>0.4</v>
      </c>
      <c r="O2154" s="208" t="s">
        <v>26</v>
      </c>
      <c r="P2154" s="208" t="s">
        <v>4086</v>
      </c>
      <c r="Q2154" s="208" t="s">
        <v>11108</v>
      </c>
      <c r="R2154" s="208"/>
      <c r="S2154" s="208">
        <v>7.1</v>
      </c>
      <c r="T2154" s="208">
        <v>7.1</v>
      </c>
      <c r="U2154" s="208" t="s">
        <v>29</v>
      </c>
      <c r="V2154" s="382">
        <v>2008</v>
      </c>
      <c r="W2154" s="208" t="s">
        <v>11109</v>
      </c>
      <c r="X2154" s="208" t="s">
        <v>2736</v>
      </c>
      <c r="Y2154" s="293" t="s">
        <v>11110</v>
      </c>
      <c r="Z2154" s="208">
        <v>100</v>
      </c>
      <c r="AA2154" s="352">
        <v>2016</v>
      </c>
      <c r="AB2154" s="208" t="s">
        <v>11111</v>
      </c>
      <c r="AC2154" s="293" t="s">
        <v>11110</v>
      </c>
      <c r="AD2154" s="115" t="s">
        <v>23</v>
      </c>
      <c r="AE2154" s="208"/>
      <c r="AF2154" s="208"/>
      <c r="AG2154" s="208"/>
      <c r="AJ2154" s="1">
        <f t="shared" si="122"/>
        <v>0</v>
      </c>
      <c r="AK2154" s="1">
        <f>AJ2154-T2154</f>
        <v>-7.1</v>
      </c>
    </row>
    <row r="2155" spans="1:37" ht="173.25" customHeight="1">
      <c r="A2155" s="179" t="s">
        <v>672</v>
      </c>
      <c r="B2155" s="179" t="s">
        <v>6</v>
      </c>
      <c r="C2155" s="179" t="s">
        <v>1131</v>
      </c>
      <c r="D2155" s="169">
        <v>42418</v>
      </c>
      <c r="E2155" s="176">
        <v>0.60416666666666663</v>
      </c>
      <c r="F2155" s="169">
        <v>42418</v>
      </c>
      <c r="G2155" s="176">
        <v>0.73958333333333337</v>
      </c>
      <c r="H2155" s="176">
        <f>G2155-E2155</f>
        <v>0.13541666666666674</v>
      </c>
      <c r="I2155" s="179">
        <v>3</v>
      </c>
      <c r="J2155" s="179" t="s">
        <v>303</v>
      </c>
      <c r="K2155" s="179" t="s">
        <v>15</v>
      </c>
      <c r="L2155" s="179" t="s">
        <v>12</v>
      </c>
      <c r="M2155" s="179" t="s">
        <v>3502</v>
      </c>
      <c r="N2155" s="179" t="s">
        <v>3</v>
      </c>
      <c r="O2155" s="179" t="s">
        <v>8</v>
      </c>
      <c r="P2155" s="179" t="s">
        <v>3503</v>
      </c>
      <c r="Q2155" s="179" t="s">
        <v>3504</v>
      </c>
      <c r="R2155" s="179"/>
      <c r="S2155" s="179">
        <v>7</v>
      </c>
      <c r="T2155" s="179">
        <v>7</v>
      </c>
      <c r="U2155" s="80" t="s">
        <v>7</v>
      </c>
      <c r="V2155" s="80">
        <v>1991</v>
      </c>
      <c r="W2155" s="80" t="s">
        <v>3170</v>
      </c>
      <c r="X2155" s="80" t="s">
        <v>2932</v>
      </c>
      <c r="Y2155" s="337" t="s">
        <v>3505</v>
      </c>
      <c r="Z2155" s="80">
        <v>100</v>
      </c>
      <c r="AA2155" s="337" t="s">
        <v>3506</v>
      </c>
      <c r="AB2155" s="80" t="s">
        <v>3507</v>
      </c>
      <c r="AC2155" s="337"/>
      <c r="AD2155" s="115" t="s">
        <v>23</v>
      </c>
      <c r="AE2155" s="80"/>
      <c r="AF2155" s="80"/>
      <c r="AG2155" s="80"/>
      <c r="AJ2155" s="1">
        <f t="shared" si="122"/>
        <v>0</v>
      </c>
    </row>
    <row r="2156" spans="1:37" ht="31.5" customHeight="1">
      <c r="A2156" s="179" t="s">
        <v>2039</v>
      </c>
      <c r="B2156" s="57" t="s">
        <v>16</v>
      </c>
      <c r="C2156" s="57" t="s">
        <v>488</v>
      </c>
      <c r="D2156" s="278">
        <v>42466</v>
      </c>
      <c r="E2156" s="59">
        <v>0.47083333333333338</v>
      </c>
      <c r="F2156" s="278">
        <v>42466</v>
      </c>
      <c r="G2156" s="59">
        <v>0.47569444444444442</v>
      </c>
      <c r="H2156" s="59">
        <f>(F2156+G2156)-(D2156+E2156)</f>
        <v>4.8611111124046147E-3</v>
      </c>
      <c r="I2156" s="60">
        <v>233</v>
      </c>
      <c r="J2156" s="60" t="s">
        <v>2065</v>
      </c>
      <c r="K2156" s="60" t="s">
        <v>21</v>
      </c>
      <c r="L2156" s="71" t="s">
        <v>17</v>
      </c>
      <c r="M2156" s="72" t="s">
        <v>2066</v>
      </c>
      <c r="N2156" s="60">
        <v>35</v>
      </c>
      <c r="O2156" s="71" t="s">
        <v>8</v>
      </c>
      <c r="P2156" s="72" t="s">
        <v>2067</v>
      </c>
      <c r="Q2156" s="71" t="s">
        <v>2068</v>
      </c>
      <c r="R2156" s="167"/>
      <c r="S2156" s="167">
        <v>30.13</v>
      </c>
      <c r="T2156" s="167">
        <f>SUM(R2156:S2156)</f>
        <v>30.13</v>
      </c>
      <c r="U2156" s="108" t="s">
        <v>29</v>
      </c>
      <c r="V2156" s="108"/>
      <c r="W2156" s="108"/>
      <c r="X2156" s="164"/>
      <c r="Y2156" s="164"/>
      <c r="Z2156" s="108"/>
      <c r="AA2156" s="107"/>
      <c r="AB2156" s="108"/>
      <c r="AC2156" s="164"/>
      <c r="AD2156" s="108" t="s">
        <v>38</v>
      </c>
      <c r="AE2156" s="108" t="s">
        <v>55</v>
      </c>
      <c r="AF2156" s="108"/>
      <c r="AG2156" s="108" t="s">
        <v>2895</v>
      </c>
      <c r="AH2156" s="159"/>
      <c r="AI2156" s="159"/>
      <c r="AJ2156" s="1">
        <f t="shared" si="122"/>
        <v>0</v>
      </c>
    </row>
    <row r="2157" spans="1:37" ht="31.5" customHeight="1">
      <c r="A2157" s="179" t="s">
        <v>2039</v>
      </c>
      <c r="B2157" s="57" t="s">
        <v>16</v>
      </c>
      <c r="C2157" s="57" t="s">
        <v>16</v>
      </c>
      <c r="D2157" s="278">
        <v>42470</v>
      </c>
      <c r="E2157" s="59">
        <v>0.41944444444444445</v>
      </c>
      <c r="F2157" s="278">
        <v>42470</v>
      </c>
      <c r="G2157" s="59">
        <v>0.41944444444444445</v>
      </c>
      <c r="H2157" s="59">
        <v>0</v>
      </c>
      <c r="I2157" s="60">
        <v>5</v>
      </c>
      <c r="J2157" s="60" t="s">
        <v>303</v>
      </c>
      <c r="K2157" s="60" t="s">
        <v>9</v>
      </c>
      <c r="L2157" s="71" t="s">
        <v>10</v>
      </c>
      <c r="M2157" s="72" t="s">
        <v>2119</v>
      </c>
      <c r="N2157" s="60" t="s">
        <v>3</v>
      </c>
      <c r="O2157" s="71" t="s">
        <v>8</v>
      </c>
      <c r="P2157" s="72" t="s">
        <v>2119</v>
      </c>
      <c r="Q2157" s="71" t="s">
        <v>2120</v>
      </c>
      <c r="R2157" s="167"/>
      <c r="S2157" s="167">
        <v>0.76</v>
      </c>
      <c r="T2157" s="167">
        <v>0.76</v>
      </c>
      <c r="U2157" s="108" t="s">
        <v>29</v>
      </c>
      <c r="V2157" s="108">
        <v>2000</v>
      </c>
      <c r="W2157" s="108" t="s">
        <v>2745</v>
      </c>
      <c r="X2157" s="164"/>
      <c r="Y2157" s="164">
        <v>42109</v>
      </c>
      <c r="Z2157" s="108">
        <v>100</v>
      </c>
      <c r="AA2157" s="107" t="s">
        <v>2877</v>
      </c>
      <c r="AB2157" s="108">
        <v>0</v>
      </c>
      <c r="AC2157" s="164"/>
      <c r="AD2157" s="108" t="s">
        <v>56</v>
      </c>
      <c r="AE2157" s="108" t="s">
        <v>55</v>
      </c>
      <c r="AF2157" s="108"/>
      <c r="AG2157" s="108" t="s">
        <v>2898</v>
      </c>
      <c r="AH2157" s="159"/>
      <c r="AI2157" s="159"/>
      <c r="AJ2157" s="1">
        <f t="shared" si="122"/>
        <v>0</v>
      </c>
    </row>
    <row r="2158" spans="1:37" ht="47.25" customHeight="1">
      <c r="A2158" s="179" t="s">
        <v>2039</v>
      </c>
      <c r="B2158" s="57" t="s">
        <v>16</v>
      </c>
      <c r="C2158" s="57" t="s">
        <v>292</v>
      </c>
      <c r="D2158" s="278">
        <v>42471</v>
      </c>
      <c r="E2158" s="59">
        <v>0.40277777777777773</v>
      </c>
      <c r="F2158" s="278">
        <v>42471</v>
      </c>
      <c r="G2158" s="59">
        <v>0.40277777777777773</v>
      </c>
      <c r="H2158" s="59">
        <f>(F2158+G2158)-(D2158+E2158)</f>
        <v>0</v>
      </c>
      <c r="I2158" s="60">
        <v>3</v>
      </c>
      <c r="J2158" s="60" t="s">
        <v>303</v>
      </c>
      <c r="K2158" s="60" t="s">
        <v>9</v>
      </c>
      <c r="L2158" s="71" t="s">
        <v>4</v>
      </c>
      <c r="M2158" s="72" t="s">
        <v>2160</v>
      </c>
      <c r="N2158" s="60" t="s">
        <v>3</v>
      </c>
      <c r="O2158" s="71" t="s">
        <v>8</v>
      </c>
      <c r="P2158" s="72" t="s">
        <v>2161</v>
      </c>
      <c r="Q2158" s="71" t="s">
        <v>2162</v>
      </c>
      <c r="R2158" s="167"/>
      <c r="S2158" s="167">
        <v>0.66</v>
      </c>
      <c r="T2158" s="167">
        <f>SUM(R2158:S2158)</f>
        <v>0.66</v>
      </c>
      <c r="U2158" s="108" t="s">
        <v>29</v>
      </c>
      <c r="V2158" s="108">
        <v>1967</v>
      </c>
      <c r="W2158" s="108" t="s">
        <v>2725</v>
      </c>
      <c r="X2158" s="164"/>
      <c r="Y2158" s="164">
        <v>42384</v>
      </c>
      <c r="Z2158" s="108">
        <v>100</v>
      </c>
      <c r="AA2158" s="107" t="s">
        <v>2899</v>
      </c>
      <c r="AB2158" s="108">
        <v>0</v>
      </c>
      <c r="AC2158" s="164"/>
      <c r="AD2158" s="108" t="s">
        <v>31</v>
      </c>
      <c r="AE2158" s="108"/>
      <c r="AF2158" s="108"/>
      <c r="AG2158" s="108" t="s">
        <v>2900</v>
      </c>
      <c r="AH2158" s="159"/>
      <c r="AI2158" s="159"/>
      <c r="AJ2158" s="1">
        <f t="shared" si="122"/>
        <v>0</v>
      </c>
    </row>
    <row r="2159" spans="1:37" ht="31.5" customHeight="1">
      <c r="A2159" s="179" t="s">
        <v>2039</v>
      </c>
      <c r="B2159" s="57" t="s">
        <v>16</v>
      </c>
      <c r="C2159" s="57" t="s">
        <v>292</v>
      </c>
      <c r="D2159" s="278">
        <v>42474</v>
      </c>
      <c r="E2159" s="59">
        <v>0.44444444444444442</v>
      </c>
      <c r="F2159" s="278">
        <v>42474</v>
      </c>
      <c r="G2159" s="59">
        <v>0.45624999999999999</v>
      </c>
      <c r="H2159" s="59">
        <f>(F2159+G2159)-(D2159+E2159)</f>
        <v>1.1805555557657499E-2</v>
      </c>
      <c r="I2159" s="60">
        <v>1</v>
      </c>
      <c r="J2159" s="60" t="s">
        <v>144</v>
      </c>
      <c r="K2159" s="60" t="s">
        <v>51</v>
      </c>
      <c r="L2159" s="71" t="s">
        <v>4</v>
      </c>
      <c r="M2159" s="72" t="s">
        <v>713</v>
      </c>
      <c r="N2159" s="60" t="s">
        <v>3</v>
      </c>
      <c r="O2159" s="71" t="s">
        <v>8</v>
      </c>
      <c r="P2159" s="72" t="s">
        <v>714</v>
      </c>
      <c r="Q2159" s="71" t="s">
        <v>2163</v>
      </c>
      <c r="R2159" s="167"/>
      <c r="S2159" s="167">
        <v>0.09</v>
      </c>
      <c r="T2159" s="167">
        <f>SUM(R2159:S2159)</f>
        <v>0.09</v>
      </c>
      <c r="U2159" s="108" t="s">
        <v>48</v>
      </c>
      <c r="V2159" s="108">
        <v>1981</v>
      </c>
      <c r="W2159" s="108" t="s">
        <v>2901</v>
      </c>
      <c r="X2159" s="164"/>
      <c r="Y2159" s="164">
        <v>42388</v>
      </c>
      <c r="Z2159" s="108">
        <v>100</v>
      </c>
      <c r="AA2159" s="107" t="s">
        <v>2815</v>
      </c>
      <c r="AB2159" s="108">
        <v>0</v>
      </c>
      <c r="AC2159" s="164"/>
      <c r="AD2159" s="108" t="s">
        <v>0</v>
      </c>
      <c r="AE2159" s="108"/>
      <c r="AF2159" s="108"/>
      <c r="AG2159" s="108" t="s">
        <v>2902</v>
      </c>
      <c r="AH2159" s="159"/>
      <c r="AI2159" s="159"/>
      <c r="AJ2159" s="1">
        <f t="shared" si="122"/>
        <v>0</v>
      </c>
    </row>
    <row r="2160" spans="1:37" ht="47.25" customHeight="1">
      <c r="A2160" s="179" t="s">
        <v>2039</v>
      </c>
      <c r="B2160" s="57" t="s">
        <v>16</v>
      </c>
      <c r="C2160" s="57" t="s">
        <v>16</v>
      </c>
      <c r="D2160" s="278">
        <v>42475</v>
      </c>
      <c r="E2160" s="59">
        <v>0.57986111111111105</v>
      </c>
      <c r="F2160" s="278">
        <v>42475</v>
      </c>
      <c r="G2160" s="59">
        <v>0.57986111111111105</v>
      </c>
      <c r="H2160" s="59">
        <v>0</v>
      </c>
      <c r="I2160" s="60">
        <v>11</v>
      </c>
      <c r="J2160" s="60" t="s">
        <v>303</v>
      </c>
      <c r="K2160" s="60" t="s">
        <v>9</v>
      </c>
      <c r="L2160" s="71" t="s">
        <v>10</v>
      </c>
      <c r="M2160" s="72" t="s">
        <v>2207</v>
      </c>
      <c r="N2160" s="60">
        <v>35</v>
      </c>
      <c r="O2160" s="71" t="s">
        <v>8</v>
      </c>
      <c r="P2160" s="72" t="s">
        <v>2207</v>
      </c>
      <c r="Q2160" s="71" t="s">
        <v>2208</v>
      </c>
      <c r="R2160" s="167"/>
      <c r="S2160" s="167">
        <v>0.88</v>
      </c>
      <c r="T2160" s="167">
        <v>0.88</v>
      </c>
      <c r="U2160" s="108" t="s">
        <v>29</v>
      </c>
      <c r="V2160" s="108"/>
      <c r="W2160" s="108"/>
      <c r="X2160" s="164"/>
      <c r="Y2160" s="164"/>
      <c r="Z2160" s="108"/>
      <c r="AA2160" s="107"/>
      <c r="AB2160" s="108"/>
      <c r="AC2160" s="164"/>
      <c r="AD2160" s="108" t="s">
        <v>43</v>
      </c>
      <c r="AE2160" s="108" t="s">
        <v>55</v>
      </c>
      <c r="AF2160" s="108"/>
      <c r="AG2160" s="108" t="s">
        <v>2905</v>
      </c>
      <c r="AH2160" s="159"/>
      <c r="AI2160" s="159"/>
      <c r="AJ2160" s="1">
        <f t="shared" si="122"/>
        <v>0</v>
      </c>
    </row>
    <row r="2161" spans="1:37" ht="31.5" customHeight="1">
      <c r="A2161" s="179" t="s">
        <v>2039</v>
      </c>
      <c r="B2161" s="57" t="s">
        <v>16</v>
      </c>
      <c r="C2161" s="57" t="s">
        <v>488</v>
      </c>
      <c r="D2161" s="278">
        <v>42475</v>
      </c>
      <c r="E2161" s="59">
        <v>0.6333333333333333</v>
      </c>
      <c r="F2161" s="278">
        <v>42475</v>
      </c>
      <c r="G2161" s="59">
        <v>0.6333333333333333</v>
      </c>
      <c r="H2161" s="59">
        <v>0</v>
      </c>
      <c r="I2161" s="60">
        <v>1</v>
      </c>
      <c r="J2161" s="60" t="s">
        <v>144</v>
      </c>
      <c r="K2161" s="60" t="s">
        <v>9</v>
      </c>
      <c r="L2161" s="71" t="s">
        <v>17</v>
      </c>
      <c r="M2161" s="72" t="s">
        <v>2201</v>
      </c>
      <c r="N2161" s="60" t="s">
        <v>3</v>
      </c>
      <c r="O2161" s="71" t="s">
        <v>8</v>
      </c>
      <c r="P2161" s="72" t="s">
        <v>2201</v>
      </c>
      <c r="Q2161" s="71" t="s">
        <v>2202</v>
      </c>
      <c r="R2161" s="167"/>
      <c r="S2161" s="167">
        <v>0.56000000000000005</v>
      </c>
      <c r="T2161" s="167">
        <v>0.56000000000000005</v>
      </c>
      <c r="U2161" s="108" t="s">
        <v>29</v>
      </c>
      <c r="V2161" s="108">
        <v>1983</v>
      </c>
      <c r="W2161" s="108" t="s">
        <v>2717</v>
      </c>
      <c r="X2161" s="164"/>
      <c r="Y2161" s="164">
        <v>42411</v>
      </c>
      <c r="Z2161" s="108">
        <v>100</v>
      </c>
      <c r="AA2161" s="107" t="s">
        <v>2903</v>
      </c>
      <c r="AB2161" s="108">
        <v>0</v>
      </c>
      <c r="AC2161" s="164"/>
      <c r="AD2161" s="108" t="s">
        <v>38</v>
      </c>
      <c r="AE2161" s="108"/>
      <c r="AF2161" s="108"/>
      <c r="AG2161" s="108" t="s">
        <v>2904</v>
      </c>
      <c r="AH2161" s="159"/>
      <c r="AI2161" s="159"/>
      <c r="AJ2161" s="1">
        <f t="shared" si="122"/>
        <v>0</v>
      </c>
    </row>
    <row r="2162" spans="1:37" ht="31.5" customHeight="1">
      <c r="A2162" s="179" t="s">
        <v>2039</v>
      </c>
      <c r="B2162" s="57" t="s">
        <v>16</v>
      </c>
      <c r="C2162" s="57" t="s">
        <v>2211</v>
      </c>
      <c r="D2162" s="278">
        <v>42476</v>
      </c>
      <c r="E2162" s="59">
        <v>0.84166666666666667</v>
      </c>
      <c r="F2162" s="278">
        <v>42476</v>
      </c>
      <c r="G2162" s="59">
        <v>0.84166666666666667</v>
      </c>
      <c r="H2162" s="59">
        <v>0</v>
      </c>
      <c r="I2162" s="60">
        <v>31</v>
      </c>
      <c r="J2162" s="60" t="s">
        <v>705</v>
      </c>
      <c r="K2162" s="60" t="s">
        <v>9</v>
      </c>
      <c r="L2162" s="71" t="s">
        <v>17</v>
      </c>
      <c r="M2162" s="72" t="s">
        <v>2212</v>
      </c>
      <c r="N2162" s="60">
        <v>35</v>
      </c>
      <c r="O2162" s="71" t="s">
        <v>8</v>
      </c>
      <c r="P2162" s="72" t="s">
        <v>2213</v>
      </c>
      <c r="Q2162" s="71" t="s">
        <v>2214</v>
      </c>
      <c r="R2162" s="167"/>
      <c r="S2162" s="167">
        <v>3.91</v>
      </c>
      <c r="T2162" s="167">
        <v>3.91</v>
      </c>
      <c r="U2162" s="108" t="s">
        <v>37</v>
      </c>
      <c r="V2162" s="108"/>
      <c r="W2162" s="108"/>
      <c r="X2162" s="164"/>
      <c r="Y2162" s="164"/>
      <c r="Z2162" s="108"/>
      <c r="AA2162" s="108"/>
      <c r="AB2162" s="108"/>
      <c r="AC2162" s="164"/>
      <c r="AD2162" s="108" t="s">
        <v>38</v>
      </c>
      <c r="AE2162" s="108" t="s">
        <v>55</v>
      </c>
      <c r="AF2162" s="108"/>
      <c r="AG2162" s="108" t="s">
        <v>2820</v>
      </c>
      <c r="AH2162" s="159"/>
      <c r="AI2162" s="159"/>
      <c r="AJ2162" s="1">
        <f t="shared" si="122"/>
        <v>0</v>
      </c>
    </row>
    <row r="2163" spans="1:37" ht="31.5" customHeight="1">
      <c r="A2163" s="179" t="s">
        <v>2039</v>
      </c>
      <c r="B2163" s="57" t="s">
        <v>16</v>
      </c>
      <c r="C2163" s="57" t="s">
        <v>488</v>
      </c>
      <c r="D2163" s="278">
        <v>42479</v>
      </c>
      <c r="E2163" s="59">
        <v>0.32430555555555557</v>
      </c>
      <c r="F2163" s="278">
        <v>42479</v>
      </c>
      <c r="G2163" s="59">
        <v>0.32430555555555557</v>
      </c>
      <c r="H2163" s="59">
        <f>(F2163+G2163)-(D2163+E2163)</f>
        <v>0</v>
      </c>
      <c r="I2163" s="60">
        <v>11</v>
      </c>
      <c r="J2163" s="60" t="s">
        <v>705</v>
      </c>
      <c r="K2163" s="60" t="s">
        <v>9</v>
      </c>
      <c r="L2163" s="71" t="s">
        <v>17</v>
      </c>
      <c r="M2163" s="72" t="s">
        <v>2228</v>
      </c>
      <c r="N2163" s="60">
        <v>35</v>
      </c>
      <c r="O2163" s="71" t="s">
        <v>8</v>
      </c>
      <c r="P2163" s="72" t="s">
        <v>2229</v>
      </c>
      <c r="Q2163" s="71" t="s">
        <v>2230</v>
      </c>
      <c r="R2163" s="167"/>
      <c r="S2163" s="167">
        <v>1.1299999999999999</v>
      </c>
      <c r="T2163" s="167">
        <f>SUM(R2163:S2163)</f>
        <v>1.1299999999999999</v>
      </c>
      <c r="U2163" s="108" t="s">
        <v>29</v>
      </c>
      <c r="V2163" s="108"/>
      <c r="W2163" s="108"/>
      <c r="X2163" s="164"/>
      <c r="Y2163" s="108"/>
      <c r="Z2163" s="108"/>
      <c r="AA2163" s="107"/>
      <c r="AB2163" s="108"/>
      <c r="AC2163" s="164"/>
      <c r="AD2163" s="108" t="s">
        <v>38</v>
      </c>
      <c r="AE2163" s="108" t="s">
        <v>55</v>
      </c>
      <c r="AF2163" s="108"/>
      <c r="AG2163" s="108" t="s">
        <v>2820</v>
      </c>
      <c r="AH2163" s="159"/>
      <c r="AI2163" s="159"/>
      <c r="AJ2163" s="1">
        <f t="shared" si="122"/>
        <v>0</v>
      </c>
    </row>
    <row r="2164" spans="1:37" ht="112.5" customHeight="1">
      <c r="A2164" s="94" t="s">
        <v>13179</v>
      </c>
      <c r="B2164" s="179" t="s">
        <v>16</v>
      </c>
      <c r="C2164" s="179" t="s">
        <v>292</v>
      </c>
      <c r="D2164" s="79">
        <v>42710</v>
      </c>
      <c r="E2164" s="176">
        <v>0.61805555555555558</v>
      </c>
      <c r="F2164" s="79">
        <v>42710</v>
      </c>
      <c r="G2164" s="176">
        <v>0.64930555555555558</v>
      </c>
      <c r="H2164" s="377">
        <f>(F2164+G2164)-(D2164+E2164)</f>
        <v>3.125E-2</v>
      </c>
      <c r="I2164" s="179">
        <v>12</v>
      </c>
      <c r="J2164" s="179" t="s">
        <v>4432</v>
      </c>
      <c r="K2164" s="179" t="s">
        <v>15</v>
      </c>
      <c r="L2164" s="179" t="s">
        <v>10</v>
      </c>
      <c r="M2164" s="179" t="s">
        <v>7750</v>
      </c>
      <c r="N2164" s="179" t="s">
        <v>3</v>
      </c>
      <c r="O2164" s="179" t="s">
        <v>8</v>
      </c>
      <c r="P2164" s="179" t="s">
        <v>7751</v>
      </c>
      <c r="Q2164" s="179" t="s">
        <v>13946</v>
      </c>
      <c r="R2164" s="179">
        <v>6.98</v>
      </c>
      <c r="S2164" s="179"/>
      <c r="T2164" s="177">
        <f>SUM(R2164:S2164)</f>
        <v>6.98</v>
      </c>
      <c r="U2164" s="179" t="s">
        <v>29</v>
      </c>
      <c r="V2164" s="179">
        <v>1994</v>
      </c>
      <c r="W2164" s="179" t="s">
        <v>2745</v>
      </c>
      <c r="X2164" s="179"/>
      <c r="Y2164" s="208" t="s">
        <v>14953</v>
      </c>
      <c r="Z2164" s="179">
        <v>100</v>
      </c>
      <c r="AA2164" s="352" t="s">
        <v>9742</v>
      </c>
      <c r="AB2164" s="179">
        <v>0</v>
      </c>
      <c r="AC2164" s="179"/>
      <c r="AD2164" s="179" t="s">
        <v>23</v>
      </c>
      <c r="AE2164" s="179" t="s">
        <v>55</v>
      </c>
      <c r="AF2164" s="179"/>
      <c r="AG2164" s="179" t="s">
        <v>14954</v>
      </c>
      <c r="AJ2164" s="1">
        <f t="shared" si="122"/>
        <v>0</v>
      </c>
    </row>
    <row r="2165" spans="1:37" ht="31.5" customHeight="1">
      <c r="A2165" s="179" t="s">
        <v>2039</v>
      </c>
      <c r="B2165" s="57" t="s">
        <v>16</v>
      </c>
      <c r="C2165" s="57" t="s">
        <v>488</v>
      </c>
      <c r="D2165" s="278">
        <v>42480</v>
      </c>
      <c r="E2165" s="59">
        <v>0.90277777777777779</v>
      </c>
      <c r="F2165" s="278">
        <v>42480</v>
      </c>
      <c r="G2165" s="59">
        <v>0.90277777777777779</v>
      </c>
      <c r="H2165" s="59">
        <f>(F2165+G2165)-(D2165+E2165)</f>
        <v>0</v>
      </c>
      <c r="I2165" s="60">
        <v>105</v>
      </c>
      <c r="J2165" s="60" t="s">
        <v>705</v>
      </c>
      <c r="K2165" s="60" t="s">
        <v>9</v>
      </c>
      <c r="L2165" s="71" t="s">
        <v>17</v>
      </c>
      <c r="M2165" s="72" t="s">
        <v>2231</v>
      </c>
      <c r="N2165" s="60">
        <v>110</v>
      </c>
      <c r="O2165" s="71" t="s">
        <v>8</v>
      </c>
      <c r="P2165" s="72" t="s">
        <v>2232</v>
      </c>
      <c r="Q2165" s="71" t="s">
        <v>2233</v>
      </c>
      <c r="R2165" s="167"/>
      <c r="S2165" s="167">
        <v>20.98</v>
      </c>
      <c r="T2165" s="167">
        <f>SUM(R2165:S2165)</f>
        <v>20.98</v>
      </c>
      <c r="U2165" s="108" t="s">
        <v>29</v>
      </c>
      <c r="V2165" s="108"/>
      <c r="W2165" s="108"/>
      <c r="X2165" s="164"/>
      <c r="Y2165" s="108"/>
      <c r="Z2165" s="108"/>
      <c r="AA2165" s="107"/>
      <c r="AB2165" s="108"/>
      <c r="AC2165" s="164"/>
      <c r="AD2165" s="108" t="s">
        <v>38</v>
      </c>
      <c r="AE2165" s="108" t="s">
        <v>55</v>
      </c>
      <c r="AF2165" s="108"/>
      <c r="AG2165" s="108" t="s">
        <v>2820</v>
      </c>
      <c r="AH2165" s="159"/>
      <c r="AI2165" s="159"/>
      <c r="AJ2165" s="1">
        <f t="shared" si="122"/>
        <v>0</v>
      </c>
    </row>
    <row r="2166" spans="1:37" ht="31.5" customHeight="1">
      <c r="A2166" s="179" t="s">
        <v>2039</v>
      </c>
      <c r="B2166" s="57" t="s">
        <v>16</v>
      </c>
      <c r="C2166" s="57" t="s">
        <v>16</v>
      </c>
      <c r="D2166" s="278">
        <v>42481</v>
      </c>
      <c r="E2166" s="59">
        <v>0.66041666666666665</v>
      </c>
      <c r="F2166" s="278">
        <v>42481</v>
      </c>
      <c r="G2166" s="59">
        <v>0.70277777777777783</v>
      </c>
      <c r="H2166" s="59">
        <v>4.2361111110949423E-2</v>
      </c>
      <c r="I2166" s="60">
        <v>10</v>
      </c>
      <c r="J2166" s="60" t="s">
        <v>144</v>
      </c>
      <c r="K2166" s="60" t="s">
        <v>21</v>
      </c>
      <c r="L2166" s="71" t="s">
        <v>10</v>
      </c>
      <c r="M2166" s="72" t="s">
        <v>2271</v>
      </c>
      <c r="N2166" s="60" t="s">
        <v>3</v>
      </c>
      <c r="O2166" s="71" t="s">
        <v>8</v>
      </c>
      <c r="P2166" s="72" t="s">
        <v>2271</v>
      </c>
      <c r="Q2166" s="71" t="s">
        <v>2272</v>
      </c>
      <c r="R2166" s="167">
        <v>15.49</v>
      </c>
      <c r="S2166" s="167"/>
      <c r="T2166" s="167">
        <v>15.49</v>
      </c>
      <c r="U2166" s="108" t="s">
        <v>29</v>
      </c>
      <c r="V2166" s="108">
        <v>1979</v>
      </c>
      <c r="W2166" s="108" t="s">
        <v>2813</v>
      </c>
      <c r="X2166" s="164"/>
      <c r="Y2166" s="164">
        <v>42388</v>
      </c>
      <c r="Z2166" s="108">
        <v>100</v>
      </c>
      <c r="AA2166" s="107" t="s">
        <v>2815</v>
      </c>
      <c r="AB2166" s="108">
        <v>0</v>
      </c>
      <c r="AC2166" s="164"/>
      <c r="AD2166" s="108" t="s">
        <v>25</v>
      </c>
      <c r="AE2166" s="108"/>
      <c r="AF2166" s="108"/>
      <c r="AG2166" s="108" t="s">
        <v>2910</v>
      </c>
      <c r="AH2166" s="159"/>
      <c r="AI2166" s="159"/>
      <c r="AJ2166" s="1">
        <f t="shared" si="122"/>
        <v>0</v>
      </c>
    </row>
    <row r="2167" spans="1:37" ht="31.5" customHeight="1">
      <c r="A2167" s="179" t="s">
        <v>2039</v>
      </c>
      <c r="B2167" s="57" t="s">
        <v>16</v>
      </c>
      <c r="C2167" s="57" t="s">
        <v>292</v>
      </c>
      <c r="D2167" s="278">
        <v>42481</v>
      </c>
      <c r="E2167" s="59">
        <v>9.7222222222222224E-2</v>
      </c>
      <c r="F2167" s="278">
        <v>42481</v>
      </c>
      <c r="G2167" s="59">
        <v>9.7222222222222224E-2</v>
      </c>
      <c r="H2167" s="59">
        <f>(F2167+G2167)-(D2167+E2167)</f>
        <v>0</v>
      </c>
      <c r="I2167" s="60">
        <v>2</v>
      </c>
      <c r="J2167" s="60" t="s">
        <v>940</v>
      </c>
      <c r="K2167" s="60" t="s">
        <v>9</v>
      </c>
      <c r="L2167" s="71" t="s">
        <v>4</v>
      </c>
      <c r="M2167" s="72" t="s">
        <v>2237</v>
      </c>
      <c r="N2167" s="60" t="s">
        <v>3</v>
      </c>
      <c r="O2167" s="71" t="s">
        <v>8</v>
      </c>
      <c r="P2167" s="72" t="s">
        <v>2238</v>
      </c>
      <c r="Q2167" s="71" t="s">
        <v>2239</v>
      </c>
      <c r="R2167" s="167"/>
      <c r="S2167" s="167">
        <v>0.39</v>
      </c>
      <c r="T2167" s="167">
        <f>SUM(R2167:S2167)</f>
        <v>0.39</v>
      </c>
      <c r="U2167" s="108" t="s">
        <v>29</v>
      </c>
      <c r="V2167" s="108">
        <v>1969</v>
      </c>
      <c r="W2167" s="108" t="s">
        <v>2725</v>
      </c>
      <c r="X2167" s="164"/>
      <c r="Y2167" s="164">
        <v>42122</v>
      </c>
      <c r="Z2167" s="108">
        <v>100</v>
      </c>
      <c r="AA2167" s="107" t="s">
        <v>2815</v>
      </c>
      <c r="AB2167" s="108">
        <v>0</v>
      </c>
      <c r="AC2167" s="164"/>
      <c r="AD2167" s="108" t="s">
        <v>31</v>
      </c>
      <c r="AE2167" s="108"/>
      <c r="AF2167" s="108"/>
      <c r="AG2167" s="108" t="s">
        <v>2909</v>
      </c>
      <c r="AH2167" s="159"/>
      <c r="AI2167" s="159"/>
      <c r="AJ2167" s="1">
        <f t="shared" si="122"/>
        <v>0</v>
      </c>
    </row>
    <row r="2168" spans="1:37" ht="31.5" customHeight="1">
      <c r="A2168" s="179" t="s">
        <v>2039</v>
      </c>
      <c r="B2168" s="57" t="s">
        <v>16</v>
      </c>
      <c r="C2168" s="57" t="s">
        <v>16</v>
      </c>
      <c r="D2168" s="278">
        <v>42483</v>
      </c>
      <c r="E2168" s="59">
        <v>0.45416666666666666</v>
      </c>
      <c r="F2168" s="278">
        <v>42483</v>
      </c>
      <c r="G2168" s="59">
        <v>0.45416666666666666</v>
      </c>
      <c r="H2168" s="59">
        <v>0</v>
      </c>
      <c r="I2168" s="60">
        <v>5</v>
      </c>
      <c r="J2168" s="60" t="s">
        <v>303</v>
      </c>
      <c r="K2168" s="60" t="s">
        <v>9</v>
      </c>
      <c r="L2168" s="71" t="s">
        <v>10</v>
      </c>
      <c r="M2168" s="72" t="s">
        <v>1002</v>
      </c>
      <c r="N2168" s="60" t="s">
        <v>3</v>
      </c>
      <c r="O2168" s="71" t="s">
        <v>8</v>
      </c>
      <c r="P2168" s="72" t="s">
        <v>1002</v>
      </c>
      <c r="Q2168" s="71" t="s">
        <v>2301</v>
      </c>
      <c r="R2168" s="167"/>
      <c r="S2168" s="167">
        <v>0.43</v>
      </c>
      <c r="T2168" s="167">
        <v>0.43</v>
      </c>
      <c r="U2168" s="108" t="s">
        <v>29</v>
      </c>
      <c r="V2168" s="108">
        <v>1982</v>
      </c>
      <c r="W2168" s="108" t="s">
        <v>2725</v>
      </c>
      <c r="X2168" s="164"/>
      <c r="Y2168" s="164" t="s">
        <v>2891</v>
      </c>
      <c r="Z2168" s="108">
        <v>100</v>
      </c>
      <c r="AA2168" s="107" t="s">
        <v>2836</v>
      </c>
      <c r="AB2168" s="108">
        <v>0</v>
      </c>
      <c r="AC2168" s="164"/>
      <c r="AD2168" s="108" t="s">
        <v>56</v>
      </c>
      <c r="AE2168" s="108" t="s">
        <v>55</v>
      </c>
      <c r="AF2168" s="108"/>
      <c r="AG2168" s="108" t="s">
        <v>2911</v>
      </c>
      <c r="AH2168" s="159"/>
      <c r="AI2168" s="159"/>
      <c r="AJ2168" s="1">
        <f t="shared" si="122"/>
        <v>0</v>
      </c>
    </row>
    <row r="2169" spans="1:37" ht="31.5" customHeight="1">
      <c r="A2169" s="179" t="s">
        <v>2039</v>
      </c>
      <c r="B2169" s="57" t="s">
        <v>16</v>
      </c>
      <c r="C2169" s="57" t="s">
        <v>16</v>
      </c>
      <c r="D2169" s="278">
        <v>42483</v>
      </c>
      <c r="E2169" s="59">
        <v>0.6875</v>
      </c>
      <c r="F2169" s="278">
        <v>42483</v>
      </c>
      <c r="G2169" s="59">
        <v>0.71805555555555556</v>
      </c>
      <c r="H2169" s="59">
        <v>3.0555555553291924E-2</v>
      </c>
      <c r="I2169" s="60">
        <v>2</v>
      </c>
      <c r="J2169" s="60" t="s">
        <v>144</v>
      </c>
      <c r="K2169" s="60" t="s">
        <v>21</v>
      </c>
      <c r="L2169" s="71" t="s">
        <v>10</v>
      </c>
      <c r="M2169" s="72" t="s">
        <v>2302</v>
      </c>
      <c r="N2169" s="60" t="s">
        <v>3</v>
      </c>
      <c r="O2169" s="71" t="s">
        <v>8</v>
      </c>
      <c r="P2169" s="72" t="s">
        <v>2302</v>
      </c>
      <c r="Q2169" s="71" t="s">
        <v>2303</v>
      </c>
      <c r="R2169" s="167">
        <v>1.59</v>
      </c>
      <c r="S2169" s="167"/>
      <c r="T2169" s="167">
        <v>1.59</v>
      </c>
      <c r="U2169" s="108" t="s">
        <v>29</v>
      </c>
      <c r="V2169" s="108">
        <v>2010</v>
      </c>
      <c r="W2169" s="108" t="s">
        <v>2813</v>
      </c>
      <c r="X2169" s="164"/>
      <c r="Y2169" s="164">
        <v>42331</v>
      </c>
      <c r="Z2169" s="108">
        <v>100</v>
      </c>
      <c r="AA2169" s="107" t="s">
        <v>2877</v>
      </c>
      <c r="AB2169" s="108">
        <v>0</v>
      </c>
      <c r="AC2169" s="164"/>
      <c r="AD2169" s="108" t="s">
        <v>64</v>
      </c>
      <c r="AE2169" s="108" t="s">
        <v>67</v>
      </c>
      <c r="AF2169" s="108"/>
      <c r="AG2169" s="108" t="s">
        <v>2912</v>
      </c>
      <c r="AH2169" s="159"/>
      <c r="AI2169" s="159"/>
      <c r="AJ2169" s="1">
        <f t="shared" si="122"/>
        <v>0</v>
      </c>
    </row>
    <row r="2170" spans="1:37" ht="31.5" customHeight="1">
      <c r="A2170" s="179" t="s">
        <v>2039</v>
      </c>
      <c r="B2170" s="57" t="s">
        <v>16</v>
      </c>
      <c r="C2170" s="57" t="s">
        <v>2258</v>
      </c>
      <c r="D2170" s="278">
        <v>42483</v>
      </c>
      <c r="E2170" s="59">
        <v>0.41666666666666669</v>
      </c>
      <c r="F2170" s="278">
        <v>42483</v>
      </c>
      <c r="G2170" s="59">
        <v>0.41666666666666669</v>
      </c>
      <c r="H2170" s="59">
        <v>0</v>
      </c>
      <c r="I2170" s="60">
        <v>15</v>
      </c>
      <c r="J2170" s="60"/>
      <c r="K2170" s="60" t="s">
        <v>9</v>
      </c>
      <c r="L2170" s="71" t="s">
        <v>17</v>
      </c>
      <c r="M2170" s="72" t="s">
        <v>2231</v>
      </c>
      <c r="N2170" s="60">
        <v>110</v>
      </c>
      <c r="O2170" s="71" t="s">
        <v>8</v>
      </c>
      <c r="P2170" s="72" t="s">
        <v>2294</v>
      </c>
      <c r="Q2170" s="71" t="s">
        <v>2295</v>
      </c>
      <c r="R2170" s="167"/>
      <c r="S2170" s="167">
        <v>2.4700000000000002</v>
      </c>
      <c r="T2170" s="167">
        <v>2.4700000000000002</v>
      </c>
      <c r="U2170" s="108" t="s">
        <v>29</v>
      </c>
      <c r="V2170" s="108"/>
      <c r="W2170" s="108"/>
      <c r="X2170" s="164"/>
      <c r="Y2170" s="108"/>
      <c r="Z2170" s="108"/>
      <c r="AA2170" s="107"/>
      <c r="AB2170" s="108"/>
      <c r="AC2170" s="164"/>
      <c r="AD2170" s="108" t="s">
        <v>38</v>
      </c>
      <c r="AE2170" s="108" t="s">
        <v>55</v>
      </c>
      <c r="AF2170" s="108"/>
      <c r="AG2170" s="108" t="s">
        <v>2820</v>
      </c>
      <c r="AH2170" s="159"/>
      <c r="AI2170" s="159"/>
      <c r="AJ2170" s="1">
        <f t="shared" si="122"/>
        <v>0</v>
      </c>
    </row>
    <row r="2171" spans="1:37" ht="31.5" customHeight="1">
      <c r="A2171" s="179" t="s">
        <v>2039</v>
      </c>
      <c r="B2171" s="57" t="s">
        <v>16</v>
      </c>
      <c r="C2171" s="57" t="s">
        <v>2296</v>
      </c>
      <c r="D2171" s="278">
        <v>42483</v>
      </c>
      <c r="E2171" s="59">
        <v>0.54375000000000007</v>
      </c>
      <c r="F2171" s="278">
        <v>42483</v>
      </c>
      <c r="G2171" s="59">
        <v>0.5444444444444444</v>
      </c>
      <c r="H2171" s="59">
        <v>0</v>
      </c>
      <c r="I2171" s="60">
        <v>1</v>
      </c>
      <c r="J2171" s="60"/>
      <c r="K2171" s="60" t="s">
        <v>9</v>
      </c>
      <c r="L2171" s="71" t="s">
        <v>17</v>
      </c>
      <c r="M2171" s="72" t="s">
        <v>2297</v>
      </c>
      <c r="N2171" s="60">
        <v>220</v>
      </c>
      <c r="O2171" s="71" t="s">
        <v>8</v>
      </c>
      <c r="P2171" s="72" t="s">
        <v>2297</v>
      </c>
      <c r="Q2171" s="71" t="s">
        <v>2298</v>
      </c>
      <c r="R2171" s="167"/>
      <c r="S2171" s="167"/>
      <c r="T2171" s="167"/>
      <c r="U2171" s="108" t="s">
        <v>29</v>
      </c>
      <c r="V2171" s="108"/>
      <c r="W2171" s="108"/>
      <c r="X2171" s="108"/>
      <c r="Y2171" s="108"/>
      <c r="Z2171" s="108"/>
      <c r="AA2171" s="108"/>
      <c r="AB2171" s="108"/>
      <c r="AC2171" s="108"/>
      <c r="AD2171" s="108" t="s">
        <v>38</v>
      </c>
      <c r="AE2171" s="108" t="s">
        <v>55</v>
      </c>
      <c r="AF2171" s="108"/>
      <c r="AG2171" s="108" t="s">
        <v>2867</v>
      </c>
      <c r="AH2171" s="159"/>
      <c r="AI2171" s="159"/>
      <c r="AJ2171" s="1">
        <f t="shared" si="122"/>
        <v>0</v>
      </c>
    </row>
    <row r="2172" spans="1:37" ht="30" customHeight="1">
      <c r="A2172" s="179" t="s">
        <v>2039</v>
      </c>
      <c r="B2172" s="57" t="s">
        <v>16</v>
      </c>
      <c r="C2172" s="57" t="s">
        <v>292</v>
      </c>
      <c r="D2172" s="278">
        <v>42486</v>
      </c>
      <c r="E2172" s="59">
        <v>0.51388888888888895</v>
      </c>
      <c r="F2172" s="278">
        <v>42486</v>
      </c>
      <c r="G2172" s="59">
        <v>0.51388888888888895</v>
      </c>
      <c r="H2172" s="59">
        <f t="shared" ref="H2172:H2192" si="123">(F2172+G2172)-(D2172+E2172)</f>
        <v>0</v>
      </c>
      <c r="I2172" s="60">
        <v>6</v>
      </c>
      <c r="J2172" s="60" t="s">
        <v>144</v>
      </c>
      <c r="K2172" s="60" t="s">
        <v>9</v>
      </c>
      <c r="L2172" s="71" t="s">
        <v>10</v>
      </c>
      <c r="M2172" s="72" t="s">
        <v>2407</v>
      </c>
      <c r="N2172" s="60" t="s">
        <v>3</v>
      </c>
      <c r="O2172" s="71" t="s">
        <v>8</v>
      </c>
      <c r="P2172" s="72" t="s">
        <v>2408</v>
      </c>
      <c r="Q2172" s="71" t="s">
        <v>2409</v>
      </c>
      <c r="R2172" s="167"/>
      <c r="S2172" s="167">
        <v>1.29</v>
      </c>
      <c r="T2172" s="167">
        <f t="shared" ref="T2172:T2192" si="124">SUM(R2172:S2172)</f>
        <v>1.29</v>
      </c>
      <c r="U2172" s="108" t="s">
        <v>29</v>
      </c>
      <c r="V2172" s="108">
        <v>2010</v>
      </c>
      <c r="W2172" s="108" t="s">
        <v>2913</v>
      </c>
      <c r="X2172" s="164"/>
      <c r="Y2172" s="108" t="s">
        <v>2914</v>
      </c>
      <c r="Z2172" s="108">
        <v>100</v>
      </c>
      <c r="AA2172" s="107" t="s">
        <v>2818</v>
      </c>
      <c r="AB2172" s="108">
        <v>0</v>
      </c>
      <c r="AC2172" s="164"/>
      <c r="AD2172" s="108" t="s">
        <v>56</v>
      </c>
      <c r="AE2172" s="108" t="s">
        <v>55</v>
      </c>
      <c r="AF2172" s="108"/>
      <c r="AG2172" s="586" t="s">
        <v>2915</v>
      </c>
      <c r="AH2172" s="159"/>
      <c r="AI2172" s="159"/>
      <c r="AJ2172" s="1">
        <f t="shared" si="122"/>
        <v>0</v>
      </c>
    </row>
    <row r="2173" spans="1:37" ht="39.75" customHeight="1">
      <c r="A2173" s="179" t="s">
        <v>2039</v>
      </c>
      <c r="B2173" s="57" t="s">
        <v>16</v>
      </c>
      <c r="C2173" s="57" t="s">
        <v>292</v>
      </c>
      <c r="D2173" s="278">
        <v>42488</v>
      </c>
      <c r="E2173" s="59">
        <v>0.55555555555555558</v>
      </c>
      <c r="F2173" s="278">
        <v>42488</v>
      </c>
      <c r="G2173" s="59">
        <v>0.69444444444444453</v>
      </c>
      <c r="H2173" s="59">
        <f t="shared" si="123"/>
        <v>0.13888888889050577</v>
      </c>
      <c r="I2173" s="60">
        <v>6</v>
      </c>
      <c r="J2173" s="60" t="s">
        <v>144</v>
      </c>
      <c r="K2173" s="60" t="s">
        <v>15</v>
      </c>
      <c r="L2173" s="71" t="s">
        <v>10</v>
      </c>
      <c r="M2173" s="72" t="s">
        <v>2410</v>
      </c>
      <c r="N2173" s="60" t="s">
        <v>3</v>
      </c>
      <c r="O2173" s="71" t="s">
        <v>8</v>
      </c>
      <c r="P2173" s="72" t="s">
        <v>2411</v>
      </c>
      <c r="Q2173" s="71" t="s">
        <v>2412</v>
      </c>
      <c r="R2173" s="167">
        <v>5.63</v>
      </c>
      <c r="S2173" s="167"/>
      <c r="T2173" s="167">
        <f t="shared" si="124"/>
        <v>5.63</v>
      </c>
      <c r="U2173" s="108" t="s">
        <v>29</v>
      </c>
      <c r="V2173" s="108">
        <v>1978</v>
      </c>
      <c r="W2173" s="108" t="s">
        <v>2813</v>
      </c>
      <c r="X2173" s="164"/>
      <c r="Y2173" s="108" t="s">
        <v>2916</v>
      </c>
      <c r="Z2173" s="108">
        <v>100</v>
      </c>
      <c r="AA2173" s="107" t="s">
        <v>2899</v>
      </c>
      <c r="AB2173" s="108">
        <v>0</v>
      </c>
      <c r="AC2173" s="164"/>
      <c r="AD2173" s="108" t="s">
        <v>31</v>
      </c>
      <c r="AE2173" s="108" t="s">
        <v>55</v>
      </c>
      <c r="AF2173" s="108" t="s">
        <v>59</v>
      </c>
      <c r="AG2173" s="108" t="s">
        <v>2917</v>
      </c>
      <c r="AH2173" s="159"/>
      <c r="AI2173" s="159"/>
      <c r="AJ2173" s="1">
        <f t="shared" si="122"/>
        <v>0</v>
      </c>
    </row>
    <row r="2174" spans="1:37" ht="47.25" customHeight="1">
      <c r="A2174" s="179" t="s">
        <v>2039</v>
      </c>
      <c r="B2174" s="57" t="s">
        <v>16</v>
      </c>
      <c r="C2174" s="57" t="s">
        <v>292</v>
      </c>
      <c r="D2174" s="278">
        <v>42488</v>
      </c>
      <c r="E2174" s="59">
        <v>0.75</v>
      </c>
      <c r="F2174" s="278">
        <v>42488</v>
      </c>
      <c r="G2174" s="59">
        <v>0.93472222222222223</v>
      </c>
      <c r="H2174" s="59">
        <f t="shared" si="123"/>
        <v>0.18472222222044365</v>
      </c>
      <c r="I2174" s="60">
        <v>19</v>
      </c>
      <c r="J2174" s="60" t="s">
        <v>705</v>
      </c>
      <c r="K2174" s="60" t="s">
        <v>15</v>
      </c>
      <c r="L2174" s="71" t="s">
        <v>10</v>
      </c>
      <c r="M2174" s="72" t="s">
        <v>2557</v>
      </c>
      <c r="N2174" s="60" t="s">
        <v>3</v>
      </c>
      <c r="O2174" s="71" t="s">
        <v>8</v>
      </c>
      <c r="P2174" s="72" t="s">
        <v>2918</v>
      </c>
      <c r="Q2174" s="71" t="s">
        <v>2919</v>
      </c>
      <c r="R2174" s="167">
        <v>28.46</v>
      </c>
      <c r="S2174" s="167"/>
      <c r="T2174" s="167">
        <f t="shared" si="124"/>
        <v>28.46</v>
      </c>
      <c r="U2174" s="108" t="s">
        <v>29</v>
      </c>
      <c r="V2174" s="108">
        <v>1989</v>
      </c>
      <c r="W2174" s="108" t="s">
        <v>2813</v>
      </c>
      <c r="X2174" s="164"/>
      <c r="Y2174" s="108" t="s">
        <v>2920</v>
      </c>
      <c r="Z2174" s="108">
        <v>100</v>
      </c>
      <c r="AA2174" s="107" t="s">
        <v>2818</v>
      </c>
      <c r="AB2174" s="108">
        <v>0</v>
      </c>
      <c r="AC2174" s="164"/>
      <c r="AD2174" s="108" t="s">
        <v>31</v>
      </c>
      <c r="AE2174" s="108" t="s">
        <v>55</v>
      </c>
      <c r="AF2174" s="108"/>
      <c r="AG2174" s="586" t="s">
        <v>2921</v>
      </c>
      <c r="AH2174" s="159"/>
      <c r="AI2174" s="159"/>
      <c r="AJ2174" s="1">
        <f t="shared" si="122"/>
        <v>0</v>
      </c>
    </row>
    <row r="2175" spans="1:37" ht="31.5" customHeight="1">
      <c r="A2175" s="179" t="s">
        <v>2467</v>
      </c>
      <c r="B2175" s="178" t="s">
        <v>16</v>
      </c>
      <c r="C2175" s="178" t="s">
        <v>292</v>
      </c>
      <c r="D2175" s="356">
        <v>42491</v>
      </c>
      <c r="E2175" s="365">
        <v>0.3659722222222222</v>
      </c>
      <c r="F2175" s="356">
        <v>42491</v>
      </c>
      <c r="G2175" s="365">
        <v>0.3659722222222222</v>
      </c>
      <c r="H2175" s="366">
        <f t="shared" si="123"/>
        <v>0</v>
      </c>
      <c r="I2175" s="178">
        <v>10</v>
      </c>
      <c r="J2175" s="108" t="s">
        <v>940</v>
      </c>
      <c r="K2175" s="178" t="s">
        <v>9</v>
      </c>
      <c r="L2175" s="178" t="s">
        <v>10</v>
      </c>
      <c r="M2175" s="108" t="s">
        <v>2461</v>
      </c>
      <c r="N2175" s="178" t="s">
        <v>3</v>
      </c>
      <c r="O2175" s="178" t="s">
        <v>8</v>
      </c>
      <c r="P2175" s="178" t="s">
        <v>2462</v>
      </c>
      <c r="Q2175" s="178" t="s">
        <v>9628</v>
      </c>
      <c r="R2175" s="178"/>
      <c r="S2175" s="178">
        <v>1.01</v>
      </c>
      <c r="T2175" s="367">
        <f t="shared" si="124"/>
        <v>1.01</v>
      </c>
      <c r="U2175" s="108" t="s">
        <v>29</v>
      </c>
      <c r="V2175" s="108">
        <v>1985</v>
      </c>
      <c r="W2175" s="108" t="s">
        <v>9629</v>
      </c>
      <c r="X2175" s="164"/>
      <c r="Y2175" s="164">
        <v>42446</v>
      </c>
      <c r="Z2175" s="108">
        <v>100</v>
      </c>
      <c r="AA2175" s="107" t="s">
        <v>2815</v>
      </c>
      <c r="AB2175" s="108">
        <v>0</v>
      </c>
      <c r="AC2175" s="164"/>
      <c r="AD2175" s="108" t="s">
        <v>31</v>
      </c>
      <c r="AE2175" s="108" t="s">
        <v>55</v>
      </c>
      <c r="AF2175" s="108"/>
      <c r="AG2175" s="108" t="s">
        <v>9630</v>
      </c>
      <c r="AJ2175" s="1">
        <f t="shared" si="122"/>
        <v>0</v>
      </c>
      <c r="AK2175" s="1">
        <f t="shared" ref="AK2175:AK2203" si="125">AJ2175-T2175</f>
        <v>-1.01</v>
      </c>
    </row>
    <row r="2176" spans="1:37" ht="47.25" customHeight="1">
      <c r="A2176" s="179" t="s">
        <v>2467</v>
      </c>
      <c r="B2176" s="178" t="s">
        <v>16</v>
      </c>
      <c r="C2176" s="178" t="s">
        <v>292</v>
      </c>
      <c r="D2176" s="356">
        <v>42491</v>
      </c>
      <c r="E2176" s="365">
        <v>0.62361111111111112</v>
      </c>
      <c r="F2176" s="356">
        <v>42491</v>
      </c>
      <c r="G2176" s="365">
        <v>0.63194444444444442</v>
      </c>
      <c r="H2176" s="366">
        <f t="shared" si="123"/>
        <v>8.333333331393078E-3</v>
      </c>
      <c r="I2176" s="178">
        <v>10</v>
      </c>
      <c r="J2176" s="178" t="s">
        <v>144</v>
      </c>
      <c r="K2176" s="178" t="s">
        <v>21</v>
      </c>
      <c r="L2176" s="178" t="s">
        <v>10</v>
      </c>
      <c r="M2176" s="108" t="s">
        <v>2461</v>
      </c>
      <c r="N2176" s="178" t="s">
        <v>3</v>
      </c>
      <c r="O2176" s="178" t="s">
        <v>8</v>
      </c>
      <c r="P2176" s="178" t="s">
        <v>2462</v>
      </c>
      <c r="Q2176" s="364" t="s">
        <v>9631</v>
      </c>
      <c r="R2176" s="108">
        <v>0.41</v>
      </c>
      <c r="S2176" s="108"/>
      <c r="T2176" s="367">
        <f t="shared" si="124"/>
        <v>0.41</v>
      </c>
      <c r="U2176" s="108" t="s">
        <v>29</v>
      </c>
      <c r="V2176" s="108">
        <v>1985</v>
      </c>
      <c r="W2176" s="108" t="s">
        <v>2725</v>
      </c>
      <c r="X2176" s="164"/>
      <c r="Y2176" s="164">
        <v>42452</v>
      </c>
      <c r="Z2176" s="108">
        <v>100</v>
      </c>
      <c r="AA2176" s="107" t="s">
        <v>2815</v>
      </c>
      <c r="AB2176" s="108">
        <v>0</v>
      </c>
      <c r="AC2176" s="164"/>
      <c r="AD2176" s="108" t="s">
        <v>31</v>
      </c>
      <c r="AE2176" s="108" t="s">
        <v>55</v>
      </c>
      <c r="AF2176" s="108"/>
      <c r="AG2176" s="108" t="s">
        <v>9632</v>
      </c>
      <c r="AJ2176" s="1">
        <f t="shared" si="122"/>
        <v>0</v>
      </c>
      <c r="AK2176" s="1">
        <f t="shared" si="125"/>
        <v>-0.41</v>
      </c>
    </row>
    <row r="2177" spans="1:37" ht="63" customHeight="1">
      <c r="A2177" s="179" t="s">
        <v>2467</v>
      </c>
      <c r="B2177" s="178" t="s">
        <v>16</v>
      </c>
      <c r="C2177" s="178" t="s">
        <v>292</v>
      </c>
      <c r="D2177" s="356">
        <v>42491</v>
      </c>
      <c r="E2177" s="368">
        <v>0.74722222222222223</v>
      </c>
      <c r="F2177" s="356">
        <v>42491</v>
      </c>
      <c r="G2177" s="368">
        <v>0.87222222222222223</v>
      </c>
      <c r="H2177" s="366">
        <f t="shared" si="123"/>
        <v>0.125</v>
      </c>
      <c r="I2177" s="108">
        <v>4</v>
      </c>
      <c r="J2177" s="178" t="s">
        <v>2463</v>
      </c>
      <c r="K2177" s="108" t="s">
        <v>15</v>
      </c>
      <c r="L2177" s="108" t="s">
        <v>4</v>
      </c>
      <c r="M2177" s="108" t="s">
        <v>2464</v>
      </c>
      <c r="N2177" s="108" t="s">
        <v>3</v>
      </c>
      <c r="O2177" s="108" t="s">
        <v>8</v>
      </c>
      <c r="P2177" s="364" t="s">
        <v>2465</v>
      </c>
      <c r="Q2177" s="364" t="s">
        <v>4202</v>
      </c>
      <c r="R2177" s="108">
        <v>8.2100000000000009</v>
      </c>
      <c r="S2177" s="108"/>
      <c r="T2177" s="367">
        <f t="shared" si="124"/>
        <v>8.2100000000000009</v>
      </c>
      <c r="U2177" s="108" t="s">
        <v>29</v>
      </c>
      <c r="V2177" s="108">
        <v>1968</v>
      </c>
      <c r="W2177" s="108" t="s">
        <v>2725</v>
      </c>
      <c r="X2177" s="164"/>
      <c r="Y2177" s="108" t="s">
        <v>9633</v>
      </c>
      <c r="Z2177" s="108">
        <v>100</v>
      </c>
      <c r="AA2177" s="107" t="s">
        <v>2877</v>
      </c>
      <c r="AB2177" s="108">
        <v>1</v>
      </c>
      <c r="AC2177" s="164"/>
      <c r="AD2177" s="108" t="s">
        <v>0</v>
      </c>
      <c r="AE2177" s="108" t="s">
        <v>59</v>
      </c>
      <c r="AF2177" s="108"/>
      <c r="AG2177" s="108" t="s">
        <v>9634</v>
      </c>
      <c r="AJ2177" s="1">
        <f t="shared" si="122"/>
        <v>0</v>
      </c>
      <c r="AK2177" s="1">
        <f t="shared" si="125"/>
        <v>-8.2100000000000009</v>
      </c>
    </row>
    <row r="2178" spans="1:37" ht="78.75" customHeight="1">
      <c r="A2178" s="179" t="s">
        <v>2467</v>
      </c>
      <c r="B2178" s="108" t="s">
        <v>16</v>
      </c>
      <c r="C2178" s="108" t="s">
        <v>292</v>
      </c>
      <c r="D2178" s="164">
        <v>42492</v>
      </c>
      <c r="E2178" s="368">
        <v>0.15277777777777776</v>
      </c>
      <c r="F2178" s="164">
        <v>42492</v>
      </c>
      <c r="G2178" s="368">
        <v>0.15277777777777776</v>
      </c>
      <c r="H2178" s="366">
        <f t="shared" si="123"/>
        <v>0</v>
      </c>
      <c r="I2178" s="108">
        <v>4</v>
      </c>
      <c r="J2178" s="178" t="s">
        <v>303</v>
      </c>
      <c r="K2178" s="108" t="s">
        <v>9</v>
      </c>
      <c r="L2178" s="108" t="s">
        <v>10</v>
      </c>
      <c r="M2178" s="108" t="s">
        <v>4203</v>
      </c>
      <c r="N2178" s="108" t="s">
        <v>3</v>
      </c>
      <c r="O2178" s="108" t="s">
        <v>8</v>
      </c>
      <c r="P2178" s="364" t="s">
        <v>4204</v>
      </c>
      <c r="Q2178" s="369" t="s">
        <v>9635</v>
      </c>
      <c r="R2178" s="108">
        <v>0.66</v>
      </c>
      <c r="S2178" s="108"/>
      <c r="T2178" s="367">
        <f t="shared" si="124"/>
        <v>0.66</v>
      </c>
      <c r="U2178" s="108" t="s">
        <v>29</v>
      </c>
      <c r="V2178" s="108">
        <v>1971</v>
      </c>
      <c r="W2178" s="108" t="s">
        <v>9636</v>
      </c>
      <c r="X2178" s="164"/>
      <c r="Y2178" s="108" t="s">
        <v>9637</v>
      </c>
      <c r="Z2178" s="108">
        <v>100</v>
      </c>
      <c r="AA2178" s="107" t="s">
        <v>2899</v>
      </c>
      <c r="AB2178" s="108">
        <v>0</v>
      </c>
      <c r="AC2178" s="164"/>
      <c r="AD2178" s="108" t="s">
        <v>0</v>
      </c>
      <c r="AE2178" s="108" t="s">
        <v>55</v>
      </c>
      <c r="AF2178" s="108"/>
      <c r="AG2178" s="178" t="s">
        <v>9638</v>
      </c>
      <c r="AJ2178" s="1">
        <f t="shared" si="122"/>
        <v>0</v>
      </c>
      <c r="AK2178" s="1">
        <f t="shared" si="125"/>
        <v>-0.66</v>
      </c>
    </row>
    <row r="2179" spans="1:37" ht="31.5" customHeight="1">
      <c r="A2179" s="179" t="s">
        <v>2467</v>
      </c>
      <c r="B2179" s="108" t="s">
        <v>16</v>
      </c>
      <c r="C2179" s="108" t="s">
        <v>292</v>
      </c>
      <c r="D2179" s="164">
        <v>42493</v>
      </c>
      <c r="E2179" s="368">
        <v>0.51666666666666672</v>
      </c>
      <c r="F2179" s="164">
        <v>42493</v>
      </c>
      <c r="G2179" s="368">
        <v>0.51666666666666672</v>
      </c>
      <c r="H2179" s="366">
        <f t="shared" si="123"/>
        <v>0</v>
      </c>
      <c r="I2179" s="108">
        <v>23</v>
      </c>
      <c r="J2179" s="178" t="s">
        <v>144</v>
      </c>
      <c r="K2179" s="108" t="s">
        <v>9</v>
      </c>
      <c r="L2179" s="108" t="s">
        <v>10</v>
      </c>
      <c r="M2179" s="108" t="s">
        <v>4205</v>
      </c>
      <c r="N2179" s="108">
        <v>35</v>
      </c>
      <c r="O2179" s="108" t="s">
        <v>8</v>
      </c>
      <c r="P2179" s="108" t="s">
        <v>4206</v>
      </c>
      <c r="Q2179" s="108" t="s">
        <v>9639</v>
      </c>
      <c r="R2179" s="108"/>
      <c r="S2179" s="108">
        <v>5.65</v>
      </c>
      <c r="T2179" s="367">
        <f t="shared" si="124"/>
        <v>5.65</v>
      </c>
      <c r="U2179" s="108" t="s">
        <v>29</v>
      </c>
      <c r="V2179" s="108">
        <v>1985</v>
      </c>
      <c r="W2179" s="108" t="s">
        <v>2725</v>
      </c>
      <c r="X2179" s="164"/>
      <c r="Y2179" s="108" t="s">
        <v>9640</v>
      </c>
      <c r="Z2179" s="108">
        <v>100</v>
      </c>
      <c r="AA2179" s="107" t="s">
        <v>2836</v>
      </c>
      <c r="AB2179" s="108">
        <v>0</v>
      </c>
      <c r="AC2179" s="164"/>
      <c r="AD2179" s="108" t="s">
        <v>43</v>
      </c>
      <c r="AE2179" s="108" t="s">
        <v>55</v>
      </c>
      <c r="AF2179" s="108"/>
      <c r="AG2179" s="108" t="s">
        <v>9641</v>
      </c>
      <c r="AJ2179" s="1">
        <f t="shared" si="122"/>
        <v>0</v>
      </c>
      <c r="AK2179" s="1">
        <f t="shared" si="125"/>
        <v>-5.65</v>
      </c>
    </row>
    <row r="2180" spans="1:37" ht="31.5" customHeight="1">
      <c r="A2180" s="179" t="s">
        <v>2467</v>
      </c>
      <c r="B2180" s="108" t="s">
        <v>16</v>
      </c>
      <c r="C2180" s="108" t="s">
        <v>292</v>
      </c>
      <c r="D2180" s="164">
        <v>42493</v>
      </c>
      <c r="E2180" s="368">
        <v>0.57638888888888895</v>
      </c>
      <c r="F2180" s="164">
        <v>42493</v>
      </c>
      <c r="G2180" s="368">
        <v>0.57638888888888895</v>
      </c>
      <c r="H2180" s="366">
        <f t="shared" si="123"/>
        <v>0</v>
      </c>
      <c r="I2180" s="108">
        <v>17</v>
      </c>
      <c r="J2180" s="178" t="s">
        <v>705</v>
      </c>
      <c r="K2180" s="108" t="s">
        <v>51</v>
      </c>
      <c r="L2180" s="108" t="s">
        <v>10</v>
      </c>
      <c r="M2180" s="108" t="s">
        <v>4207</v>
      </c>
      <c r="N2180" s="108" t="s">
        <v>3</v>
      </c>
      <c r="O2180" s="108" t="s">
        <v>8</v>
      </c>
      <c r="P2180" s="108" t="s">
        <v>4208</v>
      </c>
      <c r="Q2180" s="108" t="s">
        <v>4209</v>
      </c>
      <c r="R2180" s="108"/>
      <c r="S2180" s="108">
        <v>0.8</v>
      </c>
      <c r="T2180" s="367">
        <f t="shared" si="124"/>
        <v>0.8</v>
      </c>
      <c r="U2180" s="108" t="s">
        <v>29</v>
      </c>
      <c r="V2180" s="108">
        <v>1968</v>
      </c>
      <c r="W2180" s="108" t="s">
        <v>2725</v>
      </c>
      <c r="X2180" s="108"/>
      <c r="Y2180" s="108" t="s">
        <v>9642</v>
      </c>
      <c r="Z2180" s="108">
        <v>100</v>
      </c>
      <c r="AA2180" s="107" t="s">
        <v>2877</v>
      </c>
      <c r="AB2180" s="108">
        <v>0</v>
      </c>
      <c r="AC2180" s="164"/>
      <c r="AD2180" s="108" t="s">
        <v>31</v>
      </c>
      <c r="AE2180" s="108" t="s">
        <v>55</v>
      </c>
      <c r="AF2180" s="108"/>
      <c r="AG2180" s="108" t="s">
        <v>9643</v>
      </c>
      <c r="AJ2180" s="1">
        <f t="shared" si="122"/>
        <v>0</v>
      </c>
      <c r="AK2180" s="1">
        <f t="shared" si="125"/>
        <v>-0.8</v>
      </c>
    </row>
    <row r="2181" spans="1:37" ht="31.5" customHeight="1">
      <c r="A2181" s="179" t="s">
        <v>2467</v>
      </c>
      <c r="B2181" s="108" t="s">
        <v>16</v>
      </c>
      <c r="C2181" s="108" t="s">
        <v>292</v>
      </c>
      <c r="D2181" s="164">
        <v>42493</v>
      </c>
      <c r="E2181" s="368">
        <v>0.625</v>
      </c>
      <c r="F2181" s="164">
        <v>42493</v>
      </c>
      <c r="G2181" s="368">
        <v>0.63194444444444442</v>
      </c>
      <c r="H2181" s="366">
        <f t="shared" si="123"/>
        <v>6.9444444452528842E-3</v>
      </c>
      <c r="I2181" s="108">
        <v>17</v>
      </c>
      <c r="J2181" s="178" t="s">
        <v>144</v>
      </c>
      <c r="K2181" s="108" t="s">
        <v>51</v>
      </c>
      <c r="L2181" s="108" t="s">
        <v>10</v>
      </c>
      <c r="M2181" s="108" t="s">
        <v>4207</v>
      </c>
      <c r="N2181" s="108" t="s">
        <v>3</v>
      </c>
      <c r="O2181" s="108" t="s">
        <v>8</v>
      </c>
      <c r="P2181" s="108" t="s">
        <v>4210</v>
      </c>
      <c r="Q2181" s="108" t="s">
        <v>9644</v>
      </c>
      <c r="R2181" s="108"/>
      <c r="S2181" s="108">
        <v>0.8</v>
      </c>
      <c r="T2181" s="367">
        <f t="shared" si="124"/>
        <v>0.8</v>
      </c>
      <c r="U2181" s="108" t="s">
        <v>29</v>
      </c>
      <c r="V2181" s="108">
        <v>1968</v>
      </c>
      <c r="W2181" s="108" t="s">
        <v>2725</v>
      </c>
      <c r="X2181" s="108"/>
      <c r="Y2181" s="108" t="s">
        <v>9642</v>
      </c>
      <c r="Z2181" s="108">
        <v>100</v>
      </c>
      <c r="AA2181" s="107" t="s">
        <v>2877</v>
      </c>
      <c r="AB2181" s="108">
        <v>0</v>
      </c>
      <c r="AC2181" s="164"/>
      <c r="AD2181" s="108" t="s">
        <v>56</v>
      </c>
      <c r="AE2181" s="108" t="s">
        <v>55</v>
      </c>
      <c r="AF2181" s="108"/>
      <c r="AG2181" s="108" t="s">
        <v>9645</v>
      </c>
      <c r="AJ2181" s="1">
        <f t="shared" si="122"/>
        <v>0</v>
      </c>
      <c r="AK2181" s="1">
        <f t="shared" si="125"/>
        <v>-0.8</v>
      </c>
    </row>
    <row r="2182" spans="1:37" ht="31.5" customHeight="1">
      <c r="A2182" s="179" t="s">
        <v>2467</v>
      </c>
      <c r="B2182" s="108" t="s">
        <v>16</v>
      </c>
      <c r="C2182" s="108" t="s">
        <v>30</v>
      </c>
      <c r="D2182" s="164">
        <v>42494</v>
      </c>
      <c r="E2182" s="368">
        <v>0.54027777777777775</v>
      </c>
      <c r="F2182" s="164">
        <v>42494</v>
      </c>
      <c r="G2182" s="368">
        <v>0.59930555555555554</v>
      </c>
      <c r="H2182" s="366">
        <f t="shared" si="123"/>
        <v>5.9027777781011537E-2</v>
      </c>
      <c r="I2182" s="108">
        <v>6</v>
      </c>
      <c r="J2182" s="108" t="s">
        <v>2463</v>
      </c>
      <c r="K2182" s="108" t="s">
        <v>15</v>
      </c>
      <c r="L2182" s="108" t="s">
        <v>30</v>
      </c>
      <c r="M2182" s="108" t="s">
        <v>716</v>
      </c>
      <c r="N2182" s="108" t="s">
        <v>3</v>
      </c>
      <c r="O2182" s="108" t="s">
        <v>8</v>
      </c>
      <c r="P2182" s="108" t="s">
        <v>2487</v>
      </c>
      <c r="Q2182" s="108" t="s">
        <v>9646</v>
      </c>
      <c r="R2182" s="108">
        <v>18.66</v>
      </c>
      <c r="S2182" s="108"/>
      <c r="T2182" s="367">
        <f t="shared" si="124"/>
        <v>18.66</v>
      </c>
      <c r="U2182" s="108" t="s">
        <v>29</v>
      </c>
      <c r="V2182" s="108">
        <v>1990</v>
      </c>
      <c r="W2182" s="108" t="s">
        <v>2725</v>
      </c>
      <c r="X2182" s="108"/>
      <c r="Y2182" s="108" t="s">
        <v>9647</v>
      </c>
      <c r="Z2182" s="108">
        <v>100</v>
      </c>
      <c r="AA2182" s="107" t="s">
        <v>2815</v>
      </c>
      <c r="AB2182" s="108">
        <v>1</v>
      </c>
      <c r="AC2182" s="108"/>
      <c r="AD2182" s="108" t="s">
        <v>28</v>
      </c>
      <c r="AE2182" s="108" t="s">
        <v>55</v>
      </c>
      <c r="AF2182" s="108"/>
      <c r="AG2182" s="108" t="s">
        <v>9648</v>
      </c>
      <c r="AJ2182" s="1">
        <f t="shared" si="122"/>
        <v>0</v>
      </c>
      <c r="AK2182" s="1">
        <f t="shared" si="125"/>
        <v>-18.66</v>
      </c>
    </row>
    <row r="2183" spans="1:37" ht="31.5" customHeight="1">
      <c r="A2183" s="179" t="s">
        <v>2467</v>
      </c>
      <c r="B2183" s="370" t="s">
        <v>16</v>
      </c>
      <c r="C2183" s="108" t="s">
        <v>488</v>
      </c>
      <c r="D2183" s="164">
        <v>42496</v>
      </c>
      <c r="E2183" s="368">
        <v>0.16666666666666666</v>
      </c>
      <c r="F2183" s="164">
        <v>42496</v>
      </c>
      <c r="G2183" s="368">
        <v>0.16666666666666666</v>
      </c>
      <c r="H2183" s="366">
        <f t="shared" si="123"/>
        <v>0</v>
      </c>
      <c r="I2183" s="108">
        <v>74</v>
      </c>
      <c r="J2183" s="108" t="s">
        <v>2488</v>
      </c>
      <c r="K2183" s="108" t="s">
        <v>9</v>
      </c>
      <c r="L2183" s="108" t="s">
        <v>17</v>
      </c>
      <c r="M2183" s="108" t="s">
        <v>2489</v>
      </c>
      <c r="N2183" s="108">
        <v>110</v>
      </c>
      <c r="O2183" s="108" t="s">
        <v>8</v>
      </c>
      <c r="P2183" s="108" t="s">
        <v>2490</v>
      </c>
      <c r="Q2183" s="108" t="s">
        <v>4211</v>
      </c>
      <c r="R2183" s="108"/>
      <c r="S2183" s="108">
        <v>9.23</v>
      </c>
      <c r="T2183" s="367">
        <f t="shared" si="124"/>
        <v>9.23</v>
      </c>
      <c r="U2183" s="108" t="s">
        <v>29</v>
      </c>
      <c r="V2183" s="108"/>
      <c r="W2183" s="108"/>
      <c r="X2183" s="164"/>
      <c r="Y2183" s="107"/>
      <c r="Z2183" s="108"/>
      <c r="AA2183" s="107"/>
      <c r="AB2183" s="108"/>
      <c r="AC2183" s="164"/>
      <c r="AD2183" s="108" t="s">
        <v>38</v>
      </c>
      <c r="AE2183" s="108" t="s">
        <v>55</v>
      </c>
      <c r="AF2183" s="108"/>
      <c r="AG2183" s="108" t="s">
        <v>2867</v>
      </c>
      <c r="AJ2183" s="1">
        <f t="shared" si="122"/>
        <v>0</v>
      </c>
      <c r="AK2183" s="1">
        <f t="shared" si="125"/>
        <v>-9.23</v>
      </c>
    </row>
    <row r="2184" spans="1:37" ht="47.25" customHeight="1">
      <c r="A2184" s="179" t="s">
        <v>2467</v>
      </c>
      <c r="B2184" s="370" t="s">
        <v>16</v>
      </c>
      <c r="C2184" s="108" t="s">
        <v>488</v>
      </c>
      <c r="D2184" s="164">
        <v>42496</v>
      </c>
      <c r="E2184" s="368">
        <v>0.46875</v>
      </c>
      <c r="F2184" s="164">
        <v>42496</v>
      </c>
      <c r="G2184" s="368">
        <v>0.46875</v>
      </c>
      <c r="H2184" s="366">
        <f t="shared" si="123"/>
        <v>0</v>
      </c>
      <c r="I2184" s="108">
        <v>18</v>
      </c>
      <c r="J2184" s="108"/>
      <c r="K2184" s="108" t="s">
        <v>51</v>
      </c>
      <c r="L2184" s="108" t="s">
        <v>17</v>
      </c>
      <c r="M2184" s="108" t="s">
        <v>2557</v>
      </c>
      <c r="N2184" s="108" t="s">
        <v>3</v>
      </c>
      <c r="O2184" s="108" t="s">
        <v>8</v>
      </c>
      <c r="P2184" s="364" t="s">
        <v>4212</v>
      </c>
      <c r="Q2184" s="369" t="s">
        <v>9649</v>
      </c>
      <c r="R2184" s="108"/>
      <c r="S2184" s="108">
        <v>27.47</v>
      </c>
      <c r="T2184" s="367">
        <f t="shared" si="124"/>
        <v>27.47</v>
      </c>
      <c r="U2184" s="108"/>
      <c r="V2184" s="108"/>
      <c r="W2184" s="108"/>
      <c r="X2184" s="164"/>
      <c r="Y2184" s="107"/>
      <c r="Z2184" s="108"/>
      <c r="AA2184" s="107"/>
      <c r="AB2184" s="108"/>
      <c r="AC2184" s="164"/>
      <c r="AD2184" s="108" t="s">
        <v>38</v>
      </c>
      <c r="AE2184" s="108" t="s">
        <v>55</v>
      </c>
      <c r="AF2184" s="108"/>
      <c r="AG2184" s="108" t="s">
        <v>2820</v>
      </c>
      <c r="AJ2184" s="1">
        <f t="shared" si="122"/>
        <v>0</v>
      </c>
      <c r="AK2184" s="1">
        <f t="shared" si="125"/>
        <v>-27.47</v>
      </c>
    </row>
    <row r="2185" spans="1:37" ht="31.5" customHeight="1">
      <c r="A2185" s="179" t="s">
        <v>2467</v>
      </c>
      <c r="B2185" s="370" t="s">
        <v>16</v>
      </c>
      <c r="C2185" s="108" t="s">
        <v>292</v>
      </c>
      <c r="D2185" s="164">
        <v>42497</v>
      </c>
      <c r="E2185" s="368">
        <v>0.62361111111111112</v>
      </c>
      <c r="F2185" s="164">
        <v>42497</v>
      </c>
      <c r="G2185" s="368">
        <v>0.62361111111111112</v>
      </c>
      <c r="H2185" s="366">
        <f t="shared" si="123"/>
        <v>0</v>
      </c>
      <c r="I2185" s="108">
        <v>16</v>
      </c>
      <c r="J2185" s="108" t="s">
        <v>459</v>
      </c>
      <c r="K2185" s="108" t="s">
        <v>9</v>
      </c>
      <c r="L2185" s="108" t="s">
        <v>10</v>
      </c>
      <c r="M2185" s="108" t="s">
        <v>2573</v>
      </c>
      <c r="N2185" s="108">
        <v>35</v>
      </c>
      <c r="O2185" s="108" t="s">
        <v>8</v>
      </c>
      <c r="P2185" s="108" t="s">
        <v>2574</v>
      </c>
      <c r="Q2185" s="108" t="s">
        <v>2575</v>
      </c>
      <c r="R2185" s="108"/>
      <c r="S2185" s="108">
        <v>4.1900000000000004</v>
      </c>
      <c r="T2185" s="367">
        <f t="shared" si="124"/>
        <v>4.1900000000000004</v>
      </c>
      <c r="U2185" s="108" t="s">
        <v>44</v>
      </c>
      <c r="V2185" s="108">
        <v>2015</v>
      </c>
      <c r="W2185" s="108" t="s">
        <v>9650</v>
      </c>
      <c r="X2185" s="164"/>
      <c r="Y2185" s="107" t="s">
        <v>2822</v>
      </c>
      <c r="Z2185" s="108">
        <v>100</v>
      </c>
      <c r="AA2185" s="107" t="s">
        <v>2836</v>
      </c>
      <c r="AB2185" s="108">
        <v>0</v>
      </c>
      <c r="AC2185" s="164"/>
      <c r="AD2185" s="108" t="s">
        <v>43</v>
      </c>
      <c r="AE2185" s="108"/>
      <c r="AF2185" s="108"/>
      <c r="AG2185" s="108" t="s">
        <v>9651</v>
      </c>
      <c r="AJ2185" s="1">
        <f t="shared" si="122"/>
        <v>0</v>
      </c>
      <c r="AK2185" s="1">
        <f t="shared" si="125"/>
        <v>-4.1900000000000004</v>
      </c>
    </row>
    <row r="2186" spans="1:37" ht="31.5" customHeight="1">
      <c r="A2186" s="179" t="s">
        <v>2467</v>
      </c>
      <c r="B2186" s="370" t="s">
        <v>16</v>
      </c>
      <c r="C2186" s="108" t="s">
        <v>292</v>
      </c>
      <c r="D2186" s="164">
        <v>42499</v>
      </c>
      <c r="E2186" s="368">
        <v>0.4375</v>
      </c>
      <c r="F2186" s="164">
        <v>42499</v>
      </c>
      <c r="G2186" s="368">
        <v>0.48958333333333331</v>
      </c>
      <c r="H2186" s="366">
        <f t="shared" si="123"/>
        <v>5.2083333335758653E-2</v>
      </c>
      <c r="I2186" s="108">
        <v>21</v>
      </c>
      <c r="J2186" s="108" t="s">
        <v>940</v>
      </c>
      <c r="K2186" s="108" t="s">
        <v>51</v>
      </c>
      <c r="L2186" s="108" t="s">
        <v>10</v>
      </c>
      <c r="M2186" s="108" t="s">
        <v>151</v>
      </c>
      <c r="N2186" s="108" t="s">
        <v>3</v>
      </c>
      <c r="O2186" s="108" t="s">
        <v>8</v>
      </c>
      <c r="P2186" s="108" t="s">
        <v>2587</v>
      </c>
      <c r="Q2186" s="108" t="s">
        <v>2588</v>
      </c>
      <c r="R2186" s="108">
        <v>5.61</v>
      </c>
      <c r="S2186" s="108">
        <v>4.03</v>
      </c>
      <c r="T2186" s="367">
        <f t="shared" si="124"/>
        <v>9.64</v>
      </c>
      <c r="U2186" s="108" t="s">
        <v>29</v>
      </c>
      <c r="V2186" s="108">
        <v>1997</v>
      </c>
      <c r="W2186" s="108" t="s">
        <v>9652</v>
      </c>
      <c r="X2186" s="108" t="s">
        <v>2722</v>
      </c>
      <c r="Y2186" s="108" t="s">
        <v>9653</v>
      </c>
      <c r="Z2186" s="108">
        <v>100</v>
      </c>
      <c r="AA2186" s="107" t="s">
        <v>9654</v>
      </c>
      <c r="AB2186" s="108">
        <v>0</v>
      </c>
      <c r="AC2186" s="108"/>
      <c r="AD2186" s="108" t="s">
        <v>31</v>
      </c>
      <c r="AE2186" s="108" t="s">
        <v>55</v>
      </c>
      <c r="AF2186" s="108"/>
      <c r="AG2186" s="108" t="s">
        <v>9655</v>
      </c>
      <c r="AJ2186" s="1">
        <f t="shared" si="122"/>
        <v>0</v>
      </c>
      <c r="AK2186" s="1">
        <f t="shared" si="125"/>
        <v>-9.64</v>
      </c>
    </row>
    <row r="2187" spans="1:37" ht="31.5" customHeight="1">
      <c r="A2187" s="179" t="s">
        <v>2467</v>
      </c>
      <c r="B2187" s="108" t="s">
        <v>16</v>
      </c>
      <c r="C2187" s="108" t="s">
        <v>292</v>
      </c>
      <c r="D2187" s="164">
        <v>42502</v>
      </c>
      <c r="E2187" s="368">
        <v>0.52013888888888882</v>
      </c>
      <c r="F2187" s="164">
        <v>42502</v>
      </c>
      <c r="G2187" s="368">
        <v>0.52013888888888882</v>
      </c>
      <c r="H2187" s="366">
        <f t="shared" si="123"/>
        <v>0</v>
      </c>
      <c r="I2187" s="108">
        <v>3</v>
      </c>
      <c r="J2187" s="108" t="s">
        <v>2463</v>
      </c>
      <c r="K2187" s="108" t="s">
        <v>9</v>
      </c>
      <c r="L2187" s="108" t="s">
        <v>10</v>
      </c>
      <c r="M2187" s="108" t="s">
        <v>4213</v>
      </c>
      <c r="N2187" s="108" t="s">
        <v>3</v>
      </c>
      <c r="O2187" s="108" t="s">
        <v>8</v>
      </c>
      <c r="P2187" s="108" t="s">
        <v>4214</v>
      </c>
      <c r="Q2187" s="108" t="s">
        <v>9656</v>
      </c>
      <c r="R2187" s="108"/>
      <c r="S2187" s="108">
        <v>0.33</v>
      </c>
      <c r="T2187" s="367">
        <f t="shared" si="124"/>
        <v>0.33</v>
      </c>
      <c r="U2187" s="108" t="s">
        <v>29</v>
      </c>
      <c r="V2187" s="108">
        <v>1978</v>
      </c>
      <c r="W2187" s="108" t="s">
        <v>2725</v>
      </c>
      <c r="X2187" s="108"/>
      <c r="Y2187" s="108" t="s">
        <v>9657</v>
      </c>
      <c r="Z2187" s="108">
        <v>100</v>
      </c>
      <c r="AA2187" s="107" t="s">
        <v>2815</v>
      </c>
      <c r="AB2187" s="108">
        <v>0</v>
      </c>
      <c r="AC2187" s="108"/>
      <c r="AD2187" s="108" t="s">
        <v>31</v>
      </c>
      <c r="AE2187" s="108" t="s">
        <v>55</v>
      </c>
      <c r="AF2187" s="108"/>
      <c r="AG2187" s="108" t="s">
        <v>9658</v>
      </c>
      <c r="AJ2187" s="1">
        <f t="shared" si="122"/>
        <v>0</v>
      </c>
      <c r="AK2187" s="1">
        <f t="shared" si="125"/>
        <v>-0.33</v>
      </c>
    </row>
    <row r="2188" spans="1:37" ht="31.5" customHeight="1">
      <c r="A2188" s="179" t="s">
        <v>2467</v>
      </c>
      <c r="B2188" s="108" t="s">
        <v>16</v>
      </c>
      <c r="C2188" s="108" t="s">
        <v>292</v>
      </c>
      <c r="D2188" s="164">
        <v>42502</v>
      </c>
      <c r="E2188" s="368">
        <v>0.69374999999999998</v>
      </c>
      <c r="F2188" s="164">
        <v>42502</v>
      </c>
      <c r="G2188" s="368">
        <v>0.69374999999999998</v>
      </c>
      <c r="H2188" s="366">
        <f t="shared" si="123"/>
        <v>0</v>
      </c>
      <c r="I2188" s="108">
        <v>17</v>
      </c>
      <c r="J2188" s="108" t="s">
        <v>2463</v>
      </c>
      <c r="K2188" s="108" t="s">
        <v>9</v>
      </c>
      <c r="L2188" s="108" t="s">
        <v>10</v>
      </c>
      <c r="M2188" s="108" t="s">
        <v>151</v>
      </c>
      <c r="N2188" s="108" t="s">
        <v>3</v>
      </c>
      <c r="O2188" s="108" t="s">
        <v>8</v>
      </c>
      <c r="P2188" s="108" t="s">
        <v>4215</v>
      </c>
      <c r="Q2188" s="108" t="s">
        <v>9659</v>
      </c>
      <c r="R2188" s="108"/>
      <c r="S2188" s="108">
        <v>1.94</v>
      </c>
      <c r="T2188" s="367">
        <f t="shared" si="124"/>
        <v>1.94</v>
      </c>
      <c r="U2188" s="108" t="s">
        <v>29</v>
      </c>
      <c r="V2188" s="108">
        <v>1981</v>
      </c>
      <c r="W2188" s="108" t="s">
        <v>2725</v>
      </c>
      <c r="X2188" s="164"/>
      <c r="Y2188" s="108" t="s">
        <v>9660</v>
      </c>
      <c r="Z2188" s="108">
        <v>100</v>
      </c>
      <c r="AA2188" s="107" t="s">
        <v>2815</v>
      </c>
      <c r="AB2188" s="108">
        <v>4</v>
      </c>
      <c r="AC2188" s="164"/>
      <c r="AD2188" s="108" t="s">
        <v>43</v>
      </c>
      <c r="AE2188" s="108" t="s">
        <v>55</v>
      </c>
      <c r="AF2188" s="108"/>
      <c r="AG2188" s="108" t="s">
        <v>9661</v>
      </c>
      <c r="AJ2188" s="1">
        <f t="shared" si="122"/>
        <v>0</v>
      </c>
      <c r="AK2188" s="1">
        <f t="shared" si="125"/>
        <v>-1.94</v>
      </c>
    </row>
    <row r="2189" spans="1:37" ht="31.5" customHeight="1">
      <c r="A2189" s="179" t="s">
        <v>2467</v>
      </c>
      <c r="B2189" s="108" t="s">
        <v>16</v>
      </c>
      <c r="C2189" s="108" t="s">
        <v>292</v>
      </c>
      <c r="D2189" s="164">
        <v>42502</v>
      </c>
      <c r="E2189" s="368">
        <v>0.74375000000000002</v>
      </c>
      <c r="F2189" s="164">
        <v>42502</v>
      </c>
      <c r="G2189" s="368">
        <v>0.74375000000000002</v>
      </c>
      <c r="H2189" s="366">
        <f t="shared" si="123"/>
        <v>0</v>
      </c>
      <c r="I2189" s="108">
        <v>5</v>
      </c>
      <c r="J2189" s="108" t="s">
        <v>2463</v>
      </c>
      <c r="K2189" s="108" t="s">
        <v>9</v>
      </c>
      <c r="L2189" s="108" t="s">
        <v>10</v>
      </c>
      <c r="M2189" s="108" t="s">
        <v>2407</v>
      </c>
      <c r="N2189" s="108" t="s">
        <v>3</v>
      </c>
      <c r="O2189" s="108" t="s">
        <v>8</v>
      </c>
      <c r="P2189" s="108" t="s">
        <v>1002</v>
      </c>
      <c r="Q2189" s="108" t="s">
        <v>9659</v>
      </c>
      <c r="R2189" s="108"/>
      <c r="S2189" s="108">
        <v>0.28999999999999998</v>
      </c>
      <c r="T2189" s="367">
        <f t="shared" si="124"/>
        <v>0.28999999999999998</v>
      </c>
      <c r="U2189" s="108" t="s">
        <v>29</v>
      </c>
      <c r="V2189" s="108">
        <v>1982</v>
      </c>
      <c r="W2189" s="108" t="s">
        <v>2725</v>
      </c>
      <c r="X2189" s="164"/>
      <c r="Y2189" s="164" t="s">
        <v>2891</v>
      </c>
      <c r="Z2189" s="108">
        <v>100</v>
      </c>
      <c r="AA2189" s="107" t="s">
        <v>2836</v>
      </c>
      <c r="AB2189" s="108">
        <v>1</v>
      </c>
      <c r="AC2189" s="164"/>
      <c r="AD2189" s="108" t="s">
        <v>56</v>
      </c>
      <c r="AE2189" s="108" t="s">
        <v>55</v>
      </c>
      <c r="AF2189" s="108"/>
      <c r="AG2189" s="108" t="s">
        <v>9662</v>
      </c>
      <c r="AH2189" s="159"/>
      <c r="AI2189" s="159"/>
      <c r="AJ2189" s="1">
        <f t="shared" si="122"/>
        <v>0</v>
      </c>
      <c r="AK2189" s="1">
        <f t="shared" si="125"/>
        <v>-0.28999999999999998</v>
      </c>
    </row>
    <row r="2190" spans="1:37" ht="47.25" customHeight="1">
      <c r="A2190" s="179" t="s">
        <v>2467</v>
      </c>
      <c r="B2190" s="108" t="s">
        <v>16</v>
      </c>
      <c r="C2190" s="108" t="s">
        <v>488</v>
      </c>
      <c r="D2190" s="164">
        <v>42504</v>
      </c>
      <c r="E2190" s="368">
        <v>0.18055555555555555</v>
      </c>
      <c r="F2190" s="164">
        <v>42504</v>
      </c>
      <c r="G2190" s="368">
        <v>0.18055555555555555</v>
      </c>
      <c r="H2190" s="366">
        <f t="shared" si="123"/>
        <v>0</v>
      </c>
      <c r="I2190" s="108">
        <v>1</v>
      </c>
      <c r="J2190" s="108" t="s">
        <v>2602</v>
      </c>
      <c r="K2190" s="108" t="s">
        <v>9</v>
      </c>
      <c r="L2190" s="108" t="s">
        <v>17</v>
      </c>
      <c r="M2190" s="108" t="s">
        <v>4216</v>
      </c>
      <c r="N2190" s="108">
        <v>110</v>
      </c>
      <c r="O2190" s="108" t="s">
        <v>8</v>
      </c>
      <c r="P2190" s="108" t="s">
        <v>4217</v>
      </c>
      <c r="Q2190" s="108" t="s">
        <v>4218</v>
      </c>
      <c r="R2190" s="108"/>
      <c r="S2190" s="108">
        <v>0.22</v>
      </c>
      <c r="T2190" s="367">
        <f t="shared" si="124"/>
        <v>0.22</v>
      </c>
      <c r="U2190" s="108" t="s">
        <v>29</v>
      </c>
      <c r="V2190" s="108"/>
      <c r="W2190" s="108"/>
      <c r="X2190" s="164"/>
      <c r="Y2190" s="367"/>
      <c r="Z2190" s="108"/>
      <c r="AA2190" s="107"/>
      <c r="AB2190" s="108"/>
      <c r="AC2190" s="164"/>
      <c r="AD2190" s="108" t="s">
        <v>38</v>
      </c>
      <c r="AE2190" s="108" t="s">
        <v>55</v>
      </c>
      <c r="AF2190" s="108"/>
      <c r="AG2190" s="108" t="s">
        <v>2867</v>
      </c>
      <c r="AH2190" s="159"/>
      <c r="AI2190" s="159"/>
      <c r="AJ2190" s="1">
        <f t="shared" si="122"/>
        <v>0</v>
      </c>
      <c r="AK2190" s="1">
        <f t="shared" si="125"/>
        <v>-0.22</v>
      </c>
    </row>
    <row r="2191" spans="1:37" ht="31.5" customHeight="1">
      <c r="A2191" s="179" t="s">
        <v>2467</v>
      </c>
      <c r="B2191" s="108" t="s">
        <v>16</v>
      </c>
      <c r="C2191" s="108" t="s">
        <v>488</v>
      </c>
      <c r="D2191" s="164">
        <v>42505</v>
      </c>
      <c r="E2191" s="368">
        <v>0.6430555555555556</v>
      </c>
      <c r="F2191" s="164">
        <v>42505</v>
      </c>
      <c r="G2191" s="368">
        <v>0.6430555555555556</v>
      </c>
      <c r="H2191" s="366">
        <f t="shared" si="123"/>
        <v>0</v>
      </c>
      <c r="I2191" s="108">
        <v>66</v>
      </c>
      <c r="J2191" s="108" t="s">
        <v>2610</v>
      </c>
      <c r="K2191" s="108" t="s">
        <v>9</v>
      </c>
      <c r="L2191" s="108" t="s">
        <v>17</v>
      </c>
      <c r="M2191" s="108" t="s">
        <v>2922</v>
      </c>
      <c r="N2191" s="108">
        <v>110</v>
      </c>
      <c r="O2191" s="108" t="s">
        <v>8</v>
      </c>
      <c r="P2191" s="108" t="s">
        <v>2923</v>
      </c>
      <c r="Q2191" s="108" t="s">
        <v>2924</v>
      </c>
      <c r="R2191" s="108"/>
      <c r="S2191" s="108">
        <v>15.45</v>
      </c>
      <c r="T2191" s="367">
        <f t="shared" si="124"/>
        <v>15.45</v>
      </c>
      <c r="U2191" s="108" t="s">
        <v>29</v>
      </c>
      <c r="V2191" s="108"/>
      <c r="W2191" s="108"/>
      <c r="X2191" s="108"/>
      <c r="Y2191" s="108"/>
      <c r="Z2191" s="108"/>
      <c r="AA2191" s="108"/>
      <c r="AB2191" s="108"/>
      <c r="AC2191" s="164"/>
      <c r="AD2191" s="108" t="s">
        <v>38</v>
      </c>
      <c r="AE2191" s="108" t="s">
        <v>55</v>
      </c>
      <c r="AF2191" s="108"/>
      <c r="AG2191" s="108" t="s">
        <v>2867</v>
      </c>
      <c r="AH2191" s="159"/>
      <c r="AI2191" s="159"/>
      <c r="AJ2191" s="1">
        <f t="shared" si="122"/>
        <v>0</v>
      </c>
      <c r="AK2191" s="1">
        <f t="shared" si="125"/>
        <v>-15.45</v>
      </c>
    </row>
    <row r="2192" spans="1:37" ht="47.25" customHeight="1">
      <c r="A2192" s="179" t="s">
        <v>2467</v>
      </c>
      <c r="B2192" s="108" t="s">
        <v>16</v>
      </c>
      <c r="C2192" s="108" t="s">
        <v>292</v>
      </c>
      <c r="D2192" s="164">
        <v>42507</v>
      </c>
      <c r="E2192" s="368">
        <v>0.34930555555555554</v>
      </c>
      <c r="F2192" s="164">
        <v>42507</v>
      </c>
      <c r="G2192" s="368">
        <v>0.67847222222222225</v>
      </c>
      <c r="H2192" s="366">
        <f t="shared" si="123"/>
        <v>0.32916666666278616</v>
      </c>
      <c r="I2192" s="108">
        <v>3</v>
      </c>
      <c r="J2192" s="108" t="s">
        <v>2463</v>
      </c>
      <c r="K2192" s="108" t="s">
        <v>21</v>
      </c>
      <c r="L2192" s="108" t="s">
        <v>10</v>
      </c>
      <c r="M2192" s="108" t="s">
        <v>2925</v>
      </c>
      <c r="N2192" s="108" t="s">
        <v>3</v>
      </c>
      <c r="O2192" s="108" t="s">
        <v>8</v>
      </c>
      <c r="P2192" s="108" t="s">
        <v>2926</v>
      </c>
      <c r="Q2192" s="108" t="s">
        <v>2927</v>
      </c>
      <c r="R2192" s="108">
        <v>9.11</v>
      </c>
      <c r="S2192" s="108"/>
      <c r="T2192" s="367">
        <f t="shared" si="124"/>
        <v>9.11</v>
      </c>
      <c r="U2192" s="108" t="s">
        <v>29</v>
      </c>
      <c r="V2192" s="108">
        <v>1989</v>
      </c>
      <c r="W2192" s="108" t="s">
        <v>2813</v>
      </c>
      <c r="X2192" s="164"/>
      <c r="Y2192" s="164" t="s">
        <v>9663</v>
      </c>
      <c r="Z2192" s="108">
        <v>100</v>
      </c>
      <c r="AA2192" s="107" t="s">
        <v>2899</v>
      </c>
      <c r="AB2192" s="108">
        <v>0</v>
      </c>
      <c r="AC2192" s="164"/>
      <c r="AD2192" s="108" t="s">
        <v>56</v>
      </c>
      <c r="AE2192" s="732" t="s">
        <v>55</v>
      </c>
      <c r="AF2192" s="732"/>
      <c r="AG2192" s="108" t="s">
        <v>9664</v>
      </c>
      <c r="AH2192" s="159"/>
      <c r="AI2192" s="159"/>
      <c r="AJ2192" s="1">
        <f t="shared" si="122"/>
        <v>0</v>
      </c>
      <c r="AK2192" s="1">
        <f t="shared" si="125"/>
        <v>-9.11</v>
      </c>
    </row>
    <row r="2193" spans="1:37" ht="204.75" customHeight="1">
      <c r="A2193" s="179" t="s">
        <v>5349</v>
      </c>
      <c r="B2193" s="179" t="s">
        <v>13</v>
      </c>
      <c r="C2193" s="179" t="s">
        <v>147</v>
      </c>
      <c r="D2193" s="169">
        <v>42581</v>
      </c>
      <c r="E2193" s="68">
        <v>0.38541666666666669</v>
      </c>
      <c r="F2193" s="169">
        <v>42581</v>
      </c>
      <c r="G2193" s="68">
        <v>0.39930555555555558</v>
      </c>
      <c r="H2193" s="68">
        <f>G2193-E2193</f>
        <v>1.3888888888888895E-2</v>
      </c>
      <c r="I2193" s="179">
        <v>1</v>
      </c>
      <c r="J2193" s="179" t="s">
        <v>141</v>
      </c>
      <c r="K2193" s="179" t="s">
        <v>141</v>
      </c>
      <c r="L2193" s="179" t="s">
        <v>12</v>
      </c>
      <c r="M2193" s="179" t="s">
        <v>10762</v>
      </c>
      <c r="N2193" s="179">
        <v>0.4</v>
      </c>
      <c r="O2193" s="179" t="s">
        <v>57</v>
      </c>
      <c r="P2193" s="179" t="s">
        <v>57</v>
      </c>
      <c r="Q2193" s="61" t="s">
        <v>10763</v>
      </c>
      <c r="R2193" s="190"/>
      <c r="S2193" s="190">
        <v>6.9</v>
      </c>
      <c r="T2193" s="190">
        <f>R2193+S2193</f>
        <v>6.9</v>
      </c>
      <c r="U2193" s="179" t="s">
        <v>62</v>
      </c>
      <c r="V2193" s="179" t="s">
        <v>141</v>
      </c>
      <c r="W2193" s="179" t="s">
        <v>141</v>
      </c>
      <c r="X2193" s="179" t="s">
        <v>141</v>
      </c>
      <c r="Y2193" s="179" t="s">
        <v>141</v>
      </c>
      <c r="Z2193" s="179" t="s">
        <v>141</v>
      </c>
      <c r="AA2193" s="179" t="s">
        <v>141</v>
      </c>
      <c r="AB2193" s="179" t="s">
        <v>141</v>
      </c>
      <c r="AC2193" s="179" t="s">
        <v>141</v>
      </c>
      <c r="AD2193" s="115" t="s">
        <v>23</v>
      </c>
      <c r="AE2193" s="179" t="s">
        <v>141</v>
      </c>
      <c r="AF2193" s="179" t="s">
        <v>141</v>
      </c>
      <c r="AG2193" s="179" t="s">
        <v>141</v>
      </c>
      <c r="AJ2193" s="1">
        <f t="shared" si="122"/>
        <v>0</v>
      </c>
      <c r="AK2193" s="1">
        <f t="shared" si="125"/>
        <v>-6.9</v>
      </c>
    </row>
    <row r="2194" spans="1:37" ht="31.5" customHeight="1">
      <c r="A2194" s="179" t="s">
        <v>2467</v>
      </c>
      <c r="B2194" s="108" t="s">
        <v>16</v>
      </c>
      <c r="C2194" s="108" t="s">
        <v>488</v>
      </c>
      <c r="D2194" s="164">
        <v>42509</v>
      </c>
      <c r="E2194" s="368">
        <v>0.21944444444444444</v>
      </c>
      <c r="F2194" s="164">
        <v>42509</v>
      </c>
      <c r="G2194" s="368">
        <v>0.21944444444444444</v>
      </c>
      <c r="H2194" s="366">
        <f t="shared" ref="H2194:H2203" si="126">(F2194+G2194)-(D2194+E2194)</f>
        <v>0</v>
      </c>
      <c r="I2194" s="108">
        <v>43</v>
      </c>
      <c r="J2194" s="178" t="s">
        <v>705</v>
      </c>
      <c r="K2194" s="178" t="s">
        <v>9</v>
      </c>
      <c r="L2194" s="178" t="s">
        <v>17</v>
      </c>
      <c r="M2194" s="108" t="s">
        <v>4222</v>
      </c>
      <c r="N2194" s="108">
        <v>35</v>
      </c>
      <c r="O2194" s="108" t="s">
        <v>8</v>
      </c>
      <c r="P2194" s="108" t="s">
        <v>4223</v>
      </c>
      <c r="Q2194" s="108" t="s">
        <v>4224</v>
      </c>
      <c r="R2194" s="108"/>
      <c r="S2194" s="108">
        <v>13.71</v>
      </c>
      <c r="T2194" s="367">
        <f t="shared" ref="T2194:T2203" si="127">SUM(R2194:S2194)</f>
        <v>13.71</v>
      </c>
      <c r="U2194" s="108"/>
      <c r="V2194" s="108"/>
      <c r="W2194" s="108"/>
      <c r="X2194" s="164"/>
      <c r="Y2194" s="164"/>
      <c r="Z2194" s="108"/>
      <c r="AA2194" s="107"/>
      <c r="AB2194" s="108"/>
      <c r="AC2194" s="164"/>
      <c r="AD2194" s="108" t="s">
        <v>38</v>
      </c>
      <c r="AE2194" s="108" t="s">
        <v>55</v>
      </c>
      <c r="AF2194" s="108"/>
      <c r="AG2194" s="108" t="s">
        <v>2820</v>
      </c>
      <c r="AH2194" s="159"/>
      <c r="AI2194" s="159"/>
      <c r="AJ2194" s="1">
        <f t="shared" si="122"/>
        <v>0</v>
      </c>
      <c r="AK2194" s="1">
        <f t="shared" si="125"/>
        <v>-13.71</v>
      </c>
    </row>
    <row r="2195" spans="1:37" ht="31.5" customHeight="1">
      <c r="A2195" s="179" t="s">
        <v>2467</v>
      </c>
      <c r="B2195" s="108" t="s">
        <v>16</v>
      </c>
      <c r="C2195" s="108" t="s">
        <v>292</v>
      </c>
      <c r="D2195" s="164">
        <v>42510</v>
      </c>
      <c r="E2195" s="368">
        <v>0.20208333333333331</v>
      </c>
      <c r="F2195" s="164">
        <v>42510</v>
      </c>
      <c r="G2195" s="368">
        <v>0.38680555555555557</v>
      </c>
      <c r="H2195" s="366">
        <f t="shared" si="126"/>
        <v>0.18472222222771961</v>
      </c>
      <c r="I2195" s="108">
        <v>9</v>
      </c>
      <c r="J2195" s="108" t="s">
        <v>144</v>
      </c>
      <c r="K2195" s="108" t="s">
        <v>52</v>
      </c>
      <c r="L2195" s="108" t="s">
        <v>10</v>
      </c>
      <c r="M2195" s="108" t="s">
        <v>2407</v>
      </c>
      <c r="N2195" s="108" t="s">
        <v>3</v>
      </c>
      <c r="O2195" s="108" t="s">
        <v>8</v>
      </c>
      <c r="P2195" s="108" t="s">
        <v>4225</v>
      </c>
      <c r="Q2195" s="108" t="s">
        <v>4226</v>
      </c>
      <c r="R2195" s="108">
        <v>8.8800000000000008</v>
      </c>
      <c r="S2195" s="108"/>
      <c r="T2195" s="367">
        <f t="shared" si="127"/>
        <v>8.8800000000000008</v>
      </c>
      <c r="U2195" s="108" t="s">
        <v>29</v>
      </c>
      <c r="V2195" s="108">
        <v>1954</v>
      </c>
      <c r="W2195" s="108" t="s">
        <v>2725</v>
      </c>
      <c r="X2195" s="164"/>
      <c r="Y2195" s="164" t="s">
        <v>9669</v>
      </c>
      <c r="Z2195" s="108">
        <v>100</v>
      </c>
      <c r="AA2195" s="107" t="s">
        <v>2815</v>
      </c>
      <c r="AB2195" s="108">
        <v>0</v>
      </c>
      <c r="AC2195" s="164"/>
      <c r="AD2195" s="108" t="s">
        <v>31</v>
      </c>
      <c r="AE2195" s="108" t="s">
        <v>55</v>
      </c>
      <c r="AF2195" s="108"/>
      <c r="AG2195" s="108" t="s">
        <v>9670</v>
      </c>
      <c r="AH2195" s="159"/>
      <c r="AI2195" s="159"/>
      <c r="AJ2195" s="1">
        <f t="shared" ref="AJ2195:AJ2258" si="128">T2195-S2195-R2195</f>
        <v>0</v>
      </c>
      <c r="AK2195" s="1">
        <f t="shared" si="125"/>
        <v>-8.8800000000000008</v>
      </c>
    </row>
    <row r="2196" spans="1:37" ht="31.5" customHeight="1">
      <c r="A2196" s="179" t="s">
        <v>2467</v>
      </c>
      <c r="B2196" s="370" t="s">
        <v>16</v>
      </c>
      <c r="C2196" s="108" t="s">
        <v>488</v>
      </c>
      <c r="D2196" s="164">
        <v>42511</v>
      </c>
      <c r="E2196" s="368">
        <v>0.1423611111111111</v>
      </c>
      <c r="F2196" s="164">
        <v>42511</v>
      </c>
      <c r="G2196" s="368">
        <v>0.1423611111111111</v>
      </c>
      <c r="H2196" s="366">
        <f t="shared" si="126"/>
        <v>0</v>
      </c>
      <c r="I2196" s="108">
        <v>98</v>
      </c>
      <c r="J2196" s="108" t="s">
        <v>4082</v>
      </c>
      <c r="K2196" s="108" t="s">
        <v>9</v>
      </c>
      <c r="L2196" s="108" t="s">
        <v>17</v>
      </c>
      <c r="M2196" s="108" t="s">
        <v>4227</v>
      </c>
      <c r="N2196" s="108">
        <v>110</v>
      </c>
      <c r="O2196" s="108" t="s">
        <v>8</v>
      </c>
      <c r="P2196" s="108" t="s">
        <v>4228</v>
      </c>
      <c r="Q2196" s="108" t="s">
        <v>4229</v>
      </c>
      <c r="R2196" s="108"/>
      <c r="S2196" s="108">
        <v>17.97</v>
      </c>
      <c r="T2196" s="367">
        <f t="shared" si="127"/>
        <v>17.97</v>
      </c>
      <c r="U2196" s="108" t="s">
        <v>29</v>
      </c>
      <c r="V2196" s="108"/>
      <c r="W2196" s="108"/>
      <c r="X2196" s="108"/>
      <c r="Y2196" s="108"/>
      <c r="Z2196" s="108"/>
      <c r="AA2196" s="107"/>
      <c r="AB2196" s="108"/>
      <c r="AC2196" s="108"/>
      <c r="AD2196" s="108" t="s">
        <v>38</v>
      </c>
      <c r="AE2196" s="108" t="s">
        <v>55</v>
      </c>
      <c r="AF2196" s="108"/>
      <c r="AG2196" s="108" t="s">
        <v>2867</v>
      </c>
      <c r="AH2196" s="159"/>
      <c r="AI2196" s="159"/>
      <c r="AJ2196" s="1">
        <f t="shared" si="128"/>
        <v>0</v>
      </c>
      <c r="AK2196" s="1">
        <f t="shared" si="125"/>
        <v>-17.97</v>
      </c>
    </row>
    <row r="2197" spans="1:37" ht="31.5" customHeight="1">
      <c r="A2197" s="179" t="s">
        <v>2467</v>
      </c>
      <c r="B2197" s="108" t="s">
        <v>16</v>
      </c>
      <c r="C2197" s="108" t="s">
        <v>292</v>
      </c>
      <c r="D2197" s="164">
        <v>42511</v>
      </c>
      <c r="E2197" s="368">
        <v>0.875</v>
      </c>
      <c r="F2197" s="164">
        <v>42511</v>
      </c>
      <c r="G2197" s="368">
        <v>0.875</v>
      </c>
      <c r="H2197" s="366">
        <f t="shared" si="126"/>
        <v>0</v>
      </c>
      <c r="I2197" s="108">
        <v>4</v>
      </c>
      <c r="J2197" s="108" t="s">
        <v>144</v>
      </c>
      <c r="K2197" s="108" t="s">
        <v>9</v>
      </c>
      <c r="L2197" s="108" t="s">
        <v>10</v>
      </c>
      <c r="M2197" s="108" t="s">
        <v>713</v>
      </c>
      <c r="N2197" s="108" t="s">
        <v>3</v>
      </c>
      <c r="O2197" s="108" t="s">
        <v>8</v>
      </c>
      <c r="P2197" s="108" t="s">
        <v>4204</v>
      </c>
      <c r="Q2197" s="108" t="s">
        <v>4230</v>
      </c>
      <c r="R2197" s="108">
        <v>0.11</v>
      </c>
      <c r="S2197" s="108">
        <v>0.09</v>
      </c>
      <c r="T2197" s="367">
        <f t="shared" si="127"/>
        <v>0.2</v>
      </c>
      <c r="U2197" s="108" t="s">
        <v>29</v>
      </c>
      <c r="V2197" s="108">
        <v>1966</v>
      </c>
      <c r="W2197" s="108" t="s">
        <v>9671</v>
      </c>
      <c r="X2197" s="164"/>
      <c r="Y2197" s="164" t="s">
        <v>9637</v>
      </c>
      <c r="Z2197" s="108">
        <v>100</v>
      </c>
      <c r="AA2197" s="107" t="s">
        <v>9672</v>
      </c>
      <c r="AB2197" s="108">
        <v>0</v>
      </c>
      <c r="AC2197" s="164"/>
      <c r="AD2197" s="108" t="s">
        <v>31</v>
      </c>
      <c r="AE2197" s="108" t="s">
        <v>55</v>
      </c>
      <c r="AF2197" s="108"/>
      <c r="AG2197" s="108" t="s">
        <v>9673</v>
      </c>
      <c r="AH2197" s="159"/>
      <c r="AI2197" s="159"/>
      <c r="AJ2197" s="1">
        <f t="shared" si="128"/>
        <v>0</v>
      </c>
      <c r="AK2197" s="1">
        <f t="shared" si="125"/>
        <v>-0.2</v>
      </c>
    </row>
    <row r="2198" spans="1:37" ht="47.25" customHeight="1">
      <c r="A2198" s="179" t="s">
        <v>2467</v>
      </c>
      <c r="B2198" s="108" t="s">
        <v>16</v>
      </c>
      <c r="C2198" s="108" t="s">
        <v>292</v>
      </c>
      <c r="D2198" s="164">
        <v>42513</v>
      </c>
      <c r="E2198" s="368">
        <v>0.55833333333333335</v>
      </c>
      <c r="F2198" s="164">
        <v>42513</v>
      </c>
      <c r="G2198" s="368">
        <v>0.55833333333333335</v>
      </c>
      <c r="H2198" s="366">
        <f t="shared" si="126"/>
        <v>0</v>
      </c>
      <c r="I2198" s="108">
        <v>2</v>
      </c>
      <c r="J2198" s="108" t="s">
        <v>2463</v>
      </c>
      <c r="K2198" s="108" t="s">
        <v>9</v>
      </c>
      <c r="L2198" s="108" t="s">
        <v>10</v>
      </c>
      <c r="M2198" s="108" t="s">
        <v>4231</v>
      </c>
      <c r="N2198" s="108" t="s">
        <v>3</v>
      </c>
      <c r="O2198" s="108" t="s">
        <v>8</v>
      </c>
      <c r="P2198" s="108" t="s">
        <v>4232</v>
      </c>
      <c r="Q2198" s="108" t="s">
        <v>4233</v>
      </c>
      <c r="R2198" s="108"/>
      <c r="S2198" s="108">
        <v>0.6</v>
      </c>
      <c r="T2198" s="367">
        <f t="shared" si="127"/>
        <v>0.6</v>
      </c>
      <c r="U2198" s="108" t="s">
        <v>29</v>
      </c>
      <c r="V2198" s="108">
        <v>1969</v>
      </c>
      <c r="W2198" s="108" t="s">
        <v>2725</v>
      </c>
      <c r="X2198" s="108"/>
      <c r="Y2198" s="164" t="s">
        <v>9674</v>
      </c>
      <c r="Z2198" s="108">
        <v>100</v>
      </c>
      <c r="AA2198" s="107" t="s">
        <v>2818</v>
      </c>
      <c r="AB2198" s="108">
        <v>1</v>
      </c>
      <c r="AC2198" s="164"/>
      <c r="AD2198" s="108" t="s">
        <v>43</v>
      </c>
      <c r="AE2198" s="108" t="s">
        <v>55</v>
      </c>
      <c r="AF2198" s="108"/>
      <c r="AG2198" s="108" t="s">
        <v>9675</v>
      </c>
      <c r="AH2198" s="159"/>
      <c r="AI2198" s="159"/>
      <c r="AJ2198" s="1">
        <f t="shared" si="128"/>
        <v>0</v>
      </c>
      <c r="AK2198" s="1">
        <f t="shared" si="125"/>
        <v>-0.6</v>
      </c>
    </row>
    <row r="2199" spans="1:37" ht="31.5" customHeight="1">
      <c r="A2199" s="179" t="s">
        <v>2467</v>
      </c>
      <c r="B2199" s="108" t="s">
        <v>16</v>
      </c>
      <c r="C2199" s="108" t="s">
        <v>488</v>
      </c>
      <c r="D2199" s="164">
        <v>42513</v>
      </c>
      <c r="E2199" s="368">
        <v>0.63958333333333328</v>
      </c>
      <c r="F2199" s="164">
        <v>42513</v>
      </c>
      <c r="G2199" s="368">
        <v>0.63958333333333328</v>
      </c>
      <c r="H2199" s="366">
        <f t="shared" si="126"/>
        <v>0</v>
      </c>
      <c r="I2199" s="108">
        <v>69</v>
      </c>
      <c r="J2199" s="178" t="s">
        <v>705</v>
      </c>
      <c r="K2199" s="178"/>
      <c r="L2199" s="178" t="s">
        <v>17</v>
      </c>
      <c r="M2199" s="108" t="s">
        <v>1684</v>
      </c>
      <c r="N2199" s="108">
        <v>35</v>
      </c>
      <c r="O2199" s="108" t="s">
        <v>8</v>
      </c>
      <c r="P2199" s="364" t="s">
        <v>1685</v>
      </c>
      <c r="Q2199" s="108" t="s">
        <v>4234</v>
      </c>
      <c r="R2199" s="108"/>
      <c r="S2199" s="108">
        <v>12.2</v>
      </c>
      <c r="T2199" s="367">
        <f t="shared" si="127"/>
        <v>12.2</v>
      </c>
      <c r="U2199" s="108"/>
      <c r="V2199" s="108"/>
      <c r="W2199" s="108"/>
      <c r="X2199" s="164"/>
      <c r="Y2199" s="367"/>
      <c r="Z2199" s="108"/>
      <c r="AA2199" s="107"/>
      <c r="AB2199" s="108"/>
      <c r="AC2199" s="164"/>
      <c r="AD2199" s="108" t="s">
        <v>38</v>
      </c>
      <c r="AE2199" s="108" t="s">
        <v>55</v>
      </c>
      <c r="AF2199" s="108"/>
      <c r="AG2199" s="108" t="s">
        <v>2820</v>
      </c>
      <c r="AH2199" s="159"/>
      <c r="AI2199" s="159"/>
      <c r="AJ2199" s="1">
        <f t="shared" si="128"/>
        <v>0</v>
      </c>
      <c r="AK2199" s="1">
        <f t="shared" si="125"/>
        <v>-12.2</v>
      </c>
    </row>
    <row r="2200" spans="1:37" ht="31.5" customHeight="1">
      <c r="A2200" s="179" t="s">
        <v>2467</v>
      </c>
      <c r="B2200" s="108" t="s">
        <v>16</v>
      </c>
      <c r="C2200" s="108" t="s">
        <v>292</v>
      </c>
      <c r="D2200" s="164">
        <v>42513</v>
      </c>
      <c r="E2200" s="368">
        <v>0.69236111111111109</v>
      </c>
      <c r="F2200" s="164">
        <v>42513</v>
      </c>
      <c r="G2200" s="368">
        <v>0.6958333333333333</v>
      </c>
      <c r="H2200" s="366">
        <f t="shared" si="126"/>
        <v>3.4722222189884633E-3</v>
      </c>
      <c r="I2200" s="108">
        <v>4</v>
      </c>
      <c r="J2200" s="108" t="s">
        <v>2463</v>
      </c>
      <c r="K2200" s="108" t="s">
        <v>21</v>
      </c>
      <c r="L2200" s="108" t="s">
        <v>10</v>
      </c>
      <c r="M2200" s="108" t="s">
        <v>4235</v>
      </c>
      <c r="N2200" s="108" t="s">
        <v>3</v>
      </c>
      <c r="O2200" s="108" t="s">
        <v>8</v>
      </c>
      <c r="P2200" s="108" t="s">
        <v>4104</v>
      </c>
      <c r="Q2200" s="108" t="s">
        <v>4236</v>
      </c>
      <c r="R2200" s="108"/>
      <c r="S2200" s="108">
        <v>0.92</v>
      </c>
      <c r="T2200" s="367">
        <f t="shared" si="127"/>
        <v>0.92</v>
      </c>
      <c r="U2200" s="108" t="s">
        <v>29</v>
      </c>
      <c r="V2200" s="108">
        <v>1986</v>
      </c>
      <c r="W2200" s="108" t="s">
        <v>2725</v>
      </c>
      <c r="X2200" s="164"/>
      <c r="Y2200" s="164">
        <v>42488</v>
      </c>
      <c r="Z2200" s="108">
        <v>100</v>
      </c>
      <c r="AA2200" s="107" t="s">
        <v>2903</v>
      </c>
      <c r="AB2200" s="108">
        <v>0</v>
      </c>
      <c r="AC2200" s="164"/>
      <c r="AD2200" s="108" t="s">
        <v>43</v>
      </c>
      <c r="AE2200" s="108" t="s">
        <v>55</v>
      </c>
      <c r="AF2200" s="108"/>
      <c r="AG2200" s="108" t="s">
        <v>9676</v>
      </c>
      <c r="AH2200" s="159"/>
      <c r="AI2200" s="159"/>
      <c r="AJ2200" s="1">
        <f t="shared" si="128"/>
        <v>0</v>
      </c>
      <c r="AK2200" s="1">
        <f t="shared" si="125"/>
        <v>-0.92</v>
      </c>
    </row>
    <row r="2201" spans="1:37" ht="31.5" customHeight="1">
      <c r="A2201" s="179" t="s">
        <v>2467</v>
      </c>
      <c r="B2201" s="108" t="s">
        <v>16</v>
      </c>
      <c r="C2201" s="108" t="s">
        <v>292</v>
      </c>
      <c r="D2201" s="164">
        <v>42513</v>
      </c>
      <c r="E2201" s="368">
        <v>0.69166666666666676</v>
      </c>
      <c r="F2201" s="164">
        <v>42513</v>
      </c>
      <c r="G2201" s="368">
        <v>0.72986111111111107</v>
      </c>
      <c r="H2201" s="366">
        <f t="shared" si="126"/>
        <v>3.8194444445252884E-2</v>
      </c>
      <c r="I2201" s="108">
        <v>25</v>
      </c>
      <c r="J2201" s="108" t="s">
        <v>144</v>
      </c>
      <c r="K2201" s="108" t="s">
        <v>21</v>
      </c>
      <c r="L2201" s="108" t="s">
        <v>10</v>
      </c>
      <c r="M2201" s="108" t="s">
        <v>4237</v>
      </c>
      <c r="N2201" s="108">
        <v>35</v>
      </c>
      <c r="O2201" s="108" t="s">
        <v>14</v>
      </c>
      <c r="P2201" s="108" t="s">
        <v>4238</v>
      </c>
      <c r="Q2201" s="108" t="s">
        <v>4239</v>
      </c>
      <c r="R2201" s="108">
        <v>32.049999999999997</v>
      </c>
      <c r="S2201" s="108"/>
      <c r="T2201" s="367">
        <f t="shared" si="127"/>
        <v>32.049999999999997</v>
      </c>
      <c r="U2201" s="108" t="s">
        <v>29</v>
      </c>
      <c r="V2201" s="108">
        <v>1978</v>
      </c>
      <c r="W2201" s="108" t="s">
        <v>9677</v>
      </c>
      <c r="X2201" s="164" t="s">
        <v>9678</v>
      </c>
      <c r="Y2201" s="164" t="s">
        <v>9679</v>
      </c>
      <c r="Z2201" s="108">
        <v>100</v>
      </c>
      <c r="AA2201" s="107" t="s">
        <v>2815</v>
      </c>
      <c r="AB2201" s="108">
        <v>0</v>
      </c>
      <c r="AC2201" s="164"/>
      <c r="AD2201" s="108" t="s">
        <v>43</v>
      </c>
      <c r="AE2201" s="108" t="s">
        <v>55</v>
      </c>
      <c r="AF2201" s="108"/>
      <c r="AG2201" s="108" t="s">
        <v>9680</v>
      </c>
      <c r="AH2201" s="159"/>
      <c r="AI2201" s="159"/>
      <c r="AJ2201" s="1">
        <f t="shared" si="128"/>
        <v>0</v>
      </c>
      <c r="AK2201" s="1">
        <f t="shared" si="125"/>
        <v>-32.049999999999997</v>
      </c>
    </row>
    <row r="2202" spans="1:37" ht="31.5" customHeight="1">
      <c r="A2202" s="179" t="s">
        <v>2467</v>
      </c>
      <c r="B2202" s="108" t="s">
        <v>16</v>
      </c>
      <c r="C2202" s="108" t="s">
        <v>292</v>
      </c>
      <c r="D2202" s="164">
        <v>42513</v>
      </c>
      <c r="E2202" s="368">
        <v>0.71180555555555547</v>
      </c>
      <c r="F2202" s="164">
        <v>42513</v>
      </c>
      <c r="G2202" s="368">
        <v>0.71180555555555547</v>
      </c>
      <c r="H2202" s="366">
        <f t="shared" si="126"/>
        <v>0</v>
      </c>
      <c r="I2202" s="108">
        <v>10</v>
      </c>
      <c r="J2202" s="108" t="s">
        <v>144</v>
      </c>
      <c r="K2202" s="108" t="s">
        <v>9</v>
      </c>
      <c r="L2202" s="108" t="s">
        <v>10</v>
      </c>
      <c r="M2202" s="108" t="s">
        <v>4240</v>
      </c>
      <c r="N2202" s="108" t="s">
        <v>3</v>
      </c>
      <c r="O2202" s="108" t="s">
        <v>8</v>
      </c>
      <c r="P2202" s="108" t="s">
        <v>4241</v>
      </c>
      <c r="Q2202" s="108" t="s">
        <v>9681</v>
      </c>
      <c r="R2202" s="108"/>
      <c r="S2202" s="108">
        <v>0.93</v>
      </c>
      <c r="T2202" s="367">
        <f t="shared" si="127"/>
        <v>0.93</v>
      </c>
      <c r="U2202" s="108" t="s">
        <v>34</v>
      </c>
      <c r="V2202" s="108">
        <v>1999</v>
      </c>
      <c r="W2202" s="108" t="s">
        <v>9682</v>
      </c>
      <c r="X2202" s="164"/>
      <c r="Y2202" s="164">
        <v>42328</v>
      </c>
      <c r="Z2202" s="108">
        <v>100</v>
      </c>
      <c r="AA2202" s="107" t="s">
        <v>2815</v>
      </c>
      <c r="AB2202" s="108">
        <v>0</v>
      </c>
      <c r="AC2202" s="164"/>
      <c r="AD2202" s="108" t="s">
        <v>43</v>
      </c>
      <c r="AE2202" s="108" t="s">
        <v>55</v>
      </c>
      <c r="AF2202" s="108"/>
      <c r="AG2202" s="108" t="s">
        <v>9683</v>
      </c>
      <c r="AH2202" s="159"/>
      <c r="AI2202" s="159"/>
      <c r="AJ2202" s="1">
        <f t="shared" si="128"/>
        <v>0</v>
      </c>
      <c r="AK2202" s="1">
        <f t="shared" si="125"/>
        <v>-0.93</v>
      </c>
    </row>
    <row r="2203" spans="1:37" ht="31.5" customHeight="1">
      <c r="A2203" s="179" t="s">
        <v>2467</v>
      </c>
      <c r="B2203" s="108" t="s">
        <v>16</v>
      </c>
      <c r="C2203" s="108" t="s">
        <v>292</v>
      </c>
      <c r="D2203" s="164">
        <v>42513</v>
      </c>
      <c r="E2203" s="368">
        <v>0.72569444444444453</v>
      </c>
      <c r="F2203" s="164">
        <v>42513</v>
      </c>
      <c r="G2203" s="368">
        <v>0.72569444444444453</v>
      </c>
      <c r="H2203" s="366">
        <f t="shared" si="126"/>
        <v>0</v>
      </c>
      <c r="I2203" s="108">
        <v>12</v>
      </c>
      <c r="J2203" s="108" t="s">
        <v>144</v>
      </c>
      <c r="K2203" s="108" t="s">
        <v>9</v>
      </c>
      <c r="L2203" s="108" t="s">
        <v>10</v>
      </c>
      <c r="M2203" s="108" t="s">
        <v>4242</v>
      </c>
      <c r="N2203" s="108" t="s">
        <v>3</v>
      </c>
      <c r="O2203" s="108" t="s">
        <v>8</v>
      </c>
      <c r="P2203" s="108" t="s">
        <v>4243</v>
      </c>
      <c r="Q2203" s="108" t="s">
        <v>9684</v>
      </c>
      <c r="R2203" s="108"/>
      <c r="S2203" s="108">
        <v>0.86</v>
      </c>
      <c r="T2203" s="367">
        <f t="shared" si="127"/>
        <v>0.86</v>
      </c>
      <c r="U2203" s="108" t="s">
        <v>29</v>
      </c>
      <c r="V2203" s="108">
        <v>1980</v>
      </c>
      <c r="W2203" s="108" t="s">
        <v>2725</v>
      </c>
      <c r="X2203" s="164"/>
      <c r="Y2203" s="164" t="s">
        <v>9685</v>
      </c>
      <c r="Z2203" s="108">
        <v>100</v>
      </c>
      <c r="AA2203" s="107" t="s">
        <v>2899</v>
      </c>
      <c r="AB2203" s="108">
        <v>0</v>
      </c>
      <c r="AC2203" s="164"/>
      <c r="AD2203" s="108" t="s">
        <v>43</v>
      </c>
      <c r="AE2203" s="108" t="s">
        <v>55</v>
      </c>
      <c r="AF2203" s="108"/>
      <c r="AG2203" s="108" t="s">
        <v>9686</v>
      </c>
      <c r="AH2203" s="159"/>
      <c r="AI2203" s="159"/>
      <c r="AJ2203" s="1">
        <f t="shared" si="128"/>
        <v>0</v>
      </c>
      <c r="AK2203" s="1">
        <f t="shared" si="125"/>
        <v>-0.86</v>
      </c>
    </row>
    <row r="2204" spans="1:37" ht="47.25" customHeight="1">
      <c r="A2204" s="179" t="s">
        <v>672</v>
      </c>
      <c r="B2204" s="179" t="s">
        <v>6</v>
      </c>
      <c r="C2204" s="179" t="s">
        <v>1868</v>
      </c>
      <c r="D2204" s="169">
        <v>42425</v>
      </c>
      <c r="E2204" s="176">
        <v>0.29375000000000001</v>
      </c>
      <c r="F2204" s="169">
        <v>42425</v>
      </c>
      <c r="G2204" s="176">
        <v>0.29375000000000001</v>
      </c>
      <c r="H2204" s="176">
        <v>0</v>
      </c>
      <c r="I2204" s="179">
        <v>20</v>
      </c>
      <c r="J2204" s="179" t="s">
        <v>1027</v>
      </c>
      <c r="K2204" s="179"/>
      <c r="L2204" s="179" t="s">
        <v>4</v>
      </c>
      <c r="M2204" s="179" t="s">
        <v>1028</v>
      </c>
      <c r="N2204" s="179">
        <v>35</v>
      </c>
      <c r="O2204" s="179" t="s">
        <v>14</v>
      </c>
      <c r="P2204" s="179" t="s">
        <v>3513</v>
      </c>
      <c r="Q2204" s="179" t="s">
        <v>3514</v>
      </c>
      <c r="R2204" s="179"/>
      <c r="S2204" s="179">
        <v>6.8</v>
      </c>
      <c r="T2204" s="179">
        <v>6.8</v>
      </c>
      <c r="U2204" s="80" t="s">
        <v>29</v>
      </c>
      <c r="V2204" s="337">
        <v>40515</v>
      </c>
      <c r="W2204" s="80" t="s">
        <v>3515</v>
      </c>
      <c r="X2204" s="80" t="s">
        <v>3516</v>
      </c>
      <c r="Y2204" s="80" t="s">
        <v>3517</v>
      </c>
      <c r="Z2204" s="338">
        <v>0.2</v>
      </c>
      <c r="AA2204" s="80" t="s">
        <v>3518</v>
      </c>
      <c r="AB2204" s="80" t="s">
        <v>3519</v>
      </c>
      <c r="AC2204" s="80"/>
      <c r="AD2204" s="115" t="s">
        <v>23</v>
      </c>
      <c r="AE2204" s="80"/>
      <c r="AF2204" s="80"/>
      <c r="AG2204" s="80"/>
      <c r="AJ2204" s="1">
        <f t="shared" si="128"/>
        <v>0</v>
      </c>
    </row>
    <row r="2205" spans="1:37" ht="31.5" customHeight="1">
      <c r="A2205" s="179" t="s">
        <v>2467</v>
      </c>
      <c r="B2205" s="108" t="s">
        <v>16</v>
      </c>
      <c r="C2205" s="108" t="s">
        <v>488</v>
      </c>
      <c r="D2205" s="164">
        <v>42515</v>
      </c>
      <c r="E2205" s="368">
        <v>0.63194444444444442</v>
      </c>
      <c r="F2205" s="164">
        <v>42515</v>
      </c>
      <c r="G2205" s="368">
        <v>0.63194444444444442</v>
      </c>
      <c r="H2205" s="366">
        <f t="shared" ref="H2205:H2221" si="129">(F2205+G2205)-(D2205+E2205)</f>
        <v>0</v>
      </c>
      <c r="I2205" s="108">
        <v>8</v>
      </c>
      <c r="J2205" s="178" t="s">
        <v>705</v>
      </c>
      <c r="K2205" s="108"/>
      <c r="L2205" s="108" t="s">
        <v>17</v>
      </c>
      <c r="M2205" s="108" t="s">
        <v>4196</v>
      </c>
      <c r="N2205" s="108" t="s">
        <v>3</v>
      </c>
      <c r="O2205" s="108" t="s">
        <v>8</v>
      </c>
      <c r="P2205" s="108" t="s">
        <v>4197</v>
      </c>
      <c r="Q2205" s="108" t="s">
        <v>4198</v>
      </c>
      <c r="R2205" s="108"/>
      <c r="S2205" s="108">
        <v>11.8</v>
      </c>
      <c r="T2205" s="367">
        <f t="shared" ref="T2205:T2221" si="130">SUM(R2205:S2205)</f>
        <v>11.8</v>
      </c>
      <c r="U2205" s="108"/>
      <c r="V2205" s="108"/>
      <c r="W2205" s="108"/>
      <c r="X2205" s="108"/>
      <c r="Y2205" s="164"/>
      <c r="Z2205" s="108"/>
      <c r="AA2205" s="108"/>
      <c r="AB2205" s="108"/>
      <c r="AC2205" s="164"/>
      <c r="AD2205" s="108" t="s">
        <v>38</v>
      </c>
      <c r="AE2205" s="108" t="s">
        <v>55</v>
      </c>
      <c r="AF2205" s="108"/>
      <c r="AG2205" s="108" t="s">
        <v>2820</v>
      </c>
      <c r="AH2205" s="159"/>
      <c r="AI2205" s="159"/>
      <c r="AJ2205" s="1">
        <f t="shared" si="128"/>
        <v>0</v>
      </c>
      <c r="AK2205" s="1">
        <f t="shared" ref="AK2205:AK2221" si="131">AJ2205-T2205</f>
        <v>-11.8</v>
      </c>
    </row>
    <row r="2206" spans="1:37" ht="47.25" customHeight="1">
      <c r="A2206" s="179" t="s">
        <v>2467</v>
      </c>
      <c r="B2206" s="108" t="s">
        <v>16</v>
      </c>
      <c r="C2206" s="108" t="s">
        <v>292</v>
      </c>
      <c r="D2206" s="164">
        <v>42516</v>
      </c>
      <c r="E2206" s="368">
        <v>0.40138888888888885</v>
      </c>
      <c r="F2206" s="164">
        <v>42516</v>
      </c>
      <c r="G2206" s="368">
        <v>0.57430555555555551</v>
      </c>
      <c r="H2206" s="366">
        <f t="shared" si="129"/>
        <v>0.17291666667006211</v>
      </c>
      <c r="I2206" s="108">
        <v>1</v>
      </c>
      <c r="J2206" s="108" t="s">
        <v>2463</v>
      </c>
      <c r="K2206" s="108" t="s">
        <v>52</v>
      </c>
      <c r="L2206" s="108" t="s">
        <v>4</v>
      </c>
      <c r="M2206" s="108" t="s">
        <v>4199</v>
      </c>
      <c r="N2206" s="108" t="s">
        <v>3</v>
      </c>
      <c r="O2206" s="108" t="s">
        <v>8</v>
      </c>
      <c r="P2206" s="108" t="s">
        <v>4200</v>
      </c>
      <c r="Q2206" s="364" t="s">
        <v>4201</v>
      </c>
      <c r="R2206" s="108">
        <v>0.19</v>
      </c>
      <c r="S2206" s="108"/>
      <c r="T2206" s="367">
        <f t="shared" si="130"/>
        <v>0.19</v>
      </c>
      <c r="U2206" s="108" t="s">
        <v>48</v>
      </c>
      <c r="V2206" s="108">
        <v>1957</v>
      </c>
      <c r="W2206" s="164" t="s">
        <v>9690</v>
      </c>
      <c r="X2206" s="164"/>
      <c r="Y2206" s="164"/>
      <c r="Z2206" s="108"/>
      <c r="AA2206" s="107"/>
      <c r="AB2206" s="108"/>
      <c r="AC2206" s="164"/>
      <c r="AD2206" s="108" t="s">
        <v>0</v>
      </c>
      <c r="AE2206" s="108"/>
      <c r="AF2206" s="108"/>
      <c r="AG2206" s="364" t="s">
        <v>9691</v>
      </c>
      <c r="AH2206" s="159"/>
      <c r="AI2206" s="159"/>
      <c r="AJ2206" s="1">
        <f t="shared" si="128"/>
        <v>0</v>
      </c>
      <c r="AK2206" s="1">
        <f t="shared" si="131"/>
        <v>-0.19</v>
      </c>
    </row>
    <row r="2207" spans="1:37" ht="47.25" customHeight="1">
      <c r="A2207" s="179" t="s">
        <v>2467</v>
      </c>
      <c r="B2207" s="108" t="s">
        <v>16</v>
      </c>
      <c r="C2207" s="108" t="s">
        <v>292</v>
      </c>
      <c r="D2207" s="164">
        <v>42517</v>
      </c>
      <c r="E2207" s="368">
        <v>0.78888888888888886</v>
      </c>
      <c r="F2207" s="164">
        <v>42517</v>
      </c>
      <c r="G2207" s="368">
        <v>0.85625000000000007</v>
      </c>
      <c r="H2207" s="366">
        <f t="shared" si="129"/>
        <v>6.7361111105128657E-2</v>
      </c>
      <c r="I2207" s="108">
        <v>2</v>
      </c>
      <c r="J2207" s="108" t="s">
        <v>144</v>
      </c>
      <c r="K2207" s="108" t="s">
        <v>52</v>
      </c>
      <c r="L2207" s="108" t="s">
        <v>10</v>
      </c>
      <c r="M2207" s="108" t="s">
        <v>4203</v>
      </c>
      <c r="N2207" s="108" t="s">
        <v>3</v>
      </c>
      <c r="O2207" s="108" t="s">
        <v>8</v>
      </c>
      <c r="P2207" s="108" t="s">
        <v>4310</v>
      </c>
      <c r="Q2207" s="108" t="s">
        <v>9692</v>
      </c>
      <c r="R2207" s="108">
        <v>0.17</v>
      </c>
      <c r="S2207" s="108"/>
      <c r="T2207" s="367">
        <f t="shared" si="130"/>
        <v>0.17</v>
      </c>
      <c r="U2207" s="108" t="s">
        <v>29</v>
      </c>
      <c r="V2207" s="108">
        <v>1952</v>
      </c>
      <c r="W2207" s="108" t="s">
        <v>2745</v>
      </c>
      <c r="X2207" s="164"/>
      <c r="Y2207" s="164" t="s">
        <v>9693</v>
      </c>
      <c r="Z2207" s="108">
        <v>100</v>
      </c>
      <c r="AA2207" s="107" t="s">
        <v>2815</v>
      </c>
      <c r="AB2207" s="108">
        <v>0</v>
      </c>
      <c r="AC2207" s="164"/>
      <c r="AD2207" s="108" t="s">
        <v>31</v>
      </c>
      <c r="AE2207" s="108" t="s">
        <v>55</v>
      </c>
      <c r="AF2207" s="108"/>
      <c r="AG2207" s="108" t="s">
        <v>9694</v>
      </c>
      <c r="AH2207" s="159"/>
      <c r="AI2207" s="159"/>
      <c r="AJ2207" s="1">
        <f t="shared" si="128"/>
        <v>0</v>
      </c>
      <c r="AK2207" s="1">
        <f t="shared" si="131"/>
        <v>-0.17</v>
      </c>
    </row>
    <row r="2208" spans="1:37" ht="47.25" customHeight="1">
      <c r="A2208" s="179" t="s">
        <v>2467</v>
      </c>
      <c r="B2208" s="108" t="s">
        <v>16</v>
      </c>
      <c r="C2208" s="108" t="s">
        <v>488</v>
      </c>
      <c r="D2208" s="164">
        <v>42518</v>
      </c>
      <c r="E2208" s="368">
        <v>0.16319444444444445</v>
      </c>
      <c r="F2208" s="164">
        <v>42518</v>
      </c>
      <c r="G2208" s="368">
        <v>0.16319444444444445</v>
      </c>
      <c r="H2208" s="366">
        <f t="shared" si="129"/>
        <v>0</v>
      </c>
      <c r="I2208" s="108">
        <v>128</v>
      </c>
      <c r="J2208" s="108" t="s">
        <v>4318</v>
      </c>
      <c r="K2208" s="108" t="s">
        <v>9</v>
      </c>
      <c r="L2208" s="108" t="s">
        <v>17</v>
      </c>
      <c r="M2208" s="108" t="s">
        <v>4319</v>
      </c>
      <c r="N2208" s="108">
        <v>110</v>
      </c>
      <c r="O2208" s="108" t="s">
        <v>8</v>
      </c>
      <c r="P2208" s="108" t="s">
        <v>4320</v>
      </c>
      <c r="Q2208" s="108" t="s">
        <v>9695</v>
      </c>
      <c r="R2208" s="108"/>
      <c r="S2208" s="108">
        <v>39.97</v>
      </c>
      <c r="T2208" s="367">
        <f t="shared" si="130"/>
        <v>39.97</v>
      </c>
      <c r="U2208" s="108" t="s">
        <v>29</v>
      </c>
      <c r="V2208" s="108"/>
      <c r="W2208" s="108"/>
      <c r="X2208" s="164"/>
      <c r="Y2208" s="164"/>
      <c r="Z2208" s="108"/>
      <c r="AA2208" s="107"/>
      <c r="AB2208" s="108"/>
      <c r="AC2208" s="164"/>
      <c r="AD2208" s="108" t="s">
        <v>38</v>
      </c>
      <c r="AE2208" s="108" t="s">
        <v>55</v>
      </c>
      <c r="AF2208" s="108"/>
      <c r="AG2208" s="108" t="s">
        <v>2867</v>
      </c>
      <c r="AH2208" s="159"/>
      <c r="AI2208" s="159"/>
      <c r="AJ2208" s="1">
        <f t="shared" si="128"/>
        <v>0</v>
      </c>
      <c r="AK2208" s="1">
        <f t="shared" si="131"/>
        <v>-39.97</v>
      </c>
    </row>
    <row r="2209" spans="1:37" ht="47.25" customHeight="1">
      <c r="A2209" s="179" t="s">
        <v>2467</v>
      </c>
      <c r="B2209" s="108" t="s">
        <v>16</v>
      </c>
      <c r="C2209" s="108" t="s">
        <v>292</v>
      </c>
      <c r="D2209" s="164">
        <v>42521</v>
      </c>
      <c r="E2209" s="368">
        <v>0.84375</v>
      </c>
      <c r="F2209" s="164">
        <v>42522</v>
      </c>
      <c r="G2209" s="368">
        <v>0.51666666666666672</v>
      </c>
      <c r="H2209" s="366">
        <f t="shared" si="129"/>
        <v>0.67291666667006211</v>
      </c>
      <c r="I2209" s="108">
        <v>2</v>
      </c>
      <c r="J2209" s="108" t="s">
        <v>4432</v>
      </c>
      <c r="K2209" s="108" t="s">
        <v>52</v>
      </c>
      <c r="L2209" s="108" t="s">
        <v>10</v>
      </c>
      <c r="M2209" s="108" t="s">
        <v>2407</v>
      </c>
      <c r="N2209" s="108" t="s">
        <v>3</v>
      </c>
      <c r="O2209" s="108" t="s">
        <v>8</v>
      </c>
      <c r="P2209" s="108" t="s">
        <v>4433</v>
      </c>
      <c r="Q2209" s="108" t="s">
        <v>9696</v>
      </c>
      <c r="R2209" s="108">
        <v>0.68</v>
      </c>
      <c r="S2209" s="108">
        <v>0.03</v>
      </c>
      <c r="T2209" s="367">
        <f t="shared" si="130"/>
        <v>0.71000000000000008</v>
      </c>
      <c r="U2209" s="108" t="s">
        <v>29</v>
      </c>
      <c r="V2209" s="108">
        <v>1951</v>
      </c>
      <c r="W2209" s="108" t="s">
        <v>2745</v>
      </c>
      <c r="X2209" s="164"/>
      <c r="Y2209" s="164" t="s">
        <v>9697</v>
      </c>
      <c r="Z2209" s="108">
        <v>100</v>
      </c>
      <c r="AA2209" s="107" t="s">
        <v>2815</v>
      </c>
      <c r="AB2209" s="108">
        <v>0</v>
      </c>
      <c r="AC2209" s="164"/>
      <c r="AD2209" s="108" t="s">
        <v>31</v>
      </c>
      <c r="AE2209" s="108" t="s">
        <v>55</v>
      </c>
      <c r="AF2209" s="108"/>
      <c r="AG2209" s="108" t="s">
        <v>9698</v>
      </c>
      <c r="AJ2209" s="1">
        <f t="shared" si="128"/>
        <v>0</v>
      </c>
      <c r="AK2209" s="1">
        <f t="shared" si="131"/>
        <v>-0.71000000000000008</v>
      </c>
    </row>
    <row r="2210" spans="1:37" ht="47.25" customHeight="1">
      <c r="A2210" s="179" t="s">
        <v>4411</v>
      </c>
      <c r="B2210" s="108" t="s">
        <v>16</v>
      </c>
      <c r="C2210" s="108" t="s">
        <v>292</v>
      </c>
      <c r="D2210" s="164">
        <v>42522</v>
      </c>
      <c r="E2210" s="368">
        <v>0.44722222222222219</v>
      </c>
      <c r="F2210" s="164">
        <v>42522</v>
      </c>
      <c r="G2210" s="368">
        <v>0.49861111111111112</v>
      </c>
      <c r="H2210" s="366">
        <f t="shared" si="129"/>
        <v>5.1388888889050577E-2</v>
      </c>
      <c r="I2210" s="108">
        <v>9</v>
      </c>
      <c r="J2210" s="108" t="s">
        <v>144</v>
      </c>
      <c r="K2210" s="108" t="s">
        <v>52</v>
      </c>
      <c r="L2210" s="108" t="s">
        <v>10</v>
      </c>
      <c r="M2210" s="108" t="s">
        <v>2407</v>
      </c>
      <c r="N2210" s="108" t="s">
        <v>3</v>
      </c>
      <c r="O2210" s="108" t="s">
        <v>8</v>
      </c>
      <c r="P2210" s="108" t="s">
        <v>4434</v>
      </c>
      <c r="Q2210" s="108" t="s">
        <v>4435</v>
      </c>
      <c r="R2210" s="108">
        <v>1.95</v>
      </c>
      <c r="S2210" s="108">
        <v>1.04</v>
      </c>
      <c r="T2210" s="367">
        <f t="shared" si="130"/>
        <v>2.99</v>
      </c>
      <c r="U2210" s="108" t="s">
        <v>29</v>
      </c>
      <c r="V2210" s="108">
        <v>1954</v>
      </c>
      <c r="W2210" s="108" t="s">
        <v>2725</v>
      </c>
      <c r="X2210" s="164"/>
      <c r="Y2210" s="164" t="s">
        <v>9699</v>
      </c>
      <c r="Z2210" s="108">
        <v>100</v>
      </c>
      <c r="AA2210" s="107" t="s">
        <v>2815</v>
      </c>
      <c r="AB2210" s="108">
        <v>0</v>
      </c>
      <c r="AC2210" s="164"/>
      <c r="AD2210" s="108" t="s">
        <v>31</v>
      </c>
      <c r="AE2210" s="108" t="s">
        <v>55</v>
      </c>
      <c r="AF2210" s="108"/>
      <c r="AG2210" s="108" t="s">
        <v>9700</v>
      </c>
      <c r="AJ2210" s="1">
        <f t="shared" si="128"/>
        <v>0</v>
      </c>
      <c r="AK2210" s="1">
        <f t="shared" si="131"/>
        <v>-2.99</v>
      </c>
    </row>
    <row r="2211" spans="1:37" ht="31.5" customHeight="1">
      <c r="A2211" s="179" t="s">
        <v>4411</v>
      </c>
      <c r="B2211" s="108" t="s">
        <v>16</v>
      </c>
      <c r="C2211" s="108" t="s">
        <v>292</v>
      </c>
      <c r="D2211" s="164">
        <v>42522</v>
      </c>
      <c r="E2211" s="368">
        <v>0.57291666666666663</v>
      </c>
      <c r="F2211" s="164">
        <v>42522</v>
      </c>
      <c r="G2211" s="368">
        <v>0.57291666666666663</v>
      </c>
      <c r="H2211" s="366">
        <f t="shared" si="129"/>
        <v>0</v>
      </c>
      <c r="I2211" s="108">
        <v>16</v>
      </c>
      <c r="J2211" s="108" t="s">
        <v>940</v>
      </c>
      <c r="K2211" s="108" t="s">
        <v>9</v>
      </c>
      <c r="L2211" s="108" t="s">
        <v>10</v>
      </c>
      <c r="M2211" s="108" t="s">
        <v>4436</v>
      </c>
      <c r="N2211" s="108" t="s">
        <v>3</v>
      </c>
      <c r="O2211" s="108" t="s">
        <v>8</v>
      </c>
      <c r="P2211" s="108" t="s">
        <v>4437</v>
      </c>
      <c r="Q2211" s="108" t="s">
        <v>4438</v>
      </c>
      <c r="R2211" s="108"/>
      <c r="S2211" s="108">
        <v>1.07</v>
      </c>
      <c r="T2211" s="367">
        <f t="shared" si="130"/>
        <v>1.07</v>
      </c>
      <c r="U2211" s="108" t="s">
        <v>29</v>
      </c>
      <c r="V2211" s="108">
        <v>1973</v>
      </c>
      <c r="W2211" s="108" t="s">
        <v>2725</v>
      </c>
      <c r="X2211" s="164"/>
      <c r="Y2211" s="164" t="s">
        <v>9701</v>
      </c>
      <c r="Z2211" s="108">
        <v>100</v>
      </c>
      <c r="AA2211" s="107" t="s">
        <v>9702</v>
      </c>
      <c r="AB2211" s="108">
        <v>0</v>
      </c>
      <c r="AC2211" s="164"/>
      <c r="AD2211" s="108" t="s">
        <v>0</v>
      </c>
      <c r="AE2211" s="108"/>
      <c r="AF2211" s="108"/>
      <c r="AG2211" s="108" t="s">
        <v>9703</v>
      </c>
      <c r="AJ2211" s="1">
        <f t="shared" si="128"/>
        <v>0</v>
      </c>
      <c r="AK2211" s="1">
        <f t="shared" si="131"/>
        <v>-1.07</v>
      </c>
    </row>
    <row r="2212" spans="1:37" ht="31.5" customHeight="1">
      <c r="A2212" s="179" t="s">
        <v>4411</v>
      </c>
      <c r="B2212" s="108" t="s">
        <v>16</v>
      </c>
      <c r="C2212" s="108" t="s">
        <v>292</v>
      </c>
      <c r="D2212" s="164">
        <v>42523</v>
      </c>
      <c r="E2212" s="368">
        <v>0.1013888888888889</v>
      </c>
      <c r="F2212" s="164">
        <v>42523</v>
      </c>
      <c r="G2212" s="368">
        <v>0.125</v>
      </c>
      <c r="H2212" s="366">
        <f t="shared" si="129"/>
        <v>2.361111110803904E-2</v>
      </c>
      <c r="I2212" s="108">
        <v>11</v>
      </c>
      <c r="J2212" s="108" t="s">
        <v>144</v>
      </c>
      <c r="K2212" s="108" t="s">
        <v>15</v>
      </c>
      <c r="L2212" s="108" t="s">
        <v>17</v>
      </c>
      <c r="M2212" s="108" t="s">
        <v>4439</v>
      </c>
      <c r="N2212" s="108" t="s">
        <v>3</v>
      </c>
      <c r="O2212" s="108" t="s">
        <v>8</v>
      </c>
      <c r="P2212" s="108" t="s">
        <v>4440</v>
      </c>
      <c r="Q2212" s="108" t="s">
        <v>9704</v>
      </c>
      <c r="R2212" s="108">
        <v>2.86</v>
      </c>
      <c r="S2212" s="108">
        <v>2.2799999999999998</v>
      </c>
      <c r="T2212" s="367">
        <f t="shared" si="130"/>
        <v>5.14</v>
      </c>
      <c r="U2212" s="108" t="s">
        <v>29</v>
      </c>
      <c r="V2212" s="108">
        <v>1985</v>
      </c>
      <c r="W2212" s="108" t="s">
        <v>2725</v>
      </c>
      <c r="X2212" s="164"/>
      <c r="Y2212" s="107" t="s">
        <v>2822</v>
      </c>
      <c r="Z2212" s="108">
        <v>100</v>
      </c>
      <c r="AA2212" s="107" t="s">
        <v>9654</v>
      </c>
      <c r="AB2212" s="107" t="s">
        <v>9705</v>
      </c>
      <c r="AC2212" s="164"/>
      <c r="AD2212" s="108" t="s">
        <v>38</v>
      </c>
      <c r="AE2212" s="108"/>
      <c r="AF2212" s="108"/>
      <c r="AG2212" s="108" t="s">
        <v>9706</v>
      </c>
      <c r="AJ2212" s="1">
        <f t="shared" si="128"/>
        <v>0</v>
      </c>
      <c r="AK2212" s="1">
        <f t="shared" si="131"/>
        <v>-5.14</v>
      </c>
    </row>
    <row r="2213" spans="1:37" ht="31.5" customHeight="1">
      <c r="A2213" s="179" t="s">
        <v>4411</v>
      </c>
      <c r="B2213" s="108" t="s">
        <v>16</v>
      </c>
      <c r="C2213" s="108" t="s">
        <v>292</v>
      </c>
      <c r="D2213" s="164">
        <v>42523</v>
      </c>
      <c r="E2213" s="368">
        <v>0.29583333333333334</v>
      </c>
      <c r="F2213" s="164">
        <v>42523</v>
      </c>
      <c r="G2213" s="368">
        <v>0.29583333333333334</v>
      </c>
      <c r="H2213" s="366">
        <f t="shared" si="129"/>
        <v>0</v>
      </c>
      <c r="I2213" s="108">
        <v>97</v>
      </c>
      <c r="J2213" s="108" t="s">
        <v>2010</v>
      </c>
      <c r="K2213" s="108" t="s">
        <v>9</v>
      </c>
      <c r="L2213" s="108" t="s">
        <v>4</v>
      </c>
      <c r="M2213" s="108" t="s">
        <v>4480</v>
      </c>
      <c r="N2213" s="108">
        <v>110</v>
      </c>
      <c r="O2213" s="108" t="s">
        <v>8</v>
      </c>
      <c r="P2213" s="108" t="s">
        <v>4481</v>
      </c>
      <c r="Q2213" s="108" t="s">
        <v>9707</v>
      </c>
      <c r="R2213" s="108">
        <v>18.03</v>
      </c>
      <c r="S2213" s="108">
        <v>12.62</v>
      </c>
      <c r="T2213" s="367">
        <f t="shared" si="130"/>
        <v>30.65</v>
      </c>
      <c r="U2213" s="108" t="s">
        <v>1</v>
      </c>
      <c r="V2213" s="108">
        <v>1977</v>
      </c>
      <c r="W2213" s="108" t="s">
        <v>9708</v>
      </c>
      <c r="X2213" s="108"/>
      <c r="Y2213" s="107" t="s">
        <v>2836</v>
      </c>
      <c r="Z2213" s="108">
        <v>100</v>
      </c>
      <c r="AA2213" s="107" t="s">
        <v>9427</v>
      </c>
      <c r="AB2213" s="108">
        <v>0</v>
      </c>
      <c r="AC2213" s="164"/>
      <c r="AD2213" s="108" t="s">
        <v>0</v>
      </c>
      <c r="AE2213" s="108" t="s">
        <v>67</v>
      </c>
      <c r="AF2213" s="108"/>
      <c r="AG2213" s="108" t="s">
        <v>9709</v>
      </c>
      <c r="AJ2213" s="1">
        <f t="shared" si="128"/>
        <v>0</v>
      </c>
      <c r="AK2213" s="1">
        <f t="shared" si="131"/>
        <v>-30.65</v>
      </c>
    </row>
    <row r="2214" spans="1:37" ht="47.25" customHeight="1">
      <c r="A2214" s="179" t="s">
        <v>4411</v>
      </c>
      <c r="B2214" s="108" t="s">
        <v>16</v>
      </c>
      <c r="C2214" s="108" t="s">
        <v>488</v>
      </c>
      <c r="D2214" s="164">
        <v>42523</v>
      </c>
      <c r="E2214" s="368">
        <v>0.3743055555555555</v>
      </c>
      <c r="F2214" s="164">
        <v>42523</v>
      </c>
      <c r="G2214" s="368">
        <v>0.3743055555555555</v>
      </c>
      <c r="H2214" s="366">
        <f t="shared" si="129"/>
        <v>0</v>
      </c>
      <c r="I2214" s="108">
        <v>97</v>
      </c>
      <c r="J2214" s="108" t="s">
        <v>2010</v>
      </c>
      <c r="K2214" s="108" t="s">
        <v>9</v>
      </c>
      <c r="L2214" s="108" t="s">
        <v>17</v>
      </c>
      <c r="M2214" s="108" t="s">
        <v>4480</v>
      </c>
      <c r="N2214" s="108">
        <v>110</v>
      </c>
      <c r="O2214" s="108" t="s">
        <v>8</v>
      </c>
      <c r="P2214" s="108" t="s">
        <v>4481</v>
      </c>
      <c r="Q2214" s="108" t="s">
        <v>9710</v>
      </c>
      <c r="R2214" s="108"/>
      <c r="S2214" s="108">
        <v>12.62</v>
      </c>
      <c r="T2214" s="367">
        <f t="shared" si="130"/>
        <v>12.62</v>
      </c>
      <c r="U2214" s="108" t="s">
        <v>29</v>
      </c>
      <c r="V2214" s="108"/>
      <c r="W2214" s="108"/>
      <c r="X2214" s="164"/>
      <c r="Y2214" s="164"/>
      <c r="Z2214" s="108"/>
      <c r="AA2214" s="107"/>
      <c r="AB2214" s="108"/>
      <c r="AC2214" s="164"/>
      <c r="AD2214" s="108" t="s">
        <v>38</v>
      </c>
      <c r="AE2214" s="108" t="s">
        <v>55</v>
      </c>
      <c r="AF2214" s="108"/>
      <c r="AG2214" s="108" t="s">
        <v>2867</v>
      </c>
      <c r="AJ2214" s="1">
        <f t="shared" si="128"/>
        <v>0</v>
      </c>
      <c r="AK2214" s="1">
        <f t="shared" si="131"/>
        <v>-12.62</v>
      </c>
    </row>
    <row r="2215" spans="1:37" ht="78.75" customHeight="1">
      <c r="A2215" s="179" t="s">
        <v>4411</v>
      </c>
      <c r="B2215" s="108" t="s">
        <v>16</v>
      </c>
      <c r="C2215" s="108" t="s">
        <v>292</v>
      </c>
      <c r="D2215" s="164">
        <v>42523</v>
      </c>
      <c r="E2215" s="368">
        <v>0.68263888888888891</v>
      </c>
      <c r="F2215" s="164">
        <v>42523</v>
      </c>
      <c r="G2215" s="368">
        <v>0.68611111111111101</v>
      </c>
      <c r="H2215" s="366">
        <f t="shared" si="129"/>
        <v>3.4722222262644209E-3</v>
      </c>
      <c r="I2215" s="108">
        <v>2</v>
      </c>
      <c r="J2215" s="108" t="s">
        <v>144</v>
      </c>
      <c r="K2215" s="108" t="s">
        <v>51</v>
      </c>
      <c r="L2215" s="108" t="s">
        <v>4</v>
      </c>
      <c r="M2215" s="108" t="s">
        <v>4203</v>
      </c>
      <c r="N2215" s="108" t="s">
        <v>3</v>
      </c>
      <c r="O2215" s="108" t="s">
        <v>8</v>
      </c>
      <c r="P2215" s="108" t="s">
        <v>4482</v>
      </c>
      <c r="Q2215" s="108" t="s">
        <v>4483</v>
      </c>
      <c r="R2215" s="108"/>
      <c r="S2215" s="108">
        <v>0.02</v>
      </c>
      <c r="T2215" s="367">
        <f t="shared" si="130"/>
        <v>0.02</v>
      </c>
      <c r="U2215" s="108" t="s">
        <v>29</v>
      </c>
      <c r="V2215" s="108">
        <v>1955</v>
      </c>
      <c r="W2215" s="108" t="s">
        <v>2725</v>
      </c>
      <c r="X2215" s="108"/>
      <c r="Y2215" s="108" t="s">
        <v>9711</v>
      </c>
      <c r="Z2215" s="108">
        <v>100</v>
      </c>
      <c r="AA2215" s="107" t="s">
        <v>2822</v>
      </c>
      <c r="AB2215" s="108">
        <v>0</v>
      </c>
      <c r="AC2215" s="108"/>
      <c r="AD2215" s="108" t="s">
        <v>31</v>
      </c>
      <c r="AE2215" s="108" t="s">
        <v>55</v>
      </c>
      <c r="AF2215" s="108"/>
      <c r="AG2215" s="178" t="s">
        <v>9712</v>
      </c>
      <c r="AJ2215" s="1">
        <f t="shared" si="128"/>
        <v>0</v>
      </c>
      <c r="AK2215" s="1">
        <f t="shared" si="131"/>
        <v>-0.02</v>
      </c>
    </row>
    <row r="2216" spans="1:37" ht="31.5" customHeight="1">
      <c r="A2216" s="179" t="s">
        <v>4411</v>
      </c>
      <c r="B2216" s="108" t="s">
        <v>16</v>
      </c>
      <c r="C2216" s="108" t="s">
        <v>30</v>
      </c>
      <c r="D2216" s="164">
        <v>42524</v>
      </c>
      <c r="E2216" s="368">
        <v>0.41319444444444442</v>
      </c>
      <c r="F2216" s="164">
        <v>42524</v>
      </c>
      <c r="G2216" s="368">
        <v>0.4201388888888889</v>
      </c>
      <c r="H2216" s="366">
        <f t="shared" si="129"/>
        <v>6.9444444452528842E-3</v>
      </c>
      <c r="I2216" s="108">
        <v>43</v>
      </c>
      <c r="J2216" s="108" t="s">
        <v>4565</v>
      </c>
      <c r="K2216" s="108" t="s">
        <v>51</v>
      </c>
      <c r="L2216" s="108" t="s">
        <v>17</v>
      </c>
      <c r="M2216" s="108" t="s">
        <v>4566</v>
      </c>
      <c r="N2216" s="108">
        <v>35</v>
      </c>
      <c r="O2216" s="108" t="s">
        <v>8</v>
      </c>
      <c r="P2216" s="108" t="s">
        <v>4567</v>
      </c>
      <c r="Q2216" s="364" t="s">
        <v>4568</v>
      </c>
      <c r="R2216" s="108">
        <v>6.41</v>
      </c>
      <c r="S2216" s="108">
        <v>6.41</v>
      </c>
      <c r="T2216" s="367">
        <f t="shared" si="130"/>
        <v>12.82</v>
      </c>
      <c r="U2216" s="108" t="s">
        <v>37</v>
      </c>
      <c r="V2216" s="556" t="s">
        <v>8868</v>
      </c>
      <c r="W2216" s="361" t="s">
        <v>9713</v>
      </c>
      <c r="X2216" s="361" t="s">
        <v>8868</v>
      </c>
      <c r="Y2216" s="362" t="s">
        <v>8868</v>
      </c>
      <c r="Z2216" s="108" t="s">
        <v>8868</v>
      </c>
      <c r="AA2216" s="108" t="s">
        <v>8868</v>
      </c>
      <c r="AB2216" s="108" t="s">
        <v>8868</v>
      </c>
      <c r="AC2216" s="108" t="s">
        <v>8868</v>
      </c>
      <c r="AD2216" s="108" t="s">
        <v>38</v>
      </c>
      <c r="AE2216" s="108" t="s">
        <v>83</v>
      </c>
      <c r="AF2216" s="108"/>
      <c r="AG2216" s="364" t="s">
        <v>9714</v>
      </c>
      <c r="AJ2216" s="1">
        <f t="shared" si="128"/>
        <v>0</v>
      </c>
      <c r="AK2216" s="1">
        <f t="shared" si="131"/>
        <v>-12.82</v>
      </c>
    </row>
    <row r="2217" spans="1:37" ht="47.25" customHeight="1">
      <c r="A2217" s="179" t="s">
        <v>4411</v>
      </c>
      <c r="B2217" s="108" t="s">
        <v>16</v>
      </c>
      <c r="C2217" s="108" t="s">
        <v>488</v>
      </c>
      <c r="D2217" s="164">
        <v>42525</v>
      </c>
      <c r="E2217" s="368">
        <v>8.1944444444444445E-2</v>
      </c>
      <c r="F2217" s="164">
        <v>42525</v>
      </c>
      <c r="G2217" s="368">
        <v>8.1944444444444445E-2</v>
      </c>
      <c r="H2217" s="366">
        <f t="shared" si="129"/>
        <v>0</v>
      </c>
      <c r="I2217" s="108">
        <v>76</v>
      </c>
      <c r="J2217" s="108" t="s">
        <v>4569</v>
      </c>
      <c r="K2217" s="108" t="s">
        <v>9</v>
      </c>
      <c r="L2217" s="108" t="s">
        <v>17</v>
      </c>
      <c r="M2217" s="108" t="s">
        <v>4570</v>
      </c>
      <c r="N2217" s="108">
        <v>110</v>
      </c>
      <c r="O2217" s="108" t="s">
        <v>8</v>
      </c>
      <c r="P2217" s="372" t="s">
        <v>4571</v>
      </c>
      <c r="Q2217" s="364" t="s">
        <v>4572</v>
      </c>
      <c r="R2217" s="108">
        <v>25.52</v>
      </c>
      <c r="S2217" s="108"/>
      <c r="T2217" s="367">
        <f t="shared" si="130"/>
        <v>25.52</v>
      </c>
      <c r="U2217" s="108" t="s">
        <v>29</v>
      </c>
      <c r="V2217" s="108"/>
      <c r="W2217" s="108"/>
      <c r="X2217" s="164"/>
      <c r="Y2217" s="164"/>
      <c r="Z2217" s="108"/>
      <c r="AA2217" s="107"/>
      <c r="AB2217" s="108"/>
      <c r="AC2217" s="164"/>
      <c r="AD2217" s="108" t="s">
        <v>38</v>
      </c>
      <c r="AE2217" s="108" t="s">
        <v>55</v>
      </c>
      <c r="AF2217" s="108"/>
      <c r="AG2217" s="108" t="s">
        <v>2867</v>
      </c>
      <c r="AJ2217" s="1">
        <f t="shared" si="128"/>
        <v>0</v>
      </c>
      <c r="AK2217" s="1">
        <f t="shared" si="131"/>
        <v>-25.52</v>
      </c>
    </row>
    <row r="2218" spans="1:37" ht="31.5" customHeight="1">
      <c r="A2218" s="179" t="s">
        <v>4411</v>
      </c>
      <c r="B2218" s="108" t="s">
        <v>16</v>
      </c>
      <c r="C2218" s="108" t="s">
        <v>292</v>
      </c>
      <c r="D2218" s="164">
        <v>42525</v>
      </c>
      <c r="E2218" s="368">
        <v>0.67013888888888884</v>
      </c>
      <c r="F2218" s="164">
        <v>42525</v>
      </c>
      <c r="G2218" s="368">
        <v>0.67013888888888884</v>
      </c>
      <c r="H2218" s="366">
        <f t="shared" si="129"/>
        <v>0</v>
      </c>
      <c r="I2218" s="108">
        <v>6</v>
      </c>
      <c r="J2218" s="108" t="s">
        <v>303</v>
      </c>
      <c r="K2218" s="108" t="s">
        <v>9</v>
      </c>
      <c r="L2218" s="108" t="s">
        <v>10</v>
      </c>
      <c r="M2218" s="108" t="s">
        <v>4573</v>
      </c>
      <c r="N2218" s="108" t="s">
        <v>3</v>
      </c>
      <c r="O2218" s="108" t="s">
        <v>8</v>
      </c>
      <c r="P2218" s="108" t="s">
        <v>4574</v>
      </c>
      <c r="Q2218" s="108" t="s">
        <v>9715</v>
      </c>
      <c r="R2218" s="108">
        <v>4.38</v>
      </c>
      <c r="S2218" s="108">
        <v>0.55000000000000004</v>
      </c>
      <c r="T2218" s="367">
        <f t="shared" si="130"/>
        <v>4.93</v>
      </c>
      <c r="U2218" s="108" t="s">
        <v>29</v>
      </c>
      <c r="V2218" s="108">
        <v>1985</v>
      </c>
      <c r="W2218" s="164" t="s">
        <v>2813</v>
      </c>
      <c r="X2218" s="164"/>
      <c r="Y2218" s="107" t="s">
        <v>9716</v>
      </c>
      <c r="Z2218" s="108">
        <v>100</v>
      </c>
      <c r="AA2218" s="107" t="s">
        <v>2899</v>
      </c>
      <c r="AB2218" s="108">
        <v>0</v>
      </c>
      <c r="AC2218" s="164"/>
      <c r="AD2218" s="108" t="s">
        <v>31</v>
      </c>
      <c r="AE2218" s="108" t="s">
        <v>55</v>
      </c>
      <c r="AF2218" s="108"/>
      <c r="AG2218" s="108" t="s">
        <v>9717</v>
      </c>
      <c r="AJ2218" s="1">
        <f t="shared" si="128"/>
        <v>0</v>
      </c>
      <c r="AK2218" s="1">
        <f t="shared" si="131"/>
        <v>-4.93</v>
      </c>
    </row>
    <row r="2219" spans="1:37" ht="31.5" customHeight="1">
      <c r="A2219" s="179" t="s">
        <v>4411</v>
      </c>
      <c r="B2219" s="370" t="s">
        <v>16</v>
      </c>
      <c r="C2219" s="108" t="s">
        <v>292</v>
      </c>
      <c r="D2219" s="164">
        <v>42526</v>
      </c>
      <c r="E2219" s="368">
        <v>0.78749999999999998</v>
      </c>
      <c r="F2219" s="164">
        <v>42527</v>
      </c>
      <c r="G2219" s="368">
        <v>4.8611111111111112E-2</v>
      </c>
      <c r="H2219" s="366">
        <f t="shared" si="129"/>
        <v>0.26111111111094942</v>
      </c>
      <c r="I2219" s="108">
        <v>5</v>
      </c>
      <c r="J2219" s="108" t="s">
        <v>940</v>
      </c>
      <c r="K2219" s="108" t="s">
        <v>15</v>
      </c>
      <c r="L2219" s="108" t="s">
        <v>10</v>
      </c>
      <c r="M2219" s="108" t="s">
        <v>4575</v>
      </c>
      <c r="N2219" s="108" t="s">
        <v>3</v>
      </c>
      <c r="O2219" s="108" t="s">
        <v>8</v>
      </c>
      <c r="P2219" s="108" t="s">
        <v>4576</v>
      </c>
      <c r="Q2219" s="108" t="s">
        <v>9718</v>
      </c>
      <c r="R2219" s="108">
        <v>2.33</v>
      </c>
      <c r="S2219" s="108"/>
      <c r="T2219" s="367">
        <f t="shared" si="130"/>
        <v>2.33</v>
      </c>
      <c r="U2219" s="108" t="s">
        <v>46</v>
      </c>
      <c r="V2219" s="108">
        <v>1987</v>
      </c>
      <c r="W2219" s="164" t="s">
        <v>9485</v>
      </c>
      <c r="X2219" s="164"/>
      <c r="Y2219" s="108" t="s">
        <v>9719</v>
      </c>
      <c r="Z2219" s="108">
        <v>100</v>
      </c>
      <c r="AA2219" s="107" t="s">
        <v>2836</v>
      </c>
      <c r="AB2219" s="108">
        <v>1</v>
      </c>
      <c r="AC2219" s="164"/>
      <c r="AD2219" s="108" t="s">
        <v>43</v>
      </c>
      <c r="AE2219" s="108" t="s">
        <v>55</v>
      </c>
      <c r="AF2219" s="108" t="s">
        <v>59</v>
      </c>
      <c r="AG2219" s="108" t="s">
        <v>9720</v>
      </c>
      <c r="AJ2219" s="1">
        <f t="shared" si="128"/>
        <v>0</v>
      </c>
      <c r="AK2219" s="1">
        <f t="shared" si="131"/>
        <v>-2.33</v>
      </c>
    </row>
    <row r="2220" spans="1:37" ht="31.5" customHeight="1">
      <c r="A2220" s="179" t="s">
        <v>4411</v>
      </c>
      <c r="B2220" s="108" t="s">
        <v>16</v>
      </c>
      <c r="C2220" s="108" t="s">
        <v>488</v>
      </c>
      <c r="D2220" s="164">
        <v>42527</v>
      </c>
      <c r="E2220" s="368">
        <v>0.27083333333333331</v>
      </c>
      <c r="F2220" s="164">
        <v>42527</v>
      </c>
      <c r="G2220" s="368">
        <v>0.27083333333333331</v>
      </c>
      <c r="H2220" s="366">
        <f t="shared" si="129"/>
        <v>0</v>
      </c>
      <c r="I2220" s="108">
        <v>10</v>
      </c>
      <c r="J2220" s="178" t="s">
        <v>705</v>
      </c>
      <c r="K2220" s="108"/>
      <c r="L2220" s="108" t="s">
        <v>17</v>
      </c>
      <c r="M2220" s="108" t="s">
        <v>4577</v>
      </c>
      <c r="N2220" s="108" t="s">
        <v>3</v>
      </c>
      <c r="O2220" s="108" t="s">
        <v>8</v>
      </c>
      <c r="P2220" s="108" t="s">
        <v>4578</v>
      </c>
      <c r="Q2220" s="108" t="s">
        <v>4579</v>
      </c>
      <c r="R2220" s="108"/>
      <c r="S2220" s="108">
        <v>1.0900000000000001</v>
      </c>
      <c r="T2220" s="367">
        <f t="shared" si="130"/>
        <v>1.0900000000000001</v>
      </c>
      <c r="U2220" s="108"/>
      <c r="V2220" s="108"/>
      <c r="W2220" s="108"/>
      <c r="X2220" s="164"/>
      <c r="Y2220" s="164"/>
      <c r="Z2220" s="108"/>
      <c r="AA2220" s="107"/>
      <c r="AB2220" s="108"/>
      <c r="AC2220" s="164"/>
      <c r="AD2220" s="108" t="s">
        <v>38</v>
      </c>
      <c r="AE2220" s="108" t="s">
        <v>55</v>
      </c>
      <c r="AF2220" s="108"/>
      <c r="AG2220" s="108" t="s">
        <v>2820</v>
      </c>
      <c r="AJ2220" s="1">
        <f t="shared" si="128"/>
        <v>0</v>
      </c>
      <c r="AK2220" s="1">
        <f t="shared" si="131"/>
        <v>-1.0900000000000001</v>
      </c>
    </row>
    <row r="2221" spans="1:37" ht="31.5" customHeight="1">
      <c r="A2221" s="179" t="s">
        <v>4411</v>
      </c>
      <c r="B2221" s="108" t="s">
        <v>16</v>
      </c>
      <c r="C2221" s="108" t="s">
        <v>488</v>
      </c>
      <c r="D2221" s="164">
        <v>42527</v>
      </c>
      <c r="E2221" s="368">
        <v>0.40277777777777773</v>
      </c>
      <c r="F2221" s="164">
        <v>42527</v>
      </c>
      <c r="G2221" s="368">
        <v>0.40277777777777773</v>
      </c>
      <c r="H2221" s="366">
        <f t="shared" si="129"/>
        <v>0</v>
      </c>
      <c r="I2221" s="108">
        <v>207</v>
      </c>
      <c r="J2221" s="108" t="s">
        <v>4580</v>
      </c>
      <c r="K2221" s="108" t="s">
        <v>9</v>
      </c>
      <c r="L2221" s="108" t="s">
        <v>17</v>
      </c>
      <c r="M2221" s="108" t="s">
        <v>4581</v>
      </c>
      <c r="N2221" s="108">
        <v>110</v>
      </c>
      <c r="O2221" s="108" t="s">
        <v>8</v>
      </c>
      <c r="P2221" s="108" t="s">
        <v>4582</v>
      </c>
      <c r="Q2221" s="108" t="s">
        <v>4583</v>
      </c>
      <c r="R2221" s="108"/>
      <c r="S2221" s="108">
        <v>43.01</v>
      </c>
      <c r="T2221" s="367">
        <f t="shared" si="130"/>
        <v>43.01</v>
      </c>
      <c r="U2221" s="108" t="s">
        <v>29</v>
      </c>
      <c r="V2221" s="108"/>
      <c r="W2221" s="108"/>
      <c r="X2221" s="164"/>
      <c r="Y2221" s="164"/>
      <c r="Z2221" s="108"/>
      <c r="AA2221" s="107"/>
      <c r="AB2221" s="108"/>
      <c r="AC2221" s="164"/>
      <c r="AD2221" s="108" t="s">
        <v>38</v>
      </c>
      <c r="AE2221" s="108" t="s">
        <v>55</v>
      </c>
      <c r="AF2221" s="108"/>
      <c r="AG2221" s="108" t="s">
        <v>2867</v>
      </c>
      <c r="AJ2221" s="1">
        <f t="shared" si="128"/>
        <v>0</v>
      </c>
      <c r="AK2221" s="1">
        <f t="shared" si="131"/>
        <v>-43.01</v>
      </c>
    </row>
    <row r="2222" spans="1:37" ht="31.5">
      <c r="A2222" s="179" t="s">
        <v>12537</v>
      </c>
      <c r="B2222" s="208" t="s">
        <v>13</v>
      </c>
      <c r="C2222" s="179" t="s">
        <v>147</v>
      </c>
      <c r="D2222" s="161">
        <v>42645</v>
      </c>
      <c r="E2222" s="185">
        <v>0.70347222222222217</v>
      </c>
      <c r="F2222" s="161">
        <v>42645</v>
      </c>
      <c r="G2222" s="185">
        <v>0.72430555555555554</v>
      </c>
      <c r="H2222" s="1008">
        <v>2.083333333333337E-2</v>
      </c>
      <c r="I2222" s="208">
        <v>4</v>
      </c>
      <c r="J2222" s="606" t="s">
        <v>141</v>
      </c>
      <c r="K2222" s="606"/>
      <c r="L2222" s="179" t="s">
        <v>12</v>
      </c>
      <c r="M2222" s="606" t="s">
        <v>12500</v>
      </c>
      <c r="N2222" s="208">
        <v>0.4</v>
      </c>
      <c r="O2222" s="208" t="s">
        <v>57</v>
      </c>
      <c r="P2222" s="606" t="s">
        <v>57</v>
      </c>
      <c r="Q2222" s="163" t="s">
        <v>14503</v>
      </c>
      <c r="R2222" s="170">
        <v>4.9000000000000004</v>
      </c>
      <c r="S2222" s="170">
        <v>1.8</v>
      </c>
      <c r="T2222" s="190">
        <v>6.7</v>
      </c>
      <c r="U2222" s="606" t="s">
        <v>62</v>
      </c>
      <c r="V2222" s="606" t="s">
        <v>141</v>
      </c>
      <c r="W2222" s="606" t="s">
        <v>141</v>
      </c>
      <c r="X2222" s="606" t="s">
        <v>141</v>
      </c>
      <c r="Y2222" s="606" t="s">
        <v>141</v>
      </c>
      <c r="Z2222" s="606" t="s">
        <v>141</v>
      </c>
      <c r="AA2222" s="606" t="s">
        <v>141</v>
      </c>
      <c r="AB2222" s="606" t="s">
        <v>141</v>
      </c>
      <c r="AC2222" s="606" t="s">
        <v>141</v>
      </c>
      <c r="AD2222" s="179" t="s">
        <v>23</v>
      </c>
      <c r="AE2222" s="606" t="s">
        <v>141</v>
      </c>
      <c r="AF2222" s="606" t="s">
        <v>141</v>
      </c>
      <c r="AG2222" s="179" t="s">
        <v>141</v>
      </c>
      <c r="AJ2222" s="1">
        <f t="shared" si="128"/>
        <v>0</v>
      </c>
    </row>
    <row r="2223" spans="1:37" ht="110.25" customHeight="1">
      <c r="A2223" s="179" t="s">
        <v>4411</v>
      </c>
      <c r="B2223" s="108" t="s">
        <v>16</v>
      </c>
      <c r="C2223" s="108" t="s">
        <v>488</v>
      </c>
      <c r="D2223" s="164">
        <v>42527</v>
      </c>
      <c r="E2223" s="368">
        <v>0.58194444444444449</v>
      </c>
      <c r="F2223" s="164">
        <v>42527</v>
      </c>
      <c r="G2223" s="368">
        <v>0.58194444444444449</v>
      </c>
      <c r="H2223" s="366">
        <f t="shared" ref="H2223:H2232" si="132">(F2223+G2223)-(D2223+E2223)</f>
        <v>0</v>
      </c>
      <c r="I2223" s="108">
        <v>18</v>
      </c>
      <c r="J2223" s="178" t="s">
        <v>705</v>
      </c>
      <c r="K2223" s="108"/>
      <c r="L2223" s="108" t="s">
        <v>17</v>
      </c>
      <c r="M2223" s="108" t="s">
        <v>4587</v>
      </c>
      <c r="N2223" s="108">
        <v>35</v>
      </c>
      <c r="O2223" s="108" t="s">
        <v>14</v>
      </c>
      <c r="P2223" s="108" t="s">
        <v>4588</v>
      </c>
      <c r="Q2223" s="108" t="s">
        <v>9723</v>
      </c>
      <c r="R2223" s="108"/>
      <c r="S2223" s="108">
        <v>26.35</v>
      </c>
      <c r="T2223" s="367">
        <f t="shared" ref="T2223:T2232" si="133">SUM(R2223:S2223)</f>
        <v>26.35</v>
      </c>
      <c r="U2223" s="108"/>
      <c r="V2223" s="108"/>
      <c r="W2223" s="108"/>
      <c r="X2223" s="164"/>
      <c r="Y2223" s="164"/>
      <c r="Z2223" s="108"/>
      <c r="AA2223" s="107"/>
      <c r="AB2223" s="108"/>
      <c r="AC2223" s="164"/>
      <c r="AD2223" s="108" t="s">
        <v>38</v>
      </c>
      <c r="AE2223" s="108" t="s">
        <v>55</v>
      </c>
      <c r="AF2223" s="108"/>
      <c r="AG2223" s="108" t="s">
        <v>2820</v>
      </c>
      <c r="AJ2223" s="1">
        <f t="shared" si="128"/>
        <v>0</v>
      </c>
      <c r="AK2223" s="1">
        <f t="shared" ref="AK2223:AK2232" si="134">AJ2223-T2223</f>
        <v>-26.35</v>
      </c>
    </row>
    <row r="2224" spans="1:37" ht="47.25" customHeight="1">
      <c r="A2224" s="179" t="s">
        <v>4411</v>
      </c>
      <c r="B2224" s="108" t="s">
        <v>16</v>
      </c>
      <c r="C2224" s="108" t="s">
        <v>292</v>
      </c>
      <c r="D2224" s="164">
        <v>42527</v>
      </c>
      <c r="E2224" s="368">
        <v>0.62361111111111112</v>
      </c>
      <c r="F2224" s="164">
        <v>42527</v>
      </c>
      <c r="G2224" s="368">
        <v>0.74722222222222223</v>
      </c>
      <c r="H2224" s="366">
        <f t="shared" si="132"/>
        <v>0.12361111110658385</v>
      </c>
      <c r="I2224" s="108">
        <v>24</v>
      </c>
      <c r="J2224" s="108" t="s">
        <v>940</v>
      </c>
      <c r="K2224" s="108" t="s">
        <v>21</v>
      </c>
      <c r="L2224" s="108" t="s">
        <v>10</v>
      </c>
      <c r="M2224" s="108" t="s">
        <v>4589</v>
      </c>
      <c r="N2224" s="108">
        <v>35</v>
      </c>
      <c r="O2224" s="108" t="s">
        <v>8</v>
      </c>
      <c r="P2224" s="108" t="s">
        <v>4590</v>
      </c>
      <c r="Q2224" s="108" t="s">
        <v>4591</v>
      </c>
      <c r="R2224" s="108">
        <v>12.34</v>
      </c>
      <c r="S2224" s="108"/>
      <c r="T2224" s="367">
        <f t="shared" si="133"/>
        <v>12.34</v>
      </c>
      <c r="U2224" s="108" t="s">
        <v>7</v>
      </c>
      <c r="V2224" s="108">
        <v>1976</v>
      </c>
      <c r="W2224" s="108" t="s">
        <v>9300</v>
      </c>
      <c r="X2224" s="107"/>
      <c r="Y2224" s="108" t="s">
        <v>9724</v>
      </c>
      <c r="Z2224" s="107" t="s">
        <v>9725</v>
      </c>
      <c r="AA2224" s="107" t="s">
        <v>9702</v>
      </c>
      <c r="AB2224" s="107" t="s">
        <v>9705</v>
      </c>
      <c r="AC2224" s="107"/>
      <c r="AD2224" s="107" t="s">
        <v>43</v>
      </c>
      <c r="AE2224" s="107" t="s">
        <v>55</v>
      </c>
      <c r="AF2224" s="107"/>
      <c r="AG2224" s="108" t="s">
        <v>9726</v>
      </c>
      <c r="AJ2224" s="1">
        <f t="shared" si="128"/>
        <v>0</v>
      </c>
      <c r="AK2224" s="1">
        <f t="shared" si="134"/>
        <v>-12.34</v>
      </c>
    </row>
    <row r="2225" spans="1:37" ht="47.25" customHeight="1">
      <c r="A2225" s="179" t="s">
        <v>4411</v>
      </c>
      <c r="B2225" s="108" t="s">
        <v>16</v>
      </c>
      <c r="C2225" s="108" t="s">
        <v>488</v>
      </c>
      <c r="D2225" s="164">
        <v>42527</v>
      </c>
      <c r="E2225" s="368">
        <v>0.58333333333333337</v>
      </c>
      <c r="F2225" s="164">
        <v>42527</v>
      </c>
      <c r="G2225" s="368">
        <v>0.58333333333333337</v>
      </c>
      <c r="H2225" s="366">
        <f t="shared" si="132"/>
        <v>0</v>
      </c>
      <c r="I2225" s="108">
        <v>8</v>
      </c>
      <c r="J2225" s="178" t="s">
        <v>705</v>
      </c>
      <c r="K2225" s="108"/>
      <c r="L2225" s="108" t="s">
        <v>17</v>
      </c>
      <c r="M2225" s="108" t="s">
        <v>4592</v>
      </c>
      <c r="N2225" s="108">
        <v>35</v>
      </c>
      <c r="O2225" s="108" t="s">
        <v>8</v>
      </c>
      <c r="P2225" s="108" t="s">
        <v>4593</v>
      </c>
      <c r="Q2225" s="108" t="s">
        <v>4594</v>
      </c>
      <c r="R2225" s="108"/>
      <c r="S2225" s="108">
        <v>0.26</v>
      </c>
      <c r="T2225" s="367">
        <f t="shared" si="133"/>
        <v>0.26</v>
      </c>
      <c r="U2225" s="108"/>
      <c r="V2225" s="108"/>
      <c r="W2225" s="108"/>
      <c r="X2225" s="164"/>
      <c r="Y2225" s="108"/>
      <c r="Z2225" s="108"/>
      <c r="AA2225" s="107"/>
      <c r="AB2225" s="108"/>
      <c r="AC2225" s="164"/>
      <c r="AD2225" s="108" t="s">
        <v>38</v>
      </c>
      <c r="AE2225" s="108" t="s">
        <v>55</v>
      </c>
      <c r="AF2225" s="108"/>
      <c r="AG2225" s="108" t="s">
        <v>2820</v>
      </c>
      <c r="AJ2225" s="1">
        <f t="shared" si="128"/>
        <v>0</v>
      </c>
      <c r="AK2225" s="1">
        <f t="shared" si="134"/>
        <v>-0.26</v>
      </c>
    </row>
    <row r="2226" spans="1:37" ht="31.5" customHeight="1">
      <c r="A2226" s="179" t="s">
        <v>4411</v>
      </c>
      <c r="B2226" s="108" t="s">
        <v>16</v>
      </c>
      <c r="C2226" s="108" t="s">
        <v>292</v>
      </c>
      <c r="D2226" s="164">
        <v>42527</v>
      </c>
      <c r="E2226" s="368">
        <v>0.62222222222222223</v>
      </c>
      <c r="F2226" s="164">
        <v>42527</v>
      </c>
      <c r="G2226" s="368">
        <v>0.64236111111111105</v>
      </c>
      <c r="H2226" s="366">
        <f t="shared" si="132"/>
        <v>2.0138888889050577E-2</v>
      </c>
      <c r="I2226" s="108">
        <v>45</v>
      </c>
      <c r="J2226" s="108" t="s">
        <v>144</v>
      </c>
      <c r="K2226" s="108" t="s">
        <v>21</v>
      </c>
      <c r="L2226" s="108" t="s">
        <v>10</v>
      </c>
      <c r="M2226" s="108" t="s">
        <v>4595</v>
      </c>
      <c r="N2226" s="108">
        <v>35</v>
      </c>
      <c r="O2226" s="108" t="s">
        <v>8</v>
      </c>
      <c r="P2226" s="108" t="s">
        <v>4596</v>
      </c>
      <c r="Q2226" s="108" t="s">
        <v>4597</v>
      </c>
      <c r="R2226" s="108"/>
      <c r="S2226" s="108">
        <v>14.19</v>
      </c>
      <c r="T2226" s="367">
        <f t="shared" si="133"/>
        <v>14.19</v>
      </c>
      <c r="U2226" s="108" t="s">
        <v>46</v>
      </c>
      <c r="V2226" s="108">
        <v>1978</v>
      </c>
      <c r="W2226" s="108" t="s">
        <v>9727</v>
      </c>
      <c r="X2226" s="164"/>
      <c r="Y2226" s="108" t="s">
        <v>9728</v>
      </c>
      <c r="Z2226" s="108">
        <v>100</v>
      </c>
      <c r="AA2226" s="107" t="s">
        <v>2815</v>
      </c>
      <c r="AB2226" s="108">
        <v>0</v>
      </c>
      <c r="AC2226" s="164"/>
      <c r="AD2226" s="108" t="s">
        <v>43</v>
      </c>
      <c r="AE2226" s="108" t="s">
        <v>55</v>
      </c>
      <c r="AF2226" s="108"/>
      <c r="AG2226" s="108" t="s">
        <v>9729</v>
      </c>
      <c r="AJ2226" s="1">
        <f t="shared" si="128"/>
        <v>0</v>
      </c>
      <c r="AK2226" s="1">
        <f t="shared" si="134"/>
        <v>-14.19</v>
      </c>
    </row>
    <row r="2227" spans="1:37" ht="31.5" customHeight="1">
      <c r="A2227" s="179" t="s">
        <v>4411</v>
      </c>
      <c r="B2227" s="108" t="s">
        <v>16</v>
      </c>
      <c r="C2227" s="108" t="s">
        <v>292</v>
      </c>
      <c r="D2227" s="164">
        <v>42527</v>
      </c>
      <c r="E2227" s="368">
        <v>0.62361111111111112</v>
      </c>
      <c r="F2227" s="164">
        <v>42527</v>
      </c>
      <c r="G2227" s="368">
        <v>0.64583333333333337</v>
      </c>
      <c r="H2227" s="366">
        <f t="shared" si="132"/>
        <v>2.2222222221898846E-2</v>
      </c>
      <c r="I2227" s="108">
        <v>12</v>
      </c>
      <c r="J2227" s="108" t="s">
        <v>4432</v>
      </c>
      <c r="K2227" s="108" t="s">
        <v>21</v>
      </c>
      <c r="L2227" s="108" t="s">
        <v>10</v>
      </c>
      <c r="M2227" s="108" t="s">
        <v>2407</v>
      </c>
      <c r="N2227" s="108" t="s">
        <v>3</v>
      </c>
      <c r="O2227" s="108" t="s">
        <v>8</v>
      </c>
      <c r="P2227" s="108" t="s">
        <v>4598</v>
      </c>
      <c r="Q2227" s="178" t="s">
        <v>9730</v>
      </c>
      <c r="R2227" s="108">
        <v>2.2400000000000002</v>
      </c>
      <c r="S2227" s="108"/>
      <c r="T2227" s="367">
        <f t="shared" si="133"/>
        <v>2.2400000000000002</v>
      </c>
      <c r="U2227" s="108" t="s">
        <v>29</v>
      </c>
      <c r="V2227" s="108">
        <v>1977</v>
      </c>
      <c r="W2227" s="108" t="s">
        <v>2725</v>
      </c>
      <c r="X2227" s="164"/>
      <c r="Y2227" s="108" t="s">
        <v>9731</v>
      </c>
      <c r="Z2227" s="108">
        <v>100</v>
      </c>
      <c r="AA2227" s="107" t="s">
        <v>9654</v>
      </c>
      <c r="AB2227" s="108">
        <v>0</v>
      </c>
      <c r="AC2227" s="164"/>
      <c r="AD2227" s="108" t="s">
        <v>43</v>
      </c>
      <c r="AE2227" s="108" t="s">
        <v>55</v>
      </c>
      <c r="AF2227" s="108"/>
      <c r="AG2227" s="178" t="s">
        <v>9732</v>
      </c>
      <c r="AJ2227" s="1">
        <f t="shared" si="128"/>
        <v>0</v>
      </c>
      <c r="AK2227" s="1">
        <f t="shared" si="134"/>
        <v>-2.2400000000000002</v>
      </c>
    </row>
    <row r="2228" spans="1:37" ht="78.75" customHeight="1">
      <c r="A2228" s="179" t="s">
        <v>4411</v>
      </c>
      <c r="B2228" s="108" t="s">
        <v>16</v>
      </c>
      <c r="C2228" s="108" t="s">
        <v>292</v>
      </c>
      <c r="D2228" s="164">
        <v>42527</v>
      </c>
      <c r="E2228" s="368">
        <v>0.79305555555555562</v>
      </c>
      <c r="F2228" s="164">
        <v>42527</v>
      </c>
      <c r="G2228" s="368">
        <v>0.92361111111111116</v>
      </c>
      <c r="H2228" s="366">
        <f t="shared" si="132"/>
        <v>0.13055555555183673</v>
      </c>
      <c r="I2228" s="108">
        <v>4</v>
      </c>
      <c r="J2228" s="108" t="s">
        <v>144</v>
      </c>
      <c r="K2228" s="108" t="s">
        <v>9</v>
      </c>
      <c r="L2228" s="108" t="s">
        <v>10</v>
      </c>
      <c r="M2228" s="108" t="s">
        <v>713</v>
      </c>
      <c r="N2228" s="108" t="s">
        <v>3</v>
      </c>
      <c r="O2228" s="108" t="s">
        <v>8</v>
      </c>
      <c r="P2228" s="108" t="s">
        <v>4204</v>
      </c>
      <c r="Q2228" s="108" t="s">
        <v>9733</v>
      </c>
      <c r="R2228" s="108">
        <v>1.0900000000000001</v>
      </c>
      <c r="S2228" s="108"/>
      <c r="T2228" s="367">
        <f t="shared" si="133"/>
        <v>1.0900000000000001</v>
      </c>
      <c r="U2228" s="108" t="s">
        <v>29</v>
      </c>
      <c r="V2228" s="108">
        <v>1981</v>
      </c>
      <c r="W2228" s="108" t="s">
        <v>2725</v>
      </c>
      <c r="X2228" s="164"/>
      <c r="Y2228" s="108" t="s">
        <v>9734</v>
      </c>
      <c r="Z2228" s="107" t="s">
        <v>9725</v>
      </c>
      <c r="AA2228" s="107" t="s">
        <v>2818</v>
      </c>
      <c r="AB2228" s="107" t="s">
        <v>9705</v>
      </c>
      <c r="AC2228" s="107"/>
      <c r="AD2228" s="107" t="s">
        <v>31</v>
      </c>
      <c r="AE2228" s="107" t="s">
        <v>55</v>
      </c>
      <c r="AF2228" s="107" t="s">
        <v>59</v>
      </c>
      <c r="AG2228" s="108" t="s">
        <v>9735</v>
      </c>
      <c r="AJ2228" s="1">
        <f t="shared" si="128"/>
        <v>0</v>
      </c>
      <c r="AK2228" s="1">
        <f t="shared" si="134"/>
        <v>-1.0900000000000001</v>
      </c>
    </row>
    <row r="2229" spans="1:37" ht="63" customHeight="1">
      <c r="A2229" s="179" t="s">
        <v>4411</v>
      </c>
      <c r="B2229" s="108" t="s">
        <v>16</v>
      </c>
      <c r="C2229" s="108" t="s">
        <v>488</v>
      </c>
      <c r="D2229" s="164">
        <v>42528</v>
      </c>
      <c r="E2229" s="368">
        <v>0.13125000000000001</v>
      </c>
      <c r="F2229" s="164">
        <v>42528</v>
      </c>
      <c r="G2229" s="368">
        <v>0.13125000000000001</v>
      </c>
      <c r="H2229" s="366">
        <f t="shared" si="132"/>
        <v>0</v>
      </c>
      <c r="I2229" s="108">
        <v>66</v>
      </c>
      <c r="J2229" s="108" t="s">
        <v>4599</v>
      </c>
      <c r="K2229" s="108" t="s">
        <v>9</v>
      </c>
      <c r="L2229" s="108" t="s">
        <v>17</v>
      </c>
      <c r="M2229" s="108" t="s">
        <v>4600</v>
      </c>
      <c r="N2229" s="108">
        <v>110</v>
      </c>
      <c r="O2229" s="108" t="s">
        <v>8</v>
      </c>
      <c r="P2229" s="108" t="s">
        <v>4601</v>
      </c>
      <c r="Q2229" s="108" t="s">
        <v>4602</v>
      </c>
      <c r="R2229" s="108"/>
      <c r="S2229" s="108">
        <v>7.18</v>
      </c>
      <c r="T2229" s="367">
        <f t="shared" si="133"/>
        <v>7.18</v>
      </c>
      <c r="U2229" s="108"/>
      <c r="V2229" s="108"/>
      <c r="W2229" s="108"/>
      <c r="X2229" s="164"/>
      <c r="Y2229" s="164"/>
      <c r="Z2229" s="108"/>
      <c r="AA2229" s="107"/>
      <c r="AB2229" s="108"/>
      <c r="AC2229" s="164"/>
      <c r="AD2229" s="108" t="s">
        <v>38</v>
      </c>
      <c r="AE2229" s="108" t="s">
        <v>55</v>
      </c>
      <c r="AF2229" s="108"/>
      <c r="AG2229" s="108" t="s">
        <v>2867</v>
      </c>
      <c r="AJ2229" s="1">
        <f t="shared" si="128"/>
        <v>0</v>
      </c>
      <c r="AK2229" s="1">
        <f t="shared" si="134"/>
        <v>-7.18</v>
      </c>
    </row>
    <row r="2230" spans="1:37" ht="47.25" customHeight="1">
      <c r="A2230" s="179" t="s">
        <v>4411</v>
      </c>
      <c r="B2230" s="108" t="s">
        <v>16</v>
      </c>
      <c r="C2230" s="108" t="s">
        <v>292</v>
      </c>
      <c r="D2230" s="164">
        <v>42528</v>
      </c>
      <c r="E2230" s="368">
        <v>0.53680555555555554</v>
      </c>
      <c r="F2230" s="164">
        <v>42528</v>
      </c>
      <c r="G2230" s="368">
        <v>0.53680555555555554</v>
      </c>
      <c r="H2230" s="366">
        <f t="shared" si="132"/>
        <v>0</v>
      </c>
      <c r="I2230" s="108">
        <v>42</v>
      </c>
      <c r="J2230" s="108" t="s">
        <v>303</v>
      </c>
      <c r="K2230" s="108" t="s">
        <v>9</v>
      </c>
      <c r="L2230" s="108" t="s">
        <v>10</v>
      </c>
      <c r="M2230" s="108" t="s">
        <v>4603</v>
      </c>
      <c r="N2230" s="108">
        <v>35</v>
      </c>
      <c r="O2230" s="108" t="s">
        <v>8</v>
      </c>
      <c r="P2230" s="372" t="s">
        <v>4604</v>
      </c>
      <c r="Q2230" s="108" t="s">
        <v>4605</v>
      </c>
      <c r="R2230" s="108"/>
      <c r="S2230" s="108">
        <v>11.24</v>
      </c>
      <c r="T2230" s="367">
        <f t="shared" si="133"/>
        <v>11.24</v>
      </c>
      <c r="U2230" s="108" t="s">
        <v>29</v>
      </c>
      <c r="V2230" s="108">
        <v>1992</v>
      </c>
      <c r="W2230" s="108" t="s">
        <v>2737</v>
      </c>
      <c r="X2230" s="164"/>
      <c r="Y2230" s="108" t="s">
        <v>9736</v>
      </c>
      <c r="Z2230" s="108">
        <v>100</v>
      </c>
      <c r="AA2230" s="107" t="s">
        <v>2877</v>
      </c>
      <c r="AB2230" s="108">
        <v>0</v>
      </c>
      <c r="AC2230" s="164"/>
      <c r="AD2230" s="108" t="s">
        <v>43</v>
      </c>
      <c r="AE2230" s="108" t="s">
        <v>55</v>
      </c>
      <c r="AF2230" s="108"/>
      <c r="AG2230" s="108" t="s">
        <v>9737</v>
      </c>
      <c r="AJ2230" s="1">
        <f t="shared" si="128"/>
        <v>0</v>
      </c>
      <c r="AK2230" s="1">
        <f t="shared" si="134"/>
        <v>-11.24</v>
      </c>
    </row>
    <row r="2231" spans="1:37" ht="47.25" customHeight="1">
      <c r="A2231" s="179" t="s">
        <v>4411</v>
      </c>
      <c r="B2231" s="108" t="s">
        <v>16</v>
      </c>
      <c r="C2231" s="108" t="s">
        <v>292</v>
      </c>
      <c r="D2231" s="164">
        <v>42528</v>
      </c>
      <c r="E2231" s="368">
        <v>0.53472222222222221</v>
      </c>
      <c r="F2231" s="164">
        <v>42528</v>
      </c>
      <c r="G2231" s="368">
        <v>0.53472222222222221</v>
      </c>
      <c r="H2231" s="366">
        <f t="shared" si="132"/>
        <v>0</v>
      </c>
      <c r="I2231" s="108">
        <v>21</v>
      </c>
      <c r="J2231" s="108" t="s">
        <v>144</v>
      </c>
      <c r="K2231" s="108" t="s">
        <v>9</v>
      </c>
      <c r="L2231" s="108" t="s">
        <v>10</v>
      </c>
      <c r="M2231" s="108" t="s">
        <v>4606</v>
      </c>
      <c r="N2231" s="108">
        <v>35</v>
      </c>
      <c r="O2231" s="108" t="s">
        <v>8</v>
      </c>
      <c r="P2231" s="372" t="s">
        <v>4607</v>
      </c>
      <c r="Q2231" s="108" t="s">
        <v>9738</v>
      </c>
      <c r="R2231" s="108"/>
      <c r="S2231" s="108">
        <v>5.31</v>
      </c>
      <c r="T2231" s="367">
        <f t="shared" si="133"/>
        <v>5.31</v>
      </c>
      <c r="U2231" s="108" t="s">
        <v>29</v>
      </c>
      <c r="V2231" s="108">
        <v>1965</v>
      </c>
      <c r="W2231" s="108" t="s">
        <v>3980</v>
      </c>
      <c r="X2231" s="108"/>
      <c r="Y2231" s="107" t="s">
        <v>9739</v>
      </c>
      <c r="Z2231" s="107" t="s">
        <v>9725</v>
      </c>
      <c r="AA2231" s="107" t="s">
        <v>9422</v>
      </c>
      <c r="AB2231" s="107" t="s">
        <v>9705</v>
      </c>
      <c r="AC2231" s="107"/>
      <c r="AD2231" s="108" t="s">
        <v>43</v>
      </c>
      <c r="AE2231" s="108" t="s">
        <v>55</v>
      </c>
      <c r="AF2231" s="107"/>
      <c r="AG2231" s="108" t="s">
        <v>9740</v>
      </c>
      <c r="AH2231" s="16"/>
      <c r="AI2231" s="16"/>
      <c r="AJ2231" s="1">
        <f t="shared" si="128"/>
        <v>0</v>
      </c>
      <c r="AK2231" s="1">
        <f t="shared" si="134"/>
        <v>-5.31</v>
      </c>
    </row>
    <row r="2232" spans="1:37" ht="31.5" customHeight="1">
      <c r="A2232" s="179" t="s">
        <v>4411</v>
      </c>
      <c r="B2232" s="108" t="s">
        <v>16</v>
      </c>
      <c r="C2232" s="108" t="s">
        <v>292</v>
      </c>
      <c r="D2232" s="164">
        <v>42528</v>
      </c>
      <c r="E2232" s="368">
        <v>0.57986111111111105</v>
      </c>
      <c r="F2232" s="164">
        <v>42528</v>
      </c>
      <c r="G2232" s="368">
        <v>0.6069444444444444</v>
      </c>
      <c r="H2232" s="366">
        <f t="shared" si="132"/>
        <v>2.7083333334303461E-2</v>
      </c>
      <c r="I2232" s="108">
        <v>7</v>
      </c>
      <c r="J2232" s="108" t="s">
        <v>144</v>
      </c>
      <c r="K2232" s="108" t="s">
        <v>21</v>
      </c>
      <c r="L2232" s="108" t="s">
        <v>10</v>
      </c>
      <c r="M2232" s="108" t="s">
        <v>4609</v>
      </c>
      <c r="N2232" s="108" t="s">
        <v>3</v>
      </c>
      <c r="O2232" s="108" t="s">
        <v>8</v>
      </c>
      <c r="P2232" s="364" t="s">
        <v>4610</v>
      </c>
      <c r="Q2232" s="108" t="s">
        <v>4611</v>
      </c>
      <c r="R2232" s="108">
        <v>1</v>
      </c>
      <c r="S2232" s="108"/>
      <c r="T2232" s="367">
        <f t="shared" si="133"/>
        <v>1</v>
      </c>
      <c r="U2232" s="108" t="s">
        <v>29</v>
      </c>
      <c r="V2232" s="108">
        <v>1983</v>
      </c>
      <c r="W2232" s="108" t="s">
        <v>2725</v>
      </c>
      <c r="X2232" s="108"/>
      <c r="Y2232" s="108" t="s">
        <v>9741</v>
      </c>
      <c r="Z2232" s="108">
        <v>100</v>
      </c>
      <c r="AA2232" s="107" t="s">
        <v>9742</v>
      </c>
      <c r="AB2232" s="107" t="s">
        <v>9705</v>
      </c>
      <c r="AC2232" s="107"/>
      <c r="AD2232" s="108" t="s">
        <v>43</v>
      </c>
      <c r="AE2232" s="108" t="s">
        <v>55</v>
      </c>
      <c r="AF2232" s="108"/>
      <c r="AG2232" s="108" t="s">
        <v>9743</v>
      </c>
      <c r="AH2232" s="16"/>
      <c r="AI2232" s="16"/>
      <c r="AJ2232" s="1">
        <f t="shared" si="128"/>
        <v>0</v>
      </c>
      <c r="AK2232" s="1">
        <f t="shared" si="134"/>
        <v>-1</v>
      </c>
    </row>
    <row r="2233" spans="1:37" ht="63" customHeight="1">
      <c r="A2233" s="179" t="s">
        <v>139</v>
      </c>
      <c r="B2233" s="57" t="s">
        <v>258</v>
      </c>
      <c r="C2233" s="57" t="s">
        <v>258</v>
      </c>
      <c r="D2233" s="278">
        <v>42387</v>
      </c>
      <c r="E2233" s="59">
        <v>0.63402777777777775</v>
      </c>
      <c r="F2233" s="278">
        <v>42387</v>
      </c>
      <c r="G2233" s="59">
        <v>0.64374999999999993</v>
      </c>
      <c r="H2233" s="59">
        <f>G2233-E2233</f>
        <v>9.7222222222221877E-3</v>
      </c>
      <c r="I2233" s="60">
        <v>7</v>
      </c>
      <c r="J2233" s="60" t="s">
        <v>141</v>
      </c>
      <c r="K2233" s="60"/>
      <c r="L2233" s="71" t="s">
        <v>4</v>
      </c>
      <c r="M2233" s="72" t="s">
        <v>545</v>
      </c>
      <c r="N2233" s="60">
        <v>35</v>
      </c>
      <c r="O2233" s="71" t="s">
        <v>14</v>
      </c>
      <c r="P2233" s="72" t="s">
        <v>546</v>
      </c>
      <c r="Q2233" s="71" t="s">
        <v>547</v>
      </c>
      <c r="R2233" s="167">
        <v>5.8</v>
      </c>
      <c r="S2233" s="167">
        <v>0.8</v>
      </c>
      <c r="T2233" s="167">
        <f>R2233+S2233</f>
        <v>6.6</v>
      </c>
      <c r="U2233" s="108" t="s">
        <v>37</v>
      </c>
      <c r="V2233" s="108">
        <v>2009</v>
      </c>
      <c r="W2233" s="108" t="s">
        <v>2784</v>
      </c>
      <c r="X2233" s="108" t="s">
        <v>2785</v>
      </c>
      <c r="Y2233" s="164">
        <v>42383</v>
      </c>
      <c r="Z2233" s="108">
        <v>100</v>
      </c>
      <c r="AA2233" s="108">
        <v>2018</v>
      </c>
      <c r="AB2233" s="108">
        <v>0</v>
      </c>
      <c r="AC2233" s="164">
        <v>42383</v>
      </c>
      <c r="AD2233" s="108" t="s">
        <v>23</v>
      </c>
      <c r="AE2233" s="108"/>
      <c r="AF2233" s="108"/>
      <c r="AG2233" s="108"/>
      <c r="AJ2233" s="1">
        <f t="shared" si="128"/>
        <v>0</v>
      </c>
    </row>
    <row r="2234" spans="1:37" ht="47.25" customHeight="1">
      <c r="A2234" s="179" t="s">
        <v>4411</v>
      </c>
      <c r="B2234" s="108" t="s">
        <v>16</v>
      </c>
      <c r="C2234" s="108" t="s">
        <v>488</v>
      </c>
      <c r="D2234" s="164">
        <v>42528</v>
      </c>
      <c r="E2234" s="368">
        <v>0.6777777777777777</v>
      </c>
      <c r="F2234" s="164">
        <v>42528</v>
      </c>
      <c r="G2234" s="368">
        <v>0.6777777777777777</v>
      </c>
      <c r="H2234" s="366">
        <f t="shared" ref="H2234:H2240" si="135">(F2234+G2234)-(D2234+E2234)</f>
        <v>0</v>
      </c>
      <c r="I2234" s="108">
        <v>19</v>
      </c>
      <c r="J2234" s="178" t="s">
        <v>705</v>
      </c>
      <c r="K2234" s="108"/>
      <c r="L2234" s="108" t="s">
        <v>17</v>
      </c>
      <c r="M2234" s="108" t="s">
        <v>4196</v>
      </c>
      <c r="N2234" s="108" t="s">
        <v>3</v>
      </c>
      <c r="O2234" s="108" t="s">
        <v>8</v>
      </c>
      <c r="P2234" s="372" t="s">
        <v>4614</v>
      </c>
      <c r="Q2234" s="108" t="s">
        <v>4615</v>
      </c>
      <c r="R2234" s="108">
        <v>52.24</v>
      </c>
      <c r="S2234" s="108"/>
      <c r="T2234" s="367">
        <f t="shared" ref="T2234:T2240" si="136">SUM(R2234:S2234)</f>
        <v>52.24</v>
      </c>
      <c r="U2234" s="108"/>
      <c r="V2234" s="108"/>
      <c r="W2234" s="108"/>
      <c r="X2234" s="164"/>
      <c r="Y2234" s="108"/>
      <c r="Z2234" s="108"/>
      <c r="AA2234" s="360"/>
      <c r="AB2234" s="108"/>
      <c r="AC2234" s="164"/>
      <c r="AD2234" s="108" t="s">
        <v>38</v>
      </c>
      <c r="AE2234" s="108" t="s">
        <v>55</v>
      </c>
      <c r="AF2234" s="108"/>
      <c r="AG2234" s="108" t="s">
        <v>2820</v>
      </c>
      <c r="AH2234" s="16"/>
      <c r="AI2234" s="16"/>
      <c r="AJ2234" s="1">
        <f t="shared" si="128"/>
        <v>0</v>
      </c>
      <c r="AK2234" s="1">
        <f t="shared" ref="AK2234:AK2242" si="137">AJ2234-T2234</f>
        <v>-52.24</v>
      </c>
    </row>
    <row r="2235" spans="1:37" ht="31.5" customHeight="1">
      <c r="A2235" s="179" t="s">
        <v>4411</v>
      </c>
      <c r="B2235" s="108" t="s">
        <v>16</v>
      </c>
      <c r="C2235" s="108" t="s">
        <v>292</v>
      </c>
      <c r="D2235" s="164">
        <v>42528</v>
      </c>
      <c r="E2235" s="368">
        <v>0.6875</v>
      </c>
      <c r="F2235" s="164">
        <v>42528</v>
      </c>
      <c r="G2235" s="368">
        <v>0.70624999999999993</v>
      </c>
      <c r="H2235" s="366">
        <f t="shared" si="135"/>
        <v>1.8750000002910383E-2</v>
      </c>
      <c r="I2235" s="108">
        <v>5</v>
      </c>
      <c r="J2235" s="108" t="s">
        <v>144</v>
      </c>
      <c r="K2235" s="108" t="s">
        <v>21</v>
      </c>
      <c r="L2235" s="208" t="s">
        <v>10</v>
      </c>
      <c r="M2235" s="108" t="s">
        <v>713</v>
      </c>
      <c r="N2235" s="108" t="s">
        <v>3</v>
      </c>
      <c r="O2235" s="108" t="s">
        <v>8</v>
      </c>
      <c r="P2235" s="364" t="s">
        <v>4616</v>
      </c>
      <c r="Q2235" s="108" t="s">
        <v>9747</v>
      </c>
      <c r="R2235" s="108">
        <v>1.59</v>
      </c>
      <c r="S2235" s="108"/>
      <c r="T2235" s="367">
        <f t="shared" si="136"/>
        <v>1.59</v>
      </c>
      <c r="U2235" s="108" t="s">
        <v>29</v>
      </c>
      <c r="V2235" s="108">
        <v>1987</v>
      </c>
      <c r="W2235" s="108" t="s">
        <v>2861</v>
      </c>
      <c r="X2235" s="108"/>
      <c r="Y2235" s="108" t="s">
        <v>9748</v>
      </c>
      <c r="Z2235" s="108">
        <v>100</v>
      </c>
      <c r="AA2235" s="107" t="s">
        <v>9702</v>
      </c>
      <c r="AB2235" s="107" t="s">
        <v>9705</v>
      </c>
      <c r="AC2235" s="107"/>
      <c r="AD2235" s="108" t="s">
        <v>43</v>
      </c>
      <c r="AE2235" s="108" t="s">
        <v>55</v>
      </c>
      <c r="AF2235" s="108"/>
      <c r="AG2235" s="108" t="s">
        <v>9749</v>
      </c>
      <c r="AH2235" s="16"/>
      <c r="AI2235" s="16"/>
      <c r="AJ2235" s="1">
        <f t="shared" si="128"/>
        <v>0</v>
      </c>
      <c r="AK2235" s="1">
        <f t="shared" si="137"/>
        <v>-1.59</v>
      </c>
    </row>
    <row r="2236" spans="1:37" ht="47.25" customHeight="1">
      <c r="A2236" s="179" t="s">
        <v>4411</v>
      </c>
      <c r="B2236" s="108" t="s">
        <v>16</v>
      </c>
      <c r="C2236" s="108" t="s">
        <v>488</v>
      </c>
      <c r="D2236" s="164">
        <v>42532</v>
      </c>
      <c r="E2236" s="368">
        <v>0.14861111111111111</v>
      </c>
      <c r="F2236" s="164">
        <v>42532</v>
      </c>
      <c r="G2236" s="368">
        <v>0.14861111111111111</v>
      </c>
      <c r="H2236" s="366">
        <f t="shared" si="135"/>
        <v>0</v>
      </c>
      <c r="I2236" s="108">
        <v>101</v>
      </c>
      <c r="J2236" s="108" t="s">
        <v>2010</v>
      </c>
      <c r="K2236" s="108" t="s">
        <v>9</v>
      </c>
      <c r="L2236" s="108" t="s">
        <v>17</v>
      </c>
      <c r="M2236" s="108" t="s">
        <v>4480</v>
      </c>
      <c r="N2236" s="108">
        <v>110</v>
      </c>
      <c r="O2236" s="108" t="s">
        <v>8</v>
      </c>
      <c r="P2236" s="108" t="s">
        <v>4481</v>
      </c>
      <c r="Q2236" s="108" t="s">
        <v>9750</v>
      </c>
      <c r="R2236" s="108"/>
      <c r="S2236" s="108">
        <v>14.19</v>
      </c>
      <c r="T2236" s="367">
        <f t="shared" si="136"/>
        <v>14.19</v>
      </c>
      <c r="U2236" s="108" t="s">
        <v>29</v>
      </c>
      <c r="V2236" s="108"/>
      <c r="W2236" s="108"/>
      <c r="X2236" s="164"/>
      <c r="Y2236" s="164"/>
      <c r="Z2236" s="108"/>
      <c r="AA2236" s="107"/>
      <c r="AB2236" s="108"/>
      <c r="AC2236" s="164"/>
      <c r="AD2236" s="108" t="s">
        <v>38</v>
      </c>
      <c r="AE2236" s="108" t="s">
        <v>55</v>
      </c>
      <c r="AF2236" s="108"/>
      <c r="AG2236" s="108" t="s">
        <v>2867</v>
      </c>
      <c r="AH2236" s="16"/>
      <c r="AI2236" s="16"/>
      <c r="AJ2236" s="1">
        <f t="shared" si="128"/>
        <v>0</v>
      </c>
      <c r="AK2236" s="1">
        <f t="shared" si="137"/>
        <v>-14.19</v>
      </c>
    </row>
    <row r="2237" spans="1:37" ht="31.5" customHeight="1">
      <c r="A2237" s="179" t="s">
        <v>4411</v>
      </c>
      <c r="B2237" s="108" t="s">
        <v>16</v>
      </c>
      <c r="C2237" s="108" t="s">
        <v>488</v>
      </c>
      <c r="D2237" s="164">
        <v>42534</v>
      </c>
      <c r="E2237" s="368">
        <v>0.17291666666666669</v>
      </c>
      <c r="F2237" s="164">
        <v>42534</v>
      </c>
      <c r="G2237" s="368">
        <v>0.17291666666666669</v>
      </c>
      <c r="H2237" s="366">
        <f t="shared" si="135"/>
        <v>0</v>
      </c>
      <c r="I2237" s="108">
        <v>36</v>
      </c>
      <c r="J2237" s="108" t="s">
        <v>4739</v>
      </c>
      <c r="K2237" s="108" t="s">
        <v>9</v>
      </c>
      <c r="L2237" s="108" t="s">
        <v>17</v>
      </c>
      <c r="M2237" s="108" t="s">
        <v>4570</v>
      </c>
      <c r="N2237" s="108">
        <v>110</v>
      </c>
      <c r="O2237" s="108" t="s">
        <v>8</v>
      </c>
      <c r="P2237" s="108" t="s">
        <v>9751</v>
      </c>
      <c r="Q2237" s="108" t="s">
        <v>4740</v>
      </c>
      <c r="R2237" s="108"/>
      <c r="S2237" s="108">
        <v>4.7699999999999996</v>
      </c>
      <c r="T2237" s="367">
        <f t="shared" si="136"/>
        <v>4.7699999999999996</v>
      </c>
      <c r="U2237" s="108"/>
      <c r="V2237" s="108"/>
      <c r="W2237" s="108"/>
      <c r="X2237" s="108"/>
      <c r="Y2237" s="164"/>
      <c r="Z2237" s="107"/>
      <c r="AA2237" s="107"/>
      <c r="AB2237" s="107"/>
      <c r="AC2237" s="107"/>
      <c r="AD2237" s="108" t="s">
        <v>38</v>
      </c>
      <c r="AE2237" s="108" t="s">
        <v>55</v>
      </c>
      <c r="AF2237" s="108"/>
      <c r="AG2237" s="108" t="s">
        <v>2867</v>
      </c>
      <c r="AH2237" s="16"/>
      <c r="AI2237" s="16"/>
      <c r="AJ2237" s="1">
        <f t="shared" si="128"/>
        <v>0</v>
      </c>
      <c r="AK2237" s="1">
        <f t="shared" si="137"/>
        <v>-4.7699999999999996</v>
      </c>
    </row>
    <row r="2238" spans="1:37" ht="47.25" customHeight="1">
      <c r="A2238" s="179" t="s">
        <v>4411</v>
      </c>
      <c r="B2238" s="108" t="s">
        <v>16</v>
      </c>
      <c r="C2238" s="108" t="s">
        <v>292</v>
      </c>
      <c r="D2238" s="164">
        <v>42535</v>
      </c>
      <c r="E2238" s="368">
        <v>0.81388888888888899</v>
      </c>
      <c r="F2238" s="164">
        <v>42535</v>
      </c>
      <c r="G2238" s="368">
        <v>0.81388888888888899</v>
      </c>
      <c r="H2238" s="366">
        <f t="shared" si="135"/>
        <v>0</v>
      </c>
      <c r="I2238" s="108">
        <v>7</v>
      </c>
      <c r="J2238" s="108" t="s">
        <v>4432</v>
      </c>
      <c r="K2238" s="108" t="s">
        <v>9</v>
      </c>
      <c r="L2238" s="108" t="s">
        <v>10</v>
      </c>
      <c r="M2238" s="108" t="s">
        <v>4901</v>
      </c>
      <c r="N2238" s="108" t="s">
        <v>3</v>
      </c>
      <c r="O2238" s="108" t="s">
        <v>8</v>
      </c>
      <c r="P2238" s="108" t="s">
        <v>4902</v>
      </c>
      <c r="Q2238" s="108" t="s">
        <v>9752</v>
      </c>
      <c r="R2238" s="108"/>
      <c r="S2238" s="108">
        <v>0.77</v>
      </c>
      <c r="T2238" s="367">
        <f t="shared" si="136"/>
        <v>0.77</v>
      </c>
      <c r="U2238" s="108" t="s">
        <v>29</v>
      </c>
      <c r="V2238" s="108">
        <v>1987</v>
      </c>
      <c r="W2238" s="108" t="s">
        <v>2725</v>
      </c>
      <c r="X2238" s="108"/>
      <c r="Y2238" s="108" t="s">
        <v>9753</v>
      </c>
      <c r="Z2238" s="107" t="s">
        <v>9725</v>
      </c>
      <c r="AA2238" s="107" t="s">
        <v>2818</v>
      </c>
      <c r="AB2238" s="107" t="s">
        <v>9705</v>
      </c>
      <c r="AC2238" s="107"/>
      <c r="AD2238" s="108" t="s">
        <v>43</v>
      </c>
      <c r="AE2238" s="108" t="s">
        <v>55</v>
      </c>
      <c r="AF2238" s="108"/>
      <c r="AG2238" s="108" t="s">
        <v>9754</v>
      </c>
      <c r="AH2238" s="16"/>
      <c r="AI2238" s="16"/>
      <c r="AJ2238" s="1">
        <f t="shared" si="128"/>
        <v>0</v>
      </c>
      <c r="AK2238" s="1">
        <f t="shared" si="137"/>
        <v>-0.77</v>
      </c>
    </row>
    <row r="2239" spans="1:37" ht="47.25" customHeight="1">
      <c r="A2239" s="179" t="s">
        <v>4411</v>
      </c>
      <c r="B2239" s="108" t="s">
        <v>16</v>
      </c>
      <c r="C2239" s="108" t="s">
        <v>292</v>
      </c>
      <c r="D2239" s="164">
        <v>42535</v>
      </c>
      <c r="E2239" s="368">
        <v>0.81597222222222221</v>
      </c>
      <c r="F2239" s="164">
        <v>42535</v>
      </c>
      <c r="G2239" s="368">
        <v>0.81597222222222221</v>
      </c>
      <c r="H2239" s="366">
        <f t="shared" si="135"/>
        <v>0</v>
      </c>
      <c r="I2239" s="108">
        <v>7</v>
      </c>
      <c r="J2239" s="108" t="s">
        <v>144</v>
      </c>
      <c r="K2239" s="108" t="s">
        <v>9</v>
      </c>
      <c r="L2239" s="108" t="s">
        <v>10</v>
      </c>
      <c r="M2239" s="108" t="s">
        <v>151</v>
      </c>
      <c r="N2239" s="108" t="s">
        <v>3</v>
      </c>
      <c r="O2239" s="108" t="s">
        <v>8</v>
      </c>
      <c r="P2239" s="108" t="s">
        <v>4903</v>
      </c>
      <c r="Q2239" s="108" t="s">
        <v>9755</v>
      </c>
      <c r="R2239" s="108"/>
      <c r="S2239" s="108">
        <v>0.71</v>
      </c>
      <c r="T2239" s="367">
        <f t="shared" si="136"/>
        <v>0.71</v>
      </c>
      <c r="U2239" s="108" t="s">
        <v>29</v>
      </c>
      <c r="V2239" s="108">
        <v>1973</v>
      </c>
      <c r="W2239" s="108" t="s">
        <v>2725</v>
      </c>
      <c r="X2239" s="108"/>
      <c r="Y2239" s="108" t="s">
        <v>9756</v>
      </c>
      <c r="Z2239" s="107" t="s">
        <v>9725</v>
      </c>
      <c r="AA2239" s="107" t="s">
        <v>2877</v>
      </c>
      <c r="AB2239" s="107" t="s">
        <v>9705</v>
      </c>
      <c r="AC2239" s="107"/>
      <c r="AD2239" s="108" t="s">
        <v>43</v>
      </c>
      <c r="AE2239" s="108" t="s">
        <v>55</v>
      </c>
      <c r="AF2239" s="108"/>
      <c r="AG2239" s="108" t="s">
        <v>9757</v>
      </c>
      <c r="AJ2239" s="1">
        <f t="shared" si="128"/>
        <v>0</v>
      </c>
      <c r="AK2239" s="1">
        <f t="shared" si="137"/>
        <v>-0.71</v>
      </c>
    </row>
    <row r="2240" spans="1:37" ht="47.25" customHeight="1">
      <c r="A2240" s="179" t="s">
        <v>4411</v>
      </c>
      <c r="B2240" s="108" t="s">
        <v>16</v>
      </c>
      <c r="C2240" s="108" t="s">
        <v>488</v>
      </c>
      <c r="D2240" s="164">
        <v>42536</v>
      </c>
      <c r="E2240" s="368">
        <v>0.17569444444444446</v>
      </c>
      <c r="F2240" s="164">
        <v>42536</v>
      </c>
      <c r="G2240" s="368">
        <v>0.17569444444444446</v>
      </c>
      <c r="H2240" s="366">
        <f t="shared" si="135"/>
        <v>0</v>
      </c>
      <c r="I2240" s="108">
        <v>48</v>
      </c>
      <c r="J2240" s="108" t="s">
        <v>4933</v>
      </c>
      <c r="K2240" s="108" t="s">
        <v>9</v>
      </c>
      <c r="L2240" s="108" t="s">
        <v>17</v>
      </c>
      <c r="M2240" s="108" t="s">
        <v>4570</v>
      </c>
      <c r="N2240" s="108">
        <v>110</v>
      </c>
      <c r="O2240" s="108" t="s">
        <v>8</v>
      </c>
      <c r="P2240" s="108" t="s">
        <v>4571</v>
      </c>
      <c r="Q2240" s="108" t="s">
        <v>9758</v>
      </c>
      <c r="R2240" s="108"/>
      <c r="S2240" s="108">
        <v>5.82</v>
      </c>
      <c r="T2240" s="367">
        <f t="shared" si="136"/>
        <v>5.82</v>
      </c>
      <c r="U2240" s="108"/>
      <c r="V2240" s="108"/>
      <c r="W2240" s="108"/>
      <c r="X2240" s="108"/>
      <c r="Y2240" s="164"/>
      <c r="Z2240" s="107"/>
      <c r="AA2240" s="107"/>
      <c r="AB2240" s="107"/>
      <c r="AC2240" s="107"/>
      <c r="AD2240" s="108" t="s">
        <v>38</v>
      </c>
      <c r="AE2240" s="108" t="s">
        <v>55</v>
      </c>
      <c r="AF2240" s="108"/>
      <c r="AG2240" s="108" t="s">
        <v>2867</v>
      </c>
      <c r="AJ2240" s="1">
        <f t="shared" si="128"/>
        <v>0</v>
      </c>
      <c r="AK2240" s="1">
        <f t="shared" si="137"/>
        <v>-5.82</v>
      </c>
    </row>
    <row r="2241" spans="1:37" ht="78.75" customHeight="1">
      <c r="A2241" s="179" t="s">
        <v>8405</v>
      </c>
      <c r="B2241" s="179" t="s">
        <v>13</v>
      </c>
      <c r="C2241" s="179" t="s">
        <v>147</v>
      </c>
      <c r="D2241" s="169">
        <v>42630</v>
      </c>
      <c r="E2241" s="68">
        <v>0.2951388888888889</v>
      </c>
      <c r="F2241" s="169">
        <v>42630</v>
      </c>
      <c r="G2241" s="68">
        <v>0.30833333333333335</v>
      </c>
      <c r="H2241" s="68">
        <f>G2241-E2241</f>
        <v>1.3194444444444453E-2</v>
      </c>
      <c r="I2241" s="179">
        <v>10</v>
      </c>
      <c r="J2241" s="179" t="s">
        <v>141</v>
      </c>
      <c r="K2241" s="179" t="s">
        <v>141</v>
      </c>
      <c r="L2241" s="179" t="s">
        <v>12</v>
      </c>
      <c r="M2241" s="179" t="s">
        <v>7790</v>
      </c>
      <c r="N2241" s="179" t="s">
        <v>3</v>
      </c>
      <c r="O2241" s="179" t="s">
        <v>24</v>
      </c>
      <c r="P2241" s="179" t="s">
        <v>63</v>
      </c>
      <c r="Q2241" s="61" t="s">
        <v>8690</v>
      </c>
      <c r="R2241" s="170">
        <v>2.8</v>
      </c>
      <c r="S2241" s="179">
        <v>3.7</v>
      </c>
      <c r="T2241" s="179">
        <v>6.5</v>
      </c>
      <c r="U2241" s="179" t="s">
        <v>62</v>
      </c>
      <c r="V2241" s="179" t="s">
        <v>141</v>
      </c>
      <c r="W2241" s="179" t="s">
        <v>141</v>
      </c>
      <c r="X2241" s="179" t="s">
        <v>141</v>
      </c>
      <c r="Y2241" s="179" t="s">
        <v>141</v>
      </c>
      <c r="Z2241" s="179" t="s">
        <v>141</v>
      </c>
      <c r="AA2241" s="179" t="s">
        <v>141</v>
      </c>
      <c r="AB2241" s="179" t="s">
        <v>141</v>
      </c>
      <c r="AC2241" s="179" t="s">
        <v>141</v>
      </c>
      <c r="AD2241" s="115" t="s">
        <v>23</v>
      </c>
      <c r="AE2241" s="179" t="s">
        <v>141</v>
      </c>
      <c r="AF2241" s="179" t="s">
        <v>141</v>
      </c>
      <c r="AG2241" s="179" t="s">
        <v>141</v>
      </c>
      <c r="AJ2241" s="1">
        <f t="shared" si="128"/>
        <v>0</v>
      </c>
      <c r="AK2241" s="1">
        <f t="shared" si="137"/>
        <v>-6.5</v>
      </c>
    </row>
    <row r="2242" spans="1:37" ht="31.5" customHeight="1">
      <c r="A2242" s="179" t="s">
        <v>4411</v>
      </c>
      <c r="B2242" s="108" t="s">
        <v>16</v>
      </c>
      <c r="C2242" s="108" t="s">
        <v>488</v>
      </c>
      <c r="D2242" s="164">
        <v>42536</v>
      </c>
      <c r="E2242" s="368">
        <v>0.28472222222222221</v>
      </c>
      <c r="F2242" s="164">
        <v>42536</v>
      </c>
      <c r="G2242" s="368">
        <v>0.28472222222222221</v>
      </c>
      <c r="H2242" s="366">
        <f>(F2242+G2242)-(D2242+E2242)</f>
        <v>0</v>
      </c>
      <c r="I2242" s="108">
        <v>5</v>
      </c>
      <c r="J2242" s="178" t="s">
        <v>705</v>
      </c>
      <c r="K2242" s="108"/>
      <c r="L2242" s="108" t="s">
        <v>17</v>
      </c>
      <c r="M2242" s="108" t="s">
        <v>4934</v>
      </c>
      <c r="N2242" s="108">
        <v>35</v>
      </c>
      <c r="O2242" s="108" t="s">
        <v>8</v>
      </c>
      <c r="P2242" s="372" t="s">
        <v>4935</v>
      </c>
      <c r="Q2242" s="372" t="s">
        <v>9762</v>
      </c>
      <c r="R2242" s="108"/>
      <c r="S2242" s="108">
        <v>0.2</v>
      </c>
      <c r="T2242" s="367">
        <f>SUM(R2242:S2242)</f>
        <v>0.2</v>
      </c>
      <c r="U2242" s="108"/>
      <c r="V2242" s="108"/>
      <c r="W2242" s="108"/>
      <c r="X2242" s="107"/>
      <c r="Y2242" s="107"/>
      <c r="Z2242" s="107"/>
      <c r="AA2242" s="107"/>
      <c r="AB2242" s="107"/>
      <c r="AC2242" s="107"/>
      <c r="AD2242" s="108" t="s">
        <v>38</v>
      </c>
      <c r="AE2242" s="108" t="s">
        <v>55</v>
      </c>
      <c r="AF2242" s="108"/>
      <c r="AG2242" s="108" t="s">
        <v>2820</v>
      </c>
      <c r="AJ2242" s="1">
        <f t="shared" si="128"/>
        <v>0</v>
      </c>
      <c r="AK2242" s="1">
        <f t="shared" si="137"/>
        <v>-0.2</v>
      </c>
    </row>
    <row r="2243" spans="1:37" ht="110.25">
      <c r="A2243" s="94" t="s">
        <v>13179</v>
      </c>
      <c r="B2243" s="179" t="s">
        <v>6</v>
      </c>
      <c r="C2243" s="179" t="s">
        <v>1873</v>
      </c>
      <c r="D2243" s="169">
        <v>42723</v>
      </c>
      <c r="E2243" s="176">
        <v>0.40069444444444446</v>
      </c>
      <c r="F2243" s="169">
        <v>42723</v>
      </c>
      <c r="G2243" s="176">
        <v>0.41944444444444445</v>
      </c>
      <c r="H2243" s="176">
        <v>1.8749999999999999E-2</v>
      </c>
      <c r="I2243" s="600">
        <v>3</v>
      </c>
      <c r="J2243" s="179" t="s">
        <v>303</v>
      </c>
      <c r="K2243" s="179" t="s">
        <v>15</v>
      </c>
      <c r="L2243" s="179" t="s">
        <v>10</v>
      </c>
      <c r="M2243" s="179" t="s">
        <v>13546</v>
      </c>
      <c r="N2243" s="179" t="s">
        <v>3</v>
      </c>
      <c r="O2243" s="179" t="s">
        <v>8</v>
      </c>
      <c r="P2243" s="179" t="s">
        <v>13547</v>
      </c>
      <c r="Q2243" s="600" t="s">
        <v>14793</v>
      </c>
      <c r="R2243" s="170">
        <v>2.7</v>
      </c>
      <c r="S2243" s="170">
        <v>3.8</v>
      </c>
      <c r="T2243" s="602">
        <v>6.5</v>
      </c>
      <c r="U2243" s="179" t="s">
        <v>7</v>
      </c>
      <c r="V2243" s="79">
        <v>42461</v>
      </c>
      <c r="W2243" s="179" t="s">
        <v>14776</v>
      </c>
      <c r="X2243" s="179" t="s">
        <v>2736</v>
      </c>
      <c r="Y2243" s="179"/>
      <c r="Z2243" s="270">
        <v>0</v>
      </c>
      <c r="AA2243" s="179">
        <v>2017</v>
      </c>
      <c r="AB2243" s="179"/>
      <c r="AC2243" s="79"/>
      <c r="AD2243" s="179" t="s">
        <v>23</v>
      </c>
      <c r="AE2243" s="179"/>
      <c r="AF2243" s="179"/>
      <c r="AG2243" s="179"/>
      <c r="AJ2243" s="1">
        <f t="shared" si="128"/>
        <v>0</v>
      </c>
    </row>
    <row r="2244" spans="1:37" ht="47.25" customHeight="1">
      <c r="A2244" s="179" t="s">
        <v>4411</v>
      </c>
      <c r="B2244" s="108" t="s">
        <v>16</v>
      </c>
      <c r="C2244" s="108" t="s">
        <v>292</v>
      </c>
      <c r="D2244" s="164">
        <v>42539</v>
      </c>
      <c r="E2244" s="368">
        <v>0.53125</v>
      </c>
      <c r="F2244" s="164">
        <v>42539</v>
      </c>
      <c r="G2244" s="368">
        <v>0.67291666666666661</v>
      </c>
      <c r="H2244" s="366">
        <f t="shared" ref="H2244:H2290" si="138">(F2244+G2244)-(D2244+E2244)</f>
        <v>0.14166666667006211</v>
      </c>
      <c r="I2244" s="108">
        <v>16</v>
      </c>
      <c r="J2244" s="108" t="s">
        <v>4432</v>
      </c>
      <c r="K2244" s="108" t="s">
        <v>15</v>
      </c>
      <c r="L2244" s="108" t="s">
        <v>4</v>
      </c>
      <c r="M2244" s="108" t="s">
        <v>151</v>
      </c>
      <c r="N2244" s="108" t="s">
        <v>3</v>
      </c>
      <c r="O2244" s="108" t="s">
        <v>8</v>
      </c>
      <c r="P2244" s="108" t="s">
        <v>4215</v>
      </c>
      <c r="Q2244" s="108" t="s">
        <v>5005</v>
      </c>
      <c r="R2244" s="108">
        <v>22.46</v>
      </c>
      <c r="S2244" s="108">
        <v>3.04</v>
      </c>
      <c r="T2244" s="367">
        <f t="shared" ref="T2244:T2275" si="139">SUM(R2244:S2244)</f>
        <v>25.5</v>
      </c>
      <c r="U2244" s="108" t="s">
        <v>29</v>
      </c>
      <c r="V2244" s="108">
        <v>1981</v>
      </c>
      <c r="W2244" s="108" t="s">
        <v>2725</v>
      </c>
      <c r="X2244" s="108"/>
      <c r="Y2244" s="108" t="s">
        <v>9767</v>
      </c>
      <c r="Z2244" s="108">
        <v>100</v>
      </c>
      <c r="AA2244" s="107" t="s">
        <v>2815</v>
      </c>
      <c r="AB2244" s="107" t="s">
        <v>9705</v>
      </c>
      <c r="AC2244" s="107"/>
      <c r="AD2244" s="107" t="s">
        <v>61</v>
      </c>
      <c r="AE2244" s="107" t="s">
        <v>55</v>
      </c>
      <c r="AF2244" s="108"/>
      <c r="AG2244" s="108" t="s">
        <v>9768</v>
      </c>
      <c r="AJ2244" s="1">
        <f t="shared" si="128"/>
        <v>0</v>
      </c>
      <c r="AK2244" s="1">
        <f t="shared" ref="AK2244:AK2275" si="140">AJ2244-T2244</f>
        <v>-25.5</v>
      </c>
    </row>
    <row r="2245" spans="1:37" ht="47.25" customHeight="1">
      <c r="A2245" s="179" t="s">
        <v>4411</v>
      </c>
      <c r="B2245" s="108" t="s">
        <v>16</v>
      </c>
      <c r="C2245" s="108" t="s">
        <v>292</v>
      </c>
      <c r="D2245" s="164">
        <v>42539</v>
      </c>
      <c r="E2245" s="368">
        <v>0.70833333333333337</v>
      </c>
      <c r="F2245" s="164">
        <v>42539</v>
      </c>
      <c r="G2245" s="368">
        <v>0.70833333333333337</v>
      </c>
      <c r="H2245" s="366">
        <f t="shared" si="138"/>
        <v>0</v>
      </c>
      <c r="I2245" s="108">
        <v>7</v>
      </c>
      <c r="J2245" s="108" t="s">
        <v>144</v>
      </c>
      <c r="K2245" s="108" t="s">
        <v>9</v>
      </c>
      <c r="L2245" s="108" t="s">
        <v>10</v>
      </c>
      <c r="M2245" s="108" t="s">
        <v>5006</v>
      </c>
      <c r="N2245" s="108" t="s">
        <v>3</v>
      </c>
      <c r="O2245" s="108" t="s">
        <v>8</v>
      </c>
      <c r="P2245" s="108" t="s">
        <v>5007</v>
      </c>
      <c r="Q2245" s="178" t="s">
        <v>9769</v>
      </c>
      <c r="R2245" s="108"/>
      <c r="S2245" s="108">
        <v>1.74</v>
      </c>
      <c r="T2245" s="367">
        <f t="shared" si="139"/>
        <v>1.74</v>
      </c>
      <c r="U2245" s="108" t="s">
        <v>29</v>
      </c>
      <c r="V2245" s="108">
        <v>2011</v>
      </c>
      <c r="W2245" s="108" t="s">
        <v>2813</v>
      </c>
      <c r="X2245" s="107"/>
      <c r="Y2245" s="108" t="s">
        <v>9770</v>
      </c>
      <c r="Z2245" s="107" t="s">
        <v>9725</v>
      </c>
      <c r="AA2245" s="107" t="s">
        <v>2899</v>
      </c>
      <c r="AB2245" s="107" t="s">
        <v>9705</v>
      </c>
      <c r="AC2245" s="107"/>
      <c r="AD2245" s="108" t="s">
        <v>56</v>
      </c>
      <c r="AE2245" s="108" t="s">
        <v>55</v>
      </c>
      <c r="AF2245" s="108"/>
      <c r="AG2245" s="178" t="s">
        <v>9771</v>
      </c>
      <c r="AJ2245" s="1">
        <f t="shared" si="128"/>
        <v>0</v>
      </c>
      <c r="AK2245" s="1">
        <f t="shared" si="140"/>
        <v>-1.74</v>
      </c>
    </row>
    <row r="2246" spans="1:37" ht="63" customHeight="1">
      <c r="A2246" s="179" t="s">
        <v>4411</v>
      </c>
      <c r="B2246" s="108" t="s">
        <v>16</v>
      </c>
      <c r="C2246" s="108" t="s">
        <v>292</v>
      </c>
      <c r="D2246" s="164">
        <v>42539</v>
      </c>
      <c r="E2246" s="368">
        <v>0.79791666666666661</v>
      </c>
      <c r="F2246" s="164">
        <v>42539</v>
      </c>
      <c r="G2246" s="368">
        <v>0.96180555555555547</v>
      </c>
      <c r="H2246" s="366">
        <f t="shared" si="138"/>
        <v>0.163888888884685</v>
      </c>
      <c r="I2246" s="108">
        <v>5</v>
      </c>
      <c r="J2246" s="108" t="s">
        <v>144</v>
      </c>
      <c r="K2246" s="370" t="s">
        <v>21</v>
      </c>
      <c r="L2246" s="108" t="s">
        <v>10</v>
      </c>
      <c r="M2246" s="108" t="s">
        <v>2464</v>
      </c>
      <c r="N2246" s="108" t="s">
        <v>3</v>
      </c>
      <c r="O2246" s="108" t="s">
        <v>8</v>
      </c>
      <c r="P2246" s="108" t="s">
        <v>5008</v>
      </c>
      <c r="Q2246" s="178" t="s">
        <v>9772</v>
      </c>
      <c r="R2246" s="108">
        <v>7.74</v>
      </c>
      <c r="S2246" s="108"/>
      <c r="T2246" s="367">
        <f t="shared" si="139"/>
        <v>7.74</v>
      </c>
      <c r="U2246" s="108" t="s">
        <v>29</v>
      </c>
      <c r="V2246" s="108">
        <v>2008</v>
      </c>
      <c r="W2246" s="108" t="s">
        <v>2813</v>
      </c>
      <c r="X2246" s="108"/>
      <c r="Y2246" s="108" t="s">
        <v>9773</v>
      </c>
      <c r="Z2246" s="108">
        <v>100</v>
      </c>
      <c r="AA2246" s="107" t="s">
        <v>2815</v>
      </c>
      <c r="AB2246" s="107" t="s">
        <v>9774</v>
      </c>
      <c r="AC2246" s="107"/>
      <c r="AD2246" s="107" t="s">
        <v>56</v>
      </c>
      <c r="AE2246" s="107" t="s">
        <v>55</v>
      </c>
      <c r="AF2246" s="107"/>
      <c r="AG2246" s="178" t="s">
        <v>9775</v>
      </c>
      <c r="AJ2246" s="1">
        <f t="shared" si="128"/>
        <v>0</v>
      </c>
      <c r="AK2246" s="1">
        <f t="shared" si="140"/>
        <v>-7.74</v>
      </c>
    </row>
    <row r="2247" spans="1:37" ht="63" customHeight="1">
      <c r="A2247" s="179" t="s">
        <v>4411</v>
      </c>
      <c r="B2247" s="108" t="s">
        <v>16</v>
      </c>
      <c r="C2247" s="108" t="s">
        <v>292</v>
      </c>
      <c r="D2247" s="164">
        <v>42539</v>
      </c>
      <c r="E2247" s="368">
        <v>0.80763888888888891</v>
      </c>
      <c r="F2247" s="164">
        <v>42539</v>
      </c>
      <c r="G2247" s="368">
        <v>0.80763888888888891</v>
      </c>
      <c r="H2247" s="366">
        <f t="shared" si="138"/>
        <v>0</v>
      </c>
      <c r="I2247" s="108">
        <v>24</v>
      </c>
      <c r="J2247" s="108" t="s">
        <v>144</v>
      </c>
      <c r="K2247" s="108" t="s">
        <v>9</v>
      </c>
      <c r="L2247" s="108" t="s">
        <v>10</v>
      </c>
      <c r="M2247" s="108" t="s">
        <v>5009</v>
      </c>
      <c r="N2247" s="108">
        <v>35</v>
      </c>
      <c r="O2247" s="108" t="s">
        <v>8</v>
      </c>
      <c r="P2247" s="108" t="s">
        <v>5010</v>
      </c>
      <c r="Q2247" s="108" t="s">
        <v>9776</v>
      </c>
      <c r="R2247" s="108"/>
      <c r="S2247" s="108">
        <v>5.62</v>
      </c>
      <c r="T2247" s="367">
        <f t="shared" si="139"/>
        <v>5.62</v>
      </c>
      <c r="U2247" s="108" t="s">
        <v>29</v>
      </c>
      <c r="V2247" s="108">
        <v>2011</v>
      </c>
      <c r="W2247" s="108" t="s">
        <v>2737</v>
      </c>
      <c r="X2247" s="108"/>
      <c r="Y2247" s="108" t="s">
        <v>9777</v>
      </c>
      <c r="Z2247" s="108">
        <v>100</v>
      </c>
      <c r="AA2247" s="107" t="s">
        <v>2877</v>
      </c>
      <c r="AB2247" s="107" t="s">
        <v>9705</v>
      </c>
      <c r="AC2247" s="107"/>
      <c r="AD2247" s="107" t="s">
        <v>43</v>
      </c>
      <c r="AE2247" s="107" t="s">
        <v>55</v>
      </c>
      <c r="AF2247" s="107"/>
      <c r="AG2247" s="108" t="s">
        <v>9778</v>
      </c>
      <c r="AJ2247" s="1">
        <f t="shared" si="128"/>
        <v>0</v>
      </c>
      <c r="AK2247" s="1">
        <f t="shared" si="140"/>
        <v>-5.62</v>
      </c>
    </row>
    <row r="2248" spans="1:37" ht="31.5" customHeight="1">
      <c r="A2248" s="179" t="s">
        <v>4411</v>
      </c>
      <c r="B2248" s="108" t="s">
        <v>16</v>
      </c>
      <c r="C2248" s="108" t="s">
        <v>292</v>
      </c>
      <c r="D2248" s="164">
        <v>42539</v>
      </c>
      <c r="E2248" s="368">
        <v>0.81666666666666676</v>
      </c>
      <c r="F2248" s="164">
        <v>42539</v>
      </c>
      <c r="G2248" s="368">
        <v>0.87152777777777779</v>
      </c>
      <c r="H2248" s="366">
        <f t="shared" si="138"/>
        <v>5.4861111115314998E-2</v>
      </c>
      <c r="I2248" s="108">
        <v>1</v>
      </c>
      <c r="J2248" s="108" t="s">
        <v>2463</v>
      </c>
      <c r="K2248" s="108" t="s">
        <v>21</v>
      </c>
      <c r="L2248" s="108" t="s">
        <v>10</v>
      </c>
      <c r="M2248" s="108" t="s">
        <v>4199</v>
      </c>
      <c r="N2248" s="108" t="s">
        <v>3</v>
      </c>
      <c r="O2248" s="108" t="s">
        <v>8</v>
      </c>
      <c r="P2248" s="108" t="s">
        <v>5011</v>
      </c>
      <c r="Q2248" s="178" t="s">
        <v>9779</v>
      </c>
      <c r="R2248" s="108"/>
      <c r="S2248" s="108">
        <v>1.46</v>
      </c>
      <c r="T2248" s="367">
        <f t="shared" si="139"/>
        <v>1.46</v>
      </c>
      <c r="U2248" s="374" t="s">
        <v>29</v>
      </c>
      <c r="V2248" s="374">
        <v>2001</v>
      </c>
      <c r="W2248" s="374" t="s">
        <v>2813</v>
      </c>
      <c r="X2248" s="374"/>
      <c r="Y2248" s="108" t="s">
        <v>9780</v>
      </c>
      <c r="Z2248" s="374">
        <v>100</v>
      </c>
      <c r="AA2248" s="107" t="s">
        <v>2854</v>
      </c>
      <c r="AB2248" s="375" t="s">
        <v>9705</v>
      </c>
      <c r="AC2248" s="375"/>
      <c r="AD2248" s="115" t="s">
        <v>43</v>
      </c>
      <c r="AE2248" s="107" t="s">
        <v>55</v>
      </c>
      <c r="AF2248" s="374"/>
      <c r="AG2248" s="108" t="s">
        <v>9781</v>
      </c>
      <c r="AJ2248" s="1">
        <f t="shared" si="128"/>
        <v>0</v>
      </c>
      <c r="AK2248" s="1">
        <f t="shared" si="140"/>
        <v>-1.46</v>
      </c>
    </row>
    <row r="2249" spans="1:37" ht="31.5" customHeight="1">
      <c r="A2249" s="179" t="s">
        <v>4411</v>
      </c>
      <c r="B2249" s="108" t="s">
        <v>16</v>
      </c>
      <c r="C2249" s="108" t="s">
        <v>488</v>
      </c>
      <c r="D2249" s="164">
        <v>42539</v>
      </c>
      <c r="E2249" s="368">
        <v>0.88402777777777775</v>
      </c>
      <c r="F2249" s="164">
        <v>42539</v>
      </c>
      <c r="G2249" s="368">
        <v>0.88402777777777775</v>
      </c>
      <c r="H2249" s="366">
        <f t="shared" si="138"/>
        <v>0</v>
      </c>
      <c r="I2249" s="108">
        <v>288</v>
      </c>
      <c r="J2249" s="108" t="s">
        <v>4989</v>
      </c>
      <c r="K2249" s="108" t="s">
        <v>9</v>
      </c>
      <c r="L2249" s="108" t="s">
        <v>17</v>
      </c>
      <c r="M2249" s="108" t="s">
        <v>4990</v>
      </c>
      <c r="N2249" s="108">
        <v>110</v>
      </c>
      <c r="O2249" s="108" t="s">
        <v>8</v>
      </c>
      <c r="P2249" s="108" t="s">
        <v>9782</v>
      </c>
      <c r="Q2249" s="108" t="s">
        <v>4991</v>
      </c>
      <c r="R2249" s="108"/>
      <c r="S2249" s="108">
        <v>49.06</v>
      </c>
      <c r="T2249" s="367">
        <f t="shared" si="139"/>
        <v>49.06</v>
      </c>
      <c r="U2249" s="108"/>
      <c r="V2249" s="108"/>
      <c r="W2249" s="108"/>
      <c r="X2249" s="108"/>
      <c r="Y2249" s="108"/>
      <c r="Z2249" s="107"/>
      <c r="AA2249" s="107"/>
      <c r="AB2249" s="107"/>
      <c r="AC2249" s="107"/>
      <c r="AD2249" s="115" t="s">
        <v>38</v>
      </c>
      <c r="AE2249" s="108" t="s">
        <v>55</v>
      </c>
      <c r="AF2249" s="108"/>
      <c r="AG2249" s="108" t="s">
        <v>2867</v>
      </c>
      <c r="AJ2249" s="1">
        <f t="shared" si="128"/>
        <v>0</v>
      </c>
      <c r="AK2249" s="1">
        <f t="shared" si="140"/>
        <v>-49.06</v>
      </c>
    </row>
    <row r="2250" spans="1:37" ht="31.5" customHeight="1">
      <c r="A2250" s="179" t="s">
        <v>4411</v>
      </c>
      <c r="B2250" s="108" t="s">
        <v>16</v>
      </c>
      <c r="C2250" s="108" t="s">
        <v>292</v>
      </c>
      <c r="D2250" s="164">
        <v>42539</v>
      </c>
      <c r="E2250" s="368">
        <v>0.94791666666666663</v>
      </c>
      <c r="F2250" s="164">
        <v>42539</v>
      </c>
      <c r="G2250" s="368">
        <v>0.94791666666666663</v>
      </c>
      <c r="H2250" s="366">
        <f t="shared" si="138"/>
        <v>0</v>
      </c>
      <c r="I2250" s="108">
        <v>60</v>
      </c>
      <c r="J2250" s="108" t="s">
        <v>498</v>
      </c>
      <c r="K2250" s="108" t="s">
        <v>9</v>
      </c>
      <c r="L2250" s="108" t="s">
        <v>10</v>
      </c>
      <c r="M2250" s="108" t="s">
        <v>5047</v>
      </c>
      <c r="N2250" s="108">
        <v>35</v>
      </c>
      <c r="O2250" s="108" t="s">
        <v>8</v>
      </c>
      <c r="P2250" s="108" t="s">
        <v>9783</v>
      </c>
      <c r="Q2250" s="178" t="s">
        <v>9784</v>
      </c>
      <c r="R2250" s="108"/>
      <c r="S2250" s="108">
        <v>9.11</v>
      </c>
      <c r="T2250" s="367">
        <f t="shared" si="139"/>
        <v>9.11</v>
      </c>
      <c r="U2250" s="108" t="s">
        <v>29</v>
      </c>
      <c r="V2250" s="108">
        <v>1983</v>
      </c>
      <c r="W2250" s="108" t="s">
        <v>2717</v>
      </c>
      <c r="X2250" s="164"/>
      <c r="Y2250" s="108" t="s">
        <v>9785</v>
      </c>
      <c r="Z2250" s="108">
        <v>100</v>
      </c>
      <c r="AA2250" s="107" t="s">
        <v>2877</v>
      </c>
      <c r="AB2250" s="108">
        <v>0</v>
      </c>
      <c r="AC2250" s="164"/>
      <c r="AD2250" s="115" t="s">
        <v>43</v>
      </c>
      <c r="AE2250" s="107" t="s">
        <v>55</v>
      </c>
      <c r="AF2250" s="374"/>
      <c r="AG2250" s="108" t="s">
        <v>9786</v>
      </c>
      <c r="AJ2250" s="1">
        <f t="shared" si="128"/>
        <v>0</v>
      </c>
      <c r="AK2250" s="1">
        <f t="shared" si="140"/>
        <v>-9.11</v>
      </c>
    </row>
    <row r="2251" spans="1:37" ht="47.25" customHeight="1">
      <c r="A2251" s="179" t="s">
        <v>4411</v>
      </c>
      <c r="B2251" s="108" t="s">
        <v>16</v>
      </c>
      <c r="C2251" s="108" t="s">
        <v>292</v>
      </c>
      <c r="D2251" s="164">
        <v>42540</v>
      </c>
      <c r="E2251" s="368">
        <v>2.7777777777777776E-2</v>
      </c>
      <c r="F2251" s="164">
        <v>42540</v>
      </c>
      <c r="G2251" s="368">
        <v>5.5555555555555552E-2</v>
      </c>
      <c r="H2251" s="366">
        <f t="shared" si="138"/>
        <v>2.7777777773735579E-2</v>
      </c>
      <c r="I2251" s="108">
        <v>5</v>
      </c>
      <c r="J2251" s="108" t="s">
        <v>498</v>
      </c>
      <c r="K2251" s="108" t="s">
        <v>21</v>
      </c>
      <c r="L2251" s="108" t="s">
        <v>10</v>
      </c>
      <c r="M2251" s="108" t="s">
        <v>5048</v>
      </c>
      <c r="N2251" s="108">
        <v>35</v>
      </c>
      <c r="O2251" s="108" t="s">
        <v>8</v>
      </c>
      <c r="P2251" s="108" t="s">
        <v>5049</v>
      </c>
      <c r="Q2251" s="108" t="s">
        <v>9787</v>
      </c>
      <c r="R2251" s="108">
        <v>4.45</v>
      </c>
      <c r="S2251" s="108"/>
      <c r="T2251" s="367">
        <f t="shared" si="139"/>
        <v>4.45</v>
      </c>
      <c r="U2251" s="107" t="s">
        <v>29</v>
      </c>
      <c r="V2251" s="107" t="s">
        <v>9788</v>
      </c>
      <c r="W2251" s="108" t="s">
        <v>2717</v>
      </c>
      <c r="X2251" s="107"/>
      <c r="Y2251" s="164">
        <v>42524</v>
      </c>
      <c r="Z2251" s="107" t="s">
        <v>9725</v>
      </c>
      <c r="AA2251" s="107" t="s">
        <v>3067</v>
      </c>
      <c r="AB2251" s="107" t="s">
        <v>9705</v>
      </c>
      <c r="AC2251" s="107"/>
      <c r="AD2251" s="115" t="s">
        <v>43</v>
      </c>
      <c r="AE2251" s="107" t="s">
        <v>55</v>
      </c>
      <c r="AF2251" s="374"/>
      <c r="AG2251" s="108" t="s">
        <v>9789</v>
      </c>
      <c r="AJ2251" s="1">
        <f t="shared" si="128"/>
        <v>0</v>
      </c>
      <c r="AK2251" s="1">
        <f t="shared" si="140"/>
        <v>-4.45</v>
      </c>
    </row>
    <row r="2252" spans="1:37" ht="31.5" customHeight="1">
      <c r="A2252" s="179" t="s">
        <v>4411</v>
      </c>
      <c r="B2252" s="108" t="s">
        <v>16</v>
      </c>
      <c r="C2252" s="108" t="s">
        <v>292</v>
      </c>
      <c r="D2252" s="164">
        <v>42540</v>
      </c>
      <c r="E2252" s="368">
        <v>6.8749999999999992E-2</v>
      </c>
      <c r="F2252" s="164">
        <v>42540</v>
      </c>
      <c r="G2252" s="368">
        <v>6.8749999999999992E-2</v>
      </c>
      <c r="H2252" s="366">
        <f t="shared" si="138"/>
        <v>0</v>
      </c>
      <c r="I2252" s="108">
        <v>4</v>
      </c>
      <c r="J2252" s="108" t="s">
        <v>144</v>
      </c>
      <c r="K2252" s="108" t="s">
        <v>9</v>
      </c>
      <c r="L2252" s="108" t="s">
        <v>10</v>
      </c>
      <c r="M2252" s="108" t="s">
        <v>5050</v>
      </c>
      <c r="N2252" s="108" t="s">
        <v>3</v>
      </c>
      <c r="O2252" s="108" t="s">
        <v>8</v>
      </c>
      <c r="P2252" s="108" t="s">
        <v>5051</v>
      </c>
      <c r="Q2252" s="108" t="s">
        <v>9790</v>
      </c>
      <c r="R2252" s="108">
        <v>6.78</v>
      </c>
      <c r="S2252" s="108"/>
      <c r="T2252" s="367">
        <f t="shared" si="139"/>
        <v>6.78</v>
      </c>
      <c r="U2252" s="108" t="s">
        <v>29</v>
      </c>
      <c r="V2252" s="108">
        <v>1980</v>
      </c>
      <c r="W2252" s="108" t="s">
        <v>2745</v>
      </c>
      <c r="X2252" s="164"/>
      <c r="Y2252" s="108" t="s">
        <v>9791</v>
      </c>
      <c r="Z2252" s="108">
        <v>100</v>
      </c>
      <c r="AA2252" s="107" t="s">
        <v>2903</v>
      </c>
      <c r="AB2252" s="108">
        <v>0</v>
      </c>
      <c r="AC2252" s="164"/>
      <c r="AD2252" s="115" t="s">
        <v>43</v>
      </c>
      <c r="AE2252" s="107" t="s">
        <v>55</v>
      </c>
      <c r="AF2252" s="374"/>
      <c r="AG2252" s="108" t="s">
        <v>9786</v>
      </c>
      <c r="AJ2252" s="1">
        <f t="shared" si="128"/>
        <v>0</v>
      </c>
      <c r="AK2252" s="1">
        <f t="shared" si="140"/>
        <v>-6.78</v>
      </c>
    </row>
    <row r="2253" spans="1:37" ht="31.5" customHeight="1">
      <c r="A2253" s="179" t="s">
        <v>4411</v>
      </c>
      <c r="B2253" s="108" t="s">
        <v>16</v>
      </c>
      <c r="C2253" s="108" t="s">
        <v>292</v>
      </c>
      <c r="D2253" s="164">
        <v>42540</v>
      </c>
      <c r="E2253" s="368">
        <v>0.1111111111111111</v>
      </c>
      <c r="F2253" s="164">
        <v>42540</v>
      </c>
      <c r="G2253" s="368">
        <v>0.11944444444444445</v>
      </c>
      <c r="H2253" s="366">
        <f t="shared" si="138"/>
        <v>8.333333331393078E-3</v>
      </c>
      <c r="I2253" s="108">
        <v>49</v>
      </c>
      <c r="J2253" s="108" t="s">
        <v>4432</v>
      </c>
      <c r="K2253" s="108" t="s">
        <v>21</v>
      </c>
      <c r="L2253" s="108" t="s">
        <v>10</v>
      </c>
      <c r="M2253" s="108" t="s">
        <v>4595</v>
      </c>
      <c r="N2253" s="108">
        <v>35</v>
      </c>
      <c r="O2253" s="108" t="s">
        <v>8</v>
      </c>
      <c r="P2253" s="108" t="s">
        <v>5052</v>
      </c>
      <c r="Q2253" s="178" t="s">
        <v>9792</v>
      </c>
      <c r="R2253" s="108">
        <v>12.72</v>
      </c>
      <c r="S2253" s="108"/>
      <c r="T2253" s="367">
        <f t="shared" si="139"/>
        <v>12.72</v>
      </c>
      <c r="U2253" s="108" t="s">
        <v>29</v>
      </c>
      <c r="V2253" s="108">
        <v>1978</v>
      </c>
      <c r="W2253" s="108" t="s">
        <v>2717</v>
      </c>
      <c r="X2253" s="164"/>
      <c r="Y2253" s="108" t="s">
        <v>9793</v>
      </c>
      <c r="Z2253" s="108">
        <v>100</v>
      </c>
      <c r="AA2253" s="107" t="s">
        <v>2903</v>
      </c>
      <c r="AB2253" s="108">
        <v>0</v>
      </c>
      <c r="AC2253" s="164"/>
      <c r="AD2253" s="115" t="s">
        <v>43</v>
      </c>
      <c r="AE2253" s="107" t="s">
        <v>55</v>
      </c>
      <c r="AF2253" s="374"/>
      <c r="AG2253" s="108" t="s">
        <v>9794</v>
      </c>
      <c r="AJ2253" s="1">
        <f t="shared" si="128"/>
        <v>0</v>
      </c>
      <c r="AK2253" s="1">
        <f t="shared" si="140"/>
        <v>-12.72</v>
      </c>
    </row>
    <row r="2254" spans="1:37" ht="31.5" customHeight="1">
      <c r="A2254" s="179" t="s">
        <v>4411</v>
      </c>
      <c r="B2254" s="108" t="s">
        <v>16</v>
      </c>
      <c r="C2254" s="108" t="s">
        <v>488</v>
      </c>
      <c r="D2254" s="164">
        <v>42540</v>
      </c>
      <c r="E2254" s="368">
        <v>8.4722222222222213E-2</v>
      </c>
      <c r="F2254" s="164">
        <v>42540</v>
      </c>
      <c r="G2254" s="368">
        <v>8.4722222222222213E-2</v>
      </c>
      <c r="H2254" s="366">
        <f t="shared" si="138"/>
        <v>0</v>
      </c>
      <c r="I2254" s="108">
        <v>4</v>
      </c>
      <c r="J2254" s="108" t="s">
        <v>5042</v>
      </c>
      <c r="K2254" s="108" t="s">
        <v>9</v>
      </c>
      <c r="L2254" s="108" t="s">
        <v>17</v>
      </c>
      <c r="M2254" s="108" t="s">
        <v>5043</v>
      </c>
      <c r="N2254" s="108">
        <v>110</v>
      </c>
      <c r="O2254" s="108" t="s">
        <v>8</v>
      </c>
      <c r="P2254" s="108" t="s">
        <v>5044</v>
      </c>
      <c r="Q2254" s="108" t="s">
        <v>5045</v>
      </c>
      <c r="R2254" s="108"/>
      <c r="S2254" s="108">
        <v>1.43</v>
      </c>
      <c r="T2254" s="367">
        <f t="shared" si="139"/>
        <v>1.43</v>
      </c>
      <c r="U2254" s="108" t="s">
        <v>29</v>
      </c>
      <c r="V2254" s="108"/>
      <c r="W2254" s="108"/>
      <c r="X2254" s="108"/>
      <c r="Y2254" s="108"/>
      <c r="Z2254" s="108"/>
      <c r="AA2254" s="360"/>
      <c r="AB2254" s="108"/>
      <c r="AC2254" s="108"/>
      <c r="AD2254" s="115" t="s">
        <v>38</v>
      </c>
      <c r="AE2254" s="108" t="s">
        <v>55</v>
      </c>
      <c r="AF2254" s="108"/>
      <c r="AG2254" s="108" t="s">
        <v>2867</v>
      </c>
      <c r="AJ2254" s="1">
        <f t="shared" si="128"/>
        <v>0</v>
      </c>
      <c r="AK2254" s="1">
        <f t="shared" si="140"/>
        <v>-1.43</v>
      </c>
    </row>
    <row r="2255" spans="1:37" ht="31.5" customHeight="1">
      <c r="A2255" s="179" t="s">
        <v>4411</v>
      </c>
      <c r="B2255" s="108" t="s">
        <v>16</v>
      </c>
      <c r="C2255" s="108" t="s">
        <v>292</v>
      </c>
      <c r="D2255" s="164">
        <v>42540</v>
      </c>
      <c r="E2255" s="368">
        <v>0.12638888888888888</v>
      </c>
      <c r="F2255" s="164">
        <v>42540</v>
      </c>
      <c r="G2255" s="368">
        <v>0.15208333333333332</v>
      </c>
      <c r="H2255" s="366">
        <f t="shared" si="138"/>
        <v>2.5694444448163267E-2</v>
      </c>
      <c r="I2255" s="108">
        <v>11</v>
      </c>
      <c r="J2255" s="108" t="s">
        <v>144</v>
      </c>
      <c r="K2255" s="108" t="s">
        <v>21</v>
      </c>
      <c r="L2255" s="108" t="s">
        <v>10</v>
      </c>
      <c r="M2255" s="108" t="s">
        <v>5053</v>
      </c>
      <c r="N2255" s="108" t="s">
        <v>3</v>
      </c>
      <c r="O2255" s="108" t="s">
        <v>8</v>
      </c>
      <c r="P2255" s="108" t="s">
        <v>5054</v>
      </c>
      <c r="Q2255" s="108" t="s">
        <v>5055</v>
      </c>
      <c r="R2255" s="108">
        <v>3.74</v>
      </c>
      <c r="S2255" s="108"/>
      <c r="T2255" s="367">
        <f t="shared" si="139"/>
        <v>3.74</v>
      </c>
      <c r="U2255" s="108" t="s">
        <v>29</v>
      </c>
      <c r="V2255" s="108">
        <v>1981</v>
      </c>
      <c r="W2255" s="108" t="s">
        <v>2745</v>
      </c>
      <c r="X2255" s="108"/>
      <c r="Y2255" s="108" t="s">
        <v>9795</v>
      </c>
      <c r="Z2255" s="108">
        <v>100</v>
      </c>
      <c r="AA2255" s="107" t="s">
        <v>2899</v>
      </c>
      <c r="AB2255" s="108">
        <v>0</v>
      </c>
      <c r="AC2255" s="108"/>
      <c r="AD2255" s="115" t="s">
        <v>31</v>
      </c>
      <c r="AE2255" s="108" t="s">
        <v>55</v>
      </c>
      <c r="AF2255" s="108"/>
      <c r="AG2255" s="178" t="s">
        <v>9796</v>
      </c>
      <c r="AJ2255" s="1">
        <f t="shared" si="128"/>
        <v>0</v>
      </c>
      <c r="AK2255" s="1">
        <f t="shared" si="140"/>
        <v>-3.74</v>
      </c>
    </row>
    <row r="2256" spans="1:37" ht="63" customHeight="1">
      <c r="A2256" s="179" t="s">
        <v>4411</v>
      </c>
      <c r="B2256" s="108" t="s">
        <v>16</v>
      </c>
      <c r="C2256" s="108" t="s">
        <v>292</v>
      </c>
      <c r="D2256" s="164">
        <v>42540</v>
      </c>
      <c r="E2256" s="368">
        <v>0.13541666666666666</v>
      </c>
      <c r="F2256" s="164">
        <v>42540</v>
      </c>
      <c r="G2256" s="368">
        <v>0.13541666666666666</v>
      </c>
      <c r="H2256" s="366">
        <f t="shared" si="138"/>
        <v>0</v>
      </c>
      <c r="I2256" s="108">
        <v>10</v>
      </c>
      <c r="J2256" s="108" t="s">
        <v>303</v>
      </c>
      <c r="K2256" s="108" t="s">
        <v>9</v>
      </c>
      <c r="L2256" s="108" t="s">
        <v>10</v>
      </c>
      <c r="M2256" s="108" t="s">
        <v>4575</v>
      </c>
      <c r="N2256" s="108" t="s">
        <v>3</v>
      </c>
      <c r="O2256" s="108" t="s">
        <v>8</v>
      </c>
      <c r="P2256" s="108" t="s">
        <v>5056</v>
      </c>
      <c r="Q2256" s="108" t="s">
        <v>9797</v>
      </c>
      <c r="R2256" s="108"/>
      <c r="S2256" s="108">
        <v>3.39</v>
      </c>
      <c r="T2256" s="367">
        <f t="shared" si="139"/>
        <v>3.39</v>
      </c>
      <c r="U2256" s="108" t="s">
        <v>29</v>
      </c>
      <c r="V2256" s="108">
        <v>1980</v>
      </c>
      <c r="W2256" s="108" t="s">
        <v>2813</v>
      </c>
      <c r="X2256" s="108"/>
      <c r="Y2256" s="164">
        <v>42436</v>
      </c>
      <c r="Z2256" s="108">
        <v>100</v>
      </c>
      <c r="AA2256" s="107" t="s">
        <v>2899</v>
      </c>
      <c r="AB2256" s="108">
        <v>0</v>
      </c>
      <c r="AC2256" s="108"/>
      <c r="AD2256" s="115" t="s">
        <v>43</v>
      </c>
      <c r="AE2256" s="107" t="s">
        <v>55</v>
      </c>
      <c r="AF2256" s="374"/>
      <c r="AG2256" s="108" t="s">
        <v>9794</v>
      </c>
      <c r="AJ2256" s="1">
        <f t="shared" si="128"/>
        <v>0</v>
      </c>
      <c r="AK2256" s="1">
        <f t="shared" si="140"/>
        <v>-3.39</v>
      </c>
    </row>
    <row r="2257" spans="1:37" ht="31.5" customHeight="1">
      <c r="A2257" s="179" t="s">
        <v>4411</v>
      </c>
      <c r="B2257" s="108" t="s">
        <v>16</v>
      </c>
      <c r="C2257" s="108" t="s">
        <v>292</v>
      </c>
      <c r="D2257" s="164">
        <v>42540</v>
      </c>
      <c r="E2257" s="368">
        <v>0.65277777777777779</v>
      </c>
      <c r="F2257" s="164">
        <v>42540</v>
      </c>
      <c r="G2257" s="368">
        <v>0.77083333333333337</v>
      </c>
      <c r="H2257" s="366">
        <f t="shared" si="138"/>
        <v>0.11805555555474712</v>
      </c>
      <c r="I2257" s="108">
        <v>8</v>
      </c>
      <c r="J2257" s="108" t="s">
        <v>144</v>
      </c>
      <c r="K2257" s="108" t="s">
        <v>52</v>
      </c>
      <c r="L2257" s="108" t="s">
        <v>10</v>
      </c>
      <c r="M2257" s="108" t="s">
        <v>2407</v>
      </c>
      <c r="N2257" s="108" t="s">
        <v>3</v>
      </c>
      <c r="O2257" s="108" t="s">
        <v>8</v>
      </c>
      <c r="P2257" s="372" t="s">
        <v>2825</v>
      </c>
      <c r="Q2257" s="372" t="s">
        <v>9798</v>
      </c>
      <c r="R2257" s="108">
        <v>2.56</v>
      </c>
      <c r="S2257" s="108"/>
      <c r="T2257" s="367">
        <f t="shared" si="139"/>
        <v>2.56</v>
      </c>
      <c r="U2257" s="108" t="s">
        <v>29</v>
      </c>
      <c r="V2257" s="108">
        <v>1954</v>
      </c>
      <c r="W2257" s="108" t="s">
        <v>2725</v>
      </c>
      <c r="X2257" s="108"/>
      <c r="Y2257" s="108" t="s">
        <v>9799</v>
      </c>
      <c r="Z2257" s="108">
        <v>100</v>
      </c>
      <c r="AA2257" s="107" t="s">
        <v>2815</v>
      </c>
      <c r="AB2257" s="108">
        <v>0</v>
      </c>
      <c r="AC2257" s="164"/>
      <c r="AD2257" s="115" t="s">
        <v>31</v>
      </c>
      <c r="AE2257" s="108" t="s">
        <v>55</v>
      </c>
      <c r="AF2257" s="108"/>
      <c r="AG2257" s="108" t="s">
        <v>9800</v>
      </c>
      <c r="AJ2257" s="1">
        <f t="shared" si="128"/>
        <v>0</v>
      </c>
      <c r="AK2257" s="1">
        <f t="shared" si="140"/>
        <v>-2.56</v>
      </c>
    </row>
    <row r="2258" spans="1:37" ht="31.5" customHeight="1">
      <c r="A2258" s="179" t="s">
        <v>4411</v>
      </c>
      <c r="B2258" s="108" t="s">
        <v>16</v>
      </c>
      <c r="C2258" s="108" t="s">
        <v>292</v>
      </c>
      <c r="D2258" s="164">
        <v>42541</v>
      </c>
      <c r="E2258" s="368">
        <v>0.60416666666666663</v>
      </c>
      <c r="F2258" s="164">
        <v>42541</v>
      </c>
      <c r="G2258" s="368">
        <v>0.66180555555555554</v>
      </c>
      <c r="H2258" s="366">
        <f t="shared" si="138"/>
        <v>5.7638888894871343E-2</v>
      </c>
      <c r="I2258" s="108">
        <v>3</v>
      </c>
      <c r="J2258" s="108" t="s">
        <v>144</v>
      </c>
      <c r="K2258" s="108" t="s">
        <v>21</v>
      </c>
      <c r="L2258" s="108" t="s">
        <v>10</v>
      </c>
      <c r="M2258" s="108" t="s">
        <v>293</v>
      </c>
      <c r="N2258" s="108" t="s">
        <v>3</v>
      </c>
      <c r="O2258" s="108" t="s">
        <v>8</v>
      </c>
      <c r="P2258" s="372" t="s">
        <v>5078</v>
      </c>
      <c r="Q2258" s="108" t="s">
        <v>9801</v>
      </c>
      <c r="R2258" s="108">
        <v>6.51</v>
      </c>
      <c r="S2258" s="108"/>
      <c r="T2258" s="367">
        <f t="shared" si="139"/>
        <v>6.51</v>
      </c>
      <c r="U2258" s="108" t="s">
        <v>7</v>
      </c>
      <c r="V2258" s="108">
        <v>2008</v>
      </c>
      <c r="W2258" s="108" t="s">
        <v>9802</v>
      </c>
      <c r="X2258" s="108"/>
      <c r="Y2258" s="875" t="s">
        <v>9803</v>
      </c>
      <c r="Z2258" s="108">
        <v>100</v>
      </c>
      <c r="AA2258" s="107" t="s">
        <v>9654</v>
      </c>
      <c r="AB2258" s="108">
        <v>0</v>
      </c>
      <c r="AC2258" s="108"/>
      <c r="AD2258" s="115" t="s">
        <v>43</v>
      </c>
      <c r="AE2258" s="107" t="s">
        <v>55</v>
      </c>
      <c r="AF2258" s="108"/>
      <c r="AG2258" s="108" t="s">
        <v>9804</v>
      </c>
      <c r="AJ2258" s="1">
        <f t="shared" si="128"/>
        <v>0</v>
      </c>
      <c r="AK2258" s="1">
        <f t="shared" si="140"/>
        <v>-6.51</v>
      </c>
    </row>
    <row r="2259" spans="1:37" ht="31.5" customHeight="1">
      <c r="A2259" s="179" t="s">
        <v>4411</v>
      </c>
      <c r="B2259" s="108" t="s">
        <v>16</v>
      </c>
      <c r="C2259" s="108" t="s">
        <v>292</v>
      </c>
      <c r="D2259" s="164">
        <v>42541</v>
      </c>
      <c r="E2259" s="368">
        <v>0.67708333333333337</v>
      </c>
      <c r="F2259" s="164">
        <v>42541</v>
      </c>
      <c r="G2259" s="368">
        <v>0.67708333333333337</v>
      </c>
      <c r="H2259" s="366">
        <f t="shared" si="138"/>
        <v>0</v>
      </c>
      <c r="I2259" s="108">
        <v>58</v>
      </c>
      <c r="J2259" s="108" t="s">
        <v>1155</v>
      </c>
      <c r="K2259" s="108" t="s">
        <v>9</v>
      </c>
      <c r="L2259" s="108" t="s">
        <v>10</v>
      </c>
      <c r="M2259" s="108" t="s">
        <v>5079</v>
      </c>
      <c r="N2259" s="108">
        <v>35</v>
      </c>
      <c r="O2259" s="108" t="s">
        <v>8</v>
      </c>
      <c r="P2259" s="108" t="s">
        <v>5080</v>
      </c>
      <c r="Q2259" s="108" t="s">
        <v>5081</v>
      </c>
      <c r="R2259" s="108"/>
      <c r="S2259" s="108">
        <v>17.36</v>
      </c>
      <c r="T2259" s="367">
        <f t="shared" si="139"/>
        <v>17.36</v>
      </c>
      <c r="U2259" s="108" t="s">
        <v>29</v>
      </c>
      <c r="V2259" s="108">
        <v>1962</v>
      </c>
      <c r="W2259" s="108" t="s">
        <v>2737</v>
      </c>
      <c r="X2259" s="108"/>
      <c r="Y2259" s="108" t="s">
        <v>9805</v>
      </c>
      <c r="Z2259" s="108">
        <v>100</v>
      </c>
      <c r="AA2259" s="107" t="s">
        <v>2818</v>
      </c>
      <c r="AB2259" s="108">
        <v>0</v>
      </c>
      <c r="AC2259" s="108"/>
      <c r="AD2259" s="115" t="s">
        <v>43</v>
      </c>
      <c r="AE2259" s="107" t="s">
        <v>55</v>
      </c>
      <c r="AF2259" s="108"/>
      <c r="AG2259" s="108" t="s">
        <v>9806</v>
      </c>
      <c r="AJ2259" s="1">
        <f t="shared" ref="AJ2259:AJ2322" si="141">T2259-S2259-R2259</f>
        <v>0</v>
      </c>
      <c r="AK2259" s="1">
        <f t="shared" si="140"/>
        <v>-17.36</v>
      </c>
    </row>
    <row r="2260" spans="1:37" ht="31.5" customHeight="1">
      <c r="A2260" s="179" t="s">
        <v>4411</v>
      </c>
      <c r="B2260" s="108" t="s">
        <v>16</v>
      </c>
      <c r="C2260" s="108" t="s">
        <v>292</v>
      </c>
      <c r="D2260" s="164">
        <v>42541</v>
      </c>
      <c r="E2260" s="368">
        <v>0.69444444444444453</v>
      </c>
      <c r="F2260" s="164">
        <v>42541</v>
      </c>
      <c r="G2260" s="368">
        <v>0.69444444444444453</v>
      </c>
      <c r="H2260" s="366">
        <f t="shared" si="138"/>
        <v>0</v>
      </c>
      <c r="I2260" s="108">
        <v>27</v>
      </c>
      <c r="J2260" s="108" t="s">
        <v>144</v>
      </c>
      <c r="K2260" s="108" t="s">
        <v>9</v>
      </c>
      <c r="L2260" s="108" t="s">
        <v>10</v>
      </c>
      <c r="M2260" s="108" t="s">
        <v>5082</v>
      </c>
      <c r="N2260" s="108" t="s">
        <v>3</v>
      </c>
      <c r="O2260" s="108" t="s">
        <v>8</v>
      </c>
      <c r="P2260" s="108" t="s">
        <v>5083</v>
      </c>
      <c r="Q2260" s="108" t="s">
        <v>5084</v>
      </c>
      <c r="R2260" s="108"/>
      <c r="S2260" s="108">
        <v>20.02</v>
      </c>
      <c r="T2260" s="367">
        <f t="shared" si="139"/>
        <v>20.02</v>
      </c>
      <c r="U2260" s="108" t="s">
        <v>29</v>
      </c>
      <c r="V2260" s="108">
        <v>2001</v>
      </c>
      <c r="W2260" s="108" t="s">
        <v>2813</v>
      </c>
      <c r="X2260" s="108"/>
      <c r="Y2260" s="108" t="s">
        <v>9807</v>
      </c>
      <c r="Z2260" s="108">
        <v>100</v>
      </c>
      <c r="AA2260" s="107" t="s">
        <v>2877</v>
      </c>
      <c r="AB2260" s="108">
        <v>0</v>
      </c>
      <c r="AC2260" s="108"/>
      <c r="AD2260" s="115" t="s">
        <v>43</v>
      </c>
      <c r="AE2260" s="107" t="s">
        <v>55</v>
      </c>
      <c r="AF2260" s="108"/>
      <c r="AG2260" s="108" t="s">
        <v>9808</v>
      </c>
      <c r="AJ2260" s="1">
        <f t="shared" si="141"/>
        <v>0</v>
      </c>
      <c r="AK2260" s="1">
        <f t="shared" si="140"/>
        <v>-20.02</v>
      </c>
    </row>
    <row r="2261" spans="1:37" ht="31.5" customHeight="1">
      <c r="A2261" s="179" t="s">
        <v>4411</v>
      </c>
      <c r="B2261" s="108" t="s">
        <v>16</v>
      </c>
      <c r="C2261" s="108" t="s">
        <v>292</v>
      </c>
      <c r="D2261" s="164">
        <v>42542</v>
      </c>
      <c r="E2261" s="368">
        <v>9.375E-2</v>
      </c>
      <c r="F2261" s="164">
        <v>42542</v>
      </c>
      <c r="G2261" s="368">
        <v>9.375E-2</v>
      </c>
      <c r="H2261" s="366">
        <f t="shared" si="138"/>
        <v>0</v>
      </c>
      <c r="I2261" s="108">
        <v>61</v>
      </c>
      <c r="J2261" s="108" t="s">
        <v>498</v>
      </c>
      <c r="K2261" s="108" t="s">
        <v>9</v>
      </c>
      <c r="L2261" s="108" t="s">
        <v>10</v>
      </c>
      <c r="M2261" s="108" t="s">
        <v>5108</v>
      </c>
      <c r="N2261" s="108">
        <v>35</v>
      </c>
      <c r="O2261" s="108" t="s">
        <v>8</v>
      </c>
      <c r="P2261" s="108" t="s">
        <v>5109</v>
      </c>
      <c r="Q2261" s="108" t="s">
        <v>9809</v>
      </c>
      <c r="R2261" s="108"/>
      <c r="S2261" s="108">
        <v>13.14</v>
      </c>
      <c r="T2261" s="367">
        <f t="shared" si="139"/>
        <v>13.14</v>
      </c>
      <c r="U2261" s="108" t="s">
        <v>29</v>
      </c>
      <c r="V2261" s="108">
        <v>1962</v>
      </c>
      <c r="W2261" s="108" t="s">
        <v>3980</v>
      </c>
      <c r="X2261" s="108"/>
      <c r="Y2261" s="108" t="s">
        <v>9810</v>
      </c>
      <c r="Z2261" s="108">
        <v>100</v>
      </c>
      <c r="AA2261" s="107" t="s">
        <v>2818</v>
      </c>
      <c r="AB2261" s="108">
        <v>0</v>
      </c>
      <c r="AC2261" s="108"/>
      <c r="AD2261" s="115" t="s">
        <v>43</v>
      </c>
      <c r="AE2261" s="107" t="s">
        <v>55</v>
      </c>
      <c r="AF2261" s="108"/>
      <c r="AG2261" s="108" t="s">
        <v>9786</v>
      </c>
      <c r="AJ2261" s="1">
        <f t="shared" si="141"/>
        <v>0</v>
      </c>
      <c r="AK2261" s="1">
        <f t="shared" si="140"/>
        <v>-13.14</v>
      </c>
    </row>
    <row r="2262" spans="1:37" ht="31.5" customHeight="1">
      <c r="A2262" s="179" t="s">
        <v>4411</v>
      </c>
      <c r="B2262" s="370" t="s">
        <v>16</v>
      </c>
      <c r="C2262" s="108" t="s">
        <v>292</v>
      </c>
      <c r="D2262" s="164">
        <v>42542</v>
      </c>
      <c r="E2262" s="368">
        <v>0.1423611111111111</v>
      </c>
      <c r="F2262" s="164">
        <v>42542</v>
      </c>
      <c r="G2262" s="368">
        <v>0.1423611111111111</v>
      </c>
      <c r="H2262" s="366">
        <f t="shared" si="138"/>
        <v>0</v>
      </c>
      <c r="I2262" s="108">
        <v>70</v>
      </c>
      <c r="J2262" s="108" t="s">
        <v>498</v>
      </c>
      <c r="K2262" s="108" t="s">
        <v>9</v>
      </c>
      <c r="L2262" s="370" t="s">
        <v>10</v>
      </c>
      <c r="M2262" s="108" t="s">
        <v>5110</v>
      </c>
      <c r="N2262" s="108">
        <v>35</v>
      </c>
      <c r="O2262" s="159" t="s">
        <v>8</v>
      </c>
      <c r="P2262" s="108" t="s">
        <v>5111</v>
      </c>
      <c r="Q2262" s="108" t="s">
        <v>5112</v>
      </c>
      <c r="R2262" s="108"/>
      <c r="S2262" s="108">
        <v>6.24</v>
      </c>
      <c r="T2262" s="367">
        <f t="shared" si="139"/>
        <v>6.24</v>
      </c>
      <c r="U2262" s="108" t="s">
        <v>29</v>
      </c>
      <c r="V2262" s="108">
        <v>1983</v>
      </c>
      <c r="W2262" s="108" t="s">
        <v>2737</v>
      </c>
      <c r="X2262" s="108"/>
      <c r="Y2262" s="108" t="s">
        <v>9811</v>
      </c>
      <c r="Z2262" s="108">
        <v>100</v>
      </c>
      <c r="AA2262" s="107" t="s">
        <v>9702</v>
      </c>
      <c r="AB2262" s="108">
        <v>0</v>
      </c>
      <c r="AC2262" s="108"/>
      <c r="AD2262" s="115" t="s">
        <v>43</v>
      </c>
      <c r="AE2262" s="107" t="s">
        <v>55</v>
      </c>
      <c r="AF2262" s="108"/>
      <c r="AG2262" s="108" t="s">
        <v>9786</v>
      </c>
      <c r="AJ2262" s="1">
        <f t="shared" si="141"/>
        <v>0</v>
      </c>
      <c r="AK2262" s="1">
        <f t="shared" si="140"/>
        <v>-6.24</v>
      </c>
    </row>
    <row r="2263" spans="1:37" ht="31.5" customHeight="1">
      <c r="A2263" s="179" t="s">
        <v>4411</v>
      </c>
      <c r="B2263" s="370" t="s">
        <v>16</v>
      </c>
      <c r="C2263" s="108" t="s">
        <v>488</v>
      </c>
      <c r="D2263" s="164">
        <v>42542</v>
      </c>
      <c r="E2263" s="368">
        <v>0.52083333333333337</v>
      </c>
      <c r="F2263" s="164">
        <v>42542</v>
      </c>
      <c r="G2263" s="368">
        <v>0.52083333333333337</v>
      </c>
      <c r="H2263" s="366">
        <f t="shared" si="138"/>
        <v>0</v>
      </c>
      <c r="I2263" s="108">
        <v>1</v>
      </c>
      <c r="J2263" s="108" t="s">
        <v>4933</v>
      </c>
      <c r="K2263" s="108" t="s">
        <v>9</v>
      </c>
      <c r="L2263" s="370" t="s">
        <v>17</v>
      </c>
      <c r="M2263" s="108" t="s">
        <v>4216</v>
      </c>
      <c r="N2263" s="108">
        <v>110</v>
      </c>
      <c r="O2263" s="108" t="s">
        <v>8</v>
      </c>
      <c r="P2263" s="108" t="s">
        <v>5096</v>
      </c>
      <c r="Q2263" s="108" t="s">
        <v>5097</v>
      </c>
      <c r="R2263" s="108"/>
      <c r="S2263" s="108">
        <v>0.12</v>
      </c>
      <c r="T2263" s="367">
        <f t="shared" si="139"/>
        <v>0.12</v>
      </c>
      <c r="U2263" s="108" t="s">
        <v>29</v>
      </c>
      <c r="V2263" s="108"/>
      <c r="W2263" s="108"/>
      <c r="X2263" s="108"/>
      <c r="Y2263" s="108"/>
      <c r="Z2263" s="108"/>
      <c r="AA2263" s="360"/>
      <c r="AB2263" s="108"/>
      <c r="AC2263" s="108"/>
      <c r="AD2263" s="115" t="s">
        <v>38</v>
      </c>
      <c r="AE2263" s="108" t="s">
        <v>55</v>
      </c>
      <c r="AF2263" s="108"/>
      <c r="AG2263" s="108" t="s">
        <v>2867</v>
      </c>
      <c r="AJ2263" s="1">
        <f t="shared" si="141"/>
        <v>0</v>
      </c>
      <c r="AK2263" s="1">
        <f t="shared" si="140"/>
        <v>-0.12</v>
      </c>
    </row>
    <row r="2264" spans="1:37" ht="31.5" customHeight="1">
      <c r="A2264" s="179" t="s">
        <v>4411</v>
      </c>
      <c r="B2264" s="370" t="s">
        <v>16</v>
      </c>
      <c r="C2264" s="108" t="s">
        <v>292</v>
      </c>
      <c r="D2264" s="164">
        <v>42542</v>
      </c>
      <c r="E2264" s="368">
        <v>0.65138888888888891</v>
      </c>
      <c r="F2264" s="164">
        <v>42542</v>
      </c>
      <c r="G2264" s="368">
        <v>0.73402777777777783</v>
      </c>
      <c r="H2264" s="366">
        <f t="shared" si="138"/>
        <v>8.2638888889050577E-2</v>
      </c>
      <c r="I2264" s="108">
        <v>15</v>
      </c>
      <c r="J2264" s="108" t="s">
        <v>498</v>
      </c>
      <c r="K2264" s="108" t="s">
        <v>15</v>
      </c>
      <c r="L2264" s="370" t="s">
        <v>10</v>
      </c>
      <c r="M2264" s="108" t="s">
        <v>151</v>
      </c>
      <c r="N2264" s="108" t="s">
        <v>3</v>
      </c>
      <c r="O2264" s="108" t="s">
        <v>8</v>
      </c>
      <c r="P2264" s="108" t="s">
        <v>5113</v>
      </c>
      <c r="Q2264" s="108" t="s">
        <v>5114</v>
      </c>
      <c r="R2264" s="108">
        <v>54.85</v>
      </c>
      <c r="S2264" s="108"/>
      <c r="T2264" s="367">
        <f t="shared" si="139"/>
        <v>54.85</v>
      </c>
      <c r="U2264" s="108" t="s">
        <v>29</v>
      </c>
      <c r="V2264" s="108">
        <v>2015</v>
      </c>
      <c r="W2264" s="108" t="s">
        <v>2813</v>
      </c>
      <c r="X2264" s="108"/>
      <c r="Y2264" s="164">
        <v>42493</v>
      </c>
      <c r="Z2264" s="108">
        <v>100</v>
      </c>
      <c r="AA2264" s="107" t="s">
        <v>9702</v>
      </c>
      <c r="AB2264" s="108">
        <v>0</v>
      </c>
      <c r="AC2264" s="108"/>
      <c r="AD2264" s="115" t="s">
        <v>31</v>
      </c>
      <c r="AE2264" s="108" t="s">
        <v>55</v>
      </c>
      <c r="AF2264" s="108"/>
      <c r="AG2264" s="178" t="s">
        <v>9812</v>
      </c>
      <c r="AJ2264" s="1">
        <f t="shared" si="141"/>
        <v>0</v>
      </c>
      <c r="AK2264" s="1">
        <f t="shared" si="140"/>
        <v>-54.85</v>
      </c>
    </row>
    <row r="2265" spans="1:37" ht="31.5" customHeight="1">
      <c r="A2265" s="179" t="s">
        <v>4411</v>
      </c>
      <c r="B2265" s="370" t="s">
        <v>16</v>
      </c>
      <c r="C2265" s="108" t="s">
        <v>292</v>
      </c>
      <c r="D2265" s="164">
        <v>42544</v>
      </c>
      <c r="E2265" s="368">
        <v>0.20138888888888887</v>
      </c>
      <c r="F2265" s="164">
        <v>42544</v>
      </c>
      <c r="G2265" s="368">
        <v>0.25694444444444448</v>
      </c>
      <c r="H2265" s="366">
        <f t="shared" si="138"/>
        <v>5.5555555554747116E-2</v>
      </c>
      <c r="I2265" s="108">
        <v>5</v>
      </c>
      <c r="J2265" s="108" t="s">
        <v>144</v>
      </c>
      <c r="K2265" s="108" t="s">
        <v>21</v>
      </c>
      <c r="L2265" s="108" t="s">
        <v>4</v>
      </c>
      <c r="M2265" s="108" t="s">
        <v>5153</v>
      </c>
      <c r="N2265" s="108" t="s">
        <v>3</v>
      </c>
      <c r="O2265" s="108" t="s">
        <v>8</v>
      </c>
      <c r="P2265" s="108" t="s">
        <v>5008</v>
      </c>
      <c r="Q2265" s="108" t="s">
        <v>9813</v>
      </c>
      <c r="R2265" s="108">
        <v>5.51</v>
      </c>
      <c r="S2265" s="108"/>
      <c r="T2265" s="367">
        <f t="shared" si="139"/>
        <v>5.51</v>
      </c>
      <c r="U2265" s="108" t="s">
        <v>29</v>
      </c>
      <c r="V2265" s="108">
        <v>2008</v>
      </c>
      <c r="W2265" s="108" t="s">
        <v>2813</v>
      </c>
      <c r="X2265" s="108"/>
      <c r="Y2265" s="108" t="s">
        <v>9773</v>
      </c>
      <c r="Z2265" s="108">
        <v>100</v>
      </c>
      <c r="AA2265" s="107" t="s">
        <v>2815</v>
      </c>
      <c r="AB2265" s="108">
        <v>5</v>
      </c>
      <c r="AC2265" s="108"/>
      <c r="AD2265" s="115" t="s">
        <v>31</v>
      </c>
      <c r="AE2265" s="108" t="s">
        <v>55</v>
      </c>
      <c r="AF2265" s="108"/>
      <c r="AG2265" s="108" t="s">
        <v>9814</v>
      </c>
      <c r="AJ2265" s="1">
        <f t="shared" si="141"/>
        <v>0</v>
      </c>
      <c r="AK2265" s="1">
        <f t="shared" si="140"/>
        <v>-5.51</v>
      </c>
    </row>
    <row r="2266" spans="1:37" ht="31.5" customHeight="1">
      <c r="A2266" s="179" t="s">
        <v>4411</v>
      </c>
      <c r="B2266" s="370" t="s">
        <v>16</v>
      </c>
      <c r="C2266" s="108" t="s">
        <v>292</v>
      </c>
      <c r="D2266" s="164">
        <v>42545</v>
      </c>
      <c r="E2266" s="368">
        <v>0.63958333333333328</v>
      </c>
      <c r="F2266" s="164">
        <v>42545</v>
      </c>
      <c r="G2266" s="368">
        <v>0.63958333333333328</v>
      </c>
      <c r="H2266" s="366">
        <f t="shared" si="138"/>
        <v>0</v>
      </c>
      <c r="I2266" s="108">
        <v>17</v>
      </c>
      <c r="J2266" s="108" t="s">
        <v>940</v>
      </c>
      <c r="K2266" s="108" t="s">
        <v>9</v>
      </c>
      <c r="L2266" s="108" t="s">
        <v>30</v>
      </c>
      <c r="M2266" s="108" t="s">
        <v>4242</v>
      </c>
      <c r="N2266" s="108" t="s">
        <v>3</v>
      </c>
      <c r="O2266" s="108" t="s">
        <v>8</v>
      </c>
      <c r="P2266" s="108" t="s">
        <v>5169</v>
      </c>
      <c r="Q2266" s="364" t="s">
        <v>9815</v>
      </c>
      <c r="R2266" s="108"/>
      <c r="S2266" s="108">
        <v>1.57</v>
      </c>
      <c r="T2266" s="367">
        <f t="shared" si="139"/>
        <v>1.57</v>
      </c>
      <c r="U2266" s="108" t="s">
        <v>46</v>
      </c>
      <c r="V2266" s="108">
        <v>1973</v>
      </c>
      <c r="W2266" s="108" t="s">
        <v>9816</v>
      </c>
      <c r="X2266" s="108"/>
      <c r="Y2266" s="108" t="s">
        <v>9817</v>
      </c>
      <c r="Z2266" s="108">
        <v>100</v>
      </c>
      <c r="AA2266" s="107" t="s">
        <v>2818</v>
      </c>
      <c r="AB2266" s="108">
        <v>0</v>
      </c>
      <c r="AC2266" s="108"/>
      <c r="AD2266" s="115" t="s">
        <v>64</v>
      </c>
      <c r="AE2266" s="108" t="s">
        <v>67</v>
      </c>
      <c r="AF2266" s="108"/>
      <c r="AG2266" s="108" t="s">
        <v>9818</v>
      </c>
      <c r="AJ2266" s="1">
        <f t="shared" si="141"/>
        <v>0</v>
      </c>
      <c r="AK2266" s="1">
        <f t="shared" si="140"/>
        <v>-1.57</v>
      </c>
    </row>
    <row r="2267" spans="1:37" ht="31.5" customHeight="1">
      <c r="A2267" s="179" t="s">
        <v>4411</v>
      </c>
      <c r="B2267" s="370" t="s">
        <v>16</v>
      </c>
      <c r="C2267" s="108" t="s">
        <v>292</v>
      </c>
      <c r="D2267" s="164">
        <v>42548</v>
      </c>
      <c r="E2267" s="368">
        <v>0.5756944444444444</v>
      </c>
      <c r="F2267" s="164">
        <v>42548</v>
      </c>
      <c r="G2267" s="368">
        <v>0.5756944444444444</v>
      </c>
      <c r="H2267" s="366">
        <f t="shared" si="138"/>
        <v>0</v>
      </c>
      <c r="I2267" s="108">
        <v>3</v>
      </c>
      <c r="J2267" s="108" t="s">
        <v>2463</v>
      </c>
      <c r="K2267" s="108" t="s">
        <v>9</v>
      </c>
      <c r="L2267" s="108" t="s">
        <v>10</v>
      </c>
      <c r="M2267" s="108" t="s">
        <v>5263</v>
      </c>
      <c r="N2267" s="108" t="s">
        <v>3</v>
      </c>
      <c r="O2267" s="108" t="s">
        <v>8</v>
      </c>
      <c r="P2267" s="372" t="s">
        <v>5264</v>
      </c>
      <c r="Q2267" s="372" t="s">
        <v>9819</v>
      </c>
      <c r="R2267" s="108"/>
      <c r="S2267" s="108">
        <v>0.65</v>
      </c>
      <c r="T2267" s="367">
        <f t="shared" si="139"/>
        <v>0.65</v>
      </c>
      <c r="U2267" s="108" t="s">
        <v>29</v>
      </c>
      <c r="V2267" s="108">
        <v>2003</v>
      </c>
      <c r="W2267" s="108" t="s">
        <v>2725</v>
      </c>
      <c r="X2267" s="108"/>
      <c r="Y2267" s="108" t="s">
        <v>9820</v>
      </c>
      <c r="Z2267" s="108">
        <v>100</v>
      </c>
      <c r="AA2267" s="107" t="s">
        <v>2899</v>
      </c>
      <c r="AB2267" s="108">
        <v>0</v>
      </c>
      <c r="AC2267" s="108"/>
      <c r="AD2267" s="115" t="s">
        <v>43</v>
      </c>
      <c r="AE2267" s="107" t="s">
        <v>55</v>
      </c>
      <c r="AF2267" s="108"/>
      <c r="AG2267" s="108" t="s">
        <v>9821</v>
      </c>
      <c r="AJ2267" s="1">
        <f t="shared" si="141"/>
        <v>0</v>
      </c>
      <c r="AK2267" s="1">
        <f t="shared" si="140"/>
        <v>-0.65</v>
      </c>
    </row>
    <row r="2268" spans="1:37" ht="31.5" customHeight="1">
      <c r="A2268" s="179" t="s">
        <v>4411</v>
      </c>
      <c r="B2268" s="370" t="s">
        <v>16</v>
      </c>
      <c r="C2268" s="108" t="s">
        <v>292</v>
      </c>
      <c r="D2268" s="164">
        <v>42548</v>
      </c>
      <c r="E2268" s="368">
        <v>0.74305555555555547</v>
      </c>
      <c r="F2268" s="164">
        <v>42548</v>
      </c>
      <c r="G2268" s="368">
        <v>0.74305555555555547</v>
      </c>
      <c r="H2268" s="366">
        <f t="shared" si="138"/>
        <v>0</v>
      </c>
      <c r="I2268" s="108">
        <v>8</v>
      </c>
      <c r="J2268" s="108" t="s">
        <v>2463</v>
      </c>
      <c r="K2268" s="108" t="s">
        <v>9</v>
      </c>
      <c r="L2268" s="108" t="s">
        <v>10</v>
      </c>
      <c r="M2268" s="108" t="s">
        <v>5265</v>
      </c>
      <c r="N2268" s="108" t="s">
        <v>3</v>
      </c>
      <c r="O2268" s="108" t="s">
        <v>8</v>
      </c>
      <c r="P2268" s="372" t="s">
        <v>5266</v>
      </c>
      <c r="Q2268" s="376" t="s">
        <v>9822</v>
      </c>
      <c r="R2268" s="108"/>
      <c r="S2268" s="108">
        <v>1.56</v>
      </c>
      <c r="T2268" s="367">
        <f t="shared" si="139"/>
        <v>1.56</v>
      </c>
      <c r="U2268" s="108" t="s">
        <v>29</v>
      </c>
      <c r="V2268" s="108">
        <v>1990</v>
      </c>
      <c r="W2268" s="108" t="s">
        <v>2725</v>
      </c>
      <c r="X2268" s="108"/>
      <c r="Y2268" s="108" t="s">
        <v>9823</v>
      </c>
      <c r="Z2268" s="108">
        <v>100</v>
      </c>
      <c r="AA2268" s="107" t="s">
        <v>2815</v>
      </c>
      <c r="AB2268" s="108">
        <v>3</v>
      </c>
      <c r="AC2268" s="108"/>
      <c r="AD2268" s="115" t="s">
        <v>43</v>
      </c>
      <c r="AE2268" s="107" t="s">
        <v>55</v>
      </c>
      <c r="AF2268" s="108"/>
      <c r="AG2268" s="108" t="s">
        <v>9821</v>
      </c>
      <c r="AJ2268" s="1">
        <f t="shared" si="141"/>
        <v>0</v>
      </c>
      <c r="AK2268" s="1">
        <f t="shared" si="140"/>
        <v>-1.56</v>
      </c>
    </row>
    <row r="2269" spans="1:37" ht="31.5" customHeight="1">
      <c r="A2269" s="179" t="s">
        <v>4411</v>
      </c>
      <c r="B2269" s="370" t="s">
        <v>16</v>
      </c>
      <c r="C2269" s="108" t="s">
        <v>292</v>
      </c>
      <c r="D2269" s="164">
        <v>42549</v>
      </c>
      <c r="E2269" s="368">
        <v>0.65555555555555556</v>
      </c>
      <c r="F2269" s="164">
        <v>42549</v>
      </c>
      <c r="G2269" s="368">
        <v>0.65555555555555556</v>
      </c>
      <c r="H2269" s="366">
        <f t="shared" si="138"/>
        <v>0</v>
      </c>
      <c r="I2269" s="108">
        <v>1</v>
      </c>
      <c r="J2269" s="108" t="s">
        <v>2463</v>
      </c>
      <c r="K2269" s="108" t="s">
        <v>9</v>
      </c>
      <c r="L2269" s="108" t="s">
        <v>4</v>
      </c>
      <c r="M2269" s="108" t="s">
        <v>713</v>
      </c>
      <c r="N2269" s="108" t="s">
        <v>3</v>
      </c>
      <c r="O2269" s="108" t="s">
        <v>8</v>
      </c>
      <c r="P2269" s="108" t="s">
        <v>8562</v>
      </c>
      <c r="Q2269" s="108" t="s">
        <v>9824</v>
      </c>
      <c r="R2269" s="108"/>
      <c r="S2269" s="108">
        <v>0.1</v>
      </c>
      <c r="T2269" s="367">
        <f t="shared" si="139"/>
        <v>0.1</v>
      </c>
      <c r="U2269" s="108" t="s">
        <v>29</v>
      </c>
      <c r="V2269" s="108">
        <v>1949</v>
      </c>
      <c r="W2269" s="108" t="s">
        <v>2745</v>
      </c>
      <c r="X2269" s="108"/>
      <c r="Y2269" s="108" t="s">
        <v>9825</v>
      </c>
      <c r="Z2269" s="108">
        <v>100</v>
      </c>
      <c r="AA2269" s="107" t="s">
        <v>2815</v>
      </c>
      <c r="AB2269" s="108">
        <v>0</v>
      </c>
      <c r="AC2269" s="108"/>
      <c r="AD2269" s="115" t="s">
        <v>31</v>
      </c>
      <c r="AE2269" s="108" t="s">
        <v>55</v>
      </c>
      <c r="AF2269" s="108"/>
      <c r="AG2269" s="178" t="s">
        <v>9826</v>
      </c>
      <c r="AJ2269" s="1">
        <f t="shared" si="141"/>
        <v>0</v>
      </c>
      <c r="AK2269" s="1">
        <f t="shared" si="140"/>
        <v>-0.1</v>
      </c>
    </row>
    <row r="2270" spans="1:37" ht="31.5" customHeight="1">
      <c r="A2270" s="179" t="s">
        <v>4411</v>
      </c>
      <c r="B2270" s="108" t="s">
        <v>16</v>
      </c>
      <c r="C2270" s="108" t="s">
        <v>292</v>
      </c>
      <c r="D2270" s="164">
        <v>42549</v>
      </c>
      <c r="E2270" s="368">
        <v>0.72222222222222221</v>
      </c>
      <c r="F2270" s="164">
        <v>42549</v>
      </c>
      <c r="G2270" s="368">
        <v>0.87916666666666676</v>
      </c>
      <c r="H2270" s="366">
        <f t="shared" si="138"/>
        <v>0.15694444444670808</v>
      </c>
      <c r="I2270" s="108">
        <v>30</v>
      </c>
      <c r="J2270" s="108" t="s">
        <v>303</v>
      </c>
      <c r="K2270" s="108" t="s">
        <v>52</v>
      </c>
      <c r="L2270" s="108" t="s">
        <v>10</v>
      </c>
      <c r="M2270" s="108" t="s">
        <v>9827</v>
      </c>
      <c r="N2270" s="108">
        <v>35</v>
      </c>
      <c r="O2270" s="108" t="s">
        <v>8</v>
      </c>
      <c r="P2270" s="108" t="s">
        <v>9828</v>
      </c>
      <c r="Q2270" s="108" t="s">
        <v>9829</v>
      </c>
      <c r="R2270" s="108">
        <v>11.96</v>
      </c>
      <c r="S2270" s="108">
        <v>12.1</v>
      </c>
      <c r="T2270" s="367">
        <f t="shared" si="139"/>
        <v>24.060000000000002</v>
      </c>
      <c r="U2270" s="108" t="s">
        <v>29</v>
      </c>
      <c r="V2270" s="108">
        <v>1995</v>
      </c>
      <c r="W2270" s="108" t="s">
        <v>2737</v>
      </c>
      <c r="X2270" s="108"/>
      <c r="Y2270" s="164">
        <v>42502</v>
      </c>
      <c r="Z2270" s="108">
        <v>100</v>
      </c>
      <c r="AA2270" s="107" t="s">
        <v>2899</v>
      </c>
      <c r="AB2270" s="108">
        <v>0</v>
      </c>
      <c r="AC2270" s="108"/>
      <c r="AD2270" s="115" t="s">
        <v>31</v>
      </c>
      <c r="AE2270" s="108" t="s">
        <v>55</v>
      </c>
      <c r="AF2270" s="108"/>
      <c r="AG2270" s="178" t="s">
        <v>9830</v>
      </c>
      <c r="AJ2270" s="1">
        <f t="shared" si="141"/>
        <v>0</v>
      </c>
      <c r="AK2270" s="1">
        <f t="shared" si="140"/>
        <v>-24.060000000000002</v>
      </c>
    </row>
    <row r="2271" spans="1:37" ht="31.5" customHeight="1">
      <c r="A2271" s="179" t="s">
        <v>4411</v>
      </c>
      <c r="B2271" s="108" t="s">
        <v>16</v>
      </c>
      <c r="C2271" s="108" t="s">
        <v>488</v>
      </c>
      <c r="D2271" s="164">
        <v>42550</v>
      </c>
      <c r="E2271" s="368">
        <v>0.15</v>
      </c>
      <c r="F2271" s="164">
        <v>42550</v>
      </c>
      <c r="G2271" s="368">
        <v>0.15</v>
      </c>
      <c r="H2271" s="366">
        <f t="shared" si="138"/>
        <v>0</v>
      </c>
      <c r="I2271" s="108">
        <v>47</v>
      </c>
      <c r="J2271" s="108" t="s">
        <v>4653</v>
      </c>
      <c r="K2271" s="108" t="s">
        <v>9</v>
      </c>
      <c r="L2271" s="108" t="s">
        <v>17</v>
      </c>
      <c r="M2271" s="108" t="s">
        <v>5353</v>
      </c>
      <c r="N2271" s="108">
        <v>110</v>
      </c>
      <c r="O2271" s="108" t="s">
        <v>8</v>
      </c>
      <c r="P2271" s="108" t="s">
        <v>9831</v>
      </c>
      <c r="Q2271" s="108" t="s">
        <v>5097</v>
      </c>
      <c r="R2271" s="108"/>
      <c r="S2271" s="108">
        <v>3.9</v>
      </c>
      <c r="T2271" s="367">
        <f t="shared" si="139"/>
        <v>3.9</v>
      </c>
      <c r="U2271" s="108" t="s">
        <v>29</v>
      </c>
      <c r="V2271" s="108"/>
      <c r="W2271" s="108"/>
      <c r="X2271" s="108"/>
      <c r="Y2271" s="108"/>
      <c r="Z2271" s="108"/>
      <c r="AA2271" s="360"/>
      <c r="AB2271" s="108"/>
      <c r="AC2271" s="108"/>
      <c r="AD2271" s="115" t="s">
        <v>38</v>
      </c>
      <c r="AE2271" s="108" t="s">
        <v>55</v>
      </c>
      <c r="AF2271" s="108"/>
      <c r="AG2271" s="108" t="s">
        <v>2867</v>
      </c>
      <c r="AJ2271" s="1">
        <f t="shared" si="141"/>
        <v>0</v>
      </c>
      <c r="AK2271" s="1">
        <f t="shared" si="140"/>
        <v>-3.9</v>
      </c>
    </row>
    <row r="2272" spans="1:37" ht="31.5" customHeight="1">
      <c r="A2272" s="179" t="s">
        <v>4411</v>
      </c>
      <c r="B2272" s="108" t="s">
        <v>16</v>
      </c>
      <c r="C2272" s="108" t="s">
        <v>488</v>
      </c>
      <c r="D2272" s="164">
        <v>42550</v>
      </c>
      <c r="E2272" s="368">
        <v>0.16041666666666668</v>
      </c>
      <c r="F2272" s="164">
        <v>42550</v>
      </c>
      <c r="G2272" s="368">
        <v>0.16041666666666668</v>
      </c>
      <c r="H2272" s="366">
        <f t="shared" si="138"/>
        <v>0</v>
      </c>
      <c r="I2272" s="108">
        <v>49</v>
      </c>
      <c r="J2272" s="108" t="s">
        <v>5354</v>
      </c>
      <c r="K2272" s="108" t="s">
        <v>9</v>
      </c>
      <c r="L2272" s="108" t="s">
        <v>17</v>
      </c>
      <c r="M2272" s="108" t="s">
        <v>5355</v>
      </c>
      <c r="N2272" s="108">
        <v>110</v>
      </c>
      <c r="O2272" s="108" t="s">
        <v>8</v>
      </c>
      <c r="P2272" s="108" t="s">
        <v>7191</v>
      </c>
      <c r="Q2272" s="108" t="s">
        <v>9832</v>
      </c>
      <c r="R2272" s="108"/>
      <c r="S2272" s="108">
        <v>6.63</v>
      </c>
      <c r="T2272" s="367">
        <f t="shared" si="139"/>
        <v>6.63</v>
      </c>
      <c r="U2272" s="743" t="s">
        <v>29</v>
      </c>
      <c r="V2272" s="743"/>
      <c r="W2272" s="743"/>
      <c r="X2272" s="743"/>
      <c r="Y2272" s="743"/>
      <c r="Z2272" s="743"/>
      <c r="AA2272" s="878"/>
      <c r="AB2272" s="743"/>
      <c r="AC2272" s="743"/>
      <c r="AD2272" s="66" t="s">
        <v>38</v>
      </c>
      <c r="AE2272" s="743" t="s">
        <v>55</v>
      </c>
      <c r="AF2272" s="743"/>
      <c r="AG2272" s="743" t="s">
        <v>2867</v>
      </c>
      <c r="AJ2272" s="1">
        <f t="shared" si="141"/>
        <v>0</v>
      </c>
      <c r="AK2272" s="1">
        <f t="shared" si="140"/>
        <v>-6.63</v>
      </c>
    </row>
    <row r="2273" spans="1:37" ht="31.5" customHeight="1">
      <c r="A2273" s="179" t="s">
        <v>4411</v>
      </c>
      <c r="B2273" s="108" t="s">
        <v>16</v>
      </c>
      <c r="C2273" s="108" t="s">
        <v>30</v>
      </c>
      <c r="D2273" s="164">
        <v>42550</v>
      </c>
      <c r="E2273" s="368">
        <v>0.91249999999999998</v>
      </c>
      <c r="F2273" s="164">
        <v>42550</v>
      </c>
      <c r="G2273" s="368">
        <v>0.97499999999999998</v>
      </c>
      <c r="H2273" s="366">
        <f t="shared" si="138"/>
        <v>6.25E-2</v>
      </c>
      <c r="I2273" s="108">
        <v>7</v>
      </c>
      <c r="J2273" s="108" t="s">
        <v>4432</v>
      </c>
      <c r="K2273" s="108" t="s">
        <v>21</v>
      </c>
      <c r="L2273" s="108" t="s">
        <v>30</v>
      </c>
      <c r="M2273" s="108" t="s">
        <v>5265</v>
      </c>
      <c r="N2273" s="108" t="s">
        <v>3</v>
      </c>
      <c r="O2273" s="108" t="s">
        <v>8</v>
      </c>
      <c r="P2273" s="108" t="s">
        <v>5341</v>
      </c>
      <c r="Q2273" s="108" t="s">
        <v>9833</v>
      </c>
      <c r="R2273" s="108">
        <v>13.5</v>
      </c>
      <c r="S2273" s="108"/>
      <c r="T2273" s="367">
        <f t="shared" si="139"/>
        <v>13.5</v>
      </c>
      <c r="U2273" s="108" t="s">
        <v>48</v>
      </c>
      <c r="V2273" s="108">
        <v>1990</v>
      </c>
      <c r="W2273" s="108" t="s">
        <v>9834</v>
      </c>
      <c r="X2273" s="108"/>
      <c r="Y2273" s="108" t="s">
        <v>9823</v>
      </c>
      <c r="Z2273" s="108">
        <v>100</v>
      </c>
      <c r="AA2273" s="107" t="s">
        <v>2815</v>
      </c>
      <c r="AB2273" s="108">
        <v>3</v>
      </c>
      <c r="AC2273" s="108"/>
      <c r="AD2273" s="115" t="s">
        <v>0</v>
      </c>
      <c r="AE2273" s="107" t="s">
        <v>67</v>
      </c>
      <c r="AF2273" s="108"/>
      <c r="AG2273" s="108" t="s">
        <v>9835</v>
      </c>
      <c r="AJ2273" s="1">
        <f t="shared" si="141"/>
        <v>0</v>
      </c>
      <c r="AK2273" s="1">
        <f t="shared" si="140"/>
        <v>-13.5</v>
      </c>
    </row>
    <row r="2274" spans="1:37" ht="78.75" customHeight="1">
      <c r="A2274" s="179" t="s">
        <v>4411</v>
      </c>
      <c r="B2274" s="108" t="s">
        <v>16</v>
      </c>
      <c r="C2274" s="108" t="s">
        <v>292</v>
      </c>
      <c r="D2274" s="164">
        <v>42551</v>
      </c>
      <c r="E2274" s="368">
        <v>0.41875000000000001</v>
      </c>
      <c r="F2274" s="164">
        <v>42551</v>
      </c>
      <c r="G2274" s="368">
        <v>0.4548611111111111</v>
      </c>
      <c r="H2274" s="366">
        <f t="shared" si="138"/>
        <v>3.6111111112404615E-2</v>
      </c>
      <c r="I2274" s="108">
        <v>4</v>
      </c>
      <c r="J2274" s="108" t="s">
        <v>144</v>
      </c>
      <c r="K2274" s="108" t="s">
        <v>21</v>
      </c>
      <c r="L2274" s="108" t="s">
        <v>30</v>
      </c>
      <c r="M2274" s="108" t="s">
        <v>5223</v>
      </c>
      <c r="N2274" s="108" t="s">
        <v>3</v>
      </c>
      <c r="O2274" s="108" t="s">
        <v>8</v>
      </c>
      <c r="P2274" s="108" t="s">
        <v>5224</v>
      </c>
      <c r="Q2274" s="108" t="s">
        <v>9836</v>
      </c>
      <c r="R2274" s="108">
        <v>2.1800000000000002</v>
      </c>
      <c r="S2274" s="108"/>
      <c r="T2274" s="367">
        <f t="shared" si="139"/>
        <v>2.1800000000000002</v>
      </c>
      <c r="U2274" s="108" t="s">
        <v>29</v>
      </c>
      <c r="V2274" s="108">
        <v>1976</v>
      </c>
      <c r="W2274" s="108" t="s">
        <v>2745</v>
      </c>
      <c r="X2274" s="108"/>
      <c r="Y2274" s="108" t="s">
        <v>9837</v>
      </c>
      <c r="Z2274" s="108">
        <v>100</v>
      </c>
      <c r="AA2274" s="107" t="s">
        <v>9742</v>
      </c>
      <c r="AB2274" s="108">
        <v>0</v>
      </c>
      <c r="AC2274" s="108"/>
      <c r="AD2274" s="115" t="s">
        <v>28</v>
      </c>
      <c r="AE2274" s="108" t="s">
        <v>55</v>
      </c>
      <c r="AF2274" s="108"/>
      <c r="AG2274" s="108" t="s">
        <v>9838</v>
      </c>
      <c r="AJ2274" s="1">
        <f t="shared" si="141"/>
        <v>0</v>
      </c>
      <c r="AK2274" s="1">
        <f t="shared" si="140"/>
        <v>-2.1800000000000002</v>
      </c>
    </row>
    <row r="2275" spans="1:37" ht="63" customHeight="1">
      <c r="A2275" s="179" t="s">
        <v>5349</v>
      </c>
      <c r="B2275" s="179" t="s">
        <v>16</v>
      </c>
      <c r="C2275" s="179" t="s">
        <v>30</v>
      </c>
      <c r="D2275" s="79">
        <v>42553</v>
      </c>
      <c r="E2275" s="176">
        <v>0.39930555555555558</v>
      </c>
      <c r="F2275" s="79">
        <v>42553</v>
      </c>
      <c r="G2275" s="176">
        <v>0.39930555555555558</v>
      </c>
      <c r="H2275" s="377">
        <f t="shared" si="138"/>
        <v>0</v>
      </c>
      <c r="I2275" s="179">
        <v>5</v>
      </c>
      <c r="J2275" s="179" t="s">
        <v>144</v>
      </c>
      <c r="K2275" s="179" t="s">
        <v>9</v>
      </c>
      <c r="L2275" s="179" t="s">
        <v>17</v>
      </c>
      <c r="M2275" s="179" t="s">
        <v>4436</v>
      </c>
      <c r="N2275" s="179" t="s">
        <v>3</v>
      </c>
      <c r="O2275" s="179" t="s">
        <v>8</v>
      </c>
      <c r="P2275" s="179" t="s">
        <v>5383</v>
      </c>
      <c r="Q2275" s="68" t="s">
        <v>7147</v>
      </c>
      <c r="R2275" s="179"/>
      <c r="S2275" s="179">
        <v>3.57</v>
      </c>
      <c r="T2275" s="177">
        <f t="shared" si="139"/>
        <v>3.57</v>
      </c>
      <c r="U2275" s="179" t="s">
        <v>29</v>
      </c>
      <c r="V2275" s="179">
        <v>2012</v>
      </c>
      <c r="W2275" s="179" t="s">
        <v>2737</v>
      </c>
      <c r="X2275" s="179"/>
      <c r="Y2275" s="179" t="s">
        <v>9839</v>
      </c>
      <c r="Z2275" s="179">
        <v>100</v>
      </c>
      <c r="AA2275" s="336" t="s">
        <v>2815</v>
      </c>
      <c r="AB2275" s="179">
        <v>1</v>
      </c>
      <c r="AC2275" s="179"/>
      <c r="AD2275" s="179" t="s">
        <v>38</v>
      </c>
      <c r="AE2275" s="179" t="s">
        <v>83</v>
      </c>
      <c r="AF2275" s="179" t="s">
        <v>67</v>
      </c>
      <c r="AG2275" s="179" t="s">
        <v>9840</v>
      </c>
      <c r="AJ2275" s="1">
        <f t="shared" si="141"/>
        <v>0</v>
      </c>
      <c r="AK2275" s="1">
        <f t="shared" si="140"/>
        <v>-3.57</v>
      </c>
    </row>
    <row r="2276" spans="1:37" ht="31.5" customHeight="1">
      <c r="A2276" s="179" t="s">
        <v>5349</v>
      </c>
      <c r="B2276" s="115" t="s">
        <v>16</v>
      </c>
      <c r="C2276" s="179" t="s">
        <v>5409</v>
      </c>
      <c r="D2276" s="79">
        <v>42555</v>
      </c>
      <c r="E2276" s="176">
        <v>0.53263888888888888</v>
      </c>
      <c r="F2276" s="79">
        <v>42555</v>
      </c>
      <c r="G2276" s="176">
        <v>0.66180555555555554</v>
      </c>
      <c r="H2276" s="377">
        <f t="shared" si="138"/>
        <v>0.1291666666729725</v>
      </c>
      <c r="I2276" s="179">
        <v>2</v>
      </c>
      <c r="J2276" s="179" t="s">
        <v>5410</v>
      </c>
      <c r="K2276" s="179" t="s">
        <v>15</v>
      </c>
      <c r="L2276" s="179" t="s">
        <v>17</v>
      </c>
      <c r="M2276" s="179" t="s">
        <v>5411</v>
      </c>
      <c r="N2276" s="179">
        <v>220</v>
      </c>
      <c r="O2276" s="179" t="s">
        <v>8</v>
      </c>
      <c r="P2276" s="179" t="s">
        <v>7148</v>
      </c>
      <c r="Q2276" s="179" t="s">
        <v>7149</v>
      </c>
      <c r="R2276" s="179">
        <v>16.21</v>
      </c>
      <c r="S2276" s="179"/>
      <c r="T2276" s="177">
        <f t="shared" ref="T2276:T2292" si="142">SUM(R2276:S2276)</f>
        <v>16.21</v>
      </c>
      <c r="U2276" s="179" t="s">
        <v>29</v>
      </c>
      <c r="V2276" s="179"/>
      <c r="W2276" s="179"/>
      <c r="X2276" s="179"/>
      <c r="Y2276" s="179"/>
      <c r="Z2276" s="179"/>
      <c r="AA2276" s="116"/>
      <c r="AB2276" s="179"/>
      <c r="AC2276" s="179"/>
      <c r="AD2276" s="179" t="s">
        <v>38</v>
      </c>
      <c r="AE2276" s="179" t="s">
        <v>55</v>
      </c>
      <c r="AF2276" s="179"/>
      <c r="AG2276" s="179" t="s">
        <v>2867</v>
      </c>
      <c r="AJ2276" s="1">
        <f t="shared" si="141"/>
        <v>0</v>
      </c>
      <c r="AK2276" s="1">
        <f t="shared" ref="AK2276:AK2306" si="143">AJ2276-T2276</f>
        <v>-16.21</v>
      </c>
    </row>
    <row r="2277" spans="1:37" ht="63" customHeight="1">
      <c r="A2277" s="179" t="s">
        <v>5349</v>
      </c>
      <c r="B2277" s="115" t="s">
        <v>16</v>
      </c>
      <c r="C2277" s="179" t="s">
        <v>488</v>
      </c>
      <c r="D2277" s="79">
        <v>42555</v>
      </c>
      <c r="E2277" s="176">
        <v>0.61805555555555558</v>
      </c>
      <c r="F2277" s="79">
        <v>42555</v>
      </c>
      <c r="G2277" s="176">
        <v>0.61805555555555558</v>
      </c>
      <c r="H2277" s="377">
        <f t="shared" si="138"/>
        <v>0</v>
      </c>
      <c r="I2277" s="179">
        <v>50</v>
      </c>
      <c r="J2277" s="179" t="s">
        <v>5410</v>
      </c>
      <c r="K2277" s="179" t="s">
        <v>9</v>
      </c>
      <c r="L2277" s="179" t="s">
        <v>17</v>
      </c>
      <c r="M2277" s="179" t="s">
        <v>5412</v>
      </c>
      <c r="N2277" s="179">
        <v>110</v>
      </c>
      <c r="O2277" s="179" t="s">
        <v>8</v>
      </c>
      <c r="P2277" s="179" t="s">
        <v>7150</v>
      </c>
      <c r="Q2277" s="179" t="s">
        <v>7151</v>
      </c>
      <c r="R2277" s="179"/>
      <c r="S2277" s="179">
        <v>16.16</v>
      </c>
      <c r="T2277" s="177">
        <f t="shared" si="142"/>
        <v>16.16</v>
      </c>
      <c r="U2277" s="179" t="s">
        <v>29</v>
      </c>
      <c r="V2277" s="179"/>
      <c r="W2277" s="179"/>
      <c r="X2277" s="179"/>
      <c r="Y2277" s="179"/>
      <c r="Z2277" s="179"/>
      <c r="AA2277" s="116"/>
      <c r="AB2277" s="179"/>
      <c r="AC2277" s="179"/>
      <c r="AD2277" s="179" t="s">
        <v>38</v>
      </c>
      <c r="AE2277" s="179" t="s">
        <v>55</v>
      </c>
      <c r="AF2277" s="179"/>
      <c r="AG2277" s="179" t="s">
        <v>2867</v>
      </c>
      <c r="AJ2277" s="1">
        <f t="shared" si="141"/>
        <v>0</v>
      </c>
      <c r="AK2277" s="1">
        <f t="shared" si="143"/>
        <v>-16.16</v>
      </c>
    </row>
    <row r="2278" spans="1:37" ht="47.25" customHeight="1">
      <c r="A2278" s="179" t="s">
        <v>5349</v>
      </c>
      <c r="B2278" s="179" t="s">
        <v>16</v>
      </c>
      <c r="C2278" s="179" t="s">
        <v>292</v>
      </c>
      <c r="D2278" s="79">
        <v>42556</v>
      </c>
      <c r="E2278" s="176">
        <v>0.63541666666666663</v>
      </c>
      <c r="F2278" s="79">
        <v>42556</v>
      </c>
      <c r="G2278" s="176">
        <v>0.65833333333333333</v>
      </c>
      <c r="H2278" s="377">
        <f t="shared" si="138"/>
        <v>2.2916666668606922E-2</v>
      </c>
      <c r="I2278" s="179">
        <v>11</v>
      </c>
      <c r="J2278" s="179" t="s">
        <v>144</v>
      </c>
      <c r="K2278" s="179" t="s">
        <v>21</v>
      </c>
      <c r="L2278" s="179" t="s">
        <v>10</v>
      </c>
      <c r="M2278" s="378" t="s">
        <v>293</v>
      </c>
      <c r="N2278" s="179" t="s">
        <v>3</v>
      </c>
      <c r="O2278" s="179" t="s">
        <v>8</v>
      </c>
      <c r="P2278" s="378" t="s">
        <v>5481</v>
      </c>
      <c r="Q2278" s="379" t="s">
        <v>7152</v>
      </c>
      <c r="R2278" s="179">
        <v>6.22</v>
      </c>
      <c r="S2278" s="179"/>
      <c r="T2278" s="177">
        <f t="shared" si="142"/>
        <v>6.22</v>
      </c>
      <c r="U2278" s="179" t="s">
        <v>29</v>
      </c>
      <c r="V2278" s="179">
        <v>1994</v>
      </c>
      <c r="W2278" s="179" t="s">
        <v>2745</v>
      </c>
      <c r="X2278" s="179"/>
      <c r="Y2278" s="179" t="s">
        <v>9841</v>
      </c>
      <c r="Z2278" s="179">
        <v>100</v>
      </c>
      <c r="AA2278" s="336" t="s">
        <v>9422</v>
      </c>
      <c r="AB2278" s="179">
        <v>0</v>
      </c>
      <c r="AC2278" s="179"/>
      <c r="AD2278" s="336" t="s">
        <v>43</v>
      </c>
      <c r="AE2278" s="336" t="s">
        <v>55</v>
      </c>
      <c r="AF2278" s="179"/>
      <c r="AG2278" s="179" t="s">
        <v>9786</v>
      </c>
      <c r="AJ2278" s="1">
        <f t="shared" si="141"/>
        <v>0</v>
      </c>
      <c r="AK2278" s="1">
        <f t="shared" si="143"/>
        <v>-6.22</v>
      </c>
    </row>
    <row r="2279" spans="1:37" ht="47.25" customHeight="1">
      <c r="A2279" s="179" t="s">
        <v>5349</v>
      </c>
      <c r="B2279" s="179" t="s">
        <v>16</v>
      </c>
      <c r="C2279" s="179" t="s">
        <v>292</v>
      </c>
      <c r="D2279" s="79">
        <v>42557</v>
      </c>
      <c r="E2279" s="176">
        <v>0.1875</v>
      </c>
      <c r="F2279" s="79">
        <v>42557</v>
      </c>
      <c r="G2279" s="176">
        <v>0.77083333333333337</v>
      </c>
      <c r="H2279" s="377">
        <f t="shared" si="138"/>
        <v>0.58333333333575865</v>
      </c>
      <c r="I2279" s="179">
        <v>1</v>
      </c>
      <c r="J2279" s="179" t="s">
        <v>144</v>
      </c>
      <c r="K2279" s="179" t="s">
        <v>15</v>
      </c>
      <c r="L2279" s="179" t="s">
        <v>10</v>
      </c>
      <c r="M2279" s="378" t="s">
        <v>5528</v>
      </c>
      <c r="N2279" s="179" t="s">
        <v>3</v>
      </c>
      <c r="O2279" s="179" t="s">
        <v>8</v>
      </c>
      <c r="P2279" s="378" t="s">
        <v>5529</v>
      </c>
      <c r="Q2279" s="379" t="s">
        <v>9842</v>
      </c>
      <c r="R2279" s="179">
        <v>4.24</v>
      </c>
      <c r="S2279" s="179"/>
      <c r="T2279" s="177">
        <f t="shared" si="142"/>
        <v>4.24</v>
      </c>
      <c r="U2279" s="2" t="s">
        <v>7</v>
      </c>
      <c r="V2279" s="2">
        <v>2014</v>
      </c>
      <c r="W2279" s="2" t="s">
        <v>9029</v>
      </c>
      <c r="Y2279" s="123">
        <v>42207</v>
      </c>
      <c r="Z2279" s="2">
        <v>100</v>
      </c>
      <c r="AA2279" s="124" t="s">
        <v>2815</v>
      </c>
      <c r="AB2279" s="2">
        <v>0</v>
      </c>
      <c r="AD2279" s="2" t="s">
        <v>43</v>
      </c>
      <c r="AE2279" s="2" t="s">
        <v>55</v>
      </c>
      <c r="AF2279" s="2" t="s">
        <v>59</v>
      </c>
      <c r="AG2279" s="2" t="s">
        <v>9843</v>
      </c>
      <c r="AJ2279" s="1">
        <f t="shared" si="141"/>
        <v>0</v>
      </c>
      <c r="AK2279" s="1">
        <f t="shared" si="143"/>
        <v>-4.24</v>
      </c>
    </row>
    <row r="2280" spans="1:37" s="16" customFormat="1" ht="63" customHeight="1">
      <c r="A2280" s="179" t="s">
        <v>5349</v>
      </c>
      <c r="B2280" s="179" t="s">
        <v>16</v>
      </c>
      <c r="C2280" s="179" t="s">
        <v>292</v>
      </c>
      <c r="D2280" s="79">
        <v>42559</v>
      </c>
      <c r="E2280" s="176">
        <v>0.4777777777777778</v>
      </c>
      <c r="F2280" s="79">
        <v>42559</v>
      </c>
      <c r="G2280" s="176">
        <v>0.4777777777777778</v>
      </c>
      <c r="H2280" s="377">
        <f t="shared" si="138"/>
        <v>0</v>
      </c>
      <c r="I2280" s="179">
        <v>3</v>
      </c>
      <c r="J2280" s="179" t="s">
        <v>144</v>
      </c>
      <c r="K2280" s="179" t="s">
        <v>9</v>
      </c>
      <c r="L2280" s="179" t="s">
        <v>17</v>
      </c>
      <c r="M2280" s="179" t="s">
        <v>5644</v>
      </c>
      <c r="N2280" s="179" t="s">
        <v>3</v>
      </c>
      <c r="O2280" s="179" t="s">
        <v>8</v>
      </c>
      <c r="P2280" s="179" t="s">
        <v>5645</v>
      </c>
      <c r="Q2280" s="179" t="s">
        <v>9844</v>
      </c>
      <c r="R2280" s="179"/>
      <c r="S2280" s="179">
        <v>1.1000000000000001</v>
      </c>
      <c r="T2280" s="177">
        <f t="shared" si="142"/>
        <v>1.1000000000000001</v>
      </c>
      <c r="U2280" s="2" t="s">
        <v>29</v>
      </c>
      <c r="V2280" s="2" t="s">
        <v>9845</v>
      </c>
      <c r="W2280" s="2" t="s">
        <v>9846</v>
      </c>
      <c r="X2280" s="2"/>
      <c r="Y2280" s="2" t="s">
        <v>9845</v>
      </c>
      <c r="Z2280" s="2" t="s">
        <v>9845</v>
      </c>
      <c r="AA2280" s="2" t="s">
        <v>9845</v>
      </c>
      <c r="AB2280" s="2" t="s">
        <v>9845</v>
      </c>
      <c r="AC2280" s="2"/>
      <c r="AD2280" s="2" t="s">
        <v>38</v>
      </c>
      <c r="AE2280" s="2"/>
      <c r="AF2280" s="2"/>
      <c r="AG2280" s="2" t="s">
        <v>9847</v>
      </c>
      <c r="AH2280" s="1"/>
      <c r="AI2280" s="1"/>
      <c r="AJ2280" s="1">
        <f t="shared" si="141"/>
        <v>0</v>
      </c>
      <c r="AK2280" s="1">
        <f t="shared" si="143"/>
        <v>-1.1000000000000001</v>
      </c>
    </row>
    <row r="2281" spans="1:37" s="16" customFormat="1" ht="31.5" customHeight="1">
      <c r="A2281" s="179" t="s">
        <v>5349</v>
      </c>
      <c r="B2281" s="179" t="s">
        <v>16</v>
      </c>
      <c r="C2281" s="179" t="s">
        <v>488</v>
      </c>
      <c r="D2281" s="79">
        <v>42559</v>
      </c>
      <c r="E2281" s="176">
        <v>0.55555555555555558</v>
      </c>
      <c r="F2281" s="79">
        <v>42559</v>
      </c>
      <c r="G2281" s="176">
        <v>0.58958333333333335</v>
      </c>
      <c r="H2281" s="377">
        <f t="shared" si="138"/>
        <v>3.4027777779556345E-2</v>
      </c>
      <c r="I2281" s="179">
        <v>90</v>
      </c>
      <c r="J2281" s="179" t="s">
        <v>4653</v>
      </c>
      <c r="K2281" s="179" t="s">
        <v>21</v>
      </c>
      <c r="L2281" s="179" t="s">
        <v>17</v>
      </c>
      <c r="M2281" s="179" t="s">
        <v>5636</v>
      </c>
      <c r="N2281" s="179">
        <v>110</v>
      </c>
      <c r="O2281" s="179" t="s">
        <v>8</v>
      </c>
      <c r="P2281" s="179" t="s">
        <v>7153</v>
      </c>
      <c r="Q2281" s="179" t="s">
        <v>5637</v>
      </c>
      <c r="R2281" s="179"/>
      <c r="S2281" s="179">
        <v>14.38</v>
      </c>
      <c r="T2281" s="177">
        <f t="shared" si="142"/>
        <v>14.38</v>
      </c>
      <c r="U2281" s="2" t="s">
        <v>29</v>
      </c>
      <c r="V2281" s="2"/>
      <c r="W2281" s="2"/>
      <c r="X2281" s="2"/>
      <c r="Y2281" s="2"/>
      <c r="Z2281" s="2"/>
      <c r="AA2281" s="150"/>
      <c r="AB2281" s="2"/>
      <c r="AC2281" s="2"/>
      <c r="AD2281" s="2" t="s">
        <v>38</v>
      </c>
      <c r="AE2281" s="2" t="s">
        <v>55</v>
      </c>
      <c r="AF2281" s="2"/>
      <c r="AG2281" s="2" t="s">
        <v>2820</v>
      </c>
      <c r="AH2281" s="1"/>
      <c r="AI2281" s="1"/>
      <c r="AJ2281" s="1">
        <f t="shared" si="141"/>
        <v>0</v>
      </c>
      <c r="AK2281" s="1">
        <f t="shared" si="143"/>
        <v>-14.38</v>
      </c>
    </row>
    <row r="2282" spans="1:37" s="16" customFormat="1" ht="31.5" customHeight="1">
      <c r="A2282" s="179" t="s">
        <v>5349</v>
      </c>
      <c r="B2282" s="179" t="s">
        <v>16</v>
      </c>
      <c r="C2282" s="179" t="s">
        <v>30</v>
      </c>
      <c r="D2282" s="79">
        <v>42560</v>
      </c>
      <c r="E2282" s="176">
        <v>0.5</v>
      </c>
      <c r="F2282" s="79">
        <v>42560</v>
      </c>
      <c r="G2282" s="176">
        <v>0.77916666666666667</v>
      </c>
      <c r="H2282" s="377">
        <f t="shared" si="138"/>
        <v>0.27916666666715173</v>
      </c>
      <c r="I2282" s="179">
        <v>3</v>
      </c>
      <c r="J2282" s="179" t="s">
        <v>144</v>
      </c>
      <c r="K2282" s="179" t="s">
        <v>21</v>
      </c>
      <c r="L2282" s="179" t="s">
        <v>17</v>
      </c>
      <c r="M2282" s="179" t="s">
        <v>716</v>
      </c>
      <c r="N2282" s="179" t="s">
        <v>3</v>
      </c>
      <c r="O2282" s="179" t="s">
        <v>8</v>
      </c>
      <c r="P2282" s="378" t="s">
        <v>5679</v>
      </c>
      <c r="Q2282" s="378" t="s">
        <v>7154</v>
      </c>
      <c r="R2282" s="179">
        <v>0.71</v>
      </c>
      <c r="S2282" s="179"/>
      <c r="T2282" s="177">
        <f t="shared" si="142"/>
        <v>0.71</v>
      </c>
      <c r="U2282" s="2" t="s">
        <v>29</v>
      </c>
      <c r="V2282" s="2" t="s">
        <v>9845</v>
      </c>
      <c r="W2282" s="2" t="s">
        <v>9848</v>
      </c>
      <c r="X2282" s="2"/>
      <c r="Y2282" s="2" t="s">
        <v>9845</v>
      </c>
      <c r="Z2282" s="2" t="s">
        <v>9845</v>
      </c>
      <c r="AA2282" s="2" t="s">
        <v>9845</v>
      </c>
      <c r="AB2282" s="2" t="s">
        <v>9845</v>
      </c>
      <c r="AC2282" s="2"/>
      <c r="AD2282" s="2" t="s">
        <v>38</v>
      </c>
      <c r="AE2282" s="2" t="s">
        <v>59</v>
      </c>
      <c r="AF2282" s="2"/>
      <c r="AG2282" s="2" t="s">
        <v>9849</v>
      </c>
      <c r="AH2282" s="1"/>
      <c r="AI2282" s="1"/>
      <c r="AJ2282" s="1">
        <f t="shared" si="141"/>
        <v>0</v>
      </c>
      <c r="AK2282" s="1">
        <f t="shared" si="143"/>
        <v>-0.71</v>
      </c>
    </row>
    <row r="2283" spans="1:37" s="16" customFormat="1" ht="31.5" customHeight="1">
      <c r="A2283" s="179" t="s">
        <v>5349</v>
      </c>
      <c r="B2283" s="179" t="s">
        <v>16</v>
      </c>
      <c r="C2283" s="179" t="s">
        <v>488</v>
      </c>
      <c r="D2283" s="79">
        <v>42561</v>
      </c>
      <c r="E2283" s="176">
        <v>0.20347222222222219</v>
      </c>
      <c r="F2283" s="79">
        <v>42561</v>
      </c>
      <c r="G2283" s="176">
        <v>0.20347222222222219</v>
      </c>
      <c r="H2283" s="377">
        <f t="shared" si="138"/>
        <v>0</v>
      </c>
      <c r="I2283" s="179">
        <v>83</v>
      </c>
      <c r="J2283" s="179" t="s">
        <v>5698</v>
      </c>
      <c r="K2283" s="179" t="s">
        <v>9</v>
      </c>
      <c r="L2283" s="179" t="s">
        <v>17</v>
      </c>
      <c r="M2283" s="179" t="s">
        <v>7155</v>
      </c>
      <c r="N2283" s="179">
        <v>110</v>
      </c>
      <c r="O2283" s="179" t="s">
        <v>14</v>
      </c>
      <c r="P2283" s="378" t="s">
        <v>7156</v>
      </c>
      <c r="Q2283" s="378" t="s">
        <v>7157</v>
      </c>
      <c r="R2283" s="179"/>
      <c r="S2283" s="179">
        <v>12.34</v>
      </c>
      <c r="T2283" s="177">
        <f t="shared" si="142"/>
        <v>12.34</v>
      </c>
      <c r="U2283" s="2" t="s">
        <v>29</v>
      </c>
      <c r="V2283" s="2"/>
      <c r="W2283" s="2"/>
      <c r="X2283" s="2"/>
      <c r="Y2283" s="2"/>
      <c r="Z2283" s="2"/>
      <c r="AA2283" s="150"/>
      <c r="AB2283" s="2"/>
      <c r="AC2283" s="2"/>
      <c r="AD2283" s="2" t="s">
        <v>38</v>
      </c>
      <c r="AE2283" s="2" t="s">
        <v>55</v>
      </c>
      <c r="AF2283" s="2"/>
      <c r="AG2283" s="2" t="s">
        <v>2867</v>
      </c>
      <c r="AH2283" s="1"/>
      <c r="AI2283" s="1"/>
      <c r="AJ2283" s="1">
        <f t="shared" si="141"/>
        <v>0</v>
      </c>
      <c r="AK2283" s="1">
        <f t="shared" si="143"/>
        <v>-12.34</v>
      </c>
    </row>
    <row r="2284" spans="1:37" s="16" customFormat="1" ht="31.5" customHeight="1">
      <c r="A2284" s="179" t="s">
        <v>5349</v>
      </c>
      <c r="B2284" s="179" t="s">
        <v>16</v>
      </c>
      <c r="C2284" s="179" t="s">
        <v>488</v>
      </c>
      <c r="D2284" s="79">
        <v>42561</v>
      </c>
      <c r="E2284" s="176">
        <v>0.6875</v>
      </c>
      <c r="F2284" s="79">
        <v>42561</v>
      </c>
      <c r="G2284" s="176">
        <v>0.6875</v>
      </c>
      <c r="H2284" s="377">
        <f t="shared" si="138"/>
        <v>0</v>
      </c>
      <c r="I2284" s="179">
        <v>138</v>
      </c>
      <c r="J2284" s="179" t="s">
        <v>5699</v>
      </c>
      <c r="K2284" s="179" t="s">
        <v>9</v>
      </c>
      <c r="L2284" s="179" t="s">
        <v>17</v>
      </c>
      <c r="M2284" s="179" t="s">
        <v>426</v>
      </c>
      <c r="N2284" s="179">
        <v>110</v>
      </c>
      <c r="O2284" s="179" t="s">
        <v>8</v>
      </c>
      <c r="P2284" s="179" t="s">
        <v>7158</v>
      </c>
      <c r="Q2284" s="379" t="s">
        <v>7159</v>
      </c>
      <c r="R2284" s="179"/>
      <c r="S2284" s="179">
        <v>22.04</v>
      </c>
      <c r="T2284" s="177">
        <f t="shared" si="142"/>
        <v>22.04</v>
      </c>
      <c r="U2284" s="2" t="s">
        <v>29</v>
      </c>
      <c r="V2284" s="2"/>
      <c r="W2284" s="2"/>
      <c r="X2284" s="2"/>
      <c r="Y2284" s="2"/>
      <c r="Z2284" s="2"/>
      <c r="AA2284" s="150"/>
      <c r="AB2284" s="2"/>
      <c r="AC2284" s="2"/>
      <c r="AD2284" s="2" t="s">
        <v>38</v>
      </c>
      <c r="AE2284" s="2" t="s">
        <v>55</v>
      </c>
      <c r="AF2284" s="2"/>
      <c r="AG2284" s="2" t="s">
        <v>2820</v>
      </c>
      <c r="AH2284" s="1"/>
      <c r="AI2284" s="1"/>
      <c r="AJ2284" s="1">
        <f t="shared" si="141"/>
        <v>0</v>
      </c>
      <c r="AK2284" s="1">
        <f t="shared" si="143"/>
        <v>-22.04</v>
      </c>
    </row>
    <row r="2285" spans="1:37" s="16" customFormat="1" ht="31.5" customHeight="1">
      <c r="A2285" s="179" t="s">
        <v>5349</v>
      </c>
      <c r="B2285" s="179" t="s">
        <v>16</v>
      </c>
      <c r="C2285" s="179" t="s">
        <v>292</v>
      </c>
      <c r="D2285" s="79">
        <v>42562</v>
      </c>
      <c r="E2285" s="176">
        <v>0.68055555555555547</v>
      </c>
      <c r="F2285" s="79">
        <v>42562</v>
      </c>
      <c r="G2285" s="176">
        <v>0.70972222222222225</v>
      </c>
      <c r="H2285" s="377">
        <f t="shared" si="138"/>
        <v>2.9166666667151731E-2</v>
      </c>
      <c r="I2285" s="179">
        <v>2</v>
      </c>
      <c r="J2285" s="179" t="s">
        <v>4432</v>
      </c>
      <c r="K2285" s="179" t="s">
        <v>51</v>
      </c>
      <c r="L2285" s="179" t="s">
        <v>10</v>
      </c>
      <c r="M2285" s="179" t="s">
        <v>713</v>
      </c>
      <c r="N2285" s="179" t="s">
        <v>3</v>
      </c>
      <c r="O2285" s="179" t="s">
        <v>8</v>
      </c>
      <c r="P2285" s="179" t="s">
        <v>6209</v>
      </c>
      <c r="Q2285" s="179" t="s">
        <v>7160</v>
      </c>
      <c r="R2285" s="179">
        <v>0.25</v>
      </c>
      <c r="S2285" s="179">
        <v>0.17</v>
      </c>
      <c r="T2285" s="177">
        <f t="shared" si="142"/>
        <v>0.42000000000000004</v>
      </c>
      <c r="U2285" s="2" t="s">
        <v>29</v>
      </c>
      <c r="V2285" s="2">
        <v>1981</v>
      </c>
      <c r="W2285" s="2" t="s">
        <v>2725</v>
      </c>
      <c r="X2285" s="2"/>
      <c r="Y2285" s="2" t="s">
        <v>9850</v>
      </c>
      <c r="Z2285" s="2">
        <v>100</v>
      </c>
      <c r="AA2285" s="124" t="s">
        <v>2818</v>
      </c>
      <c r="AB2285" s="2">
        <v>0</v>
      </c>
      <c r="AC2285" s="2"/>
      <c r="AD2285" s="124" t="s">
        <v>43</v>
      </c>
      <c r="AE2285" s="124" t="s">
        <v>55</v>
      </c>
      <c r="AF2285" s="2"/>
      <c r="AG2285" s="2" t="s">
        <v>9786</v>
      </c>
      <c r="AH2285" s="1"/>
      <c r="AI2285" s="1"/>
      <c r="AJ2285" s="1">
        <f t="shared" si="141"/>
        <v>0</v>
      </c>
      <c r="AK2285" s="1">
        <f t="shared" si="143"/>
        <v>-0.42000000000000004</v>
      </c>
    </row>
    <row r="2286" spans="1:37" s="16" customFormat="1" ht="47.25" customHeight="1">
      <c r="A2286" s="179" t="s">
        <v>5349</v>
      </c>
      <c r="B2286" s="179" t="s">
        <v>16</v>
      </c>
      <c r="C2286" s="179" t="s">
        <v>292</v>
      </c>
      <c r="D2286" s="79">
        <v>42563</v>
      </c>
      <c r="E2286" s="176">
        <v>0.21527777777777779</v>
      </c>
      <c r="F2286" s="79">
        <v>42563</v>
      </c>
      <c r="G2286" s="176">
        <v>0.24652777777777779</v>
      </c>
      <c r="H2286" s="377">
        <f t="shared" si="138"/>
        <v>3.125E-2</v>
      </c>
      <c r="I2286" s="179">
        <v>1</v>
      </c>
      <c r="J2286" s="179" t="s">
        <v>144</v>
      </c>
      <c r="K2286" s="179" t="s">
        <v>21</v>
      </c>
      <c r="L2286" s="179" t="s">
        <v>10</v>
      </c>
      <c r="M2286" s="179" t="s">
        <v>6228</v>
      </c>
      <c r="N2286" s="179" t="s">
        <v>3</v>
      </c>
      <c r="O2286" s="179" t="s">
        <v>8</v>
      </c>
      <c r="P2286" s="179" t="s">
        <v>7161</v>
      </c>
      <c r="Q2286" s="179" t="s">
        <v>7162</v>
      </c>
      <c r="R2286" s="179">
        <v>0.27</v>
      </c>
      <c r="S2286" s="179"/>
      <c r="T2286" s="177">
        <f t="shared" si="142"/>
        <v>0.27</v>
      </c>
      <c r="U2286" s="2" t="s">
        <v>29</v>
      </c>
      <c r="V2286" s="2">
        <v>1978</v>
      </c>
      <c r="W2286" s="2" t="s">
        <v>2745</v>
      </c>
      <c r="X2286" s="2"/>
      <c r="Y2286" s="2" t="s">
        <v>9851</v>
      </c>
      <c r="Z2286" s="2">
        <v>100</v>
      </c>
      <c r="AA2286" s="124" t="s">
        <v>2903</v>
      </c>
      <c r="AB2286" s="2">
        <v>0</v>
      </c>
      <c r="AC2286" s="2"/>
      <c r="AD2286" s="124" t="s">
        <v>43</v>
      </c>
      <c r="AE2286" s="124" t="s">
        <v>55</v>
      </c>
      <c r="AF2286" s="2"/>
      <c r="AG2286" s="2" t="s">
        <v>9852</v>
      </c>
      <c r="AH2286" s="1"/>
      <c r="AI2286" s="1"/>
      <c r="AJ2286" s="1">
        <f t="shared" si="141"/>
        <v>0</v>
      </c>
      <c r="AK2286" s="1">
        <f t="shared" si="143"/>
        <v>-0.27</v>
      </c>
    </row>
    <row r="2287" spans="1:37" s="16" customFormat="1" ht="31.5" customHeight="1">
      <c r="A2287" s="179" t="s">
        <v>5349</v>
      </c>
      <c r="B2287" s="179" t="s">
        <v>16</v>
      </c>
      <c r="C2287" s="179" t="s">
        <v>292</v>
      </c>
      <c r="D2287" s="79">
        <v>42563</v>
      </c>
      <c r="E2287" s="176">
        <v>0.23541666666666669</v>
      </c>
      <c r="F2287" s="79">
        <v>42563</v>
      </c>
      <c r="G2287" s="176">
        <v>0.23541666666666669</v>
      </c>
      <c r="H2287" s="377">
        <f t="shared" si="138"/>
        <v>0</v>
      </c>
      <c r="I2287" s="179">
        <v>60</v>
      </c>
      <c r="J2287" s="179" t="s">
        <v>144</v>
      </c>
      <c r="K2287" s="179" t="s">
        <v>9</v>
      </c>
      <c r="L2287" s="179" t="s">
        <v>10</v>
      </c>
      <c r="M2287" s="179" t="s">
        <v>6229</v>
      </c>
      <c r="N2287" s="179">
        <v>35</v>
      </c>
      <c r="O2287" s="179" t="s">
        <v>8</v>
      </c>
      <c r="P2287" s="179" t="s">
        <v>7163</v>
      </c>
      <c r="Q2287" s="179" t="s">
        <v>7164</v>
      </c>
      <c r="R2287" s="179"/>
      <c r="S2287" s="179">
        <v>7.48</v>
      </c>
      <c r="T2287" s="177">
        <f t="shared" si="142"/>
        <v>7.48</v>
      </c>
      <c r="U2287" s="2" t="s">
        <v>29</v>
      </c>
      <c r="V2287" s="2">
        <v>1970</v>
      </c>
      <c r="W2287" s="2" t="s">
        <v>2717</v>
      </c>
      <c r="X2287" s="2"/>
      <c r="Y2287" s="123">
        <v>42515</v>
      </c>
      <c r="Z2287" s="2">
        <v>100</v>
      </c>
      <c r="AA2287" s="124" t="s">
        <v>2899</v>
      </c>
      <c r="AB2287" s="2">
        <v>0</v>
      </c>
      <c r="AC2287" s="2"/>
      <c r="AD2287" s="124" t="s">
        <v>43</v>
      </c>
      <c r="AE2287" s="124" t="s">
        <v>55</v>
      </c>
      <c r="AF2287" s="2"/>
      <c r="AG2287" s="2" t="s">
        <v>9808</v>
      </c>
      <c r="AH2287" s="1"/>
      <c r="AI2287" s="1"/>
      <c r="AJ2287" s="1">
        <f t="shared" si="141"/>
        <v>0</v>
      </c>
      <c r="AK2287" s="1">
        <f t="shared" si="143"/>
        <v>-7.48</v>
      </c>
    </row>
    <row r="2288" spans="1:37" s="16" customFormat="1" ht="31.5" customHeight="1">
      <c r="A2288" s="179" t="s">
        <v>5349</v>
      </c>
      <c r="B2288" s="179" t="s">
        <v>16</v>
      </c>
      <c r="C2288" s="179" t="s">
        <v>292</v>
      </c>
      <c r="D2288" s="79">
        <v>42563</v>
      </c>
      <c r="E2288" s="176">
        <v>0.21875</v>
      </c>
      <c r="F2288" s="79">
        <v>42563</v>
      </c>
      <c r="G2288" s="176">
        <v>0.21875</v>
      </c>
      <c r="H2288" s="377">
        <f t="shared" si="138"/>
        <v>0</v>
      </c>
      <c r="I2288" s="179">
        <v>10</v>
      </c>
      <c r="J2288" s="179"/>
      <c r="K2288" s="179"/>
      <c r="L2288" s="179" t="s">
        <v>17</v>
      </c>
      <c r="M2288" s="179" t="s">
        <v>7165</v>
      </c>
      <c r="N2288" s="179" t="s">
        <v>3</v>
      </c>
      <c r="O2288" s="179" t="s">
        <v>14</v>
      </c>
      <c r="P2288" s="179" t="s">
        <v>7166</v>
      </c>
      <c r="Q2288" s="179" t="s">
        <v>7167</v>
      </c>
      <c r="R2288" s="179">
        <v>6.3</v>
      </c>
      <c r="S2288" s="179"/>
      <c r="T2288" s="177">
        <f t="shared" si="142"/>
        <v>6.3</v>
      </c>
      <c r="U2288" s="2" t="s">
        <v>29</v>
      </c>
      <c r="V2288" s="2"/>
      <c r="W2288" s="2"/>
      <c r="X2288" s="2"/>
      <c r="Y2288" s="123"/>
      <c r="Z2288" s="2"/>
      <c r="AA2288" s="150"/>
      <c r="AB2288" s="2"/>
      <c r="AC2288" s="2"/>
      <c r="AD2288" s="2" t="s">
        <v>38</v>
      </c>
      <c r="AE2288" s="2" t="s">
        <v>55</v>
      </c>
      <c r="AF2288" s="2"/>
      <c r="AG2288" s="2" t="s">
        <v>9853</v>
      </c>
      <c r="AH2288" s="1"/>
      <c r="AI2288" s="1"/>
      <c r="AJ2288" s="1">
        <f t="shared" si="141"/>
        <v>0</v>
      </c>
      <c r="AK2288" s="1">
        <f t="shared" si="143"/>
        <v>-6.3</v>
      </c>
    </row>
    <row r="2289" spans="1:37" s="16" customFormat="1" ht="31.5" customHeight="1">
      <c r="A2289" s="179" t="s">
        <v>5349</v>
      </c>
      <c r="B2289" s="179" t="s">
        <v>16</v>
      </c>
      <c r="C2289" s="179" t="s">
        <v>292</v>
      </c>
      <c r="D2289" s="79">
        <v>42563</v>
      </c>
      <c r="E2289" s="176">
        <v>0.36458333333333331</v>
      </c>
      <c r="F2289" s="79">
        <v>42563</v>
      </c>
      <c r="G2289" s="176">
        <v>0.40625</v>
      </c>
      <c r="H2289" s="377">
        <f t="shared" si="138"/>
        <v>4.1666666664241347E-2</v>
      </c>
      <c r="I2289" s="179">
        <v>18</v>
      </c>
      <c r="J2289" s="179" t="s">
        <v>144</v>
      </c>
      <c r="K2289" s="179" t="s">
        <v>51</v>
      </c>
      <c r="L2289" s="179" t="s">
        <v>10</v>
      </c>
      <c r="M2289" s="179" t="s">
        <v>5053</v>
      </c>
      <c r="N2289" s="179" t="s">
        <v>3</v>
      </c>
      <c r="O2289" s="179" t="s">
        <v>8</v>
      </c>
      <c r="P2289" s="179" t="s">
        <v>6230</v>
      </c>
      <c r="Q2289" s="179" t="s">
        <v>6231</v>
      </c>
      <c r="R2289" s="179">
        <v>2.36</v>
      </c>
      <c r="S2289" s="179"/>
      <c r="T2289" s="177">
        <f t="shared" si="142"/>
        <v>2.36</v>
      </c>
      <c r="U2289" s="2" t="s">
        <v>29</v>
      </c>
      <c r="V2289" s="2">
        <v>1978</v>
      </c>
      <c r="W2289" s="2" t="s">
        <v>2861</v>
      </c>
      <c r="X2289" s="2"/>
      <c r="Y2289" s="123">
        <v>42528</v>
      </c>
      <c r="Z2289" s="2">
        <v>100</v>
      </c>
      <c r="AA2289" s="124" t="s">
        <v>2899</v>
      </c>
      <c r="AB2289" s="2">
        <v>0</v>
      </c>
      <c r="AC2289" s="2"/>
      <c r="AD2289" s="124" t="s">
        <v>43</v>
      </c>
      <c r="AE2289" s="124" t="s">
        <v>55</v>
      </c>
      <c r="AF2289" s="2"/>
      <c r="AG2289" s="2" t="s">
        <v>9854</v>
      </c>
      <c r="AH2289" s="1"/>
      <c r="AI2289" s="1"/>
      <c r="AJ2289" s="1">
        <f t="shared" si="141"/>
        <v>0</v>
      </c>
      <c r="AK2289" s="1">
        <f t="shared" si="143"/>
        <v>-2.36</v>
      </c>
    </row>
    <row r="2290" spans="1:37" s="16" customFormat="1" ht="31.5" customHeight="1">
      <c r="A2290" s="179" t="s">
        <v>5349</v>
      </c>
      <c r="B2290" s="179" t="s">
        <v>16</v>
      </c>
      <c r="C2290" s="179" t="s">
        <v>292</v>
      </c>
      <c r="D2290" s="79">
        <v>42563</v>
      </c>
      <c r="E2290" s="176">
        <v>0.4548611111111111</v>
      </c>
      <c r="F2290" s="79">
        <v>42563</v>
      </c>
      <c r="G2290" s="176">
        <v>0.47430555555555554</v>
      </c>
      <c r="H2290" s="377">
        <f t="shared" si="138"/>
        <v>1.9444444449618459E-2</v>
      </c>
      <c r="I2290" s="179">
        <v>4</v>
      </c>
      <c r="J2290" s="179" t="s">
        <v>940</v>
      </c>
      <c r="K2290" s="179" t="s">
        <v>21</v>
      </c>
      <c r="L2290" s="179" t="s">
        <v>10</v>
      </c>
      <c r="M2290" s="179" t="s">
        <v>4436</v>
      </c>
      <c r="N2290" s="179" t="s">
        <v>3</v>
      </c>
      <c r="O2290" s="179" t="s">
        <v>8</v>
      </c>
      <c r="P2290" s="179" t="s">
        <v>6232</v>
      </c>
      <c r="Q2290" s="179" t="s">
        <v>6233</v>
      </c>
      <c r="R2290" s="179">
        <v>6.3</v>
      </c>
      <c r="S2290" s="179"/>
      <c r="T2290" s="177">
        <f t="shared" si="142"/>
        <v>6.3</v>
      </c>
      <c r="U2290" s="2" t="s">
        <v>29</v>
      </c>
      <c r="V2290" s="2">
        <v>1976</v>
      </c>
      <c r="W2290" s="2" t="s">
        <v>2745</v>
      </c>
      <c r="X2290" s="2"/>
      <c r="Y2290" s="2" t="s">
        <v>9855</v>
      </c>
      <c r="Z2290" s="2">
        <v>100</v>
      </c>
      <c r="AA2290" s="124" t="s">
        <v>2899</v>
      </c>
      <c r="AB2290" s="2">
        <v>0</v>
      </c>
      <c r="AC2290" s="2"/>
      <c r="AD2290" s="124" t="s">
        <v>43</v>
      </c>
      <c r="AE2290" s="124" t="s">
        <v>55</v>
      </c>
      <c r="AF2290" s="2"/>
      <c r="AG2290" s="2" t="s">
        <v>9856</v>
      </c>
      <c r="AH2290" s="1"/>
      <c r="AI2290" s="1"/>
      <c r="AJ2290" s="1">
        <f t="shared" si="141"/>
        <v>0</v>
      </c>
      <c r="AK2290" s="1">
        <f t="shared" si="143"/>
        <v>-6.3</v>
      </c>
    </row>
    <row r="2291" spans="1:37" s="16" customFormat="1" ht="31.5" customHeight="1">
      <c r="A2291" s="179" t="s">
        <v>5349</v>
      </c>
      <c r="B2291" s="179" t="s">
        <v>16</v>
      </c>
      <c r="C2291" s="179" t="s">
        <v>292</v>
      </c>
      <c r="D2291" s="79">
        <v>42564</v>
      </c>
      <c r="E2291" s="176">
        <v>0.3263888888888889</v>
      </c>
      <c r="F2291" s="79">
        <v>42564</v>
      </c>
      <c r="G2291" s="176">
        <v>0.40138888888888885</v>
      </c>
      <c r="H2291" s="377">
        <v>7.4999999999999997E-2</v>
      </c>
      <c r="I2291" s="179">
        <v>2</v>
      </c>
      <c r="J2291" s="179" t="s">
        <v>498</v>
      </c>
      <c r="K2291" s="179" t="s">
        <v>21</v>
      </c>
      <c r="L2291" s="208" t="s">
        <v>10</v>
      </c>
      <c r="M2291" s="179" t="s">
        <v>6921</v>
      </c>
      <c r="N2291" s="179" t="s">
        <v>3</v>
      </c>
      <c r="O2291" s="179" t="s">
        <v>8</v>
      </c>
      <c r="P2291" s="378" t="s">
        <v>6245</v>
      </c>
      <c r="Q2291" s="379" t="s">
        <v>7168</v>
      </c>
      <c r="R2291" s="179">
        <v>3.66</v>
      </c>
      <c r="S2291" s="179"/>
      <c r="T2291" s="177">
        <f t="shared" si="142"/>
        <v>3.66</v>
      </c>
      <c r="U2291" s="2" t="s">
        <v>29</v>
      </c>
      <c r="V2291" s="2">
        <v>2015</v>
      </c>
      <c r="W2291" s="2" t="s">
        <v>2813</v>
      </c>
      <c r="X2291" s="2"/>
      <c r="Y2291" s="123">
        <v>42499</v>
      </c>
      <c r="Z2291" s="2">
        <v>100</v>
      </c>
      <c r="AA2291" s="124" t="s">
        <v>9702</v>
      </c>
      <c r="AB2291" s="2">
        <v>0</v>
      </c>
      <c r="AC2291" s="2"/>
      <c r="AD2291" s="124" t="s">
        <v>43</v>
      </c>
      <c r="AE2291" s="124" t="s">
        <v>55</v>
      </c>
      <c r="AF2291" s="2"/>
      <c r="AG2291" s="2" t="s">
        <v>9857</v>
      </c>
      <c r="AH2291" s="1"/>
      <c r="AI2291" s="1"/>
      <c r="AJ2291" s="1">
        <f t="shared" si="141"/>
        <v>0</v>
      </c>
      <c r="AK2291" s="1">
        <f t="shared" si="143"/>
        <v>-3.66</v>
      </c>
    </row>
    <row r="2292" spans="1:37" s="16" customFormat="1" ht="47.25" customHeight="1">
      <c r="A2292" s="179" t="s">
        <v>5349</v>
      </c>
      <c r="B2292" s="179" t="s">
        <v>16</v>
      </c>
      <c r="C2292" s="179" t="s">
        <v>488</v>
      </c>
      <c r="D2292" s="79">
        <v>42565</v>
      </c>
      <c r="E2292" s="176">
        <v>0.18472222222222223</v>
      </c>
      <c r="F2292" s="79">
        <v>42565</v>
      </c>
      <c r="G2292" s="176">
        <v>0.18472222222222223</v>
      </c>
      <c r="H2292" s="377">
        <f>(F2292+G2292)-(D2292+E2292)</f>
        <v>0</v>
      </c>
      <c r="I2292" s="179">
        <v>11</v>
      </c>
      <c r="J2292" s="179" t="s">
        <v>6253</v>
      </c>
      <c r="K2292" s="179" t="s">
        <v>9</v>
      </c>
      <c r="L2292" s="179" t="s">
        <v>17</v>
      </c>
      <c r="M2292" s="179" t="s">
        <v>7169</v>
      </c>
      <c r="N2292" s="179">
        <v>110</v>
      </c>
      <c r="O2292" s="179" t="s">
        <v>8</v>
      </c>
      <c r="P2292" s="179" t="s">
        <v>6254</v>
      </c>
      <c r="Q2292" s="378" t="s">
        <v>7170</v>
      </c>
      <c r="R2292" s="179"/>
      <c r="S2292" s="179">
        <v>1.62</v>
      </c>
      <c r="T2292" s="177">
        <f t="shared" si="142"/>
        <v>1.62</v>
      </c>
      <c r="U2292" s="2" t="s">
        <v>29</v>
      </c>
      <c r="V2292" s="2"/>
      <c r="W2292" s="2"/>
      <c r="X2292" s="2"/>
      <c r="Y2292" s="2"/>
      <c r="Z2292" s="2"/>
      <c r="AA2292" s="150"/>
      <c r="AB2292" s="2"/>
      <c r="AC2292" s="2"/>
      <c r="AD2292" s="2" t="s">
        <v>38</v>
      </c>
      <c r="AE2292" s="2" t="s">
        <v>55</v>
      </c>
      <c r="AF2292" s="2"/>
      <c r="AG2292" s="2" t="s">
        <v>2867</v>
      </c>
      <c r="AH2292" s="1"/>
      <c r="AI2292" s="1"/>
      <c r="AJ2292" s="1">
        <f t="shared" si="141"/>
        <v>0</v>
      </c>
      <c r="AK2292" s="1">
        <f t="shared" si="143"/>
        <v>-1.62</v>
      </c>
    </row>
    <row r="2293" spans="1:37" ht="47.25" customHeight="1">
      <c r="A2293" s="179" t="s">
        <v>8405</v>
      </c>
      <c r="B2293" s="179" t="s">
        <v>13</v>
      </c>
      <c r="C2293" s="179" t="s">
        <v>147</v>
      </c>
      <c r="D2293" s="169">
        <v>42620</v>
      </c>
      <c r="E2293" s="68">
        <v>0.20347222222222219</v>
      </c>
      <c r="F2293" s="169">
        <v>42620</v>
      </c>
      <c r="G2293" s="68">
        <v>0.21805555555555556</v>
      </c>
      <c r="H2293" s="68">
        <f>G2293-E2293</f>
        <v>1.4583333333333365E-2</v>
      </c>
      <c r="I2293" s="179">
        <v>9</v>
      </c>
      <c r="J2293" s="179" t="s">
        <v>141</v>
      </c>
      <c r="K2293" s="179" t="s">
        <v>141</v>
      </c>
      <c r="L2293" s="179" t="s">
        <v>12</v>
      </c>
      <c r="M2293" s="179" t="s">
        <v>7073</v>
      </c>
      <c r="N2293" s="179">
        <v>0.4</v>
      </c>
      <c r="O2293" s="179" t="s">
        <v>57</v>
      </c>
      <c r="P2293" s="179" t="s">
        <v>57</v>
      </c>
      <c r="Q2293" s="61" t="s">
        <v>10916</v>
      </c>
      <c r="R2293" s="170">
        <v>2.8</v>
      </c>
      <c r="S2293" s="170">
        <v>3.5</v>
      </c>
      <c r="T2293" s="190">
        <f>R2293+S2293</f>
        <v>6.3</v>
      </c>
      <c r="U2293" s="2" t="s">
        <v>62</v>
      </c>
      <c r="V2293" s="2" t="s">
        <v>141</v>
      </c>
      <c r="W2293" s="2" t="s">
        <v>141</v>
      </c>
      <c r="X2293" s="2" t="s">
        <v>141</v>
      </c>
      <c r="Y2293" s="2" t="s">
        <v>141</v>
      </c>
      <c r="Z2293" s="2" t="s">
        <v>141</v>
      </c>
      <c r="AA2293" s="2" t="s">
        <v>141</v>
      </c>
      <c r="AB2293" s="2" t="s">
        <v>141</v>
      </c>
      <c r="AC2293" s="2" t="s">
        <v>141</v>
      </c>
      <c r="AD2293" s="1" t="s">
        <v>23</v>
      </c>
      <c r="AE2293" s="2" t="s">
        <v>141</v>
      </c>
      <c r="AF2293" s="2" t="s">
        <v>141</v>
      </c>
      <c r="AG2293" s="2" t="s">
        <v>141</v>
      </c>
      <c r="AJ2293" s="1">
        <f t="shared" si="141"/>
        <v>0</v>
      </c>
      <c r="AK2293" s="1">
        <f t="shared" si="143"/>
        <v>-6.3</v>
      </c>
    </row>
    <row r="2294" spans="1:37" s="16" customFormat="1" ht="31.5" customHeight="1">
      <c r="A2294" s="179" t="s">
        <v>5349</v>
      </c>
      <c r="B2294" s="179" t="s">
        <v>16</v>
      </c>
      <c r="C2294" s="179" t="s">
        <v>292</v>
      </c>
      <c r="D2294" s="79">
        <v>42565</v>
      </c>
      <c r="E2294" s="176">
        <v>0.8125</v>
      </c>
      <c r="F2294" s="79">
        <v>42565</v>
      </c>
      <c r="G2294" s="176">
        <v>0.8125</v>
      </c>
      <c r="H2294" s="377">
        <f>(F2294+G2294)-(D2294+E2294)</f>
        <v>0</v>
      </c>
      <c r="I2294" s="179">
        <v>5</v>
      </c>
      <c r="J2294" s="179" t="s">
        <v>498</v>
      </c>
      <c r="K2294" s="179" t="s">
        <v>9</v>
      </c>
      <c r="L2294" s="179" t="s">
        <v>10</v>
      </c>
      <c r="M2294" s="179" t="s">
        <v>713</v>
      </c>
      <c r="N2294" s="179" t="s">
        <v>3</v>
      </c>
      <c r="O2294" s="179" t="s">
        <v>8</v>
      </c>
      <c r="P2294" s="179" t="s">
        <v>6271</v>
      </c>
      <c r="Q2294" s="462" t="s">
        <v>7172</v>
      </c>
      <c r="R2294" s="179"/>
      <c r="S2294" s="179">
        <v>0.49</v>
      </c>
      <c r="T2294" s="177">
        <f>SUM(R2294:S2294)</f>
        <v>0.49</v>
      </c>
      <c r="U2294" s="2" t="s">
        <v>29</v>
      </c>
      <c r="V2294" s="2">
        <v>1989</v>
      </c>
      <c r="W2294" s="2" t="s">
        <v>2813</v>
      </c>
      <c r="X2294" s="2"/>
      <c r="Y2294" s="2" t="s">
        <v>9862</v>
      </c>
      <c r="Z2294" s="2">
        <v>100</v>
      </c>
      <c r="AA2294" s="124" t="s">
        <v>2818</v>
      </c>
      <c r="AB2294" s="2">
        <v>0</v>
      </c>
      <c r="AC2294" s="2"/>
      <c r="AD2294" s="124" t="s">
        <v>43</v>
      </c>
      <c r="AE2294" s="124" t="s">
        <v>55</v>
      </c>
      <c r="AF2294" s="2"/>
      <c r="AG2294" s="2" t="s">
        <v>9863</v>
      </c>
      <c r="AH2294" s="1"/>
      <c r="AI2294" s="1"/>
      <c r="AJ2294" s="1">
        <f t="shared" si="141"/>
        <v>0</v>
      </c>
      <c r="AK2294" s="1">
        <f t="shared" si="143"/>
        <v>-0.49</v>
      </c>
    </row>
    <row r="2295" spans="1:37" s="16" customFormat="1" ht="31.5" customHeight="1">
      <c r="A2295" s="179" t="s">
        <v>5349</v>
      </c>
      <c r="B2295" s="179" t="s">
        <v>16</v>
      </c>
      <c r="C2295" s="179" t="s">
        <v>488</v>
      </c>
      <c r="D2295" s="79">
        <v>42567</v>
      </c>
      <c r="E2295" s="176">
        <v>0.32222222222222224</v>
      </c>
      <c r="F2295" s="79">
        <v>42567</v>
      </c>
      <c r="G2295" s="176">
        <v>0.32222222222222224</v>
      </c>
      <c r="H2295" s="377">
        <f>(F2295+G2295)-(D2295+E2295)</f>
        <v>0</v>
      </c>
      <c r="I2295" s="179">
        <v>59</v>
      </c>
      <c r="J2295" s="179" t="s">
        <v>6316</v>
      </c>
      <c r="K2295" s="179" t="s">
        <v>9</v>
      </c>
      <c r="L2295" s="179" t="s">
        <v>17</v>
      </c>
      <c r="M2295" s="179" t="s">
        <v>6317</v>
      </c>
      <c r="N2295" s="179">
        <v>110</v>
      </c>
      <c r="O2295" s="179" t="s">
        <v>8</v>
      </c>
      <c r="P2295" s="179" t="s">
        <v>7173</v>
      </c>
      <c r="Q2295" s="179" t="s">
        <v>7174</v>
      </c>
      <c r="R2295" s="179"/>
      <c r="S2295" s="179">
        <v>10.81</v>
      </c>
      <c r="T2295" s="177">
        <f>SUM(R2295:S2295)</f>
        <v>10.81</v>
      </c>
      <c r="U2295" s="2" t="s">
        <v>29</v>
      </c>
      <c r="V2295" s="2"/>
      <c r="W2295" s="2"/>
      <c r="X2295" s="2"/>
      <c r="Y2295" s="2"/>
      <c r="Z2295" s="2"/>
      <c r="AA2295" s="150"/>
      <c r="AB2295" s="2"/>
      <c r="AC2295" s="2"/>
      <c r="AD2295" s="2" t="s">
        <v>38</v>
      </c>
      <c r="AE2295" s="2" t="s">
        <v>55</v>
      </c>
      <c r="AF2295" s="2"/>
      <c r="AG2295" s="2" t="s">
        <v>2867</v>
      </c>
      <c r="AH2295" s="1"/>
      <c r="AI2295" s="1"/>
      <c r="AJ2295" s="1">
        <f t="shared" si="141"/>
        <v>0</v>
      </c>
      <c r="AK2295" s="1">
        <f t="shared" si="143"/>
        <v>-10.81</v>
      </c>
    </row>
    <row r="2296" spans="1:37" s="16" customFormat="1" ht="31.5" customHeight="1">
      <c r="A2296" s="179" t="s">
        <v>5349</v>
      </c>
      <c r="B2296" s="179" t="s">
        <v>16</v>
      </c>
      <c r="C2296" s="179" t="s">
        <v>292</v>
      </c>
      <c r="D2296" s="79">
        <v>42568</v>
      </c>
      <c r="E2296" s="176">
        <v>0.56388888888888888</v>
      </c>
      <c r="F2296" s="79">
        <v>42568</v>
      </c>
      <c r="G2296" s="176">
        <v>0.56388888888888888</v>
      </c>
      <c r="H2296" s="377">
        <f>(F2296+G2296)-(D2296+E2296)</f>
        <v>0</v>
      </c>
      <c r="I2296" s="179">
        <v>55</v>
      </c>
      <c r="J2296" s="179" t="s">
        <v>4432</v>
      </c>
      <c r="K2296" s="179" t="s">
        <v>9</v>
      </c>
      <c r="L2296" s="179" t="s">
        <v>10</v>
      </c>
      <c r="M2296" s="179" t="s">
        <v>2212</v>
      </c>
      <c r="N2296" s="179">
        <v>35</v>
      </c>
      <c r="O2296" s="179" t="s">
        <v>8</v>
      </c>
      <c r="P2296" s="378" t="s">
        <v>7175</v>
      </c>
      <c r="Q2296" s="378" t="s">
        <v>7176</v>
      </c>
      <c r="R2296" s="179"/>
      <c r="S2296" s="179">
        <v>6.83</v>
      </c>
      <c r="T2296" s="177">
        <f>SUM(R2296:S2296)</f>
        <v>6.83</v>
      </c>
      <c r="U2296" s="2" t="s">
        <v>29</v>
      </c>
      <c r="V2296" s="2">
        <v>1996</v>
      </c>
      <c r="W2296" s="2" t="s">
        <v>2737</v>
      </c>
      <c r="X2296" s="2"/>
      <c r="Y2296" s="2" t="s">
        <v>9864</v>
      </c>
      <c r="Z2296" s="2">
        <v>100</v>
      </c>
      <c r="AA2296" s="124" t="s">
        <v>2877</v>
      </c>
      <c r="AB2296" s="2">
        <v>0</v>
      </c>
      <c r="AC2296" s="2"/>
      <c r="AD2296" s="124" t="s">
        <v>43</v>
      </c>
      <c r="AE2296" s="124" t="s">
        <v>55</v>
      </c>
      <c r="AF2296" s="2"/>
      <c r="AG2296" s="2" t="s">
        <v>9865</v>
      </c>
      <c r="AH2296" s="1"/>
      <c r="AI2296" s="1"/>
      <c r="AJ2296" s="1">
        <f t="shared" si="141"/>
        <v>0</v>
      </c>
      <c r="AK2296" s="1">
        <f t="shared" si="143"/>
        <v>-6.83</v>
      </c>
    </row>
    <row r="2297" spans="1:37" s="16" customFormat="1" ht="31.5" customHeight="1">
      <c r="A2297" s="179" t="s">
        <v>5349</v>
      </c>
      <c r="B2297" s="179" t="s">
        <v>16</v>
      </c>
      <c r="C2297" s="179" t="s">
        <v>292</v>
      </c>
      <c r="D2297" s="79">
        <v>42568</v>
      </c>
      <c r="E2297" s="176">
        <v>0.56388888888888888</v>
      </c>
      <c r="F2297" s="79">
        <v>42568</v>
      </c>
      <c r="G2297" s="176">
        <v>0.67361111111111116</v>
      </c>
      <c r="H2297" s="377">
        <f>(F2297+G2297)-(D2297+E2297)</f>
        <v>0.10972222222335404</v>
      </c>
      <c r="I2297" s="179">
        <v>9</v>
      </c>
      <c r="J2297" s="179" t="s">
        <v>940</v>
      </c>
      <c r="K2297" s="179" t="s">
        <v>51</v>
      </c>
      <c r="L2297" s="179" t="s">
        <v>10</v>
      </c>
      <c r="M2297" s="179" t="s">
        <v>6346</v>
      </c>
      <c r="N2297" s="179">
        <v>35</v>
      </c>
      <c r="O2297" s="179" t="s">
        <v>14</v>
      </c>
      <c r="P2297" s="378" t="s">
        <v>6347</v>
      </c>
      <c r="Q2297" s="379" t="s">
        <v>6348</v>
      </c>
      <c r="R2297" s="179">
        <v>4.24</v>
      </c>
      <c r="S2297" s="179"/>
      <c r="T2297" s="177">
        <f>SUM(R2297:S2297)</f>
        <v>4.24</v>
      </c>
      <c r="U2297" s="2" t="s">
        <v>37</v>
      </c>
      <c r="V2297" s="2">
        <v>1996</v>
      </c>
      <c r="W2297" s="2" t="s">
        <v>9866</v>
      </c>
      <c r="X2297" s="2" t="s">
        <v>9867</v>
      </c>
      <c r="Y2297" s="123">
        <v>42523</v>
      </c>
      <c r="Z2297" s="2">
        <v>100</v>
      </c>
      <c r="AA2297" s="124" t="s">
        <v>9422</v>
      </c>
      <c r="AB2297" s="2">
        <v>0</v>
      </c>
      <c r="AC2297" s="2"/>
      <c r="AD2297" s="2" t="s">
        <v>43</v>
      </c>
      <c r="AE2297" s="2"/>
      <c r="AF2297" s="2"/>
      <c r="AG2297" s="585" t="s">
        <v>9868</v>
      </c>
      <c r="AH2297" s="1"/>
      <c r="AI2297" s="1"/>
      <c r="AJ2297" s="1">
        <f t="shared" si="141"/>
        <v>0</v>
      </c>
      <c r="AK2297" s="1">
        <f t="shared" si="143"/>
        <v>-4.24</v>
      </c>
    </row>
    <row r="2298" spans="1:37" ht="131.25" customHeight="1">
      <c r="A2298" s="179" t="s">
        <v>5349</v>
      </c>
      <c r="B2298" s="179" t="s">
        <v>13</v>
      </c>
      <c r="C2298" s="179" t="s">
        <v>147</v>
      </c>
      <c r="D2298" s="169">
        <v>42558</v>
      </c>
      <c r="E2298" s="68">
        <v>0.3298611111111111</v>
      </c>
      <c r="F2298" s="169">
        <v>42558</v>
      </c>
      <c r="G2298" s="68">
        <v>0.38263888888888892</v>
      </c>
      <c r="H2298" s="68">
        <f>G2298-E2298</f>
        <v>5.2777777777777812E-2</v>
      </c>
      <c r="I2298" s="179">
        <v>1</v>
      </c>
      <c r="J2298" s="179" t="s">
        <v>141</v>
      </c>
      <c r="K2298" s="179" t="s">
        <v>141</v>
      </c>
      <c r="L2298" s="179" t="s">
        <v>12</v>
      </c>
      <c r="M2298" s="179" t="s">
        <v>10658</v>
      </c>
      <c r="N2298" s="179">
        <v>0.4</v>
      </c>
      <c r="O2298" s="179" t="s">
        <v>57</v>
      </c>
      <c r="P2298" s="179" t="s">
        <v>57</v>
      </c>
      <c r="Q2298" s="61" t="s">
        <v>10659</v>
      </c>
      <c r="R2298" s="190">
        <v>5</v>
      </c>
      <c r="S2298" s="190">
        <v>1.2</v>
      </c>
      <c r="T2298" s="190">
        <f>R2298+S2298</f>
        <v>6.2</v>
      </c>
      <c r="U2298" s="2" t="s">
        <v>62</v>
      </c>
      <c r="V2298" s="2" t="s">
        <v>141</v>
      </c>
      <c r="W2298" s="2" t="s">
        <v>141</v>
      </c>
      <c r="X2298" s="2" t="s">
        <v>141</v>
      </c>
      <c r="Y2298" s="2" t="s">
        <v>141</v>
      </c>
      <c r="Z2298" s="2" t="s">
        <v>141</v>
      </c>
      <c r="AA2298" s="2" t="s">
        <v>141</v>
      </c>
      <c r="AB2298" s="2" t="s">
        <v>141</v>
      </c>
      <c r="AC2298" s="2" t="s">
        <v>141</v>
      </c>
      <c r="AD2298" s="1" t="s">
        <v>23</v>
      </c>
      <c r="AE2298" s="2" t="s">
        <v>141</v>
      </c>
      <c r="AF2298" s="2" t="s">
        <v>141</v>
      </c>
      <c r="AG2298" s="2" t="s">
        <v>141</v>
      </c>
      <c r="AJ2298" s="1">
        <f t="shared" si="141"/>
        <v>0</v>
      </c>
      <c r="AK2298" s="1">
        <f t="shared" si="143"/>
        <v>-6.2</v>
      </c>
    </row>
    <row r="2299" spans="1:37" s="16" customFormat="1" ht="31.5" customHeight="1">
      <c r="A2299" s="179" t="s">
        <v>5349</v>
      </c>
      <c r="B2299" s="179" t="s">
        <v>16</v>
      </c>
      <c r="C2299" s="179" t="s">
        <v>292</v>
      </c>
      <c r="D2299" s="79">
        <v>42571</v>
      </c>
      <c r="E2299" s="176">
        <v>4.8611111111111112E-3</v>
      </c>
      <c r="F2299" s="79">
        <v>42571</v>
      </c>
      <c r="G2299" s="176">
        <v>8.6805555555555566E-2</v>
      </c>
      <c r="H2299" s="377">
        <f>(F2299+G2299)-(D2299+E2299)</f>
        <v>8.1944444442342501E-2</v>
      </c>
      <c r="I2299" s="179">
        <v>11</v>
      </c>
      <c r="J2299" s="179" t="s">
        <v>7180</v>
      </c>
      <c r="K2299" s="179" t="s">
        <v>52</v>
      </c>
      <c r="L2299" s="179" t="s">
        <v>4</v>
      </c>
      <c r="M2299" s="179" t="s">
        <v>7181</v>
      </c>
      <c r="N2299" s="179">
        <v>35</v>
      </c>
      <c r="O2299" s="179" t="s">
        <v>14</v>
      </c>
      <c r="P2299" s="179" t="s">
        <v>7182</v>
      </c>
      <c r="Q2299" s="179" t="s">
        <v>7183</v>
      </c>
      <c r="R2299" s="179">
        <v>9.0399999999999991</v>
      </c>
      <c r="S2299" s="179"/>
      <c r="T2299" s="177">
        <f t="shared" ref="T2299:T2304" si="144">SUM(R2299:S2299)</f>
        <v>9.0399999999999991</v>
      </c>
      <c r="U2299" s="2" t="s">
        <v>7</v>
      </c>
      <c r="V2299" s="2">
        <v>1992</v>
      </c>
      <c r="W2299" s="782" t="s">
        <v>9870</v>
      </c>
      <c r="X2299" s="2"/>
      <c r="Y2299" s="2" t="s">
        <v>9871</v>
      </c>
      <c r="Z2299" s="2">
        <v>100</v>
      </c>
      <c r="AA2299" s="124" t="s">
        <v>2899</v>
      </c>
      <c r="AB2299" s="2">
        <v>0</v>
      </c>
      <c r="AC2299" s="2"/>
      <c r="AD2299" s="2" t="s">
        <v>0</v>
      </c>
      <c r="AE2299" s="2"/>
      <c r="AF2299" s="2"/>
      <c r="AG2299" s="2" t="s">
        <v>9872</v>
      </c>
      <c r="AH2299" s="1"/>
      <c r="AI2299" s="1"/>
      <c r="AJ2299" s="1">
        <f t="shared" si="141"/>
        <v>0</v>
      </c>
      <c r="AK2299" s="1">
        <f t="shared" si="143"/>
        <v>-9.0399999999999991</v>
      </c>
    </row>
    <row r="2300" spans="1:37" s="16" customFormat="1" ht="31.5" customHeight="1">
      <c r="A2300" s="179" t="s">
        <v>5349</v>
      </c>
      <c r="B2300" s="179" t="s">
        <v>16</v>
      </c>
      <c r="C2300" s="179" t="s">
        <v>488</v>
      </c>
      <c r="D2300" s="79">
        <v>42571</v>
      </c>
      <c r="E2300" s="176">
        <v>0.14930555555555555</v>
      </c>
      <c r="F2300" s="79">
        <v>42571</v>
      </c>
      <c r="G2300" s="176">
        <v>0.20347222222222219</v>
      </c>
      <c r="H2300" s="377">
        <v>0.14930555555555555</v>
      </c>
      <c r="I2300" s="179">
        <v>87</v>
      </c>
      <c r="J2300" s="179" t="s">
        <v>5698</v>
      </c>
      <c r="K2300" s="179" t="s">
        <v>9</v>
      </c>
      <c r="L2300" s="179" t="s">
        <v>17</v>
      </c>
      <c r="M2300" s="179" t="s">
        <v>7155</v>
      </c>
      <c r="N2300" s="179">
        <v>110</v>
      </c>
      <c r="O2300" s="179" t="s">
        <v>14</v>
      </c>
      <c r="P2300" s="378" t="s">
        <v>7184</v>
      </c>
      <c r="Q2300" s="378" t="s">
        <v>7185</v>
      </c>
      <c r="R2300" s="179"/>
      <c r="S2300" s="179">
        <v>12.7</v>
      </c>
      <c r="T2300" s="177">
        <f t="shared" si="144"/>
        <v>12.7</v>
      </c>
      <c r="U2300" s="2" t="s">
        <v>29</v>
      </c>
      <c r="V2300" s="2"/>
      <c r="W2300" s="2"/>
      <c r="X2300" s="2"/>
      <c r="Y2300" s="2"/>
      <c r="Z2300" s="2"/>
      <c r="AA2300" s="150"/>
      <c r="AB2300" s="2"/>
      <c r="AC2300" s="2"/>
      <c r="AD2300" s="2" t="s">
        <v>38</v>
      </c>
      <c r="AE2300" s="2" t="s">
        <v>55</v>
      </c>
      <c r="AF2300" s="2"/>
      <c r="AG2300" s="2" t="s">
        <v>2867</v>
      </c>
      <c r="AH2300" s="1"/>
      <c r="AI2300" s="1"/>
      <c r="AJ2300" s="1">
        <f t="shared" si="141"/>
        <v>0</v>
      </c>
      <c r="AK2300" s="1">
        <f t="shared" si="143"/>
        <v>-12.7</v>
      </c>
    </row>
    <row r="2301" spans="1:37" s="16" customFormat="1" ht="47.25" customHeight="1">
      <c r="A2301" s="179" t="s">
        <v>5349</v>
      </c>
      <c r="B2301" s="179" t="s">
        <v>16</v>
      </c>
      <c r="C2301" s="179" t="s">
        <v>292</v>
      </c>
      <c r="D2301" s="79">
        <v>42571</v>
      </c>
      <c r="E2301" s="176">
        <v>0.4069444444444445</v>
      </c>
      <c r="F2301" s="79">
        <v>42571</v>
      </c>
      <c r="G2301" s="176">
        <v>0.40833333333333338</v>
      </c>
      <c r="H2301" s="377">
        <f>(F2301+G2301)-(D2301+E2301)</f>
        <v>1.3888888861401938E-3</v>
      </c>
      <c r="I2301" s="179">
        <v>79</v>
      </c>
      <c r="J2301" s="179" t="s">
        <v>7186</v>
      </c>
      <c r="K2301" s="179" t="s">
        <v>21</v>
      </c>
      <c r="L2301" s="179" t="s">
        <v>4</v>
      </c>
      <c r="M2301" s="179" t="s">
        <v>7187</v>
      </c>
      <c r="N2301" s="179">
        <v>35</v>
      </c>
      <c r="O2301" s="179" t="s">
        <v>14</v>
      </c>
      <c r="P2301" s="179" t="s">
        <v>7188</v>
      </c>
      <c r="Q2301" s="179" t="s">
        <v>7189</v>
      </c>
      <c r="R2301" s="179"/>
      <c r="S2301" s="179">
        <v>6.65</v>
      </c>
      <c r="T2301" s="177">
        <f t="shared" si="144"/>
        <v>6.65</v>
      </c>
      <c r="U2301" s="2" t="s">
        <v>1</v>
      </c>
      <c r="V2301" s="2">
        <v>1987</v>
      </c>
      <c r="W2301" s="2" t="s">
        <v>9873</v>
      </c>
      <c r="X2301" s="2"/>
      <c r="Y2301" s="2" t="s">
        <v>9874</v>
      </c>
      <c r="Z2301" s="2">
        <v>100</v>
      </c>
      <c r="AA2301" s="124" t="s">
        <v>2899</v>
      </c>
      <c r="AB2301" s="2">
        <v>0</v>
      </c>
      <c r="AC2301" s="123"/>
      <c r="AD2301" s="2" t="s">
        <v>0</v>
      </c>
      <c r="AE2301" s="2"/>
      <c r="AF2301" s="2"/>
      <c r="AG2301" s="2" t="s">
        <v>9875</v>
      </c>
      <c r="AH2301" s="1"/>
      <c r="AI2301" s="1"/>
      <c r="AJ2301" s="1">
        <f t="shared" si="141"/>
        <v>0</v>
      </c>
      <c r="AK2301" s="1">
        <f t="shared" si="143"/>
        <v>-6.65</v>
      </c>
    </row>
    <row r="2302" spans="1:37" s="16" customFormat="1" ht="31.5" customHeight="1">
      <c r="A2302" s="179" t="s">
        <v>5349</v>
      </c>
      <c r="B2302" s="179" t="s">
        <v>16</v>
      </c>
      <c r="C2302" s="179" t="s">
        <v>292</v>
      </c>
      <c r="D2302" s="79">
        <v>42573</v>
      </c>
      <c r="E2302" s="176">
        <v>0.47569444444444442</v>
      </c>
      <c r="F2302" s="79">
        <v>42573</v>
      </c>
      <c r="G2302" s="176">
        <v>0.47569444444444442</v>
      </c>
      <c r="H2302" s="377">
        <f>(F2302+G2302)-(D2302+E2302)</f>
        <v>0</v>
      </c>
      <c r="I2302" s="179">
        <v>6</v>
      </c>
      <c r="J2302" s="179" t="s">
        <v>144</v>
      </c>
      <c r="K2302" s="179" t="s">
        <v>9</v>
      </c>
      <c r="L2302" s="179" t="s">
        <v>10</v>
      </c>
      <c r="M2302" s="179" t="s">
        <v>151</v>
      </c>
      <c r="N2302" s="179" t="s">
        <v>3</v>
      </c>
      <c r="O2302" s="179" t="s">
        <v>8</v>
      </c>
      <c r="P2302" s="179" t="s">
        <v>4903</v>
      </c>
      <c r="Q2302" s="179" t="s">
        <v>7190</v>
      </c>
      <c r="R2302" s="179"/>
      <c r="S2302" s="179">
        <v>0.59</v>
      </c>
      <c r="T2302" s="177">
        <f t="shared" si="144"/>
        <v>0.59</v>
      </c>
      <c r="U2302" s="2" t="s">
        <v>29</v>
      </c>
      <c r="V2302" s="2">
        <v>1973</v>
      </c>
      <c r="W2302" s="2" t="s">
        <v>2725</v>
      </c>
      <c r="X2302" s="123"/>
      <c r="Y2302" s="2" t="s">
        <v>9756</v>
      </c>
      <c r="Z2302" s="2">
        <v>100</v>
      </c>
      <c r="AA2302" s="572" t="s">
        <v>2877</v>
      </c>
      <c r="AB2302" s="2">
        <v>0</v>
      </c>
      <c r="AC2302" s="123"/>
      <c r="AD2302" s="2" t="s">
        <v>56</v>
      </c>
      <c r="AE2302" s="2" t="s">
        <v>55</v>
      </c>
      <c r="AF2302" s="2"/>
      <c r="AG2302" s="2" t="s">
        <v>9876</v>
      </c>
      <c r="AH2302" s="1"/>
      <c r="AI2302" s="1"/>
      <c r="AJ2302" s="1">
        <f t="shared" si="141"/>
        <v>0</v>
      </c>
      <c r="AK2302" s="1">
        <f t="shared" si="143"/>
        <v>-0.59</v>
      </c>
    </row>
    <row r="2303" spans="1:37" s="16" customFormat="1" ht="47.25" customHeight="1">
      <c r="A2303" s="179" t="s">
        <v>5349</v>
      </c>
      <c r="B2303" s="179" t="s">
        <v>16</v>
      </c>
      <c r="C2303" s="179" t="s">
        <v>488</v>
      </c>
      <c r="D2303" s="79">
        <v>42574</v>
      </c>
      <c r="E2303" s="176">
        <v>0.3298611111111111</v>
      </c>
      <c r="F2303" s="79">
        <v>42574</v>
      </c>
      <c r="G2303" s="176">
        <v>0.3298611111111111</v>
      </c>
      <c r="H2303" s="377">
        <f>(F2303+G2303)-(D2303+E2303)</f>
        <v>0</v>
      </c>
      <c r="I2303" s="179">
        <v>101</v>
      </c>
      <c r="J2303" s="179" t="s">
        <v>6678</v>
      </c>
      <c r="K2303" s="179" t="s">
        <v>9</v>
      </c>
      <c r="L2303" s="179" t="s">
        <v>17</v>
      </c>
      <c r="M2303" s="179" t="s">
        <v>5355</v>
      </c>
      <c r="N2303" s="179">
        <v>110</v>
      </c>
      <c r="O2303" s="179" t="s">
        <v>8</v>
      </c>
      <c r="P2303" s="179" t="s">
        <v>7191</v>
      </c>
      <c r="Q2303" s="179" t="s">
        <v>5356</v>
      </c>
      <c r="R2303" s="179"/>
      <c r="S2303" s="179">
        <v>17.440000000000001</v>
      </c>
      <c r="T2303" s="177">
        <f t="shared" si="144"/>
        <v>17.440000000000001</v>
      </c>
      <c r="U2303" s="2" t="s">
        <v>29</v>
      </c>
      <c r="V2303" s="2"/>
      <c r="W2303" s="2"/>
      <c r="X2303" s="2"/>
      <c r="Y2303" s="2"/>
      <c r="Z2303" s="2"/>
      <c r="AA2303" s="150"/>
      <c r="AB2303" s="2"/>
      <c r="AC2303" s="2"/>
      <c r="AD2303" s="2" t="s">
        <v>38</v>
      </c>
      <c r="AE2303" s="2" t="s">
        <v>55</v>
      </c>
      <c r="AF2303" s="2"/>
      <c r="AG2303" s="2" t="s">
        <v>2867</v>
      </c>
      <c r="AH2303" s="1"/>
      <c r="AI2303" s="1"/>
      <c r="AJ2303" s="1">
        <f t="shared" si="141"/>
        <v>0</v>
      </c>
      <c r="AK2303" s="1">
        <f t="shared" si="143"/>
        <v>-17.440000000000001</v>
      </c>
    </row>
    <row r="2304" spans="1:37" s="16" customFormat="1" ht="47.25" customHeight="1">
      <c r="A2304" s="179" t="s">
        <v>5349</v>
      </c>
      <c r="B2304" s="179" t="s">
        <v>16</v>
      </c>
      <c r="C2304" s="179" t="s">
        <v>292</v>
      </c>
      <c r="D2304" s="79">
        <v>42574</v>
      </c>
      <c r="E2304" s="176">
        <v>0.89236111111111116</v>
      </c>
      <c r="F2304" s="79">
        <v>42574</v>
      </c>
      <c r="G2304" s="176">
        <v>0.89236111111111116</v>
      </c>
      <c r="H2304" s="377">
        <f>(F2304+G2304)-(D2304+E2304)</f>
        <v>0</v>
      </c>
      <c r="I2304" s="179">
        <v>1</v>
      </c>
      <c r="J2304" s="179" t="s">
        <v>940</v>
      </c>
      <c r="K2304" s="179" t="s">
        <v>9</v>
      </c>
      <c r="L2304" s="179" t="s">
        <v>10</v>
      </c>
      <c r="M2304" s="179" t="s">
        <v>6693</v>
      </c>
      <c r="N2304" s="179" t="s">
        <v>3</v>
      </c>
      <c r="O2304" s="179" t="s">
        <v>8</v>
      </c>
      <c r="P2304" s="179" t="s">
        <v>6694</v>
      </c>
      <c r="Q2304" s="179" t="s">
        <v>6695</v>
      </c>
      <c r="R2304" s="179"/>
      <c r="S2304" s="179">
        <v>0.04</v>
      </c>
      <c r="T2304" s="177">
        <f t="shared" si="144"/>
        <v>0.04</v>
      </c>
      <c r="U2304" s="2" t="s">
        <v>29</v>
      </c>
      <c r="V2304" s="2">
        <v>2014</v>
      </c>
      <c r="W2304" s="2" t="s">
        <v>2813</v>
      </c>
      <c r="X2304" s="2"/>
      <c r="Y2304" s="123">
        <v>42123</v>
      </c>
      <c r="Z2304" s="2">
        <v>100</v>
      </c>
      <c r="AA2304" s="124" t="s">
        <v>2877</v>
      </c>
      <c r="AB2304" s="2">
        <v>0</v>
      </c>
      <c r="AC2304" s="2"/>
      <c r="AD2304" s="124" t="s">
        <v>43</v>
      </c>
      <c r="AE2304" s="124" t="s">
        <v>55</v>
      </c>
      <c r="AF2304" s="2"/>
      <c r="AG2304" s="2" t="s">
        <v>9877</v>
      </c>
      <c r="AH2304" s="1"/>
      <c r="AI2304" s="1"/>
      <c r="AJ2304" s="1">
        <f t="shared" si="141"/>
        <v>0</v>
      </c>
      <c r="AK2304" s="1">
        <f t="shared" si="143"/>
        <v>-0.04</v>
      </c>
    </row>
    <row r="2305" spans="1:37" ht="94.5" customHeight="1">
      <c r="A2305" s="179" t="s">
        <v>5349</v>
      </c>
      <c r="B2305" s="179" t="s">
        <v>13</v>
      </c>
      <c r="C2305" s="179" t="s">
        <v>147</v>
      </c>
      <c r="D2305" s="169">
        <v>42561</v>
      </c>
      <c r="E2305" s="68">
        <v>0.4826388888888889</v>
      </c>
      <c r="F2305" s="169">
        <v>42561</v>
      </c>
      <c r="G2305" s="68">
        <v>0.4826388888888889</v>
      </c>
      <c r="H2305" s="68">
        <f>G2305-E2305</f>
        <v>0</v>
      </c>
      <c r="I2305" s="179">
        <v>8</v>
      </c>
      <c r="J2305" s="179" t="s">
        <v>141</v>
      </c>
      <c r="K2305" s="179" t="s">
        <v>141</v>
      </c>
      <c r="L2305" s="179" t="s">
        <v>12</v>
      </c>
      <c r="M2305" s="179" t="s">
        <v>5716</v>
      </c>
      <c r="N2305" s="179">
        <v>0.4</v>
      </c>
      <c r="O2305" s="179" t="s">
        <v>57</v>
      </c>
      <c r="P2305" s="179" t="s">
        <v>57</v>
      </c>
      <c r="Q2305" s="61" t="s">
        <v>1117</v>
      </c>
      <c r="R2305" s="190">
        <v>0.9</v>
      </c>
      <c r="S2305" s="190">
        <v>5.3</v>
      </c>
      <c r="T2305" s="190">
        <f>R2305+S2305</f>
        <v>6.2</v>
      </c>
      <c r="U2305" s="2" t="s">
        <v>62</v>
      </c>
      <c r="V2305" s="2" t="s">
        <v>141</v>
      </c>
      <c r="W2305" s="2" t="s">
        <v>141</v>
      </c>
      <c r="X2305" s="2" t="s">
        <v>141</v>
      </c>
      <c r="Y2305" s="2" t="s">
        <v>141</v>
      </c>
      <c r="Z2305" s="2" t="s">
        <v>141</v>
      </c>
      <c r="AA2305" s="2" t="s">
        <v>141</v>
      </c>
      <c r="AB2305" s="2" t="s">
        <v>141</v>
      </c>
      <c r="AC2305" s="2" t="s">
        <v>141</v>
      </c>
      <c r="AD2305" s="1" t="s">
        <v>23</v>
      </c>
      <c r="AE2305" s="2" t="s">
        <v>141</v>
      </c>
      <c r="AF2305" s="2" t="s">
        <v>141</v>
      </c>
      <c r="AG2305" s="2" t="s">
        <v>141</v>
      </c>
      <c r="AJ2305" s="1">
        <f t="shared" si="141"/>
        <v>0</v>
      </c>
      <c r="AK2305" s="1">
        <f t="shared" si="143"/>
        <v>-6.2</v>
      </c>
    </row>
    <row r="2306" spans="1:37" s="16" customFormat="1" ht="31.5" customHeight="1">
      <c r="A2306" s="179" t="s">
        <v>5349</v>
      </c>
      <c r="B2306" s="179" t="s">
        <v>16</v>
      </c>
      <c r="C2306" s="179" t="s">
        <v>292</v>
      </c>
      <c r="D2306" s="79">
        <v>42574</v>
      </c>
      <c r="E2306" s="176">
        <v>0.96180555555555547</v>
      </c>
      <c r="F2306" s="79">
        <v>42575</v>
      </c>
      <c r="G2306" s="176">
        <v>6.9444444444444441E-3</v>
      </c>
      <c r="H2306" s="377">
        <f>(F2306+G2306)-(D2306+E2306)</f>
        <v>4.5138888890505768E-2</v>
      </c>
      <c r="I2306" s="179">
        <v>12</v>
      </c>
      <c r="J2306" s="179" t="s">
        <v>4432</v>
      </c>
      <c r="K2306" s="179" t="s">
        <v>21</v>
      </c>
      <c r="L2306" s="179" t="s">
        <v>10</v>
      </c>
      <c r="M2306" s="179" t="s">
        <v>6697</v>
      </c>
      <c r="N2306" s="179" t="s">
        <v>3</v>
      </c>
      <c r="O2306" s="179" t="s">
        <v>8</v>
      </c>
      <c r="P2306" s="179" t="s">
        <v>6698</v>
      </c>
      <c r="Q2306" s="179" t="s">
        <v>7193</v>
      </c>
      <c r="R2306" s="179">
        <v>3.31</v>
      </c>
      <c r="S2306" s="179"/>
      <c r="T2306" s="177">
        <f>SUM(R2306:S2306)</f>
        <v>3.31</v>
      </c>
      <c r="U2306" s="2" t="s">
        <v>29</v>
      </c>
      <c r="V2306" s="2">
        <v>1971</v>
      </c>
      <c r="W2306" s="2" t="s">
        <v>2725</v>
      </c>
      <c r="X2306" s="2"/>
      <c r="Y2306" s="2" t="s">
        <v>9880</v>
      </c>
      <c r="Z2306" s="2">
        <v>100</v>
      </c>
      <c r="AA2306" s="124" t="s">
        <v>2877</v>
      </c>
      <c r="AB2306" s="2">
        <v>0</v>
      </c>
      <c r="AC2306" s="2"/>
      <c r="AD2306" s="2" t="s">
        <v>31</v>
      </c>
      <c r="AE2306" s="2" t="s">
        <v>55</v>
      </c>
      <c r="AF2306" s="2"/>
      <c r="AG2306" s="2" t="s">
        <v>9881</v>
      </c>
      <c r="AH2306" s="1"/>
      <c r="AI2306" s="1"/>
      <c r="AJ2306" s="1">
        <f t="shared" si="141"/>
        <v>0</v>
      </c>
      <c r="AK2306" s="1">
        <f t="shared" si="143"/>
        <v>-3.31</v>
      </c>
    </row>
    <row r="2307" spans="1:37" ht="93.75" customHeight="1">
      <c r="A2307" s="94" t="s">
        <v>1052</v>
      </c>
      <c r="B2307" s="57" t="s">
        <v>505</v>
      </c>
      <c r="C2307" s="57" t="s">
        <v>607</v>
      </c>
      <c r="D2307" s="58">
        <v>42436</v>
      </c>
      <c r="E2307" s="59">
        <v>0.72986111111111107</v>
      </c>
      <c r="F2307" s="58">
        <v>42436</v>
      </c>
      <c r="G2307" s="59">
        <v>0.8222222222222223</v>
      </c>
      <c r="H2307" s="59">
        <f>G2307-E2307</f>
        <v>9.2361111111111227E-2</v>
      </c>
      <c r="I2307" s="60">
        <v>12</v>
      </c>
      <c r="J2307" s="60" t="s">
        <v>608</v>
      </c>
      <c r="K2307" s="60"/>
      <c r="L2307" s="71" t="s">
        <v>12</v>
      </c>
      <c r="M2307" s="72" t="s">
        <v>1148</v>
      </c>
      <c r="N2307" s="60" t="s">
        <v>3</v>
      </c>
      <c r="O2307" s="71" t="s">
        <v>24</v>
      </c>
      <c r="P2307" s="72" t="s">
        <v>1149</v>
      </c>
      <c r="Q2307" s="71" t="s">
        <v>1150</v>
      </c>
      <c r="R2307" s="167">
        <v>6</v>
      </c>
      <c r="S2307" s="167"/>
      <c r="T2307" s="167">
        <v>6</v>
      </c>
      <c r="V2307" s="2" t="s">
        <v>141</v>
      </c>
      <c r="W2307" s="2" t="s">
        <v>141</v>
      </c>
      <c r="X2307" s="2" t="s">
        <v>141</v>
      </c>
      <c r="Y2307" s="2" t="s">
        <v>2667</v>
      </c>
      <c r="Z2307" s="2" t="s">
        <v>141</v>
      </c>
      <c r="AA2307" s="2" t="s">
        <v>141</v>
      </c>
      <c r="AB2307" s="2">
        <v>0</v>
      </c>
      <c r="AC2307" s="2" t="s">
        <v>2649</v>
      </c>
      <c r="AD2307" s="2" t="s">
        <v>23</v>
      </c>
      <c r="AF2307" s="2" t="s">
        <v>141</v>
      </c>
      <c r="AG2307" s="1" t="s">
        <v>141</v>
      </c>
      <c r="AJ2307" s="1">
        <f t="shared" si="141"/>
        <v>0</v>
      </c>
    </row>
    <row r="2308" spans="1:37" s="16" customFormat="1" ht="31.5" customHeight="1">
      <c r="A2308" s="179" t="s">
        <v>5349</v>
      </c>
      <c r="B2308" s="179" t="s">
        <v>16</v>
      </c>
      <c r="C2308" s="179" t="s">
        <v>292</v>
      </c>
      <c r="D2308" s="79">
        <v>42575</v>
      </c>
      <c r="E2308" s="176">
        <v>0.70208333333333339</v>
      </c>
      <c r="F2308" s="79">
        <v>42575</v>
      </c>
      <c r="G2308" s="176">
        <v>0.70208333333333339</v>
      </c>
      <c r="H2308" s="377">
        <f>(F2308+G2308)-(D2308+E2308)</f>
        <v>0</v>
      </c>
      <c r="I2308" s="179">
        <v>16</v>
      </c>
      <c r="J2308" s="179" t="s">
        <v>4432</v>
      </c>
      <c r="K2308" s="179" t="s">
        <v>9</v>
      </c>
      <c r="L2308" s="179" t="s">
        <v>10</v>
      </c>
      <c r="M2308" s="179" t="s">
        <v>6734</v>
      </c>
      <c r="N2308" s="179">
        <v>35</v>
      </c>
      <c r="O2308" s="179" t="s">
        <v>8</v>
      </c>
      <c r="P2308" s="179" t="s">
        <v>6735</v>
      </c>
      <c r="Q2308" s="179" t="s">
        <v>7194</v>
      </c>
      <c r="R2308" s="179"/>
      <c r="S2308" s="179">
        <v>3.37</v>
      </c>
      <c r="T2308" s="177">
        <f>SUM(R2308:S2308)</f>
        <v>3.37</v>
      </c>
      <c r="U2308" s="2" t="s">
        <v>29</v>
      </c>
      <c r="V2308" s="2">
        <v>1965</v>
      </c>
      <c r="W2308" s="2" t="s">
        <v>3980</v>
      </c>
      <c r="X2308" s="2"/>
      <c r="Y2308" s="123">
        <v>42528</v>
      </c>
      <c r="Z2308" s="2">
        <v>100</v>
      </c>
      <c r="AA2308" s="124" t="s">
        <v>9422</v>
      </c>
      <c r="AB2308" s="2">
        <v>0</v>
      </c>
      <c r="AC2308" s="2"/>
      <c r="AD2308" s="124" t="s">
        <v>43</v>
      </c>
      <c r="AE2308" s="124" t="s">
        <v>55</v>
      </c>
      <c r="AF2308" s="2"/>
      <c r="AG2308" s="2" t="s">
        <v>9885</v>
      </c>
      <c r="AH2308" s="1"/>
      <c r="AI2308" s="1"/>
      <c r="AJ2308" s="1">
        <f t="shared" si="141"/>
        <v>0</v>
      </c>
      <c r="AK2308" s="1">
        <f>AJ2308-T2308</f>
        <v>-3.37</v>
      </c>
    </row>
    <row r="2309" spans="1:37" s="16" customFormat="1" ht="31.5" customHeight="1">
      <c r="A2309" s="179" t="s">
        <v>5349</v>
      </c>
      <c r="B2309" s="179" t="s">
        <v>16</v>
      </c>
      <c r="C2309" s="179" t="s">
        <v>292</v>
      </c>
      <c r="D2309" s="79">
        <v>42575</v>
      </c>
      <c r="E2309" s="176">
        <v>0.69791666666666663</v>
      </c>
      <c r="F2309" s="79">
        <v>42575</v>
      </c>
      <c r="G2309" s="176">
        <v>0.78055555555555556</v>
      </c>
      <c r="H2309" s="377">
        <f>(F2309+G2309)-(D2309+E2309)</f>
        <v>8.2638888889050577E-2</v>
      </c>
      <c r="I2309" s="179">
        <v>8</v>
      </c>
      <c r="J2309" s="179" t="s">
        <v>4432</v>
      </c>
      <c r="K2309" s="179" t="s">
        <v>21</v>
      </c>
      <c r="L2309" s="179" t="s">
        <v>10</v>
      </c>
      <c r="M2309" s="179" t="s">
        <v>6736</v>
      </c>
      <c r="N2309" s="179">
        <v>35</v>
      </c>
      <c r="O2309" s="179" t="s">
        <v>8</v>
      </c>
      <c r="P2309" s="179" t="s">
        <v>6737</v>
      </c>
      <c r="Q2309" s="179" t="s">
        <v>7195</v>
      </c>
      <c r="R2309" s="179">
        <v>5.86</v>
      </c>
      <c r="S2309" s="179">
        <v>0.65</v>
      </c>
      <c r="T2309" s="177">
        <f>SUM(R2309:S2309)</f>
        <v>6.5100000000000007</v>
      </c>
      <c r="U2309" s="2" t="s">
        <v>7</v>
      </c>
      <c r="V2309" s="2">
        <v>1967</v>
      </c>
      <c r="W2309" s="2" t="s">
        <v>9300</v>
      </c>
      <c r="X2309" s="2"/>
      <c r="Y2309" s="123">
        <v>42573</v>
      </c>
      <c r="Z2309" s="2">
        <v>100</v>
      </c>
      <c r="AA2309" s="124" t="s">
        <v>9422</v>
      </c>
      <c r="AB2309" s="2">
        <v>0</v>
      </c>
      <c r="AC2309" s="2"/>
      <c r="AD2309" s="124" t="s">
        <v>43</v>
      </c>
      <c r="AE2309" s="124" t="s">
        <v>55</v>
      </c>
      <c r="AF2309" s="2"/>
      <c r="AG2309" s="2" t="s">
        <v>9886</v>
      </c>
      <c r="AH2309" s="1"/>
      <c r="AI2309" s="1"/>
      <c r="AJ2309" s="1">
        <f t="shared" si="141"/>
        <v>0</v>
      </c>
      <c r="AK2309" s="1">
        <f>AJ2309-T2309</f>
        <v>-6.5100000000000007</v>
      </c>
    </row>
    <row r="2310" spans="1:37" s="16" customFormat="1" ht="31.5" customHeight="1">
      <c r="A2310" s="179" t="s">
        <v>5349</v>
      </c>
      <c r="B2310" s="179" t="s">
        <v>16</v>
      </c>
      <c r="C2310" s="179" t="s">
        <v>292</v>
      </c>
      <c r="D2310" s="79">
        <v>42575</v>
      </c>
      <c r="E2310" s="176">
        <v>0.69236111111111109</v>
      </c>
      <c r="F2310" s="79">
        <v>42575</v>
      </c>
      <c r="G2310" s="176">
        <v>0.69236111111111109</v>
      </c>
      <c r="H2310" s="377">
        <f>(F2310+G2310)-(D2310+E2310)</f>
        <v>0</v>
      </c>
      <c r="I2310" s="179">
        <v>1</v>
      </c>
      <c r="J2310" s="179" t="s">
        <v>940</v>
      </c>
      <c r="K2310" s="179" t="s">
        <v>9</v>
      </c>
      <c r="L2310" s="179" t="s">
        <v>10</v>
      </c>
      <c r="M2310" s="179" t="s">
        <v>6738</v>
      </c>
      <c r="N2310" s="179" t="s">
        <v>3</v>
      </c>
      <c r="O2310" s="179" t="s">
        <v>8</v>
      </c>
      <c r="P2310" s="179" t="s">
        <v>6739</v>
      </c>
      <c r="Q2310" s="179" t="s">
        <v>6740</v>
      </c>
      <c r="R2310" s="179"/>
      <c r="S2310" s="179">
        <v>0.04</v>
      </c>
      <c r="T2310" s="177">
        <f>SUM(R2310:S2310)</f>
        <v>0.04</v>
      </c>
      <c r="U2310" s="2" t="s">
        <v>29</v>
      </c>
      <c r="V2310" s="2">
        <v>1978</v>
      </c>
      <c r="W2310" s="2" t="s">
        <v>2725</v>
      </c>
      <c r="X2310" s="2"/>
      <c r="Y2310" s="123">
        <v>42430</v>
      </c>
      <c r="Z2310" s="2">
        <v>100</v>
      </c>
      <c r="AA2310" s="124" t="s">
        <v>2818</v>
      </c>
      <c r="AB2310" s="2">
        <v>0</v>
      </c>
      <c r="AC2310" s="2"/>
      <c r="AD2310" s="124" t="s">
        <v>43</v>
      </c>
      <c r="AE2310" s="124" t="s">
        <v>55</v>
      </c>
      <c r="AF2310" s="2"/>
      <c r="AG2310" s="2" t="s">
        <v>9887</v>
      </c>
      <c r="AH2310" s="1"/>
      <c r="AI2310" s="1"/>
      <c r="AJ2310" s="1">
        <f t="shared" si="141"/>
        <v>0</v>
      </c>
      <c r="AK2310" s="1">
        <f>AJ2310-T2310</f>
        <v>-0.04</v>
      </c>
    </row>
    <row r="2311" spans="1:37" s="16" customFormat="1" ht="31.5" customHeight="1">
      <c r="A2311" s="179" t="s">
        <v>5349</v>
      </c>
      <c r="B2311" s="179" t="s">
        <v>16</v>
      </c>
      <c r="C2311" s="179" t="s">
        <v>292</v>
      </c>
      <c r="D2311" s="79">
        <v>42575</v>
      </c>
      <c r="E2311" s="176">
        <v>0.69652777777777775</v>
      </c>
      <c r="F2311" s="79">
        <v>42575</v>
      </c>
      <c r="G2311" s="176">
        <v>0.69652777777777775</v>
      </c>
      <c r="H2311" s="377">
        <f>(F2311+G2311)-(D2311+E2311)</f>
        <v>0</v>
      </c>
      <c r="I2311" s="179">
        <v>2</v>
      </c>
      <c r="J2311" s="179" t="s">
        <v>940</v>
      </c>
      <c r="K2311" s="179" t="s">
        <v>9</v>
      </c>
      <c r="L2311" s="179" t="s">
        <v>10</v>
      </c>
      <c r="M2311" s="179" t="s">
        <v>6741</v>
      </c>
      <c r="N2311" s="179" t="s">
        <v>3</v>
      </c>
      <c r="O2311" s="179" t="s">
        <v>8</v>
      </c>
      <c r="P2311" s="179" t="s">
        <v>6742</v>
      </c>
      <c r="Q2311" s="179" t="s">
        <v>6740</v>
      </c>
      <c r="R2311" s="179"/>
      <c r="S2311" s="179">
        <v>0.25</v>
      </c>
      <c r="T2311" s="177">
        <f>SUM(R2311:S2311)</f>
        <v>0.25</v>
      </c>
      <c r="U2311" s="2" t="s">
        <v>29</v>
      </c>
      <c r="V2311" s="2">
        <v>1980</v>
      </c>
      <c r="W2311" s="2" t="s">
        <v>2725</v>
      </c>
      <c r="X2311" s="2"/>
      <c r="Y2311" s="123">
        <v>42430</v>
      </c>
      <c r="Z2311" s="2">
        <v>100</v>
      </c>
      <c r="AA2311" s="124" t="s">
        <v>2818</v>
      </c>
      <c r="AB2311" s="2">
        <v>0</v>
      </c>
      <c r="AC2311" s="2"/>
      <c r="AD2311" s="124" t="s">
        <v>43</v>
      </c>
      <c r="AE2311" s="124" t="s">
        <v>55</v>
      </c>
      <c r="AF2311" s="2"/>
      <c r="AG2311" s="2" t="s">
        <v>9887</v>
      </c>
      <c r="AH2311" s="1"/>
      <c r="AI2311" s="1"/>
      <c r="AJ2311" s="1">
        <f t="shared" si="141"/>
        <v>0</v>
      </c>
      <c r="AK2311" s="1">
        <f>AJ2311-T2311</f>
        <v>-0.25</v>
      </c>
    </row>
    <row r="2312" spans="1:37" s="16" customFormat="1" ht="63" customHeight="1">
      <c r="A2312" s="179" t="s">
        <v>5349</v>
      </c>
      <c r="B2312" s="179" t="s">
        <v>16</v>
      </c>
      <c r="C2312" s="179" t="s">
        <v>292</v>
      </c>
      <c r="D2312" s="79">
        <v>42575</v>
      </c>
      <c r="E2312" s="176">
        <v>0.70972222222222225</v>
      </c>
      <c r="F2312" s="79">
        <v>42575</v>
      </c>
      <c r="G2312" s="176">
        <v>0.70972222222222225</v>
      </c>
      <c r="H2312" s="377">
        <f>(F2312+G2312)-(D2312+E2312)</f>
        <v>0</v>
      </c>
      <c r="I2312" s="179">
        <v>3</v>
      </c>
      <c r="J2312" s="179" t="s">
        <v>940</v>
      </c>
      <c r="K2312" s="179" t="s">
        <v>9</v>
      </c>
      <c r="L2312" s="179" t="s">
        <v>10</v>
      </c>
      <c r="M2312" s="179" t="s">
        <v>5092</v>
      </c>
      <c r="N2312" s="179" t="s">
        <v>3</v>
      </c>
      <c r="O2312" s="179" t="s">
        <v>8</v>
      </c>
      <c r="P2312" s="179" t="s">
        <v>6743</v>
      </c>
      <c r="Q2312" s="179" t="s">
        <v>6744</v>
      </c>
      <c r="R2312" s="179"/>
      <c r="S2312" s="179">
        <v>0.77</v>
      </c>
      <c r="T2312" s="177">
        <f>SUM(R2312:S2312)</f>
        <v>0.77</v>
      </c>
      <c r="U2312" s="179" t="s">
        <v>29</v>
      </c>
      <c r="V2312" s="179">
        <v>1958</v>
      </c>
      <c r="W2312" s="179" t="s">
        <v>2913</v>
      </c>
      <c r="X2312" s="179"/>
      <c r="Y2312" s="79">
        <v>42444</v>
      </c>
      <c r="Z2312" s="179">
        <v>100</v>
      </c>
      <c r="AA2312" s="336" t="s">
        <v>2903</v>
      </c>
      <c r="AB2312" s="179">
        <v>0</v>
      </c>
      <c r="AC2312" s="179"/>
      <c r="AD2312" s="336" t="s">
        <v>43</v>
      </c>
      <c r="AE2312" s="336" t="s">
        <v>55</v>
      </c>
      <c r="AF2312" s="179"/>
      <c r="AG2312" s="179" t="s">
        <v>9887</v>
      </c>
      <c r="AH2312" s="1"/>
      <c r="AI2312" s="1"/>
      <c r="AJ2312" s="1">
        <f t="shared" si="141"/>
        <v>0</v>
      </c>
      <c r="AK2312" s="1">
        <f>AJ2312-T2312</f>
        <v>-0.77</v>
      </c>
    </row>
    <row r="2313" spans="1:37" ht="56.25" customHeight="1">
      <c r="A2313" s="94" t="s">
        <v>139</v>
      </c>
      <c r="B2313" s="57" t="s">
        <v>20</v>
      </c>
      <c r="C2313" s="57" t="s">
        <v>20</v>
      </c>
      <c r="D2313" s="278">
        <v>42378</v>
      </c>
      <c r="E2313" s="59">
        <v>0.62083333333333335</v>
      </c>
      <c r="F2313" s="278">
        <v>42378</v>
      </c>
      <c r="G2313" s="95">
        <v>0.73749999999999993</v>
      </c>
      <c r="H2313" s="95">
        <v>0.11666666666666659</v>
      </c>
      <c r="I2313" s="57">
        <v>2</v>
      </c>
      <c r="J2313" s="57" t="s">
        <v>144</v>
      </c>
      <c r="K2313" s="57" t="s">
        <v>146</v>
      </c>
      <c r="L2313" s="57" t="s">
        <v>12</v>
      </c>
      <c r="M2313" s="57" t="s">
        <v>286</v>
      </c>
      <c r="N2313" s="57" t="s">
        <v>3</v>
      </c>
      <c r="O2313" s="57" t="s">
        <v>40</v>
      </c>
      <c r="P2313" s="57" t="s">
        <v>287</v>
      </c>
      <c r="Q2313" s="57" t="s">
        <v>377</v>
      </c>
      <c r="R2313" s="57">
        <v>6</v>
      </c>
      <c r="S2313" s="57"/>
      <c r="T2313" s="57">
        <v>6</v>
      </c>
      <c r="U2313" s="179"/>
      <c r="V2313" s="179"/>
      <c r="W2313" s="179"/>
      <c r="X2313" s="179"/>
      <c r="Y2313" s="179"/>
      <c r="Z2313" s="179"/>
      <c r="AA2313" s="179"/>
      <c r="AB2313" s="179"/>
      <c r="AC2313" s="179"/>
      <c r="AD2313" s="179" t="s">
        <v>23</v>
      </c>
      <c r="AE2313" s="179"/>
      <c r="AF2313" s="179"/>
      <c r="AG2313" s="115"/>
      <c r="AJ2313" s="1">
        <f t="shared" si="141"/>
        <v>0</v>
      </c>
    </row>
    <row r="2314" spans="1:37" s="16" customFormat="1" ht="31.5" customHeight="1">
      <c r="A2314" s="179" t="s">
        <v>5349</v>
      </c>
      <c r="B2314" s="179" t="s">
        <v>16</v>
      </c>
      <c r="C2314" s="179" t="s">
        <v>292</v>
      </c>
      <c r="D2314" s="79">
        <v>42577</v>
      </c>
      <c r="E2314" s="176">
        <v>0.90694444444444444</v>
      </c>
      <c r="F2314" s="79">
        <v>42577</v>
      </c>
      <c r="G2314" s="176">
        <v>0.96180555555555547</v>
      </c>
      <c r="H2314" s="377">
        <f t="shared" ref="H2314:H2326" si="145">(F2314+G2314)-(D2314+E2314)</f>
        <v>5.486111110803904E-2</v>
      </c>
      <c r="I2314" s="179">
        <v>4</v>
      </c>
      <c r="J2314" s="179" t="s">
        <v>4432</v>
      </c>
      <c r="K2314" s="179" t="s">
        <v>15</v>
      </c>
      <c r="L2314" s="179" t="s">
        <v>4</v>
      </c>
      <c r="M2314" s="179" t="s">
        <v>5265</v>
      </c>
      <c r="N2314" s="179" t="s">
        <v>3</v>
      </c>
      <c r="O2314" s="179" t="s">
        <v>8</v>
      </c>
      <c r="P2314" s="179" t="s">
        <v>6766</v>
      </c>
      <c r="Q2314" s="179" t="s">
        <v>7196</v>
      </c>
      <c r="R2314" s="179">
        <v>2.4700000000000002</v>
      </c>
      <c r="S2314" s="179"/>
      <c r="T2314" s="177">
        <f t="shared" ref="T2314:T2326" si="146">SUM(R2314:S2314)</f>
        <v>2.4700000000000002</v>
      </c>
      <c r="U2314" s="179" t="s">
        <v>29</v>
      </c>
      <c r="V2314" s="179">
        <v>2004</v>
      </c>
      <c r="W2314" s="179" t="s">
        <v>2813</v>
      </c>
      <c r="X2314" s="79"/>
      <c r="Y2314" s="179" t="s">
        <v>9891</v>
      </c>
      <c r="Z2314" s="179">
        <v>100</v>
      </c>
      <c r="AA2314" s="380" t="s">
        <v>2854</v>
      </c>
      <c r="AB2314" s="179">
        <v>0</v>
      </c>
      <c r="AC2314" s="79"/>
      <c r="AD2314" s="179" t="s">
        <v>0</v>
      </c>
      <c r="AE2314" s="179" t="s">
        <v>55</v>
      </c>
      <c r="AF2314" s="179"/>
      <c r="AG2314" s="179" t="s">
        <v>9892</v>
      </c>
      <c r="AH2314" s="1"/>
      <c r="AI2314" s="1"/>
      <c r="AJ2314" s="1">
        <f t="shared" si="141"/>
        <v>0</v>
      </c>
      <c r="AK2314" s="1">
        <f t="shared" ref="AK2314:AK2345" si="147">AJ2314-T2314</f>
        <v>-2.4700000000000002</v>
      </c>
    </row>
    <row r="2315" spans="1:37" s="16" customFormat="1" ht="47.25" customHeight="1">
      <c r="A2315" s="179" t="s">
        <v>5349</v>
      </c>
      <c r="B2315" s="179" t="s">
        <v>16</v>
      </c>
      <c r="C2315" s="179" t="s">
        <v>488</v>
      </c>
      <c r="D2315" s="79">
        <v>42578</v>
      </c>
      <c r="E2315" s="176">
        <v>0.20625000000000002</v>
      </c>
      <c r="F2315" s="79">
        <v>42578</v>
      </c>
      <c r="G2315" s="176">
        <v>0.20625000000000002</v>
      </c>
      <c r="H2315" s="377">
        <f t="shared" si="145"/>
        <v>0</v>
      </c>
      <c r="I2315" s="179">
        <v>230</v>
      </c>
      <c r="J2315" s="179" t="s">
        <v>4580</v>
      </c>
      <c r="K2315" s="179" t="s">
        <v>9</v>
      </c>
      <c r="L2315" s="179" t="s">
        <v>17</v>
      </c>
      <c r="M2315" s="179" t="s">
        <v>4581</v>
      </c>
      <c r="N2315" s="179">
        <v>110</v>
      </c>
      <c r="O2315" s="179" t="s">
        <v>8</v>
      </c>
      <c r="P2315" s="179" t="s">
        <v>4582</v>
      </c>
      <c r="Q2315" s="179" t="s">
        <v>7197</v>
      </c>
      <c r="R2315" s="179"/>
      <c r="S2315" s="179">
        <v>42.18</v>
      </c>
      <c r="T2315" s="177">
        <f t="shared" si="146"/>
        <v>42.18</v>
      </c>
      <c r="U2315" s="179" t="s">
        <v>29</v>
      </c>
      <c r="V2315" s="179"/>
      <c r="W2315" s="179"/>
      <c r="X2315" s="179"/>
      <c r="Y2315" s="179"/>
      <c r="Z2315" s="179"/>
      <c r="AA2315" s="116"/>
      <c r="AB2315" s="179"/>
      <c r="AC2315" s="179"/>
      <c r="AD2315" s="179" t="s">
        <v>38</v>
      </c>
      <c r="AE2315" s="179" t="s">
        <v>55</v>
      </c>
      <c r="AF2315" s="179"/>
      <c r="AG2315" s="179" t="s">
        <v>2867</v>
      </c>
      <c r="AH2315" s="1"/>
      <c r="AI2315" s="1"/>
      <c r="AJ2315" s="1">
        <f t="shared" si="141"/>
        <v>0</v>
      </c>
      <c r="AK2315" s="1">
        <f t="shared" si="147"/>
        <v>-42.18</v>
      </c>
    </row>
    <row r="2316" spans="1:37" s="16" customFormat="1" ht="31.5" customHeight="1">
      <c r="A2316" s="179" t="s">
        <v>5349</v>
      </c>
      <c r="B2316" s="179" t="s">
        <v>16</v>
      </c>
      <c r="C2316" s="179" t="s">
        <v>488</v>
      </c>
      <c r="D2316" s="79">
        <v>42579</v>
      </c>
      <c r="E2316" s="176">
        <v>0.40972222222222227</v>
      </c>
      <c r="F2316" s="79">
        <v>42579</v>
      </c>
      <c r="G2316" s="176">
        <v>0.40972222222222227</v>
      </c>
      <c r="H2316" s="377">
        <f t="shared" si="145"/>
        <v>0</v>
      </c>
      <c r="I2316" s="179">
        <v>66</v>
      </c>
      <c r="J2316" s="179" t="s">
        <v>6786</v>
      </c>
      <c r="K2316" s="179" t="s">
        <v>9</v>
      </c>
      <c r="L2316" s="179" t="s">
        <v>17</v>
      </c>
      <c r="M2316" s="179" t="s">
        <v>7198</v>
      </c>
      <c r="N2316" s="179">
        <v>110</v>
      </c>
      <c r="O2316" s="179" t="s">
        <v>8</v>
      </c>
      <c r="P2316" s="179" t="s">
        <v>7199</v>
      </c>
      <c r="Q2316" s="179" t="s">
        <v>7200</v>
      </c>
      <c r="R2316" s="179"/>
      <c r="S2316" s="179">
        <v>4.66</v>
      </c>
      <c r="T2316" s="177">
        <f t="shared" si="146"/>
        <v>4.66</v>
      </c>
      <c r="U2316" s="179" t="s">
        <v>29</v>
      </c>
      <c r="V2316" s="179"/>
      <c r="W2316" s="179"/>
      <c r="X2316" s="179"/>
      <c r="Y2316" s="179"/>
      <c r="Z2316" s="179"/>
      <c r="AA2316" s="116"/>
      <c r="AB2316" s="179"/>
      <c r="AC2316" s="179"/>
      <c r="AD2316" s="179" t="s">
        <v>38</v>
      </c>
      <c r="AE2316" s="179" t="s">
        <v>55</v>
      </c>
      <c r="AF2316" s="179"/>
      <c r="AG2316" s="179" t="s">
        <v>2867</v>
      </c>
      <c r="AH2316" s="1"/>
      <c r="AI2316" s="1"/>
      <c r="AJ2316" s="1">
        <f t="shared" si="141"/>
        <v>0</v>
      </c>
      <c r="AK2316" s="1">
        <f t="shared" si="147"/>
        <v>-4.66</v>
      </c>
    </row>
    <row r="2317" spans="1:37" s="16" customFormat="1" ht="31.5" customHeight="1">
      <c r="A2317" s="179" t="s">
        <v>5349</v>
      </c>
      <c r="B2317" s="179" t="s">
        <v>16</v>
      </c>
      <c r="C2317" s="179" t="s">
        <v>30</v>
      </c>
      <c r="D2317" s="79">
        <v>42581</v>
      </c>
      <c r="E2317" s="176">
        <v>0.48680555555555555</v>
      </c>
      <c r="F2317" s="79">
        <v>42581</v>
      </c>
      <c r="G2317" s="176">
        <v>0.48680555555555555</v>
      </c>
      <c r="H2317" s="377">
        <f t="shared" si="145"/>
        <v>0</v>
      </c>
      <c r="I2317" s="179">
        <v>1</v>
      </c>
      <c r="J2317" s="179" t="s">
        <v>2463</v>
      </c>
      <c r="K2317" s="179" t="s">
        <v>9</v>
      </c>
      <c r="L2317" s="179" t="s">
        <v>30</v>
      </c>
      <c r="M2317" s="179" t="s">
        <v>2234</v>
      </c>
      <c r="N2317" s="179" t="s">
        <v>3</v>
      </c>
      <c r="O2317" s="179" t="s">
        <v>8</v>
      </c>
      <c r="P2317" s="179" t="s">
        <v>6847</v>
      </c>
      <c r="Q2317" s="179" t="s">
        <v>7201</v>
      </c>
      <c r="R2317" s="179">
        <v>1.01</v>
      </c>
      <c r="S2317" s="179"/>
      <c r="T2317" s="177">
        <f t="shared" si="146"/>
        <v>1.01</v>
      </c>
      <c r="U2317" s="179" t="s">
        <v>29</v>
      </c>
      <c r="V2317" s="179">
        <v>1975</v>
      </c>
      <c r="W2317" s="179" t="s">
        <v>2725</v>
      </c>
      <c r="X2317" s="179"/>
      <c r="Y2317" s="79">
        <v>42568</v>
      </c>
      <c r="Z2317" s="179">
        <v>100</v>
      </c>
      <c r="AA2317" s="380" t="s">
        <v>2854</v>
      </c>
      <c r="AB2317" s="179">
        <v>0</v>
      </c>
      <c r="AC2317" s="79"/>
      <c r="AD2317" s="179" t="s">
        <v>28</v>
      </c>
      <c r="AE2317" s="179" t="s">
        <v>55</v>
      </c>
      <c r="AF2317" s="179"/>
      <c r="AG2317" s="179" t="s">
        <v>9893</v>
      </c>
      <c r="AH2317" s="1"/>
      <c r="AI2317" s="1"/>
      <c r="AJ2317" s="1">
        <f t="shared" si="141"/>
        <v>0</v>
      </c>
      <c r="AK2317" s="1">
        <f t="shared" si="147"/>
        <v>-1.01</v>
      </c>
    </row>
    <row r="2318" spans="1:37" s="16" customFormat="1" ht="31.5" customHeight="1">
      <c r="A2318" s="179" t="s">
        <v>6868</v>
      </c>
      <c r="B2318" s="179" t="s">
        <v>16</v>
      </c>
      <c r="C2318" s="179" t="s">
        <v>488</v>
      </c>
      <c r="D2318" s="79">
        <v>42583</v>
      </c>
      <c r="E2318" s="176">
        <v>0.36458333333333331</v>
      </c>
      <c r="F2318" s="79">
        <v>42583</v>
      </c>
      <c r="G2318" s="176">
        <v>0.36458333333333331</v>
      </c>
      <c r="H2318" s="377">
        <f t="shared" si="145"/>
        <v>0</v>
      </c>
      <c r="I2318" s="179">
        <v>2</v>
      </c>
      <c r="J2318" s="179" t="s">
        <v>144</v>
      </c>
      <c r="K2318" s="179" t="s">
        <v>9</v>
      </c>
      <c r="L2318" s="179" t="s">
        <v>17</v>
      </c>
      <c r="M2318" s="179" t="s">
        <v>6880</v>
      </c>
      <c r="N2318" s="179">
        <v>35</v>
      </c>
      <c r="O2318" s="179" t="s">
        <v>8</v>
      </c>
      <c r="P2318" s="179" t="s">
        <v>6881</v>
      </c>
      <c r="Q2318" s="179" t="s">
        <v>6882</v>
      </c>
      <c r="R2318" s="208"/>
      <c r="S2318" s="208">
        <v>0.24</v>
      </c>
      <c r="T2318" s="183">
        <f t="shared" si="146"/>
        <v>0.24</v>
      </c>
      <c r="U2318" s="179" t="s">
        <v>29</v>
      </c>
      <c r="V2318" s="179"/>
      <c r="W2318" s="179"/>
      <c r="X2318" s="179"/>
      <c r="Y2318" s="179"/>
      <c r="Z2318" s="179"/>
      <c r="AA2318" s="116"/>
      <c r="AB2318" s="179"/>
      <c r="AC2318" s="179"/>
      <c r="AD2318" s="179" t="s">
        <v>38</v>
      </c>
      <c r="AE2318" s="179" t="s">
        <v>55</v>
      </c>
      <c r="AF2318" s="179"/>
      <c r="AG2318" s="179" t="s">
        <v>2867</v>
      </c>
      <c r="AH2318" s="1"/>
      <c r="AI2318" s="1"/>
      <c r="AJ2318" s="1">
        <f t="shared" si="141"/>
        <v>0</v>
      </c>
      <c r="AK2318" s="1">
        <f t="shared" si="147"/>
        <v>-0.24</v>
      </c>
    </row>
    <row r="2319" spans="1:37" s="16" customFormat="1" ht="31.5" customHeight="1">
      <c r="A2319" s="179" t="s">
        <v>6868</v>
      </c>
      <c r="B2319" s="179" t="s">
        <v>16</v>
      </c>
      <c r="C2319" s="179" t="s">
        <v>488</v>
      </c>
      <c r="D2319" s="79">
        <v>42583</v>
      </c>
      <c r="E2319" s="176">
        <v>0.41319444444444442</v>
      </c>
      <c r="F2319" s="79">
        <v>42583</v>
      </c>
      <c r="G2319" s="176">
        <v>0.41319444444444442</v>
      </c>
      <c r="H2319" s="377">
        <f t="shared" si="145"/>
        <v>0</v>
      </c>
      <c r="I2319" s="179">
        <v>6</v>
      </c>
      <c r="J2319" s="179" t="s">
        <v>144</v>
      </c>
      <c r="K2319" s="179" t="s">
        <v>9</v>
      </c>
      <c r="L2319" s="179" t="s">
        <v>17</v>
      </c>
      <c r="M2319" s="179" t="s">
        <v>6883</v>
      </c>
      <c r="N2319" s="179">
        <v>35</v>
      </c>
      <c r="O2319" s="179" t="s">
        <v>8</v>
      </c>
      <c r="P2319" s="179" t="s">
        <v>6884</v>
      </c>
      <c r="Q2319" s="179" t="s">
        <v>6885</v>
      </c>
      <c r="R2319" s="208"/>
      <c r="S2319" s="208">
        <v>0.84</v>
      </c>
      <c r="T2319" s="183">
        <f t="shared" si="146"/>
        <v>0.84</v>
      </c>
      <c r="U2319" s="179" t="s">
        <v>29</v>
      </c>
      <c r="V2319" s="179"/>
      <c r="W2319" s="179"/>
      <c r="X2319" s="179"/>
      <c r="Y2319" s="179"/>
      <c r="Z2319" s="179"/>
      <c r="AA2319" s="116"/>
      <c r="AB2319" s="179"/>
      <c r="AC2319" s="179"/>
      <c r="AD2319" s="179" t="s">
        <v>38</v>
      </c>
      <c r="AE2319" s="179" t="s">
        <v>55</v>
      </c>
      <c r="AF2319" s="179"/>
      <c r="AG2319" s="179" t="s">
        <v>2867</v>
      </c>
      <c r="AH2319" s="1"/>
      <c r="AI2319" s="1"/>
      <c r="AJ2319" s="1">
        <f t="shared" si="141"/>
        <v>0</v>
      </c>
      <c r="AK2319" s="1">
        <f t="shared" si="147"/>
        <v>-0.84</v>
      </c>
    </row>
    <row r="2320" spans="1:37" s="16" customFormat="1" ht="31.5" customHeight="1">
      <c r="A2320" s="179" t="s">
        <v>6868</v>
      </c>
      <c r="B2320" s="179" t="s">
        <v>16</v>
      </c>
      <c r="C2320" s="179" t="s">
        <v>292</v>
      </c>
      <c r="D2320" s="79">
        <v>42583</v>
      </c>
      <c r="E2320" s="176">
        <v>0.42777777777777781</v>
      </c>
      <c r="F2320" s="79">
        <v>42583</v>
      </c>
      <c r="G2320" s="176">
        <v>0.42777777777777781</v>
      </c>
      <c r="H2320" s="377">
        <f t="shared" si="145"/>
        <v>0</v>
      </c>
      <c r="I2320" s="179">
        <v>59</v>
      </c>
      <c r="J2320" s="179" t="s">
        <v>144</v>
      </c>
      <c r="K2320" s="179" t="s">
        <v>9</v>
      </c>
      <c r="L2320" s="179" t="s">
        <v>10</v>
      </c>
      <c r="M2320" s="179" t="s">
        <v>4205</v>
      </c>
      <c r="N2320" s="179">
        <v>35</v>
      </c>
      <c r="O2320" s="179" t="s">
        <v>8</v>
      </c>
      <c r="P2320" s="179" t="s">
        <v>6886</v>
      </c>
      <c r="Q2320" s="179" t="s">
        <v>6887</v>
      </c>
      <c r="R2320" s="208"/>
      <c r="S2320" s="208">
        <v>11.46</v>
      </c>
      <c r="T2320" s="183">
        <f t="shared" si="146"/>
        <v>11.46</v>
      </c>
      <c r="U2320" s="179" t="s">
        <v>29</v>
      </c>
      <c r="V2320" s="179">
        <v>1985</v>
      </c>
      <c r="W2320" s="179" t="s">
        <v>2725</v>
      </c>
      <c r="X2320" s="179"/>
      <c r="Y2320" s="179" t="s">
        <v>9894</v>
      </c>
      <c r="Z2320" s="179">
        <v>100</v>
      </c>
      <c r="AA2320" s="336" t="s">
        <v>9672</v>
      </c>
      <c r="AB2320" s="179">
        <v>0</v>
      </c>
      <c r="AC2320" s="179"/>
      <c r="AD2320" s="336" t="s">
        <v>43</v>
      </c>
      <c r="AE2320" s="336" t="s">
        <v>55</v>
      </c>
      <c r="AF2320" s="179"/>
      <c r="AG2320" s="179" t="s">
        <v>9808</v>
      </c>
      <c r="AH2320" s="1"/>
      <c r="AI2320" s="1"/>
      <c r="AJ2320" s="1">
        <f t="shared" si="141"/>
        <v>0</v>
      </c>
      <c r="AK2320" s="1">
        <f t="shared" si="147"/>
        <v>-11.46</v>
      </c>
    </row>
    <row r="2321" spans="1:38" s="16" customFormat="1" ht="31.5" customHeight="1">
      <c r="A2321" s="179" t="s">
        <v>6868</v>
      </c>
      <c r="B2321" s="179" t="s">
        <v>16</v>
      </c>
      <c r="C2321" s="179" t="s">
        <v>292</v>
      </c>
      <c r="D2321" s="79">
        <v>42583</v>
      </c>
      <c r="E2321" s="176">
        <v>0.46597222222222223</v>
      </c>
      <c r="F2321" s="79">
        <v>42583</v>
      </c>
      <c r="G2321" s="176">
        <v>0.46597222222222223</v>
      </c>
      <c r="H2321" s="377">
        <f t="shared" si="145"/>
        <v>0</v>
      </c>
      <c r="I2321" s="179">
        <v>5</v>
      </c>
      <c r="J2321" s="179" t="s">
        <v>2463</v>
      </c>
      <c r="K2321" s="179" t="s">
        <v>9</v>
      </c>
      <c r="L2321" s="179" t="s">
        <v>10</v>
      </c>
      <c r="M2321" s="179" t="s">
        <v>6888</v>
      </c>
      <c r="N2321" s="179" t="s">
        <v>3</v>
      </c>
      <c r="O2321" s="179" t="s">
        <v>8</v>
      </c>
      <c r="P2321" s="179" t="s">
        <v>6889</v>
      </c>
      <c r="Q2321" s="179" t="s">
        <v>6890</v>
      </c>
      <c r="R2321" s="208"/>
      <c r="S2321" s="208">
        <v>0.44</v>
      </c>
      <c r="T2321" s="183">
        <f t="shared" si="146"/>
        <v>0.44</v>
      </c>
      <c r="U2321" s="179" t="s">
        <v>29</v>
      </c>
      <c r="V2321" s="179">
        <v>1981</v>
      </c>
      <c r="W2321" s="179" t="s">
        <v>2725</v>
      </c>
      <c r="X2321" s="179"/>
      <c r="Y2321" s="179" t="s">
        <v>9895</v>
      </c>
      <c r="Z2321" s="179">
        <v>100</v>
      </c>
      <c r="AA2321" s="336" t="s">
        <v>9422</v>
      </c>
      <c r="AB2321" s="179">
        <v>0</v>
      </c>
      <c r="AC2321" s="179"/>
      <c r="AD2321" s="336" t="s">
        <v>43</v>
      </c>
      <c r="AE2321" s="336" t="s">
        <v>55</v>
      </c>
      <c r="AF2321" s="179"/>
      <c r="AG2321" s="179" t="s">
        <v>9794</v>
      </c>
      <c r="AH2321" s="1"/>
      <c r="AI2321" s="1"/>
      <c r="AJ2321" s="1">
        <f t="shared" si="141"/>
        <v>0</v>
      </c>
      <c r="AK2321" s="1">
        <f t="shared" si="147"/>
        <v>-0.44</v>
      </c>
    </row>
    <row r="2322" spans="1:38" s="16" customFormat="1" ht="47.25" customHeight="1">
      <c r="A2322" s="179" t="s">
        <v>6868</v>
      </c>
      <c r="B2322" s="179" t="s">
        <v>16</v>
      </c>
      <c r="C2322" s="179" t="s">
        <v>292</v>
      </c>
      <c r="D2322" s="79">
        <v>42583</v>
      </c>
      <c r="E2322" s="176">
        <v>0.46597222222222223</v>
      </c>
      <c r="F2322" s="79">
        <v>42583</v>
      </c>
      <c r="G2322" s="176">
        <v>0.46597222222222223</v>
      </c>
      <c r="H2322" s="377">
        <f t="shared" si="145"/>
        <v>0</v>
      </c>
      <c r="I2322" s="179">
        <v>4</v>
      </c>
      <c r="J2322" s="179" t="s">
        <v>144</v>
      </c>
      <c r="K2322" s="179" t="s">
        <v>9</v>
      </c>
      <c r="L2322" s="179" t="s">
        <v>10</v>
      </c>
      <c r="M2322" s="179" t="s">
        <v>6891</v>
      </c>
      <c r="N2322" s="179" t="s">
        <v>3</v>
      </c>
      <c r="O2322" s="179" t="s">
        <v>8</v>
      </c>
      <c r="P2322" s="179" t="s">
        <v>4902</v>
      </c>
      <c r="Q2322" s="179" t="s">
        <v>6887</v>
      </c>
      <c r="R2322" s="208"/>
      <c r="S2322" s="208">
        <v>0.44</v>
      </c>
      <c r="T2322" s="183">
        <f t="shared" si="146"/>
        <v>0.44</v>
      </c>
      <c r="U2322" s="179" t="s">
        <v>29</v>
      </c>
      <c r="V2322" s="179">
        <v>1987</v>
      </c>
      <c r="W2322" s="179" t="s">
        <v>2725</v>
      </c>
      <c r="X2322" s="179"/>
      <c r="Y2322" s="179" t="s">
        <v>9896</v>
      </c>
      <c r="Z2322" s="179">
        <v>100</v>
      </c>
      <c r="AA2322" s="336" t="s">
        <v>9422</v>
      </c>
      <c r="AB2322" s="179">
        <v>0</v>
      </c>
      <c r="AC2322" s="179"/>
      <c r="AD2322" s="336" t="s">
        <v>43</v>
      </c>
      <c r="AE2322" s="336" t="s">
        <v>55</v>
      </c>
      <c r="AF2322" s="179"/>
      <c r="AG2322" s="179" t="s">
        <v>9897</v>
      </c>
      <c r="AH2322" s="1"/>
      <c r="AI2322" s="1"/>
      <c r="AJ2322" s="1">
        <f t="shared" si="141"/>
        <v>0</v>
      </c>
      <c r="AK2322" s="1">
        <f t="shared" si="147"/>
        <v>-0.44</v>
      </c>
    </row>
    <row r="2323" spans="1:38" s="16" customFormat="1" ht="47.25" customHeight="1">
      <c r="A2323" s="179" t="s">
        <v>6868</v>
      </c>
      <c r="B2323" s="179" t="s">
        <v>16</v>
      </c>
      <c r="C2323" s="179" t="s">
        <v>488</v>
      </c>
      <c r="D2323" s="79">
        <v>42583</v>
      </c>
      <c r="E2323" s="176">
        <v>0.46875</v>
      </c>
      <c r="F2323" s="79">
        <v>42583</v>
      </c>
      <c r="G2323" s="176">
        <v>0.46875</v>
      </c>
      <c r="H2323" s="377">
        <f t="shared" si="145"/>
        <v>0</v>
      </c>
      <c r="I2323" s="179">
        <v>18</v>
      </c>
      <c r="J2323" s="179" t="s">
        <v>144</v>
      </c>
      <c r="K2323" s="179" t="s">
        <v>9</v>
      </c>
      <c r="L2323" s="179" t="s">
        <v>17</v>
      </c>
      <c r="M2323" s="179" t="s">
        <v>6892</v>
      </c>
      <c r="N2323" s="179">
        <v>35</v>
      </c>
      <c r="O2323" s="179" t="s">
        <v>8</v>
      </c>
      <c r="P2323" s="179" t="s">
        <v>6893</v>
      </c>
      <c r="Q2323" s="179" t="s">
        <v>6894</v>
      </c>
      <c r="R2323" s="208"/>
      <c r="S2323" s="208">
        <v>3.14</v>
      </c>
      <c r="T2323" s="183">
        <f t="shared" si="146"/>
        <v>3.14</v>
      </c>
      <c r="U2323" s="179" t="s">
        <v>29</v>
      </c>
      <c r="V2323" s="179"/>
      <c r="W2323" s="179"/>
      <c r="X2323" s="179"/>
      <c r="Y2323" s="179"/>
      <c r="Z2323" s="179"/>
      <c r="AA2323" s="116"/>
      <c r="AB2323" s="179"/>
      <c r="AC2323" s="179"/>
      <c r="AD2323" s="179" t="s">
        <v>38</v>
      </c>
      <c r="AE2323" s="179" t="s">
        <v>55</v>
      </c>
      <c r="AF2323" s="179"/>
      <c r="AG2323" s="179" t="s">
        <v>2867</v>
      </c>
      <c r="AH2323" s="1"/>
      <c r="AI2323" s="1"/>
      <c r="AJ2323" s="1">
        <f t="shared" ref="AJ2323:AJ2386" si="148">T2323-S2323-R2323</f>
        <v>0</v>
      </c>
      <c r="AK2323" s="1">
        <f t="shared" si="147"/>
        <v>-3.14</v>
      </c>
    </row>
    <row r="2324" spans="1:38" s="16" customFormat="1" ht="31.5" customHeight="1">
      <c r="A2324" s="179" t="s">
        <v>6868</v>
      </c>
      <c r="B2324" s="179" t="s">
        <v>16</v>
      </c>
      <c r="C2324" s="179" t="s">
        <v>292</v>
      </c>
      <c r="D2324" s="79">
        <v>42583</v>
      </c>
      <c r="E2324" s="176">
        <v>0.47222222222222227</v>
      </c>
      <c r="F2324" s="79">
        <v>42583</v>
      </c>
      <c r="G2324" s="176">
        <v>0.50694444444444442</v>
      </c>
      <c r="H2324" s="377">
        <f t="shared" si="145"/>
        <v>3.4722222226264421E-2</v>
      </c>
      <c r="I2324" s="179">
        <v>20</v>
      </c>
      <c r="J2324" s="179" t="s">
        <v>2463</v>
      </c>
      <c r="K2324" s="179" t="s">
        <v>51</v>
      </c>
      <c r="L2324" s="179" t="s">
        <v>10</v>
      </c>
      <c r="M2324" s="179" t="s">
        <v>6895</v>
      </c>
      <c r="N2324" s="179">
        <v>35</v>
      </c>
      <c r="O2324" s="179" t="s">
        <v>14</v>
      </c>
      <c r="P2324" s="179" t="s">
        <v>6896</v>
      </c>
      <c r="Q2324" s="179" t="s">
        <v>6897</v>
      </c>
      <c r="R2324" s="208">
        <v>7.87</v>
      </c>
      <c r="S2324" s="208"/>
      <c r="T2324" s="183">
        <f t="shared" si="146"/>
        <v>7.87</v>
      </c>
      <c r="U2324" s="179" t="s">
        <v>29</v>
      </c>
      <c r="V2324" s="179">
        <v>1975</v>
      </c>
      <c r="W2324" s="179" t="s">
        <v>2737</v>
      </c>
      <c r="X2324" s="179"/>
      <c r="Y2324" s="179" t="s">
        <v>9898</v>
      </c>
      <c r="Z2324" s="179">
        <v>100</v>
      </c>
      <c r="AA2324" s="336" t="s">
        <v>9422</v>
      </c>
      <c r="AB2324" s="179">
        <v>0</v>
      </c>
      <c r="AC2324" s="179"/>
      <c r="AD2324" s="336" t="s">
        <v>43</v>
      </c>
      <c r="AE2324" s="336" t="s">
        <v>55</v>
      </c>
      <c r="AF2324" s="179"/>
      <c r="AG2324" s="179" t="s">
        <v>9899</v>
      </c>
      <c r="AH2324" s="115"/>
      <c r="AI2324" s="115"/>
      <c r="AJ2324" s="1">
        <f t="shared" si="148"/>
        <v>0</v>
      </c>
      <c r="AK2324" s="1">
        <f t="shared" si="147"/>
        <v>-7.87</v>
      </c>
    </row>
    <row r="2325" spans="1:38" s="16" customFormat="1" ht="47.25" customHeight="1">
      <c r="A2325" s="179" t="s">
        <v>6868</v>
      </c>
      <c r="B2325" s="179" t="s">
        <v>16</v>
      </c>
      <c r="C2325" s="179" t="s">
        <v>292</v>
      </c>
      <c r="D2325" s="79">
        <v>42583</v>
      </c>
      <c r="E2325" s="176">
        <v>0.52430555555555558</v>
      </c>
      <c r="F2325" s="79">
        <v>42583</v>
      </c>
      <c r="G2325" s="176">
        <v>0.52430555555555558</v>
      </c>
      <c r="H2325" s="377">
        <f t="shared" si="145"/>
        <v>0</v>
      </c>
      <c r="I2325" s="179">
        <v>17</v>
      </c>
      <c r="J2325" s="179" t="s">
        <v>940</v>
      </c>
      <c r="K2325" s="179" t="s">
        <v>9</v>
      </c>
      <c r="L2325" s="179" t="s">
        <v>10</v>
      </c>
      <c r="M2325" s="179" t="s">
        <v>4436</v>
      </c>
      <c r="N2325" s="179" t="s">
        <v>3</v>
      </c>
      <c r="O2325" s="179" t="s">
        <v>8</v>
      </c>
      <c r="P2325" s="179" t="s">
        <v>6898</v>
      </c>
      <c r="Q2325" s="179" t="s">
        <v>6899</v>
      </c>
      <c r="R2325" s="208"/>
      <c r="S2325" s="208">
        <v>1.73</v>
      </c>
      <c r="T2325" s="183">
        <f t="shared" si="146"/>
        <v>1.73</v>
      </c>
      <c r="U2325" s="179" t="s">
        <v>29</v>
      </c>
      <c r="V2325" s="179">
        <v>1973</v>
      </c>
      <c r="W2325" s="179" t="s">
        <v>2725</v>
      </c>
      <c r="X2325" s="179"/>
      <c r="Y2325" s="179" t="s">
        <v>9900</v>
      </c>
      <c r="Z2325" s="179">
        <v>100</v>
      </c>
      <c r="AA2325" s="336" t="s">
        <v>2877</v>
      </c>
      <c r="AB2325" s="179">
        <v>0</v>
      </c>
      <c r="AC2325" s="179"/>
      <c r="AD2325" s="336" t="s">
        <v>43</v>
      </c>
      <c r="AE2325" s="336" t="s">
        <v>55</v>
      </c>
      <c r="AF2325" s="179"/>
      <c r="AG2325" s="179" t="s">
        <v>9901</v>
      </c>
      <c r="AH2325" s="115"/>
      <c r="AI2325" s="115"/>
      <c r="AJ2325" s="1">
        <f t="shared" si="148"/>
        <v>0</v>
      </c>
      <c r="AK2325" s="1">
        <f t="shared" si="147"/>
        <v>-1.73</v>
      </c>
    </row>
    <row r="2326" spans="1:38" s="16" customFormat="1" ht="47.25" customHeight="1">
      <c r="A2326" s="179" t="s">
        <v>6868</v>
      </c>
      <c r="B2326" s="179" t="s">
        <v>16</v>
      </c>
      <c r="C2326" s="179" t="s">
        <v>292</v>
      </c>
      <c r="D2326" s="79">
        <v>42583</v>
      </c>
      <c r="E2326" s="176">
        <v>0.5180555555555556</v>
      </c>
      <c r="F2326" s="79">
        <v>42583</v>
      </c>
      <c r="G2326" s="176">
        <v>0.5180555555555556</v>
      </c>
      <c r="H2326" s="377">
        <f t="shared" si="145"/>
        <v>0</v>
      </c>
      <c r="I2326" s="179">
        <v>15</v>
      </c>
      <c r="J2326" s="179" t="s">
        <v>2463</v>
      </c>
      <c r="K2326" s="179" t="s">
        <v>9</v>
      </c>
      <c r="L2326" s="179" t="s">
        <v>10</v>
      </c>
      <c r="M2326" s="179" t="s">
        <v>6900</v>
      </c>
      <c r="N2326" s="179" t="s">
        <v>3</v>
      </c>
      <c r="O2326" s="179" t="s">
        <v>8</v>
      </c>
      <c r="P2326" s="179" t="s">
        <v>6698</v>
      </c>
      <c r="Q2326" s="179" t="s">
        <v>6901</v>
      </c>
      <c r="R2326" s="208"/>
      <c r="S2326" s="208">
        <v>0.84</v>
      </c>
      <c r="T2326" s="183">
        <f t="shared" si="146"/>
        <v>0.84</v>
      </c>
      <c r="U2326" s="179" t="s">
        <v>29</v>
      </c>
      <c r="V2326" s="179">
        <v>1971</v>
      </c>
      <c r="W2326" s="179" t="s">
        <v>2725</v>
      </c>
      <c r="X2326" s="179"/>
      <c r="Y2326" s="179" t="s">
        <v>9902</v>
      </c>
      <c r="Z2326" s="179">
        <v>100</v>
      </c>
      <c r="AA2326" s="336" t="s">
        <v>9702</v>
      </c>
      <c r="AB2326" s="179">
        <v>0</v>
      </c>
      <c r="AC2326" s="179"/>
      <c r="AD2326" s="336" t="s">
        <v>43</v>
      </c>
      <c r="AE2326" s="336" t="s">
        <v>55</v>
      </c>
      <c r="AF2326" s="179"/>
      <c r="AG2326" s="179" t="s">
        <v>9903</v>
      </c>
      <c r="AH2326" s="115"/>
      <c r="AI2326" s="115"/>
      <c r="AJ2326" s="1">
        <f t="shared" si="148"/>
        <v>0</v>
      </c>
      <c r="AK2326" s="1">
        <f t="shared" si="147"/>
        <v>-0.84</v>
      </c>
    </row>
    <row r="2327" spans="1:38" ht="94.5" customHeight="1">
      <c r="A2327" s="179" t="s">
        <v>8405</v>
      </c>
      <c r="B2327" s="115" t="s">
        <v>87</v>
      </c>
      <c r="C2327" s="115" t="s">
        <v>321</v>
      </c>
      <c r="D2327" s="171">
        <v>42624</v>
      </c>
      <c r="E2327" s="69">
        <v>0.90902777777777777</v>
      </c>
      <c r="F2327" s="171">
        <v>42625</v>
      </c>
      <c r="G2327" s="69">
        <v>4.1666666666666666E-3</v>
      </c>
      <c r="H2327" s="69">
        <v>9.5138888888888884E-2</v>
      </c>
      <c r="I2327" s="215">
        <v>5</v>
      </c>
      <c r="J2327" s="115" t="s">
        <v>144</v>
      </c>
      <c r="K2327" s="115" t="s">
        <v>15</v>
      </c>
      <c r="L2327" s="115" t="s">
        <v>10</v>
      </c>
      <c r="M2327" s="179" t="s">
        <v>8543</v>
      </c>
      <c r="N2327" s="179" t="s">
        <v>3</v>
      </c>
      <c r="O2327" s="179" t="s">
        <v>8</v>
      </c>
      <c r="P2327" s="179" t="s">
        <v>8543</v>
      </c>
      <c r="Q2327" s="249" t="s">
        <v>8659</v>
      </c>
      <c r="R2327" s="1261">
        <v>5.5</v>
      </c>
      <c r="S2327" s="1261">
        <v>0.4</v>
      </c>
      <c r="T2327" s="243">
        <v>5.9</v>
      </c>
      <c r="U2327" s="179"/>
      <c r="V2327" s="179"/>
      <c r="W2327" s="179"/>
      <c r="X2327" s="179"/>
      <c r="Y2327" s="208"/>
      <c r="Z2327" s="208"/>
      <c r="AA2327" s="208"/>
      <c r="AB2327" s="208"/>
      <c r="AC2327" s="208"/>
      <c r="AD2327" s="179" t="s">
        <v>23</v>
      </c>
      <c r="AE2327" s="115"/>
      <c r="AF2327" s="115"/>
      <c r="AG2327" s="115"/>
      <c r="AH2327" s="179"/>
      <c r="AI2327" s="115"/>
      <c r="AJ2327" s="1">
        <f t="shared" si="148"/>
        <v>0</v>
      </c>
      <c r="AK2327" s="1">
        <f t="shared" si="147"/>
        <v>-5.9</v>
      </c>
      <c r="AL2327" s="588"/>
    </row>
    <row r="2328" spans="1:38" ht="31.5" customHeight="1">
      <c r="A2328" s="179" t="s">
        <v>5349</v>
      </c>
      <c r="B2328" s="179" t="s">
        <v>13</v>
      </c>
      <c r="C2328" s="179" t="s">
        <v>147</v>
      </c>
      <c r="D2328" s="169">
        <v>42559</v>
      </c>
      <c r="E2328" s="68">
        <v>0.78194444444444444</v>
      </c>
      <c r="F2328" s="169">
        <v>42559</v>
      </c>
      <c r="G2328" s="68">
        <v>0.80555555555555547</v>
      </c>
      <c r="H2328" s="68">
        <f>G2328-E2328</f>
        <v>2.3611111111111027E-2</v>
      </c>
      <c r="I2328" s="179">
        <v>17</v>
      </c>
      <c r="J2328" s="179" t="s">
        <v>141</v>
      </c>
      <c r="K2328" s="179" t="s">
        <v>141</v>
      </c>
      <c r="L2328" s="179" t="s">
        <v>12</v>
      </c>
      <c r="M2328" s="179" t="s">
        <v>347</v>
      </c>
      <c r="N2328" s="179" t="s">
        <v>3</v>
      </c>
      <c r="O2328" s="179" t="s">
        <v>8</v>
      </c>
      <c r="P2328" s="179" t="s">
        <v>63</v>
      </c>
      <c r="Q2328" s="61" t="s">
        <v>5668</v>
      </c>
      <c r="R2328" s="190">
        <v>1.2</v>
      </c>
      <c r="S2328" s="190">
        <v>4.7</v>
      </c>
      <c r="T2328" s="190">
        <f>R2328+S2328</f>
        <v>5.9</v>
      </c>
      <c r="U2328" s="179" t="s">
        <v>63</v>
      </c>
      <c r="V2328" s="179" t="s">
        <v>141</v>
      </c>
      <c r="W2328" s="179" t="s">
        <v>141</v>
      </c>
      <c r="X2328" s="179" t="s">
        <v>141</v>
      </c>
      <c r="Y2328" s="179" t="s">
        <v>141</v>
      </c>
      <c r="Z2328" s="179" t="s">
        <v>141</v>
      </c>
      <c r="AA2328" s="179" t="s">
        <v>141</v>
      </c>
      <c r="AB2328" s="179" t="s">
        <v>141</v>
      </c>
      <c r="AC2328" s="179" t="s">
        <v>141</v>
      </c>
      <c r="AD2328" s="115" t="s">
        <v>23</v>
      </c>
      <c r="AE2328" s="179" t="s">
        <v>141</v>
      </c>
      <c r="AF2328" s="179" t="s">
        <v>141</v>
      </c>
      <c r="AG2328" s="179" t="s">
        <v>141</v>
      </c>
      <c r="AH2328" s="115"/>
      <c r="AI2328" s="115"/>
      <c r="AJ2328" s="1">
        <f t="shared" si="148"/>
        <v>0</v>
      </c>
      <c r="AK2328" s="1">
        <f t="shared" si="147"/>
        <v>-5.9</v>
      </c>
    </row>
    <row r="2329" spans="1:38" s="16" customFormat="1" ht="31.5" customHeight="1">
      <c r="A2329" s="179" t="s">
        <v>6868</v>
      </c>
      <c r="B2329" s="179" t="s">
        <v>16</v>
      </c>
      <c r="C2329" s="179" t="s">
        <v>292</v>
      </c>
      <c r="D2329" s="79">
        <v>42583</v>
      </c>
      <c r="E2329" s="176">
        <v>0.62222222222222223</v>
      </c>
      <c r="F2329" s="79">
        <v>42583</v>
      </c>
      <c r="G2329" s="176">
        <v>0.62222222222222223</v>
      </c>
      <c r="H2329" s="377">
        <f t="shared" ref="H2329:H2363" si="149">(F2329+G2329)-(D2329+E2329)</f>
        <v>0</v>
      </c>
      <c r="I2329" s="179">
        <v>61</v>
      </c>
      <c r="J2329" s="179" t="s">
        <v>498</v>
      </c>
      <c r="K2329" s="179" t="s">
        <v>9</v>
      </c>
      <c r="L2329" s="179" t="s">
        <v>10</v>
      </c>
      <c r="M2329" s="179" t="s">
        <v>6906</v>
      </c>
      <c r="N2329" s="179">
        <v>35</v>
      </c>
      <c r="O2329" s="179" t="s">
        <v>8</v>
      </c>
      <c r="P2329" s="179" t="s">
        <v>6907</v>
      </c>
      <c r="Q2329" s="179" t="s">
        <v>8061</v>
      </c>
      <c r="R2329" s="208"/>
      <c r="S2329" s="208">
        <v>7.69</v>
      </c>
      <c r="T2329" s="183">
        <f t="shared" ref="T2329:T2346" si="150">SUM(R2329:S2329)</f>
        <v>7.69</v>
      </c>
      <c r="U2329" s="179" t="s">
        <v>29</v>
      </c>
      <c r="V2329" s="179">
        <v>1962</v>
      </c>
      <c r="W2329" s="179" t="s">
        <v>3980</v>
      </c>
      <c r="X2329" s="179"/>
      <c r="Y2329" s="179" t="s">
        <v>9908</v>
      </c>
      <c r="Z2329" s="179">
        <v>100</v>
      </c>
      <c r="AA2329" s="336" t="s">
        <v>2903</v>
      </c>
      <c r="AB2329" s="179">
        <v>0</v>
      </c>
      <c r="AC2329" s="179"/>
      <c r="AD2329" s="336" t="s">
        <v>43</v>
      </c>
      <c r="AE2329" s="336" t="s">
        <v>55</v>
      </c>
      <c r="AF2329" s="179"/>
      <c r="AG2329" s="179" t="s">
        <v>9786</v>
      </c>
      <c r="AH2329" s="1"/>
      <c r="AI2329" s="1"/>
      <c r="AJ2329" s="1">
        <f t="shared" si="148"/>
        <v>0</v>
      </c>
      <c r="AK2329" s="1">
        <f t="shared" si="147"/>
        <v>-7.69</v>
      </c>
    </row>
    <row r="2330" spans="1:38" s="16" customFormat="1" ht="31.5" customHeight="1">
      <c r="A2330" s="179" t="s">
        <v>6868</v>
      </c>
      <c r="B2330" s="179" t="s">
        <v>16</v>
      </c>
      <c r="C2330" s="179" t="s">
        <v>292</v>
      </c>
      <c r="D2330" s="79">
        <v>42583</v>
      </c>
      <c r="E2330" s="176">
        <v>0.63124999999999998</v>
      </c>
      <c r="F2330" s="79">
        <v>42583</v>
      </c>
      <c r="G2330" s="176">
        <v>0.65138888888888891</v>
      </c>
      <c r="H2330" s="377">
        <f t="shared" si="149"/>
        <v>2.0138888889050577E-2</v>
      </c>
      <c r="I2330" s="179">
        <v>5</v>
      </c>
      <c r="J2330" s="179" t="s">
        <v>940</v>
      </c>
      <c r="K2330" s="179" t="s">
        <v>21</v>
      </c>
      <c r="L2330" s="179" t="s">
        <v>10</v>
      </c>
      <c r="M2330" s="179" t="s">
        <v>6908</v>
      </c>
      <c r="N2330" s="179">
        <v>35</v>
      </c>
      <c r="O2330" s="179" t="s">
        <v>8</v>
      </c>
      <c r="P2330" s="179" t="s">
        <v>6909</v>
      </c>
      <c r="Q2330" s="179" t="s">
        <v>9909</v>
      </c>
      <c r="R2330" s="208">
        <v>0.94</v>
      </c>
      <c r="S2330" s="208">
        <v>0.57999999999999996</v>
      </c>
      <c r="T2330" s="183">
        <f t="shared" si="150"/>
        <v>1.52</v>
      </c>
      <c r="U2330" s="179" t="s">
        <v>29</v>
      </c>
      <c r="V2330" s="179">
        <v>1967</v>
      </c>
      <c r="W2330" s="179" t="s">
        <v>3980</v>
      </c>
      <c r="X2330" s="179"/>
      <c r="Y2330" s="79">
        <v>42576</v>
      </c>
      <c r="Z2330" s="179">
        <v>100</v>
      </c>
      <c r="AA2330" s="336" t="s">
        <v>9422</v>
      </c>
      <c r="AB2330" s="179">
        <v>0</v>
      </c>
      <c r="AC2330" s="179"/>
      <c r="AD2330" s="336" t="s">
        <v>43</v>
      </c>
      <c r="AE2330" s="336" t="s">
        <v>55</v>
      </c>
      <c r="AF2330" s="179" t="s">
        <v>81</v>
      </c>
      <c r="AG2330" s="179" t="s">
        <v>9910</v>
      </c>
      <c r="AH2330" s="1"/>
      <c r="AI2330" s="1"/>
      <c r="AJ2330" s="1">
        <f t="shared" si="148"/>
        <v>0</v>
      </c>
      <c r="AK2330" s="1">
        <f t="shared" si="147"/>
        <v>-1.52</v>
      </c>
    </row>
    <row r="2331" spans="1:38" s="16" customFormat="1" ht="47.25" customHeight="1">
      <c r="A2331" s="179" t="s">
        <v>6868</v>
      </c>
      <c r="B2331" s="179" t="s">
        <v>16</v>
      </c>
      <c r="C2331" s="179" t="s">
        <v>292</v>
      </c>
      <c r="D2331" s="79">
        <v>42583</v>
      </c>
      <c r="E2331" s="176">
        <v>0.65833333333333333</v>
      </c>
      <c r="F2331" s="79">
        <v>42583</v>
      </c>
      <c r="G2331" s="176">
        <v>0.67499999999999993</v>
      </c>
      <c r="H2331" s="377">
        <f t="shared" si="149"/>
        <v>1.6666666670062114E-2</v>
      </c>
      <c r="I2331" s="179">
        <v>118</v>
      </c>
      <c r="J2331" s="179" t="s">
        <v>2463</v>
      </c>
      <c r="K2331" s="179" t="s">
        <v>51</v>
      </c>
      <c r="L2331" s="179" t="s">
        <v>10</v>
      </c>
      <c r="M2331" s="179" t="s">
        <v>6910</v>
      </c>
      <c r="N2331" s="179">
        <v>35</v>
      </c>
      <c r="O2331" s="179" t="s">
        <v>8</v>
      </c>
      <c r="P2331" s="179" t="s">
        <v>6911</v>
      </c>
      <c r="Q2331" s="179" t="s">
        <v>8062</v>
      </c>
      <c r="R2331" s="208">
        <v>15.88</v>
      </c>
      <c r="S2331" s="208"/>
      <c r="T2331" s="183">
        <f t="shared" si="150"/>
        <v>15.88</v>
      </c>
      <c r="U2331" s="179" t="s">
        <v>29</v>
      </c>
      <c r="V2331" s="179">
        <v>1996</v>
      </c>
      <c r="W2331" s="179" t="s">
        <v>2737</v>
      </c>
      <c r="X2331" s="179"/>
      <c r="Y2331" s="179" t="s">
        <v>9864</v>
      </c>
      <c r="Z2331" s="179">
        <v>100</v>
      </c>
      <c r="AA2331" s="336" t="s">
        <v>2877</v>
      </c>
      <c r="AB2331" s="179">
        <v>0</v>
      </c>
      <c r="AC2331" s="179"/>
      <c r="AD2331" s="336" t="s">
        <v>43</v>
      </c>
      <c r="AE2331" s="336" t="s">
        <v>55</v>
      </c>
      <c r="AF2331" s="179"/>
      <c r="AG2331" s="179" t="s">
        <v>9911</v>
      </c>
      <c r="AH2331" s="1"/>
      <c r="AI2331" s="1"/>
      <c r="AJ2331" s="1">
        <f t="shared" si="148"/>
        <v>0</v>
      </c>
      <c r="AK2331" s="1">
        <f t="shared" si="147"/>
        <v>-15.88</v>
      </c>
    </row>
    <row r="2332" spans="1:38" s="16" customFormat="1" ht="31.5" customHeight="1">
      <c r="A2332" s="179" t="s">
        <v>6868</v>
      </c>
      <c r="B2332" s="179" t="s">
        <v>16</v>
      </c>
      <c r="C2332" s="179" t="s">
        <v>292</v>
      </c>
      <c r="D2332" s="79">
        <v>42583</v>
      </c>
      <c r="E2332" s="176">
        <v>0.83472222222222225</v>
      </c>
      <c r="F2332" s="79">
        <v>42583</v>
      </c>
      <c r="G2332" s="176">
        <v>0.86111111111111116</v>
      </c>
      <c r="H2332" s="377">
        <f t="shared" si="149"/>
        <v>2.6388888887595385E-2</v>
      </c>
      <c r="I2332" s="179">
        <v>4</v>
      </c>
      <c r="J2332" s="179" t="s">
        <v>2463</v>
      </c>
      <c r="K2332" s="179" t="s">
        <v>21</v>
      </c>
      <c r="L2332" s="179" t="s">
        <v>10</v>
      </c>
      <c r="M2332" s="179" t="s">
        <v>6912</v>
      </c>
      <c r="N2332" s="179" t="s">
        <v>3</v>
      </c>
      <c r="O2332" s="179" t="s">
        <v>8</v>
      </c>
      <c r="P2332" s="179" t="s">
        <v>6913</v>
      </c>
      <c r="Q2332" s="179" t="s">
        <v>6914</v>
      </c>
      <c r="R2332" s="179">
        <v>0.89</v>
      </c>
      <c r="S2332" s="179"/>
      <c r="T2332" s="177">
        <f t="shared" si="150"/>
        <v>0.89</v>
      </c>
      <c r="U2332" s="179" t="s">
        <v>29</v>
      </c>
      <c r="V2332" s="179">
        <v>1968</v>
      </c>
      <c r="W2332" s="179" t="s">
        <v>2745</v>
      </c>
      <c r="X2332" s="179"/>
      <c r="Y2332" s="179" t="s">
        <v>9912</v>
      </c>
      <c r="Z2332" s="179">
        <v>100</v>
      </c>
      <c r="AA2332" s="336" t="s">
        <v>2877</v>
      </c>
      <c r="AB2332" s="179">
        <v>0</v>
      </c>
      <c r="AC2332" s="179"/>
      <c r="AD2332" s="336" t="s">
        <v>43</v>
      </c>
      <c r="AE2332" s="336" t="s">
        <v>55</v>
      </c>
      <c r="AF2332" s="179"/>
      <c r="AG2332" s="179" t="s">
        <v>9913</v>
      </c>
      <c r="AH2332" s="1"/>
      <c r="AI2332" s="1"/>
      <c r="AJ2332" s="1">
        <f t="shared" si="148"/>
        <v>0</v>
      </c>
      <c r="AK2332" s="1">
        <f t="shared" si="147"/>
        <v>-0.89</v>
      </c>
    </row>
    <row r="2333" spans="1:38" s="16" customFormat="1" ht="94.5" customHeight="1">
      <c r="A2333" s="179" t="s">
        <v>6868</v>
      </c>
      <c r="B2333" s="115" t="s">
        <v>16</v>
      </c>
      <c r="C2333" s="179" t="s">
        <v>292</v>
      </c>
      <c r="D2333" s="79">
        <v>42584</v>
      </c>
      <c r="E2333" s="176">
        <v>0.40972222222222227</v>
      </c>
      <c r="F2333" s="79">
        <v>42584</v>
      </c>
      <c r="G2333" s="176">
        <v>0.40972222222222227</v>
      </c>
      <c r="H2333" s="377">
        <f t="shared" si="149"/>
        <v>0</v>
      </c>
      <c r="I2333" s="179">
        <v>5</v>
      </c>
      <c r="J2333" s="179" t="s">
        <v>144</v>
      </c>
      <c r="K2333" s="179" t="s">
        <v>9</v>
      </c>
      <c r="L2333" s="179" t="s">
        <v>4</v>
      </c>
      <c r="M2333" s="179" t="s">
        <v>941</v>
      </c>
      <c r="N2333" s="179" t="s">
        <v>3</v>
      </c>
      <c r="O2333" s="179" t="s">
        <v>8</v>
      </c>
      <c r="P2333" s="179" t="s">
        <v>6915</v>
      </c>
      <c r="Q2333" s="179" t="s">
        <v>6916</v>
      </c>
      <c r="R2333" s="179"/>
      <c r="S2333" s="179">
        <v>3.16</v>
      </c>
      <c r="T2333" s="177">
        <f t="shared" si="150"/>
        <v>3.16</v>
      </c>
      <c r="U2333" s="179" t="s">
        <v>29</v>
      </c>
      <c r="V2333" s="179">
        <v>2012</v>
      </c>
      <c r="W2333" s="179" t="s">
        <v>2737</v>
      </c>
      <c r="X2333" s="179"/>
      <c r="Y2333" s="179" t="s">
        <v>9914</v>
      </c>
      <c r="Z2333" s="179">
        <v>100</v>
      </c>
      <c r="AA2333" s="336" t="s">
        <v>2854</v>
      </c>
      <c r="AB2333" s="179">
        <v>0</v>
      </c>
      <c r="AC2333" s="179"/>
      <c r="AD2333" s="336" t="s">
        <v>31</v>
      </c>
      <c r="AE2333" s="336" t="s">
        <v>55</v>
      </c>
      <c r="AF2333" s="179"/>
      <c r="AG2333" s="179" t="s">
        <v>9915</v>
      </c>
      <c r="AH2333" s="1"/>
      <c r="AI2333" s="1"/>
      <c r="AJ2333" s="1">
        <f t="shared" si="148"/>
        <v>0</v>
      </c>
      <c r="AK2333" s="1">
        <f t="shared" si="147"/>
        <v>-3.16</v>
      </c>
    </row>
    <row r="2334" spans="1:38" s="16" customFormat="1" ht="110.25" customHeight="1">
      <c r="A2334" s="179" t="s">
        <v>6868</v>
      </c>
      <c r="B2334" s="115" t="s">
        <v>16</v>
      </c>
      <c r="C2334" s="179" t="s">
        <v>292</v>
      </c>
      <c r="D2334" s="79">
        <v>42585</v>
      </c>
      <c r="E2334" s="176">
        <v>0.30277777777777776</v>
      </c>
      <c r="F2334" s="79">
        <v>42585</v>
      </c>
      <c r="G2334" s="176">
        <v>0.30277777777777776</v>
      </c>
      <c r="H2334" s="377">
        <f t="shared" si="149"/>
        <v>0</v>
      </c>
      <c r="I2334" s="179">
        <v>13</v>
      </c>
      <c r="J2334" s="179" t="s">
        <v>6917</v>
      </c>
      <c r="K2334" s="179" t="s">
        <v>9</v>
      </c>
      <c r="L2334" s="179" t="s">
        <v>10</v>
      </c>
      <c r="M2334" s="179" t="s">
        <v>293</v>
      </c>
      <c r="N2334" s="179" t="s">
        <v>3</v>
      </c>
      <c r="O2334" s="179" t="s">
        <v>8</v>
      </c>
      <c r="P2334" s="378" t="s">
        <v>6918</v>
      </c>
      <c r="Q2334" s="179" t="s">
        <v>6919</v>
      </c>
      <c r="R2334" s="179"/>
      <c r="S2334" s="179">
        <v>10.51</v>
      </c>
      <c r="T2334" s="177">
        <f t="shared" si="150"/>
        <v>10.51</v>
      </c>
      <c r="U2334" s="179" t="s">
        <v>29</v>
      </c>
      <c r="V2334" s="179">
        <v>1979</v>
      </c>
      <c r="W2334" s="179" t="s">
        <v>2813</v>
      </c>
      <c r="X2334" s="179"/>
      <c r="Y2334" s="179" t="s">
        <v>9916</v>
      </c>
      <c r="Z2334" s="179">
        <v>100</v>
      </c>
      <c r="AA2334" s="336" t="s">
        <v>2854</v>
      </c>
      <c r="AB2334" s="179">
        <v>0</v>
      </c>
      <c r="AC2334" s="179"/>
      <c r="AD2334" s="336" t="s">
        <v>43</v>
      </c>
      <c r="AE2334" s="336" t="s">
        <v>55</v>
      </c>
      <c r="AF2334" s="179"/>
      <c r="AG2334" s="179" t="s">
        <v>9917</v>
      </c>
      <c r="AH2334" s="1"/>
      <c r="AI2334" s="1"/>
      <c r="AJ2334" s="1">
        <f t="shared" si="148"/>
        <v>0</v>
      </c>
      <c r="AK2334" s="1">
        <f t="shared" si="147"/>
        <v>-10.51</v>
      </c>
    </row>
    <row r="2335" spans="1:38" s="16" customFormat="1" ht="47.25" customHeight="1">
      <c r="A2335" s="179" t="s">
        <v>6868</v>
      </c>
      <c r="B2335" s="115" t="s">
        <v>16</v>
      </c>
      <c r="C2335" s="179" t="s">
        <v>292</v>
      </c>
      <c r="D2335" s="79">
        <v>42585</v>
      </c>
      <c r="E2335" s="176">
        <v>0.37847222222222227</v>
      </c>
      <c r="F2335" s="79">
        <v>42585</v>
      </c>
      <c r="G2335" s="176">
        <v>0.37986111111111115</v>
      </c>
      <c r="H2335" s="377">
        <f t="shared" si="149"/>
        <v>1.3888888934161514E-3</v>
      </c>
      <c r="I2335" s="179">
        <v>13</v>
      </c>
      <c r="J2335" s="179" t="s">
        <v>940</v>
      </c>
      <c r="K2335" s="179" t="s">
        <v>21</v>
      </c>
      <c r="L2335" s="179" t="s">
        <v>10</v>
      </c>
      <c r="M2335" s="179" t="s">
        <v>293</v>
      </c>
      <c r="N2335" s="179" t="s">
        <v>3</v>
      </c>
      <c r="O2335" s="179" t="s">
        <v>8</v>
      </c>
      <c r="P2335" s="378" t="s">
        <v>6918</v>
      </c>
      <c r="Q2335" s="179" t="s">
        <v>6920</v>
      </c>
      <c r="R2335" s="179">
        <v>3.5</v>
      </c>
      <c r="S2335" s="179"/>
      <c r="T2335" s="177">
        <f t="shared" si="150"/>
        <v>3.5</v>
      </c>
      <c r="U2335" s="179" t="s">
        <v>29</v>
      </c>
      <c r="V2335" s="179">
        <v>1979</v>
      </c>
      <c r="W2335" s="179" t="s">
        <v>2813</v>
      </c>
      <c r="X2335" s="179"/>
      <c r="Y2335" s="179" t="s">
        <v>9916</v>
      </c>
      <c r="Z2335" s="179">
        <v>100</v>
      </c>
      <c r="AA2335" s="336" t="s">
        <v>2854</v>
      </c>
      <c r="AB2335" s="179">
        <v>0</v>
      </c>
      <c r="AC2335" s="179"/>
      <c r="AD2335" s="336" t="s">
        <v>43</v>
      </c>
      <c r="AE2335" s="336" t="s">
        <v>55</v>
      </c>
      <c r="AF2335" s="179"/>
      <c r="AG2335" s="179" t="s">
        <v>9918</v>
      </c>
      <c r="AH2335" s="1"/>
      <c r="AI2335" s="1"/>
      <c r="AJ2335" s="1">
        <f t="shared" si="148"/>
        <v>0</v>
      </c>
      <c r="AK2335" s="1">
        <f t="shared" si="147"/>
        <v>-3.5</v>
      </c>
    </row>
    <row r="2336" spans="1:38" s="16" customFormat="1" ht="47.25" customHeight="1">
      <c r="A2336" s="179" t="s">
        <v>6868</v>
      </c>
      <c r="B2336" s="115" t="s">
        <v>16</v>
      </c>
      <c r="C2336" s="179" t="s">
        <v>292</v>
      </c>
      <c r="D2336" s="79">
        <v>42585</v>
      </c>
      <c r="E2336" s="176">
        <v>0.76041666666666663</v>
      </c>
      <c r="F2336" s="79">
        <v>42585</v>
      </c>
      <c r="G2336" s="176">
        <v>0.76041666666666663</v>
      </c>
      <c r="H2336" s="377">
        <f t="shared" si="149"/>
        <v>0</v>
      </c>
      <c r="I2336" s="179">
        <v>2</v>
      </c>
      <c r="J2336" s="179" t="s">
        <v>940</v>
      </c>
      <c r="K2336" s="179" t="s">
        <v>9</v>
      </c>
      <c r="L2336" s="179" t="s">
        <v>10</v>
      </c>
      <c r="M2336" s="179" t="s">
        <v>6921</v>
      </c>
      <c r="N2336" s="179" t="s">
        <v>3</v>
      </c>
      <c r="O2336" s="179" t="s">
        <v>8</v>
      </c>
      <c r="P2336" s="378" t="s">
        <v>6922</v>
      </c>
      <c r="Q2336" s="179" t="s">
        <v>6919</v>
      </c>
      <c r="R2336" s="179"/>
      <c r="S2336" s="179">
        <v>7.0000000000000007E-2</v>
      </c>
      <c r="T2336" s="177">
        <f t="shared" si="150"/>
        <v>7.0000000000000007E-2</v>
      </c>
      <c r="U2336" s="179" t="s">
        <v>7</v>
      </c>
      <c r="V2336" s="179">
        <v>1981</v>
      </c>
      <c r="W2336" s="179" t="s">
        <v>9919</v>
      </c>
      <c r="X2336" s="179"/>
      <c r="Y2336" s="179" t="s">
        <v>9920</v>
      </c>
      <c r="Z2336" s="179">
        <v>100</v>
      </c>
      <c r="AA2336" s="336" t="s">
        <v>9742</v>
      </c>
      <c r="AB2336" s="179">
        <v>0</v>
      </c>
      <c r="AC2336" s="179"/>
      <c r="AD2336" s="336" t="s">
        <v>43</v>
      </c>
      <c r="AE2336" s="336" t="s">
        <v>55</v>
      </c>
      <c r="AF2336" s="179"/>
      <c r="AG2336" s="179" t="s">
        <v>9921</v>
      </c>
      <c r="AH2336" s="1"/>
      <c r="AI2336" s="1"/>
      <c r="AJ2336" s="1">
        <f t="shared" si="148"/>
        <v>0</v>
      </c>
      <c r="AK2336" s="1">
        <f t="shared" si="147"/>
        <v>-7.0000000000000007E-2</v>
      </c>
    </row>
    <row r="2337" spans="1:37" s="16" customFormat="1" ht="31.5" customHeight="1">
      <c r="A2337" s="179" t="s">
        <v>6868</v>
      </c>
      <c r="B2337" s="115" t="s">
        <v>16</v>
      </c>
      <c r="C2337" s="179" t="s">
        <v>488</v>
      </c>
      <c r="D2337" s="79">
        <v>42586</v>
      </c>
      <c r="E2337" s="176">
        <v>0.45069444444444445</v>
      </c>
      <c r="F2337" s="79">
        <v>42586</v>
      </c>
      <c r="G2337" s="68">
        <v>0.52430555555555558</v>
      </c>
      <c r="H2337" s="377">
        <f t="shared" si="149"/>
        <v>7.3611111110949423E-2</v>
      </c>
      <c r="I2337" s="179">
        <v>18</v>
      </c>
      <c r="J2337" s="179" t="s">
        <v>6961</v>
      </c>
      <c r="K2337" s="179" t="s">
        <v>21</v>
      </c>
      <c r="L2337" s="179" t="s">
        <v>17</v>
      </c>
      <c r="M2337" s="179" t="s">
        <v>6962</v>
      </c>
      <c r="N2337" s="179">
        <v>35</v>
      </c>
      <c r="O2337" s="179" t="s">
        <v>8</v>
      </c>
      <c r="P2337" s="179" t="s">
        <v>6963</v>
      </c>
      <c r="Q2337" s="179" t="s">
        <v>6964</v>
      </c>
      <c r="R2337" s="179">
        <v>51.83</v>
      </c>
      <c r="S2337" s="179"/>
      <c r="T2337" s="177">
        <f t="shared" si="150"/>
        <v>51.83</v>
      </c>
      <c r="U2337" s="179" t="s">
        <v>29</v>
      </c>
      <c r="V2337" s="179"/>
      <c r="W2337" s="179"/>
      <c r="X2337" s="179"/>
      <c r="Y2337" s="179"/>
      <c r="Z2337" s="179"/>
      <c r="AA2337" s="116"/>
      <c r="AB2337" s="179"/>
      <c r="AC2337" s="179"/>
      <c r="AD2337" s="179" t="s">
        <v>38</v>
      </c>
      <c r="AE2337" s="179" t="s">
        <v>55</v>
      </c>
      <c r="AF2337" s="179"/>
      <c r="AG2337" s="179" t="s">
        <v>2867</v>
      </c>
      <c r="AH2337" s="1"/>
      <c r="AI2337" s="1"/>
      <c r="AJ2337" s="1">
        <f t="shared" si="148"/>
        <v>0</v>
      </c>
      <c r="AK2337" s="1">
        <f t="shared" si="147"/>
        <v>-51.83</v>
      </c>
    </row>
    <row r="2338" spans="1:37" s="16" customFormat="1" ht="47.25" customHeight="1">
      <c r="A2338" s="179" t="s">
        <v>6868</v>
      </c>
      <c r="B2338" s="115" t="s">
        <v>16</v>
      </c>
      <c r="C2338" s="179" t="s">
        <v>292</v>
      </c>
      <c r="D2338" s="79">
        <v>42586</v>
      </c>
      <c r="E2338" s="176">
        <v>0.45694444444444443</v>
      </c>
      <c r="F2338" s="79">
        <v>42586</v>
      </c>
      <c r="G2338" s="176">
        <v>0.45694444444444443</v>
      </c>
      <c r="H2338" s="377">
        <f t="shared" si="149"/>
        <v>0</v>
      </c>
      <c r="I2338" s="179">
        <v>41</v>
      </c>
      <c r="J2338" s="179" t="s">
        <v>498</v>
      </c>
      <c r="K2338" s="179" t="s">
        <v>9</v>
      </c>
      <c r="L2338" s="179" t="s">
        <v>10</v>
      </c>
      <c r="M2338" s="179" t="s">
        <v>6229</v>
      </c>
      <c r="N2338" s="179">
        <v>35</v>
      </c>
      <c r="O2338" s="179" t="s">
        <v>8</v>
      </c>
      <c r="P2338" s="179" t="s">
        <v>6980</v>
      </c>
      <c r="Q2338" s="179" t="s">
        <v>8096</v>
      </c>
      <c r="R2338" s="179"/>
      <c r="S2338" s="179">
        <v>4.9800000000000004</v>
      </c>
      <c r="T2338" s="177">
        <f t="shared" si="150"/>
        <v>4.9800000000000004</v>
      </c>
      <c r="U2338" s="179" t="s">
        <v>29</v>
      </c>
      <c r="V2338" s="179">
        <v>1970</v>
      </c>
      <c r="W2338" s="179" t="s">
        <v>2717</v>
      </c>
      <c r="X2338" s="179"/>
      <c r="Y2338" s="179" t="s">
        <v>9922</v>
      </c>
      <c r="Z2338" s="179">
        <v>100</v>
      </c>
      <c r="AA2338" s="336" t="s">
        <v>9672</v>
      </c>
      <c r="AB2338" s="179">
        <v>0</v>
      </c>
      <c r="AC2338" s="179"/>
      <c r="AD2338" s="336" t="s">
        <v>43</v>
      </c>
      <c r="AE2338" s="336" t="s">
        <v>55</v>
      </c>
      <c r="AF2338" s="179"/>
      <c r="AG2338" s="179" t="s">
        <v>9786</v>
      </c>
      <c r="AH2338" s="1"/>
      <c r="AI2338" s="1"/>
      <c r="AJ2338" s="1">
        <f t="shared" si="148"/>
        <v>0</v>
      </c>
      <c r="AK2338" s="1">
        <f t="shared" si="147"/>
        <v>-4.9800000000000004</v>
      </c>
    </row>
    <row r="2339" spans="1:37" s="16" customFormat="1" ht="63" customHeight="1">
      <c r="A2339" s="179" t="s">
        <v>6868</v>
      </c>
      <c r="B2339" s="115" t="s">
        <v>16</v>
      </c>
      <c r="C2339" s="179" t="s">
        <v>292</v>
      </c>
      <c r="D2339" s="79">
        <v>42586</v>
      </c>
      <c r="E2339" s="176">
        <v>0.82986111111111116</v>
      </c>
      <c r="F2339" s="79">
        <v>42586</v>
      </c>
      <c r="G2339" s="176">
        <v>0.8305555555555556</v>
      </c>
      <c r="H2339" s="377">
        <f t="shared" si="149"/>
        <v>6.944444467080757E-4</v>
      </c>
      <c r="I2339" s="179">
        <v>3</v>
      </c>
      <c r="J2339" s="179" t="s">
        <v>4432</v>
      </c>
      <c r="K2339" s="179" t="s">
        <v>21</v>
      </c>
      <c r="L2339" s="179" t="s">
        <v>10</v>
      </c>
      <c r="M2339" s="179" t="s">
        <v>6981</v>
      </c>
      <c r="N2339" s="179" t="s">
        <v>3</v>
      </c>
      <c r="O2339" s="179" t="s">
        <v>8</v>
      </c>
      <c r="P2339" s="179" t="s">
        <v>6982</v>
      </c>
      <c r="Q2339" s="179" t="s">
        <v>8063</v>
      </c>
      <c r="R2339" s="179"/>
      <c r="S2339" s="179">
        <v>0.05</v>
      </c>
      <c r="T2339" s="177">
        <f t="shared" si="150"/>
        <v>0.05</v>
      </c>
      <c r="U2339" s="179" t="s">
        <v>29</v>
      </c>
      <c r="V2339" s="179">
        <v>2002</v>
      </c>
      <c r="W2339" s="179" t="s">
        <v>2813</v>
      </c>
      <c r="X2339" s="179"/>
      <c r="Y2339" s="179" t="s">
        <v>9923</v>
      </c>
      <c r="Z2339" s="179">
        <v>100</v>
      </c>
      <c r="AA2339" s="336" t="s">
        <v>2877</v>
      </c>
      <c r="AB2339" s="179">
        <v>0</v>
      </c>
      <c r="AC2339" s="179"/>
      <c r="AD2339" s="336" t="s">
        <v>43</v>
      </c>
      <c r="AE2339" s="336" t="s">
        <v>55</v>
      </c>
      <c r="AF2339" s="179"/>
      <c r="AG2339" s="179" t="s">
        <v>9924</v>
      </c>
      <c r="AH2339" s="1"/>
      <c r="AI2339" s="1"/>
      <c r="AJ2339" s="1">
        <f t="shared" si="148"/>
        <v>0</v>
      </c>
      <c r="AK2339" s="1">
        <f t="shared" si="147"/>
        <v>-0.05</v>
      </c>
    </row>
    <row r="2340" spans="1:37" s="16" customFormat="1" ht="47.25" customHeight="1">
      <c r="A2340" s="179" t="s">
        <v>6868</v>
      </c>
      <c r="B2340" s="115" t="s">
        <v>16</v>
      </c>
      <c r="C2340" s="179" t="s">
        <v>292</v>
      </c>
      <c r="D2340" s="79">
        <v>42586</v>
      </c>
      <c r="E2340" s="176">
        <v>0.91249999999999998</v>
      </c>
      <c r="F2340" s="79">
        <v>42586</v>
      </c>
      <c r="G2340" s="176">
        <v>0.99930555555555556</v>
      </c>
      <c r="H2340" s="377">
        <f t="shared" si="149"/>
        <v>8.6805555554747116E-2</v>
      </c>
      <c r="I2340" s="179">
        <v>3</v>
      </c>
      <c r="J2340" s="179" t="s">
        <v>144</v>
      </c>
      <c r="K2340" s="179" t="s">
        <v>15</v>
      </c>
      <c r="L2340" s="179" t="s">
        <v>10</v>
      </c>
      <c r="M2340" s="179" t="s">
        <v>6921</v>
      </c>
      <c r="N2340" s="179" t="s">
        <v>3</v>
      </c>
      <c r="O2340" s="179" t="s">
        <v>8</v>
      </c>
      <c r="P2340" s="179" t="s">
        <v>6983</v>
      </c>
      <c r="Q2340" s="179" t="s">
        <v>8064</v>
      </c>
      <c r="R2340" s="179">
        <v>0.31</v>
      </c>
      <c r="S2340" s="179"/>
      <c r="T2340" s="177">
        <f t="shared" si="150"/>
        <v>0.31</v>
      </c>
      <c r="U2340" s="179" t="s">
        <v>29</v>
      </c>
      <c r="V2340" s="179">
        <v>1949</v>
      </c>
      <c r="W2340" s="179" t="s">
        <v>9925</v>
      </c>
      <c r="X2340" s="179"/>
      <c r="Y2340" s="179" t="s">
        <v>9926</v>
      </c>
      <c r="Z2340" s="179">
        <v>100</v>
      </c>
      <c r="AA2340" s="336" t="s">
        <v>2854</v>
      </c>
      <c r="AB2340" s="179">
        <v>0</v>
      </c>
      <c r="AC2340" s="179"/>
      <c r="AD2340" s="336" t="s">
        <v>31</v>
      </c>
      <c r="AE2340" s="336" t="s">
        <v>55</v>
      </c>
      <c r="AF2340" s="179"/>
      <c r="AG2340" s="179" t="s">
        <v>9927</v>
      </c>
      <c r="AH2340" s="1"/>
      <c r="AI2340" s="1"/>
      <c r="AJ2340" s="1">
        <f t="shared" si="148"/>
        <v>0</v>
      </c>
      <c r="AK2340" s="1">
        <f t="shared" si="147"/>
        <v>-0.31</v>
      </c>
    </row>
    <row r="2341" spans="1:37" ht="47.25" customHeight="1">
      <c r="A2341" s="179" t="s">
        <v>6868</v>
      </c>
      <c r="B2341" s="115" t="s">
        <v>16</v>
      </c>
      <c r="C2341" s="179" t="s">
        <v>292</v>
      </c>
      <c r="D2341" s="79">
        <v>42586</v>
      </c>
      <c r="E2341" s="176">
        <v>0.93680555555555556</v>
      </c>
      <c r="F2341" s="79">
        <v>42586</v>
      </c>
      <c r="G2341" s="176">
        <v>0.94097222222222221</v>
      </c>
      <c r="H2341" s="377">
        <f t="shared" si="149"/>
        <v>4.166666665696539E-3</v>
      </c>
      <c r="I2341" s="179">
        <v>16</v>
      </c>
      <c r="J2341" s="179" t="s">
        <v>144</v>
      </c>
      <c r="K2341" s="179" t="s">
        <v>51</v>
      </c>
      <c r="L2341" s="179" t="s">
        <v>10</v>
      </c>
      <c r="M2341" s="179" t="s">
        <v>6984</v>
      </c>
      <c r="N2341" s="179" t="s">
        <v>3</v>
      </c>
      <c r="O2341" s="179" t="s">
        <v>8</v>
      </c>
      <c r="P2341" s="179" t="s">
        <v>6985</v>
      </c>
      <c r="Q2341" s="179" t="s">
        <v>8065</v>
      </c>
      <c r="R2341" s="179"/>
      <c r="S2341" s="179">
        <v>1.25</v>
      </c>
      <c r="T2341" s="177">
        <f t="shared" si="150"/>
        <v>1.25</v>
      </c>
      <c r="U2341" s="179" t="s">
        <v>29</v>
      </c>
      <c r="V2341" s="179">
        <v>1968</v>
      </c>
      <c r="W2341" s="179" t="s">
        <v>2725</v>
      </c>
      <c r="X2341" s="179"/>
      <c r="Y2341" s="79">
        <v>42256</v>
      </c>
      <c r="Z2341" s="179">
        <v>100</v>
      </c>
      <c r="AA2341" s="336" t="s">
        <v>9702</v>
      </c>
      <c r="AB2341" s="179">
        <v>0</v>
      </c>
      <c r="AC2341" s="179"/>
      <c r="AD2341" s="336" t="s">
        <v>43</v>
      </c>
      <c r="AE2341" s="336" t="s">
        <v>55</v>
      </c>
      <c r="AF2341" s="179"/>
      <c r="AG2341" s="179" t="s">
        <v>9928</v>
      </c>
      <c r="AJ2341" s="1">
        <f t="shared" si="148"/>
        <v>0</v>
      </c>
      <c r="AK2341" s="1">
        <f t="shared" si="147"/>
        <v>-1.25</v>
      </c>
    </row>
    <row r="2342" spans="1:37" ht="47.25" customHeight="1">
      <c r="A2342" s="179" t="s">
        <v>6868</v>
      </c>
      <c r="B2342" s="115" t="s">
        <v>16</v>
      </c>
      <c r="C2342" s="179" t="s">
        <v>292</v>
      </c>
      <c r="D2342" s="79">
        <v>42586</v>
      </c>
      <c r="E2342" s="176">
        <v>0.98611111111111116</v>
      </c>
      <c r="F2342" s="79">
        <v>42587</v>
      </c>
      <c r="G2342" s="176">
        <v>0.27083333333333331</v>
      </c>
      <c r="H2342" s="377">
        <f t="shared" si="149"/>
        <v>0.28472222222626442</v>
      </c>
      <c r="I2342" s="179">
        <v>9</v>
      </c>
      <c r="J2342" s="179" t="s">
        <v>144</v>
      </c>
      <c r="K2342" s="179" t="s">
        <v>52</v>
      </c>
      <c r="L2342" s="179" t="s">
        <v>10</v>
      </c>
      <c r="M2342" s="179" t="s">
        <v>2407</v>
      </c>
      <c r="N2342" s="179" t="s">
        <v>3</v>
      </c>
      <c r="O2342" s="179" t="s">
        <v>8</v>
      </c>
      <c r="P2342" s="179" t="s">
        <v>2825</v>
      </c>
      <c r="Q2342" s="179" t="s">
        <v>8066</v>
      </c>
      <c r="R2342" s="179">
        <v>13.7</v>
      </c>
      <c r="S2342" s="179"/>
      <c r="T2342" s="177">
        <f t="shared" si="150"/>
        <v>13.7</v>
      </c>
      <c r="U2342" s="179" t="s">
        <v>29</v>
      </c>
      <c r="V2342" s="179">
        <v>1954</v>
      </c>
      <c r="W2342" s="179" t="s">
        <v>2725</v>
      </c>
      <c r="X2342" s="79"/>
      <c r="Y2342" s="79" t="s">
        <v>9929</v>
      </c>
      <c r="Z2342" s="179">
        <v>100</v>
      </c>
      <c r="AA2342" s="336" t="s">
        <v>2877</v>
      </c>
      <c r="AB2342" s="179">
        <v>0</v>
      </c>
      <c r="AC2342" s="79"/>
      <c r="AD2342" s="179" t="s">
        <v>31</v>
      </c>
      <c r="AE2342" s="179" t="s">
        <v>55</v>
      </c>
      <c r="AF2342" s="179"/>
      <c r="AG2342" s="179" t="s">
        <v>9930</v>
      </c>
      <c r="AJ2342" s="1">
        <f t="shared" si="148"/>
        <v>0</v>
      </c>
      <c r="AK2342" s="1">
        <f t="shared" si="147"/>
        <v>-13.7</v>
      </c>
    </row>
    <row r="2343" spans="1:37" ht="47.25" customHeight="1">
      <c r="A2343" s="179" t="s">
        <v>6868</v>
      </c>
      <c r="B2343" s="115" t="s">
        <v>16</v>
      </c>
      <c r="C2343" s="179" t="s">
        <v>488</v>
      </c>
      <c r="D2343" s="79">
        <v>42586</v>
      </c>
      <c r="E2343" s="176">
        <v>0.89097222222222217</v>
      </c>
      <c r="F2343" s="79">
        <v>42586</v>
      </c>
      <c r="G2343" s="176">
        <v>0.89097222222222217</v>
      </c>
      <c r="H2343" s="377">
        <f t="shared" si="149"/>
        <v>0</v>
      </c>
      <c r="I2343" s="179">
        <v>25</v>
      </c>
      <c r="J2343" s="179" t="s">
        <v>705</v>
      </c>
      <c r="K2343" s="115"/>
      <c r="L2343" s="179" t="s">
        <v>17</v>
      </c>
      <c r="M2343" s="179" t="s">
        <v>6965</v>
      </c>
      <c r="N2343" s="179">
        <v>35</v>
      </c>
      <c r="O2343" s="179" t="s">
        <v>8</v>
      </c>
      <c r="P2343" s="179" t="s">
        <v>6966</v>
      </c>
      <c r="Q2343" s="179" t="s">
        <v>6967</v>
      </c>
      <c r="R2343" s="179"/>
      <c r="S2343" s="179">
        <v>4.17</v>
      </c>
      <c r="T2343" s="177">
        <f t="shared" si="150"/>
        <v>4.17</v>
      </c>
      <c r="U2343" s="179" t="s">
        <v>29</v>
      </c>
      <c r="V2343" s="179"/>
      <c r="W2343" s="179"/>
      <c r="X2343" s="179"/>
      <c r="Y2343" s="79"/>
      <c r="Z2343" s="179"/>
      <c r="AA2343" s="116"/>
      <c r="AB2343" s="179"/>
      <c r="AC2343" s="179"/>
      <c r="AD2343" s="179" t="s">
        <v>38</v>
      </c>
      <c r="AE2343" s="179" t="s">
        <v>55</v>
      </c>
      <c r="AF2343" s="179"/>
      <c r="AG2343" s="179" t="s">
        <v>9931</v>
      </c>
      <c r="AJ2343" s="1">
        <f t="shared" si="148"/>
        <v>0</v>
      </c>
      <c r="AK2343" s="1">
        <f t="shared" si="147"/>
        <v>-4.17</v>
      </c>
    </row>
    <row r="2344" spans="1:37" ht="31.5" customHeight="1">
      <c r="A2344" s="179" t="s">
        <v>6868</v>
      </c>
      <c r="B2344" s="115" t="s">
        <v>16</v>
      </c>
      <c r="C2344" s="179" t="s">
        <v>488</v>
      </c>
      <c r="D2344" s="79">
        <v>42587</v>
      </c>
      <c r="E2344" s="176">
        <v>4.8611111111111112E-2</v>
      </c>
      <c r="F2344" s="79">
        <v>42587</v>
      </c>
      <c r="G2344" s="176">
        <v>4.8611111111111112E-2</v>
      </c>
      <c r="H2344" s="377">
        <f t="shared" si="149"/>
        <v>0</v>
      </c>
      <c r="I2344" s="179">
        <v>30</v>
      </c>
      <c r="J2344" s="179" t="s">
        <v>705</v>
      </c>
      <c r="K2344" s="179"/>
      <c r="L2344" s="179" t="s">
        <v>17</v>
      </c>
      <c r="M2344" s="179" t="s">
        <v>9932</v>
      </c>
      <c r="N2344" s="179">
        <v>35</v>
      </c>
      <c r="O2344" s="179" t="s">
        <v>8</v>
      </c>
      <c r="P2344" s="179" t="s">
        <v>9933</v>
      </c>
      <c r="Q2344" s="179" t="s">
        <v>9934</v>
      </c>
      <c r="R2344" s="179"/>
      <c r="S2344" s="179">
        <v>13.68</v>
      </c>
      <c r="T2344" s="177">
        <f t="shared" si="150"/>
        <v>13.68</v>
      </c>
      <c r="U2344" s="179" t="s">
        <v>29</v>
      </c>
      <c r="V2344" s="179"/>
      <c r="W2344" s="179"/>
      <c r="X2344" s="179"/>
      <c r="Y2344" s="79"/>
      <c r="Z2344" s="179"/>
      <c r="AA2344" s="116"/>
      <c r="AB2344" s="179"/>
      <c r="AC2344" s="179"/>
      <c r="AD2344" s="179" t="s">
        <v>38</v>
      </c>
      <c r="AE2344" s="179" t="s">
        <v>55</v>
      </c>
      <c r="AF2344" s="179"/>
      <c r="AG2344" s="179" t="s">
        <v>2820</v>
      </c>
      <c r="AJ2344" s="1">
        <f t="shared" si="148"/>
        <v>0</v>
      </c>
      <c r="AK2344" s="1">
        <f t="shared" si="147"/>
        <v>-13.68</v>
      </c>
    </row>
    <row r="2345" spans="1:37" ht="31.5" customHeight="1">
      <c r="A2345" s="179" t="s">
        <v>6868</v>
      </c>
      <c r="B2345" s="115" t="s">
        <v>16</v>
      </c>
      <c r="C2345" s="179" t="s">
        <v>292</v>
      </c>
      <c r="D2345" s="79">
        <v>42588</v>
      </c>
      <c r="E2345" s="176">
        <v>0.1986111111111111</v>
      </c>
      <c r="F2345" s="79">
        <v>42588</v>
      </c>
      <c r="G2345" s="176">
        <v>0.21944444444444444</v>
      </c>
      <c r="H2345" s="377">
        <f t="shared" si="149"/>
        <v>2.0833333335758653E-2</v>
      </c>
      <c r="I2345" s="179">
        <v>52</v>
      </c>
      <c r="J2345" s="179" t="s">
        <v>8298</v>
      </c>
      <c r="K2345" s="179" t="s">
        <v>51</v>
      </c>
      <c r="L2345" s="179" t="s">
        <v>4</v>
      </c>
      <c r="M2345" s="179" t="s">
        <v>8067</v>
      </c>
      <c r="N2345" s="179">
        <v>35</v>
      </c>
      <c r="O2345" s="179" t="s">
        <v>14</v>
      </c>
      <c r="P2345" s="179" t="s">
        <v>7063</v>
      </c>
      <c r="Q2345" s="179" t="s">
        <v>9935</v>
      </c>
      <c r="R2345" s="179"/>
      <c r="S2345" s="179">
        <v>14.42</v>
      </c>
      <c r="T2345" s="177">
        <f t="shared" si="150"/>
        <v>14.42</v>
      </c>
      <c r="U2345" s="179" t="s">
        <v>29</v>
      </c>
      <c r="V2345" s="179">
        <v>2012</v>
      </c>
      <c r="W2345" s="179" t="s">
        <v>2717</v>
      </c>
      <c r="X2345" s="179"/>
      <c r="Y2345" s="79" t="s">
        <v>9936</v>
      </c>
      <c r="Z2345" s="179">
        <v>100</v>
      </c>
      <c r="AA2345" s="336" t="s">
        <v>2877</v>
      </c>
      <c r="AB2345" s="179">
        <v>0</v>
      </c>
      <c r="AC2345" s="179"/>
      <c r="AD2345" s="179" t="s">
        <v>42</v>
      </c>
      <c r="AE2345" s="179"/>
      <c r="AF2345" s="115"/>
      <c r="AG2345" s="179" t="s">
        <v>9937</v>
      </c>
      <c r="AJ2345" s="1">
        <f t="shared" si="148"/>
        <v>0</v>
      </c>
      <c r="AK2345" s="1">
        <f t="shared" si="147"/>
        <v>-14.42</v>
      </c>
    </row>
    <row r="2346" spans="1:37" ht="47.25" customHeight="1">
      <c r="A2346" s="179" t="s">
        <v>6868</v>
      </c>
      <c r="B2346" s="115" t="s">
        <v>16</v>
      </c>
      <c r="C2346" s="179" t="s">
        <v>292</v>
      </c>
      <c r="D2346" s="79">
        <v>42588</v>
      </c>
      <c r="E2346" s="176">
        <v>0.40972222222222227</v>
      </c>
      <c r="F2346" s="79">
        <v>42588</v>
      </c>
      <c r="G2346" s="176">
        <v>0.40972222222222227</v>
      </c>
      <c r="H2346" s="377">
        <f t="shared" si="149"/>
        <v>0</v>
      </c>
      <c r="I2346" s="179">
        <v>5</v>
      </c>
      <c r="J2346" s="179" t="s">
        <v>144</v>
      </c>
      <c r="K2346" s="179" t="s">
        <v>9</v>
      </c>
      <c r="L2346" s="179" t="s">
        <v>4</v>
      </c>
      <c r="M2346" s="179" t="s">
        <v>7064</v>
      </c>
      <c r="N2346" s="179" t="s">
        <v>3</v>
      </c>
      <c r="O2346" s="179" t="s">
        <v>8</v>
      </c>
      <c r="P2346" s="179" t="s">
        <v>8068</v>
      </c>
      <c r="Q2346" s="179" t="s">
        <v>9938</v>
      </c>
      <c r="R2346" s="179"/>
      <c r="S2346" s="179">
        <v>3.01</v>
      </c>
      <c r="T2346" s="177">
        <f t="shared" si="150"/>
        <v>3.01</v>
      </c>
      <c r="U2346" s="179" t="s">
        <v>29</v>
      </c>
      <c r="V2346" s="179">
        <v>1957</v>
      </c>
      <c r="W2346" s="179" t="s">
        <v>2725</v>
      </c>
      <c r="X2346" s="79"/>
      <c r="Y2346" s="79">
        <v>42331</v>
      </c>
      <c r="Z2346" s="179">
        <v>100</v>
      </c>
      <c r="AA2346" s="336" t="s">
        <v>9702</v>
      </c>
      <c r="AB2346" s="179">
        <v>0</v>
      </c>
      <c r="AC2346" s="79"/>
      <c r="AD2346" s="179" t="s">
        <v>31</v>
      </c>
      <c r="AE2346" s="179" t="s">
        <v>55</v>
      </c>
      <c r="AF2346" s="179"/>
      <c r="AG2346" s="179" t="s">
        <v>9939</v>
      </c>
      <c r="AJ2346" s="1">
        <f t="shared" si="148"/>
        <v>0</v>
      </c>
      <c r="AK2346" s="1">
        <f t="shared" ref="AK2346:AK2377" si="151">AJ2346-T2346</f>
        <v>-3.01</v>
      </c>
    </row>
    <row r="2347" spans="1:37" ht="31.5" customHeight="1">
      <c r="A2347" s="179" t="s">
        <v>6868</v>
      </c>
      <c r="B2347" s="115" t="s">
        <v>16</v>
      </c>
      <c r="C2347" s="179" t="s">
        <v>292</v>
      </c>
      <c r="D2347" s="79">
        <v>42589</v>
      </c>
      <c r="E2347" s="176">
        <v>0.36944444444444446</v>
      </c>
      <c r="F2347" s="79">
        <v>42589</v>
      </c>
      <c r="G2347" s="176">
        <v>0.5541666666666667</v>
      </c>
      <c r="H2347" s="377">
        <f t="shared" si="149"/>
        <v>0.18472222222771961</v>
      </c>
      <c r="I2347" s="179">
        <v>2</v>
      </c>
      <c r="J2347" s="179" t="s">
        <v>940</v>
      </c>
      <c r="K2347" s="179" t="s">
        <v>15</v>
      </c>
      <c r="L2347" s="179" t="s">
        <v>4</v>
      </c>
      <c r="M2347" s="179" t="s">
        <v>713</v>
      </c>
      <c r="N2347" s="179" t="s">
        <v>3</v>
      </c>
      <c r="O2347" s="179" t="s">
        <v>8</v>
      </c>
      <c r="P2347" s="378" t="s">
        <v>7092</v>
      </c>
      <c r="Q2347" s="378" t="s">
        <v>8069</v>
      </c>
      <c r="R2347" s="179">
        <v>2.2400000000000002</v>
      </c>
      <c r="S2347" s="179"/>
      <c r="T2347" s="179">
        <v>2.2400000000000002</v>
      </c>
      <c r="U2347" s="179" t="s">
        <v>29</v>
      </c>
      <c r="V2347" s="179">
        <v>1975</v>
      </c>
      <c r="W2347" s="179" t="s">
        <v>2745</v>
      </c>
      <c r="X2347" s="179"/>
      <c r="Y2347" s="79" t="s">
        <v>9940</v>
      </c>
      <c r="Z2347" s="179">
        <v>100</v>
      </c>
      <c r="AA2347" s="336" t="s">
        <v>9672</v>
      </c>
      <c r="AB2347" s="179">
        <v>0</v>
      </c>
      <c r="AC2347" s="179"/>
      <c r="AD2347" s="179" t="s">
        <v>31</v>
      </c>
      <c r="AE2347" s="179" t="s">
        <v>55</v>
      </c>
      <c r="AF2347" s="179"/>
      <c r="AG2347" s="179" t="s">
        <v>9941</v>
      </c>
      <c r="AJ2347" s="1">
        <f t="shared" si="148"/>
        <v>0</v>
      </c>
      <c r="AK2347" s="1">
        <f t="shared" si="151"/>
        <v>-2.2400000000000002</v>
      </c>
    </row>
    <row r="2348" spans="1:37" ht="31.5" customHeight="1">
      <c r="A2348" s="179" t="s">
        <v>6868</v>
      </c>
      <c r="B2348" s="115" t="s">
        <v>16</v>
      </c>
      <c r="C2348" s="179" t="s">
        <v>292</v>
      </c>
      <c r="D2348" s="79">
        <v>42589</v>
      </c>
      <c r="E2348" s="176">
        <v>0.8847222222222223</v>
      </c>
      <c r="F2348" s="79">
        <v>42589</v>
      </c>
      <c r="G2348" s="176">
        <v>0.8847222222222223</v>
      </c>
      <c r="H2348" s="377">
        <f t="shared" si="149"/>
        <v>0</v>
      </c>
      <c r="I2348" s="179">
        <v>5</v>
      </c>
      <c r="J2348" s="179" t="s">
        <v>144</v>
      </c>
      <c r="K2348" s="179" t="s">
        <v>9</v>
      </c>
      <c r="L2348" s="179" t="s">
        <v>4</v>
      </c>
      <c r="M2348" s="179" t="s">
        <v>4436</v>
      </c>
      <c r="N2348" s="179" t="s">
        <v>3</v>
      </c>
      <c r="O2348" s="179" t="s">
        <v>8</v>
      </c>
      <c r="P2348" s="378" t="s">
        <v>6915</v>
      </c>
      <c r="Q2348" s="379" t="s">
        <v>8070</v>
      </c>
      <c r="R2348" s="179"/>
      <c r="S2348" s="179">
        <v>3.06</v>
      </c>
      <c r="T2348" s="177">
        <f t="shared" ref="T2348:T2355" si="152">SUM(R2348:S2348)</f>
        <v>3.06</v>
      </c>
      <c r="U2348" s="179" t="s">
        <v>29</v>
      </c>
      <c r="V2348" s="179">
        <v>2012</v>
      </c>
      <c r="W2348" s="179" t="s">
        <v>2737</v>
      </c>
      <c r="X2348" s="179"/>
      <c r="Y2348" s="79" t="s">
        <v>9942</v>
      </c>
      <c r="Z2348" s="179">
        <v>100</v>
      </c>
      <c r="AA2348" s="336" t="s">
        <v>2854</v>
      </c>
      <c r="AB2348" s="179">
        <v>0</v>
      </c>
      <c r="AC2348" s="179"/>
      <c r="AD2348" s="179" t="s">
        <v>25</v>
      </c>
      <c r="AE2348" s="179"/>
      <c r="AF2348" s="179"/>
      <c r="AG2348" s="379" t="s">
        <v>9943</v>
      </c>
      <c r="AJ2348" s="1">
        <f t="shared" si="148"/>
        <v>0</v>
      </c>
      <c r="AK2348" s="1">
        <f t="shared" si="151"/>
        <v>-3.06</v>
      </c>
    </row>
    <row r="2349" spans="1:37" ht="47.25" customHeight="1">
      <c r="A2349" s="179" t="s">
        <v>6868</v>
      </c>
      <c r="B2349" s="115" t="s">
        <v>16</v>
      </c>
      <c r="C2349" s="179" t="s">
        <v>292</v>
      </c>
      <c r="D2349" s="79">
        <v>42589</v>
      </c>
      <c r="E2349" s="176">
        <v>0.88611111111111107</v>
      </c>
      <c r="F2349" s="79">
        <v>42589</v>
      </c>
      <c r="G2349" s="176">
        <v>0.88611111111111107</v>
      </c>
      <c r="H2349" s="377">
        <f t="shared" si="149"/>
        <v>0</v>
      </c>
      <c r="I2349" s="179">
        <v>17</v>
      </c>
      <c r="J2349" s="179" t="s">
        <v>940</v>
      </c>
      <c r="K2349" s="179" t="s">
        <v>9</v>
      </c>
      <c r="L2349" s="179" t="s">
        <v>4</v>
      </c>
      <c r="M2349" s="179" t="s">
        <v>7093</v>
      </c>
      <c r="N2349" s="179">
        <v>35</v>
      </c>
      <c r="O2349" s="179" t="s">
        <v>8</v>
      </c>
      <c r="P2349" s="378" t="s">
        <v>7094</v>
      </c>
      <c r="Q2349" s="379" t="s">
        <v>8071</v>
      </c>
      <c r="R2349" s="179"/>
      <c r="S2349" s="179">
        <v>2.6</v>
      </c>
      <c r="T2349" s="177">
        <f t="shared" si="152"/>
        <v>2.6</v>
      </c>
      <c r="U2349" s="179" t="s">
        <v>37</v>
      </c>
      <c r="V2349" s="179">
        <v>2010</v>
      </c>
      <c r="W2349" s="179" t="s">
        <v>9944</v>
      </c>
      <c r="X2349" s="79" t="s">
        <v>9945</v>
      </c>
      <c r="Y2349" s="79" t="s">
        <v>9946</v>
      </c>
      <c r="Z2349" s="179">
        <v>100</v>
      </c>
      <c r="AA2349" s="336" t="s">
        <v>2903</v>
      </c>
      <c r="AB2349" s="179">
        <v>0</v>
      </c>
      <c r="AC2349" s="79"/>
      <c r="AD2349" s="179" t="s">
        <v>31</v>
      </c>
      <c r="AE2349" s="179" t="s">
        <v>55</v>
      </c>
      <c r="AF2349" s="179"/>
      <c r="AG2349" s="379" t="s">
        <v>9947</v>
      </c>
      <c r="AJ2349" s="1">
        <f t="shared" si="148"/>
        <v>0</v>
      </c>
      <c r="AK2349" s="1">
        <f t="shared" si="151"/>
        <v>-2.6</v>
      </c>
    </row>
    <row r="2350" spans="1:37" ht="31.5" customHeight="1">
      <c r="A2350" s="179" t="s">
        <v>6868</v>
      </c>
      <c r="B2350" s="115" t="s">
        <v>16</v>
      </c>
      <c r="C2350" s="176" t="s">
        <v>488</v>
      </c>
      <c r="D2350" s="79">
        <v>42590</v>
      </c>
      <c r="E2350" s="176">
        <v>0.20486111111111113</v>
      </c>
      <c r="F2350" s="79">
        <v>42590</v>
      </c>
      <c r="G2350" s="176">
        <v>0.20486111111111113</v>
      </c>
      <c r="H2350" s="377">
        <f t="shared" si="149"/>
        <v>0</v>
      </c>
      <c r="I2350" s="179">
        <v>37</v>
      </c>
      <c r="J2350" s="179" t="s">
        <v>7439</v>
      </c>
      <c r="K2350" s="179" t="s">
        <v>9</v>
      </c>
      <c r="L2350" s="179" t="s">
        <v>17</v>
      </c>
      <c r="M2350" s="179" t="s">
        <v>5353</v>
      </c>
      <c r="N2350" s="179">
        <v>110</v>
      </c>
      <c r="O2350" s="179" t="s">
        <v>8</v>
      </c>
      <c r="P2350" s="378" t="s">
        <v>7440</v>
      </c>
      <c r="Q2350" s="379" t="s">
        <v>7441</v>
      </c>
      <c r="R2350" s="179"/>
      <c r="S2350" s="179">
        <v>2.58</v>
      </c>
      <c r="T2350" s="177">
        <f t="shared" si="152"/>
        <v>2.58</v>
      </c>
      <c r="U2350" s="179" t="s">
        <v>29</v>
      </c>
      <c r="V2350" s="179"/>
      <c r="W2350" s="179"/>
      <c r="X2350" s="179"/>
      <c r="Y2350" s="179"/>
      <c r="Z2350" s="179"/>
      <c r="AA2350" s="116"/>
      <c r="AB2350" s="179"/>
      <c r="AC2350" s="179"/>
      <c r="AD2350" s="179" t="s">
        <v>38</v>
      </c>
      <c r="AE2350" s="179" t="s">
        <v>55</v>
      </c>
      <c r="AF2350" s="179"/>
      <c r="AG2350" s="179" t="s">
        <v>2867</v>
      </c>
      <c r="AJ2350" s="1">
        <f t="shared" si="148"/>
        <v>0</v>
      </c>
      <c r="AK2350" s="1">
        <f t="shared" si="151"/>
        <v>-2.58</v>
      </c>
    </row>
    <row r="2351" spans="1:37" ht="47.25" customHeight="1">
      <c r="A2351" s="179" t="s">
        <v>6868</v>
      </c>
      <c r="B2351" s="115" t="s">
        <v>16</v>
      </c>
      <c r="C2351" s="179" t="s">
        <v>292</v>
      </c>
      <c r="D2351" s="79">
        <v>42590</v>
      </c>
      <c r="E2351" s="176">
        <v>0.46527777777777773</v>
      </c>
      <c r="F2351" s="79">
        <v>42590</v>
      </c>
      <c r="G2351" s="176">
        <v>0.4909722222222222</v>
      </c>
      <c r="H2351" s="377">
        <f t="shared" si="149"/>
        <v>2.569444444088731E-2</v>
      </c>
      <c r="I2351" s="179">
        <v>7</v>
      </c>
      <c r="J2351" s="179" t="s">
        <v>4432</v>
      </c>
      <c r="K2351" s="179" t="s">
        <v>21</v>
      </c>
      <c r="L2351" s="179" t="s">
        <v>4</v>
      </c>
      <c r="M2351" s="179" t="s">
        <v>5265</v>
      </c>
      <c r="N2351" s="179" t="s">
        <v>3</v>
      </c>
      <c r="O2351" s="179" t="s">
        <v>8</v>
      </c>
      <c r="P2351" s="179" t="s">
        <v>4610</v>
      </c>
      <c r="Q2351" s="179" t="s">
        <v>8072</v>
      </c>
      <c r="R2351" s="179">
        <v>1.27</v>
      </c>
      <c r="S2351" s="179"/>
      <c r="T2351" s="177">
        <f t="shared" si="152"/>
        <v>1.27</v>
      </c>
      <c r="U2351" s="179" t="s">
        <v>29</v>
      </c>
      <c r="V2351" s="179">
        <v>1983</v>
      </c>
      <c r="W2351" s="179" t="s">
        <v>2725</v>
      </c>
      <c r="X2351" s="179"/>
      <c r="Y2351" s="79" t="s">
        <v>9948</v>
      </c>
      <c r="Z2351" s="179">
        <v>100</v>
      </c>
      <c r="AA2351" s="336" t="s">
        <v>9742</v>
      </c>
      <c r="AB2351" s="179">
        <v>0</v>
      </c>
      <c r="AC2351" s="179"/>
      <c r="AD2351" s="179" t="s">
        <v>25</v>
      </c>
      <c r="AE2351" s="179"/>
      <c r="AF2351" s="179"/>
      <c r="AG2351" s="379" t="s">
        <v>9949</v>
      </c>
      <c r="AJ2351" s="1">
        <f t="shared" si="148"/>
        <v>0</v>
      </c>
      <c r="AK2351" s="1">
        <f t="shared" si="151"/>
        <v>-1.27</v>
      </c>
    </row>
    <row r="2352" spans="1:37" ht="47.25" customHeight="1">
      <c r="A2352" s="179" t="s">
        <v>6868</v>
      </c>
      <c r="B2352" s="115" t="s">
        <v>16</v>
      </c>
      <c r="C2352" s="179" t="s">
        <v>488</v>
      </c>
      <c r="D2352" s="79">
        <v>42590</v>
      </c>
      <c r="E2352" s="176">
        <v>0.77638888888888891</v>
      </c>
      <c r="F2352" s="79">
        <v>42590</v>
      </c>
      <c r="G2352" s="176">
        <v>0.77638888888888891</v>
      </c>
      <c r="H2352" s="377">
        <f t="shared" si="149"/>
        <v>0</v>
      </c>
      <c r="I2352" s="179">
        <v>4</v>
      </c>
      <c r="J2352" s="179" t="s">
        <v>705</v>
      </c>
      <c r="K2352" s="179"/>
      <c r="L2352" s="179" t="s">
        <v>17</v>
      </c>
      <c r="M2352" s="179" t="s">
        <v>4436</v>
      </c>
      <c r="N2352" s="179" t="s">
        <v>3</v>
      </c>
      <c r="O2352" s="179" t="s">
        <v>8</v>
      </c>
      <c r="P2352" s="179" t="s">
        <v>7442</v>
      </c>
      <c r="Q2352" s="179" t="s">
        <v>8073</v>
      </c>
      <c r="R2352" s="179"/>
      <c r="S2352" s="179">
        <v>0.22</v>
      </c>
      <c r="T2352" s="177">
        <f t="shared" si="152"/>
        <v>0.22</v>
      </c>
      <c r="U2352" s="179" t="s">
        <v>29</v>
      </c>
      <c r="V2352" s="179"/>
      <c r="W2352" s="179"/>
      <c r="X2352" s="179"/>
      <c r="Y2352" s="79"/>
      <c r="Z2352" s="179"/>
      <c r="AA2352" s="116"/>
      <c r="AB2352" s="179"/>
      <c r="AC2352" s="179"/>
      <c r="AD2352" s="179" t="s">
        <v>38</v>
      </c>
      <c r="AE2352" s="179" t="s">
        <v>55</v>
      </c>
      <c r="AF2352" s="179"/>
      <c r="AG2352" s="179" t="s">
        <v>2820</v>
      </c>
      <c r="AJ2352" s="1">
        <f t="shared" si="148"/>
        <v>0</v>
      </c>
      <c r="AK2352" s="1">
        <f t="shared" si="151"/>
        <v>-0.22</v>
      </c>
    </row>
    <row r="2353" spans="1:37" ht="31.5" customHeight="1">
      <c r="A2353" s="179" t="s">
        <v>6868</v>
      </c>
      <c r="B2353" s="115" t="s">
        <v>16</v>
      </c>
      <c r="C2353" s="179" t="s">
        <v>292</v>
      </c>
      <c r="D2353" s="79">
        <v>42591</v>
      </c>
      <c r="E2353" s="176">
        <v>0.41319444444444442</v>
      </c>
      <c r="F2353" s="79">
        <v>42591</v>
      </c>
      <c r="G2353" s="176">
        <v>0.42569444444444443</v>
      </c>
      <c r="H2353" s="377">
        <f t="shared" si="149"/>
        <v>1.2499999997089617E-2</v>
      </c>
      <c r="I2353" s="179">
        <v>14</v>
      </c>
      <c r="J2353" s="179" t="s">
        <v>7637</v>
      </c>
      <c r="K2353" s="179" t="s">
        <v>21</v>
      </c>
      <c r="L2353" s="208" t="s">
        <v>10</v>
      </c>
      <c r="M2353" s="179" t="s">
        <v>293</v>
      </c>
      <c r="N2353" s="179" t="s">
        <v>3</v>
      </c>
      <c r="O2353" s="179" t="s">
        <v>8</v>
      </c>
      <c r="P2353" s="179" t="s">
        <v>7464</v>
      </c>
      <c r="Q2353" s="179" t="s">
        <v>8074</v>
      </c>
      <c r="R2353" s="179"/>
      <c r="S2353" s="179">
        <v>3.96</v>
      </c>
      <c r="T2353" s="177">
        <f t="shared" si="152"/>
        <v>3.96</v>
      </c>
      <c r="U2353" s="179" t="s">
        <v>29</v>
      </c>
      <c r="V2353" s="179">
        <v>1979</v>
      </c>
      <c r="W2353" s="179" t="s">
        <v>2813</v>
      </c>
      <c r="X2353" s="179"/>
      <c r="Y2353" s="79" t="s">
        <v>9950</v>
      </c>
      <c r="Z2353" s="179">
        <v>100</v>
      </c>
      <c r="AA2353" s="336" t="s">
        <v>2854</v>
      </c>
      <c r="AB2353" s="179">
        <v>0</v>
      </c>
      <c r="AC2353" s="179"/>
      <c r="AD2353" s="179" t="s">
        <v>43</v>
      </c>
      <c r="AE2353" s="179" t="s">
        <v>55</v>
      </c>
      <c r="AF2353" s="179"/>
      <c r="AG2353" s="179" t="s">
        <v>9951</v>
      </c>
      <c r="AJ2353" s="1">
        <f t="shared" si="148"/>
        <v>0</v>
      </c>
      <c r="AK2353" s="1">
        <f t="shared" si="151"/>
        <v>-3.96</v>
      </c>
    </row>
    <row r="2354" spans="1:37" ht="47.25" customHeight="1">
      <c r="A2354" s="179" t="s">
        <v>6868</v>
      </c>
      <c r="B2354" s="115" t="s">
        <v>16</v>
      </c>
      <c r="C2354" s="179" t="s">
        <v>292</v>
      </c>
      <c r="D2354" s="79">
        <v>42593</v>
      </c>
      <c r="E2354" s="176">
        <v>0.18055555555555555</v>
      </c>
      <c r="F2354" s="79">
        <v>42593</v>
      </c>
      <c r="G2354" s="176">
        <v>0.20069444444444443</v>
      </c>
      <c r="H2354" s="377">
        <f t="shared" si="149"/>
        <v>2.0138888889050577E-2</v>
      </c>
      <c r="I2354" s="179">
        <v>8</v>
      </c>
      <c r="J2354" s="179" t="s">
        <v>144</v>
      </c>
      <c r="K2354" s="179" t="s">
        <v>51</v>
      </c>
      <c r="L2354" s="179" t="s">
        <v>10</v>
      </c>
      <c r="M2354" s="179" t="s">
        <v>2407</v>
      </c>
      <c r="N2354" s="179" t="s">
        <v>3</v>
      </c>
      <c r="O2354" s="179" t="s">
        <v>8</v>
      </c>
      <c r="P2354" s="179" t="s">
        <v>2825</v>
      </c>
      <c r="Q2354" s="179" t="s">
        <v>8075</v>
      </c>
      <c r="R2354" s="179">
        <v>1.1100000000000001</v>
      </c>
      <c r="S2354" s="179"/>
      <c r="T2354" s="177">
        <f t="shared" si="152"/>
        <v>1.1100000000000001</v>
      </c>
      <c r="U2354" s="179" t="s">
        <v>29</v>
      </c>
      <c r="V2354" s="179">
        <v>1954</v>
      </c>
      <c r="W2354" s="179" t="s">
        <v>2725</v>
      </c>
      <c r="X2354" s="79"/>
      <c r="Y2354" s="79" t="s">
        <v>9929</v>
      </c>
      <c r="Z2354" s="179">
        <v>100</v>
      </c>
      <c r="AA2354" s="336" t="s">
        <v>2877</v>
      </c>
      <c r="AB2354" s="179">
        <v>0</v>
      </c>
      <c r="AC2354" s="79"/>
      <c r="AD2354" s="179" t="s">
        <v>31</v>
      </c>
      <c r="AE2354" s="179" t="s">
        <v>55</v>
      </c>
      <c r="AF2354" s="179"/>
      <c r="AG2354" s="179" t="s">
        <v>9952</v>
      </c>
      <c r="AJ2354" s="1">
        <f t="shared" si="148"/>
        <v>0</v>
      </c>
      <c r="AK2354" s="1">
        <f t="shared" si="151"/>
        <v>-1.1100000000000001</v>
      </c>
    </row>
    <row r="2355" spans="1:37" ht="31.5" customHeight="1">
      <c r="A2355" s="179" t="s">
        <v>6868</v>
      </c>
      <c r="B2355" s="115" t="s">
        <v>16</v>
      </c>
      <c r="C2355" s="179" t="s">
        <v>292</v>
      </c>
      <c r="D2355" s="79">
        <v>42593</v>
      </c>
      <c r="E2355" s="176">
        <v>0.44791666666666669</v>
      </c>
      <c r="F2355" s="79">
        <v>42593</v>
      </c>
      <c r="G2355" s="176">
        <v>0.44791666666666669</v>
      </c>
      <c r="H2355" s="377">
        <f t="shared" si="149"/>
        <v>0</v>
      </c>
      <c r="I2355" s="179">
        <v>55</v>
      </c>
      <c r="J2355" s="179" t="s">
        <v>940</v>
      </c>
      <c r="K2355" s="179" t="s">
        <v>9</v>
      </c>
      <c r="L2355" s="179" t="s">
        <v>10</v>
      </c>
      <c r="M2355" s="179" t="s">
        <v>7531</v>
      </c>
      <c r="N2355" s="179" t="s">
        <v>3</v>
      </c>
      <c r="O2355" s="179" t="s">
        <v>8</v>
      </c>
      <c r="P2355" s="179" t="s">
        <v>8076</v>
      </c>
      <c r="Q2355" s="179" t="s">
        <v>9953</v>
      </c>
      <c r="R2355" s="179"/>
      <c r="S2355" s="179">
        <v>4.12</v>
      </c>
      <c r="T2355" s="177">
        <f t="shared" si="152"/>
        <v>4.12</v>
      </c>
      <c r="U2355" s="179" t="s">
        <v>29</v>
      </c>
      <c r="V2355" s="179">
        <v>1988</v>
      </c>
      <c r="W2355" s="179" t="s">
        <v>9954</v>
      </c>
      <c r="X2355" s="179"/>
      <c r="Y2355" s="79" t="s">
        <v>9955</v>
      </c>
      <c r="Z2355" s="179">
        <v>100</v>
      </c>
      <c r="AA2355" s="336" t="s">
        <v>9654</v>
      </c>
      <c r="AB2355" s="179">
        <v>0</v>
      </c>
      <c r="AC2355" s="179"/>
      <c r="AD2355" s="336" t="s">
        <v>43</v>
      </c>
      <c r="AE2355" s="336" t="s">
        <v>55</v>
      </c>
      <c r="AF2355" s="179"/>
      <c r="AG2355" s="179" t="s">
        <v>9956</v>
      </c>
      <c r="AJ2355" s="1">
        <f t="shared" si="148"/>
        <v>0</v>
      </c>
      <c r="AK2355" s="1">
        <f t="shared" si="151"/>
        <v>-4.12</v>
      </c>
    </row>
    <row r="2356" spans="1:37" ht="31.5" customHeight="1">
      <c r="A2356" s="179" t="s">
        <v>6868</v>
      </c>
      <c r="B2356" s="115" t="s">
        <v>16</v>
      </c>
      <c r="C2356" s="179" t="s">
        <v>292</v>
      </c>
      <c r="D2356" s="79">
        <v>42593</v>
      </c>
      <c r="E2356" s="176">
        <v>0.7715277777777777</v>
      </c>
      <c r="F2356" s="79">
        <v>42593</v>
      </c>
      <c r="G2356" s="176">
        <v>0.7715277777777777</v>
      </c>
      <c r="H2356" s="377">
        <f t="shared" si="149"/>
        <v>0</v>
      </c>
      <c r="I2356" s="179">
        <v>7</v>
      </c>
      <c r="J2356" s="179" t="s">
        <v>144</v>
      </c>
      <c r="K2356" s="179" t="s">
        <v>9</v>
      </c>
      <c r="L2356" s="179" t="s">
        <v>10</v>
      </c>
      <c r="M2356" s="179" t="s">
        <v>713</v>
      </c>
      <c r="N2356" s="179" t="s">
        <v>3</v>
      </c>
      <c r="O2356" s="179" t="s">
        <v>8</v>
      </c>
      <c r="P2356" s="179" t="s">
        <v>8077</v>
      </c>
      <c r="Q2356" s="179" t="s">
        <v>8078</v>
      </c>
      <c r="R2356" s="179"/>
      <c r="S2356" s="179">
        <v>1.23</v>
      </c>
      <c r="T2356" s="179">
        <f>R2356+S2356</f>
        <v>1.23</v>
      </c>
      <c r="U2356" s="179" t="s">
        <v>29</v>
      </c>
      <c r="V2356" s="179">
        <v>1987</v>
      </c>
      <c r="W2356" s="179" t="s">
        <v>2861</v>
      </c>
      <c r="X2356" s="179"/>
      <c r="Y2356" s="79" t="s">
        <v>9957</v>
      </c>
      <c r="Z2356" s="179">
        <v>100</v>
      </c>
      <c r="AA2356" s="336" t="s">
        <v>9702</v>
      </c>
      <c r="AB2356" s="179">
        <v>0</v>
      </c>
      <c r="AC2356" s="179"/>
      <c r="AD2356" s="336" t="s">
        <v>43</v>
      </c>
      <c r="AE2356" s="336" t="s">
        <v>55</v>
      </c>
      <c r="AF2356" s="179"/>
      <c r="AG2356" s="179" t="s">
        <v>9956</v>
      </c>
      <c r="AJ2356" s="1">
        <f t="shared" si="148"/>
        <v>0</v>
      </c>
      <c r="AK2356" s="1">
        <f t="shared" si="151"/>
        <v>-1.23</v>
      </c>
    </row>
    <row r="2357" spans="1:37" ht="47.25" customHeight="1">
      <c r="A2357" s="179" t="s">
        <v>6868</v>
      </c>
      <c r="B2357" s="115" t="s">
        <v>16</v>
      </c>
      <c r="C2357" s="179" t="s">
        <v>292</v>
      </c>
      <c r="D2357" s="79">
        <v>42593</v>
      </c>
      <c r="E2357" s="68">
        <v>0.79513888888888884</v>
      </c>
      <c r="F2357" s="79">
        <v>42593</v>
      </c>
      <c r="G2357" s="68">
        <v>0.79513888888888884</v>
      </c>
      <c r="H2357" s="377">
        <f t="shared" si="149"/>
        <v>0</v>
      </c>
      <c r="I2357" s="179">
        <v>17</v>
      </c>
      <c r="J2357" s="179" t="s">
        <v>705</v>
      </c>
      <c r="K2357" s="179" t="s">
        <v>9</v>
      </c>
      <c r="L2357" s="179" t="s">
        <v>17</v>
      </c>
      <c r="M2357" s="179" t="s">
        <v>706</v>
      </c>
      <c r="N2357" s="179" t="s">
        <v>3</v>
      </c>
      <c r="O2357" s="179" t="s">
        <v>8</v>
      </c>
      <c r="P2357" s="179" t="s">
        <v>8079</v>
      </c>
      <c r="Q2357" s="179" t="s">
        <v>8080</v>
      </c>
      <c r="R2357" s="179"/>
      <c r="S2357" s="179">
        <v>26.23</v>
      </c>
      <c r="T2357" s="177">
        <v>26.23</v>
      </c>
      <c r="U2357" s="179" t="s">
        <v>29</v>
      </c>
      <c r="V2357" s="179"/>
      <c r="W2357" s="179"/>
      <c r="X2357" s="179"/>
      <c r="Y2357" s="79"/>
      <c r="Z2357" s="179"/>
      <c r="AA2357" s="116"/>
      <c r="AB2357" s="179"/>
      <c r="AC2357" s="179"/>
      <c r="AD2357" s="179" t="s">
        <v>38</v>
      </c>
      <c r="AE2357" s="179" t="s">
        <v>55</v>
      </c>
      <c r="AF2357" s="179"/>
      <c r="AG2357" s="179" t="s">
        <v>2820</v>
      </c>
      <c r="AJ2357" s="1">
        <f t="shared" si="148"/>
        <v>0</v>
      </c>
      <c r="AK2357" s="1">
        <f t="shared" si="151"/>
        <v>-26.23</v>
      </c>
    </row>
    <row r="2358" spans="1:37" ht="252" customHeight="1">
      <c r="A2358" s="179" t="s">
        <v>6868</v>
      </c>
      <c r="B2358" s="115" t="s">
        <v>16</v>
      </c>
      <c r="C2358" s="179" t="s">
        <v>292</v>
      </c>
      <c r="D2358" s="79">
        <v>42593</v>
      </c>
      <c r="E2358" s="68">
        <v>0.80555555555555547</v>
      </c>
      <c r="F2358" s="79">
        <v>42593</v>
      </c>
      <c r="G2358" s="68">
        <v>0.80555555555555547</v>
      </c>
      <c r="H2358" s="377">
        <f t="shared" si="149"/>
        <v>0</v>
      </c>
      <c r="I2358" s="179">
        <v>10</v>
      </c>
      <c r="J2358" s="179" t="s">
        <v>144</v>
      </c>
      <c r="K2358" s="179" t="s">
        <v>9</v>
      </c>
      <c r="L2358" s="179" t="s">
        <v>10</v>
      </c>
      <c r="M2358" s="179" t="s">
        <v>713</v>
      </c>
      <c r="N2358" s="179" t="s">
        <v>3</v>
      </c>
      <c r="O2358" s="179" t="s">
        <v>8</v>
      </c>
      <c r="P2358" s="179" t="s">
        <v>1163</v>
      </c>
      <c r="Q2358" s="179" t="s">
        <v>8078</v>
      </c>
      <c r="R2358" s="179"/>
      <c r="S2358" s="179">
        <v>1.3</v>
      </c>
      <c r="T2358" s="177">
        <f t="shared" ref="T2358:T2363" si="153">SUM(R2358:S2358)</f>
        <v>1.3</v>
      </c>
      <c r="U2358" s="179" t="s">
        <v>29</v>
      </c>
      <c r="V2358" s="179">
        <v>1978</v>
      </c>
      <c r="W2358" s="179" t="s">
        <v>2813</v>
      </c>
      <c r="X2358" s="179"/>
      <c r="Y2358" s="79" t="s">
        <v>9958</v>
      </c>
      <c r="Z2358" s="179">
        <v>100</v>
      </c>
      <c r="AA2358" s="336" t="s">
        <v>9702</v>
      </c>
      <c r="AB2358" s="179">
        <v>0</v>
      </c>
      <c r="AC2358" s="179"/>
      <c r="AD2358" s="336" t="s">
        <v>43</v>
      </c>
      <c r="AE2358" s="336" t="s">
        <v>55</v>
      </c>
      <c r="AF2358" s="179"/>
      <c r="AG2358" s="179" t="s">
        <v>9959</v>
      </c>
      <c r="AJ2358" s="1">
        <f t="shared" si="148"/>
        <v>0</v>
      </c>
      <c r="AK2358" s="1">
        <f t="shared" si="151"/>
        <v>-1.3</v>
      </c>
    </row>
    <row r="2359" spans="1:37" ht="63" customHeight="1">
      <c r="A2359" s="179" t="s">
        <v>6868</v>
      </c>
      <c r="B2359" s="115" t="s">
        <v>16</v>
      </c>
      <c r="C2359" s="179" t="s">
        <v>292</v>
      </c>
      <c r="D2359" s="79">
        <v>42593</v>
      </c>
      <c r="E2359" s="68">
        <v>0.79166666666666663</v>
      </c>
      <c r="F2359" s="79">
        <v>42593</v>
      </c>
      <c r="G2359" s="68">
        <v>0.79166666666666663</v>
      </c>
      <c r="H2359" s="377">
        <f t="shared" si="149"/>
        <v>0</v>
      </c>
      <c r="I2359" s="179">
        <v>6</v>
      </c>
      <c r="J2359" s="179" t="s">
        <v>144</v>
      </c>
      <c r="K2359" s="179" t="s">
        <v>9</v>
      </c>
      <c r="L2359" s="179" t="s">
        <v>10</v>
      </c>
      <c r="M2359" s="179" t="s">
        <v>4589</v>
      </c>
      <c r="N2359" s="179">
        <v>35</v>
      </c>
      <c r="O2359" s="179" t="s">
        <v>8</v>
      </c>
      <c r="P2359" s="179" t="s">
        <v>4590</v>
      </c>
      <c r="Q2359" s="179" t="s">
        <v>9960</v>
      </c>
      <c r="R2359" s="179"/>
      <c r="S2359" s="179">
        <v>1.1100000000000001</v>
      </c>
      <c r="T2359" s="177">
        <f t="shared" si="153"/>
        <v>1.1100000000000001</v>
      </c>
      <c r="U2359" s="179" t="s">
        <v>29</v>
      </c>
      <c r="V2359" s="179">
        <v>1976</v>
      </c>
      <c r="W2359" s="179" t="s">
        <v>2737</v>
      </c>
      <c r="X2359" s="179"/>
      <c r="Y2359" s="79" t="s">
        <v>9961</v>
      </c>
      <c r="Z2359" s="179">
        <v>100</v>
      </c>
      <c r="AA2359" s="336" t="s">
        <v>9702</v>
      </c>
      <c r="AB2359" s="179">
        <v>0</v>
      </c>
      <c r="AC2359" s="179"/>
      <c r="AD2359" s="336" t="s">
        <v>43</v>
      </c>
      <c r="AE2359" s="336" t="s">
        <v>55</v>
      </c>
      <c r="AF2359" s="179"/>
      <c r="AG2359" s="179" t="s">
        <v>9959</v>
      </c>
      <c r="AJ2359" s="1">
        <f t="shared" si="148"/>
        <v>0</v>
      </c>
      <c r="AK2359" s="1">
        <f t="shared" si="151"/>
        <v>-1.1100000000000001</v>
      </c>
    </row>
    <row r="2360" spans="1:37" ht="189" customHeight="1">
      <c r="A2360" s="179" t="s">
        <v>6868</v>
      </c>
      <c r="B2360" s="115" t="s">
        <v>16</v>
      </c>
      <c r="C2360" s="179" t="s">
        <v>292</v>
      </c>
      <c r="D2360" s="79">
        <v>42593</v>
      </c>
      <c r="E2360" s="176">
        <v>0.80763888888888891</v>
      </c>
      <c r="F2360" s="79">
        <v>42593</v>
      </c>
      <c r="G2360" s="176">
        <v>0.80763888888888891</v>
      </c>
      <c r="H2360" s="377">
        <f t="shared" si="149"/>
        <v>0</v>
      </c>
      <c r="I2360" s="179">
        <v>30</v>
      </c>
      <c r="J2360" s="179" t="s">
        <v>7532</v>
      </c>
      <c r="K2360" s="179" t="s">
        <v>9</v>
      </c>
      <c r="L2360" s="179" t="s">
        <v>10</v>
      </c>
      <c r="M2360" s="179" t="s">
        <v>8081</v>
      </c>
      <c r="N2360" s="179">
        <v>35</v>
      </c>
      <c r="O2360" s="179" t="s">
        <v>8</v>
      </c>
      <c r="P2360" s="179" t="s">
        <v>8082</v>
      </c>
      <c r="Q2360" s="179" t="s">
        <v>9962</v>
      </c>
      <c r="R2360" s="179"/>
      <c r="S2360" s="179">
        <v>3.29</v>
      </c>
      <c r="T2360" s="177">
        <f t="shared" si="153"/>
        <v>3.29</v>
      </c>
      <c r="U2360" s="179" t="s">
        <v>29</v>
      </c>
      <c r="V2360" s="179">
        <v>1970</v>
      </c>
      <c r="W2360" s="179" t="s">
        <v>2717</v>
      </c>
      <c r="X2360" s="179"/>
      <c r="Y2360" s="79">
        <v>42563</v>
      </c>
      <c r="Z2360" s="179">
        <v>100</v>
      </c>
      <c r="AA2360" s="336" t="s">
        <v>2899</v>
      </c>
      <c r="AB2360" s="179">
        <v>0</v>
      </c>
      <c r="AC2360" s="179"/>
      <c r="AD2360" s="336" t="s">
        <v>43</v>
      </c>
      <c r="AE2360" s="336" t="s">
        <v>55</v>
      </c>
      <c r="AF2360" s="179"/>
      <c r="AG2360" s="179" t="s">
        <v>9963</v>
      </c>
      <c r="AJ2360" s="1">
        <f t="shared" si="148"/>
        <v>0</v>
      </c>
      <c r="AK2360" s="1">
        <f t="shared" si="151"/>
        <v>-3.29</v>
      </c>
    </row>
    <row r="2361" spans="1:37" ht="126" customHeight="1">
      <c r="A2361" s="179" t="s">
        <v>6868</v>
      </c>
      <c r="B2361" s="115" t="s">
        <v>16</v>
      </c>
      <c r="C2361" s="179" t="s">
        <v>488</v>
      </c>
      <c r="D2361" s="79">
        <v>42594</v>
      </c>
      <c r="E2361" s="176">
        <v>0.68472222222222223</v>
      </c>
      <c r="F2361" s="79">
        <v>42594</v>
      </c>
      <c r="G2361" s="176">
        <v>0.68472222222222223</v>
      </c>
      <c r="H2361" s="377">
        <f t="shared" si="149"/>
        <v>0</v>
      </c>
      <c r="I2361" s="179">
        <v>23</v>
      </c>
      <c r="J2361" s="179" t="s">
        <v>705</v>
      </c>
      <c r="K2361" s="179"/>
      <c r="L2361" s="179" t="s">
        <v>17</v>
      </c>
      <c r="M2361" s="179" t="s">
        <v>9964</v>
      </c>
      <c r="N2361" s="179">
        <v>35</v>
      </c>
      <c r="O2361" s="179" t="s">
        <v>8</v>
      </c>
      <c r="P2361" s="179" t="s">
        <v>9965</v>
      </c>
      <c r="Q2361" s="179" t="s">
        <v>9966</v>
      </c>
      <c r="R2361" s="179"/>
      <c r="S2361" s="179">
        <v>5.33</v>
      </c>
      <c r="T2361" s="177">
        <f t="shared" si="153"/>
        <v>5.33</v>
      </c>
      <c r="U2361" s="179" t="s">
        <v>29</v>
      </c>
      <c r="V2361" s="179"/>
      <c r="W2361" s="179"/>
      <c r="X2361" s="179"/>
      <c r="Y2361" s="79"/>
      <c r="Z2361" s="179"/>
      <c r="AA2361" s="116"/>
      <c r="AB2361" s="179"/>
      <c r="AC2361" s="179"/>
      <c r="AD2361" s="179" t="s">
        <v>38</v>
      </c>
      <c r="AE2361" s="179" t="s">
        <v>55</v>
      </c>
      <c r="AF2361" s="179"/>
      <c r="AG2361" s="179" t="s">
        <v>2820</v>
      </c>
      <c r="AJ2361" s="1">
        <f t="shared" si="148"/>
        <v>0</v>
      </c>
      <c r="AK2361" s="1">
        <f t="shared" si="151"/>
        <v>-5.33</v>
      </c>
    </row>
    <row r="2362" spans="1:37" ht="94.5" customHeight="1">
      <c r="A2362" s="179" t="s">
        <v>6868</v>
      </c>
      <c r="B2362" s="179" t="s">
        <v>16</v>
      </c>
      <c r="C2362" s="179" t="s">
        <v>488</v>
      </c>
      <c r="D2362" s="79">
        <v>42595</v>
      </c>
      <c r="E2362" s="176">
        <v>0.56180555555555556</v>
      </c>
      <c r="F2362" s="79">
        <v>42595</v>
      </c>
      <c r="G2362" s="176">
        <v>0.56180555555555556</v>
      </c>
      <c r="H2362" s="377">
        <f t="shared" si="149"/>
        <v>0</v>
      </c>
      <c r="I2362" s="179">
        <v>3</v>
      </c>
      <c r="J2362" s="179" t="s">
        <v>4432</v>
      </c>
      <c r="K2362" s="179" t="s">
        <v>21</v>
      </c>
      <c r="L2362" s="179" t="s">
        <v>17</v>
      </c>
      <c r="M2362" s="179" t="s">
        <v>7556</v>
      </c>
      <c r="N2362" s="179">
        <v>35</v>
      </c>
      <c r="O2362" s="179" t="s">
        <v>8</v>
      </c>
      <c r="P2362" s="179" t="s">
        <v>7557</v>
      </c>
      <c r="Q2362" s="179" t="s">
        <v>7558</v>
      </c>
      <c r="R2362" s="179"/>
      <c r="S2362" s="179">
        <v>0.18</v>
      </c>
      <c r="T2362" s="177">
        <f t="shared" si="153"/>
        <v>0.18</v>
      </c>
      <c r="U2362" s="179" t="s">
        <v>29</v>
      </c>
      <c r="V2362" s="179"/>
      <c r="W2362" s="179"/>
      <c r="X2362" s="179"/>
      <c r="Y2362" s="179"/>
      <c r="Z2362" s="179"/>
      <c r="AA2362" s="116"/>
      <c r="AB2362" s="179"/>
      <c r="AC2362" s="179"/>
      <c r="AD2362" s="179" t="s">
        <v>38</v>
      </c>
      <c r="AE2362" s="179" t="s">
        <v>55</v>
      </c>
      <c r="AF2362" s="179"/>
      <c r="AG2362" s="179" t="s">
        <v>2867</v>
      </c>
      <c r="AJ2362" s="1">
        <f t="shared" si="148"/>
        <v>0</v>
      </c>
      <c r="AK2362" s="1">
        <f t="shared" si="151"/>
        <v>-0.18</v>
      </c>
    </row>
    <row r="2363" spans="1:37" ht="141.75" customHeight="1">
      <c r="A2363" s="179" t="s">
        <v>6868</v>
      </c>
      <c r="B2363" s="179" t="s">
        <v>16</v>
      </c>
      <c r="C2363" s="179" t="s">
        <v>292</v>
      </c>
      <c r="D2363" s="79">
        <v>42596</v>
      </c>
      <c r="E2363" s="176">
        <v>0.51041666666666663</v>
      </c>
      <c r="F2363" s="79">
        <v>42596</v>
      </c>
      <c r="G2363" s="176">
        <v>0.53611111111111109</v>
      </c>
      <c r="H2363" s="377">
        <f t="shared" si="149"/>
        <v>2.5694444448163267E-2</v>
      </c>
      <c r="I2363" s="179">
        <v>11</v>
      </c>
      <c r="J2363" s="179" t="s">
        <v>940</v>
      </c>
      <c r="K2363" s="179" t="s">
        <v>15</v>
      </c>
      <c r="L2363" s="179" t="s">
        <v>4</v>
      </c>
      <c r="M2363" s="179" t="s">
        <v>7595</v>
      </c>
      <c r="N2363" s="179">
        <v>35</v>
      </c>
      <c r="O2363" s="179" t="s">
        <v>8</v>
      </c>
      <c r="P2363" s="179" t="s">
        <v>7596</v>
      </c>
      <c r="Q2363" s="179" t="s">
        <v>8083</v>
      </c>
      <c r="R2363" s="179">
        <v>2.6</v>
      </c>
      <c r="S2363" s="179"/>
      <c r="T2363" s="177">
        <f t="shared" si="153"/>
        <v>2.6</v>
      </c>
      <c r="U2363" s="179" t="s">
        <v>29</v>
      </c>
      <c r="V2363" s="179">
        <v>1957</v>
      </c>
      <c r="W2363" s="179" t="s">
        <v>9967</v>
      </c>
      <c r="X2363" s="179"/>
      <c r="Y2363" s="79">
        <v>42349</v>
      </c>
      <c r="Z2363" s="179">
        <v>100</v>
      </c>
      <c r="AA2363" s="336" t="s">
        <v>9654</v>
      </c>
      <c r="AB2363" s="179">
        <v>0</v>
      </c>
      <c r="AC2363" s="179"/>
      <c r="AD2363" s="179" t="s">
        <v>0</v>
      </c>
      <c r="AE2363" s="179"/>
      <c r="AF2363" s="179"/>
      <c r="AG2363" s="179" t="s">
        <v>9968</v>
      </c>
      <c r="AJ2363" s="1">
        <f t="shared" si="148"/>
        <v>0</v>
      </c>
      <c r="AK2363" s="1">
        <f t="shared" si="151"/>
        <v>-2.6</v>
      </c>
    </row>
    <row r="2364" spans="1:37" ht="94.5" customHeight="1">
      <c r="A2364" s="179" t="s">
        <v>5349</v>
      </c>
      <c r="B2364" s="179" t="s">
        <v>13</v>
      </c>
      <c r="C2364" s="179" t="s">
        <v>140</v>
      </c>
      <c r="D2364" s="169">
        <v>42558</v>
      </c>
      <c r="E2364" s="68">
        <v>0.67083333333333339</v>
      </c>
      <c r="F2364" s="169">
        <v>42558</v>
      </c>
      <c r="G2364" s="68">
        <v>0.67083333333333339</v>
      </c>
      <c r="H2364" s="68">
        <f>G2364-E2364</f>
        <v>0</v>
      </c>
      <c r="I2364" s="179">
        <v>39</v>
      </c>
      <c r="J2364" s="179" t="s">
        <v>141</v>
      </c>
      <c r="K2364" s="179" t="s">
        <v>141</v>
      </c>
      <c r="L2364" s="179" t="s">
        <v>12</v>
      </c>
      <c r="M2364" s="179" t="s">
        <v>5548</v>
      </c>
      <c r="N2364" s="179">
        <v>0.4</v>
      </c>
      <c r="O2364" s="179" t="s">
        <v>2</v>
      </c>
      <c r="P2364" s="179" t="s">
        <v>346</v>
      </c>
      <c r="Q2364" s="457" t="s">
        <v>6629</v>
      </c>
      <c r="R2364" s="190">
        <v>0.9</v>
      </c>
      <c r="S2364" s="190">
        <v>4.9000000000000004</v>
      </c>
      <c r="T2364" s="190">
        <f>R2364+S2364</f>
        <v>5.8000000000000007</v>
      </c>
      <c r="U2364" s="179" t="s">
        <v>141</v>
      </c>
      <c r="V2364" s="179" t="s">
        <v>141</v>
      </c>
      <c r="W2364" s="179" t="s">
        <v>141</v>
      </c>
      <c r="X2364" s="179" t="s">
        <v>141</v>
      </c>
      <c r="Y2364" s="179" t="s">
        <v>141</v>
      </c>
      <c r="Z2364" s="179" t="s">
        <v>141</v>
      </c>
      <c r="AA2364" s="179" t="s">
        <v>141</v>
      </c>
      <c r="AB2364" s="179" t="s">
        <v>141</v>
      </c>
      <c r="AC2364" s="179" t="s">
        <v>141</v>
      </c>
      <c r="AD2364" s="115" t="s">
        <v>23</v>
      </c>
      <c r="AE2364" s="179" t="s">
        <v>141</v>
      </c>
      <c r="AF2364" s="179" t="s">
        <v>141</v>
      </c>
      <c r="AG2364" s="179" t="s">
        <v>3129</v>
      </c>
      <c r="AJ2364" s="1">
        <f t="shared" si="148"/>
        <v>0</v>
      </c>
      <c r="AK2364" s="1">
        <f t="shared" si="151"/>
        <v>-5.8000000000000007</v>
      </c>
    </row>
    <row r="2365" spans="1:37" ht="299.25" customHeight="1">
      <c r="A2365" s="179" t="s">
        <v>6868</v>
      </c>
      <c r="B2365" s="179" t="s">
        <v>16</v>
      </c>
      <c r="C2365" s="179" t="s">
        <v>292</v>
      </c>
      <c r="D2365" s="79">
        <v>42597</v>
      </c>
      <c r="E2365" s="176">
        <v>0.49027777777777781</v>
      </c>
      <c r="F2365" s="79">
        <v>42597</v>
      </c>
      <c r="G2365" s="176">
        <v>0.49027777777777781</v>
      </c>
      <c r="H2365" s="377">
        <f>(F2365+G2365)-(D2365+E2365)</f>
        <v>0</v>
      </c>
      <c r="I2365" s="179">
        <v>14</v>
      </c>
      <c r="J2365" s="179" t="s">
        <v>144</v>
      </c>
      <c r="K2365" s="179" t="s">
        <v>9</v>
      </c>
      <c r="L2365" s="179" t="s">
        <v>10</v>
      </c>
      <c r="M2365" s="290" t="s">
        <v>713</v>
      </c>
      <c r="N2365" s="179" t="s">
        <v>3</v>
      </c>
      <c r="O2365" s="179" t="s">
        <v>8</v>
      </c>
      <c r="P2365" s="179" t="s">
        <v>8086</v>
      </c>
      <c r="Q2365" s="179" t="s">
        <v>8087</v>
      </c>
      <c r="R2365" s="179"/>
      <c r="S2365" s="179">
        <v>1.29</v>
      </c>
      <c r="T2365" s="177">
        <f>SUM(R2365:S2365)</f>
        <v>1.29</v>
      </c>
      <c r="U2365" s="179" t="s">
        <v>29</v>
      </c>
      <c r="V2365" s="179">
        <v>1994</v>
      </c>
      <c r="W2365" s="179" t="s">
        <v>2813</v>
      </c>
      <c r="X2365" s="79"/>
      <c r="Y2365" s="79">
        <v>42544</v>
      </c>
      <c r="Z2365" s="179">
        <v>100</v>
      </c>
      <c r="AA2365" s="336" t="s">
        <v>2854</v>
      </c>
      <c r="AB2365" s="179">
        <v>0</v>
      </c>
      <c r="AC2365" s="79"/>
      <c r="AD2365" s="179" t="s">
        <v>31</v>
      </c>
      <c r="AE2365" s="179" t="s">
        <v>55</v>
      </c>
      <c r="AF2365" s="179"/>
      <c r="AG2365" s="179" t="s">
        <v>9971</v>
      </c>
      <c r="AJ2365" s="1">
        <f t="shared" si="148"/>
        <v>0</v>
      </c>
      <c r="AK2365" s="1">
        <f t="shared" si="151"/>
        <v>-1.29</v>
      </c>
    </row>
    <row r="2366" spans="1:37" ht="63" customHeight="1">
      <c r="A2366" s="179" t="s">
        <v>5349</v>
      </c>
      <c r="B2366" s="208" t="s">
        <v>6</v>
      </c>
      <c r="C2366" s="208" t="s">
        <v>1131</v>
      </c>
      <c r="D2366" s="161">
        <v>42570</v>
      </c>
      <c r="E2366" s="182">
        <v>0.60555555555555551</v>
      </c>
      <c r="F2366" s="161">
        <v>42570</v>
      </c>
      <c r="G2366" s="182">
        <v>0.63888888888888895</v>
      </c>
      <c r="H2366" s="182">
        <f>G2366-E2366</f>
        <v>3.3333333333333437E-2</v>
      </c>
      <c r="I2366" s="208">
        <v>6</v>
      </c>
      <c r="J2366" s="208" t="s">
        <v>144</v>
      </c>
      <c r="K2366" s="208" t="s">
        <v>21</v>
      </c>
      <c r="L2366" s="208" t="s">
        <v>4</v>
      </c>
      <c r="M2366" s="208" t="s">
        <v>7425</v>
      </c>
      <c r="N2366" s="208" t="s">
        <v>3</v>
      </c>
      <c r="O2366" s="208" t="s">
        <v>8</v>
      </c>
      <c r="P2366" s="208" t="s">
        <v>11589</v>
      </c>
      <c r="Q2366" s="208" t="s">
        <v>6653</v>
      </c>
      <c r="R2366" s="254">
        <v>0.6</v>
      </c>
      <c r="S2366" s="254">
        <v>5.2</v>
      </c>
      <c r="T2366" s="254">
        <f>S2366+R2366</f>
        <v>5.8</v>
      </c>
      <c r="U2366" s="208" t="s">
        <v>46</v>
      </c>
      <c r="V2366" s="208" t="s">
        <v>11590</v>
      </c>
      <c r="W2366" s="208" t="s">
        <v>11591</v>
      </c>
      <c r="X2366" s="208" t="s">
        <v>3493</v>
      </c>
      <c r="Y2366" s="293" t="s">
        <v>11592</v>
      </c>
      <c r="Z2366" s="208">
        <v>50</v>
      </c>
      <c r="AA2366" s="293" t="s">
        <v>11593</v>
      </c>
      <c r="AB2366" s="208" t="s">
        <v>11594</v>
      </c>
      <c r="AC2366" s="293" t="s">
        <v>11595</v>
      </c>
      <c r="AD2366" s="115" t="s">
        <v>23</v>
      </c>
      <c r="AE2366" s="208"/>
      <c r="AF2366" s="208"/>
      <c r="AG2366" s="208"/>
      <c r="AJ2366" s="1">
        <f t="shared" si="148"/>
        <v>0</v>
      </c>
      <c r="AK2366" s="1">
        <f t="shared" si="151"/>
        <v>-5.8</v>
      </c>
    </row>
    <row r="2367" spans="1:37" ht="135" customHeight="1">
      <c r="A2367" s="179" t="s">
        <v>6868</v>
      </c>
      <c r="B2367" s="179" t="s">
        <v>16</v>
      </c>
      <c r="C2367" s="179" t="s">
        <v>292</v>
      </c>
      <c r="D2367" s="79">
        <v>42597</v>
      </c>
      <c r="E2367" s="176">
        <v>0.55208333333333337</v>
      </c>
      <c r="F2367" s="79">
        <v>42597</v>
      </c>
      <c r="G2367" s="176">
        <v>0.55208333333333337</v>
      </c>
      <c r="H2367" s="377">
        <f t="shared" ref="H2367:H2380" si="154">(F2367+G2367)-(D2367+E2367)</f>
        <v>0</v>
      </c>
      <c r="I2367" s="179">
        <v>29</v>
      </c>
      <c r="J2367" s="179" t="s">
        <v>7607</v>
      </c>
      <c r="K2367" s="179" t="s">
        <v>9</v>
      </c>
      <c r="L2367" s="179" t="s">
        <v>17</v>
      </c>
      <c r="M2367" s="179" t="s">
        <v>7155</v>
      </c>
      <c r="N2367" s="179">
        <v>110</v>
      </c>
      <c r="O2367" s="179" t="s">
        <v>14</v>
      </c>
      <c r="P2367" s="179" t="s">
        <v>8090</v>
      </c>
      <c r="Q2367" s="179" t="s">
        <v>8091</v>
      </c>
      <c r="R2367" s="179"/>
      <c r="S2367" s="179">
        <v>6.3</v>
      </c>
      <c r="T2367" s="177">
        <f t="shared" ref="T2367:T2380" si="155">SUM(R2367:S2367)</f>
        <v>6.3</v>
      </c>
      <c r="U2367" s="179" t="s">
        <v>29</v>
      </c>
      <c r="V2367" s="179"/>
      <c r="W2367" s="179"/>
      <c r="X2367" s="179"/>
      <c r="Y2367" s="179"/>
      <c r="Z2367" s="179"/>
      <c r="AA2367" s="116"/>
      <c r="AB2367" s="179"/>
      <c r="AC2367" s="179"/>
      <c r="AD2367" s="179" t="s">
        <v>38</v>
      </c>
      <c r="AE2367" s="179" t="s">
        <v>55</v>
      </c>
      <c r="AF2367" s="179"/>
      <c r="AG2367" s="179" t="s">
        <v>2867</v>
      </c>
      <c r="AJ2367" s="1">
        <f t="shared" si="148"/>
        <v>0</v>
      </c>
      <c r="AK2367" s="1">
        <f t="shared" si="151"/>
        <v>-6.3</v>
      </c>
    </row>
    <row r="2368" spans="1:37" ht="45" customHeight="1">
      <c r="A2368" s="179" t="s">
        <v>6868</v>
      </c>
      <c r="B2368" s="179" t="s">
        <v>16</v>
      </c>
      <c r="C2368" s="179" t="s">
        <v>488</v>
      </c>
      <c r="D2368" s="79">
        <v>42597</v>
      </c>
      <c r="E2368" s="176">
        <v>0.63680555555555551</v>
      </c>
      <c r="F2368" s="79">
        <v>42597</v>
      </c>
      <c r="G2368" s="176">
        <v>0.63680555555555551</v>
      </c>
      <c r="H2368" s="377">
        <f t="shared" si="154"/>
        <v>0</v>
      </c>
      <c r="I2368" s="179">
        <v>17</v>
      </c>
      <c r="J2368" s="179" t="s">
        <v>705</v>
      </c>
      <c r="K2368" s="179" t="s">
        <v>9</v>
      </c>
      <c r="L2368" s="179" t="s">
        <v>17</v>
      </c>
      <c r="M2368" s="179" t="s">
        <v>7608</v>
      </c>
      <c r="N2368" s="179" t="s">
        <v>3</v>
      </c>
      <c r="O2368" s="179" t="s">
        <v>8</v>
      </c>
      <c r="P2368" s="179" t="s">
        <v>8092</v>
      </c>
      <c r="Q2368" s="179" t="s">
        <v>8093</v>
      </c>
      <c r="R2368" s="179"/>
      <c r="S2368" s="179">
        <v>1.3</v>
      </c>
      <c r="T2368" s="177">
        <f t="shared" si="155"/>
        <v>1.3</v>
      </c>
      <c r="U2368" s="179" t="s">
        <v>29</v>
      </c>
      <c r="V2368" s="179"/>
      <c r="W2368" s="179"/>
      <c r="X2368" s="179"/>
      <c r="Y2368" s="79"/>
      <c r="Z2368" s="179"/>
      <c r="AA2368" s="116"/>
      <c r="AB2368" s="179"/>
      <c r="AC2368" s="179"/>
      <c r="AD2368" s="179" t="s">
        <v>38</v>
      </c>
      <c r="AE2368" s="179" t="s">
        <v>55</v>
      </c>
      <c r="AF2368" s="179"/>
      <c r="AG2368" s="179" t="s">
        <v>2820</v>
      </c>
      <c r="AJ2368" s="1">
        <f t="shared" si="148"/>
        <v>0</v>
      </c>
      <c r="AK2368" s="1">
        <f t="shared" si="151"/>
        <v>-1.3</v>
      </c>
    </row>
    <row r="2369" spans="1:37" ht="31.5" customHeight="1">
      <c r="A2369" s="179" t="s">
        <v>6868</v>
      </c>
      <c r="B2369" s="179" t="s">
        <v>16</v>
      </c>
      <c r="C2369" s="179" t="s">
        <v>292</v>
      </c>
      <c r="D2369" s="79">
        <v>42599</v>
      </c>
      <c r="E2369" s="176">
        <v>0.53611111111111109</v>
      </c>
      <c r="F2369" s="79">
        <v>42599</v>
      </c>
      <c r="G2369" s="176">
        <v>0.55277777777777781</v>
      </c>
      <c r="H2369" s="377">
        <f t="shared" si="154"/>
        <v>1.6666666662786156E-2</v>
      </c>
      <c r="I2369" s="179">
        <v>2</v>
      </c>
      <c r="J2369" s="179" t="s">
        <v>498</v>
      </c>
      <c r="K2369" s="179" t="s">
        <v>21</v>
      </c>
      <c r="L2369" s="179" t="s">
        <v>4</v>
      </c>
      <c r="M2369" s="179" t="s">
        <v>2410</v>
      </c>
      <c r="N2369" s="179" t="s">
        <v>3</v>
      </c>
      <c r="O2369" s="179" t="s">
        <v>8</v>
      </c>
      <c r="P2369" s="179" t="s">
        <v>5224</v>
      </c>
      <c r="Q2369" s="179" t="s">
        <v>9973</v>
      </c>
      <c r="R2369" s="179">
        <v>0.83</v>
      </c>
      <c r="S2369" s="179"/>
      <c r="T2369" s="177">
        <f t="shared" si="155"/>
        <v>0.83</v>
      </c>
      <c r="U2369" s="179" t="s">
        <v>29</v>
      </c>
      <c r="V2369" s="179">
        <v>1976</v>
      </c>
      <c r="W2369" s="179" t="s">
        <v>2745</v>
      </c>
      <c r="X2369" s="79"/>
      <c r="Y2369" s="179" t="s">
        <v>9837</v>
      </c>
      <c r="Z2369" s="179">
        <v>100</v>
      </c>
      <c r="AA2369" s="380" t="s">
        <v>9742</v>
      </c>
      <c r="AB2369" s="179">
        <v>0</v>
      </c>
      <c r="AC2369" s="79"/>
      <c r="AD2369" s="179" t="s">
        <v>25</v>
      </c>
      <c r="AE2369" s="179"/>
      <c r="AF2369" s="179"/>
      <c r="AG2369" s="179" t="s">
        <v>9974</v>
      </c>
      <c r="AJ2369" s="1">
        <f t="shared" si="148"/>
        <v>0</v>
      </c>
      <c r="AK2369" s="1">
        <f t="shared" si="151"/>
        <v>-0.83</v>
      </c>
    </row>
    <row r="2370" spans="1:37" ht="31.5" customHeight="1">
      <c r="A2370" s="179" t="s">
        <v>6868</v>
      </c>
      <c r="B2370" s="115" t="s">
        <v>16</v>
      </c>
      <c r="C2370" s="179" t="s">
        <v>292</v>
      </c>
      <c r="D2370" s="79">
        <v>42600</v>
      </c>
      <c r="E2370" s="176">
        <v>0.72916666666666663</v>
      </c>
      <c r="F2370" s="79">
        <v>42600</v>
      </c>
      <c r="G2370" s="176">
        <v>0.79375000000000007</v>
      </c>
      <c r="H2370" s="377">
        <f t="shared" si="154"/>
        <v>6.4583333332848269E-2</v>
      </c>
      <c r="I2370" s="179">
        <v>15</v>
      </c>
      <c r="J2370" s="179" t="s">
        <v>144</v>
      </c>
      <c r="K2370" s="179" t="s">
        <v>21</v>
      </c>
      <c r="L2370" s="179" t="s">
        <v>4</v>
      </c>
      <c r="M2370" s="179" t="s">
        <v>7710</v>
      </c>
      <c r="N2370" s="179" t="s">
        <v>3</v>
      </c>
      <c r="O2370" s="179" t="s">
        <v>40</v>
      </c>
      <c r="P2370" s="179" t="s">
        <v>7711</v>
      </c>
      <c r="Q2370" s="179" t="s">
        <v>8094</v>
      </c>
      <c r="R2370" s="179">
        <v>94.26</v>
      </c>
      <c r="S2370" s="179"/>
      <c r="T2370" s="177">
        <f t="shared" si="155"/>
        <v>94.26</v>
      </c>
      <c r="U2370" s="179" t="s">
        <v>29</v>
      </c>
      <c r="V2370" s="179">
        <v>1983</v>
      </c>
      <c r="W2370" s="179" t="s">
        <v>2813</v>
      </c>
      <c r="X2370" s="79"/>
      <c r="Y2370" s="79">
        <v>42563</v>
      </c>
      <c r="Z2370" s="179">
        <v>100</v>
      </c>
      <c r="AA2370" s="380" t="s">
        <v>9765</v>
      </c>
      <c r="AB2370" s="179">
        <v>0</v>
      </c>
      <c r="AC2370" s="79"/>
      <c r="AD2370" s="179" t="s">
        <v>25</v>
      </c>
      <c r="AE2370" s="179"/>
      <c r="AF2370" s="179"/>
      <c r="AG2370" s="179" t="s">
        <v>9975</v>
      </c>
      <c r="AJ2370" s="1">
        <f t="shared" si="148"/>
        <v>0</v>
      </c>
      <c r="AK2370" s="1">
        <f t="shared" si="151"/>
        <v>-94.26</v>
      </c>
    </row>
    <row r="2371" spans="1:37" ht="47.25" customHeight="1">
      <c r="A2371" s="179" t="s">
        <v>6868</v>
      </c>
      <c r="B2371" s="115" t="s">
        <v>16</v>
      </c>
      <c r="C2371" s="179" t="s">
        <v>488</v>
      </c>
      <c r="D2371" s="79">
        <v>42603</v>
      </c>
      <c r="E2371" s="176">
        <v>0.21805555555555556</v>
      </c>
      <c r="F2371" s="79">
        <v>42603</v>
      </c>
      <c r="G2371" s="176">
        <v>0.21805555555555556</v>
      </c>
      <c r="H2371" s="377">
        <f t="shared" si="154"/>
        <v>0</v>
      </c>
      <c r="I2371" s="179">
        <v>123</v>
      </c>
      <c r="J2371" s="179" t="s">
        <v>7731</v>
      </c>
      <c r="K2371" s="179" t="s">
        <v>9</v>
      </c>
      <c r="L2371" s="179" t="s">
        <v>17</v>
      </c>
      <c r="M2371" s="179" t="s">
        <v>4480</v>
      </c>
      <c r="N2371" s="179">
        <v>110</v>
      </c>
      <c r="O2371" s="179" t="s">
        <v>8</v>
      </c>
      <c r="P2371" s="179" t="s">
        <v>8095</v>
      </c>
      <c r="Q2371" s="179" t="s">
        <v>9976</v>
      </c>
      <c r="R2371" s="179"/>
      <c r="S2371" s="179">
        <v>33.44</v>
      </c>
      <c r="T2371" s="177">
        <f t="shared" si="155"/>
        <v>33.44</v>
      </c>
      <c r="U2371" s="179" t="s">
        <v>29</v>
      </c>
      <c r="V2371" s="179"/>
      <c r="W2371" s="179"/>
      <c r="X2371" s="179"/>
      <c r="Y2371" s="179"/>
      <c r="Z2371" s="179"/>
      <c r="AA2371" s="116"/>
      <c r="AB2371" s="179"/>
      <c r="AC2371" s="179"/>
      <c r="AD2371" s="179" t="s">
        <v>38</v>
      </c>
      <c r="AE2371" s="179" t="s">
        <v>55</v>
      </c>
      <c r="AF2371" s="179"/>
      <c r="AG2371" s="179" t="s">
        <v>2867</v>
      </c>
      <c r="AJ2371" s="1">
        <f t="shared" si="148"/>
        <v>0</v>
      </c>
      <c r="AK2371" s="1">
        <f t="shared" si="151"/>
        <v>-33.44</v>
      </c>
    </row>
    <row r="2372" spans="1:37" ht="31.5" customHeight="1">
      <c r="A2372" s="179" t="s">
        <v>6868</v>
      </c>
      <c r="B2372" s="115" t="s">
        <v>16</v>
      </c>
      <c r="C2372" s="179" t="s">
        <v>292</v>
      </c>
      <c r="D2372" s="79">
        <v>42603</v>
      </c>
      <c r="E2372" s="176">
        <v>0.63541666666666663</v>
      </c>
      <c r="F2372" s="79">
        <v>42603</v>
      </c>
      <c r="G2372" s="176">
        <v>0.63541666666666663</v>
      </c>
      <c r="H2372" s="377">
        <f t="shared" si="154"/>
        <v>0</v>
      </c>
      <c r="I2372" s="179">
        <v>9</v>
      </c>
      <c r="J2372" s="179" t="s">
        <v>498</v>
      </c>
      <c r="K2372" s="179" t="s">
        <v>9</v>
      </c>
      <c r="L2372" s="179" t="s">
        <v>10</v>
      </c>
      <c r="M2372" s="179" t="s">
        <v>7748</v>
      </c>
      <c r="N2372" s="179">
        <v>35</v>
      </c>
      <c r="O2372" s="179" t="s">
        <v>8</v>
      </c>
      <c r="P2372" s="179" t="s">
        <v>7749</v>
      </c>
      <c r="Q2372" s="179" t="s">
        <v>8096</v>
      </c>
      <c r="R2372" s="179"/>
      <c r="S2372" s="179">
        <v>0.67</v>
      </c>
      <c r="T2372" s="177">
        <f t="shared" si="155"/>
        <v>0.67</v>
      </c>
      <c r="U2372" s="179" t="s">
        <v>29</v>
      </c>
      <c r="V2372" s="179">
        <v>2011</v>
      </c>
      <c r="W2372" s="179" t="s">
        <v>2717</v>
      </c>
      <c r="X2372" s="179"/>
      <c r="Y2372" s="79" t="s">
        <v>9977</v>
      </c>
      <c r="Z2372" s="179">
        <v>100</v>
      </c>
      <c r="AA2372" s="336" t="s">
        <v>9422</v>
      </c>
      <c r="AB2372" s="179">
        <v>0</v>
      </c>
      <c r="AC2372" s="179"/>
      <c r="AD2372" s="336" t="s">
        <v>43</v>
      </c>
      <c r="AE2372" s="336" t="s">
        <v>55</v>
      </c>
      <c r="AF2372" s="179"/>
      <c r="AG2372" s="179" t="s">
        <v>9963</v>
      </c>
      <c r="AJ2372" s="1">
        <f t="shared" si="148"/>
        <v>0</v>
      </c>
      <c r="AK2372" s="1">
        <f t="shared" si="151"/>
        <v>-0.67</v>
      </c>
    </row>
    <row r="2373" spans="1:37" ht="31.5" customHeight="1">
      <c r="A2373" s="179" t="s">
        <v>6868</v>
      </c>
      <c r="B2373" s="115" t="s">
        <v>16</v>
      </c>
      <c r="C2373" s="179" t="s">
        <v>292</v>
      </c>
      <c r="D2373" s="79">
        <v>42603</v>
      </c>
      <c r="E2373" s="176">
        <v>0.65763888888888888</v>
      </c>
      <c r="F2373" s="79">
        <v>42603</v>
      </c>
      <c r="G2373" s="176">
        <v>0.74305555555555547</v>
      </c>
      <c r="H2373" s="377">
        <f t="shared" si="154"/>
        <v>8.5416666668606922E-2</v>
      </c>
      <c r="I2373" s="179">
        <v>14</v>
      </c>
      <c r="J2373" s="179" t="s">
        <v>144</v>
      </c>
      <c r="K2373" s="179" t="s">
        <v>15</v>
      </c>
      <c r="L2373" s="179" t="s">
        <v>10</v>
      </c>
      <c r="M2373" s="179" t="s">
        <v>7750</v>
      </c>
      <c r="N2373" s="179" t="s">
        <v>3</v>
      </c>
      <c r="O2373" s="179" t="s">
        <v>8</v>
      </c>
      <c r="P2373" s="179" t="s">
        <v>7751</v>
      </c>
      <c r="Q2373" s="179" t="s">
        <v>8097</v>
      </c>
      <c r="R2373" s="179">
        <v>43.02</v>
      </c>
      <c r="S2373" s="179">
        <v>1.87</v>
      </c>
      <c r="T2373" s="177">
        <f t="shared" si="155"/>
        <v>44.89</v>
      </c>
      <c r="U2373" s="179" t="s">
        <v>29</v>
      </c>
      <c r="V2373" s="179">
        <v>1994</v>
      </c>
      <c r="W2373" s="179" t="s">
        <v>2813</v>
      </c>
      <c r="X2373" s="179"/>
      <c r="Y2373" s="79" t="s">
        <v>9978</v>
      </c>
      <c r="Z2373" s="179">
        <v>100</v>
      </c>
      <c r="AA2373" s="336" t="s">
        <v>2899</v>
      </c>
      <c r="AB2373" s="179">
        <v>0</v>
      </c>
      <c r="AC2373" s="179"/>
      <c r="AD2373" s="336" t="s">
        <v>43</v>
      </c>
      <c r="AE2373" s="336" t="s">
        <v>55</v>
      </c>
      <c r="AF2373" s="179"/>
      <c r="AG2373" s="179" t="s">
        <v>9979</v>
      </c>
      <c r="AJ2373" s="1">
        <f t="shared" si="148"/>
        <v>0</v>
      </c>
      <c r="AK2373" s="1">
        <f t="shared" si="151"/>
        <v>-44.89</v>
      </c>
    </row>
    <row r="2374" spans="1:37" ht="189" customHeight="1">
      <c r="A2374" s="179" t="s">
        <v>6868</v>
      </c>
      <c r="B2374" s="115" t="s">
        <v>16</v>
      </c>
      <c r="C2374" s="179" t="s">
        <v>292</v>
      </c>
      <c r="D2374" s="79">
        <v>42603</v>
      </c>
      <c r="E2374" s="176">
        <v>0.66111111111111109</v>
      </c>
      <c r="F2374" s="79">
        <v>42603</v>
      </c>
      <c r="G2374" s="176">
        <v>0.66111111111111109</v>
      </c>
      <c r="H2374" s="377">
        <f t="shared" si="154"/>
        <v>0</v>
      </c>
      <c r="I2374" s="179">
        <v>6</v>
      </c>
      <c r="J2374" s="179" t="s">
        <v>144</v>
      </c>
      <c r="K2374" s="179" t="s">
        <v>9</v>
      </c>
      <c r="L2374" s="179" t="s">
        <v>10</v>
      </c>
      <c r="M2374" s="179" t="s">
        <v>7752</v>
      </c>
      <c r="N2374" s="179" t="s">
        <v>3</v>
      </c>
      <c r="O2374" s="179" t="s">
        <v>8</v>
      </c>
      <c r="P2374" s="179" t="s">
        <v>7753</v>
      </c>
      <c r="Q2374" s="179" t="s">
        <v>4608</v>
      </c>
      <c r="R2374" s="179"/>
      <c r="S2374" s="179">
        <v>0.79</v>
      </c>
      <c r="T2374" s="177">
        <f t="shared" si="155"/>
        <v>0.79</v>
      </c>
      <c r="U2374" s="179" t="s">
        <v>29</v>
      </c>
      <c r="V2374" s="179">
        <v>1981</v>
      </c>
      <c r="W2374" s="179" t="s">
        <v>2813</v>
      </c>
      <c r="X2374" s="179"/>
      <c r="Y2374" s="79" t="s">
        <v>9980</v>
      </c>
      <c r="Z2374" s="179">
        <v>100</v>
      </c>
      <c r="AA2374" s="336" t="s">
        <v>2899</v>
      </c>
      <c r="AB2374" s="179">
        <v>0</v>
      </c>
      <c r="AC2374" s="179"/>
      <c r="AD2374" s="336" t="s">
        <v>43</v>
      </c>
      <c r="AE2374" s="336" t="s">
        <v>55</v>
      </c>
      <c r="AF2374" s="179"/>
      <c r="AG2374" s="179" t="s">
        <v>9959</v>
      </c>
      <c r="AJ2374" s="1">
        <f t="shared" si="148"/>
        <v>0</v>
      </c>
      <c r="AK2374" s="1">
        <f t="shared" si="151"/>
        <v>-0.79</v>
      </c>
    </row>
    <row r="2375" spans="1:37" ht="31.5" customHeight="1">
      <c r="A2375" s="179" t="s">
        <v>6868</v>
      </c>
      <c r="B2375" s="115" t="s">
        <v>16</v>
      </c>
      <c r="C2375" s="179" t="s">
        <v>292</v>
      </c>
      <c r="D2375" s="79">
        <v>42603</v>
      </c>
      <c r="E2375" s="176">
        <v>0.66319444444444442</v>
      </c>
      <c r="F2375" s="79">
        <v>42603</v>
      </c>
      <c r="G2375" s="176">
        <v>0.66319444444444442</v>
      </c>
      <c r="H2375" s="377">
        <f t="shared" si="154"/>
        <v>0</v>
      </c>
      <c r="I2375" s="179">
        <v>10</v>
      </c>
      <c r="J2375" s="179" t="s">
        <v>144</v>
      </c>
      <c r="K2375" s="179" t="s">
        <v>9</v>
      </c>
      <c r="L2375" s="179" t="s">
        <v>10</v>
      </c>
      <c r="M2375" s="179" t="s">
        <v>4575</v>
      </c>
      <c r="N2375" s="179" t="s">
        <v>3</v>
      </c>
      <c r="O2375" s="179" t="s">
        <v>8</v>
      </c>
      <c r="P2375" s="179" t="s">
        <v>5056</v>
      </c>
      <c r="Q2375" s="179" t="s">
        <v>4608</v>
      </c>
      <c r="R2375" s="179"/>
      <c r="S2375" s="179">
        <v>2.14</v>
      </c>
      <c r="T2375" s="177">
        <f t="shared" si="155"/>
        <v>2.14</v>
      </c>
      <c r="U2375" s="179" t="s">
        <v>29</v>
      </c>
      <c r="V2375" s="179">
        <v>1980</v>
      </c>
      <c r="W2375" s="179" t="s">
        <v>2737</v>
      </c>
      <c r="X2375" s="179"/>
      <c r="Y2375" s="79" t="s">
        <v>9981</v>
      </c>
      <c r="Z2375" s="179">
        <v>100</v>
      </c>
      <c r="AA2375" s="336" t="s">
        <v>2899</v>
      </c>
      <c r="AB2375" s="179">
        <v>0</v>
      </c>
      <c r="AC2375" s="179"/>
      <c r="AD2375" s="336" t="s">
        <v>43</v>
      </c>
      <c r="AE2375" s="336" t="s">
        <v>55</v>
      </c>
      <c r="AF2375" s="179"/>
      <c r="AG2375" s="179" t="s">
        <v>9959</v>
      </c>
      <c r="AJ2375" s="1">
        <f t="shared" si="148"/>
        <v>0</v>
      </c>
      <c r="AK2375" s="1">
        <f t="shared" si="151"/>
        <v>-2.14</v>
      </c>
    </row>
    <row r="2376" spans="1:37" ht="31.5" customHeight="1">
      <c r="A2376" s="179" t="s">
        <v>6868</v>
      </c>
      <c r="B2376" s="115" t="s">
        <v>16</v>
      </c>
      <c r="C2376" s="179" t="s">
        <v>488</v>
      </c>
      <c r="D2376" s="79">
        <v>42603</v>
      </c>
      <c r="E2376" s="176">
        <v>0.65277777777777779</v>
      </c>
      <c r="F2376" s="79">
        <v>42603</v>
      </c>
      <c r="G2376" s="176">
        <v>0.65277777777777779</v>
      </c>
      <c r="H2376" s="377">
        <f t="shared" si="154"/>
        <v>0</v>
      </c>
      <c r="I2376" s="179">
        <v>35</v>
      </c>
      <c r="J2376" s="179" t="s">
        <v>7732</v>
      </c>
      <c r="K2376" s="179" t="s">
        <v>9</v>
      </c>
      <c r="L2376" s="179" t="s">
        <v>17</v>
      </c>
      <c r="M2376" s="179" t="s">
        <v>4319</v>
      </c>
      <c r="N2376" s="179">
        <v>110</v>
      </c>
      <c r="O2376" s="179" t="s">
        <v>8</v>
      </c>
      <c r="P2376" s="179" t="s">
        <v>8098</v>
      </c>
      <c r="Q2376" s="179" t="s">
        <v>9982</v>
      </c>
      <c r="R2376" s="179"/>
      <c r="S2376" s="179">
        <v>12.69</v>
      </c>
      <c r="T2376" s="177">
        <f t="shared" si="155"/>
        <v>12.69</v>
      </c>
      <c r="U2376" s="179" t="s">
        <v>29</v>
      </c>
      <c r="V2376" s="179"/>
      <c r="W2376" s="179"/>
      <c r="X2376" s="179"/>
      <c r="Y2376" s="179"/>
      <c r="Z2376" s="179"/>
      <c r="AA2376" s="116"/>
      <c r="AB2376" s="179"/>
      <c r="AC2376" s="179"/>
      <c r="AD2376" s="179" t="s">
        <v>38</v>
      </c>
      <c r="AE2376" s="179" t="s">
        <v>55</v>
      </c>
      <c r="AF2376" s="179"/>
      <c r="AG2376" s="179" t="s">
        <v>2867</v>
      </c>
      <c r="AJ2376" s="1">
        <f t="shared" si="148"/>
        <v>0</v>
      </c>
      <c r="AK2376" s="1">
        <f t="shared" si="151"/>
        <v>-12.69</v>
      </c>
    </row>
    <row r="2377" spans="1:37" ht="31.5" customHeight="1">
      <c r="A2377" s="179" t="s">
        <v>6868</v>
      </c>
      <c r="B2377" s="115" t="s">
        <v>16</v>
      </c>
      <c r="C2377" s="179" t="s">
        <v>488</v>
      </c>
      <c r="D2377" s="79">
        <v>42603</v>
      </c>
      <c r="E2377" s="176">
        <v>0.65277777777777779</v>
      </c>
      <c r="F2377" s="79">
        <v>42603</v>
      </c>
      <c r="G2377" s="176">
        <v>0.65277777777777779</v>
      </c>
      <c r="H2377" s="377">
        <f t="shared" si="154"/>
        <v>0</v>
      </c>
      <c r="I2377" s="179">
        <v>34</v>
      </c>
      <c r="J2377" s="179" t="s">
        <v>7733</v>
      </c>
      <c r="K2377" s="179" t="s">
        <v>9</v>
      </c>
      <c r="L2377" s="179" t="s">
        <v>17</v>
      </c>
      <c r="M2377" s="179" t="s">
        <v>7734</v>
      </c>
      <c r="N2377" s="179">
        <v>110</v>
      </c>
      <c r="O2377" s="179" t="s">
        <v>8</v>
      </c>
      <c r="P2377" s="179" t="s">
        <v>8099</v>
      </c>
      <c r="Q2377" s="179" t="s">
        <v>9983</v>
      </c>
      <c r="R2377" s="179"/>
      <c r="S2377" s="179">
        <v>10</v>
      </c>
      <c r="T2377" s="177">
        <f t="shared" si="155"/>
        <v>10</v>
      </c>
      <c r="U2377" s="179" t="s">
        <v>29</v>
      </c>
      <c r="V2377" s="179"/>
      <c r="W2377" s="179"/>
      <c r="X2377" s="179"/>
      <c r="Y2377" s="179"/>
      <c r="Z2377" s="179"/>
      <c r="AA2377" s="116"/>
      <c r="AB2377" s="179"/>
      <c r="AC2377" s="179"/>
      <c r="AD2377" s="179" t="s">
        <v>38</v>
      </c>
      <c r="AE2377" s="179" t="s">
        <v>55</v>
      </c>
      <c r="AF2377" s="179"/>
      <c r="AG2377" s="179" t="s">
        <v>2867</v>
      </c>
      <c r="AJ2377" s="1">
        <f t="shared" si="148"/>
        <v>0</v>
      </c>
      <c r="AK2377" s="1">
        <f t="shared" si="151"/>
        <v>-10</v>
      </c>
    </row>
    <row r="2378" spans="1:37" ht="31.5" customHeight="1">
      <c r="A2378" s="179" t="s">
        <v>6868</v>
      </c>
      <c r="B2378" s="115" t="s">
        <v>16</v>
      </c>
      <c r="C2378" s="179" t="s">
        <v>292</v>
      </c>
      <c r="D2378" s="79">
        <v>42603</v>
      </c>
      <c r="E2378" s="176">
        <v>0.69791666666666663</v>
      </c>
      <c r="F2378" s="79">
        <v>42603</v>
      </c>
      <c r="G2378" s="176">
        <v>0.71180555555555547</v>
      </c>
      <c r="H2378" s="377">
        <f t="shared" si="154"/>
        <v>1.3888888890505768E-2</v>
      </c>
      <c r="I2378" s="179">
        <v>63</v>
      </c>
      <c r="J2378" s="179" t="s">
        <v>144</v>
      </c>
      <c r="K2378" s="179" t="s">
        <v>51</v>
      </c>
      <c r="L2378" s="179" t="s">
        <v>10</v>
      </c>
      <c r="M2378" s="179" t="s">
        <v>7754</v>
      </c>
      <c r="N2378" s="179">
        <v>35</v>
      </c>
      <c r="O2378" s="179" t="s">
        <v>8</v>
      </c>
      <c r="P2378" s="179" t="s">
        <v>7755</v>
      </c>
      <c r="Q2378" s="179" t="s">
        <v>7759</v>
      </c>
      <c r="R2378" s="179">
        <v>14.99</v>
      </c>
      <c r="S2378" s="179"/>
      <c r="T2378" s="177">
        <f t="shared" si="155"/>
        <v>14.99</v>
      </c>
      <c r="U2378" s="179" t="s">
        <v>29</v>
      </c>
      <c r="V2378" s="179">
        <v>1976</v>
      </c>
      <c r="W2378" s="179" t="s">
        <v>2737</v>
      </c>
      <c r="X2378" s="179"/>
      <c r="Y2378" s="79">
        <v>42480</v>
      </c>
      <c r="Z2378" s="179">
        <v>100</v>
      </c>
      <c r="AA2378" s="336" t="s">
        <v>2899</v>
      </c>
      <c r="AB2378" s="179">
        <v>0</v>
      </c>
      <c r="AC2378" s="179"/>
      <c r="AD2378" s="336" t="s">
        <v>43</v>
      </c>
      <c r="AE2378" s="336" t="s">
        <v>55</v>
      </c>
      <c r="AF2378" s="179"/>
      <c r="AG2378" s="179" t="s">
        <v>9984</v>
      </c>
      <c r="AJ2378" s="1">
        <f t="shared" si="148"/>
        <v>0</v>
      </c>
      <c r="AK2378" s="1">
        <f t="shared" ref="AK2378:AK2400" si="156">AJ2378-T2378</f>
        <v>-14.99</v>
      </c>
    </row>
    <row r="2379" spans="1:37" ht="31.5" customHeight="1">
      <c r="A2379" s="179" t="s">
        <v>6868</v>
      </c>
      <c r="B2379" s="115" t="s">
        <v>16</v>
      </c>
      <c r="C2379" s="179" t="s">
        <v>292</v>
      </c>
      <c r="D2379" s="79">
        <v>42603</v>
      </c>
      <c r="E2379" s="176">
        <v>0.66666666666666663</v>
      </c>
      <c r="F2379" s="79">
        <v>42603</v>
      </c>
      <c r="G2379" s="176">
        <v>0.66666666666666663</v>
      </c>
      <c r="H2379" s="377">
        <f t="shared" si="154"/>
        <v>0</v>
      </c>
      <c r="I2379" s="179">
        <v>6</v>
      </c>
      <c r="J2379" s="179" t="s">
        <v>144</v>
      </c>
      <c r="K2379" s="179" t="s">
        <v>9</v>
      </c>
      <c r="L2379" s="179" t="s">
        <v>10</v>
      </c>
      <c r="M2379" s="179" t="s">
        <v>5050</v>
      </c>
      <c r="N2379" s="179" t="s">
        <v>3</v>
      </c>
      <c r="O2379" s="179" t="s">
        <v>8</v>
      </c>
      <c r="P2379" s="179" t="s">
        <v>7756</v>
      </c>
      <c r="Q2379" s="179" t="s">
        <v>8100</v>
      </c>
      <c r="R2379" s="179"/>
      <c r="S2379" s="179">
        <v>0.57999999999999996</v>
      </c>
      <c r="T2379" s="177">
        <f t="shared" si="155"/>
        <v>0.57999999999999996</v>
      </c>
      <c r="U2379" s="179" t="s">
        <v>29</v>
      </c>
      <c r="V2379" s="179">
        <v>1993</v>
      </c>
      <c r="W2379" s="179" t="s">
        <v>2745</v>
      </c>
      <c r="X2379" s="179"/>
      <c r="Y2379" s="79" t="s">
        <v>9985</v>
      </c>
      <c r="Z2379" s="179">
        <v>100</v>
      </c>
      <c r="AA2379" s="336" t="s">
        <v>2899</v>
      </c>
      <c r="AB2379" s="179">
        <v>0</v>
      </c>
      <c r="AC2379" s="179"/>
      <c r="AD2379" s="336" t="s">
        <v>43</v>
      </c>
      <c r="AE2379" s="336" t="s">
        <v>55</v>
      </c>
      <c r="AF2379" s="179"/>
      <c r="AG2379" s="179" t="s">
        <v>9986</v>
      </c>
      <c r="AJ2379" s="1">
        <f t="shared" si="148"/>
        <v>0</v>
      </c>
      <c r="AK2379" s="1">
        <f t="shared" si="156"/>
        <v>-0.57999999999999996</v>
      </c>
    </row>
    <row r="2380" spans="1:37" ht="94.5" customHeight="1">
      <c r="A2380" s="179" t="s">
        <v>6868</v>
      </c>
      <c r="B2380" s="115" t="s">
        <v>16</v>
      </c>
      <c r="C2380" s="179" t="s">
        <v>292</v>
      </c>
      <c r="D2380" s="79">
        <v>42603</v>
      </c>
      <c r="E2380" s="176">
        <v>0.83333333333333337</v>
      </c>
      <c r="F2380" s="79">
        <v>42603</v>
      </c>
      <c r="G2380" s="176">
        <v>0.84722222222222221</v>
      </c>
      <c r="H2380" s="377">
        <f t="shared" si="154"/>
        <v>1.3888888883229811E-2</v>
      </c>
      <c r="I2380" s="179">
        <v>72</v>
      </c>
      <c r="J2380" s="179" t="s">
        <v>144</v>
      </c>
      <c r="K2380" s="179" t="s">
        <v>51</v>
      </c>
      <c r="L2380" s="179" t="s">
        <v>10</v>
      </c>
      <c r="M2380" s="179" t="s">
        <v>7757</v>
      </c>
      <c r="N2380" s="179">
        <v>35</v>
      </c>
      <c r="O2380" s="179" t="s">
        <v>14</v>
      </c>
      <c r="P2380" s="179" t="s">
        <v>7758</v>
      </c>
      <c r="Q2380" s="179" t="s">
        <v>7759</v>
      </c>
      <c r="R2380" s="179">
        <v>16.32</v>
      </c>
      <c r="S2380" s="179"/>
      <c r="T2380" s="177">
        <f t="shared" si="155"/>
        <v>16.32</v>
      </c>
      <c r="U2380" s="179" t="s">
        <v>37</v>
      </c>
      <c r="V2380" s="179">
        <v>2010</v>
      </c>
      <c r="W2380" s="179" t="s">
        <v>9987</v>
      </c>
      <c r="X2380" s="179" t="s">
        <v>9988</v>
      </c>
      <c r="Y2380" s="79" t="s">
        <v>9989</v>
      </c>
      <c r="Z2380" s="179">
        <v>100</v>
      </c>
      <c r="AA2380" s="336" t="s">
        <v>2899</v>
      </c>
      <c r="AB2380" s="179">
        <v>0</v>
      </c>
      <c r="AC2380" s="179"/>
      <c r="AD2380" s="179" t="s">
        <v>43</v>
      </c>
      <c r="AE2380" s="179" t="s">
        <v>55</v>
      </c>
      <c r="AF2380" s="179"/>
      <c r="AG2380" s="179" t="s">
        <v>9990</v>
      </c>
      <c r="AJ2380" s="1">
        <f t="shared" si="148"/>
        <v>0</v>
      </c>
      <c r="AK2380" s="1">
        <f t="shared" si="156"/>
        <v>-16.32</v>
      </c>
    </row>
    <row r="2381" spans="1:37" ht="31.5" customHeight="1">
      <c r="A2381" s="179" t="s">
        <v>6868</v>
      </c>
      <c r="B2381" s="179" t="s">
        <v>13</v>
      </c>
      <c r="C2381" s="179" t="s">
        <v>147</v>
      </c>
      <c r="D2381" s="169">
        <v>42597</v>
      </c>
      <c r="E2381" s="68">
        <v>0.70138888888888884</v>
      </c>
      <c r="F2381" s="169">
        <v>42597</v>
      </c>
      <c r="G2381" s="68">
        <v>0.70833333333333337</v>
      </c>
      <c r="H2381" s="68">
        <f>G2381-E2381</f>
        <v>6.9444444444445308E-3</v>
      </c>
      <c r="I2381" s="179">
        <v>13</v>
      </c>
      <c r="J2381" s="179" t="s">
        <v>141</v>
      </c>
      <c r="K2381" s="179" t="s">
        <v>141</v>
      </c>
      <c r="L2381" s="179" t="s">
        <v>12</v>
      </c>
      <c r="M2381" s="179" t="s">
        <v>7073</v>
      </c>
      <c r="N2381" s="179">
        <v>0.4</v>
      </c>
      <c r="O2381" s="179" t="s">
        <v>57</v>
      </c>
      <c r="P2381" s="179" t="s">
        <v>57</v>
      </c>
      <c r="Q2381" s="61" t="s">
        <v>7613</v>
      </c>
      <c r="R2381" s="190">
        <v>2.6</v>
      </c>
      <c r="S2381" s="190">
        <v>3.1</v>
      </c>
      <c r="T2381" s="190">
        <f>R2381+S2381</f>
        <v>5.7</v>
      </c>
      <c r="U2381" s="179" t="s">
        <v>62</v>
      </c>
      <c r="V2381" s="179" t="s">
        <v>141</v>
      </c>
      <c r="W2381" s="179" t="s">
        <v>141</v>
      </c>
      <c r="X2381" s="179" t="s">
        <v>141</v>
      </c>
      <c r="Y2381" s="179" t="s">
        <v>141</v>
      </c>
      <c r="Z2381" s="179" t="s">
        <v>141</v>
      </c>
      <c r="AA2381" s="179" t="s">
        <v>141</v>
      </c>
      <c r="AB2381" s="179" t="s">
        <v>141</v>
      </c>
      <c r="AC2381" s="179" t="s">
        <v>141</v>
      </c>
      <c r="AD2381" s="115" t="s">
        <v>23</v>
      </c>
      <c r="AE2381" s="179" t="s">
        <v>141</v>
      </c>
      <c r="AF2381" s="179" t="s">
        <v>141</v>
      </c>
      <c r="AG2381" s="179" t="s">
        <v>141</v>
      </c>
      <c r="AJ2381" s="1">
        <f t="shared" si="148"/>
        <v>0</v>
      </c>
      <c r="AK2381" s="1">
        <f t="shared" si="156"/>
        <v>-5.7</v>
      </c>
    </row>
    <row r="2382" spans="1:37" ht="31.5" customHeight="1">
      <c r="A2382" s="179" t="s">
        <v>6868</v>
      </c>
      <c r="B2382" s="115" t="s">
        <v>16</v>
      </c>
      <c r="C2382" s="179" t="s">
        <v>488</v>
      </c>
      <c r="D2382" s="79">
        <v>42608</v>
      </c>
      <c r="E2382" s="176">
        <v>0.74305555555555547</v>
      </c>
      <c r="F2382" s="79">
        <v>42608</v>
      </c>
      <c r="G2382" s="176">
        <v>0.74305555555555547</v>
      </c>
      <c r="H2382" s="377">
        <f t="shared" ref="H2382:H2395" si="157">(F2382+G2382)-(D2382+E2382)</f>
        <v>0</v>
      </c>
      <c r="I2382" s="179">
        <v>8</v>
      </c>
      <c r="J2382" s="179" t="s">
        <v>7845</v>
      </c>
      <c r="K2382" s="179" t="s">
        <v>9</v>
      </c>
      <c r="L2382" s="179" t="s">
        <v>17</v>
      </c>
      <c r="M2382" s="179" t="s">
        <v>7846</v>
      </c>
      <c r="N2382" s="179">
        <v>110</v>
      </c>
      <c r="O2382" s="179" t="s">
        <v>8</v>
      </c>
      <c r="P2382" s="179" t="s">
        <v>8102</v>
      </c>
      <c r="Q2382" s="179" t="s">
        <v>9992</v>
      </c>
      <c r="R2382" s="179"/>
      <c r="S2382" s="179">
        <v>0.22</v>
      </c>
      <c r="T2382" s="177">
        <f t="shared" ref="T2382:T2395" si="158">SUM(R2382:S2382)</f>
        <v>0.22</v>
      </c>
      <c r="U2382" s="179" t="s">
        <v>29</v>
      </c>
      <c r="V2382" s="179"/>
      <c r="W2382" s="179"/>
      <c r="X2382" s="179"/>
      <c r="Y2382" s="179"/>
      <c r="Z2382" s="179"/>
      <c r="AA2382" s="116"/>
      <c r="AB2382" s="179"/>
      <c r="AC2382" s="179"/>
      <c r="AD2382" s="179" t="s">
        <v>38</v>
      </c>
      <c r="AE2382" s="179" t="s">
        <v>55</v>
      </c>
      <c r="AF2382" s="179"/>
      <c r="AG2382" s="179" t="s">
        <v>2867</v>
      </c>
      <c r="AJ2382" s="1">
        <f t="shared" si="148"/>
        <v>0</v>
      </c>
      <c r="AK2382" s="1">
        <f t="shared" si="156"/>
        <v>-0.22</v>
      </c>
    </row>
    <row r="2383" spans="1:37" ht="31.5" customHeight="1">
      <c r="A2383" s="179" t="s">
        <v>6868</v>
      </c>
      <c r="B2383" s="115" t="s">
        <v>16</v>
      </c>
      <c r="C2383" s="179" t="s">
        <v>292</v>
      </c>
      <c r="D2383" s="79">
        <v>42608</v>
      </c>
      <c r="E2383" s="176">
        <v>0.70277777777777783</v>
      </c>
      <c r="F2383" s="79">
        <v>42608</v>
      </c>
      <c r="G2383" s="176">
        <v>0.70486111111111116</v>
      </c>
      <c r="H2383" s="377">
        <f t="shared" si="157"/>
        <v>2.0833333328482695E-3</v>
      </c>
      <c r="I2383" s="179">
        <v>16</v>
      </c>
      <c r="J2383" s="179"/>
      <c r="K2383" s="179"/>
      <c r="L2383" s="179" t="s">
        <v>4</v>
      </c>
      <c r="M2383" s="179" t="s">
        <v>710</v>
      </c>
      <c r="N2383" s="179">
        <v>35</v>
      </c>
      <c r="O2383" s="179" t="s">
        <v>14</v>
      </c>
      <c r="P2383" s="179" t="s">
        <v>7865</v>
      </c>
      <c r="Q2383" s="179" t="s">
        <v>7866</v>
      </c>
      <c r="R2383" s="179">
        <v>0.32</v>
      </c>
      <c r="S2383" s="179">
        <v>3.01</v>
      </c>
      <c r="T2383" s="177">
        <f t="shared" si="158"/>
        <v>3.3299999999999996</v>
      </c>
      <c r="U2383" s="179" t="s">
        <v>37</v>
      </c>
      <c r="V2383" s="179">
        <v>1971</v>
      </c>
      <c r="W2383" s="179" t="s">
        <v>9993</v>
      </c>
      <c r="X2383" s="179"/>
      <c r="Y2383" s="79" t="s">
        <v>9994</v>
      </c>
      <c r="Z2383" s="179">
        <v>100</v>
      </c>
      <c r="AA2383" s="336" t="s">
        <v>2877</v>
      </c>
      <c r="AB2383" s="179">
        <v>0</v>
      </c>
      <c r="AC2383" s="179"/>
      <c r="AD2383" s="179" t="s">
        <v>0</v>
      </c>
      <c r="AE2383" s="179"/>
      <c r="AF2383" s="179"/>
      <c r="AG2383" s="179" t="s">
        <v>9995</v>
      </c>
      <c r="AJ2383" s="1">
        <f t="shared" si="148"/>
        <v>0</v>
      </c>
      <c r="AK2383" s="1">
        <f t="shared" si="156"/>
        <v>-3.3299999999999996</v>
      </c>
    </row>
    <row r="2384" spans="1:37" ht="31.5" customHeight="1">
      <c r="A2384" s="179" t="s">
        <v>6868</v>
      </c>
      <c r="B2384" s="115" t="s">
        <v>16</v>
      </c>
      <c r="C2384" s="179" t="s">
        <v>488</v>
      </c>
      <c r="D2384" s="79">
        <v>42610</v>
      </c>
      <c r="E2384" s="176">
        <v>0.21875</v>
      </c>
      <c r="F2384" s="79">
        <v>42610</v>
      </c>
      <c r="G2384" s="176">
        <v>0.21875</v>
      </c>
      <c r="H2384" s="377">
        <f t="shared" si="157"/>
        <v>0</v>
      </c>
      <c r="I2384" s="179">
        <v>75</v>
      </c>
      <c r="J2384" s="179" t="s">
        <v>7899</v>
      </c>
      <c r="K2384" s="179" t="s">
        <v>9</v>
      </c>
      <c r="L2384" s="179" t="s">
        <v>17</v>
      </c>
      <c r="M2384" s="179" t="s">
        <v>4480</v>
      </c>
      <c r="N2384" s="179">
        <v>110</v>
      </c>
      <c r="O2384" s="179" t="s">
        <v>8</v>
      </c>
      <c r="P2384" s="179" t="s">
        <v>8103</v>
      </c>
      <c r="Q2384" s="179" t="s">
        <v>9996</v>
      </c>
      <c r="R2384" s="179"/>
      <c r="S2384" s="179">
        <v>23.53</v>
      </c>
      <c r="T2384" s="177">
        <f t="shared" si="158"/>
        <v>23.53</v>
      </c>
      <c r="U2384" s="179" t="s">
        <v>29</v>
      </c>
      <c r="V2384" s="179"/>
      <c r="W2384" s="179"/>
      <c r="X2384" s="179"/>
      <c r="Y2384" s="179"/>
      <c r="Z2384" s="179"/>
      <c r="AA2384" s="116"/>
      <c r="AB2384" s="179"/>
      <c r="AC2384" s="179"/>
      <c r="AD2384" s="179" t="s">
        <v>38</v>
      </c>
      <c r="AE2384" s="179" t="s">
        <v>55</v>
      </c>
      <c r="AF2384" s="179"/>
      <c r="AG2384" s="179" t="s">
        <v>2867</v>
      </c>
      <c r="AJ2384" s="1">
        <f t="shared" si="148"/>
        <v>0</v>
      </c>
      <c r="AK2384" s="1">
        <f t="shared" si="156"/>
        <v>-23.53</v>
      </c>
    </row>
    <row r="2385" spans="1:37" ht="15.75" customHeight="1">
      <c r="A2385" s="179" t="s">
        <v>6868</v>
      </c>
      <c r="B2385" s="115" t="s">
        <v>16</v>
      </c>
      <c r="C2385" s="179" t="s">
        <v>292</v>
      </c>
      <c r="D2385" s="79">
        <v>42610</v>
      </c>
      <c r="E2385" s="176">
        <v>0.20972222222222223</v>
      </c>
      <c r="F2385" s="79">
        <v>42610</v>
      </c>
      <c r="G2385" s="176">
        <v>0.20972222222222223</v>
      </c>
      <c r="H2385" s="377">
        <f t="shared" si="157"/>
        <v>0</v>
      </c>
      <c r="I2385" s="179">
        <v>1</v>
      </c>
      <c r="J2385" s="179" t="s">
        <v>498</v>
      </c>
      <c r="K2385" s="179" t="s">
        <v>9</v>
      </c>
      <c r="L2385" s="179" t="s">
        <v>4</v>
      </c>
      <c r="M2385" s="179" t="s">
        <v>5263</v>
      </c>
      <c r="N2385" s="179" t="s">
        <v>3</v>
      </c>
      <c r="O2385" s="179" t="s">
        <v>8</v>
      </c>
      <c r="P2385" s="179" t="s">
        <v>7900</v>
      </c>
      <c r="Q2385" s="179" t="s">
        <v>9997</v>
      </c>
      <c r="R2385" s="179"/>
      <c r="S2385" s="179">
        <v>0.12</v>
      </c>
      <c r="T2385" s="177">
        <f t="shared" si="158"/>
        <v>0.12</v>
      </c>
      <c r="U2385" s="179" t="s">
        <v>29</v>
      </c>
      <c r="V2385" s="179">
        <v>2011</v>
      </c>
      <c r="W2385" s="179" t="s">
        <v>2813</v>
      </c>
      <c r="X2385" s="179"/>
      <c r="Y2385" s="179" t="s">
        <v>9998</v>
      </c>
      <c r="Z2385" s="179">
        <v>100</v>
      </c>
      <c r="AA2385" s="336" t="s">
        <v>2899</v>
      </c>
      <c r="AB2385" s="179">
        <v>0</v>
      </c>
      <c r="AC2385" s="179"/>
      <c r="AD2385" s="336" t="s">
        <v>31</v>
      </c>
      <c r="AE2385" s="336" t="s">
        <v>55</v>
      </c>
      <c r="AF2385" s="179"/>
      <c r="AG2385" s="179" t="s">
        <v>9999</v>
      </c>
      <c r="AJ2385" s="1">
        <f t="shared" si="148"/>
        <v>0</v>
      </c>
      <c r="AK2385" s="1">
        <f t="shared" si="156"/>
        <v>-0.12</v>
      </c>
    </row>
    <row r="2386" spans="1:37" ht="31.5" customHeight="1">
      <c r="A2386" s="179" t="s">
        <v>6868</v>
      </c>
      <c r="B2386" s="115" t="s">
        <v>16</v>
      </c>
      <c r="C2386" s="179" t="s">
        <v>292</v>
      </c>
      <c r="D2386" s="79">
        <v>42610</v>
      </c>
      <c r="E2386" s="176">
        <v>0.46111111111111108</v>
      </c>
      <c r="F2386" s="79">
        <v>42610</v>
      </c>
      <c r="G2386" s="176">
        <v>0.47013888888888888</v>
      </c>
      <c r="H2386" s="377">
        <f t="shared" si="157"/>
        <v>9.0277777781011537E-3</v>
      </c>
      <c r="I2386" s="179">
        <v>3</v>
      </c>
      <c r="J2386" s="179" t="s">
        <v>144</v>
      </c>
      <c r="K2386" s="179" t="s">
        <v>51</v>
      </c>
      <c r="L2386" s="179" t="s">
        <v>10</v>
      </c>
      <c r="M2386" s="179" t="s">
        <v>713</v>
      </c>
      <c r="N2386" s="179" t="s">
        <v>3</v>
      </c>
      <c r="O2386" s="179" t="s">
        <v>8</v>
      </c>
      <c r="P2386" s="179" t="s">
        <v>714</v>
      </c>
      <c r="Q2386" s="179" t="s">
        <v>8104</v>
      </c>
      <c r="R2386" s="179">
        <v>0.01</v>
      </c>
      <c r="S2386" s="179">
        <v>0.22</v>
      </c>
      <c r="T2386" s="177">
        <f t="shared" si="158"/>
        <v>0.23</v>
      </c>
      <c r="U2386" s="179" t="s">
        <v>29</v>
      </c>
      <c r="V2386" s="179">
        <v>1955</v>
      </c>
      <c r="W2386" s="179" t="s">
        <v>2725</v>
      </c>
      <c r="X2386" s="179"/>
      <c r="Y2386" s="179" t="s">
        <v>10000</v>
      </c>
      <c r="Z2386" s="179">
        <v>100</v>
      </c>
      <c r="AA2386" s="336" t="s">
        <v>2877</v>
      </c>
      <c r="AB2386" s="179">
        <v>0</v>
      </c>
      <c r="AC2386" s="179"/>
      <c r="AD2386" s="179" t="s">
        <v>31</v>
      </c>
      <c r="AE2386" s="179" t="s">
        <v>55</v>
      </c>
      <c r="AF2386" s="179"/>
      <c r="AG2386" s="208" t="s">
        <v>10001</v>
      </c>
      <c r="AJ2386" s="1">
        <f t="shared" si="148"/>
        <v>0</v>
      </c>
      <c r="AK2386" s="1">
        <f t="shared" si="156"/>
        <v>-0.23</v>
      </c>
    </row>
    <row r="2387" spans="1:37" ht="47.25" customHeight="1">
      <c r="A2387" s="179" t="s">
        <v>6868</v>
      </c>
      <c r="B2387" s="115" t="s">
        <v>16</v>
      </c>
      <c r="C2387" s="179" t="s">
        <v>292</v>
      </c>
      <c r="D2387" s="79">
        <v>42611</v>
      </c>
      <c r="E2387" s="176">
        <v>0.56180555555555556</v>
      </c>
      <c r="F2387" s="79">
        <v>42611</v>
      </c>
      <c r="G2387" s="176">
        <v>0.79861111111111116</v>
      </c>
      <c r="H2387" s="377">
        <f t="shared" si="157"/>
        <v>0.23680555555620231</v>
      </c>
      <c r="I2387" s="179">
        <v>5</v>
      </c>
      <c r="J2387" s="179" t="s">
        <v>4432</v>
      </c>
      <c r="K2387" s="179" t="s">
        <v>15</v>
      </c>
      <c r="L2387" s="179" t="s">
        <v>4</v>
      </c>
      <c r="M2387" s="179" t="s">
        <v>8105</v>
      </c>
      <c r="N2387" s="179" t="s">
        <v>3</v>
      </c>
      <c r="O2387" s="179" t="s">
        <v>8</v>
      </c>
      <c r="P2387" s="179" t="s">
        <v>8106</v>
      </c>
      <c r="Q2387" s="179" t="s">
        <v>8107</v>
      </c>
      <c r="R2387" s="179">
        <v>11.69</v>
      </c>
      <c r="S2387" s="179"/>
      <c r="T2387" s="177">
        <f t="shared" si="158"/>
        <v>11.69</v>
      </c>
      <c r="U2387" s="179" t="s">
        <v>29</v>
      </c>
      <c r="V2387" s="179">
        <v>1985</v>
      </c>
      <c r="W2387" s="179" t="s">
        <v>2813</v>
      </c>
      <c r="X2387" s="179"/>
      <c r="Y2387" s="79">
        <v>42551</v>
      </c>
      <c r="Z2387" s="179">
        <v>100</v>
      </c>
      <c r="AA2387" s="336" t="s">
        <v>9418</v>
      </c>
      <c r="AB2387" s="179">
        <v>0</v>
      </c>
      <c r="AC2387" s="179"/>
      <c r="AD2387" s="179" t="s">
        <v>31</v>
      </c>
      <c r="AE2387" s="179" t="s">
        <v>55</v>
      </c>
      <c r="AF2387" s="179"/>
      <c r="AG2387" s="208" t="s">
        <v>10002</v>
      </c>
      <c r="AJ2387" s="1">
        <f t="shared" ref="AJ2387:AJ2417" si="159">T2387-S2387-R2387</f>
        <v>0</v>
      </c>
      <c r="AK2387" s="1">
        <f t="shared" si="156"/>
        <v>-11.69</v>
      </c>
    </row>
    <row r="2388" spans="1:37" ht="31.5" customHeight="1">
      <c r="A2388" s="179" t="s">
        <v>6868</v>
      </c>
      <c r="B2388" s="115" t="s">
        <v>16</v>
      </c>
      <c r="C2388" s="179" t="s">
        <v>488</v>
      </c>
      <c r="D2388" s="79">
        <v>42612</v>
      </c>
      <c r="E2388" s="176">
        <v>0.22569444444444445</v>
      </c>
      <c r="F2388" s="79">
        <v>42612</v>
      </c>
      <c r="G2388" s="176">
        <v>0.22569444444444445</v>
      </c>
      <c r="H2388" s="377">
        <f t="shared" si="157"/>
        <v>0</v>
      </c>
      <c r="I2388" s="179">
        <v>57</v>
      </c>
      <c r="J2388" s="179" t="s">
        <v>8108</v>
      </c>
      <c r="K2388" s="179" t="s">
        <v>9</v>
      </c>
      <c r="L2388" s="179" t="s">
        <v>17</v>
      </c>
      <c r="M2388" s="378" t="s">
        <v>8109</v>
      </c>
      <c r="N2388" s="179">
        <v>110</v>
      </c>
      <c r="O2388" s="179" t="s">
        <v>8</v>
      </c>
      <c r="P2388" s="179" t="s">
        <v>8110</v>
      </c>
      <c r="Q2388" s="179" t="s">
        <v>8111</v>
      </c>
      <c r="R2388" s="179"/>
      <c r="S2388" s="179">
        <v>11.69</v>
      </c>
      <c r="T2388" s="177">
        <f t="shared" si="158"/>
        <v>11.69</v>
      </c>
      <c r="U2388" s="179" t="s">
        <v>29</v>
      </c>
      <c r="V2388" s="179"/>
      <c r="W2388" s="179"/>
      <c r="X2388" s="179"/>
      <c r="Y2388" s="179"/>
      <c r="Z2388" s="179"/>
      <c r="AA2388" s="116"/>
      <c r="AB2388" s="179"/>
      <c r="AC2388" s="179"/>
      <c r="AD2388" s="179" t="s">
        <v>38</v>
      </c>
      <c r="AE2388" s="179" t="s">
        <v>55</v>
      </c>
      <c r="AF2388" s="179"/>
      <c r="AG2388" s="179" t="s">
        <v>2867</v>
      </c>
      <c r="AJ2388" s="1">
        <f t="shared" si="159"/>
        <v>0</v>
      </c>
      <c r="AK2388" s="1">
        <f t="shared" si="156"/>
        <v>-11.69</v>
      </c>
    </row>
    <row r="2389" spans="1:37" ht="31.5" customHeight="1">
      <c r="A2389" s="179" t="s">
        <v>8405</v>
      </c>
      <c r="B2389" s="179" t="s">
        <v>16</v>
      </c>
      <c r="C2389" s="179" t="s">
        <v>292</v>
      </c>
      <c r="D2389" s="79">
        <v>42614</v>
      </c>
      <c r="E2389" s="176">
        <v>0.3347222222222222</v>
      </c>
      <c r="F2389" s="79">
        <v>42614</v>
      </c>
      <c r="G2389" s="176">
        <v>0.47222222222222227</v>
      </c>
      <c r="H2389" s="377">
        <f t="shared" si="157"/>
        <v>0.13749999999708962</v>
      </c>
      <c r="I2389" s="179">
        <v>6</v>
      </c>
      <c r="J2389" s="179" t="s">
        <v>940</v>
      </c>
      <c r="K2389" s="179" t="s">
        <v>15</v>
      </c>
      <c r="L2389" s="179" t="s">
        <v>10</v>
      </c>
      <c r="M2389" s="378" t="s">
        <v>4901</v>
      </c>
      <c r="N2389" s="179" t="s">
        <v>3</v>
      </c>
      <c r="O2389" s="179" t="s">
        <v>8</v>
      </c>
      <c r="P2389" s="179" t="s">
        <v>6750</v>
      </c>
      <c r="Q2389" s="179" t="s">
        <v>10003</v>
      </c>
      <c r="R2389" s="179">
        <v>15.57</v>
      </c>
      <c r="S2389" s="179"/>
      <c r="T2389" s="177">
        <f t="shared" si="158"/>
        <v>15.57</v>
      </c>
      <c r="U2389" s="179" t="s">
        <v>29</v>
      </c>
      <c r="V2389" s="179">
        <v>1974</v>
      </c>
      <c r="W2389" s="179" t="s">
        <v>2725</v>
      </c>
      <c r="X2389" s="179"/>
      <c r="Y2389" s="179" t="s">
        <v>10004</v>
      </c>
      <c r="Z2389" s="179">
        <v>100</v>
      </c>
      <c r="AA2389" s="336" t="s">
        <v>9702</v>
      </c>
      <c r="AB2389" s="179">
        <v>0</v>
      </c>
      <c r="AC2389" s="179"/>
      <c r="AD2389" s="179" t="s">
        <v>0</v>
      </c>
      <c r="AE2389" s="179"/>
      <c r="AF2389" s="179"/>
      <c r="AG2389" s="179" t="s">
        <v>10005</v>
      </c>
      <c r="AJ2389" s="1">
        <f t="shared" si="159"/>
        <v>0</v>
      </c>
      <c r="AK2389" s="1">
        <f t="shared" si="156"/>
        <v>-15.57</v>
      </c>
    </row>
    <row r="2390" spans="1:37" ht="31.5" customHeight="1">
      <c r="A2390" s="179" t="s">
        <v>8405</v>
      </c>
      <c r="B2390" s="179" t="s">
        <v>16</v>
      </c>
      <c r="C2390" s="179" t="s">
        <v>292</v>
      </c>
      <c r="D2390" s="79">
        <v>42614</v>
      </c>
      <c r="E2390" s="176">
        <v>0.72569444444444453</v>
      </c>
      <c r="F2390" s="79">
        <v>42614</v>
      </c>
      <c r="G2390" s="176">
        <v>0.74305555555555547</v>
      </c>
      <c r="H2390" s="377">
        <f t="shared" si="157"/>
        <v>1.7361111109494232E-2</v>
      </c>
      <c r="I2390" s="179">
        <v>2</v>
      </c>
      <c r="J2390" s="179" t="s">
        <v>4432</v>
      </c>
      <c r="K2390" s="179" t="s">
        <v>21</v>
      </c>
      <c r="L2390" s="179" t="s">
        <v>10</v>
      </c>
      <c r="M2390" s="378" t="s">
        <v>713</v>
      </c>
      <c r="N2390" s="179" t="s">
        <v>3</v>
      </c>
      <c r="O2390" s="179" t="s">
        <v>8</v>
      </c>
      <c r="P2390" s="179" t="s">
        <v>8409</v>
      </c>
      <c r="Q2390" s="179" t="s">
        <v>10006</v>
      </c>
      <c r="R2390" s="179">
        <v>0.1</v>
      </c>
      <c r="S2390" s="179"/>
      <c r="T2390" s="177">
        <f t="shared" si="158"/>
        <v>0.1</v>
      </c>
      <c r="U2390" s="179" t="s">
        <v>29</v>
      </c>
      <c r="V2390" s="179">
        <v>1949</v>
      </c>
      <c r="W2390" s="179" t="s">
        <v>2745</v>
      </c>
      <c r="X2390" s="179"/>
      <c r="Y2390" s="79">
        <v>42598</v>
      </c>
      <c r="Z2390" s="179">
        <v>100</v>
      </c>
      <c r="AA2390" s="336" t="s">
        <v>2854</v>
      </c>
      <c r="AB2390" s="179">
        <v>0</v>
      </c>
      <c r="AC2390" s="179"/>
      <c r="AD2390" s="179" t="s">
        <v>31</v>
      </c>
      <c r="AE2390" s="179" t="s">
        <v>55</v>
      </c>
      <c r="AF2390" s="179"/>
      <c r="AG2390" s="208" t="s">
        <v>10007</v>
      </c>
      <c r="AJ2390" s="1">
        <f t="shared" si="159"/>
        <v>0</v>
      </c>
      <c r="AK2390" s="1">
        <f t="shared" si="156"/>
        <v>-0.1</v>
      </c>
    </row>
    <row r="2391" spans="1:37" ht="31.5" customHeight="1">
      <c r="A2391" s="179" t="s">
        <v>8405</v>
      </c>
      <c r="B2391" s="179" t="s">
        <v>16</v>
      </c>
      <c r="C2391" s="179" t="s">
        <v>292</v>
      </c>
      <c r="D2391" s="79">
        <v>42615</v>
      </c>
      <c r="E2391" s="176">
        <v>0.21736111111111112</v>
      </c>
      <c r="F2391" s="79">
        <v>42615</v>
      </c>
      <c r="G2391" s="176">
        <v>0.36805555555555558</v>
      </c>
      <c r="H2391" s="377">
        <f t="shared" si="157"/>
        <v>0.15069444444088731</v>
      </c>
      <c r="I2391" s="179">
        <v>2</v>
      </c>
      <c r="J2391" s="179" t="s">
        <v>4432</v>
      </c>
      <c r="K2391" s="179" t="s">
        <v>15</v>
      </c>
      <c r="L2391" s="179" t="s">
        <v>10</v>
      </c>
      <c r="M2391" s="378" t="s">
        <v>151</v>
      </c>
      <c r="N2391" s="179" t="s">
        <v>3</v>
      </c>
      <c r="O2391" s="179" t="s">
        <v>8</v>
      </c>
      <c r="P2391" s="179" t="s">
        <v>10008</v>
      </c>
      <c r="Q2391" s="179" t="s">
        <v>10009</v>
      </c>
      <c r="R2391" s="179">
        <v>0.84</v>
      </c>
      <c r="S2391" s="179"/>
      <c r="T2391" s="177">
        <f t="shared" si="158"/>
        <v>0.84</v>
      </c>
      <c r="U2391" s="179" t="s">
        <v>29</v>
      </c>
      <c r="V2391" s="179">
        <v>1950</v>
      </c>
      <c r="W2391" s="179" t="s">
        <v>2745</v>
      </c>
      <c r="X2391" s="179"/>
      <c r="Y2391" s="79">
        <v>42598</v>
      </c>
      <c r="Z2391" s="179">
        <v>100</v>
      </c>
      <c r="AA2391" s="336" t="s">
        <v>2854</v>
      </c>
      <c r="AB2391" s="179">
        <v>0</v>
      </c>
      <c r="AC2391" s="179"/>
      <c r="AD2391" s="179" t="s">
        <v>31</v>
      </c>
      <c r="AE2391" s="179" t="s">
        <v>55</v>
      </c>
      <c r="AF2391" s="179"/>
      <c r="AG2391" s="208" t="s">
        <v>10010</v>
      </c>
      <c r="AJ2391" s="1">
        <f t="shared" si="159"/>
        <v>0</v>
      </c>
      <c r="AK2391" s="1">
        <f t="shared" si="156"/>
        <v>-0.84</v>
      </c>
    </row>
    <row r="2392" spans="1:37" ht="15.75" customHeight="1">
      <c r="A2392" s="179" t="s">
        <v>8405</v>
      </c>
      <c r="B2392" s="179" t="s">
        <v>16</v>
      </c>
      <c r="C2392" s="179" t="s">
        <v>292</v>
      </c>
      <c r="D2392" s="79">
        <v>42615</v>
      </c>
      <c r="E2392" s="176">
        <v>0.34375</v>
      </c>
      <c r="F2392" s="79">
        <v>42615</v>
      </c>
      <c r="G2392" s="176">
        <v>0.41319444444444442</v>
      </c>
      <c r="H2392" s="377">
        <f t="shared" si="157"/>
        <v>6.9444444445252884E-2</v>
      </c>
      <c r="I2392" s="179">
        <v>5</v>
      </c>
      <c r="J2392" s="179" t="s">
        <v>144</v>
      </c>
      <c r="K2392" s="179" t="s">
        <v>15</v>
      </c>
      <c r="L2392" s="179" t="s">
        <v>10</v>
      </c>
      <c r="M2392" s="179" t="s">
        <v>1996</v>
      </c>
      <c r="N2392" s="179">
        <v>35</v>
      </c>
      <c r="O2392" s="179" t="s">
        <v>8</v>
      </c>
      <c r="P2392" s="179" t="s">
        <v>1997</v>
      </c>
      <c r="Q2392" s="179" t="s">
        <v>10011</v>
      </c>
      <c r="R2392" s="179">
        <v>0.44</v>
      </c>
      <c r="S2392" s="179"/>
      <c r="T2392" s="177">
        <f t="shared" si="158"/>
        <v>0.44</v>
      </c>
      <c r="U2392" s="179" t="s">
        <v>29</v>
      </c>
      <c r="V2392" s="179">
        <v>1965</v>
      </c>
      <c r="W2392" s="179" t="s">
        <v>2717</v>
      </c>
      <c r="X2392" s="179"/>
      <c r="Y2392" s="179" t="s">
        <v>10012</v>
      </c>
      <c r="Z2392" s="179">
        <v>100</v>
      </c>
      <c r="AA2392" s="336" t="s">
        <v>2877</v>
      </c>
      <c r="AB2392" s="179">
        <v>0</v>
      </c>
      <c r="AC2392" s="179"/>
      <c r="AD2392" s="179" t="s">
        <v>31</v>
      </c>
      <c r="AE2392" s="179" t="s">
        <v>55</v>
      </c>
      <c r="AF2392" s="179"/>
      <c r="AG2392" s="208" t="s">
        <v>10013</v>
      </c>
      <c r="AJ2392" s="1">
        <f t="shared" si="159"/>
        <v>0</v>
      </c>
      <c r="AK2392" s="1">
        <f t="shared" si="156"/>
        <v>-0.44</v>
      </c>
    </row>
    <row r="2393" spans="1:37" ht="31.5" customHeight="1">
      <c r="A2393" s="179" t="s">
        <v>8405</v>
      </c>
      <c r="B2393" s="179" t="s">
        <v>16</v>
      </c>
      <c r="C2393" s="179" t="s">
        <v>292</v>
      </c>
      <c r="D2393" s="79">
        <v>42615</v>
      </c>
      <c r="E2393" s="176">
        <v>0.34027777777777773</v>
      </c>
      <c r="F2393" s="79">
        <v>42615</v>
      </c>
      <c r="G2393" s="176">
        <v>0.83750000000000002</v>
      </c>
      <c r="H2393" s="377">
        <f t="shared" si="157"/>
        <v>0.49722222222044365</v>
      </c>
      <c r="I2393" s="179">
        <v>8</v>
      </c>
      <c r="J2393" s="179" t="s">
        <v>144</v>
      </c>
      <c r="K2393" s="179" t="s">
        <v>52</v>
      </c>
      <c r="L2393" s="179" t="s">
        <v>10</v>
      </c>
      <c r="M2393" s="179" t="s">
        <v>8420</v>
      </c>
      <c r="N2393" s="179" t="s">
        <v>3</v>
      </c>
      <c r="O2393" s="179" t="s">
        <v>8</v>
      </c>
      <c r="P2393" s="179" t="s">
        <v>2825</v>
      </c>
      <c r="Q2393" s="179" t="s">
        <v>10014</v>
      </c>
      <c r="R2393" s="179">
        <v>21.76</v>
      </c>
      <c r="S2393" s="179"/>
      <c r="T2393" s="177">
        <f t="shared" si="158"/>
        <v>21.76</v>
      </c>
      <c r="U2393" s="179" t="s">
        <v>29</v>
      </c>
      <c r="V2393" s="179">
        <v>1954</v>
      </c>
      <c r="W2393" s="179" t="s">
        <v>2725</v>
      </c>
      <c r="X2393" s="79"/>
      <c r="Y2393" s="79" t="s">
        <v>10015</v>
      </c>
      <c r="Z2393" s="179">
        <v>100</v>
      </c>
      <c r="AA2393" s="336" t="s">
        <v>2877</v>
      </c>
      <c r="AB2393" s="179">
        <v>0</v>
      </c>
      <c r="AC2393" s="79"/>
      <c r="AD2393" s="179" t="s">
        <v>31</v>
      </c>
      <c r="AE2393" s="179" t="s">
        <v>55</v>
      </c>
      <c r="AF2393" s="179"/>
      <c r="AG2393" s="179" t="s">
        <v>10016</v>
      </c>
      <c r="AJ2393" s="1">
        <f t="shared" si="159"/>
        <v>0</v>
      </c>
      <c r="AK2393" s="1">
        <f t="shared" si="156"/>
        <v>-21.76</v>
      </c>
    </row>
    <row r="2394" spans="1:37" ht="31.5" customHeight="1">
      <c r="A2394" s="179" t="s">
        <v>8405</v>
      </c>
      <c r="B2394" s="179" t="s">
        <v>16</v>
      </c>
      <c r="C2394" s="179" t="s">
        <v>292</v>
      </c>
      <c r="D2394" s="79">
        <v>42615</v>
      </c>
      <c r="E2394" s="176">
        <v>0.34166666666666662</v>
      </c>
      <c r="F2394" s="79">
        <v>42615</v>
      </c>
      <c r="G2394" s="176">
        <v>0.39027777777777778</v>
      </c>
      <c r="H2394" s="377">
        <f t="shared" si="157"/>
        <v>4.8611111109494232E-2</v>
      </c>
      <c r="I2394" s="179">
        <v>1</v>
      </c>
      <c r="J2394" s="179" t="s">
        <v>144</v>
      </c>
      <c r="K2394" s="179" t="s">
        <v>52</v>
      </c>
      <c r="L2394" s="179" t="s">
        <v>10</v>
      </c>
      <c r="M2394" s="179" t="s">
        <v>4203</v>
      </c>
      <c r="N2394" s="179" t="s">
        <v>3</v>
      </c>
      <c r="O2394" s="179" t="s">
        <v>8</v>
      </c>
      <c r="P2394" s="179" t="s">
        <v>714</v>
      </c>
      <c r="Q2394" s="179" t="s">
        <v>10017</v>
      </c>
      <c r="R2394" s="179">
        <v>0.08</v>
      </c>
      <c r="S2394" s="179"/>
      <c r="T2394" s="177">
        <f t="shared" si="158"/>
        <v>0.08</v>
      </c>
      <c r="U2394" s="179" t="s">
        <v>29</v>
      </c>
      <c r="V2394" s="179">
        <v>1955</v>
      </c>
      <c r="W2394" s="179" t="s">
        <v>2725</v>
      </c>
      <c r="X2394" s="179"/>
      <c r="Y2394" s="179" t="s">
        <v>10000</v>
      </c>
      <c r="Z2394" s="179">
        <v>100</v>
      </c>
      <c r="AA2394" s="336" t="s">
        <v>2877</v>
      </c>
      <c r="AB2394" s="179">
        <v>0</v>
      </c>
      <c r="AC2394" s="179"/>
      <c r="AD2394" s="179" t="s">
        <v>31</v>
      </c>
      <c r="AE2394" s="179" t="s">
        <v>55</v>
      </c>
      <c r="AF2394" s="179"/>
      <c r="AG2394" s="208" t="s">
        <v>10018</v>
      </c>
      <c r="AJ2394" s="1">
        <f t="shared" si="159"/>
        <v>0</v>
      </c>
      <c r="AK2394" s="1">
        <f t="shared" si="156"/>
        <v>-0.08</v>
      </c>
    </row>
    <row r="2395" spans="1:37" ht="31.5" customHeight="1">
      <c r="A2395" s="179" t="s">
        <v>8405</v>
      </c>
      <c r="B2395" s="179" t="s">
        <v>16</v>
      </c>
      <c r="C2395" s="179" t="s">
        <v>292</v>
      </c>
      <c r="D2395" s="79">
        <v>42615</v>
      </c>
      <c r="E2395" s="176">
        <v>0.46180555555555558</v>
      </c>
      <c r="F2395" s="79">
        <v>42615</v>
      </c>
      <c r="G2395" s="176">
        <v>0.60138888888888886</v>
      </c>
      <c r="H2395" s="377">
        <f t="shared" si="157"/>
        <v>0.13958333333721384</v>
      </c>
      <c r="I2395" s="179">
        <v>5</v>
      </c>
      <c r="J2395" s="179" t="s">
        <v>144</v>
      </c>
      <c r="K2395" s="179" t="s">
        <v>15</v>
      </c>
      <c r="L2395" s="179" t="s">
        <v>10</v>
      </c>
      <c r="M2395" s="179" t="s">
        <v>6921</v>
      </c>
      <c r="N2395" s="179" t="s">
        <v>3</v>
      </c>
      <c r="O2395" s="179" t="s">
        <v>8</v>
      </c>
      <c r="P2395" s="179" t="s">
        <v>8421</v>
      </c>
      <c r="Q2395" s="179" t="s">
        <v>10019</v>
      </c>
      <c r="R2395" s="179">
        <v>1.34</v>
      </c>
      <c r="S2395" s="179"/>
      <c r="T2395" s="177">
        <f t="shared" si="158"/>
        <v>1.34</v>
      </c>
      <c r="U2395" s="179" t="s">
        <v>29</v>
      </c>
      <c r="V2395" s="179">
        <v>1949</v>
      </c>
      <c r="W2395" s="179" t="s">
        <v>9925</v>
      </c>
      <c r="X2395" s="179"/>
      <c r="Y2395" s="179" t="s">
        <v>10020</v>
      </c>
      <c r="Z2395" s="179">
        <v>100</v>
      </c>
      <c r="AA2395" s="336" t="s">
        <v>2854</v>
      </c>
      <c r="AB2395" s="179">
        <v>0</v>
      </c>
      <c r="AC2395" s="179"/>
      <c r="AD2395" s="336" t="s">
        <v>31</v>
      </c>
      <c r="AE2395" s="336" t="s">
        <v>55</v>
      </c>
      <c r="AF2395" s="179"/>
      <c r="AG2395" s="179" t="s">
        <v>10021</v>
      </c>
      <c r="AJ2395" s="1">
        <f t="shared" si="159"/>
        <v>0</v>
      </c>
      <c r="AK2395" s="1">
        <f t="shared" si="156"/>
        <v>-1.34</v>
      </c>
    </row>
    <row r="2396" spans="1:37" ht="31.5">
      <c r="A2396" s="179" t="s">
        <v>2467</v>
      </c>
      <c r="B2396" s="208" t="s">
        <v>308</v>
      </c>
      <c r="C2396" s="208" t="s">
        <v>308</v>
      </c>
      <c r="D2396" s="79">
        <v>42513</v>
      </c>
      <c r="E2396" s="121">
        <v>0.32430555555555557</v>
      </c>
      <c r="F2396" s="335">
        <v>42513</v>
      </c>
      <c r="G2396" s="121">
        <v>0.42638888888888887</v>
      </c>
      <c r="H2396" s="176">
        <f>G2396-E2396</f>
        <v>0.1020833333333333</v>
      </c>
      <c r="I2396" s="179">
        <v>17</v>
      </c>
      <c r="J2396" s="179" t="s">
        <v>303</v>
      </c>
      <c r="K2396" s="179" t="s">
        <v>15</v>
      </c>
      <c r="L2396" s="179" t="s">
        <v>4</v>
      </c>
      <c r="M2396" s="179" t="s">
        <v>4102</v>
      </c>
      <c r="N2396" s="179" t="s">
        <v>3</v>
      </c>
      <c r="O2396" s="179" t="s">
        <v>8</v>
      </c>
      <c r="P2396" s="115" t="s">
        <v>4103</v>
      </c>
      <c r="Q2396" s="179" t="s">
        <v>8981</v>
      </c>
      <c r="R2396" s="80">
        <v>5.45</v>
      </c>
      <c r="S2396" s="80"/>
      <c r="T2396" s="216">
        <v>5.45</v>
      </c>
      <c r="U2396" s="179" t="s">
        <v>7</v>
      </c>
      <c r="V2396" s="179">
        <v>1986</v>
      </c>
      <c r="W2396" s="179" t="s">
        <v>8</v>
      </c>
      <c r="X2396" s="179"/>
      <c r="Y2396" s="79">
        <v>42510</v>
      </c>
      <c r="Z2396" s="179">
        <v>100</v>
      </c>
      <c r="AA2396" s="179">
        <v>2017</v>
      </c>
      <c r="AB2396" s="179">
        <v>0</v>
      </c>
      <c r="AC2396" s="79">
        <v>42510</v>
      </c>
      <c r="AD2396" s="179" t="s">
        <v>23</v>
      </c>
      <c r="AE2396" s="179"/>
      <c r="AF2396" s="179"/>
      <c r="AG2396" s="115"/>
      <c r="AJ2396" s="1">
        <f t="shared" si="159"/>
        <v>0</v>
      </c>
      <c r="AK2396" s="1">
        <f t="shared" si="156"/>
        <v>-5.45</v>
      </c>
    </row>
    <row r="2397" spans="1:37" ht="31.5" customHeight="1">
      <c r="A2397" s="179" t="s">
        <v>8405</v>
      </c>
      <c r="B2397" s="179" t="s">
        <v>16</v>
      </c>
      <c r="C2397" s="179" t="s">
        <v>292</v>
      </c>
      <c r="D2397" s="79">
        <v>42615</v>
      </c>
      <c r="E2397" s="176">
        <v>0.81180555555555556</v>
      </c>
      <c r="F2397" s="79">
        <v>42615</v>
      </c>
      <c r="G2397" s="176">
        <v>0.8125</v>
      </c>
      <c r="H2397" s="377">
        <f>(F2397+G2397)-(D2397+E2397)</f>
        <v>6.944444467080757E-4</v>
      </c>
      <c r="I2397" s="179">
        <v>6</v>
      </c>
      <c r="J2397" s="179" t="s">
        <v>144</v>
      </c>
      <c r="K2397" s="179" t="s">
        <v>51</v>
      </c>
      <c r="L2397" s="179" t="s">
        <v>10</v>
      </c>
      <c r="M2397" s="179" t="s">
        <v>8423</v>
      </c>
      <c r="N2397" s="179" t="s">
        <v>3</v>
      </c>
      <c r="O2397" s="179" t="s">
        <v>14</v>
      </c>
      <c r="P2397" s="179" t="s">
        <v>8424</v>
      </c>
      <c r="Q2397" s="179" t="s">
        <v>10025</v>
      </c>
      <c r="R2397" s="179">
        <v>1.83</v>
      </c>
      <c r="S2397" s="179"/>
      <c r="T2397" s="177">
        <f>SUM(R2397:S2397)</f>
        <v>1.83</v>
      </c>
      <c r="U2397" s="179" t="s">
        <v>34</v>
      </c>
      <c r="V2397" s="179">
        <v>1965</v>
      </c>
      <c r="W2397" s="179" t="s">
        <v>10026</v>
      </c>
      <c r="X2397" s="179" t="s">
        <v>2722</v>
      </c>
      <c r="Y2397" s="79" t="s">
        <v>10027</v>
      </c>
      <c r="Z2397" s="179">
        <v>100</v>
      </c>
      <c r="AA2397" s="336" t="s">
        <v>2877</v>
      </c>
      <c r="AB2397" s="179">
        <v>0</v>
      </c>
      <c r="AC2397" s="179"/>
      <c r="AD2397" s="179" t="s">
        <v>0</v>
      </c>
      <c r="AE2397" s="179" t="s">
        <v>67</v>
      </c>
      <c r="AF2397" s="179"/>
      <c r="AG2397" s="179" t="s">
        <v>10028</v>
      </c>
      <c r="AJ2397" s="1">
        <f t="shared" si="159"/>
        <v>0</v>
      </c>
      <c r="AK2397" s="1">
        <f t="shared" si="156"/>
        <v>-1.83</v>
      </c>
    </row>
    <row r="2398" spans="1:37" ht="31.5" customHeight="1">
      <c r="A2398" s="179" t="s">
        <v>8405</v>
      </c>
      <c r="B2398" s="179" t="s">
        <v>16</v>
      </c>
      <c r="C2398" s="179" t="s">
        <v>488</v>
      </c>
      <c r="D2398" s="79">
        <v>42617</v>
      </c>
      <c r="E2398" s="176">
        <v>0.24444444444444446</v>
      </c>
      <c r="F2398" s="79">
        <v>42617</v>
      </c>
      <c r="G2398" s="176">
        <v>0.24444444444444446</v>
      </c>
      <c r="H2398" s="377">
        <f>(F2398+G2398)-(D2398+E2398)</f>
        <v>0</v>
      </c>
      <c r="I2398" s="179">
        <v>100</v>
      </c>
      <c r="J2398" s="179" t="s">
        <v>7899</v>
      </c>
      <c r="K2398" s="179" t="s">
        <v>9</v>
      </c>
      <c r="L2398" s="179" t="s">
        <v>17</v>
      </c>
      <c r="M2398" s="179" t="s">
        <v>5355</v>
      </c>
      <c r="N2398" s="179">
        <v>110</v>
      </c>
      <c r="O2398" s="179" t="s">
        <v>8</v>
      </c>
      <c r="P2398" s="179" t="s">
        <v>7191</v>
      </c>
      <c r="Q2398" s="179" t="s">
        <v>10029</v>
      </c>
      <c r="R2398" s="179"/>
      <c r="S2398" s="179">
        <v>16.68</v>
      </c>
      <c r="T2398" s="177">
        <f>SUM(R2398:S2398)</f>
        <v>16.68</v>
      </c>
      <c r="U2398" s="179" t="s">
        <v>29</v>
      </c>
      <c r="V2398" s="179"/>
      <c r="W2398" s="179"/>
      <c r="X2398" s="179"/>
      <c r="Y2398" s="179"/>
      <c r="Z2398" s="179"/>
      <c r="AA2398" s="116"/>
      <c r="AB2398" s="179"/>
      <c r="AC2398" s="179"/>
      <c r="AD2398" s="179" t="s">
        <v>38</v>
      </c>
      <c r="AE2398" s="179" t="s">
        <v>55</v>
      </c>
      <c r="AF2398" s="179"/>
      <c r="AG2398" s="179" t="s">
        <v>2867</v>
      </c>
      <c r="AJ2398" s="1">
        <f t="shared" si="159"/>
        <v>0</v>
      </c>
      <c r="AK2398" s="1">
        <f t="shared" si="156"/>
        <v>-16.68</v>
      </c>
    </row>
    <row r="2399" spans="1:37" ht="31.5" customHeight="1">
      <c r="A2399" s="179" t="s">
        <v>8405</v>
      </c>
      <c r="B2399" s="179" t="s">
        <v>16</v>
      </c>
      <c r="C2399" s="179" t="s">
        <v>488</v>
      </c>
      <c r="D2399" s="79">
        <v>42618</v>
      </c>
      <c r="E2399" s="176">
        <v>0.23680555555555557</v>
      </c>
      <c r="F2399" s="79">
        <v>42618</v>
      </c>
      <c r="G2399" s="176">
        <v>0.23680555555555557</v>
      </c>
      <c r="H2399" s="377">
        <f>(F2399+G2399)-(D2399+E2399)</f>
        <v>0</v>
      </c>
      <c r="I2399" s="179">
        <v>17</v>
      </c>
      <c r="J2399" s="179" t="s">
        <v>10030</v>
      </c>
      <c r="K2399" s="179" t="s">
        <v>9</v>
      </c>
      <c r="L2399" s="179" t="s">
        <v>17</v>
      </c>
      <c r="M2399" s="179" t="s">
        <v>8470</v>
      </c>
      <c r="N2399" s="179">
        <v>110</v>
      </c>
      <c r="O2399" s="179" t="s">
        <v>8</v>
      </c>
      <c r="P2399" s="179" t="s">
        <v>10031</v>
      </c>
      <c r="Q2399" s="179" t="s">
        <v>10032</v>
      </c>
      <c r="R2399" s="179"/>
      <c r="S2399" s="179">
        <v>1.1599999999999999</v>
      </c>
      <c r="T2399" s="177">
        <f>SUM(R2399:S2399)</f>
        <v>1.1599999999999999</v>
      </c>
      <c r="U2399" s="179" t="s">
        <v>29</v>
      </c>
      <c r="V2399" s="179"/>
      <c r="W2399" s="179"/>
      <c r="X2399" s="179"/>
      <c r="Y2399" s="179"/>
      <c r="Z2399" s="179"/>
      <c r="AA2399" s="116"/>
      <c r="AB2399" s="179"/>
      <c r="AC2399" s="179"/>
      <c r="AD2399" s="179" t="s">
        <v>38</v>
      </c>
      <c r="AE2399" s="179" t="s">
        <v>55</v>
      </c>
      <c r="AF2399" s="179"/>
      <c r="AG2399" s="179" t="s">
        <v>2867</v>
      </c>
      <c r="AJ2399" s="1">
        <f t="shared" si="159"/>
        <v>0</v>
      </c>
      <c r="AK2399" s="1">
        <f t="shared" si="156"/>
        <v>-1.1599999999999999</v>
      </c>
    </row>
    <row r="2400" spans="1:37" ht="31.5" customHeight="1">
      <c r="A2400" s="179" t="s">
        <v>8405</v>
      </c>
      <c r="B2400" s="179" t="s">
        <v>16</v>
      </c>
      <c r="C2400" s="179" t="s">
        <v>292</v>
      </c>
      <c r="D2400" s="79">
        <v>42618</v>
      </c>
      <c r="E2400" s="176">
        <v>0.25208333333333333</v>
      </c>
      <c r="F2400" s="79">
        <v>42618</v>
      </c>
      <c r="G2400" s="176">
        <v>0.25208333333333333</v>
      </c>
      <c r="H2400" s="377">
        <f>(F2400+G2400)-(D2400+E2400)</f>
        <v>0</v>
      </c>
      <c r="I2400" s="179">
        <v>45</v>
      </c>
      <c r="J2400" s="179" t="s">
        <v>7899</v>
      </c>
      <c r="K2400" s="179" t="s">
        <v>9</v>
      </c>
      <c r="L2400" s="179" t="s">
        <v>4</v>
      </c>
      <c r="M2400" s="179" t="s">
        <v>8475</v>
      </c>
      <c r="N2400" s="179">
        <v>110</v>
      </c>
      <c r="O2400" s="179" t="s">
        <v>8</v>
      </c>
      <c r="P2400" s="179" t="s">
        <v>10033</v>
      </c>
      <c r="Q2400" s="179" t="s">
        <v>10034</v>
      </c>
      <c r="R2400" s="179"/>
      <c r="S2400" s="179">
        <v>11.93</v>
      </c>
      <c r="T2400" s="177">
        <f>SUM(R2400:S2400)</f>
        <v>11.93</v>
      </c>
      <c r="U2400" s="179" t="s">
        <v>29</v>
      </c>
      <c r="V2400" s="179">
        <v>1979</v>
      </c>
      <c r="W2400" s="179" t="s">
        <v>2717</v>
      </c>
      <c r="X2400" s="179"/>
      <c r="Y2400" s="79">
        <v>42388</v>
      </c>
      <c r="Z2400" s="179">
        <v>100</v>
      </c>
      <c r="AA2400" s="336" t="s">
        <v>2854</v>
      </c>
      <c r="AB2400" s="179">
        <v>0</v>
      </c>
      <c r="AC2400" s="179"/>
      <c r="AD2400" s="179" t="s">
        <v>31</v>
      </c>
      <c r="AE2400" s="179" t="s">
        <v>55</v>
      </c>
      <c r="AF2400" s="179"/>
      <c r="AG2400" s="208" t="s">
        <v>10035</v>
      </c>
      <c r="AJ2400" s="1">
        <f t="shared" si="159"/>
        <v>0</v>
      </c>
      <c r="AK2400" s="1">
        <f t="shared" si="156"/>
        <v>-11.93</v>
      </c>
    </row>
    <row r="2401" spans="1:37" ht="31.5" customHeight="1">
      <c r="A2401" s="179" t="s">
        <v>1052</v>
      </c>
      <c r="B2401" s="179" t="s">
        <v>19</v>
      </c>
      <c r="C2401" s="179" t="s">
        <v>19</v>
      </c>
      <c r="D2401" s="169">
        <v>42440</v>
      </c>
      <c r="E2401" s="176">
        <v>42440.361111111109</v>
      </c>
      <c r="F2401" s="169">
        <v>42440</v>
      </c>
      <c r="G2401" s="176">
        <v>42440.427083333336</v>
      </c>
      <c r="H2401" s="176">
        <f>G2401-E2401</f>
        <v>6.5972222226264421E-2</v>
      </c>
      <c r="I2401" s="179">
        <v>8</v>
      </c>
      <c r="J2401" s="179"/>
      <c r="K2401" s="179"/>
      <c r="L2401" s="179" t="s">
        <v>4</v>
      </c>
      <c r="M2401" s="179" t="s">
        <v>1227</v>
      </c>
      <c r="N2401" s="179" t="s">
        <v>3</v>
      </c>
      <c r="O2401" s="179" t="s">
        <v>8</v>
      </c>
      <c r="P2401" s="179" t="s">
        <v>1228</v>
      </c>
      <c r="Q2401" s="179" t="s">
        <v>1229</v>
      </c>
      <c r="R2401" s="179">
        <v>5.3079999999999998</v>
      </c>
      <c r="S2401" s="179"/>
      <c r="T2401" s="179">
        <f>R2401+S2401</f>
        <v>5.3079999999999998</v>
      </c>
      <c r="U2401" s="179"/>
      <c r="V2401" s="179"/>
      <c r="W2401" s="179"/>
      <c r="X2401" s="179"/>
      <c r="Y2401" s="179"/>
      <c r="Z2401" s="179"/>
      <c r="AA2401" s="179"/>
      <c r="AB2401" s="179"/>
      <c r="AC2401" s="179"/>
      <c r="AD2401" s="115" t="s">
        <v>23</v>
      </c>
      <c r="AE2401" s="179"/>
      <c r="AF2401" s="179"/>
      <c r="AG2401" s="115"/>
      <c r="AJ2401" s="1">
        <f t="shared" si="159"/>
        <v>0</v>
      </c>
    </row>
    <row r="2402" spans="1:37" ht="15.75" customHeight="1">
      <c r="A2402" s="179" t="s">
        <v>8405</v>
      </c>
      <c r="B2402" s="179" t="s">
        <v>16</v>
      </c>
      <c r="C2402" s="179" t="s">
        <v>292</v>
      </c>
      <c r="D2402" s="79">
        <v>42619</v>
      </c>
      <c r="E2402" s="176">
        <v>0.8305555555555556</v>
      </c>
      <c r="F2402" s="79">
        <v>42619</v>
      </c>
      <c r="G2402" s="176">
        <v>0.8305555555555556</v>
      </c>
      <c r="H2402" s="377">
        <f t="shared" ref="H2402:H2414" si="160">(F2402+G2402)-(D2402+E2402)</f>
        <v>0</v>
      </c>
      <c r="I2402" s="179">
        <v>6</v>
      </c>
      <c r="J2402" s="179" t="s">
        <v>498</v>
      </c>
      <c r="K2402" s="179" t="s">
        <v>9</v>
      </c>
      <c r="L2402" s="179" t="s">
        <v>4</v>
      </c>
      <c r="M2402" s="179" t="s">
        <v>151</v>
      </c>
      <c r="N2402" s="179" t="s">
        <v>3</v>
      </c>
      <c r="O2402" s="179" t="s">
        <v>8</v>
      </c>
      <c r="P2402" s="179" t="s">
        <v>4903</v>
      </c>
      <c r="Q2402" s="179" t="s">
        <v>10040</v>
      </c>
      <c r="R2402" s="179"/>
      <c r="S2402" s="179">
        <v>0.95</v>
      </c>
      <c r="T2402" s="177">
        <f t="shared" ref="T2402:T2414" si="161">SUM(R2402:S2402)</f>
        <v>0.95</v>
      </c>
      <c r="U2402" s="290" t="s">
        <v>29</v>
      </c>
      <c r="V2402" s="290">
        <v>1973</v>
      </c>
      <c r="W2402" s="179" t="s">
        <v>2725</v>
      </c>
      <c r="X2402" s="290"/>
      <c r="Y2402" s="79" t="s">
        <v>10041</v>
      </c>
      <c r="Z2402" s="290">
        <v>100</v>
      </c>
      <c r="AA2402" s="336" t="s">
        <v>9702</v>
      </c>
      <c r="AB2402" s="290">
        <v>0</v>
      </c>
      <c r="AC2402" s="290"/>
      <c r="AD2402" s="290" t="s">
        <v>56</v>
      </c>
      <c r="AE2402" s="290"/>
      <c r="AF2402" s="290"/>
      <c r="AG2402" s="179" t="s">
        <v>10042</v>
      </c>
      <c r="AJ2402" s="1">
        <f t="shared" si="159"/>
        <v>0</v>
      </c>
      <c r="AK2402" s="1">
        <f t="shared" ref="AK2402:AK2414" si="162">AJ2402-T2402</f>
        <v>-0.95</v>
      </c>
    </row>
    <row r="2403" spans="1:37" ht="31.5" customHeight="1">
      <c r="A2403" s="179" t="s">
        <v>8405</v>
      </c>
      <c r="B2403" s="179" t="s">
        <v>16</v>
      </c>
      <c r="C2403" s="179" t="s">
        <v>488</v>
      </c>
      <c r="D2403" s="79">
        <v>42621</v>
      </c>
      <c r="E2403" s="176">
        <v>0.22847222222222222</v>
      </c>
      <c r="F2403" s="79">
        <v>42621</v>
      </c>
      <c r="G2403" s="176">
        <v>0.22847222222222222</v>
      </c>
      <c r="H2403" s="377">
        <f t="shared" si="160"/>
        <v>0</v>
      </c>
      <c r="I2403" s="179">
        <v>13</v>
      </c>
      <c r="J2403" s="179" t="s">
        <v>8492</v>
      </c>
      <c r="K2403" s="179" t="s">
        <v>9</v>
      </c>
      <c r="L2403" s="179" t="s">
        <v>17</v>
      </c>
      <c r="M2403" s="179" t="s">
        <v>8493</v>
      </c>
      <c r="N2403" s="179">
        <v>110</v>
      </c>
      <c r="O2403" s="179" t="s">
        <v>8</v>
      </c>
      <c r="P2403" s="378" t="s">
        <v>7170</v>
      </c>
      <c r="Q2403" s="179" t="s">
        <v>8494</v>
      </c>
      <c r="R2403" s="179"/>
      <c r="S2403" s="179">
        <v>2.0499999999999998</v>
      </c>
      <c r="T2403" s="177">
        <f t="shared" si="161"/>
        <v>2.0499999999999998</v>
      </c>
      <c r="U2403" s="179" t="s">
        <v>29</v>
      </c>
      <c r="V2403" s="179"/>
      <c r="W2403" s="179"/>
      <c r="X2403" s="179"/>
      <c r="Y2403" s="179"/>
      <c r="Z2403" s="179"/>
      <c r="AA2403" s="116"/>
      <c r="AB2403" s="179"/>
      <c r="AC2403" s="179"/>
      <c r="AD2403" s="179" t="s">
        <v>38</v>
      </c>
      <c r="AE2403" s="179" t="s">
        <v>55</v>
      </c>
      <c r="AF2403" s="179"/>
      <c r="AG2403" s="179" t="s">
        <v>2867</v>
      </c>
      <c r="AJ2403" s="1">
        <f t="shared" si="159"/>
        <v>0</v>
      </c>
      <c r="AK2403" s="1">
        <f t="shared" si="162"/>
        <v>-2.0499999999999998</v>
      </c>
    </row>
    <row r="2404" spans="1:37" ht="31.5" customHeight="1">
      <c r="A2404" s="179" t="s">
        <v>8405</v>
      </c>
      <c r="B2404" s="179" t="s">
        <v>16</v>
      </c>
      <c r="C2404" s="179" t="s">
        <v>488</v>
      </c>
      <c r="D2404" s="79">
        <v>42621</v>
      </c>
      <c r="E2404" s="176">
        <v>0.24513888888888888</v>
      </c>
      <c r="F2404" s="79">
        <v>42621</v>
      </c>
      <c r="G2404" s="176">
        <v>0.24513888888888888</v>
      </c>
      <c r="H2404" s="377">
        <f t="shared" si="160"/>
        <v>0</v>
      </c>
      <c r="I2404" s="179">
        <v>101</v>
      </c>
      <c r="J2404" s="179" t="s">
        <v>8492</v>
      </c>
      <c r="K2404" s="179" t="s">
        <v>9</v>
      </c>
      <c r="L2404" s="179" t="s">
        <v>17</v>
      </c>
      <c r="M2404" s="179" t="s">
        <v>5355</v>
      </c>
      <c r="N2404" s="179">
        <v>110</v>
      </c>
      <c r="O2404" s="179" t="s">
        <v>8</v>
      </c>
      <c r="P2404" s="179" t="s">
        <v>7191</v>
      </c>
      <c r="Q2404" s="179" t="s">
        <v>10043</v>
      </c>
      <c r="R2404" s="179"/>
      <c r="S2404" s="179">
        <v>16.670000000000002</v>
      </c>
      <c r="T2404" s="177">
        <f t="shared" si="161"/>
        <v>16.670000000000002</v>
      </c>
      <c r="U2404" s="179" t="s">
        <v>29</v>
      </c>
      <c r="V2404" s="179"/>
      <c r="W2404" s="179"/>
      <c r="X2404" s="179"/>
      <c r="Y2404" s="179"/>
      <c r="Z2404" s="179"/>
      <c r="AA2404" s="116"/>
      <c r="AB2404" s="179"/>
      <c r="AC2404" s="179"/>
      <c r="AD2404" s="179" t="s">
        <v>38</v>
      </c>
      <c r="AE2404" s="179" t="s">
        <v>55</v>
      </c>
      <c r="AF2404" s="179"/>
      <c r="AG2404" s="179" t="s">
        <v>2867</v>
      </c>
      <c r="AJ2404" s="1">
        <f t="shared" si="159"/>
        <v>0</v>
      </c>
      <c r="AK2404" s="1">
        <f t="shared" si="162"/>
        <v>-16.670000000000002</v>
      </c>
    </row>
    <row r="2405" spans="1:37" ht="63" customHeight="1">
      <c r="A2405" s="179" t="s">
        <v>8405</v>
      </c>
      <c r="B2405" s="179" t="s">
        <v>16</v>
      </c>
      <c r="C2405" s="179" t="s">
        <v>488</v>
      </c>
      <c r="D2405" s="79">
        <v>42621</v>
      </c>
      <c r="E2405" s="176">
        <v>0.28194444444444444</v>
      </c>
      <c r="F2405" s="79">
        <v>42621</v>
      </c>
      <c r="G2405" s="176">
        <v>0.28194444444444444</v>
      </c>
      <c r="H2405" s="377">
        <f t="shared" si="160"/>
        <v>0</v>
      </c>
      <c r="I2405" s="179">
        <v>1</v>
      </c>
      <c r="J2405" s="179" t="s">
        <v>144</v>
      </c>
      <c r="K2405" s="179" t="s">
        <v>9</v>
      </c>
      <c r="L2405" s="179" t="s">
        <v>17</v>
      </c>
      <c r="M2405" s="179" t="s">
        <v>8495</v>
      </c>
      <c r="N2405" s="179" t="s">
        <v>3</v>
      </c>
      <c r="O2405" s="179" t="s">
        <v>8</v>
      </c>
      <c r="P2405" s="179" t="s">
        <v>10044</v>
      </c>
      <c r="Q2405" s="179" t="s">
        <v>8496</v>
      </c>
      <c r="R2405" s="179"/>
      <c r="S2405" s="179">
        <v>0.43</v>
      </c>
      <c r="T2405" s="177">
        <f t="shared" si="161"/>
        <v>0.43</v>
      </c>
      <c r="U2405" s="179" t="s">
        <v>29</v>
      </c>
      <c r="V2405" s="179"/>
      <c r="W2405" s="179"/>
      <c r="X2405" s="179"/>
      <c r="Y2405" s="179"/>
      <c r="Z2405" s="179"/>
      <c r="AA2405" s="116"/>
      <c r="AB2405" s="179"/>
      <c r="AC2405" s="179"/>
      <c r="AD2405" s="179" t="s">
        <v>38</v>
      </c>
      <c r="AE2405" s="179" t="s">
        <v>55</v>
      </c>
      <c r="AF2405" s="179"/>
      <c r="AG2405" s="179" t="s">
        <v>2867</v>
      </c>
      <c r="AJ2405" s="1">
        <f t="shared" si="159"/>
        <v>0</v>
      </c>
      <c r="AK2405" s="1">
        <f t="shared" si="162"/>
        <v>-0.43</v>
      </c>
    </row>
    <row r="2406" spans="1:37" ht="47.25" customHeight="1">
      <c r="A2406" s="179" t="s">
        <v>8405</v>
      </c>
      <c r="B2406" s="179" t="s">
        <v>16</v>
      </c>
      <c r="C2406" s="179" t="s">
        <v>488</v>
      </c>
      <c r="D2406" s="79">
        <v>42623</v>
      </c>
      <c r="E2406" s="176">
        <v>0.2388888888888889</v>
      </c>
      <c r="F2406" s="79">
        <v>42623</v>
      </c>
      <c r="G2406" s="176">
        <v>0.2388888888888889</v>
      </c>
      <c r="H2406" s="377">
        <f t="shared" si="160"/>
        <v>0</v>
      </c>
      <c r="I2406" s="179">
        <v>219</v>
      </c>
      <c r="J2406" s="179" t="s">
        <v>8533</v>
      </c>
      <c r="K2406" s="179" t="s">
        <v>21</v>
      </c>
      <c r="L2406" s="179" t="s">
        <v>17</v>
      </c>
      <c r="M2406" s="179" t="s">
        <v>8534</v>
      </c>
      <c r="N2406" s="179">
        <v>110</v>
      </c>
      <c r="O2406" s="179" t="s">
        <v>8</v>
      </c>
      <c r="P2406" s="179" t="s">
        <v>10045</v>
      </c>
      <c r="Q2406" s="179" t="s">
        <v>10046</v>
      </c>
      <c r="R2406" s="179"/>
      <c r="S2406" s="179">
        <v>27.25</v>
      </c>
      <c r="T2406" s="177">
        <f t="shared" si="161"/>
        <v>27.25</v>
      </c>
      <c r="U2406" s="179" t="s">
        <v>29</v>
      </c>
      <c r="V2406" s="179"/>
      <c r="W2406" s="179"/>
      <c r="X2406" s="179"/>
      <c r="Y2406" s="179"/>
      <c r="Z2406" s="179"/>
      <c r="AA2406" s="116"/>
      <c r="AB2406" s="179"/>
      <c r="AC2406" s="179"/>
      <c r="AD2406" s="179" t="s">
        <v>38</v>
      </c>
      <c r="AE2406" s="179" t="s">
        <v>55</v>
      </c>
      <c r="AF2406" s="179"/>
      <c r="AG2406" s="179" t="s">
        <v>2867</v>
      </c>
      <c r="AJ2406" s="1">
        <f t="shared" si="159"/>
        <v>0</v>
      </c>
      <c r="AK2406" s="1">
        <f t="shared" si="162"/>
        <v>-27.25</v>
      </c>
    </row>
    <row r="2407" spans="1:37" ht="31.5" customHeight="1">
      <c r="A2407" s="179" t="s">
        <v>8405</v>
      </c>
      <c r="B2407" s="179" t="s">
        <v>16</v>
      </c>
      <c r="C2407" s="179" t="s">
        <v>488</v>
      </c>
      <c r="D2407" s="79">
        <v>42623</v>
      </c>
      <c r="E2407" s="176">
        <v>0.25694444444444448</v>
      </c>
      <c r="F2407" s="79">
        <v>42623</v>
      </c>
      <c r="G2407" s="176">
        <v>0.25694444444444448</v>
      </c>
      <c r="H2407" s="377">
        <f t="shared" si="160"/>
        <v>0</v>
      </c>
      <c r="I2407" s="179">
        <v>59</v>
      </c>
      <c r="J2407" s="179" t="s">
        <v>6316</v>
      </c>
      <c r="K2407" s="179" t="s">
        <v>9</v>
      </c>
      <c r="L2407" s="179" t="s">
        <v>17</v>
      </c>
      <c r="M2407" s="179" t="s">
        <v>8109</v>
      </c>
      <c r="N2407" s="179">
        <v>110</v>
      </c>
      <c r="O2407" s="179" t="s">
        <v>8</v>
      </c>
      <c r="P2407" s="179" t="s">
        <v>10047</v>
      </c>
      <c r="Q2407" s="179" t="s">
        <v>8804</v>
      </c>
      <c r="R2407" s="179"/>
      <c r="S2407" s="179">
        <v>11.54</v>
      </c>
      <c r="T2407" s="177">
        <f t="shared" si="161"/>
        <v>11.54</v>
      </c>
      <c r="U2407" s="179" t="s">
        <v>29</v>
      </c>
      <c r="V2407" s="179"/>
      <c r="W2407" s="179"/>
      <c r="X2407" s="179"/>
      <c r="Y2407" s="179"/>
      <c r="Z2407" s="179"/>
      <c r="AA2407" s="116"/>
      <c r="AB2407" s="179"/>
      <c r="AC2407" s="179"/>
      <c r="AD2407" s="179" t="s">
        <v>38</v>
      </c>
      <c r="AE2407" s="179" t="s">
        <v>55</v>
      </c>
      <c r="AF2407" s="179"/>
      <c r="AG2407" s="179" t="s">
        <v>2867</v>
      </c>
      <c r="AJ2407" s="1">
        <f t="shared" si="159"/>
        <v>0</v>
      </c>
      <c r="AK2407" s="1">
        <f t="shared" si="162"/>
        <v>-11.54</v>
      </c>
    </row>
    <row r="2408" spans="1:37" ht="15.75" customHeight="1">
      <c r="A2408" s="179" t="s">
        <v>8405</v>
      </c>
      <c r="B2408" s="179" t="s">
        <v>16</v>
      </c>
      <c r="C2408" s="179" t="s">
        <v>488</v>
      </c>
      <c r="D2408" s="79">
        <v>42624</v>
      </c>
      <c r="E2408" s="176">
        <v>0.31805555555555554</v>
      </c>
      <c r="F2408" s="79">
        <v>42624</v>
      </c>
      <c r="G2408" s="176">
        <v>0.31805555555555554</v>
      </c>
      <c r="H2408" s="377">
        <f t="shared" si="160"/>
        <v>0</v>
      </c>
      <c r="I2408" s="179">
        <v>5</v>
      </c>
      <c r="J2408" s="179" t="s">
        <v>459</v>
      </c>
      <c r="K2408" s="179" t="s">
        <v>9</v>
      </c>
      <c r="L2408" s="179" t="s">
        <v>17</v>
      </c>
      <c r="M2408" s="179" t="s">
        <v>10048</v>
      </c>
      <c r="N2408" s="179" t="s">
        <v>3</v>
      </c>
      <c r="O2408" s="179" t="s">
        <v>8</v>
      </c>
      <c r="P2408" s="381" t="s">
        <v>10049</v>
      </c>
      <c r="Q2408" s="179" t="s">
        <v>10050</v>
      </c>
      <c r="R2408" s="179"/>
      <c r="S2408" s="179">
        <v>0.18</v>
      </c>
      <c r="T2408" s="177">
        <f t="shared" si="161"/>
        <v>0.18</v>
      </c>
      <c r="U2408" s="179" t="s">
        <v>29</v>
      </c>
      <c r="V2408" s="179"/>
      <c r="W2408" s="179"/>
      <c r="X2408" s="179"/>
      <c r="Y2408" s="79"/>
      <c r="Z2408" s="179"/>
      <c r="AA2408" s="116"/>
      <c r="AB2408" s="179"/>
      <c r="AC2408" s="179"/>
      <c r="AD2408" s="179" t="s">
        <v>38</v>
      </c>
      <c r="AE2408" s="179" t="s">
        <v>55</v>
      </c>
      <c r="AF2408" s="179"/>
      <c r="AG2408" s="179" t="s">
        <v>2820</v>
      </c>
      <c r="AJ2408" s="1">
        <f t="shared" si="159"/>
        <v>0</v>
      </c>
      <c r="AK2408" s="1">
        <f t="shared" si="162"/>
        <v>-0.18</v>
      </c>
    </row>
    <row r="2409" spans="1:37" ht="31.5" customHeight="1">
      <c r="A2409" s="179" t="s">
        <v>8405</v>
      </c>
      <c r="B2409" s="179" t="s">
        <v>16</v>
      </c>
      <c r="C2409" s="179" t="s">
        <v>292</v>
      </c>
      <c r="D2409" s="79">
        <v>42626</v>
      </c>
      <c r="E2409" s="176">
        <v>0.32500000000000001</v>
      </c>
      <c r="F2409" s="79">
        <v>42626</v>
      </c>
      <c r="G2409" s="176">
        <v>0.32500000000000001</v>
      </c>
      <c r="H2409" s="377">
        <f t="shared" si="160"/>
        <v>0</v>
      </c>
      <c r="I2409" s="179">
        <v>21</v>
      </c>
      <c r="J2409" s="179" t="s">
        <v>498</v>
      </c>
      <c r="K2409" s="179" t="s">
        <v>9</v>
      </c>
      <c r="L2409" s="179" t="s">
        <v>10</v>
      </c>
      <c r="M2409" s="179" t="s">
        <v>5047</v>
      </c>
      <c r="N2409" s="179">
        <v>35</v>
      </c>
      <c r="O2409" s="179" t="s">
        <v>8</v>
      </c>
      <c r="P2409" s="179" t="s">
        <v>8561</v>
      </c>
      <c r="Q2409" s="179" t="s">
        <v>10051</v>
      </c>
      <c r="R2409" s="179"/>
      <c r="S2409" s="179">
        <v>2.6</v>
      </c>
      <c r="T2409" s="177">
        <f t="shared" si="161"/>
        <v>2.6</v>
      </c>
      <c r="U2409" s="179" t="s">
        <v>29</v>
      </c>
      <c r="V2409" s="179">
        <v>1983</v>
      </c>
      <c r="W2409" s="179" t="s">
        <v>2717</v>
      </c>
      <c r="X2409" s="179"/>
      <c r="Y2409" s="79" t="s">
        <v>10052</v>
      </c>
      <c r="Z2409" s="179">
        <v>100</v>
      </c>
      <c r="AA2409" s="336" t="s">
        <v>2877</v>
      </c>
      <c r="AB2409" s="290">
        <v>0</v>
      </c>
      <c r="AC2409" s="179"/>
      <c r="AD2409" s="179" t="s">
        <v>32</v>
      </c>
      <c r="AE2409" s="179" t="s">
        <v>55</v>
      </c>
      <c r="AF2409" s="179"/>
      <c r="AG2409" s="179" t="s">
        <v>10053</v>
      </c>
      <c r="AJ2409" s="1">
        <f t="shared" si="159"/>
        <v>0</v>
      </c>
      <c r="AK2409" s="1">
        <f t="shared" si="162"/>
        <v>-2.6</v>
      </c>
    </row>
    <row r="2410" spans="1:37" ht="31.5" customHeight="1">
      <c r="A2410" s="179" t="s">
        <v>8405</v>
      </c>
      <c r="B2410" s="179" t="s">
        <v>16</v>
      </c>
      <c r="C2410" s="179" t="s">
        <v>292</v>
      </c>
      <c r="D2410" s="79">
        <v>42626</v>
      </c>
      <c r="E2410" s="176">
        <v>0.65625</v>
      </c>
      <c r="F2410" s="79">
        <v>42626</v>
      </c>
      <c r="G2410" s="176">
        <v>0.76041666666666663</v>
      </c>
      <c r="H2410" s="377">
        <f t="shared" si="160"/>
        <v>0.10416666666424135</v>
      </c>
      <c r="I2410" s="179">
        <v>2</v>
      </c>
      <c r="J2410" s="179" t="s">
        <v>4432</v>
      </c>
      <c r="K2410" s="179" t="s">
        <v>15</v>
      </c>
      <c r="L2410" s="179" t="s">
        <v>10</v>
      </c>
      <c r="M2410" s="179" t="s">
        <v>713</v>
      </c>
      <c r="N2410" s="179" t="s">
        <v>3</v>
      </c>
      <c r="O2410" s="179" t="s">
        <v>8</v>
      </c>
      <c r="P2410" s="179" t="s">
        <v>8562</v>
      </c>
      <c r="Q2410" s="179" t="s">
        <v>10054</v>
      </c>
      <c r="R2410" s="179">
        <v>0.09</v>
      </c>
      <c r="S2410" s="179"/>
      <c r="T2410" s="177">
        <f t="shared" si="161"/>
        <v>0.09</v>
      </c>
      <c r="U2410" s="179" t="s">
        <v>29</v>
      </c>
      <c r="V2410" s="179">
        <v>1949</v>
      </c>
      <c r="W2410" s="179" t="s">
        <v>2745</v>
      </c>
      <c r="X2410" s="179"/>
      <c r="Y2410" s="79">
        <v>42598</v>
      </c>
      <c r="Z2410" s="179">
        <v>100</v>
      </c>
      <c r="AA2410" s="336" t="s">
        <v>2854</v>
      </c>
      <c r="AB2410" s="179">
        <v>0</v>
      </c>
      <c r="AC2410" s="179"/>
      <c r="AD2410" s="179" t="s">
        <v>31</v>
      </c>
      <c r="AE2410" s="179" t="s">
        <v>55</v>
      </c>
      <c r="AF2410" s="179"/>
      <c r="AG2410" s="208" t="s">
        <v>10055</v>
      </c>
      <c r="AJ2410" s="1">
        <f t="shared" si="159"/>
        <v>0</v>
      </c>
      <c r="AK2410" s="1">
        <f t="shared" si="162"/>
        <v>-0.09</v>
      </c>
    </row>
    <row r="2411" spans="1:37" ht="110.25" customHeight="1">
      <c r="A2411" s="179" t="s">
        <v>8405</v>
      </c>
      <c r="B2411" s="115" t="s">
        <v>16</v>
      </c>
      <c r="C2411" s="179" t="s">
        <v>292</v>
      </c>
      <c r="D2411" s="79">
        <v>42628</v>
      </c>
      <c r="E2411" s="176">
        <v>0.4284722222222222</v>
      </c>
      <c r="F2411" s="79">
        <v>42628</v>
      </c>
      <c r="G2411" s="176">
        <v>0.49722222222222223</v>
      </c>
      <c r="H2411" s="377">
        <f t="shared" si="160"/>
        <v>6.8749999998544808E-2</v>
      </c>
      <c r="I2411" s="179">
        <v>14</v>
      </c>
      <c r="J2411" s="179" t="s">
        <v>8594</v>
      </c>
      <c r="K2411" s="179" t="s">
        <v>21</v>
      </c>
      <c r="L2411" s="179" t="s">
        <v>10</v>
      </c>
      <c r="M2411" s="179" t="s">
        <v>8580</v>
      </c>
      <c r="N2411" s="179" t="s">
        <v>3</v>
      </c>
      <c r="O2411" s="179" t="s">
        <v>8</v>
      </c>
      <c r="P2411" s="179" t="s">
        <v>8581</v>
      </c>
      <c r="Q2411" s="179" t="s">
        <v>10056</v>
      </c>
      <c r="R2411" s="179">
        <v>7.93</v>
      </c>
      <c r="S2411" s="179"/>
      <c r="T2411" s="177">
        <f t="shared" si="161"/>
        <v>7.93</v>
      </c>
      <c r="U2411" s="179" t="s">
        <v>29</v>
      </c>
      <c r="V2411" s="179">
        <v>2011</v>
      </c>
      <c r="W2411" s="179" t="s">
        <v>10057</v>
      </c>
      <c r="X2411" s="179" t="s">
        <v>10058</v>
      </c>
      <c r="Y2411" s="79" t="s">
        <v>10059</v>
      </c>
      <c r="Z2411" s="179">
        <v>100</v>
      </c>
      <c r="AA2411" s="336" t="s">
        <v>2903</v>
      </c>
      <c r="AB2411" s="179">
        <v>3</v>
      </c>
      <c r="AC2411" s="179"/>
      <c r="AD2411" s="290" t="s">
        <v>65</v>
      </c>
      <c r="AE2411" s="290" t="s">
        <v>55</v>
      </c>
      <c r="AF2411" s="290"/>
      <c r="AG2411" s="179" t="s">
        <v>10060</v>
      </c>
      <c r="AJ2411" s="1">
        <f t="shared" si="159"/>
        <v>0</v>
      </c>
      <c r="AK2411" s="1">
        <f t="shared" si="162"/>
        <v>-7.93</v>
      </c>
    </row>
    <row r="2412" spans="1:37" ht="15.75" customHeight="1">
      <c r="A2412" s="179" t="s">
        <v>8405</v>
      </c>
      <c r="B2412" s="115" t="s">
        <v>16</v>
      </c>
      <c r="C2412" s="176" t="s">
        <v>488</v>
      </c>
      <c r="D2412" s="79">
        <v>42630</v>
      </c>
      <c r="E2412" s="176">
        <v>0.20486111111111113</v>
      </c>
      <c r="F2412" s="79">
        <v>42630</v>
      </c>
      <c r="G2412" s="176">
        <v>0.20486111111111113</v>
      </c>
      <c r="H2412" s="377">
        <f t="shared" si="160"/>
        <v>0</v>
      </c>
      <c r="I2412" s="179">
        <v>49</v>
      </c>
      <c r="J2412" s="179" t="s">
        <v>7439</v>
      </c>
      <c r="K2412" s="179" t="s">
        <v>9</v>
      </c>
      <c r="L2412" s="179" t="s">
        <v>17</v>
      </c>
      <c r="M2412" s="179" t="s">
        <v>5353</v>
      </c>
      <c r="N2412" s="179">
        <v>110</v>
      </c>
      <c r="O2412" s="179" t="s">
        <v>8</v>
      </c>
      <c r="P2412" s="179" t="s">
        <v>7440</v>
      </c>
      <c r="Q2412" s="179" t="s">
        <v>7441</v>
      </c>
      <c r="R2412" s="179"/>
      <c r="S2412" s="179">
        <v>2.4</v>
      </c>
      <c r="T2412" s="177">
        <f t="shared" si="161"/>
        <v>2.4</v>
      </c>
      <c r="U2412" s="179" t="s">
        <v>29</v>
      </c>
      <c r="V2412" s="179"/>
      <c r="W2412" s="179"/>
      <c r="X2412" s="179"/>
      <c r="Y2412" s="179"/>
      <c r="Z2412" s="179"/>
      <c r="AA2412" s="116"/>
      <c r="AB2412" s="179"/>
      <c r="AC2412" s="179"/>
      <c r="AD2412" s="179" t="s">
        <v>38</v>
      </c>
      <c r="AE2412" s="179" t="s">
        <v>55</v>
      </c>
      <c r="AF2412" s="179"/>
      <c r="AG2412" s="179" t="s">
        <v>2867</v>
      </c>
      <c r="AJ2412" s="1">
        <f t="shared" si="159"/>
        <v>0</v>
      </c>
      <c r="AK2412" s="1">
        <f t="shared" si="162"/>
        <v>-2.4</v>
      </c>
    </row>
    <row r="2413" spans="1:37" ht="110.25" customHeight="1">
      <c r="A2413" s="179" t="s">
        <v>8405</v>
      </c>
      <c r="B2413" s="115" t="s">
        <v>16</v>
      </c>
      <c r="C2413" s="179" t="s">
        <v>292</v>
      </c>
      <c r="D2413" s="79">
        <v>42630</v>
      </c>
      <c r="E2413" s="176">
        <v>0.49861111111111112</v>
      </c>
      <c r="F2413" s="79">
        <v>42630</v>
      </c>
      <c r="G2413" s="176">
        <v>0.78125</v>
      </c>
      <c r="H2413" s="377">
        <f t="shared" si="160"/>
        <v>0.28263888888614019</v>
      </c>
      <c r="I2413" s="179">
        <v>10</v>
      </c>
      <c r="J2413" s="179" t="s">
        <v>144</v>
      </c>
      <c r="K2413" s="179" t="s">
        <v>15</v>
      </c>
      <c r="L2413" s="179" t="s">
        <v>10</v>
      </c>
      <c r="M2413" s="179" t="s">
        <v>293</v>
      </c>
      <c r="N2413" s="179" t="s">
        <v>3</v>
      </c>
      <c r="O2413" s="179" t="s">
        <v>8</v>
      </c>
      <c r="P2413" s="179" t="s">
        <v>8588</v>
      </c>
      <c r="Q2413" s="179" t="s">
        <v>10061</v>
      </c>
      <c r="R2413" s="179">
        <v>88.09</v>
      </c>
      <c r="S2413" s="179"/>
      <c r="T2413" s="177">
        <f t="shared" si="161"/>
        <v>88.09</v>
      </c>
      <c r="U2413" s="179" t="s">
        <v>29</v>
      </c>
      <c r="V2413" s="179">
        <v>1994</v>
      </c>
      <c r="W2413" s="179" t="s">
        <v>10062</v>
      </c>
      <c r="X2413" s="179"/>
      <c r="Y2413" s="79" t="s">
        <v>10063</v>
      </c>
      <c r="Z2413" s="179">
        <v>100</v>
      </c>
      <c r="AA2413" s="336" t="s">
        <v>9422</v>
      </c>
      <c r="AB2413" s="290">
        <v>0</v>
      </c>
      <c r="AC2413" s="179"/>
      <c r="AD2413" s="179" t="s">
        <v>32</v>
      </c>
      <c r="AE2413" s="179" t="s">
        <v>55</v>
      </c>
      <c r="AF2413" s="179"/>
      <c r="AG2413" s="179" t="s">
        <v>10064</v>
      </c>
      <c r="AJ2413" s="1">
        <f t="shared" si="159"/>
        <v>0</v>
      </c>
      <c r="AK2413" s="1">
        <f t="shared" si="162"/>
        <v>-88.09</v>
      </c>
    </row>
    <row r="2414" spans="1:37" ht="31.5" customHeight="1">
      <c r="A2414" s="179" t="s">
        <v>8405</v>
      </c>
      <c r="B2414" s="115" t="s">
        <v>16</v>
      </c>
      <c r="C2414" s="179" t="s">
        <v>292</v>
      </c>
      <c r="D2414" s="79">
        <v>42630</v>
      </c>
      <c r="E2414" s="176">
        <v>0.79027777777777775</v>
      </c>
      <c r="F2414" s="79">
        <v>42630</v>
      </c>
      <c r="G2414" s="176">
        <v>0.90277777777777779</v>
      </c>
      <c r="H2414" s="377">
        <f t="shared" si="160"/>
        <v>0.11250000000291038</v>
      </c>
      <c r="I2414" s="179">
        <v>3</v>
      </c>
      <c r="J2414" s="179" t="s">
        <v>144</v>
      </c>
      <c r="K2414" s="179" t="s">
        <v>15</v>
      </c>
      <c r="L2414" s="179" t="s">
        <v>4</v>
      </c>
      <c r="M2414" s="179" t="s">
        <v>8589</v>
      </c>
      <c r="N2414" s="179">
        <v>35</v>
      </c>
      <c r="O2414" s="179" t="s">
        <v>8</v>
      </c>
      <c r="P2414" s="179" t="s">
        <v>10065</v>
      </c>
      <c r="Q2414" s="179" t="s">
        <v>10066</v>
      </c>
      <c r="R2414" s="179">
        <v>2.2999999999999998</v>
      </c>
      <c r="S2414" s="179"/>
      <c r="T2414" s="177">
        <f t="shared" si="161"/>
        <v>2.2999999999999998</v>
      </c>
      <c r="U2414" s="179" t="s">
        <v>29</v>
      </c>
      <c r="V2414" s="179">
        <v>1963</v>
      </c>
      <c r="W2414" s="179" t="s">
        <v>3980</v>
      </c>
      <c r="X2414" s="179"/>
      <c r="Y2414" s="79">
        <v>42599</v>
      </c>
      <c r="Z2414" s="179">
        <v>100</v>
      </c>
      <c r="AA2414" s="336" t="s">
        <v>9418</v>
      </c>
      <c r="AB2414" s="179">
        <v>0</v>
      </c>
      <c r="AC2414" s="179"/>
      <c r="AD2414" s="179" t="s">
        <v>31</v>
      </c>
      <c r="AE2414" s="179" t="s">
        <v>55</v>
      </c>
      <c r="AF2414" s="179"/>
      <c r="AG2414" s="208" t="s">
        <v>10067</v>
      </c>
      <c r="AJ2414" s="1">
        <f t="shared" si="159"/>
        <v>0</v>
      </c>
      <c r="AK2414" s="1">
        <f t="shared" si="162"/>
        <v>-2.2999999999999998</v>
      </c>
    </row>
    <row r="2415" spans="1:37" ht="31.5" customHeight="1">
      <c r="A2415" s="179" t="s">
        <v>2039</v>
      </c>
      <c r="B2415" s="179" t="s">
        <v>6</v>
      </c>
      <c r="C2415" s="179" t="s">
        <v>1868</v>
      </c>
      <c r="D2415" s="169">
        <v>42487</v>
      </c>
      <c r="E2415" s="176">
        <v>0.37291666666666662</v>
      </c>
      <c r="F2415" s="169">
        <v>42487</v>
      </c>
      <c r="G2415" s="176">
        <v>0.4826388888888889</v>
      </c>
      <c r="H2415" s="176">
        <v>0.10972222222222222</v>
      </c>
      <c r="I2415" s="179">
        <v>3</v>
      </c>
      <c r="J2415" s="179"/>
      <c r="K2415" s="179"/>
      <c r="L2415" s="179" t="s">
        <v>4</v>
      </c>
      <c r="M2415" s="179" t="s">
        <v>2361</v>
      </c>
      <c r="N2415" s="179" t="s">
        <v>3</v>
      </c>
      <c r="O2415" s="179" t="s">
        <v>26</v>
      </c>
      <c r="P2415" s="179" t="s">
        <v>2362</v>
      </c>
      <c r="Q2415" s="179" t="s">
        <v>3998</v>
      </c>
      <c r="R2415" s="179"/>
      <c r="S2415" s="179">
        <v>5.3</v>
      </c>
      <c r="T2415" s="179">
        <v>5.3</v>
      </c>
      <c r="U2415" s="80" t="s">
        <v>46</v>
      </c>
      <c r="V2415" s="337">
        <v>40773</v>
      </c>
      <c r="W2415" s="80" t="s">
        <v>3999</v>
      </c>
      <c r="X2415" s="80" t="s">
        <v>4000</v>
      </c>
      <c r="Y2415" s="337">
        <v>42297</v>
      </c>
      <c r="Z2415" s="338">
        <v>0.25</v>
      </c>
      <c r="AA2415" s="337">
        <v>42948</v>
      </c>
      <c r="AB2415" s="80">
        <v>2</v>
      </c>
      <c r="AC2415" s="337">
        <v>40773</v>
      </c>
      <c r="AD2415" s="115" t="s">
        <v>23</v>
      </c>
      <c r="AE2415" s="80"/>
      <c r="AF2415" s="80"/>
      <c r="AG2415" s="80"/>
      <c r="AJ2415" s="1">
        <f t="shared" si="159"/>
        <v>0</v>
      </c>
    </row>
    <row r="2416" spans="1:37" ht="31.5" customHeight="1">
      <c r="A2416" s="179" t="s">
        <v>8405</v>
      </c>
      <c r="B2416" s="115" t="s">
        <v>16</v>
      </c>
      <c r="C2416" s="179" t="s">
        <v>292</v>
      </c>
      <c r="D2416" s="79">
        <v>42632</v>
      </c>
      <c r="E2416" s="176">
        <v>0.48125000000000001</v>
      </c>
      <c r="F2416" s="79">
        <v>42632</v>
      </c>
      <c r="G2416" s="176">
        <v>0.57013888888888886</v>
      </c>
      <c r="H2416" s="377">
        <f t="shared" ref="H2416:H2427" si="163">(F2416+G2416)-(D2416+E2416)</f>
        <v>8.8888888894871343E-2</v>
      </c>
      <c r="I2416" s="179">
        <v>3</v>
      </c>
      <c r="J2416" s="179" t="s">
        <v>4432</v>
      </c>
      <c r="K2416" s="179" t="s">
        <v>15</v>
      </c>
      <c r="L2416" s="179" t="s">
        <v>10</v>
      </c>
      <c r="M2416" s="179" t="s">
        <v>713</v>
      </c>
      <c r="N2416" s="179" t="s">
        <v>3</v>
      </c>
      <c r="O2416" s="179" t="s">
        <v>8</v>
      </c>
      <c r="P2416" s="378" t="s">
        <v>8663</v>
      </c>
      <c r="Q2416" s="179" t="s">
        <v>10072</v>
      </c>
      <c r="R2416" s="179">
        <v>0.79</v>
      </c>
      <c r="S2416" s="179"/>
      <c r="T2416" s="177">
        <f t="shared" ref="T2416:T2427" si="164">SUM(R2416:S2416)</f>
        <v>0.79</v>
      </c>
      <c r="U2416" s="179" t="s">
        <v>7</v>
      </c>
      <c r="V2416" s="179">
        <v>1989</v>
      </c>
      <c r="W2416" s="179" t="s">
        <v>2748</v>
      </c>
      <c r="X2416" s="179"/>
      <c r="Y2416" s="79" t="s">
        <v>10073</v>
      </c>
      <c r="Z2416" s="179">
        <v>100</v>
      </c>
      <c r="AA2416" s="336" t="s">
        <v>2877</v>
      </c>
      <c r="AB2416" s="179">
        <v>0</v>
      </c>
      <c r="AC2416" s="179"/>
      <c r="AD2416" s="179" t="s">
        <v>0</v>
      </c>
      <c r="AE2416" s="179" t="s">
        <v>55</v>
      </c>
      <c r="AF2416" s="179"/>
      <c r="AG2416" s="179" t="s">
        <v>10074</v>
      </c>
      <c r="AJ2416" s="1">
        <f t="shared" si="159"/>
        <v>0</v>
      </c>
      <c r="AK2416" s="1">
        <f t="shared" ref="AK2416:AK2427" si="165">AJ2416-T2416</f>
        <v>-0.79</v>
      </c>
    </row>
    <row r="2417" spans="1:37" ht="189" customHeight="1">
      <c r="A2417" s="179" t="s">
        <v>8405</v>
      </c>
      <c r="B2417" s="115" t="s">
        <v>16</v>
      </c>
      <c r="C2417" s="179" t="s">
        <v>488</v>
      </c>
      <c r="D2417" s="79">
        <v>42634</v>
      </c>
      <c r="E2417" s="176">
        <v>0.28125</v>
      </c>
      <c r="F2417" s="79">
        <v>42634</v>
      </c>
      <c r="G2417" s="176">
        <v>0.28125</v>
      </c>
      <c r="H2417" s="377">
        <f t="shared" si="163"/>
        <v>0</v>
      </c>
      <c r="I2417" s="179">
        <v>22</v>
      </c>
      <c r="J2417" s="179" t="s">
        <v>4580</v>
      </c>
      <c r="K2417" s="179" t="s">
        <v>9</v>
      </c>
      <c r="L2417" s="179" t="s">
        <v>17</v>
      </c>
      <c r="M2417" s="179" t="s">
        <v>8737</v>
      </c>
      <c r="N2417" s="179">
        <v>110</v>
      </c>
      <c r="O2417" s="179" t="s">
        <v>8</v>
      </c>
      <c r="P2417" s="179" t="s">
        <v>8738</v>
      </c>
      <c r="Q2417" s="179" t="s">
        <v>8739</v>
      </c>
      <c r="R2417" s="179"/>
      <c r="S2417" s="179">
        <v>2.97</v>
      </c>
      <c r="T2417" s="177">
        <f t="shared" si="164"/>
        <v>2.97</v>
      </c>
      <c r="U2417" s="179" t="s">
        <v>29</v>
      </c>
      <c r="V2417" s="179"/>
      <c r="W2417" s="179"/>
      <c r="X2417" s="179"/>
      <c r="Y2417" s="179"/>
      <c r="Z2417" s="179"/>
      <c r="AA2417" s="116"/>
      <c r="AB2417" s="179"/>
      <c r="AC2417" s="179"/>
      <c r="AD2417" s="179" t="s">
        <v>38</v>
      </c>
      <c r="AE2417" s="179" t="s">
        <v>55</v>
      </c>
      <c r="AF2417" s="179"/>
      <c r="AG2417" s="179" t="s">
        <v>2867</v>
      </c>
      <c r="AJ2417" s="1">
        <f t="shared" si="159"/>
        <v>0</v>
      </c>
      <c r="AK2417" s="1">
        <f t="shared" si="165"/>
        <v>-2.97</v>
      </c>
    </row>
    <row r="2418" spans="1:37" ht="31.5" customHeight="1">
      <c r="A2418" s="179" t="s">
        <v>8405</v>
      </c>
      <c r="B2418" s="115" t="s">
        <v>16</v>
      </c>
      <c r="C2418" s="179" t="s">
        <v>292</v>
      </c>
      <c r="D2418" s="79">
        <v>42634</v>
      </c>
      <c r="E2418" s="176">
        <v>0.3215277777777778</v>
      </c>
      <c r="F2418" s="79">
        <v>42634</v>
      </c>
      <c r="G2418" s="176">
        <v>0.33958333333333335</v>
      </c>
      <c r="H2418" s="377">
        <f t="shared" si="163"/>
        <v>1.8055555556202307E-2</v>
      </c>
      <c r="I2418" s="179">
        <v>10</v>
      </c>
      <c r="J2418" s="179" t="s">
        <v>144</v>
      </c>
      <c r="K2418" s="179" t="s">
        <v>51</v>
      </c>
      <c r="L2418" s="179" t="s">
        <v>10</v>
      </c>
      <c r="M2418" s="179" t="s">
        <v>713</v>
      </c>
      <c r="N2418" s="179" t="s">
        <v>3</v>
      </c>
      <c r="O2418" s="179" t="s">
        <v>8</v>
      </c>
      <c r="P2418" s="179" t="s">
        <v>714</v>
      </c>
      <c r="Q2418" s="179" t="s">
        <v>10075</v>
      </c>
      <c r="R2418" s="179">
        <v>0.02</v>
      </c>
      <c r="S2418" s="179">
        <v>4.62</v>
      </c>
      <c r="T2418" s="177">
        <f t="shared" si="164"/>
        <v>4.6399999999999997</v>
      </c>
      <c r="U2418" s="179" t="s">
        <v>29</v>
      </c>
      <c r="V2418" s="179">
        <v>1955</v>
      </c>
      <c r="W2418" s="179" t="s">
        <v>2725</v>
      </c>
      <c r="X2418" s="179"/>
      <c r="Y2418" s="179" t="s">
        <v>10076</v>
      </c>
      <c r="Z2418" s="179">
        <v>100</v>
      </c>
      <c r="AA2418" s="336" t="s">
        <v>2877</v>
      </c>
      <c r="AB2418" s="179">
        <v>0</v>
      </c>
      <c r="AC2418" s="179"/>
      <c r="AD2418" s="179" t="s">
        <v>31</v>
      </c>
      <c r="AE2418" s="179" t="s">
        <v>55</v>
      </c>
      <c r="AF2418" s="179"/>
      <c r="AG2418" s="208" t="s">
        <v>10077</v>
      </c>
      <c r="AK2418" s="1">
        <f t="shared" si="165"/>
        <v>-4.6399999999999997</v>
      </c>
    </row>
    <row r="2419" spans="1:37" ht="31.5" customHeight="1">
      <c r="A2419" s="179" t="s">
        <v>8405</v>
      </c>
      <c r="B2419" s="115" t="s">
        <v>16</v>
      </c>
      <c r="C2419" s="179" t="s">
        <v>488</v>
      </c>
      <c r="D2419" s="79">
        <v>42634</v>
      </c>
      <c r="E2419" s="176">
        <v>0.8041666666666667</v>
      </c>
      <c r="F2419" s="79">
        <v>42634</v>
      </c>
      <c r="G2419" s="176">
        <v>0.88194444444444453</v>
      </c>
      <c r="H2419" s="377">
        <f t="shared" si="163"/>
        <v>7.7777777776645962E-2</v>
      </c>
      <c r="I2419" s="179">
        <v>23</v>
      </c>
      <c r="J2419" s="179" t="s">
        <v>144</v>
      </c>
      <c r="K2419" s="179" t="s">
        <v>15</v>
      </c>
      <c r="L2419" s="179" t="s">
        <v>17</v>
      </c>
      <c r="M2419" s="179" t="s">
        <v>9964</v>
      </c>
      <c r="N2419" s="179">
        <v>35</v>
      </c>
      <c r="O2419" s="179" t="s">
        <v>8</v>
      </c>
      <c r="P2419" s="179" t="s">
        <v>10078</v>
      </c>
      <c r="Q2419" s="179" t="s">
        <v>10079</v>
      </c>
      <c r="R2419" s="179">
        <v>20.75</v>
      </c>
      <c r="S2419" s="179"/>
      <c r="T2419" s="177">
        <f t="shared" si="164"/>
        <v>20.75</v>
      </c>
      <c r="U2419" s="179" t="s">
        <v>37</v>
      </c>
      <c r="V2419" s="179"/>
      <c r="W2419" s="179"/>
      <c r="X2419" s="179"/>
      <c r="Y2419" s="179"/>
      <c r="Z2419" s="179"/>
      <c r="AA2419" s="116"/>
      <c r="AB2419" s="179"/>
      <c r="AC2419" s="179"/>
      <c r="AD2419" s="179" t="s">
        <v>38</v>
      </c>
      <c r="AE2419" s="179" t="s">
        <v>55</v>
      </c>
      <c r="AF2419" s="179"/>
      <c r="AG2419" s="179" t="s">
        <v>2867</v>
      </c>
      <c r="AJ2419" s="1">
        <f t="shared" ref="AJ2419:AJ2452" si="166">T2419-S2419-R2419</f>
        <v>0</v>
      </c>
      <c r="AK2419" s="1">
        <f t="shared" si="165"/>
        <v>-20.75</v>
      </c>
    </row>
    <row r="2420" spans="1:37" ht="47.25" customHeight="1">
      <c r="A2420" s="179" t="s">
        <v>8405</v>
      </c>
      <c r="B2420" s="115" t="s">
        <v>16</v>
      </c>
      <c r="C2420" s="179" t="s">
        <v>292</v>
      </c>
      <c r="D2420" s="79">
        <v>42636</v>
      </c>
      <c r="E2420" s="176">
        <v>0.40277777777777773</v>
      </c>
      <c r="F2420" s="79">
        <v>42636</v>
      </c>
      <c r="G2420" s="176">
        <v>0.41944444444444445</v>
      </c>
      <c r="H2420" s="377">
        <f t="shared" si="163"/>
        <v>1.6666666662786156E-2</v>
      </c>
      <c r="I2420" s="179">
        <v>3</v>
      </c>
      <c r="J2420" s="179" t="s">
        <v>303</v>
      </c>
      <c r="K2420" s="179" t="s">
        <v>21</v>
      </c>
      <c r="L2420" s="179" t="s">
        <v>4</v>
      </c>
      <c r="M2420" s="179" t="s">
        <v>8752</v>
      </c>
      <c r="N2420" s="179" t="s">
        <v>3</v>
      </c>
      <c r="O2420" s="179" t="s">
        <v>8</v>
      </c>
      <c r="P2420" s="378" t="s">
        <v>8753</v>
      </c>
      <c r="Q2420" s="378" t="s">
        <v>10080</v>
      </c>
      <c r="R2420" s="179">
        <v>0.99</v>
      </c>
      <c r="S2420" s="179"/>
      <c r="T2420" s="177">
        <f t="shared" si="164"/>
        <v>0.99</v>
      </c>
      <c r="U2420" s="179" t="s">
        <v>29</v>
      </c>
      <c r="V2420" s="179">
        <v>2003</v>
      </c>
      <c r="W2420" s="179" t="s">
        <v>2813</v>
      </c>
      <c r="X2420" s="179"/>
      <c r="Y2420" s="179" t="s">
        <v>10081</v>
      </c>
      <c r="Z2420" s="179">
        <v>100</v>
      </c>
      <c r="AA2420" s="336" t="s">
        <v>2877</v>
      </c>
      <c r="AB2420" s="179">
        <v>0</v>
      </c>
      <c r="AC2420" s="179"/>
      <c r="AD2420" s="179" t="s">
        <v>31</v>
      </c>
      <c r="AE2420" s="179" t="s">
        <v>55</v>
      </c>
      <c r="AF2420" s="179"/>
      <c r="AG2420" s="378" t="s">
        <v>10082</v>
      </c>
      <c r="AJ2420" s="1">
        <f t="shared" si="166"/>
        <v>0</v>
      </c>
      <c r="AK2420" s="1">
        <f t="shared" si="165"/>
        <v>-0.99</v>
      </c>
    </row>
    <row r="2421" spans="1:37" ht="78.75" customHeight="1">
      <c r="A2421" s="179" t="s">
        <v>8405</v>
      </c>
      <c r="B2421" s="179" t="s">
        <v>16</v>
      </c>
      <c r="C2421" s="179" t="s">
        <v>488</v>
      </c>
      <c r="D2421" s="79">
        <v>42639</v>
      </c>
      <c r="E2421" s="176">
        <v>0.26805555555555555</v>
      </c>
      <c r="F2421" s="79">
        <v>42639</v>
      </c>
      <c r="G2421" s="176">
        <v>0.26805555555555555</v>
      </c>
      <c r="H2421" s="377">
        <f t="shared" si="163"/>
        <v>0</v>
      </c>
      <c r="I2421" s="179">
        <v>27</v>
      </c>
      <c r="J2421" s="179" t="s">
        <v>7899</v>
      </c>
      <c r="K2421" s="179" t="s">
        <v>9</v>
      </c>
      <c r="L2421" s="179" t="s">
        <v>17</v>
      </c>
      <c r="M2421" s="179" t="s">
        <v>10083</v>
      </c>
      <c r="N2421" s="179">
        <v>110</v>
      </c>
      <c r="O2421" s="179" t="s">
        <v>8</v>
      </c>
      <c r="P2421" s="179" t="s">
        <v>10084</v>
      </c>
      <c r="Q2421" s="179" t="s">
        <v>8767</v>
      </c>
      <c r="R2421" s="179"/>
      <c r="S2421" s="179">
        <v>2.34</v>
      </c>
      <c r="T2421" s="177">
        <f t="shared" si="164"/>
        <v>2.34</v>
      </c>
      <c r="U2421" s="179" t="s">
        <v>29</v>
      </c>
      <c r="V2421" s="179"/>
      <c r="W2421" s="179"/>
      <c r="X2421" s="179"/>
      <c r="Y2421" s="179"/>
      <c r="Z2421" s="179"/>
      <c r="AA2421" s="116"/>
      <c r="AB2421" s="179"/>
      <c r="AC2421" s="179"/>
      <c r="AD2421" s="179" t="s">
        <v>38</v>
      </c>
      <c r="AE2421" s="179" t="s">
        <v>55</v>
      </c>
      <c r="AF2421" s="179"/>
      <c r="AG2421" s="179" t="s">
        <v>2867</v>
      </c>
      <c r="AJ2421" s="1">
        <f t="shared" si="166"/>
        <v>0</v>
      </c>
      <c r="AK2421" s="1">
        <f t="shared" si="165"/>
        <v>-2.34</v>
      </c>
    </row>
    <row r="2422" spans="1:37" ht="31.5" customHeight="1">
      <c r="A2422" s="179" t="s">
        <v>8405</v>
      </c>
      <c r="B2422" s="115" t="s">
        <v>16</v>
      </c>
      <c r="C2422" s="179" t="s">
        <v>292</v>
      </c>
      <c r="D2422" s="79">
        <v>42640</v>
      </c>
      <c r="E2422" s="176">
        <v>0.59027777777777779</v>
      </c>
      <c r="F2422" s="79">
        <v>42640</v>
      </c>
      <c r="G2422" s="176">
        <v>0.59236111111111112</v>
      </c>
      <c r="H2422" s="377">
        <f t="shared" si="163"/>
        <v>2.0833333328482695E-3</v>
      </c>
      <c r="I2422" s="179">
        <v>15</v>
      </c>
      <c r="J2422" s="179" t="s">
        <v>144</v>
      </c>
      <c r="K2422" s="179" t="s">
        <v>21</v>
      </c>
      <c r="L2422" s="179" t="s">
        <v>4</v>
      </c>
      <c r="M2422" s="179" t="s">
        <v>6697</v>
      </c>
      <c r="N2422" s="179" t="s">
        <v>3</v>
      </c>
      <c r="O2422" s="179" t="s">
        <v>8</v>
      </c>
      <c r="P2422" s="179" t="s">
        <v>8785</v>
      </c>
      <c r="Q2422" s="179" t="s">
        <v>10085</v>
      </c>
      <c r="R2422" s="179">
        <v>0.13</v>
      </c>
      <c r="S2422" s="179"/>
      <c r="T2422" s="177">
        <f t="shared" si="164"/>
        <v>0.13</v>
      </c>
      <c r="U2422" s="179" t="s">
        <v>29</v>
      </c>
      <c r="V2422" s="179">
        <v>1971</v>
      </c>
      <c r="W2422" s="179" t="s">
        <v>2725</v>
      </c>
      <c r="X2422" s="179"/>
      <c r="Y2422" s="179" t="s">
        <v>10086</v>
      </c>
      <c r="Z2422" s="179">
        <v>100</v>
      </c>
      <c r="AA2422" s="336" t="s">
        <v>9702</v>
      </c>
      <c r="AB2422" s="179"/>
      <c r="AC2422" s="179"/>
      <c r="AD2422" s="179" t="s">
        <v>56</v>
      </c>
      <c r="AE2422" s="179"/>
      <c r="AF2422" s="179"/>
      <c r="AG2422" s="179" t="s">
        <v>10087</v>
      </c>
      <c r="AJ2422" s="1">
        <f t="shared" si="166"/>
        <v>0</v>
      </c>
      <c r="AK2422" s="1">
        <f t="shared" si="165"/>
        <v>-0.13</v>
      </c>
    </row>
    <row r="2423" spans="1:37" ht="31.5" customHeight="1">
      <c r="A2423" s="179" t="s">
        <v>8405</v>
      </c>
      <c r="B2423" s="115" t="s">
        <v>16</v>
      </c>
      <c r="C2423" s="179" t="s">
        <v>292</v>
      </c>
      <c r="D2423" s="79">
        <v>42640</v>
      </c>
      <c r="E2423" s="176">
        <v>0.77430555555555547</v>
      </c>
      <c r="F2423" s="79">
        <v>42640</v>
      </c>
      <c r="G2423" s="176">
        <v>0.77430555555555547</v>
      </c>
      <c r="H2423" s="377">
        <f t="shared" si="163"/>
        <v>0</v>
      </c>
      <c r="I2423" s="179">
        <v>11</v>
      </c>
      <c r="J2423" s="179" t="s">
        <v>8594</v>
      </c>
      <c r="K2423" s="179" t="s">
        <v>9</v>
      </c>
      <c r="L2423" s="179" t="s">
        <v>4</v>
      </c>
      <c r="M2423" s="179" t="s">
        <v>5644</v>
      </c>
      <c r="N2423" s="179" t="s">
        <v>3</v>
      </c>
      <c r="O2423" s="179" t="s">
        <v>8</v>
      </c>
      <c r="P2423" s="179" t="s">
        <v>8786</v>
      </c>
      <c r="Q2423" s="179" t="s">
        <v>10088</v>
      </c>
      <c r="R2423" s="179"/>
      <c r="S2423" s="179">
        <v>2.8</v>
      </c>
      <c r="T2423" s="177">
        <f t="shared" si="164"/>
        <v>2.8</v>
      </c>
      <c r="U2423" s="179" t="s">
        <v>29</v>
      </c>
      <c r="V2423" s="179">
        <v>1985</v>
      </c>
      <c r="W2423" s="179" t="s">
        <v>2725</v>
      </c>
      <c r="X2423" s="179"/>
      <c r="Y2423" s="79">
        <v>42543</v>
      </c>
      <c r="Z2423" s="179">
        <v>100</v>
      </c>
      <c r="AA2423" s="336" t="s">
        <v>9418</v>
      </c>
      <c r="AB2423" s="179">
        <v>0</v>
      </c>
      <c r="AC2423" s="179"/>
      <c r="AD2423" s="179" t="s">
        <v>31</v>
      </c>
      <c r="AE2423" s="179" t="s">
        <v>55</v>
      </c>
      <c r="AF2423" s="179"/>
      <c r="AG2423" s="378" t="s">
        <v>10089</v>
      </c>
      <c r="AJ2423" s="1">
        <f t="shared" si="166"/>
        <v>0</v>
      </c>
      <c r="AK2423" s="1">
        <f t="shared" si="165"/>
        <v>-2.8</v>
      </c>
    </row>
    <row r="2424" spans="1:37" ht="31.5" customHeight="1">
      <c r="A2424" s="179" t="s">
        <v>8405</v>
      </c>
      <c r="B2424" s="115" t="s">
        <v>16</v>
      </c>
      <c r="C2424" s="179" t="s">
        <v>292</v>
      </c>
      <c r="D2424" s="79">
        <v>42640</v>
      </c>
      <c r="E2424" s="176">
        <v>0.88541666666666663</v>
      </c>
      <c r="F2424" s="79">
        <v>42641</v>
      </c>
      <c r="G2424" s="176">
        <v>5.2083333333333336E-2</v>
      </c>
      <c r="H2424" s="377">
        <f t="shared" si="163"/>
        <v>0.16666666667151731</v>
      </c>
      <c r="I2424" s="179">
        <v>3</v>
      </c>
      <c r="J2424" s="179" t="s">
        <v>8808</v>
      </c>
      <c r="K2424" s="179" t="s">
        <v>51</v>
      </c>
      <c r="L2424" s="179" t="s">
        <v>4</v>
      </c>
      <c r="M2424" s="179" t="s">
        <v>8787</v>
      </c>
      <c r="N2424" s="179">
        <v>35</v>
      </c>
      <c r="O2424" s="179" t="s">
        <v>14</v>
      </c>
      <c r="P2424" s="179" t="s">
        <v>10090</v>
      </c>
      <c r="Q2424" s="179" t="s">
        <v>10091</v>
      </c>
      <c r="R2424" s="179">
        <v>11.96</v>
      </c>
      <c r="S2424" s="179"/>
      <c r="T2424" s="177">
        <f t="shared" si="164"/>
        <v>11.96</v>
      </c>
      <c r="U2424" s="179" t="s">
        <v>48</v>
      </c>
      <c r="V2424" s="179"/>
      <c r="W2424" s="179"/>
      <c r="X2424" s="179"/>
      <c r="Y2424" s="79"/>
      <c r="Z2424" s="179"/>
      <c r="AA2424" s="336"/>
      <c r="AB2424" s="179"/>
      <c r="AC2424" s="179"/>
      <c r="AD2424" s="179" t="s">
        <v>0</v>
      </c>
      <c r="AE2424" s="179"/>
      <c r="AF2424" s="179"/>
      <c r="AG2424" s="179" t="s">
        <v>10092</v>
      </c>
      <c r="AJ2424" s="1">
        <f t="shared" si="166"/>
        <v>0</v>
      </c>
      <c r="AK2424" s="1">
        <f t="shared" si="165"/>
        <v>-11.96</v>
      </c>
    </row>
    <row r="2425" spans="1:37" ht="31.5" customHeight="1">
      <c r="A2425" s="179" t="s">
        <v>8405</v>
      </c>
      <c r="B2425" s="115" t="s">
        <v>16</v>
      </c>
      <c r="C2425" s="179" t="s">
        <v>488</v>
      </c>
      <c r="D2425" s="79">
        <v>42643</v>
      </c>
      <c r="E2425" s="176">
        <v>0.26111111111111113</v>
      </c>
      <c r="F2425" s="79">
        <v>42643</v>
      </c>
      <c r="G2425" s="176">
        <v>0.26111111111111113</v>
      </c>
      <c r="H2425" s="377">
        <f t="shared" si="163"/>
        <v>0</v>
      </c>
      <c r="I2425" s="179">
        <v>8</v>
      </c>
      <c r="J2425" s="179" t="s">
        <v>7899</v>
      </c>
      <c r="K2425" s="179" t="s">
        <v>9</v>
      </c>
      <c r="L2425" s="179" t="s">
        <v>17</v>
      </c>
      <c r="M2425" s="179" t="s">
        <v>8109</v>
      </c>
      <c r="N2425" s="179">
        <v>110</v>
      </c>
      <c r="O2425" s="179" t="s">
        <v>8</v>
      </c>
      <c r="P2425" s="179" t="s">
        <v>10047</v>
      </c>
      <c r="Q2425" s="179" t="s">
        <v>10093</v>
      </c>
      <c r="R2425" s="179"/>
      <c r="S2425" s="179">
        <v>11.48</v>
      </c>
      <c r="T2425" s="177">
        <f t="shared" si="164"/>
        <v>11.48</v>
      </c>
      <c r="U2425" s="179" t="s">
        <v>29</v>
      </c>
      <c r="V2425" s="179"/>
      <c r="W2425" s="179"/>
      <c r="X2425" s="179"/>
      <c r="Y2425" s="179"/>
      <c r="Z2425" s="179"/>
      <c r="AA2425" s="116"/>
      <c r="AB2425" s="179"/>
      <c r="AC2425" s="179"/>
      <c r="AD2425" s="179" t="s">
        <v>38</v>
      </c>
      <c r="AE2425" s="179" t="s">
        <v>55</v>
      </c>
      <c r="AF2425" s="179"/>
      <c r="AG2425" s="179" t="s">
        <v>2867</v>
      </c>
      <c r="AJ2425" s="1">
        <f t="shared" si="166"/>
        <v>0</v>
      </c>
      <c r="AK2425" s="1">
        <f t="shared" si="165"/>
        <v>-11.48</v>
      </c>
    </row>
    <row r="2426" spans="1:37" ht="63" customHeight="1">
      <c r="A2426" s="179" t="s">
        <v>8405</v>
      </c>
      <c r="B2426" s="115" t="s">
        <v>16</v>
      </c>
      <c r="C2426" s="179" t="s">
        <v>488</v>
      </c>
      <c r="D2426" s="79">
        <v>42643</v>
      </c>
      <c r="E2426" s="176">
        <v>0.3576388888888889</v>
      </c>
      <c r="F2426" s="79">
        <v>42643</v>
      </c>
      <c r="G2426" s="176">
        <v>0.3576388888888889</v>
      </c>
      <c r="H2426" s="377">
        <f t="shared" si="163"/>
        <v>0</v>
      </c>
      <c r="I2426" s="179">
        <v>2</v>
      </c>
      <c r="J2426" s="179" t="s">
        <v>7899</v>
      </c>
      <c r="K2426" s="179" t="s">
        <v>9</v>
      </c>
      <c r="L2426" s="179" t="s">
        <v>17</v>
      </c>
      <c r="M2426" s="179" t="s">
        <v>10094</v>
      </c>
      <c r="N2426" s="179">
        <v>110</v>
      </c>
      <c r="O2426" s="179" t="s">
        <v>8</v>
      </c>
      <c r="P2426" s="179" t="s">
        <v>10095</v>
      </c>
      <c r="Q2426" s="179" t="s">
        <v>10096</v>
      </c>
      <c r="R2426" s="179"/>
      <c r="S2426" s="179">
        <v>0.24</v>
      </c>
      <c r="T2426" s="177">
        <f t="shared" si="164"/>
        <v>0.24</v>
      </c>
      <c r="U2426" s="179" t="s">
        <v>29</v>
      </c>
      <c r="V2426" s="179"/>
      <c r="W2426" s="179"/>
      <c r="X2426" s="179"/>
      <c r="Y2426" s="179"/>
      <c r="Z2426" s="179"/>
      <c r="AA2426" s="116"/>
      <c r="AB2426" s="179"/>
      <c r="AC2426" s="179"/>
      <c r="AD2426" s="179" t="s">
        <v>38</v>
      </c>
      <c r="AE2426" s="179" t="s">
        <v>55</v>
      </c>
      <c r="AF2426" s="179"/>
      <c r="AG2426" s="179" t="s">
        <v>2867</v>
      </c>
      <c r="AJ2426" s="1">
        <f t="shared" si="166"/>
        <v>0</v>
      </c>
      <c r="AK2426" s="1">
        <f t="shared" si="165"/>
        <v>-0.24</v>
      </c>
    </row>
    <row r="2427" spans="1:37" ht="47.25" customHeight="1">
      <c r="A2427" s="179" t="s">
        <v>8405</v>
      </c>
      <c r="B2427" s="115" t="s">
        <v>16</v>
      </c>
      <c r="C2427" s="179" t="s">
        <v>488</v>
      </c>
      <c r="D2427" s="79">
        <v>42643</v>
      </c>
      <c r="E2427" s="176">
        <v>0.76388888888888884</v>
      </c>
      <c r="F2427" s="79">
        <v>42643</v>
      </c>
      <c r="G2427" s="176">
        <v>0.76388888888888884</v>
      </c>
      <c r="H2427" s="377">
        <f t="shared" si="163"/>
        <v>0</v>
      </c>
      <c r="I2427" s="179">
        <v>113</v>
      </c>
      <c r="J2427" s="179" t="s">
        <v>8803</v>
      </c>
      <c r="K2427" s="179" t="s">
        <v>9</v>
      </c>
      <c r="L2427" s="179" t="s">
        <v>17</v>
      </c>
      <c r="M2427" s="179" t="s">
        <v>10097</v>
      </c>
      <c r="N2427" s="179">
        <v>110</v>
      </c>
      <c r="O2427" s="179" t="s">
        <v>8</v>
      </c>
      <c r="P2427" s="179" t="s">
        <v>10098</v>
      </c>
      <c r="Q2427" s="179" t="s">
        <v>10099</v>
      </c>
      <c r="R2427" s="179"/>
      <c r="S2427" s="179">
        <v>17.32</v>
      </c>
      <c r="T2427" s="177">
        <f t="shared" si="164"/>
        <v>17.32</v>
      </c>
      <c r="U2427" s="179" t="s">
        <v>29</v>
      </c>
      <c r="V2427" s="179"/>
      <c r="W2427" s="179"/>
      <c r="X2427" s="179"/>
      <c r="Y2427" s="179"/>
      <c r="Z2427" s="179"/>
      <c r="AA2427" s="116"/>
      <c r="AB2427" s="179"/>
      <c r="AC2427" s="179"/>
      <c r="AD2427" s="179" t="s">
        <v>38</v>
      </c>
      <c r="AE2427" s="179" t="s">
        <v>55</v>
      </c>
      <c r="AF2427" s="179"/>
      <c r="AG2427" s="179" t="s">
        <v>2867</v>
      </c>
      <c r="AJ2427" s="1">
        <f t="shared" si="166"/>
        <v>0</v>
      </c>
      <c r="AK2427" s="1">
        <f t="shared" si="165"/>
        <v>-17.32</v>
      </c>
    </row>
    <row r="2428" spans="1:37" ht="94.5">
      <c r="A2428" s="94" t="s">
        <v>12777</v>
      </c>
      <c r="B2428" s="101" t="s">
        <v>258</v>
      </c>
      <c r="C2428" s="101" t="s">
        <v>12867</v>
      </c>
      <c r="D2428" s="79">
        <v>42686</v>
      </c>
      <c r="E2428" s="176">
        <v>0.79583333333333339</v>
      </c>
      <c r="F2428" s="79">
        <v>42686</v>
      </c>
      <c r="G2428" s="176">
        <v>0.84791666666666676</v>
      </c>
      <c r="H2428" s="136">
        <f>G2428-E2428</f>
        <v>5.208333333333337E-2</v>
      </c>
      <c r="I2428" s="179">
        <v>41</v>
      </c>
      <c r="J2428" s="179" t="s">
        <v>7722</v>
      </c>
      <c r="K2428" s="115"/>
      <c r="L2428" s="179" t="s">
        <v>4</v>
      </c>
      <c r="M2428" s="179" t="s">
        <v>12868</v>
      </c>
      <c r="N2428" s="179" t="s">
        <v>3</v>
      </c>
      <c r="O2428" s="179" t="s">
        <v>33</v>
      </c>
      <c r="P2428" s="179" t="s">
        <v>12869</v>
      </c>
      <c r="Q2428" s="115" t="s">
        <v>15007</v>
      </c>
      <c r="R2428" s="179">
        <v>54.5</v>
      </c>
      <c r="S2428" s="179"/>
      <c r="T2428" s="177">
        <f>R2428+S2428</f>
        <v>54.5</v>
      </c>
      <c r="U2428" s="179" t="s">
        <v>39</v>
      </c>
      <c r="V2428" s="179">
        <v>2015</v>
      </c>
      <c r="W2428" s="179" t="s">
        <v>15008</v>
      </c>
      <c r="X2428" s="179" t="s">
        <v>3516</v>
      </c>
      <c r="Y2428" s="179">
        <v>2016</v>
      </c>
      <c r="Z2428" s="179">
        <v>100</v>
      </c>
      <c r="AA2428" s="179">
        <v>2017</v>
      </c>
      <c r="AB2428" s="179">
        <v>0</v>
      </c>
      <c r="AC2428" s="179">
        <v>2016</v>
      </c>
      <c r="AD2428" s="179" t="s">
        <v>0</v>
      </c>
      <c r="AE2428" s="179"/>
      <c r="AF2428" s="179"/>
      <c r="AG2428" s="179"/>
      <c r="AJ2428" s="1">
        <f t="shared" si="166"/>
        <v>0</v>
      </c>
    </row>
    <row r="2429" spans="1:37" ht="110.25">
      <c r="A2429" s="94" t="s">
        <v>12777</v>
      </c>
      <c r="B2429" s="57" t="s">
        <v>258</v>
      </c>
      <c r="C2429" s="57" t="s">
        <v>1933</v>
      </c>
      <c r="D2429" s="79">
        <v>42689</v>
      </c>
      <c r="E2429" s="176">
        <v>0.18055555555555555</v>
      </c>
      <c r="F2429" s="79">
        <v>42689</v>
      </c>
      <c r="G2429" s="176">
        <v>0.23611111111111113</v>
      </c>
      <c r="H2429" s="136">
        <f>G2429-E2429</f>
        <v>5.555555555555558E-2</v>
      </c>
      <c r="I2429" s="179">
        <v>17</v>
      </c>
      <c r="J2429" s="179" t="s">
        <v>15009</v>
      </c>
      <c r="K2429" s="115"/>
      <c r="L2429" s="179" t="s">
        <v>17</v>
      </c>
      <c r="M2429" s="179" t="s">
        <v>12955</v>
      </c>
      <c r="N2429" s="179" t="s">
        <v>3</v>
      </c>
      <c r="O2429" s="179" t="s">
        <v>24</v>
      </c>
      <c r="P2429" s="179" t="s">
        <v>12956</v>
      </c>
      <c r="Q2429" s="558" t="s">
        <v>15010</v>
      </c>
      <c r="R2429" s="179">
        <v>177.3</v>
      </c>
      <c r="S2429" s="179"/>
      <c r="T2429" s="177">
        <f>R2429+S2429</f>
        <v>177.3</v>
      </c>
      <c r="U2429" s="179" t="s">
        <v>63</v>
      </c>
      <c r="V2429" s="179">
        <v>2016</v>
      </c>
      <c r="W2429" s="179" t="s">
        <v>15011</v>
      </c>
      <c r="X2429" s="179" t="s">
        <v>15012</v>
      </c>
      <c r="Y2429" s="179">
        <v>2016</v>
      </c>
      <c r="Z2429" s="179">
        <v>100</v>
      </c>
      <c r="AA2429" s="179">
        <v>2017</v>
      </c>
      <c r="AB2429" s="179">
        <v>0</v>
      </c>
      <c r="AC2429" s="179">
        <v>2016</v>
      </c>
      <c r="AD2429" s="179" t="s">
        <v>38</v>
      </c>
      <c r="AE2429" s="179"/>
      <c r="AF2429" s="179"/>
      <c r="AG2429" s="179"/>
      <c r="AJ2429" s="1">
        <f t="shared" si="166"/>
        <v>0</v>
      </c>
    </row>
    <row r="2430" spans="1:37" ht="94.5">
      <c r="A2430" s="94" t="s">
        <v>12777</v>
      </c>
      <c r="B2430" s="57" t="s">
        <v>258</v>
      </c>
      <c r="C2430" s="57" t="s">
        <v>258</v>
      </c>
      <c r="D2430" s="79">
        <v>42689</v>
      </c>
      <c r="E2430" s="176">
        <v>0.48402777777777778</v>
      </c>
      <c r="F2430" s="79">
        <v>42689</v>
      </c>
      <c r="G2430" s="176">
        <v>0.50972222222222219</v>
      </c>
      <c r="H2430" s="136">
        <f>G2430-E2430</f>
        <v>2.5694444444444409E-2</v>
      </c>
      <c r="I2430" s="179">
        <v>27</v>
      </c>
      <c r="J2430" s="179" t="s">
        <v>2484</v>
      </c>
      <c r="K2430" s="115"/>
      <c r="L2430" s="179" t="s">
        <v>4</v>
      </c>
      <c r="M2430" s="179" t="s">
        <v>634</v>
      </c>
      <c r="N2430" s="179" t="s">
        <v>3</v>
      </c>
      <c r="O2430" s="179" t="s">
        <v>33</v>
      </c>
      <c r="P2430" s="179" t="s">
        <v>12960</v>
      </c>
      <c r="Q2430" s="200" t="s">
        <v>15013</v>
      </c>
      <c r="R2430" s="179">
        <v>16</v>
      </c>
      <c r="S2430" s="179"/>
      <c r="T2430" s="177">
        <f>R2430+S2430</f>
        <v>16</v>
      </c>
      <c r="U2430" s="179" t="s">
        <v>85</v>
      </c>
      <c r="V2430" s="179">
        <v>2015</v>
      </c>
      <c r="W2430" s="179" t="s">
        <v>5346</v>
      </c>
      <c r="X2430" s="1030" t="s">
        <v>15014</v>
      </c>
      <c r="Y2430" s="179">
        <v>2016</v>
      </c>
      <c r="Z2430" s="179">
        <v>100</v>
      </c>
      <c r="AA2430" s="179">
        <v>2017</v>
      </c>
      <c r="AB2430" s="179">
        <v>0</v>
      </c>
      <c r="AC2430" s="179">
        <v>2016</v>
      </c>
      <c r="AD2430" s="179" t="s">
        <v>25</v>
      </c>
      <c r="AE2430" s="179"/>
      <c r="AF2430" s="179"/>
      <c r="AG2430" s="179"/>
      <c r="AJ2430" s="1">
        <f t="shared" si="166"/>
        <v>0</v>
      </c>
    </row>
    <row r="2431" spans="1:37" ht="47.25">
      <c r="A2431" s="179" t="s">
        <v>2467</v>
      </c>
      <c r="B2431" s="208" t="s">
        <v>6</v>
      </c>
      <c r="C2431" s="208" t="s">
        <v>1865</v>
      </c>
      <c r="D2431" s="161">
        <v>42504</v>
      </c>
      <c r="E2431" s="182">
        <v>0.54027777777777775</v>
      </c>
      <c r="F2431" s="161">
        <v>42504</v>
      </c>
      <c r="G2431" s="182">
        <v>0.76666666666666661</v>
      </c>
      <c r="H2431" s="182">
        <f>G2431-E2431</f>
        <v>0.22638888888888886</v>
      </c>
      <c r="I2431" s="208">
        <v>4</v>
      </c>
      <c r="J2431" s="208" t="s">
        <v>144</v>
      </c>
      <c r="K2431" s="208" t="s">
        <v>52</v>
      </c>
      <c r="L2431" s="208" t="s">
        <v>4</v>
      </c>
      <c r="M2431" s="208" t="s">
        <v>4046</v>
      </c>
      <c r="N2431" s="208" t="s">
        <v>3</v>
      </c>
      <c r="O2431" s="208" t="s">
        <v>26</v>
      </c>
      <c r="P2431" s="208" t="s">
        <v>4047</v>
      </c>
      <c r="Q2431" s="208" t="s">
        <v>4048</v>
      </c>
      <c r="R2431" s="208">
        <v>5.3</v>
      </c>
      <c r="S2431" s="208"/>
      <c r="T2431" s="208">
        <f>SUM(R2431:S2431)</f>
        <v>5.3</v>
      </c>
      <c r="U2431" s="208" t="s">
        <v>34</v>
      </c>
      <c r="V2431" s="208">
        <v>2010</v>
      </c>
      <c r="W2431" s="208" t="s">
        <v>11068</v>
      </c>
      <c r="X2431" s="208" t="s">
        <v>3493</v>
      </c>
      <c r="Y2431" s="293" t="s">
        <v>11069</v>
      </c>
      <c r="Z2431" s="208">
        <v>100</v>
      </c>
      <c r="AA2431" s="208" t="s">
        <v>11070</v>
      </c>
      <c r="AB2431" s="208">
        <v>2</v>
      </c>
      <c r="AC2431" s="293" t="s">
        <v>11069</v>
      </c>
      <c r="AD2431" s="115" t="s">
        <v>23</v>
      </c>
      <c r="AE2431" s="208"/>
      <c r="AF2431" s="208"/>
      <c r="AG2431" s="208"/>
      <c r="AJ2431" s="1">
        <f t="shared" si="166"/>
        <v>0</v>
      </c>
      <c r="AK2431" s="1">
        <f>AJ2431-T2431</f>
        <v>-5.3</v>
      </c>
    </row>
    <row r="2432" spans="1:37" ht="31.5">
      <c r="A2432" s="179" t="s">
        <v>8405</v>
      </c>
      <c r="B2432" s="179" t="s">
        <v>13</v>
      </c>
      <c r="C2432" s="179" t="s">
        <v>147</v>
      </c>
      <c r="D2432" s="169">
        <v>42620</v>
      </c>
      <c r="E2432" s="68">
        <v>0.9506944444444444</v>
      </c>
      <c r="F2432" s="169">
        <v>42621</v>
      </c>
      <c r="G2432" s="68">
        <v>0.11527777777777777</v>
      </c>
      <c r="H2432" s="336" t="s">
        <v>8489</v>
      </c>
      <c r="I2432" s="179">
        <v>1</v>
      </c>
      <c r="J2432" s="179" t="s">
        <v>141</v>
      </c>
      <c r="K2432" s="179" t="s">
        <v>141</v>
      </c>
      <c r="L2432" s="179" t="s">
        <v>12</v>
      </c>
      <c r="M2432" s="179" t="s">
        <v>8464</v>
      </c>
      <c r="N2432" s="179">
        <v>0.4</v>
      </c>
      <c r="O2432" s="179" t="s">
        <v>57</v>
      </c>
      <c r="P2432" s="179" t="s">
        <v>57</v>
      </c>
      <c r="Q2432" s="61" t="s">
        <v>10932</v>
      </c>
      <c r="R2432" s="170">
        <v>4</v>
      </c>
      <c r="S2432" s="170">
        <v>1.2</v>
      </c>
      <c r="T2432" s="190">
        <f>R2432+S2432</f>
        <v>5.2</v>
      </c>
      <c r="U2432" s="179" t="s">
        <v>62</v>
      </c>
      <c r="V2432" s="179" t="s">
        <v>141</v>
      </c>
      <c r="W2432" s="179" t="s">
        <v>141</v>
      </c>
      <c r="X2432" s="179" t="s">
        <v>141</v>
      </c>
      <c r="Y2432" s="179" t="s">
        <v>141</v>
      </c>
      <c r="Z2432" s="179" t="s">
        <v>141</v>
      </c>
      <c r="AA2432" s="179" t="s">
        <v>141</v>
      </c>
      <c r="AB2432" s="179" t="s">
        <v>141</v>
      </c>
      <c r="AC2432" s="179" t="s">
        <v>141</v>
      </c>
      <c r="AD2432" s="115" t="s">
        <v>23</v>
      </c>
      <c r="AE2432" s="179" t="s">
        <v>141</v>
      </c>
      <c r="AF2432" s="179" t="s">
        <v>141</v>
      </c>
      <c r="AG2432" s="179" t="s">
        <v>141</v>
      </c>
      <c r="AJ2432" s="1">
        <f t="shared" si="166"/>
        <v>0</v>
      </c>
      <c r="AK2432" s="1">
        <f>AJ2432-T2432</f>
        <v>-5.2</v>
      </c>
    </row>
    <row r="2433" spans="1:37" ht="94.5">
      <c r="A2433" s="94" t="s">
        <v>12777</v>
      </c>
      <c r="B2433" s="57" t="s">
        <v>258</v>
      </c>
      <c r="C2433" s="57" t="s">
        <v>1933</v>
      </c>
      <c r="D2433" s="79">
        <v>42697</v>
      </c>
      <c r="E2433" s="176">
        <v>0.625</v>
      </c>
      <c r="F2433" s="79">
        <v>42697</v>
      </c>
      <c r="G2433" s="176">
        <v>0.65555555555555556</v>
      </c>
      <c r="H2433" s="136">
        <f>G2433-E2433</f>
        <v>3.0555555555555558E-2</v>
      </c>
      <c r="I2433" s="179">
        <v>17</v>
      </c>
      <c r="J2433" s="179" t="s">
        <v>15009</v>
      </c>
      <c r="K2433" s="115"/>
      <c r="L2433" s="179" t="s">
        <v>17</v>
      </c>
      <c r="M2433" s="179" t="s">
        <v>15021</v>
      </c>
      <c r="N2433" s="179" t="s">
        <v>3</v>
      </c>
      <c r="O2433" s="179" t="s">
        <v>24</v>
      </c>
      <c r="P2433" s="179" t="s">
        <v>13037</v>
      </c>
      <c r="Q2433" s="115" t="s">
        <v>15022</v>
      </c>
      <c r="R2433" s="179">
        <v>120</v>
      </c>
      <c r="S2433" s="179"/>
      <c r="T2433" s="177">
        <f>R2433+S2433</f>
        <v>120</v>
      </c>
      <c r="U2433" s="179" t="s">
        <v>62</v>
      </c>
      <c r="V2433" s="179">
        <v>2015</v>
      </c>
      <c r="W2433" s="179" t="s">
        <v>15023</v>
      </c>
      <c r="X2433" s="179" t="s">
        <v>15024</v>
      </c>
      <c r="Y2433" s="179">
        <v>2016</v>
      </c>
      <c r="Z2433" s="179">
        <v>100</v>
      </c>
      <c r="AA2433" s="179">
        <v>2017</v>
      </c>
      <c r="AB2433" s="179">
        <v>0</v>
      </c>
      <c r="AC2433" s="179">
        <v>2016</v>
      </c>
      <c r="AD2433" s="179" t="s">
        <v>38</v>
      </c>
      <c r="AE2433" s="179"/>
      <c r="AF2433" s="179"/>
      <c r="AG2433" s="179"/>
      <c r="AJ2433" s="1">
        <f t="shared" si="166"/>
        <v>0</v>
      </c>
    </row>
    <row r="2434" spans="1:37" s="16" customFormat="1" ht="31.5">
      <c r="A2434" s="94" t="s">
        <v>12777</v>
      </c>
      <c r="B2434" s="179" t="s">
        <v>6</v>
      </c>
      <c r="C2434" s="179" t="s">
        <v>1865</v>
      </c>
      <c r="D2434" s="169">
        <v>42676</v>
      </c>
      <c r="E2434" s="176">
        <v>0.4145833333333333</v>
      </c>
      <c r="F2434" s="169">
        <v>42676</v>
      </c>
      <c r="G2434" s="176">
        <v>0.46111111111111108</v>
      </c>
      <c r="H2434" s="176">
        <v>0</v>
      </c>
      <c r="I2434" s="208">
        <v>6</v>
      </c>
      <c r="J2434" s="208"/>
      <c r="K2434" s="208"/>
      <c r="L2434" s="208" t="s">
        <v>12</v>
      </c>
      <c r="M2434" s="208" t="s">
        <v>12766</v>
      </c>
      <c r="N2434" s="208">
        <v>0.4</v>
      </c>
      <c r="O2434" s="208" t="s">
        <v>2</v>
      </c>
      <c r="P2434" s="208" t="s">
        <v>473</v>
      </c>
      <c r="Q2434" s="208" t="s">
        <v>12767</v>
      </c>
      <c r="R2434" s="208">
        <v>4.5999999999999996</v>
      </c>
      <c r="S2434" s="208">
        <v>0.6</v>
      </c>
      <c r="T2434" s="254">
        <v>5.1999999999999993</v>
      </c>
      <c r="U2434" s="208" t="s">
        <v>1</v>
      </c>
      <c r="V2434" s="179"/>
      <c r="W2434" s="179"/>
      <c r="X2434" s="179"/>
      <c r="Y2434" s="79"/>
      <c r="Z2434" s="179"/>
      <c r="AA2434" s="79"/>
      <c r="AB2434" s="179"/>
      <c r="AC2434" s="79"/>
      <c r="AD2434" s="600" t="s">
        <v>23</v>
      </c>
      <c r="AE2434" s="179"/>
      <c r="AF2434" s="179"/>
      <c r="AG2434" s="179"/>
      <c r="AJ2434" s="1">
        <f t="shared" si="166"/>
        <v>0</v>
      </c>
    </row>
    <row r="2435" spans="1:37" ht="206.25" customHeight="1">
      <c r="A2435" s="94" t="s">
        <v>13179</v>
      </c>
      <c r="B2435" s="57" t="s">
        <v>258</v>
      </c>
      <c r="C2435" s="57" t="s">
        <v>258</v>
      </c>
      <c r="D2435" s="79">
        <v>42712</v>
      </c>
      <c r="E2435" s="176">
        <v>0.40416666666666662</v>
      </c>
      <c r="F2435" s="79">
        <v>42712</v>
      </c>
      <c r="G2435" s="176">
        <v>0.45694444444444443</v>
      </c>
      <c r="H2435" s="136">
        <f>G2435-E2435</f>
        <v>5.2777777777777812E-2</v>
      </c>
      <c r="I2435" s="179">
        <v>7</v>
      </c>
      <c r="J2435" s="179" t="s">
        <v>13319</v>
      </c>
      <c r="K2435" s="115"/>
      <c r="L2435" s="115" t="s">
        <v>4</v>
      </c>
      <c r="M2435" s="115" t="s">
        <v>13320</v>
      </c>
      <c r="N2435" s="179" t="s">
        <v>3</v>
      </c>
      <c r="O2435" s="179" t="s">
        <v>26</v>
      </c>
      <c r="P2435" s="179" t="s">
        <v>13321</v>
      </c>
      <c r="Q2435" s="115" t="s">
        <v>15028</v>
      </c>
      <c r="R2435" s="179">
        <v>52.6</v>
      </c>
      <c r="S2435" s="179"/>
      <c r="T2435" s="177">
        <f>R2435+S2435</f>
        <v>52.6</v>
      </c>
      <c r="U2435" s="179" t="s">
        <v>29</v>
      </c>
      <c r="V2435" s="179">
        <v>2016</v>
      </c>
      <c r="W2435" s="179" t="s">
        <v>15029</v>
      </c>
      <c r="X2435" s="179" t="s">
        <v>2736</v>
      </c>
      <c r="Y2435" s="179">
        <v>2016</v>
      </c>
      <c r="Z2435" s="179">
        <v>100</v>
      </c>
      <c r="AA2435" s="179">
        <v>2017</v>
      </c>
      <c r="AB2435" s="179">
        <v>0</v>
      </c>
      <c r="AC2435" s="179">
        <v>2016</v>
      </c>
      <c r="AD2435" s="179" t="s">
        <v>42</v>
      </c>
      <c r="AE2435" s="179"/>
      <c r="AF2435" s="179"/>
      <c r="AG2435" s="179"/>
      <c r="AJ2435" s="1">
        <f t="shared" si="166"/>
        <v>0</v>
      </c>
    </row>
    <row r="2436" spans="1:37" ht="126">
      <c r="A2436" s="94" t="s">
        <v>13179</v>
      </c>
      <c r="B2436" s="57" t="s">
        <v>258</v>
      </c>
      <c r="C2436" s="57" t="s">
        <v>258</v>
      </c>
      <c r="D2436" s="79">
        <v>42724</v>
      </c>
      <c r="E2436" s="176">
        <v>0.4777777777777778</v>
      </c>
      <c r="F2436" s="79">
        <v>42724</v>
      </c>
      <c r="G2436" s="176">
        <v>0.5854166666666667</v>
      </c>
      <c r="H2436" s="136">
        <f>G2436-E2436</f>
        <v>0.1076388888888889</v>
      </c>
      <c r="I2436" s="179">
        <v>25</v>
      </c>
      <c r="J2436" s="179" t="s">
        <v>2484</v>
      </c>
      <c r="K2436" s="115"/>
      <c r="L2436" s="115" t="s">
        <v>4</v>
      </c>
      <c r="M2436" s="179" t="s">
        <v>634</v>
      </c>
      <c r="N2436" s="179" t="s">
        <v>3</v>
      </c>
      <c r="O2436" s="179" t="s">
        <v>33</v>
      </c>
      <c r="P2436" s="179" t="s">
        <v>8060</v>
      </c>
      <c r="Q2436" s="115" t="s">
        <v>15030</v>
      </c>
      <c r="R2436" s="179">
        <v>94.1</v>
      </c>
      <c r="S2436" s="179">
        <v>86.2</v>
      </c>
      <c r="T2436" s="177">
        <f>R2436+S2436</f>
        <v>180.3</v>
      </c>
      <c r="U2436" s="179" t="s">
        <v>44</v>
      </c>
      <c r="V2436" s="179">
        <v>2016</v>
      </c>
      <c r="W2436" s="179" t="s">
        <v>9591</v>
      </c>
      <c r="X2436" s="179" t="s">
        <v>2736</v>
      </c>
      <c r="Y2436" s="179">
        <v>2016</v>
      </c>
      <c r="Z2436" s="179">
        <v>100</v>
      </c>
      <c r="AA2436" s="179">
        <v>2017</v>
      </c>
      <c r="AB2436" s="179">
        <v>0</v>
      </c>
      <c r="AC2436" s="179">
        <v>2016</v>
      </c>
      <c r="AD2436" s="179" t="s">
        <v>42</v>
      </c>
      <c r="AE2436" s="179"/>
      <c r="AF2436" s="179"/>
      <c r="AG2436" s="179"/>
      <c r="AJ2436" s="1">
        <f t="shared" si="166"/>
        <v>0</v>
      </c>
    </row>
    <row r="2437" spans="1:37" ht="126">
      <c r="A2437" s="94" t="s">
        <v>13179</v>
      </c>
      <c r="B2437" s="57" t="s">
        <v>258</v>
      </c>
      <c r="C2437" s="57" t="s">
        <v>258</v>
      </c>
      <c r="D2437" s="79">
        <v>42726</v>
      </c>
      <c r="E2437" s="176">
        <v>0.70416666666666661</v>
      </c>
      <c r="F2437" s="79">
        <v>42726</v>
      </c>
      <c r="G2437" s="176">
        <v>0.71180555555555547</v>
      </c>
      <c r="H2437" s="136">
        <f>G2437-E2437</f>
        <v>7.6388888888888618E-3</v>
      </c>
      <c r="I2437" s="179">
        <v>40</v>
      </c>
      <c r="J2437" s="179" t="s">
        <v>2484</v>
      </c>
      <c r="K2437" s="115"/>
      <c r="L2437" s="115" t="s">
        <v>4</v>
      </c>
      <c r="M2437" s="179" t="s">
        <v>634</v>
      </c>
      <c r="N2437" s="179" t="s">
        <v>3</v>
      </c>
      <c r="O2437" s="179" t="s">
        <v>33</v>
      </c>
      <c r="P2437" s="179" t="s">
        <v>1682</v>
      </c>
      <c r="Q2437" s="115" t="s">
        <v>15031</v>
      </c>
      <c r="R2437" s="179">
        <v>88.6</v>
      </c>
      <c r="S2437" s="179">
        <v>4.4000000000000004</v>
      </c>
      <c r="T2437" s="177">
        <f>R2437+S2437</f>
        <v>93</v>
      </c>
      <c r="U2437" s="179" t="s">
        <v>44</v>
      </c>
      <c r="V2437" s="179">
        <v>2015</v>
      </c>
      <c r="W2437" s="179" t="s">
        <v>15032</v>
      </c>
      <c r="X2437" s="179" t="s">
        <v>141</v>
      </c>
      <c r="Y2437" s="179">
        <v>2016</v>
      </c>
      <c r="Z2437" s="179">
        <v>100</v>
      </c>
      <c r="AA2437" s="179">
        <v>2017</v>
      </c>
      <c r="AB2437" s="179">
        <v>0</v>
      </c>
      <c r="AC2437" s="179">
        <v>2016</v>
      </c>
      <c r="AD2437" s="179" t="s">
        <v>0</v>
      </c>
      <c r="AE2437" s="179"/>
      <c r="AF2437" s="179"/>
      <c r="AG2437" s="179"/>
      <c r="AJ2437" s="1">
        <f t="shared" si="166"/>
        <v>0</v>
      </c>
    </row>
    <row r="2438" spans="1:37" ht="330.75">
      <c r="A2438" s="179" t="s">
        <v>8405</v>
      </c>
      <c r="B2438" s="179" t="s">
        <v>505</v>
      </c>
      <c r="C2438" s="179" t="s">
        <v>607</v>
      </c>
      <c r="D2438" s="278">
        <v>42631</v>
      </c>
      <c r="E2438" s="176">
        <v>0.34513888888888888</v>
      </c>
      <c r="F2438" s="278">
        <v>42631</v>
      </c>
      <c r="G2438" s="176">
        <v>0.42152777777777778</v>
      </c>
      <c r="H2438" s="176">
        <v>7.6388888888888895E-2</v>
      </c>
      <c r="I2438" s="179">
        <v>2</v>
      </c>
      <c r="J2438" s="179" t="s">
        <v>1208</v>
      </c>
      <c r="K2438" s="179"/>
      <c r="L2438" s="179" t="s">
        <v>12</v>
      </c>
      <c r="M2438" s="179" t="s">
        <v>609</v>
      </c>
      <c r="N2438" s="179" t="s">
        <v>3</v>
      </c>
      <c r="O2438" s="179" t="s">
        <v>24</v>
      </c>
      <c r="P2438" s="179" t="s">
        <v>8597</v>
      </c>
      <c r="Q2438" s="179" t="s">
        <v>8638</v>
      </c>
      <c r="R2438" s="179">
        <v>5</v>
      </c>
      <c r="S2438" s="179"/>
      <c r="T2438" s="179">
        <v>5</v>
      </c>
      <c r="U2438" s="179"/>
      <c r="V2438" s="179"/>
      <c r="W2438" s="179"/>
      <c r="X2438" s="179"/>
      <c r="Y2438" s="179"/>
      <c r="Z2438" s="179"/>
      <c r="AA2438" s="179"/>
      <c r="AB2438" s="179"/>
      <c r="AC2438" s="179"/>
      <c r="AD2438" s="109" t="s">
        <v>23</v>
      </c>
      <c r="AE2438" s="179"/>
      <c r="AF2438" s="179"/>
      <c r="AG2438" s="115"/>
      <c r="AJ2438" s="1">
        <f t="shared" si="166"/>
        <v>0</v>
      </c>
      <c r="AK2438" s="1">
        <f>AJ2438-T2438</f>
        <v>-5</v>
      </c>
    </row>
    <row r="2439" spans="1:37" ht="300">
      <c r="A2439" s="94" t="s">
        <v>139</v>
      </c>
      <c r="B2439" s="57" t="s">
        <v>20</v>
      </c>
      <c r="C2439" s="57" t="s">
        <v>20</v>
      </c>
      <c r="D2439" s="278">
        <v>42395</v>
      </c>
      <c r="E2439" s="59">
        <v>0.54999999999999993</v>
      </c>
      <c r="F2439" s="278">
        <v>42395</v>
      </c>
      <c r="G2439" s="95">
        <v>0.69791666666666663</v>
      </c>
      <c r="H2439" s="95">
        <f>G2439-E2439</f>
        <v>0.1479166666666667</v>
      </c>
      <c r="I2439" s="57">
        <v>1</v>
      </c>
      <c r="J2439" s="57" t="s">
        <v>459</v>
      </c>
      <c r="K2439" s="57" t="s">
        <v>52</v>
      </c>
      <c r="L2439" s="57" t="s">
        <v>4</v>
      </c>
      <c r="M2439" s="57" t="s">
        <v>517</v>
      </c>
      <c r="N2439" s="57" t="s">
        <v>3</v>
      </c>
      <c r="O2439" s="57" t="s">
        <v>8</v>
      </c>
      <c r="P2439" s="57" t="s">
        <v>624</v>
      </c>
      <c r="Q2439" s="57" t="s">
        <v>625</v>
      </c>
      <c r="R2439" s="57">
        <v>5</v>
      </c>
      <c r="S2439" s="57"/>
      <c r="T2439" s="57">
        <f>R2439+S2439</f>
        <v>5</v>
      </c>
      <c r="U2439" s="179"/>
      <c r="V2439" s="179"/>
      <c r="W2439" s="179"/>
      <c r="X2439" s="179"/>
      <c r="Y2439" s="179"/>
      <c r="Z2439" s="179"/>
      <c r="AA2439" s="179"/>
      <c r="AB2439" s="179"/>
      <c r="AC2439" s="179"/>
      <c r="AD2439" s="179" t="s">
        <v>23</v>
      </c>
      <c r="AE2439" s="179"/>
      <c r="AF2439" s="179"/>
      <c r="AG2439" s="115"/>
      <c r="AJ2439" s="1">
        <f t="shared" si="166"/>
        <v>0</v>
      </c>
    </row>
    <row r="2440" spans="1:37" ht="157.5">
      <c r="A2440" s="179" t="s">
        <v>12537</v>
      </c>
      <c r="B2440" s="115" t="s">
        <v>16</v>
      </c>
      <c r="C2440" s="179" t="s">
        <v>292</v>
      </c>
      <c r="D2440" s="79">
        <v>42644</v>
      </c>
      <c r="E2440" s="176">
        <v>0.99375000000000002</v>
      </c>
      <c r="F2440" s="79">
        <v>42644</v>
      </c>
      <c r="G2440" s="176">
        <v>0.99375000000000002</v>
      </c>
      <c r="H2440" s="377">
        <f>(F2440+G2440)-(D2440+E2440)</f>
        <v>0</v>
      </c>
      <c r="I2440" s="179">
        <v>8</v>
      </c>
      <c r="J2440" s="179" t="s">
        <v>8594</v>
      </c>
      <c r="K2440" s="179" t="s">
        <v>9</v>
      </c>
      <c r="L2440" s="179" t="s">
        <v>30</v>
      </c>
      <c r="M2440" s="179" t="s">
        <v>713</v>
      </c>
      <c r="N2440" s="179" t="s">
        <v>3</v>
      </c>
      <c r="O2440" s="179" t="s">
        <v>8</v>
      </c>
      <c r="P2440" s="179" t="s">
        <v>13957</v>
      </c>
      <c r="Q2440" s="179" t="s">
        <v>13958</v>
      </c>
      <c r="R2440" s="179"/>
      <c r="S2440" s="179">
        <v>1.46</v>
      </c>
      <c r="T2440" s="177">
        <f>SUM(R2440:S2440)</f>
        <v>1.46</v>
      </c>
      <c r="U2440" s="179" t="s">
        <v>29</v>
      </c>
      <c r="V2440" s="179">
        <v>1974</v>
      </c>
      <c r="W2440" s="179" t="s">
        <v>2725</v>
      </c>
      <c r="X2440" s="179"/>
      <c r="Y2440" s="79">
        <v>42577</v>
      </c>
      <c r="Z2440" s="179">
        <v>100</v>
      </c>
      <c r="AA2440" s="336" t="s">
        <v>9672</v>
      </c>
      <c r="AB2440" s="179">
        <v>0</v>
      </c>
      <c r="AC2440" s="179"/>
      <c r="AD2440" s="179" t="s">
        <v>28</v>
      </c>
      <c r="AE2440" s="179" t="s">
        <v>55</v>
      </c>
      <c r="AF2440" s="179"/>
      <c r="AG2440" s="179" t="s">
        <v>14864</v>
      </c>
      <c r="AJ2440" s="1">
        <f t="shared" si="166"/>
        <v>0</v>
      </c>
    </row>
    <row r="2441" spans="1:37" ht="126">
      <c r="A2441" s="179" t="s">
        <v>12537</v>
      </c>
      <c r="B2441" s="115" t="s">
        <v>16</v>
      </c>
      <c r="C2441" s="179" t="s">
        <v>488</v>
      </c>
      <c r="D2441" s="79">
        <v>42645</v>
      </c>
      <c r="E2441" s="176">
        <v>0.39652777777777781</v>
      </c>
      <c r="F2441" s="79">
        <v>42645</v>
      </c>
      <c r="G2441" s="176">
        <v>0.51458333333333328</v>
      </c>
      <c r="H2441" s="377">
        <f>(F2441+G2441)-(D2441+E2441)</f>
        <v>0.11805555555474712</v>
      </c>
      <c r="I2441" s="179">
        <v>3</v>
      </c>
      <c r="J2441" s="179"/>
      <c r="K2441" s="179"/>
      <c r="L2441" s="179" t="s">
        <v>17</v>
      </c>
      <c r="M2441" s="179" t="s">
        <v>13959</v>
      </c>
      <c r="N2441" s="179" t="s">
        <v>3</v>
      </c>
      <c r="O2441" s="179" t="s">
        <v>8</v>
      </c>
      <c r="P2441" s="179" t="s">
        <v>13960</v>
      </c>
      <c r="Q2441" s="179" t="s">
        <v>14894</v>
      </c>
      <c r="R2441" s="208">
        <v>12.8</v>
      </c>
      <c r="S2441" s="208"/>
      <c r="T2441" s="183">
        <f>SUM(R2441:S2441)</f>
        <v>12.8</v>
      </c>
      <c r="U2441" s="179" t="s">
        <v>29</v>
      </c>
      <c r="V2441" s="179"/>
      <c r="W2441" s="179"/>
      <c r="X2441" s="179"/>
      <c r="Y2441" s="179"/>
      <c r="Z2441" s="179"/>
      <c r="AA2441" s="116"/>
      <c r="AB2441" s="179"/>
      <c r="AC2441" s="179"/>
      <c r="AD2441" s="179" t="s">
        <v>38</v>
      </c>
      <c r="AE2441" s="179" t="s">
        <v>55</v>
      </c>
      <c r="AF2441" s="179"/>
      <c r="AG2441" s="179" t="s">
        <v>14865</v>
      </c>
      <c r="AJ2441" s="1">
        <f t="shared" si="166"/>
        <v>0</v>
      </c>
    </row>
    <row r="2442" spans="1:37" ht="252">
      <c r="A2442" s="179" t="s">
        <v>12537</v>
      </c>
      <c r="B2442" s="115" t="s">
        <v>16</v>
      </c>
      <c r="C2442" s="179" t="s">
        <v>292</v>
      </c>
      <c r="D2442" s="79">
        <v>42645</v>
      </c>
      <c r="E2442" s="176">
        <v>0.61458333333333337</v>
      </c>
      <c r="F2442" s="79">
        <v>42645</v>
      </c>
      <c r="G2442" s="176">
        <v>0.65625</v>
      </c>
      <c r="H2442" s="377">
        <f>(F2442+G2442)-(D2442+E2442)</f>
        <v>4.1666666664241347E-2</v>
      </c>
      <c r="I2442" s="179">
        <v>11</v>
      </c>
      <c r="J2442" s="179" t="s">
        <v>144</v>
      </c>
      <c r="K2442" s="179" t="s">
        <v>21</v>
      </c>
      <c r="L2442" s="179" t="s">
        <v>4</v>
      </c>
      <c r="M2442" s="179" t="s">
        <v>151</v>
      </c>
      <c r="N2442" s="179" t="s">
        <v>3</v>
      </c>
      <c r="O2442" s="179" t="s">
        <v>8</v>
      </c>
      <c r="P2442" s="179" t="s">
        <v>13961</v>
      </c>
      <c r="Q2442" s="179" t="s">
        <v>13962</v>
      </c>
      <c r="R2442" s="179">
        <v>12.45</v>
      </c>
      <c r="S2442" s="179">
        <v>48.37</v>
      </c>
      <c r="T2442" s="177">
        <f>SUM(R2442:S2442)</f>
        <v>60.819999999999993</v>
      </c>
      <c r="U2442" s="179" t="s">
        <v>7</v>
      </c>
      <c r="V2442" s="179">
        <v>1987</v>
      </c>
      <c r="W2442" s="179" t="s">
        <v>2748</v>
      </c>
      <c r="X2442" s="179"/>
      <c r="Y2442" s="79">
        <v>42596</v>
      </c>
      <c r="Z2442" s="179">
        <v>100</v>
      </c>
      <c r="AA2442" s="336" t="s">
        <v>2854</v>
      </c>
      <c r="AB2442" s="179">
        <v>0</v>
      </c>
      <c r="AC2442" s="179"/>
      <c r="AD2442" s="179" t="s">
        <v>0</v>
      </c>
      <c r="AE2442" s="179"/>
      <c r="AF2442" s="179"/>
      <c r="AG2442" s="179" t="s">
        <v>14866</v>
      </c>
      <c r="AJ2442" s="1">
        <f t="shared" si="166"/>
        <v>0</v>
      </c>
    </row>
    <row r="2443" spans="1:37" ht="126">
      <c r="A2443" s="179" t="s">
        <v>5349</v>
      </c>
      <c r="B2443" s="179" t="s">
        <v>13</v>
      </c>
      <c r="C2443" s="179" t="s">
        <v>6637</v>
      </c>
      <c r="D2443" s="169">
        <v>42565</v>
      </c>
      <c r="E2443" s="68">
        <v>0.72430555555555554</v>
      </c>
      <c r="F2443" s="169">
        <v>42565</v>
      </c>
      <c r="G2443" s="68">
        <v>0.72430555555555554</v>
      </c>
      <c r="H2443" s="68">
        <f>G2443-E2443</f>
        <v>0</v>
      </c>
      <c r="I2443" s="179">
        <v>21</v>
      </c>
      <c r="J2443" s="179" t="s">
        <v>484</v>
      </c>
      <c r="K2443" s="179" t="s">
        <v>9</v>
      </c>
      <c r="L2443" s="179" t="s">
        <v>30</v>
      </c>
      <c r="M2443" s="179" t="s">
        <v>7319</v>
      </c>
      <c r="N2443" s="179" t="s">
        <v>3</v>
      </c>
      <c r="O2443" s="179" t="s">
        <v>8</v>
      </c>
      <c r="P2443" s="179" t="s">
        <v>6638</v>
      </c>
      <c r="Q2443" s="61" t="s">
        <v>7320</v>
      </c>
      <c r="R2443" s="190">
        <v>1.2</v>
      </c>
      <c r="S2443" s="190">
        <v>3.8</v>
      </c>
      <c r="T2443" s="190">
        <f>R2443+S2443</f>
        <v>5</v>
      </c>
      <c r="U2443" s="179" t="s">
        <v>7</v>
      </c>
      <c r="V2443" s="179" t="s">
        <v>141</v>
      </c>
      <c r="W2443" s="179" t="s">
        <v>141</v>
      </c>
      <c r="X2443" s="179" t="s">
        <v>141</v>
      </c>
      <c r="Y2443" s="179" t="s">
        <v>141</v>
      </c>
      <c r="Z2443" s="179" t="s">
        <v>141</v>
      </c>
      <c r="AA2443" s="179" t="s">
        <v>141</v>
      </c>
      <c r="AB2443" s="179" t="s">
        <v>141</v>
      </c>
      <c r="AC2443" s="179" t="s">
        <v>141</v>
      </c>
      <c r="AD2443" s="115" t="s">
        <v>23</v>
      </c>
      <c r="AE2443" s="179" t="s">
        <v>141</v>
      </c>
      <c r="AF2443" s="179" t="s">
        <v>141</v>
      </c>
      <c r="AG2443" s="395"/>
      <c r="AJ2443" s="1">
        <f t="shared" si="166"/>
        <v>0</v>
      </c>
      <c r="AK2443" s="1">
        <f>AJ2443-T2443</f>
        <v>-5</v>
      </c>
    </row>
    <row r="2444" spans="1:37" ht="157.5">
      <c r="A2444" s="179" t="s">
        <v>12537</v>
      </c>
      <c r="B2444" s="115" t="s">
        <v>16</v>
      </c>
      <c r="C2444" s="179" t="s">
        <v>292</v>
      </c>
      <c r="D2444" s="79">
        <v>42646</v>
      </c>
      <c r="E2444" s="176">
        <v>0.6118055555555556</v>
      </c>
      <c r="F2444" s="79">
        <v>42646</v>
      </c>
      <c r="G2444" s="176">
        <v>0.6118055555555556</v>
      </c>
      <c r="H2444" s="377">
        <f t="shared" ref="H2444:H2449" si="167">(F2444+G2444)-(D2444+E2444)</f>
        <v>0</v>
      </c>
      <c r="I2444" s="179">
        <v>6</v>
      </c>
      <c r="J2444" s="179" t="s">
        <v>8594</v>
      </c>
      <c r="K2444" s="179" t="s">
        <v>9</v>
      </c>
      <c r="L2444" s="179" t="s">
        <v>10</v>
      </c>
      <c r="M2444" s="179" t="s">
        <v>13966</v>
      </c>
      <c r="N2444" s="179">
        <v>35</v>
      </c>
      <c r="O2444" s="179" t="s">
        <v>8</v>
      </c>
      <c r="P2444" s="378" t="s">
        <v>13967</v>
      </c>
      <c r="Q2444" s="379" t="s">
        <v>13968</v>
      </c>
      <c r="R2444" s="179"/>
      <c r="S2444" s="179">
        <v>3.98</v>
      </c>
      <c r="T2444" s="177">
        <f t="shared" ref="T2444:T2449" si="168">SUM(R2444:S2444)</f>
        <v>3.98</v>
      </c>
      <c r="U2444" s="179" t="s">
        <v>7</v>
      </c>
      <c r="V2444" s="179">
        <v>1981</v>
      </c>
      <c r="W2444" s="179" t="s">
        <v>9300</v>
      </c>
      <c r="X2444" s="179"/>
      <c r="Y2444" s="79">
        <v>42540</v>
      </c>
      <c r="Z2444" s="179">
        <v>100</v>
      </c>
      <c r="AA2444" s="336" t="s">
        <v>3067</v>
      </c>
      <c r="AB2444" s="179">
        <v>0</v>
      </c>
      <c r="AC2444" s="179"/>
      <c r="AD2444" s="179" t="s">
        <v>43</v>
      </c>
      <c r="AE2444" s="179"/>
      <c r="AF2444" s="179"/>
      <c r="AG2444" s="179" t="s">
        <v>14869</v>
      </c>
      <c r="AJ2444" s="1">
        <f t="shared" si="166"/>
        <v>0</v>
      </c>
    </row>
    <row r="2445" spans="1:37" ht="220.5">
      <c r="A2445" s="179" t="s">
        <v>12537</v>
      </c>
      <c r="B2445" s="115" t="s">
        <v>16</v>
      </c>
      <c r="C2445" s="179" t="s">
        <v>292</v>
      </c>
      <c r="D2445" s="79">
        <v>42646</v>
      </c>
      <c r="E2445" s="176">
        <v>0.97569444444444453</v>
      </c>
      <c r="F2445" s="79">
        <v>42646</v>
      </c>
      <c r="G2445" s="176">
        <v>0.99791666666666667</v>
      </c>
      <c r="H2445" s="377">
        <f t="shared" si="167"/>
        <v>2.2222222221898846E-2</v>
      </c>
      <c r="I2445" s="179">
        <v>7</v>
      </c>
      <c r="J2445" s="179" t="s">
        <v>144</v>
      </c>
      <c r="K2445" s="179" t="s">
        <v>21</v>
      </c>
      <c r="L2445" s="71" t="s">
        <v>10</v>
      </c>
      <c r="M2445" s="179" t="s">
        <v>2407</v>
      </c>
      <c r="N2445" s="179" t="s">
        <v>3</v>
      </c>
      <c r="O2445" s="179" t="s">
        <v>8</v>
      </c>
      <c r="P2445" s="378" t="s">
        <v>13969</v>
      </c>
      <c r="Q2445" s="379" t="s">
        <v>13970</v>
      </c>
      <c r="R2445" s="179">
        <v>1</v>
      </c>
      <c r="S2445" s="179"/>
      <c r="T2445" s="177">
        <f t="shared" si="168"/>
        <v>1</v>
      </c>
      <c r="U2445" s="179" t="s">
        <v>29</v>
      </c>
      <c r="V2445" s="179">
        <v>1954</v>
      </c>
      <c r="W2445" s="179" t="s">
        <v>2725</v>
      </c>
      <c r="X2445" s="179"/>
      <c r="Y2445" s="179" t="s">
        <v>14870</v>
      </c>
      <c r="Z2445" s="179">
        <v>100</v>
      </c>
      <c r="AA2445" s="336" t="s">
        <v>2877</v>
      </c>
      <c r="AB2445" s="179">
        <v>0</v>
      </c>
      <c r="AC2445" s="79"/>
      <c r="AD2445" s="179" t="s">
        <v>31</v>
      </c>
      <c r="AE2445" s="179" t="s">
        <v>55</v>
      </c>
      <c r="AF2445" s="179"/>
      <c r="AG2445" s="179" t="s">
        <v>14871</v>
      </c>
      <c r="AJ2445" s="1">
        <f t="shared" si="166"/>
        <v>0</v>
      </c>
    </row>
    <row r="2446" spans="1:37" ht="362.25">
      <c r="A2446" s="179" t="s">
        <v>12537</v>
      </c>
      <c r="B2446" s="115" t="s">
        <v>16</v>
      </c>
      <c r="C2446" s="179" t="s">
        <v>488</v>
      </c>
      <c r="D2446" s="79">
        <v>42647</v>
      </c>
      <c r="E2446" s="176">
        <v>0.28333333333333333</v>
      </c>
      <c r="F2446" s="79">
        <v>42647</v>
      </c>
      <c r="G2446" s="176">
        <v>0.28333333333333333</v>
      </c>
      <c r="H2446" s="377">
        <f t="shared" si="167"/>
        <v>0</v>
      </c>
      <c r="I2446" s="179">
        <v>127</v>
      </c>
      <c r="J2446" s="179" t="s">
        <v>7899</v>
      </c>
      <c r="K2446" s="179" t="s">
        <v>9</v>
      </c>
      <c r="L2446" s="179" t="s">
        <v>17</v>
      </c>
      <c r="M2446" s="179" t="s">
        <v>4480</v>
      </c>
      <c r="N2446" s="179">
        <v>110</v>
      </c>
      <c r="O2446" s="179" t="s">
        <v>8</v>
      </c>
      <c r="P2446" s="179" t="s">
        <v>8103</v>
      </c>
      <c r="Q2446" s="179" t="s">
        <v>13971</v>
      </c>
      <c r="R2446" s="179"/>
      <c r="S2446" s="179">
        <v>6.97</v>
      </c>
      <c r="T2446" s="177">
        <f t="shared" si="168"/>
        <v>6.97</v>
      </c>
      <c r="U2446" s="179" t="s">
        <v>29</v>
      </c>
      <c r="V2446" s="179"/>
      <c r="W2446" s="179"/>
      <c r="X2446" s="179"/>
      <c r="Y2446" s="179"/>
      <c r="Z2446" s="179"/>
      <c r="AA2446" s="116"/>
      <c r="AB2446" s="179"/>
      <c r="AC2446" s="179"/>
      <c r="AD2446" s="179" t="s">
        <v>38</v>
      </c>
      <c r="AE2446" s="179" t="s">
        <v>55</v>
      </c>
      <c r="AF2446" s="179"/>
      <c r="AG2446" s="179" t="s">
        <v>2867</v>
      </c>
      <c r="AJ2446" s="1">
        <f t="shared" si="166"/>
        <v>0</v>
      </c>
    </row>
    <row r="2447" spans="1:37" ht="157.5">
      <c r="A2447" s="179" t="s">
        <v>12537</v>
      </c>
      <c r="B2447" s="115" t="s">
        <v>16</v>
      </c>
      <c r="C2447" s="179" t="s">
        <v>488</v>
      </c>
      <c r="D2447" s="79">
        <v>42647</v>
      </c>
      <c r="E2447" s="176">
        <v>0.30694444444444441</v>
      </c>
      <c r="F2447" s="79">
        <v>42647</v>
      </c>
      <c r="G2447" s="176">
        <v>0.30694444444444441</v>
      </c>
      <c r="H2447" s="377">
        <f t="shared" si="167"/>
        <v>0</v>
      </c>
      <c r="I2447" s="179">
        <v>1</v>
      </c>
      <c r="J2447" s="179" t="s">
        <v>144</v>
      </c>
      <c r="K2447" s="179" t="s">
        <v>9</v>
      </c>
      <c r="L2447" s="179" t="s">
        <v>17</v>
      </c>
      <c r="M2447" s="179" t="s">
        <v>8495</v>
      </c>
      <c r="N2447" s="179" t="s">
        <v>3</v>
      </c>
      <c r="O2447" s="179" t="s">
        <v>8</v>
      </c>
      <c r="P2447" s="179" t="s">
        <v>10044</v>
      </c>
      <c r="Q2447" s="179" t="s">
        <v>13972</v>
      </c>
      <c r="R2447" s="179"/>
      <c r="S2447" s="179">
        <v>0.46</v>
      </c>
      <c r="T2447" s="177">
        <f t="shared" si="168"/>
        <v>0.46</v>
      </c>
      <c r="U2447" s="179" t="s">
        <v>29</v>
      </c>
      <c r="V2447" s="179"/>
      <c r="W2447" s="179"/>
      <c r="X2447" s="179"/>
      <c r="Y2447" s="179"/>
      <c r="Z2447" s="179"/>
      <c r="AA2447" s="116"/>
      <c r="AB2447" s="179"/>
      <c r="AC2447" s="179"/>
      <c r="AD2447" s="179" t="s">
        <v>38</v>
      </c>
      <c r="AE2447" s="179" t="s">
        <v>55</v>
      </c>
      <c r="AF2447" s="179"/>
      <c r="AG2447" s="179" t="s">
        <v>2867</v>
      </c>
      <c r="AJ2447" s="1">
        <f t="shared" si="166"/>
        <v>0</v>
      </c>
    </row>
    <row r="2448" spans="1:37" ht="299.25">
      <c r="A2448" s="179" t="s">
        <v>12537</v>
      </c>
      <c r="B2448" s="115" t="s">
        <v>16</v>
      </c>
      <c r="C2448" s="179" t="s">
        <v>292</v>
      </c>
      <c r="D2448" s="79">
        <v>42647</v>
      </c>
      <c r="E2448" s="176">
        <v>0.32291666666666669</v>
      </c>
      <c r="F2448" s="79">
        <v>42647</v>
      </c>
      <c r="G2448" s="176">
        <v>0.4548611111111111</v>
      </c>
      <c r="H2448" s="377">
        <f t="shared" si="167"/>
        <v>0.13194444444525288</v>
      </c>
      <c r="I2448" s="179">
        <v>46</v>
      </c>
      <c r="J2448" s="179" t="s">
        <v>12507</v>
      </c>
      <c r="K2448" s="179" t="s">
        <v>15</v>
      </c>
      <c r="L2448" s="179" t="s">
        <v>4</v>
      </c>
      <c r="M2448" s="179" t="s">
        <v>12508</v>
      </c>
      <c r="N2448" s="179">
        <v>35</v>
      </c>
      <c r="O2448" s="179" t="s">
        <v>14</v>
      </c>
      <c r="P2448" s="179" t="s">
        <v>12509</v>
      </c>
      <c r="Q2448" s="179" t="s">
        <v>13973</v>
      </c>
      <c r="R2448" s="179">
        <v>20.22</v>
      </c>
      <c r="S2448" s="179"/>
      <c r="T2448" s="177">
        <f t="shared" si="168"/>
        <v>20.22</v>
      </c>
      <c r="U2448" s="179" t="s">
        <v>44</v>
      </c>
      <c r="V2448" s="179">
        <v>1993</v>
      </c>
      <c r="W2448" s="179" t="s">
        <v>14872</v>
      </c>
      <c r="X2448" s="179"/>
      <c r="Y2448" s="79">
        <v>42305</v>
      </c>
      <c r="Z2448" s="179">
        <v>100</v>
      </c>
      <c r="AA2448" s="336" t="s">
        <v>9702</v>
      </c>
      <c r="AB2448" s="179">
        <v>2</v>
      </c>
      <c r="AC2448" s="179"/>
      <c r="AD2448" s="179" t="s">
        <v>64</v>
      </c>
      <c r="AE2448" s="179" t="s">
        <v>55</v>
      </c>
      <c r="AF2448" s="179" t="s">
        <v>67</v>
      </c>
      <c r="AG2448" s="179" t="s">
        <v>14873</v>
      </c>
      <c r="AJ2448" s="1">
        <f t="shared" si="166"/>
        <v>0</v>
      </c>
    </row>
    <row r="2449" spans="1:37" ht="252">
      <c r="A2449" s="179" t="s">
        <v>12537</v>
      </c>
      <c r="B2449" s="115" t="s">
        <v>16</v>
      </c>
      <c r="C2449" s="179" t="s">
        <v>488</v>
      </c>
      <c r="D2449" s="79">
        <v>42647</v>
      </c>
      <c r="E2449" s="176">
        <v>0.4861111111111111</v>
      </c>
      <c r="F2449" s="79">
        <v>42647</v>
      </c>
      <c r="G2449" s="176">
        <v>0.4861111111111111</v>
      </c>
      <c r="H2449" s="377">
        <f t="shared" si="167"/>
        <v>0</v>
      </c>
      <c r="I2449" s="179">
        <v>71</v>
      </c>
      <c r="J2449" s="179" t="s">
        <v>7899</v>
      </c>
      <c r="K2449" s="179" t="s">
        <v>9</v>
      </c>
      <c r="L2449" s="179" t="s">
        <v>17</v>
      </c>
      <c r="M2449" s="179" t="s">
        <v>13974</v>
      </c>
      <c r="N2449" s="179">
        <v>110</v>
      </c>
      <c r="O2449" s="179" t="s">
        <v>8</v>
      </c>
      <c r="P2449" s="179" t="s">
        <v>13975</v>
      </c>
      <c r="Q2449" s="179" t="s">
        <v>13976</v>
      </c>
      <c r="R2449" s="179"/>
      <c r="S2449" s="179">
        <v>9.89</v>
      </c>
      <c r="T2449" s="177">
        <f t="shared" si="168"/>
        <v>9.89</v>
      </c>
      <c r="U2449" s="179" t="s">
        <v>29</v>
      </c>
      <c r="V2449" s="179"/>
      <c r="W2449" s="179"/>
      <c r="X2449" s="179"/>
      <c r="Y2449" s="79"/>
      <c r="Z2449" s="179"/>
      <c r="AA2449" s="380"/>
      <c r="AB2449" s="179"/>
      <c r="AC2449" s="179"/>
      <c r="AD2449" s="179" t="s">
        <v>38</v>
      </c>
      <c r="AE2449" s="179" t="s">
        <v>55</v>
      </c>
      <c r="AF2449" s="179"/>
      <c r="AG2449" s="179" t="s">
        <v>2867</v>
      </c>
      <c r="AJ2449" s="1">
        <f t="shared" si="166"/>
        <v>0</v>
      </c>
    </row>
    <row r="2450" spans="1:37" ht="31.5">
      <c r="A2450" s="179" t="s">
        <v>6868</v>
      </c>
      <c r="B2450" s="179" t="s">
        <v>13</v>
      </c>
      <c r="C2450" s="179" t="s">
        <v>147</v>
      </c>
      <c r="D2450" s="169">
        <v>42609</v>
      </c>
      <c r="E2450" s="68">
        <v>0.32430555555555557</v>
      </c>
      <c r="F2450" s="169">
        <v>42609</v>
      </c>
      <c r="G2450" s="68">
        <v>0.32777777777777778</v>
      </c>
      <c r="H2450" s="68">
        <f>G2450-E2450</f>
        <v>3.4722222222222099E-3</v>
      </c>
      <c r="I2450" s="179">
        <v>10</v>
      </c>
      <c r="J2450" s="179" t="s">
        <v>141</v>
      </c>
      <c r="K2450" s="179" t="s">
        <v>141</v>
      </c>
      <c r="L2450" s="179" t="s">
        <v>12</v>
      </c>
      <c r="M2450" s="179" t="s">
        <v>7790</v>
      </c>
      <c r="N2450" s="179" t="s">
        <v>3</v>
      </c>
      <c r="O2450" s="179" t="s">
        <v>24</v>
      </c>
      <c r="P2450" s="179" t="s">
        <v>63</v>
      </c>
      <c r="Q2450" s="61" t="s">
        <v>7876</v>
      </c>
      <c r="R2450" s="179">
        <v>1</v>
      </c>
      <c r="S2450" s="179">
        <v>3.9</v>
      </c>
      <c r="T2450" s="190">
        <f>R2450+S2450</f>
        <v>4.9000000000000004</v>
      </c>
      <c r="U2450" s="179" t="s">
        <v>62</v>
      </c>
      <c r="V2450" s="179" t="s">
        <v>141</v>
      </c>
      <c r="W2450" s="179" t="s">
        <v>141</v>
      </c>
      <c r="X2450" s="179" t="s">
        <v>141</v>
      </c>
      <c r="Y2450" s="179" t="s">
        <v>141</v>
      </c>
      <c r="Z2450" s="179" t="s">
        <v>141</v>
      </c>
      <c r="AA2450" s="179" t="s">
        <v>141</v>
      </c>
      <c r="AB2450" s="179" t="s">
        <v>141</v>
      </c>
      <c r="AC2450" s="179" t="s">
        <v>141</v>
      </c>
      <c r="AD2450" s="115" t="s">
        <v>23</v>
      </c>
      <c r="AE2450" s="179" t="s">
        <v>141</v>
      </c>
      <c r="AF2450" s="179" t="s">
        <v>141</v>
      </c>
      <c r="AG2450" s="179" t="s">
        <v>141</v>
      </c>
      <c r="AJ2450" s="1">
        <f t="shared" si="166"/>
        <v>0</v>
      </c>
      <c r="AK2450" s="1">
        <f>AJ2450-T2450</f>
        <v>-4.9000000000000004</v>
      </c>
    </row>
    <row r="2451" spans="1:37" ht="141.75">
      <c r="A2451" s="179" t="s">
        <v>12537</v>
      </c>
      <c r="B2451" s="179" t="s">
        <v>16</v>
      </c>
      <c r="C2451" s="179" t="s">
        <v>292</v>
      </c>
      <c r="D2451" s="79">
        <v>42648</v>
      </c>
      <c r="E2451" s="176">
        <v>0.59027777777777779</v>
      </c>
      <c r="F2451" s="79">
        <v>42648</v>
      </c>
      <c r="G2451" s="176">
        <v>0.59027777777777779</v>
      </c>
      <c r="H2451" s="377">
        <f t="shared" ref="H2451:H2466" si="169">(F2451+G2451)-(D2451+E2451)</f>
        <v>0</v>
      </c>
      <c r="I2451" s="179">
        <v>21</v>
      </c>
      <c r="J2451" s="179" t="s">
        <v>303</v>
      </c>
      <c r="K2451" s="179" t="s">
        <v>9</v>
      </c>
      <c r="L2451" s="179" t="s">
        <v>4</v>
      </c>
      <c r="M2451" s="179" t="s">
        <v>13978</v>
      </c>
      <c r="N2451" s="179">
        <v>35</v>
      </c>
      <c r="O2451" s="179" t="s">
        <v>8</v>
      </c>
      <c r="P2451" s="179" t="s">
        <v>13979</v>
      </c>
      <c r="Q2451" s="179" t="s">
        <v>13980</v>
      </c>
      <c r="R2451" s="179"/>
      <c r="S2451" s="179">
        <v>11.8</v>
      </c>
      <c r="T2451" s="177">
        <f t="shared" ref="T2451:T2466" si="170">SUM(R2451:S2451)</f>
        <v>11.8</v>
      </c>
      <c r="U2451" s="179" t="s">
        <v>29</v>
      </c>
      <c r="V2451" s="179">
        <v>1992</v>
      </c>
      <c r="W2451" s="179" t="s">
        <v>14876</v>
      </c>
      <c r="X2451" s="179"/>
      <c r="Y2451" s="79">
        <v>42608</v>
      </c>
      <c r="Z2451" s="179">
        <v>100</v>
      </c>
      <c r="AA2451" s="336" t="s">
        <v>9654</v>
      </c>
      <c r="AB2451" s="179">
        <v>0</v>
      </c>
      <c r="AC2451" s="115"/>
      <c r="AD2451" s="179" t="s">
        <v>25</v>
      </c>
      <c r="AE2451" s="179"/>
      <c r="AF2451" s="115"/>
      <c r="AG2451" s="179" t="s">
        <v>14877</v>
      </c>
      <c r="AJ2451" s="1">
        <f t="shared" si="166"/>
        <v>0</v>
      </c>
    </row>
    <row r="2452" spans="1:37" ht="78.75">
      <c r="A2452" s="179" t="s">
        <v>12537</v>
      </c>
      <c r="B2452" s="115" t="s">
        <v>16</v>
      </c>
      <c r="C2452" s="179" t="s">
        <v>488</v>
      </c>
      <c r="D2452" s="79">
        <v>42649</v>
      </c>
      <c r="E2452" s="176">
        <v>0.2076388888888889</v>
      </c>
      <c r="F2452" s="79">
        <v>42649</v>
      </c>
      <c r="G2452" s="176">
        <v>0.20902777777777778</v>
      </c>
      <c r="H2452" s="377">
        <f t="shared" si="169"/>
        <v>1.3888888861401938E-3</v>
      </c>
      <c r="I2452" s="179">
        <v>3</v>
      </c>
      <c r="J2452" s="179"/>
      <c r="K2452" s="179"/>
      <c r="L2452" s="179" t="s">
        <v>17</v>
      </c>
      <c r="M2452" s="179" t="s">
        <v>713</v>
      </c>
      <c r="N2452" s="179" t="s">
        <v>3</v>
      </c>
      <c r="O2452" s="179" t="s">
        <v>8</v>
      </c>
      <c r="P2452" s="179" t="s">
        <v>4204</v>
      </c>
      <c r="Q2452" s="112" t="s">
        <v>14895</v>
      </c>
      <c r="R2452" s="179"/>
      <c r="S2452" s="179">
        <v>0.12</v>
      </c>
      <c r="T2452" s="177">
        <f t="shared" si="170"/>
        <v>0.12</v>
      </c>
      <c r="U2452" s="179" t="s">
        <v>29</v>
      </c>
      <c r="V2452" s="179"/>
      <c r="W2452" s="179"/>
      <c r="X2452" s="179"/>
      <c r="Y2452" s="380"/>
      <c r="Z2452" s="179"/>
      <c r="AA2452" s="380"/>
      <c r="AB2452" s="179">
        <v>0</v>
      </c>
      <c r="AC2452" s="179"/>
      <c r="AD2452" s="179" t="s">
        <v>38</v>
      </c>
      <c r="AE2452" s="179" t="s">
        <v>55</v>
      </c>
      <c r="AF2452" s="179"/>
      <c r="AG2452" s="179" t="s">
        <v>14878</v>
      </c>
      <c r="AJ2452" s="1">
        <f t="shared" si="166"/>
        <v>0</v>
      </c>
    </row>
    <row r="2453" spans="1:37" ht="189">
      <c r="A2453" s="179" t="s">
        <v>12537</v>
      </c>
      <c r="B2453" s="115" t="s">
        <v>16</v>
      </c>
      <c r="C2453" s="179" t="s">
        <v>488</v>
      </c>
      <c r="D2453" s="79">
        <v>42649</v>
      </c>
      <c r="E2453" s="176">
        <v>0.18055555555555555</v>
      </c>
      <c r="F2453" s="79">
        <v>42649</v>
      </c>
      <c r="G2453" s="176">
        <v>0.18055555555555555</v>
      </c>
      <c r="H2453" s="377">
        <f t="shared" si="169"/>
        <v>0</v>
      </c>
      <c r="I2453" s="179">
        <v>65</v>
      </c>
      <c r="J2453" s="179" t="s">
        <v>705</v>
      </c>
      <c r="K2453" s="179"/>
      <c r="L2453" s="179" t="s">
        <v>17</v>
      </c>
      <c r="M2453" s="179" t="s">
        <v>13981</v>
      </c>
      <c r="N2453" s="179">
        <v>35</v>
      </c>
      <c r="O2453" s="179" t="s">
        <v>8</v>
      </c>
      <c r="P2453" s="179" t="s">
        <v>13982</v>
      </c>
      <c r="Q2453" s="179" t="s">
        <v>13983</v>
      </c>
      <c r="R2453" s="208">
        <v>0.47</v>
      </c>
      <c r="S2453" s="208">
        <v>11.96</v>
      </c>
      <c r="T2453" s="183">
        <f t="shared" si="170"/>
        <v>12.430000000000001</v>
      </c>
      <c r="U2453" s="179" t="s">
        <v>29</v>
      </c>
      <c r="V2453" s="179"/>
      <c r="W2453" s="179"/>
      <c r="X2453" s="179"/>
      <c r="Y2453" s="380"/>
      <c r="Z2453" s="179"/>
      <c r="AA2453" s="380"/>
      <c r="AB2453" s="179"/>
      <c r="AC2453" s="179"/>
      <c r="AD2453" s="179" t="s">
        <v>38</v>
      </c>
      <c r="AE2453" s="179" t="s">
        <v>55</v>
      </c>
      <c r="AF2453" s="179"/>
      <c r="AG2453" s="179" t="s">
        <v>2867</v>
      </c>
    </row>
    <row r="2454" spans="1:37" ht="189">
      <c r="A2454" s="179" t="s">
        <v>12537</v>
      </c>
      <c r="B2454" s="179" t="s">
        <v>16</v>
      </c>
      <c r="C2454" s="179" t="s">
        <v>292</v>
      </c>
      <c r="D2454" s="79">
        <v>42649</v>
      </c>
      <c r="E2454" s="176">
        <v>0.47500000000000003</v>
      </c>
      <c r="F2454" s="79">
        <v>42649</v>
      </c>
      <c r="G2454" s="176">
        <v>0.47500000000000003</v>
      </c>
      <c r="H2454" s="377">
        <f t="shared" si="169"/>
        <v>0</v>
      </c>
      <c r="I2454" s="179">
        <v>7</v>
      </c>
      <c r="J2454" s="179" t="s">
        <v>1155</v>
      </c>
      <c r="K2454" s="179" t="s">
        <v>9</v>
      </c>
      <c r="L2454" s="179" t="s">
        <v>10</v>
      </c>
      <c r="M2454" s="179" t="s">
        <v>12526</v>
      </c>
      <c r="N2454" s="179" t="s">
        <v>3</v>
      </c>
      <c r="O2454" s="179" t="s">
        <v>8</v>
      </c>
      <c r="P2454" s="179" t="s">
        <v>4903</v>
      </c>
      <c r="Q2454" s="179" t="s">
        <v>13984</v>
      </c>
      <c r="R2454" s="179">
        <v>1.07</v>
      </c>
      <c r="S2454" s="179"/>
      <c r="T2454" s="177">
        <f t="shared" si="170"/>
        <v>1.07</v>
      </c>
      <c r="U2454" s="179" t="s">
        <v>29</v>
      </c>
      <c r="V2454" s="179">
        <v>1973</v>
      </c>
      <c r="W2454" s="179" t="s">
        <v>2725</v>
      </c>
      <c r="X2454" s="179"/>
      <c r="Y2454" s="79">
        <v>42620</v>
      </c>
      <c r="Z2454" s="179">
        <v>100</v>
      </c>
      <c r="AA2454" s="336" t="s">
        <v>9654</v>
      </c>
      <c r="AB2454" s="179">
        <v>0</v>
      </c>
      <c r="AC2454" s="179"/>
      <c r="AD2454" s="179" t="s">
        <v>56</v>
      </c>
      <c r="AE2454" s="179" t="s">
        <v>55</v>
      </c>
      <c r="AF2454" s="179"/>
      <c r="AG2454" s="179" t="s">
        <v>14879</v>
      </c>
      <c r="AJ2454" s="1">
        <f t="shared" ref="AJ2454:AJ2517" si="171">T2454-S2454-R2454</f>
        <v>0</v>
      </c>
    </row>
    <row r="2455" spans="1:37" ht="362.25">
      <c r="A2455" s="179" t="s">
        <v>12537</v>
      </c>
      <c r="B2455" s="115" t="s">
        <v>16</v>
      </c>
      <c r="C2455" s="179" t="s">
        <v>292</v>
      </c>
      <c r="D2455" s="79">
        <v>42650</v>
      </c>
      <c r="E2455" s="176">
        <v>0.30833333333333335</v>
      </c>
      <c r="F2455" s="79">
        <v>42650</v>
      </c>
      <c r="G2455" s="176">
        <v>0.30833333333333335</v>
      </c>
      <c r="H2455" s="377">
        <f t="shared" si="169"/>
        <v>0</v>
      </c>
      <c r="I2455" s="179">
        <v>36</v>
      </c>
      <c r="J2455" s="179" t="s">
        <v>7899</v>
      </c>
      <c r="K2455" s="179" t="s">
        <v>9</v>
      </c>
      <c r="L2455" s="71" t="s">
        <v>10</v>
      </c>
      <c r="M2455" s="179" t="s">
        <v>4480</v>
      </c>
      <c r="N2455" s="179">
        <v>110</v>
      </c>
      <c r="O2455" s="179" t="s">
        <v>8</v>
      </c>
      <c r="P2455" s="179" t="s">
        <v>8103</v>
      </c>
      <c r="Q2455" s="179" t="s">
        <v>14880</v>
      </c>
      <c r="R2455" s="179"/>
      <c r="S2455" s="179">
        <v>14.42</v>
      </c>
      <c r="T2455" s="177">
        <f t="shared" si="170"/>
        <v>14.42</v>
      </c>
      <c r="U2455" s="179" t="s">
        <v>29</v>
      </c>
      <c r="V2455" s="179">
        <v>1979</v>
      </c>
      <c r="W2455" s="179" t="s">
        <v>3980</v>
      </c>
      <c r="X2455" s="179"/>
      <c r="Y2455" s="79">
        <v>42388</v>
      </c>
      <c r="Z2455" s="179">
        <v>100</v>
      </c>
      <c r="AA2455" s="336" t="s">
        <v>2854</v>
      </c>
      <c r="AB2455" s="179">
        <v>0</v>
      </c>
      <c r="AC2455" s="179"/>
      <c r="AD2455" s="179" t="s">
        <v>31</v>
      </c>
      <c r="AE2455" s="179" t="s">
        <v>55</v>
      </c>
      <c r="AF2455" s="179"/>
      <c r="AG2455" s="179" t="s">
        <v>14881</v>
      </c>
      <c r="AJ2455" s="1">
        <f t="shared" si="171"/>
        <v>0</v>
      </c>
    </row>
    <row r="2456" spans="1:37" ht="105">
      <c r="A2456" s="179" t="s">
        <v>12537</v>
      </c>
      <c r="B2456" s="115" t="s">
        <v>16</v>
      </c>
      <c r="C2456" s="179" t="s">
        <v>292</v>
      </c>
      <c r="D2456" s="79">
        <v>42652</v>
      </c>
      <c r="E2456" s="176">
        <v>0.55555555555555558</v>
      </c>
      <c r="F2456" s="79">
        <v>42652</v>
      </c>
      <c r="G2456" s="176">
        <v>0.55555555555555558</v>
      </c>
      <c r="H2456" s="377">
        <f t="shared" si="169"/>
        <v>0</v>
      </c>
      <c r="I2456" s="179">
        <v>23</v>
      </c>
      <c r="J2456" s="179" t="s">
        <v>1888</v>
      </c>
      <c r="K2456" s="179" t="s">
        <v>9</v>
      </c>
      <c r="L2456" s="71" t="s">
        <v>10</v>
      </c>
      <c r="M2456" s="179" t="s">
        <v>151</v>
      </c>
      <c r="N2456" s="179" t="s">
        <v>3</v>
      </c>
      <c r="O2456" s="179" t="s">
        <v>8</v>
      </c>
      <c r="P2456" s="378" t="s">
        <v>2845</v>
      </c>
      <c r="Q2456" s="379" t="s">
        <v>13985</v>
      </c>
      <c r="R2456" s="208"/>
      <c r="S2456" s="208">
        <v>2.82</v>
      </c>
      <c r="T2456" s="183">
        <f t="shared" si="170"/>
        <v>2.82</v>
      </c>
      <c r="U2456" s="179" t="s">
        <v>29</v>
      </c>
      <c r="V2456" s="179">
        <v>1966</v>
      </c>
      <c r="W2456" s="179" t="s">
        <v>2725</v>
      </c>
      <c r="X2456" s="179"/>
      <c r="Y2456" s="79">
        <v>42592</v>
      </c>
      <c r="Z2456" s="179">
        <v>100</v>
      </c>
      <c r="AA2456" s="336" t="s">
        <v>9672</v>
      </c>
      <c r="AB2456" s="179">
        <v>0</v>
      </c>
      <c r="AC2456" s="179"/>
      <c r="AD2456" s="179" t="s">
        <v>31</v>
      </c>
      <c r="AE2456" s="179" t="s">
        <v>55</v>
      </c>
      <c r="AF2456" s="179"/>
      <c r="AG2456" s="379" t="s">
        <v>14882</v>
      </c>
      <c r="AJ2456" s="1">
        <f t="shared" si="171"/>
        <v>0</v>
      </c>
    </row>
    <row r="2457" spans="1:37" ht="120">
      <c r="A2457" s="179" t="s">
        <v>12537</v>
      </c>
      <c r="B2457" s="115" t="s">
        <v>16</v>
      </c>
      <c r="C2457" s="179" t="s">
        <v>488</v>
      </c>
      <c r="D2457" s="79">
        <v>42652</v>
      </c>
      <c r="E2457" s="176">
        <v>0.88888888888888884</v>
      </c>
      <c r="F2457" s="79">
        <v>42652</v>
      </c>
      <c r="G2457" s="176">
        <v>0.88888888888888884</v>
      </c>
      <c r="H2457" s="377">
        <f t="shared" si="169"/>
        <v>0</v>
      </c>
      <c r="I2457" s="179">
        <v>18</v>
      </c>
      <c r="J2457" s="179" t="s">
        <v>705</v>
      </c>
      <c r="K2457" s="179"/>
      <c r="L2457" s="179" t="s">
        <v>17</v>
      </c>
      <c r="M2457" s="179" t="s">
        <v>13986</v>
      </c>
      <c r="N2457" s="179" t="s">
        <v>3</v>
      </c>
      <c r="O2457" s="179" t="s">
        <v>8</v>
      </c>
      <c r="P2457" s="378" t="s">
        <v>13987</v>
      </c>
      <c r="Q2457" s="379" t="s">
        <v>13988</v>
      </c>
      <c r="R2457" s="179"/>
      <c r="S2457" s="179">
        <v>1.52</v>
      </c>
      <c r="T2457" s="177">
        <f t="shared" si="170"/>
        <v>1.52</v>
      </c>
      <c r="U2457" s="179" t="s">
        <v>29</v>
      </c>
      <c r="V2457" s="179"/>
      <c r="W2457" s="179"/>
      <c r="X2457" s="179"/>
      <c r="Y2457" s="336"/>
      <c r="Z2457" s="179"/>
      <c r="AA2457" s="116"/>
      <c r="AB2457" s="179"/>
      <c r="AC2457" s="179"/>
      <c r="AD2457" s="179" t="s">
        <v>38</v>
      </c>
      <c r="AE2457" s="179" t="s">
        <v>55</v>
      </c>
      <c r="AF2457" s="179"/>
      <c r="AG2457" s="179" t="s">
        <v>2820</v>
      </c>
      <c r="AJ2457" s="1">
        <f t="shared" si="171"/>
        <v>0</v>
      </c>
    </row>
    <row r="2458" spans="1:37" ht="157.5">
      <c r="A2458" s="179" t="s">
        <v>12537</v>
      </c>
      <c r="B2458" s="179" t="s">
        <v>16</v>
      </c>
      <c r="C2458" s="179" t="s">
        <v>292</v>
      </c>
      <c r="D2458" s="79">
        <v>42655</v>
      </c>
      <c r="E2458" s="176">
        <v>0.47430555555555554</v>
      </c>
      <c r="F2458" s="79">
        <v>42655</v>
      </c>
      <c r="G2458" s="176">
        <v>0.4770833333333333</v>
      </c>
      <c r="H2458" s="377">
        <f t="shared" si="169"/>
        <v>2.7777777722803876E-3</v>
      </c>
      <c r="I2458" s="179">
        <v>4</v>
      </c>
      <c r="J2458" s="179" t="s">
        <v>12568</v>
      </c>
      <c r="K2458" s="208" t="s">
        <v>146</v>
      </c>
      <c r="L2458" s="179" t="s">
        <v>4</v>
      </c>
      <c r="M2458" s="179" t="s">
        <v>12569</v>
      </c>
      <c r="N2458" s="179" t="s">
        <v>3</v>
      </c>
      <c r="O2458" s="179" t="s">
        <v>40</v>
      </c>
      <c r="P2458" s="179" t="s">
        <v>13989</v>
      </c>
      <c r="Q2458" s="179" t="s">
        <v>13990</v>
      </c>
      <c r="R2458" s="179">
        <v>0.05</v>
      </c>
      <c r="S2458" s="179"/>
      <c r="T2458" s="177">
        <f t="shared" si="170"/>
        <v>0.05</v>
      </c>
      <c r="U2458" s="179" t="s">
        <v>1</v>
      </c>
      <c r="V2458" s="179">
        <v>2009</v>
      </c>
      <c r="W2458" s="179" t="s">
        <v>14883</v>
      </c>
      <c r="X2458" s="179" t="s">
        <v>9988</v>
      </c>
      <c r="Y2458" s="79">
        <v>42481</v>
      </c>
      <c r="Z2458" s="179">
        <v>100</v>
      </c>
      <c r="AA2458" s="336" t="s">
        <v>2877</v>
      </c>
      <c r="AB2458" s="179">
        <v>0</v>
      </c>
      <c r="AC2458" s="179"/>
      <c r="AD2458" s="179" t="s">
        <v>0</v>
      </c>
      <c r="AE2458" s="179"/>
      <c r="AF2458" s="179"/>
      <c r="AG2458" s="179" t="s">
        <v>14884</v>
      </c>
      <c r="AJ2458" s="1">
        <f t="shared" si="171"/>
        <v>0</v>
      </c>
    </row>
    <row r="2459" spans="1:37" ht="126">
      <c r="A2459" s="179" t="s">
        <v>12537</v>
      </c>
      <c r="B2459" s="179" t="s">
        <v>16</v>
      </c>
      <c r="C2459" s="179" t="s">
        <v>292</v>
      </c>
      <c r="D2459" s="79">
        <v>42656</v>
      </c>
      <c r="E2459" s="176">
        <v>0.49305555555555558</v>
      </c>
      <c r="F2459" s="79">
        <v>42656</v>
      </c>
      <c r="G2459" s="176">
        <v>0.49305555555555558</v>
      </c>
      <c r="H2459" s="377">
        <f t="shared" si="169"/>
        <v>0</v>
      </c>
      <c r="I2459" s="179">
        <v>7</v>
      </c>
      <c r="J2459" s="179" t="s">
        <v>144</v>
      </c>
      <c r="K2459" s="179" t="s">
        <v>9</v>
      </c>
      <c r="L2459" s="179" t="s">
        <v>4</v>
      </c>
      <c r="M2459" s="179" t="s">
        <v>7064</v>
      </c>
      <c r="N2459" s="179" t="s">
        <v>3</v>
      </c>
      <c r="O2459" s="179" t="s">
        <v>8</v>
      </c>
      <c r="P2459" s="179" t="s">
        <v>13991</v>
      </c>
      <c r="Q2459" s="179" t="s">
        <v>14885</v>
      </c>
      <c r="R2459" s="208"/>
      <c r="S2459" s="208">
        <v>7.35</v>
      </c>
      <c r="T2459" s="183">
        <f t="shared" si="170"/>
        <v>7.35</v>
      </c>
      <c r="U2459" s="179" t="s">
        <v>29</v>
      </c>
      <c r="V2459" s="179">
        <v>1957</v>
      </c>
      <c r="W2459" s="179" t="s">
        <v>2725</v>
      </c>
      <c r="X2459" s="179"/>
      <c r="Y2459" s="79">
        <v>42590</v>
      </c>
      <c r="Z2459" s="179">
        <v>100</v>
      </c>
      <c r="AA2459" s="336" t="s">
        <v>9654</v>
      </c>
      <c r="AB2459" s="179">
        <v>0</v>
      </c>
      <c r="AC2459" s="179"/>
      <c r="AD2459" s="179" t="s">
        <v>25</v>
      </c>
      <c r="AE2459" s="179"/>
      <c r="AF2459" s="179"/>
      <c r="AG2459" s="179" t="s">
        <v>14886</v>
      </c>
      <c r="AJ2459" s="1">
        <f t="shared" si="171"/>
        <v>0</v>
      </c>
    </row>
    <row r="2460" spans="1:37" ht="204.75">
      <c r="A2460" s="179" t="s">
        <v>12537</v>
      </c>
      <c r="B2460" s="179" t="s">
        <v>16</v>
      </c>
      <c r="C2460" s="179" t="s">
        <v>292</v>
      </c>
      <c r="D2460" s="79">
        <v>42659</v>
      </c>
      <c r="E2460" s="176">
        <v>0.5</v>
      </c>
      <c r="F2460" s="79">
        <v>42659</v>
      </c>
      <c r="G2460" s="176">
        <v>0.5131944444444444</v>
      </c>
      <c r="H2460" s="377">
        <f t="shared" si="169"/>
        <v>1.3194444443797693E-2</v>
      </c>
      <c r="I2460" s="179">
        <v>7</v>
      </c>
      <c r="J2460" s="179" t="s">
        <v>303</v>
      </c>
      <c r="K2460" s="208" t="s">
        <v>146</v>
      </c>
      <c r="L2460" s="71" t="s">
        <v>10</v>
      </c>
      <c r="M2460" s="179" t="s">
        <v>8420</v>
      </c>
      <c r="N2460" s="179" t="s">
        <v>3</v>
      </c>
      <c r="O2460" s="179" t="s">
        <v>8</v>
      </c>
      <c r="P2460" s="179" t="s">
        <v>2825</v>
      </c>
      <c r="Q2460" s="179" t="s">
        <v>13992</v>
      </c>
      <c r="R2460" s="179">
        <v>0.57999999999999996</v>
      </c>
      <c r="S2460" s="179"/>
      <c r="T2460" s="177">
        <f t="shared" si="170"/>
        <v>0.57999999999999996</v>
      </c>
      <c r="U2460" s="179" t="s">
        <v>29</v>
      </c>
      <c r="V2460" s="179">
        <v>1954</v>
      </c>
      <c r="W2460" s="179" t="s">
        <v>2725</v>
      </c>
      <c r="X2460" s="179"/>
      <c r="Y2460" s="179" t="s">
        <v>14887</v>
      </c>
      <c r="Z2460" s="179">
        <v>100</v>
      </c>
      <c r="AA2460" s="336" t="s">
        <v>2877</v>
      </c>
      <c r="AB2460" s="179">
        <v>0</v>
      </c>
      <c r="AC2460" s="79"/>
      <c r="AD2460" s="179" t="s">
        <v>31</v>
      </c>
      <c r="AE2460" s="179" t="s">
        <v>55</v>
      </c>
      <c r="AF2460" s="179"/>
      <c r="AG2460" s="179" t="s">
        <v>14888</v>
      </c>
      <c r="AJ2460" s="1">
        <f t="shared" si="171"/>
        <v>0</v>
      </c>
    </row>
    <row r="2461" spans="1:37" ht="105">
      <c r="A2461" s="179" t="s">
        <v>12537</v>
      </c>
      <c r="B2461" s="115" t="s">
        <v>16</v>
      </c>
      <c r="C2461" s="179" t="s">
        <v>292</v>
      </c>
      <c r="D2461" s="79">
        <v>42660</v>
      </c>
      <c r="E2461" s="176">
        <v>0.58194444444444449</v>
      </c>
      <c r="F2461" s="79">
        <v>42660</v>
      </c>
      <c r="G2461" s="176">
        <v>0.58194444444444449</v>
      </c>
      <c r="H2461" s="377">
        <f t="shared" si="169"/>
        <v>0</v>
      </c>
      <c r="I2461" s="179">
        <v>9</v>
      </c>
      <c r="J2461" s="179" t="s">
        <v>144</v>
      </c>
      <c r="K2461" s="179" t="s">
        <v>9</v>
      </c>
      <c r="L2461" s="71" t="s">
        <v>10</v>
      </c>
      <c r="M2461" s="179" t="s">
        <v>12526</v>
      </c>
      <c r="N2461" s="179" t="s">
        <v>3</v>
      </c>
      <c r="O2461" s="179" t="s">
        <v>8</v>
      </c>
      <c r="P2461" s="179" t="s">
        <v>12720</v>
      </c>
      <c r="Q2461" s="482" t="s">
        <v>14896</v>
      </c>
      <c r="R2461" s="179"/>
      <c r="S2461" s="179">
        <v>0.85</v>
      </c>
      <c r="T2461" s="177">
        <f t="shared" si="170"/>
        <v>0.85</v>
      </c>
      <c r="U2461" s="179" t="s">
        <v>29</v>
      </c>
      <c r="V2461" s="179">
        <v>1966</v>
      </c>
      <c r="W2461" s="179" t="s">
        <v>2725</v>
      </c>
      <c r="X2461" s="179"/>
      <c r="Y2461" s="179" t="s">
        <v>14889</v>
      </c>
      <c r="Z2461" s="179">
        <v>100</v>
      </c>
      <c r="AA2461" s="336" t="s">
        <v>9672</v>
      </c>
      <c r="AB2461" s="179">
        <v>0</v>
      </c>
      <c r="AC2461" s="179"/>
      <c r="AD2461" s="179" t="s">
        <v>31</v>
      </c>
      <c r="AE2461" s="179" t="s">
        <v>55</v>
      </c>
      <c r="AF2461" s="179"/>
      <c r="AG2461" s="379" t="s">
        <v>14890</v>
      </c>
      <c r="AJ2461" s="1">
        <f t="shared" si="171"/>
        <v>0</v>
      </c>
    </row>
    <row r="2462" spans="1:37" ht="141.75">
      <c r="A2462" s="179" t="s">
        <v>12537</v>
      </c>
      <c r="B2462" s="179" t="s">
        <v>16</v>
      </c>
      <c r="C2462" s="179" t="s">
        <v>5409</v>
      </c>
      <c r="D2462" s="79">
        <v>42662</v>
      </c>
      <c r="E2462" s="176">
        <v>0.78472222222222221</v>
      </c>
      <c r="F2462" s="79">
        <v>42662</v>
      </c>
      <c r="G2462" s="176">
        <v>0.78472222222222221</v>
      </c>
      <c r="H2462" s="377">
        <f t="shared" si="169"/>
        <v>0</v>
      </c>
      <c r="I2462" s="179">
        <v>16</v>
      </c>
      <c r="J2462" s="179" t="s">
        <v>705</v>
      </c>
      <c r="K2462" s="179"/>
      <c r="L2462" s="179" t="s">
        <v>17</v>
      </c>
      <c r="M2462" s="179" t="s">
        <v>12618</v>
      </c>
      <c r="N2462" s="179">
        <v>35</v>
      </c>
      <c r="O2462" s="179" t="s">
        <v>8</v>
      </c>
      <c r="P2462" s="179" t="s">
        <v>13993</v>
      </c>
      <c r="Q2462" s="179" t="s">
        <v>13994</v>
      </c>
      <c r="R2462" s="179"/>
      <c r="S2462" s="179">
        <v>1.1000000000000001</v>
      </c>
      <c r="T2462" s="177">
        <f t="shared" si="170"/>
        <v>1.1000000000000001</v>
      </c>
      <c r="U2462" s="179"/>
      <c r="V2462" s="179"/>
      <c r="W2462" s="179"/>
      <c r="X2462" s="179"/>
      <c r="Y2462" s="380"/>
      <c r="Z2462" s="179"/>
      <c r="AA2462" s="179"/>
      <c r="AB2462" s="179"/>
      <c r="AC2462" s="179"/>
      <c r="AD2462" s="179" t="s">
        <v>38</v>
      </c>
      <c r="AE2462" s="179" t="s">
        <v>55</v>
      </c>
      <c r="AF2462" s="179"/>
      <c r="AG2462" s="179" t="s">
        <v>2820</v>
      </c>
      <c r="AJ2462" s="1">
        <f t="shared" si="171"/>
        <v>0</v>
      </c>
    </row>
    <row r="2463" spans="1:37" ht="110.25">
      <c r="A2463" s="179" t="s">
        <v>12537</v>
      </c>
      <c r="B2463" s="179" t="s">
        <v>16</v>
      </c>
      <c r="C2463" s="179" t="s">
        <v>292</v>
      </c>
      <c r="D2463" s="79">
        <v>42667</v>
      </c>
      <c r="E2463" s="176">
        <v>0.41319444444444442</v>
      </c>
      <c r="F2463" s="79">
        <v>42667</v>
      </c>
      <c r="G2463" s="176">
        <v>0.41319444444444442</v>
      </c>
      <c r="H2463" s="377">
        <f t="shared" si="169"/>
        <v>0</v>
      </c>
      <c r="I2463" s="179">
        <v>11</v>
      </c>
      <c r="J2463" s="179" t="s">
        <v>144</v>
      </c>
      <c r="K2463" s="179" t="s">
        <v>9</v>
      </c>
      <c r="L2463" s="71" t="s">
        <v>10</v>
      </c>
      <c r="M2463" s="179" t="s">
        <v>12676</v>
      </c>
      <c r="N2463" s="179">
        <v>35</v>
      </c>
      <c r="O2463" s="179" t="s">
        <v>8</v>
      </c>
      <c r="P2463" s="179" t="s">
        <v>12677</v>
      </c>
      <c r="Q2463" s="179" t="s">
        <v>13995</v>
      </c>
      <c r="R2463" s="179">
        <v>1.43</v>
      </c>
      <c r="S2463" s="179"/>
      <c r="T2463" s="177">
        <f t="shared" si="170"/>
        <v>1.43</v>
      </c>
      <c r="U2463" s="179" t="s">
        <v>29</v>
      </c>
      <c r="V2463" s="179">
        <v>1987</v>
      </c>
      <c r="W2463" s="179" t="s">
        <v>3980</v>
      </c>
      <c r="X2463" s="179"/>
      <c r="Y2463" s="79">
        <v>42531</v>
      </c>
      <c r="Z2463" s="179">
        <v>100</v>
      </c>
      <c r="AA2463" s="336" t="s">
        <v>3067</v>
      </c>
      <c r="AB2463" s="179">
        <v>0</v>
      </c>
      <c r="AC2463" s="179"/>
      <c r="AD2463" s="179" t="s">
        <v>31</v>
      </c>
      <c r="AE2463" s="179" t="s">
        <v>55</v>
      </c>
      <c r="AF2463" s="179"/>
      <c r="AG2463" s="379" t="s">
        <v>14891</v>
      </c>
      <c r="AJ2463" s="1">
        <f t="shared" si="171"/>
        <v>0</v>
      </c>
    </row>
    <row r="2464" spans="1:37" ht="157.5">
      <c r="A2464" s="179" t="s">
        <v>12537</v>
      </c>
      <c r="B2464" s="115" t="s">
        <v>16</v>
      </c>
      <c r="C2464" s="179" t="s">
        <v>488</v>
      </c>
      <c r="D2464" s="79">
        <v>42671</v>
      </c>
      <c r="E2464" s="176">
        <v>0.64583333333333337</v>
      </c>
      <c r="F2464" s="79">
        <v>42671</v>
      </c>
      <c r="G2464" s="176">
        <v>0.65277777777777779</v>
      </c>
      <c r="H2464" s="377">
        <f t="shared" si="169"/>
        <v>6.9444444452528842E-3</v>
      </c>
      <c r="I2464" s="179">
        <v>2</v>
      </c>
      <c r="J2464" s="179" t="s">
        <v>459</v>
      </c>
      <c r="K2464" s="179" t="s">
        <v>21</v>
      </c>
      <c r="L2464" s="179" t="s">
        <v>17</v>
      </c>
      <c r="M2464" s="179" t="s">
        <v>12704</v>
      </c>
      <c r="N2464" s="179" t="s">
        <v>3</v>
      </c>
      <c r="O2464" s="179" t="s">
        <v>8</v>
      </c>
      <c r="P2464" s="179" t="s">
        <v>13949</v>
      </c>
      <c r="Q2464" s="179" t="s">
        <v>12705</v>
      </c>
      <c r="R2464" s="179"/>
      <c r="S2464" s="179">
        <v>2.4500000000000002</v>
      </c>
      <c r="T2464" s="177">
        <f t="shared" si="170"/>
        <v>2.4500000000000002</v>
      </c>
      <c r="U2464" s="179"/>
      <c r="V2464" s="179"/>
      <c r="W2464" s="179"/>
      <c r="X2464" s="179"/>
      <c r="Y2464" s="179"/>
      <c r="Z2464" s="179"/>
      <c r="AA2464" s="336"/>
      <c r="AB2464" s="179"/>
      <c r="AC2464" s="179"/>
      <c r="AD2464" s="179" t="s">
        <v>38</v>
      </c>
      <c r="AE2464" s="179" t="s">
        <v>55</v>
      </c>
      <c r="AF2464" s="179"/>
      <c r="AG2464" s="179" t="s">
        <v>2867</v>
      </c>
      <c r="AJ2464" s="1">
        <f t="shared" si="171"/>
        <v>0</v>
      </c>
    </row>
    <row r="2465" spans="1:36" ht="150">
      <c r="A2465" s="179" t="s">
        <v>12537</v>
      </c>
      <c r="B2465" s="115" t="s">
        <v>16</v>
      </c>
      <c r="C2465" s="179" t="s">
        <v>292</v>
      </c>
      <c r="D2465" s="79">
        <v>42673</v>
      </c>
      <c r="E2465" s="176">
        <v>0.55902777777777779</v>
      </c>
      <c r="F2465" s="79">
        <v>42673</v>
      </c>
      <c r="G2465" s="176">
        <v>0.7416666666666667</v>
      </c>
      <c r="H2465" s="377">
        <f t="shared" si="169"/>
        <v>0.18263888888759539</v>
      </c>
      <c r="I2465" s="179">
        <v>21</v>
      </c>
      <c r="J2465" s="179" t="s">
        <v>144</v>
      </c>
      <c r="K2465" s="179" t="s">
        <v>15</v>
      </c>
      <c r="L2465" s="179" t="s">
        <v>10</v>
      </c>
      <c r="M2465" s="179" t="s">
        <v>12526</v>
      </c>
      <c r="N2465" s="179" t="s">
        <v>3</v>
      </c>
      <c r="O2465" s="179" t="s">
        <v>8</v>
      </c>
      <c r="P2465" s="179" t="s">
        <v>12720</v>
      </c>
      <c r="Q2465" s="482" t="s">
        <v>12721</v>
      </c>
      <c r="R2465" s="179">
        <v>23.19</v>
      </c>
      <c r="S2465" s="179"/>
      <c r="T2465" s="177">
        <f t="shared" si="170"/>
        <v>23.19</v>
      </c>
      <c r="U2465" s="179" t="s">
        <v>29</v>
      </c>
      <c r="V2465" s="179">
        <v>1966</v>
      </c>
      <c r="W2465" s="179" t="s">
        <v>2725</v>
      </c>
      <c r="X2465" s="179"/>
      <c r="Y2465" s="179" t="s">
        <v>14892</v>
      </c>
      <c r="Z2465" s="179">
        <v>100</v>
      </c>
      <c r="AA2465" s="336" t="s">
        <v>9672</v>
      </c>
      <c r="AB2465" s="179">
        <v>0</v>
      </c>
      <c r="AC2465" s="179"/>
      <c r="AD2465" s="179" t="s">
        <v>31</v>
      </c>
      <c r="AE2465" s="179" t="s">
        <v>55</v>
      </c>
      <c r="AF2465" s="179"/>
      <c r="AG2465" s="379" t="s">
        <v>14893</v>
      </c>
      <c r="AJ2465" s="1">
        <f t="shared" si="171"/>
        <v>0</v>
      </c>
    </row>
    <row r="2466" spans="1:36" ht="126">
      <c r="A2466" s="179" t="s">
        <v>12537</v>
      </c>
      <c r="B2466" s="115" t="s">
        <v>16</v>
      </c>
      <c r="C2466" s="179" t="s">
        <v>488</v>
      </c>
      <c r="D2466" s="79">
        <v>42674</v>
      </c>
      <c r="E2466" s="176">
        <v>0.63263888888888886</v>
      </c>
      <c r="F2466" s="79">
        <v>42674</v>
      </c>
      <c r="G2466" s="176">
        <v>0.63263888888888886</v>
      </c>
      <c r="H2466" s="377">
        <f t="shared" si="169"/>
        <v>0</v>
      </c>
      <c r="I2466" s="179">
        <v>19</v>
      </c>
      <c r="J2466" s="179" t="s">
        <v>705</v>
      </c>
      <c r="K2466" s="179"/>
      <c r="L2466" s="179" t="s">
        <v>17</v>
      </c>
      <c r="M2466" s="179" t="s">
        <v>12725</v>
      </c>
      <c r="N2466" s="179">
        <v>35</v>
      </c>
      <c r="O2466" s="179" t="s">
        <v>8</v>
      </c>
      <c r="P2466" s="179" t="s">
        <v>12726</v>
      </c>
      <c r="Q2466" s="179" t="s">
        <v>12727</v>
      </c>
      <c r="R2466" s="179"/>
      <c r="S2466" s="179">
        <v>1.97</v>
      </c>
      <c r="T2466" s="177">
        <f t="shared" si="170"/>
        <v>1.97</v>
      </c>
      <c r="U2466" s="179"/>
      <c r="V2466" s="179"/>
      <c r="W2466" s="179"/>
      <c r="X2466" s="179"/>
      <c r="Y2466" s="79"/>
      <c r="Z2466" s="179"/>
      <c r="AA2466" s="116"/>
      <c r="AB2466" s="179"/>
      <c r="AC2466" s="179"/>
      <c r="AD2466" s="179" t="s">
        <v>38</v>
      </c>
      <c r="AE2466" s="179" t="s">
        <v>55</v>
      </c>
      <c r="AF2466" s="179"/>
      <c r="AG2466" s="179" t="s">
        <v>2820</v>
      </c>
      <c r="AJ2466" s="1">
        <f t="shared" si="171"/>
        <v>0</v>
      </c>
    </row>
    <row r="2467" spans="1:36" ht="63">
      <c r="A2467" s="179" t="s">
        <v>2039</v>
      </c>
      <c r="B2467" s="179" t="s">
        <v>6</v>
      </c>
      <c r="C2467" s="179" t="s">
        <v>1131</v>
      </c>
      <c r="D2467" s="169">
        <v>42469</v>
      </c>
      <c r="E2467" s="176">
        <v>0.31111111111111112</v>
      </c>
      <c r="F2467" s="169">
        <v>42469</v>
      </c>
      <c r="G2467" s="176">
        <v>0.31111111111111112</v>
      </c>
      <c r="H2467" s="176">
        <v>0</v>
      </c>
      <c r="I2467" s="179">
        <v>7</v>
      </c>
      <c r="J2467" s="179" t="s">
        <v>144</v>
      </c>
      <c r="K2467" s="179"/>
      <c r="L2467" s="179" t="s">
        <v>4</v>
      </c>
      <c r="M2467" s="179" t="s">
        <v>2332</v>
      </c>
      <c r="N2467" s="179">
        <v>35</v>
      </c>
      <c r="O2467" s="179" t="s">
        <v>14</v>
      </c>
      <c r="P2467" s="179" t="s">
        <v>2333</v>
      </c>
      <c r="Q2467" s="179" t="s">
        <v>2334</v>
      </c>
      <c r="R2467" s="179"/>
      <c r="S2467" s="179">
        <v>4.9000000000000004</v>
      </c>
      <c r="T2467" s="179">
        <v>4.9000000000000004</v>
      </c>
      <c r="U2467" s="80" t="s">
        <v>35</v>
      </c>
      <c r="V2467" s="80">
        <v>2010</v>
      </c>
      <c r="W2467" s="80" t="s">
        <v>3948</v>
      </c>
      <c r="X2467" s="80" t="s">
        <v>3949</v>
      </c>
      <c r="Y2467" s="80" t="s">
        <v>3950</v>
      </c>
      <c r="Z2467" s="338">
        <v>1</v>
      </c>
      <c r="AA2467" s="80" t="s">
        <v>3951</v>
      </c>
      <c r="AB2467" s="80">
        <v>0</v>
      </c>
      <c r="AC2467" s="80"/>
      <c r="AD2467" s="115" t="s">
        <v>23</v>
      </c>
      <c r="AE2467" s="80"/>
      <c r="AF2467" s="80"/>
      <c r="AG2467" s="80"/>
      <c r="AJ2467" s="1">
        <f t="shared" si="171"/>
        <v>0</v>
      </c>
    </row>
    <row r="2468" spans="1:36" ht="94.5">
      <c r="A2468" s="94" t="s">
        <v>12777</v>
      </c>
      <c r="B2468" s="115" t="s">
        <v>16</v>
      </c>
      <c r="C2468" s="179" t="s">
        <v>488</v>
      </c>
      <c r="D2468" s="79">
        <v>42678</v>
      </c>
      <c r="E2468" s="176">
        <v>0.65138888888888891</v>
      </c>
      <c r="F2468" s="79">
        <v>42678</v>
      </c>
      <c r="G2468" s="176">
        <v>0.6875</v>
      </c>
      <c r="H2468" s="377">
        <f t="shared" ref="H2468:H2475" si="172">(F2468+G2468)-(D2468+E2468)</f>
        <v>3.6111111112404615E-2</v>
      </c>
      <c r="I2468" s="179">
        <v>19</v>
      </c>
      <c r="J2468" s="179" t="s">
        <v>144</v>
      </c>
      <c r="K2468" s="208" t="s">
        <v>146</v>
      </c>
      <c r="L2468" s="179" t="s">
        <v>17</v>
      </c>
      <c r="M2468" s="179" t="s">
        <v>12792</v>
      </c>
      <c r="N2468" s="179" t="s">
        <v>3</v>
      </c>
      <c r="O2468" s="179" t="s">
        <v>8</v>
      </c>
      <c r="P2468" s="179" t="s">
        <v>12793</v>
      </c>
      <c r="Q2468" s="179" t="s">
        <v>13347</v>
      </c>
      <c r="R2468" s="179">
        <v>61.01</v>
      </c>
      <c r="S2468" s="208"/>
      <c r="T2468" s="183">
        <f t="shared" ref="T2468:T2482" si="173">SUM(R2468:S2468)</f>
        <v>61.01</v>
      </c>
      <c r="U2468" s="179"/>
      <c r="V2468" s="179"/>
      <c r="W2468" s="179"/>
      <c r="X2468" s="79"/>
      <c r="Y2468" s="179"/>
      <c r="Z2468" s="179"/>
      <c r="AA2468" s="336"/>
      <c r="AB2468" s="179"/>
      <c r="AC2468" s="79"/>
      <c r="AD2468" s="179" t="s">
        <v>38</v>
      </c>
      <c r="AE2468" s="179" t="s">
        <v>55</v>
      </c>
      <c r="AF2468" s="179"/>
      <c r="AG2468" s="179" t="s">
        <v>2867</v>
      </c>
      <c r="AJ2468" s="1">
        <f t="shared" si="171"/>
        <v>0</v>
      </c>
    </row>
    <row r="2469" spans="1:36" ht="189">
      <c r="A2469" s="94" t="s">
        <v>12777</v>
      </c>
      <c r="B2469" s="115" t="s">
        <v>16</v>
      </c>
      <c r="C2469" s="179" t="s">
        <v>292</v>
      </c>
      <c r="D2469" s="79">
        <v>42678</v>
      </c>
      <c r="E2469" s="176">
        <v>0.66666666666666663</v>
      </c>
      <c r="F2469" s="79">
        <v>42678</v>
      </c>
      <c r="G2469" s="176">
        <v>0.66666666666666663</v>
      </c>
      <c r="H2469" s="377">
        <f t="shared" si="172"/>
        <v>0</v>
      </c>
      <c r="I2469" s="179">
        <v>4</v>
      </c>
      <c r="J2469" s="179" t="s">
        <v>144</v>
      </c>
      <c r="K2469" s="179" t="s">
        <v>9</v>
      </c>
      <c r="L2469" s="179" t="s">
        <v>10</v>
      </c>
      <c r="M2469" s="179" t="s">
        <v>12808</v>
      </c>
      <c r="N2469" s="179" t="s">
        <v>3</v>
      </c>
      <c r="O2469" s="179" t="s">
        <v>8</v>
      </c>
      <c r="P2469" s="179" t="s">
        <v>12809</v>
      </c>
      <c r="Q2469" s="179" t="s">
        <v>13348</v>
      </c>
      <c r="R2469" s="179"/>
      <c r="S2469" s="208">
        <v>1.1200000000000001</v>
      </c>
      <c r="T2469" s="183">
        <f t="shared" si="173"/>
        <v>1.1200000000000001</v>
      </c>
      <c r="U2469" s="179" t="s">
        <v>29</v>
      </c>
      <c r="V2469" s="179">
        <v>1968</v>
      </c>
      <c r="W2469" s="179" t="s">
        <v>2725</v>
      </c>
      <c r="X2469" s="179"/>
      <c r="Y2469" s="79">
        <v>42584</v>
      </c>
      <c r="Z2469" s="179">
        <v>100</v>
      </c>
      <c r="AA2469" s="336" t="s">
        <v>2903</v>
      </c>
      <c r="AB2469" s="179">
        <v>0</v>
      </c>
      <c r="AC2469" s="179"/>
      <c r="AD2469" s="179" t="s">
        <v>56</v>
      </c>
      <c r="AE2469" s="179" t="s">
        <v>55</v>
      </c>
      <c r="AF2469" s="179"/>
      <c r="AG2469" s="179" t="s">
        <v>14901</v>
      </c>
      <c r="AJ2469" s="1">
        <f t="shared" si="171"/>
        <v>0</v>
      </c>
    </row>
    <row r="2470" spans="1:36" ht="204.75">
      <c r="A2470" s="94" t="s">
        <v>12777</v>
      </c>
      <c r="B2470" s="172" t="s">
        <v>16</v>
      </c>
      <c r="C2470" s="208" t="s">
        <v>292</v>
      </c>
      <c r="D2470" s="293">
        <v>42678</v>
      </c>
      <c r="E2470" s="182">
        <v>0.69791666666666663</v>
      </c>
      <c r="F2470" s="293">
        <v>42678</v>
      </c>
      <c r="G2470" s="182">
        <v>0.78055555555555556</v>
      </c>
      <c r="H2470" s="940">
        <f t="shared" si="172"/>
        <v>8.2638888889050577E-2</v>
      </c>
      <c r="I2470" s="208">
        <v>12</v>
      </c>
      <c r="J2470" s="208" t="s">
        <v>7180</v>
      </c>
      <c r="K2470" s="208" t="s">
        <v>52</v>
      </c>
      <c r="L2470" s="208" t="s">
        <v>10</v>
      </c>
      <c r="M2470" s="208" t="s">
        <v>12810</v>
      </c>
      <c r="N2470" s="208">
        <v>35</v>
      </c>
      <c r="O2470" s="208" t="s">
        <v>14</v>
      </c>
      <c r="P2470" s="208" t="s">
        <v>12811</v>
      </c>
      <c r="Q2470" s="208" t="s">
        <v>13349</v>
      </c>
      <c r="R2470" s="179">
        <v>13.22</v>
      </c>
      <c r="S2470" s="208"/>
      <c r="T2470" s="183">
        <f t="shared" si="173"/>
        <v>13.22</v>
      </c>
      <c r="U2470" s="179" t="s">
        <v>34</v>
      </c>
      <c r="V2470" s="179">
        <v>2016</v>
      </c>
      <c r="W2470" s="179" t="s">
        <v>14902</v>
      </c>
      <c r="X2470" s="179" t="s">
        <v>14903</v>
      </c>
      <c r="Y2470" s="79">
        <v>42552</v>
      </c>
      <c r="Z2470" s="179">
        <v>100</v>
      </c>
      <c r="AA2470" s="336" t="s">
        <v>9672</v>
      </c>
      <c r="AB2470" s="179">
        <v>0</v>
      </c>
      <c r="AC2470" s="179"/>
      <c r="AD2470" s="179" t="s">
        <v>0</v>
      </c>
      <c r="AE2470" s="179" t="s">
        <v>67</v>
      </c>
      <c r="AF2470" s="179"/>
      <c r="AG2470" s="179" t="s">
        <v>14904</v>
      </c>
      <c r="AJ2470" s="1">
        <f t="shared" si="171"/>
        <v>0</v>
      </c>
    </row>
    <row r="2471" spans="1:36" ht="157.5">
      <c r="A2471" s="94" t="s">
        <v>12777</v>
      </c>
      <c r="B2471" s="208" t="s">
        <v>16</v>
      </c>
      <c r="C2471" s="208" t="s">
        <v>292</v>
      </c>
      <c r="D2471" s="293">
        <v>42678</v>
      </c>
      <c r="E2471" s="182">
        <v>0.81597222222222221</v>
      </c>
      <c r="F2471" s="293">
        <v>42678</v>
      </c>
      <c r="G2471" s="182">
        <v>0.84375</v>
      </c>
      <c r="H2471" s="940">
        <f t="shared" si="172"/>
        <v>2.7777777781011537E-2</v>
      </c>
      <c r="I2471" s="208">
        <v>1</v>
      </c>
      <c r="J2471" s="208" t="s">
        <v>144</v>
      </c>
      <c r="K2471" s="208" t="s">
        <v>146</v>
      </c>
      <c r="L2471" s="208" t="s">
        <v>10</v>
      </c>
      <c r="M2471" s="208" t="s">
        <v>713</v>
      </c>
      <c r="N2471" s="208" t="s">
        <v>3</v>
      </c>
      <c r="O2471" s="208" t="s">
        <v>8</v>
      </c>
      <c r="P2471" s="208" t="s">
        <v>714</v>
      </c>
      <c r="Q2471" s="208" t="s">
        <v>13350</v>
      </c>
      <c r="R2471" s="179">
        <v>0.05</v>
      </c>
      <c r="S2471" s="208"/>
      <c r="T2471" s="183">
        <f t="shared" si="173"/>
        <v>0.05</v>
      </c>
      <c r="U2471" s="179" t="s">
        <v>29</v>
      </c>
      <c r="V2471" s="179">
        <v>1955</v>
      </c>
      <c r="W2471" s="179" t="s">
        <v>2725</v>
      </c>
      <c r="X2471" s="179"/>
      <c r="Y2471" s="179" t="s">
        <v>10076</v>
      </c>
      <c r="Z2471" s="179">
        <v>100</v>
      </c>
      <c r="AA2471" s="336" t="s">
        <v>2877</v>
      </c>
      <c r="AB2471" s="179">
        <v>0</v>
      </c>
      <c r="AC2471" s="179"/>
      <c r="AD2471" s="179" t="s">
        <v>31</v>
      </c>
      <c r="AE2471" s="179" t="s">
        <v>55</v>
      </c>
      <c r="AF2471" s="179"/>
      <c r="AG2471" s="208" t="s">
        <v>14905</v>
      </c>
      <c r="AJ2471" s="1">
        <f t="shared" si="171"/>
        <v>0</v>
      </c>
    </row>
    <row r="2472" spans="1:36" ht="126">
      <c r="A2472" s="94" t="s">
        <v>12777</v>
      </c>
      <c r="B2472" s="115" t="s">
        <v>16</v>
      </c>
      <c r="C2472" s="179" t="s">
        <v>292</v>
      </c>
      <c r="D2472" s="79">
        <v>42679</v>
      </c>
      <c r="E2472" s="176">
        <v>0.83958333333333324</v>
      </c>
      <c r="F2472" s="79">
        <v>42679</v>
      </c>
      <c r="G2472" s="176">
        <v>0.83958333333333324</v>
      </c>
      <c r="H2472" s="377">
        <f t="shared" si="172"/>
        <v>0</v>
      </c>
      <c r="I2472" s="179">
        <v>3</v>
      </c>
      <c r="J2472" s="179" t="s">
        <v>303</v>
      </c>
      <c r="K2472" s="179" t="s">
        <v>9</v>
      </c>
      <c r="L2472" s="179" t="s">
        <v>10</v>
      </c>
      <c r="M2472" s="179" t="s">
        <v>2407</v>
      </c>
      <c r="N2472" s="179" t="s">
        <v>3</v>
      </c>
      <c r="O2472" s="179" t="s">
        <v>8</v>
      </c>
      <c r="P2472" s="179" t="s">
        <v>12831</v>
      </c>
      <c r="Q2472" s="179" t="s">
        <v>14906</v>
      </c>
      <c r="R2472" s="179"/>
      <c r="S2472" s="208">
        <v>0.22</v>
      </c>
      <c r="T2472" s="183">
        <f t="shared" si="173"/>
        <v>0.22</v>
      </c>
      <c r="U2472" s="179" t="s">
        <v>29</v>
      </c>
      <c r="V2472" s="179">
        <v>1990</v>
      </c>
      <c r="W2472" s="179" t="s">
        <v>2745</v>
      </c>
      <c r="X2472" s="79"/>
      <c r="Y2472" s="179" t="s">
        <v>14907</v>
      </c>
      <c r="Z2472" s="179">
        <v>100</v>
      </c>
      <c r="AA2472" s="336" t="s">
        <v>9672</v>
      </c>
      <c r="AB2472" s="179">
        <v>1</v>
      </c>
      <c r="AC2472" s="79"/>
      <c r="AD2472" s="179" t="s">
        <v>56</v>
      </c>
      <c r="AE2472" s="179" t="s">
        <v>55</v>
      </c>
      <c r="AF2472" s="179"/>
      <c r="AG2472" s="208" t="s">
        <v>14908</v>
      </c>
      <c r="AJ2472" s="1">
        <f t="shared" si="171"/>
        <v>0</v>
      </c>
    </row>
    <row r="2473" spans="1:36" ht="110.25">
      <c r="A2473" s="94" t="s">
        <v>12777</v>
      </c>
      <c r="B2473" s="179" t="s">
        <v>16</v>
      </c>
      <c r="C2473" s="179" t="s">
        <v>292</v>
      </c>
      <c r="D2473" s="79">
        <v>42680</v>
      </c>
      <c r="E2473" s="176">
        <v>0.49305555555555558</v>
      </c>
      <c r="F2473" s="79">
        <v>42680</v>
      </c>
      <c r="G2473" s="176">
        <v>0.49305555555555558</v>
      </c>
      <c r="H2473" s="377">
        <f t="shared" si="172"/>
        <v>0</v>
      </c>
      <c r="I2473" s="179">
        <v>7</v>
      </c>
      <c r="J2473" s="179" t="s">
        <v>8594</v>
      </c>
      <c r="K2473" s="179" t="s">
        <v>9</v>
      </c>
      <c r="L2473" s="179" t="s">
        <v>10</v>
      </c>
      <c r="M2473" s="179" t="s">
        <v>12834</v>
      </c>
      <c r="N2473" s="179" t="s">
        <v>3</v>
      </c>
      <c r="O2473" s="179" t="s">
        <v>8</v>
      </c>
      <c r="P2473" s="179" t="s">
        <v>12835</v>
      </c>
      <c r="Q2473" s="179" t="s">
        <v>14909</v>
      </c>
      <c r="R2473" s="179"/>
      <c r="S2473" s="208">
        <v>1.72</v>
      </c>
      <c r="T2473" s="183">
        <f t="shared" si="173"/>
        <v>1.72</v>
      </c>
      <c r="U2473" s="179" t="s">
        <v>29</v>
      </c>
      <c r="V2473" s="179">
        <v>1960</v>
      </c>
      <c r="W2473" s="179" t="s">
        <v>2725</v>
      </c>
      <c r="X2473" s="79"/>
      <c r="Y2473" s="116">
        <v>42461</v>
      </c>
      <c r="Z2473" s="179">
        <v>100</v>
      </c>
      <c r="AA2473" s="336" t="s">
        <v>9765</v>
      </c>
      <c r="AB2473" s="179">
        <v>0</v>
      </c>
      <c r="AC2473" s="79"/>
      <c r="AD2473" s="179" t="s">
        <v>56</v>
      </c>
      <c r="AE2473" s="179" t="s">
        <v>55</v>
      </c>
      <c r="AF2473" s="179"/>
      <c r="AG2473" s="208" t="s">
        <v>14910</v>
      </c>
      <c r="AJ2473" s="1">
        <f t="shared" si="171"/>
        <v>0</v>
      </c>
    </row>
    <row r="2474" spans="1:36" ht="126">
      <c r="A2474" s="94" t="s">
        <v>12777</v>
      </c>
      <c r="B2474" s="179" t="s">
        <v>16</v>
      </c>
      <c r="C2474" s="179" t="s">
        <v>292</v>
      </c>
      <c r="D2474" s="79">
        <v>42681</v>
      </c>
      <c r="E2474" s="176">
        <v>7.2916666666666671E-2</v>
      </c>
      <c r="F2474" s="79">
        <v>42681</v>
      </c>
      <c r="G2474" s="176">
        <v>0.14791666666666667</v>
      </c>
      <c r="H2474" s="377">
        <f t="shared" si="172"/>
        <v>7.5000000004365575E-2</v>
      </c>
      <c r="I2474" s="179">
        <v>24</v>
      </c>
      <c r="J2474" s="179" t="s">
        <v>8808</v>
      </c>
      <c r="K2474" s="179" t="s">
        <v>52</v>
      </c>
      <c r="L2474" s="179" t="s">
        <v>4</v>
      </c>
      <c r="M2474" s="179" t="s">
        <v>4219</v>
      </c>
      <c r="N2474" s="179">
        <v>35</v>
      </c>
      <c r="O2474" s="179" t="s">
        <v>14</v>
      </c>
      <c r="P2474" s="179" t="s">
        <v>12892</v>
      </c>
      <c r="Q2474" s="179" t="s">
        <v>13351</v>
      </c>
      <c r="R2474" s="179">
        <v>45.28</v>
      </c>
      <c r="S2474" s="208"/>
      <c r="T2474" s="183">
        <f t="shared" si="173"/>
        <v>45.28</v>
      </c>
      <c r="U2474" s="208" t="s">
        <v>37</v>
      </c>
      <c r="V2474" s="208">
        <v>1976</v>
      </c>
      <c r="W2474" s="941" t="s">
        <v>14911</v>
      </c>
      <c r="X2474" s="208" t="s">
        <v>2722</v>
      </c>
      <c r="Y2474" s="179" t="s">
        <v>14912</v>
      </c>
      <c r="Z2474" s="208">
        <v>100</v>
      </c>
      <c r="AA2474" s="336" t="s">
        <v>9654</v>
      </c>
      <c r="AB2474" s="208">
        <v>0</v>
      </c>
      <c r="AC2474" s="208"/>
      <c r="AD2474" s="179" t="s">
        <v>0</v>
      </c>
      <c r="AE2474" s="179"/>
      <c r="AF2474" s="208"/>
      <c r="AG2474" s="179" t="s">
        <v>14913</v>
      </c>
      <c r="AJ2474" s="1">
        <f t="shared" si="171"/>
        <v>0</v>
      </c>
    </row>
    <row r="2475" spans="1:36" ht="173.25">
      <c r="A2475" s="94" t="s">
        <v>12777</v>
      </c>
      <c r="B2475" s="179" t="s">
        <v>16</v>
      </c>
      <c r="C2475" s="179" t="s">
        <v>292</v>
      </c>
      <c r="D2475" s="79">
        <v>42681</v>
      </c>
      <c r="E2475" s="176">
        <v>0.64236111111111105</v>
      </c>
      <c r="F2475" s="79">
        <v>42681</v>
      </c>
      <c r="G2475" s="176">
        <v>0.69652777777777775</v>
      </c>
      <c r="H2475" s="377">
        <f t="shared" si="172"/>
        <v>5.4166666668606922E-2</v>
      </c>
      <c r="I2475" s="179">
        <v>57</v>
      </c>
      <c r="J2475" s="179" t="s">
        <v>2463</v>
      </c>
      <c r="K2475" s="179" t="s">
        <v>15</v>
      </c>
      <c r="L2475" s="179" t="s">
        <v>30</v>
      </c>
      <c r="M2475" s="179" t="s">
        <v>4595</v>
      </c>
      <c r="N2475" s="179">
        <v>35</v>
      </c>
      <c r="O2475" s="179" t="s">
        <v>8</v>
      </c>
      <c r="P2475" s="179" t="s">
        <v>13352</v>
      </c>
      <c r="Q2475" s="179" t="s">
        <v>13353</v>
      </c>
      <c r="R2475" s="179">
        <v>29.1</v>
      </c>
      <c r="S2475" s="208">
        <v>19.690000000000001</v>
      </c>
      <c r="T2475" s="183">
        <f t="shared" si="173"/>
        <v>48.790000000000006</v>
      </c>
      <c r="U2475" s="179" t="s">
        <v>47</v>
      </c>
      <c r="V2475" s="179">
        <v>1978</v>
      </c>
      <c r="W2475" s="179" t="s">
        <v>14914</v>
      </c>
      <c r="X2475" s="179"/>
      <c r="Y2475" s="179" t="s">
        <v>9728</v>
      </c>
      <c r="Z2475" s="179">
        <v>100</v>
      </c>
      <c r="AA2475" s="336" t="s">
        <v>3067</v>
      </c>
      <c r="AB2475" s="179">
        <v>0</v>
      </c>
      <c r="AC2475" s="179"/>
      <c r="AD2475" s="179" t="s">
        <v>28</v>
      </c>
      <c r="AE2475" s="179" t="s">
        <v>55</v>
      </c>
      <c r="AF2475" s="179"/>
      <c r="AG2475" s="179" t="s">
        <v>14915</v>
      </c>
      <c r="AJ2475" s="1">
        <f t="shared" si="171"/>
        <v>0</v>
      </c>
    </row>
    <row r="2476" spans="1:36" ht="189">
      <c r="A2476" s="94" t="s">
        <v>12777</v>
      </c>
      <c r="B2476" s="179" t="s">
        <v>16</v>
      </c>
      <c r="C2476" s="179" t="s">
        <v>292</v>
      </c>
      <c r="D2476" s="79">
        <v>42681</v>
      </c>
      <c r="E2476" s="176">
        <v>0.87083333333333324</v>
      </c>
      <c r="F2476" s="79">
        <v>42682</v>
      </c>
      <c r="G2476" s="176">
        <v>0.40277777777777773</v>
      </c>
      <c r="H2476" s="377">
        <v>0.53194444444444444</v>
      </c>
      <c r="I2476" s="179">
        <v>3</v>
      </c>
      <c r="J2476" s="179" t="s">
        <v>144</v>
      </c>
      <c r="K2476" s="179" t="s">
        <v>52</v>
      </c>
      <c r="L2476" s="179" t="s">
        <v>10</v>
      </c>
      <c r="M2476" s="179" t="s">
        <v>713</v>
      </c>
      <c r="N2476" s="179" t="s">
        <v>3</v>
      </c>
      <c r="O2476" s="179" t="s">
        <v>8</v>
      </c>
      <c r="P2476" s="208" t="s">
        <v>714</v>
      </c>
      <c r="Q2476" s="179" t="s">
        <v>14916</v>
      </c>
      <c r="R2476" s="208">
        <v>0.86</v>
      </c>
      <c r="S2476" s="208">
        <v>0.05</v>
      </c>
      <c r="T2476" s="183">
        <f t="shared" si="173"/>
        <v>0.91</v>
      </c>
      <c r="U2476" s="179" t="s">
        <v>29</v>
      </c>
      <c r="V2476" s="179">
        <v>1955</v>
      </c>
      <c r="W2476" s="179" t="s">
        <v>2725</v>
      </c>
      <c r="X2476" s="179"/>
      <c r="Y2476" s="79">
        <v>42618</v>
      </c>
      <c r="Z2476" s="179">
        <v>100</v>
      </c>
      <c r="AA2476" s="336" t="s">
        <v>9654</v>
      </c>
      <c r="AB2476" s="179">
        <v>0</v>
      </c>
      <c r="AC2476" s="179"/>
      <c r="AD2476" s="179" t="s">
        <v>31</v>
      </c>
      <c r="AE2476" s="179" t="s">
        <v>55</v>
      </c>
      <c r="AF2476" s="179"/>
      <c r="AG2476" s="208" t="s">
        <v>14917</v>
      </c>
      <c r="AJ2476" s="1">
        <f t="shared" si="171"/>
        <v>0</v>
      </c>
    </row>
    <row r="2477" spans="1:36" ht="283.5">
      <c r="A2477" s="94" t="s">
        <v>12777</v>
      </c>
      <c r="B2477" s="179" t="s">
        <v>16</v>
      </c>
      <c r="C2477" s="179" t="s">
        <v>292</v>
      </c>
      <c r="D2477" s="79">
        <v>42681</v>
      </c>
      <c r="E2477" s="176">
        <v>0.99722222222222223</v>
      </c>
      <c r="F2477" s="79">
        <v>42682</v>
      </c>
      <c r="G2477" s="176">
        <v>0.53125</v>
      </c>
      <c r="H2477" s="377">
        <f t="shared" ref="H2477:H2482" si="174">(F2477+G2477)-(D2477+E2477)</f>
        <v>0.53402777777955635</v>
      </c>
      <c r="I2477" s="179">
        <v>12</v>
      </c>
      <c r="J2477" s="179" t="s">
        <v>144</v>
      </c>
      <c r="K2477" s="179" t="s">
        <v>15</v>
      </c>
      <c r="L2477" s="179" t="s">
        <v>4</v>
      </c>
      <c r="M2477" s="179" t="s">
        <v>12907</v>
      </c>
      <c r="N2477" s="179" t="s">
        <v>3</v>
      </c>
      <c r="O2477" s="179" t="s">
        <v>8</v>
      </c>
      <c r="P2477" s="208" t="s">
        <v>13354</v>
      </c>
      <c r="Q2477" s="179" t="s">
        <v>13355</v>
      </c>
      <c r="R2477" s="179">
        <v>56.9</v>
      </c>
      <c r="S2477" s="208"/>
      <c r="T2477" s="183">
        <f t="shared" si="173"/>
        <v>56.9</v>
      </c>
      <c r="U2477" s="179" t="s">
        <v>7</v>
      </c>
      <c r="V2477" s="179">
        <v>1981</v>
      </c>
      <c r="W2477" s="179" t="s">
        <v>14918</v>
      </c>
      <c r="X2477" s="179"/>
      <c r="Y2477" s="79">
        <v>42644</v>
      </c>
      <c r="Z2477" s="179">
        <v>100</v>
      </c>
      <c r="AA2477" s="336" t="s">
        <v>9765</v>
      </c>
      <c r="AB2477" s="179">
        <v>0</v>
      </c>
      <c r="AC2477" s="179"/>
      <c r="AD2477" s="179" t="s">
        <v>0</v>
      </c>
      <c r="AE2477" s="179"/>
      <c r="AF2477" s="179"/>
      <c r="AG2477" s="179" t="s">
        <v>14919</v>
      </c>
      <c r="AJ2477" s="1">
        <f t="shared" si="171"/>
        <v>0</v>
      </c>
    </row>
    <row r="2478" spans="1:36" ht="157.5">
      <c r="A2478" s="94" t="s">
        <v>12777</v>
      </c>
      <c r="B2478" s="179" t="s">
        <v>16</v>
      </c>
      <c r="C2478" s="179" t="s">
        <v>292</v>
      </c>
      <c r="D2478" s="79">
        <v>42682</v>
      </c>
      <c r="E2478" s="176">
        <v>5.9027777777777783E-2</v>
      </c>
      <c r="F2478" s="79">
        <v>42682</v>
      </c>
      <c r="G2478" s="176">
        <v>0.14930555555555555</v>
      </c>
      <c r="H2478" s="377">
        <f t="shared" si="174"/>
        <v>9.0277777773735579E-2</v>
      </c>
      <c r="I2478" s="179">
        <v>2</v>
      </c>
      <c r="J2478" s="179" t="s">
        <v>8594</v>
      </c>
      <c r="K2478" s="179" t="s">
        <v>52</v>
      </c>
      <c r="L2478" s="179" t="s">
        <v>4</v>
      </c>
      <c r="M2478" s="179" t="s">
        <v>12908</v>
      </c>
      <c r="N2478" s="179">
        <v>35</v>
      </c>
      <c r="O2478" s="179" t="s">
        <v>14</v>
      </c>
      <c r="P2478" s="179" t="s">
        <v>12909</v>
      </c>
      <c r="Q2478" s="179" t="s">
        <v>13356</v>
      </c>
      <c r="R2478" s="179">
        <v>0.82</v>
      </c>
      <c r="S2478" s="208"/>
      <c r="T2478" s="183">
        <f t="shared" si="173"/>
        <v>0.82</v>
      </c>
      <c r="U2478" s="179" t="s">
        <v>1</v>
      </c>
      <c r="V2478" s="179">
        <v>1992</v>
      </c>
      <c r="W2478" s="179" t="s">
        <v>14920</v>
      </c>
      <c r="X2478" s="179"/>
      <c r="Y2478" s="79">
        <v>42444</v>
      </c>
      <c r="Z2478" s="179">
        <v>100</v>
      </c>
      <c r="AA2478" s="336" t="s">
        <v>9742</v>
      </c>
      <c r="AB2478" s="179">
        <v>0</v>
      </c>
      <c r="AC2478" s="179"/>
      <c r="AD2478" s="179" t="s">
        <v>0</v>
      </c>
      <c r="AE2478" s="179"/>
      <c r="AF2478" s="179"/>
      <c r="AG2478" s="179" t="s">
        <v>14921</v>
      </c>
      <c r="AJ2478" s="1">
        <f t="shared" si="171"/>
        <v>0</v>
      </c>
    </row>
    <row r="2479" spans="1:36" ht="141.75">
      <c r="A2479" s="94" t="s">
        <v>12777</v>
      </c>
      <c r="B2479" s="179" t="s">
        <v>16</v>
      </c>
      <c r="C2479" s="179" t="s">
        <v>292</v>
      </c>
      <c r="D2479" s="79">
        <v>42682</v>
      </c>
      <c r="E2479" s="176">
        <v>0.68263888888888891</v>
      </c>
      <c r="F2479" s="79">
        <v>42682</v>
      </c>
      <c r="G2479" s="176">
        <v>0.72430555555555554</v>
      </c>
      <c r="H2479" s="377">
        <f t="shared" si="174"/>
        <v>4.1666666671517305E-2</v>
      </c>
      <c r="I2479" s="179">
        <v>3</v>
      </c>
      <c r="J2479" s="179" t="s">
        <v>144</v>
      </c>
      <c r="K2479" s="179" t="s">
        <v>15</v>
      </c>
      <c r="L2479" s="179" t="s">
        <v>10</v>
      </c>
      <c r="M2479" s="179" t="s">
        <v>6921</v>
      </c>
      <c r="N2479" s="179" t="s">
        <v>3</v>
      </c>
      <c r="O2479" s="179" t="s">
        <v>8</v>
      </c>
      <c r="P2479" s="208" t="s">
        <v>12910</v>
      </c>
      <c r="Q2479" s="179" t="s">
        <v>13357</v>
      </c>
      <c r="R2479" s="179">
        <v>0.11</v>
      </c>
      <c r="S2479" s="208"/>
      <c r="T2479" s="183">
        <f t="shared" si="173"/>
        <v>0.11</v>
      </c>
      <c r="U2479" s="179" t="s">
        <v>29</v>
      </c>
      <c r="V2479" s="179">
        <v>1949</v>
      </c>
      <c r="W2479" s="179" t="s">
        <v>2745</v>
      </c>
      <c r="X2479" s="179"/>
      <c r="Y2479" s="79">
        <v>42594</v>
      </c>
      <c r="Z2479" s="179">
        <v>100</v>
      </c>
      <c r="AA2479" s="336" t="s">
        <v>2854</v>
      </c>
      <c r="AB2479" s="179">
        <v>0</v>
      </c>
      <c r="AC2479" s="179"/>
      <c r="AD2479" s="336" t="s">
        <v>31</v>
      </c>
      <c r="AE2479" s="336" t="s">
        <v>55</v>
      </c>
      <c r="AF2479" s="179"/>
      <c r="AG2479" s="179" t="s">
        <v>14922</v>
      </c>
      <c r="AJ2479" s="1">
        <f t="shared" si="171"/>
        <v>0</v>
      </c>
    </row>
    <row r="2480" spans="1:36" ht="141.75">
      <c r="A2480" s="94" t="s">
        <v>12777</v>
      </c>
      <c r="B2480" s="179" t="s">
        <v>16</v>
      </c>
      <c r="C2480" s="179" t="s">
        <v>488</v>
      </c>
      <c r="D2480" s="79">
        <v>42685</v>
      </c>
      <c r="E2480" s="176">
        <v>0.51527777777777783</v>
      </c>
      <c r="F2480" s="79">
        <v>42685</v>
      </c>
      <c r="G2480" s="176">
        <v>0.51597222222222217</v>
      </c>
      <c r="H2480" s="377">
        <f t="shared" si="174"/>
        <v>6.944444467080757E-4</v>
      </c>
      <c r="I2480" s="179">
        <v>28</v>
      </c>
      <c r="J2480" s="179" t="s">
        <v>12841</v>
      </c>
      <c r="K2480" s="208" t="s">
        <v>146</v>
      </c>
      <c r="L2480" s="179" t="s">
        <v>17</v>
      </c>
      <c r="M2480" s="179" t="s">
        <v>12842</v>
      </c>
      <c r="N2480" s="179">
        <v>35</v>
      </c>
      <c r="O2480" s="179" t="s">
        <v>14</v>
      </c>
      <c r="P2480" s="208" t="s">
        <v>13358</v>
      </c>
      <c r="Q2480" s="179" t="s">
        <v>13359</v>
      </c>
      <c r="R2480" s="179"/>
      <c r="S2480" s="208">
        <v>1.59</v>
      </c>
      <c r="T2480" s="183">
        <f t="shared" si="173"/>
        <v>1.59</v>
      </c>
      <c r="U2480" s="179"/>
      <c r="V2480" s="179"/>
      <c r="W2480" s="179"/>
      <c r="X2480" s="179"/>
      <c r="Y2480" s="79"/>
      <c r="Z2480" s="179"/>
      <c r="AA2480" s="380"/>
      <c r="AB2480" s="179"/>
      <c r="AC2480" s="179"/>
      <c r="AD2480" s="179" t="s">
        <v>38</v>
      </c>
      <c r="AE2480" s="179"/>
      <c r="AF2480" s="179"/>
      <c r="AG2480" s="179" t="s">
        <v>2867</v>
      </c>
      <c r="AJ2480" s="1">
        <f t="shared" si="171"/>
        <v>0</v>
      </c>
    </row>
    <row r="2481" spans="1:37" ht="204.75">
      <c r="A2481" s="94" t="s">
        <v>12777</v>
      </c>
      <c r="B2481" s="179" t="s">
        <v>16</v>
      </c>
      <c r="C2481" s="179" t="s">
        <v>292</v>
      </c>
      <c r="D2481" s="79">
        <v>42691</v>
      </c>
      <c r="E2481" s="176">
        <v>0.3263888888888889</v>
      </c>
      <c r="F2481" s="79">
        <v>42691</v>
      </c>
      <c r="G2481" s="176">
        <v>0.36805555555555558</v>
      </c>
      <c r="H2481" s="377">
        <f t="shared" si="174"/>
        <v>4.1666666664241347E-2</v>
      </c>
      <c r="I2481" s="179">
        <v>1</v>
      </c>
      <c r="J2481" s="179" t="s">
        <v>144</v>
      </c>
      <c r="K2481" s="179" t="s">
        <v>21</v>
      </c>
      <c r="L2481" s="179" t="s">
        <v>4</v>
      </c>
      <c r="M2481" s="179" t="s">
        <v>151</v>
      </c>
      <c r="N2481" s="179" t="s">
        <v>3</v>
      </c>
      <c r="O2481" s="179" t="s">
        <v>8</v>
      </c>
      <c r="P2481" s="208" t="s">
        <v>12983</v>
      </c>
      <c r="Q2481" s="179" t="s">
        <v>13360</v>
      </c>
      <c r="R2481" s="179">
        <v>0.33</v>
      </c>
      <c r="S2481" s="208"/>
      <c r="T2481" s="183">
        <f t="shared" si="173"/>
        <v>0.33</v>
      </c>
      <c r="U2481" s="179" t="s">
        <v>37</v>
      </c>
      <c r="V2481" s="179">
        <v>2016</v>
      </c>
      <c r="W2481" s="179" t="s">
        <v>14923</v>
      </c>
      <c r="X2481" s="179" t="s">
        <v>9666</v>
      </c>
      <c r="Y2481" s="79">
        <v>42657</v>
      </c>
      <c r="Z2481" s="179">
        <v>100</v>
      </c>
      <c r="AA2481" s="336" t="s">
        <v>9427</v>
      </c>
      <c r="AB2481" s="179">
        <v>0</v>
      </c>
      <c r="AC2481" s="179"/>
      <c r="AD2481" s="179" t="s">
        <v>58</v>
      </c>
      <c r="AE2481" s="179" t="s">
        <v>67</v>
      </c>
      <c r="AF2481" s="179"/>
      <c r="AG2481" s="179" t="s">
        <v>14924</v>
      </c>
      <c r="AJ2481" s="1">
        <f t="shared" si="171"/>
        <v>0</v>
      </c>
    </row>
    <row r="2482" spans="1:37" ht="126">
      <c r="A2482" s="94" t="s">
        <v>12777</v>
      </c>
      <c r="B2482" s="179" t="s">
        <v>16</v>
      </c>
      <c r="C2482" s="179" t="s">
        <v>292</v>
      </c>
      <c r="D2482" s="79">
        <v>42693</v>
      </c>
      <c r="E2482" s="176">
        <v>0.52083333333333337</v>
      </c>
      <c r="F2482" s="79">
        <v>42693</v>
      </c>
      <c r="G2482" s="176">
        <v>0.52083333333333337</v>
      </c>
      <c r="H2482" s="377">
        <f t="shared" si="174"/>
        <v>0</v>
      </c>
      <c r="I2482" s="179">
        <v>16</v>
      </c>
      <c r="J2482" s="179" t="s">
        <v>144</v>
      </c>
      <c r="K2482" s="179" t="s">
        <v>9</v>
      </c>
      <c r="L2482" s="71" t="s">
        <v>10</v>
      </c>
      <c r="M2482" s="179" t="s">
        <v>4436</v>
      </c>
      <c r="N2482" s="179" t="s">
        <v>3</v>
      </c>
      <c r="O2482" s="179" t="s">
        <v>8</v>
      </c>
      <c r="P2482" s="208" t="s">
        <v>12993</v>
      </c>
      <c r="Q2482" s="179" t="s">
        <v>13361</v>
      </c>
      <c r="R2482" s="179">
        <v>0.73</v>
      </c>
      <c r="S2482" s="208"/>
      <c r="T2482" s="183">
        <f t="shared" si="173"/>
        <v>0.73</v>
      </c>
      <c r="U2482" s="179" t="s">
        <v>29</v>
      </c>
      <c r="V2482" s="179">
        <v>1980</v>
      </c>
      <c r="W2482" s="179" t="s">
        <v>2745</v>
      </c>
      <c r="X2482" s="179"/>
      <c r="Y2482" s="179" t="s">
        <v>14925</v>
      </c>
      <c r="Z2482" s="179">
        <v>100</v>
      </c>
      <c r="AA2482" s="336" t="s">
        <v>9742</v>
      </c>
      <c r="AB2482" s="179">
        <v>0</v>
      </c>
      <c r="AC2482" s="179"/>
      <c r="AD2482" s="336" t="s">
        <v>31</v>
      </c>
      <c r="AE2482" s="336" t="s">
        <v>55</v>
      </c>
      <c r="AF2482" s="179"/>
      <c r="AG2482" s="179" t="s">
        <v>14926</v>
      </c>
      <c r="AJ2482" s="1">
        <f t="shared" si="171"/>
        <v>0</v>
      </c>
    </row>
    <row r="2483" spans="1:37" ht="63">
      <c r="A2483" s="94" t="s">
        <v>12777</v>
      </c>
      <c r="B2483" s="179" t="s">
        <v>6</v>
      </c>
      <c r="C2483" s="179" t="s">
        <v>1876</v>
      </c>
      <c r="D2483" s="169">
        <v>42690</v>
      </c>
      <c r="E2483" s="68">
        <v>0.96875</v>
      </c>
      <c r="F2483" s="169">
        <v>42690</v>
      </c>
      <c r="G2483" s="68">
        <v>0.98958333333333337</v>
      </c>
      <c r="H2483" s="68">
        <v>2.0833333333333332E-2</v>
      </c>
      <c r="I2483" s="208">
        <v>6</v>
      </c>
      <c r="J2483" s="208" t="s">
        <v>658</v>
      </c>
      <c r="K2483" s="208"/>
      <c r="L2483" s="208" t="s">
        <v>4</v>
      </c>
      <c r="M2483" s="208" t="s">
        <v>12969</v>
      </c>
      <c r="N2483" s="208" t="s">
        <v>3</v>
      </c>
      <c r="O2483" s="208" t="s">
        <v>8</v>
      </c>
      <c r="P2483" s="208" t="s">
        <v>12970</v>
      </c>
      <c r="Q2483" s="600" t="s">
        <v>14746</v>
      </c>
      <c r="R2483" s="254">
        <v>3</v>
      </c>
      <c r="S2483" s="208">
        <v>1.9</v>
      </c>
      <c r="T2483" s="254">
        <v>4.9000000000000004</v>
      </c>
      <c r="U2483" s="600" t="s">
        <v>45</v>
      </c>
      <c r="V2483" s="600">
        <v>2010</v>
      </c>
      <c r="W2483" s="906"/>
      <c r="X2483" s="600"/>
      <c r="Y2483" s="914">
        <v>40210</v>
      </c>
      <c r="Z2483" s="600"/>
      <c r="AA2483" s="915" t="s">
        <v>14747</v>
      </c>
      <c r="AB2483" s="600">
        <v>6</v>
      </c>
      <c r="AC2483" s="906"/>
      <c r="AD2483" s="600" t="s">
        <v>23</v>
      </c>
      <c r="AE2483" s="600"/>
      <c r="AF2483" s="600"/>
      <c r="AG2483" s="600"/>
      <c r="AJ2483" s="1">
        <f t="shared" si="171"/>
        <v>0</v>
      </c>
    </row>
    <row r="2484" spans="1:37" ht="204.75">
      <c r="A2484" s="94" t="s">
        <v>12777</v>
      </c>
      <c r="B2484" s="179" t="s">
        <v>16</v>
      </c>
      <c r="C2484" s="179" t="s">
        <v>292</v>
      </c>
      <c r="D2484" s="79">
        <v>42693</v>
      </c>
      <c r="E2484" s="176">
        <v>0.75</v>
      </c>
      <c r="F2484" s="79">
        <v>42693</v>
      </c>
      <c r="G2484" s="176">
        <v>0.82291666666666663</v>
      </c>
      <c r="H2484" s="377">
        <f>(F2484+G2484)-(D2484+E2484)</f>
        <v>7.2916666664241347E-2</v>
      </c>
      <c r="I2484" s="179">
        <v>1</v>
      </c>
      <c r="J2484" s="179" t="s">
        <v>144</v>
      </c>
      <c r="K2484" s="179" t="s">
        <v>21</v>
      </c>
      <c r="L2484" s="179" t="s">
        <v>4</v>
      </c>
      <c r="M2484" s="179" t="s">
        <v>151</v>
      </c>
      <c r="N2484" s="179" t="s">
        <v>3</v>
      </c>
      <c r="O2484" s="179" t="s">
        <v>8</v>
      </c>
      <c r="P2484" s="179" t="s">
        <v>12983</v>
      </c>
      <c r="Q2484" s="179" t="s">
        <v>13363</v>
      </c>
      <c r="R2484" s="179">
        <v>0.57999999999999996</v>
      </c>
      <c r="S2484" s="208"/>
      <c r="T2484" s="183">
        <f>SUM(R2484:S2484)</f>
        <v>0.57999999999999996</v>
      </c>
      <c r="U2484" s="179" t="s">
        <v>37</v>
      </c>
      <c r="V2484" s="179">
        <v>2016</v>
      </c>
      <c r="W2484" s="179" t="s">
        <v>14923</v>
      </c>
      <c r="X2484" s="179" t="s">
        <v>9666</v>
      </c>
      <c r="Y2484" s="79">
        <v>42657</v>
      </c>
      <c r="Z2484" s="179">
        <v>100</v>
      </c>
      <c r="AA2484" s="336" t="s">
        <v>9427</v>
      </c>
      <c r="AB2484" s="179">
        <v>0</v>
      </c>
      <c r="AC2484" s="179"/>
      <c r="AD2484" s="179" t="s">
        <v>58</v>
      </c>
      <c r="AE2484" s="179" t="s">
        <v>67</v>
      </c>
      <c r="AF2484" s="179"/>
      <c r="AG2484" s="179" t="s">
        <v>14924</v>
      </c>
      <c r="AJ2484" s="1">
        <f t="shared" si="171"/>
        <v>0</v>
      </c>
    </row>
    <row r="2485" spans="1:37" ht="204.75">
      <c r="A2485" s="94" t="s">
        <v>12777</v>
      </c>
      <c r="B2485" s="208" t="s">
        <v>16</v>
      </c>
      <c r="C2485" s="179" t="s">
        <v>292</v>
      </c>
      <c r="D2485" s="79">
        <v>42694</v>
      </c>
      <c r="E2485" s="176">
        <v>0.52777777777777779</v>
      </c>
      <c r="F2485" s="79">
        <v>42694</v>
      </c>
      <c r="G2485" s="176">
        <v>0.57638888888888895</v>
      </c>
      <c r="H2485" s="377">
        <f>(F2485+G2485)-(D2485+E2485)</f>
        <v>4.8611111109494232E-2</v>
      </c>
      <c r="I2485" s="179">
        <v>1</v>
      </c>
      <c r="J2485" s="179" t="s">
        <v>8808</v>
      </c>
      <c r="K2485" s="179" t="s">
        <v>21</v>
      </c>
      <c r="L2485" s="179" t="s">
        <v>4</v>
      </c>
      <c r="M2485" s="179" t="s">
        <v>151</v>
      </c>
      <c r="N2485" s="179">
        <v>35</v>
      </c>
      <c r="O2485" s="179" t="s">
        <v>14</v>
      </c>
      <c r="P2485" s="179" t="s">
        <v>12983</v>
      </c>
      <c r="Q2485" s="179" t="s">
        <v>13364</v>
      </c>
      <c r="R2485" s="179">
        <v>0.38</v>
      </c>
      <c r="S2485" s="208"/>
      <c r="T2485" s="183">
        <f>SUM(R2485:S2485)</f>
        <v>0.38</v>
      </c>
      <c r="U2485" s="179" t="s">
        <v>37</v>
      </c>
      <c r="V2485" s="179">
        <v>2016</v>
      </c>
      <c r="W2485" s="179" t="s">
        <v>14923</v>
      </c>
      <c r="X2485" s="179" t="s">
        <v>9666</v>
      </c>
      <c r="Y2485" s="79">
        <v>42657</v>
      </c>
      <c r="Z2485" s="179">
        <v>100</v>
      </c>
      <c r="AA2485" s="336" t="s">
        <v>9427</v>
      </c>
      <c r="AB2485" s="179">
        <v>0</v>
      </c>
      <c r="AC2485" s="179"/>
      <c r="AD2485" s="179" t="s">
        <v>58</v>
      </c>
      <c r="AE2485" s="179" t="s">
        <v>67</v>
      </c>
      <c r="AF2485" s="179"/>
      <c r="AG2485" s="179" t="s">
        <v>14924</v>
      </c>
      <c r="AJ2485" s="1">
        <f t="shared" si="171"/>
        <v>0</v>
      </c>
    </row>
    <row r="2486" spans="1:37" ht="47.25">
      <c r="A2486" s="179" t="s">
        <v>6868</v>
      </c>
      <c r="B2486" s="179" t="s">
        <v>13</v>
      </c>
      <c r="C2486" s="179" t="s">
        <v>147</v>
      </c>
      <c r="D2486" s="169">
        <v>42606</v>
      </c>
      <c r="E2486" s="68">
        <v>0.96250000000000002</v>
      </c>
      <c r="F2486" s="169">
        <v>42606</v>
      </c>
      <c r="G2486" s="68">
        <v>0.98819444444444438</v>
      </c>
      <c r="H2486" s="68">
        <f>G2486-E2486</f>
        <v>2.5694444444444353E-2</v>
      </c>
      <c r="I2486" s="179">
        <v>10</v>
      </c>
      <c r="J2486" s="179" t="s">
        <v>141</v>
      </c>
      <c r="K2486" s="179" t="s">
        <v>141</v>
      </c>
      <c r="L2486" s="179" t="s">
        <v>12</v>
      </c>
      <c r="M2486" s="179" t="s">
        <v>7790</v>
      </c>
      <c r="N2486" s="179" t="s">
        <v>3</v>
      </c>
      <c r="O2486" s="179" t="s">
        <v>24</v>
      </c>
      <c r="P2486" s="179" t="s">
        <v>63</v>
      </c>
      <c r="Q2486" s="61" t="s">
        <v>8335</v>
      </c>
      <c r="R2486" s="179">
        <v>0.8</v>
      </c>
      <c r="S2486" s="179">
        <v>4.0999999999999996</v>
      </c>
      <c r="T2486" s="190">
        <f>R2486+S2486</f>
        <v>4.8999999999999995</v>
      </c>
      <c r="U2486" s="179" t="s">
        <v>62</v>
      </c>
      <c r="V2486" s="179" t="s">
        <v>141</v>
      </c>
      <c r="W2486" s="179" t="s">
        <v>141</v>
      </c>
      <c r="X2486" s="179" t="s">
        <v>141</v>
      </c>
      <c r="Y2486" s="179" t="s">
        <v>141</v>
      </c>
      <c r="Z2486" s="179" t="s">
        <v>141</v>
      </c>
      <c r="AA2486" s="179" t="s">
        <v>141</v>
      </c>
      <c r="AB2486" s="179" t="s">
        <v>141</v>
      </c>
      <c r="AC2486" s="179" t="s">
        <v>141</v>
      </c>
      <c r="AD2486" s="115" t="s">
        <v>23</v>
      </c>
      <c r="AE2486" s="179" t="s">
        <v>141</v>
      </c>
      <c r="AF2486" s="179" t="s">
        <v>141</v>
      </c>
      <c r="AG2486" s="179" t="s">
        <v>141</v>
      </c>
      <c r="AJ2486" s="1">
        <f t="shared" si="171"/>
        <v>0</v>
      </c>
      <c r="AK2486" s="1">
        <f>AJ2486-T2486</f>
        <v>-4.8999999999999995</v>
      </c>
    </row>
    <row r="2487" spans="1:37" ht="252">
      <c r="A2487" s="94" t="s">
        <v>12777</v>
      </c>
      <c r="B2487" s="208" t="s">
        <v>16</v>
      </c>
      <c r="C2487" s="208" t="s">
        <v>246</v>
      </c>
      <c r="D2487" s="293">
        <v>42698</v>
      </c>
      <c r="E2487" s="182">
        <v>0.45347222222222222</v>
      </c>
      <c r="F2487" s="293">
        <v>42698</v>
      </c>
      <c r="G2487" s="182">
        <v>0.45347222222222222</v>
      </c>
      <c r="H2487" s="940">
        <f>(F2487+G2487)-(D2487+E2487)</f>
        <v>0</v>
      </c>
      <c r="I2487" s="208">
        <v>9</v>
      </c>
      <c r="J2487" s="208" t="s">
        <v>144</v>
      </c>
      <c r="K2487" s="208" t="s">
        <v>146</v>
      </c>
      <c r="L2487" s="208" t="s">
        <v>10</v>
      </c>
      <c r="M2487" s="208" t="s">
        <v>2407</v>
      </c>
      <c r="N2487" s="208" t="s">
        <v>3</v>
      </c>
      <c r="O2487" s="208" t="s">
        <v>8</v>
      </c>
      <c r="P2487" s="208" t="s">
        <v>2825</v>
      </c>
      <c r="Q2487" s="208" t="s">
        <v>2826</v>
      </c>
      <c r="R2487" s="208"/>
      <c r="S2487" s="208">
        <v>0.91</v>
      </c>
      <c r="T2487" s="183">
        <f>SUM(R2487:S2487)</f>
        <v>0.91</v>
      </c>
      <c r="U2487" s="208" t="s">
        <v>29</v>
      </c>
      <c r="V2487" s="208">
        <v>1954</v>
      </c>
      <c r="W2487" s="208" t="s">
        <v>2725</v>
      </c>
      <c r="X2487" s="208"/>
      <c r="Y2487" s="208" t="s">
        <v>14932</v>
      </c>
      <c r="Z2487" s="208">
        <v>100</v>
      </c>
      <c r="AA2487" s="352" t="s">
        <v>2828</v>
      </c>
      <c r="AB2487" s="208">
        <v>0</v>
      </c>
      <c r="AC2487" s="208"/>
      <c r="AD2487" s="208" t="s">
        <v>31</v>
      </c>
      <c r="AE2487" s="208" t="s">
        <v>55</v>
      </c>
      <c r="AF2487" s="208"/>
      <c r="AG2487" s="208" t="s">
        <v>2829</v>
      </c>
      <c r="AJ2487" s="1">
        <f t="shared" si="171"/>
        <v>0</v>
      </c>
    </row>
    <row r="2488" spans="1:37" ht="267.75">
      <c r="A2488" s="94" t="s">
        <v>12777</v>
      </c>
      <c r="B2488" s="179" t="s">
        <v>16</v>
      </c>
      <c r="C2488" s="179" t="s">
        <v>488</v>
      </c>
      <c r="D2488" s="79">
        <v>42698</v>
      </c>
      <c r="E2488" s="176">
        <v>0.57638888888888895</v>
      </c>
      <c r="F2488" s="79">
        <v>42698</v>
      </c>
      <c r="G2488" s="176">
        <v>0.5854166666666667</v>
      </c>
      <c r="H2488" s="377">
        <f>(F2488+G2488)-(D2488+E2488)</f>
        <v>9.0277777781011537E-3</v>
      </c>
      <c r="I2488" s="179">
        <v>132</v>
      </c>
      <c r="J2488" s="179" t="s">
        <v>7439</v>
      </c>
      <c r="K2488" s="179" t="s">
        <v>21</v>
      </c>
      <c r="L2488" s="179" t="s">
        <v>17</v>
      </c>
      <c r="M2488" s="179" t="s">
        <v>13048</v>
      </c>
      <c r="N2488" s="179">
        <v>110</v>
      </c>
      <c r="O2488" s="179" t="s">
        <v>8</v>
      </c>
      <c r="P2488" s="208" t="s">
        <v>13368</v>
      </c>
      <c r="Q2488" s="179" t="s">
        <v>13369</v>
      </c>
      <c r="R2488" s="179">
        <v>28.85</v>
      </c>
      <c r="S2488" s="208">
        <v>9.9499999999999993</v>
      </c>
      <c r="T2488" s="183">
        <f>SUM(R2488:S2488)</f>
        <v>38.799999999999997</v>
      </c>
      <c r="U2488" s="179" t="s">
        <v>29</v>
      </c>
      <c r="V2488" s="179"/>
      <c r="W2488" s="179"/>
      <c r="X2488" s="179"/>
      <c r="Y2488" s="336"/>
      <c r="Z2488" s="179"/>
      <c r="AA2488" s="116"/>
      <c r="AB2488" s="179"/>
      <c r="AC2488" s="179"/>
      <c r="AD2488" s="179" t="s">
        <v>38</v>
      </c>
      <c r="AE2488" s="179" t="s">
        <v>55</v>
      </c>
      <c r="AF2488" s="179"/>
      <c r="AG2488" s="179" t="s">
        <v>2867</v>
      </c>
      <c r="AJ2488" s="1">
        <f t="shared" si="171"/>
        <v>0</v>
      </c>
    </row>
    <row r="2489" spans="1:37" ht="189">
      <c r="A2489" s="94" t="s">
        <v>12777</v>
      </c>
      <c r="B2489" s="179" t="s">
        <v>16</v>
      </c>
      <c r="C2489" s="179" t="s">
        <v>292</v>
      </c>
      <c r="D2489" s="79">
        <v>42698</v>
      </c>
      <c r="E2489" s="176">
        <v>0.69930555555555562</v>
      </c>
      <c r="F2489" s="79">
        <v>42698</v>
      </c>
      <c r="G2489" s="176">
        <v>0.74305555555555547</v>
      </c>
      <c r="H2489" s="377">
        <f>(F2489+G2489)-(D2489+E2489)</f>
        <v>4.3749999997089617E-2</v>
      </c>
      <c r="I2489" s="179">
        <v>2</v>
      </c>
      <c r="J2489" s="179" t="s">
        <v>4432</v>
      </c>
      <c r="K2489" s="179" t="s">
        <v>15</v>
      </c>
      <c r="L2489" s="179" t="s">
        <v>10</v>
      </c>
      <c r="M2489" s="179" t="s">
        <v>713</v>
      </c>
      <c r="N2489" s="179" t="s">
        <v>3</v>
      </c>
      <c r="O2489" s="179" t="s">
        <v>8</v>
      </c>
      <c r="P2489" s="208" t="s">
        <v>8562</v>
      </c>
      <c r="Q2489" s="179" t="s">
        <v>13370</v>
      </c>
      <c r="R2489" s="208">
        <v>0.17</v>
      </c>
      <c r="S2489" s="208">
        <v>0.91</v>
      </c>
      <c r="T2489" s="183">
        <f>SUM(R2489:S2489)</f>
        <v>1.08</v>
      </c>
      <c r="U2489" s="179" t="s">
        <v>29</v>
      </c>
      <c r="V2489" s="179">
        <v>1949</v>
      </c>
      <c r="W2489" s="179" t="s">
        <v>2745</v>
      </c>
      <c r="X2489" s="179"/>
      <c r="Y2489" s="79">
        <v>42598</v>
      </c>
      <c r="Z2489" s="179">
        <v>100</v>
      </c>
      <c r="AA2489" s="336" t="s">
        <v>2854</v>
      </c>
      <c r="AB2489" s="179">
        <v>0</v>
      </c>
      <c r="AC2489" s="179"/>
      <c r="AD2489" s="179" t="s">
        <v>31</v>
      </c>
      <c r="AE2489" s="179" t="s">
        <v>55</v>
      </c>
      <c r="AF2489" s="179"/>
      <c r="AG2489" s="208" t="s">
        <v>14933</v>
      </c>
      <c r="AJ2489" s="1">
        <f t="shared" si="171"/>
        <v>0</v>
      </c>
    </row>
    <row r="2490" spans="1:37" ht="47.25">
      <c r="A2490" s="179" t="s">
        <v>6868</v>
      </c>
      <c r="B2490" s="115" t="s">
        <v>71</v>
      </c>
      <c r="C2490" s="115" t="s">
        <v>71</v>
      </c>
      <c r="D2490" s="383">
        <v>42604</v>
      </c>
      <c r="E2490" s="68">
        <v>0.57152777777777775</v>
      </c>
      <c r="F2490" s="121">
        <v>42604</v>
      </c>
      <c r="G2490" s="68">
        <v>0.625</v>
      </c>
      <c r="H2490" s="69">
        <v>5.3472222222222254E-2</v>
      </c>
      <c r="I2490" s="179">
        <v>8</v>
      </c>
      <c r="J2490" s="179"/>
      <c r="K2490" s="115"/>
      <c r="L2490" s="115" t="s">
        <v>10</v>
      </c>
      <c r="M2490" s="115" t="s">
        <v>7771</v>
      </c>
      <c r="N2490" s="179">
        <v>35</v>
      </c>
      <c r="O2490" s="179" t="s">
        <v>14</v>
      </c>
      <c r="P2490" s="179" t="s">
        <v>7727</v>
      </c>
      <c r="Q2490" s="385" t="s">
        <v>8295</v>
      </c>
      <c r="R2490" s="179">
        <v>3.9990000000000001</v>
      </c>
      <c r="S2490" s="179">
        <v>0.89800000000000002</v>
      </c>
      <c r="T2490" s="179">
        <v>4.8970000000000002</v>
      </c>
      <c r="U2490" s="115"/>
      <c r="V2490" s="179"/>
      <c r="W2490" s="179"/>
      <c r="X2490" s="179"/>
      <c r="Y2490" s="336"/>
      <c r="Z2490" s="179"/>
      <c r="AA2490" s="336"/>
      <c r="AB2490" s="179"/>
      <c r="AC2490" s="336"/>
      <c r="AD2490" s="115" t="s">
        <v>23</v>
      </c>
      <c r="AE2490" s="179"/>
      <c r="AF2490" s="179"/>
      <c r="AG2490" s="115" t="s">
        <v>8295</v>
      </c>
      <c r="AJ2490" s="1">
        <f t="shared" si="171"/>
        <v>0</v>
      </c>
      <c r="AK2490" s="1">
        <f>AJ2490-T2490</f>
        <v>-4.8970000000000002</v>
      </c>
    </row>
    <row r="2491" spans="1:37" s="16" customFormat="1" ht="141.75">
      <c r="A2491" s="94" t="s">
        <v>12777</v>
      </c>
      <c r="B2491" s="179" t="s">
        <v>16</v>
      </c>
      <c r="C2491" s="179" t="s">
        <v>292</v>
      </c>
      <c r="D2491" s="79">
        <v>42701</v>
      </c>
      <c r="E2491" s="176">
        <v>0.59305555555555556</v>
      </c>
      <c r="F2491" s="79">
        <v>42701</v>
      </c>
      <c r="G2491" s="176">
        <v>0.59305555555555556</v>
      </c>
      <c r="H2491" s="377">
        <f>(F2491+G2491)-(D2491+E2491)</f>
        <v>0</v>
      </c>
      <c r="I2491" s="179">
        <v>15</v>
      </c>
      <c r="J2491" s="179" t="s">
        <v>303</v>
      </c>
      <c r="K2491" s="179" t="s">
        <v>9</v>
      </c>
      <c r="L2491" s="179" t="s">
        <v>10</v>
      </c>
      <c r="M2491" s="179" t="s">
        <v>2407</v>
      </c>
      <c r="N2491" s="179" t="s">
        <v>3</v>
      </c>
      <c r="O2491" s="179" t="s">
        <v>8</v>
      </c>
      <c r="P2491" s="208" t="s">
        <v>13085</v>
      </c>
      <c r="Q2491" s="179" t="s">
        <v>13086</v>
      </c>
      <c r="R2491" s="208"/>
      <c r="S2491" s="208">
        <v>2.2599999999999998</v>
      </c>
      <c r="T2491" s="183">
        <f>SUM(R2491:S2491)</f>
        <v>2.2599999999999998</v>
      </c>
      <c r="U2491" s="179" t="s">
        <v>29</v>
      </c>
      <c r="V2491" s="179">
        <v>1969</v>
      </c>
      <c r="W2491" s="179" t="s">
        <v>2725</v>
      </c>
      <c r="X2491" s="179"/>
      <c r="Y2491" s="208" t="s">
        <v>14935</v>
      </c>
      <c r="Z2491" s="179">
        <v>100</v>
      </c>
      <c r="AA2491" s="336" t="s">
        <v>9418</v>
      </c>
      <c r="AB2491" s="179">
        <v>2</v>
      </c>
      <c r="AC2491" s="179"/>
      <c r="AD2491" s="179" t="s">
        <v>56</v>
      </c>
      <c r="AE2491" s="179" t="s">
        <v>55</v>
      </c>
      <c r="AF2491" s="179"/>
      <c r="AG2491" s="179" t="s">
        <v>14936</v>
      </c>
      <c r="AJ2491" s="1">
        <f t="shared" si="171"/>
        <v>0</v>
      </c>
    </row>
    <row r="2492" spans="1:37" s="16" customFormat="1" ht="252">
      <c r="A2492" s="94" t="s">
        <v>12777</v>
      </c>
      <c r="B2492" s="179" t="s">
        <v>16</v>
      </c>
      <c r="C2492" s="179" t="s">
        <v>292</v>
      </c>
      <c r="D2492" s="79">
        <v>42702</v>
      </c>
      <c r="E2492" s="176">
        <v>0.41875000000000001</v>
      </c>
      <c r="F2492" s="79">
        <v>42702</v>
      </c>
      <c r="G2492" s="176">
        <v>0.4368055555555555</v>
      </c>
      <c r="H2492" s="377">
        <f>(F2492+G2492)-(D2492+E2492)</f>
        <v>1.8055555556202307E-2</v>
      </c>
      <c r="I2492" s="179">
        <v>7</v>
      </c>
      <c r="J2492" s="179" t="s">
        <v>144</v>
      </c>
      <c r="K2492" s="208" t="s">
        <v>146</v>
      </c>
      <c r="L2492" s="179" t="s">
        <v>10</v>
      </c>
      <c r="M2492" s="179" t="s">
        <v>2407</v>
      </c>
      <c r="N2492" s="179" t="s">
        <v>3</v>
      </c>
      <c r="O2492" s="179" t="s">
        <v>8</v>
      </c>
      <c r="P2492" s="942" t="s">
        <v>2825</v>
      </c>
      <c r="Q2492" s="208" t="s">
        <v>13100</v>
      </c>
      <c r="R2492" s="179">
        <v>0.8</v>
      </c>
      <c r="S2492" s="208"/>
      <c r="T2492" s="183">
        <f>SUM(R2492:S2492)</f>
        <v>0.8</v>
      </c>
      <c r="U2492" s="208" t="s">
        <v>29</v>
      </c>
      <c r="V2492" s="208">
        <v>1954</v>
      </c>
      <c r="W2492" s="208" t="s">
        <v>2725</v>
      </c>
      <c r="X2492" s="208"/>
      <c r="Y2492" s="208" t="s">
        <v>14932</v>
      </c>
      <c r="Z2492" s="208">
        <v>100</v>
      </c>
      <c r="AA2492" s="352" t="s">
        <v>9654</v>
      </c>
      <c r="AB2492" s="208">
        <v>0</v>
      </c>
      <c r="AC2492" s="208"/>
      <c r="AD2492" s="208" t="s">
        <v>31</v>
      </c>
      <c r="AE2492" s="208" t="s">
        <v>55</v>
      </c>
      <c r="AF2492" s="208"/>
      <c r="AG2492" s="208" t="s">
        <v>14937</v>
      </c>
      <c r="AJ2492" s="1">
        <f t="shared" si="171"/>
        <v>0</v>
      </c>
    </row>
    <row r="2493" spans="1:37" s="16" customFormat="1" ht="189">
      <c r="A2493" s="94" t="s">
        <v>12777</v>
      </c>
      <c r="B2493" s="179" t="s">
        <v>16</v>
      </c>
      <c r="C2493" s="179" t="s">
        <v>292</v>
      </c>
      <c r="D2493" s="79">
        <v>42702</v>
      </c>
      <c r="E2493" s="176">
        <v>0.77083333333333337</v>
      </c>
      <c r="F2493" s="79">
        <v>42702</v>
      </c>
      <c r="G2493" s="176">
        <v>0.82291666666666663</v>
      </c>
      <c r="H2493" s="377">
        <f>(F2493+G2493)-(D2493+E2493)</f>
        <v>5.2083333328482695E-2</v>
      </c>
      <c r="I2493" s="179">
        <v>4</v>
      </c>
      <c r="J2493" s="179" t="s">
        <v>4432</v>
      </c>
      <c r="K2493" s="179" t="s">
        <v>21</v>
      </c>
      <c r="L2493" s="179" t="s">
        <v>10</v>
      </c>
      <c r="M2493" s="179" t="s">
        <v>8105</v>
      </c>
      <c r="N2493" s="179" t="s">
        <v>3</v>
      </c>
      <c r="O2493" s="179" t="s">
        <v>8</v>
      </c>
      <c r="P2493" s="943" t="s">
        <v>8106</v>
      </c>
      <c r="Q2493" s="943" t="s">
        <v>13372</v>
      </c>
      <c r="R2493" s="179">
        <v>1.07</v>
      </c>
      <c r="S2493" s="208"/>
      <c r="T2493" s="183">
        <f>SUM(R2493:S2493)</f>
        <v>1.07</v>
      </c>
      <c r="U2493" s="179" t="s">
        <v>29</v>
      </c>
      <c r="V2493" s="179">
        <v>1985</v>
      </c>
      <c r="W2493" s="179" t="s">
        <v>2813</v>
      </c>
      <c r="X2493" s="179"/>
      <c r="Y2493" s="79">
        <v>42526</v>
      </c>
      <c r="Z2493" s="179">
        <v>100</v>
      </c>
      <c r="AA2493" s="336" t="s">
        <v>9418</v>
      </c>
      <c r="AB2493" s="179">
        <v>0</v>
      </c>
      <c r="AC2493" s="179"/>
      <c r="AD2493" s="179" t="s">
        <v>31</v>
      </c>
      <c r="AE2493" s="179" t="s">
        <v>55</v>
      </c>
      <c r="AF2493" s="179"/>
      <c r="AG2493" s="208" t="s">
        <v>14938</v>
      </c>
      <c r="AJ2493" s="1">
        <f t="shared" si="171"/>
        <v>0</v>
      </c>
    </row>
    <row r="2494" spans="1:37" s="16" customFormat="1" ht="173.25">
      <c r="A2494" s="94" t="s">
        <v>12777</v>
      </c>
      <c r="B2494" s="179" t="s">
        <v>16</v>
      </c>
      <c r="C2494" s="179" t="s">
        <v>292</v>
      </c>
      <c r="D2494" s="79">
        <v>42702</v>
      </c>
      <c r="E2494" s="176">
        <v>0.94097222222222221</v>
      </c>
      <c r="F2494" s="79">
        <v>42703</v>
      </c>
      <c r="G2494" s="176">
        <v>8.1944444444444445E-2</v>
      </c>
      <c r="H2494" s="377">
        <f>(F2494+G2494)-(D2494+E2494)</f>
        <v>0.14097222222335404</v>
      </c>
      <c r="I2494" s="179">
        <v>11</v>
      </c>
      <c r="J2494" s="179" t="s">
        <v>498</v>
      </c>
      <c r="K2494" s="179" t="s">
        <v>15</v>
      </c>
      <c r="L2494" s="179" t="s">
        <v>30</v>
      </c>
      <c r="M2494" s="179" t="s">
        <v>713</v>
      </c>
      <c r="N2494" s="179" t="s">
        <v>3</v>
      </c>
      <c r="O2494" s="179" t="s">
        <v>8</v>
      </c>
      <c r="P2494" s="943" t="s">
        <v>13101</v>
      </c>
      <c r="Q2494" s="943" t="s">
        <v>13373</v>
      </c>
      <c r="R2494" s="179">
        <v>28.07</v>
      </c>
      <c r="S2494" s="208"/>
      <c r="T2494" s="183">
        <f>SUM(R2494:S2494)</f>
        <v>28.07</v>
      </c>
      <c r="U2494" s="179" t="s">
        <v>29</v>
      </c>
      <c r="V2494" s="179">
        <v>1973</v>
      </c>
      <c r="W2494" s="179" t="s">
        <v>2725</v>
      </c>
      <c r="X2494" s="179"/>
      <c r="Y2494" s="79">
        <v>42586</v>
      </c>
      <c r="Z2494" s="179">
        <v>100</v>
      </c>
      <c r="AA2494" s="352" t="s">
        <v>9654</v>
      </c>
      <c r="AB2494" s="179">
        <v>0</v>
      </c>
      <c r="AC2494" s="179"/>
      <c r="AD2494" s="179" t="s">
        <v>28</v>
      </c>
      <c r="AE2494" s="179" t="s">
        <v>55</v>
      </c>
      <c r="AF2494" s="179"/>
      <c r="AG2494" s="943" t="s">
        <v>14939</v>
      </c>
      <c r="AJ2494" s="1">
        <f t="shared" si="171"/>
        <v>0</v>
      </c>
    </row>
    <row r="2495" spans="1:37" ht="47.25">
      <c r="A2495" s="179" t="s">
        <v>6868</v>
      </c>
      <c r="B2495" s="172" t="s">
        <v>71</v>
      </c>
      <c r="C2495" s="172" t="s">
        <v>71</v>
      </c>
      <c r="D2495" s="383">
        <v>42613</v>
      </c>
      <c r="E2495" s="68">
        <v>0.63055555555555554</v>
      </c>
      <c r="F2495" s="335">
        <v>42613</v>
      </c>
      <c r="G2495" s="68">
        <v>0.6791666666666667</v>
      </c>
      <c r="H2495" s="69">
        <v>4.861111111111116E-2</v>
      </c>
      <c r="I2495" s="179">
        <v>12</v>
      </c>
      <c r="J2495" s="179" t="s">
        <v>144</v>
      </c>
      <c r="K2495" s="115" t="s">
        <v>21</v>
      </c>
      <c r="L2495" s="115" t="s">
        <v>4</v>
      </c>
      <c r="M2495" s="115" t="s">
        <v>8292</v>
      </c>
      <c r="N2495" s="179" t="s">
        <v>3</v>
      </c>
      <c r="O2495" s="179" t="s">
        <v>8</v>
      </c>
      <c r="P2495" s="179" t="s">
        <v>7245</v>
      </c>
      <c r="Q2495" s="385" t="s">
        <v>8293</v>
      </c>
      <c r="R2495" s="179">
        <v>3.7330000000000001</v>
      </c>
      <c r="S2495" s="179">
        <v>1.113</v>
      </c>
      <c r="T2495" s="179">
        <v>4.8460000000000001</v>
      </c>
      <c r="U2495" s="115"/>
      <c r="V2495" s="179"/>
      <c r="W2495" s="179"/>
      <c r="X2495" s="179"/>
      <c r="Y2495" s="336"/>
      <c r="Z2495" s="179"/>
      <c r="AA2495" s="336"/>
      <c r="AB2495" s="179"/>
      <c r="AC2495" s="336"/>
      <c r="AD2495" s="115" t="s">
        <v>23</v>
      </c>
      <c r="AE2495" s="179"/>
      <c r="AF2495" s="179"/>
      <c r="AG2495" s="115" t="s">
        <v>8293</v>
      </c>
      <c r="AJ2495" s="1">
        <f t="shared" si="171"/>
        <v>0</v>
      </c>
      <c r="AK2495" s="1">
        <f>AJ2495-T2495</f>
        <v>-4.8460000000000001</v>
      </c>
    </row>
    <row r="2496" spans="1:37" s="16" customFormat="1" ht="189">
      <c r="A2496" s="94" t="s">
        <v>12777</v>
      </c>
      <c r="B2496" s="179" t="s">
        <v>16</v>
      </c>
      <c r="C2496" s="179" t="s">
        <v>292</v>
      </c>
      <c r="D2496" s="79">
        <v>42703</v>
      </c>
      <c r="E2496" s="176">
        <v>0.28958333333333336</v>
      </c>
      <c r="F2496" s="79">
        <v>42703</v>
      </c>
      <c r="G2496" s="176">
        <v>0.32083333333333336</v>
      </c>
      <c r="H2496" s="377">
        <f>(F2496+G2496)-(D2496+E2496)</f>
        <v>3.125E-2</v>
      </c>
      <c r="I2496" s="179">
        <v>40</v>
      </c>
      <c r="J2496" s="179" t="s">
        <v>8594</v>
      </c>
      <c r="K2496" s="179" t="s">
        <v>21</v>
      </c>
      <c r="L2496" s="179" t="s">
        <v>10</v>
      </c>
      <c r="M2496" s="179" t="s">
        <v>4589</v>
      </c>
      <c r="N2496" s="179">
        <v>35</v>
      </c>
      <c r="O2496" s="179" t="s">
        <v>8</v>
      </c>
      <c r="P2496" s="179" t="s">
        <v>13131</v>
      </c>
      <c r="Q2496" s="208" t="s">
        <v>13374</v>
      </c>
      <c r="R2496" s="179">
        <v>2.3199999999999998</v>
      </c>
      <c r="S2496" s="208">
        <v>22.89</v>
      </c>
      <c r="T2496" s="183">
        <f>SUM(R2496:S2496)</f>
        <v>25.21</v>
      </c>
      <c r="U2496" s="179" t="s">
        <v>29</v>
      </c>
      <c r="V2496" s="179">
        <v>1976</v>
      </c>
      <c r="W2496" s="179" t="s">
        <v>2737</v>
      </c>
      <c r="X2496" s="179"/>
      <c r="Y2496" s="79">
        <v>42635</v>
      </c>
      <c r="Z2496" s="179">
        <v>100</v>
      </c>
      <c r="AA2496" s="336" t="s">
        <v>9672</v>
      </c>
      <c r="AB2496" s="179">
        <v>0</v>
      </c>
      <c r="AC2496" s="179"/>
      <c r="AD2496" s="179" t="s">
        <v>31</v>
      </c>
      <c r="AE2496" s="179" t="s">
        <v>55</v>
      </c>
      <c r="AF2496" s="179"/>
      <c r="AG2496" s="208" t="s">
        <v>14943</v>
      </c>
      <c r="AJ2496" s="1">
        <f t="shared" si="171"/>
        <v>0</v>
      </c>
    </row>
    <row r="2497" spans="1:37" ht="189">
      <c r="A2497" s="94" t="s">
        <v>13179</v>
      </c>
      <c r="B2497" s="179" t="s">
        <v>16</v>
      </c>
      <c r="C2497" s="179" t="s">
        <v>292</v>
      </c>
      <c r="D2497" s="79">
        <v>42707</v>
      </c>
      <c r="E2497" s="176">
        <v>0.70833333333333337</v>
      </c>
      <c r="F2497" s="79">
        <v>42707</v>
      </c>
      <c r="G2497" s="176">
        <v>0.72569444444444453</v>
      </c>
      <c r="H2497" s="377">
        <f>(F2497+G2497)-(D2497+E2497)</f>
        <v>1.7361111109494232E-2</v>
      </c>
      <c r="I2497" s="179">
        <v>7</v>
      </c>
      <c r="J2497" s="179" t="s">
        <v>144</v>
      </c>
      <c r="K2497" s="208" t="s">
        <v>146</v>
      </c>
      <c r="L2497" s="179" t="s">
        <v>10</v>
      </c>
      <c r="M2497" s="179" t="s">
        <v>2407</v>
      </c>
      <c r="N2497" s="179" t="s">
        <v>3</v>
      </c>
      <c r="O2497" s="179" t="s">
        <v>8</v>
      </c>
      <c r="P2497" s="942" t="s">
        <v>2825</v>
      </c>
      <c r="Q2497" s="208" t="s">
        <v>13945</v>
      </c>
      <c r="R2497" s="179">
        <v>0.78</v>
      </c>
      <c r="S2497" s="179"/>
      <c r="T2497" s="177">
        <f>SUM(R2497:S2497)</f>
        <v>0.78</v>
      </c>
      <c r="U2497" s="208" t="s">
        <v>29</v>
      </c>
      <c r="V2497" s="208">
        <v>1954</v>
      </c>
      <c r="W2497" s="208" t="s">
        <v>2725</v>
      </c>
      <c r="X2497" s="208"/>
      <c r="Y2497" s="208" t="s">
        <v>14944</v>
      </c>
      <c r="Z2497" s="208">
        <v>100</v>
      </c>
      <c r="AA2497" s="352" t="s">
        <v>9654</v>
      </c>
      <c r="AB2497" s="208">
        <v>0</v>
      </c>
      <c r="AC2497" s="208"/>
      <c r="AD2497" s="208" t="s">
        <v>31</v>
      </c>
      <c r="AE2497" s="208" t="s">
        <v>55</v>
      </c>
      <c r="AF2497" s="208"/>
      <c r="AG2497" s="208" t="s">
        <v>14945</v>
      </c>
      <c r="AJ2497" s="1">
        <f t="shared" si="171"/>
        <v>0</v>
      </c>
    </row>
    <row r="2498" spans="1:37" ht="206.25" customHeight="1">
      <c r="A2498" s="94" t="s">
        <v>13179</v>
      </c>
      <c r="B2498" s="179" t="s">
        <v>16</v>
      </c>
      <c r="C2498" s="179" t="s">
        <v>292</v>
      </c>
      <c r="D2498" s="79">
        <v>42709</v>
      </c>
      <c r="E2498" s="176">
        <v>0.41041666666666665</v>
      </c>
      <c r="F2498" s="79">
        <v>42709</v>
      </c>
      <c r="G2498" s="176">
        <v>0.4236111111111111</v>
      </c>
      <c r="H2498" s="377">
        <f>(F2498+G2498)-(D2498+E2498)</f>
        <v>1.3194444443797693E-2</v>
      </c>
      <c r="I2498" s="179">
        <v>7</v>
      </c>
      <c r="J2498" s="179" t="s">
        <v>144</v>
      </c>
      <c r="K2498" s="208" t="s">
        <v>146</v>
      </c>
      <c r="L2498" s="179" t="s">
        <v>10</v>
      </c>
      <c r="M2498" s="179" t="s">
        <v>2407</v>
      </c>
      <c r="N2498" s="179" t="s">
        <v>3</v>
      </c>
      <c r="O2498" s="179" t="s">
        <v>8</v>
      </c>
      <c r="P2498" s="942" t="s">
        <v>2825</v>
      </c>
      <c r="Q2498" s="379" t="s">
        <v>14946</v>
      </c>
      <c r="R2498" s="179">
        <v>1.7</v>
      </c>
      <c r="S2498" s="179"/>
      <c r="T2498" s="177">
        <f>SUM(R2498:S2498)</f>
        <v>1.7</v>
      </c>
      <c r="U2498" s="208" t="s">
        <v>29</v>
      </c>
      <c r="V2498" s="208">
        <v>1954</v>
      </c>
      <c r="W2498" s="208" t="s">
        <v>2725</v>
      </c>
      <c r="X2498" s="208"/>
      <c r="Y2498" s="208" t="s">
        <v>14947</v>
      </c>
      <c r="Z2498" s="208">
        <v>100</v>
      </c>
      <c r="AA2498" s="352" t="s">
        <v>9654</v>
      </c>
      <c r="AB2498" s="208">
        <v>0</v>
      </c>
      <c r="AC2498" s="208"/>
      <c r="AD2498" s="208" t="s">
        <v>31</v>
      </c>
      <c r="AE2498" s="208" t="s">
        <v>55</v>
      </c>
      <c r="AF2498" s="208"/>
      <c r="AG2498" s="208" t="s">
        <v>14948</v>
      </c>
      <c r="AJ2498" s="1">
        <f t="shared" si="171"/>
        <v>0</v>
      </c>
    </row>
    <row r="2499" spans="1:37" ht="173.25">
      <c r="A2499" s="94" t="s">
        <v>13179</v>
      </c>
      <c r="B2499" s="179" t="s">
        <v>16</v>
      </c>
      <c r="C2499" s="179" t="s">
        <v>246</v>
      </c>
      <c r="D2499" s="79">
        <v>42709</v>
      </c>
      <c r="E2499" s="176">
        <v>0.54652777777777783</v>
      </c>
      <c r="F2499" s="79">
        <v>42709</v>
      </c>
      <c r="G2499" s="176">
        <v>0.5493055555555556</v>
      </c>
      <c r="H2499" s="377">
        <f>(F2499+G2499)-(D2499+E2499)</f>
        <v>2.7777777795563452E-3</v>
      </c>
      <c r="I2499" s="179">
        <v>44</v>
      </c>
      <c r="J2499" s="179" t="s">
        <v>8594</v>
      </c>
      <c r="K2499" s="179" t="s">
        <v>21</v>
      </c>
      <c r="L2499" s="179" t="s">
        <v>4</v>
      </c>
      <c r="M2499" s="179" t="s">
        <v>13261</v>
      </c>
      <c r="N2499" s="179">
        <v>35</v>
      </c>
      <c r="O2499" s="179" t="s">
        <v>14</v>
      </c>
      <c r="P2499" s="179" t="s">
        <v>13262</v>
      </c>
      <c r="Q2499" s="208" t="s">
        <v>13263</v>
      </c>
      <c r="R2499" s="179">
        <v>1.59</v>
      </c>
      <c r="S2499" s="179">
        <v>6.31</v>
      </c>
      <c r="T2499" s="177">
        <f>SUM(R2499:S2499)</f>
        <v>7.8999999999999995</v>
      </c>
      <c r="U2499" s="179" t="s">
        <v>37</v>
      </c>
      <c r="V2499" s="179">
        <v>1991</v>
      </c>
      <c r="W2499" s="179" t="s">
        <v>14949</v>
      </c>
      <c r="X2499" s="179" t="s">
        <v>14950</v>
      </c>
      <c r="Y2499" s="79">
        <v>42559</v>
      </c>
      <c r="Z2499" s="179">
        <v>100</v>
      </c>
      <c r="AA2499" s="352" t="s">
        <v>9418</v>
      </c>
      <c r="AB2499" s="179">
        <v>0</v>
      </c>
      <c r="AC2499" s="179"/>
      <c r="AD2499" s="179" t="s">
        <v>0</v>
      </c>
      <c r="AE2499" s="179"/>
      <c r="AF2499" s="179"/>
      <c r="AG2499" s="208" t="s">
        <v>14951</v>
      </c>
      <c r="AJ2499" s="1">
        <f t="shared" si="171"/>
        <v>0</v>
      </c>
    </row>
    <row r="2500" spans="1:37" ht="141.75">
      <c r="A2500" s="94" t="s">
        <v>13179</v>
      </c>
      <c r="B2500" s="179" t="s">
        <v>16</v>
      </c>
      <c r="C2500" s="179" t="s">
        <v>292</v>
      </c>
      <c r="D2500" s="79">
        <v>42710</v>
      </c>
      <c r="E2500" s="176">
        <v>0.23263888888888887</v>
      </c>
      <c r="F2500" s="79">
        <v>42710</v>
      </c>
      <c r="G2500" s="176">
        <v>0.47222222222222227</v>
      </c>
      <c r="H2500" s="377">
        <f>(F2500+G2500)-(D2500+E2500)</f>
        <v>0.23958333332848269</v>
      </c>
      <c r="I2500" s="179">
        <v>6</v>
      </c>
      <c r="J2500" s="179" t="s">
        <v>8594</v>
      </c>
      <c r="K2500" s="179" t="s">
        <v>15</v>
      </c>
      <c r="L2500" s="179" t="s">
        <v>10</v>
      </c>
      <c r="M2500" s="179" t="s">
        <v>4436</v>
      </c>
      <c r="N2500" s="179" t="s">
        <v>3</v>
      </c>
      <c r="O2500" s="179" t="s">
        <v>8</v>
      </c>
      <c r="P2500" s="942" t="s">
        <v>13282</v>
      </c>
      <c r="Q2500" s="208" t="s">
        <v>13283</v>
      </c>
      <c r="R2500" s="179">
        <v>45.74</v>
      </c>
      <c r="S2500" s="179"/>
      <c r="T2500" s="177">
        <f>SUM(R2500:S2500)</f>
        <v>45.74</v>
      </c>
      <c r="U2500" s="208" t="s">
        <v>29</v>
      </c>
      <c r="V2500" s="208">
        <v>1981</v>
      </c>
      <c r="W2500" s="208" t="s">
        <v>2725</v>
      </c>
      <c r="X2500" s="208"/>
      <c r="Y2500" s="79">
        <v>42419</v>
      </c>
      <c r="Z2500" s="208">
        <v>100</v>
      </c>
      <c r="AA2500" s="352" t="s">
        <v>9422</v>
      </c>
      <c r="AB2500" s="208">
        <v>0</v>
      </c>
      <c r="AC2500" s="208"/>
      <c r="AD2500" s="208" t="s">
        <v>31</v>
      </c>
      <c r="AE2500" s="208" t="s">
        <v>55</v>
      </c>
      <c r="AF2500" s="208"/>
      <c r="AG2500" s="208" t="s">
        <v>14952</v>
      </c>
      <c r="AJ2500" s="1">
        <f t="shared" si="171"/>
        <v>0</v>
      </c>
    </row>
    <row r="2501" spans="1:37" ht="31.5" customHeight="1">
      <c r="A2501" s="179" t="s">
        <v>672</v>
      </c>
      <c r="B2501" s="57" t="s">
        <v>11</v>
      </c>
      <c r="C2501" s="57" t="s">
        <v>873</v>
      </c>
      <c r="D2501" s="278">
        <v>42407</v>
      </c>
      <c r="E2501" s="59">
        <v>0.50972222222222219</v>
      </c>
      <c r="F2501" s="278">
        <v>42407</v>
      </c>
      <c r="G2501" s="59">
        <v>0.53472222222222221</v>
      </c>
      <c r="H2501" s="59">
        <v>2.4999999999999998E-2</v>
      </c>
      <c r="I2501" s="60">
        <v>4</v>
      </c>
      <c r="J2501" s="60" t="s">
        <v>874</v>
      </c>
      <c r="K2501" s="60"/>
      <c r="L2501" s="71" t="s">
        <v>4</v>
      </c>
      <c r="M2501" s="72" t="s">
        <v>875</v>
      </c>
      <c r="N2501" s="60">
        <v>35</v>
      </c>
      <c r="O2501" s="71" t="s">
        <v>14</v>
      </c>
      <c r="P2501" s="72" t="s">
        <v>876</v>
      </c>
      <c r="Q2501" s="71" t="s">
        <v>877</v>
      </c>
      <c r="R2501" s="167">
        <v>1</v>
      </c>
      <c r="S2501" s="167"/>
      <c r="T2501" s="167">
        <v>1</v>
      </c>
      <c r="U2501" s="179" t="s">
        <v>34</v>
      </c>
      <c r="V2501" s="179">
        <v>1984</v>
      </c>
      <c r="W2501" s="115" t="s">
        <v>2928</v>
      </c>
      <c r="X2501" s="179" t="s">
        <v>2798</v>
      </c>
      <c r="Y2501" s="115" t="s">
        <v>2929</v>
      </c>
      <c r="Z2501" s="270">
        <v>1</v>
      </c>
      <c r="AA2501" s="179" t="s">
        <v>2930</v>
      </c>
      <c r="AB2501" s="179">
        <v>0</v>
      </c>
      <c r="AC2501" s="250" t="s">
        <v>141</v>
      </c>
      <c r="AD2501" s="179" t="s">
        <v>0</v>
      </c>
      <c r="AE2501" s="115"/>
      <c r="AF2501" s="115"/>
      <c r="AG2501" s="297" t="s">
        <v>2931</v>
      </c>
      <c r="AJ2501" s="1">
        <f t="shared" si="171"/>
        <v>0</v>
      </c>
    </row>
    <row r="2502" spans="1:37" ht="47.25" customHeight="1">
      <c r="A2502" s="179" t="s">
        <v>672</v>
      </c>
      <c r="B2502" s="57" t="s">
        <v>11</v>
      </c>
      <c r="C2502" s="57" t="s">
        <v>873</v>
      </c>
      <c r="D2502" s="278">
        <v>42414</v>
      </c>
      <c r="E2502" s="59">
        <v>0.40138888888888885</v>
      </c>
      <c r="F2502" s="278">
        <v>42414</v>
      </c>
      <c r="G2502" s="59">
        <v>0.40138888888888885</v>
      </c>
      <c r="H2502" s="59">
        <v>0</v>
      </c>
      <c r="I2502" s="60">
        <v>111</v>
      </c>
      <c r="J2502" s="60" t="s">
        <v>901</v>
      </c>
      <c r="K2502" s="60" t="s">
        <v>9</v>
      </c>
      <c r="L2502" s="71" t="s">
        <v>30</v>
      </c>
      <c r="M2502" s="72" t="s">
        <v>944</v>
      </c>
      <c r="N2502" s="60">
        <v>35</v>
      </c>
      <c r="O2502" s="71" t="s">
        <v>8</v>
      </c>
      <c r="P2502" s="72" t="s">
        <v>944</v>
      </c>
      <c r="Q2502" s="71" t="s">
        <v>945</v>
      </c>
      <c r="R2502" s="167">
        <v>21</v>
      </c>
      <c r="S2502" s="167">
        <v>50</v>
      </c>
      <c r="T2502" s="167">
        <v>71</v>
      </c>
      <c r="U2502" s="115" t="s">
        <v>29</v>
      </c>
      <c r="V2502" s="179">
        <v>1985</v>
      </c>
      <c r="W2502" s="179" t="s">
        <v>2717</v>
      </c>
      <c r="X2502" s="179" t="s">
        <v>2932</v>
      </c>
      <c r="Y2502" s="179" t="s">
        <v>2933</v>
      </c>
      <c r="Z2502" s="270">
        <v>1</v>
      </c>
      <c r="AA2502" s="179">
        <v>2016</v>
      </c>
      <c r="AB2502" s="179">
        <v>0</v>
      </c>
      <c r="AC2502" s="179" t="s">
        <v>2934</v>
      </c>
      <c r="AD2502" s="179" t="s">
        <v>28</v>
      </c>
      <c r="AE2502" s="115"/>
      <c r="AF2502" s="115"/>
      <c r="AG2502" s="179" t="s">
        <v>2935</v>
      </c>
      <c r="AJ2502" s="1">
        <f t="shared" si="171"/>
        <v>0</v>
      </c>
    </row>
    <row r="2503" spans="1:37" ht="31.5" customHeight="1">
      <c r="A2503" s="179" t="s">
        <v>672</v>
      </c>
      <c r="B2503" s="57" t="s">
        <v>11</v>
      </c>
      <c r="C2503" s="57" t="s">
        <v>873</v>
      </c>
      <c r="D2503" s="278">
        <v>42417</v>
      </c>
      <c r="E2503" s="59">
        <v>0.375</v>
      </c>
      <c r="F2503" s="278">
        <v>42417</v>
      </c>
      <c r="G2503" s="59">
        <v>0.43055555555555558</v>
      </c>
      <c r="H2503" s="59">
        <v>5.5555555555555552E-2</v>
      </c>
      <c r="I2503" s="60">
        <v>21</v>
      </c>
      <c r="J2503" s="60" t="s">
        <v>144</v>
      </c>
      <c r="K2503" s="60" t="s">
        <v>21</v>
      </c>
      <c r="L2503" s="71" t="s">
        <v>30</v>
      </c>
      <c r="M2503" s="72" t="s">
        <v>946</v>
      </c>
      <c r="N2503" s="60" t="s">
        <v>3</v>
      </c>
      <c r="O2503" s="71" t="s">
        <v>8</v>
      </c>
      <c r="P2503" s="72" t="s">
        <v>946</v>
      </c>
      <c r="Q2503" s="71" t="s">
        <v>947</v>
      </c>
      <c r="R2503" s="167">
        <v>4</v>
      </c>
      <c r="S2503" s="167">
        <v>2</v>
      </c>
      <c r="T2503" s="167">
        <v>6</v>
      </c>
      <c r="U2503" s="115" t="s">
        <v>29</v>
      </c>
      <c r="V2503" s="179">
        <v>1986</v>
      </c>
      <c r="W2503" s="179" t="s">
        <v>2746</v>
      </c>
      <c r="X2503" s="179" t="s">
        <v>2932</v>
      </c>
      <c r="Y2503" s="179" t="s">
        <v>2936</v>
      </c>
      <c r="Z2503" s="270">
        <v>1</v>
      </c>
      <c r="AA2503" s="179">
        <v>2016</v>
      </c>
      <c r="AB2503" s="179">
        <v>1</v>
      </c>
      <c r="AC2503" s="179" t="s">
        <v>2937</v>
      </c>
      <c r="AD2503" s="179" t="s">
        <v>28</v>
      </c>
      <c r="AE2503" s="179"/>
      <c r="AF2503" s="179"/>
      <c r="AG2503" s="179" t="s">
        <v>2938</v>
      </c>
      <c r="AJ2503" s="1">
        <f t="shared" si="171"/>
        <v>0</v>
      </c>
    </row>
    <row r="2504" spans="1:37" ht="31.5" customHeight="1">
      <c r="A2504" s="179" t="s">
        <v>672</v>
      </c>
      <c r="B2504" s="57" t="s">
        <v>11</v>
      </c>
      <c r="C2504" s="57" t="s">
        <v>873</v>
      </c>
      <c r="D2504" s="278">
        <v>42426</v>
      </c>
      <c r="E2504" s="59">
        <v>0.71458333333333324</v>
      </c>
      <c r="F2504" s="278">
        <v>42426</v>
      </c>
      <c r="G2504" s="59">
        <v>0.75902777777777775</v>
      </c>
      <c r="H2504" s="59">
        <v>4.4444444444444446E-2</v>
      </c>
      <c r="I2504" s="60">
        <v>7</v>
      </c>
      <c r="J2504" s="60" t="s">
        <v>144</v>
      </c>
      <c r="K2504" s="60" t="s">
        <v>21</v>
      </c>
      <c r="L2504" s="71" t="s">
        <v>4</v>
      </c>
      <c r="M2504" s="72" t="s">
        <v>1038</v>
      </c>
      <c r="N2504" s="60" t="s">
        <v>3</v>
      </c>
      <c r="O2504" s="71" t="s">
        <v>8</v>
      </c>
      <c r="P2504" s="72" t="s">
        <v>1038</v>
      </c>
      <c r="Q2504" s="71" t="s">
        <v>1039</v>
      </c>
      <c r="R2504" s="167">
        <v>2</v>
      </c>
      <c r="S2504" s="167"/>
      <c r="T2504" s="167">
        <v>2</v>
      </c>
      <c r="U2504" s="115" t="s">
        <v>45</v>
      </c>
      <c r="V2504" s="179">
        <v>2008</v>
      </c>
      <c r="W2504" s="179" t="s">
        <v>2939</v>
      </c>
      <c r="X2504" s="179" t="s">
        <v>2736</v>
      </c>
      <c r="Y2504" s="79">
        <v>42420</v>
      </c>
      <c r="Z2504" s="270">
        <v>1</v>
      </c>
      <c r="AA2504" s="79">
        <v>42786</v>
      </c>
      <c r="AB2504" s="179">
        <v>0</v>
      </c>
      <c r="AC2504" s="179" t="s">
        <v>2940</v>
      </c>
      <c r="AD2504" s="179" t="s">
        <v>31</v>
      </c>
      <c r="AE2504" s="179"/>
      <c r="AF2504" s="179"/>
      <c r="AG2504" s="179" t="s">
        <v>2941</v>
      </c>
      <c r="AJ2504" s="1">
        <f t="shared" si="171"/>
        <v>0</v>
      </c>
    </row>
    <row r="2505" spans="1:37" ht="31.5" customHeight="1">
      <c r="A2505" s="179" t="s">
        <v>672</v>
      </c>
      <c r="B2505" s="57" t="s">
        <v>11</v>
      </c>
      <c r="C2505" s="57" t="s">
        <v>376</v>
      </c>
      <c r="D2505" s="278">
        <v>42427</v>
      </c>
      <c r="E2505" s="59">
        <v>0.55277777777777781</v>
      </c>
      <c r="F2505" s="278">
        <v>42427</v>
      </c>
      <c r="G2505" s="59">
        <v>0.55277777777777781</v>
      </c>
      <c r="H2505" s="59">
        <v>0</v>
      </c>
      <c r="I2505" s="60">
        <v>182</v>
      </c>
      <c r="J2505" s="60"/>
      <c r="K2505" s="60"/>
      <c r="L2505" s="71" t="s">
        <v>17</v>
      </c>
      <c r="M2505" s="72" t="s">
        <v>1044</v>
      </c>
      <c r="N2505" s="60">
        <v>35</v>
      </c>
      <c r="O2505" s="71" t="s">
        <v>14</v>
      </c>
      <c r="P2505" s="72" t="s">
        <v>1044</v>
      </c>
      <c r="Q2505" s="71" t="s">
        <v>1045</v>
      </c>
      <c r="R2505" s="167">
        <v>26</v>
      </c>
      <c r="S2505" s="167">
        <v>9</v>
      </c>
      <c r="T2505" s="167">
        <v>35</v>
      </c>
      <c r="U2505" s="179"/>
      <c r="V2505" s="179"/>
      <c r="W2505" s="179"/>
      <c r="X2505" s="179"/>
      <c r="Y2505" s="179"/>
      <c r="Z2505" s="179"/>
      <c r="AA2505" s="179"/>
      <c r="AB2505" s="179"/>
      <c r="AC2505" s="179"/>
      <c r="AD2505" s="179" t="s">
        <v>38</v>
      </c>
      <c r="AE2505" s="179"/>
      <c r="AF2505" s="179"/>
      <c r="AG2505" s="179" t="s">
        <v>2942</v>
      </c>
      <c r="AJ2505" s="1">
        <f t="shared" si="171"/>
        <v>0</v>
      </c>
    </row>
    <row r="2506" spans="1:37" ht="126" customHeight="1">
      <c r="A2506" s="179" t="s">
        <v>6868</v>
      </c>
      <c r="B2506" s="179" t="s">
        <v>13</v>
      </c>
      <c r="C2506" s="179" t="s">
        <v>147</v>
      </c>
      <c r="D2506" s="169">
        <v>42609</v>
      </c>
      <c r="E2506" s="68">
        <v>0.73263888888888884</v>
      </c>
      <c r="F2506" s="169">
        <v>42609</v>
      </c>
      <c r="G2506" s="68">
        <v>0.73611111111111116</v>
      </c>
      <c r="H2506" s="68">
        <f>G2506-E2506</f>
        <v>3.4722222222223209E-3</v>
      </c>
      <c r="I2506" s="179">
        <v>8</v>
      </c>
      <c r="J2506" s="179" t="s">
        <v>141</v>
      </c>
      <c r="K2506" s="179" t="s">
        <v>141</v>
      </c>
      <c r="L2506" s="179" t="s">
        <v>12</v>
      </c>
      <c r="M2506" s="179" t="s">
        <v>7790</v>
      </c>
      <c r="N2506" s="179" t="s">
        <v>3</v>
      </c>
      <c r="O2506" s="179" t="s">
        <v>24</v>
      </c>
      <c r="P2506" s="179" t="s">
        <v>63</v>
      </c>
      <c r="Q2506" s="61" t="s">
        <v>7877</v>
      </c>
      <c r="R2506" s="179">
        <v>0.8</v>
      </c>
      <c r="S2506" s="179">
        <v>4</v>
      </c>
      <c r="T2506" s="190">
        <f>R2506+S2506</f>
        <v>4.8</v>
      </c>
      <c r="U2506" s="179" t="s">
        <v>62</v>
      </c>
      <c r="V2506" s="179" t="s">
        <v>141</v>
      </c>
      <c r="W2506" s="179" t="s">
        <v>141</v>
      </c>
      <c r="X2506" s="179" t="s">
        <v>141</v>
      </c>
      <c r="Y2506" s="179" t="s">
        <v>141</v>
      </c>
      <c r="Z2506" s="179" t="s">
        <v>141</v>
      </c>
      <c r="AA2506" s="179" t="s">
        <v>141</v>
      </c>
      <c r="AB2506" s="179" t="s">
        <v>141</v>
      </c>
      <c r="AC2506" s="179" t="s">
        <v>141</v>
      </c>
      <c r="AD2506" s="115" t="s">
        <v>23</v>
      </c>
      <c r="AE2506" s="179" t="s">
        <v>141</v>
      </c>
      <c r="AF2506" s="179" t="s">
        <v>141</v>
      </c>
      <c r="AG2506" s="179" t="s">
        <v>141</v>
      </c>
      <c r="AJ2506" s="1">
        <f t="shared" si="171"/>
        <v>0</v>
      </c>
      <c r="AK2506" s="1">
        <f>AJ2506-T2506</f>
        <v>-4.8</v>
      </c>
    </row>
    <row r="2507" spans="1:37" ht="94.5" customHeight="1">
      <c r="A2507" s="179" t="s">
        <v>1052</v>
      </c>
      <c r="B2507" s="57" t="s">
        <v>11</v>
      </c>
      <c r="C2507" s="57" t="s">
        <v>1101</v>
      </c>
      <c r="D2507" s="278">
        <v>42432</v>
      </c>
      <c r="E2507" s="59">
        <v>0.41875000000000001</v>
      </c>
      <c r="F2507" s="278">
        <v>42432</v>
      </c>
      <c r="G2507" s="59">
        <v>0.41875000000000001</v>
      </c>
      <c r="H2507" s="59">
        <v>0</v>
      </c>
      <c r="I2507" s="60">
        <v>38</v>
      </c>
      <c r="J2507" s="60" t="s">
        <v>144</v>
      </c>
      <c r="K2507" s="60"/>
      <c r="L2507" s="71" t="s">
        <v>4</v>
      </c>
      <c r="M2507" s="72" t="s">
        <v>1687</v>
      </c>
      <c r="N2507" s="60">
        <v>35</v>
      </c>
      <c r="O2507" s="71" t="s">
        <v>14</v>
      </c>
      <c r="P2507" s="72" t="s">
        <v>1687</v>
      </c>
      <c r="Q2507" s="71" t="s">
        <v>1688</v>
      </c>
      <c r="R2507" s="167">
        <v>6</v>
      </c>
      <c r="S2507" s="167"/>
      <c r="T2507" s="167">
        <v>6</v>
      </c>
      <c r="U2507" s="179"/>
      <c r="V2507" s="179"/>
      <c r="W2507" s="179"/>
      <c r="X2507" s="179"/>
      <c r="Y2507" s="179"/>
      <c r="Z2507" s="179"/>
      <c r="AA2507" s="179"/>
      <c r="AB2507" s="179"/>
      <c r="AC2507" s="179"/>
      <c r="AD2507" s="179" t="s">
        <v>0</v>
      </c>
      <c r="AE2507" s="179"/>
      <c r="AF2507" s="179"/>
      <c r="AG2507" s="179" t="s">
        <v>2944</v>
      </c>
      <c r="AJ2507" s="1">
        <f t="shared" si="171"/>
        <v>0</v>
      </c>
    </row>
    <row r="2508" spans="1:37" ht="78.75" customHeight="1">
      <c r="A2508" s="179" t="s">
        <v>1052</v>
      </c>
      <c r="B2508" s="57" t="s">
        <v>11</v>
      </c>
      <c r="C2508" s="57" t="s">
        <v>1999</v>
      </c>
      <c r="D2508" s="278">
        <v>42443</v>
      </c>
      <c r="E2508" s="59">
        <v>5.2083333333333336E-2</v>
      </c>
      <c r="F2508" s="278">
        <v>42443</v>
      </c>
      <c r="G2508" s="59">
        <v>5.2083333333333336E-2</v>
      </c>
      <c r="H2508" s="59">
        <v>0</v>
      </c>
      <c r="I2508" s="60">
        <v>58</v>
      </c>
      <c r="J2508" s="60"/>
      <c r="K2508" s="60"/>
      <c r="L2508" s="71" t="s">
        <v>17</v>
      </c>
      <c r="M2508" s="72" t="s">
        <v>1182</v>
      </c>
      <c r="N2508" s="60">
        <v>110</v>
      </c>
      <c r="O2508" s="71" t="s">
        <v>14</v>
      </c>
      <c r="P2508" s="72" t="s">
        <v>1182</v>
      </c>
      <c r="Q2508" s="71" t="s">
        <v>1223</v>
      </c>
      <c r="R2508" s="167">
        <v>9</v>
      </c>
      <c r="S2508" s="167">
        <v>6</v>
      </c>
      <c r="T2508" s="167">
        <v>15</v>
      </c>
      <c r="U2508" s="179"/>
      <c r="V2508" s="179"/>
      <c r="W2508" s="179"/>
      <c r="X2508" s="179"/>
      <c r="Y2508" s="179"/>
      <c r="Z2508" s="179"/>
      <c r="AA2508" s="179"/>
      <c r="AB2508" s="179"/>
      <c r="AC2508" s="179"/>
      <c r="AD2508" s="179" t="s">
        <v>38</v>
      </c>
      <c r="AE2508" s="179"/>
      <c r="AF2508" s="179"/>
      <c r="AG2508" s="179" t="s">
        <v>2941</v>
      </c>
      <c r="AJ2508" s="1">
        <f t="shared" si="171"/>
        <v>0</v>
      </c>
    </row>
    <row r="2509" spans="1:37" ht="31.5" customHeight="1">
      <c r="A2509" s="179" t="s">
        <v>1052</v>
      </c>
      <c r="B2509" s="57" t="s">
        <v>11</v>
      </c>
      <c r="C2509" s="57" t="s">
        <v>1101</v>
      </c>
      <c r="D2509" s="278">
        <v>42449</v>
      </c>
      <c r="E2509" s="59">
        <v>0.65972222222222221</v>
      </c>
      <c r="F2509" s="278">
        <v>42449</v>
      </c>
      <c r="G2509" s="59">
        <v>0.87152777777777779</v>
      </c>
      <c r="H2509" s="59">
        <v>0</v>
      </c>
      <c r="I2509" s="60">
        <v>22</v>
      </c>
      <c r="J2509" s="60" t="s">
        <v>144</v>
      </c>
      <c r="K2509" s="60" t="s">
        <v>9</v>
      </c>
      <c r="L2509" s="71" t="s">
        <v>4</v>
      </c>
      <c r="M2509" s="72" t="s">
        <v>1477</v>
      </c>
      <c r="N2509" s="60" t="s">
        <v>3</v>
      </c>
      <c r="O2509" s="71" t="s">
        <v>8</v>
      </c>
      <c r="P2509" s="72" t="s">
        <v>1477</v>
      </c>
      <c r="Q2509" s="71" t="s">
        <v>1478</v>
      </c>
      <c r="R2509" s="167">
        <v>16</v>
      </c>
      <c r="S2509" s="167">
        <v>18</v>
      </c>
      <c r="T2509" s="167">
        <v>34</v>
      </c>
      <c r="U2509" s="115"/>
      <c r="V2509" s="115"/>
      <c r="W2509" s="115"/>
      <c r="X2509" s="115"/>
      <c r="Y2509" s="115"/>
      <c r="Z2509" s="115"/>
      <c r="AA2509" s="115"/>
      <c r="AB2509" s="115"/>
      <c r="AC2509" s="115"/>
      <c r="AD2509" s="179" t="s">
        <v>32</v>
      </c>
      <c r="AE2509" s="115"/>
      <c r="AF2509" s="115"/>
      <c r="AG2509" s="179" t="s">
        <v>3019</v>
      </c>
      <c r="AJ2509" s="1">
        <f t="shared" si="171"/>
        <v>0</v>
      </c>
    </row>
    <row r="2510" spans="1:37" ht="31.5" customHeight="1">
      <c r="A2510" s="179" t="s">
        <v>1052</v>
      </c>
      <c r="B2510" s="57" t="s">
        <v>11</v>
      </c>
      <c r="C2510" s="57" t="s">
        <v>1101</v>
      </c>
      <c r="D2510" s="278">
        <v>42449</v>
      </c>
      <c r="E2510" s="59">
        <v>0.7055555555555556</v>
      </c>
      <c r="F2510" s="278">
        <v>42449</v>
      </c>
      <c r="G2510" s="59">
        <v>0.78402777777777777</v>
      </c>
      <c r="H2510" s="59">
        <v>0</v>
      </c>
      <c r="I2510" s="60">
        <v>12</v>
      </c>
      <c r="J2510" s="60" t="s">
        <v>144</v>
      </c>
      <c r="K2510" s="60" t="s">
        <v>21</v>
      </c>
      <c r="L2510" s="71" t="s">
        <v>4</v>
      </c>
      <c r="M2510" s="72" t="s">
        <v>1479</v>
      </c>
      <c r="N2510" s="60" t="s">
        <v>3</v>
      </c>
      <c r="O2510" s="71" t="s">
        <v>8</v>
      </c>
      <c r="P2510" s="72" t="s">
        <v>1479</v>
      </c>
      <c r="Q2510" s="71" t="s">
        <v>1480</v>
      </c>
      <c r="R2510" s="167">
        <v>11</v>
      </c>
      <c r="S2510" s="167">
        <v>19</v>
      </c>
      <c r="T2510" s="167">
        <v>30</v>
      </c>
      <c r="U2510" s="115"/>
      <c r="V2510" s="115"/>
      <c r="W2510" s="115"/>
      <c r="X2510" s="115"/>
      <c r="Y2510" s="115"/>
      <c r="Z2510" s="115"/>
      <c r="AA2510" s="115"/>
      <c r="AB2510" s="115"/>
      <c r="AC2510" s="115"/>
      <c r="AD2510" s="179" t="s">
        <v>32</v>
      </c>
      <c r="AE2510" s="115"/>
      <c r="AF2510" s="115"/>
      <c r="AG2510" s="179" t="s">
        <v>3020</v>
      </c>
      <c r="AJ2510" s="1">
        <f t="shared" si="171"/>
        <v>0</v>
      </c>
    </row>
    <row r="2511" spans="1:37" ht="47.25" customHeight="1">
      <c r="A2511" s="179" t="s">
        <v>1052</v>
      </c>
      <c r="B2511" s="57" t="s">
        <v>11</v>
      </c>
      <c r="C2511" s="57" t="s">
        <v>1101</v>
      </c>
      <c r="D2511" s="278">
        <v>42449</v>
      </c>
      <c r="E2511" s="59">
        <v>0.73749999999999993</v>
      </c>
      <c r="F2511" s="278">
        <v>42449</v>
      </c>
      <c r="G2511" s="59">
        <v>0.73749999999999993</v>
      </c>
      <c r="H2511" s="59">
        <v>0</v>
      </c>
      <c r="I2511" s="60">
        <v>14</v>
      </c>
      <c r="J2511" s="60" t="s">
        <v>459</v>
      </c>
      <c r="K2511" s="60" t="s">
        <v>9</v>
      </c>
      <c r="L2511" s="71" t="s">
        <v>4</v>
      </c>
      <c r="M2511" s="72" t="s">
        <v>1481</v>
      </c>
      <c r="N2511" s="60" t="s">
        <v>3</v>
      </c>
      <c r="O2511" s="71" t="s">
        <v>8</v>
      </c>
      <c r="P2511" s="72" t="s">
        <v>1481</v>
      </c>
      <c r="Q2511" s="71" t="s">
        <v>1480</v>
      </c>
      <c r="R2511" s="167">
        <v>6</v>
      </c>
      <c r="S2511" s="167"/>
      <c r="T2511" s="167">
        <v>6</v>
      </c>
      <c r="U2511" s="115"/>
      <c r="V2511" s="115"/>
      <c r="W2511" s="115"/>
      <c r="X2511" s="115"/>
      <c r="Y2511" s="115"/>
      <c r="Z2511" s="115"/>
      <c r="AA2511" s="115"/>
      <c r="AB2511" s="115"/>
      <c r="AC2511" s="115"/>
      <c r="AD2511" s="179" t="s">
        <v>32</v>
      </c>
      <c r="AE2511" s="115"/>
      <c r="AF2511" s="115"/>
      <c r="AG2511" s="179" t="s">
        <v>3020</v>
      </c>
      <c r="AJ2511" s="1">
        <f t="shared" si="171"/>
        <v>0</v>
      </c>
    </row>
    <row r="2512" spans="1:37" ht="47.25" customHeight="1">
      <c r="A2512" s="179" t="s">
        <v>1052</v>
      </c>
      <c r="B2512" s="57" t="s">
        <v>11</v>
      </c>
      <c r="C2512" s="57" t="s">
        <v>1101</v>
      </c>
      <c r="D2512" s="278">
        <v>42449</v>
      </c>
      <c r="E2512" s="59">
        <v>0.6972222222222223</v>
      </c>
      <c r="F2512" s="278">
        <v>42449</v>
      </c>
      <c r="G2512" s="59">
        <v>0.80694444444444446</v>
      </c>
      <c r="H2512" s="59">
        <f>G2512-E2512</f>
        <v>0.10972222222222217</v>
      </c>
      <c r="I2512" s="60">
        <v>16</v>
      </c>
      <c r="J2512" s="60" t="s">
        <v>459</v>
      </c>
      <c r="K2512" s="60" t="s">
        <v>21</v>
      </c>
      <c r="L2512" s="71" t="s">
        <v>4</v>
      </c>
      <c r="M2512" s="72" t="s">
        <v>1482</v>
      </c>
      <c r="N2512" s="60" t="s">
        <v>3</v>
      </c>
      <c r="O2512" s="71" t="s">
        <v>8</v>
      </c>
      <c r="P2512" s="72" t="s">
        <v>1482</v>
      </c>
      <c r="Q2512" s="71" t="s">
        <v>1480</v>
      </c>
      <c r="R2512" s="167">
        <v>19</v>
      </c>
      <c r="S2512" s="167">
        <v>28</v>
      </c>
      <c r="T2512" s="167">
        <v>47</v>
      </c>
      <c r="U2512" s="115"/>
      <c r="V2512" s="115"/>
      <c r="W2512" s="115"/>
      <c r="X2512" s="115"/>
      <c r="Y2512" s="115"/>
      <c r="Z2512" s="115"/>
      <c r="AA2512" s="115"/>
      <c r="AB2512" s="115"/>
      <c r="AC2512" s="115"/>
      <c r="AD2512" s="179" t="s">
        <v>32</v>
      </c>
      <c r="AE2512" s="115"/>
      <c r="AF2512" s="115"/>
      <c r="AG2512" s="179" t="s">
        <v>3020</v>
      </c>
      <c r="AJ2512" s="1">
        <f t="shared" si="171"/>
        <v>0</v>
      </c>
    </row>
    <row r="2513" spans="1:36" ht="63" customHeight="1">
      <c r="A2513" s="179" t="s">
        <v>1052</v>
      </c>
      <c r="B2513" s="57" t="s">
        <v>11</v>
      </c>
      <c r="C2513" s="57" t="s">
        <v>1101</v>
      </c>
      <c r="D2513" s="278">
        <v>42449</v>
      </c>
      <c r="E2513" s="59">
        <v>0.71180555555555547</v>
      </c>
      <c r="F2513" s="278">
        <v>42449</v>
      </c>
      <c r="G2513" s="59">
        <v>0.71180555555555547</v>
      </c>
      <c r="H2513" s="59">
        <v>0</v>
      </c>
      <c r="I2513" s="60">
        <v>18</v>
      </c>
      <c r="J2513" s="60" t="s">
        <v>144</v>
      </c>
      <c r="K2513" s="60" t="s">
        <v>9</v>
      </c>
      <c r="L2513" s="71" t="s">
        <v>4</v>
      </c>
      <c r="M2513" s="72" t="s">
        <v>1483</v>
      </c>
      <c r="N2513" s="60" t="s">
        <v>3</v>
      </c>
      <c r="O2513" s="71" t="s">
        <v>8</v>
      </c>
      <c r="P2513" s="72" t="s">
        <v>1483</v>
      </c>
      <c r="Q2513" s="71" t="s">
        <v>1484</v>
      </c>
      <c r="R2513" s="167">
        <v>9</v>
      </c>
      <c r="S2513" s="167">
        <v>16</v>
      </c>
      <c r="T2513" s="167">
        <v>25</v>
      </c>
      <c r="U2513" s="115"/>
      <c r="V2513" s="115"/>
      <c r="W2513" s="115"/>
      <c r="X2513" s="115"/>
      <c r="Y2513" s="115"/>
      <c r="Z2513" s="115"/>
      <c r="AA2513" s="115"/>
      <c r="AB2513" s="115"/>
      <c r="AC2513" s="115"/>
      <c r="AD2513" s="179" t="s">
        <v>32</v>
      </c>
      <c r="AE2513" s="115"/>
      <c r="AF2513" s="115"/>
      <c r="AG2513" s="179" t="s">
        <v>3021</v>
      </c>
      <c r="AJ2513" s="1">
        <f t="shared" si="171"/>
        <v>0</v>
      </c>
    </row>
    <row r="2514" spans="1:36" ht="31.5" customHeight="1">
      <c r="A2514" s="179" t="s">
        <v>1052</v>
      </c>
      <c r="B2514" s="57" t="s">
        <v>11</v>
      </c>
      <c r="C2514" s="57" t="s">
        <v>1101</v>
      </c>
      <c r="D2514" s="278">
        <v>42449</v>
      </c>
      <c r="E2514" s="59">
        <v>0.76666666666666661</v>
      </c>
      <c r="F2514" s="278">
        <v>42449</v>
      </c>
      <c r="G2514" s="59">
        <v>0.79027777777777775</v>
      </c>
      <c r="H2514" s="59">
        <v>2.361111111111111E-2</v>
      </c>
      <c r="I2514" s="60">
        <v>14</v>
      </c>
      <c r="J2514" s="60" t="s">
        <v>459</v>
      </c>
      <c r="K2514" s="60" t="s">
        <v>21</v>
      </c>
      <c r="L2514" s="71" t="s">
        <v>4</v>
      </c>
      <c r="M2514" s="72" t="s">
        <v>1485</v>
      </c>
      <c r="N2514" s="60" t="s">
        <v>3</v>
      </c>
      <c r="O2514" s="71" t="s">
        <v>8</v>
      </c>
      <c r="P2514" s="72" t="s">
        <v>1485</v>
      </c>
      <c r="Q2514" s="71" t="s">
        <v>1480</v>
      </c>
      <c r="R2514" s="167">
        <v>26</v>
      </c>
      <c r="S2514" s="167">
        <v>2</v>
      </c>
      <c r="T2514" s="167">
        <v>28</v>
      </c>
      <c r="U2514" s="115"/>
      <c r="V2514" s="115"/>
      <c r="W2514" s="115"/>
      <c r="X2514" s="115"/>
      <c r="Y2514" s="115"/>
      <c r="Z2514" s="115"/>
      <c r="AA2514" s="115"/>
      <c r="AB2514" s="115"/>
      <c r="AC2514" s="115"/>
      <c r="AD2514" s="179" t="s">
        <v>32</v>
      </c>
      <c r="AE2514" s="115"/>
      <c r="AF2514" s="115"/>
      <c r="AG2514" s="179" t="s">
        <v>3020</v>
      </c>
      <c r="AJ2514" s="1">
        <f t="shared" si="171"/>
        <v>0</v>
      </c>
    </row>
    <row r="2515" spans="1:36" ht="31.5" customHeight="1">
      <c r="A2515" s="179" t="s">
        <v>1052</v>
      </c>
      <c r="B2515" s="57" t="s">
        <v>11</v>
      </c>
      <c r="C2515" s="57" t="s">
        <v>1101</v>
      </c>
      <c r="D2515" s="278">
        <v>42449</v>
      </c>
      <c r="E2515" s="59">
        <v>0.70833333333333337</v>
      </c>
      <c r="F2515" s="278">
        <v>42450</v>
      </c>
      <c r="G2515" s="59">
        <v>0.16666666666666666</v>
      </c>
      <c r="H2515" s="59">
        <v>0.45833333333333331</v>
      </c>
      <c r="I2515" s="60">
        <v>22</v>
      </c>
      <c r="J2515" s="60" t="s">
        <v>144</v>
      </c>
      <c r="K2515" s="60" t="s">
        <v>21</v>
      </c>
      <c r="L2515" s="71" t="s">
        <v>4</v>
      </c>
      <c r="M2515" s="72" t="s">
        <v>1486</v>
      </c>
      <c r="N2515" s="60" t="s">
        <v>3</v>
      </c>
      <c r="O2515" s="71" t="s">
        <v>8</v>
      </c>
      <c r="P2515" s="72" t="s">
        <v>1486</v>
      </c>
      <c r="Q2515" s="71" t="s">
        <v>1480</v>
      </c>
      <c r="R2515" s="167">
        <v>26</v>
      </c>
      <c r="S2515" s="167">
        <v>12</v>
      </c>
      <c r="T2515" s="167">
        <v>38</v>
      </c>
      <c r="U2515" s="115"/>
      <c r="V2515" s="115"/>
      <c r="W2515" s="115"/>
      <c r="X2515" s="115"/>
      <c r="Y2515" s="115"/>
      <c r="Z2515" s="115"/>
      <c r="AA2515" s="115"/>
      <c r="AB2515" s="115"/>
      <c r="AC2515" s="115"/>
      <c r="AD2515" s="179" t="s">
        <v>32</v>
      </c>
      <c r="AE2515" s="115"/>
      <c r="AF2515" s="115"/>
      <c r="AG2515" s="179" t="s">
        <v>3020</v>
      </c>
      <c r="AJ2515" s="1">
        <f t="shared" si="171"/>
        <v>0</v>
      </c>
    </row>
    <row r="2516" spans="1:36" ht="31.5" customHeight="1">
      <c r="A2516" s="179" t="s">
        <v>1052</v>
      </c>
      <c r="B2516" s="57" t="s">
        <v>11</v>
      </c>
      <c r="C2516" s="57" t="s">
        <v>1101</v>
      </c>
      <c r="D2516" s="278">
        <v>42449</v>
      </c>
      <c r="E2516" s="59">
        <v>0.73263888888888884</v>
      </c>
      <c r="F2516" s="278">
        <v>42449</v>
      </c>
      <c r="G2516" s="59">
        <v>0.74444444444444446</v>
      </c>
      <c r="H2516" s="59">
        <v>1.2499999999999999E-2</v>
      </c>
      <c r="I2516" s="60">
        <v>26</v>
      </c>
      <c r="J2516" s="60" t="s">
        <v>459</v>
      </c>
      <c r="K2516" s="60" t="s">
        <v>21</v>
      </c>
      <c r="L2516" s="71" t="s">
        <v>4</v>
      </c>
      <c r="M2516" s="72" t="s">
        <v>1487</v>
      </c>
      <c r="N2516" s="60" t="s">
        <v>3</v>
      </c>
      <c r="O2516" s="71" t="s">
        <v>8</v>
      </c>
      <c r="P2516" s="72" t="s">
        <v>1487</v>
      </c>
      <c r="Q2516" s="71" t="s">
        <v>1480</v>
      </c>
      <c r="R2516" s="167">
        <v>5</v>
      </c>
      <c r="S2516" s="167">
        <v>14</v>
      </c>
      <c r="T2516" s="167">
        <v>19</v>
      </c>
      <c r="U2516" s="115"/>
      <c r="V2516" s="115"/>
      <c r="W2516" s="115"/>
      <c r="X2516" s="115"/>
      <c r="Y2516" s="115"/>
      <c r="Z2516" s="115"/>
      <c r="AA2516" s="115"/>
      <c r="AB2516" s="115"/>
      <c r="AC2516" s="115"/>
      <c r="AD2516" s="179" t="s">
        <v>32</v>
      </c>
      <c r="AE2516" s="115"/>
      <c r="AF2516" s="115"/>
      <c r="AG2516" s="179" t="s">
        <v>3020</v>
      </c>
      <c r="AJ2516" s="1">
        <f t="shared" si="171"/>
        <v>0</v>
      </c>
    </row>
    <row r="2517" spans="1:36" ht="31.5" customHeight="1">
      <c r="A2517" s="179" t="s">
        <v>1052</v>
      </c>
      <c r="B2517" s="57" t="s">
        <v>11</v>
      </c>
      <c r="C2517" s="57" t="s">
        <v>873</v>
      </c>
      <c r="D2517" s="278">
        <v>42449</v>
      </c>
      <c r="E2517" s="59">
        <v>0.57152777777777775</v>
      </c>
      <c r="F2517" s="278">
        <v>42449</v>
      </c>
      <c r="G2517" s="59">
        <v>0.57152777777777775</v>
      </c>
      <c r="H2517" s="59">
        <v>0</v>
      </c>
      <c r="I2517" s="60">
        <v>9</v>
      </c>
      <c r="J2517" s="60" t="s">
        <v>459</v>
      </c>
      <c r="K2517" s="60" t="s">
        <v>9</v>
      </c>
      <c r="L2517" s="71" t="s">
        <v>10</v>
      </c>
      <c r="M2517" s="72" t="s">
        <v>1386</v>
      </c>
      <c r="N2517" s="60" t="s">
        <v>3</v>
      </c>
      <c r="O2517" s="71" t="s">
        <v>8</v>
      </c>
      <c r="P2517" s="72" t="s">
        <v>1387</v>
      </c>
      <c r="Q2517" s="71" t="s">
        <v>1388</v>
      </c>
      <c r="R2517" s="167">
        <v>6.5</v>
      </c>
      <c r="S2517" s="167">
        <v>5.6999999999999993</v>
      </c>
      <c r="T2517" s="167">
        <v>12.2</v>
      </c>
      <c r="U2517" s="179" t="s">
        <v>29</v>
      </c>
      <c r="V2517" s="179">
        <v>1988</v>
      </c>
      <c r="W2517" s="179" t="s">
        <v>2746</v>
      </c>
      <c r="X2517" s="179" t="s">
        <v>2932</v>
      </c>
      <c r="Y2517" s="179" t="s">
        <v>2945</v>
      </c>
      <c r="Z2517" s="270">
        <v>0.5</v>
      </c>
      <c r="AA2517" s="79">
        <v>42912</v>
      </c>
      <c r="AB2517" s="179">
        <v>1</v>
      </c>
      <c r="AC2517" s="79">
        <v>42205</v>
      </c>
      <c r="AD2517" s="179" t="s">
        <v>32</v>
      </c>
      <c r="AE2517" s="179"/>
      <c r="AF2517" s="179"/>
      <c r="AG2517" s="179" t="s">
        <v>2941</v>
      </c>
      <c r="AJ2517" s="1">
        <f t="shared" si="171"/>
        <v>0</v>
      </c>
    </row>
    <row r="2518" spans="1:36" ht="47.25" customHeight="1">
      <c r="A2518" s="179" t="s">
        <v>1052</v>
      </c>
      <c r="B2518" s="57" t="s">
        <v>11</v>
      </c>
      <c r="C2518" s="57" t="s">
        <v>873</v>
      </c>
      <c r="D2518" s="278">
        <v>42449</v>
      </c>
      <c r="E2518" s="59">
        <v>0.7</v>
      </c>
      <c r="F2518" s="278">
        <v>42449</v>
      </c>
      <c r="G2518" s="59">
        <v>0.72916666666666663</v>
      </c>
      <c r="H2518" s="59">
        <v>2.9166666666666664E-2</v>
      </c>
      <c r="I2518" s="60">
        <v>12</v>
      </c>
      <c r="J2518" s="60" t="s">
        <v>459</v>
      </c>
      <c r="K2518" s="60" t="s">
        <v>21</v>
      </c>
      <c r="L2518" s="71" t="s">
        <v>10</v>
      </c>
      <c r="M2518" s="72" t="s">
        <v>1389</v>
      </c>
      <c r="N2518" s="60" t="s">
        <v>3</v>
      </c>
      <c r="O2518" s="71" t="s">
        <v>8</v>
      </c>
      <c r="P2518" s="72" t="s">
        <v>1390</v>
      </c>
      <c r="Q2518" s="71" t="s">
        <v>1388</v>
      </c>
      <c r="R2518" s="167">
        <v>9.1999999999999993</v>
      </c>
      <c r="S2518" s="167">
        <v>9.3000000000000007</v>
      </c>
      <c r="T2518" s="167">
        <v>18.5</v>
      </c>
      <c r="U2518" s="179" t="s">
        <v>29</v>
      </c>
      <c r="V2518" s="179">
        <v>1987</v>
      </c>
      <c r="W2518" s="179" t="s">
        <v>2746</v>
      </c>
      <c r="X2518" s="179" t="s">
        <v>2932</v>
      </c>
      <c r="Y2518" s="179" t="s">
        <v>2946</v>
      </c>
      <c r="Z2518" s="270">
        <v>0.52</v>
      </c>
      <c r="AA2518" s="179">
        <v>2017</v>
      </c>
      <c r="AB2518" s="179">
        <v>0</v>
      </c>
      <c r="AC2518" s="79">
        <v>42389</v>
      </c>
      <c r="AD2518" s="179" t="s">
        <v>32</v>
      </c>
      <c r="AE2518" s="179"/>
      <c r="AF2518" s="179"/>
      <c r="AG2518" s="179" t="s">
        <v>2941</v>
      </c>
      <c r="AJ2518" s="1">
        <f t="shared" ref="AJ2518:AJ2581" si="175">T2518-S2518-R2518</f>
        <v>0</v>
      </c>
    </row>
    <row r="2519" spans="1:36" ht="47.25" customHeight="1">
      <c r="A2519" s="179" t="s">
        <v>1052</v>
      </c>
      <c r="B2519" s="57" t="s">
        <v>11</v>
      </c>
      <c r="C2519" s="57" t="s">
        <v>873</v>
      </c>
      <c r="D2519" s="278">
        <v>42449</v>
      </c>
      <c r="E2519" s="59">
        <v>0.70416666666666661</v>
      </c>
      <c r="F2519" s="278">
        <v>42449</v>
      </c>
      <c r="G2519" s="59">
        <v>0.75902777777777775</v>
      </c>
      <c r="H2519" s="59">
        <v>6.8750000000000006E-2</v>
      </c>
      <c r="I2519" s="60">
        <v>9</v>
      </c>
      <c r="J2519" s="60" t="s">
        <v>459</v>
      </c>
      <c r="K2519" s="60" t="s">
        <v>21</v>
      </c>
      <c r="L2519" s="71" t="s">
        <v>10</v>
      </c>
      <c r="M2519" s="72" t="s">
        <v>1391</v>
      </c>
      <c r="N2519" s="60" t="s">
        <v>3</v>
      </c>
      <c r="O2519" s="71" t="s">
        <v>8</v>
      </c>
      <c r="P2519" s="72" t="s">
        <v>1391</v>
      </c>
      <c r="Q2519" s="71" t="s">
        <v>1388</v>
      </c>
      <c r="R2519" s="167">
        <v>8.1999999999999993</v>
      </c>
      <c r="S2519" s="167">
        <v>8.1000000000000014</v>
      </c>
      <c r="T2519" s="167">
        <v>16.3</v>
      </c>
      <c r="U2519" s="179" t="s">
        <v>29</v>
      </c>
      <c r="V2519" s="2">
        <v>1993</v>
      </c>
      <c r="W2519" s="179" t="s">
        <v>2746</v>
      </c>
      <c r="X2519" s="179" t="s">
        <v>2932</v>
      </c>
      <c r="Y2519" s="179" t="s">
        <v>2947</v>
      </c>
      <c r="Z2519" s="270">
        <v>0.6</v>
      </c>
      <c r="AA2519" s="79">
        <v>42601</v>
      </c>
      <c r="AB2519" s="179">
        <v>2</v>
      </c>
      <c r="AC2519" s="79">
        <v>42291</v>
      </c>
      <c r="AD2519" s="179" t="s">
        <v>32</v>
      </c>
      <c r="AE2519" s="179"/>
      <c r="AF2519" s="179"/>
      <c r="AG2519" s="179" t="s">
        <v>2941</v>
      </c>
      <c r="AJ2519" s="1">
        <f t="shared" si="175"/>
        <v>0</v>
      </c>
    </row>
    <row r="2520" spans="1:36" ht="31.5" customHeight="1">
      <c r="A2520" s="179" t="s">
        <v>1052</v>
      </c>
      <c r="B2520" s="57" t="s">
        <v>11</v>
      </c>
      <c r="C2520" s="57" t="s">
        <v>873</v>
      </c>
      <c r="D2520" s="278">
        <v>42449</v>
      </c>
      <c r="E2520" s="59">
        <v>0.7055555555555556</v>
      </c>
      <c r="F2520" s="278">
        <v>42449</v>
      </c>
      <c r="G2520" s="59">
        <v>0.7368055555555556</v>
      </c>
      <c r="H2520" s="59">
        <v>3.125E-2</v>
      </c>
      <c r="I2520" s="60">
        <v>8</v>
      </c>
      <c r="J2520" s="60" t="s">
        <v>459</v>
      </c>
      <c r="K2520" s="60" t="s">
        <v>21</v>
      </c>
      <c r="L2520" s="71" t="s">
        <v>10</v>
      </c>
      <c r="M2520" s="72" t="s">
        <v>1392</v>
      </c>
      <c r="N2520" s="60" t="s">
        <v>3</v>
      </c>
      <c r="O2520" s="71" t="s">
        <v>8</v>
      </c>
      <c r="P2520" s="72" t="s">
        <v>1392</v>
      </c>
      <c r="Q2520" s="71" t="s">
        <v>1388</v>
      </c>
      <c r="R2520" s="167">
        <v>10</v>
      </c>
      <c r="S2520" s="167">
        <v>8</v>
      </c>
      <c r="T2520" s="167">
        <v>18</v>
      </c>
      <c r="U2520" s="179" t="s">
        <v>29</v>
      </c>
      <c r="V2520" s="179">
        <v>1987</v>
      </c>
      <c r="W2520" s="179" t="s">
        <v>2746</v>
      </c>
      <c r="X2520" s="179" t="s">
        <v>2932</v>
      </c>
      <c r="Y2520" s="179" t="s">
        <v>2948</v>
      </c>
      <c r="Z2520" s="270">
        <v>0.6</v>
      </c>
      <c r="AA2520" s="79">
        <v>42868</v>
      </c>
      <c r="AB2520" s="179">
        <v>1</v>
      </c>
      <c r="AC2520" s="79">
        <v>42330</v>
      </c>
      <c r="AD2520" s="179" t="s">
        <v>32</v>
      </c>
      <c r="AE2520" s="179"/>
      <c r="AF2520" s="179"/>
      <c r="AG2520" s="179" t="s">
        <v>2941</v>
      </c>
      <c r="AJ2520" s="1">
        <f t="shared" si="175"/>
        <v>0</v>
      </c>
    </row>
    <row r="2521" spans="1:36" ht="31.5" customHeight="1">
      <c r="A2521" s="179" t="s">
        <v>1052</v>
      </c>
      <c r="B2521" s="57" t="s">
        <v>11</v>
      </c>
      <c r="C2521" s="57" t="s">
        <v>873</v>
      </c>
      <c r="D2521" s="278">
        <v>42449</v>
      </c>
      <c r="E2521" s="59">
        <v>0.70625000000000004</v>
      </c>
      <c r="F2521" s="278">
        <v>42449</v>
      </c>
      <c r="G2521" s="59">
        <v>0.73750000000000004</v>
      </c>
      <c r="H2521" s="59">
        <v>3.125E-2</v>
      </c>
      <c r="I2521" s="60">
        <v>16</v>
      </c>
      <c r="J2521" s="60" t="s">
        <v>459</v>
      </c>
      <c r="K2521" s="60" t="s">
        <v>21</v>
      </c>
      <c r="L2521" s="71" t="s">
        <v>10</v>
      </c>
      <c r="M2521" s="72" t="s">
        <v>1393</v>
      </c>
      <c r="N2521" s="60" t="s">
        <v>3</v>
      </c>
      <c r="O2521" s="71" t="s">
        <v>8</v>
      </c>
      <c r="P2521" s="72" t="s">
        <v>1393</v>
      </c>
      <c r="Q2521" s="71" t="s">
        <v>1388</v>
      </c>
      <c r="R2521" s="167">
        <v>11</v>
      </c>
      <c r="S2521" s="167">
        <v>11.100000000000001</v>
      </c>
      <c r="T2521" s="167">
        <v>22.1</v>
      </c>
      <c r="U2521" s="179" t="s">
        <v>29</v>
      </c>
      <c r="V2521" s="179">
        <v>1987</v>
      </c>
      <c r="W2521" s="179" t="s">
        <v>2746</v>
      </c>
      <c r="X2521" s="179" t="s">
        <v>2932</v>
      </c>
      <c r="Y2521" s="179" t="s">
        <v>2949</v>
      </c>
      <c r="Z2521" s="270">
        <v>0.7</v>
      </c>
      <c r="AA2521" s="79">
        <v>42834</v>
      </c>
      <c r="AB2521" s="179">
        <v>0</v>
      </c>
      <c r="AC2521" s="79">
        <v>42438</v>
      </c>
      <c r="AD2521" s="179" t="s">
        <v>32</v>
      </c>
      <c r="AE2521" s="179"/>
      <c r="AF2521" s="179"/>
      <c r="AG2521" s="179" t="s">
        <v>2941</v>
      </c>
      <c r="AJ2521" s="1">
        <f t="shared" si="175"/>
        <v>0</v>
      </c>
    </row>
    <row r="2522" spans="1:36" ht="31.5" customHeight="1">
      <c r="A2522" s="179" t="s">
        <v>1052</v>
      </c>
      <c r="B2522" s="57" t="s">
        <v>11</v>
      </c>
      <c r="C2522" s="57" t="s">
        <v>873</v>
      </c>
      <c r="D2522" s="278">
        <v>42449</v>
      </c>
      <c r="E2522" s="59">
        <v>0.70763888888888893</v>
      </c>
      <c r="F2522" s="278">
        <v>42449</v>
      </c>
      <c r="G2522" s="59">
        <v>0.70763888888888893</v>
      </c>
      <c r="H2522" s="59">
        <v>0</v>
      </c>
      <c r="I2522" s="60">
        <v>8</v>
      </c>
      <c r="J2522" s="60" t="s">
        <v>459</v>
      </c>
      <c r="K2522" s="60" t="s">
        <v>9</v>
      </c>
      <c r="L2522" s="71" t="s">
        <v>10</v>
      </c>
      <c r="M2522" s="72" t="s">
        <v>1394</v>
      </c>
      <c r="N2522" s="60" t="s">
        <v>3</v>
      </c>
      <c r="O2522" s="71" t="s">
        <v>8</v>
      </c>
      <c r="P2522" s="72" t="s">
        <v>1394</v>
      </c>
      <c r="Q2522" s="71" t="s">
        <v>1388</v>
      </c>
      <c r="R2522" s="167">
        <v>5</v>
      </c>
      <c r="S2522" s="167">
        <v>5</v>
      </c>
      <c r="T2522" s="167">
        <v>10</v>
      </c>
      <c r="U2522" s="179" t="s">
        <v>29</v>
      </c>
      <c r="V2522" s="179">
        <v>1988</v>
      </c>
      <c r="W2522" s="179" t="s">
        <v>2746</v>
      </c>
      <c r="X2522" s="179" t="s">
        <v>2932</v>
      </c>
      <c r="Y2522" s="179" t="s">
        <v>2950</v>
      </c>
      <c r="Z2522" s="270">
        <v>0.7</v>
      </c>
      <c r="AA2522" s="79">
        <v>42464</v>
      </c>
      <c r="AB2522" s="179">
        <v>2</v>
      </c>
      <c r="AC2522" s="79">
        <v>42155</v>
      </c>
      <c r="AD2522" s="179" t="s">
        <v>32</v>
      </c>
      <c r="AE2522" s="179"/>
      <c r="AF2522" s="179"/>
      <c r="AG2522" s="179" t="s">
        <v>2941</v>
      </c>
      <c r="AJ2522" s="1">
        <f t="shared" si="175"/>
        <v>0</v>
      </c>
    </row>
    <row r="2523" spans="1:36" ht="31.5" customHeight="1">
      <c r="A2523" s="179" t="s">
        <v>1052</v>
      </c>
      <c r="B2523" s="57" t="s">
        <v>11</v>
      </c>
      <c r="C2523" s="57" t="s">
        <v>873</v>
      </c>
      <c r="D2523" s="278">
        <v>42449</v>
      </c>
      <c r="E2523" s="59">
        <v>0.7104166666666667</v>
      </c>
      <c r="F2523" s="278">
        <v>42449</v>
      </c>
      <c r="G2523" s="59">
        <v>0.7104166666666667</v>
      </c>
      <c r="H2523" s="59">
        <v>0</v>
      </c>
      <c r="I2523" s="60">
        <v>5</v>
      </c>
      <c r="J2523" s="60" t="s">
        <v>459</v>
      </c>
      <c r="K2523" s="60" t="s">
        <v>9</v>
      </c>
      <c r="L2523" s="71" t="s">
        <v>10</v>
      </c>
      <c r="M2523" s="72" t="s">
        <v>1395</v>
      </c>
      <c r="N2523" s="60" t="s">
        <v>3</v>
      </c>
      <c r="O2523" s="71" t="s">
        <v>8</v>
      </c>
      <c r="P2523" s="72" t="s">
        <v>1395</v>
      </c>
      <c r="Q2523" s="71" t="s">
        <v>1388</v>
      </c>
      <c r="R2523" s="167">
        <v>5.2</v>
      </c>
      <c r="S2523" s="167">
        <v>3.8</v>
      </c>
      <c r="T2523" s="167">
        <v>9</v>
      </c>
      <c r="U2523" s="179" t="s">
        <v>29</v>
      </c>
      <c r="V2523" s="179">
        <v>1989</v>
      </c>
      <c r="W2523" s="179" t="s">
        <v>2746</v>
      </c>
      <c r="X2523" s="179" t="s">
        <v>2932</v>
      </c>
      <c r="Y2523" s="179" t="s">
        <v>2951</v>
      </c>
      <c r="Z2523" s="270">
        <v>0.6</v>
      </c>
      <c r="AA2523" s="79">
        <v>42471</v>
      </c>
      <c r="AB2523" s="179">
        <v>2</v>
      </c>
      <c r="AC2523" s="79">
        <v>42433</v>
      </c>
      <c r="AD2523" s="179" t="s">
        <v>32</v>
      </c>
      <c r="AE2523" s="179"/>
      <c r="AF2523" s="179"/>
      <c r="AG2523" s="179" t="s">
        <v>2941</v>
      </c>
      <c r="AJ2523" s="1">
        <f t="shared" si="175"/>
        <v>0</v>
      </c>
    </row>
    <row r="2524" spans="1:36" ht="31.5" customHeight="1">
      <c r="A2524" s="179" t="s">
        <v>1052</v>
      </c>
      <c r="B2524" s="57" t="s">
        <v>11</v>
      </c>
      <c r="C2524" s="57" t="s">
        <v>873</v>
      </c>
      <c r="D2524" s="278">
        <v>42449</v>
      </c>
      <c r="E2524" s="59">
        <v>0.70694444444444438</v>
      </c>
      <c r="F2524" s="278">
        <v>42449</v>
      </c>
      <c r="G2524" s="59">
        <v>0.74652777777777779</v>
      </c>
      <c r="H2524" s="59">
        <v>3.9583333333333331E-2</v>
      </c>
      <c r="I2524" s="60">
        <v>13</v>
      </c>
      <c r="J2524" s="60" t="s">
        <v>459</v>
      </c>
      <c r="K2524" s="60" t="s">
        <v>21</v>
      </c>
      <c r="L2524" s="432" t="s">
        <v>10</v>
      </c>
      <c r="M2524" s="72" t="s">
        <v>1396</v>
      </c>
      <c r="N2524" s="60" t="s">
        <v>3</v>
      </c>
      <c r="O2524" s="71" t="s">
        <v>8</v>
      </c>
      <c r="P2524" s="72" t="s">
        <v>1397</v>
      </c>
      <c r="Q2524" s="71" t="s">
        <v>1388</v>
      </c>
      <c r="R2524" s="167">
        <v>8.5</v>
      </c>
      <c r="S2524" s="167">
        <v>7.5</v>
      </c>
      <c r="T2524" s="167">
        <v>16</v>
      </c>
      <c r="U2524" s="179" t="s">
        <v>29</v>
      </c>
      <c r="V2524" s="179">
        <v>1978</v>
      </c>
      <c r="W2524" s="179" t="s">
        <v>2746</v>
      </c>
      <c r="X2524" s="179" t="s">
        <v>2932</v>
      </c>
      <c r="Y2524" s="179" t="s">
        <v>2952</v>
      </c>
      <c r="Z2524" s="270">
        <v>0.6</v>
      </c>
      <c r="AA2524" s="79">
        <v>42472</v>
      </c>
      <c r="AB2524" s="179">
        <v>3</v>
      </c>
      <c r="AC2524" s="79">
        <v>42304</v>
      </c>
      <c r="AD2524" s="179" t="s">
        <v>32</v>
      </c>
      <c r="AE2524" s="179"/>
      <c r="AF2524" s="179"/>
      <c r="AG2524" s="179" t="s">
        <v>2941</v>
      </c>
      <c r="AJ2524" s="1">
        <f t="shared" si="175"/>
        <v>0</v>
      </c>
    </row>
    <row r="2525" spans="1:36" ht="15.75" customHeight="1">
      <c r="A2525" s="179" t="s">
        <v>1052</v>
      </c>
      <c r="B2525" s="57" t="s">
        <v>11</v>
      </c>
      <c r="C2525" s="57" t="s">
        <v>873</v>
      </c>
      <c r="D2525" s="278">
        <v>42449</v>
      </c>
      <c r="E2525" s="59">
        <v>0.70277777777777783</v>
      </c>
      <c r="F2525" s="278">
        <v>42449</v>
      </c>
      <c r="G2525" s="59">
        <v>0.82013888888888886</v>
      </c>
      <c r="H2525" s="59">
        <v>0.1173611111111111</v>
      </c>
      <c r="I2525" s="60">
        <v>11</v>
      </c>
      <c r="J2525" s="60" t="s">
        <v>459</v>
      </c>
      <c r="K2525" s="60" t="s">
        <v>21</v>
      </c>
      <c r="L2525" s="71" t="s">
        <v>10</v>
      </c>
      <c r="M2525" s="72" t="s">
        <v>1398</v>
      </c>
      <c r="N2525" s="60" t="s">
        <v>3</v>
      </c>
      <c r="O2525" s="71" t="s">
        <v>8</v>
      </c>
      <c r="P2525" s="72" t="s">
        <v>1398</v>
      </c>
      <c r="Q2525" s="71" t="s">
        <v>1388</v>
      </c>
      <c r="R2525" s="167">
        <v>6.3</v>
      </c>
      <c r="S2525" s="167">
        <v>7.3999999999999995</v>
      </c>
      <c r="T2525" s="167">
        <v>13.7</v>
      </c>
      <c r="U2525" s="179" t="s">
        <v>29</v>
      </c>
      <c r="V2525" s="179">
        <v>1977</v>
      </c>
      <c r="W2525" s="179" t="s">
        <v>2746</v>
      </c>
      <c r="X2525" s="179" t="s">
        <v>2932</v>
      </c>
      <c r="Y2525" s="179" t="s">
        <v>2953</v>
      </c>
      <c r="Z2525" s="270">
        <v>0.6</v>
      </c>
      <c r="AA2525" s="79">
        <v>42479</v>
      </c>
      <c r="AB2525" s="179">
        <v>2</v>
      </c>
      <c r="AC2525" s="79">
        <v>42368</v>
      </c>
      <c r="AD2525" s="179" t="s">
        <v>32</v>
      </c>
      <c r="AE2525" s="179"/>
      <c r="AF2525" s="179"/>
      <c r="AG2525" s="179" t="s">
        <v>2941</v>
      </c>
      <c r="AJ2525" s="1">
        <f t="shared" si="175"/>
        <v>0</v>
      </c>
    </row>
    <row r="2526" spans="1:36" ht="31.5" customHeight="1">
      <c r="A2526" s="179" t="s">
        <v>1052</v>
      </c>
      <c r="B2526" s="57" t="s">
        <v>11</v>
      </c>
      <c r="C2526" s="57" t="s">
        <v>873</v>
      </c>
      <c r="D2526" s="278">
        <v>42449</v>
      </c>
      <c r="E2526" s="59">
        <v>0.70833333333333337</v>
      </c>
      <c r="F2526" s="278">
        <v>42449</v>
      </c>
      <c r="G2526" s="59">
        <v>0.82291666666666663</v>
      </c>
      <c r="H2526" s="59">
        <v>0.11458333333333333</v>
      </c>
      <c r="I2526" s="60">
        <v>7</v>
      </c>
      <c r="J2526" s="60" t="s">
        <v>459</v>
      </c>
      <c r="K2526" s="60" t="s">
        <v>21</v>
      </c>
      <c r="L2526" s="71" t="s">
        <v>10</v>
      </c>
      <c r="M2526" s="72" t="s">
        <v>1399</v>
      </c>
      <c r="N2526" s="60" t="s">
        <v>3</v>
      </c>
      <c r="O2526" s="71" t="s">
        <v>8</v>
      </c>
      <c r="P2526" s="72" t="s">
        <v>1399</v>
      </c>
      <c r="Q2526" s="71" t="s">
        <v>1388</v>
      </c>
      <c r="R2526" s="167">
        <v>6</v>
      </c>
      <c r="S2526" s="167">
        <v>6</v>
      </c>
      <c r="T2526" s="167">
        <v>12</v>
      </c>
      <c r="U2526" s="179" t="s">
        <v>29</v>
      </c>
      <c r="V2526" s="179">
        <v>1984</v>
      </c>
      <c r="W2526" s="179" t="s">
        <v>2746</v>
      </c>
      <c r="X2526" s="179" t="s">
        <v>2932</v>
      </c>
      <c r="Y2526" s="179" t="s">
        <v>2954</v>
      </c>
      <c r="Z2526" s="270">
        <v>0.7</v>
      </c>
      <c r="AA2526" s="79">
        <v>42849</v>
      </c>
      <c r="AB2526" s="179">
        <v>0</v>
      </c>
      <c r="AC2526" s="79">
        <v>42361</v>
      </c>
      <c r="AD2526" s="179" t="s">
        <v>32</v>
      </c>
      <c r="AE2526" s="179"/>
      <c r="AF2526" s="179"/>
      <c r="AG2526" s="179" t="s">
        <v>2941</v>
      </c>
      <c r="AJ2526" s="1">
        <f t="shared" si="175"/>
        <v>0</v>
      </c>
    </row>
    <row r="2527" spans="1:36" ht="31.5" customHeight="1">
      <c r="A2527" s="179" t="s">
        <v>1052</v>
      </c>
      <c r="B2527" s="57" t="s">
        <v>11</v>
      </c>
      <c r="C2527" s="57" t="s">
        <v>873</v>
      </c>
      <c r="D2527" s="278">
        <v>42449</v>
      </c>
      <c r="E2527" s="59">
        <v>0.70138888888888884</v>
      </c>
      <c r="F2527" s="278">
        <v>42449</v>
      </c>
      <c r="G2527" s="59">
        <v>0.70138888888888884</v>
      </c>
      <c r="H2527" s="59">
        <v>0</v>
      </c>
      <c r="I2527" s="60">
        <v>4</v>
      </c>
      <c r="J2527" s="60" t="s">
        <v>459</v>
      </c>
      <c r="K2527" s="60" t="s">
        <v>9</v>
      </c>
      <c r="L2527" s="71" t="s">
        <v>10</v>
      </c>
      <c r="M2527" s="72" t="s">
        <v>1400</v>
      </c>
      <c r="N2527" s="60" t="s">
        <v>3</v>
      </c>
      <c r="O2527" s="71" t="s">
        <v>8</v>
      </c>
      <c r="P2527" s="72" t="s">
        <v>1400</v>
      </c>
      <c r="Q2527" s="71" t="s">
        <v>1388</v>
      </c>
      <c r="R2527" s="167">
        <v>3</v>
      </c>
      <c r="S2527" s="167">
        <v>4</v>
      </c>
      <c r="T2527" s="167">
        <v>7</v>
      </c>
      <c r="U2527" s="179" t="s">
        <v>29</v>
      </c>
      <c r="V2527" s="179">
        <v>1988</v>
      </c>
      <c r="W2527" s="179" t="s">
        <v>2746</v>
      </c>
      <c r="X2527" s="179" t="s">
        <v>2932</v>
      </c>
      <c r="Y2527" s="179" t="s">
        <v>2955</v>
      </c>
      <c r="Z2527" s="270">
        <v>0.87</v>
      </c>
      <c r="AA2527" s="179">
        <v>2016</v>
      </c>
      <c r="AB2527" s="179">
        <v>1</v>
      </c>
      <c r="AC2527" s="79">
        <v>42329</v>
      </c>
      <c r="AD2527" s="179" t="s">
        <v>32</v>
      </c>
      <c r="AE2527" s="179"/>
      <c r="AF2527" s="179"/>
      <c r="AG2527" s="179" t="s">
        <v>2956</v>
      </c>
      <c r="AJ2527" s="1">
        <f t="shared" si="175"/>
        <v>0</v>
      </c>
    </row>
    <row r="2528" spans="1:36" ht="31.5" customHeight="1">
      <c r="A2528" s="179" t="s">
        <v>1052</v>
      </c>
      <c r="B2528" s="57" t="s">
        <v>11</v>
      </c>
      <c r="C2528" s="57" t="s">
        <v>873</v>
      </c>
      <c r="D2528" s="278">
        <v>42449</v>
      </c>
      <c r="E2528" s="59">
        <v>0.70138888888888884</v>
      </c>
      <c r="F2528" s="278">
        <v>42449</v>
      </c>
      <c r="G2528" s="59">
        <v>0.70138888888888884</v>
      </c>
      <c r="H2528" s="59">
        <v>0</v>
      </c>
      <c r="I2528" s="60">
        <v>6</v>
      </c>
      <c r="J2528" s="60" t="s">
        <v>459</v>
      </c>
      <c r="K2528" s="60" t="s">
        <v>9</v>
      </c>
      <c r="L2528" s="71" t="s">
        <v>10</v>
      </c>
      <c r="M2528" s="72" t="s">
        <v>1401</v>
      </c>
      <c r="N2528" s="60" t="s">
        <v>3</v>
      </c>
      <c r="O2528" s="71" t="s">
        <v>8</v>
      </c>
      <c r="P2528" s="72" t="s">
        <v>1401</v>
      </c>
      <c r="Q2528" s="71" t="s">
        <v>1388</v>
      </c>
      <c r="R2528" s="167">
        <v>8</v>
      </c>
      <c r="S2528" s="167">
        <v>7.5</v>
      </c>
      <c r="T2528" s="167">
        <v>15.5</v>
      </c>
      <c r="U2528" s="179" t="s">
        <v>29</v>
      </c>
      <c r="V2528" s="179">
        <v>1984</v>
      </c>
      <c r="W2528" s="179" t="s">
        <v>2746</v>
      </c>
      <c r="X2528" s="179" t="s">
        <v>2932</v>
      </c>
      <c r="Y2528" s="179" t="s">
        <v>2957</v>
      </c>
      <c r="Z2528" s="270">
        <v>0.9</v>
      </c>
      <c r="AA2528" s="179">
        <v>2016</v>
      </c>
      <c r="AB2528" s="179">
        <v>2</v>
      </c>
      <c r="AC2528" s="79">
        <v>42073</v>
      </c>
      <c r="AD2528" s="179" t="s">
        <v>32</v>
      </c>
      <c r="AE2528" s="179"/>
      <c r="AF2528" s="179"/>
      <c r="AG2528" s="179" t="s">
        <v>2941</v>
      </c>
      <c r="AJ2528" s="1">
        <f t="shared" si="175"/>
        <v>0</v>
      </c>
    </row>
    <row r="2529" spans="1:36" ht="31.5" customHeight="1">
      <c r="A2529" s="179" t="s">
        <v>1052</v>
      </c>
      <c r="B2529" s="57" t="s">
        <v>11</v>
      </c>
      <c r="C2529" s="57" t="s">
        <v>873</v>
      </c>
      <c r="D2529" s="278">
        <v>42449</v>
      </c>
      <c r="E2529" s="59">
        <v>0.69930555555555562</v>
      </c>
      <c r="F2529" s="278">
        <v>42449</v>
      </c>
      <c r="G2529" s="59">
        <v>0.70138888888888884</v>
      </c>
      <c r="H2529" s="59">
        <v>2.0833333333333333E-3</v>
      </c>
      <c r="I2529" s="60">
        <v>9</v>
      </c>
      <c r="J2529" s="60" t="s">
        <v>459</v>
      </c>
      <c r="K2529" s="60" t="s">
        <v>21</v>
      </c>
      <c r="L2529" s="71" t="s">
        <v>10</v>
      </c>
      <c r="M2529" s="72" t="s">
        <v>1402</v>
      </c>
      <c r="N2529" s="60" t="s">
        <v>3</v>
      </c>
      <c r="O2529" s="71" t="s">
        <v>8</v>
      </c>
      <c r="P2529" s="72" t="s">
        <v>1402</v>
      </c>
      <c r="Q2529" s="71" t="s">
        <v>1388</v>
      </c>
      <c r="R2529" s="167">
        <v>5</v>
      </c>
      <c r="S2529" s="167">
        <v>3.1999999999999993</v>
      </c>
      <c r="T2529" s="167">
        <v>8.1999999999999993</v>
      </c>
      <c r="U2529" s="179" t="s">
        <v>29</v>
      </c>
      <c r="V2529" s="179">
        <v>1980</v>
      </c>
      <c r="W2529" s="179" t="s">
        <v>2746</v>
      </c>
      <c r="X2529" s="179" t="s">
        <v>2932</v>
      </c>
      <c r="Y2529" s="179" t="s">
        <v>2958</v>
      </c>
      <c r="Z2529" s="270">
        <v>0.88</v>
      </c>
      <c r="AA2529" s="179">
        <v>2016</v>
      </c>
      <c r="AB2529" s="179">
        <v>1</v>
      </c>
      <c r="AC2529" s="79">
        <v>42393</v>
      </c>
      <c r="AD2529" s="179" t="s">
        <v>32</v>
      </c>
      <c r="AE2529" s="179"/>
      <c r="AF2529" s="179"/>
      <c r="AG2529" s="179" t="s">
        <v>2941</v>
      </c>
      <c r="AJ2529" s="1">
        <f t="shared" si="175"/>
        <v>0</v>
      </c>
    </row>
    <row r="2530" spans="1:36" ht="31.5" customHeight="1">
      <c r="A2530" s="179" t="s">
        <v>1052</v>
      </c>
      <c r="B2530" s="57" t="s">
        <v>11</v>
      </c>
      <c r="C2530" s="57" t="s">
        <v>873</v>
      </c>
      <c r="D2530" s="278">
        <v>42449</v>
      </c>
      <c r="E2530" s="59">
        <v>0.73611111111111116</v>
      </c>
      <c r="F2530" s="278">
        <v>42449</v>
      </c>
      <c r="G2530" s="59">
        <v>0.73611111111111116</v>
      </c>
      <c r="H2530" s="59">
        <v>0</v>
      </c>
      <c r="I2530" s="60">
        <v>5</v>
      </c>
      <c r="J2530" s="60" t="s">
        <v>459</v>
      </c>
      <c r="K2530" s="60" t="s">
        <v>9</v>
      </c>
      <c r="L2530" s="71" t="s">
        <v>10</v>
      </c>
      <c r="M2530" s="72" t="s">
        <v>1403</v>
      </c>
      <c r="N2530" s="60" t="s">
        <v>3</v>
      </c>
      <c r="O2530" s="71" t="s">
        <v>8</v>
      </c>
      <c r="P2530" s="72" t="s">
        <v>1403</v>
      </c>
      <c r="Q2530" s="71" t="s">
        <v>1388</v>
      </c>
      <c r="R2530" s="167">
        <v>7</v>
      </c>
      <c r="S2530" s="167">
        <v>4.9000000000000004</v>
      </c>
      <c r="T2530" s="167">
        <v>11.9</v>
      </c>
      <c r="U2530" s="179" t="s">
        <v>29</v>
      </c>
      <c r="V2530" s="179">
        <v>2009</v>
      </c>
      <c r="W2530" s="179" t="s">
        <v>2746</v>
      </c>
      <c r="X2530" s="179" t="s">
        <v>2959</v>
      </c>
      <c r="Y2530" s="179" t="s">
        <v>2960</v>
      </c>
      <c r="Z2530" s="270">
        <v>0.5</v>
      </c>
      <c r="AA2530" s="79">
        <v>42484</v>
      </c>
      <c r="AB2530" s="179">
        <v>0</v>
      </c>
      <c r="AC2530" s="79">
        <v>42365</v>
      </c>
      <c r="AD2530" s="179" t="s">
        <v>32</v>
      </c>
      <c r="AE2530" s="179"/>
      <c r="AF2530" s="179"/>
      <c r="AG2530" s="179" t="s">
        <v>2941</v>
      </c>
      <c r="AJ2530" s="1">
        <f t="shared" si="175"/>
        <v>0</v>
      </c>
    </row>
    <row r="2531" spans="1:36" ht="189" customHeight="1">
      <c r="A2531" s="179" t="s">
        <v>1052</v>
      </c>
      <c r="B2531" s="57" t="s">
        <v>11</v>
      </c>
      <c r="C2531" s="57" t="s">
        <v>873</v>
      </c>
      <c r="D2531" s="278">
        <v>42449</v>
      </c>
      <c r="E2531" s="59">
        <v>0.73611111111111116</v>
      </c>
      <c r="F2531" s="278">
        <v>42449</v>
      </c>
      <c r="G2531" s="59">
        <v>0.73611111111111116</v>
      </c>
      <c r="H2531" s="59">
        <v>0</v>
      </c>
      <c r="I2531" s="60">
        <v>11</v>
      </c>
      <c r="J2531" s="60" t="s">
        <v>459</v>
      </c>
      <c r="K2531" s="60" t="s">
        <v>9</v>
      </c>
      <c r="L2531" s="71" t="s">
        <v>10</v>
      </c>
      <c r="M2531" s="72" t="s">
        <v>1404</v>
      </c>
      <c r="N2531" s="60" t="s">
        <v>3</v>
      </c>
      <c r="O2531" s="71" t="s">
        <v>8</v>
      </c>
      <c r="P2531" s="72" t="s">
        <v>1404</v>
      </c>
      <c r="Q2531" s="71" t="s">
        <v>1388</v>
      </c>
      <c r="R2531" s="167">
        <v>9</v>
      </c>
      <c r="S2531" s="167">
        <v>8.8000000000000007</v>
      </c>
      <c r="T2531" s="167">
        <v>17.8</v>
      </c>
      <c r="U2531" s="179" t="s">
        <v>29</v>
      </c>
      <c r="V2531" s="179">
        <v>2008</v>
      </c>
      <c r="W2531" s="179" t="s">
        <v>2746</v>
      </c>
      <c r="X2531" s="179" t="s">
        <v>2959</v>
      </c>
      <c r="Y2531" s="179" t="s">
        <v>2961</v>
      </c>
      <c r="Z2531" s="270">
        <v>0.7</v>
      </c>
      <c r="AA2531" s="79">
        <v>42763</v>
      </c>
      <c r="AB2531" s="179">
        <v>2</v>
      </c>
      <c r="AC2531" s="79">
        <v>42375</v>
      </c>
      <c r="AD2531" s="179" t="s">
        <v>32</v>
      </c>
      <c r="AE2531" s="179"/>
      <c r="AF2531" s="179"/>
      <c r="AG2531" s="179" t="s">
        <v>2941</v>
      </c>
      <c r="AJ2531" s="1">
        <f t="shared" si="175"/>
        <v>0</v>
      </c>
    </row>
    <row r="2532" spans="1:36" ht="31.5" customHeight="1">
      <c r="A2532" s="179" t="s">
        <v>1052</v>
      </c>
      <c r="B2532" s="57" t="s">
        <v>11</v>
      </c>
      <c r="C2532" s="57" t="s">
        <v>873</v>
      </c>
      <c r="D2532" s="278">
        <v>42449</v>
      </c>
      <c r="E2532" s="59">
        <v>0.73611111111111116</v>
      </c>
      <c r="F2532" s="278">
        <v>42449</v>
      </c>
      <c r="G2532" s="59">
        <v>0.79166666666666663</v>
      </c>
      <c r="H2532" s="59">
        <v>5.5555555555555552E-2</v>
      </c>
      <c r="I2532" s="60">
        <v>8</v>
      </c>
      <c r="J2532" s="60" t="s">
        <v>459</v>
      </c>
      <c r="K2532" s="60" t="s">
        <v>21</v>
      </c>
      <c r="L2532" s="71" t="s">
        <v>10</v>
      </c>
      <c r="M2532" s="72" t="s">
        <v>1405</v>
      </c>
      <c r="N2532" s="60" t="s">
        <v>3</v>
      </c>
      <c r="O2532" s="71" t="s">
        <v>8</v>
      </c>
      <c r="P2532" s="72" t="s">
        <v>1405</v>
      </c>
      <c r="Q2532" s="71" t="s">
        <v>1388</v>
      </c>
      <c r="R2532" s="167">
        <v>5.6</v>
      </c>
      <c r="S2532" s="167">
        <v>4.3000000000000007</v>
      </c>
      <c r="T2532" s="167">
        <v>9.9</v>
      </c>
      <c r="U2532" s="179" t="s">
        <v>29</v>
      </c>
      <c r="V2532" s="179">
        <v>1987</v>
      </c>
      <c r="W2532" s="179" t="s">
        <v>2746</v>
      </c>
      <c r="X2532" s="179" t="s">
        <v>2932</v>
      </c>
      <c r="Y2532" s="179" t="s">
        <v>2962</v>
      </c>
      <c r="Z2532" s="270">
        <v>0.6</v>
      </c>
      <c r="AA2532" s="79">
        <v>42846</v>
      </c>
      <c r="AB2532" s="179">
        <v>1</v>
      </c>
      <c r="AC2532" s="79">
        <v>42355</v>
      </c>
      <c r="AD2532" s="179" t="s">
        <v>32</v>
      </c>
      <c r="AE2532" s="179"/>
      <c r="AF2532" s="179"/>
      <c r="AG2532" s="179" t="s">
        <v>2941</v>
      </c>
      <c r="AJ2532" s="1">
        <f t="shared" si="175"/>
        <v>0</v>
      </c>
    </row>
    <row r="2533" spans="1:36" ht="31.5" customHeight="1">
      <c r="A2533" s="179" t="s">
        <v>1052</v>
      </c>
      <c r="B2533" s="57" t="s">
        <v>11</v>
      </c>
      <c r="C2533" s="57" t="s">
        <v>873</v>
      </c>
      <c r="D2533" s="278">
        <v>42449</v>
      </c>
      <c r="E2533" s="59">
        <v>0.74444444444444446</v>
      </c>
      <c r="F2533" s="278">
        <v>42449</v>
      </c>
      <c r="G2533" s="59">
        <v>0.7715277777777777</v>
      </c>
      <c r="H2533" s="59">
        <v>2.7083333333333334E-2</v>
      </c>
      <c r="I2533" s="60">
        <v>7</v>
      </c>
      <c r="J2533" s="60" t="s">
        <v>459</v>
      </c>
      <c r="K2533" s="60" t="s">
        <v>21</v>
      </c>
      <c r="L2533" s="71" t="s">
        <v>10</v>
      </c>
      <c r="M2533" s="72" t="s">
        <v>1406</v>
      </c>
      <c r="N2533" s="60" t="s">
        <v>3</v>
      </c>
      <c r="O2533" s="71" t="s">
        <v>8</v>
      </c>
      <c r="P2533" s="72" t="s">
        <v>1406</v>
      </c>
      <c r="Q2533" s="71" t="s">
        <v>1388</v>
      </c>
      <c r="R2533" s="167">
        <v>8.1999999999999993</v>
      </c>
      <c r="S2533" s="167">
        <v>4.3000000000000007</v>
      </c>
      <c r="T2533" s="167">
        <v>12.5</v>
      </c>
      <c r="U2533" s="179" t="s">
        <v>29</v>
      </c>
      <c r="V2533" s="179">
        <v>1991</v>
      </c>
      <c r="W2533" s="179" t="s">
        <v>2746</v>
      </c>
      <c r="X2533" s="179" t="s">
        <v>2932</v>
      </c>
      <c r="Y2533" s="179" t="s">
        <v>2963</v>
      </c>
      <c r="Z2533" s="270">
        <v>0.9</v>
      </c>
      <c r="AA2533" s="179" t="s">
        <v>2964</v>
      </c>
      <c r="AB2533" s="179">
        <v>3</v>
      </c>
      <c r="AC2533" s="79">
        <v>42330</v>
      </c>
      <c r="AD2533" s="179" t="s">
        <v>32</v>
      </c>
      <c r="AE2533" s="179"/>
      <c r="AF2533" s="179"/>
      <c r="AG2533" s="179" t="s">
        <v>2941</v>
      </c>
      <c r="AJ2533" s="1">
        <f t="shared" si="175"/>
        <v>0</v>
      </c>
    </row>
    <row r="2534" spans="1:36" ht="15.75" customHeight="1">
      <c r="A2534" s="179" t="s">
        <v>1052</v>
      </c>
      <c r="B2534" s="57" t="s">
        <v>11</v>
      </c>
      <c r="C2534" s="57" t="s">
        <v>873</v>
      </c>
      <c r="D2534" s="278">
        <v>42449</v>
      </c>
      <c r="E2534" s="59">
        <v>0.73958333333333337</v>
      </c>
      <c r="F2534" s="278">
        <v>42449</v>
      </c>
      <c r="G2534" s="59">
        <v>0.74305555555555547</v>
      </c>
      <c r="H2534" s="59">
        <v>3.472222222222222E-3</v>
      </c>
      <c r="I2534" s="60">
        <v>8</v>
      </c>
      <c r="J2534" s="60" t="s">
        <v>459</v>
      </c>
      <c r="K2534" s="60" t="s">
        <v>21</v>
      </c>
      <c r="L2534" s="71" t="s">
        <v>10</v>
      </c>
      <c r="M2534" s="72" t="s">
        <v>1407</v>
      </c>
      <c r="N2534" s="60" t="s">
        <v>3</v>
      </c>
      <c r="O2534" s="71" t="s">
        <v>8</v>
      </c>
      <c r="P2534" s="72" t="s">
        <v>1407</v>
      </c>
      <c r="Q2534" s="71" t="s">
        <v>1388</v>
      </c>
      <c r="R2534" s="167">
        <v>5</v>
      </c>
      <c r="S2534" s="167">
        <v>1.7000000000000002</v>
      </c>
      <c r="T2534" s="167">
        <v>6.7</v>
      </c>
      <c r="U2534" s="179" t="s">
        <v>29</v>
      </c>
      <c r="V2534" s="179">
        <v>1988</v>
      </c>
      <c r="W2534" s="179" t="s">
        <v>2746</v>
      </c>
      <c r="X2534" s="179" t="s">
        <v>2932</v>
      </c>
      <c r="Y2534" s="179" t="s">
        <v>2965</v>
      </c>
      <c r="Z2534" s="270">
        <v>0.6</v>
      </c>
      <c r="AA2534" s="79">
        <v>42841</v>
      </c>
      <c r="AB2534" s="179">
        <v>0</v>
      </c>
      <c r="AC2534" s="577">
        <v>42362</v>
      </c>
      <c r="AD2534" s="179" t="s">
        <v>32</v>
      </c>
      <c r="AE2534" s="179"/>
      <c r="AF2534" s="179"/>
      <c r="AG2534" s="179" t="s">
        <v>2941</v>
      </c>
      <c r="AJ2534" s="1">
        <f t="shared" si="175"/>
        <v>0</v>
      </c>
    </row>
    <row r="2535" spans="1:36" ht="31.5" customHeight="1">
      <c r="A2535" s="179" t="s">
        <v>1052</v>
      </c>
      <c r="B2535" s="57" t="s">
        <v>11</v>
      </c>
      <c r="C2535" s="57" t="s">
        <v>873</v>
      </c>
      <c r="D2535" s="278">
        <v>42449</v>
      </c>
      <c r="E2535" s="59">
        <v>0.70486111111111116</v>
      </c>
      <c r="F2535" s="278">
        <v>42449</v>
      </c>
      <c r="G2535" s="59">
        <v>0.75</v>
      </c>
      <c r="H2535" s="59">
        <v>4.5138888888888888E-2</v>
      </c>
      <c r="I2535" s="60">
        <v>17</v>
      </c>
      <c r="J2535" s="60" t="s">
        <v>459</v>
      </c>
      <c r="K2535" s="60" t="s">
        <v>21</v>
      </c>
      <c r="L2535" s="71" t="s">
        <v>10</v>
      </c>
      <c r="M2535" s="72" t="s">
        <v>1408</v>
      </c>
      <c r="N2535" s="60" t="s">
        <v>3</v>
      </c>
      <c r="O2535" s="71" t="s">
        <v>8</v>
      </c>
      <c r="P2535" s="72" t="s">
        <v>1408</v>
      </c>
      <c r="Q2535" s="71" t="s">
        <v>1388</v>
      </c>
      <c r="R2535" s="167">
        <v>11.9</v>
      </c>
      <c r="S2535" s="167">
        <v>10.4</v>
      </c>
      <c r="T2535" s="167">
        <v>22.3</v>
      </c>
      <c r="U2535" s="179" t="s">
        <v>29</v>
      </c>
      <c r="V2535" s="179">
        <v>1986</v>
      </c>
      <c r="W2535" s="179" t="s">
        <v>2746</v>
      </c>
      <c r="X2535" s="179" t="s">
        <v>2932</v>
      </c>
      <c r="Y2535" s="179" t="s">
        <v>2966</v>
      </c>
      <c r="Z2535" s="270">
        <v>0.7</v>
      </c>
      <c r="AA2535" s="79">
        <v>42786</v>
      </c>
      <c r="AB2535" s="179">
        <v>0</v>
      </c>
      <c r="AC2535" s="79">
        <v>42237</v>
      </c>
      <c r="AD2535" s="179" t="s">
        <v>32</v>
      </c>
      <c r="AE2535" s="179"/>
      <c r="AF2535" s="179"/>
      <c r="AG2535" s="179" t="s">
        <v>2941</v>
      </c>
      <c r="AJ2535" s="1">
        <f t="shared" si="175"/>
        <v>0</v>
      </c>
    </row>
    <row r="2536" spans="1:36" ht="31.5" customHeight="1">
      <c r="A2536" s="179" t="s">
        <v>1052</v>
      </c>
      <c r="B2536" s="57" t="s">
        <v>11</v>
      </c>
      <c r="C2536" s="57" t="s">
        <v>873</v>
      </c>
      <c r="D2536" s="278">
        <v>42449</v>
      </c>
      <c r="E2536" s="59">
        <v>0.73611111111111116</v>
      </c>
      <c r="F2536" s="278">
        <v>42449</v>
      </c>
      <c r="G2536" s="59">
        <v>0.77777777777777779</v>
      </c>
      <c r="H2536" s="59">
        <v>4.1666666666666664E-2</v>
      </c>
      <c r="I2536" s="60">
        <v>15</v>
      </c>
      <c r="J2536" s="60" t="s">
        <v>459</v>
      </c>
      <c r="K2536" s="60" t="s">
        <v>21</v>
      </c>
      <c r="L2536" s="71" t="s">
        <v>10</v>
      </c>
      <c r="M2536" s="72" t="s">
        <v>1409</v>
      </c>
      <c r="N2536" s="60" t="s">
        <v>3</v>
      </c>
      <c r="O2536" s="71" t="s">
        <v>8</v>
      </c>
      <c r="P2536" s="72" t="s">
        <v>1409</v>
      </c>
      <c r="Q2536" s="71" t="s">
        <v>1388</v>
      </c>
      <c r="R2536" s="167">
        <v>9.8000000000000007</v>
      </c>
      <c r="S2536" s="167">
        <v>5.2999999999999989</v>
      </c>
      <c r="T2536" s="167">
        <v>15.1</v>
      </c>
      <c r="U2536" s="179" t="s">
        <v>29</v>
      </c>
      <c r="V2536" s="179">
        <v>1993</v>
      </c>
      <c r="W2536" s="179" t="s">
        <v>2746</v>
      </c>
      <c r="X2536" s="179" t="s">
        <v>2932</v>
      </c>
      <c r="Y2536" s="179" t="s">
        <v>2967</v>
      </c>
      <c r="Z2536" s="270">
        <v>0.5</v>
      </c>
      <c r="AA2536" s="79">
        <v>42487</v>
      </c>
      <c r="AB2536" s="179">
        <v>1</v>
      </c>
      <c r="AC2536" s="79">
        <v>42446</v>
      </c>
      <c r="AD2536" s="179" t="s">
        <v>32</v>
      </c>
      <c r="AE2536" s="179"/>
      <c r="AF2536" s="179"/>
      <c r="AG2536" s="179" t="s">
        <v>2941</v>
      </c>
      <c r="AJ2536" s="1">
        <f t="shared" si="175"/>
        <v>0</v>
      </c>
    </row>
    <row r="2537" spans="1:36" ht="31.5" customHeight="1">
      <c r="A2537" s="179" t="s">
        <v>1052</v>
      </c>
      <c r="B2537" s="57" t="s">
        <v>11</v>
      </c>
      <c r="C2537" s="57" t="s">
        <v>873</v>
      </c>
      <c r="D2537" s="278">
        <v>42449</v>
      </c>
      <c r="E2537" s="59">
        <v>0.70694444444444438</v>
      </c>
      <c r="F2537" s="278">
        <v>42449</v>
      </c>
      <c r="G2537" s="59">
        <v>0.70694444444444438</v>
      </c>
      <c r="H2537" s="59">
        <v>0</v>
      </c>
      <c r="I2537" s="60">
        <v>13</v>
      </c>
      <c r="J2537" s="60" t="s">
        <v>459</v>
      </c>
      <c r="K2537" s="60" t="s">
        <v>9</v>
      </c>
      <c r="L2537" s="71" t="s">
        <v>10</v>
      </c>
      <c r="M2537" s="72" t="s">
        <v>1410</v>
      </c>
      <c r="N2537" s="60" t="s">
        <v>3</v>
      </c>
      <c r="O2537" s="71" t="s">
        <v>8</v>
      </c>
      <c r="P2537" s="72" t="s">
        <v>1410</v>
      </c>
      <c r="Q2537" s="71" t="s">
        <v>1388</v>
      </c>
      <c r="R2537" s="167">
        <v>10</v>
      </c>
      <c r="S2537" s="167">
        <v>7.3000000000000007</v>
      </c>
      <c r="T2537" s="167">
        <v>17.3</v>
      </c>
      <c r="U2537" s="179" t="s">
        <v>29</v>
      </c>
      <c r="V2537" s="179">
        <v>1986</v>
      </c>
      <c r="W2537" s="179" t="s">
        <v>2746</v>
      </c>
      <c r="X2537" s="179" t="s">
        <v>2932</v>
      </c>
      <c r="Y2537" s="179" t="s">
        <v>2968</v>
      </c>
      <c r="Z2537" s="270">
        <v>0.6</v>
      </c>
      <c r="AA2537" s="79">
        <v>42651</v>
      </c>
      <c r="AB2537" s="179">
        <v>0</v>
      </c>
      <c r="AC2537" s="79">
        <v>42358</v>
      </c>
      <c r="AD2537" s="179" t="s">
        <v>32</v>
      </c>
      <c r="AE2537" s="179"/>
      <c r="AF2537" s="179"/>
      <c r="AG2537" s="179" t="s">
        <v>2941</v>
      </c>
      <c r="AJ2537" s="1">
        <f t="shared" si="175"/>
        <v>0</v>
      </c>
    </row>
    <row r="2538" spans="1:36" ht="31.5" customHeight="1">
      <c r="A2538" s="179" t="s">
        <v>1052</v>
      </c>
      <c r="B2538" s="57" t="s">
        <v>11</v>
      </c>
      <c r="C2538" s="57" t="s">
        <v>873</v>
      </c>
      <c r="D2538" s="278">
        <v>42449</v>
      </c>
      <c r="E2538" s="59">
        <v>0.69791666666666663</v>
      </c>
      <c r="F2538" s="278">
        <v>42449</v>
      </c>
      <c r="G2538" s="59">
        <v>0.69791666666666663</v>
      </c>
      <c r="H2538" s="59">
        <v>0</v>
      </c>
      <c r="I2538" s="60">
        <v>15</v>
      </c>
      <c r="J2538" s="60" t="s">
        <v>459</v>
      </c>
      <c r="K2538" s="60" t="s">
        <v>9</v>
      </c>
      <c r="L2538" s="71" t="s">
        <v>10</v>
      </c>
      <c r="M2538" s="72" t="s">
        <v>1411</v>
      </c>
      <c r="N2538" s="60" t="s">
        <v>3</v>
      </c>
      <c r="O2538" s="71" t="s">
        <v>8</v>
      </c>
      <c r="P2538" s="72" t="s">
        <v>1411</v>
      </c>
      <c r="Q2538" s="71" t="s">
        <v>1388</v>
      </c>
      <c r="R2538" s="167">
        <v>6.5</v>
      </c>
      <c r="S2538" s="167">
        <v>7.6999999999999993</v>
      </c>
      <c r="T2538" s="167">
        <v>14.2</v>
      </c>
      <c r="U2538" s="179" t="s">
        <v>29</v>
      </c>
      <c r="V2538" s="179">
        <v>1977</v>
      </c>
      <c r="W2538" s="179" t="s">
        <v>2746</v>
      </c>
      <c r="X2538" s="179" t="s">
        <v>2932</v>
      </c>
      <c r="Y2538" s="179" t="s">
        <v>2969</v>
      </c>
      <c r="Z2538" s="270">
        <v>0.8</v>
      </c>
      <c r="AA2538" s="179">
        <v>2017</v>
      </c>
      <c r="AB2538" s="179">
        <v>0</v>
      </c>
      <c r="AC2538" s="79">
        <v>42421</v>
      </c>
      <c r="AD2538" s="179" t="s">
        <v>32</v>
      </c>
      <c r="AE2538" s="179"/>
      <c r="AF2538" s="179"/>
      <c r="AG2538" s="179" t="s">
        <v>2941</v>
      </c>
      <c r="AJ2538" s="1">
        <f t="shared" si="175"/>
        <v>0</v>
      </c>
    </row>
    <row r="2539" spans="1:36" ht="31.5" customHeight="1">
      <c r="A2539" s="179" t="s">
        <v>1052</v>
      </c>
      <c r="B2539" s="57" t="s">
        <v>11</v>
      </c>
      <c r="C2539" s="57" t="s">
        <v>873</v>
      </c>
      <c r="D2539" s="278">
        <v>42449</v>
      </c>
      <c r="E2539" s="59">
        <v>0.7104166666666667</v>
      </c>
      <c r="F2539" s="278">
        <v>42449</v>
      </c>
      <c r="G2539" s="59">
        <v>0.72430555555555554</v>
      </c>
      <c r="H2539" s="59">
        <v>1.3888888888888888E-2</v>
      </c>
      <c r="I2539" s="60">
        <v>10</v>
      </c>
      <c r="J2539" s="60" t="s">
        <v>459</v>
      </c>
      <c r="K2539" s="60" t="s">
        <v>21</v>
      </c>
      <c r="L2539" s="71" t="s">
        <v>10</v>
      </c>
      <c r="M2539" s="72" t="s">
        <v>1412</v>
      </c>
      <c r="N2539" s="60" t="s">
        <v>3</v>
      </c>
      <c r="O2539" s="71" t="s">
        <v>8</v>
      </c>
      <c r="P2539" s="72" t="s">
        <v>1412</v>
      </c>
      <c r="Q2539" s="71" t="s">
        <v>1388</v>
      </c>
      <c r="R2539" s="167">
        <v>4.5</v>
      </c>
      <c r="S2539" s="167">
        <v>4.4000000000000004</v>
      </c>
      <c r="T2539" s="167">
        <v>8.9</v>
      </c>
      <c r="U2539" s="179" t="s">
        <v>29</v>
      </c>
      <c r="V2539" s="179">
        <v>1983</v>
      </c>
      <c r="W2539" s="179" t="s">
        <v>2746</v>
      </c>
      <c r="X2539" s="179" t="s">
        <v>2932</v>
      </c>
      <c r="Y2539" s="179" t="s">
        <v>2970</v>
      </c>
      <c r="Z2539" s="270">
        <v>0.6</v>
      </c>
      <c r="AA2539" s="179" t="s">
        <v>2971</v>
      </c>
      <c r="AB2539" s="179">
        <v>3</v>
      </c>
      <c r="AC2539" s="79">
        <v>42353</v>
      </c>
      <c r="AD2539" s="179" t="s">
        <v>32</v>
      </c>
      <c r="AE2539" s="179"/>
      <c r="AF2539" s="179"/>
      <c r="AG2539" s="179" t="s">
        <v>2941</v>
      </c>
      <c r="AJ2539" s="1">
        <f t="shared" si="175"/>
        <v>0</v>
      </c>
    </row>
    <row r="2540" spans="1:36" ht="31.5" customHeight="1">
      <c r="A2540" s="179" t="s">
        <v>1052</v>
      </c>
      <c r="B2540" s="57" t="s">
        <v>11</v>
      </c>
      <c r="C2540" s="57" t="s">
        <v>873</v>
      </c>
      <c r="D2540" s="278">
        <v>42449</v>
      </c>
      <c r="E2540" s="59">
        <v>0.70347222222222217</v>
      </c>
      <c r="F2540" s="278">
        <v>42449</v>
      </c>
      <c r="G2540" s="59">
        <v>0.70347222222222217</v>
      </c>
      <c r="H2540" s="59">
        <v>0</v>
      </c>
      <c r="I2540" s="60">
        <v>14</v>
      </c>
      <c r="J2540" s="60" t="s">
        <v>459</v>
      </c>
      <c r="K2540" s="60" t="s">
        <v>9</v>
      </c>
      <c r="L2540" s="71" t="s">
        <v>10</v>
      </c>
      <c r="M2540" s="72" t="s">
        <v>1413</v>
      </c>
      <c r="N2540" s="60" t="s">
        <v>3</v>
      </c>
      <c r="O2540" s="71" t="s">
        <v>8</v>
      </c>
      <c r="P2540" s="72" t="s">
        <v>1413</v>
      </c>
      <c r="Q2540" s="71" t="s">
        <v>1388</v>
      </c>
      <c r="R2540" s="167">
        <v>8.3000000000000007</v>
      </c>
      <c r="S2540" s="167">
        <v>7.6999999999999993</v>
      </c>
      <c r="T2540" s="167">
        <v>16</v>
      </c>
      <c r="U2540" s="179" t="s">
        <v>29</v>
      </c>
      <c r="V2540" s="179">
        <v>1988</v>
      </c>
      <c r="W2540" s="179" t="s">
        <v>2746</v>
      </c>
      <c r="X2540" s="179" t="s">
        <v>2932</v>
      </c>
      <c r="Y2540" s="179" t="s">
        <v>2972</v>
      </c>
      <c r="Z2540" s="270">
        <v>0.9</v>
      </c>
      <c r="AA2540" s="179">
        <v>2016</v>
      </c>
      <c r="AB2540" s="179">
        <v>2</v>
      </c>
      <c r="AC2540" s="79">
        <v>42413</v>
      </c>
      <c r="AD2540" s="179" t="s">
        <v>32</v>
      </c>
      <c r="AE2540" s="179"/>
      <c r="AF2540" s="179"/>
      <c r="AG2540" s="179" t="s">
        <v>2941</v>
      </c>
      <c r="AJ2540" s="1">
        <f t="shared" si="175"/>
        <v>0</v>
      </c>
    </row>
    <row r="2541" spans="1:36" ht="47.25" customHeight="1">
      <c r="A2541" s="179" t="s">
        <v>1052</v>
      </c>
      <c r="B2541" s="57" t="s">
        <v>11</v>
      </c>
      <c r="C2541" s="57" t="s">
        <v>873</v>
      </c>
      <c r="D2541" s="278">
        <v>42449</v>
      </c>
      <c r="E2541" s="59">
        <v>0.70138888888888884</v>
      </c>
      <c r="F2541" s="278">
        <v>42449</v>
      </c>
      <c r="G2541" s="59">
        <v>0.70138888888888884</v>
      </c>
      <c r="H2541" s="59">
        <v>0</v>
      </c>
      <c r="I2541" s="60">
        <v>10</v>
      </c>
      <c r="J2541" s="60" t="s">
        <v>459</v>
      </c>
      <c r="K2541" s="60" t="s">
        <v>9</v>
      </c>
      <c r="L2541" s="71" t="s">
        <v>10</v>
      </c>
      <c r="M2541" s="72" t="s">
        <v>1414</v>
      </c>
      <c r="N2541" s="60" t="s">
        <v>3</v>
      </c>
      <c r="O2541" s="71" t="s">
        <v>8</v>
      </c>
      <c r="P2541" s="72" t="s">
        <v>1414</v>
      </c>
      <c r="Q2541" s="71" t="s">
        <v>1388</v>
      </c>
      <c r="R2541" s="167">
        <v>5</v>
      </c>
      <c r="S2541" s="167">
        <v>6</v>
      </c>
      <c r="T2541" s="167">
        <v>11</v>
      </c>
      <c r="U2541" s="179" t="s">
        <v>29</v>
      </c>
      <c r="V2541" s="179">
        <v>1977</v>
      </c>
      <c r="W2541" s="179" t="s">
        <v>2746</v>
      </c>
      <c r="X2541" s="179" t="s">
        <v>2932</v>
      </c>
      <c r="Y2541" s="179" t="s">
        <v>2973</v>
      </c>
      <c r="Z2541" s="270">
        <v>0.85</v>
      </c>
      <c r="AA2541" s="179">
        <v>2016</v>
      </c>
      <c r="AB2541" s="179">
        <v>0</v>
      </c>
      <c r="AC2541" s="79">
        <v>42412</v>
      </c>
      <c r="AD2541" s="179" t="s">
        <v>32</v>
      </c>
      <c r="AE2541" s="179"/>
      <c r="AF2541" s="179"/>
      <c r="AG2541" s="179" t="s">
        <v>2941</v>
      </c>
      <c r="AJ2541" s="1">
        <f t="shared" si="175"/>
        <v>0</v>
      </c>
    </row>
    <row r="2542" spans="1:36" ht="31.5" customHeight="1">
      <c r="A2542" s="179" t="s">
        <v>1052</v>
      </c>
      <c r="B2542" s="57" t="s">
        <v>11</v>
      </c>
      <c r="C2542" s="57" t="s">
        <v>873</v>
      </c>
      <c r="D2542" s="278">
        <v>42449</v>
      </c>
      <c r="E2542" s="59">
        <v>0.71250000000000002</v>
      </c>
      <c r="F2542" s="278">
        <v>42449</v>
      </c>
      <c r="G2542" s="59">
        <v>0.71805555555555556</v>
      </c>
      <c r="H2542" s="59">
        <v>5.5555555555555558E-3</v>
      </c>
      <c r="I2542" s="60">
        <v>12</v>
      </c>
      <c r="J2542" s="60" t="s">
        <v>459</v>
      </c>
      <c r="K2542" s="60" t="s">
        <v>21</v>
      </c>
      <c r="L2542" s="71" t="s">
        <v>10</v>
      </c>
      <c r="M2542" s="72" t="s">
        <v>1415</v>
      </c>
      <c r="N2542" s="60" t="s">
        <v>3</v>
      </c>
      <c r="O2542" s="71" t="s">
        <v>8</v>
      </c>
      <c r="P2542" s="72" t="s">
        <v>1415</v>
      </c>
      <c r="Q2542" s="71" t="s">
        <v>1388</v>
      </c>
      <c r="R2542" s="167">
        <v>6.7</v>
      </c>
      <c r="S2542" s="167">
        <v>8.5</v>
      </c>
      <c r="T2542" s="167">
        <v>15.2</v>
      </c>
      <c r="U2542" s="179" t="s">
        <v>29</v>
      </c>
      <c r="V2542" s="179">
        <v>1981</v>
      </c>
      <c r="W2542" s="179" t="s">
        <v>2746</v>
      </c>
      <c r="X2542" s="179" t="s">
        <v>2932</v>
      </c>
      <c r="Y2542" s="179" t="s">
        <v>2974</v>
      </c>
      <c r="Z2542" s="270">
        <v>0.65</v>
      </c>
      <c r="AA2542" s="179">
        <v>2017</v>
      </c>
      <c r="AB2542" s="179">
        <v>0</v>
      </c>
      <c r="AC2542" s="79">
        <v>42389</v>
      </c>
      <c r="AD2542" s="179" t="s">
        <v>32</v>
      </c>
      <c r="AE2542" s="179"/>
      <c r="AF2542" s="179"/>
      <c r="AG2542" s="179" t="s">
        <v>2941</v>
      </c>
      <c r="AJ2542" s="1">
        <f t="shared" si="175"/>
        <v>0</v>
      </c>
    </row>
    <row r="2543" spans="1:36" ht="31.5" customHeight="1">
      <c r="A2543" s="179" t="s">
        <v>1052</v>
      </c>
      <c r="B2543" s="57" t="s">
        <v>11</v>
      </c>
      <c r="C2543" s="57" t="s">
        <v>873</v>
      </c>
      <c r="D2543" s="278">
        <v>42449</v>
      </c>
      <c r="E2543" s="59">
        <v>0.70347222222222217</v>
      </c>
      <c r="F2543" s="278">
        <v>42449</v>
      </c>
      <c r="G2543" s="59">
        <v>0.71875</v>
      </c>
      <c r="H2543" s="59">
        <v>1.5277777777777777E-2</v>
      </c>
      <c r="I2543" s="60">
        <v>8</v>
      </c>
      <c r="J2543" s="60" t="s">
        <v>459</v>
      </c>
      <c r="K2543" s="60" t="s">
        <v>21</v>
      </c>
      <c r="L2543" s="71" t="s">
        <v>10</v>
      </c>
      <c r="M2543" s="72" t="s">
        <v>1416</v>
      </c>
      <c r="N2543" s="60" t="s">
        <v>3</v>
      </c>
      <c r="O2543" s="71" t="s">
        <v>8</v>
      </c>
      <c r="P2543" s="72" t="s">
        <v>1416</v>
      </c>
      <c r="Q2543" s="71" t="s">
        <v>1388</v>
      </c>
      <c r="R2543" s="167">
        <v>4.2</v>
      </c>
      <c r="S2543" s="167">
        <v>9.3000000000000007</v>
      </c>
      <c r="T2543" s="167">
        <v>13.5</v>
      </c>
      <c r="U2543" s="179" t="s">
        <v>29</v>
      </c>
      <c r="V2543" s="179">
        <v>1993</v>
      </c>
      <c r="W2543" s="179" t="s">
        <v>2746</v>
      </c>
      <c r="X2543" s="179" t="s">
        <v>2932</v>
      </c>
      <c r="Y2543" s="179" t="s">
        <v>2975</v>
      </c>
      <c r="Z2543" s="270">
        <v>0.7</v>
      </c>
      <c r="AA2543" s="79">
        <v>42811</v>
      </c>
      <c r="AB2543" s="179">
        <v>0</v>
      </c>
      <c r="AC2543" s="79">
        <v>42214</v>
      </c>
      <c r="AD2543" s="179" t="s">
        <v>32</v>
      </c>
      <c r="AE2543" s="179"/>
      <c r="AF2543" s="179"/>
      <c r="AG2543" s="179" t="s">
        <v>2941</v>
      </c>
      <c r="AJ2543" s="1">
        <f t="shared" si="175"/>
        <v>0</v>
      </c>
    </row>
    <row r="2544" spans="1:36" ht="31.5" customHeight="1">
      <c r="A2544" s="179" t="s">
        <v>1052</v>
      </c>
      <c r="B2544" s="57" t="s">
        <v>11</v>
      </c>
      <c r="C2544" s="57" t="s">
        <v>873</v>
      </c>
      <c r="D2544" s="278">
        <v>42449</v>
      </c>
      <c r="E2544" s="59">
        <v>0.70625000000000004</v>
      </c>
      <c r="F2544" s="278">
        <v>42449</v>
      </c>
      <c r="G2544" s="59">
        <v>0.70625000000000004</v>
      </c>
      <c r="H2544" s="59">
        <v>0</v>
      </c>
      <c r="I2544" s="60">
        <v>9</v>
      </c>
      <c r="J2544" s="60" t="s">
        <v>459</v>
      </c>
      <c r="K2544" s="60" t="s">
        <v>9</v>
      </c>
      <c r="L2544" s="71" t="s">
        <v>10</v>
      </c>
      <c r="M2544" s="72" t="s">
        <v>1417</v>
      </c>
      <c r="N2544" s="60" t="s">
        <v>3</v>
      </c>
      <c r="O2544" s="71" t="s">
        <v>8</v>
      </c>
      <c r="P2544" s="72" t="s">
        <v>1417</v>
      </c>
      <c r="Q2544" s="71" t="s">
        <v>1388</v>
      </c>
      <c r="R2544" s="167">
        <v>6</v>
      </c>
      <c r="S2544" s="167">
        <v>4.0999999999999996</v>
      </c>
      <c r="T2544" s="167">
        <v>10.1</v>
      </c>
      <c r="U2544" s="179" t="s">
        <v>29</v>
      </c>
      <c r="V2544" s="179">
        <v>1979</v>
      </c>
      <c r="W2544" s="179" t="s">
        <v>2746</v>
      </c>
      <c r="X2544" s="179" t="s">
        <v>2932</v>
      </c>
      <c r="Y2544" s="179" t="s">
        <v>2976</v>
      </c>
      <c r="Z2544" s="270">
        <v>0.7</v>
      </c>
      <c r="AA2544" s="79">
        <v>42485</v>
      </c>
      <c r="AB2544" s="179">
        <v>4</v>
      </c>
      <c r="AC2544" s="79">
        <v>42333</v>
      </c>
      <c r="AD2544" s="179" t="s">
        <v>32</v>
      </c>
      <c r="AE2544" s="179"/>
      <c r="AF2544" s="179"/>
      <c r="AG2544" s="179" t="s">
        <v>2941</v>
      </c>
      <c r="AJ2544" s="1">
        <f t="shared" si="175"/>
        <v>0</v>
      </c>
    </row>
    <row r="2545" spans="1:36" ht="31.5" customHeight="1">
      <c r="A2545" s="179" t="s">
        <v>1052</v>
      </c>
      <c r="B2545" s="57" t="s">
        <v>11</v>
      </c>
      <c r="C2545" s="57" t="s">
        <v>873</v>
      </c>
      <c r="D2545" s="278">
        <v>42449</v>
      </c>
      <c r="E2545" s="59">
        <v>0.73958333333333337</v>
      </c>
      <c r="F2545" s="278">
        <v>42449</v>
      </c>
      <c r="G2545" s="59">
        <v>0.73958333333333337</v>
      </c>
      <c r="H2545" s="59">
        <v>0</v>
      </c>
      <c r="I2545" s="60">
        <v>8</v>
      </c>
      <c r="J2545" s="60" t="s">
        <v>459</v>
      </c>
      <c r="K2545" s="60" t="s">
        <v>9</v>
      </c>
      <c r="L2545" s="71" t="s">
        <v>10</v>
      </c>
      <c r="M2545" s="72" t="s">
        <v>1418</v>
      </c>
      <c r="N2545" s="60" t="s">
        <v>3</v>
      </c>
      <c r="O2545" s="71" t="s">
        <v>8</v>
      </c>
      <c r="P2545" s="72" t="s">
        <v>1418</v>
      </c>
      <c r="Q2545" s="71" t="s">
        <v>1388</v>
      </c>
      <c r="R2545" s="167">
        <v>4</v>
      </c>
      <c r="S2545" s="167">
        <v>3.2</v>
      </c>
      <c r="T2545" s="167">
        <v>7.2</v>
      </c>
      <c r="U2545" s="179" t="s">
        <v>29</v>
      </c>
      <c r="V2545" s="179">
        <v>1978</v>
      </c>
      <c r="W2545" s="179" t="s">
        <v>2746</v>
      </c>
      <c r="X2545" s="179" t="s">
        <v>2932</v>
      </c>
      <c r="Y2545" s="179" t="s">
        <v>2977</v>
      </c>
      <c r="Z2545" s="270">
        <v>0.6</v>
      </c>
      <c r="AA2545" s="79">
        <v>42531</v>
      </c>
      <c r="AB2545" s="179">
        <v>2</v>
      </c>
      <c r="AC2545" s="79">
        <v>42361</v>
      </c>
      <c r="AD2545" s="179" t="s">
        <v>32</v>
      </c>
      <c r="AE2545" s="179"/>
      <c r="AF2545" s="179"/>
      <c r="AG2545" s="179" t="s">
        <v>2941</v>
      </c>
      <c r="AJ2545" s="1">
        <f t="shared" si="175"/>
        <v>0</v>
      </c>
    </row>
    <row r="2546" spans="1:36" ht="31.5" customHeight="1">
      <c r="A2546" s="179" t="s">
        <v>1052</v>
      </c>
      <c r="B2546" s="57" t="s">
        <v>11</v>
      </c>
      <c r="C2546" s="57" t="s">
        <v>873</v>
      </c>
      <c r="D2546" s="278">
        <v>42449</v>
      </c>
      <c r="E2546" s="59">
        <v>0.70833333333333337</v>
      </c>
      <c r="F2546" s="278">
        <v>42449</v>
      </c>
      <c r="G2546" s="59">
        <v>0.70833333333333337</v>
      </c>
      <c r="H2546" s="59">
        <v>0</v>
      </c>
      <c r="I2546" s="60">
        <v>11</v>
      </c>
      <c r="J2546" s="60" t="s">
        <v>459</v>
      </c>
      <c r="K2546" s="60" t="s">
        <v>9</v>
      </c>
      <c r="L2546" s="71" t="s">
        <v>10</v>
      </c>
      <c r="M2546" s="72" t="s">
        <v>1419</v>
      </c>
      <c r="N2546" s="60" t="s">
        <v>3</v>
      </c>
      <c r="O2546" s="71" t="s">
        <v>8</v>
      </c>
      <c r="P2546" s="72" t="s">
        <v>1419</v>
      </c>
      <c r="Q2546" s="71" t="s">
        <v>1388</v>
      </c>
      <c r="R2546" s="167">
        <v>5.0999999999999996</v>
      </c>
      <c r="S2546" s="167">
        <v>4.4000000000000004</v>
      </c>
      <c r="T2546" s="167">
        <v>9.5</v>
      </c>
      <c r="U2546" s="179" t="s">
        <v>29</v>
      </c>
      <c r="V2546" s="179">
        <v>1992</v>
      </c>
      <c r="W2546" s="179" t="s">
        <v>2746</v>
      </c>
      <c r="X2546" s="179" t="s">
        <v>2932</v>
      </c>
      <c r="Y2546" s="179" t="s">
        <v>2978</v>
      </c>
      <c r="Z2546" s="270">
        <v>0.6</v>
      </c>
      <c r="AA2546" s="79">
        <v>43058</v>
      </c>
      <c r="AB2546" s="179">
        <v>0</v>
      </c>
      <c r="AC2546" s="79">
        <v>42357</v>
      </c>
      <c r="AD2546" s="179" t="s">
        <v>32</v>
      </c>
      <c r="AE2546" s="179"/>
      <c r="AF2546" s="179"/>
      <c r="AG2546" s="179" t="s">
        <v>2941</v>
      </c>
      <c r="AJ2546" s="1">
        <f t="shared" si="175"/>
        <v>0</v>
      </c>
    </row>
    <row r="2547" spans="1:36" ht="31.5" customHeight="1">
      <c r="A2547" s="179" t="s">
        <v>1052</v>
      </c>
      <c r="B2547" s="57" t="s">
        <v>11</v>
      </c>
      <c r="C2547" s="57" t="s">
        <v>873</v>
      </c>
      <c r="D2547" s="278">
        <v>42449</v>
      </c>
      <c r="E2547" s="59">
        <v>0.73472222222222217</v>
      </c>
      <c r="F2547" s="278">
        <v>42449</v>
      </c>
      <c r="G2547" s="59">
        <v>0.73472222222222217</v>
      </c>
      <c r="H2547" s="59">
        <v>0</v>
      </c>
      <c r="I2547" s="60">
        <v>8</v>
      </c>
      <c r="J2547" s="60" t="s">
        <v>459</v>
      </c>
      <c r="K2547" s="60" t="s">
        <v>9</v>
      </c>
      <c r="L2547" s="71" t="s">
        <v>10</v>
      </c>
      <c r="M2547" s="72" t="s">
        <v>1420</v>
      </c>
      <c r="N2547" s="60" t="s">
        <v>3</v>
      </c>
      <c r="O2547" s="71" t="s">
        <v>8</v>
      </c>
      <c r="P2547" s="72" t="s">
        <v>1420</v>
      </c>
      <c r="Q2547" s="71" t="s">
        <v>1388</v>
      </c>
      <c r="R2547" s="167">
        <v>4</v>
      </c>
      <c r="S2547" s="167">
        <v>2.2999999999999998</v>
      </c>
      <c r="T2547" s="167">
        <v>6.3</v>
      </c>
      <c r="U2547" s="179" t="s">
        <v>29</v>
      </c>
      <c r="V2547" s="179">
        <v>1980</v>
      </c>
      <c r="W2547" s="179" t="s">
        <v>2746</v>
      </c>
      <c r="X2547" s="179" t="s">
        <v>2932</v>
      </c>
      <c r="Y2547" s="179" t="s">
        <v>2979</v>
      </c>
      <c r="Z2547" s="270">
        <v>0.9</v>
      </c>
      <c r="AA2547" s="179">
        <v>2016</v>
      </c>
      <c r="AB2547" s="179">
        <v>1</v>
      </c>
      <c r="AC2547" s="79">
        <v>42425</v>
      </c>
      <c r="AD2547" s="179" t="s">
        <v>32</v>
      </c>
      <c r="AE2547" s="179"/>
      <c r="AF2547" s="179"/>
      <c r="AG2547" s="179" t="s">
        <v>2941</v>
      </c>
      <c r="AJ2547" s="1">
        <f t="shared" si="175"/>
        <v>0</v>
      </c>
    </row>
    <row r="2548" spans="1:36" ht="47.25" customHeight="1">
      <c r="A2548" s="179" t="s">
        <v>1052</v>
      </c>
      <c r="B2548" s="57" t="s">
        <v>11</v>
      </c>
      <c r="C2548" s="57" t="s">
        <v>873</v>
      </c>
      <c r="D2548" s="278">
        <v>42449</v>
      </c>
      <c r="E2548" s="59">
        <v>0.6958333333333333</v>
      </c>
      <c r="F2548" s="278">
        <v>42449</v>
      </c>
      <c r="G2548" s="59">
        <v>0.76527777777777783</v>
      </c>
      <c r="H2548" s="59">
        <v>6.9444444444444434E-2</v>
      </c>
      <c r="I2548" s="60">
        <v>12</v>
      </c>
      <c r="J2548" s="60" t="s">
        <v>459</v>
      </c>
      <c r="K2548" s="60" t="s">
        <v>21</v>
      </c>
      <c r="L2548" s="71" t="s">
        <v>10</v>
      </c>
      <c r="M2548" s="72" t="s">
        <v>1421</v>
      </c>
      <c r="N2548" s="60" t="s">
        <v>3</v>
      </c>
      <c r="O2548" s="71" t="s">
        <v>8</v>
      </c>
      <c r="P2548" s="72" t="s">
        <v>1421</v>
      </c>
      <c r="Q2548" s="71" t="s">
        <v>1388</v>
      </c>
      <c r="R2548" s="167">
        <v>11</v>
      </c>
      <c r="S2548" s="167">
        <v>7.5</v>
      </c>
      <c r="T2548" s="167">
        <v>18.5</v>
      </c>
      <c r="U2548" s="179" t="s">
        <v>29</v>
      </c>
      <c r="V2548" s="179">
        <v>1979</v>
      </c>
      <c r="W2548" s="179" t="s">
        <v>2746</v>
      </c>
      <c r="X2548" s="179" t="s">
        <v>2932</v>
      </c>
      <c r="Y2548" s="179" t="s">
        <v>2980</v>
      </c>
      <c r="Z2548" s="270">
        <v>0.75</v>
      </c>
      <c r="AA2548" s="179">
        <v>2016</v>
      </c>
      <c r="AB2548" s="179">
        <v>2</v>
      </c>
      <c r="AC2548" s="79">
        <v>42392</v>
      </c>
      <c r="AD2548" s="179" t="s">
        <v>32</v>
      </c>
      <c r="AE2548" s="179"/>
      <c r="AF2548" s="179"/>
      <c r="AG2548" s="179" t="s">
        <v>2941</v>
      </c>
      <c r="AJ2548" s="1">
        <f t="shared" si="175"/>
        <v>0</v>
      </c>
    </row>
    <row r="2549" spans="1:36" ht="47.25" customHeight="1">
      <c r="A2549" s="179" t="s">
        <v>1052</v>
      </c>
      <c r="B2549" s="57" t="s">
        <v>11</v>
      </c>
      <c r="C2549" s="57" t="s">
        <v>873</v>
      </c>
      <c r="D2549" s="278">
        <v>42449</v>
      </c>
      <c r="E2549" s="59">
        <v>0.75902777777777775</v>
      </c>
      <c r="F2549" s="278">
        <v>42449</v>
      </c>
      <c r="G2549" s="59">
        <v>0.8666666666666667</v>
      </c>
      <c r="H2549" s="59">
        <v>0.1076388888888889</v>
      </c>
      <c r="I2549" s="60">
        <v>18</v>
      </c>
      <c r="J2549" s="60" t="s">
        <v>459</v>
      </c>
      <c r="K2549" s="60" t="s">
        <v>15</v>
      </c>
      <c r="L2549" s="71" t="s">
        <v>10</v>
      </c>
      <c r="M2549" s="72" t="s">
        <v>1422</v>
      </c>
      <c r="N2549" s="60" t="s">
        <v>3</v>
      </c>
      <c r="O2549" s="71" t="s">
        <v>8</v>
      </c>
      <c r="P2549" s="72" t="s">
        <v>1422</v>
      </c>
      <c r="Q2549" s="71" t="s">
        <v>1423</v>
      </c>
      <c r="R2549" s="167">
        <v>13</v>
      </c>
      <c r="S2549" s="167">
        <v>9.8999999999999986</v>
      </c>
      <c r="T2549" s="167">
        <v>22.9</v>
      </c>
      <c r="U2549" s="179" t="s">
        <v>7</v>
      </c>
      <c r="V2549" s="179">
        <v>1979</v>
      </c>
      <c r="W2549" s="179" t="s">
        <v>2746</v>
      </c>
      <c r="X2549" s="179" t="s">
        <v>2932</v>
      </c>
      <c r="Y2549" s="179" t="s">
        <v>2981</v>
      </c>
      <c r="Z2549" s="270">
        <v>0.7</v>
      </c>
      <c r="AA2549" s="79">
        <v>42468</v>
      </c>
      <c r="AB2549" s="179">
        <v>1</v>
      </c>
      <c r="AC2549" s="79">
        <v>42344</v>
      </c>
      <c r="AD2549" s="179" t="s">
        <v>32</v>
      </c>
      <c r="AE2549" s="179"/>
      <c r="AF2549" s="179"/>
      <c r="AG2549" s="179" t="s">
        <v>2941</v>
      </c>
      <c r="AJ2549" s="1">
        <f t="shared" si="175"/>
        <v>0</v>
      </c>
    </row>
    <row r="2550" spans="1:36" ht="47.25" customHeight="1">
      <c r="A2550" s="179" t="s">
        <v>1052</v>
      </c>
      <c r="B2550" s="57" t="s">
        <v>11</v>
      </c>
      <c r="C2550" s="57" t="s">
        <v>873</v>
      </c>
      <c r="D2550" s="278">
        <v>42449</v>
      </c>
      <c r="E2550" s="59">
        <v>0.70347222222222217</v>
      </c>
      <c r="F2550" s="278">
        <v>42449</v>
      </c>
      <c r="G2550" s="59">
        <v>0.75763888888888886</v>
      </c>
      <c r="H2550" s="59">
        <v>5.4166666666666669E-2</v>
      </c>
      <c r="I2550" s="60">
        <v>17</v>
      </c>
      <c r="J2550" s="60" t="s">
        <v>459</v>
      </c>
      <c r="K2550" s="60" t="s">
        <v>21</v>
      </c>
      <c r="L2550" s="71" t="s">
        <v>10</v>
      </c>
      <c r="M2550" s="72" t="s">
        <v>1424</v>
      </c>
      <c r="N2550" s="60" t="s">
        <v>3</v>
      </c>
      <c r="O2550" s="71" t="s">
        <v>8</v>
      </c>
      <c r="P2550" s="72" t="s">
        <v>1424</v>
      </c>
      <c r="Q2550" s="71" t="s">
        <v>1388</v>
      </c>
      <c r="R2550" s="167">
        <v>11</v>
      </c>
      <c r="S2550" s="167">
        <v>11</v>
      </c>
      <c r="T2550" s="167">
        <v>22</v>
      </c>
      <c r="U2550" s="179" t="s">
        <v>29</v>
      </c>
      <c r="V2550" s="179"/>
      <c r="W2550" s="179"/>
      <c r="X2550" s="179"/>
      <c r="Y2550" s="179"/>
      <c r="Z2550" s="179"/>
      <c r="AA2550" s="179"/>
      <c r="AB2550" s="179"/>
      <c r="AC2550" s="179"/>
      <c r="AD2550" s="179" t="s">
        <v>32</v>
      </c>
      <c r="AE2550" s="179"/>
      <c r="AF2550" s="179"/>
      <c r="AG2550" s="179" t="s">
        <v>2941</v>
      </c>
      <c r="AJ2550" s="1">
        <f t="shared" si="175"/>
        <v>0</v>
      </c>
    </row>
    <row r="2551" spans="1:36" ht="31.5" customHeight="1">
      <c r="A2551" s="179" t="s">
        <v>1052</v>
      </c>
      <c r="B2551" s="57" t="s">
        <v>11</v>
      </c>
      <c r="C2551" s="57" t="s">
        <v>873</v>
      </c>
      <c r="D2551" s="278">
        <v>42449</v>
      </c>
      <c r="E2551" s="59">
        <v>0.68055555555555547</v>
      </c>
      <c r="F2551" s="278">
        <v>42449</v>
      </c>
      <c r="G2551" s="59">
        <v>0.91666666666666663</v>
      </c>
      <c r="H2551" s="59">
        <v>0.23611111111111113</v>
      </c>
      <c r="I2551" s="60">
        <v>20</v>
      </c>
      <c r="J2551" s="60" t="s">
        <v>459</v>
      </c>
      <c r="K2551" s="60" t="s">
        <v>15</v>
      </c>
      <c r="L2551" s="71" t="s">
        <v>10</v>
      </c>
      <c r="M2551" s="72" t="s">
        <v>1425</v>
      </c>
      <c r="N2551" s="60" t="s">
        <v>3</v>
      </c>
      <c r="O2551" s="71" t="s">
        <v>8</v>
      </c>
      <c r="P2551" s="72" t="s">
        <v>1425</v>
      </c>
      <c r="Q2551" s="71" t="s">
        <v>1426</v>
      </c>
      <c r="R2551" s="167">
        <v>11.8</v>
      </c>
      <c r="S2551" s="167">
        <v>14.3</v>
      </c>
      <c r="T2551" s="167">
        <v>26.1</v>
      </c>
      <c r="U2551" s="179" t="s">
        <v>29</v>
      </c>
      <c r="V2551" s="179">
        <v>1993</v>
      </c>
      <c r="W2551" s="179" t="s">
        <v>2746</v>
      </c>
      <c r="X2551" s="179" t="s">
        <v>2982</v>
      </c>
      <c r="Y2551" s="179" t="s">
        <v>2983</v>
      </c>
      <c r="Z2551" s="270">
        <v>0.76</v>
      </c>
      <c r="AA2551" s="179">
        <v>2016</v>
      </c>
      <c r="AB2551" s="179">
        <v>1</v>
      </c>
      <c r="AC2551" s="79">
        <v>42257</v>
      </c>
      <c r="AD2551" s="179" t="s">
        <v>32</v>
      </c>
      <c r="AE2551" s="179"/>
      <c r="AF2551" s="179"/>
      <c r="AG2551" s="179" t="s">
        <v>2984</v>
      </c>
      <c r="AJ2551" s="1">
        <f t="shared" si="175"/>
        <v>0</v>
      </c>
    </row>
    <row r="2552" spans="1:36" ht="47.25" customHeight="1">
      <c r="A2552" s="179" t="s">
        <v>1052</v>
      </c>
      <c r="B2552" s="57" t="s">
        <v>11</v>
      </c>
      <c r="C2552" s="57" t="s">
        <v>873</v>
      </c>
      <c r="D2552" s="278">
        <v>42449</v>
      </c>
      <c r="E2552" s="59">
        <v>0.625</v>
      </c>
      <c r="F2552" s="278">
        <v>42449</v>
      </c>
      <c r="G2552" s="59">
        <v>0.66111111111111109</v>
      </c>
      <c r="H2552" s="59">
        <v>3.6111111111111115E-2</v>
      </c>
      <c r="I2552" s="60">
        <v>14</v>
      </c>
      <c r="J2552" s="60" t="s">
        <v>144</v>
      </c>
      <c r="K2552" s="60" t="s">
        <v>15</v>
      </c>
      <c r="L2552" s="71" t="s">
        <v>10</v>
      </c>
      <c r="M2552" s="72" t="s">
        <v>1427</v>
      </c>
      <c r="N2552" s="60" t="s">
        <v>3</v>
      </c>
      <c r="O2552" s="71" t="s">
        <v>8</v>
      </c>
      <c r="P2552" s="72" t="s">
        <v>1427</v>
      </c>
      <c r="Q2552" s="71" t="s">
        <v>1428</v>
      </c>
      <c r="R2552" s="167">
        <v>8.6</v>
      </c>
      <c r="S2552" s="167">
        <v>3.7000000000000011</v>
      </c>
      <c r="T2552" s="167">
        <v>12.3</v>
      </c>
      <c r="U2552" s="179" t="s">
        <v>7</v>
      </c>
      <c r="V2552" s="179">
        <v>1977</v>
      </c>
      <c r="W2552" s="179" t="s">
        <v>2746</v>
      </c>
      <c r="X2552" s="179" t="s">
        <v>2932</v>
      </c>
      <c r="Y2552" s="179" t="s">
        <v>2985</v>
      </c>
      <c r="Z2552" s="270">
        <v>0.2</v>
      </c>
      <c r="AA2552" s="571" t="s">
        <v>2818</v>
      </c>
      <c r="AB2552" s="179">
        <v>1</v>
      </c>
      <c r="AC2552" s="79">
        <v>42365</v>
      </c>
      <c r="AD2552" s="179" t="s">
        <v>32</v>
      </c>
      <c r="AE2552" s="179"/>
      <c r="AF2552" s="179"/>
      <c r="AG2552" s="179" t="s">
        <v>2986</v>
      </c>
      <c r="AJ2552" s="1">
        <f t="shared" si="175"/>
        <v>0</v>
      </c>
    </row>
    <row r="2553" spans="1:36" ht="31.5" customHeight="1">
      <c r="A2553" s="179" t="s">
        <v>1052</v>
      </c>
      <c r="B2553" s="57" t="s">
        <v>11</v>
      </c>
      <c r="C2553" s="57" t="s">
        <v>873</v>
      </c>
      <c r="D2553" s="278">
        <v>42449</v>
      </c>
      <c r="E2553" s="59">
        <v>0.69166666666666676</v>
      </c>
      <c r="F2553" s="278">
        <v>42449</v>
      </c>
      <c r="G2553" s="59">
        <v>0.69166666666666676</v>
      </c>
      <c r="H2553" s="59">
        <v>0</v>
      </c>
      <c r="I2553" s="60">
        <v>122</v>
      </c>
      <c r="J2553" s="60" t="s">
        <v>144</v>
      </c>
      <c r="K2553" s="60" t="s">
        <v>9</v>
      </c>
      <c r="L2553" s="71" t="s">
        <v>10</v>
      </c>
      <c r="M2553" s="72" t="s">
        <v>1429</v>
      </c>
      <c r="N2553" s="60">
        <v>35</v>
      </c>
      <c r="O2553" s="71" t="s">
        <v>8</v>
      </c>
      <c r="P2553" s="72" t="s">
        <v>1429</v>
      </c>
      <c r="Q2553" s="71" t="s">
        <v>1388</v>
      </c>
      <c r="R2553" s="167">
        <v>42</v>
      </c>
      <c r="S2553" s="167">
        <v>41</v>
      </c>
      <c r="T2553" s="167">
        <v>83</v>
      </c>
      <c r="U2553" s="179" t="s">
        <v>29</v>
      </c>
      <c r="V2553" s="179">
        <v>1978</v>
      </c>
      <c r="W2553" s="179" t="s">
        <v>2746</v>
      </c>
      <c r="X2553" s="179" t="s">
        <v>2982</v>
      </c>
      <c r="Y2553" s="179" t="s">
        <v>2987</v>
      </c>
      <c r="Z2553" s="270">
        <v>0.6</v>
      </c>
      <c r="AA2553" s="179">
        <v>2017</v>
      </c>
      <c r="AB2553" s="179">
        <v>0</v>
      </c>
      <c r="AC2553" s="79">
        <v>42234</v>
      </c>
      <c r="AD2553" s="179" t="s">
        <v>32</v>
      </c>
      <c r="AE2553" s="179"/>
      <c r="AF2553" s="179"/>
      <c r="AG2553" s="179" t="s">
        <v>2941</v>
      </c>
      <c r="AJ2553" s="1">
        <f t="shared" si="175"/>
        <v>0</v>
      </c>
    </row>
    <row r="2554" spans="1:36" ht="31.5" customHeight="1">
      <c r="A2554" s="179" t="s">
        <v>1052</v>
      </c>
      <c r="B2554" s="57" t="s">
        <v>11</v>
      </c>
      <c r="C2554" s="57" t="s">
        <v>873</v>
      </c>
      <c r="D2554" s="278">
        <v>42449</v>
      </c>
      <c r="E2554" s="59">
        <v>0.69166666666666676</v>
      </c>
      <c r="F2554" s="278">
        <v>42449</v>
      </c>
      <c r="G2554" s="59">
        <v>0.69166666666666676</v>
      </c>
      <c r="H2554" s="59">
        <v>0</v>
      </c>
      <c r="I2554" s="60">
        <v>160</v>
      </c>
      <c r="J2554" s="60" t="s">
        <v>144</v>
      </c>
      <c r="K2554" s="60" t="s">
        <v>9</v>
      </c>
      <c r="L2554" s="71" t="s">
        <v>10</v>
      </c>
      <c r="M2554" s="72" t="s">
        <v>1430</v>
      </c>
      <c r="N2554" s="60">
        <v>35</v>
      </c>
      <c r="O2554" s="71" t="s">
        <v>8</v>
      </c>
      <c r="P2554" s="72" t="s">
        <v>1430</v>
      </c>
      <c r="Q2554" s="71" t="s">
        <v>1388</v>
      </c>
      <c r="R2554" s="167">
        <v>48.6</v>
      </c>
      <c r="S2554" s="167">
        <v>42.4</v>
      </c>
      <c r="T2554" s="167">
        <v>91</v>
      </c>
      <c r="U2554" s="179" t="s">
        <v>29</v>
      </c>
      <c r="V2554" s="179">
        <v>1980</v>
      </c>
      <c r="W2554" s="179" t="s">
        <v>2746</v>
      </c>
      <c r="X2554" s="179" t="s">
        <v>2982</v>
      </c>
      <c r="Y2554" s="179" t="s">
        <v>2988</v>
      </c>
      <c r="Z2554" s="270">
        <v>0.9</v>
      </c>
      <c r="AA2554" s="179">
        <v>2017</v>
      </c>
      <c r="AB2554" s="179">
        <v>0</v>
      </c>
      <c r="AC2554" s="79">
        <v>42234</v>
      </c>
      <c r="AD2554" s="179" t="s">
        <v>32</v>
      </c>
      <c r="AE2554" s="179"/>
      <c r="AF2554" s="179"/>
      <c r="AG2554" s="179" t="s">
        <v>2941</v>
      </c>
      <c r="AJ2554" s="1">
        <f t="shared" si="175"/>
        <v>0</v>
      </c>
    </row>
    <row r="2555" spans="1:36" ht="31.5" customHeight="1">
      <c r="A2555" s="179" t="s">
        <v>1052</v>
      </c>
      <c r="B2555" s="57" t="s">
        <v>11</v>
      </c>
      <c r="C2555" s="57" t="s">
        <v>873</v>
      </c>
      <c r="D2555" s="278">
        <v>42449</v>
      </c>
      <c r="E2555" s="59">
        <v>0.68472222222222223</v>
      </c>
      <c r="F2555" s="278">
        <v>42449</v>
      </c>
      <c r="G2555" s="59">
        <v>0.73611111111111116</v>
      </c>
      <c r="H2555" s="59">
        <v>5.1388888888888894E-2</v>
      </c>
      <c r="I2555" s="60">
        <v>9</v>
      </c>
      <c r="J2555" s="60" t="s">
        <v>459</v>
      </c>
      <c r="K2555" s="60" t="s">
        <v>21</v>
      </c>
      <c r="L2555" s="71" t="s">
        <v>10</v>
      </c>
      <c r="M2555" s="72" t="s">
        <v>1431</v>
      </c>
      <c r="N2555" s="60" t="s">
        <v>3</v>
      </c>
      <c r="O2555" s="71" t="s">
        <v>8</v>
      </c>
      <c r="P2555" s="72" t="s">
        <v>1431</v>
      </c>
      <c r="Q2555" s="71" t="s">
        <v>1388</v>
      </c>
      <c r="R2555" s="167">
        <v>11.9</v>
      </c>
      <c r="S2555" s="167">
        <v>7.1</v>
      </c>
      <c r="T2555" s="167">
        <v>19</v>
      </c>
      <c r="U2555" s="179" t="s">
        <v>29</v>
      </c>
      <c r="V2555" s="179">
        <v>1989</v>
      </c>
      <c r="W2555" s="179" t="s">
        <v>2746</v>
      </c>
      <c r="X2555" s="179" t="s">
        <v>2982</v>
      </c>
      <c r="Y2555" s="179" t="s">
        <v>2989</v>
      </c>
      <c r="Z2555" s="270">
        <v>0.88</v>
      </c>
      <c r="AA2555" s="179">
        <v>2016</v>
      </c>
      <c r="AB2555" s="179">
        <v>1</v>
      </c>
      <c r="AC2555" s="79">
        <v>42233</v>
      </c>
      <c r="AD2555" s="179" t="s">
        <v>32</v>
      </c>
      <c r="AE2555" s="179"/>
      <c r="AF2555" s="179"/>
      <c r="AG2555" s="179" t="s">
        <v>2941</v>
      </c>
      <c r="AJ2555" s="1">
        <f t="shared" si="175"/>
        <v>0</v>
      </c>
    </row>
    <row r="2556" spans="1:36" ht="15.75" customHeight="1">
      <c r="A2556" s="179" t="s">
        <v>1052</v>
      </c>
      <c r="B2556" s="57" t="s">
        <v>11</v>
      </c>
      <c r="C2556" s="57" t="s">
        <v>873</v>
      </c>
      <c r="D2556" s="278">
        <v>42449</v>
      </c>
      <c r="E2556" s="59">
        <v>0.75</v>
      </c>
      <c r="F2556" s="278">
        <v>42449</v>
      </c>
      <c r="G2556" s="59">
        <v>0.88680555555555562</v>
      </c>
      <c r="H2556" s="59">
        <v>0.13680555555555554</v>
      </c>
      <c r="I2556" s="60">
        <v>15</v>
      </c>
      <c r="J2556" s="60" t="s">
        <v>459</v>
      </c>
      <c r="K2556" s="60" t="s">
        <v>21</v>
      </c>
      <c r="L2556" s="71" t="s">
        <v>10</v>
      </c>
      <c r="M2556" s="72" t="s">
        <v>1432</v>
      </c>
      <c r="N2556" s="60" t="s">
        <v>3</v>
      </c>
      <c r="O2556" s="71" t="s">
        <v>8</v>
      </c>
      <c r="P2556" s="72" t="s">
        <v>1433</v>
      </c>
      <c r="Q2556" s="71" t="s">
        <v>1388</v>
      </c>
      <c r="R2556" s="167">
        <v>12</v>
      </c>
      <c r="S2556" s="167">
        <v>9.3000000000000007</v>
      </c>
      <c r="T2556" s="167">
        <v>21.3</v>
      </c>
      <c r="U2556" s="179" t="s">
        <v>29</v>
      </c>
      <c r="V2556" s="179">
        <v>1989</v>
      </c>
      <c r="W2556" s="179" t="s">
        <v>2746</v>
      </c>
      <c r="X2556" s="179" t="s">
        <v>2932</v>
      </c>
      <c r="Y2556" s="179" t="s">
        <v>2990</v>
      </c>
      <c r="Z2556" s="270">
        <v>0.75</v>
      </c>
      <c r="AA2556" s="179">
        <v>2016</v>
      </c>
      <c r="AB2556" s="179">
        <v>0</v>
      </c>
      <c r="AC2556" s="79">
        <v>42129</v>
      </c>
      <c r="AD2556" s="179" t="s">
        <v>32</v>
      </c>
      <c r="AE2556" s="179"/>
      <c r="AF2556" s="179"/>
      <c r="AG2556" s="179" t="s">
        <v>2941</v>
      </c>
      <c r="AJ2556" s="1">
        <f t="shared" si="175"/>
        <v>0</v>
      </c>
    </row>
    <row r="2557" spans="1:36" ht="47.25" customHeight="1">
      <c r="A2557" s="179" t="s">
        <v>1052</v>
      </c>
      <c r="B2557" s="57" t="s">
        <v>11</v>
      </c>
      <c r="C2557" s="57" t="s">
        <v>873</v>
      </c>
      <c r="D2557" s="278">
        <v>42449</v>
      </c>
      <c r="E2557" s="90">
        <v>0.70833333333333337</v>
      </c>
      <c r="F2557" s="278">
        <v>42449</v>
      </c>
      <c r="G2557" s="59">
        <v>0.70833333333333337</v>
      </c>
      <c r="H2557" s="59">
        <v>0</v>
      </c>
      <c r="I2557" s="60">
        <v>11</v>
      </c>
      <c r="J2557" s="60" t="s">
        <v>459</v>
      </c>
      <c r="K2557" s="60" t="s">
        <v>9</v>
      </c>
      <c r="L2557" s="71" t="s">
        <v>10</v>
      </c>
      <c r="M2557" s="72" t="s">
        <v>1434</v>
      </c>
      <c r="N2557" s="60" t="s">
        <v>3</v>
      </c>
      <c r="O2557" s="71" t="s">
        <v>8</v>
      </c>
      <c r="P2557" s="72" t="s">
        <v>1434</v>
      </c>
      <c r="Q2557" s="71" t="s">
        <v>1435</v>
      </c>
      <c r="R2557" s="167">
        <v>8</v>
      </c>
      <c r="S2557" s="167">
        <v>5.0999999999999996</v>
      </c>
      <c r="T2557" s="167">
        <v>13.1</v>
      </c>
      <c r="U2557" s="179" t="s">
        <v>29</v>
      </c>
      <c r="V2557" s="179">
        <v>1986</v>
      </c>
      <c r="W2557" s="179" t="s">
        <v>2746</v>
      </c>
      <c r="X2557" s="179" t="s">
        <v>2932</v>
      </c>
      <c r="Y2557" s="179" t="s">
        <v>2991</v>
      </c>
      <c r="Z2557" s="270">
        <v>0.5</v>
      </c>
      <c r="AA2557" s="179">
        <v>2016</v>
      </c>
      <c r="AB2557" s="179">
        <v>0</v>
      </c>
      <c r="AC2557" s="79">
        <v>42313</v>
      </c>
      <c r="AD2557" s="179" t="s">
        <v>32</v>
      </c>
      <c r="AE2557" s="179"/>
      <c r="AF2557" s="179"/>
      <c r="AG2557" s="179" t="s">
        <v>2941</v>
      </c>
      <c r="AJ2557" s="1">
        <f t="shared" si="175"/>
        <v>0</v>
      </c>
    </row>
    <row r="2558" spans="1:36" ht="31.5" customHeight="1">
      <c r="A2558" s="179" t="s">
        <v>1052</v>
      </c>
      <c r="B2558" s="57" t="s">
        <v>11</v>
      </c>
      <c r="C2558" s="57" t="s">
        <v>873</v>
      </c>
      <c r="D2558" s="278">
        <v>42449</v>
      </c>
      <c r="E2558" s="59">
        <v>0.73611111111111116</v>
      </c>
      <c r="F2558" s="278">
        <v>42449</v>
      </c>
      <c r="G2558" s="59">
        <v>0.88680555555555562</v>
      </c>
      <c r="H2558" s="59">
        <v>0.15069444444444444</v>
      </c>
      <c r="I2558" s="60">
        <v>14</v>
      </c>
      <c r="J2558" s="60" t="s">
        <v>459</v>
      </c>
      <c r="K2558" s="60" t="s">
        <v>21</v>
      </c>
      <c r="L2558" s="71" t="s">
        <v>10</v>
      </c>
      <c r="M2558" s="72" t="s">
        <v>1436</v>
      </c>
      <c r="N2558" s="60" t="s">
        <v>3</v>
      </c>
      <c r="O2558" s="71" t="s">
        <v>8</v>
      </c>
      <c r="P2558" s="72" t="s">
        <v>1436</v>
      </c>
      <c r="Q2558" s="71" t="s">
        <v>1437</v>
      </c>
      <c r="R2558" s="167">
        <v>12</v>
      </c>
      <c r="S2558" s="167">
        <v>9</v>
      </c>
      <c r="T2558" s="167">
        <v>21</v>
      </c>
      <c r="U2558" s="179" t="s">
        <v>7</v>
      </c>
      <c r="V2558" s="179">
        <v>1978</v>
      </c>
      <c r="W2558" s="179" t="s">
        <v>2746</v>
      </c>
      <c r="X2558" s="179" t="s">
        <v>2932</v>
      </c>
      <c r="Y2558" s="179" t="s">
        <v>2992</v>
      </c>
      <c r="Z2558" s="270">
        <v>0.81</v>
      </c>
      <c r="AA2558" s="179">
        <v>2017</v>
      </c>
      <c r="AB2558" s="179">
        <v>0</v>
      </c>
      <c r="AC2558" s="79">
        <v>42232</v>
      </c>
      <c r="AD2558" s="179" t="s">
        <v>32</v>
      </c>
      <c r="AE2558" s="179"/>
      <c r="AF2558" s="179"/>
      <c r="AG2558" s="179" t="s">
        <v>2941</v>
      </c>
      <c r="AJ2558" s="1">
        <f t="shared" si="175"/>
        <v>0</v>
      </c>
    </row>
    <row r="2559" spans="1:36" ht="47.25" customHeight="1">
      <c r="A2559" s="179" t="s">
        <v>1052</v>
      </c>
      <c r="B2559" s="57" t="s">
        <v>11</v>
      </c>
      <c r="C2559" s="57" t="s">
        <v>873</v>
      </c>
      <c r="D2559" s="278">
        <v>42449</v>
      </c>
      <c r="E2559" s="59">
        <v>0.73611111111111116</v>
      </c>
      <c r="F2559" s="278">
        <v>42449</v>
      </c>
      <c r="G2559" s="59">
        <v>0.88888888888888884</v>
      </c>
      <c r="H2559" s="59">
        <v>0.15277777777777776</v>
      </c>
      <c r="I2559" s="60">
        <v>18</v>
      </c>
      <c r="J2559" s="60" t="s">
        <v>459</v>
      </c>
      <c r="K2559" s="60" t="s">
        <v>21</v>
      </c>
      <c r="L2559" s="71" t="s">
        <v>10</v>
      </c>
      <c r="M2559" s="72" t="s">
        <v>1438</v>
      </c>
      <c r="N2559" s="60" t="s">
        <v>3</v>
      </c>
      <c r="O2559" s="71" t="s">
        <v>8</v>
      </c>
      <c r="P2559" s="72" t="s">
        <v>1438</v>
      </c>
      <c r="Q2559" s="71" t="s">
        <v>1439</v>
      </c>
      <c r="R2559" s="167">
        <v>9.6999999999999993</v>
      </c>
      <c r="S2559" s="167">
        <v>8.3000000000000007</v>
      </c>
      <c r="T2559" s="167">
        <v>18</v>
      </c>
      <c r="U2559" s="179" t="s">
        <v>29</v>
      </c>
      <c r="V2559" s="179">
        <v>1986</v>
      </c>
      <c r="W2559" s="179" t="s">
        <v>2746</v>
      </c>
      <c r="X2559" s="179" t="s">
        <v>2932</v>
      </c>
      <c r="Y2559" s="179" t="s">
        <v>2993</v>
      </c>
      <c r="Z2559" s="270">
        <v>0.8</v>
      </c>
      <c r="AA2559" s="179">
        <v>2017</v>
      </c>
      <c r="AB2559" s="179">
        <v>0</v>
      </c>
      <c r="AC2559" s="79">
        <v>42361</v>
      </c>
      <c r="AD2559" s="179" t="s">
        <v>32</v>
      </c>
      <c r="AE2559" s="179"/>
      <c r="AF2559" s="179"/>
      <c r="AG2559" s="179" t="s">
        <v>2941</v>
      </c>
      <c r="AJ2559" s="1">
        <f t="shared" si="175"/>
        <v>0</v>
      </c>
    </row>
    <row r="2560" spans="1:36" ht="31.5" customHeight="1">
      <c r="A2560" s="179" t="s">
        <v>1052</v>
      </c>
      <c r="B2560" s="57" t="s">
        <v>11</v>
      </c>
      <c r="C2560" s="57" t="s">
        <v>873</v>
      </c>
      <c r="D2560" s="278">
        <v>42449</v>
      </c>
      <c r="E2560" s="59">
        <v>0.74305555555555547</v>
      </c>
      <c r="F2560" s="278">
        <v>42449</v>
      </c>
      <c r="G2560" s="59">
        <v>0.86597222222222225</v>
      </c>
      <c r="H2560" s="59">
        <v>0.12291666666666667</v>
      </c>
      <c r="I2560" s="60">
        <v>15</v>
      </c>
      <c r="J2560" s="60" t="s">
        <v>459</v>
      </c>
      <c r="K2560" s="60" t="s">
        <v>21</v>
      </c>
      <c r="L2560" s="71" t="s">
        <v>10</v>
      </c>
      <c r="M2560" s="72" t="s">
        <v>1440</v>
      </c>
      <c r="N2560" s="60" t="s">
        <v>3</v>
      </c>
      <c r="O2560" s="71" t="s">
        <v>8</v>
      </c>
      <c r="P2560" s="72" t="s">
        <v>1440</v>
      </c>
      <c r="Q2560" s="71" t="s">
        <v>1388</v>
      </c>
      <c r="R2560" s="167">
        <v>15</v>
      </c>
      <c r="S2560" s="167">
        <v>12.2</v>
      </c>
      <c r="T2560" s="167">
        <v>27.2</v>
      </c>
      <c r="U2560" s="179" t="s">
        <v>29</v>
      </c>
      <c r="V2560" s="179">
        <v>1979</v>
      </c>
      <c r="W2560" s="179" t="s">
        <v>2746</v>
      </c>
      <c r="X2560" s="179" t="s">
        <v>2932</v>
      </c>
      <c r="Y2560" s="179" t="s">
        <v>2994</v>
      </c>
      <c r="Z2560" s="270">
        <v>0.78</v>
      </c>
      <c r="AA2560" s="179">
        <v>2017</v>
      </c>
      <c r="AB2560" s="179">
        <v>0</v>
      </c>
      <c r="AC2560" s="79">
        <v>42344</v>
      </c>
      <c r="AD2560" s="179" t="s">
        <v>32</v>
      </c>
      <c r="AE2560" s="179"/>
      <c r="AF2560" s="179"/>
      <c r="AG2560" s="179" t="s">
        <v>2941</v>
      </c>
      <c r="AJ2560" s="1">
        <f t="shared" si="175"/>
        <v>0</v>
      </c>
    </row>
    <row r="2561" spans="1:36" ht="31.5" customHeight="1">
      <c r="A2561" s="179" t="s">
        <v>1052</v>
      </c>
      <c r="B2561" s="57" t="s">
        <v>11</v>
      </c>
      <c r="C2561" s="57" t="s">
        <v>873</v>
      </c>
      <c r="D2561" s="278">
        <v>42449</v>
      </c>
      <c r="E2561" s="59">
        <v>0.74305555555555547</v>
      </c>
      <c r="F2561" s="278">
        <v>42450</v>
      </c>
      <c r="G2561" s="59">
        <v>6.25E-2</v>
      </c>
      <c r="H2561" s="59">
        <v>0.31944444444444448</v>
      </c>
      <c r="I2561" s="60">
        <v>10</v>
      </c>
      <c r="J2561" s="60" t="s">
        <v>144</v>
      </c>
      <c r="K2561" s="60" t="s">
        <v>15</v>
      </c>
      <c r="L2561" s="71" t="s">
        <v>10</v>
      </c>
      <c r="M2561" s="72" t="s">
        <v>1441</v>
      </c>
      <c r="N2561" s="60" t="s">
        <v>3</v>
      </c>
      <c r="O2561" s="71" t="s">
        <v>8</v>
      </c>
      <c r="P2561" s="72" t="s">
        <v>1441</v>
      </c>
      <c r="Q2561" s="71" t="s">
        <v>1442</v>
      </c>
      <c r="R2561" s="167">
        <v>15.6</v>
      </c>
      <c r="S2561" s="167">
        <v>16.5</v>
      </c>
      <c r="T2561" s="167">
        <v>32.1</v>
      </c>
      <c r="U2561" s="179" t="s">
        <v>7</v>
      </c>
      <c r="V2561" s="179">
        <v>1984</v>
      </c>
      <c r="W2561" s="179" t="s">
        <v>2746</v>
      </c>
      <c r="X2561" s="179" t="s">
        <v>2932</v>
      </c>
      <c r="Y2561" s="179" t="s">
        <v>2995</v>
      </c>
      <c r="Z2561" s="270">
        <v>0.7</v>
      </c>
      <c r="AA2561" s="179">
        <v>2016</v>
      </c>
      <c r="AB2561" s="250">
        <v>0</v>
      </c>
      <c r="AC2561" s="79">
        <v>42204</v>
      </c>
      <c r="AD2561" s="179" t="s">
        <v>32</v>
      </c>
      <c r="AE2561" s="179"/>
      <c r="AF2561" s="179"/>
      <c r="AG2561" s="179" t="s">
        <v>2984</v>
      </c>
      <c r="AJ2561" s="1">
        <f t="shared" si="175"/>
        <v>0</v>
      </c>
    </row>
    <row r="2562" spans="1:36" ht="31.5" customHeight="1">
      <c r="A2562" s="179" t="s">
        <v>1052</v>
      </c>
      <c r="B2562" s="57" t="s">
        <v>11</v>
      </c>
      <c r="C2562" s="57" t="s">
        <v>873</v>
      </c>
      <c r="D2562" s="278">
        <v>42449</v>
      </c>
      <c r="E2562" s="59">
        <v>0.73611111111111116</v>
      </c>
      <c r="F2562" s="278">
        <v>42450</v>
      </c>
      <c r="G2562" s="59">
        <v>1.3888888888888888E-2</v>
      </c>
      <c r="H2562" s="59">
        <v>0.27777777777777779</v>
      </c>
      <c r="I2562" s="60">
        <v>20</v>
      </c>
      <c r="J2562" s="60" t="s">
        <v>459</v>
      </c>
      <c r="K2562" s="60" t="s">
        <v>15</v>
      </c>
      <c r="L2562" s="71" t="s">
        <v>10</v>
      </c>
      <c r="M2562" s="72" t="s">
        <v>1443</v>
      </c>
      <c r="N2562" s="60" t="s">
        <v>3</v>
      </c>
      <c r="O2562" s="71" t="s">
        <v>8</v>
      </c>
      <c r="P2562" s="72" t="s">
        <v>1443</v>
      </c>
      <c r="Q2562" s="71" t="s">
        <v>1444</v>
      </c>
      <c r="R2562" s="167">
        <v>18.399999999999999</v>
      </c>
      <c r="S2562" s="167">
        <v>9.6</v>
      </c>
      <c r="T2562" s="167">
        <v>28</v>
      </c>
      <c r="U2562" s="179" t="s">
        <v>29</v>
      </c>
      <c r="V2562" s="179">
        <v>1985</v>
      </c>
      <c r="W2562" s="179" t="s">
        <v>2746</v>
      </c>
      <c r="X2562" s="179" t="s">
        <v>2932</v>
      </c>
      <c r="Y2562" s="179" t="s">
        <v>2996</v>
      </c>
      <c r="Z2562" s="270">
        <v>0.7</v>
      </c>
      <c r="AA2562" s="179">
        <v>2016</v>
      </c>
      <c r="AB2562" s="179">
        <v>1</v>
      </c>
      <c r="AC2562" s="79">
        <v>42383</v>
      </c>
      <c r="AD2562" s="179" t="s">
        <v>32</v>
      </c>
      <c r="AE2562" s="179"/>
      <c r="AF2562" s="179"/>
      <c r="AG2562" s="179" t="s">
        <v>2941</v>
      </c>
      <c r="AJ2562" s="1">
        <f t="shared" si="175"/>
        <v>0</v>
      </c>
    </row>
    <row r="2563" spans="1:36" ht="31.5" customHeight="1">
      <c r="A2563" s="179" t="s">
        <v>1052</v>
      </c>
      <c r="B2563" s="57" t="s">
        <v>11</v>
      </c>
      <c r="C2563" s="57" t="s">
        <v>873</v>
      </c>
      <c r="D2563" s="278">
        <v>42449</v>
      </c>
      <c r="E2563" s="59">
        <v>0.77083333333333337</v>
      </c>
      <c r="F2563" s="278">
        <v>42449</v>
      </c>
      <c r="G2563" s="59">
        <v>0.86111111111111116</v>
      </c>
      <c r="H2563" s="59">
        <v>9.0277777777777776E-2</v>
      </c>
      <c r="I2563" s="60">
        <v>15</v>
      </c>
      <c r="J2563" s="60" t="s">
        <v>459</v>
      </c>
      <c r="K2563" s="60" t="s">
        <v>15</v>
      </c>
      <c r="L2563" s="71" t="s">
        <v>10</v>
      </c>
      <c r="M2563" s="72" t="s">
        <v>1445</v>
      </c>
      <c r="N2563" s="60" t="s">
        <v>3</v>
      </c>
      <c r="O2563" s="71" t="s">
        <v>8</v>
      </c>
      <c r="P2563" s="72" t="s">
        <v>1445</v>
      </c>
      <c r="Q2563" s="71" t="s">
        <v>1446</v>
      </c>
      <c r="R2563" s="167">
        <v>11.5</v>
      </c>
      <c r="S2563" s="167">
        <v>6.8000000000000007</v>
      </c>
      <c r="T2563" s="167">
        <v>18.3</v>
      </c>
      <c r="U2563" s="179" t="s">
        <v>29</v>
      </c>
      <c r="V2563" s="179">
        <v>1986</v>
      </c>
      <c r="W2563" s="179" t="s">
        <v>2746</v>
      </c>
      <c r="X2563" s="179" t="s">
        <v>2932</v>
      </c>
      <c r="Y2563" s="179" t="s">
        <v>2997</v>
      </c>
      <c r="Z2563" s="270">
        <v>0.7</v>
      </c>
      <c r="AA2563" s="179">
        <v>2016</v>
      </c>
      <c r="AB2563" s="179">
        <v>0</v>
      </c>
      <c r="AC2563" s="79">
        <v>42022</v>
      </c>
      <c r="AD2563" s="179" t="s">
        <v>32</v>
      </c>
      <c r="AE2563" s="179"/>
      <c r="AF2563" s="179"/>
      <c r="AG2563" s="179" t="s">
        <v>2941</v>
      </c>
      <c r="AJ2563" s="1">
        <f t="shared" si="175"/>
        <v>0</v>
      </c>
    </row>
    <row r="2564" spans="1:36" ht="31.5" customHeight="1">
      <c r="A2564" s="179" t="s">
        <v>1052</v>
      </c>
      <c r="B2564" s="57" t="s">
        <v>11</v>
      </c>
      <c r="C2564" s="57" t="s">
        <v>873</v>
      </c>
      <c r="D2564" s="278">
        <v>42449</v>
      </c>
      <c r="E2564" s="59">
        <v>0.70833333333333337</v>
      </c>
      <c r="F2564" s="278">
        <v>42450</v>
      </c>
      <c r="G2564" s="59">
        <v>1.0416666666666666E-2</v>
      </c>
      <c r="H2564" s="59">
        <v>0.30208333333333331</v>
      </c>
      <c r="I2564" s="60">
        <v>19</v>
      </c>
      <c r="J2564" s="60" t="s">
        <v>459</v>
      </c>
      <c r="K2564" s="60" t="s">
        <v>15</v>
      </c>
      <c r="L2564" s="71" t="s">
        <v>10</v>
      </c>
      <c r="M2564" s="72" t="s">
        <v>1447</v>
      </c>
      <c r="N2564" s="60" t="s">
        <v>3</v>
      </c>
      <c r="O2564" s="71" t="s">
        <v>8</v>
      </c>
      <c r="P2564" s="72" t="s">
        <v>1447</v>
      </c>
      <c r="Q2564" s="71" t="s">
        <v>1448</v>
      </c>
      <c r="R2564" s="167">
        <v>14</v>
      </c>
      <c r="S2564" s="167">
        <v>10</v>
      </c>
      <c r="T2564" s="167">
        <v>24</v>
      </c>
      <c r="U2564" s="179" t="s">
        <v>7</v>
      </c>
      <c r="V2564" s="179">
        <v>1988</v>
      </c>
      <c r="W2564" s="179" t="s">
        <v>2746</v>
      </c>
      <c r="X2564" s="179" t="s">
        <v>2932</v>
      </c>
      <c r="Y2564" s="179" t="s">
        <v>2998</v>
      </c>
      <c r="Z2564" s="270">
        <v>0.4</v>
      </c>
      <c r="AA2564" s="179">
        <v>2017</v>
      </c>
      <c r="AB2564" s="250">
        <v>0</v>
      </c>
      <c r="AC2564" s="79">
        <v>42236</v>
      </c>
      <c r="AD2564" s="179" t="s">
        <v>32</v>
      </c>
      <c r="AE2564" s="179"/>
      <c r="AF2564" s="179"/>
      <c r="AG2564" s="179" t="s">
        <v>2941</v>
      </c>
      <c r="AJ2564" s="1">
        <f t="shared" si="175"/>
        <v>0</v>
      </c>
    </row>
    <row r="2565" spans="1:36" ht="31.5" customHeight="1">
      <c r="A2565" s="179" t="s">
        <v>1052</v>
      </c>
      <c r="B2565" s="57" t="s">
        <v>11</v>
      </c>
      <c r="C2565" s="57" t="s">
        <v>873</v>
      </c>
      <c r="D2565" s="278">
        <v>42449</v>
      </c>
      <c r="E2565" s="59">
        <v>0.73611111111111116</v>
      </c>
      <c r="F2565" s="278">
        <v>42449</v>
      </c>
      <c r="G2565" s="59">
        <v>0.87291666666666667</v>
      </c>
      <c r="H2565" s="59">
        <v>0.13680555555555554</v>
      </c>
      <c r="I2565" s="60">
        <v>15</v>
      </c>
      <c r="J2565" s="60" t="s">
        <v>459</v>
      </c>
      <c r="K2565" s="60" t="s">
        <v>21</v>
      </c>
      <c r="L2565" s="71" t="s">
        <v>10</v>
      </c>
      <c r="M2565" s="72" t="s">
        <v>1449</v>
      </c>
      <c r="N2565" s="60" t="s">
        <v>3</v>
      </c>
      <c r="O2565" s="71" t="s">
        <v>8</v>
      </c>
      <c r="P2565" s="72" t="s">
        <v>1449</v>
      </c>
      <c r="Q2565" s="71" t="s">
        <v>1388</v>
      </c>
      <c r="R2565" s="167">
        <v>11.9</v>
      </c>
      <c r="S2565" s="167">
        <v>8.2000000000000011</v>
      </c>
      <c r="T2565" s="167">
        <v>20.100000000000001</v>
      </c>
      <c r="U2565" s="179" t="s">
        <v>29</v>
      </c>
      <c r="V2565" s="179">
        <v>1980</v>
      </c>
      <c r="W2565" s="179" t="s">
        <v>2746</v>
      </c>
      <c r="X2565" s="179" t="s">
        <v>2932</v>
      </c>
      <c r="Y2565" s="179" t="s">
        <v>2999</v>
      </c>
      <c r="Z2565" s="270">
        <v>0.65</v>
      </c>
      <c r="AA2565" s="179">
        <v>2017</v>
      </c>
      <c r="AB2565" s="179">
        <v>0</v>
      </c>
      <c r="AC2565" s="79">
        <v>42186</v>
      </c>
      <c r="AD2565" s="179" t="s">
        <v>32</v>
      </c>
      <c r="AE2565" s="179"/>
      <c r="AF2565" s="179"/>
      <c r="AG2565" s="179" t="s">
        <v>2941</v>
      </c>
      <c r="AJ2565" s="1">
        <f t="shared" si="175"/>
        <v>0</v>
      </c>
    </row>
    <row r="2566" spans="1:36" ht="47.25" customHeight="1">
      <c r="A2566" s="179" t="s">
        <v>1052</v>
      </c>
      <c r="B2566" s="57" t="s">
        <v>11</v>
      </c>
      <c r="C2566" s="57" t="s">
        <v>873</v>
      </c>
      <c r="D2566" s="278">
        <v>42449</v>
      </c>
      <c r="E2566" s="59">
        <v>0.71527777777777779</v>
      </c>
      <c r="F2566" s="278">
        <v>42449</v>
      </c>
      <c r="G2566" s="59">
        <v>0.74583333333333324</v>
      </c>
      <c r="H2566" s="59">
        <v>3.0555555555555555E-2</v>
      </c>
      <c r="I2566" s="60">
        <v>11</v>
      </c>
      <c r="J2566" s="60" t="s">
        <v>459</v>
      </c>
      <c r="K2566" s="60" t="s">
        <v>21</v>
      </c>
      <c r="L2566" s="71" t="s">
        <v>10</v>
      </c>
      <c r="M2566" s="72" t="s">
        <v>1450</v>
      </c>
      <c r="N2566" s="60" t="s">
        <v>3</v>
      </c>
      <c r="O2566" s="71" t="s">
        <v>8</v>
      </c>
      <c r="P2566" s="72" t="s">
        <v>1450</v>
      </c>
      <c r="Q2566" s="71" t="s">
        <v>1388</v>
      </c>
      <c r="R2566" s="167">
        <v>8</v>
      </c>
      <c r="S2566" s="167">
        <v>7.3000000000000007</v>
      </c>
      <c r="T2566" s="167">
        <v>15.3</v>
      </c>
      <c r="U2566" s="179" t="s">
        <v>7</v>
      </c>
      <c r="V2566" s="179">
        <v>1987</v>
      </c>
      <c r="W2566" s="179" t="s">
        <v>2746</v>
      </c>
      <c r="X2566" s="179" t="s">
        <v>2932</v>
      </c>
      <c r="Y2566" s="179" t="s">
        <v>3000</v>
      </c>
      <c r="Z2566" s="270">
        <v>0.7</v>
      </c>
      <c r="AA2566" s="179">
        <v>2018</v>
      </c>
      <c r="AB2566" s="179">
        <v>0</v>
      </c>
      <c r="AC2566" s="79">
        <v>42428</v>
      </c>
      <c r="AD2566" s="179" t="s">
        <v>32</v>
      </c>
      <c r="AE2566" s="179"/>
      <c r="AF2566" s="179"/>
      <c r="AG2566" s="179" t="s">
        <v>2941</v>
      </c>
      <c r="AJ2566" s="1">
        <f t="shared" si="175"/>
        <v>0</v>
      </c>
    </row>
    <row r="2567" spans="1:36" ht="47.25" customHeight="1">
      <c r="A2567" s="179" t="s">
        <v>1052</v>
      </c>
      <c r="B2567" s="57" t="s">
        <v>11</v>
      </c>
      <c r="C2567" s="57" t="s">
        <v>873</v>
      </c>
      <c r="D2567" s="278">
        <v>42449</v>
      </c>
      <c r="E2567" s="59">
        <v>0.70833333333333337</v>
      </c>
      <c r="F2567" s="278">
        <v>42449</v>
      </c>
      <c r="G2567" s="59">
        <v>0.7284722222222223</v>
      </c>
      <c r="H2567" s="59">
        <v>2.013888888888889E-2</v>
      </c>
      <c r="I2567" s="60">
        <v>7</v>
      </c>
      <c r="J2567" s="60" t="s">
        <v>459</v>
      </c>
      <c r="K2567" s="60" t="s">
        <v>21</v>
      </c>
      <c r="L2567" s="71" t="s">
        <v>10</v>
      </c>
      <c r="M2567" s="72" t="s">
        <v>1451</v>
      </c>
      <c r="N2567" s="60" t="s">
        <v>3</v>
      </c>
      <c r="O2567" s="71" t="s">
        <v>8</v>
      </c>
      <c r="P2567" s="72" t="s">
        <v>1451</v>
      </c>
      <c r="Q2567" s="71" t="s">
        <v>1452</v>
      </c>
      <c r="R2567" s="167">
        <v>6</v>
      </c>
      <c r="S2567" s="167">
        <v>3.3000000000000007</v>
      </c>
      <c r="T2567" s="167">
        <v>9.3000000000000007</v>
      </c>
      <c r="U2567" s="179" t="s">
        <v>29</v>
      </c>
      <c r="V2567" s="179">
        <v>1979</v>
      </c>
      <c r="W2567" s="179" t="s">
        <v>2746</v>
      </c>
      <c r="X2567" s="179" t="s">
        <v>2932</v>
      </c>
      <c r="Y2567" s="179" t="s">
        <v>3001</v>
      </c>
      <c r="Z2567" s="270">
        <v>0.6</v>
      </c>
      <c r="AA2567" s="179">
        <v>2017</v>
      </c>
      <c r="AB2567" s="179">
        <v>2</v>
      </c>
      <c r="AC2567" s="79">
        <v>42355</v>
      </c>
      <c r="AD2567" s="179" t="s">
        <v>32</v>
      </c>
      <c r="AE2567" s="179"/>
      <c r="AF2567" s="179"/>
      <c r="AG2567" s="179" t="s">
        <v>2941</v>
      </c>
      <c r="AJ2567" s="1">
        <f t="shared" si="175"/>
        <v>0</v>
      </c>
    </row>
    <row r="2568" spans="1:36" ht="31.5" customHeight="1">
      <c r="A2568" s="179" t="s">
        <v>1052</v>
      </c>
      <c r="B2568" s="57" t="s">
        <v>11</v>
      </c>
      <c r="C2568" s="57" t="s">
        <v>873</v>
      </c>
      <c r="D2568" s="278">
        <v>42449</v>
      </c>
      <c r="E2568" s="59">
        <v>0.71527777777777779</v>
      </c>
      <c r="F2568" s="278">
        <v>42449</v>
      </c>
      <c r="G2568" s="59">
        <v>0.71527777777777779</v>
      </c>
      <c r="H2568" s="59">
        <v>0</v>
      </c>
      <c r="I2568" s="60">
        <v>12</v>
      </c>
      <c r="J2568" s="60" t="s">
        <v>459</v>
      </c>
      <c r="K2568" s="60" t="s">
        <v>9</v>
      </c>
      <c r="L2568" s="71" t="s">
        <v>10</v>
      </c>
      <c r="M2568" s="72" t="s">
        <v>1453</v>
      </c>
      <c r="N2568" s="60" t="s">
        <v>3</v>
      </c>
      <c r="O2568" s="71" t="s">
        <v>8</v>
      </c>
      <c r="P2568" s="72" t="s">
        <v>1453</v>
      </c>
      <c r="Q2568" s="71" t="s">
        <v>1388</v>
      </c>
      <c r="R2568" s="167">
        <v>12</v>
      </c>
      <c r="S2568" s="167">
        <v>7</v>
      </c>
      <c r="T2568" s="167">
        <v>19</v>
      </c>
      <c r="U2568" s="179" t="s">
        <v>29</v>
      </c>
      <c r="V2568" s="179">
        <v>1989</v>
      </c>
      <c r="W2568" s="179" t="s">
        <v>2746</v>
      </c>
      <c r="X2568" s="179" t="s">
        <v>2932</v>
      </c>
      <c r="Y2568" s="179" t="s">
        <v>3002</v>
      </c>
      <c r="Z2568" s="270">
        <v>0.7</v>
      </c>
      <c r="AA2568" s="179">
        <v>2018</v>
      </c>
      <c r="AB2568" s="179">
        <v>0</v>
      </c>
      <c r="AC2568" s="79">
        <v>42277</v>
      </c>
      <c r="AD2568" s="179" t="s">
        <v>32</v>
      </c>
      <c r="AE2568" s="179"/>
      <c r="AF2568" s="179"/>
      <c r="AG2568" s="179" t="s">
        <v>2941</v>
      </c>
      <c r="AJ2568" s="1">
        <f t="shared" si="175"/>
        <v>0</v>
      </c>
    </row>
    <row r="2569" spans="1:36" ht="31.5" customHeight="1">
      <c r="A2569" s="179" t="s">
        <v>1052</v>
      </c>
      <c r="B2569" s="57" t="s">
        <v>11</v>
      </c>
      <c r="C2569" s="57" t="s">
        <v>873</v>
      </c>
      <c r="D2569" s="278">
        <v>42449</v>
      </c>
      <c r="E2569" s="59">
        <v>0.70833333333333337</v>
      </c>
      <c r="F2569" s="278">
        <v>42449</v>
      </c>
      <c r="G2569" s="59">
        <v>0.76666666666666661</v>
      </c>
      <c r="H2569" s="59">
        <v>5.8333333333333327E-2</v>
      </c>
      <c r="I2569" s="60">
        <v>11</v>
      </c>
      <c r="J2569" s="60" t="s">
        <v>144</v>
      </c>
      <c r="K2569" s="60" t="s">
        <v>21</v>
      </c>
      <c r="L2569" s="71" t="s">
        <v>10</v>
      </c>
      <c r="M2569" s="72" t="s">
        <v>1454</v>
      </c>
      <c r="N2569" s="60" t="s">
        <v>3</v>
      </c>
      <c r="O2569" s="71" t="s">
        <v>8</v>
      </c>
      <c r="P2569" s="72" t="s">
        <v>1454</v>
      </c>
      <c r="Q2569" s="71" t="s">
        <v>1388</v>
      </c>
      <c r="R2569" s="167">
        <v>12.5</v>
      </c>
      <c r="S2569" s="167">
        <v>4.5</v>
      </c>
      <c r="T2569" s="167">
        <v>17</v>
      </c>
      <c r="U2569" s="179" t="s">
        <v>29</v>
      </c>
      <c r="V2569" s="179">
        <v>1986</v>
      </c>
      <c r="W2569" s="179" t="s">
        <v>2746</v>
      </c>
      <c r="X2569" s="179" t="s">
        <v>2932</v>
      </c>
      <c r="Y2569" s="179" t="s">
        <v>3003</v>
      </c>
      <c r="Z2569" s="270">
        <v>0.7</v>
      </c>
      <c r="AA2569" s="179">
        <v>2016</v>
      </c>
      <c r="AB2569" s="179">
        <v>0</v>
      </c>
      <c r="AC2569" s="79">
        <v>42279</v>
      </c>
      <c r="AD2569" s="179" t="s">
        <v>32</v>
      </c>
      <c r="AE2569" s="179"/>
      <c r="AF2569" s="179"/>
      <c r="AG2569" s="179" t="s">
        <v>2941</v>
      </c>
      <c r="AJ2569" s="1">
        <f t="shared" si="175"/>
        <v>0</v>
      </c>
    </row>
    <row r="2570" spans="1:36" ht="31.5" customHeight="1">
      <c r="A2570" s="179" t="s">
        <v>1052</v>
      </c>
      <c r="B2570" s="57" t="s">
        <v>11</v>
      </c>
      <c r="C2570" s="57" t="s">
        <v>873</v>
      </c>
      <c r="D2570" s="278">
        <v>42449</v>
      </c>
      <c r="E2570" s="59">
        <v>0.70833333333333337</v>
      </c>
      <c r="F2570" s="278">
        <v>42449</v>
      </c>
      <c r="G2570" s="59">
        <v>0.70833333333333337</v>
      </c>
      <c r="H2570" s="59">
        <v>0</v>
      </c>
      <c r="I2570" s="60">
        <v>7</v>
      </c>
      <c r="J2570" s="60" t="s">
        <v>144</v>
      </c>
      <c r="K2570" s="60" t="s">
        <v>9</v>
      </c>
      <c r="L2570" s="71" t="s">
        <v>10</v>
      </c>
      <c r="M2570" s="72" t="s">
        <v>1455</v>
      </c>
      <c r="N2570" s="60" t="s">
        <v>3</v>
      </c>
      <c r="O2570" s="71" t="s">
        <v>8</v>
      </c>
      <c r="P2570" s="72" t="s">
        <v>1455</v>
      </c>
      <c r="Q2570" s="71" t="s">
        <v>1388</v>
      </c>
      <c r="R2570" s="167">
        <v>4.5</v>
      </c>
      <c r="S2570" s="167">
        <v>3.5</v>
      </c>
      <c r="T2570" s="167">
        <v>8</v>
      </c>
      <c r="U2570" s="179" t="s">
        <v>29</v>
      </c>
      <c r="V2570" s="179">
        <v>1987</v>
      </c>
      <c r="W2570" s="179" t="s">
        <v>2746</v>
      </c>
      <c r="X2570" s="179" t="s">
        <v>2932</v>
      </c>
      <c r="Y2570" s="179" t="s">
        <v>3004</v>
      </c>
      <c r="Z2570" s="270">
        <v>0.7</v>
      </c>
      <c r="AA2570" s="179">
        <v>2016</v>
      </c>
      <c r="AB2570" s="179">
        <v>1</v>
      </c>
      <c r="AC2570" s="79">
        <v>42353</v>
      </c>
      <c r="AD2570" s="179" t="s">
        <v>32</v>
      </c>
      <c r="AE2570" s="179"/>
      <c r="AF2570" s="179"/>
      <c r="AG2570" s="179" t="s">
        <v>2941</v>
      </c>
      <c r="AJ2570" s="1">
        <f t="shared" si="175"/>
        <v>0</v>
      </c>
    </row>
    <row r="2571" spans="1:36" ht="63" customHeight="1">
      <c r="A2571" s="179" t="s">
        <v>1052</v>
      </c>
      <c r="B2571" s="57" t="s">
        <v>11</v>
      </c>
      <c r="C2571" s="57" t="s">
        <v>873</v>
      </c>
      <c r="D2571" s="278">
        <v>42449</v>
      </c>
      <c r="E2571" s="59">
        <v>0.75</v>
      </c>
      <c r="F2571" s="278">
        <v>42449</v>
      </c>
      <c r="G2571" s="59">
        <v>7.6388888888888895E-2</v>
      </c>
      <c r="H2571" s="59">
        <v>0.3263888888888889</v>
      </c>
      <c r="I2571" s="60">
        <v>19</v>
      </c>
      <c r="J2571" s="60" t="s">
        <v>459</v>
      </c>
      <c r="K2571" s="60" t="s">
        <v>15</v>
      </c>
      <c r="L2571" s="71" t="s">
        <v>10</v>
      </c>
      <c r="M2571" s="72" t="s">
        <v>1456</v>
      </c>
      <c r="N2571" s="60" t="s">
        <v>3</v>
      </c>
      <c r="O2571" s="71" t="s">
        <v>8</v>
      </c>
      <c r="P2571" s="72" t="s">
        <v>1456</v>
      </c>
      <c r="Q2571" s="71" t="s">
        <v>1457</v>
      </c>
      <c r="R2571" s="167">
        <v>15</v>
      </c>
      <c r="S2571" s="167">
        <v>9</v>
      </c>
      <c r="T2571" s="167">
        <v>24</v>
      </c>
      <c r="U2571" s="179" t="s">
        <v>7</v>
      </c>
      <c r="V2571" s="179">
        <v>1986</v>
      </c>
      <c r="W2571" s="179" t="s">
        <v>2746</v>
      </c>
      <c r="X2571" s="179"/>
      <c r="Y2571" s="179" t="s">
        <v>3005</v>
      </c>
      <c r="Z2571" s="270">
        <v>0.7</v>
      </c>
      <c r="AA2571" s="179">
        <v>2016</v>
      </c>
      <c r="AB2571" s="179">
        <v>0</v>
      </c>
      <c r="AC2571" s="79">
        <v>42127</v>
      </c>
      <c r="AD2571" s="179" t="s">
        <v>32</v>
      </c>
      <c r="AE2571" s="179"/>
      <c r="AF2571" s="179"/>
      <c r="AG2571" s="179" t="s">
        <v>2941</v>
      </c>
      <c r="AJ2571" s="1">
        <f t="shared" si="175"/>
        <v>0</v>
      </c>
    </row>
    <row r="2572" spans="1:36" ht="31.5" customHeight="1">
      <c r="A2572" s="179" t="s">
        <v>1052</v>
      </c>
      <c r="B2572" s="57" t="s">
        <v>11</v>
      </c>
      <c r="C2572" s="57" t="s">
        <v>873</v>
      </c>
      <c r="D2572" s="278">
        <v>42449</v>
      </c>
      <c r="E2572" s="59">
        <v>0.73611111111111116</v>
      </c>
      <c r="F2572" s="278">
        <v>42450</v>
      </c>
      <c r="G2572" s="59">
        <v>8.3333333333333329E-2</v>
      </c>
      <c r="H2572" s="59">
        <v>0.34722222222222227</v>
      </c>
      <c r="I2572" s="60">
        <v>15</v>
      </c>
      <c r="J2572" s="60" t="s">
        <v>459</v>
      </c>
      <c r="K2572" s="60" t="s">
        <v>15</v>
      </c>
      <c r="L2572" s="71" t="s">
        <v>10</v>
      </c>
      <c r="M2572" s="72" t="s">
        <v>1458</v>
      </c>
      <c r="N2572" s="60" t="s">
        <v>3</v>
      </c>
      <c r="O2572" s="71" t="s">
        <v>8</v>
      </c>
      <c r="P2572" s="72" t="s">
        <v>1458</v>
      </c>
      <c r="Q2572" s="71" t="s">
        <v>1459</v>
      </c>
      <c r="R2572" s="167">
        <v>11.2</v>
      </c>
      <c r="S2572" s="167">
        <v>29.8</v>
      </c>
      <c r="T2572" s="167">
        <v>41</v>
      </c>
      <c r="U2572" s="179" t="s">
        <v>29</v>
      </c>
      <c r="V2572" s="179">
        <v>1982</v>
      </c>
      <c r="W2572" s="179" t="s">
        <v>2746</v>
      </c>
      <c r="X2572" s="179" t="s">
        <v>2932</v>
      </c>
      <c r="Y2572" s="179" t="s">
        <v>3006</v>
      </c>
      <c r="Z2572" s="270">
        <v>0.7</v>
      </c>
      <c r="AA2572" s="179">
        <v>2017</v>
      </c>
      <c r="AB2572" s="179">
        <v>0</v>
      </c>
      <c r="AC2572" s="79">
        <v>42334</v>
      </c>
      <c r="AD2572" s="179" t="s">
        <v>32</v>
      </c>
      <c r="AE2572" s="179"/>
      <c r="AF2572" s="179"/>
      <c r="AG2572" s="179" t="s">
        <v>2941</v>
      </c>
      <c r="AJ2572" s="1">
        <f t="shared" si="175"/>
        <v>0</v>
      </c>
    </row>
    <row r="2573" spans="1:36" ht="31.5" customHeight="1">
      <c r="A2573" s="179" t="s">
        <v>1052</v>
      </c>
      <c r="B2573" s="57" t="s">
        <v>11</v>
      </c>
      <c r="C2573" s="57" t="s">
        <v>873</v>
      </c>
      <c r="D2573" s="278">
        <v>42449</v>
      </c>
      <c r="E2573" s="59">
        <v>0.71180555555555547</v>
      </c>
      <c r="F2573" s="278">
        <v>42450</v>
      </c>
      <c r="G2573" s="59">
        <v>3.8194444444444441E-2</v>
      </c>
      <c r="H2573" s="59">
        <v>0.3263888888888889</v>
      </c>
      <c r="I2573" s="60">
        <v>18</v>
      </c>
      <c r="J2573" s="60" t="s">
        <v>459</v>
      </c>
      <c r="K2573" s="60" t="s">
        <v>15</v>
      </c>
      <c r="L2573" s="71" t="s">
        <v>10</v>
      </c>
      <c r="M2573" s="72" t="s">
        <v>1460</v>
      </c>
      <c r="N2573" s="60" t="s">
        <v>3</v>
      </c>
      <c r="O2573" s="71" t="s">
        <v>8</v>
      </c>
      <c r="P2573" s="72" t="s">
        <v>1460</v>
      </c>
      <c r="Q2573" s="71" t="s">
        <v>1461</v>
      </c>
      <c r="R2573" s="167">
        <v>13.1</v>
      </c>
      <c r="S2573" s="167">
        <v>13.9</v>
      </c>
      <c r="T2573" s="167">
        <v>27</v>
      </c>
      <c r="U2573" s="179" t="s">
        <v>7</v>
      </c>
      <c r="V2573" s="179">
        <v>1986</v>
      </c>
      <c r="W2573" s="179" t="s">
        <v>2746</v>
      </c>
      <c r="X2573" s="179" t="s">
        <v>2932</v>
      </c>
      <c r="Y2573" s="179" t="s">
        <v>3007</v>
      </c>
      <c r="Z2573" s="270">
        <v>0.8</v>
      </c>
      <c r="AA2573" s="179">
        <v>2017</v>
      </c>
      <c r="AB2573" s="179">
        <v>0</v>
      </c>
      <c r="AC2573" s="79">
        <v>42044</v>
      </c>
      <c r="AD2573" s="179" t="s">
        <v>32</v>
      </c>
      <c r="AE2573" s="179"/>
      <c r="AF2573" s="179"/>
      <c r="AG2573" s="179" t="s">
        <v>2941</v>
      </c>
      <c r="AJ2573" s="1">
        <f t="shared" si="175"/>
        <v>0</v>
      </c>
    </row>
    <row r="2574" spans="1:36" ht="31.5" customHeight="1">
      <c r="A2574" s="179" t="s">
        <v>1052</v>
      </c>
      <c r="B2574" s="57" t="s">
        <v>11</v>
      </c>
      <c r="C2574" s="57" t="s">
        <v>873</v>
      </c>
      <c r="D2574" s="278">
        <v>42449</v>
      </c>
      <c r="E2574" s="59">
        <v>0.73541666666666661</v>
      </c>
      <c r="F2574" s="278">
        <v>42449</v>
      </c>
      <c r="G2574" s="59">
        <v>0.82847222222222217</v>
      </c>
      <c r="H2574" s="59">
        <v>0.1</v>
      </c>
      <c r="I2574" s="60">
        <v>14</v>
      </c>
      <c r="J2574" s="60" t="s">
        <v>459</v>
      </c>
      <c r="K2574" s="60" t="s">
        <v>21</v>
      </c>
      <c r="L2574" s="71" t="s">
        <v>10</v>
      </c>
      <c r="M2574" s="72" t="s">
        <v>1462</v>
      </c>
      <c r="N2574" s="60" t="s">
        <v>3</v>
      </c>
      <c r="O2574" s="71" t="s">
        <v>8</v>
      </c>
      <c r="P2574" s="72" t="s">
        <v>1463</v>
      </c>
      <c r="Q2574" s="71" t="s">
        <v>1388</v>
      </c>
      <c r="R2574" s="167">
        <v>9.6</v>
      </c>
      <c r="S2574" s="167">
        <v>7.6</v>
      </c>
      <c r="T2574" s="167">
        <v>17.2</v>
      </c>
      <c r="U2574" s="179" t="s">
        <v>29</v>
      </c>
      <c r="V2574" s="179">
        <v>1984</v>
      </c>
      <c r="W2574" s="179" t="s">
        <v>2746</v>
      </c>
      <c r="X2574" s="179" t="s">
        <v>2932</v>
      </c>
      <c r="Y2574" s="179" t="s">
        <v>3008</v>
      </c>
      <c r="Z2574" s="270">
        <v>0.7</v>
      </c>
      <c r="AA2574" s="179">
        <v>2017</v>
      </c>
      <c r="AB2574" s="179">
        <v>0</v>
      </c>
      <c r="AC2574" s="79">
        <v>42331</v>
      </c>
      <c r="AD2574" s="179" t="s">
        <v>32</v>
      </c>
      <c r="AE2574" s="179"/>
      <c r="AF2574" s="179"/>
      <c r="AG2574" s="179" t="s">
        <v>2941</v>
      </c>
      <c r="AJ2574" s="1">
        <f t="shared" si="175"/>
        <v>0</v>
      </c>
    </row>
    <row r="2575" spans="1:36" ht="31.5" customHeight="1">
      <c r="A2575" s="179" t="s">
        <v>1052</v>
      </c>
      <c r="B2575" s="57" t="s">
        <v>11</v>
      </c>
      <c r="C2575" s="57" t="s">
        <v>873</v>
      </c>
      <c r="D2575" s="278">
        <v>42449</v>
      </c>
      <c r="E2575" s="59">
        <v>0.70833333333333337</v>
      </c>
      <c r="F2575" s="278">
        <v>42449</v>
      </c>
      <c r="G2575" s="59">
        <v>0.82361111111111107</v>
      </c>
      <c r="H2575" s="59">
        <v>0.11527777777777777</v>
      </c>
      <c r="I2575" s="60">
        <v>8</v>
      </c>
      <c r="J2575" s="60" t="s">
        <v>459</v>
      </c>
      <c r="K2575" s="60" t="s">
        <v>21</v>
      </c>
      <c r="L2575" s="71" t="s">
        <v>10</v>
      </c>
      <c r="M2575" s="72" t="s">
        <v>1464</v>
      </c>
      <c r="N2575" s="60" t="s">
        <v>3</v>
      </c>
      <c r="O2575" s="71" t="s">
        <v>8</v>
      </c>
      <c r="P2575" s="72" t="s">
        <v>1464</v>
      </c>
      <c r="Q2575" s="71" t="s">
        <v>1388</v>
      </c>
      <c r="R2575" s="167">
        <v>5.3</v>
      </c>
      <c r="S2575" s="167">
        <v>6.0000000000000009</v>
      </c>
      <c r="T2575" s="167">
        <v>11.3</v>
      </c>
      <c r="U2575" s="179" t="s">
        <v>29</v>
      </c>
      <c r="V2575" s="179">
        <v>1986</v>
      </c>
      <c r="W2575" s="179" t="s">
        <v>2746</v>
      </c>
      <c r="X2575" s="179" t="s">
        <v>2932</v>
      </c>
      <c r="Y2575" s="179" t="s">
        <v>3009</v>
      </c>
      <c r="Z2575" s="270">
        <v>0.7</v>
      </c>
      <c r="AA2575" s="179">
        <v>2016</v>
      </c>
      <c r="AB2575" s="179">
        <v>0</v>
      </c>
      <c r="AC2575" s="79">
        <v>42221</v>
      </c>
      <c r="AD2575" s="179" t="s">
        <v>32</v>
      </c>
      <c r="AE2575" s="179"/>
      <c r="AF2575" s="179"/>
      <c r="AG2575" s="179" t="s">
        <v>2941</v>
      </c>
      <c r="AJ2575" s="1">
        <f t="shared" si="175"/>
        <v>0</v>
      </c>
    </row>
    <row r="2576" spans="1:36" ht="31.5" customHeight="1">
      <c r="A2576" s="179" t="s">
        <v>1052</v>
      </c>
      <c r="B2576" s="57" t="s">
        <v>11</v>
      </c>
      <c r="C2576" s="57" t="s">
        <v>873</v>
      </c>
      <c r="D2576" s="278">
        <v>42449</v>
      </c>
      <c r="E2576" s="59">
        <v>0.70833333333333337</v>
      </c>
      <c r="F2576" s="278">
        <v>42449</v>
      </c>
      <c r="G2576" s="59">
        <v>0.84513888888888899</v>
      </c>
      <c r="H2576" s="59">
        <v>0.13680555555555554</v>
      </c>
      <c r="I2576" s="60">
        <v>5</v>
      </c>
      <c r="J2576" s="60" t="s">
        <v>144</v>
      </c>
      <c r="K2576" s="60" t="s">
        <v>21</v>
      </c>
      <c r="L2576" s="71" t="s">
        <v>10</v>
      </c>
      <c r="M2576" s="72" t="s">
        <v>1465</v>
      </c>
      <c r="N2576" s="60" t="s">
        <v>3</v>
      </c>
      <c r="O2576" s="71" t="s">
        <v>8</v>
      </c>
      <c r="P2576" s="72" t="s">
        <v>1465</v>
      </c>
      <c r="Q2576" s="71" t="s">
        <v>1388</v>
      </c>
      <c r="R2576" s="167">
        <v>7</v>
      </c>
      <c r="S2576" s="167">
        <v>5</v>
      </c>
      <c r="T2576" s="167">
        <v>12</v>
      </c>
      <c r="U2576" s="179" t="s">
        <v>29</v>
      </c>
      <c r="V2576" s="179">
        <v>1988</v>
      </c>
      <c r="W2576" s="179" t="s">
        <v>2746</v>
      </c>
      <c r="X2576" s="179" t="s">
        <v>2932</v>
      </c>
      <c r="Y2576" s="179" t="s">
        <v>3010</v>
      </c>
      <c r="Z2576" s="270">
        <v>0.7</v>
      </c>
      <c r="AA2576" s="179">
        <v>2016</v>
      </c>
      <c r="AB2576" s="179">
        <v>0</v>
      </c>
      <c r="AC2576" s="79">
        <v>42019</v>
      </c>
      <c r="AD2576" s="179" t="s">
        <v>32</v>
      </c>
      <c r="AE2576" s="179"/>
      <c r="AF2576" s="179"/>
      <c r="AG2576" s="179" t="s">
        <v>2941</v>
      </c>
      <c r="AJ2576" s="1">
        <f t="shared" si="175"/>
        <v>0</v>
      </c>
    </row>
    <row r="2577" spans="1:36" ht="47.25" customHeight="1">
      <c r="A2577" s="179" t="s">
        <v>1052</v>
      </c>
      <c r="B2577" s="57" t="s">
        <v>11</v>
      </c>
      <c r="C2577" s="57" t="s">
        <v>873</v>
      </c>
      <c r="D2577" s="278">
        <v>42449</v>
      </c>
      <c r="E2577" s="59">
        <v>0.70833333333333337</v>
      </c>
      <c r="F2577" s="278">
        <v>42450</v>
      </c>
      <c r="G2577" s="59">
        <v>6.9444444444444434E-2</v>
      </c>
      <c r="H2577" s="59">
        <v>0.3611111111111111</v>
      </c>
      <c r="I2577" s="60">
        <v>13</v>
      </c>
      <c r="J2577" s="60" t="s">
        <v>459</v>
      </c>
      <c r="K2577" s="60" t="s">
        <v>15</v>
      </c>
      <c r="L2577" s="71" t="s">
        <v>10</v>
      </c>
      <c r="M2577" s="72" t="s">
        <v>1466</v>
      </c>
      <c r="N2577" s="60" t="s">
        <v>3</v>
      </c>
      <c r="O2577" s="71" t="s">
        <v>8</v>
      </c>
      <c r="P2577" s="72" t="s">
        <v>1466</v>
      </c>
      <c r="Q2577" s="71" t="s">
        <v>1467</v>
      </c>
      <c r="R2577" s="167">
        <v>10</v>
      </c>
      <c r="S2577" s="167">
        <v>9</v>
      </c>
      <c r="T2577" s="167">
        <v>19</v>
      </c>
      <c r="U2577" s="179" t="s">
        <v>29</v>
      </c>
      <c r="V2577" s="179">
        <v>1987</v>
      </c>
      <c r="W2577" s="179" t="s">
        <v>2746</v>
      </c>
      <c r="X2577" s="179" t="s">
        <v>2932</v>
      </c>
      <c r="Y2577" s="179" t="s">
        <v>3011</v>
      </c>
      <c r="Z2577" s="270">
        <v>0.65</v>
      </c>
      <c r="AA2577" s="179">
        <v>2017</v>
      </c>
      <c r="AB2577" s="179">
        <v>0</v>
      </c>
      <c r="AC2577" s="79">
        <v>42018</v>
      </c>
      <c r="AD2577" s="179" t="s">
        <v>32</v>
      </c>
      <c r="AE2577" s="179"/>
      <c r="AF2577" s="179"/>
      <c r="AG2577" s="179" t="s">
        <v>2941</v>
      </c>
      <c r="AJ2577" s="1">
        <f t="shared" si="175"/>
        <v>0</v>
      </c>
    </row>
    <row r="2578" spans="1:36" ht="31.5" customHeight="1">
      <c r="A2578" s="179" t="s">
        <v>1052</v>
      </c>
      <c r="B2578" s="57" t="s">
        <v>11</v>
      </c>
      <c r="C2578" s="57" t="s">
        <v>873</v>
      </c>
      <c r="D2578" s="278">
        <v>42449</v>
      </c>
      <c r="E2578" s="59">
        <v>0.70763888888888893</v>
      </c>
      <c r="F2578" s="278">
        <v>42450</v>
      </c>
      <c r="G2578" s="59">
        <v>9.1666666666666674E-2</v>
      </c>
      <c r="H2578" s="59">
        <v>0.3840277777777778</v>
      </c>
      <c r="I2578" s="60">
        <v>16</v>
      </c>
      <c r="J2578" s="60" t="s">
        <v>459</v>
      </c>
      <c r="K2578" s="60" t="s">
        <v>15</v>
      </c>
      <c r="L2578" s="71" t="s">
        <v>10</v>
      </c>
      <c r="M2578" s="72" t="s">
        <v>1468</v>
      </c>
      <c r="N2578" s="60" t="s">
        <v>3</v>
      </c>
      <c r="O2578" s="71" t="s">
        <v>8</v>
      </c>
      <c r="P2578" s="72" t="s">
        <v>1468</v>
      </c>
      <c r="Q2578" s="71" t="s">
        <v>1469</v>
      </c>
      <c r="R2578" s="167">
        <v>15.6</v>
      </c>
      <c r="S2578" s="167">
        <v>11.200000000000001</v>
      </c>
      <c r="T2578" s="167">
        <v>26.8</v>
      </c>
      <c r="U2578" s="179" t="s">
        <v>29</v>
      </c>
      <c r="V2578" s="179">
        <v>1990</v>
      </c>
      <c r="W2578" s="179" t="s">
        <v>2746</v>
      </c>
      <c r="X2578" s="179" t="s">
        <v>2932</v>
      </c>
      <c r="Y2578" s="179" t="s">
        <v>3012</v>
      </c>
      <c r="Z2578" s="270">
        <v>0.55000000000000004</v>
      </c>
      <c r="AA2578" s="179">
        <v>2017</v>
      </c>
      <c r="AB2578" s="179">
        <v>0</v>
      </c>
      <c r="AC2578" s="79">
        <v>42368</v>
      </c>
      <c r="AD2578" s="179" t="s">
        <v>32</v>
      </c>
      <c r="AE2578" s="179"/>
      <c r="AF2578" s="179"/>
      <c r="AG2578" s="179" t="s">
        <v>2941</v>
      </c>
      <c r="AJ2578" s="1">
        <f t="shared" si="175"/>
        <v>0</v>
      </c>
    </row>
    <row r="2579" spans="1:36" ht="47.25" customHeight="1">
      <c r="A2579" s="179" t="s">
        <v>1052</v>
      </c>
      <c r="B2579" s="57" t="s">
        <v>11</v>
      </c>
      <c r="C2579" s="57" t="s">
        <v>873</v>
      </c>
      <c r="D2579" s="278">
        <v>42449</v>
      </c>
      <c r="E2579" s="59">
        <v>0.73611111111111116</v>
      </c>
      <c r="F2579" s="278">
        <v>42449</v>
      </c>
      <c r="G2579" s="59">
        <v>0.76388888888888884</v>
      </c>
      <c r="H2579" s="59">
        <v>2.7777777777777776E-2</v>
      </c>
      <c r="I2579" s="60">
        <v>12</v>
      </c>
      <c r="J2579" s="60" t="s">
        <v>459</v>
      </c>
      <c r="K2579" s="60" t="s">
        <v>21</v>
      </c>
      <c r="L2579" s="71" t="s">
        <v>10</v>
      </c>
      <c r="M2579" s="72" t="s">
        <v>1470</v>
      </c>
      <c r="N2579" s="60" t="s">
        <v>3</v>
      </c>
      <c r="O2579" s="71" t="s">
        <v>8</v>
      </c>
      <c r="P2579" s="72" t="s">
        <v>1470</v>
      </c>
      <c r="Q2579" s="71" t="s">
        <v>1388</v>
      </c>
      <c r="R2579" s="167">
        <v>6</v>
      </c>
      <c r="S2579" s="167">
        <v>6.5</v>
      </c>
      <c r="T2579" s="167">
        <v>12.5</v>
      </c>
      <c r="U2579" s="179" t="s">
        <v>29</v>
      </c>
      <c r="V2579" s="179">
        <v>1986</v>
      </c>
      <c r="W2579" s="179" t="s">
        <v>2746</v>
      </c>
      <c r="X2579" s="179" t="s">
        <v>2932</v>
      </c>
      <c r="Y2579" s="179" t="s">
        <v>3013</v>
      </c>
      <c r="Z2579" s="270">
        <v>0.7</v>
      </c>
      <c r="AA2579" s="179">
        <v>2016</v>
      </c>
      <c r="AB2579" s="179">
        <v>1</v>
      </c>
      <c r="AC2579" s="79">
        <v>42236</v>
      </c>
      <c r="AD2579" s="179" t="s">
        <v>32</v>
      </c>
      <c r="AE2579" s="179"/>
      <c r="AF2579" s="179"/>
      <c r="AG2579" s="179" t="s">
        <v>2941</v>
      </c>
      <c r="AJ2579" s="1">
        <f t="shared" si="175"/>
        <v>0</v>
      </c>
    </row>
    <row r="2580" spans="1:36" ht="31.5" customHeight="1">
      <c r="A2580" s="179" t="s">
        <v>1052</v>
      </c>
      <c r="B2580" s="57" t="s">
        <v>11</v>
      </c>
      <c r="C2580" s="57" t="s">
        <v>873</v>
      </c>
      <c r="D2580" s="278">
        <v>42449</v>
      </c>
      <c r="E2580" s="59">
        <v>0.71527777777777779</v>
      </c>
      <c r="F2580" s="278">
        <v>42449</v>
      </c>
      <c r="G2580" s="59">
        <v>0.71527777777777779</v>
      </c>
      <c r="H2580" s="59">
        <v>0</v>
      </c>
      <c r="I2580" s="60">
        <v>8</v>
      </c>
      <c r="J2580" s="60" t="s">
        <v>459</v>
      </c>
      <c r="K2580" s="60" t="s">
        <v>9</v>
      </c>
      <c r="L2580" s="71" t="s">
        <v>10</v>
      </c>
      <c r="M2580" s="72" t="s">
        <v>1471</v>
      </c>
      <c r="N2580" s="60" t="s">
        <v>3</v>
      </c>
      <c r="O2580" s="71" t="s">
        <v>8</v>
      </c>
      <c r="P2580" s="72" t="s">
        <v>1471</v>
      </c>
      <c r="Q2580" s="71" t="s">
        <v>1388</v>
      </c>
      <c r="R2580" s="167">
        <v>6</v>
      </c>
      <c r="S2580" s="167">
        <v>3.3000000000000007</v>
      </c>
      <c r="T2580" s="167">
        <v>9.3000000000000007</v>
      </c>
      <c r="U2580" s="179" t="s">
        <v>29</v>
      </c>
      <c r="V2580" s="179">
        <v>1975</v>
      </c>
      <c r="W2580" s="179" t="s">
        <v>2746</v>
      </c>
      <c r="X2580" s="179" t="s">
        <v>2932</v>
      </c>
      <c r="Y2580" s="179" t="s">
        <v>3014</v>
      </c>
      <c r="Z2580" s="270">
        <v>0.6</v>
      </c>
      <c r="AA2580" s="179">
        <v>2017</v>
      </c>
      <c r="AB2580" s="179">
        <v>1</v>
      </c>
      <c r="AC2580" s="79">
        <v>42313</v>
      </c>
      <c r="AD2580" s="179" t="s">
        <v>32</v>
      </c>
      <c r="AE2580" s="179"/>
      <c r="AF2580" s="179"/>
      <c r="AG2580" s="179" t="s">
        <v>2941</v>
      </c>
      <c r="AJ2580" s="1">
        <f t="shared" si="175"/>
        <v>0</v>
      </c>
    </row>
    <row r="2581" spans="1:36" ht="47.25" customHeight="1">
      <c r="A2581" s="179" t="s">
        <v>1052</v>
      </c>
      <c r="B2581" s="57" t="s">
        <v>11</v>
      </c>
      <c r="C2581" s="57" t="s">
        <v>873</v>
      </c>
      <c r="D2581" s="278">
        <v>42449</v>
      </c>
      <c r="E2581" s="59">
        <v>0.70833333333333337</v>
      </c>
      <c r="F2581" s="278">
        <v>42449</v>
      </c>
      <c r="G2581" s="59">
        <v>0.70833333333333337</v>
      </c>
      <c r="H2581" s="59">
        <v>0</v>
      </c>
      <c r="I2581" s="60">
        <v>13</v>
      </c>
      <c r="J2581" s="60" t="s">
        <v>459</v>
      </c>
      <c r="K2581" s="60" t="s">
        <v>9</v>
      </c>
      <c r="L2581" s="71" t="s">
        <v>10</v>
      </c>
      <c r="M2581" s="72" t="s">
        <v>1472</v>
      </c>
      <c r="N2581" s="60" t="s">
        <v>3</v>
      </c>
      <c r="O2581" s="71" t="s">
        <v>8</v>
      </c>
      <c r="P2581" s="72" t="s">
        <v>1472</v>
      </c>
      <c r="Q2581" s="71" t="s">
        <v>1388</v>
      </c>
      <c r="R2581" s="167">
        <v>9.9</v>
      </c>
      <c r="S2581" s="167">
        <v>7.4</v>
      </c>
      <c r="T2581" s="167">
        <v>17.3</v>
      </c>
      <c r="U2581" s="179" t="s">
        <v>29</v>
      </c>
      <c r="V2581" s="179">
        <v>1985</v>
      </c>
      <c r="W2581" s="179" t="s">
        <v>2746</v>
      </c>
      <c r="X2581" s="179" t="s">
        <v>2932</v>
      </c>
      <c r="Y2581" s="179" t="s">
        <v>3015</v>
      </c>
      <c r="Z2581" s="270">
        <v>0.7</v>
      </c>
      <c r="AA2581" s="179">
        <v>2017</v>
      </c>
      <c r="AB2581" s="179">
        <v>0</v>
      </c>
      <c r="AC2581" s="79">
        <v>42430</v>
      </c>
      <c r="AD2581" s="179" t="s">
        <v>32</v>
      </c>
      <c r="AE2581" s="179"/>
      <c r="AF2581" s="179"/>
      <c r="AG2581" s="179" t="s">
        <v>2941</v>
      </c>
      <c r="AJ2581" s="1">
        <f t="shared" si="175"/>
        <v>0</v>
      </c>
    </row>
    <row r="2582" spans="1:36" ht="31.5" customHeight="1">
      <c r="A2582" s="179" t="s">
        <v>1052</v>
      </c>
      <c r="B2582" s="57" t="s">
        <v>11</v>
      </c>
      <c r="C2582" s="57" t="s">
        <v>873</v>
      </c>
      <c r="D2582" s="278">
        <v>42449</v>
      </c>
      <c r="E2582" s="59">
        <v>0.70833333333333337</v>
      </c>
      <c r="F2582" s="278">
        <v>42449</v>
      </c>
      <c r="G2582" s="59">
        <v>0.70833333333333337</v>
      </c>
      <c r="H2582" s="59">
        <v>0</v>
      </c>
      <c r="I2582" s="60">
        <v>9</v>
      </c>
      <c r="J2582" s="60" t="s">
        <v>459</v>
      </c>
      <c r="K2582" s="60" t="s">
        <v>9</v>
      </c>
      <c r="L2582" s="71" t="s">
        <v>10</v>
      </c>
      <c r="M2582" s="72" t="s">
        <v>1473</v>
      </c>
      <c r="N2582" s="60" t="s">
        <v>3</v>
      </c>
      <c r="O2582" s="71" t="s">
        <v>8</v>
      </c>
      <c r="P2582" s="72" t="s">
        <v>1474</v>
      </c>
      <c r="Q2582" s="71" t="s">
        <v>1388</v>
      </c>
      <c r="R2582" s="167">
        <v>9</v>
      </c>
      <c r="S2582" s="167">
        <v>4.8000000000000007</v>
      </c>
      <c r="T2582" s="167">
        <v>13.8</v>
      </c>
      <c r="U2582" s="179" t="s">
        <v>29</v>
      </c>
      <c r="V2582" s="179">
        <v>1988</v>
      </c>
      <c r="W2582" s="179" t="s">
        <v>2746</v>
      </c>
      <c r="X2582" s="179" t="s">
        <v>2932</v>
      </c>
      <c r="Y2582" s="179" t="s">
        <v>3016</v>
      </c>
      <c r="Z2582" s="270">
        <v>0.7</v>
      </c>
      <c r="AA2582" s="179">
        <v>2016</v>
      </c>
      <c r="AB2582" s="179">
        <v>1</v>
      </c>
      <c r="AC2582" s="79">
        <v>42423</v>
      </c>
      <c r="AD2582" s="179" t="s">
        <v>32</v>
      </c>
      <c r="AE2582" s="179"/>
      <c r="AF2582" s="179"/>
      <c r="AG2582" s="179" t="s">
        <v>2941</v>
      </c>
      <c r="AJ2582" s="1">
        <f t="shared" ref="AJ2582:AJ2645" si="176">T2582-S2582-R2582</f>
        <v>0</v>
      </c>
    </row>
    <row r="2583" spans="1:36" ht="31.5" customHeight="1">
      <c r="A2583" s="179" t="s">
        <v>1052</v>
      </c>
      <c r="B2583" s="57" t="s">
        <v>11</v>
      </c>
      <c r="C2583" s="57" t="s">
        <v>873</v>
      </c>
      <c r="D2583" s="278">
        <v>42449</v>
      </c>
      <c r="E2583" s="59">
        <v>0.73611111111111116</v>
      </c>
      <c r="F2583" s="278">
        <v>42449</v>
      </c>
      <c r="G2583" s="59">
        <v>0.82777777777777783</v>
      </c>
      <c r="H2583" s="59">
        <v>9.1666666666666674E-2</v>
      </c>
      <c r="I2583" s="60">
        <v>15</v>
      </c>
      <c r="J2583" s="60" t="s">
        <v>459</v>
      </c>
      <c r="K2583" s="60" t="s">
        <v>21</v>
      </c>
      <c r="L2583" s="71" t="s">
        <v>10</v>
      </c>
      <c r="M2583" s="72" t="s">
        <v>1475</v>
      </c>
      <c r="N2583" s="60" t="s">
        <v>3</v>
      </c>
      <c r="O2583" s="71" t="s">
        <v>8</v>
      </c>
      <c r="P2583" s="72" t="s">
        <v>1475</v>
      </c>
      <c r="Q2583" s="71" t="s">
        <v>1388</v>
      </c>
      <c r="R2583" s="167">
        <v>13.7</v>
      </c>
      <c r="S2583" s="167">
        <v>7.8000000000000007</v>
      </c>
      <c r="T2583" s="167">
        <v>21.5</v>
      </c>
      <c r="U2583" s="179" t="s">
        <v>29</v>
      </c>
      <c r="V2583" s="179">
        <v>1986</v>
      </c>
      <c r="W2583" s="179" t="s">
        <v>2746</v>
      </c>
      <c r="X2583" s="179" t="s">
        <v>2932</v>
      </c>
      <c r="Y2583" s="179" t="s">
        <v>3017</v>
      </c>
      <c r="Z2583" s="270">
        <v>0.65</v>
      </c>
      <c r="AA2583" s="179">
        <v>2016</v>
      </c>
      <c r="AB2583" s="179">
        <v>0</v>
      </c>
      <c r="AC2583" s="79">
        <v>42334</v>
      </c>
      <c r="AD2583" s="179" t="s">
        <v>32</v>
      </c>
      <c r="AE2583" s="179"/>
      <c r="AF2583" s="179"/>
      <c r="AG2583" s="179" t="s">
        <v>2941</v>
      </c>
      <c r="AJ2583" s="1">
        <f t="shared" si="176"/>
        <v>0</v>
      </c>
    </row>
    <row r="2584" spans="1:36" ht="31.5" customHeight="1">
      <c r="A2584" s="179" t="s">
        <v>1052</v>
      </c>
      <c r="B2584" s="57" t="s">
        <v>11</v>
      </c>
      <c r="C2584" s="57" t="s">
        <v>873</v>
      </c>
      <c r="D2584" s="278">
        <v>42449</v>
      </c>
      <c r="E2584" s="59">
        <v>0.72222222222222221</v>
      </c>
      <c r="F2584" s="278">
        <v>42449</v>
      </c>
      <c r="G2584" s="59">
        <v>0.76388888888888884</v>
      </c>
      <c r="H2584" s="59">
        <v>1.0416666666666667</v>
      </c>
      <c r="I2584" s="60">
        <v>9</v>
      </c>
      <c r="J2584" s="60" t="s">
        <v>459</v>
      </c>
      <c r="K2584" s="60" t="s">
        <v>21</v>
      </c>
      <c r="L2584" s="71" t="s">
        <v>10</v>
      </c>
      <c r="M2584" s="72" t="s">
        <v>1476</v>
      </c>
      <c r="N2584" s="60" t="s">
        <v>3</v>
      </c>
      <c r="O2584" s="71" t="s">
        <v>8</v>
      </c>
      <c r="P2584" s="72" t="s">
        <v>1476</v>
      </c>
      <c r="Q2584" s="71" t="s">
        <v>1388</v>
      </c>
      <c r="R2584" s="167">
        <v>6.9</v>
      </c>
      <c r="S2584" s="167">
        <v>8</v>
      </c>
      <c r="T2584" s="167">
        <v>14.9</v>
      </c>
      <c r="U2584" s="179" t="s">
        <v>29</v>
      </c>
      <c r="V2584" s="179">
        <v>1978</v>
      </c>
      <c r="W2584" s="179" t="s">
        <v>2746</v>
      </c>
      <c r="X2584" s="179" t="s">
        <v>2932</v>
      </c>
      <c r="Y2584" s="179" t="s">
        <v>3018</v>
      </c>
      <c r="Z2584" s="270">
        <v>0.7</v>
      </c>
      <c r="AA2584" s="179">
        <v>2016</v>
      </c>
      <c r="AB2584" s="179">
        <v>1</v>
      </c>
      <c r="AC2584" s="79">
        <v>42148</v>
      </c>
      <c r="AD2584" s="179" t="s">
        <v>32</v>
      </c>
      <c r="AE2584" s="179"/>
      <c r="AF2584" s="179"/>
      <c r="AG2584" s="179" t="s">
        <v>2941</v>
      </c>
      <c r="AJ2584" s="1">
        <f t="shared" si="176"/>
        <v>0</v>
      </c>
    </row>
    <row r="2585" spans="1:36" ht="31.5" customHeight="1">
      <c r="A2585" s="179" t="s">
        <v>1052</v>
      </c>
      <c r="B2585" s="57" t="s">
        <v>11</v>
      </c>
      <c r="C2585" s="57" t="s">
        <v>873</v>
      </c>
      <c r="D2585" s="278">
        <v>42450</v>
      </c>
      <c r="E2585" s="59">
        <v>0.4152777777777778</v>
      </c>
      <c r="F2585" s="278">
        <v>42450</v>
      </c>
      <c r="G2585" s="59">
        <v>0.47222222222222227</v>
      </c>
      <c r="H2585" s="59">
        <v>5.6944444444444443E-2</v>
      </c>
      <c r="I2585" s="60">
        <v>43</v>
      </c>
      <c r="J2585" s="60" t="s">
        <v>1689</v>
      </c>
      <c r="K2585" s="60"/>
      <c r="L2585" s="71" t="s">
        <v>10</v>
      </c>
      <c r="M2585" s="72" t="s">
        <v>1690</v>
      </c>
      <c r="N2585" s="60" t="s">
        <v>3</v>
      </c>
      <c r="O2585" s="71" t="s">
        <v>8</v>
      </c>
      <c r="P2585" s="72" t="s">
        <v>1690</v>
      </c>
      <c r="Q2585" s="71" t="s">
        <v>1691</v>
      </c>
      <c r="R2585" s="167">
        <v>19</v>
      </c>
      <c r="S2585" s="167">
        <v>4</v>
      </c>
      <c r="T2585" s="167">
        <v>23</v>
      </c>
      <c r="U2585" s="179" t="s">
        <v>7</v>
      </c>
      <c r="V2585" s="179">
        <v>1991</v>
      </c>
      <c r="W2585" s="179" t="s">
        <v>2746</v>
      </c>
      <c r="X2585" s="179" t="s">
        <v>2932</v>
      </c>
      <c r="Y2585" s="179" t="s">
        <v>3022</v>
      </c>
      <c r="Z2585" s="270">
        <v>0.7</v>
      </c>
      <c r="AA2585" s="179">
        <v>2016</v>
      </c>
      <c r="AB2585" s="179">
        <v>1</v>
      </c>
      <c r="AC2585" s="79">
        <v>41852</v>
      </c>
      <c r="AD2585" s="179" t="s">
        <v>32</v>
      </c>
      <c r="AE2585" s="179"/>
      <c r="AF2585" s="179"/>
      <c r="AG2585" s="179" t="s">
        <v>3023</v>
      </c>
      <c r="AJ2585" s="1">
        <f t="shared" si="176"/>
        <v>0</v>
      </c>
    </row>
    <row r="2586" spans="1:36" ht="31.5" customHeight="1">
      <c r="A2586" s="179" t="s">
        <v>1052</v>
      </c>
      <c r="B2586" s="57" t="s">
        <v>11</v>
      </c>
      <c r="C2586" s="57" t="s">
        <v>1101</v>
      </c>
      <c r="D2586" s="278">
        <v>42451</v>
      </c>
      <c r="E2586" s="59">
        <v>0.55347222222222225</v>
      </c>
      <c r="F2586" s="278">
        <v>42451</v>
      </c>
      <c r="G2586" s="59">
        <v>0.55347222222222225</v>
      </c>
      <c r="H2586" s="59">
        <v>0</v>
      </c>
      <c r="I2586" s="60">
        <v>75</v>
      </c>
      <c r="J2586" s="60" t="s">
        <v>459</v>
      </c>
      <c r="K2586" s="60" t="s">
        <v>9</v>
      </c>
      <c r="L2586" s="71" t="s">
        <v>10</v>
      </c>
      <c r="M2586" s="72" t="s">
        <v>1764</v>
      </c>
      <c r="N2586" s="60">
        <v>35</v>
      </c>
      <c r="O2586" s="71" t="s">
        <v>8</v>
      </c>
      <c r="P2586" s="72" t="s">
        <v>1764</v>
      </c>
      <c r="Q2586" s="71" t="s">
        <v>1480</v>
      </c>
      <c r="R2586" s="167">
        <v>41</v>
      </c>
      <c r="S2586" s="167">
        <v>9</v>
      </c>
      <c r="T2586" s="167">
        <v>50</v>
      </c>
      <c r="U2586" s="115"/>
      <c r="V2586" s="115"/>
      <c r="W2586" s="115"/>
      <c r="X2586" s="115"/>
      <c r="Y2586" s="115"/>
      <c r="Z2586" s="115"/>
      <c r="AA2586" s="115"/>
      <c r="AB2586" s="115"/>
      <c r="AC2586" s="115"/>
      <c r="AD2586" s="115" t="s">
        <v>32</v>
      </c>
      <c r="AE2586" s="115"/>
      <c r="AF2586" s="115"/>
      <c r="AG2586" s="179" t="s">
        <v>3020</v>
      </c>
      <c r="AJ2586" s="1">
        <f t="shared" si="176"/>
        <v>0</v>
      </c>
    </row>
    <row r="2587" spans="1:36" ht="31.5" customHeight="1">
      <c r="A2587" s="179" t="s">
        <v>1052</v>
      </c>
      <c r="B2587" s="57" t="s">
        <v>11</v>
      </c>
      <c r="C2587" s="57" t="s">
        <v>1101</v>
      </c>
      <c r="D2587" s="278">
        <v>42451</v>
      </c>
      <c r="E2587" s="59">
        <v>0.73263888888888884</v>
      </c>
      <c r="F2587" s="278">
        <v>42451</v>
      </c>
      <c r="G2587" s="59">
        <v>0.73263888888888884</v>
      </c>
      <c r="H2587" s="59">
        <v>0</v>
      </c>
      <c r="I2587" s="60">
        <v>15</v>
      </c>
      <c r="J2587" s="60" t="s">
        <v>459</v>
      </c>
      <c r="K2587" s="60" t="s">
        <v>9</v>
      </c>
      <c r="L2587" s="71" t="s">
        <v>10</v>
      </c>
      <c r="M2587" s="72" t="s">
        <v>1765</v>
      </c>
      <c r="N2587" s="60" t="s">
        <v>3</v>
      </c>
      <c r="O2587" s="71" t="s">
        <v>8</v>
      </c>
      <c r="P2587" s="72" t="s">
        <v>1765</v>
      </c>
      <c r="Q2587" s="71" t="s">
        <v>1480</v>
      </c>
      <c r="R2587" s="167">
        <v>3</v>
      </c>
      <c r="S2587" s="167">
        <v>2</v>
      </c>
      <c r="T2587" s="167">
        <v>5</v>
      </c>
      <c r="U2587" s="115"/>
      <c r="V2587" s="115"/>
      <c r="W2587" s="115"/>
      <c r="X2587" s="115"/>
      <c r="Y2587" s="115"/>
      <c r="Z2587" s="115"/>
      <c r="AA2587" s="115"/>
      <c r="AB2587" s="115"/>
      <c r="AC2587" s="115"/>
      <c r="AD2587" s="115" t="s">
        <v>32</v>
      </c>
      <c r="AE2587" s="115"/>
      <c r="AF2587" s="115"/>
      <c r="AG2587" s="179" t="s">
        <v>3020</v>
      </c>
      <c r="AJ2587" s="1">
        <f t="shared" si="176"/>
        <v>0</v>
      </c>
    </row>
    <row r="2588" spans="1:36" ht="31.5" customHeight="1">
      <c r="A2588" s="179" t="s">
        <v>1052</v>
      </c>
      <c r="B2588" s="57" t="s">
        <v>11</v>
      </c>
      <c r="C2588" s="57" t="s">
        <v>1101</v>
      </c>
      <c r="D2588" s="278">
        <v>42451</v>
      </c>
      <c r="E2588" s="59">
        <v>0.52083333333333337</v>
      </c>
      <c r="F2588" s="278">
        <v>42451</v>
      </c>
      <c r="G2588" s="59">
        <v>0.62777777777777777</v>
      </c>
      <c r="H2588" s="59">
        <v>0.10694444444444444</v>
      </c>
      <c r="I2588" s="60">
        <v>20</v>
      </c>
      <c r="J2588" s="60" t="s">
        <v>459</v>
      </c>
      <c r="K2588" s="60" t="s">
        <v>21</v>
      </c>
      <c r="L2588" s="71" t="s">
        <v>10</v>
      </c>
      <c r="M2588" s="72" t="s">
        <v>1766</v>
      </c>
      <c r="N2588" s="60" t="s">
        <v>3</v>
      </c>
      <c r="O2588" s="71" t="s">
        <v>8</v>
      </c>
      <c r="P2588" s="72" t="s">
        <v>1766</v>
      </c>
      <c r="Q2588" s="71" t="s">
        <v>1480</v>
      </c>
      <c r="R2588" s="167">
        <v>1</v>
      </c>
      <c r="S2588" s="167">
        <v>1</v>
      </c>
      <c r="T2588" s="167">
        <v>2</v>
      </c>
      <c r="U2588" s="115"/>
      <c r="V2588" s="115"/>
      <c r="W2588" s="115"/>
      <c r="X2588" s="115"/>
      <c r="Y2588" s="115"/>
      <c r="Z2588" s="115"/>
      <c r="AA2588" s="115"/>
      <c r="AB2588" s="115"/>
      <c r="AC2588" s="115"/>
      <c r="AD2588" s="115" t="s">
        <v>32</v>
      </c>
      <c r="AE2588" s="115"/>
      <c r="AF2588" s="115"/>
      <c r="AG2588" s="179" t="s">
        <v>3020</v>
      </c>
      <c r="AJ2588" s="1">
        <f t="shared" si="176"/>
        <v>0</v>
      </c>
    </row>
    <row r="2589" spans="1:36" ht="47.25" customHeight="1">
      <c r="A2589" s="179" t="s">
        <v>1052</v>
      </c>
      <c r="B2589" s="57" t="s">
        <v>11</v>
      </c>
      <c r="C2589" s="57" t="s">
        <v>1101</v>
      </c>
      <c r="D2589" s="278">
        <v>42451</v>
      </c>
      <c r="E2589" s="59">
        <v>0.58402777777777781</v>
      </c>
      <c r="F2589" s="278">
        <v>42451</v>
      </c>
      <c r="G2589" s="59">
        <v>0.61111111111111105</v>
      </c>
      <c r="H2589" s="59">
        <v>2.7083333333333334E-2</v>
      </c>
      <c r="I2589" s="60">
        <v>80</v>
      </c>
      <c r="J2589" s="60" t="s">
        <v>459</v>
      </c>
      <c r="K2589" s="60" t="s">
        <v>15</v>
      </c>
      <c r="L2589" s="71" t="s">
        <v>10</v>
      </c>
      <c r="M2589" s="72" t="s">
        <v>1767</v>
      </c>
      <c r="N2589" s="60" t="s">
        <v>3</v>
      </c>
      <c r="O2589" s="71" t="s">
        <v>8</v>
      </c>
      <c r="P2589" s="72" t="s">
        <v>1768</v>
      </c>
      <c r="Q2589" s="71" t="s">
        <v>1480</v>
      </c>
      <c r="R2589" s="167">
        <v>8</v>
      </c>
      <c r="S2589" s="167">
        <v>30</v>
      </c>
      <c r="T2589" s="167">
        <v>38</v>
      </c>
      <c r="U2589" s="115"/>
      <c r="V2589" s="115"/>
      <c r="W2589" s="115"/>
      <c r="X2589" s="115"/>
      <c r="Y2589" s="115"/>
      <c r="Z2589" s="115"/>
      <c r="AA2589" s="115"/>
      <c r="AB2589" s="115"/>
      <c r="AC2589" s="115"/>
      <c r="AD2589" s="115" t="s">
        <v>32</v>
      </c>
      <c r="AE2589" s="115"/>
      <c r="AF2589" s="115"/>
      <c r="AG2589" s="179" t="s">
        <v>3062</v>
      </c>
      <c r="AJ2589" s="1">
        <f t="shared" si="176"/>
        <v>0</v>
      </c>
    </row>
    <row r="2590" spans="1:36" ht="31.5" customHeight="1">
      <c r="A2590" s="179" t="s">
        <v>1052</v>
      </c>
      <c r="B2590" s="57" t="s">
        <v>11</v>
      </c>
      <c r="C2590" s="57" t="s">
        <v>1101</v>
      </c>
      <c r="D2590" s="278">
        <v>42451</v>
      </c>
      <c r="E2590" s="59">
        <v>0.52083333333333337</v>
      </c>
      <c r="F2590" s="278">
        <v>42451</v>
      </c>
      <c r="G2590" s="59">
        <v>0.69513888888888886</v>
      </c>
      <c r="H2590" s="59">
        <v>0.17430555555555557</v>
      </c>
      <c r="I2590" s="60">
        <v>80</v>
      </c>
      <c r="J2590" s="60" t="s">
        <v>459</v>
      </c>
      <c r="K2590" s="60" t="s">
        <v>21</v>
      </c>
      <c r="L2590" s="71" t="s">
        <v>10</v>
      </c>
      <c r="M2590" s="72" t="s">
        <v>1769</v>
      </c>
      <c r="N2590" s="60" t="s">
        <v>3</v>
      </c>
      <c r="O2590" s="71" t="s">
        <v>8</v>
      </c>
      <c r="P2590" s="72" t="s">
        <v>1769</v>
      </c>
      <c r="Q2590" s="71" t="s">
        <v>1480</v>
      </c>
      <c r="R2590" s="167">
        <v>26</v>
      </c>
      <c r="S2590" s="167">
        <v>24</v>
      </c>
      <c r="T2590" s="167">
        <v>50</v>
      </c>
      <c r="U2590" s="115"/>
      <c r="V2590" s="115"/>
      <c r="W2590" s="115"/>
      <c r="X2590" s="115"/>
      <c r="Y2590" s="115"/>
      <c r="Z2590" s="115"/>
      <c r="AA2590" s="115"/>
      <c r="AB2590" s="115"/>
      <c r="AC2590" s="115"/>
      <c r="AD2590" s="115" t="s">
        <v>32</v>
      </c>
      <c r="AE2590" s="115"/>
      <c r="AF2590" s="115"/>
      <c r="AG2590" s="179" t="s">
        <v>3020</v>
      </c>
      <c r="AJ2590" s="1">
        <f t="shared" si="176"/>
        <v>0</v>
      </c>
    </row>
    <row r="2591" spans="1:36" ht="31.5" customHeight="1">
      <c r="A2591" s="179" t="s">
        <v>1052</v>
      </c>
      <c r="B2591" s="57" t="s">
        <v>11</v>
      </c>
      <c r="C2591" s="57" t="s">
        <v>1101</v>
      </c>
      <c r="D2591" s="278">
        <v>42451</v>
      </c>
      <c r="E2591" s="59">
        <v>0.54791666666666672</v>
      </c>
      <c r="F2591" s="278">
        <v>42451</v>
      </c>
      <c r="G2591" s="59">
        <v>0.57152777777777775</v>
      </c>
      <c r="H2591" s="59">
        <v>2.361111111111111E-2</v>
      </c>
      <c r="I2591" s="60">
        <v>54</v>
      </c>
      <c r="J2591" s="60" t="s">
        <v>459</v>
      </c>
      <c r="K2591" s="60" t="s">
        <v>21</v>
      </c>
      <c r="L2591" s="71" t="s">
        <v>10</v>
      </c>
      <c r="M2591" s="72" t="s">
        <v>1770</v>
      </c>
      <c r="N2591" s="60" t="s">
        <v>3</v>
      </c>
      <c r="O2591" s="71" t="s">
        <v>8</v>
      </c>
      <c r="P2591" s="72" t="s">
        <v>1770</v>
      </c>
      <c r="Q2591" s="71" t="s">
        <v>1480</v>
      </c>
      <c r="R2591" s="167">
        <v>7</v>
      </c>
      <c r="S2591" s="167">
        <v>13</v>
      </c>
      <c r="T2591" s="167">
        <v>20</v>
      </c>
      <c r="U2591" s="115"/>
      <c r="V2591" s="115"/>
      <c r="W2591" s="115"/>
      <c r="X2591" s="115"/>
      <c r="Y2591" s="115"/>
      <c r="Z2591" s="115"/>
      <c r="AA2591" s="115"/>
      <c r="AB2591" s="115"/>
      <c r="AC2591" s="115"/>
      <c r="AD2591" s="115" t="s">
        <v>32</v>
      </c>
      <c r="AE2591" s="115"/>
      <c r="AF2591" s="115"/>
      <c r="AG2591" s="179" t="s">
        <v>3020</v>
      </c>
      <c r="AJ2591" s="1">
        <f t="shared" si="176"/>
        <v>0</v>
      </c>
    </row>
    <row r="2592" spans="1:36" ht="31.5" customHeight="1">
      <c r="A2592" s="179" t="s">
        <v>1052</v>
      </c>
      <c r="B2592" s="57" t="s">
        <v>11</v>
      </c>
      <c r="C2592" s="57" t="s">
        <v>873</v>
      </c>
      <c r="D2592" s="278">
        <v>42451</v>
      </c>
      <c r="E2592" s="59">
        <v>0.56805555555555554</v>
      </c>
      <c r="F2592" s="278">
        <v>42451</v>
      </c>
      <c r="G2592" s="59">
        <v>0.66597222222222219</v>
      </c>
      <c r="H2592" s="59">
        <v>9.7916666666666666E-2</v>
      </c>
      <c r="I2592" s="60"/>
      <c r="J2592" s="60" t="s">
        <v>459</v>
      </c>
      <c r="K2592" s="60" t="s">
        <v>21</v>
      </c>
      <c r="L2592" s="71" t="s">
        <v>10</v>
      </c>
      <c r="M2592" s="72" t="s">
        <v>1692</v>
      </c>
      <c r="N2592" s="60" t="s">
        <v>3</v>
      </c>
      <c r="O2592" s="71" t="s">
        <v>8</v>
      </c>
      <c r="P2592" s="72" t="s">
        <v>1693</v>
      </c>
      <c r="Q2592" s="71" t="s">
        <v>1694</v>
      </c>
      <c r="R2592" s="167">
        <v>6</v>
      </c>
      <c r="S2592" s="167">
        <v>6</v>
      </c>
      <c r="T2592" s="167">
        <v>12</v>
      </c>
      <c r="U2592" s="179" t="s">
        <v>29</v>
      </c>
      <c r="V2592" s="179">
        <v>1988</v>
      </c>
      <c r="W2592" s="179" t="s">
        <v>2746</v>
      </c>
      <c r="X2592" s="179" t="s">
        <v>2932</v>
      </c>
      <c r="Y2592" s="179" t="s">
        <v>3024</v>
      </c>
      <c r="Z2592" s="270">
        <v>0.7</v>
      </c>
      <c r="AA2592" s="179">
        <v>2016</v>
      </c>
      <c r="AB2592" s="179">
        <v>1</v>
      </c>
      <c r="AC2592" s="79">
        <v>42019</v>
      </c>
      <c r="AD2592" s="179" t="s">
        <v>32</v>
      </c>
      <c r="AE2592" s="179"/>
      <c r="AF2592" s="179"/>
      <c r="AG2592" s="179" t="s">
        <v>3025</v>
      </c>
      <c r="AJ2592" s="1">
        <f t="shared" si="176"/>
        <v>0</v>
      </c>
    </row>
    <row r="2593" spans="1:36" ht="31.5" customHeight="1">
      <c r="A2593" s="179" t="s">
        <v>1052</v>
      </c>
      <c r="B2593" s="57" t="s">
        <v>11</v>
      </c>
      <c r="C2593" s="57" t="s">
        <v>873</v>
      </c>
      <c r="D2593" s="278">
        <v>42451</v>
      </c>
      <c r="E2593" s="59">
        <v>0.37291666666666662</v>
      </c>
      <c r="F2593" s="278">
        <v>42451</v>
      </c>
      <c r="G2593" s="59">
        <v>0.37291666666666662</v>
      </c>
      <c r="H2593" s="59">
        <v>0</v>
      </c>
      <c r="I2593" s="60"/>
      <c r="J2593" s="60" t="s">
        <v>1695</v>
      </c>
      <c r="K2593" s="60" t="s">
        <v>9</v>
      </c>
      <c r="L2593" s="71" t="s">
        <v>10</v>
      </c>
      <c r="M2593" s="72" t="s">
        <v>1696</v>
      </c>
      <c r="N2593" s="60">
        <v>35</v>
      </c>
      <c r="O2593" s="71" t="s">
        <v>8</v>
      </c>
      <c r="P2593" s="72" t="s">
        <v>1696</v>
      </c>
      <c r="Q2593" s="71" t="s">
        <v>1697</v>
      </c>
      <c r="R2593" s="167">
        <v>7</v>
      </c>
      <c r="S2593" s="167">
        <v>24</v>
      </c>
      <c r="T2593" s="167">
        <v>31</v>
      </c>
      <c r="U2593" s="179" t="s">
        <v>29</v>
      </c>
      <c r="V2593" s="179">
        <v>1984</v>
      </c>
      <c r="W2593" s="292" t="s">
        <v>2746</v>
      </c>
      <c r="X2593" s="177" t="s">
        <v>3026</v>
      </c>
      <c r="Y2593" s="200" t="s">
        <v>3027</v>
      </c>
      <c r="Z2593" s="716">
        <v>0.66</v>
      </c>
      <c r="AA2593" s="177" t="s">
        <v>3028</v>
      </c>
      <c r="AB2593" s="177">
        <v>0</v>
      </c>
      <c r="AC2593" s="722">
        <v>42291</v>
      </c>
      <c r="AD2593" s="179" t="s">
        <v>32</v>
      </c>
      <c r="AE2593" s="179"/>
      <c r="AF2593" s="179"/>
      <c r="AG2593" s="179" t="s">
        <v>3025</v>
      </c>
      <c r="AJ2593" s="1">
        <f t="shared" si="176"/>
        <v>0</v>
      </c>
    </row>
    <row r="2594" spans="1:36" ht="15.75" customHeight="1">
      <c r="A2594" s="179" t="s">
        <v>1052</v>
      </c>
      <c r="B2594" s="57" t="s">
        <v>11</v>
      </c>
      <c r="C2594" s="57" t="s">
        <v>873</v>
      </c>
      <c r="D2594" s="278">
        <v>42451</v>
      </c>
      <c r="E2594" s="59">
        <v>0.39444444444444443</v>
      </c>
      <c r="F2594" s="278">
        <v>42451</v>
      </c>
      <c r="G2594" s="59">
        <v>0.46875</v>
      </c>
      <c r="H2594" s="59">
        <v>7.4305555555555555E-2</v>
      </c>
      <c r="I2594" s="60"/>
      <c r="J2594" s="60" t="s">
        <v>459</v>
      </c>
      <c r="K2594" s="60" t="s">
        <v>21</v>
      </c>
      <c r="L2594" s="71" t="s">
        <v>10</v>
      </c>
      <c r="M2594" s="72" t="s">
        <v>1440</v>
      </c>
      <c r="N2594" s="60" t="s">
        <v>3</v>
      </c>
      <c r="O2594" s="71" t="s">
        <v>8</v>
      </c>
      <c r="P2594" s="72" t="s">
        <v>1698</v>
      </c>
      <c r="Q2594" s="71" t="s">
        <v>1697</v>
      </c>
      <c r="R2594" s="167">
        <v>10</v>
      </c>
      <c r="S2594" s="167">
        <v>7</v>
      </c>
      <c r="T2594" s="167">
        <v>17</v>
      </c>
      <c r="U2594" s="179" t="s">
        <v>7</v>
      </c>
      <c r="V2594" s="179">
        <v>1979</v>
      </c>
      <c r="W2594" s="292" t="s">
        <v>2746</v>
      </c>
      <c r="X2594" s="177" t="s">
        <v>3026</v>
      </c>
      <c r="Y2594" s="200" t="s">
        <v>3029</v>
      </c>
      <c r="Z2594" s="716">
        <v>0.78</v>
      </c>
      <c r="AA2594" s="177">
        <v>2017</v>
      </c>
      <c r="AB2594" s="177">
        <v>0</v>
      </c>
      <c r="AC2594" s="722">
        <v>42344</v>
      </c>
      <c r="AD2594" s="179" t="s">
        <v>32</v>
      </c>
      <c r="AE2594" s="179"/>
      <c r="AF2594" s="179"/>
      <c r="AG2594" s="179" t="s">
        <v>3025</v>
      </c>
      <c r="AJ2594" s="1">
        <f t="shared" si="176"/>
        <v>0</v>
      </c>
    </row>
    <row r="2595" spans="1:36" ht="31.5" customHeight="1">
      <c r="A2595" s="179" t="s">
        <v>1052</v>
      </c>
      <c r="B2595" s="57" t="s">
        <v>11</v>
      </c>
      <c r="C2595" s="57" t="s">
        <v>873</v>
      </c>
      <c r="D2595" s="278">
        <v>42451</v>
      </c>
      <c r="E2595" s="59">
        <v>0.45624999999999999</v>
      </c>
      <c r="F2595" s="278">
        <v>42451</v>
      </c>
      <c r="G2595" s="59">
        <v>0.45624999999999999</v>
      </c>
      <c r="H2595" s="59">
        <v>0</v>
      </c>
      <c r="I2595" s="60"/>
      <c r="J2595" s="60" t="s">
        <v>459</v>
      </c>
      <c r="K2595" s="60" t="s">
        <v>9</v>
      </c>
      <c r="L2595" s="71" t="s">
        <v>10</v>
      </c>
      <c r="M2595" s="72" t="s">
        <v>1699</v>
      </c>
      <c r="N2595" s="60" t="s">
        <v>3</v>
      </c>
      <c r="O2595" s="71" t="s">
        <v>8</v>
      </c>
      <c r="P2595" s="72" t="s">
        <v>1700</v>
      </c>
      <c r="Q2595" s="71" t="s">
        <v>1697</v>
      </c>
      <c r="R2595" s="167">
        <v>1</v>
      </c>
      <c r="S2595" s="167">
        <v>1</v>
      </c>
      <c r="T2595" s="167">
        <v>2</v>
      </c>
      <c r="U2595" s="179" t="s">
        <v>29</v>
      </c>
      <c r="V2595" s="179">
        <v>1991</v>
      </c>
      <c r="W2595" s="179" t="s">
        <v>2746</v>
      </c>
      <c r="X2595" s="179" t="s">
        <v>2932</v>
      </c>
      <c r="Y2595" s="179" t="s">
        <v>3022</v>
      </c>
      <c r="Z2595" s="270">
        <v>0.76</v>
      </c>
      <c r="AA2595" s="179">
        <v>2016</v>
      </c>
      <c r="AB2595" s="179">
        <v>1</v>
      </c>
      <c r="AC2595" s="79">
        <v>41852</v>
      </c>
      <c r="AD2595" s="179" t="s">
        <v>32</v>
      </c>
      <c r="AE2595" s="179"/>
      <c r="AF2595" s="179"/>
      <c r="AG2595" s="179" t="s">
        <v>3025</v>
      </c>
      <c r="AJ2595" s="1">
        <f t="shared" si="176"/>
        <v>0</v>
      </c>
    </row>
    <row r="2596" spans="1:36" ht="31.5" customHeight="1">
      <c r="A2596" s="179" t="s">
        <v>1052</v>
      </c>
      <c r="B2596" s="57" t="s">
        <v>11</v>
      </c>
      <c r="C2596" s="57" t="s">
        <v>873</v>
      </c>
      <c r="D2596" s="278">
        <v>42451</v>
      </c>
      <c r="E2596" s="59">
        <v>0.39583333333333331</v>
      </c>
      <c r="F2596" s="278">
        <v>42451</v>
      </c>
      <c r="G2596" s="59">
        <v>0.39583333333333331</v>
      </c>
      <c r="H2596" s="59">
        <v>0</v>
      </c>
      <c r="I2596" s="60"/>
      <c r="J2596" s="60" t="s">
        <v>459</v>
      </c>
      <c r="K2596" s="60" t="s">
        <v>9</v>
      </c>
      <c r="L2596" s="71" t="s">
        <v>10</v>
      </c>
      <c r="M2596" s="72" t="s">
        <v>1701</v>
      </c>
      <c r="N2596" s="60" t="s">
        <v>3</v>
      </c>
      <c r="O2596" s="71" t="s">
        <v>8</v>
      </c>
      <c r="P2596" s="72" t="s">
        <v>1701</v>
      </c>
      <c r="Q2596" s="71" t="s">
        <v>1697</v>
      </c>
      <c r="R2596" s="167">
        <v>5</v>
      </c>
      <c r="S2596" s="167">
        <v>4</v>
      </c>
      <c r="T2596" s="167">
        <v>9</v>
      </c>
      <c r="U2596" s="179" t="s">
        <v>29</v>
      </c>
      <c r="V2596" s="179">
        <v>1985</v>
      </c>
      <c r="W2596" s="179" t="s">
        <v>2746</v>
      </c>
      <c r="X2596" s="179" t="s">
        <v>2932</v>
      </c>
      <c r="Y2596" s="179" t="s">
        <v>3030</v>
      </c>
      <c r="Z2596" s="270">
        <v>0.47</v>
      </c>
      <c r="AA2596" s="179">
        <v>2016</v>
      </c>
      <c r="AB2596" s="179">
        <v>0</v>
      </c>
      <c r="AC2596" s="79">
        <v>42398</v>
      </c>
      <c r="AD2596" s="179" t="s">
        <v>32</v>
      </c>
      <c r="AE2596" s="179"/>
      <c r="AF2596" s="179"/>
      <c r="AG2596" s="179" t="s">
        <v>3025</v>
      </c>
      <c r="AJ2596" s="1">
        <f t="shared" si="176"/>
        <v>0</v>
      </c>
    </row>
    <row r="2597" spans="1:36" ht="31.5" customHeight="1">
      <c r="A2597" s="179" t="s">
        <v>1052</v>
      </c>
      <c r="B2597" s="57" t="s">
        <v>11</v>
      </c>
      <c r="C2597" s="57" t="s">
        <v>873</v>
      </c>
      <c r="D2597" s="278">
        <v>42451</v>
      </c>
      <c r="E2597" s="59">
        <v>0.47013888888888888</v>
      </c>
      <c r="F2597" s="278">
        <v>42451</v>
      </c>
      <c r="G2597" s="59">
        <v>0.50486111111111109</v>
      </c>
      <c r="H2597" s="59">
        <v>3.4722222222222224E-2</v>
      </c>
      <c r="I2597" s="60"/>
      <c r="J2597" s="60" t="s">
        <v>459</v>
      </c>
      <c r="K2597" s="60" t="s">
        <v>21</v>
      </c>
      <c r="L2597" s="71" t="s">
        <v>10</v>
      </c>
      <c r="M2597" s="72" t="s">
        <v>1702</v>
      </c>
      <c r="N2597" s="60" t="s">
        <v>3</v>
      </c>
      <c r="O2597" s="71" t="s">
        <v>8</v>
      </c>
      <c r="P2597" s="72" t="s">
        <v>1703</v>
      </c>
      <c r="Q2597" s="71" t="s">
        <v>1697</v>
      </c>
      <c r="R2597" s="167">
        <v>7</v>
      </c>
      <c r="S2597" s="167">
        <v>6</v>
      </c>
      <c r="T2597" s="167">
        <v>13</v>
      </c>
      <c r="U2597" s="179" t="s">
        <v>29</v>
      </c>
      <c r="V2597" s="179">
        <v>1980</v>
      </c>
      <c r="W2597" s="179" t="s">
        <v>2746</v>
      </c>
      <c r="X2597" s="179" t="s">
        <v>2932</v>
      </c>
      <c r="Y2597" s="179" t="s">
        <v>3031</v>
      </c>
      <c r="Z2597" s="270">
        <v>0.88</v>
      </c>
      <c r="AA2597" s="179">
        <v>2016</v>
      </c>
      <c r="AB2597" s="179">
        <v>1</v>
      </c>
      <c r="AC2597" s="79">
        <v>42446</v>
      </c>
      <c r="AD2597" s="179" t="s">
        <v>32</v>
      </c>
      <c r="AE2597" s="179"/>
      <c r="AF2597" s="179"/>
      <c r="AG2597" s="179" t="s">
        <v>3025</v>
      </c>
      <c r="AJ2597" s="1">
        <f t="shared" si="176"/>
        <v>0</v>
      </c>
    </row>
    <row r="2598" spans="1:36" ht="31.5" customHeight="1">
      <c r="A2598" s="179" t="s">
        <v>1052</v>
      </c>
      <c r="B2598" s="57" t="s">
        <v>11</v>
      </c>
      <c r="C2598" s="57" t="s">
        <v>873</v>
      </c>
      <c r="D2598" s="278">
        <v>42451</v>
      </c>
      <c r="E2598" s="59">
        <v>0.39374999999999999</v>
      </c>
      <c r="F2598" s="278">
        <v>42451</v>
      </c>
      <c r="G2598" s="59">
        <v>0.54583333333333328</v>
      </c>
      <c r="H2598" s="59">
        <v>0.15208333333333332</v>
      </c>
      <c r="I2598" s="60"/>
      <c r="J2598" s="60" t="s">
        <v>144</v>
      </c>
      <c r="K2598" s="60" t="s">
        <v>15</v>
      </c>
      <c r="L2598" s="71" t="s">
        <v>10</v>
      </c>
      <c r="M2598" s="72" t="s">
        <v>1704</v>
      </c>
      <c r="N2598" s="60" t="s">
        <v>3</v>
      </c>
      <c r="O2598" s="71" t="s">
        <v>8</v>
      </c>
      <c r="P2598" s="72" t="s">
        <v>1705</v>
      </c>
      <c r="Q2598" s="71" t="s">
        <v>1706</v>
      </c>
      <c r="R2598" s="167">
        <v>22</v>
      </c>
      <c r="S2598" s="167">
        <v>21</v>
      </c>
      <c r="T2598" s="167">
        <v>43</v>
      </c>
      <c r="U2598" s="179" t="s">
        <v>29</v>
      </c>
      <c r="V2598" s="179">
        <v>1992</v>
      </c>
      <c r="W2598" s="179" t="s">
        <v>2746</v>
      </c>
      <c r="X2598" s="179" t="s">
        <v>2932</v>
      </c>
      <c r="Y2598" s="179" t="s">
        <v>3032</v>
      </c>
      <c r="Z2598" s="270">
        <v>0.7</v>
      </c>
      <c r="AA2598" s="179">
        <v>2016</v>
      </c>
      <c r="AB2598" s="179">
        <v>1</v>
      </c>
      <c r="AC2598" s="79">
        <v>42417</v>
      </c>
      <c r="AD2598" s="179" t="s">
        <v>32</v>
      </c>
      <c r="AE2598" s="179"/>
      <c r="AF2598" s="179"/>
      <c r="AG2598" s="179" t="s">
        <v>3033</v>
      </c>
      <c r="AJ2598" s="1">
        <f t="shared" si="176"/>
        <v>0</v>
      </c>
    </row>
    <row r="2599" spans="1:36" ht="15.75" customHeight="1">
      <c r="A2599" s="179" t="s">
        <v>1052</v>
      </c>
      <c r="B2599" s="57" t="s">
        <v>11</v>
      </c>
      <c r="C2599" s="57" t="s">
        <v>873</v>
      </c>
      <c r="D2599" s="278">
        <v>42451</v>
      </c>
      <c r="E2599" s="59">
        <v>0.52986111111111112</v>
      </c>
      <c r="F2599" s="278">
        <v>42451</v>
      </c>
      <c r="G2599" s="59">
        <v>0.57222222222222219</v>
      </c>
      <c r="H2599" s="59">
        <v>4.0972222222222222E-2</v>
      </c>
      <c r="I2599" s="60"/>
      <c r="J2599" s="60" t="s">
        <v>459</v>
      </c>
      <c r="K2599" s="60" t="s">
        <v>15</v>
      </c>
      <c r="L2599" s="71" t="s">
        <v>10</v>
      </c>
      <c r="M2599" s="72" t="s">
        <v>1707</v>
      </c>
      <c r="N2599" s="60" t="s">
        <v>3</v>
      </c>
      <c r="O2599" s="71" t="s">
        <v>8</v>
      </c>
      <c r="P2599" s="72" t="s">
        <v>1707</v>
      </c>
      <c r="Q2599" s="71" t="s">
        <v>1708</v>
      </c>
      <c r="R2599" s="167">
        <v>12</v>
      </c>
      <c r="S2599" s="167">
        <v>10</v>
      </c>
      <c r="T2599" s="167">
        <v>22</v>
      </c>
      <c r="U2599" s="179" t="s">
        <v>7</v>
      </c>
      <c r="V2599" s="179">
        <v>1998</v>
      </c>
      <c r="W2599" s="179" t="s">
        <v>2746</v>
      </c>
      <c r="X2599" s="179" t="s">
        <v>2932</v>
      </c>
      <c r="Y2599" s="179" t="s">
        <v>3034</v>
      </c>
      <c r="Z2599" s="270">
        <v>0.65</v>
      </c>
      <c r="AA2599" s="179">
        <v>2016</v>
      </c>
      <c r="AB2599" s="179">
        <v>0</v>
      </c>
      <c r="AC2599" s="79">
        <v>42147</v>
      </c>
      <c r="AD2599" s="179" t="s">
        <v>32</v>
      </c>
      <c r="AE2599" s="179"/>
      <c r="AF2599" s="179"/>
      <c r="AG2599" s="179" t="s">
        <v>3033</v>
      </c>
      <c r="AJ2599" s="1">
        <f t="shared" si="176"/>
        <v>0</v>
      </c>
    </row>
    <row r="2600" spans="1:36" ht="31.5" customHeight="1">
      <c r="A2600" s="179" t="s">
        <v>1052</v>
      </c>
      <c r="B2600" s="57" t="s">
        <v>11</v>
      </c>
      <c r="C2600" s="57" t="s">
        <v>873</v>
      </c>
      <c r="D2600" s="278">
        <v>42451</v>
      </c>
      <c r="E2600" s="59">
        <v>0.40972222222222227</v>
      </c>
      <c r="F2600" s="278">
        <v>42451</v>
      </c>
      <c r="G2600" s="59">
        <v>0.53263888888888888</v>
      </c>
      <c r="H2600" s="59">
        <v>0.12291666666666667</v>
      </c>
      <c r="I2600" s="60"/>
      <c r="J2600" s="60" t="s">
        <v>459</v>
      </c>
      <c r="K2600" s="60" t="s">
        <v>15</v>
      </c>
      <c r="L2600" s="71" t="s">
        <v>10</v>
      </c>
      <c r="M2600" s="72" t="s">
        <v>1441</v>
      </c>
      <c r="N2600" s="60" t="s">
        <v>3</v>
      </c>
      <c r="O2600" s="71" t="s">
        <v>8</v>
      </c>
      <c r="P2600" s="72" t="s">
        <v>1709</v>
      </c>
      <c r="Q2600" s="71" t="s">
        <v>1710</v>
      </c>
      <c r="R2600" s="167">
        <v>14</v>
      </c>
      <c r="S2600" s="167">
        <v>15</v>
      </c>
      <c r="T2600" s="167">
        <v>29</v>
      </c>
      <c r="U2600" s="179" t="s">
        <v>7</v>
      </c>
      <c r="V2600" s="179">
        <v>1984</v>
      </c>
      <c r="W2600" s="179" t="s">
        <v>2746</v>
      </c>
      <c r="X2600" s="179" t="s">
        <v>2932</v>
      </c>
      <c r="Y2600" s="179" t="s">
        <v>2995</v>
      </c>
      <c r="Z2600" s="270">
        <v>0.85</v>
      </c>
      <c r="AA2600" s="179">
        <v>2016</v>
      </c>
      <c r="AB2600" s="179">
        <v>0</v>
      </c>
      <c r="AC2600" s="79">
        <v>42204</v>
      </c>
      <c r="AD2600" s="179" t="s">
        <v>32</v>
      </c>
      <c r="AE2600" s="179"/>
      <c r="AF2600" s="179"/>
      <c r="AG2600" s="179" t="s">
        <v>3033</v>
      </c>
      <c r="AJ2600" s="1">
        <f t="shared" si="176"/>
        <v>0</v>
      </c>
    </row>
    <row r="2601" spans="1:36" ht="63" customHeight="1">
      <c r="A2601" s="179" t="s">
        <v>1052</v>
      </c>
      <c r="B2601" s="57" t="s">
        <v>11</v>
      </c>
      <c r="C2601" s="57" t="s">
        <v>873</v>
      </c>
      <c r="D2601" s="278">
        <v>42451</v>
      </c>
      <c r="E2601" s="59">
        <v>0.46180555555555558</v>
      </c>
      <c r="F2601" s="278">
        <v>42451</v>
      </c>
      <c r="G2601" s="59">
        <v>0.61388888888888882</v>
      </c>
      <c r="H2601" s="59">
        <v>0.15208333333333332</v>
      </c>
      <c r="I2601" s="60"/>
      <c r="J2601" s="60" t="s">
        <v>144</v>
      </c>
      <c r="K2601" s="60" t="s">
        <v>15</v>
      </c>
      <c r="L2601" s="71" t="s">
        <v>10</v>
      </c>
      <c r="M2601" s="72" t="s">
        <v>1711</v>
      </c>
      <c r="N2601" s="60" t="s">
        <v>3</v>
      </c>
      <c r="O2601" s="71" t="s">
        <v>8</v>
      </c>
      <c r="P2601" s="72" t="s">
        <v>1712</v>
      </c>
      <c r="Q2601" s="71" t="s">
        <v>1713</v>
      </c>
      <c r="R2601" s="167">
        <v>20</v>
      </c>
      <c r="S2601" s="167">
        <v>17</v>
      </c>
      <c r="T2601" s="167">
        <v>37</v>
      </c>
      <c r="U2601" s="179" t="s">
        <v>29</v>
      </c>
      <c r="V2601" s="179">
        <v>1987</v>
      </c>
      <c r="W2601" s="179" t="s">
        <v>2746</v>
      </c>
      <c r="X2601" s="179" t="s">
        <v>2932</v>
      </c>
      <c r="Y2601" s="179" t="s">
        <v>3035</v>
      </c>
      <c r="Z2601" s="270">
        <v>0.8</v>
      </c>
      <c r="AA2601" s="179">
        <v>2016</v>
      </c>
      <c r="AB2601" s="179">
        <v>0</v>
      </c>
      <c r="AC2601" s="79">
        <v>42407</v>
      </c>
      <c r="AD2601" s="179" t="s">
        <v>32</v>
      </c>
      <c r="AE2601" s="179"/>
      <c r="AF2601" s="179"/>
      <c r="AG2601" s="179" t="s">
        <v>3036</v>
      </c>
      <c r="AJ2601" s="1">
        <f t="shared" si="176"/>
        <v>0</v>
      </c>
    </row>
    <row r="2602" spans="1:36" ht="31.5" customHeight="1">
      <c r="A2602" s="179" t="s">
        <v>1052</v>
      </c>
      <c r="B2602" s="57" t="s">
        <v>11</v>
      </c>
      <c r="C2602" s="57" t="s">
        <v>873</v>
      </c>
      <c r="D2602" s="278">
        <v>42451</v>
      </c>
      <c r="E2602" s="59">
        <v>0.46666666666666662</v>
      </c>
      <c r="F2602" s="278">
        <v>42451</v>
      </c>
      <c r="G2602" s="59">
        <v>0.46666666666666662</v>
      </c>
      <c r="H2602" s="59">
        <v>0</v>
      </c>
      <c r="I2602" s="60"/>
      <c r="J2602" s="60" t="s">
        <v>459</v>
      </c>
      <c r="K2602" s="60" t="s">
        <v>9</v>
      </c>
      <c r="L2602" s="71" t="s">
        <v>10</v>
      </c>
      <c r="M2602" s="72" t="s">
        <v>1714</v>
      </c>
      <c r="N2602" s="60" t="s">
        <v>3</v>
      </c>
      <c r="O2602" s="71" t="s">
        <v>8</v>
      </c>
      <c r="P2602" s="72" t="s">
        <v>1715</v>
      </c>
      <c r="Q2602" s="71" t="s">
        <v>1697</v>
      </c>
      <c r="R2602" s="167">
        <v>5</v>
      </c>
      <c r="S2602" s="167">
        <v>6</v>
      </c>
      <c r="T2602" s="167">
        <v>11</v>
      </c>
      <c r="U2602" s="179" t="s">
        <v>29</v>
      </c>
      <c r="V2602" s="179">
        <v>1987</v>
      </c>
      <c r="W2602" s="179" t="s">
        <v>2746</v>
      </c>
      <c r="X2602" s="179" t="s">
        <v>2932</v>
      </c>
      <c r="Y2602" s="179" t="s">
        <v>3037</v>
      </c>
      <c r="Z2602" s="270">
        <v>0.75</v>
      </c>
      <c r="AA2602" s="179">
        <v>2016</v>
      </c>
      <c r="AB2602" s="179">
        <v>0</v>
      </c>
      <c r="AC2602" s="79">
        <v>42443</v>
      </c>
      <c r="AD2602" s="179" t="s">
        <v>32</v>
      </c>
      <c r="AE2602" s="179"/>
      <c r="AF2602" s="179"/>
      <c r="AG2602" s="179" t="s">
        <v>3025</v>
      </c>
      <c r="AJ2602" s="1">
        <f t="shared" si="176"/>
        <v>0</v>
      </c>
    </row>
    <row r="2603" spans="1:36" ht="31.5" customHeight="1">
      <c r="A2603" s="179" t="s">
        <v>1052</v>
      </c>
      <c r="B2603" s="57" t="s">
        <v>11</v>
      </c>
      <c r="C2603" s="57" t="s">
        <v>873</v>
      </c>
      <c r="D2603" s="278">
        <v>42451</v>
      </c>
      <c r="E2603" s="59">
        <v>0.4861111111111111</v>
      </c>
      <c r="F2603" s="278">
        <v>42451</v>
      </c>
      <c r="G2603" s="59">
        <v>0.4861111111111111</v>
      </c>
      <c r="H2603" s="59">
        <v>0</v>
      </c>
      <c r="I2603" s="60"/>
      <c r="J2603" s="60" t="s">
        <v>459</v>
      </c>
      <c r="K2603" s="60" t="s">
        <v>9</v>
      </c>
      <c r="L2603" s="71" t="s">
        <v>10</v>
      </c>
      <c r="M2603" s="72" t="s">
        <v>1716</v>
      </c>
      <c r="N2603" s="60" t="s">
        <v>3</v>
      </c>
      <c r="O2603" s="71" t="s">
        <v>8</v>
      </c>
      <c r="P2603" s="72" t="s">
        <v>1717</v>
      </c>
      <c r="Q2603" s="71" t="s">
        <v>1697</v>
      </c>
      <c r="R2603" s="167">
        <v>7</v>
      </c>
      <c r="S2603" s="167">
        <v>2</v>
      </c>
      <c r="T2603" s="167">
        <v>9</v>
      </c>
      <c r="U2603" s="179" t="s">
        <v>29</v>
      </c>
      <c r="V2603" s="179">
        <v>1978</v>
      </c>
      <c r="W2603" s="179" t="s">
        <v>2746</v>
      </c>
      <c r="X2603" s="179" t="s">
        <v>2932</v>
      </c>
      <c r="Y2603" s="179" t="s">
        <v>3038</v>
      </c>
      <c r="Z2603" s="270">
        <v>0.73</v>
      </c>
      <c r="AA2603" s="179">
        <v>2016</v>
      </c>
      <c r="AB2603" s="179">
        <v>0</v>
      </c>
      <c r="AC2603" s="79">
        <v>42236</v>
      </c>
      <c r="AD2603" s="179" t="s">
        <v>32</v>
      </c>
      <c r="AE2603" s="179"/>
      <c r="AF2603" s="179"/>
      <c r="AG2603" s="179" t="s">
        <v>3025</v>
      </c>
      <c r="AJ2603" s="1">
        <f t="shared" si="176"/>
        <v>0</v>
      </c>
    </row>
    <row r="2604" spans="1:36" ht="31.5" customHeight="1">
      <c r="A2604" s="179" t="s">
        <v>1052</v>
      </c>
      <c r="B2604" s="57" t="s">
        <v>11</v>
      </c>
      <c r="C2604" s="57" t="s">
        <v>873</v>
      </c>
      <c r="D2604" s="278">
        <v>42451</v>
      </c>
      <c r="E2604" s="59">
        <v>0.49722222222222223</v>
      </c>
      <c r="F2604" s="278">
        <v>42451</v>
      </c>
      <c r="G2604" s="59">
        <v>0.49722222222222223</v>
      </c>
      <c r="H2604" s="59">
        <v>0</v>
      </c>
      <c r="I2604" s="60"/>
      <c r="J2604" s="60" t="s">
        <v>459</v>
      </c>
      <c r="K2604" s="60" t="s">
        <v>9</v>
      </c>
      <c r="L2604" s="71" t="s">
        <v>10</v>
      </c>
      <c r="M2604" s="72" t="s">
        <v>1718</v>
      </c>
      <c r="N2604" s="60" t="s">
        <v>3</v>
      </c>
      <c r="O2604" s="71" t="s">
        <v>8</v>
      </c>
      <c r="P2604" s="72" t="s">
        <v>1718</v>
      </c>
      <c r="Q2604" s="71" t="s">
        <v>1697</v>
      </c>
      <c r="R2604" s="167">
        <v>3</v>
      </c>
      <c r="S2604" s="167">
        <v>1</v>
      </c>
      <c r="T2604" s="167">
        <v>4</v>
      </c>
      <c r="U2604" s="179" t="s">
        <v>29</v>
      </c>
      <c r="V2604" s="179">
        <v>1989</v>
      </c>
      <c r="W2604" s="179" t="s">
        <v>2746</v>
      </c>
      <c r="X2604" s="179" t="s">
        <v>2932</v>
      </c>
      <c r="Y2604" s="179" t="s">
        <v>3039</v>
      </c>
      <c r="Z2604" s="270">
        <v>0.8</v>
      </c>
      <c r="AA2604" s="179">
        <v>2016</v>
      </c>
      <c r="AB2604" s="179">
        <v>0</v>
      </c>
      <c r="AC2604" s="79">
        <v>42108</v>
      </c>
      <c r="AD2604" s="179" t="s">
        <v>32</v>
      </c>
      <c r="AE2604" s="179"/>
      <c r="AF2604" s="179"/>
      <c r="AG2604" s="179" t="s">
        <v>3025</v>
      </c>
      <c r="AJ2604" s="1">
        <f t="shared" si="176"/>
        <v>0</v>
      </c>
    </row>
    <row r="2605" spans="1:36" ht="47.25" customHeight="1">
      <c r="A2605" s="179" t="s">
        <v>1052</v>
      </c>
      <c r="B2605" s="57" t="s">
        <v>11</v>
      </c>
      <c r="C2605" s="57" t="s">
        <v>873</v>
      </c>
      <c r="D2605" s="278">
        <v>42451</v>
      </c>
      <c r="E2605" s="59">
        <v>0.57777777777777783</v>
      </c>
      <c r="F2605" s="278">
        <v>42451</v>
      </c>
      <c r="G2605" s="59">
        <v>0.57777777777777783</v>
      </c>
      <c r="H2605" s="59">
        <v>0</v>
      </c>
      <c r="I2605" s="60"/>
      <c r="J2605" s="60" t="s">
        <v>459</v>
      </c>
      <c r="K2605" s="60" t="s">
        <v>9</v>
      </c>
      <c r="L2605" s="71" t="s">
        <v>10</v>
      </c>
      <c r="M2605" s="72" t="s">
        <v>1719</v>
      </c>
      <c r="N2605" s="60" t="s">
        <v>3</v>
      </c>
      <c r="O2605" s="71" t="s">
        <v>8</v>
      </c>
      <c r="P2605" s="72" t="s">
        <v>1720</v>
      </c>
      <c r="Q2605" s="71" t="s">
        <v>1697</v>
      </c>
      <c r="R2605" s="167">
        <v>7</v>
      </c>
      <c r="S2605" s="167">
        <v>2</v>
      </c>
      <c r="T2605" s="167">
        <v>9</v>
      </c>
      <c r="U2605" s="179" t="s">
        <v>29</v>
      </c>
      <c r="V2605" s="179">
        <v>1995</v>
      </c>
      <c r="W2605" s="2" t="s">
        <v>2746</v>
      </c>
      <c r="X2605" s="179" t="s">
        <v>2932</v>
      </c>
      <c r="Y2605" s="179" t="s">
        <v>3040</v>
      </c>
      <c r="Z2605" s="270">
        <v>0.82</v>
      </c>
      <c r="AA2605" s="179">
        <v>2016</v>
      </c>
      <c r="AB2605" s="179">
        <v>1</v>
      </c>
      <c r="AC2605" s="79">
        <v>42262</v>
      </c>
      <c r="AD2605" s="179" t="s">
        <v>32</v>
      </c>
      <c r="AE2605" s="179"/>
      <c r="AF2605" s="179"/>
      <c r="AG2605" s="179" t="s">
        <v>3025</v>
      </c>
      <c r="AJ2605" s="1">
        <f t="shared" si="176"/>
        <v>0</v>
      </c>
    </row>
    <row r="2606" spans="1:36" ht="31.5" customHeight="1">
      <c r="A2606" s="179" t="s">
        <v>1052</v>
      </c>
      <c r="B2606" s="57" t="s">
        <v>11</v>
      </c>
      <c r="C2606" s="57" t="s">
        <v>873</v>
      </c>
      <c r="D2606" s="278">
        <v>42451</v>
      </c>
      <c r="E2606" s="59">
        <v>0.52777777777777779</v>
      </c>
      <c r="F2606" s="278">
        <v>42451</v>
      </c>
      <c r="G2606" s="59">
        <v>0.56944444444444442</v>
      </c>
      <c r="H2606" s="59">
        <v>4.1666666666666664E-2</v>
      </c>
      <c r="I2606" s="60"/>
      <c r="J2606" s="60" t="s">
        <v>459</v>
      </c>
      <c r="K2606" s="60" t="s">
        <v>21</v>
      </c>
      <c r="L2606" s="71" t="s">
        <v>10</v>
      </c>
      <c r="M2606" s="72" t="s">
        <v>1721</v>
      </c>
      <c r="N2606" s="60" t="s">
        <v>3</v>
      </c>
      <c r="O2606" s="71" t="s">
        <v>8</v>
      </c>
      <c r="P2606" s="72" t="s">
        <v>1722</v>
      </c>
      <c r="Q2606" s="71" t="s">
        <v>1697</v>
      </c>
      <c r="R2606" s="167">
        <v>6</v>
      </c>
      <c r="S2606" s="167">
        <v>5</v>
      </c>
      <c r="T2606" s="167">
        <v>11</v>
      </c>
      <c r="U2606" s="179" t="s">
        <v>7</v>
      </c>
      <c r="V2606" s="179">
        <v>1984</v>
      </c>
      <c r="W2606" s="2" t="s">
        <v>2746</v>
      </c>
      <c r="X2606" s="179" t="s">
        <v>2932</v>
      </c>
      <c r="Y2606" s="179" t="s">
        <v>3041</v>
      </c>
      <c r="Z2606" s="270">
        <v>0.8</v>
      </c>
      <c r="AA2606" s="179">
        <v>2016</v>
      </c>
      <c r="AB2606" s="179">
        <v>0</v>
      </c>
      <c r="AC2606" s="79">
        <v>42325</v>
      </c>
      <c r="AD2606" s="179" t="s">
        <v>32</v>
      </c>
      <c r="AE2606" s="179"/>
      <c r="AF2606" s="179"/>
      <c r="AG2606" s="179" t="s">
        <v>3025</v>
      </c>
      <c r="AJ2606" s="1">
        <f t="shared" si="176"/>
        <v>0</v>
      </c>
    </row>
    <row r="2607" spans="1:36" ht="15.75" customHeight="1">
      <c r="A2607" s="179" t="s">
        <v>1052</v>
      </c>
      <c r="B2607" s="57" t="s">
        <v>11</v>
      </c>
      <c r="C2607" s="57" t="s">
        <v>873</v>
      </c>
      <c r="D2607" s="278">
        <v>42451</v>
      </c>
      <c r="E2607" s="59">
        <v>0.55902777777777779</v>
      </c>
      <c r="F2607" s="278">
        <v>42451</v>
      </c>
      <c r="G2607" s="59">
        <v>0.58263888888888882</v>
      </c>
      <c r="H2607" s="59">
        <v>2.361111111111111E-2</v>
      </c>
      <c r="I2607" s="60"/>
      <c r="J2607" s="60" t="s">
        <v>459</v>
      </c>
      <c r="K2607" s="60" t="s">
        <v>21</v>
      </c>
      <c r="L2607" s="71" t="s">
        <v>10</v>
      </c>
      <c r="M2607" s="72" t="s">
        <v>1723</v>
      </c>
      <c r="N2607" s="60" t="s">
        <v>3</v>
      </c>
      <c r="O2607" s="71" t="s">
        <v>8</v>
      </c>
      <c r="P2607" s="72" t="s">
        <v>1723</v>
      </c>
      <c r="Q2607" s="71" t="s">
        <v>1697</v>
      </c>
      <c r="R2607" s="167">
        <v>6</v>
      </c>
      <c r="S2607" s="167">
        <v>4</v>
      </c>
      <c r="T2607" s="167">
        <v>10</v>
      </c>
      <c r="U2607" s="179"/>
      <c r="V2607" s="179"/>
      <c r="X2607" s="179"/>
      <c r="Y2607" s="179"/>
      <c r="Z2607" s="179"/>
      <c r="AA2607" s="179"/>
      <c r="AB2607" s="179"/>
      <c r="AC2607" s="179"/>
      <c r="AD2607" s="179" t="s">
        <v>32</v>
      </c>
      <c r="AE2607" s="179"/>
      <c r="AF2607" s="179"/>
      <c r="AG2607" s="179" t="s">
        <v>3020</v>
      </c>
      <c r="AJ2607" s="1">
        <f t="shared" si="176"/>
        <v>0</v>
      </c>
    </row>
    <row r="2608" spans="1:36" ht="47.25" customHeight="1">
      <c r="A2608" s="179" t="s">
        <v>1052</v>
      </c>
      <c r="B2608" s="57" t="s">
        <v>11</v>
      </c>
      <c r="C2608" s="57" t="s">
        <v>873</v>
      </c>
      <c r="D2608" s="278">
        <v>42451</v>
      </c>
      <c r="E2608" s="59">
        <v>0.57152777777777775</v>
      </c>
      <c r="F2608" s="278">
        <v>42451</v>
      </c>
      <c r="G2608" s="59">
        <v>0.57152777777777775</v>
      </c>
      <c r="H2608" s="59">
        <v>0</v>
      </c>
      <c r="I2608" s="60"/>
      <c r="J2608" s="60" t="s">
        <v>459</v>
      </c>
      <c r="K2608" s="60" t="s">
        <v>9</v>
      </c>
      <c r="L2608" s="71" t="s">
        <v>10</v>
      </c>
      <c r="M2608" s="72" t="s">
        <v>1724</v>
      </c>
      <c r="N2608" s="60" t="s">
        <v>3</v>
      </c>
      <c r="O2608" s="71" t="s">
        <v>8</v>
      </c>
      <c r="P2608" s="72" t="s">
        <v>1724</v>
      </c>
      <c r="Q2608" s="71" t="s">
        <v>1697</v>
      </c>
      <c r="R2608" s="167">
        <v>6</v>
      </c>
      <c r="S2608" s="167">
        <v>3</v>
      </c>
      <c r="T2608" s="167">
        <v>9</v>
      </c>
      <c r="U2608" s="179" t="s">
        <v>29</v>
      </c>
      <c r="V2608" s="179">
        <v>1986</v>
      </c>
      <c r="W2608" s="843" t="s">
        <v>2746</v>
      </c>
      <c r="X2608" s="177" t="s">
        <v>3026</v>
      </c>
      <c r="Y2608" s="179" t="s">
        <v>3042</v>
      </c>
      <c r="Z2608" s="270">
        <v>0.56999999999999995</v>
      </c>
      <c r="AA2608" s="179">
        <v>2016</v>
      </c>
      <c r="AB2608" s="179">
        <v>1</v>
      </c>
      <c r="AC2608" s="79">
        <v>41899</v>
      </c>
      <c r="AD2608" s="179" t="s">
        <v>32</v>
      </c>
      <c r="AE2608" s="179"/>
      <c r="AF2608" s="179"/>
      <c r="AG2608" s="179" t="s">
        <v>3025</v>
      </c>
      <c r="AJ2608" s="1">
        <f t="shared" si="176"/>
        <v>0</v>
      </c>
    </row>
    <row r="2609" spans="1:36" ht="31.5" customHeight="1">
      <c r="A2609" s="179" t="s">
        <v>1052</v>
      </c>
      <c r="B2609" s="57" t="s">
        <v>11</v>
      </c>
      <c r="C2609" s="57" t="s">
        <v>873</v>
      </c>
      <c r="D2609" s="278">
        <v>42451</v>
      </c>
      <c r="E2609" s="59">
        <v>0.55138888888888882</v>
      </c>
      <c r="F2609" s="278">
        <v>42451</v>
      </c>
      <c r="G2609" s="59">
        <v>0.59305555555555556</v>
      </c>
      <c r="H2609" s="59">
        <f>G2609-E2609</f>
        <v>4.1666666666666741E-2</v>
      </c>
      <c r="I2609" s="60"/>
      <c r="J2609" s="60" t="s">
        <v>459</v>
      </c>
      <c r="K2609" s="60" t="s">
        <v>21</v>
      </c>
      <c r="L2609" s="71" t="s">
        <v>10</v>
      </c>
      <c r="M2609" s="72" t="s">
        <v>1725</v>
      </c>
      <c r="N2609" s="60" t="s">
        <v>3</v>
      </c>
      <c r="O2609" s="71" t="s">
        <v>8</v>
      </c>
      <c r="P2609" s="72" t="s">
        <v>1726</v>
      </c>
      <c r="Q2609" s="71" t="s">
        <v>1697</v>
      </c>
      <c r="R2609" s="167">
        <v>8</v>
      </c>
      <c r="S2609" s="167">
        <v>6</v>
      </c>
      <c r="T2609" s="167">
        <v>14</v>
      </c>
      <c r="U2609" s="179" t="s">
        <v>29</v>
      </c>
      <c r="V2609" s="179">
        <v>1988</v>
      </c>
      <c r="W2609" s="2" t="s">
        <v>2746</v>
      </c>
      <c r="X2609" s="179" t="s">
        <v>2932</v>
      </c>
      <c r="Y2609" s="179" t="s">
        <v>3016</v>
      </c>
      <c r="Z2609" s="270">
        <v>0.8</v>
      </c>
      <c r="AA2609" s="179">
        <v>2016</v>
      </c>
      <c r="AB2609" s="179">
        <v>1</v>
      </c>
      <c r="AC2609" s="79">
        <v>42423</v>
      </c>
      <c r="AD2609" s="179" t="s">
        <v>32</v>
      </c>
      <c r="AE2609" s="179"/>
      <c r="AF2609" s="179"/>
      <c r="AG2609" s="179" t="s">
        <v>3043</v>
      </c>
      <c r="AJ2609" s="1">
        <f t="shared" si="176"/>
        <v>0</v>
      </c>
    </row>
    <row r="2610" spans="1:36" ht="31.5" customHeight="1">
      <c r="A2610" s="179" t="s">
        <v>1052</v>
      </c>
      <c r="B2610" s="57" t="s">
        <v>11</v>
      </c>
      <c r="C2610" s="57" t="s">
        <v>873</v>
      </c>
      <c r="D2610" s="278">
        <v>42451</v>
      </c>
      <c r="E2610" s="59">
        <v>0.61458333333333337</v>
      </c>
      <c r="F2610" s="278">
        <v>42451</v>
      </c>
      <c r="G2610" s="59">
        <v>0.6333333333333333</v>
      </c>
      <c r="H2610" s="59">
        <v>1.8749999999999999E-2</v>
      </c>
      <c r="I2610" s="60"/>
      <c r="J2610" s="60" t="s">
        <v>459</v>
      </c>
      <c r="K2610" s="60" t="s">
        <v>21</v>
      </c>
      <c r="L2610" s="71" t="s">
        <v>10</v>
      </c>
      <c r="M2610" s="72" t="s">
        <v>1727</v>
      </c>
      <c r="N2610" s="60" t="s">
        <v>3</v>
      </c>
      <c r="O2610" s="71" t="s">
        <v>8</v>
      </c>
      <c r="P2610" s="72" t="s">
        <v>1728</v>
      </c>
      <c r="Q2610" s="71" t="s">
        <v>1697</v>
      </c>
      <c r="R2610" s="167">
        <v>7</v>
      </c>
      <c r="S2610" s="167">
        <v>12</v>
      </c>
      <c r="T2610" s="167">
        <v>19</v>
      </c>
      <c r="U2610" s="179" t="s">
        <v>29</v>
      </c>
      <c r="V2610" s="179">
        <v>1986</v>
      </c>
      <c r="W2610" s="843" t="s">
        <v>2746</v>
      </c>
      <c r="X2610" s="177" t="s">
        <v>3026</v>
      </c>
      <c r="Y2610" s="179" t="s">
        <v>3044</v>
      </c>
      <c r="Z2610" s="270">
        <v>0.57999999999999996</v>
      </c>
      <c r="AA2610" s="179">
        <v>2017</v>
      </c>
      <c r="AB2610" s="179">
        <v>2</v>
      </c>
      <c r="AC2610" s="79">
        <v>42360</v>
      </c>
      <c r="AD2610" s="179" t="s">
        <v>32</v>
      </c>
      <c r="AE2610" s="179"/>
      <c r="AF2610" s="179"/>
      <c r="AG2610" s="179" t="s">
        <v>3025</v>
      </c>
      <c r="AJ2610" s="1">
        <f t="shared" si="176"/>
        <v>0</v>
      </c>
    </row>
    <row r="2611" spans="1:36" ht="47.25" customHeight="1">
      <c r="A2611" s="179" t="s">
        <v>1052</v>
      </c>
      <c r="B2611" s="57" t="s">
        <v>11</v>
      </c>
      <c r="C2611" s="57" t="s">
        <v>873</v>
      </c>
      <c r="D2611" s="278">
        <v>42451</v>
      </c>
      <c r="E2611" s="59">
        <v>0.64513888888888882</v>
      </c>
      <c r="F2611" s="278">
        <v>42451</v>
      </c>
      <c r="G2611" s="59">
        <v>0.64513888888888882</v>
      </c>
      <c r="H2611" s="59">
        <v>0</v>
      </c>
      <c r="I2611" s="60"/>
      <c r="J2611" s="60" t="s">
        <v>144</v>
      </c>
      <c r="K2611" s="60" t="s">
        <v>9</v>
      </c>
      <c r="L2611" s="71" t="s">
        <v>10</v>
      </c>
      <c r="M2611" s="72" t="s">
        <v>1729</v>
      </c>
      <c r="N2611" s="60">
        <v>35</v>
      </c>
      <c r="O2611" s="71" t="s">
        <v>8</v>
      </c>
      <c r="P2611" s="72" t="s">
        <v>1730</v>
      </c>
      <c r="Q2611" s="71" t="s">
        <v>1697</v>
      </c>
      <c r="R2611" s="167">
        <v>20</v>
      </c>
      <c r="S2611" s="167">
        <v>26</v>
      </c>
      <c r="T2611" s="167">
        <v>46</v>
      </c>
      <c r="U2611" s="179" t="s">
        <v>29</v>
      </c>
      <c r="V2611" s="179">
        <v>1988</v>
      </c>
      <c r="W2611" s="843" t="s">
        <v>2746</v>
      </c>
      <c r="X2611" s="177" t="s">
        <v>3026</v>
      </c>
      <c r="Y2611" s="179" t="s">
        <v>3045</v>
      </c>
      <c r="Z2611" s="270">
        <v>0.75</v>
      </c>
      <c r="AA2611" s="179">
        <v>2016</v>
      </c>
      <c r="AB2611" s="179">
        <v>0</v>
      </c>
      <c r="AC2611" s="79">
        <v>41935</v>
      </c>
      <c r="AD2611" s="179" t="s">
        <v>32</v>
      </c>
      <c r="AE2611" s="179"/>
      <c r="AF2611" s="179"/>
      <c r="AG2611" s="179" t="s">
        <v>3025</v>
      </c>
      <c r="AJ2611" s="1">
        <f t="shared" si="176"/>
        <v>0</v>
      </c>
    </row>
    <row r="2612" spans="1:36" ht="110.25" customHeight="1">
      <c r="A2612" s="179" t="s">
        <v>1052</v>
      </c>
      <c r="B2612" s="57" t="s">
        <v>11</v>
      </c>
      <c r="C2612" s="57" t="s">
        <v>873</v>
      </c>
      <c r="D2612" s="278">
        <v>42451</v>
      </c>
      <c r="E2612" s="59">
        <v>0.64583333333333337</v>
      </c>
      <c r="F2612" s="278">
        <v>42451</v>
      </c>
      <c r="G2612" s="59">
        <v>0.67291666666666661</v>
      </c>
      <c r="H2612" s="59">
        <v>2.7083333333333334E-2</v>
      </c>
      <c r="I2612" s="60"/>
      <c r="J2612" s="60" t="s">
        <v>459</v>
      </c>
      <c r="K2612" s="60" t="s">
        <v>21</v>
      </c>
      <c r="L2612" s="71" t="s">
        <v>10</v>
      </c>
      <c r="M2612" s="72" t="s">
        <v>1732</v>
      </c>
      <c r="N2612" s="60" t="s">
        <v>3</v>
      </c>
      <c r="O2612" s="71" t="s">
        <v>8</v>
      </c>
      <c r="P2612" s="72" t="s">
        <v>1733</v>
      </c>
      <c r="Q2612" s="71" t="s">
        <v>1697</v>
      </c>
      <c r="R2612" s="167">
        <v>16</v>
      </c>
      <c r="S2612" s="167">
        <v>10</v>
      </c>
      <c r="T2612" s="167">
        <v>26</v>
      </c>
      <c r="U2612" s="179" t="s">
        <v>29</v>
      </c>
      <c r="V2612" s="179">
        <v>1987</v>
      </c>
      <c r="W2612" s="179" t="s">
        <v>2746</v>
      </c>
      <c r="X2612" s="179" t="s">
        <v>2932</v>
      </c>
      <c r="Y2612" s="179" t="s">
        <v>3046</v>
      </c>
      <c r="Z2612" s="270">
        <v>0.75</v>
      </c>
      <c r="AA2612" s="179">
        <v>2016</v>
      </c>
      <c r="AB2612" s="179">
        <v>0</v>
      </c>
      <c r="AC2612" s="79">
        <v>42418</v>
      </c>
      <c r="AD2612" s="179" t="s">
        <v>32</v>
      </c>
      <c r="AE2612" s="179"/>
      <c r="AF2612" s="179"/>
      <c r="AG2612" s="179" t="s">
        <v>3025</v>
      </c>
      <c r="AJ2612" s="1">
        <f t="shared" si="176"/>
        <v>0</v>
      </c>
    </row>
    <row r="2613" spans="1:36" ht="31.5" customHeight="1">
      <c r="A2613" s="179" t="s">
        <v>1052</v>
      </c>
      <c r="B2613" s="57" t="s">
        <v>11</v>
      </c>
      <c r="C2613" s="57" t="s">
        <v>873</v>
      </c>
      <c r="D2613" s="278">
        <v>42451</v>
      </c>
      <c r="E2613" s="59">
        <v>0.37222222222222223</v>
      </c>
      <c r="F2613" s="278">
        <v>42451</v>
      </c>
      <c r="G2613" s="59">
        <v>0.42986111111111108</v>
      </c>
      <c r="H2613" s="59">
        <v>1.0576388888888888</v>
      </c>
      <c r="I2613" s="60"/>
      <c r="J2613" s="60" t="s">
        <v>459</v>
      </c>
      <c r="K2613" s="60" t="s">
        <v>15</v>
      </c>
      <c r="L2613" s="71" t="s">
        <v>10</v>
      </c>
      <c r="M2613" s="72" t="s">
        <v>1734</v>
      </c>
      <c r="N2613" s="60" t="s">
        <v>3</v>
      </c>
      <c r="O2613" s="71" t="s">
        <v>8</v>
      </c>
      <c r="P2613" s="72" t="s">
        <v>1734</v>
      </c>
      <c r="Q2613" s="71" t="s">
        <v>1735</v>
      </c>
      <c r="R2613" s="167">
        <v>15</v>
      </c>
      <c r="S2613" s="167">
        <v>13</v>
      </c>
      <c r="T2613" s="167">
        <v>28</v>
      </c>
      <c r="U2613" s="179" t="s">
        <v>29</v>
      </c>
      <c r="V2613" s="179">
        <v>1988</v>
      </c>
      <c r="W2613" s="179" t="s">
        <v>2746</v>
      </c>
      <c r="X2613" s="179" t="s">
        <v>2932</v>
      </c>
      <c r="Y2613" s="179" t="s">
        <v>2945</v>
      </c>
      <c r="Z2613" s="270">
        <v>0.5</v>
      </c>
      <c r="AA2613" s="79">
        <v>42912</v>
      </c>
      <c r="AB2613" s="179">
        <v>1</v>
      </c>
      <c r="AC2613" s="79">
        <v>42205</v>
      </c>
      <c r="AD2613" s="179" t="s">
        <v>32</v>
      </c>
      <c r="AE2613" s="179"/>
      <c r="AF2613" s="179"/>
      <c r="AG2613" s="179" t="s">
        <v>3047</v>
      </c>
      <c r="AJ2613" s="1">
        <f t="shared" si="176"/>
        <v>0</v>
      </c>
    </row>
    <row r="2614" spans="1:36" ht="31.5" customHeight="1">
      <c r="A2614" s="179" t="s">
        <v>1052</v>
      </c>
      <c r="B2614" s="57" t="s">
        <v>11</v>
      </c>
      <c r="C2614" s="57" t="s">
        <v>873</v>
      </c>
      <c r="D2614" s="278">
        <v>42451</v>
      </c>
      <c r="E2614" s="59">
        <v>0.37916666666666665</v>
      </c>
      <c r="F2614" s="278">
        <v>42451</v>
      </c>
      <c r="G2614" s="59">
        <v>0.37916666666666665</v>
      </c>
      <c r="H2614" s="59">
        <v>0</v>
      </c>
      <c r="I2614" s="60"/>
      <c r="J2614" s="60" t="s">
        <v>459</v>
      </c>
      <c r="K2614" s="60" t="s">
        <v>9</v>
      </c>
      <c r="L2614" s="71" t="s">
        <v>10</v>
      </c>
      <c r="M2614" s="72" t="s">
        <v>1736</v>
      </c>
      <c r="N2614" s="60" t="s">
        <v>3</v>
      </c>
      <c r="O2614" s="71" t="s">
        <v>8</v>
      </c>
      <c r="P2614" s="72" t="s">
        <v>1736</v>
      </c>
      <c r="Q2614" s="71" t="s">
        <v>1697</v>
      </c>
      <c r="R2614" s="167">
        <v>4</v>
      </c>
      <c r="S2614" s="167">
        <v>1</v>
      </c>
      <c r="T2614" s="167">
        <v>5</v>
      </c>
      <c r="U2614" s="179" t="s">
        <v>29</v>
      </c>
      <c r="V2614" s="179">
        <v>1988</v>
      </c>
      <c r="W2614" s="179" t="s">
        <v>2746</v>
      </c>
      <c r="X2614" s="179" t="s">
        <v>2932</v>
      </c>
      <c r="Y2614" s="179" t="s">
        <v>3048</v>
      </c>
      <c r="Z2614" s="270">
        <v>0.76</v>
      </c>
      <c r="AA2614" s="179">
        <v>2016</v>
      </c>
      <c r="AB2614" s="179">
        <v>1</v>
      </c>
      <c r="AC2614" s="79">
        <v>42071</v>
      </c>
      <c r="AD2614" s="179" t="s">
        <v>32</v>
      </c>
      <c r="AE2614" s="179"/>
      <c r="AF2614" s="179"/>
      <c r="AG2614" s="179" t="s">
        <v>2943</v>
      </c>
      <c r="AJ2614" s="1">
        <f t="shared" si="176"/>
        <v>0</v>
      </c>
    </row>
    <row r="2615" spans="1:36" ht="31.5" customHeight="1">
      <c r="A2615" s="179" t="s">
        <v>1052</v>
      </c>
      <c r="B2615" s="57" t="s">
        <v>11</v>
      </c>
      <c r="C2615" s="57" t="s">
        <v>873</v>
      </c>
      <c r="D2615" s="278">
        <v>42451</v>
      </c>
      <c r="E2615" s="59">
        <v>0.48333333333333334</v>
      </c>
      <c r="F2615" s="278">
        <v>42451</v>
      </c>
      <c r="G2615" s="59">
        <v>0.59236111111111112</v>
      </c>
      <c r="H2615" s="59">
        <f>G2615-E2615</f>
        <v>0.10902777777777778</v>
      </c>
      <c r="I2615" s="60"/>
      <c r="J2615" s="60" t="s">
        <v>459</v>
      </c>
      <c r="K2615" s="60" t="s">
        <v>15</v>
      </c>
      <c r="L2615" s="71" t="s">
        <v>10</v>
      </c>
      <c r="M2615" s="72" t="s">
        <v>1737</v>
      </c>
      <c r="N2615" s="60" t="s">
        <v>3</v>
      </c>
      <c r="O2615" s="71" t="s">
        <v>8</v>
      </c>
      <c r="P2615" s="72" t="s">
        <v>1737</v>
      </c>
      <c r="Q2615" s="71" t="s">
        <v>1738</v>
      </c>
      <c r="R2615" s="167">
        <v>20</v>
      </c>
      <c r="S2615" s="167">
        <v>16</v>
      </c>
      <c r="T2615" s="167">
        <v>36</v>
      </c>
      <c r="U2615" s="179" t="s">
        <v>7</v>
      </c>
      <c r="V2615" s="179">
        <v>2001</v>
      </c>
      <c r="W2615" s="179" t="s">
        <v>2746</v>
      </c>
      <c r="X2615" s="179" t="s">
        <v>2959</v>
      </c>
      <c r="Y2615" s="179" t="s">
        <v>3049</v>
      </c>
      <c r="Z2615" s="270">
        <v>0.76</v>
      </c>
      <c r="AA2615" s="179">
        <v>2016</v>
      </c>
      <c r="AB2615" s="179">
        <v>1</v>
      </c>
      <c r="AC2615" s="79">
        <v>42207</v>
      </c>
      <c r="AD2615" s="179" t="s">
        <v>32</v>
      </c>
      <c r="AE2615" s="179"/>
      <c r="AF2615" s="179"/>
      <c r="AG2615" s="179" t="s">
        <v>3033</v>
      </c>
      <c r="AJ2615" s="1">
        <f t="shared" si="176"/>
        <v>0</v>
      </c>
    </row>
    <row r="2616" spans="1:36" ht="15.75" customHeight="1">
      <c r="A2616" s="179" t="s">
        <v>1052</v>
      </c>
      <c r="B2616" s="57" t="s">
        <v>11</v>
      </c>
      <c r="C2616" s="57" t="s">
        <v>873</v>
      </c>
      <c r="D2616" s="278">
        <v>42451</v>
      </c>
      <c r="E2616" s="59">
        <v>0.5083333333333333</v>
      </c>
      <c r="F2616" s="278">
        <v>42451</v>
      </c>
      <c r="G2616" s="59">
        <v>0.5083333333333333</v>
      </c>
      <c r="H2616" s="59">
        <v>0</v>
      </c>
      <c r="I2616" s="60"/>
      <c r="J2616" s="60" t="s">
        <v>459</v>
      </c>
      <c r="K2616" s="60" t="s">
        <v>9</v>
      </c>
      <c r="L2616" s="71" t="s">
        <v>10</v>
      </c>
      <c r="M2616" s="72" t="s">
        <v>1393</v>
      </c>
      <c r="N2616" s="60" t="s">
        <v>3</v>
      </c>
      <c r="O2616" s="71" t="s">
        <v>8</v>
      </c>
      <c r="P2616" s="72" t="s">
        <v>1393</v>
      </c>
      <c r="Q2616" s="71" t="s">
        <v>1697</v>
      </c>
      <c r="R2616" s="167">
        <v>5</v>
      </c>
      <c r="S2616" s="167">
        <v>3</v>
      </c>
      <c r="T2616" s="167">
        <v>8</v>
      </c>
      <c r="U2616" s="179" t="s">
        <v>29</v>
      </c>
      <c r="V2616" s="179">
        <v>1987</v>
      </c>
      <c r="W2616" s="179" t="s">
        <v>2746</v>
      </c>
      <c r="X2616" s="179" t="s">
        <v>2932</v>
      </c>
      <c r="Y2616" s="179" t="s">
        <v>2949</v>
      </c>
      <c r="Z2616" s="270">
        <v>0.7</v>
      </c>
      <c r="AA2616" s="79">
        <v>42834</v>
      </c>
      <c r="AB2616" s="179">
        <v>0</v>
      </c>
      <c r="AC2616" s="79">
        <v>42438</v>
      </c>
      <c r="AD2616" s="179" t="s">
        <v>32</v>
      </c>
      <c r="AE2616" s="179"/>
      <c r="AF2616" s="179"/>
      <c r="AG2616" s="179" t="s">
        <v>3050</v>
      </c>
      <c r="AJ2616" s="1">
        <f t="shared" si="176"/>
        <v>0</v>
      </c>
    </row>
    <row r="2617" spans="1:36" ht="31.5" customHeight="1">
      <c r="A2617" s="179" t="s">
        <v>1052</v>
      </c>
      <c r="B2617" s="57" t="s">
        <v>11</v>
      </c>
      <c r="C2617" s="57" t="s">
        <v>873</v>
      </c>
      <c r="D2617" s="278">
        <v>42451</v>
      </c>
      <c r="E2617" s="59">
        <v>0.56527777777777777</v>
      </c>
      <c r="F2617" s="278">
        <v>42451</v>
      </c>
      <c r="G2617" s="59">
        <v>0.56527777777777777</v>
      </c>
      <c r="H2617" s="59">
        <v>0</v>
      </c>
      <c r="I2617" s="60"/>
      <c r="J2617" s="60" t="s">
        <v>459</v>
      </c>
      <c r="K2617" s="60" t="s">
        <v>9</v>
      </c>
      <c r="L2617" s="71" t="s">
        <v>10</v>
      </c>
      <c r="M2617" s="72" t="s">
        <v>1739</v>
      </c>
      <c r="N2617" s="60" t="s">
        <v>3</v>
      </c>
      <c r="O2617" s="71" t="s">
        <v>8</v>
      </c>
      <c r="P2617" s="72" t="s">
        <v>1739</v>
      </c>
      <c r="Q2617" s="71" t="s">
        <v>1697</v>
      </c>
      <c r="R2617" s="167">
        <v>2</v>
      </c>
      <c r="S2617" s="167">
        <v>4</v>
      </c>
      <c r="T2617" s="167">
        <v>6</v>
      </c>
      <c r="U2617" s="179" t="s">
        <v>29</v>
      </c>
      <c r="V2617" s="179">
        <v>1993</v>
      </c>
      <c r="W2617" s="179" t="s">
        <v>2746</v>
      </c>
      <c r="X2617" s="179" t="s">
        <v>2959</v>
      </c>
      <c r="Y2617" s="179" t="s">
        <v>3051</v>
      </c>
      <c r="Z2617" s="270">
        <v>0.47</v>
      </c>
      <c r="AA2617" s="179">
        <v>2017</v>
      </c>
      <c r="AB2617" s="179">
        <v>0</v>
      </c>
      <c r="AC2617" s="79">
        <v>42354</v>
      </c>
      <c r="AD2617" s="179" t="s">
        <v>32</v>
      </c>
      <c r="AE2617" s="179"/>
      <c r="AF2617" s="179"/>
      <c r="AG2617" s="179" t="s">
        <v>2943</v>
      </c>
      <c r="AJ2617" s="1">
        <f t="shared" si="176"/>
        <v>0</v>
      </c>
    </row>
    <row r="2618" spans="1:36" ht="31.5" customHeight="1">
      <c r="A2618" s="179" t="s">
        <v>1052</v>
      </c>
      <c r="B2618" s="57" t="s">
        <v>11</v>
      </c>
      <c r="C2618" s="57" t="s">
        <v>873</v>
      </c>
      <c r="D2618" s="278">
        <v>42451</v>
      </c>
      <c r="E2618" s="59">
        <v>0.53055555555555556</v>
      </c>
      <c r="F2618" s="278">
        <v>42451</v>
      </c>
      <c r="G2618" s="59">
        <v>0.53055555555555556</v>
      </c>
      <c r="H2618" s="59">
        <v>0</v>
      </c>
      <c r="I2618" s="60"/>
      <c r="J2618" s="60" t="s">
        <v>459</v>
      </c>
      <c r="K2618" s="60" t="s">
        <v>9</v>
      </c>
      <c r="L2618" s="71" t="s">
        <v>10</v>
      </c>
      <c r="M2618" s="72" t="s">
        <v>1740</v>
      </c>
      <c r="N2618" s="60" t="s">
        <v>3</v>
      </c>
      <c r="O2618" s="71" t="s">
        <v>8</v>
      </c>
      <c r="P2618" s="72" t="s">
        <v>1740</v>
      </c>
      <c r="Q2618" s="71" t="s">
        <v>1697</v>
      </c>
      <c r="R2618" s="167">
        <v>4</v>
      </c>
      <c r="S2618" s="167">
        <v>5</v>
      </c>
      <c r="T2618" s="167">
        <v>9</v>
      </c>
      <c r="U2618" s="179" t="s">
        <v>29</v>
      </c>
      <c r="V2618" s="179">
        <v>1984</v>
      </c>
      <c r="W2618" s="179" t="s">
        <v>2746</v>
      </c>
      <c r="X2618" s="179" t="s">
        <v>2932</v>
      </c>
      <c r="Y2618" s="179" t="s">
        <v>3052</v>
      </c>
      <c r="Z2618" s="270">
        <v>0.88</v>
      </c>
      <c r="AA2618" s="179">
        <v>2016</v>
      </c>
      <c r="AB2618" s="179">
        <v>1</v>
      </c>
      <c r="AC2618" s="79">
        <v>42410</v>
      </c>
      <c r="AD2618" s="179" t="s">
        <v>32</v>
      </c>
      <c r="AE2618" s="179"/>
      <c r="AF2618" s="179"/>
      <c r="AG2618" s="179" t="s">
        <v>2943</v>
      </c>
      <c r="AJ2618" s="1">
        <f t="shared" si="176"/>
        <v>0</v>
      </c>
    </row>
    <row r="2619" spans="1:36" ht="31.5" customHeight="1">
      <c r="A2619" s="179" t="s">
        <v>1052</v>
      </c>
      <c r="B2619" s="57" t="s">
        <v>11</v>
      </c>
      <c r="C2619" s="57" t="s">
        <v>873</v>
      </c>
      <c r="D2619" s="278">
        <v>42451</v>
      </c>
      <c r="E2619" s="59">
        <v>0.60138888888888886</v>
      </c>
      <c r="F2619" s="278">
        <v>42451</v>
      </c>
      <c r="G2619" s="59">
        <v>0.60138888888888886</v>
      </c>
      <c r="H2619" s="59">
        <v>0</v>
      </c>
      <c r="I2619" s="60"/>
      <c r="J2619" s="60" t="s">
        <v>459</v>
      </c>
      <c r="K2619" s="60" t="s">
        <v>9</v>
      </c>
      <c r="L2619" s="71" t="s">
        <v>10</v>
      </c>
      <c r="M2619" s="72" t="s">
        <v>1741</v>
      </c>
      <c r="N2619" s="60" t="s">
        <v>3</v>
      </c>
      <c r="O2619" s="71" t="s">
        <v>8</v>
      </c>
      <c r="P2619" s="72" t="s">
        <v>1742</v>
      </c>
      <c r="Q2619" s="71" t="s">
        <v>1743</v>
      </c>
      <c r="R2619" s="167">
        <v>3</v>
      </c>
      <c r="S2619" s="167">
        <v>1</v>
      </c>
      <c r="T2619" s="167">
        <v>4</v>
      </c>
      <c r="U2619" s="179" t="s">
        <v>29</v>
      </c>
      <c r="V2619" s="179">
        <v>1983</v>
      </c>
      <c r="W2619" s="179" t="s">
        <v>2746</v>
      </c>
      <c r="X2619" s="179" t="s">
        <v>2932</v>
      </c>
      <c r="Y2619" s="179" t="s">
        <v>3053</v>
      </c>
      <c r="Z2619" s="270">
        <v>0.6</v>
      </c>
      <c r="AA2619" s="79">
        <v>42464</v>
      </c>
      <c r="AB2619" s="179">
        <v>2</v>
      </c>
      <c r="AC2619" s="79">
        <v>42335</v>
      </c>
      <c r="AD2619" s="179" t="s">
        <v>32</v>
      </c>
      <c r="AE2619" s="179"/>
      <c r="AF2619" s="179"/>
      <c r="AG2619" s="179" t="s">
        <v>3025</v>
      </c>
      <c r="AJ2619" s="1">
        <f t="shared" si="176"/>
        <v>0</v>
      </c>
    </row>
    <row r="2620" spans="1:36" ht="47.25" customHeight="1">
      <c r="A2620" s="179" t="s">
        <v>1052</v>
      </c>
      <c r="B2620" s="57" t="s">
        <v>11</v>
      </c>
      <c r="C2620" s="57" t="s">
        <v>873</v>
      </c>
      <c r="D2620" s="278">
        <v>42451</v>
      </c>
      <c r="E2620" s="59">
        <v>0.62986111111111109</v>
      </c>
      <c r="F2620" s="278">
        <v>42451</v>
      </c>
      <c r="G2620" s="59">
        <v>0.62986111111111109</v>
      </c>
      <c r="H2620" s="59">
        <v>0</v>
      </c>
      <c r="I2620" s="60"/>
      <c r="J2620" s="60" t="s">
        <v>459</v>
      </c>
      <c r="K2620" s="60" t="s">
        <v>9</v>
      </c>
      <c r="L2620" s="71" t="s">
        <v>10</v>
      </c>
      <c r="M2620" s="72" t="s">
        <v>1744</v>
      </c>
      <c r="N2620" s="60" t="s">
        <v>3</v>
      </c>
      <c r="O2620" s="71" t="s">
        <v>8</v>
      </c>
      <c r="P2620" s="72" t="s">
        <v>1744</v>
      </c>
      <c r="Q2620" s="71" t="s">
        <v>1697</v>
      </c>
      <c r="R2620" s="167">
        <v>3</v>
      </c>
      <c r="S2620" s="167">
        <v>4</v>
      </c>
      <c r="T2620" s="167">
        <v>7</v>
      </c>
      <c r="U2620" s="179" t="s">
        <v>29</v>
      </c>
      <c r="V2620" s="179">
        <v>1977</v>
      </c>
      <c r="W2620" s="179" t="s">
        <v>2746</v>
      </c>
      <c r="X2620" s="179" t="s">
        <v>2932</v>
      </c>
      <c r="Y2620" s="179" t="s">
        <v>3054</v>
      </c>
      <c r="Z2620" s="270">
        <v>0.75</v>
      </c>
      <c r="AA2620" s="179">
        <v>2016</v>
      </c>
      <c r="AB2620" s="179">
        <v>0</v>
      </c>
      <c r="AC2620" s="79">
        <v>42407</v>
      </c>
      <c r="AD2620" s="179" t="s">
        <v>32</v>
      </c>
      <c r="AE2620" s="179"/>
      <c r="AF2620" s="179"/>
      <c r="AG2620" s="179" t="s">
        <v>2943</v>
      </c>
      <c r="AJ2620" s="1">
        <f t="shared" si="176"/>
        <v>0</v>
      </c>
    </row>
    <row r="2621" spans="1:36" ht="47.25" customHeight="1">
      <c r="A2621" s="179" t="s">
        <v>1052</v>
      </c>
      <c r="B2621" s="57" t="s">
        <v>11</v>
      </c>
      <c r="C2621" s="57" t="s">
        <v>873</v>
      </c>
      <c r="D2621" s="278">
        <v>42451</v>
      </c>
      <c r="E2621" s="59">
        <v>0.60486111111111118</v>
      </c>
      <c r="F2621" s="278">
        <v>42451</v>
      </c>
      <c r="G2621" s="59">
        <v>0.65694444444444444</v>
      </c>
      <c r="H2621" s="59">
        <v>1.0520833333333333</v>
      </c>
      <c r="I2621" s="60"/>
      <c r="J2621" s="60" t="s">
        <v>459</v>
      </c>
      <c r="K2621" s="60" t="s">
        <v>15</v>
      </c>
      <c r="L2621" s="71" t="s">
        <v>10</v>
      </c>
      <c r="M2621" s="72" t="s">
        <v>1745</v>
      </c>
      <c r="N2621" s="60" t="s">
        <v>3</v>
      </c>
      <c r="O2621" s="71" t="s">
        <v>8</v>
      </c>
      <c r="P2621" s="72" t="s">
        <v>1745</v>
      </c>
      <c r="Q2621" s="71" t="s">
        <v>1746</v>
      </c>
      <c r="R2621" s="167">
        <v>13</v>
      </c>
      <c r="S2621" s="167">
        <v>12</v>
      </c>
      <c r="T2621" s="167">
        <v>25</v>
      </c>
      <c r="U2621" s="179" t="s">
        <v>7</v>
      </c>
      <c r="V2621" s="179">
        <v>2000</v>
      </c>
      <c r="W2621" s="179" t="s">
        <v>2746</v>
      </c>
      <c r="X2621" s="179" t="s">
        <v>2959</v>
      </c>
      <c r="Y2621" s="179" t="s">
        <v>3055</v>
      </c>
      <c r="Z2621" s="270">
        <v>0.7</v>
      </c>
      <c r="AA2621" s="179">
        <v>2016</v>
      </c>
      <c r="AB2621" s="179">
        <v>0</v>
      </c>
      <c r="AC2621" s="79">
        <v>42236</v>
      </c>
      <c r="AD2621" s="179" t="s">
        <v>32</v>
      </c>
      <c r="AE2621" s="179"/>
      <c r="AF2621" s="179"/>
      <c r="AG2621" s="179" t="s">
        <v>3033</v>
      </c>
      <c r="AJ2621" s="1">
        <f t="shared" si="176"/>
        <v>0</v>
      </c>
    </row>
    <row r="2622" spans="1:36" ht="47.25" customHeight="1">
      <c r="A2622" s="179" t="s">
        <v>1052</v>
      </c>
      <c r="B2622" s="57" t="s">
        <v>11</v>
      </c>
      <c r="C2622" s="57" t="s">
        <v>873</v>
      </c>
      <c r="D2622" s="278">
        <v>42451</v>
      </c>
      <c r="E2622" s="59">
        <v>0.54374999999999996</v>
      </c>
      <c r="F2622" s="278">
        <v>42451</v>
      </c>
      <c r="G2622" s="59">
        <v>0.59444444444444444</v>
      </c>
      <c r="H2622" s="59">
        <v>5.0694444444444452E-2</v>
      </c>
      <c r="I2622" s="60"/>
      <c r="J2622" s="60" t="s">
        <v>1689</v>
      </c>
      <c r="K2622" s="60"/>
      <c r="L2622" s="71" t="s">
        <v>10</v>
      </c>
      <c r="M2622" s="72" t="s">
        <v>1747</v>
      </c>
      <c r="N2622" s="60" t="s">
        <v>3</v>
      </c>
      <c r="O2622" s="71" t="s">
        <v>8</v>
      </c>
      <c r="P2622" s="72" t="s">
        <v>1745</v>
      </c>
      <c r="Q2622" s="71" t="s">
        <v>1748</v>
      </c>
      <c r="R2622" s="167">
        <v>6</v>
      </c>
      <c r="S2622" s="167">
        <v>4</v>
      </c>
      <c r="T2622" s="167">
        <v>10</v>
      </c>
      <c r="U2622" s="179" t="s">
        <v>7</v>
      </c>
      <c r="V2622" s="179">
        <v>2000</v>
      </c>
      <c r="W2622" s="179" t="s">
        <v>2746</v>
      </c>
      <c r="X2622" s="179" t="s">
        <v>2959</v>
      </c>
      <c r="Y2622" s="179" t="s">
        <v>3055</v>
      </c>
      <c r="Z2622" s="270">
        <v>0.7</v>
      </c>
      <c r="AA2622" s="179">
        <v>2016</v>
      </c>
      <c r="AB2622" s="179">
        <v>0</v>
      </c>
      <c r="AC2622" s="79">
        <v>42236</v>
      </c>
      <c r="AD2622" s="179" t="s">
        <v>32</v>
      </c>
      <c r="AE2622" s="179"/>
      <c r="AF2622" s="179"/>
      <c r="AG2622" s="179" t="s">
        <v>3033</v>
      </c>
      <c r="AJ2622" s="1">
        <f t="shared" si="176"/>
        <v>0</v>
      </c>
    </row>
    <row r="2623" spans="1:36" ht="31.5" customHeight="1">
      <c r="A2623" s="179" t="s">
        <v>1052</v>
      </c>
      <c r="B2623" s="57" t="s">
        <v>11</v>
      </c>
      <c r="C2623" s="57" t="s">
        <v>873</v>
      </c>
      <c r="D2623" s="278">
        <v>42451</v>
      </c>
      <c r="E2623" s="59">
        <v>0.59583333333333333</v>
      </c>
      <c r="F2623" s="278">
        <v>42451</v>
      </c>
      <c r="G2623" s="59">
        <v>0.62152777777777779</v>
      </c>
      <c r="H2623" s="59">
        <v>2.5694444444444447E-2</v>
      </c>
      <c r="I2623" s="60"/>
      <c r="J2623" s="60" t="s">
        <v>1689</v>
      </c>
      <c r="K2623" s="60"/>
      <c r="L2623" s="71" t="s">
        <v>10</v>
      </c>
      <c r="M2623" s="72" t="s">
        <v>1749</v>
      </c>
      <c r="N2623" s="60" t="s">
        <v>3</v>
      </c>
      <c r="O2623" s="71" t="s">
        <v>8</v>
      </c>
      <c r="P2623" s="72" t="s">
        <v>1750</v>
      </c>
      <c r="Q2623" s="71" t="s">
        <v>1751</v>
      </c>
      <c r="R2623" s="167">
        <v>6</v>
      </c>
      <c r="S2623" s="167">
        <v>5</v>
      </c>
      <c r="T2623" s="167">
        <v>11</v>
      </c>
      <c r="U2623" s="179" t="s">
        <v>7</v>
      </c>
      <c r="V2623" s="179">
        <v>1993</v>
      </c>
      <c r="W2623" s="179" t="s">
        <v>2746</v>
      </c>
      <c r="X2623" s="179" t="s">
        <v>2932</v>
      </c>
      <c r="Y2623" s="179" t="s">
        <v>2967</v>
      </c>
      <c r="Z2623" s="270">
        <v>0.5</v>
      </c>
      <c r="AA2623" s="79">
        <v>42487</v>
      </c>
      <c r="AB2623" s="179">
        <v>1</v>
      </c>
      <c r="AC2623" s="79">
        <v>42446</v>
      </c>
      <c r="AD2623" s="179" t="s">
        <v>32</v>
      </c>
      <c r="AE2623" s="179"/>
      <c r="AF2623" s="179"/>
      <c r="AG2623" s="179" t="s">
        <v>3033</v>
      </c>
      <c r="AJ2623" s="1">
        <f t="shared" si="176"/>
        <v>0</v>
      </c>
    </row>
    <row r="2624" spans="1:36" ht="31.5" customHeight="1">
      <c r="A2624" s="179" t="s">
        <v>1052</v>
      </c>
      <c r="B2624" s="57" t="s">
        <v>11</v>
      </c>
      <c r="C2624" s="57" t="s">
        <v>873</v>
      </c>
      <c r="D2624" s="278">
        <v>42451</v>
      </c>
      <c r="E2624" s="59">
        <v>0.37916666666666665</v>
      </c>
      <c r="F2624" s="278">
        <v>42451</v>
      </c>
      <c r="G2624" s="59">
        <v>0.37916666666666665</v>
      </c>
      <c r="H2624" s="59">
        <v>0</v>
      </c>
      <c r="I2624" s="60"/>
      <c r="J2624" s="60" t="s">
        <v>459</v>
      </c>
      <c r="K2624" s="60" t="s">
        <v>9</v>
      </c>
      <c r="L2624" s="71" t="s">
        <v>10</v>
      </c>
      <c r="M2624" s="72" t="s">
        <v>1752</v>
      </c>
      <c r="N2624" s="60" t="s">
        <v>3</v>
      </c>
      <c r="O2624" s="71" t="s">
        <v>8</v>
      </c>
      <c r="P2624" s="72" t="s">
        <v>1752</v>
      </c>
      <c r="Q2624" s="71" t="s">
        <v>1697</v>
      </c>
      <c r="R2624" s="167">
        <v>4</v>
      </c>
      <c r="S2624" s="167">
        <v>4</v>
      </c>
      <c r="T2624" s="167">
        <v>8</v>
      </c>
      <c r="U2624" s="179" t="s">
        <v>29</v>
      </c>
      <c r="V2624" s="179">
        <v>1978</v>
      </c>
      <c r="W2624" s="179" t="s">
        <v>2746</v>
      </c>
      <c r="X2624" s="179" t="s">
        <v>2932</v>
      </c>
      <c r="Y2624" s="115" t="s">
        <v>3056</v>
      </c>
      <c r="Z2624" s="270">
        <v>0.6</v>
      </c>
      <c r="AA2624" s="79">
        <v>42940</v>
      </c>
      <c r="AB2624" s="179">
        <v>0</v>
      </c>
      <c r="AC2624" s="577">
        <v>42251</v>
      </c>
      <c r="AD2624" s="179" t="s">
        <v>32</v>
      </c>
      <c r="AE2624" s="115"/>
      <c r="AF2624" s="115"/>
      <c r="AG2624" s="179" t="s">
        <v>2943</v>
      </c>
      <c r="AJ2624" s="1">
        <f t="shared" si="176"/>
        <v>0</v>
      </c>
    </row>
    <row r="2625" spans="1:36" ht="47.25" customHeight="1">
      <c r="A2625" s="179" t="s">
        <v>1052</v>
      </c>
      <c r="B2625" s="57" t="s">
        <v>11</v>
      </c>
      <c r="C2625" s="57" t="s">
        <v>873</v>
      </c>
      <c r="D2625" s="278">
        <v>42451</v>
      </c>
      <c r="E2625" s="59">
        <v>0.41666666666666669</v>
      </c>
      <c r="F2625" s="278">
        <v>42451</v>
      </c>
      <c r="G2625" s="59">
        <v>0.44305555555555554</v>
      </c>
      <c r="H2625" s="59">
        <v>2.6388888888888889E-2</v>
      </c>
      <c r="I2625" s="60"/>
      <c r="J2625" s="60" t="s">
        <v>15</v>
      </c>
      <c r="K2625" s="60"/>
      <c r="L2625" s="71" t="s">
        <v>10</v>
      </c>
      <c r="M2625" s="72" t="s">
        <v>1753</v>
      </c>
      <c r="N2625" s="60" t="s">
        <v>3</v>
      </c>
      <c r="O2625" s="71" t="s">
        <v>8</v>
      </c>
      <c r="P2625" s="72" t="s">
        <v>1753</v>
      </c>
      <c r="Q2625" s="71" t="s">
        <v>1697</v>
      </c>
      <c r="R2625" s="167">
        <v>9</v>
      </c>
      <c r="S2625" s="167">
        <v>8</v>
      </c>
      <c r="T2625" s="167">
        <v>17</v>
      </c>
      <c r="U2625" s="179" t="s">
        <v>29</v>
      </c>
      <c r="V2625" s="179">
        <v>1983</v>
      </c>
      <c r="W2625" s="179" t="s">
        <v>2746</v>
      </c>
      <c r="X2625" s="179" t="s">
        <v>2932</v>
      </c>
      <c r="Y2625" s="115" t="s">
        <v>2970</v>
      </c>
      <c r="Z2625" s="270">
        <v>0.6</v>
      </c>
      <c r="AA2625" s="79">
        <v>42479</v>
      </c>
      <c r="AB2625" s="179">
        <v>3</v>
      </c>
      <c r="AC2625" s="577">
        <v>42353</v>
      </c>
      <c r="AD2625" s="179" t="s">
        <v>32</v>
      </c>
      <c r="AE2625" s="115"/>
      <c r="AF2625" s="115"/>
      <c r="AG2625" s="179" t="s">
        <v>3025</v>
      </c>
      <c r="AJ2625" s="1">
        <f t="shared" si="176"/>
        <v>0</v>
      </c>
    </row>
    <row r="2626" spans="1:36" ht="31.5" customHeight="1">
      <c r="A2626" s="179" t="s">
        <v>1052</v>
      </c>
      <c r="B2626" s="57" t="s">
        <v>11</v>
      </c>
      <c r="C2626" s="57" t="s">
        <v>873</v>
      </c>
      <c r="D2626" s="278">
        <v>42451</v>
      </c>
      <c r="E2626" s="59">
        <v>0.77361111111111114</v>
      </c>
      <c r="F2626" s="278">
        <v>42451</v>
      </c>
      <c r="G2626" s="59">
        <v>0.82291666666666663</v>
      </c>
      <c r="H2626" s="59">
        <v>4.9305555555555554E-2</v>
      </c>
      <c r="I2626" s="60"/>
      <c r="J2626" s="60" t="s">
        <v>1689</v>
      </c>
      <c r="K2626" s="60"/>
      <c r="L2626" s="71" t="s">
        <v>10</v>
      </c>
      <c r="M2626" s="72" t="s">
        <v>1754</v>
      </c>
      <c r="N2626" s="60" t="s">
        <v>3</v>
      </c>
      <c r="O2626" s="71" t="s">
        <v>8</v>
      </c>
      <c r="P2626" s="72" t="s">
        <v>1755</v>
      </c>
      <c r="Q2626" s="71" t="s">
        <v>1756</v>
      </c>
      <c r="R2626" s="167">
        <v>10</v>
      </c>
      <c r="S2626" s="167">
        <v>18</v>
      </c>
      <c r="T2626" s="167">
        <v>28</v>
      </c>
      <c r="U2626" s="179" t="s">
        <v>7</v>
      </c>
      <c r="V2626" s="179">
        <v>1991</v>
      </c>
      <c r="W2626" s="292" t="s">
        <v>2746</v>
      </c>
      <c r="X2626" s="177" t="s">
        <v>3026</v>
      </c>
      <c r="Y2626" s="115" t="s">
        <v>3057</v>
      </c>
      <c r="Z2626" s="270">
        <v>0.65</v>
      </c>
      <c r="AA2626" s="179">
        <v>2016</v>
      </c>
      <c r="AB2626" s="179">
        <v>0</v>
      </c>
      <c r="AC2626" s="577">
        <v>41702</v>
      </c>
      <c r="AD2626" s="179" t="s">
        <v>32</v>
      </c>
      <c r="AE2626" s="115"/>
      <c r="AF2626" s="115"/>
      <c r="AG2626" s="179" t="s">
        <v>2943</v>
      </c>
      <c r="AJ2626" s="1">
        <f t="shared" si="176"/>
        <v>0</v>
      </c>
    </row>
    <row r="2627" spans="1:36" ht="31.5" customHeight="1">
      <c r="A2627" s="179" t="s">
        <v>1052</v>
      </c>
      <c r="B2627" s="57" t="s">
        <v>11</v>
      </c>
      <c r="C2627" s="57" t="s">
        <v>873</v>
      </c>
      <c r="D2627" s="278">
        <v>42451</v>
      </c>
      <c r="E2627" s="59">
        <v>0.66249999999999998</v>
      </c>
      <c r="F2627" s="278">
        <v>42451</v>
      </c>
      <c r="G2627" s="59">
        <v>0.74861111111111101</v>
      </c>
      <c r="H2627" s="59">
        <v>8.6111111111111124E-2</v>
      </c>
      <c r="I2627" s="60"/>
      <c r="J2627" s="60" t="s">
        <v>459</v>
      </c>
      <c r="K2627" s="60" t="s">
        <v>15</v>
      </c>
      <c r="L2627" s="71" t="s">
        <v>10</v>
      </c>
      <c r="M2627" s="72" t="s">
        <v>1757</v>
      </c>
      <c r="N2627" s="60" t="s">
        <v>3</v>
      </c>
      <c r="O2627" s="71" t="s">
        <v>8</v>
      </c>
      <c r="P2627" s="72" t="s">
        <v>1758</v>
      </c>
      <c r="Q2627" s="71" t="s">
        <v>1759</v>
      </c>
      <c r="R2627" s="167">
        <v>9</v>
      </c>
      <c r="S2627" s="167">
        <v>14</v>
      </c>
      <c r="T2627" s="167">
        <v>23</v>
      </c>
      <c r="U2627" s="179" t="s">
        <v>7</v>
      </c>
      <c r="V2627" s="179">
        <v>1988</v>
      </c>
      <c r="W2627" s="292" t="s">
        <v>2746</v>
      </c>
      <c r="X2627" s="177" t="s">
        <v>3026</v>
      </c>
      <c r="Y2627" s="115" t="s">
        <v>3058</v>
      </c>
      <c r="Z2627" s="270">
        <v>0.7</v>
      </c>
      <c r="AA2627" s="179">
        <v>2017</v>
      </c>
      <c r="AB2627" s="179">
        <v>0</v>
      </c>
      <c r="AC2627" s="577">
        <v>42394</v>
      </c>
      <c r="AD2627" s="179" t="s">
        <v>32</v>
      </c>
      <c r="AE2627" s="115"/>
      <c r="AF2627" s="115"/>
      <c r="AG2627" s="179" t="s">
        <v>3033</v>
      </c>
      <c r="AJ2627" s="1">
        <f t="shared" si="176"/>
        <v>0</v>
      </c>
    </row>
    <row r="2628" spans="1:36" ht="47.25" customHeight="1">
      <c r="A2628" s="179" t="s">
        <v>1052</v>
      </c>
      <c r="B2628" s="57" t="s">
        <v>11</v>
      </c>
      <c r="C2628" s="57" t="s">
        <v>873</v>
      </c>
      <c r="D2628" s="278">
        <v>42451</v>
      </c>
      <c r="E2628" s="59">
        <v>0.79236111111111107</v>
      </c>
      <c r="F2628" s="278">
        <v>42451</v>
      </c>
      <c r="G2628" s="59">
        <v>0.84375</v>
      </c>
      <c r="H2628" s="59">
        <v>5.1388888888888894E-2</v>
      </c>
      <c r="I2628" s="60"/>
      <c r="J2628" s="60" t="s">
        <v>1689</v>
      </c>
      <c r="K2628" s="60"/>
      <c r="L2628" s="71" t="s">
        <v>10</v>
      </c>
      <c r="M2628" s="72" t="s">
        <v>1760</v>
      </c>
      <c r="N2628" s="60" t="s">
        <v>3</v>
      </c>
      <c r="O2628" s="71" t="s">
        <v>8</v>
      </c>
      <c r="P2628" s="72" t="s">
        <v>1760</v>
      </c>
      <c r="Q2628" s="71" t="s">
        <v>1761</v>
      </c>
      <c r="R2628" s="167">
        <v>7</v>
      </c>
      <c r="S2628" s="167">
        <v>7</v>
      </c>
      <c r="T2628" s="167">
        <v>14</v>
      </c>
      <c r="U2628" s="179" t="s">
        <v>29</v>
      </c>
      <c r="V2628" s="179">
        <v>1986</v>
      </c>
      <c r="W2628" s="179" t="s">
        <v>2746</v>
      </c>
      <c r="X2628" s="179" t="s">
        <v>2932</v>
      </c>
      <c r="Y2628" s="115" t="s">
        <v>3059</v>
      </c>
      <c r="Z2628" s="270">
        <v>0.7</v>
      </c>
      <c r="AA2628" s="79">
        <v>42670</v>
      </c>
      <c r="AB2628" s="179" t="s">
        <v>2215</v>
      </c>
      <c r="AC2628" s="577">
        <v>42329</v>
      </c>
      <c r="AD2628" s="179" t="s">
        <v>32</v>
      </c>
      <c r="AE2628" s="115"/>
      <c r="AF2628" s="115"/>
      <c r="AG2628" s="179" t="s">
        <v>3060</v>
      </c>
      <c r="AJ2628" s="1">
        <f t="shared" si="176"/>
        <v>0</v>
      </c>
    </row>
    <row r="2629" spans="1:36" ht="47.25" customHeight="1">
      <c r="A2629" s="179" t="s">
        <v>1052</v>
      </c>
      <c r="B2629" s="57" t="s">
        <v>11</v>
      </c>
      <c r="C2629" s="57" t="s">
        <v>873</v>
      </c>
      <c r="D2629" s="278">
        <v>42451</v>
      </c>
      <c r="E2629" s="59">
        <v>0.84375</v>
      </c>
      <c r="F2629" s="278">
        <v>42451</v>
      </c>
      <c r="G2629" s="59">
        <v>0.94861111111111107</v>
      </c>
      <c r="H2629" s="59">
        <v>0.10486111111111111</v>
      </c>
      <c r="I2629" s="60">
        <v>12</v>
      </c>
      <c r="J2629" s="60" t="s">
        <v>1689</v>
      </c>
      <c r="K2629" s="60"/>
      <c r="L2629" s="71" t="s">
        <v>10</v>
      </c>
      <c r="M2629" s="72" t="s">
        <v>1762</v>
      </c>
      <c r="N2629" s="60" t="s">
        <v>3</v>
      </c>
      <c r="O2629" s="71" t="s">
        <v>8</v>
      </c>
      <c r="P2629" s="72" t="s">
        <v>1762</v>
      </c>
      <c r="Q2629" s="71" t="s">
        <v>1763</v>
      </c>
      <c r="R2629" s="167">
        <v>5</v>
      </c>
      <c r="S2629" s="167">
        <v>5</v>
      </c>
      <c r="T2629" s="167">
        <v>10</v>
      </c>
      <c r="U2629" s="179" t="s">
        <v>7</v>
      </c>
      <c r="V2629" s="179">
        <v>1990</v>
      </c>
      <c r="W2629" s="292" t="s">
        <v>2725</v>
      </c>
      <c r="X2629" s="177" t="s">
        <v>3026</v>
      </c>
      <c r="Y2629" s="179" t="s">
        <v>3061</v>
      </c>
      <c r="Z2629" s="270">
        <v>0.7</v>
      </c>
      <c r="AA2629" s="179">
        <v>2017</v>
      </c>
      <c r="AB2629" s="179">
        <v>0</v>
      </c>
      <c r="AC2629" s="79">
        <v>42037</v>
      </c>
      <c r="AD2629" s="179" t="s">
        <v>32</v>
      </c>
      <c r="AE2629" s="179"/>
      <c r="AF2629" s="179"/>
      <c r="AG2629" s="179" t="s">
        <v>3060</v>
      </c>
      <c r="AJ2629" s="1">
        <f t="shared" si="176"/>
        <v>0</v>
      </c>
    </row>
    <row r="2630" spans="1:36" ht="47.25" customHeight="1">
      <c r="A2630" s="179" t="s">
        <v>1052</v>
      </c>
      <c r="B2630" s="57" t="s">
        <v>11</v>
      </c>
      <c r="C2630" s="57" t="s">
        <v>376</v>
      </c>
      <c r="D2630" s="278">
        <v>42451</v>
      </c>
      <c r="E2630" s="59">
        <v>0.62986111111111109</v>
      </c>
      <c r="F2630" s="278">
        <v>42451</v>
      </c>
      <c r="G2630" s="59">
        <v>0.62986111111111109</v>
      </c>
      <c r="H2630" s="59">
        <v>0</v>
      </c>
      <c r="I2630" s="60">
        <v>522</v>
      </c>
      <c r="J2630" s="60" t="s">
        <v>1298</v>
      </c>
      <c r="K2630" s="60" t="s">
        <v>9</v>
      </c>
      <c r="L2630" s="71" t="s">
        <v>17</v>
      </c>
      <c r="M2630" s="72" t="s">
        <v>1731</v>
      </c>
      <c r="N2630" s="60">
        <v>110</v>
      </c>
      <c r="O2630" s="71" t="s">
        <v>8</v>
      </c>
      <c r="P2630" s="72" t="s">
        <v>1731</v>
      </c>
      <c r="Q2630" s="71" t="s">
        <v>4056</v>
      </c>
      <c r="R2630" s="167">
        <v>85</v>
      </c>
      <c r="S2630" s="167">
        <v>171</v>
      </c>
      <c r="T2630" s="167">
        <v>256</v>
      </c>
      <c r="U2630" s="179"/>
      <c r="V2630" s="179"/>
      <c r="W2630" s="179"/>
      <c r="X2630" s="179"/>
      <c r="Y2630" s="179"/>
      <c r="Z2630" s="179"/>
      <c r="AA2630" s="179"/>
      <c r="AB2630" s="179"/>
      <c r="AC2630" s="179"/>
      <c r="AD2630" s="179" t="s">
        <v>38</v>
      </c>
      <c r="AE2630" s="179"/>
      <c r="AF2630" s="179"/>
      <c r="AG2630" s="179" t="s">
        <v>2943</v>
      </c>
      <c r="AJ2630" s="1">
        <f t="shared" si="176"/>
        <v>0</v>
      </c>
    </row>
    <row r="2631" spans="1:36" ht="31.5" customHeight="1">
      <c r="A2631" s="179" t="s">
        <v>1052</v>
      </c>
      <c r="B2631" s="57" t="s">
        <v>11</v>
      </c>
      <c r="C2631" s="57" t="s">
        <v>11</v>
      </c>
      <c r="D2631" s="278">
        <v>42455</v>
      </c>
      <c r="E2631" s="59">
        <v>0.49652777777777773</v>
      </c>
      <c r="F2631" s="278">
        <v>42455</v>
      </c>
      <c r="G2631" s="59">
        <v>0.49652777777777773</v>
      </c>
      <c r="H2631" s="59">
        <v>0</v>
      </c>
      <c r="I2631" s="60">
        <v>10</v>
      </c>
      <c r="J2631" s="60" t="s">
        <v>144</v>
      </c>
      <c r="K2631" s="60" t="s">
        <v>9</v>
      </c>
      <c r="L2631" s="71" t="s">
        <v>30</v>
      </c>
      <c r="M2631" s="72" t="s">
        <v>1924</v>
      </c>
      <c r="N2631" s="60" t="s">
        <v>3</v>
      </c>
      <c r="O2631" s="71" t="s">
        <v>8</v>
      </c>
      <c r="P2631" s="72" t="s">
        <v>1924</v>
      </c>
      <c r="Q2631" s="71" t="s">
        <v>1925</v>
      </c>
      <c r="R2631" s="167">
        <v>1</v>
      </c>
      <c r="S2631" s="167"/>
      <c r="T2631" s="167">
        <v>0.8</v>
      </c>
      <c r="U2631" s="179" t="s">
        <v>29</v>
      </c>
      <c r="V2631" s="179">
        <v>1987</v>
      </c>
      <c r="W2631" s="292" t="s">
        <v>2746</v>
      </c>
      <c r="X2631" s="177" t="s">
        <v>3026</v>
      </c>
      <c r="Y2631" s="115" t="s">
        <v>3063</v>
      </c>
      <c r="Z2631" s="270">
        <v>0.7</v>
      </c>
      <c r="AA2631" s="179">
        <v>2017</v>
      </c>
      <c r="AB2631" s="179">
        <v>1</v>
      </c>
      <c r="AC2631" s="577">
        <v>42321</v>
      </c>
      <c r="AD2631" s="179" t="s">
        <v>28</v>
      </c>
      <c r="AE2631" s="731"/>
      <c r="AF2631" s="731"/>
      <c r="AG2631" s="482" t="s">
        <v>3064</v>
      </c>
      <c r="AJ2631" s="1">
        <f t="shared" si="176"/>
        <v>-0.19999999999999996</v>
      </c>
    </row>
    <row r="2632" spans="1:36" ht="31.5" customHeight="1">
      <c r="A2632" s="179" t="s">
        <v>2039</v>
      </c>
      <c r="B2632" s="57" t="s">
        <v>11</v>
      </c>
      <c r="C2632" s="57" t="s">
        <v>873</v>
      </c>
      <c r="D2632" s="278">
        <v>42466</v>
      </c>
      <c r="E2632" s="59">
        <v>0.42499999999999999</v>
      </c>
      <c r="F2632" s="278">
        <v>42466</v>
      </c>
      <c r="G2632" s="59">
        <v>0.42499999999999999</v>
      </c>
      <c r="H2632" s="59">
        <v>0</v>
      </c>
      <c r="I2632" s="60">
        <v>27</v>
      </c>
      <c r="J2632" s="60" t="s">
        <v>576</v>
      </c>
      <c r="K2632" s="60"/>
      <c r="L2632" s="71" t="s">
        <v>17</v>
      </c>
      <c r="M2632" s="72" t="s">
        <v>2072</v>
      </c>
      <c r="N2632" s="60">
        <v>110</v>
      </c>
      <c r="O2632" s="71" t="s">
        <v>14</v>
      </c>
      <c r="P2632" s="72" t="s">
        <v>2072</v>
      </c>
      <c r="Q2632" s="71" t="s">
        <v>2073</v>
      </c>
      <c r="R2632" s="167">
        <v>2</v>
      </c>
      <c r="S2632" s="167">
        <v>10</v>
      </c>
      <c r="T2632" s="167">
        <v>12</v>
      </c>
      <c r="U2632" s="179" t="s">
        <v>34</v>
      </c>
      <c r="V2632" s="179"/>
      <c r="W2632" s="179"/>
      <c r="X2632" s="179"/>
      <c r="Y2632" s="179"/>
      <c r="Z2632" s="179"/>
      <c r="AA2632" s="179"/>
      <c r="AB2632" s="179"/>
      <c r="AC2632" s="179"/>
      <c r="AD2632" s="179" t="s">
        <v>38</v>
      </c>
      <c r="AE2632" s="179"/>
      <c r="AF2632" s="179"/>
      <c r="AG2632" s="179" t="s">
        <v>3065</v>
      </c>
      <c r="AJ2632" s="1">
        <f t="shared" si="176"/>
        <v>0</v>
      </c>
    </row>
    <row r="2633" spans="1:36" ht="31.5" customHeight="1">
      <c r="A2633" s="179" t="s">
        <v>2039</v>
      </c>
      <c r="B2633" s="57" t="s">
        <v>11</v>
      </c>
      <c r="C2633" s="57" t="s">
        <v>11</v>
      </c>
      <c r="D2633" s="278">
        <v>42469</v>
      </c>
      <c r="E2633" s="59">
        <v>0.88194444444444453</v>
      </c>
      <c r="F2633" s="278">
        <v>42469</v>
      </c>
      <c r="G2633" s="59">
        <v>0.94444444444444453</v>
      </c>
      <c r="H2633" s="59">
        <v>6.25E-2</v>
      </c>
      <c r="I2633" s="60">
        <v>5</v>
      </c>
      <c r="J2633" s="60" t="s">
        <v>459</v>
      </c>
      <c r="K2633" s="60" t="s">
        <v>15</v>
      </c>
      <c r="L2633" s="71" t="s">
        <v>10</v>
      </c>
      <c r="M2633" s="72" t="s">
        <v>2112</v>
      </c>
      <c r="N2633" s="60" t="s">
        <v>3</v>
      </c>
      <c r="O2633" s="71" t="s">
        <v>8</v>
      </c>
      <c r="P2633" s="72" t="s">
        <v>2112</v>
      </c>
      <c r="Q2633" s="71" t="s">
        <v>2113</v>
      </c>
      <c r="R2633" s="167">
        <v>7</v>
      </c>
      <c r="S2633" s="167"/>
      <c r="T2633" s="167">
        <v>7</v>
      </c>
      <c r="U2633" s="179" t="s">
        <v>7</v>
      </c>
      <c r="V2633" s="179">
        <v>1986</v>
      </c>
      <c r="W2633" s="179" t="s">
        <v>2746</v>
      </c>
      <c r="X2633" s="179" t="s">
        <v>2932</v>
      </c>
      <c r="Y2633" s="179" t="s">
        <v>3066</v>
      </c>
      <c r="Z2633" s="179">
        <v>50</v>
      </c>
      <c r="AA2633" s="571" t="s">
        <v>3067</v>
      </c>
      <c r="AB2633" s="179">
        <v>0</v>
      </c>
      <c r="AC2633" s="79">
        <v>42204</v>
      </c>
      <c r="AD2633" s="179" t="s">
        <v>0</v>
      </c>
      <c r="AE2633" s="179"/>
      <c r="AF2633" s="179"/>
      <c r="AG2633" s="482" t="s">
        <v>3033</v>
      </c>
      <c r="AJ2633" s="1">
        <f t="shared" si="176"/>
        <v>0</v>
      </c>
    </row>
    <row r="2634" spans="1:36" ht="63" customHeight="1">
      <c r="A2634" s="179" t="s">
        <v>672</v>
      </c>
      <c r="B2634" s="179" t="s">
        <v>6</v>
      </c>
      <c r="C2634" s="179" t="s">
        <v>1873</v>
      </c>
      <c r="D2634" s="169">
        <v>42425</v>
      </c>
      <c r="E2634" s="176">
        <v>0.87986111111111109</v>
      </c>
      <c r="F2634" s="169">
        <v>42425</v>
      </c>
      <c r="G2634" s="176">
        <v>0.87986111111111109</v>
      </c>
      <c r="H2634" s="176">
        <v>0</v>
      </c>
      <c r="I2634" s="179">
        <v>27</v>
      </c>
      <c r="J2634" s="179" t="s">
        <v>303</v>
      </c>
      <c r="K2634" s="179"/>
      <c r="L2634" s="179" t="s">
        <v>12</v>
      </c>
      <c r="M2634" s="179" t="s">
        <v>3524</v>
      </c>
      <c r="N2634" s="179" t="s">
        <v>3</v>
      </c>
      <c r="O2634" s="179" t="s">
        <v>2</v>
      </c>
      <c r="P2634" s="179" t="s">
        <v>3525</v>
      </c>
      <c r="Q2634" s="179" t="s">
        <v>3526</v>
      </c>
      <c r="R2634" s="179"/>
      <c r="S2634" s="179">
        <v>4.8</v>
      </c>
      <c r="T2634" s="179">
        <f>SUM(R2634:S2634)</f>
        <v>4.8</v>
      </c>
      <c r="U2634" s="80" t="s">
        <v>37</v>
      </c>
      <c r="V2634" s="80">
        <v>1989</v>
      </c>
      <c r="W2634" s="80" t="s">
        <v>3527</v>
      </c>
      <c r="X2634" s="80" t="s">
        <v>2959</v>
      </c>
      <c r="Y2634" s="337">
        <v>42424</v>
      </c>
      <c r="Z2634" s="80">
        <v>100</v>
      </c>
      <c r="AA2634" s="337"/>
      <c r="AB2634" s="80"/>
      <c r="AC2634" s="337"/>
      <c r="AD2634" s="115" t="s">
        <v>23</v>
      </c>
      <c r="AE2634" s="93"/>
      <c r="AF2634" s="93"/>
      <c r="AG2634" s="93"/>
      <c r="AJ2634" s="1">
        <f t="shared" si="176"/>
        <v>0</v>
      </c>
    </row>
    <row r="2635" spans="1:36" ht="31.5" customHeight="1">
      <c r="A2635" s="179" t="s">
        <v>2039</v>
      </c>
      <c r="B2635" s="57" t="s">
        <v>11</v>
      </c>
      <c r="C2635" s="57" t="s">
        <v>11</v>
      </c>
      <c r="D2635" s="278">
        <v>42470</v>
      </c>
      <c r="E2635" s="59">
        <v>0.68402777777777779</v>
      </c>
      <c r="F2635" s="278">
        <v>42470</v>
      </c>
      <c r="G2635" s="59">
        <v>0.7944444444444444</v>
      </c>
      <c r="H2635" s="59">
        <v>0.11041666666666666</v>
      </c>
      <c r="I2635" s="60">
        <v>17</v>
      </c>
      <c r="J2635" s="60" t="s">
        <v>144</v>
      </c>
      <c r="K2635" s="60" t="s">
        <v>15</v>
      </c>
      <c r="L2635" s="71" t="s">
        <v>10</v>
      </c>
      <c r="M2635" s="72" t="s">
        <v>2121</v>
      </c>
      <c r="N2635" s="60" t="s">
        <v>3</v>
      </c>
      <c r="O2635" s="71" t="s">
        <v>8</v>
      </c>
      <c r="P2635" s="72" t="s">
        <v>2121</v>
      </c>
      <c r="Q2635" s="71" t="s">
        <v>2122</v>
      </c>
      <c r="R2635" s="167">
        <v>16</v>
      </c>
      <c r="S2635" s="167">
        <v>3</v>
      </c>
      <c r="T2635" s="167">
        <v>19</v>
      </c>
      <c r="U2635" s="179" t="s">
        <v>7</v>
      </c>
      <c r="V2635" s="179">
        <v>1981</v>
      </c>
      <c r="W2635" s="179" t="s">
        <v>2746</v>
      </c>
      <c r="X2635" s="179" t="s">
        <v>2932</v>
      </c>
      <c r="Y2635" s="179" t="s">
        <v>3068</v>
      </c>
      <c r="Z2635" s="179">
        <v>50</v>
      </c>
      <c r="AA2635" s="79">
        <v>42706</v>
      </c>
      <c r="AB2635" s="179">
        <v>4</v>
      </c>
      <c r="AC2635" s="79">
        <v>42403</v>
      </c>
      <c r="AD2635" s="179" t="s">
        <v>0</v>
      </c>
      <c r="AE2635" s="179"/>
      <c r="AF2635" s="179"/>
      <c r="AG2635" s="482" t="s">
        <v>3033</v>
      </c>
      <c r="AJ2635" s="1">
        <f t="shared" si="176"/>
        <v>0</v>
      </c>
    </row>
    <row r="2636" spans="1:36" ht="126">
      <c r="A2636" s="94" t="s">
        <v>13179</v>
      </c>
      <c r="B2636" s="596" t="s">
        <v>12578</v>
      </c>
      <c r="C2636" s="596" t="s">
        <v>12579</v>
      </c>
      <c r="D2636" s="786">
        <v>42710</v>
      </c>
      <c r="E2636" s="593">
        <v>0.81180555555555556</v>
      </c>
      <c r="F2636" s="786">
        <v>42710</v>
      </c>
      <c r="G2636" s="593">
        <v>0.875</v>
      </c>
      <c r="H2636" s="787">
        <f>G2636-E2636</f>
        <v>6.3194444444444442E-2</v>
      </c>
      <c r="I2636" s="595">
        <v>32</v>
      </c>
      <c r="J2636" s="595" t="s">
        <v>303</v>
      </c>
      <c r="K2636" s="596" t="s">
        <v>21</v>
      </c>
      <c r="L2636" s="596" t="s">
        <v>10</v>
      </c>
      <c r="M2636" s="595" t="s">
        <v>13289</v>
      </c>
      <c r="N2636" s="792" t="s">
        <v>3</v>
      </c>
      <c r="O2636" s="595" t="s">
        <v>8</v>
      </c>
      <c r="P2636" s="595" t="s">
        <v>13503</v>
      </c>
      <c r="Q2636" s="595" t="s">
        <v>13290</v>
      </c>
      <c r="R2636" s="790">
        <v>3.9969999999999999</v>
      </c>
      <c r="S2636" s="790">
        <v>0.8</v>
      </c>
      <c r="T2636" s="803">
        <v>4.7969999999999997</v>
      </c>
      <c r="U2636" s="792" t="s">
        <v>37</v>
      </c>
      <c r="V2636" s="792">
        <v>2014</v>
      </c>
      <c r="W2636" s="792" t="s">
        <v>14400</v>
      </c>
      <c r="X2636" s="792" t="s">
        <v>14401</v>
      </c>
      <c r="Y2636" s="793" t="s">
        <v>14402</v>
      </c>
      <c r="Z2636" s="792">
        <v>100</v>
      </c>
      <c r="AA2636" s="793" t="s">
        <v>14403</v>
      </c>
      <c r="AB2636" s="792" t="s">
        <v>141</v>
      </c>
      <c r="AC2636" s="793">
        <v>42440</v>
      </c>
      <c r="AD2636" s="792" t="s">
        <v>23</v>
      </c>
      <c r="AE2636" s="792"/>
      <c r="AF2636" s="792"/>
      <c r="AG2636" s="792"/>
      <c r="AJ2636" s="1">
        <f t="shared" si="176"/>
        <v>0</v>
      </c>
    </row>
    <row r="2637" spans="1:36" ht="37.5" customHeight="1">
      <c r="A2637" s="94" t="s">
        <v>13179</v>
      </c>
      <c r="B2637" s="596" t="s">
        <v>12578</v>
      </c>
      <c r="C2637" s="596" t="s">
        <v>12579</v>
      </c>
      <c r="D2637" s="786">
        <v>42708</v>
      </c>
      <c r="E2637" s="593">
        <v>0.17916666666666667</v>
      </c>
      <c r="F2637" s="786">
        <v>42708</v>
      </c>
      <c r="G2637" s="593">
        <v>0.24652777777777779</v>
      </c>
      <c r="H2637" s="787">
        <f>G2637-E2637</f>
        <v>6.7361111111111122E-2</v>
      </c>
      <c r="I2637" s="595">
        <v>22</v>
      </c>
      <c r="J2637" s="595" t="s">
        <v>5344</v>
      </c>
      <c r="K2637" s="595" t="s">
        <v>146</v>
      </c>
      <c r="L2637" s="596" t="s">
        <v>4</v>
      </c>
      <c r="M2637" s="595" t="s">
        <v>13253</v>
      </c>
      <c r="N2637" s="792">
        <v>35</v>
      </c>
      <c r="O2637" s="595" t="s">
        <v>14</v>
      </c>
      <c r="P2637" s="595" t="s">
        <v>13254</v>
      </c>
      <c r="Q2637" s="595" t="s">
        <v>13255</v>
      </c>
      <c r="R2637" s="790">
        <v>4.7691666666666661</v>
      </c>
      <c r="S2637" s="790"/>
      <c r="T2637" s="807">
        <v>4.7720000000000002</v>
      </c>
      <c r="U2637" s="792" t="s">
        <v>34</v>
      </c>
      <c r="V2637" s="792">
        <v>2016</v>
      </c>
      <c r="W2637" s="792" t="s">
        <v>14394</v>
      </c>
      <c r="X2637" s="792" t="s">
        <v>14395</v>
      </c>
      <c r="Y2637" s="793" t="s">
        <v>14396</v>
      </c>
      <c r="Z2637" s="792">
        <v>100</v>
      </c>
      <c r="AA2637" s="793" t="s">
        <v>14397</v>
      </c>
      <c r="AB2637" s="792"/>
      <c r="AC2637" s="792"/>
      <c r="AD2637" s="792" t="s">
        <v>23</v>
      </c>
      <c r="AE2637" s="792"/>
      <c r="AF2637" s="792"/>
      <c r="AG2637" s="792"/>
      <c r="AJ2637" s="1">
        <f t="shared" si="176"/>
        <v>2.8333333333341315E-3</v>
      </c>
    </row>
    <row r="2638" spans="1:36" ht="47.25" customHeight="1">
      <c r="A2638" s="179" t="s">
        <v>2039</v>
      </c>
      <c r="B2638" s="57" t="s">
        <v>11</v>
      </c>
      <c r="C2638" s="57" t="s">
        <v>873</v>
      </c>
      <c r="D2638" s="278">
        <v>42479</v>
      </c>
      <c r="E2638" s="59">
        <v>0.39583333333333331</v>
      </c>
      <c r="F2638" s="278">
        <v>42479</v>
      </c>
      <c r="G2638" s="59">
        <v>0.5541666666666667</v>
      </c>
      <c r="H2638" s="59">
        <v>0.15416666666666667</v>
      </c>
      <c r="I2638" s="60">
        <v>3</v>
      </c>
      <c r="J2638" s="60" t="s">
        <v>459</v>
      </c>
      <c r="K2638" s="60" t="s">
        <v>9</v>
      </c>
      <c r="L2638" s="71" t="s">
        <v>30</v>
      </c>
      <c r="M2638" s="72" t="s">
        <v>2240</v>
      </c>
      <c r="N2638" s="60" t="s">
        <v>3</v>
      </c>
      <c r="O2638" s="71" t="s">
        <v>8</v>
      </c>
      <c r="P2638" s="72" t="s">
        <v>2240</v>
      </c>
      <c r="Q2638" s="71" t="s">
        <v>2241</v>
      </c>
      <c r="R2638" s="167">
        <v>3</v>
      </c>
      <c r="S2638" s="167"/>
      <c r="T2638" s="167">
        <v>3</v>
      </c>
      <c r="U2638" s="179"/>
      <c r="V2638" s="179"/>
      <c r="W2638" s="179"/>
      <c r="X2638" s="179"/>
      <c r="Y2638" s="250"/>
      <c r="Z2638" s="250"/>
      <c r="AA2638" s="250"/>
      <c r="AB2638" s="250"/>
      <c r="AC2638" s="250"/>
      <c r="AD2638" s="179" t="s">
        <v>28</v>
      </c>
      <c r="AE2638" s="179"/>
      <c r="AF2638" s="179"/>
      <c r="AG2638" s="179" t="s">
        <v>3070</v>
      </c>
      <c r="AJ2638" s="1">
        <f t="shared" si="176"/>
        <v>0</v>
      </c>
    </row>
    <row r="2639" spans="1:36" ht="31.5" customHeight="1">
      <c r="A2639" s="179" t="s">
        <v>2039</v>
      </c>
      <c r="B2639" s="57" t="s">
        <v>11</v>
      </c>
      <c r="C2639" s="57" t="s">
        <v>11</v>
      </c>
      <c r="D2639" s="278">
        <v>42482</v>
      </c>
      <c r="E2639" s="59">
        <v>0.41944444444444445</v>
      </c>
      <c r="F2639" s="278">
        <v>42482</v>
      </c>
      <c r="G2639" s="59">
        <v>0.41944444444444445</v>
      </c>
      <c r="H2639" s="59">
        <v>0</v>
      </c>
      <c r="I2639" s="60">
        <v>13</v>
      </c>
      <c r="J2639" s="60" t="s">
        <v>576</v>
      </c>
      <c r="K2639" s="60" t="s">
        <v>2281</v>
      </c>
      <c r="L2639" s="71" t="s">
        <v>10</v>
      </c>
      <c r="M2639" s="72" t="s">
        <v>2282</v>
      </c>
      <c r="N2639" s="60">
        <v>35</v>
      </c>
      <c r="O2639" s="71" t="s">
        <v>14</v>
      </c>
      <c r="P2639" s="72" t="s">
        <v>2282</v>
      </c>
      <c r="Q2639" s="71" t="s">
        <v>2283</v>
      </c>
      <c r="R2639" s="167">
        <v>1</v>
      </c>
      <c r="S2639" s="167"/>
      <c r="T2639" s="167">
        <v>1</v>
      </c>
      <c r="U2639" s="179"/>
      <c r="V2639" s="179"/>
      <c r="W2639" s="179"/>
      <c r="X2639" s="179"/>
      <c r="Y2639" s="250"/>
      <c r="Z2639" s="250"/>
      <c r="AA2639" s="250"/>
      <c r="AB2639" s="250"/>
      <c r="AC2639" s="250"/>
      <c r="AD2639" s="179" t="s">
        <v>31</v>
      </c>
      <c r="AE2639" s="179"/>
      <c r="AF2639" s="179"/>
      <c r="AG2639" s="179" t="s">
        <v>3071</v>
      </c>
      <c r="AJ2639" s="1">
        <f t="shared" si="176"/>
        <v>0</v>
      </c>
    </row>
    <row r="2640" spans="1:36" ht="78.75" customHeight="1">
      <c r="A2640" s="179" t="s">
        <v>2039</v>
      </c>
      <c r="B2640" s="179" t="s">
        <v>6</v>
      </c>
      <c r="C2640" s="179" t="s">
        <v>1863</v>
      </c>
      <c r="D2640" s="169">
        <v>42462</v>
      </c>
      <c r="E2640" s="176">
        <v>0.11041666666666666</v>
      </c>
      <c r="F2640" s="169">
        <v>42462</v>
      </c>
      <c r="G2640" s="176">
        <v>0.16319444444444445</v>
      </c>
      <c r="H2640" s="176">
        <v>5.2777777777777778E-2</v>
      </c>
      <c r="I2640" s="179">
        <v>11</v>
      </c>
      <c r="J2640" s="179"/>
      <c r="K2640" s="179" t="s">
        <v>21</v>
      </c>
      <c r="L2640" s="179" t="s">
        <v>4</v>
      </c>
      <c r="M2640" s="179" t="s">
        <v>2318</v>
      </c>
      <c r="N2640" s="179" t="s">
        <v>3</v>
      </c>
      <c r="O2640" s="179" t="s">
        <v>8</v>
      </c>
      <c r="P2640" s="179" t="s">
        <v>2319</v>
      </c>
      <c r="Q2640" s="179" t="s">
        <v>2320</v>
      </c>
      <c r="R2640" s="179">
        <v>4.7</v>
      </c>
      <c r="S2640" s="179"/>
      <c r="T2640" s="179">
        <v>4.7</v>
      </c>
      <c r="U2640" s="80" t="s">
        <v>37</v>
      </c>
      <c r="V2640" s="80" t="s">
        <v>3935</v>
      </c>
      <c r="W2640" s="80" t="s">
        <v>3936</v>
      </c>
      <c r="X2640" s="80" t="s">
        <v>3937</v>
      </c>
      <c r="Y2640" s="80" t="s">
        <v>3938</v>
      </c>
      <c r="Z2640" s="80"/>
      <c r="AA2640" s="80" t="s">
        <v>3939</v>
      </c>
      <c r="AB2640" s="80"/>
      <c r="AC2640" s="80"/>
      <c r="AD2640" s="115" t="s">
        <v>23</v>
      </c>
      <c r="AE2640" s="80"/>
      <c r="AF2640" s="80"/>
      <c r="AG2640" s="80"/>
      <c r="AJ2640" s="1">
        <f t="shared" si="176"/>
        <v>0</v>
      </c>
    </row>
    <row r="2641" spans="1:37" ht="31.5" customHeight="1">
      <c r="A2641" s="179" t="s">
        <v>2039</v>
      </c>
      <c r="B2641" s="57" t="s">
        <v>11</v>
      </c>
      <c r="C2641" s="57" t="s">
        <v>873</v>
      </c>
      <c r="D2641" s="278">
        <v>42487</v>
      </c>
      <c r="E2641" s="59">
        <v>0.28333333333333333</v>
      </c>
      <c r="F2641" s="278">
        <v>42487</v>
      </c>
      <c r="G2641" s="59">
        <v>0.38194444444444442</v>
      </c>
      <c r="H2641" s="59">
        <v>9.8611111111111108E-2</v>
      </c>
      <c r="I2641" s="60">
        <v>7</v>
      </c>
      <c r="J2641" s="60" t="s">
        <v>144</v>
      </c>
      <c r="K2641" s="60" t="s">
        <v>297</v>
      </c>
      <c r="L2641" s="71" t="s">
        <v>4</v>
      </c>
      <c r="M2641" s="72" t="s">
        <v>2413</v>
      </c>
      <c r="N2641" s="60" t="s">
        <v>3</v>
      </c>
      <c r="O2641" s="71" t="s">
        <v>8</v>
      </c>
      <c r="P2641" s="72" t="s">
        <v>2413</v>
      </c>
      <c r="Q2641" s="71" t="s">
        <v>2414</v>
      </c>
      <c r="R2641" s="167">
        <v>5.5</v>
      </c>
      <c r="S2641" s="167"/>
      <c r="T2641" s="167">
        <v>5.5</v>
      </c>
      <c r="U2641" s="179"/>
      <c r="V2641" s="179"/>
      <c r="W2641" s="179"/>
      <c r="X2641" s="179"/>
      <c r="Y2641" s="179"/>
      <c r="Z2641" s="179"/>
      <c r="AA2641" s="179"/>
      <c r="AB2641" s="179"/>
      <c r="AC2641" s="179"/>
      <c r="AD2641" s="179" t="s">
        <v>0</v>
      </c>
      <c r="AE2641" s="179"/>
      <c r="AF2641" s="179"/>
      <c r="AG2641" s="179" t="s">
        <v>2941</v>
      </c>
      <c r="AJ2641" s="1">
        <f t="shared" si="176"/>
        <v>0</v>
      </c>
    </row>
    <row r="2642" spans="1:37" ht="31.5" customHeight="1">
      <c r="A2642" s="179" t="s">
        <v>2039</v>
      </c>
      <c r="B2642" s="57" t="s">
        <v>11</v>
      </c>
      <c r="C2642" s="57" t="s">
        <v>873</v>
      </c>
      <c r="D2642" s="278">
        <v>42487</v>
      </c>
      <c r="E2642" s="59">
        <v>0.97222222222222221</v>
      </c>
      <c r="F2642" s="278">
        <v>42487</v>
      </c>
      <c r="G2642" s="59">
        <v>0</v>
      </c>
      <c r="H2642" s="59">
        <v>2.7777777777777776E-2</v>
      </c>
      <c r="I2642" s="60">
        <v>8</v>
      </c>
      <c r="J2642" s="60" t="s">
        <v>2415</v>
      </c>
      <c r="K2642" s="60"/>
      <c r="L2642" s="71" t="s">
        <v>4</v>
      </c>
      <c r="M2642" s="72" t="s">
        <v>2416</v>
      </c>
      <c r="N2642" s="60" t="s">
        <v>3</v>
      </c>
      <c r="O2642" s="71" t="s">
        <v>8</v>
      </c>
      <c r="P2642" s="72" t="s">
        <v>2416</v>
      </c>
      <c r="Q2642" s="71" t="s">
        <v>2417</v>
      </c>
      <c r="R2642" s="167">
        <v>2.4</v>
      </c>
      <c r="S2642" s="167"/>
      <c r="T2642" s="167">
        <v>2.4</v>
      </c>
      <c r="U2642" s="179"/>
      <c r="V2642" s="179"/>
      <c r="W2642" s="179"/>
      <c r="X2642" s="179"/>
      <c r="Y2642" s="179"/>
      <c r="Z2642" s="179"/>
      <c r="AA2642" s="179"/>
      <c r="AB2642" s="179"/>
      <c r="AC2642" s="179"/>
      <c r="AD2642" s="179" t="s">
        <v>0</v>
      </c>
      <c r="AE2642" s="179"/>
      <c r="AF2642" s="179"/>
      <c r="AG2642" s="179" t="s">
        <v>2941</v>
      </c>
      <c r="AJ2642" s="1">
        <f t="shared" si="176"/>
        <v>0</v>
      </c>
    </row>
    <row r="2643" spans="1:37" ht="31.5" customHeight="1">
      <c r="A2643" s="179" t="s">
        <v>2467</v>
      </c>
      <c r="B2643" s="115" t="s">
        <v>11</v>
      </c>
      <c r="C2643" s="179" t="s">
        <v>1101</v>
      </c>
      <c r="D2643" s="169">
        <v>42492</v>
      </c>
      <c r="E2643" s="176">
        <v>0.77083333333333337</v>
      </c>
      <c r="F2643" s="169">
        <v>42492</v>
      </c>
      <c r="G2643" s="176">
        <v>0.79166666666666663</v>
      </c>
      <c r="H2643" s="176">
        <v>2.0833333333333332E-2</v>
      </c>
      <c r="I2643" s="179">
        <v>13</v>
      </c>
      <c r="J2643" s="480" t="s">
        <v>1689</v>
      </c>
      <c r="K2643" s="179"/>
      <c r="L2643" s="179" t="s">
        <v>4</v>
      </c>
      <c r="M2643" s="179" t="s">
        <v>2491</v>
      </c>
      <c r="N2643" s="179" t="s">
        <v>3</v>
      </c>
      <c r="O2643" s="179" t="s">
        <v>8</v>
      </c>
      <c r="P2643" s="179" t="s">
        <v>2492</v>
      </c>
      <c r="Q2643" s="61" t="s">
        <v>2493</v>
      </c>
      <c r="R2643" s="179">
        <v>4</v>
      </c>
      <c r="S2643" s="179">
        <v>0.8</v>
      </c>
      <c r="T2643" s="179">
        <v>4.8</v>
      </c>
      <c r="U2643" s="179" t="s">
        <v>7</v>
      </c>
      <c r="V2643" s="115"/>
      <c r="W2643" s="115"/>
      <c r="X2643" s="115"/>
      <c r="Y2643" s="115"/>
      <c r="Z2643" s="115"/>
      <c r="AA2643" s="115"/>
      <c r="AB2643" s="115"/>
      <c r="AC2643" s="115"/>
      <c r="AD2643" s="179" t="s">
        <v>0</v>
      </c>
      <c r="AE2643" s="115"/>
      <c r="AF2643" s="115"/>
      <c r="AG2643" s="179" t="s">
        <v>3069</v>
      </c>
      <c r="AJ2643" s="1">
        <f t="shared" si="176"/>
        <v>0</v>
      </c>
      <c r="AK2643" s="1">
        <f t="shared" ref="AK2643:AK2649" si="177">AJ2643-T2643</f>
        <v>-4.8</v>
      </c>
    </row>
    <row r="2644" spans="1:37" ht="31.5" customHeight="1">
      <c r="A2644" s="179" t="s">
        <v>2467</v>
      </c>
      <c r="B2644" s="481" t="s">
        <v>11</v>
      </c>
      <c r="C2644" s="482" t="s">
        <v>873</v>
      </c>
      <c r="D2644" s="169">
        <v>42494</v>
      </c>
      <c r="E2644" s="176">
        <v>0.4597222222222222</v>
      </c>
      <c r="F2644" s="169">
        <v>42494</v>
      </c>
      <c r="G2644" s="176">
        <v>0.47638888888888892</v>
      </c>
      <c r="H2644" s="176">
        <v>1.6666666666666666E-2</v>
      </c>
      <c r="I2644" s="179">
        <v>17</v>
      </c>
      <c r="J2644" s="480" t="s">
        <v>1689</v>
      </c>
      <c r="K2644" s="480"/>
      <c r="L2644" s="179" t="s">
        <v>4</v>
      </c>
      <c r="M2644" s="179" t="s">
        <v>2494</v>
      </c>
      <c r="N2644" s="179" t="s">
        <v>3</v>
      </c>
      <c r="O2644" s="179" t="s">
        <v>8</v>
      </c>
      <c r="P2644" s="179" t="s">
        <v>2494</v>
      </c>
      <c r="Q2644" s="179" t="s">
        <v>2495</v>
      </c>
      <c r="R2644" s="179">
        <v>1</v>
      </c>
      <c r="S2644" s="179"/>
      <c r="T2644" s="179">
        <v>1</v>
      </c>
      <c r="U2644" s="179" t="s">
        <v>7</v>
      </c>
      <c r="V2644" s="179">
        <v>1982</v>
      </c>
      <c r="W2644" s="179" t="s">
        <v>47</v>
      </c>
      <c r="X2644" s="179" t="s">
        <v>12334</v>
      </c>
      <c r="Y2644" s="179" t="s">
        <v>12335</v>
      </c>
      <c r="Z2644" s="179">
        <v>60</v>
      </c>
      <c r="AA2644" s="179">
        <v>2016</v>
      </c>
      <c r="AB2644" s="179">
        <v>0</v>
      </c>
      <c r="AC2644" s="79">
        <v>42470</v>
      </c>
      <c r="AD2644" s="179" t="s">
        <v>0</v>
      </c>
      <c r="AE2644" s="179"/>
      <c r="AF2644" s="179"/>
      <c r="AG2644" s="179" t="s">
        <v>3072</v>
      </c>
      <c r="AJ2644" s="1">
        <f t="shared" si="176"/>
        <v>0</v>
      </c>
      <c r="AK2644" s="1">
        <f t="shared" si="177"/>
        <v>-1</v>
      </c>
    </row>
    <row r="2645" spans="1:37" ht="31.5" customHeight="1">
      <c r="A2645" s="179" t="s">
        <v>2467</v>
      </c>
      <c r="B2645" s="482" t="s">
        <v>11</v>
      </c>
      <c r="C2645" s="482" t="s">
        <v>873</v>
      </c>
      <c r="D2645" s="169">
        <v>42495</v>
      </c>
      <c r="E2645" s="176">
        <v>0.96527777777777779</v>
      </c>
      <c r="F2645" s="169">
        <v>42494</v>
      </c>
      <c r="G2645" s="176">
        <v>0.98611111111111116</v>
      </c>
      <c r="H2645" s="176">
        <v>2.0833333333333332E-2</v>
      </c>
      <c r="I2645" s="179">
        <v>12</v>
      </c>
      <c r="J2645" s="179" t="s">
        <v>459</v>
      </c>
      <c r="K2645" s="470" t="s">
        <v>21</v>
      </c>
      <c r="L2645" s="482" t="s">
        <v>10</v>
      </c>
      <c r="M2645" s="179" t="s">
        <v>2496</v>
      </c>
      <c r="N2645" s="280" t="s">
        <v>3</v>
      </c>
      <c r="O2645" s="280" t="s">
        <v>8</v>
      </c>
      <c r="P2645" s="179" t="s">
        <v>2496</v>
      </c>
      <c r="Q2645" s="179" t="s">
        <v>2497</v>
      </c>
      <c r="R2645" s="179">
        <v>4</v>
      </c>
      <c r="S2645" s="179"/>
      <c r="T2645" s="179">
        <v>4</v>
      </c>
      <c r="U2645" s="179" t="s">
        <v>29</v>
      </c>
      <c r="V2645" s="179">
        <v>2011</v>
      </c>
      <c r="W2645" s="179" t="s">
        <v>12336</v>
      </c>
      <c r="X2645" s="179" t="s">
        <v>2932</v>
      </c>
      <c r="Y2645" s="179" t="s">
        <v>12337</v>
      </c>
      <c r="Z2645" s="179">
        <v>20</v>
      </c>
      <c r="AA2645" s="483">
        <v>42614</v>
      </c>
      <c r="AB2645" s="179">
        <v>2</v>
      </c>
      <c r="AC2645" s="179" t="s">
        <v>141</v>
      </c>
      <c r="AD2645" s="179" t="s">
        <v>32</v>
      </c>
      <c r="AE2645" s="179"/>
      <c r="AF2645" s="179"/>
      <c r="AG2645" s="179" t="s">
        <v>2941</v>
      </c>
      <c r="AJ2645" s="1">
        <f t="shared" si="176"/>
        <v>0</v>
      </c>
      <c r="AK2645" s="1">
        <f t="shared" si="177"/>
        <v>-4</v>
      </c>
    </row>
    <row r="2646" spans="1:37" ht="63" customHeight="1">
      <c r="A2646" s="179" t="s">
        <v>2467</v>
      </c>
      <c r="B2646" s="481" t="s">
        <v>11</v>
      </c>
      <c r="C2646" s="482" t="s">
        <v>873</v>
      </c>
      <c r="D2646" s="169">
        <v>42495</v>
      </c>
      <c r="E2646" s="176">
        <v>0.92638888888888893</v>
      </c>
      <c r="F2646" s="169">
        <v>42496</v>
      </c>
      <c r="G2646" s="176">
        <v>7.2222222222222229E-2</v>
      </c>
      <c r="H2646" s="176">
        <v>0.14583333333333334</v>
      </c>
      <c r="I2646" s="179">
        <v>19</v>
      </c>
      <c r="J2646" s="480" t="s">
        <v>144</v>
      </c>
      <c r="K2646" s="484" t="s">
        <v>15</v>
      </c>
      <c r="L2646" s="482" t="s">
        <v>10</v>
      </c>
      <c r="M2646" s="179" t="s">
        <v>2498</v>
      </c>
      <c r="N2646" s="76" t="s">
        <v>3</v>
      </c>
      <c r="O2646" s="76" t="s">
        <v>8</v>
      </c>
      <c r="P2646" s="179" t="s">
        <v>2498</v>
      </c>
      <c r="Q2646" s="179" t="s">
        <v>2499</v>
      </c>
      <c r="R2646" s="179">
        <v>21</v>
      </c>
      <c r="S2646" s="179"/>
      <c r="T2646" s="179">
        <v>21</v>
      </c>
      <c r="U2646" s="179" t="s">
        <v>47</v>
      </c>
      <c r="V2646" s="179"/>
      <c r="W2646" s="179"/>
      <c r="X2646" s="179"/>
      <c r="Y2646" s="179"/>
      <c r="Z2646" s="179"/>
      <c r="AA2646" s="179"/>
      <c r="AB2646" s="179"/>
      <c r="AC2646" s="179"/>
      <c r="AD2646" s="179" t="s">
        <v>32</v>
      </c>
      <c r="AE2646" s="179"/>
      <c r="AF2646" s="179"/>
      <c r="AG2646" s="179" t="s">
        <v>2941</v>
      </c>
      <c r="AJ2646" s="1">
        <f t="shared" ref="AJ2646:AJ2680" si="178">T2646-S2646-R2646</f>
        <v>0</v>
      </c>
      <c r="AK2646" s="1">
        <f t="shared" si="177"/>
        <v>-21</v>
      </c>
    </row>
    <row r="2647" spans="1:37" ht="31.5" customHeight="1">
      <c r="A2647" s="179" t="s">
        <v>2467</v>
      </c>
      <c r="B2647" s="481" t="s">
        <v>11</v>
      </c>
      <c r="C2647" s="482" t="s">
        <v>873</v>
      </c>
      <c r="D2647" s="169">
        <v>42497</v>
      </c>
      <c r="E2647" s="176">
        <v>0.66527777777777775</v>
      </c>
      <c r="F2647" s="169">
        <v>42497</v>
      </c>
      <c r="G2647" s="451">
        <v>0.67986111111111114</v>
      </c>
      <c r="H2647" s="176">
        <v>1.4583333333333332E-2</v>
      </c>
      <c r="I2647" s="179">
        <v>20</v>
      </c>
      <c r="J2647" s="480" t="s">
        <v>1689</v>
      </c>
      <c r="K2647" s="179"/>
      <c r="L2647" s="482" t="s">
        <v>30</v>
      </c>
      <c r="M2647" s="179" t="s">
        <v>2571</v>
      </c>
      <c r="N2647" s="179" t="s">
        <v>3</v>
      </c>
      <c r="O2647" s="179" t="s">
        <v>8</v>
      </c>
      <c r="P2647" s="179" t="s">
        <v>2571</v>
      </c>
      <c r="Q2647" s="179" t="s">
        <v>12338</v>
      </c>
      <c r="R2647" s="179">
        <v>1.2</v>
      </c>
      <c r="S2647" s="179"/>
      <c r="T2647" s="179">
        <v>1.2</v>
      </c>
      <c r="U2647" s="179" t="s">
        <v>29</v>
      </c>
      <c r="V2647" s="179"/>
      <c r="W2647" s="179"/>
      <c r="X2647" s="179"/>
      <c r="Y2647" s="179"/>
      <c r="Z2647" s="179"/>
      <c r="AA2647" s="179"/>
      <c r="AB2647" s="179"/>
      <c r="AC2647" s="179"/>
      <c r="AD2647" s="179" t="s">
        <v>61</v>
      </c>
      <c r="AE2647" s="179"/>
      <c r="AF2647" s="179"/>
      <c r="AG2647" s="179" t="s">
        <v>3073</v>
      </c>
      <c r="AJ2647" s="1">
        <f t="shared" si="178"/>
        <v>0</v>
      </c>
      <c r="AK2647" s="1">
        <f t="shared" si="177"/>
        <v>-1.2</v>
      </c>
    </row>
    <row r="2648" spans="1:37" ht="47.25" customHeight="1">
      <c r="A2648" s="179" t="s">
        <v>2467</v>
      </c>
      <c r="B2648" s="481" t="s">
        <v>11</v>
      </c>
      <c r="C2648" s="482" t="s">
        <v>873</v>
      </c>
      <c r="D2648" s="169">
        <v>42503</v>
      </c>
      <c r="E2648" s="176">
        <v>0.2638888888888889</v>
      </c>
      <c r="F2648" s="169">
        <v>42503</v>
      </c>
      <c r="G2648" s="451">
        <v>0.2638888888888889</v>
      </c>
      <c r="H2648" s="176">
        <v>0</v>
      </c>
      <c r="I2648" s="179">
        <v>16</v>
      </c>
      <c r="J2648" s="179" t="s">
        <v>12339</v>
      </c>
      <c r="K2648" s="179" t="s">
        <v>2281</v>
      </c>
      <c r="L2648" s="115" t="s">
        <v>4</v>
      </c>
      <c r="M2648" s="179" t="s">
        <v>12340</v>
      </c>
      <c r="N2648" s="179">
        <v>35</v>
      </c>
      <c r="O2648" s="177" t="s">
        <v>14</v>
      </c>
      <c r="P2648" s="179" t="s">
        <v>12341</v>
      </c>
      <c r="Q2648" s="179" t="s">
        <v>12342</v>
      </c>
      <c r="R2648" s="179">
        <v>2.5</v>
      </c>
      <c r="S2648" s="179"/>
      <c r="T2648" s="179">
        <v>2.5</v>
      </c>
      <c r="U2648" s="179" t="s">
        <v>39</v>
      </c>
      <c r="V2648" s="179">
        <v>2011</v>
      </c>
      <c r="W2648" s="179" t="s">
        <v>12343</v>
      </c>
      <c r="X2648" s="179" t="s">
        <v>2736</v>
      </c>
      <c r="Y2648" s="179" t="s">
        <v>12344</v>
      </c>
      <c r="Z2648" s="179">
        <v>100</v>
      </c>
      <c r="AA2648" s="179" t="s">
        <v>2763</v>
      </c>
      <c r="AB2648" s="179">
        <v>0</v>
      </c>
      <c r="AC2648" s="250" t="s">
        <v>141</v>
      </c>
      <c r="AD2648" s="179" t="s">
        <v>0</v>
      </c>
      <c r="AE2648" s="179"/>
      <c r="AF2648" s="179"/>
      <c r="AG2648" s="179" t="s">
        <v>12345</v>
      </c>
      <c r="AJ2648" s="1">
        <f t="shared" si="178"/>
        <v>0</v>
      </c>
      <c r="AK2648" s="1">
        <f t="shared" si="177"/>
        <v>-2.5</v>
      </c>
    </row>
    <row r="2649" spans="1:37" ht="47.25" customHeight="1">
      <c r="A2649" s="179" t="s">
        <v>2467</v>
      </c>
      <c r="B2649" s="485" t="s">
        <v>11</v>
      </c>
      <c r="C2649" s="418" t="s">
        <v>873</v>
      </c>
      <c r="D2649" s="169">
        <v>42505</v>
      </c>
      <c r="E2649" s="176">
        <v>0.59027777777777779</v>
      </c>
      <c r="F2649" s="169">
        <v>42505</v>
      </c>
      <c r="G2649" s="451">
        <v>0.6166666666666667</v>
      </c>
      <c r="H2649" s="176">
        <v>2.6388888888888889E-2</v>
      </c>
      <c r="I2649" s="179">
        <v>6</v>
      </c>
      <c r="J2649" s="179" t="s">
        <v>459</v>
      </c>
      <c r="K2649" s="486" t="s">
        <v>21</v>
      </c>
      <c r="L2649" s="179" t="s">
        <v>30</v>
      </c>
      <c r="M2649" s="179" t="s">
        <v>2615</v>
      </c>
      <c r="N2649" s="487" t="s">
        <v>3</v>
      </c>
      <c r="O2649" s="179" t="s">
        <v>8</v>
      </c>
      <c r="P2649" s="179" t="s">
        <v>2616</v>
      </c>
      <c r="Q2649" s="179" t="s">
        <v>12346</v>
      </c>
      <c r="R2649" s="179">
        <v>3.5</v>
      </c>
      <c r="S2649" s="179"/>
      <c r="T2649" s="179">
        <v>3.5</v>
      </c>
      <c r="U2649" s="179" t="s">
        <v>29</v>
      </c>
      <c r="V2649" s="179">
        <v>1986</v>
      </c>
      <c r="W2649" s="179" t="s">
        <v>2746</v>
      </c>
      <c r="X2649" s="179" t="s">
        <v>12334</v>
      </c>
      <c r="Y2649" s="179" t="s">
        <v>12347</v>
      </c>
      <c r="Z2649" s="179">
        <v>60</v>
      </c>
      <c r="AA2649" s="179">
        <v>2016</v>
      </c>
      <c r="AB2649" s="179">
        <v>1</v>
      </c>
      <c r="AC2649" s="179" t="s">
        <v>12348</v>
      </c>
      <c r="AD2649" s="179" t="s">
        <v>28</v>
      </c>
      <c r="AE2649" s="179"/>
      <c r="AF2649" s="179"/>
      <c r="AG2649" s="179" t="s">
        <v>3071</v>
      </c>
      <c r="AJ2649" s="1">
        <f t="shared" si="178"/>
        <v>0</v>
      </c>
      <c r="AK2649" s="1">
        <f t="shared" si="177"/>
        <v>-3.5</v>
      </c>
    </row>
    <row r="2650" spans="1:37" ht="75" customHeight="1">
      <c r="A2650" s="179" t="s">
        <v>12537</v>
      </c>
      <c r="B2650" s="596" t="s">
        <v>12578</v>
      </c>
      <c r="C2650" s="596" t="s">
        <v>12579</v>
      </c>
      <c r="D2650" s="786">
        <v>42663</v>
      </c>
      <c r="E2650" s="1173">
        <v>6.9444444444444447E-4</v>
      </c>
      <c r="F2650" s="786">
        <v>42663</v>
      </c>
      <c r="G2650" s="1173">
        <v>1.8055555555555557E-2</v>
      </c>
      <c r="H2650" s="787">
        <f>G2650-E2650</f>
        <v>1.7361111111111112E-2</v>
      </c>
      <c r="I2650" s="596">
        <v>5</v>
      </c>
      <c r="J2650" s="596" t="s">
        <v>141</v>
      </c>
      <c r="K2650" s="596"/>
      <c r="L2650" s="596" t="s">
        <v>4</v>
      </c>
      <c r="M2650" s="596" t="s">
        <v>14169</v>
      </c>
      <c r="N2650" s="792" t="s">
        <v>3</v>
      </c>
      <c r="O2650" s="596" t="s">
        <v>24</v>
      </c>
      <c r="P2650" s="596" t="s">
        <v>12722</v>
      </c>
      <c r="Q2650" s="596" t="s">
        <v>14170</v>
      </c>
      <c r="R2650" s="790">
        <v>2.1545138888888888</v>
      </c>
      <c r="S2650" s="790">
        <v>2.544486111111111</v>
      </c>
      <c r="T2650" s="801">
        <v>4.6989999999999998</v>
      </c>
      <c r="U2650" s="792" t="s">
        <v>63</v>
      </c>
      <c r="V2650" s="792">
        <v>2013</v>
      </c>
      <c r="W2650" s="792" t="s">
        <v>141</v>
      </c>
      <c r="X2650" s="792" t="s">
        <v>14156</v>
      </c>
      <c r="Y2650" s="793" t="s">
        <v>14157</v>
      </c>
      <c r="Z2650" s="792">
        <v>100</v>
      </c>
      <c r="AA2650" s="792" t="s">
        <v>141</v>
      </c>
      <c r="AB2650" s="792" t="s">
        <v>141</v>
      </c>
      <c r="AC2650" s="792" t="s">
        <v>141</v>
      </c>
      <c r="AD2650" s="792" t="s">
        <v>23</v>
      </c>
      <c r="AE2650" s="792"/>
      <c r="AF2650" s="792"/>
      <c r="AG2650" s="792"/>
      <c r="AJ2650" s="1">
        <f t="shared" si="178"/>
        <v>0</v>
      </c>
    </row>
    <row r="2651" spans="1:37" ht="63" customHeight="1">
      <c r="A2651" s="179" t="s">
        <v>2467</v>
      </c>
      <c r="B2651" s="115" t="s">
        <v>11</v>
      </c>
      <c r="C2651" s="179" t="s">
        <v>1101</v>
      </c>
      <c r="D2651" s="169">
        <v>42510</v>
      </c>
      <c r="E2651" s="451">
        <v>0.77986111111111101</v>
      </c>
      <c r="F2651" s="169">
        <v>42510</v>
      </c>
      <c r="G2651" s="451">
        <v>0.77986111111111101</v>
      </c>
      <c r="H2651" s="176">
        <v>0</v>
      </c>
      <c r="I2651" s="179">
        <v>16</v>
      </c>
      <c r="J2651" s="179" t="s">
        <v>144</v>
      </c>
      <c r="K2651" s="179" t="s">
        <v>9</v>
      </c>
      <c r="L2651" s="179" t="s">
        <v>4</v>
      </c>
      <c r="M2651" s="179" t="s">
        <v>4256</v>
      </c>
      <c r="N2651" s="179" t="s">
        <v>3</v>
      </c>
      <c r="O2651" s="179" t="s">
        <v>8</v>
      </c>
      <c r="P2651" s="179" t="s">
        <v>4256</v>
      </c>
      <c r="Q2651" s="61" t="s">
        <v>4257</v>
      </c>
      <c r="R2651" s="179"/>
      <c r="S2651" s="179">
        <v>1.1000000000000001</v>
      </c>
      <c r="T2651" s="179">
        <v>1.1000000000000001</v>
      </c>
      <c r="U2651" s="179" t="s">
        <v>7</v>
      </c>
      <c r="V2651" s="115"/>
      <c r="W2651" s="115"/>
      <c r="X2651" s="115"/>
      <c r="Y2651" s="115"/>
      <c r="Z2651" s="115"/>
      <c r="AA2651" s="115"/>
      <c r="AB2651" s="115"/>
      <c r="AC2651" s="115"/>
      <c r="AD2651" s="179" t="s">
        <v>0</v>
      </c>
      <c r="AE2651" s="115"/>
      <c r="AF2651" s="115"/>
      <c r="AG2651" s="179" t="s">
        <v>5871</v>
      </c>
      <c r="AJ2651" s="1">
        <f t="shared" si="178"/>
        <v>0</v>
      </c>
      <c r="AK2651" s="1">
        <f t="shared" ref="AK2651:AK2682" si="179">AJ2651-T2651</f>
        <v>-1.1000000000000001</v>
      </c>
    </row>
    <row r="2652" spans="1:37" ht="31.5" customHeight="1">
      <c r="A2652" s="179" t="s">
        <v>2467</v>
      </c>
      <c r="B2652" s="115" t="s">
        <v>11</v>
      </c>
      <c r="C2652" s="179" t="s">
        <v>1101</v>
      </c>
      <c r="D2652" s="169">
        <v>42513</v>
      </c>
      <c r="E2652" s="451">
        <v>0.4152777777777778</v>
      </c>
      <c r="F2652" s="169">
        <v>42513</v>
      </c>
      <c r="G2652" s="451">
        <v>0.4152777777777778</v>
      </c>
      <c r="H2652" s="176">
        <v>0</v>
      </c>
      <c r="I2652" s="179">
        <v>71</v>
      </c>
      <c r="J2652" s="179"/>
      <c r="K2652" s="179"/>
      <c r="L2652" s="179" t="s">
        <v>4</v>
      </c>
      <c r="M2652" s="179" t="s">
        <v>4105</v>
      </c>
      <c r="N2652" s="179">
        <v>35</v>
      </c>
      <c r="O2652" s="179" t="s">
        <v>14</v>
      </c>
      <c r="P2652" s="179" t="s">
        <v>4106</v>
      </c>
      <c r="Q2652" s="61" t="s">
        <v>4107</v>
      </c>
      <c r="R2652" s="179">
        <v>5</v>
      </c>
      <c r="S2652" s="179">
        <v>30</v>
      </c>
      <c r="T2652" s="179">
        <v>35</v>
      </c>
      <c r="U2652" s="179" t="s">
        <v>7</v>
      </c>
      <c r="V2652" s="179"/>
      <c r="W2652" s="179"/>
      <c r="X2652" s="179"/>
      <c r="Y2652" s="179"/>
      <c r="Z2652" s="179"/>
      <c r="AA2652" s="179"/>
      <c r="AB2652" s="179"/>
      <c r="AC2652" s="179"/>
      <c r="AD2652" s="179" t="s">
        <v>0</v>
      </c>
      <c r="AE2652" s="179"/>
      <c r="AF2652" s="179"/>
      <c r="AG2652" s="179" t="s">
        <v>12352</v>
      </c>
      <c r="AJ2652" s="1">
        <f t="shared" si="178"/>
        <v>0</v>
      </c>
      <c r="AK2652" s="1">
        <f t="shared" si="179"/>
        <v>-35</v>
      </c>
    </row>
    <row r="2653" spans="1:37" ht="31.5" customHeight="1">
      <c r="A2653" s="179" t="s">
        <v>2467</v>
      </c>
      <c r="B2653" s="482" t="s">
        <v>11</v>
      </c>
      <c r="C2653" s="482" t="s">
        <v>873</v>
      </c>
      <c r="D2653" s="169">
        <v>42514</v>
      </c>
      <c r="E2653" s="451">
        <v>0.6972222222222223</v>
      </c>
      <c r="F2653" s="169" t="s">
        <v>4109</v>
      </c>
      <c r="G2653" s="451">
        <v>0.6972222222222223</v>
      </c>
      <c r="H2653" s="176">
        <v>0</v>
      </c>
      <c r="I2653" s="179">
        <v>220</v>
      </c>
      <c r="J2653" s="179" t="s">
        <v>1298</v>
      </c>
      <c r="K2653" s="179" t="s">
        <v>9</v>
      </c>
      <c r="L2653" s="482" t="s">
        <v>17</v>
      </c>
      <c r="M2653" s="179" t="s">
        <v>4108</v>
      </c>
      <c r="N2653" s="179">
        <v>220</v>
      </c>
      <c r="O2653" s="179" t="s">
        <v>8</v>
      </c>
      <c r="P2653" s="179" t="s">
        <v>4108</v>
      </c>
      <c r="Q2653" s="179" t="s">
        <v>4244</v>
      </c>
      <c r="R2653" s="179">
        <v>29</v>
      </c>
      <c r="S2653" s="179">
        <v>96</v>
      </c>
      <c r="T2653" s="179">
        <v>125</v>
      </c>
      <c r="U2653" s="179"/>
      <c r="V2653" s="179"/>
      <c r="W2653" s="179"/>
      <c r="X2653" s="179"/>
      <c r="Y2653" s="179"/>
      <c r="Z2653" s="179"/>
      <c r="AA2653" s="179"/>
      <c r="AB2653" s="179"/>
      <c r="AC2653" s="179"/>
      <c r="AD2653" s="179" t="s">
        <v>38</v>
      </c>
      <c r="AE2653" s="179"/>
      <c r="AF2653" s="179"/>
      <c r="AG2653" s="179" t="s">
        <v>2941</v>
      </c>
      <c r="AJ2653" s="1">
        <f t="shared" si="178"/>
        <v>0</v>
      </c>
      <c r="AK2653" s="1">
        <f t="shared" si="179"/>
        <v>-125</v>
      </c>
    </row>
    <row r="2654" spans="1:37" ht="31.5" customHeight="1">
      <c r="A2654" s="179" t="s">
        <v>2467</v>
      </c>
      <c r="B2654" s="482" t="s">
        <v>11</v>
      </c>
      <c r="C2654" s="179" t="s">
        <v>1101</v>
      </c>
      <c r="D2654" s="169">
        <v>42514</v>
      </c>
      <c r="E2654" s="451">
        <v>0.6972222222222223</v>
      </c>
      <c r="F2654" s="169" t="s">
        <v>4109</v>
      </c>
      <c r="G2654" s="451">
        <v>0.6972222222222223</v>
      </c>
      <c r="H2654" s="176">
        <v>0</v>
      </c>
      <c r="I2654" s="179">
        <v>162</v>
      </c>
      <c r="J2654" s="179" t="s">
        <v>1298</v>
      </c>
      <c r="K2654" s="179" t="s">
        <v>9</v>
      </c>
      <c r="L2654" s="482" t="s">
        <v>17</v>
      </c>
      <c r="M2654" s="179" t="s">
        <v>4245</v>
      </c>
      <c r="N2654" s="179">
        <v>220</v>
      </c>
      <c r="O2654" s="179" t="s">
        <v>8</v>
      </c>
      <c r="P2654" s="179" t="s">
        <v>4108</v>
      </c>
      <c r="Q2654" s="179" t="s">
        <v>4244</v>
      </c>
      <c r="R2654" s="179">
        <v>22</v>
      </c>
      <c r="S2654" s="179">
        <v>24</v>
      </c>
      <c r="T2654" s="179">
        <v>46</v>
      </c>
      <c r="U2654" s="179"/>
      <c r="V2654" s="179"/>
      <c r="W2654" s="179"/>
      <c r="X2654" s="179"/>
      <c r="Y2654" s="179"/>
      <c r="Z2654" s="179"/>
      <c r="AA2654" s="179"/>
      <c r="AB2654" s="179"/>
      <c r="AC2654" s="179"/>
      <c r="AD2654" s="179" t="s">
        <v>38</v>
      </c>
      <c r="AE2654" s="179"/>
      <c r="AF2654" s="179"/>
      <c r="AG2654" s="179" t="s">
        <v>2941</v>
      </c>
      <c r="AJ2654" s="1">
        <f t="shared" si="178"/>
        <v>0</v>
      </c>
      <c r="AK2654" s="1">
        <f t="shared" si="179"/>
        <v>-46</v>
      </c>
    </row>
    <row r="2655" spans="1:37" ht="31.5" customHeight="1">
      <c r="A2655" s="179" t="s">
        <v>2467</v>
      </c>
      <c r="B2655" s="481" t="s">
        <v>11</v>
      </c>
      <c r="C2655" s="482" t="s">
        <v>873</v>
      </c>
      <c r="D2655" s="169">
        <v>42515</v>
      </c>
      <c r="E2655" s="451">
        <v>0.55069444444444449</v>
      </c>
      <c r="F2655" s="169">
        <v>42515</v>
      </c>
      <c r="G2655" s="451">
        <v>0.59375</v>
      </c>
      <c r="H2655" s="176">
        <v>4.3055555555555562E-2</v>
      </c>
      <c r="I2655" s="179">
        <v>36</v>
      </c>
      <c r="J2655" s="179" t="s">
        <v>459</v>
      </c>
      <c r="K2655" s="482" t="s">
        <v>297</v>
      </c>
      <c r="L2655" s="482" t="s">
        <v>10</v>
      </c>
      <c r="M2655" s="179" t="s">
        <v>4246</v>
      </c>
      <c r="N2655" s="179" t="s">
        <v>3</v>
      </c>
      <c r="O2655" s="179" t="s">
        <v>8</v>
      </c>
      <c r="P2655" s="179" t="s">
        <v>4246</v>
      </c>
      <c r="Q2655" s="179" t="s">
        <v>4247</v>
      </c>
      <c r="R2655" s="179">
        <v>6</v>
      </c>
      <c r="S2655" s="179">
        <v>7</v>
      </c>
      <c r="T2655" s="179">
        <v>13</v>
      </c>
      <c r="U2655" s="179" t="s">
        <v>7</v>
      </c>
      <c r="V2655" s="179"/>
      <c r="W2655" s="179"/>
      <c r="X2655" s="179"/>
      <c r="Y2655" s="179"/>
      <c r="Z2655" s="179"/>
      <c r="AA2655" s="179"/>
      <c r="AB2655" s="179"/>
      <c r="AC2655" s="179"/>
      <c r="AD2655" s="179" t="s">
        <v>43</v>
      </c>
      <c r="AE2655" s="179"/>
      <c r="AF2655" s="179"/>
      <c r="AG2655" s="179" t="s">
        <v>12353</v>
      </c>
      <c r="AJ2655" s="1">
        <f t="shared" si="178"/>
        <v>0</v>
      </c>
      <c r="AK2655" s="1">
        <f t="shared" si="179"/>
        <v>-13</v>
      </c>
    </row>
    <row r="2656" spans="1:37" ht="94.5" customHeight="1">
      <c r="A2656" s="179" t="s">
        <v>2467</v>
      </c>
      <c r="B2656" s="482" t="s">
        <v>11</v>
      </c>
      <c r="C2656" s="482" t="s">
        <v>873</v>
      </c>
      <c r="D2656" s="169">
        <v>42515</v>
      </c>
      <c r="E2656" s="451">
        <v>0.55694444444444446</v>
      </c>
      <c r="F2656" s="169">
        <v>42515</v>
      </c>
      <c r="G2656" s="451">
        <v>0.55694444444444446</v>
      </c>
      <c r="H2656" s="176">
        <v>0</v>
      </c>
      <c r="I2656" s="179">
        <v>3</v>
      </c>
      <c r="J2656" s="179" t="s">
        <v>459</v>
      </c>
      <c r="K2656" s="482" t="s">
        <v>9</v>
      </c>
      <c r="L2656" s="482" t="s">
        <v>10</v>
      </c>
      <c r="M2656" s="179" t="s">
        <v>4248</v>
      </c>
      <c r="N2656" s="179" t="s">
        <v>3</v>
      </c>
      <c r="O2656" s="179" t="s">
        <v>8</v>
      </c>
      <c r="P2656" s="179" t="s">
        <v>4248</v>
      </c>
      <c r="Q2656" s="179" t="s">
        <v>4249</v>
      </c>
      <c r="R2656" s="179">
        <v>1</v>
      </c>
      <c r="S2656" s="179"/>
      <c r="T2656" s="179">
        <v>1</v>
      </c>
      <c r="U2656" s="179"/>
      <c r="V2656" s="179"/>
      <c r="W2656" s="179"/>
      <c r="X2656" s="179"/>
      <c r="Y2656" s="179"/>
      <c r="Z2656" s="179"/>
      <c r="AA2656" s="179"/>
      <c r="AB2656" s="179"/>
      <c r="AC2656" s="179"/>
      <c r="AD2656" s="179" t="s">
        <v>43</v>
      </c>
      <c r="AE2656" s="179"/>
      <c r="AF2656" s="179"/>
      <c r="AG2656" s="179" t="s">
        <v>2941</v>
      </c>
      <c r="AJ2656" s="1">
        <f t="shared" si="178"/>
        <v>0</v>
      </c>
      <c r="AK2656" s="1">
        <f t="shared" si="179"/>
        <v>-1</v>
      </c>
    </row>
    <row r="2657" spans="1:37" ht="47.25" customHeight="1">
      <c r="A2657" s="179" t="s">
        <v>2467</v>
      </c>
      <c r="B2657" s="481" t="s">
        <v>11</v>
      </c>
      <c r="C2657" s="482" t="s">
        <v>873</v>
      </c>
      <c r="D2657" s="169">
        <v>42516</v>
      </c>
      <c r="E2657" s="451">
        <v>0.90972222222222221</v>
      </c>
      <c r="F2657" s="169" t="s">
        <v>4250</v>
      </c>
      <c r="G2657" s="451">
        <v>3.888888888888889E-2</v>
      </c>
      <c r="H2657" s="176">
        <v>0.12916666666666668</v>
      </c>
      <c r="I2657" s="179">
        <v>5</v>
      </c>
      <c r="J2657" s="179" t="s">
        <v>4542</v>
      </c>
      <c r="K2657" s="482"/>
      <c r="L2657" s="482" t="s">
        <v>12</v>
      </c>
      <c r="M2657" s="179" t="s">
        <v>4251</v>
      </c>
      <c r="N2657" s="179">
        <v>0.4</v>
      </c>
      <c r="O2657" s="179" t="s">
        <v>26</v>
      </c>
      <c r="P2657" s="179" t="s">
        <v>4252</v>
      </c>
      <c r="Q2657" s="179" t="s">
        <v>12354</v>
      </c>
      <c r="R2657" s="179">
        <v>4</v>
      </c>
      <c r="S2657" s="179"/>
      <c r="T2657" s="179">
        <v>4</v>
      </c>
      <c r="U2657" s="179" t="s">
        <v>46</v>
      </c>
      <c r="V2657" s="179">
        <v>2011</v>
      </c>
      <c r="W2657" s="179" t="s">
        <v>10799</v>
      </c>
      <c r="X2657" s="179" t="s">
        <v>12355</v>
      </c>
      <c r="Y2657" s="79">
        <v>42362</v>
      </c>
      <c r="Z2657" s="179">
        <v>100</v>
      </c>
      <c r="AA2657" s="79">
        <v>42138</v>
      </c>
      <c r="AB2657" s="179">
        <v>2</v>
      </c>
      <c r="AC2657" s="79">
        <v>42498</v>
      </c>
      <c r="AD2657" s="179" t="s">
        <v>0</v>
      </c>
      <c r="AE2657" s="179"/>
      <c r="AF2657" s="179"/>
      <c r="AG2657" s="179" t="s">
        <v>12356</v>
      </c>
      <c r="AJ2657" s="1">
        <f t="shared" si="178"/>
        <v>0</v>
      </c>
      <c r="AK2657" s="1">
        <f t="shared" si="179"/>
        <v>-4</v>
      </c>
    </row>
    <row r="2658" spans="1:37" ht="47.25" customHeight="1">
      <c r="A2658" s="179" t="s">
        <v>2467</v>
      </c>
      <c r="B2658" s="481" t="s">
        <v>11</v>
      </c>
      <c r="C2658" s="482" t="s">
        <v>873</v>
      </c>
      <c r="D2658" s="169">
        <v>42518</v>
      </c>
      <c r="E2658" s="451">
        <v>0.40902777777777777</v>
      </c>
      <c r="F2658" s="169" t="s">
        <v>4328</v>
      </c>
      <c r="G2658" s="451">
        <v>0.4465277777777778</v>
      </c>
      <c r="H2658" s="176">
        <v>3.7499999999999999E-2</v>
      </c>
      <c r="I2658" s="179">
        <v>20</v>
      </c>
      <c r="J2658" s="179" t="s">
        <v>144</v>
      </c>
      <c r="K2658" s="482" t="s">
        <v>21</v>
      </c>
      <c r="L2658" s="482" t="s">
        <v>10</v>
      </c>
      <c r="M2658" s="179" t="s">
        <v>4329</v>
      </c>
      <c r="N2658" s="179" t="s">
        <v>3</v>
      </c>
      <c r="O2658" s="179" t="s">
        <v>8</v>
      </c>
      <c r="P2658" s="179" t="s">
        <v>4330</v>
      </c>
      <c r="Q2658" s="179" t="s">
        <v>12357</v>
      </c>
      <c r="R2658" s="179">
        <v>0.5</v>
      </c>
      <c r="S2658" s="179">
        <v>2.5</v>
      </c>
      <c r="T2658" s="179">
        <v>3</v>
      </c>
      <c r="U2658" s="179" t="s">
        <v>7</v>
      </c>
      <c r="V2658" s="179"/>
      <c r="W2658" s="179"/>
      <c r="X2658" s="179"/>
      <c r="Y2658" s="179"/>
      <c r="Z2658" s="179"/>
      <c r="AA2658" s="179"/>
      <c r="AB2658" s="179"/>
      <c r="AC2658" s="179"/>
      <c r="AD2658" s="179" t="s">
        <v>0</v>
      </c>
      <c r="AE2658" s="179"/>
      <c r="AF2658" s="179"/>
      <c r="AG2658" s="179" t="s">
        <v>3072</v>
      </c>
      <c r="AJ2658" s="1">
        <f t="shared" si="178"/>
        <v>0</v>
      </c>
      <c r="AK2658" s="1">
        <f t="shared" si="179"/>
        <v>-3</v>
      </c>
    </row>
    <row r="2659" spans="1:37" ht="31.5" customHeight="1">
      <c r="A2659" s="179" t="s">
        <v>2467</v>
      </c>
      <c r="B2659" s="481" t="s">
        <v>11</v>
      </c>
      <c r="C2659" s="482" t="s">
        <v>873</v>
      </c>
      <c r="D2659" s="169">
        <v>42518</v>
      </c>
      <c r="E2659" s="451">
        <v>0.55277777777777781</v>
      </c>
      <c r="F2659" s="169" t="s">
        <v>4328</v>
      </c>
      <c r="G2659" s="451">
        <v>0.55902777777777779</v>
      </c>
      <c r="H2659" s="176">
        <v>6.2499999999999995E-3</v>
      </c>
      <c r="I2659" s="179">
        <v>7</v>
      </c>
      <c r="J2659" s="480" t="s">
        <v>1689</v>
      </c>
      <c r="K2659" s="482"/>
      <c r="L2659" s="482" t="s">
        <v>10</v>
      </c>
      <c r="M2659" s="179" t="s">
        <v>4331</v>
      </c>
      <c r="N2659" s="76" t="s">
        <v>3</v>
      </c>
      <c r="O2659" s="76" t="s">
        <v>8</v>
      </c>
      <c r="P2659" s="76" t="s">
        <v>4332</v>
      </c>
      <c r="Q2659" s="179" t="s">
        <v>12358</v>
      </c>
      <c r="R2659" s="179">
        <v>1.5</v>
      </c>
      <c r="S2659" s="179">
        <v>9.5</v>
      </c>
      <c r="T2659" s="179">
        <v>11</v>
      </c>
      <c r="U2659" s="179" t="s">
        <v>7</v>
      </c>
      <c r="V2659" s="179"/>
      <c r="W2659" s="179"/>
      <c r="X2659" s="179"/>
      <c r="Y2659" s="179"/>
      <c r="Z2659" s="179"/>
      <c r="AA2659" s="179"/>
      <c r="AB2659" s="179"/>
      <c r="AC2659" s="179"/>
      <c r="AD2659" s="179" t="s">
        <v>0</v>
      </c>
      <c r="AE2659" s="179"/>
      <c r="AF2659" s="179"/>
      <c r="AG2659" s="179" t="s">
        <v>12359</v>
      </c>
      <c r="AJ2659" s="1">
        <f t="shared" si="178"/>
        <v>0</v>
      </c>
      <c r="AK2659" s="1">
        <f t="shared" si="179"/>
        <v>-11</v>
      </c>
    </row>
    <row r="2660" spans="1:37" ht="78.75" customHeight="1">
      <c r="A2660" s="179" t="s">
        <v>2467</v>
      </c>
      <c r="B2660" s="481" t="s">
        <v>11</v>
      </c>
      <c r="C2660" s="482" t="s">
        <v>873</v>
      </c>
      <c r="D2660" s="169">
        <v>42520</v>
      </c>
      <c r="E2660" s="451">
        <v>0.26250000000000001</v>
      </c>
      <c r="F2660" s="169" t="s">
        <v>4454</v>
      </c>
      <c r="G2660" s="451">
        <v>0.28402777777777777</v>
      </c>
      <c r="H2660" s="176">
        <v>2.1527777777777781E-2</v>
      </c>
      <c r="I2660" s="179">
        <v>8</v>
      </c>
      <c r="J2660" s="480" t="s">
        <v>1689</v>
      </c>
      <c r="K2660" s="482"/>
      <c r="L2660" s="482" t="s">
        <v>10</v>
      </c>
      <c r="M2660" s="179" t="s">
        <v>4455</v>
      </c>
      <c r="N2660" s="179" t="s">
        <v>3</v>
      </c>
      <c r="O2660" s="179" t="s">
        <v>8</v>
      </c>
      <c r="P2660" s="179" t="s">
        <v>4456</v>
      </c>
      <c r="Q2660" s="179" t="s">
        <v>4457</v>
      </c>
      <c r="R2660" s="179">
        <v>2.5</v>
      </c>
      <c r="S2660" s="179"/>
      <c r="T2660" s="179">
        <v>2.5</v>
      </c>
      <c r="U2660" s="179" t="s">
        <v>45</v>
      </c>
      <c r="V2660" s="488">
        <v>30437</v>
      </c>
      <c r="W2660" s="179" t="s">
        <v>12349</v>
      </c>
      <c r="X2660" s="179" t="s">
        <v>12350</v>
      </c>
      <c r="Y2660" s="79">
        <v>42472</v>
      </c>
      <c r="Z2660" s="270">
        <v>1</v>
      </c>
      <c r="AA2660" s="79">
        <v>43202</v>
      </c>
      <c r="AB2660" s="179">
        <v>0</v>
      </c>
      <c r="AC2660" s="79">
        <v>42464</v>
      </c>
      <c r="AD2660" s="179" t="s">
        <v>0</v>
      </c>
      <c r="AE2660" s="179"/>
      <c r="AF2660" s="179"/>
      <c r="AG2660" s="179" t="s">
        <v>4458</v>
      </c>
      <c r="AJ2660" s="1">
        <f t="shared" si="178"/>
        <v>0</v>
      </c>
      <c r="AK2660" s="1">
        <f t="shared" si="179"/>
        <v>-2.5</v>
      </c>
    </row>
    <row r="2661" spans="1:37" ht="31.5" customHeight="1">
      <c r="A2661" s="179" t="s">
        <v>2467</v>
      </c>
      <c r="B2661" s="115" t="s">
        <v>11</v>
      </c>
      <c r="C2661" s="179" t="s">
        <v>1101</v>
      </c>
      <c r="D2661" s="169">
        <v>42520</v>
      </c>
      <c r="E2661" s="451">
        <v>0.17361111111111113</v>
      </c>
      <c r="F2661" s="169">
        <v>42520</v>
      </c>
      <c r="G2661" s="451">
        <v>0.21875</v>
      </c>
      <c r="H2661" s="176">
        <v>4.5138888888888888E-2</v>
      </c>
      <c r="I2661" s="179">
        <v>4</v>
      </c>
      <c r="J2661" s="179" t="s">
        <v>576</v>
      </c>
      <c r="K2661" s="179"/>
      <c r="L2661" s="179" t="s">
        <v>10</v>
      </c>
      <c r="M2661" s="179" t="s">
        <v>4459</v>
      </c>
      <c r="N2661" s="179" t="s">
        <v>3</v>
      </c>
      <c r="O2661" s="179" t="s">
        <v>8</v>
      </c>
      <c r="P2661" s="179" t="s">
        <v>4460</v>
      </c>
      <c r="Q2661" s="179" t="s">
        <v>4461</v>
      </c>
      <c r="R2661" s="179">
        <v>2.4</v>
      </c>
      <c r="S2661" s="179"/>
      <c r="T2661" s="179">
        <v>2.4</v>
      </c>
      <c r="U2661" s="179" t="s">
        <v>7</v>
      </c>
      <c r="V2661" s="179"/>
      <c r="W2661" s="179"/>
      <c r="X2661" s="179"/>
      <c r="Y2661" s="179"/>
      <c r="Z2661" s="179"/>
      <c r="AA2661" s="179"/>
      <c r="AB2661" s="179"/>
      <c r="AC2661" s="179"/>
      <c r="AD2661" s="179" t="s">
        <v>0</v>
      </c>
      <c r="AE2661" s="179"/>
      <c r="AF2661" s="179"/>
      <c r="AG2661" s="179" t="s">
        <v>4462</v>
      </c>
      <c r="AJ2661" s="1">
        <f t="shared" si="178"/>
        <v>0</v>
      </c>
      <c r="AK2661" s="1">
        <f t="shared" si="179"/>
        <v>-2.4</v>
      </c>
    </row>
    <row r="2662" spans="1:37" ht="31.5" customHeight="1">
      <c r="A2662" s="179" t="s">
        <v>2467</v>
      </c>
      <c r="B2662" s="481" t="s">
        <v>11</v>
      </c>
      <c r="C2662" s="482" t="s">
        <v>873</v>
      </c>
      <c r="D2662" s="169">
        <v>42521</v>
      </c>
      <c r="E2662" s="451">
        <v>0.17361111111111113</v>
      </c>
      <c r="F2662" s="169">
        <v>42521</v>
      </c>
      <c r="G2662" s="451">
        <v>0.26874999999999999</v>
      </c>
      <c r="H2662" s="176">
        <v>9.5138888888888884E-2</v>
      </c>
      <c r="I2662" s="179">
        <v>11</v>
      </c>
      <c r="J2662" s="179" t="s">
        <v>144</v>
      </c>
      <c r="K2662" s="482" t="s">
        <v>15</v>
      </c>
      <c r="L2662" s="482" t="s">
        <v>10</v>
      </c>
      <c r="M2662" s="179" t="s">
        <v>4463</v>
      </c>
      <c r="N2662" s="179" t="s">
        <v>3</v>
      </c>
      <c r="O2662" s="179" t="s">
        <v>8</v>
      </c>
      <c r="P2662" s="179" t="s">
        <v>4464</v>
      </c>
      <c r="Q2662" s="179" t="s">
        <v>4465</v>
      </c>
      <c r="R2662" s="179">
        <v>8</v>
      </c>
      <c r="S2662" s="179"/>
      <c r="T2662" s="179">
        <v>8</v>
      </c>
      <c r="U2662" s="179" t="s">
        <v>29</v>
      </c>
      <c r="V2662" s="179"/>
      <c r="W2662" s="179"/>
      <c r="X2662" s="179"/>
      <c r="Y2662" s="179"/>
      <c r="Z2662" s="179"/>
      <c r="AA2662" s="179"/>
      <c r="AB2662" s="179"/>
      <c r="AC2662" s="179"/>
      <c r="AD2662" s="179" t="s">
        <v>31</v>
      </c>
      <c r="AE2662" s="179"/>
      <c r="AF2662" s="179"/>
      <c r="AG2662" s="179" t="s">
        <v>4466</v>
      </c>
      <c r="AJ2662" s="1">
        <f t="shared" si="178"/>
        <v>0</v>
      </c>
      <c r="AK2662" s="1">
        <f t="shared" si="179"/>
        <v>-8</v>
      </c>
    </row>
    <row r="2663" spans="1:37" ht="47.25" customHeight="1">
      <c r="A2663" s="179" t="s">
        <v>4411</v>
      </c>
      <c r="B2663" s="115" t="s">
        <v>11</v>
      </c>
      <c r="C2663" s="179" t="s">
        <v>1101</v>
      </c>
      <c r="D2663" s="169">
        <v>42522</v>
      </c>
      <c r="E2663" s="451">
        <v>0.88124999999999998</v>
      </c>
      <c r="F2663" s="169">
        <v>42522</v>
      </c>
      <c r="G2663" s="451">
        <v>0.95624999999999993</v>
      </c>
      <c r="H2663" s="176">
        <v>7.4999999999999997E-2</v>
      </c>
      <c r="I2663" s="179">
        <v>2</v>
      </c>
      <c r="J2663" s="179" t="s">
        <v>459</v>
      </c>
      <c r="K2663" s="179" t="s">
        <v>15</v>
      </c>
      <c r="L2663" s="179" t="s">
        <v>4</v>
      </c>
      <c r="M2663" s="179" t="s">
        <v>4487</v>
      </c>
      <c r="N2663" s="179" t="s">
        <v>3</v>
      </c>
      <c r="O2663" s="179" t="s">
        <v>8</v>
      </c>
      <c r="P2663" s="179" t="s">
        <v>4487</v>
      </c>
      <c r="Q2663" s="179" t="s">
        <v>4488</v>
      </c>
      <c r="R2663" s="179">
        <v>1</v>
      </c>
      <c r="S2663" s="179"/>
      <c r="T2663" s="179">
        <v>1</v>
      </c>
      <c r="U2663" s="179" t="s">
        <v>48</v>
      </c>
      <c r="V2663" s="179"/>
      <c r="W2663" s="179"/>
      <c r="X2663" s="179"/>
      <c r="Y2663" s="179"/>
      <c r="Z2663" s="179"/>
      <c r="AA2663" s="179"/>
      <c r="AB2663" s="179"/>
      <c r="AC2663" s="179"/>
      <c r="AD2663" s="179" t="s">
        <v>0</v>
      </c>
      <c r="AE2663" s="179"/>
      <c r="AF2663" s="179"/>
      <c r="AG2663" s="179" t="s">
        <v>4489</v>
      </c>
      <c r="AJ2663" s="1">
        <f t="shared" si="178"/>
        <v>0</v>
      </c>
      <c r="AK2663" s="1">
        <f t="shared" si="179"/>
        <v>-1</v>
      </c>
    </row>
    <row r="2664" spans="1:37" ht="31.5" customHeight="1">
      <c r="A2664" s="179" t="s">
        <v>4411</v>
      </c>
      <c r="B2664" s="179" t="s">
        <v>11</v>
      </c>
      <c r="C2664" s="179" t="s">
        <v>873</v>
      </c>
      <c r="D2664" s="169">
        <v>42527</v>
      </c>
      <c r="E2664" s="451">
        <v>0.59583333333333333</v>
      </c>
      <c r="F2664" s="169">
        <v>42527</v>
      </c>
      <c r="G2664" s="451">
        <v>0.59583333333333333</v>
      </c>
      <c r="H2664" s="176">
        <v>0</v>
      </c>
      <c r="I2664" s="179">
        <v>19</v>
      </c>
      <c r="J2664" s="179" t="s">
        <v>144</v>
      </c>
      <c r="K2664" s="179" t="s">
        <v>9</v>
      </c>
      <c r="L2664" s="482" t="s">
        <v>10</v>
      </c>
      <c r="M2664" s="179" t="s">
        <v>4530</v>
      </c>
      <c r="N2664" s="179" t="s">
        <v>3</v>
      </c>
      <c r="O2664" s="179" t="s">
        <v>8</v>
      </c>
      <c r="P2664" s="179" t="s">
        <v>4531</v>
      </c>
      <c r="Q2664" s="179" t="s">
        <v>4249</v>
      </c>
      <c r="R2664" s="179">
        <v>0.7</v>
      </c>
      <c r="S2664" s="179">
        <v>0.6</v>
      </c>
      <c r="T2664" s="179">
        <v>1.3</v>
      </c>
      <c r="U2664" s="179"/>
      <c r="V2664" s="179"/>
      <c r="W2664" s="179"/>
      <c r="X2664" s="179"/>
      <c r="Y2664" s="179"/>
      <c r="Z2664" s="179"/>
      <c r="AA2664" s="179"/>
      <c r="AB2664" s="179"/>
      <c r="AC2664" s="179"/>
      <c r="AD2664" s="179" t="s">
        <v>43</v>
      </c>
      <c r="AE2664" s="179"/>
      <c r="AF2664" s="179"/>
      <c r="AG2664" s="179" t="s">
        <v>2941</v>
      </c>
      <c r="AJ2664" s="1">
        <f t="shared" si="178"/>
        <v>0</v>
      </c>
      <c r="AK2664" s="1">
        <f t="shared" si="179"/>
        <v>-1.3</v>
      </c>
    </row>
    <row r="2665" spans="1:37" ht="31.5" customHeight="1">
      <c r="A2665" s="179" t="s">
        <v>4411</v>
      </c>
      <c r="B2665" s="179" t="s">
        <v>11</v>
      </c>
      <c r="C2665" s="179" t="s">
        <v>1101</v>
      </c>
      <c r="D2665" s="169">
        <v>42527</v>
      </c>
      <c r="E2665" s="176">
        <v>0.6645833333333333</v>
      </c>
      <c r="F2665" s="169">
        <v>42527</v>
      </c>
      <c r="G2665" s="176">
        <v>0.6645833333333333</v>
      </c>
      <c r="H2665" s="176">
        <v>0</v>
      </c>
      <c r="I2665" s="179">
        <v>26</v>
      </c>
      <c r="J2665" s="179" t="s">
        <v>459</v>
      </c>
      <c r="K2665" s="179" t="s">
        <v>9</v>
      </c>
      <c r="L2665" s="179" t="s">
        <v>10</v>
      </c>
      <c r="M2665" s="179" t="s">
        <v>4532</v>
      </c>
      <c r="N2665" s="179" t="s">
        <v>3</v>
      </c>
      <c r="O2665" s="179" t="s">
        <v>8</v>
      </c>
      <c r="P2665" s="179" t="s">
        <v>4533</v>
      </c>
      <c r="Q2665" s="179" t="s">
        <v>4534</v>
      </c>
      <c r="R2665" s="179">
        <v>1</v>
      </c>
      <c r="S2665" s="179">
        <v>0.6</v>
      </c>
      <c r="T2665" s="179">
        <v>1.6</v>
      </c>
      <c r="AD2665" s="179" t="s">
        <v>43</v>
      </c>
      <c r="AG2665" s="2" t="s">
        <v>3020</v>
      </c>
      <c r="AJ2665" s="1">
        <f t="shared" si="178"/>
        <v>0</v>
      </c>
      <c r="AK2665" s="1">
        <f t="shared" si="179"/>
        <v>-1.6</v>
      </c>
    </row>
    <row r="2666" spans="1:37" ht="31.5" customHeight="1">
      <c r="A2666" s="179" t="s">
        <v>4411</v>
      </c>
      <c r="B2666" s="179" t="s">
        <v>11</v>
      </c>
      <c r="C2666" s="179" t="s">
        <v>873</v>
      </c>
      <c r="D2666" s="169">
        <v>42528</v>
      </c>
      <c r="E2666" s="176">
        <v>0.93472222222222223</v>
      </c>
      <c r="F2666" s="169">
        <v>42528</v>
      </c>
      <c r="G2666" s="176">
        <v>0</v>
      </c>
      <c r="H2666" s="176">
        <v>6.5277777777777782E-2</v>
      </c>
      <c r="I2666" s="179">
        <v>13</v>
      </c>
      <c r="J2666" s="179" t="s">
        <v>459</v>
      </c>
      <c r="K2666" s="482" t="s">
        <v>21</v>
      </c>
      <c r="L2666" s="482" t="s">
        <v>4</v>
      </c>
      <c r="M2666" s="179" t="s">
        <v>4535</v>
      </c>
      <c r="N2666" s="179" t="s">
        <v>3</v>
      </c>
      <c r="O2666" s="179" t="s">
        <v>8</v>
      </c>
      <c r="P2666" s="179" t="s">
        <v>4536</v>
      </c>
      <c r="Q2666" s="179" t="s">
        <v>4537</v>
      </c>
      <c r="R2666" s="179">
        <v>5.7</v>
      </c>
      <c r="S2666" s="179">
        <v>0.1</v>
      </c>
      <c r="T2666" s="179">
        <v>5.8</v>
      </c>
      <c r="U2666" s="2" t="s">
        <v>7</v>
      </c>
      <c r="V2666" s="2">
        <v>1977</v>
      </c>
      <c r="W2666" s="2" t="s">
        <v>12336</v>
      </c>
      <c r="X2666" s="2" t="s">
        <v>2932</v>
      </c>
      <c r="Y2666" s="2" t="s">
        <v>12360</v>
      </c>
      <c r="Z2666" s="2">
        <v>40</v>
      </c>
      <c r="AA2666" s="123">
        <v>42583</v>
      </c>
      <c r="AB2666" s="2">
        <v>2</v>
      </c>
      <c r="AC2666" s="123">
        <v>41995</v>
      </c>
      <c r="AD2666" s="179" t="s">
        <v>0</v>
      </c>
      <c r="AG2666" s="2" t="s">
        <v>4538</v>
      </c>
      <c r="AJ2666" s="1">
        <f t="shared" si="178"/>
        <v>0</v>
      </c>
      <c r="AK2666" s="1">
        <f t="shared" si="179"/>
        <v>-5.8</v>
      </c>
    </row>
    <row r="2667" spans="1:37" ht="31.5" customHeight="1">
      <c r="A2667" s="179" t="s">
        <v>4411</v>
      </c>
      <c r="B2667" s="179" t="s">
        <v>11</v>
      </c>
      <c r="C2667" s="179" t="s">
        <v>873</v>
      </c>
      <c r="D2667" s="169">
        <v>42529</v>
      </c>
      <c r="E2667" s="176">
        <v>0.82986111111111116</v>
      </c>
      <c r="F2667" s="169">
        <v>42529</v>
      </c>
      <c r="G2667" s="176">
        <v>0.82986111111111116</v>
      </c>
      <c r="H2667" s="176">
        <v>0</v>
      </c>
      <c r="I2667" s="179">
        <v>13</v>
      </c>
      <c r="J2667" s="179" t="s">
        <v>144</v>
      </c>
      <c r="K2667" s="482"/>
      <c r="L2667" s="482" t="s">
        <v>4</v>
      </c>
      <c r="M2667" s="179" t="s">
        <v>4539</v>
      </c>
      <c r="N2667" s="179">
        <v>35</v>
      </c>
      <c r="O2667" s="179" t="s">
        <v>14</v>
      </c>
      <c r="P2667" s="179" t="s">
        <v>4540</v>
      </c>
      <c r="Q2667" s="179" t="s">
        <v>4541</v>
      </c>
      <c r="R2667" s="179">
        <v>2.5</v>
      </c>
      <c r="S2667" s="179">
        <v>0.8</v>
      </c>
      <c r="T2667" s="179">
        <v>3.3</v>
      </c>
      <c r="U2667" s="2" t="s">
        <v>35</v>
      </c>
      <c r="AD2667" s="179" t="s">
        <v>0</v>
      </c>
      <c r="AG2667" s="845" t="s">
        <v>2941</v>
      </c>
      <c r="AJ2667" s="1">
        <f t="shared" si="178"/>
        <v>0</v>
      </c>
      <c r="AK2667" s="1">
        <f t="shared" si="179"/>
        <v>-3.3</v>
      </c>
    </row>
    <row r="2668" spans="1:37" ht="31.5" customHeight="1">
      <c r="A2668" s="179" t="s">
        <v>4411</v>
      </c>
      <c r="B2668" s="115" t="s">
        <v>11</v>
      </c>
      <c r="C2668" s="179" t="s">
        <v>1101</v>
      </c>
      <c r="D2668" s="169">
        <v>42529</v>
      </c>
      <c r="E2668" s="176">
        <v>0.74305555555555547</v>
      </c>
      <c r="F2668" s="169">
        <v>42529</v>
      </c>
      <c r="G2668" s="176">
        <v>0.79166666666666663</v>
      </c>
      <c r="H2668" s="176">
        <v>4.8611111111111112E-2</v>
      </c>
      <c r="I2668" s="179">
        <v>5</v>
      </c>
      <c r="J2668" s="179" t="s">
        <v>4542</v>
      </c>
      <c r="K2668" s="179"/>
      <c r="L2668" s="179" t="s">
        <v>10</v>
      </c>
      <c r="M2668" s="179" t="s">
        <v>4543</v>
      </c>
      <c r="N2668" s="179" t="s">
        <v>3</v>
      </c>
      <c r="O2668" s="179" t="s">
        <v>26</v>
      </c>
      <c r="P2668" s="179" t="s">
        <v>4543</v>
      </c>
      <c r="Q2668" s="179" t="s">
        <v>4544</v>
      </c>
      <c r="R2668" s="179">
        <v>3.2</v>
      </c>
      <c r="S2668" s="179"/>
      <c r="T2668" s="179">
        <v>3.2</v>
      </c>
      <c r="U2668" s="2" t="s">
        <v>7</v>
      </c>
      <c r="AD2668" s="179" t="s">
        <v>43</v>
      </c>
      <c r="AG2668" s="2" t="s">
        <v>4545</v>
      </c>
      <c r="AJ2668" s="1">
        <f t="shared" si="178"/>
        <v>0</v>
      </c>
      <c r="AK2668" s="1">
        <f t="shared" si="179"/>
        <v>-3.2</v>
      </c>
    </row>
    <row r="2669" spans="1:37" ht="31.5" customHeight="1">
      <c r="A2669" s="179" t="s">
        <v>4411</v>
      </c>
      <c r="B2669" s="179" t="s">
        <v>11</v>
      </c>
      <c r="C2669" s="179" t="s">
        <v>873</v>
      </c>
      <c r="D2669" s="169">
        <v>42534</v>
      </c>
      <c r="E2669" s="176">
        <v>0.76388888888888884</v>
      </c>
      <c r="F2669" s="169">
        <v>42534</v>
      </c>
      <c r="G2669" s="176">
        <v>0.92569444444444438</v>
      </c>
      <c r="H2669" s="176">
        <v>0.16180555555555556</v>
      </c>
      <c r="I2669" s="179">
        <v>3</v>
      </c>
      <c r="J2669" s="179" t="s">
        <v>144</v>
      </c>
      <c r="K2669" s="179" t="s">
        <v>15</v>
      </c>
      <c r="L2669" s="482" t="s">
        <v>10</v>
      </c>
      <c r="M2669" s="179" t="s">
        <v>4758</v>
      </c>
      <c r="N2669" s="179" t="s">
        <v>3</v>
      </c>
      <c r="O2669" s="179" t="s">
        <v>8</v>
      </c>
      <c r="P2669" s="179" t="s">
        <v>4758</v>
      </c>
      <c r="Q2669" s="179" t="s">
        <v>4759</v>
      </c>
      <c r="R2669" s="179">
        <v>5</v>
      </c>
      <c r="S2669" s="179"/>
      <c r="T2669" s="179">
        <v>5</v>
      </c>
      <c r="U2669" s="2" t="s">
        <v>7</v>
      </c>
      <c r="V2669" s="2">
        <v>1997</v>
      </c>
      <c r="W2669" s="2" t="s">
        <v>47</v>
      </c>
      <c r="X2669" s="2" t="s">
        <v>12334</v>
      </c>
      <c r="Y2669" s="2" t="s">
        <v>12361</v>
      </c>
      <c r="Z2669" s="2">
        <v>60</v>
      </c>
      <c r="AA2669" s="2">
        <v>2016</v>
      </c>
      <c r="AB2669" s="2">
        <v>0</v>
      </c>
      <c r="AC2669" s="123">
        <v>42480</v>
      </c>
      <c r="AD2669" s="179" t="s">
        <v>43</v>
      </c>
      <c r="AG2669" s="845" t="s">
        <v>5868</v>
      </c>
      <c r="AJ2669" s="1">
        <f t="shared" si="178"/>
        <v>0</v>
      </c>
      <c r="AK2669" s="1">
        <f t="shared" si="179"/>
        <v>-5</v>
      </c>
    </row>
    <row r="2670" spans="1:37" ht="31.5" customHeight="1">
      <c r="A2670" s="179" t="s">
        <v>4411</v>
      </c>
      <c r="B2670" s="179" t="s">
        <v>11</v>
      </c>
      <c r="C2670" s="179" t="s">
        <v>873</v>
      </c>
      <c r="D2670" s="169">
        <v>42534</v>
      </c>
      <c r="E2670" s="176">
        <v>0.78888888888888886</v>
      </c>
      <c r="F2670" s="169">
        <v>42534</v>
      </c>
      <c r="G2670" s="176">
        <v>0.78888888888888886</v>
      </c>
      <c r="H2670" s="176">
        <v>0</v>
      </c>
      <c r="I2670" s="179">
        <v>2</v>
      </c>
      <c r="J2670" s="179" t="s">
        <v>459</v>
      </c>
      <c r="K2670" s="179" t="s">
        <v>9</v>
      </c>
      <c r="L2670" s="482" t="s">
        <v>10</v>
      </c>
      <c r="M2670" s="179" t="s">
        <v>4760</v>
      </c>
      <c r="N2670" s="179" t="s">
        <v>3</v>
      </c>
      <c r="O2670" s="179" t="s">
        <v>8</v>
      </c>
      <c r="P2670" s="179" t="s">
        <v>4761</v>
      </c>
      <c r="Q2670" s="179" t="s">
        <v>4249</v>
      </c>
      <c r="R2670" s="179">
        <v>0.3</v>
      </c>
      <c r="S2670" s="179"/>
      <c r="T2670" s="179">
        <v>0.3</v>
      </c>
      <c r="AD2670" s="179" t="s">
        <v>43</v>
      </c>
      <c r="AG2670" s="2" t="s">
        <v>2941</v>
      </c>
      <c r="AJ2670" s="1">
        <f t="shared" si="178"/>
        <v>0</v>
      </c>
      <c r="AK2670" s="1">
        <f t="shared" si="179"/>
        <v>-0.3</v>
      </c>
    </row>
    <row r="2671" spans="1:37" ht="31.5" customHeight="1">
      <c r="A2671" s="179" t="s">
        <v>4411</v>
      </c>
      <c r="B2671" s="179" t="s">
        <v>11</v>
      </c>
      <c r="C2671" s="179" t="s">
        <v>873</v>
      </c>
      <c r="D2671" s="169">
        <v>42534</v>
      </c>
      <c r="E2671" s="176">
        <v>0.7993055555555556</v>
      </c>
      <c r="F2671" s="169">
        <v>42534</v>
      </c>
      <c r="G2671" s="176">
        <v>0.7993055555555556</v>
      </c>
      <c r="H2671" s="176">
        <v>0</v>
      </c>
      <c r="I2671" s="179">
        <v>9</v>
      </c>
      <c r="J2671" s="179" t="s">
        <v>459</v>
      </c>
      <c r="K2671" s="179" t="s">
        <v>9</v>
      </c>
      <c r="L2671" s="482" t="s">
        <v>10</v>
      </c>
      <c r="M2671" s="179" t="s">
        <v>4762</v>
      </c>
      <c r="N2671" s="179" t="s">
        <v>3</v>
      </c>
      <c r="O2671" s="179" t="s">
        <v>8</v>
      </c>
      <c r="P2671" s="179" t="s">
        <v>4763</v>
      </c>
      <c r="Q2671" s="179" t="s">
        <v>4249</v>
      </c>
      <c r="R2671" s="179">
        <v>0.6</v>
      </c>
      <c r="S2671" s="179"/>
      <c r="T2671" s="179">
        <v>0.6</v>
      </c>
      <c r="U2671" s="2" t="s">
        <v>29</v>
      </c>
      <c r="V2671" s="2">
        <v>1982</v>
      </c>
      <c r="W2671" s="2" t="s">
        <v>2717</v>
      </c>
      <c r="X2671" s="2" t="s">
        <v>2932</v>
      </c>
      <c r="Y2671" s="2" t="s">
        <v>12362</v>
      </c>
      <c r="Z2671" s="2">
        <v>88</v>
      </c>
      <c r="AA2671" s="2">
        <v>2016</v>
      </c>
      <c r="AB2671" s="2">
        <v>1</v>
      </c>
      <c r="AC2671" s="123">
        <v>42148</v>
      </c>
      <c r="AD2671" s="179" t="s">
        <v>43</v>
      </c>
      <c r="AG2671" s="2" t="s">
        <v>2941</v>
      </c>
      <c r="AJ2671" s="1">
        <f t="shared" si="178"/>
        <v>0</v>
      </c>
      <c r="AK2671" s="1">
        <f t="shared" si="179"/>
        <v>-0.6</v>
      </c>
    </row>
    <row r="2672" spans="1:37" ht="31.5" customHeight="1">
      <c r="A2672" s="179" t="s">
        <v>4411</v>
      </c>
      <c r="B2672" s="115" t="s">
        <v>11</v>
      </c>
      <c r="C2672" s="179" t="s">
        <v>1101</v>
      </c>
      <c r="D2672" s="169">
        <v>42534</v>
      </c>
      <c r="E2672" s="176">
        <v>0.80972222222222223</v>
      </c>
      <c r="F2672" s="169">
        <v>42534</v>
      </c>
      <c r="G2672" s="176">
        <v>0.97569444444444453</v>
      </c>
      <c r="H2672" s="176">
        <v>0.16597222222222222</v>
      </c>
      <c r="I2672" s="179">
        <v>70</v>
      </c>
      <c r="J2672" s="179" t="s">
        <v>144</v>
      </c>
      <c r="K2672" s="179" t="s">
        <v>15</v>
      </c>
      <c r="L2672" s="179" t="s">
        <v>10</v>
      </c>
      <c r="M2672" s="179" t="s">
        <v>4975</v>
      </c>
      <c r="N2672" s="179" t="s">
        <v>3</v>
      </c>
      <c r="O2672" s="179" t="s">
        <v>8</v>
      </c>
      <c r="P2672" s="179" t="s">
        <v>4975</v>
      </c>
      <c r="Q2672" s="179" t="s">
        <v>4976</v>
      </c>
      <c r="R2672" s="179">
        <v>30</v>
      </c>
      <c r="S2672" s="179"/>
      <c r="T2672" s="179">
        <v>30</v>
      </c>
      <c r="U2672" s="2" t="s">
        <v>7</v>
      </c>
      <c r="AD2672" s="179" t="s">
        <v>43</v>
      </c>
      <c r="AG2672" s="2" t="s">
        <v>5869</v>
      </c>
      <c r="AJ2672" s="1">
        <f t="shared" si="178"/>
        <v>0</v>
      </c>
      <c r="AK2672" s="1">
        <f t="shared" si="179"/>
        <v>-30</v>
      </c>
    </row>
    <row r="2673" spans="1:37" ht="31.5" customHeight="1">
      <c r="A2673" s="179" t="s">
        <v>4411</v>
      </c>
      <c r="B2673" s="115" t="s">
        <v>11</v>
      </c>
      <c r="C2673" s="179" t="s">
        <v>1101</v>
      </c>
      <c r="D2673" s="169">
        <v>42534</v>
      </c>
      <c r="E2673" s="176">
        <v>0.8208333333333333</v>
      </c>
      <c r="F2673" s="169">
        <v>42535</v>
      </c>
      <c r="G2673" s="176">
        <v>2.4305555555555556E-2</v>
      </c>
      <c r="H2673" s="176">
        <v>0.16180555555555556</v>
      </c>
      <c r="I2673" s="179">
        <v>75</v>
      </c>
      <c r="J2673" s="179" t="s">
        <v>459</v>
      </c>
      <c r="K2673" s="179" t="s">
        <v>15</v>
      </c>
      <c r="L2673" s="179" t="s">
        <v>10</v>
      </c>
      <c r="M2673" s="179" t="s">
        <v>1477</v>
      </c>
      <c r="N2673" s="179" t="s">
        <v>3</v>
      </c>
      <c r="O2673" s="179" t="s">
        <v>8</v>
      </c>
      <c r="P2673" s="179" t="s">
        <v>1477</v>
      </c>
      <c r="Q2673" s="179" t="s">
        <v>4977</v>
      </c>
      <c r="R2673" s="179">
        <v>36</v>
      </c>
      <c r="S2673" s="179">
        <v>2</v>
      </c>
      <c r="T2673" s="179">
        <v>38</v>
      </c>
      <c r="U2673" s="2" t="s">
        <v>7</v>
      </c>
      <c r="AD2673" s="179" t="s">
        <v>43</v>
      </c>
      <c r="AG2673" s="2" t="s">
        <v>5870</v>
      </c>
      <c r="AJ2673" s="1">
        <f t="shared" si="178"/>
        <v>0</v>
      </c>
      <c r="AK2673" s="1">
        <f t="shared" si="179"/>
        <v>-38</v>
      </c>
    </row>
    <row r="2674" spans="1:37" ht="31.5" customHeight="1">
      <c r="A2674" s="179" t="s">
        <v>4411</v>
      </c>
      <c r="B2674" s="179" t="s">
        <v>11</v>
      </c>
      <c r="C2674" s="179" t="s">
        <v>873</v>
      </c>
      <c r="D2674" s="169">
        <v>42535</v>
      </c>
      <c r="E2674" s="176">
        <v>0.81458333333333333</v>
      </c>
      <c r="F2674" s="169">
        <v>42535</v>
      </c>
      <c r="G2674" s="176">
        <v>0.81458333333333333</v>
      </c>
      <c r="H2674" s="176">
        <v>0</v>
      </c>
      <c r="I2674" s="179">
        <v>88</v>
      </c>
      <c r="J2674" s="179" t="s">
        <v>144</v>
      </c>
      <c r="K2674" s="179" t="s">
        <v>9</v>
      </c>
      <c r="L2674" s="482" t="s">
        <v>10</v>
      </c>
      <c r="M2674" s="179" t="s">
        <v>4904</v>
      </c>
      <c r="N2674" s="179">
        <v>35</v>
      </c>
      <c r="O2674" s="179" t="s">
        <v>8</v>
      </c>
      <c r="P2674" s="179" t="s">
        <v>4905</v>
      </c>
      <c r="Q2674" s="179" t="s">
        <v>4249</v>
      </c>
      <c r="R2674" s="179">
        <v>35</v>
      </c>
      <c r="S2674" s="179">
        <v>29</v>
      </c>
      <c r="T2674" s="179">
        <v>64</v>
      </c>
      <c r="U2674" s="2" t="s">
        <v>47</v>
      </c>
      <c r="V2674" s="2">
        <v>1976</v>
      </c>
      <c r="W2674" s="2" t="s">
        <v>47</v>
      </c>
      <c r="X2674" s="2" t="s">
        <v>12334</v>
      </c>
      <c r="Y2674" s="2" t="s">
        <v>12363</v>
      </c>
      <c r="Z2674" s="2">
        <v>80</v>
      </c>
      <c r="AA2674" s="2">
        <v>2017</v>
      </c>
      <c r="AB2674" s="2">
        <v>0</v>
      </c>
      <c r="AC2674" s="123">
        <v>42419</v>
      </c>
      <c r="AD2674" s="179" t="s">
        <v>43</v>
      </c>
      <c r="AG2674" s="2" t="s">
        <v>2941</v>
      </c>
      <c r="AJ2674" s="1">
        <f t="shared" si="178"/>
        <v>0</v>
      </c>
      <c r="AK2674" s="1">
        <f t="shared" si="179"/>
        <v>-64</v>
      </c>
    </row>
    <row r="2675" spans="1:37" ht="31.5" customHeight="1">
      <c r="A2675" s="179" t="s">
        <v>4411</v>
      </c>
      <c r="B2675" s="179" t="s">
        <v>11</v>
      </c>
      <c r="C2675" s="179" t="s">
        <v>873</v>
      </c>
      <c r="D2675" s="169">
        <v>42535</v>
      </c>
      <c r="E2675" s="176">
        <v>0.83819444444444446</v>
      </c>
      <c r="F2675" s="169">
        <v>42535</v>
      </c>
      <c r="G2675" s="176">
        <v>0.83819444444444446</v>
      </c>
      <c r="H2675" s="176">
        <v>0</v>
      </c>
      <c r="I2675" s="179">
        <v>10</v>
      </c>
      <c r="J2675" s="179" t="s">
        <v>459</v>
      </c>
      <c r="K2675" s="179" t="s">
        <v>9</v>
      </c>
      <c r="L2675" s="482" t="s">
        <v>10</v>
      </c>
      <c r="M2675" s="179" t="s">
        <v>4906</v>
      </c>
      <c r="N2675" s="179" t="s">
        <v>3</v>
      </c>
      <c r="O2675" s="179" t="s">
        <v>8</v>
      </c>
      <c r="P2675" s="179" t="s">
        <v>4907</v>
      </c>
      <c r="Q2675" s="179" t="s">
        <v>4249</v>
      </c>
      <c r="R2675" s="179">
        <v>5</v>
      </c>
      <c r="S2675" s="179">
        <v>7</v>
      </c>
      <c r="T2675" s="179">
        <v>12</v>
      </c>
      <c r="U2675" s="2" t="s">
        <v>29</v>
      </c>
      <c r="V2675" s="2">
        <v>1984</v>
      </c>
      <c r="W2675" s="2" t="s">
        <v>2717</v>
      </c>
      <c r="X2675" s="2" t="s">
        <v>2932</v>
      </c>
      <c r="Y2675" s="2" t="s">
        <v>12364</v>
      </c>
      <c r="Z2675" s="2">
        <v>80</v>
      </c>
      <c r="AA2675" s="2">
        <v>2016</v>
      </c>
      <c r="AB2675" s="2">
        <v>1</v>
      </c>
      <c r="AC2675" s="123">
        <v>42493</v>
      </c>
      <c r="AD2675" s="179" t="s">
        <v>43</v>
      </c>
      <c r="AG2675" s="2" t="s">
        <v>2941</v>
      </c>
      <c r="AJ2675" s="1">
        <f t="shared" si="178"/>
        <v>0</v>
      </c>
      <c r="AK2675" s="1">
        <f t="shared" si="179"/>
        <v>-12</v>
      </c>
    </row>
    <row r="2676" spans="1:37" ht="31.5" customHeight="1">
      <c r="A2676" s="179" t="s">
        <v>4411</v>
      </c>
      <c r="B2676" s="179" t="s">
        <v>11</v>
      </c>
      <c r="C2676" s="179" t="s">
        <v>873</v>
      </c>
      <c r="D2676" s="169">
        <v>42535</v>
      </c>
      <c r="E2676" s="176">
        <v>0.81458333333333333</v>
      </c>
      <c r="F2676" s="169">
        <v>42535</v>
      </c>
      <c r="G2676" s="176">
        <v>0.81458333333333333</v>
      </c>
      <c r="H2676" s="176">
        <v>0</v>
      </c>
      <c r="I2676" s="179">
        <v>18</v>
      </c>
      <c r="J2676" s="179" t="s">
        <v>459</v>
      </c>
      <c r="K2676" s="179" t="s">
        <v>9</v>
      </c>
      <c r="L2676" s="482" t="s">
        <v>10</v>
      </c>
      <c r="M2676" s="179" t="s">
        <v>4908</v>
      </c>
      <c r="N2676" s="179" t="s">
        <v>3</v>
      </c>
      <c r="O2676" s="179" t="s">
        <v>8</v>
      </c>
      <c r="P2676" s="179" t="s">
        <v>4908</v>
      </c>
      <c r="Q2676" s="179" t="s">
        <v>4249</v>
      </c>
      <c r="R2676" s="179">
        <v>6</v>
      </c>
      <c r="S2676" s="179">
        <v>9</v>
      </c>
      <c r="T2676" s="179">
        <v>15</v>
      </c>
      <c r="U2676" s="2" t="s">
        <v>47</v>
      </c>
      <c r="V2676" s="2">
        <v>1998</v>
      </c>
      <c r="W2676" s="2" t="s">
        <v>47</v>
      </c>
      <c r="X2676" s="2" t="s">
        <v>12334</v>
      </c>
      <c r="Y2676" s="2" t="s">
        <v>12365</v>
      </c>
      <c r="Z2676" s="2">
        <v>70</v>
      </c>
      <c r="AA2676" s="2">
        <v>2017</v>
      </c>
      <c r="AB2676" s="2">
        <v>0</v>
      </c>
      <c r="AC2676" s="123">
        <v>42513</v>
      </c>
      <c r="AD2676" s="179" t="s">
        <v>43</v>
      </c>
      <c r="AG2676" s="2" t="s">
        <v>2941</v>
      </c>
      <c r="AJ2676" s="1">
        <f t="shared" si="178"/>
        <v>0</v>
      </c>
      <c r="AK2676" s="1">
        <f t="shared" si="179"/>
        <v>-15</v>
      </c>
    </row>
    <row r="2677" spans="1:37" ht="31.5" customHeight="1">
      <c r="A2677" s="179" t="s">
        <v>4411</v>
      </c>
      <c r="B2677" s="179" t="s">
        <v>11</v>
      </c>
      <c r="C2677" s="179" t="s">
        <v>873</v>
      </c>
      <c r="D2677" s="169">
        <v>42535</v>
      </c>
      <c r="E2677" s="176">
        <v>0.81458333333333333</v>
      </c>
      <c r="F2677" s="169">
        <v>42535</v>
      </c>
      <c r="G2677" s="176">
        <v>0.81458333333333333</v>
      </c>
      <c r="H2677" s="176">
        <v>0</v>
      </c>
      <c r="I2677" s="179">
        <v>22</v>
      </c>
      <c r="J2677" s="179" t="s">
        <v>459</v>
      </c>
      <c r="K2677" s="179" t="s">
        <v>9</v>
      </c>
      <c r="L2677" s="482" t="s">
        <v>10</v>
      </c>
      <c r="M2677" s="179" t="s">
        <v>4909</v>
      </c>
      <c r="N2677" s="179" t="s">
        <v>3</v>
      </c>
      <c r="O2677" s="179" t="s">
        <v>8</v>
      </c>
      <c r="P2677" s="179" t="s">
        <v>4909</v>
      </c>
      <c r="Q2677" s="179" t="s">
        <v>4249</v>
      </c>
      <c r="R2677" s="179">
        <v>4</v>
      </c>
      <c r="S2677" s="179">
        <v>4</v>
      </c>
      <c r="T2677" s="179">
        <v>8</v>
      </c>
      <c r="U2677" s="2" t="s">
        <v>47</v>
      </c>
      <c r="V2677" s="2">
        <v>1998</v>
      </c>
      <c r="W2677" s="2" t="s">
        <v>47</v>
      </c>
      <c r="X2677" s="2" t="s">
        <v>12334</v>
      </c>
      <c r="Y2677" s="2" t="s">
        <v>12366</v>
      </c>
      <c r="Z2677" s="2">
        <v>80</v>
      </c>
      <c r="AA2677" s="2">
        <v>2016</v>
      </c>
      <c r="AB2677" s="2">
        <v>1</v>
      </c>
      <c r="AC2677" s="123">
        <v>42362</v>
      </c>
      <c r="AD2677" s="179" t="s">
        <v>43</v>
      </c>
      <c r="AG2677" s="2" t="s">
        <v>2941</v>
      </c>
      <c r="AJ2677" s="1">
        <f t="shared" si="178"/>
        <v>0</v>
      </c>
      <c r="AK2677" s="1">
        <f t="shared" si="179"/>
        <v>-8</v>
      </c>
    </row>
    <row r="2678" spans="1:37" ht="31.5" customHeight="1">
      <c r="A2678" s="179" t="s">
        <v>4411</v>
      </c>
      <c r="B2678" s="179" t="s">
        <v>11</v>
      </c>
      <c r="C2678" s="179" t="s">
        <v>1101</v>
      </c>
      <c r="D2678" s="169">
        <v>42535</v>
      </c>
      <c r="E2678" s="176">
        <v>0.8520833333333333</v>
      </c>
      <c r="F2678" s="169">
        <v>42535</v>
      </c>
      <c r="G2678" s="176">
        <v>0.8520833333333333</v>
      </c>
      <c r="H2678" s="176">
        <v>0</v>
      </c>
      <c r="I2678" s="179">
        <v>126</v>
      </c>
      <c r="J2678" s="179" t="s">
        <v>459</v>
      </c>
      <c r="K2678" s="179" t="s">
        <v>9</v>
      </c>
      <c r="L2678" s="179" t="s">
        <v>10</v>
      </c>
      <c r="M2678" s="179" t="s">
        <v>4978</v>
      </c>
      <c r="N2678" s="179">
        <v>35</v>
      </c>
      <c r="O2678" s="179" t="s">
        <v>8</v>
      </c>
      <c r="P2678" s="179" t="s">
        <v>4978</v>
      </c>
      <c r="Q2678" s="179" t="s">
        <v>4979</v>
      </c>
      <c r="R2678" s="179">
        <v>26</v>
      </c>
      <c r="S2678" s="179">
        <v>30</v>
      </c>
      <c r="T2678" s="179">
        <v>56</v>
      </c>
      <c r="AD2678" s="179" t="s">
        <v>43</v>
      </c>
      <c r="AG2678" s="2" t="s">
        <v>5871</v>
      </c>
      <c r="AJ2678" s="1">
        <f t="shared" si="178"/>
        <v>0</v>
      </c>
      <c r="AK2678" s="1">
        <f t="shared" si="179"/>
        <v>-56</v>
      </c>
    </row>
    <row r="2679" spans="1:37" ht="31.5" customHeight="1">
      <c r="A2679" s="179" t="s">
        <v>4411</v>
      </c>
      <c r="B2679" s="179" t="s">
        <v>11</v>
      </c>
      <c r="C2679" s="179" t="s">
        <v>873</v>
      </c>
      <c r="D2679" s="169">
        <v>42536</v>
      </c>
      <c r="E2679" s="176">
        <v>0.34930555555555554</v>
      </c>
      <c r="F2679" s="169">
        <v>42536</v>
      </c>
      <c r="G2679" s="176">
        <v>0.34930555555555554</v>
      </c>
      <c r="H2679" s="176">
        <v>0</v>
      </c>
      <c r="I2679" s="179">
        <v>15</v>
      </c>
      <c r="J2679" s="179" t="s">
        <v>459</v>
      </c>
      <c r="K2679" s="179" t="s">
        <v>9</v>
      </c>
      <c r="L2679" s="482" t="s">
        <v>10</v>
      </c>
      <c r="M2679" s="179" t="s">
        <v>4939</v>
      </c>
      <c r="N2679" s="179" t="s">
        <v>3</v>
      </c>
      <c r="O2679" s="179" t="s">
        <v>8</v>
      </c>
      <c r="P2679" s="179" t="s">
        <v>4939</v>
      </c>
      <c r="Q2679" s="179" t="s">
        <v>4249</v>
      </c>
      <c r="R2679" s="179">
        <v>1</v>
      </c>
      <c r="S2679" s="179">
        <v>7.8</v>
      </c>
      <c r="T2679" s="179">
        <v>8.8000000000000007</v>
      </c>
      <c r="U2679" s="2" t="s">
        <v>29</v>
      </c>
      <c r="V2679" s="2">
        <v>1981</v>
      </c>
      <c r="W2679" s="2" t="s">
        <v>2725</v>
      </c>
      <c r="X2679" s="2" t="s">
        <v>2932</v>
      </c>
      <c r="Y2679" s="2" t="s">
        <v>12367</v>
      </c>
      <c r="Z2679" s="2">
        <v>75</v>
      </c>
      <c r="AA2679" s="2">
        <v>2016</v>
      </c>
      <c r="AB2679" s="2">
        <v>0</v>
      </c>
      <c r="AC2679" s="123">
        <v>42455</v>
      </c>
      <c r="AD2679" s="179" t="s">
        <v>43</v>
      </c>
      <c r="AG2679" s="2" t="s">
        <v>2941</v>
      </c>
      <c r="AJ2679" s="1">
        <f t="shared" si="178"/>
        <v>0</v>
      </c>
      <c r="AK2679" s="1">
        <f t="shared" si="179"/>
        <v>-8.8000000000000007</v>
      </c>
    </row>
    <row r="2680" spans="1:37" ht="31.5" customHeight="1">
      <c r="A2680" s="179" t="s">
        <v>4411</v>
      </c>
      <c r="B2680" s="179" t="s">
        <v>11</v>
      </c>
      <c r="C2680" s="179" t="s">
        <v>873</v>
      </c>
      <c r="D2680" s="169">
        <v>42536</v>
      </c>
      <c r="E2680" s="176">
        <v>0.45694444444444443</v>
      </c>
      <c r="F2680" s="169">
        <v>42536</v>
      </c>
      <c r="G2680" s="176">
        <v>0.56736111111111109</v>
      </c>
      <c r="H2680" s="176">
        <v>0.11041666666666666</v>
      </c>
      <c r="I2680" s="179">
        <v>70</v>
      </c>
      <c r="J2680" s="179" t="s">
        <v>459</v>
      </c>
      <c r="K2680" s="179" t="s">
        <v>297</v>
      </c>
      <c r="L2680" s="482" t="s">
        <v>10</v>
      </c>
      <c r="M2680" s="179" t="s">
        <v>4940</v>
      </c>
      <c r="N2680" s="179">
        <v>35</v>
      </c>
      <c r="O2680" s="179" t="s">
        <v>8</v>
      </c>
      <c r="P2680" s="179" t="s">
        <v>4940</v>
      </c>
      <c r="Q2680" s="179" t="s">
        <v>5872</v>
      </c>
      <c r="R2680" s="179">
        <v>5.38</v>
      </c>
      <c r="S2680" s="179">
        <v>17.5</v>
      </c>
      <c r="T2680" s="179">
        <v>22.88</v>
      </c>
      <c r="AD2680" s="179" t="s">
        <v>43</v>
      </c>
      <c r="AG2680" s="2" t="s">
        <v>2941</v>
      </c>
      <c r="AJ2680" s="1">
        <f t="shared" si="178"/>
        <v>0</v>
      </c>
      <c r="AK2680" s="1">
        <f t="shared" si="179"/>
        <v>-22.88</v>
      </c>
    </row>
    <row r="2681" spans="1:37" ht="31.5" customHeight="1">
      <c r="A2681" s="179" t="s">
        <v>4411</v>
      </c>
      <c r="B2681" s="179" t="s">
        <v>11</v>
      </c>
      <c r="C2681" s="179" t="s">
        <v>873</v>
      </c>
      <c r="D2681" s="169">
        <v>42536</v>
      </c>
      <c r="E2681" s="176">
        <v>0.34513888888888888</v>
      </c>
      <c r="F2681" s="169">
        <v>42536</v>
      </c>
      <c r="G2681" s="176">
        <v>0.34513888888888888</v>
      </c>
      <c r="H2681" s="176">
        <v>0</v>
      </c>
      <c r="I2681" s="179">
        <v>11</v>
      </c>
      <c r="J2681" s="179" t="s">
        <v>459</v>
      </c>
      <c r="K2681" s="179" t="s">
        <v>9</v>
      </c>
      <c r="L2681" s="482" t="s">
        <v>10</v>
      </c>
      <c r="M2681" s="179" t="s">
        <v>4941</v>
      </c>
      <c r="N2681" s="179" t="s">
        <v>3</v>
      </c>
      <c r="O2681" s="179" t="s">
        <v>8</v>
      </c>
      <c r="P2681" s="179" t="s">
        <v>4941</v>
      </c>
      <c r="Q2681" s="179" t="s">
        <v>4249</v>
      </c>
      <c r="R2681" s="179">
        <v>0.36</v>
      </c>
      <c r="S2681" s="179">
        <v>8.6</v>
      </c>
      <c r="T2681" s="179">
        <v>8.9600000000000009</v>
      </c>
      <c r="U2681" s="2" t="s">
        <v>29</v>
      </c>
      <c r="V2681" s="2">
        <v>1989</v>
      </c>
      <c r="W2681" s="2" t="s">
        <v>2717</v>
      </c>
      <c r="X2681" s="2" t="s">
        <v>2932</v>
      </c>
      <c r="Y2681" s="2" t="s">
        <v>12368</v>
      </c>
      <c r="Z2681" s="2">
        <v>76</v>
      </c>
      <c r="AA2681" s="2">
        <v>2017</v>
      </c>
      <c r="AB2681" s="2">
        <v>0</v>
      </c>
      <c r="AC2681" s="123">
        <v>42272</v>
      </c>
      <c r="AD2681" s="179" t="s">
        <v>43</v>
      </c>
      <c r="AG2681" s="2" t="s">
        <v>2941</v>
      </c>
      <c r="AK2681" s="1">
        <f t="shared" si="179"/>
        <v>-8.9600000000000009</v>
      </c>
    </row>
    <row r="2682" spans="1:37" ht="141.75" customHeight="1">
      <c r="A2682" s="179" t="s">
        <v>4411</v>
      </c>
      <c r="B2682" s="179" t="s">
        <v>11</v>
      </c>
      <c r="C2682" s="179" t="s">
        <v>873</v>
      </c>
      <c r="D2682" s="169">
        <v>42536</v>
      </c>
      <c r="E2682" s="176">
        <v>0.45833333333333331</v>
      </c>
      <c r="F2682" s="169">
        <v>42536</v>
      </c>
      <c r="G2682" s="176">
        <v>0.45833333333333331</v>
      </c>
      <c r="H2682" s="176">
        <v>0</v>
      </c>
      <c r="I2682" s="179">
        <v>20</v>
      </c>
      <c r="J2682" s="179" t="s">
        <v>459</v>
      </c>
      <c r="K2682" s="179" t="s">
        <v>9</v>
      </c>
      <c r="L2682" s="482" t="s">
        <v>10</v>
      </c>
      <c r="M2682" s="179" t="s">
        <v>4942</v>
      </c>
      <c r="N2682" s="179" t="s">
        <v>3</v>
      </c>
      <c r="O2682" s="179" t="s">
        <v>8</v>
      </c>
      <c r="P2682" s="179" t="s">
        <v>4942</v>
      </c>
      <c r="Q2682" s="179" t="s">
        <v>4249</v>
      </c>
      <c r="R2682" s="179">
        <v>1.01</v>
      </c>
      <c r="S2682" s="179">
        <v>7.8</v>
      </c>
      <c r="T2682" s="179">
        <v>8.81</v>
      </c>
      <c r="U2682" s="2" t="s">
        <v>29</v>
      </c>
      <c r="V2682" s="2">
        <v>1989</v>
      </c>
      <c r="W2682" s="2" t="s">
        <v>2717</v>
      </c>
      <c r="X2682" s="2" t="s">
        <v>2932</v>
      </c>
      <c r="Y2682" s="2" t="s">
        <v>12369</v>
      </c>
      <c r="Z2682" s="2">
        <v>70</v>
      </c>
      <c r="AA2682" s="2">
        <v>2016</v>
      </c>
      <c r="AB2682" s="2">
        <v>0</v>
      </c>
      <c r="AC2682" s="123">
        <v>42020</v>
      </c>
      <c r="AD2682" s="179" t="s">
        <v>43</v>
      </c>
      <c r="AG2682" s="2" t="s">
        <v>2941</v>
      </c>
      <c r="AJ2682" s="1">
        <f>T2682-S2682-R2682</f>
        <v>0</v>
      </c>
      <c r="AK2682" s="1">
        <f t="shared" si="179"/>
        <v>-8.81</v>
      </c>
    </row>
    <row r="2683" spans="1:37" ht="47.25" customHeight="1">
      <c r="A2683" s="179" t="s">
        <v>4411</v>
      </c>
      <c r="B2683" s="179" t="s">
        <v>11</v>
      </c>
      <c r="C2683" s="179" t="s">
        <v>873</v>
      </c>
      <c r="D2683" s="169">
        <v>42536</v>
      </c>
      <c r="E2683" s="176">
        <v>0.37083333333333335</v>
      </c>
      <c r="F2683" s="169">
        <v>42536</v>
      </c>
      <c r="G2683" s="176">
        <v>0.37083333333333335</v>
      </c>
      <c r="H2683" s="176">
        <v>0</v>
      </c>
      <c r="I2683" s="179">
        <v>12</v>
      </c>
      <c r="J2683" s="179" t="s">
        <v>459</v>
      </c>
      <c r="K2683" s="179" t="s">
        <v>9</v>
      </c>
      <c r="L2683" s="482" t="s">
        <v>10</v>
      </c>
      <c r="M2683" s="179" t="s">
        <v>4943</v>
      </c>
      <c r="N2683" s="179" t="s">
        <v>3</v>
      </c>
      <c r="O2683" s="179" t="s">
        <v>8</v>
      </c>
      <c r="P2683" s="179" t="s">
        <v>4943</v>
      </c>
      <c r="Q2683" s="179" t="s">
        <v>4249</v>
      </c>
      <c r="R2683" s="179">
        <v>0.36</v>
      </c>
      <c r="S2683" s="179">
        <v>6.4</v>
      </c>
      <c r="T2683" s="179">
        <v>6.76</v>
      </c>
      <c r="U2683" s="2" t="s">
        <v>29</v>
      </c>
      <c r="V2683" s="2">
        <v>1994</v>
      </c>
      <c r="W2683" s="2" t="s">
        <v>2717</v>
      </c>
      <c r="X2683" s="2" t="s">
        <v>2959</v>
      </c>
      <c r="Y2683" s="2" t="s">
        <v>12370</v>
      </c>
      <c r="Z2683" s="2">
        <v>88</v>
      </c>
      <c r="AA2683" s="2">
        <v>2017</v>
      </c>
      <c r="AB2683" s="2">
        <v>0</v>
      </c>
      <c r="AC2683" s="123">
        <v>42197</v>
      </c>
      <c r="AD2683" s="179" t="s">
        <v>43</v>
      </c>
      <c r="AG2683" s="2" t="s">
        <v>2941</v>
      </c>
      <c r="AK2683" s="1">
        <f t="shared" ref="AK2683:AK2714" si="180">AJ2683-T2683</f>
        <v>-6.76</v>
      </c>
    </row>
    <row r="2684" spans="1:37" ht="31.5" customHeight="1">
      <c r="A2684" s="179" t="s">
        <v>4411</v>
      </c>
      <c r="B2684" s="179" t="s">
        <v>11</v>
      </c>
      <c r="C2684" s="179" t="s">
        <v>873</v>
      </c>
      <c r="D2684" s="169">
        <v>42536</v>
      </c>
      <c r="E2684" s="176">
        <v>0.375</v>
      </c>
      <c r="F2684" s="169">
        <v>42536</v>
      </c>
      <c r="G2684" s="176">
        <v>0.375</v>
      </c>
      <c r="H2684" s="176">
        <v>0</v>
      </c>
      <c r="I2684" s="179">
        <v>14</v>
      </c>
      <c r="J2684" s="179" t="s">
        <v>459</v>
      </c>
      <c r="K2684" s="179" t="s">
        <v>9</v>
      </c>
      <c r="L2684" s="482" t="s">
        <v>10</v>
      </c>
      <c r="M2684" s="179" t="s">
        <v>4944</v>
      </c>
      <c r="N2684" s="179" t="s">
        <v>3</v>
      </c>
      <c r="O2684" s="179" t="s">
        <v>8</v>
      </c>
      <c r="P2684" s="179" t="s">
        <v>4944</v>
      </c>
      <c r="Q2684" s="179" t="s">
        <v>4249</v>
      </c>
      <c r="R2684" s="179">
        <v>0.36</v>
      </c>
      <c r="S2684" s="179">
        <v>3.8</v>
      </c>
      <c r="T2684" s="179">
        <v>4.16</v>
      </c>
      <c r="U2684" s="2" t="s">
        <v>29</v>
      </c>
      <c r="V2684" s="2">
        <v>1994</v>
      </c>
      <c r="W2684" s="2" t="s">
        <v>2717</v>
      </c>
      <c r="X2684" s="2" t="s">
        <v>2959</v>
      </c>
      <c r="Y2684" s="2" t="s">
        <v>12371</v>
      </c>
      <c r="Z2684" s="2">
        <v>75</v>
      </c>
      <c r="AA2684" s="2">
        <v>2016</v>
      </c>
      <c r="AB2684" s="2">
        <v>0</v>
      </c>
      <c r="AC2684" s="123">
        <v>42259</v>
      </c>
      <c r="AD2684" s="179" t="s">
        <v>43</v>
      </c>
      <c r="AG2684" s="2" t="s">
        <v>2941</v>
      </c>
      <c r="AJ2684" s="1">
        <f t="shared" ref="AJ2684:AJ2747" si="181">T2684-S2684-R2684</f>
        <v>0</v>
      </c>
      <c r="AK2684" s="1">
        <f t="shared" si="180"/>
        <v>-4.16</v>
      </c>
    </row>
    <row r="2685" spans="1:37" ht="47.25" customHeight="1">
      <c r="A2685" s="179" t="s">
        <v>4411</v>
      </c>
      <c r="B2685" s="179" t="s">
        <v>11</v>
      </c>
      <c r="C2685" s="179" t="s">
        <v>873</v>
      </c>
      <c r="D2685" s="169">
        <v>42536</v>
      </c>
      <c r="E2685" s="176">
        <v>0.375</v>
      </c>
      <c r="F2685" s="169">
        <v>42536</v>
      </c>
      <c r="G2685" s="176">
        <v>0.375</v>
      </c>
      <c r="H2685" s="176">
        <v>0</v>
      </c>
      <c r="I2685" s="179">
        <v>10</v>
      </c>
      <c r="J2685" s="179" t="s">
        <v>459</v>
      </c>
      <c r="K2685" s="179" t="s">
        <v>9</v>
      </c>
      <c r="L2685" s="482" t="s">
        <v>10</v>
      </c>
      <c r="M2685" s="179" t="s">
        <v>4945</v>
      </c>
      <c r="N2685" s="179" t="s">
        <v>3</v>
      </c>
      <c r="O2685" s="179" t="s">
        <v>8</v>
      </c>
      <c r="P2685" s="179" t="s">
        <v>4945</v>
      </c>
      <c r="Q2685" s="179" t="s">
        <v>4249</v>
      </c>
      <c r="R2685" s="179">
        <v>0.36</v>
      </c>
      <c r="S2685" s="179">
        <v>5.8</v>
      </c>
      <c r="T2685" s="179">
        <f>R2685+S2685</f>
        <v>6.16</v>
      </c>
      <c r="U2685" s="2" t="s">
        <v>29</v>
      </c>
      <c r="V2685" s="2">
        <v>2000</v>
      </c>
      <c r="W2685" s="2" t="s">
        <v>2717</v>
      </c>
      <c r="X2685" s="2" t="s">
        <v>2959</v>
      </c>
      <c r="Y2685" s="2" t="s">
        <v>12372</v>
      </c>
      <c r="Z2685" s="2">
        <v>90</v>
      </c>
      <c r="AA2685" s="2">
        <v>2016</v>
      </c>
      <c r="AB2685" s="2">
        <v>0</v>
      </c>
      <c r="AC2685" s="123">
        <v>42337</v>
      </c>
      <c r="AD2685" s="179" t="s">
        <v>43</v>
      </c>
      <c r="AG2685" s="2" t="s">
        <v>2941</v>
      </c>
      <c r="AJ2685" s="1">
        <f t="shared" si="181"/>
        <v>0</v>
      </c>
      <c r="AK2685" s="1">
        <f t="shared" si="180"/>
        <v>-6.16</v>
      </c>
    </row>
    <row r="2686" spans="1:37" ht="94.5" customHeight="1">
      <c r="A2686" s="179" t="s">
        <v>4411</v>
      </c>
      <c r="B2686" s="179" t="s">
        <v>11</v>
      </c>
      <c r="C2686" s="179" t="s">
        <v>873</v>
      </c>
      <c r="D2686" s="169">
        <v>42536</v>
      </c>
      <c r="E2686" s="176">
        <v>0.45833333333333331</v>
      </c>
      <c r="F2686" s="169">
        <v>42536</v>
      </c>
      <c r="G2686" s="176">
        <v>0.45833333333333331</v>
      </c>
      <c r="H2686" s="176">
        <v>0</v>
      </c>
      <c r="I2686" s="179">
        <v>20</v>
      </c>
      <c r="J2686" s="179" t="s">
        <v>459</v>
      </c>
      <c r="K2686" s="179" t="s">
        <v>9</v>
      </c>
      <c r="L2686" s="482" t="s">
        <v>10</v>
      </c>
      <c r="M2686" s="179" t="s">
        <v>4946</v>
      </c>
      <c r="N2686" s="179" t="s">
        <v>3</v>
      </c>
      <c r="O2686" s="179" t="s">
        <v>8</v>
      </c>
      <c r="P2686" s="179" t="s">
        <v>4946</v>
      </c>
      <c r="Q2686" s="179" t="s">
        <v>4249</v>
      </c>
      <c r="R2686" s="179">
        <v>1.01</v>
      </c>
      <c r="S2686" s="179">
        <v>7.8</v>
      </c>
      <c r="T2686" s="179">
        <v>8.81</v>
      </c>
      <c r="U2686" s="179" t="s">
        <v>29</v>
      </c>
      <c r="V2686" s="179">
        <v>1986</v>
      </c>
      <c r="W2686" s="179" t="s">
        <v>2717</v>
      </c>
      <c r="X2686" s="179" t="s">
        <v>2959</v>
      </c>
      <c r="Y2686" s="179" t="s">
        <v>12373</v>
      </c>
      <c r="Z2686" s="179">
        <v>55</v>
      </c>
      <c r="AA2686" s="179">
        <v>2017</v>
      </c>
      <c r="AB2686" s="179">
        <v>0</v>
      </c>
      <c r="AC2686" s="79">
        <v>42429</v>
      </c>
      <c r="AD2686" s="179" t="s">
        <v>43</v>
      </c>
      <c r="AE2686" s="179"/>
      <c r="AF2686" s="179"/>
      <c r="AG2686" s="179" t="s">
        <v>2941</v>
      </c>
      <c r="AJ2686" s="1">
        <f t="shared" si="181"/>
        <v>0</v>
      </c>
      <c r="AK2686" s="1">
        <f t="shared" si="180"/>
        <v>-8.81</v>
      </c>
    </row>
    <row r="2687" spans="1:37" ht="31.5" customHeight="1">
      <c r="A2687" s="179" t="s">
        <v>4411</v>
      </c>
      <c r="B2687" s="179" t="s">
        <v>11</v>
      </c>
      <c r="C2687" s="179" t="s">
        <v>873</v>
      </c>
      <c r="D2687" s="169">
        <v>42536</v>
      </c>
      <c r="E2687" s="176">
        <v>0.46666666666666662</v>
      </c>
      <c r="F2687" s="169">
        <v>42536</v>
      </c>
      <c r="G2687" s="176">
        <v>0.47152777777777777</v>
      </c>
      <c r="H2687" s="176">
        <v>0</v>
      </c>
      <c r="I2687" s="179">
        <v>20</v>
      </c>
      <c r="J2687" s="179" t="s">
        <v>459</v>
      </c>
      <c r="K2687" s="179" t="s">
        <v>297</v>
      </c>
      <c r="L2687" s="482" t="s">
        <v>10</v>
      </c>
      <c r="M2687" s="179" t="s">
        <v>4947</v>
      </c>
      <c r="N2687" s="179" t="s">
        <v>3</v>
      </c>
      <c r="O2687" s="179" t="s">
        <v>8</v>
      </c>
      <c r="P2687" s="179" t="s">
        <v>4947</v>
      </c>
      <c r="Q2687" s="179" t="s">
        <v>5873</v>
      </c>
      <c r="R2687" s="179">
        <v>1.01</v>
      </c>
      <c r="S2687" s="179">
        <v>7.8</v>
      </c>
      <c r="T2687" s="179">
        <v>8.81</v>
      </c>
      <c r="U2687" s="179" t="s">
        <v>29</v>
      </c>
      <c r="V2687" s="179">
        <v>1981</v>
      </c>
      <c r="W2687" s="179" t="s">
        <v>2717</v>
      </c>
      <c r="X2687" s="179" t="s">
        <v>2959</v>
      </c>
      <c r="Y2687" s="179" t="s">
        <v>12374</v>
      </c>
      <c r="Z2687" s="179">
        <v>85</v>
      </c>
      <c r="AA2687" s="179">
        <v>2016</v>
      </c>
      <c r="AB2687" s="179">
        <v>5</v>
      </c>
      <c r="AC2687" s="79">
        <v>42442</v>
      </c>
      <c r="AD2687" s="179" t="s">
        <v>43</v>
      </c>
      <c r="AE2687" s="179"/>
      <c r="AF2687" s="179"/>
      <c r="AG2687" s="179" t="s">
        <v>2941</v>
      </c>
      <c r="AJ2687" s="1">
        <f t="shared" si="181"/>
        <v>0</v>
      </c>
      <c r="AK2687" s="1">
        <f t="shared" si="180"/>
        <v>-8.81</v>
      </c>
    </row>
    <row r="2688" spans="1:37" ht="63" customHeight="1">
      <c r="A2688" s="179" t="s">
        <v>4411</v>
      </c>
      <c r="B2688" s="179" t="s">
        <v>11</v>
      </c>
      <c r="C2688" s="179" t="s">
        <v>873</v>
      </c>
      <c r="D2688" s="169">
        <v>42536</v>
      </c>
      <c r="E2688" s="176">
        <v>2.5201388888888889</v>
      </c>
      <c r="F2688" s="169">
        <v>42536</v>
      </c>
      <c r="G2688" s="176">
        <v>2.5201388888888889</v>
      </c>
      <c r="H2688" s="176">
        <v>0</v>
      </c>
      <c r="I2688" s="179">
        <v>9</v>
      </c>
      <c r="J2688" s="179" t="s">
        <v>459</v>
      </c>
      <c r="K2688" s="179" t="s">
        <v>9</v>
      </c>
      <c r="L2688" s="482" t="s">
        <v>10</v>
      </c>
      <c r="M2688" s="179" t="s">
        <v>4948</v>
      </c>
      <c r="N2688" s="179" t="s">
        <v>3</v>
      </c>
      <c r="O2688" s="179" t="s">
        <v>8</v>
      </c>
      <c r="P2688" s="179" t="s">
        <v>4948</v>
      </c>
      <c r="Q2688" s="179" t="s">
        <v>4249</v>
      </c>
      <c r="R2688" s="179">
        <v>0.58699999999999997</v>
      </c>
      <c r="S2688" s="179">
        <v>6.2</v>
      </c>
      <c r="T2688" s="179">
        <v>6.7869999999999999</v>
      </c>
      <c r="U2688" s="179"/>
      <c r="V2688" s="179"/>
      <c r="W2688" s="179"/>
      <c r="X2688" s="179"/>
      <c r="Y2688" s="179"/>
      <c r="Z2688" s="179"/>
      <c r="AA2688" s="179"/>
      <c r="AB2688" s="179"/>
      <c r="AC2688" s="179"/>
      <c r="AD2688" s="179" t="s">
        <v>43</v>
      </c>
      <c r="AE2688" s="179"/>
      <c r="AF2688" s="179"/>
      <c r="AG2688" s="179" t="s">
        <v>2941</v>
      </c>
      <c r="AJ2688" s="1">
        <f t="shared" si="181"/>
        <v>0</v>
      </c>
      <c r="AK2688" s="1">
        <f t="shared" si="180"/>
        <v>-6.7869999999999999</v>
      </c>
    </row>
    <row r="2689" spans="1:37" ht="47.25" customHeight="1">
      <c r="A2689" s="179" t="s">
        <v>4411</v>
      </c>
      <c r="B2689" s="280" t="s">
        <v>11</v>
      </c>
      <c r="C2689" s="280" t="s">
        <v>873</v>
      </c>
      <c r="D2689" s="169">
        <v>42536</v>
      </c>
      <c r="E2689" s="176">
        <v>50.504861111111111</v>
      </c>
      <c r="F2689" s="169">
        <v>42536</v>
      </c>
      <c r="G2689" s="176">
        <v>50.546527777777776</v>
      </c>
      <c r="H2689" s="176">
        <v>4.1666666666666664E-2</v>
      </c>
      <c r="I2689" s="280">
        <v>10</v>
      </c>
      <c r="J2689" s="280" t="s">
        <v>459</v>
      </c>
      <c r="K2689" s="855" t="s">
        <v>21</v>
      </c>
      <c r="L2689" s="855" t="s">
        <v>10</v>
      </c>
      <c r="M2689" s="280" t="s">
        <v>4949</v>
      </c>
      <c r="N2689" s="280" t="s">
        <v>3</v>
      </c>
      <c r="O2689" s="280" t="s">
        <v>8</v>
      </c>
      <c r="P2689" s="280" t="s">
        <v>4949</v>
      </c>
      <c r="Q2689" s="280" t="s">
        <v>4249</v>
      </c>
      <c r="R2689" s="280">
        <v>1.38</v>
      </c>
      <c r="S2689" s="280">
        <v>14</v>
      </c>
      <c r="T2689" s="280">
        <v>15.38</v>
      </c>
      <c r="U2689" s="280"/>
      <c r="V2689" s="280"/>
      <c r="W2689" s="179"/>
      <c r="X2689" s="179"/>
      <c r="Y2689" s="280"/>
      <c r="Z2689" s="179"/>
      <c r="AA2689" s="280"/>
      <c r="AB2689" s="179"/>
      <c r="AC2689" s="280"/>
      <c r="AD2689" s="179" t="s">
        <v>43</v>
      </c>
      <c r="AE2689" s="280"/>
      <c r="AF2689" s="280"/>
      <c r="AG2689" s="280" t="s">
        <v>2941</v>
      </c>
      <c r="AJ2689" s="1">
        <f t="shared" si="181"/>
        <v>0</v>
      </c>
      <c r="AK2689" s="1">
        <f t="shared" si="180"/>
        <v>-15.38</v>
      </c>
    </row>
    <row r="2690" spans="1:37" ht="31.5" customHeight="1">
      <c r="A2690" s="179" t="s">
        <v>4411</v>
      </c>
      <c r="B2690" s="179" t="s">
        <v>11</v>
      </c>
      <c r="C2690" s="179" t="s">
        <v>873</v>
      </c>
      <c r="D2690" s="169">
        <v>42536</v>
      </c>
      <c r="E2690" s="176">
        <v>0.44097222222222227</v>
      </c>
      <c r="F2690" s="169">
        <v>42536</v>
      </c>
      <c r="G2690" s="176">
        <v>0.44097222222222227</v>
      </c>
      <c r="H2690" s="176">
        <v>0</v>
      </c>
      <c r="I2690" s="179">
        <v>49</v>
      </c>
      <c r="J2690" s="179" t="s">
        <v>459</v>
      </c>
      <c r="K2690" s="179" t="s">
        <v>9</v>
      </c>
      <c r="L2690" s="482" t="s">
        <v>10</v>
      </c>
      <c r="M2690" s="179" t="s">
        <v>4950</v>
      </c>
      <c r="N2690" s="179">
        <v>35</v>
      </c>
      <c r="O2690" s="179" t="s">
        <v>8</v>
      </c>
      <c r="P2690" s="179" t="s">
        <v>4950</v>
      </c>
      <c r="Q2690" s="179" t="s">
        <v>5238</v>
      </c>
      <c r="R2690" s="179">
        <v>1.38</v>
      </c>
      <c r="S2690" s="179">
        <v>12.5</v>
      </c>
      <c r="T2690" s="179">
        <v>13.88</v>
      </c>
      <c r="U2690" s="179"/>
      <c r="V2690" s="179"/>
      <c r="W2690" s="179"/>
      <c r="X2690" s="179"/>
      <c r="Y2690" s="179"/>
      <c r="Z2690" s="179"/>
      <c r="AA2690" s="179"/>
      <c r="AB2690" s="179"/>
      <c r="AC2690" s="179"/>
      <c r="AD2690" s="179" t="s">
        <v>43</v>
      </c>
      <c r="AE2690" s="179"/>
      <c r="AF2690" s="179"/>
      <c r="AG2690" s="179" t="s">
        <v>2941</v>
      </c>
      <c r="AJ2690" s="1">
        <f t="shared" si="181"/>
        <v>0</v>
      </c>
      <c r="AK2690" s="1">
        <f t="shared" si="180"/>
        <v>-13.88</v>
      </c>
    </row>
    <row r="2691" spans="1:37" ht="289.5" customHeight="1">
      <c r="A2691" s="179" t="s">
        <v>2467</v>
      </c>
      <c r="B2691" s="179" t="s">
        <v>1174</v>
      </c>
      <c r="C2691" s="179" t="s">
        <v>1174</v>
      </c>
      <c r="D2691" s="169">
        <v>42502</v>
      </c>
      <c r="E2691" s="176" t="s">
        <v>2617</v>
      </c>
      <c r="F2691" s="169">
        <v>42502</v>
      </c>
      <c r="G2691" s="176">
        <v>0.63680555555555551</v>
      </c>
      <c r="H2691" s="176">
        <v>1.3888888888888889E-3</v>
      </c>
      <c r="I2691" s="179">
        <v>34</v>
      </c>
      <c r="J2691" s="179" t="s">
        <v>1695</v>
      </c>
      <c r="K2691" s="179" t="s">
        <v>2618</v>
      </c>
      <c r="L2691" s="179" t="s">
        <v>4</v>
      </c>
      <c r="M2691" s="179" t="s">
        <v>2619</v>
      </c>
      <c r="N2691" s="179" t="s">
        <v>3</v>
      </c>
      <c r="O2691" s="179" t="s">
        <v>49</v>
      </c>
      <c r="P2691" s="179" t="s">
        <v>2620</v>
      </c>
      <c r="Q2691" s="179" t="s">
        <v>2621</v>
      </c>
      <c r="R2691" s="179">
        <v>4.6890000000000001</v>
      </c>
      <c r="S2691" s="179"/>
      <c r="T2691" s="179">
        <v>4.6890000000000001</v>
      </c>
      <c r="U2691" s="179"/>
      <c r="V2691" s="179"/>
      <c r="W2691" s="179"/>
      <c r="X2691" s="179"/>
      <c r="Y2691" s="179"/>
      <c r="Z2691" s="179"/>
      <c r="AA2691" s="179"/>
      <c r="AB2691" s="179"/>
      <c r="AC2691" s="179"/>
      <c r="AD2691" s="115" t="s">
        <v>23</v>
      </c>
      <c r="AE2691" s="179"/>
      <c r="AF2691" s="179"/>
      <c r="AG2691" s="115"/>
      <c r="AJ2691" s="1">
        <f t="shared" si="181"/>
        <v>0</v>
      </c>
      <c r="AK2691" s="1">
        <f t="shared" si="180"/>
        <v>-4.6890000000000001</v>
      </c>
    </row>
    <row r="2692" spans="1:37" ht="31.5" customHeight="1">
      <c r="A2692" s="179" t="s">
        <v>4411</v>
      </c>
      <c r="B2692" s="179" t="s">
        <v>11</v>
      </c>
      <c r="C2692" s="179" t="s">
        <v>873</v>
      </c>
      <c r="D2692" s="169">
        <v>42537</v>
      </c>
      <c r="E2692" s="176">
        <v>0.64583333333333337</v>
      </c>
      <c r="F2692" s="169">
        <v>42537</v>
      </c>
      <c r="G2692" s="176">
        <v>0.6875</v>
      </c>
      <c r="H2692" s="176">
        <v>4.1666666666666664E-2</v>
      </c>
      <c r="I2692" s="179">
        <v>32</v>
      </c>
      <c r="J2692" s="179" t="s">
        <v>5875</v>
      </c>
      <c r="K2692" s="179"/>
      <c r="L2692" s="179" t="s">
        <v>4</v>
      </c>
      <c r="M2692" s="179" t="s">
        <v>5876</v>
      </c>
      <c r="N2692" s="179">
        <v>35</v>
      </c>
      <c r="O2692" s="179" t="s">
        <v>14</v>
      </c>
      <c r="P2692" s="179" t="s">
        <v>5877</v>
      </c>
      <c r="Q2692" s="179" t="s">
        <v>12375</v>
      </c>
      <c r="R2692" s="179">
        <v>18.600000000000001</v>
      </c>
      <c r="S2692" s="179">
        <v>0.3</v>
      </c>
      <c r="T2692" s="179">
        <v>18.899999999999999</v>
      </c>
      <c r="U2692" s="179" t="s">
        <v>34</v>
      </c>
      <c r="V2692" s="179">
        <v>2014</v>
      </c>
      <c r="W2692" s="179" t="s">
        <v>12376</v>
      </c>
      <c r="X2692" s="179" t="s">
        <v>2623</v>
      </c>
      <c r="Y2692" s="79">
        <v>41774</v>
      </c>
      <c r="Z2692" s="179">
        <v>100</v>
      </c>
      <c r="AA2692" s="483">
        <v>42491</v>
      </c>
      <c r="AB2692" s="179">
        <v>0</v>
      </c>
      <c r="AC2692" s="79">
        <v>42174</v>
      </c>
      <c r="AD2692" s="179" t="s">
        <v>0</v>
      </c>
      <c r="AE2692" s="179"/>
      <c r="AF2692" s="179"/>
      <c r="AG2692" s="179" t="s">
        <v>12377</v>
      </c>
      <c r="AJ2692" s="1">
        <f t="shared" si="181"/>
        <v>0</v>
      </c>
      <c r="AK2692" s="1">
        <f t="shared" si="180"/>
        <v>-18.899999999999999</v>
      </c>
    </row>
    <row r="2693" spans="1:37" ht="31.5" customHeight="1">
      <c r="A2693" s="179" t="s">
        <v>4411</v>
      </c>
      <c r="B2693" s="179" t="s">
        <v>11</v>
      </c>
      <c r="C2693" s="179" t="s">
        <v>873</v>
      </c>
      <c r="D2693" s="169">
        <v>42539</v>
      </c>
      <c r="E2693" s="176">
        <v>0.43333333333333335</v>
      </c>
      <c r="F2693" s="169">
        <v>42539</v>
      </c>
      <c r="G2693" s="176">
        <v>0.49583333333333335</v>
      </c>
      <c r="H2693" s="176">
        <v>6.25E-2</v>
      </c>
      <c r="I2693" s="179">
        <v>6</v>
      </c>
      <c r="J2693" s="179" t="s">
        <v>1561</v>
      </c>
      <c r="K2693" s="179" t="s">
        <v>297</v>
      </c>
      <c r="L2693" s="482" t="s">
        <v>30</v>
      </c>
      <c r="M2693" s="179" t="s">
        <v>4999</v>
      </c>
      <c r="N2693" s="179" t="s">
        <v>3</v>
      </c>
      <c r="O2693" s="179" t="s">
        <v>8</v>
      </c>
      <c r="P2693" s="179" t="s">
        <v>5000</v>
      </c>
      <c r="Q2693" s="179" t="s">
        <v>5001</v>
      </c>
      <c r="R2693" s="179">
        <v>2</v>
      </c>
      <c r="S2693" s="179"/>
      <c r="T2693" s="179">
        <v>2</v>
      </c>
      <c r="U2693" s="179" t="s">
        <v>29</v>
      </c>
      <c r="V2693" s="179">
        <v>1973</v>
      </c>
      <c r="W2693" s="179" t="s">
        <v>2725</v>
      </c>
      <c r="X2693" s="179" t="s">
        <v>2932</v>
      </c>
      <c r="Y2693" s="179" t="s">
        <v>12378</v>
      </c>
      <c r="Z2693" s="179">
        <v>50</v>
      </c>
      <c r="AA2693" s="483">
        <v>42583</v>
      </c>
      <c r="AB2693" s="179">
        <v>1</v>
      </c>
      <c r="AC2693" s="79">
        <v>42251</v>
      </c>
      <c r="AD2693" s="179" t="s">
        <v>28</v>
      </c>
      <c r="AE2693" s="179"/>
      <c r="AF2693" s="179"/>
      <c r="AG2693" s="179" t="s">
        <v>5878</v>
      </c>
      <c r="AJ2693" s="1">
        <f t="shared" si="181"/>
        <v>0</v>
      </c>
      <c r="AK2693" s="1">
        <f t="shared" si="180"/>
        <v>-2</v>
      </c>
    </row>
    <row r="2694" spans="1:37" ht="31.5" customHeight="1">
      <c r="A2694" s="179" t="s">
        <v>4411</v>
      </c>
      <c r="B2694" s="179" t="s">
        <v>11</v>
      </c>
      <c r="C2694" s="179" t="s">
        <v>873</v>
      </c>
      <c r="D2694" s="169">
        <v>42539</v>
      </c>
      <c r="E2694" s="176">
        <v>0.67986111111111114</v>
      </c>
      <c r="F2694" s="169">
        <v>42539</v>
      </c>
      <c r="G2694" s="176">
        <v>0.68680555555555556</v>
      </c>
      <c r="H2694" s="176">
        <v>6.9444444444444441E-3</v>
      </c>
      <c r="I2694" s="179">
        <v>396</v>
      </c>
      <c r="J2694" s="179" t="s">
        <v>4987</v>
      </c>
      <c r="K2694" s="179" t="s">
        <v>21</v>
      </c>
      <c r="L2694" s="482" t="s">
        <v>17</v>
      </c>
      <c r="M2694" s="179" t="s">
        <v>4988</v>
      </c>
      <c r="N2694" s="179">
        <v>110</v>
      </c>
      <c r="O2694" s="179" t="s">
        <v>8</v>
      </c>
      <c r="P2694" s="179" t="s">
        <v>4988</v>
      </c>
      <c r="Q2694" s="179" t="s">
        <v>4534</v>
      </c>
      <c r="R2694" s="179">
        <v>72</v>
      </c>
      <c r="S2694" s="179">
        <v>32</v>
      </c>
      <c r="T2694" s="179">
        <v>104</v>
      </c>
      <c r="U2694" s="179"/>
      <c r="V2694" s="179"/>
      <c r="W2694" s="179"/>
      <c r="X2694" s="179"/>
      <c r="Y2694" s="179"/>
      <c r="Z2694" s="179"/>
      <c r="AA2694" s="179"/>
      <c r="AB2694" s="179"/>
      <c r="AC2694" s="179"/>
      <c r="AD2694" s="179" t="s">
        <v>38</v>
      </c>
      <c r="AE2694" s="179"/>
      <c r="AF2694" s="179"/>
      <c r="AG2694" s="179" t="s">
        <v>2941</v>
      </c>
      <c r="AJ2694" s="1">
        <f t="shared" si="181"/>
        <v>0</v>
      </c>
      <c r="AK2694" s="1">
        <f t="shared" si="180"/>
        <v>-104</v>
      </c>
    </row>
    <row r="2695" spans="1:37" ht="31.5" customHeight="1">
      <c r="A2695" s="179" t="s">
        <v>4411</v>
      </c>
      <c r="B2695" s="179" t="s">
        <v>11</v>
      </c>
      <c r="C2695" s="179" t="s">
        <v>1101</v>
      </c>
      <c r="D2695" s="169">
        <v>42539</v>
      </c>
      <c r="E2695" s="176">
        <v>0.67986111111111114</v>
      </c>
      <c r="F2695" s="169">
        <v>42539</v>
      </c>
      <c r="G2695" s="176">
        <v>0.67986111111111114</v>
      </c>
      <c r="H2695" s="176">
        <v>0</v>
      </c>
      <c r="I2695" s="179">
        <v>96</v>
      </c>
      <c r="J2695" s="179" t="s">
        <v>4987</v>
      </c>
      <c r="K2695" s="179" t="s">
        <v>21</v>
      </c>
      <c r="L2695" s="482" t="s">
        <v>17</v>
      </c>
      <c r="M2695" s="179" t="s">
        <v>4988</v>
      </c>
      <c r="N2695" s="179">
        <v>110</v>
      </c>
      <c r="O2695" s="179" t="s">
        <v>8</v>
      </c>
      <c r="P2695" s="179" t="s">
        <v>4988</v>
      </c>
      <c r="Q2695" s="179" t="s">
        <v>4534</v>
      </c>
      <c r="R2695" s="179">
        <v>11</v>
      </c>
      <c r="S2695" s="179">
        <v>31</v>
      </c>
      <c r="T2695" s="179">
        <v>42</v>
      </c>
      <c r="U2695" s="179"/>
      <c r="V2695" s="179"/>
      <c r="W2695" s="179"/>
      <c r="X2695" s="179"/>
      <c r="Y2695" s="280"/>
      <c r="Z2695" s="179"/>
      <c r="AA2695" s="280"/>
      <c r="AB2695" s="179"/>
      <c r="AC2695" s="280"/>
      <c r="AD2695" s="179" t="s">
        <v>38</v>
      </c>
      <c r="AE2695" s="179"/>
      <c r="AF2695" s="179"/>
      <c r="AG2695" s="179" t="s">
        <v>3025</v>
      </c>
      <c r="AH2695" s="16"/>
      <c r="AI2695" s="16"/>
      <c r="AJ2695" s="1">
        <f t="shared" si="181"/>
        <v>0</v>
      </c>
      <c r="AK2695" s="1">
        <f t="shared" si="180"/>
        <v>-42</v>
      </c>
    </row>
    <row r="2696" spans="1:37" ht="31.5" customHeight="1">
      <c r="A2696" s="179" t="s">
        <v>4411</v>
      </c>
      <c r="B2696" s="179" t="s">
        <v>11</v>
      </c>
      <c r="C2696" s="179" t="s">
        <v>873</v>
      </c>
      <c r="D2696" s="169">
        <v>42541</v>
      </c>
      <c r="E2696" s="176">
        <v>0.26180555555555557</v>
      </c>
      <c r="F2696" s="169">
        <v>42541</v>
      </c>
      <c r="G2696" s="176">
        <v>0.27152777777777776</v>
      </c>
      <c r="H2696" s="176">
        <v>9.7222222222222224E-3</v>
      </c>
      <c r="I2696" s="179">
        <v>11</v>
      </c>
      <c r="J2696" s="179" t="s">
        <v>459</v>
      </c>
      <c r="K2696" s="179" t="s">
        <v>21</v>
      </c>
      <c r="L2696" s="482" t="s">
        <v>30</v>
      </c>
      <c r="M2696" s="179" t="s">
        <v>5074</v>
      </c>
      <c r="N2696" s="179" t="s">
        <v>3</v>
      </c>
      <c r="O2696" s="179" t="s">
        <v>8</v>
      </c>
      <c r="P2696" s="179" t="s">
        <v>5075</v>
      </c>
      <c r="Q2696" s="179" t="s">
        <v>5879</v>
      </c>
      <c r="R2696" s="179">
        <v>1.7</v>
      </c>
      <c r="S2696" s="179"/>
      <c r="T2696" s="179">
        <v>1.7</v>
      </c>
      <c r="U2696" s="179" t="s">
        <v>29</v>
      </c>
      <c r="V2696" s="177"/>
      <c r="W2696" s="179"/>
      <c r="X2696" s="179"/>
      <c r="Y2696" s="177"/>
      <c r="Z2696" s="716"/>
      <c r="AA2696" s="177"/>
      <c r="AB2696" s="177"/>
      <c r="AC2696" s="722"/>
      <c r="AD2696" s="179" t="s">
        <v>28</v>
      </c>
      <c r="AE2696" s="179"/>
      <c r="AF2696" s="179"/>
      <c r="AG2696" s="179" t="s">
        <v>2941</v>
      </c>
      <c r="AH2696" s="16"/>
      <c r="AI2696" s="16"/>
      <c r="AJ2696" s="1">
        <f t="shared" si="181"/>
        <v>0</v>
      </c>
      <c r="AK2696" s="1">
        <f t="shared" si="180"/>
        <v>-1.7</v>
      </c>
    </row>
    <row r="2697" spans="1:37" ht="31.5" customHeight="1">
      <c r="A2697" s="179" t="s">
        <v>4411</v>
      </c>
      <c r="B2697" s="179" t="s">
        <v>11</v>
      </c>
      <c r="C2697" s="179" t="s">
        <v>873</v>
      </c>
      <c r="D2697" s="169">
        <v>42544</v>
      </c>
      <c r="E2697" s="176">
        <v>0.67569444444444438</v>
      </c>
      <c r="F2697" s="169">
        <v>42544</v>
      </c>
      <c r="G2697" s="176">
        <v>0.78888888888888886</v>
      </c>
      <c r="H2697" s="176">
        <v>0.11319444444444444</v>
      </c>
      <c r="I2697" s="179">
        <v>11</v>
      </c>
      <c r="J2697" s="179" t="s">
        <v>144</v>
      </c>
      <c r="K2697" s="179" t="s">
        <v>297</v>
      </c>
      <c r="L2697" s="482" t="s">
        <v>30</v>
      </c>
      <c r="M2697" s="179" t="s">
        <v>5147</v>
      </c>
      <c r="N2697" s="179" t="s">
        <v>3</v>
      </c>
      <c r="O2697" s="179" t="s">
        <v>8</v>
      </c>
      <c r="P2697" s="179" t="s">
        <v>5147</v>
      </c>
      <c r="Q2697" s="179" t="s">
        <v>5148</v>
      </c>
      <c r="R2697" s="179">
        <v>12</v>
      </c>
      <c r="S2697" s="179"/>
      <c r="T2697" s="179">
        <v>12</v>
      </c>
      <c r="U2697" s="179" t="s">
        <v>29</v>
      </c>
      <c r="V2697" s="179"/>
      <c r="W2697" s="179"/>
      <c r="X2697" s="179"/>
      <c r="Y2697" s="179"/>
      <c r="Z2697" s="179"/>
      <c r="AA2697" s="179"/>
      <c r="AB2697" s="179"/>
      <c r="AC2697" s="179"/>
      <c r="AD2697" s="179" t="s">
        <v>28</v>
      </c>
      <c r="AE2697" s="179"/>
      <c r="AF2697" s="179"/>
      <c r="AG2697" s="179" t="s">
        <v>5880</v>
      </c>
      <c r="AJ2697" s="1">
        <f t="shared" si="181"/>
        <v>0</v>
      </c>
      <c r="AK2697" s="1">
        <f t="shared" si="180"/>
        <v>-12</v>
      </c>
    </row>
    <row r="2698" spans="1:37" ht="31.5" customHeight="1">
      <c r="A2698" s="179" t="s">
        <v>4411</v>
      </c>
      <c r="B2698" s="179" t="s">
        <v>11</v>
      </c>
      <c r="C2698" s="179" t="s">
        <v>873</v>
      </c>
      <c r="D2698" s="169">
        <v>42547</v>
      </c>
      <c r="E2698" s="176">
        <v>0.97013888888888899</v>
      </c>
      <c r="F2698" s="169">
        <v>42548</v>
      </c>
      <c r="G2698" s="176">
        <v>2.7777777777777776E-2</v>
      </c>
      <c r="H2698" s="176">
        <v>5.7638888888888885E-2</v>
      </c>
      <c r="I2698" s="179">
        <v>10</v>
      </c>
      <c r="J2698" s="179" t="s">
        <v>459</v>
      </c>
      <c r="K2698" s="179" t="s">
        <v>9</v>
      </c>
      <c r="L2698" s="482" t="s">
        <v>10</v>
      </c>
      <c r="M2698" s="179" t="s">
        <v>5204</v>
      </c>
      <c r="N2698" s="179" t="s">
        <v>3</v>
      </c>
      <c r="O2698" s="179" t="s">
        <v>8</v>
      </c>
      <c r="P2698" s="179" t="s">
        <v>5205</v>
      </c>
      <c r="Q2698" s="179" t="s">
        <v>5206</v>
      </c>
      <c r="R2698" s="179">
        <v>2</v>
      </c>
      <c r="S2698" s="179">
        <v>1</v>
      </c>
      <c r="T2698" s="179">
        <v>3</v>
      </c>
      <c r="U2698" s="179" t="s">
        <v>29</v>
      </c>
      <c r="V2698" s="179"/>
      <c r="W2698" s="179"/>
      <c r="X2698" s="179"/>
      <c r="Y2698" s="179"/>
      <c r="Z2698" s="179"/>
      <c r="AA2698" s="179"/>
      <c r="AB2698" s="179"/>
      <c r="AC2698" s="179"/>
      <c r="AD2698" s="179" t="s">
        <v>43</v>
      </c>
      <c r="AE2698" s="179"/>
      <c r="AF2698" s="179"/>
      <c r="AG2698" s="179" t="s">
        <v>2941</v>
      </c>
      <c r="AJ2698" s="1">
        <f t="shared" si="181"/>
        <v>0</v>
      </c>
      <c r="AK2698" s="1">
        <f t="shared" si="180"/>
        <v>-3</v>
      </c>
    </row>
    <row r="2699" spans="1:37" ht="31.5" customHeight="1">
      <c r="A2699" s="179" t="s">
        <v>4411</v>
      </c>
      <c r="B2699" s="179" t="s">
        <v>11</v>
      </c>
      <c r="C2699" s="179" t="s">
        <v>1101</v>
      </c>
      <c r="D2699" s="169">
        <v>42547</v>
      </c>
      <c r="E2699" s="176">
        <v>0.58611111111111114</v>
      </c>
      <c r="F2699" s="169">
        <v>42547</v>
      </c>
      <c r="G2699" s="176">
        <v>0.58611111111111114</v>
      </c>
      <c r="H2699" s="176">
        <v>0</v>
      </c>
      <c r="I2699" s="179">
        <v>16</v>
      </c>
      <c r="J2699" s="179"/>
      <c r="K2699" s="179"/>
      <c r="L2699" s="177" t="s">
        <v>17</v>
      </c>
      <c r="M2699" s="179" t="s">
        <v>5881</v>
      </c>
      <c r="N2699" s="179">
        <v>110</v>
      </c>
      <c r="O2699" s="179" t="s">
        <v>8</v>
      </c>
      <c r="P2699" s="179" t="s">
        <v>5881</v>
      </c>
      <c r="Q2699" s="179" t="s">
        <v>5882</v>
      </c>
      <c r="R2699" s="179">
        <v>2</v>
      </c>
      <c r="S2699" s="179"/>
      <c r="T2699" s="179">
        <v>2</v>
      </c>
      <c r="U2699" s="179"/>
      <c r="V2699" s="179"/>
      <c r="W2699" s="179"/>
      <c r="X2699" s="179"/>
      <c r="Y2699" s="179"/>
      <c r="Z2699" s="179"/>
      <c r="AA2699" s="179"/>
      <c r="AB2699" s="179"/>
      <c r="AC2699" s="179"/>
      <c r="AD2699" s="179" t="s">
        <v>38</v>
      </c>
      <c r="AE2699" s="179"/>
      <c r="AF2699" s="179"/>
      <c r="AG2699" s="179" t="s">
        <v>3025</v>
      </c>
      <c r="AJ2699" s="1">
        <f t="shared" si="181"/>
        <v>0</v>
      </c>
      <c r="AK2699" s="1">
        <f t="shared" si="180"/>
        <v>-2</v>
      </c>
    </row>
    <row r="2700" spans="1:37" ht="47.25" customHeight="1">
      <c r="A2700" s="179" t="s">
        <v>4411</v>
      </c>
      <c r="B2700" s="179" t="s">
        <v>11</v>
      </c>
      <c r="C2700" s="179" t="s">
        <v>873</v>
      </c>
      <c r="D2700" s="169">
        <v>42548</v>
      </c>
      <c r="E2700" s="176">
        <v>0.7402777777777777</v>
      </c>
      <c r="F2700" s="169">
        <v>42548</v>
      </c>
      <c r="G2700" s="176">
        <v>0.7402777777777777</v>
      </c>
      <c r="H2700" s="176">
        <v>0</v>
      </c>
      <c r="I2700" s="179">
        <v>13</v>
      </c>
      <c r="J2700" s="179" t="s">
        <v>459</v>
      </c>
      <c r="K2700" s="179" t="s">
        <v>9</v>
      </c>
      <c r="L2700" s="179" t="s">
        <v>10</v>
      </c>
      <c r="M2700" s="179" t="s">
        <v>5304</v>
      </c>
      <c r="N2700" s="179" t="s">
        <v>3</v>
      </c>
      <c r="O2700" s="179" t="s">
        <v>8</v>
      </c>
      <c r="P2700" s="179" t="s">
        <v>5304</v>
      </c>
      <c r="Q2700" s="179" t="s">
        <v>5238</v>
      </c>
      <c r="R2700" s="179">
        <v>3</v>
      </c>
      <c r="S2700" s="179">
        <v>12</v>
      </c>
      <c r="T2700" s="179">
        <v>15</v>
      </c>
      <c r="U2700" s="179"/>
      <c r="V2700" s="179"/>
      <c r="W2700" s="179"/>
      <c r="X2700" s="179"/>
      <c r="Y2700" s="179"/>
      <c r="Z2700" s="179"/>
      <c r="AA2700" s="179"/>
      <c r="AB2700" s="179"/>
      <c r="AC2700" s="179"/>
      <c r="AD2700" s="179" t="s">
        <v>43</v>
      </c>
      <c r="AE2700" s="179"/>
      <c r="AF2700" s="179"/>
      <c r="AG2700" s="179" t="s">
        <v>2941</v>
      </c>
      <c r="AJ2700" s="1">
        <f t="shared" si="181"/>
        <v>0</v>
      </c>
      <c r="AK2700" s="1">
        <f t="shared" si="180"/>
        <v>-15</v>
      </c>
    </row>
    <row r="2701" spans="1:37" ht="31.5" customHeight="1">
      <c r="A2701" s="179" t="s">
        <v>4411</v>
      </c>
      <c r="B2701" s="179" t="s">
        <v>11</v>
      </c>
      <c r="C2701" s="179" t="s">
        <v>873</v>
      </c>
      <c r="D2701" s="169">
        <v>42548</v>
      </c>
      <c r="E2701" s="176">
        <v>0.74236111111111114</v>
      </c>
      <c r="F2701" s="169">
        <v>42548</v>
      </c>
      <c r="G2701" s="176">
        <v>0.75277777777777777</v>
      </c>
      <c r="H2701" s="176">
        <v>1.0416666666666666E-2</v>
      </c>
      <c r="I2701" s="179">
        <v>10</v>
      </c>
      <c r="J2701" s="179" t="s">
        <v>459</v>
      </c>
      <c r="K2701" s="179" t="s">
        <v>21</v>
      </c>
      <c r="L2701" s="179" t="s">
        <v>10</v>
      </c>
      <c r="M2701" s="179" t="s">
        <v>5306</v>
      </c>
      <c r="N2701" s="179" t="s">
        <v>3</v>
      </c>
      <c r="O2701" s="179" t="s">
        <v>8</v>
      </c>
      <c r="P2701" s="179" t="s">
        <v>5306</v>
      </c>
      <c r="Q2701" s="179" t="s">
        <v>5238</v>
      </c>
      <c r="R2701" s="179">
        <v>4</v>
      </c>
      <c r="S2701" s="179">
        <v>8</v>
      </c>
      <c r="T2701" s="179">
        <v>12</v>
      </c>
      <c r="U2701" s="179"/>
      <c r="V2701" s="179"/>
      <c r="W2701" s="179"/>
      <c r="X2701" s="179"/>
      <c r="Y2701" s="179"/>
      <c r="Z2701" s="179"/>
      <c r="AA2701" s="179"/>
      <c r="AB2701" s="179"/>
      <c r="AC2701" s="179"/>
      <c r="AD2701" s="179" t="s">
        <v>43</v>
      </c>
      <c r="AE2701" s="179"/>
      <c r="AF2701" s="179"/>
      <c r="AG2701" s="179" t="s">
        <v>2941</v>
      </c>
      <c r="AJ2701" s="1">
        <f t="shared" si="181"/>
        <v>0</v>
      </c>
      <c r="AK2701" s="1">
        <f t="shared" si="180"/>
        <v>-12</v>
      </c>
    </row>
    <row r="2702" spans="1:37" ht="94.5" customHeight="1">
      <c r="A2702" s="179" t="s">
        <v>4411</v>
      </c>
      <c r="B2702" s="179" t="s">
        <v>11</v>
      </c>
      <c r="C2702" s="179" t="s">
        <v>873</v>
      </c>
      <c r="D2702" s="169">
        <v>42548</v>
      </c>
      <c r="E2702" s="176">
        <v>0.74652777777777779</v>
      </c>
      <c r="F2702" s="169">
        <v>42548</v>
      </c>
      <c r="G2702" s="176">
        <v>0.74652777777777779</v>
      </c>
      <c r="H2702" s="176">
        <v>0</v>
      </c>
      <c r="I2702" s="179">
        <v>10</v>
      </c>
      <c r="J2702" s="179" t="s">
        <v>459</v>
      </c>
      <c r="K2702" s="179" t="s">
        <v>9</v>
      </c>
      <c r="L2702" s="179" t="s">
        <v>10</v>
      </c>
      <c r="M2702" s="179" t="s">
        <v>5307</v>
      </c>
      <c r="N2702" s="179" t="s">
        <v>3</v>
      </c>
      <c r="O2702" s="179" t="s">
        <v>8</v>
      </c>
      <c r="P2702" s="179" t="s">
        <v>5307</v>
      </c>
      <c r="Q2702" s="179" t="s">
        <v>5238</v>
      </c>
      <c r="R2702" s="179">
        <v>5</v>
      </c>
      <c r="S2702" s="179">
        <v>14</v>
      </c>
      <c r="T2702" s="179">
        <v>19</v>
      </c>
      <c r="U2702" s="179"/>
      <c r="V2702" s="179"/>
      <c r="W2702" s="179"/>
      <c r="X2702" s="179"/>
      <c r="Y2702" s="179"/>
      <c r="Z2702" s="179"/>
      <c r="AA2702" s="179"/>
      <c r="AB2702" s="179"/>
      <c r="AC2702" s="179"/>
      <c r="AD2702" s="179" t="s">
        <v>43</v>
      </c>
      <c r="AE2702" s="179"/>
      <c r="AF2702" s="179"/>
      <c r="AG2702" s="179" t="s">
        <v>2941</v>
      </c>
      <c r="AJ2702" s="1">
        <f t="shared" si="181"/>
        <v>0</v>
      </c>
      <c r="AK2702" s="1">
        <f t="shared" si="180"/>
        <v>-19</v>
      </c>
    </row>
    <row r="2703" spans="1:37" ht="47.25" customHeight="1">
      <c r="A2703" s="179" t="s">
        <v>4411</v>
      </c>
      <c r="B2703" s="179" t="s">
        <v>11</v>
      </c>
      <c r="C2703" s="179" t="s">
        <v>873</v>
      </c>
      <c r="D2703" s="169">
        <v>42548</v>
      </c>
      <c r="E2703" s="176">
        <v>0.75277777777777777</v>
      </c>
      <c r="F2703" s="169">
        <v>42548</v>
      </c>
      <c r="G2703" s="176">
        <v>0.75277777777777777</v>
      </c>
      <c r="H2703" s="176">
        <v>0</v>
      </c>
      <c r="I2703" s="179">
        <v>24</v>
      </c>
      <c r="J2703" s="179" t="s">
        <v>459</v>
      </c>
      <c r="K2703" s="179" t="s">
        <v>9</v>
      </c>
      <c r="L2703" s="179" t="s">
        <v>10</v>
      </c>
      <c r="M2703" s="179" t="s">
        <v>5308</v>
      </c>
      <c r="N2703" s="179" t="s">
        <v>3</v>
      </c>
      <c r="O2703" s="179" t="s">
        <v>8</v>
      </c>
      <c r="P2703" s="179" t="s">
        <v>5308</v>
      </c>
      <c r="Q2703" s="179" t="s">
        <v>5238</v>
      </c>
      <c r="R2703" s="179">
        <v>8</v>
      </c>
      <c r="S2703" s="280">
        <v>26</v>
      </c>
      <c r="T2703" s="179">
        <v>34</v>
      </c>
      <c r="U2703" s="179"/>
      <c r="V2703" s="179"/>
      <c r="W2703" s="179"/>
      <c r="X2703" s="179"/>
      <c r="Y2703" s="179"/>
      <c r="Z2703" s="179"/>
      <c r="AA2703" s="179"/>
      <c r="AB2703" s="179"/>
      <c r="AC2703" s="179"/>
      <c r="AD2703" s="179" t="s">
        <v>43</v>
      </c>
      <c r="AE2703" s="179"/>
      <c r="AF2703" s="179"/>
      <c r="AG2703" s="179" t="s">
        <v>2941</v>
      </c>
      <c r="AJ2703" s="1">
        <f t="shared" si="181"/>
        <v>0</v>
      </c>
      <c r="AK2703" s="1">
        <f t="shared" si="180"/>
        <v>-34</v>
      </c>
    </row>
    <row r="2704" spans="1:37" ht="31.5" customHeight="1">
      <c r="A2704" s="179" t="s">
        <v>4411</v>
      </c>
      <c r="B2704" s="179" t="s">
        <v>11</v>
      </c>
      <c r="C2704" s="179" t="s">
        <v>873</v>
      </c>
      <c r="D2704" s="169">
        <v>42548</v>
      </c>
      <c r="E2704" s="176">
        <v>0.80069444444444438</v>
      </c>
      <c r="F2704" s="169">
        <v>42548</v>
      </c>
      <c r="G2704" s="176">
        <v>0.80069444444444438</v>
      </c>
      <c r="H2704" s="176">
        <v>0</v>
      </c>
      <c r="I2704" s="179">
        <v>23</v>
      </c>
      <c r="J2704" s="179" t="s">
        <v>459</v>
      </c>
      <c r="K2704" s="179" t="s">
        <v>9</v>
      </c>
      <c r="L2704" s="179" t="s">
        <v>10</v>
      </c>
      <c r="M2704" s="179" t="s">
        <v>5309</v>
      </c>
      <c r="N2704" s="179" t="s">
        <v>3</v>
      </c>
      <c r="O2704" s="179" t="s">
        <v>8</v>
      </c>
      <c r="P2704" s="179" t="s">
        <v>5309</v>
      </c>
      <c r="Q2704" s="179" t="s">
        <v>5238</v>
      </c>
      <c r="R2704" s="179">
        <v>3</v>
      </c>
      <c r="S2704" s="280">
        <v>11</v>
      </c>
      <c r="T2704" s="179">
        <v>14</v>
      </c>
      <c r="U2704" s="179"/>
      <c r="V2704" s="179"/>
      <c r="W2704" s="179"/>
      <c r="X2704" s="179"/>
      <c r="Y2704" s="179"/>
      <c r="Z2704" s="179"/>
      <c r="AA2704" s="179"/>
      <c r="AB2704" s="179"/>
      <c r="AC2704" s="179"/>
      <c r="AD2704" s="179" t="s">
        <v>43</v>
      </c>
      <c r="AE2704" s="179"/>
      <c r="AF2704" s="179"/>
      <c r="AG2704" s="179" t="s">
        <v>2941</v>
      </c>
      <c r="AJ2704" s="1">
        <f t="shared" si="181"/>
        <v>0</v>
      </c>
      <c r="AK2704" s="1">
        <f t="shared" si="180"/>
        <v>-14</v>
      </c>
    </row>
    <row r="2705" spans="1:37" ht="47.25" customHeight="1">
      <c r="A2705" s="179" t="s">
        <v>4411</v>
      </c>
      <c r="B2705" s="179" t="s">
        <v>11</v>
      </c>
      <c r="C2705" s="179" t="s">
        <v>873</v>
      </c>
      <c r="D2705" s="169">
        <v>42548</v>
      </c>
      <c r="E2705" s="176">
        <v>0.80208333333333337</v>
      </c>
      <c r="F2705" s="169">
        <v>42548</v>
      </c>
      <c r="G2705" s="176">
        <v>0.82777777777777783</v>
      </c>
      <c r="H2705" s="176">
        <v>2.5694444444444447E-2</v>
      </c>
      <c r="I2705" s="179">
        <v>5</v>
      </c>
      <c r="J2705" s="480" t="s">
        <v>1689</v>
      </c>
      <c r="K2705" s="108"/>
      <c r="L2705" s="179" t="s">
        <v>10</v>
      </c>
      <c r="M2705" s="179" t="s">
        <v>5310</v>
      </c>
      <c r="N2705" s="179" t="s">
        <v>3</v>
      </c>
      <c r="O2705" s="179" t="s">
        <v>8</v>
      </c>
      <c r="P2705" s="179" t="s">
        <v>5310</v>
      </c>
      <c r="Q2705" s="179" t="s">
        <v>12379</v>
      </c>
      <c r="R2705" s="179">
        <v>4</v>
      </c>
      <c r="S2705" s="179">
        <v>18</v>
      </c>
      <c r="T2705" s="179">
        <v>22</v>
      </c>
      <c r="U2705" s="179" t="s">
        <v>7</v>
      </c>
      <c r="V2705" s="179"/>
      <c r="W2705" s="179"/>
      <c r="X2705" s="179"/>
      <c r="Y2705" s="179"/>
      <c r="Z2705" s="179"/>
      <c r="AA2705" s="179"/>
      <c r="AB2705" s="179"/>
      <c r="AC2705" s="179"/>
      <c r="AD2705" s="179" t="s">
        <v>43</v>
      </c>
      <c r="AE2705" s="179"/>
      <c r="AF2705" s="179"/>
      <c r="AG2705" s="179" t="s">
        <v>2941</v>
      </c>
      <c r="AJ2705" s="1">
        <f t="shared" si="181"/>
        <v>0</v>
      </c>
      <c r="AK2705" s="1">
        <f t="shared" si="180"/>
        <v>-22</v>
      </c>
    </row>
    <row r="2706" spans="1:37" ht="47.25" customHeight="1">
      <c r="A2706" s="179" t="s">
        <v>4411</v>
      </c>
      <c r="B2706" s="179" t="s">
        <v>11</v>
      </c>
      <c r="C2706" s="179" t="s">
        <v>873</v>
      </c>
      <c r="D2706" s="169">
        <v>42548</v>
      </c>
      <c r="E2706" s="176" t="s">
        <v>5311</v>
      </c>
      <c r="F2706" s="169">
        <v>42548</v>
      </c>
      <c r="G2706" s="176" t="s">
        <v>5312</v>
      </c>
      <c r="H2706" s="176">
        <v>3.6805555555555557E-2</v>
      </c>
      <c r="I2706" s="179">
        <v>23</v>
      </c>
      <c r="J2706" s="179" t="s">
        <v>459</v>
      </c>
      <c r="K2706" s="179" t="s">
        <v>21</v>
      </c>
      <c r="L2706" s="179" t="s">
        <v>10</v>
      </c>
      <c r="M2706" s="179" t="s">
        <v>5313</v>
      </c>
      <c r="N2706" s="179" t="s">
        <v>3</v>
      </c>
      <c r="O2706" s="179" t="s">
        <v>8</v>
      </c>
      <c r="P2706" s="179" t="s">
        <v>5313</v>
      </c>
      <c r="Q2706" s="179" t="s">
        <v>5238</v>
      </c>
      <c r="R2706" s="280">
        <v>9</v>
      </c>
      <c r="S2706" s="280">
        <v>21</v>
      </c>
      <c r="T2706" s="179">
        <v>30</v>
      </c>
      <c r="U2706" s="179" t="s">
        <v>29</v>
      </c>
      <c r="V2706" s="179">
        <v>1988</v>
      </c>
      <c r="W2706" s="179" t="s">
        <v>2717</v>
      </c>
      <c r="X2706" s="179" t="s">
        <v>2932</v>
      </c>
      <c r="Y2706" s="179" t="s">
        <v>12380</v>
      </c>
      <c r="Z2706" s="179">
        <v>60</v>
      </c>
      <c r="AA2706" s="483">
        <v>43009</v>
      </c>
      <c r="AB2706" s="179">
        <v>0</v>
      </c>
      <c r="AC2706" s="79">
        <v>42077</v>
      </c>
      <c r="AD2706" s="179" t="s">
        <v>43</v>
      </c>
      <c r="AE2706" s="179"/>
      <c r="AF2706" s="179"/>
      <c r="AG2706" s="179" t="s">
        <v>2941</v>
      </c>
      <c r="AJ2706" s="1">
        <f t="shared" si="181"/>
        <v>0</v>
      </c>
      <c r="AK2706" s="1">
        <f t="shared" si="180"/>
        <v>-30</v>
      </c>
    </row>
    <row r="2707" spans="1:37" ht="31.5" customHeight="1">
      <c r="A2707" s="179" t="s">
        <v>4411</v>
      </c>
      <c r="B2707" s="179" t="s">
        <v>11</v>
      </c>
      <c r="C2707" s="179" t="s">
        <v>873</v>
      </c>
      <c r="D2707" s="169">
        <v>42548</v>
      </c>
      <c r="E2707" s="176" t="s">
        <v>5314</v>
      </c>
      <c r="F2707" s="169">
        <v>42548</v>
      </c>
      <c r="G2707" s="176" t="s">
        <v>5314</v>
      </c>
      <c r="H2707" s="176">
        <v>0</v>
      </c>
      <c r="I2707" s="179">
        <v>20</v>
      </c>
      <c r="J2707" s="179" t="s">
        <v>459</v>
      </c>
      <c r="K2707" s="179" t="s">
        <v>9</v>
      </c>
      <c r="L2707" s="179" t="s">
        <v>10</v>
      </c>
      <c r="M2707" s="179" t="s">
        <v>5315</v>
      </c>
      <c r="N2707" s="179" t="s">
        <v>3</v>
      </c>
      <c r="O2707" s="179" t="s">
        <v>8</v>
      </c>
      <c r="P2707" s="179" t="s">
        <v>5315</v>
      </c>
      <c r="Q2707" s="179" t="s">
        <v>5238</v>
      </c>
      <c r="R2707" s="280">
        <v>7</v>
      </c>
      <c r="S2707" s="280">
        <v>14</v>
      </c>
      <c r="T2707" s="179">
        <v>21</v>
      </c>
      <c r="U2707" s="179" t="s">
        <v>29</v>
      </c>
      <c r="V2707" s="179">
        <v>1983</v>
      </c>
      <c r="W2707" s="179" t="s">
        <v>2717</v>
      </c>
      <c r="X2707" s="179" t="s">
        <v>2932</v>
      </c>
      <c r="Y2707" s="179" t="s">
        <v>12381</v>
      </c>
      <c r="Z2707" s="179">
        <v>60</v>
      </c>
      <c r="AA2707" s="483">
        <v>42614</v>
      </c>
      <c r="AB2707" s="179">
        <v>0</v>
      </c>
      <c r="AC2707" s="79">
        <v>42279</v>
      </c>
      <c r="AD2707" s="179" t="s">
        <v>43</v>
      </c>
      <c r="AE2707" s="179"/>
      <c r="AF2707" s="179"/>
      <c r="AG2707" s="179" t="s">
        <v>2941</v>
      </c>
      <c r="AJ2707" s="1">
        <f t="shared" si="181"/>
        <v>0</v>
      </c>
      <c r="AK2707" s="1">
        <f t="shared" si="180"/>
        <v>-21</v>
      </c>
    </row>
    <row r="2708" spans="1:37" ht="31.5" customHeight="1">
      <c r="A2708" s="179" t="s">
        <v>4411</v>
      </c>
      <c r="B2708" s="179" t="s">
        <v>11</v>
      </c>
      <c r="C2708" s="179" t="s">
        <v>873</v>
      </c>
      <c r="D2708" s="169">
        <v>42548</v>
      </c>
      <c r="E2708" s="176" t="s">
        <v>5316</v>
      </c>
      <c r="F2708" s="169">
        <v>42548</v>
      </c>
      <c r="G2708" s="176" t="s">
        <v>5316</v>
      </c>
      <c r="H2708" s="176">
        <v>0</v>
      </c>
      <c r="I2708" s="179">
        <v>15</v>
      </c>
      <c r="J2708" s="179" t="s">
        <v>459</v>
      </c>
      <c r="K2708" s="179" t="s">
        <v>9</v>
      </c>
      <c r="L2708" s="179" t="s">
        <v>10</v>
      </c>
      <c r="M2708" s="179" t="s">
        <v>5317</v>
      </c>
      <c r="N2708" s="179" t="s">
        <v>3</v>
      </c>
      <c r="O2708" s="179" t="s">
        <v>8</v>
      </c>
      <c r="P2708" s="179" t="s">
        <v>5317</v>
      </c>
      <c r="Q2708" s="179" t="s">
        <v>5238</v>
      </c>
      <c r="R2708" s="280">
        <v>6</v>
      </c>
      <c r="S2708" s="280">
        <v>12</v>
      </c>
      <c r="T2708" s="179">
        <v>18</v>
      </c>
      <c r="U2708" s="179" t="s">
        <v>29</v>
      </c>
      <c r="V2708" s="179">
        <v>1979</v>
      </c>
      <c r="W2708" s="179" t="s">
        <v>2717</v>
      </c>
      <c r="X2708" s="179" t="s">
        <v>2932</v>
      </c>
      <c r="Y2708" s="179" t="s">
        <v>12382</v>
      </c>
      <c r="Z2708" s="179">
        <v>60</v>
      </c>
      <c r="AA2708" s="483">
        <v>42583</v>
      </c>
      <c r="AB2708" s="179">
        <v>0</v>
      </c>
      <c r="AC2708" s="79">
        <v>42243</v>
      </c>
      <c r="AD2708" s="179" t="s">
        <v>43</v>
      </c>
      <c r="AE2708" s="179"/>
      <c r="AF2708" s="179"/>
      <c r="AG2708" s="179" t="s">
        <v>2941</v>
      </c>
      <c r="AJ2708" s="1">
        <f t="shared" si="181"/>
        <v>0</v>
      </c>
      <c r="AK2708" s="1">
        <f t="shared" si="180"/>
        <v>-18</v>
      </c>
    </row>
    <row r="2709" spans="1:37" ht="31.5" customHeight="1">
      <c r="A2709" s="179" t="s">
        <v>4411</v>
      </c>
      <c r="B2709" s="179" t="s">
        <v>11</v>
      </c>
      <c r="C2709" s="179" t="s">
        <v>873</v>
      </c>
      <c r="D2709" s="169">
        <v>42548</v>
      </c>
      <c r="E2709" s="176" t="s">
        <v>5318</v>
      </c>
      <c r="F2709" s="169">
        <v>42548</v>
      </c>
      <c r="G2709" s="176" t="s">
        <v>5319</v>
      </c>
      <c r="H2709" s="176">
        <v>2.7777777777777776E-2</v>
      </c>
      <c r="I2709" s="179">
        <v>5</v>
      </c>
      <c r="J2709" s="179" t="s">
        <v>459</v>
      </c>
      <c r="K2709" s="179" t="s">
        <v>21</v>
      </c>
      <c r="L2709" s="179" t="s">
        <v>10</v>
      </c>
      <c r="M2709" s="179" t="s">
        <v>5320</v>
      </c>
      <c r="N2709" s="179" t="s">
        <v>3</v>
      </c>
      <c r="O2709" s="179" t="s">
        <v>8</v>
      </c>
      <c r="P2709" s="179" t="s">
        <v>5320</v>
      </c>
      <c r="Q2709" s="179" t="s">
        <v>5238</v>
      </c>
      <c r="R2709" s="280">
        <v>8</v>
      </c>
      <c r="S2709" s="280">
        <v>28</v>
      </c>
      <c r="T2709" s="179">
        <v>36</v>
      </c>
      <c r="U2709" s="179" t="s">
        <v>29</v>
      </c>
      <c r="V2709" s="179">
        <v>1976</v>
      </c>
      <c r="W2709" s="179" t="s">
        <v>2717</v>
      </c>
      <c r="X2709" s="179" t="s">
        <v>2932</v>
      </c>
      <c r="Y2709" s="179" t="s">
        <v>12383</v>
      </c>
      <c r="Z2709" s="179">
        <v>40</v>
      </c>
      <c r="AA2709" s="483">
        <v>43101</v>
      </c>
      <c r="AB2709" s="179">
        <v>0</v>
      </c>
      <c r="AC2709" s="79">
        <v>41998</v>
      </c>
      <c r="AD2709" s="179" t="s">
        <v>43</v>
      </c>
      <c r="AE2709" s="179"/>
      <c r="AF2709" s="179"/>
      <c r="AG2709" s="179" t="s">
        <v>2941</v>
      </c>
      <c r="AJ2709" s="1">
        <f t="shared" si="181"/>
        <v>0</v>
      </c>
      <c r="AK2709" s="1">
        <f t="shared" si="180"/>
        <v>-36</v>
      </c>
    </row>
    <row r="2710" spans="1:37" ht="31.5" customHeight="1">
      <c r="A2710" s="179" t="s">
        <v>4411</v>
      </c>
      <c r="B2710" s="179" t="s">
        <v>11</v>
      </c>
      <c r="C2710" s="179" t="s">
        <v>873</v>
      </c>
      <c r="D2710" s="169">
        <v>42548</v>
      </c>
      <c r="E2710" s="176" t="s">
        <v>5316</v>
      </c>
      <c r="F2710" s="169">
        <v>42548</v>
      </c>
      <c r="G2710" s="176" t="s">
        <v>5316</v>
      </c>
      <c r="H2710" s="176">
        <v>0</v>
      </c>
      <c r="I2710" s="179">
        <v>11</v>
      </c>
      <c r="J2710" s="179" t="s">
        <v>459</v>
      </c>
      <c r="K2710" s="179" t="s">
        <v>9</v>
      </c>
      <c r="L2710" s="179" t="s">
        <v>10</v>
      </c>
      <c r="M2710" s="179" t="s">
        <v>5321</v>
      </c>
      <c r="N2710" s="179" t="s">
        <v>3</v>
      </c>
      <c r="O2710" s="179" t="s">
        <v>8</v>
      </c>
      <c r="P2710" s="179" t="s">
        <v>5321</v>
      </c>
      <c r="Q2710" s="179" t="s">
        <v>5238</v>
      </c>
      <c r="R2710" s="280">
        <v>4</v>
      </c>
      <c r="S2710" s="280">
        <v>13</v>
      </c>
      <c r="T2710" s="179">
        <v>17</v>
      </c>
      <c r="U2710" s="179" t="s">
        <v>29</v>
      </c>
      <c r="V2710" s="179">
        <v>1985</v>
      </c>
      <c r="W2710" s="179" t="s">
        <v>2717</v>
      </c>
      <c r="X2710" s="179" t="s">
        <v>2932</v>
      </c>
      <c r="Y2710" s="179" t="s">
        <v>12384</v>
      </c>
      <c r="Z2710" s="179">
        <v>60</v>
      </c>
      <c r="AA2710" s="483">
        <v>42948</v>
      </c>
      <c r="AB2710" s="179">
        <v>0</v>
      </c>
      <c r="AC2710" s="79">
        <v>42409</v>
      </c>
      <c r="AD2710" s="179" t="s">
        <v>43</v>
      </c>
      <c r="AE2710" s="179"/>
      <c r="AF2710" s="179"/>
      <c r="AG2710" s="179" t="s">
        <v>2941</v>
      </c>
      <c r="AJ2710" s="1">
        <f t="shared" si="181"/>
        <v>0</v>
      </c>
      <c r="AK2710" s="1">
        <f t="shared" si="180"/>
        <v>-17</v>
      </c>
    </row>
    <row r="2711" spans="1:37" ht="47.25" customHeight="1">
      <c r="A2711" s="179" t="s">
        <v>4411</v>
      </c>
      <c r="B2711" s="179" t="s">
        <v>11</v>
      </c>
      <c r="C2711" s="179" t="s">
        <v>1101</v>
      </c>
      <c r="D2711" s="169">
        <v>42548</v>
      </c>
      <c r="E2711" s="176">
        <v>0.75208333333333333</v>
      </c>
      <c r="F2711" s="169">
        <v>42548</v>
      </c>
      <c r="G2711" s="176">
        <v>0.75208333333333333</v>
      </c>
      <c r="H2711" s="176">
        <v>0</v>
      </c>
      <c r="I2711" s="179">
        <v>174</v>
      </c>
      <c r="J2711" s="179" t="s">
        <v>144</v>
      </c>
      <c r="K2711" s="179" t="s">
        <v>9</v>
      </c>
      <c r="L2711" s="179" t="s">
        <v>10</v>
      </c>
      <c r="M2711" s="179" t="s">
        <v>5322</v>
      </c>
      <c r="N2711" s="179">
        <v>35</v>
      </c>
      <c r="O2711" s="179" t="s">
        <v>8</v>
      </c>
      <c r="P2711" s="179" t="s">
        <v>5322</v>
      </c>
      <c r="Q2711" s="179" t="s">
        <v>4534</v>
      </c>
      <c r="R2711" s="280">
        <v>47</v>
      </c>
      <c r="S2711" s="280">
        <v>75</v>
      </c>
      <c r="T2711" s="179">
        <v>122</v>
      </c>
      <c r="U2711" s="179"/>
      <c r="V2711" s="179"/>
      <c r="W2711" s="179"/>
      <c r="X2711" s="179"/>
      <c r="Y2711" s="179"/>
      <c r="Z2711" s="179"/>
      <c r="AA2711" s="179"/>
      <c r="AB2711" s="179"/>
      <c r="AC2711" s="179"/>
      <c r="AD2711" s="179" t="s">
        <v>43</v>
      </c>
      <c r="AE2711" s="179"/>
      <c r="AF2711" s="179"/>
      <c r="AG2711" s="179" t="s">
        <v>3025</v>
      </c>
      <c r="AJ2711" s="1">
        <f t="shared" si="181"/>
        <v>0</v>
      </c>
      <c r="AK2711" s="1">
        <f t="shared" si="180"/>
        <v>-122</v>
      </c>
    </row>
    <row r="2712" spans="1:37" ht="31.5" customHeight="1">
      <c r="A2712" s="179" t="s">
        <v>4411</v>
      </c>
      <c r="B2712" s="179" t="s">
        <v>11</v>
      </c>
      <c r="C2712" s="179" t="s">
        <v>1101</v>
      </c>
      <c r="D2712" s="169">
        <v>42548</v>
      </c>
      <c r="E2712" s="176">
        <v>0.76111111111111107</v>
      </c>
      <c r="F2712" s="169">
        <v>42548</v>
      </c>
      <c r="G2712" s="176">
        <v>0.76111111111111107</v>
      </c>
      <c r="H2712" s="176">
        <v>0</v>
      </c>
      <c r="I2712" s="179">
        <v>150</v>
      </c>
      <c r="J2712" s="179" t="s">
        <v>144</v>
      </c>
      <c r="K2712" s="179" t="s">
        <v>9</v>
      </c>
      <c r="L2712" s="179" t="s">
        <v>10</v>
      </c>
      <c r="M2712" s="179" t="s">
        <v>5323</v>
      </c>
      <c r="N2712" s="179">
        <v>35</v>
      </c>
      <c r="O2712" s="179" t="s">
        <v>8</v>
      </c>
      <c r="P2712" s="179" t="s">
        <v>5323</v>
      </c>
      <c r="Q2712" s="179" t="s">
        <v>4534</v>
      </c>
      <c r="R2712" s="280">
        <v>25</v>
      </c>
      <c r="S2712" s="280">
        <v>69</v>
      </c>
      <c r="T2712" s="179">
        <v>94</v>
      </c>
      <c r="U2712" s="179"/>
      <c r="V2712" s="179"/>
      <c r="W2712" s="179"/>
      <c r="X2712" s="179"/>
      <c r="Y2712" s="179"/>
      <c r="Z2712" s="179"/>
      <c r="AA2712" s="179"/>
      <c r="AB2712" s="179"/>
      <c r="AC2712" s="179"/>
      <c r="AD2712" s="179" t="s">
        <v>43</v>
      </c>
      <c r="AE2712" s="179"/>
      <c r="AF2712" s="179"/>
      <c r="AG2712" s="179" t="s">
        <v>3025</v>
      </c>
      <c r="AJ2712" s="1">
        <f t="shared" si="181"/>
        <v>0</v>
      </c>
      <c r="AK2712" s="1">
        <f t="shared" si="180"/>
        <v>-94</v>
      </c>
    </row>
    <row r="2713" spans="1:37" ht="31.5" customHeight="1">
      <c r="A2713" s="179" t="s">
        <v>4411</v>
      </c>
      <c r="B2713" s="179" t="s">
        <v>11</v>
      </c>
      <c r="C2713" s="179" t="s">
        <v>1101</v>
      </c>
      <c r="D2713" s="169">
        <v>42548</v>
      </c>
      <c r="E2713" s="176">
        <v>0.76111111111111107</v>
      </c>
      <c r="F2713" s="169">
        <v>42548</v>
      </c>
      <c r="G2713" s="176">
        <v>0.76111111111111107</v>
      </c>
      <c r="H2713" s="176">
        <v>0</v>
      </c>
      <c r="I2713" s="179">
        <v>150</v>
      </c>
      <c r="J2713" s="179" t="s">
        <v>144</v>
      </c>
      <c r="K2713" s="179" t="s">
        <v>9</v>
      </c>
      <c r="L2713" s="179" t="s">
        <v>10</v>
      </c>
      <c r="M2713" s="179" t="s">
        <v>5324</v>
      </c>
      <c r="N2713" s="179">
        <v>35</v>
      </c>
      <c r="O2713" s="179" t="s">
        <v>8</v>
      </c>
      <c r="P2713" s="179" t="s">
        <v>5324</v>
      </c>
      <c r="Q2713" s="179" t="s">
        <v>4534</v>
      </c>
      <c r="R2713" s="280">
        <v>21</v>
      </c>
      <c r="S2713" s="280">
        <v>54</v>
      </c>
      <c r="T2713" s="179">
        <v>75</v>
      </c>
      <c r="U2713" s="179"/>
      <c r="V2713" s="179"/>
      <c r="W2713" s="179"/>
      <c r="X2713" s="179"/>
      <c r="Y2713" s="179"/>
      <c r="Z2713" s="179"/>
      <c r="AA2713" s="179"/>
      <c r="AB2713" s="179"/>
      <c r="AC2713" s="179"/>
      <c r="AD2713" s="179" t="s">
        <v>43</v>
      </c>
      <c r="AE2713" s="179"/>
      <c r="AF2713" s="179"/>
      <c r="AG2713" s="179" t="s">
        <v>3025</v>
      </c>
      <c r="AJ2713" s="1">
        <f t="shared" si="181"/>
        <v>0</v>
      </c>
      <c r="AK2713" s="1">
        <f t="shared" si="180"/>
        <v>-75</v>
      </c>
    </row>
    <row r="2714" spans="1:37" ht="141.75" customHeight="1">
      <c r="A2714" s="179" t="s">
        <v>4411</v>
      </c>
      <c r="B2714" s="179" t="s">
        <v>11</v>
      </c>
      <c r="C2714" s="179" t="s">
        <v>1101</v>
      </c>
      <c r="D2714" s="169">
        <v>42548</v>
      </c>
      <c r="E2714" s="176">
        <v>0.79513888888888884</v>
      </c>
      <c r="F2714" s="169">
        <v>42548</v>
      </c>
      <c r="G2714" s="176">
        <v>0.79513888888888884</v>
      </c>
      <c r="H2714" s="176">
        <v>0</v>
      </c>
      <c r="I2714" s="179">
        <v>27</v>
      </c>
      <c r="J2714" s="179" t="s">
        <v>459</v>
      </c>
      <c r="K2714" s="179" t="s">
        <v>9</v>
      </c>
      <c r="L2714" s="179" t="s">
        <v>10</v>
      </c>
      <c r="M2714" s="179" t="s">
        <v>5325</v>
      </c>
      <c r="N2714" s="179" t="s">
        <v>3</v>
      </c>
      <c r="O2714" s="179" t="s">
        <v>8</v>
      </c>
      <c r="P2714" s="179" t="s">
        <v>5325</v>
      </c>
      <c r="Q2714" s="179" t="s">
        <v>4534</v>
      </c>
      <c r="R2714" s="179">
        <v>2</v>
      </c>
      <c r="S2714" s="179">
        <v>2</v>
      </c>
      <c r="T2714" s="179">
        <v>4</v>
      </c>
      <c r="U2714" s="179"/>
      <c r="V2714" s="179"/>
      <c r="W2714" s="179"/>
      <c r="X2714" s="179"/>
      <c r="Y2714" s="179"/>
      <c r="Z2714" s="179"/>
      <c r="AA2714" s="179"/>
      <c r="AB2714" s="179"/>
      <c r="AC2714" s="179"/>
      <c r="AD2714" s="179" t="s">
        <v>43</v>
      </c>
      <c r="AE2714" s="179"/>
      <c r="AF2714" s="179"/>
      <c r="AG2714" s="179" t="s">
        <v>5870</v>
      </c>
      <c r="AJ2714" s="1">
        <f t="shared" si="181"/>
        <v>0</v>
      </c>
      <c r="AK2714" s="1">
        <f t="shared" si="180"/>
        <v>-4</v>
      </c>
    </row>
    <row r="2715" spans="1:37" ht="31.5" customHeight="1">
      <c r="A2715" s="179" t="s">
        <v>4411</v>
      </c>
      <c r="B2715" s="179" t="s">
        <v>11</v>
      </c>
      <c r="C2715" s="179" t="s">
        <v>873</v>
      </c>
      <c r="D2715" s="169">
        <v>42549</v>
      </c>
      <c r="E2715" s="176">
        <v>0.97152777777777777</v>
      </c>
      <c r="F2715" s="169">
        <v>42549</v>
      </c>
      <c r="G2715" s="496">
        <v>0.98472222222222217</v>
      </c>
      <c r="H2715" s="496">
        <v>1.3194444444444444E-2</v>
      </c>
      <c r="I2715" s="179">
        <v>19</v>
      </c>
      <c r="J2715" s="480" t="s">
        <v>1689</v>
      </c>
      <c r="K2715" s="108"/>
      <c r="L2715" s="179" t="s">
        <v>10</v>
      </c>
      <c r="M2715" s="179" t="s">
        <v>5329</v>
      </c>
      <c r="N2715" s="179" t="s">
        <v>3</v>
      </c>
      <c r="O2715" s="179" t="s">
        <v>8</v>
      </c>
      <c r="P2715" s="179" t="s">
        <v>5329</v>
      </c>
      <c r="Q2715" s="179" t="s">
        <v>5883</v>
      </c>
      <c r="R2715" s="179">
        <v>5</v>
      </c>
      <c r="S2715" s="179">
        <v>1.4</v>
      </c>
      <c r="T2715" s="179">
        <v>6.4</v>
      </c>
      <c r="U2715" s="179" t="s">
        <v>7</v>
      </c>
      <c r="V2715" s="179"/>
      <c r="W2715" s="179"/>
      <c r="X2715" s="179"/>
      <c r="Y2715" s="179"/>
      <c r="Z2715" s="179"/>
      <c r="AA2715" s="179"/>
      <c r="AB2715" s="179"/>
      <c r="AC2715" s="179"/>
      <c r="AD2715" s="179" t="s">
        <v>43</v>
      </c>
      <c r="AE2715" s="179"/>
      <c r="AF2715" s="179"/>
      <c r="AG2715" s="179" t="s">
        <v>2941</v>
      </c>
      <c r="AJ2715" s="1">
        <f t="shared" si="181"/>
        <v>0</v>
      </c>
      <c r="AK2715" s="1">
        <f t="shared" ref="AK2715:AK2746" si="182">AJ2715-T2715</f>
        <v>-6.4</v>
      </c>
    </row>
    <row r="2716" spans="1:37" ht="31.5" customHeight="1">
      <c r="A2716" s="179" t="s">
        <v>4411</v>
      </c>
      <c r="B2716" s="179" t="s">
        <v>11</v>
      </c>
      <c r="C2716" s="179" t="s">
        <v>873</v>
      </c>
      <c r="D2716" s="169">
        <v>42551</v>
      </c>
      <c r="E2716" s="176">
        <v>0.63263888888888886</v>
      </c>
      <c r="F2716" s="169">
        <v>42551</v>
      </c>
      <c r="G2716" s="496">
        <v>0.63263888888888886</v>
      </c>
      <c r="H2716" s="496">
        <v>0</v>
      </c>
      <c r="I2716" s="179">
        <v>18</v>
      </c>
      <c r="J2716" s="179" t="s">
        <v>459</v>
      </c>
      <c r="K2716" s="179" t="s">
        <v>9</v>
      </c>
      <c r="L2716" s="179" t="s">
        <v>10</v>
      </c>
      <c r="M2716" s="179" t="s">
        <v>5237</v>
      </c>
      <c r="N2716" s="179" t="s">
        <v>3</v>
      </c>
      <c r="O2716" s="179" t="s">
        <v>8</v>
      </c>
      <c r="P2716" s="179" t="s">
        <v>5237</v>
      </c>
      <c r="Q2716" s="179" t="s">
        <v>5238</v>
      </c>
      <c r="R2716" s="179">
        <v>0.7</v>
      </c>
      <c r="S2716" s="179">
        <v>2.5</v>
      </c>
      <c r="T2716" s="179">
        <v>3.2</v>
      </c>
      <c r="U2716" s="179"/>
      <c r="V2716" s="179"/>
      <c r="W2716" s="179"/>
      <c r="X2716" s="179"/>
      <c r="Y2716" s="179"/>
      <c r="Z2716" s="179"/>
      <c r="AA2716" s="179"/>
      <c r="AB2716" s="179"/>
      <c r="AC2716" s="179"/>
      <c r="AD2716" s="179" t="s">
        <v>43</v>
      </c>
      <c r="AE2716" s="179"/>
      <c r="AF2716" s="179"/>
      <c r="AG2716" s="179" t="s">
        <v>2941</v>
      </c>
      <c r="AJ2716" s="1">
        <f t="shared" si="181"/>
        <v>0</v>
      </c>
      <c r="AK2716" s="1">
        <f t="shared" si="182"/>
        <v>-3.2</v>
      </c>
    </row>
    <row r="2717" spans="1:37" ht="31.5" customHeight="1">
      <c r="A2717" s="179" t="s">
        <v>4411</v>
      </c>
      <c r="B2717" s="179" t="s">
        <v>11</v>
      </c>
      <c r="C2717" s="179" t="s">
        <v>873</v>
      </c>
      <c r="D2717" s="169">
        <v>42551</v>
      </c>
      <c r="E2717" s="496">
        <v>0.62986111111111109</v>
      </c>
      <c r="F2717" s="169">
        <v>42551</v>
      </c>
      <c r="G2717" s="496">
        <v>0.62986111111111109</v>
      </c>
      <c r="H2717" s="176">
        <v>0</v>
      </c>
      <c r="I2717" s="179">
        <v>6</v>
      </c>
      <c r="J2717" s="179" t="s">
        <v>459</v>
      </c>
      <c r="K2717" s="179" t="s">
        <v>9</v>
      </c>
      <c r="L2717" s="179" t="s">
        <v>10</v>
      </c>
      <c r="M2717" s="179" t="s">
        <v>5239</v>
      </c>
      <c r="N2717" s="179" t="s">
        <v>3</v>
      </c>
      <c r="O2717" s="179" t="s">
        <v>8</v>
      </c>
      <c r="P2717" s="179" t="s">
        <v>5239</v>
      </c>
      <c r="Q2717" s="179" t="s">
        <v>5238</v>
      </c>
      <c r="R2717" s="179">
        <v>0.1</v>
      </c>
      <c r="S2717" s="179"/>
      <c r="T2717" s="179">
        <v>0.1</v>
      </c>
      <c r="U2717" s="179"/>
      <c r="V2717" s="179"/>
      <c r="W2717" s="179"/>
      <c r="X2717" s="179"/>
      <c r="Y2717" s="179"/>
      <c r="Z2717" s="179"/>
      <c r="AA2717" s="179"/>
      <c r="AB2717" s="179"/>
      <c r="AC2717" s="179"/>
      <c r="AD2717" s="179" t="s">
        <v>43</v>
      </c>
      <c r="AE2717" s="179"/>
      <c r="AF2717" s="179"/>
      <c r="AG2717" s="179" t="s">
        <v>2941</v>
      </c>
      <c r="AJ2717" s="1">
        <f t="shared" si="181"/>
        <v>0</v>
      </c>
      <c r="AK2717" s="1">
        <f t="shared" si="182"/>
        <v>-0.1</v>
      </c>
    </row>
    <row r="2718" spans="1:37" ht="31.5" customHeight="1">
      <c r="A2718" s="179" t="s">
        <v>4411</v>
      </c>
      <c r="B2718" s="179" t="s">
        <v>11</v>
      </c>
      <c r="C2718" s="179" t="s">
        <v>873</v>
      </c>
      <c r="D2718" s="169">
        <v>42551</v>
      </c>
      <c r="E2718" s="496">
        <v>0.65833333333333333</v>
      </c>
      <c r="F2718" s="169">
        <v>42551</v>
      </c>
      <c r="G2718" s="496">
        <v>0.65833333333333333</v>
      </c>
      <c r="H2718" s="176">
        <v>0</v>
      </c>
      <c r="I2718" s="179">
        <v>1</v>
      </c>
      <c r="J2718" s="179" t="s">
        <v>459</v>
      </c>
      <c r="K2718" s="179" t="s">
        <v>9</v>
      </c>
      <c r="L2718" s="179" t="s">
        <v>10</v>
      </c>
      <c r="M2718" s="179" t="s">
        <v>5240</v>
      </c>
      <c r="N2718" s="179" t="s">
        <v>3</v>
      </c>
      <c r="O2718" s="179" t="s">
        <v>8</v>
      </c>
      <c r="P2718" s="179" t="s">
        <v>5240</v>
      </c>
      <c r="Q2718" s="179" t="s">
        <v>5238</v>
      </c>
      <c r="R2718" s="179">
        <v>0.3</v>
      </c>
      <c r="S2718" s="179"/>
      <c r="T2718" s="179">
        <v>0.3</v>
      </c>
      <c r="U2718" s="179"/>
      <c r="V2718" s="179"/>
      <c r="W2718" s="179"/>
      <c r="X2718" s="179"/>
      <c r="Y2718" s="179"/>
      <c r="Z2718" s="179"/>
      <c r="AA2718" s="179"/>
      <c r="AB2718" s="179"/>
      <c r="AC2718" s="179"/>
      <c r="AD2718" s="179" t="s">
        <v>43</v>
      </c>
      <c r="AE2718" s="179"/>
      <c r="AF2718" s="179"/>
      <c r="AG2718" s="179" t="s">
        <v>2941</v>
      </c>
      <c r="AJ2718" s="1">
        <f t="shared" si="181"/>
        <v>0</v>
      </c>
      <c r="AK2718" s="1">
        <f t="shared" si="182"/>
        <v>-0.3</v>
      </c>
    </row>
    <row r="2719" spans="1:37" ht="47.25" customHeight="1">
      <c r="A2719" s="179" t="s">
        <v>4411</v>
      </c>
      <c r="B2719" s="115" t="s">
        <v>11</v>
      </c>
      <c r="C2719" s="179" t="s">
        <v>1101</v>
      </c>
      <c r="D2719" s="169">
        <v>42551</v>
      </c>
      <c r="E2719" s="176">
        <v>0.77708333333333324</v>
      </c>
      <c r="F2719" s="169">
        <v>42551</v>
      </c>
      <c r="G2719" s="176">
        <v>0.81736111111111109</v>
      </c>
      <c r="H2719" s="176">
        <v>4.027777777777778E-2</v>
      </c>
      <c r="I2719" s="179">
        <v>50</v>
      </c>
      <c r="J2719" s="179" t="s">
        <v>459</v>
      </c>
      <c r="K2719" s="179" t="s">
        <v>21</v>
      </c>
      <c r="L2719" s="179" t="s">
        <v>10</v>
      </c>
      <c r="M2719" s="179" t="s">
        <v>5241</v>
      </c>
      <c r="N2719" s="179" t="s">
        <v>3</v>
      </c>
      <c r="O2719" s="179" t="s">
        <v>8</v>
      </c>
      <c r="P2719" s="179" t="s">
        <v>5241</v>
      </c>
      <c r="Q2719" s="179" t="s">
        <v>5884</v>
      </c>
      <c r="R2719" s="179">
        <v>7.1</v>
      </c>
      <c r="S2719" s="179">
        <v>4.2</v>
      </c>
      <c r="T2719" s="179">
        <v>11.3</v>
      </c>
      <c r="U2719" s="179" t="s">
        <v>7</v>
      </c>
      <c r="V2719" s="179"/>
      <c r="W2719" s="179"/>
      <c r="X2719" s="179"/>
      <c r="Y2719" s="179"/>
      <c r="Z2719" s="179"/>
      <c r="AA2719" s="179"/>
      <c r="AB2719" s="179"/>
      <c r="AC2719" s="179"/>
      <c r="AD2719" s="179" t="s">
        <v>43</v>
      </c>
      <c r="AE2719" s="179"/>
      <c r="AF2719" s="179"/>
      <c r="AG2719" s="179" t="s">
        <v>5885</v>
      </c>
      <c r="AJ2719" s="1">
        <f t="shared" si="181"/>
        <v>0</v>
      </c>
      <c r="AK2719" s="1">
        <f t="shared" si="182"/>
        <v>-11.3</v>
      </c>
    </row>
    <row r="2720" spans="1:37" ht="63" customHeight="1">
      <c r="A2720" s="179" t="s">
        <v>4411</v>
      </c>
      <c r="B2720" s="179" t="s">
        <v>11</v>
      </c>
      <c r="C2720" s="179" t="s">
        <v>1101</v>
      </c>
      <c r="D2720" s="169">
        <v>42551</v>
      </c>
      <c r="E2720" s="176">
        <v>0.80347222222222225</v>
      </c>
      <c r="F2720" s="169">
        <v>42551</v>
      </c>
      <c r="G2720" s="176">
        <v>0.80347222222222225</v>
      </c>
      <c r="H2720" s="176">
        <v>0</v>
      </c>
      <c r="I2720" s="179">
        <v>31</v>
      </c>
      <c r="J2720" s="179" t="s">
        <v>459</v>
      </c>
      <c r="K2720" s="179" t="s">
        <v>9</v>
      </c>
      <c r="L2720" s="179" t="s">
        <v>10</v>
      </c>
      <c r="M2720" s="179" t="s">
        <v>5242</v>
      </c>
      <c r="N2720" s="179" t="s">
        <v>3</v>
      </c>
      <c r="O2720" s="179" t="s">
        <v>8</v>
      </c>
      <c r="P2720" s="179" t="s">
        <v>5242</v>
      </c>
      <c r="Q2720" s="179" t="s">
        <v>4534</v>
      </c>
      <c r="R2720" s="179">
        <v>2.2999999999999998</v>
      </c>
      <c r="S2720" s="179">
        <v>2.2000000000000002</v>
      </c>
      <c r="T2720" s="179">
        <v>4.5</v>
      </c>
      <c r="U2720" s="179"/>
      <c r="V2720" s="179"/>
      <c r="W2720" s="179"/>
      <c r="X2720" s="179"/>
      <c r="Y2720" s="179"/>
      <c r="Z2720" s="179"/>
      <c r="AA2720" s="179"/>
      <c r="AB2720" s="179"/>
      <c r="AC2720" s="179"/>
      <c r="AD2720" s="179" t="s">
        <v>43</v>
      </c>
      <c r="AE2720" s="179"/>
      <c r="AF2720" s="179"/>
      <c r="AG2720" s="179" t="s">
        <v>3025</v>
      </c>
      <c r="AJ2720" s="1">
        <f t="shared" si="181"/>
        <v>0</v>
      </c>
      <c r="AK2720" s="1">
        <f t="shared" si="182"/>
        <v>-4.5</v>
      </c>
    </row>
    <row r="2721" spans="1:37" ht="31.5" customHeight="1">
      <c r="A2721" s="179" t="s">
        <v>5349</v>
      </c>
      <c r="B2721" s="179" t="s">
        <v>11</v>
      </c>
      <c r="C2721" s="179" t="s">
        <v>873</v>
      </c>
      <c r="D2721" s="169">
        <v>42552</v>
      </c>
      <c r="E2721" s="176">
        <v>0.51736111111111105</v>
      </c>
      <c r="F2721" s="169">
        <v>42552</v>
      </c>
      <c r="G2721" s="176">
        <v>0.51736111111111105</v>
      </c>
      <c r="H2721" s="176">
        <v>0</v>
      </c>
      <c r="I2721" s="179">
        <v>118</v>
      </c>
      <c r="J2721" s="179" t="s">
        <v>144</v>
      </c>
      <c r="K2721" s="179" t="s">
        <v>9</v>
      </c>
      <c r="L2721" s="179" t="s">
        <v>10</v>
      </c>
      <c r="M2721" s="179" t="s">
        <v>12385</v>
      </c>
      <c r="N2721" s="179">
        <v>35</v>
      </c>
      <c r="O2721" s="179" t="s">
        <v>8</v>
      </c>
      <c r="P2721" s="179" t="s">
        <v>12385</v>
      </c>
      <c r="Q2721" s="179" t="s">
        <v>12386</v>
      </c>
      <c r="R2721" s="179">
        <v>10.199999999999999</v>
      </c>
      <c r="S2721" s="179">
        <v>9</v>
      </c>
      <c r="T2721" s="179">
        <v>19.2</v>
      </c>
      <c r="U2721" s="179" t="s">
        <v>29</v>
      </c>
      <c r="V2721" s="179">
        <v>2005</v>
      </c>
      <c r="W2721" s="179" t="s">
        <v>2717</v>
      </c>
      <c r="X2721" s="179" t="s">
        <v>2932</v>
      </c>
      <c r="Y2721" s="179" t="s">
        <v>12387</v>
      </c>
      <c r="Z2721" s="179">
        <v>50</v>
      </c>
      <c r="AA2721" s="483">
        <v>42856</v>
      </c>
      <c r="AB2721" s="179">
        <v>0</v>
      </c>
      <c r="AC2721" s="79">
        <v>42419</v>
      </c>
      <c r="AD2721" s="181" t="s">
        <v>43</v>
      </c>
      <c r="AE2721" s="181"/>
      <c r="AF2721" s="181"/>
      <c r="AG2721" s="181" t="s">
        <v>2941</v>
      </c>
      <c r="AJ2721" s="1">
        <f t="shared" si="181"/>
        <v>0</v>
      </c>
      <c r="AK2721" s="1">
        <f t="shared" si="182"/>
        <v>-19.2</v>
      </c>
    </row>
    <row r="2722" spans="1:37" ht="31.5" customHeight="1">
      <c r="A2722" s="179" t="s">
        <v>5349</v>
      </c>
      <c r="B2722" s="179" t="s">
        <v>11</v>
      </c>
      <c r="C2722" s="179" t="s">
        <v>873</v>
      </c>
      <c r="D2722" s="169">
        <v>42555</v>
      </c>
      <c r="E2722" s="176">
        <v>0.33680555555555558</v>
      </c>
      <c r="F2722" s="169">
        <v>42555</v>
      </c>
      <c r="G2722" s="176">
        <v>0.33680555555555558</v>
      </c>
      <c r="H2722" s="176">
        <v>0</v>
      </c>
      <c r="I2722" s="179">
        <v>118</v>
      </c>
      <c r="J2722" s="179" t="s">
        <v>144</v>
      </c>
      <c r="K2722" s="179" t="s">
        <v>9</v>
      </c>
      <c r="L2722" s="179" t="s">
        <v>10</v>
      </c>
      <c r="M2722" s="179" t="s">
        <v>5419</v>
      </c>
      <c r="N2722" s="179">
        <v>35</v>
      </c>
      <c r="O2722" s="179" t="s">
        <v>8</v>
      </c>
      <c r="P2722" s="179" t="s">
        <v>5419</v>
      </c>
      <c r="Q2722" s="179" t="s">
        <v>4534</v>
      </c>
      <c r="R2722" s="179">
        <v>12</v>
      </c>
      <c r="S2722" s="179">
        <v>12.8</v>
      </c>
      <c r="T2722" s="179">
        <v>24.8</v>
      </c>
      <c r="U2722" s="179"/>
      <c r="V2722" s="179"/>
      <c r="W2722" s="179"/>
      <c r="X2722" s="179"/>
      <c r="Y2722" s="179"/>
      <c r="Z2722" s="179"/>
      <c r="AA2722" s="179"/>
      <c r="AB2722" s="179"/>
      <c r="AC2722" s="179"/>
      <c r="AD2722" s="179" t="s">
        <v>43</v>
      </c>
      <c r="AE2722" s="179"/>
      <c r="AF2722" s="179"/>
      <c r="AG2722" s="179" t="s">
        <v>2941</v>
      </c>
      <c r="AJ2722" s="1">
        <f t="shared" si="181"/>
        <v>0</v>
      </c>
      <c r="AK2722" s="1">
        <f t="shared" si="182"/>
        <v>-24.8</v>
      </c>
    </row>
    <row r="2723" spans="1:37" ht="63" customHeight="1">
      <c r="A2723" s="179" t="s">
        <v>5349</v>
      </c>
      <c r="B2723" s="179" t="s">
        <v>11</v>
      </c>
      <c r="C2723" s="179" t="s">
        <v>873</v>
      </c>
      <c r="D2723" s="169">
        <v>42555</v>
      </c>
      <c r="E2723" s="176">
        <v>0.8666666666666667</v>
      </c>
      <c r="F2723" s="169">
        <v>42555</v>
      </c>
      <c r="G2723" s="176">
        <v>0.8666666666666667</v>
      </c>
      <c r="H2723" s="176">
        <v>0</v>
      </c>
      <c r="I2723" s="179">
        <v>16</v>
      </c>
      <c r="J2723" s="179" t="s">
        <v>144</v>
      </c>
      <c r="K2723" s="179" t="s">
        <v>9</v>
      </c>
      <c r="L2723" s="179" t="s">
        <v>10</v>
      </c>
      <c r="M2723" s="179" t="s">
        <v>5420</v>
      </c>
      <c r="N2723" s="179" t="s">
        <v>3</v>
      </c>
      <c r="O2723" s="179" t="s">
        <v>8</v>
      </c>
      <c r="P2723" s="179" t="s">
        <v>5420</v>
      </c>
      <c r="Q2723" s="179" t="s">
        <v>4534</v>
      </c>
      <c r="R2723" s="179">
        <v>2.2000000000000002</v>
      </c>
      <c r="S2723" s="179">
        <v>3.4</v>
      </c>
      <c r="T2723" s="179">
        <v>5.6</v>
      </c>
      <c r="U2723" s="179" t="s">
        <v>29</v>
      </c>
      <c r="V2723" s="179">
        <v>1980</v>
      </c>
      <c r="W2723" s="179" t="s">
        <v>2725</v>
      </c>
      <c r="X2723" s="179" t="s">
        <v>2932</v>
      </c>
      <c r="Y2723" s="179" t="s">
        <v>12388</v>
      </c>
      <c r="Z2723" s="179">
        <v>50</v>
      </c>
      <c r="AA2723" s="179">
        <v>2016</v>
      </c>
      <c r="AB2723" s="179">
        <v>1</v>
      </c>
      <c r="AC2723" s="79">
        <v>42199</v>
      </c>
      <c r="AD2723" s="179" t="s">
        <v>43</v>
      </c>
      <c r="AE2723" s="179"/>
      <c r="AF2723" s="179"/>
      <c r="AG2723" s="179" t="s">
        <v>2941</v>
      </c>
      <c r="AJ2723" s="1">
        <f t="shared" si="181"/>
        <v>0</v>
      </c>
      <c r="AK2723" s="1">
        <f t="shared" si="182"/>
        <v>-5.6</v>
      </c>
    </row>
    <row r="2724" spans="1:37" ht="31.5" customHeight="1">
      <c r="A2724" s="179" t="s">
        <v>5349</v>
      </c>
      <c r="B2724" s="179" t="s">
        <v>11</v>
      </c>
      <c r="C2724" s="179" t="s">
        <v>873</v>
      </c>
      <c r="D2724" s="169">
        <v>42555</v>
      </c>
      <c r="E2724" s="176">
        <v>0.87361111111111101</v>
      </c>
      <c r="F2724" s="169">
        <v>42555</v>
      </c>
      <c r="G2724" s="176">
        <v>0.87361111111111101</v>
      </c>
      <c r="H2724" s="176">
        <v>0</v>
      </c>
      <c r="I2724" s="179">
        <v>15</v>
      </c>
      <c r="J2724" s="179" t="s">
        <v>144</v>
      </c>
      <c r="K2724" s="179" t="s">
        <v>9</v>
      </c>
      <c r="L2724" s="179" t="s">
        <v>10</v>
      </c>
      <c r="M2724" s="179" t="s">
        <v>5421</v>
      </c>
      <c r="N2724" s="179" t="s">
        <v>3</v>
      </c>
      <c r="O2724" s="179" t="s">
        <v>8</v>
      </c>
      <c r="P2724" s="179" t="s">
        <v>5421</v>
      </c>
      <c r="Q2724" s="179" t="s">
        <v>4534</v>
      </c>
      <c r="R2724" s="179">
        <v>3</v>
      </c>
      <c r="S2724" s="179">
        <v>2.8</v>
      </c>
      <c r="T2724" s="179">
        <v>5.8</v>
      </c>
      <c r="U2724" s="179" t="s">
        <v>29</v>
      </c>
      <c r="V2724" s="179">
        <v>1982</v>
      </c>
      <c r="W2724" s="179" t="s">
        <v>2725</v>
      </c>
      <c r="X2724" s="179" t="s">
        <v>2932</v>
      </c>
      <c r="Y2724" s="179" t="s">
        <v>12389</v>
      </c>
      <c r="Z2724" s="179">
        <v>50</v>
      </c>
      <c r="AA2724" s="179">
        <v>2016</v>
      </c>
      <c r="AB2724" s="179">
        <v>1</v>
      </c>
      <c r="AC2724" s="79">
        <v>42392</v>
      </c>
      <c r="AD2724" s="179" t="s">
        <v>43</v>
      </c>
      <c r="AE2724" s="179"/>
      <c r="AF2724" s="179"/>
      <c r="AG2724" s="179" t="s">
        <v>2941</v>
      </c>
      <c r="AJ2724" s="1">
        <f t="shared" si="181"/>
        <v>0</v>
      </c>
      <c r="AK2724" s="1">
        <f t="shared" si="182"/>
        <v>-5.8</v>
      </c>
    </row>
    <row r="2725" spans="1:37" ht="47.25" customHeight="1">
      <c r="A2725" s="179" t="s">
        <v>5349</v>
      </c>
      <c r="B2725" s="179" t="s">
        <v>11</v>
      </c>
      <c r="C2725" s="179" t="s">
        <v>873</v>
      </c>
      <c r="D2725" s="169">
        <v>42555</v>
      </c>
      <c r="E2725" s="176">
        <v>0.90833333333333333</v>
      </c>
      <c r="F2725" s="169">
        <v>42555</v>
      </c>
      <c r="G2725" s="176">
        <v>0.90833333333333333</v>
      </c>
      <c r="H2725" s="176">
        <v>0</v>
      </c>
      <c r="I2725" s="179">
        <v>65</v>
      </c>
      <c r="J2725" s="179" t="s">
        <v>459</v>
      </c>
      <c r="K2725" s="179" t="s">
        <v>9</v>
      </c>
      <c r="L2725" s="179" t="s">
        <v>10</v>
      </c>
      <c r="M2725" s="179" t="s">
        <v>5422</v>
      </c>
      <c r="N2725" s="179">
        <v>35</v>
      </c>
      <c r="O2725" s="179" t="s">
        <v>8</v>
      </c>
      <c r="P2725" s="179" t="s">
        <v>5423</v>
      </c>
      <c r="Q2725" s="179" t="s">
        <v>4534</v>
      </c>
      <c r="R2725" s="179">
        <v>4.4000000000000004</v>
      </c>
      <c r="S2725" s="179">
        <v>5.6</v>
      </c>
      <c r="T2725" s="179">
        <v>10</v>
      </c>
      <c r="U2725" s="179"/>
      <c r="V2725" s="179"/>
      <c r="W2725" s="179"/>
      <c r="X2725" s="179"/>
      <c r="Y2725" s="179"/>
      <c r="Z2725" s="179"/>
      <c r="AA2725" s="179"/>
      <c r="AB2725" s="179"/>
      <c r="AC2725" s="179"/>
      <c r="AD2725" s="179" t="s">
        <v>43</v>
      </c>
      <c r="AE2725" s="179"/>
      <c r="AF2725" s="179"/>
      <c r="AG2725" s="179" t="s">
        <v>2941</v>
      </c>
      <c r="AJ2725" s="1">
        <f t="shared" si="181"/>
        <v>0</v>
      </c>
      <c r="AK2725" s="1">
        <f t="shared" si="182"/>
        <v>-10</v>
      </c>
    </row>
    <row r="2726" spans="1:37" ht="31.5" customHeight="1">
      <c r="A2726" s="179" t="s">
        <v>5349</v>
      </c>
      <c r="B2726" s="179" t="s">
        <v>11</v>
      </c>
      <c r="C2726" s="179" t="s">
        <v>1101</v>
      </c>
      <c r="D2726" s="169">
        <v>42555</v>
      </c>
      <c r="E2726" s="176">
        <v>0.95486111111111116</v>
      </c>
      <c r="F2726" s="169">
        <v>42555</v>
      </c>
      <c r="G2726" s="176">
        <v>0.95486111111111116</v>
      </c>
      <c r="H2726" s="176">
        <v>0</v>
      </c>
      <c r="I2726" s="179">
        <v>29</v>
      </c>
      <c r="J2726" s="179" t="s">
        <v>459</v>
      </c>
      <c r="K2726" s="179" t="s">
        <v>9</v>
      </c>
      <c r="L2726" s="179" t="s">
        <v>10</v>
      </c>
      <c r="M2726" s="179" t="s">
        <v>5424</v>
      </c>
      <c r="N2726" s="179" t="s">
        <v>3</v>
      </c>
      <c r="O2726" s="179" t="s">
        <v>8</v>
      </c>
      <c r="P2726" s="179" t="s">
        <v>5424</v>
      </c>
      <c r="Q2726" s="179" t="s">
        <v>4534</v>
      </c>
      <c r="R2726" s="179">
        <v>5.7</v>
      </c>
      <c r="S2726" s="179">
        <v>3</v>
      </c>
      <c r="T2726" s="179">
        <v>8.6999999999999993</v>
      </c>
      <c r="U2726" s="179"/>
      <c r="V2726" s="179"/>
      <c r="W2726" s="179"/>
      <c r="X2726" s="179"/>
      <c r="Y2726" s="179"/>
      <c r="Z2726" s="179"/>
      <c r="AA2726" s="179"/>
      <c r="AB2726" s="179"/>
      <c r="AC2726" s="179"/>
      <c r="AD2726" s="179" t="s">
        <v>43</v>
      </c>
      <c r="AE2726" s="179"/>
      <c r="AF2726" s="179"/>
      <c r="AG2726" s="179" t="s">
        <v>3025</v>
      </c>
      <c r="AJ2726" s="1">
        <f t="shared" si="181"/>
        <v>0</v>
      </c>
      <c r="AK2726" s="1">
        <f t="shared" si="182"/>
        <v>-8.6999999999999993</v>
      </c>
    </row>
    <row r="2727" spans="1:37" ht="47.25" customHeight="1">
      <c r="A2727" s="179" t="s">
        <v>5349</v>
      </c>
      <c r="B2727" s="179" t="s">
        <v>11</v>
      </c>
      <c r="C2727" s="179" t="s">
        <v>873</v>
      </c>
      <c r="D2727" s="169">
        <v>42556</v>
      </c>
      <c r="E2727" s="176">
        <v>0.5756944444444444</v>
      </c>
      <c r="F2727" s="169">
        <v>42556</v>
      </c>
      <c r="G2727" s="176">
        <v>0.58888888888888891</v>
      </c>
      <c r="H2727" s="176">
        <v>1.5972222222222224E-2</v>
      </c>
      <c r="I2727" s="179">
        <v>452</v>
      </c>
      <c r="J2727" s="179" t="s">
        <v>5491</v>
      </c>
      <c r="K2727" s="179" t="s">
        <v>21</v>
      </c>
      <c r="L2727" s="482" t="s">
        <v>17</v>
      </c>
      <c r="M2727" s="179" t="s">
        <v>4988</v>
      </c>
      <c r="N2727" s="179">
        <v>110</v>
      </c>
      <c r="O2727" s="179" t="s">
        <v>8</v>
      </c>
      <c r="P2727" s="179" t="s">
        <v>4988</v>
      </c>
      <c r="Q2727" s="179" t="s">
        <v>4534</v>
      </c>
      <c r="R2727" s="179">
        <v>68.5</v>
      </c>
      <c r="S2727" s="179">
        <v>54.6</v>
      </c>
      <c r="T2727" s="179">
        <v>123.1</v>
      </c>
      <c r="U2727" s="179"/>
      <c r="V2727" s="179"/>
      <c r="W2727" s="179"/>
      <c r="X2727" s="179"/>
      <c r="Y2727" s="179"/>
      <c r="Z2727" s="179"/>
      <c r="AA2727" s="179"/>
      <c r="AB2727" s="179"/>
      <c r="AC2727" s="179"/>
      <c r="AD2727" s="179" t="s">
        <v>38</v>
      </c>
      <c r="AE2727" s="179"/>
      <c r="AF2727" s="179"/>
      <c r="AG2727" s="179" t="s">
        <v>2941</v>
      </c>
      <c r="AJ2727" s="1">
        <f t="shared" si="181"/>
        <v>0</v>
      </c>
      <c r="AK2727" s="1">
        <f t="shared" si="182"/>
        <v>-123.1</v>
      </c>
    </row>
    <row r="2728" spans="1:37" ht="31.5" customHeight="1">
      <c r="A2728" s="179" t="s">
        <v>5349</v>
      </c>
      <c r="B2728" s="179" t="s">
        <v>11</v>
      </c>
      <c r="C2728" s="179" t="s">
        <v>873</v>
      </c>
      <c r="D2728" s="169">
        <v>42556</v>
      </c>
      <c r="E2728" s="176">
        <v>0.59166666666666667</v>
      </c>
      <c r="F2728" s="169">
        <v>42556</v>
      </c>
      <c r="G2728" s="176">
        <v>0.61458333333333337</v>
      </c>
      <c r="H2728" s="176">
        <v>2.2916666666666669E-2</v>
      </c>
      <c r="I2728" s="179">
        <v>452</v>
      </c>
      <c r="J2728" s="179" t="s">
        <v>5491</v>
      </c>
      <c r="K2728" s="179" t="s">
        <v>21</v>
      </c>
      <c r="L2728" s="482" t="s">
        <v>17</v>
      </c>
      <c r="M2728" s="179" t="s">
        <v>4988</v>
      </c>
      <c r="N2728" s="179">
        <v>110</v>
      </c>
      <c r="O2728" s="179" t="s">
        <v>8</v>
      </c>
      <c r="P2728" s="179" t="s">
        <v>4988</v>
      </c>
      <c r="Q2728" s="179" t="s">
        <v>4534</v>
      </c>
      <c r="R2728" s="179">
        <v>62</v>
      </c>
      <c r="S2728" s="179">
        <v>57.9</v>
      </c>
      <c r="T2728" s="179">
        <v>119.9</v>
      </c>
      <c r="U2728" s="179"/>
      <c r="V2728" s="179"/>
      <c r="W2728" s="179"/>
      <c r="X2728" s="179"/>
      <c r="Y2728" s="179"/>
      <c r="Z2728" s="179"/>
      <c r="AA2728" s="179"/>
      <c r="AB2728" s="179"/>
      <c r="AC2728" s="179"/>
      <c r="AD2728" s="179" t="s">
        <v>38</v>
      </c>
      <c r="AE2728" s="179"/>
      <c r="AF2728" s="179"/>
      <c r="AG2728" s="179" t="s">
        <v>2941</v>
      </c>
      <c r="AJ2728" s="1">
        <f t="shared" si="181"/>
        <v>0</v>
      </c>
      <c r="AK2728" s="1">
        <f t="shared" si="182"/>
        <v>-119.9</v>
      </c>
    </row>
    <row r="2729" spans="1:37" ht="252" customHeight="1">
      <c r="A2729" s="179" t="s">
        <v>5349</v>
      </c>
      <c r="B2729" s="179" t="s">
        <v>11</v>
      </c>
      <c r="C2729" s="179" t="s">
        <v>873</v>
      </c>
      <c r="D2729" s="169">
        <v>42556</v>
      </c>
      <c r="E2729" s="176">
        <v>0.66527777777777775</v>
      </c>
      <c r="F2729" s="169">
        <v>42556</v>
      </c>
      <c r="G2729" s="176">
        <v>0.66527777777777775</v>
      </c>
      <c r="H2729" s="176">
        <v>0</v>
      </c>
      <c r="I2729" s="179">
        <v>109</v>
      </c>
      <c r="J2729" s="179" t="s">
        <v>144</v>
      </c>
      <c r="K2729" s="179" t="s">
        <v>5492</v>
      </c>
      <c r="L2729" s="179" t="s">
        <v>10</v>
      </c>
      <c r="M2729" s="179" t="s">
        <v>5493</v>
      </c>
      <c r="N2729" s="179">
        <v>35</v>
      </c>
      <c r="O2729" s="179" t="s">
        <v>8</v>
      </c>
      <c r="P2729" s="179" t="s">
        <v>5494</v>
      </c>
      <c r="Q2729" s="179" t="s">
        <v>4534</v>
      </c>
      <c r="R2729" s="179">
        <v>20</v>
      </c>
      <c r="S2729" s="179">
        <v>24.1</v>
      </c>
      <c r="T2729" s="179">
        <v>44.1</v>
      </c>
      <c r="U2729" s="179" t="s">
        <v>29</v>
      </c>
      <c r="V2729" s="179">
        <v>1984</v>
      </c>
      <c r="W2729" s="179"/>
      <c r="X2729" s="179" t="s">
        <v>2932</v>
      </c>
      <c r="Y2729" s="179" t="s">
        <v>12390</v>
      </c>
      <c r="Z2729" s="179">
        <v>70</v>
      </c>
      <c r="AA2729" s="179">
        <v>2016</v>
      </c>
      <c r="AB2729" s="179">
        <v>0</v>
      </c>
      <c r="AC2729" s="79">
        <v>41874</v>
      </c>
      <c r="AD2729" s="179" t="s">
        <v>43</v>
      </c>
      <c r="AE2729" s="179"/>
      <c r="AF2729" s="179"/>
      <c r="AG2729" s="179" t="s">
        <v>2941</v>
      </c>
      <c r="AJ2729" s="1">
        <f t="shared" si="181"/>
        <v>0</v>
      </c>
      <c r="AK2729" s="1">
        <f t="shared" si="182"/>
        <v>-44.1</v>
      </c>
    </row>
    <row r="2730" spans="1:37" ht="31.5" customHeight="1">
      <c r="A2730" s="179" t="s">
        <v>5349</v>
      </c>
      <c r="B2730" s="179" t="s">
        <v>11</v>
      </c>
      <c r="C2730" s="179" t="s">
        <v>873</v>
      </c>
      <c r="D2730" s="169">
        <v>42556</v>
      </c>
      <c r="E2730" s="176">
        <v>0.50138888888888888</v>
      </c>
      <c r="F2730" s="169">
        <v>42556</v>
      </c>
      <c r="G2730" s="176">
        <v>0.50138888888888888</v>
      </c>
      <c r="H2730" s="176">
        <v>0</v>
      </c>
      <c r="I2730" s="179">
        <v>181</v>
      </c>
      <c r="J2730" s="179" t="s">
        <v>144</v>
      </c>
      <c r="K2730" s="179" t="s">
        <v>5492</v>
      </c>
      <c r="L2730" s="179" t="s">
        <v>10</v>
      </c>
      <c r="M2730" s="179" t="s">
        <v>5495</v>
      </c>
      <c r="N2730" s="179">
        <v>35</v>
      </c>
      <c r="O2730" s="179" t="s">
        <v>8</v>
      </c>
      <c r="P2730" s="179" t="s">
        <v>5496</v>
      </c>
      <c r="Q2730" s="179" t="s">
        <v>4534</v>
      </c>
      <c r="R2730" s="179">
        <v>32.5</v>
      </c>
      <c r="S2730" s="179">
        <v>41.3</v>
      </c>
      <c r="T2730" s="179">
        <v>73.8</v>
      </c>
      <c r="U2730" s="179"/>
      <c r="V2730" s="179"/>
      <c r="W2730" s="179"/>
      <c r="X2730" s="179"/>
      <c r="Y2730" s="179"/>
      <c r="Z2730" s="179"/>
      <c r="AA2730" s="179"/>
      <c r="AB2730" s="179"/>
      <c r="AC2730" s="179"/>
      <c r="AD2730" s="179" t="s">
        <v>43</v>
      </c>
      <c r="AE2730" s="179"/>
      <c r="AF2730" s="179"/>
      <c r="AG2730" s="179" t="s">
        <v>2941</v>
      </c>
      <c r="AJ2730" s="1">
        <f t="shared" si="181"/>
        <v>0</v>
      </c>
      <c r="AK2730" s="1">
        <f t="shared" si="182"/>
        <v>-73.8</v>
      </c>
    </row>
    <row r="2731" spans="1:37" ht="31.5" customHeight="1">
      <c r="A2731" s="179" t="s">
        <v>5349</v>
      </c>
      <c r="B2731" s="179" t="s">
        <v>11</v>
      </c>
      <c r="C2731" s="179" t="s">
        <v>873</v>
      </c>
      <c r="D2731" s="169">
        <v>42556</v>
      </c>
      <c r="E2731" s="176">
        <v>0.50138888888888888</v>
      </c>
      <c r="F2731" s="169">
        <v>42556</v>
      </c>
      <c r="G2731" s="176">
        <v>0.50138888888888888</v>
      </c>
      <c r="H2731" s="176">
        <v>0</v>
      </c>
      <c r="I2731" s="179">
        <v>177</v>
      </c>
      <c r="J2731" s="179" t="s">
        <v>144</v>
      </c>
      <c r="K2731" s="179" t="s">
        <v>5492</v>
      </c>
      <c r="L2731" s="179" t="s">
        <v>10</v>
      </c>
      <c r="M2731" s="179" t="s">
        <v>5497</v>
      </c>
      <c r="N2731" s="179">
        <v>35</v>
      </c>
      <c r="O2731" s="179" t="s">
        <v>8</v>
      </c>
      <c r="P2731" s="179" t="s">
        <v>5498</v>
      </c>
      <c r="Q2731" s="179" t="s">
        <v>4534</v>
      </c>
      <c r="R2731" s="179">
        <v>29.5</v>
      </c>
      <c r="S2731" s="179">
        <v>40</v>
      </c>
      <c r="T2731" s="179">
        <v>69.5</v>
      </c>
      <c r="U2731" s="179"/>
      <c r="V2731" s="179"/>
      <c r="W2731" s="179"/>
      <c r="X2731" s="179"/>
      <c r="Y2731" s="179"/>
      <c r="Z2731" s="179"/>
      <c r="AA2731" s="179"/>
      <c r="AB2731" s="179"/>
      <c r="AC2731" s="179"/>
      <c r="AD2731" s="179" t="s">
        <v>43</v>
      </c>
      <c r="AE2731" s="179"/>
      <c r="AF2731" s="179"/>
      <c r="AG2731" s="179" t="s">
        <v>2941</v>
      </c>
      <c r="AJ2731" s="1">
        <f t="shared" si="181"/>
        <v>0</v>
      </c>
      <c r="AK2731" s="1">
        <f t="shared" si="182"/>
        <v>-69.5</v>
      </c>
    </row>
    <row r="2732" spans="1:37" ht="31.5" customHeight="1">
      <c r="A2732" s="179" t="s">
        <v>5349</v>
      </c>
      <c r="B2732" s="179" t="s">
        <v>11</v>
      </c>
      <c r="C2732" s="179" t="s">
        <v>873</v>
      </c>
      <c r="D2732" s="169">
        <v>42556</v>
      </c>
      <c r="E2732" s="496">
        <v>0.57291666666666663</v>
      </c>
      <c r="F2732" s="169">
        <v>42556</v>
      </c>
      <c r="G2732" s="496">
        <v>0.57291666666666663</v>
      </c>
      <c r="H2732" s="176">
        <v>0</v>
      </c>
      <c r="I2732" s="179">
        <v>218</v>
      </c>
      <c r="J2732" s="179" t="s">
        <v>5499</v>
      </c>
      <c r="K2732" s="179" t="s">
        <v>21</v>
      </c>
      <c r="L2732" s="482" t="s">
        <v>17</v>
      </c>
      <c r="M2732" s="179" t="s">
        <v>5500</v>
      </c>
      <c r="N2732" s="179">
        <v>110</v>
      </c>
      <c r="O2732" s="179" t="s">
        <v>8</v>
      </c>
      <c r="P2732" s="179" t="s">
        <v>5500</v>
      </c>
      <c r="Q2732" s="179" t="s">
        <v>4534</v>
      </c>
      <c r="R2732" s="179">
        <v>46.7</v>
      </c>
      <c r="S2732" s="179">
        <v>51</v>
      </c>
      <c r="T2732" s="179">
        <v>97.7</v>
      </c>
      <c r="U2732" s="179"/>
      <c r="V2732" s="179"/>
      <c r="W2732" s="179"/>
      <c r="X2732" s="179"/>
      <c r="Y2732" s="179"/>
      <c r="Z2732" s="179"/>
      <c r="AA2732" s="179"/>
      <c r="AB2732" s="179"/>
      <c r="AC2732" s="179"/>
      <c r="AD2732" s="179" t="s">
        <v>38</v>
      </c>
      <c r="AE2732" s="179"/>
      <c r="AF2732" s="179"/>
      <c r="AG2732" s="179" t="s">
        <v>2941</v>
      </c>
      <c r="AJ2732" s="1">
        <f t="shared" si="181"/>
        <v>0</v>
      </c>
      <c r="AK2732" s="1">
        <f t="shared" si="182"/>
        <v>-97.7</v>
      </c>
    </row>
    <row r="2733" spans="1:37" ht="31.5" customHeight="1">
      <c r="A2733" s="179" t="s">
        <v>5349</v>
      </c>
      <c r="B2733" s="179" t="s">
        <v>11</v>
      </c>
      <c r="C2733" s="179" t="s">
        <v>873</v>
      </c>
      <c r="D2733" s="169">
        <v>42556</v>
      </c>
      <c r="E2733" s="176">
        <v>0.66527777777777775</v>
      </c>
      <c r="F2733" s="169">
        <v>42556</v>
      </c>
      <c r="G2733" s="176">
        <v>0.66527777777777775</v>
      </c>
      <c r="H2733" s="176">
        <v>0</v>
      </c>
      <c r="I2733" s="179">
        <v>3</v>
      </c>
      <c r="J2733" s="179" t="s">
        <v>459</v>
      </c>
      <c r="K2733" s="179" t="s">
        <v>9</v>
      </c>
      <c r="L2733" s="179" t="s">
        <v>10</v>
      </c>
      <c r="M2733" s="179" t="s">
        <v>5501</v>
      </c>
      <c r="N2733" s="179" t="s">
        <v>3</v>
      </c>
      <c r="O2733" s="179" t="s">
        <v>8</v>
      </c>
      <c r="P2733" s="179" t="s">
        <v>5501</v>
      </c>
      <c r="Q2733" s="179" t="s">
        <v>4534</v>
      </c>
      <c r="R2733" s="179">
        <v>2.5</v>
      </c>
      <c r="S2733" s="179"/>
      <c r="T2733" s="179">
        <v>2.5</v>
      </c>
      <c r="U2733" s="179" t="s">
        <v>29</v>
      </c>
      <c r="V2733" s="179">
        <v>1980</v>
      </c>
      <c r="W2733" s="179" t="s">
        <v>2746</v>
      </c>
      <c r="X2733" s="179" t="s">
        <v>2932</v>
      </c>
      <c r="Y2733" s="179" t="s">
        <v>12391</v>
      </c>
      <c r="Z2733" s="270">
        <v>0.6</v>
      </c>
      <c r="AA2733" s="116">
        <v>2017</v>
      </c>
      <c r="AB2733" s="179">
        <v>0</v>
      </c>
      <c r="AC2733" s="79">
        <v>42133</v>
      </c>
      <c r="AD2733" s="179" t="s">
        <v>43</v>
      </c>
      <c r="AE2733" s="179"/>
      <c r="AF2733" s="179"/>
      <c r="AG2733" s="179" t="s">
        <v>2941</v>
      </c>
      <c r="AJ2733" s="1">
        <f t="shared" si="181"/>
        <v>0</v>
      </c>
      <c r="AK2733" s="1">
        <f t="shared" si="182"/>
        <v>-2.5</v>
      </c>
    </row>
    <row r="2734" spans="1:37" ht="31.5" customHeight="1">
      <c r="A2734" s="179" t="s">
        <v>5349</v>
      </c>
      <c r="B2734" s="179" t="s">
        <v>11</v>
      </c>
      <c r="C2734" s="179" t="s">
        <v>873</v>
      </c>
      <c r="D2734" s="169">
        <v>42556</v>
      </c>
      <c r="E2734" s="176">
        <v>0.66527777777777775</v>
      </c>
      <c r="F2734" s="169">
        <v>42556</v>
      </c>
      <c r="G2734" s="176">
        <v>0.66527777777777775</v>
      </c>
      <c r="H2734" s="176">
        <v>0</v>
      </c>
      <c r="I2734" s="179">
        <v>9</v>
      </c>
      <c r="J2734" s="179" t="s">
        <v>459</v>
      </c>
      <c r="K2734" s="179" t="s">
        <v>9</v>
      </c>
      <c r="L2734" s="179" t="s">
        <v>10</v>
      </c>
      <c r="M2734" s="179" t="s">
        <v>5502</v>
      </c>
      <c r="N2734" s="179" t="s">
        <v>3</v>
      </c>
      <c r="O2734" s="179" t="s">
        <v>8</v>
      </c>
      <c r="P2734" s="179" t="s">
        <v>5502</v>
      </c>
      <c r="Q2734" s="179" t="s">
        <v>4534</v>
      </c>
      <c r="R2734" s="179">
        <v>1.9</v>
      </c>
      <c r="S2734" s="179"/>
      <c r="T2734" s="179">
        <v>1.9</v>
      </c>
      <c r="U2734" s="179" t="s">
        <v>29</v>
      </c>
      <c r="V2734" s="179">
        <v>1988</v>
      </c>
      <c r="W2734" s="179"/>
      <c r="X2734" s="179" t="s">
        <v>2932</v>
      </c>
      <c r="Y2734" s="179" t="s">
        <v>12392</v>
      </c>
      <c r="Z2734" s="270">
        <v>0.6</v>
      </c>
      <c r="AA2734" s="179">
        <v>2017</v>
      </c>
      <c r="AB2734" s="179">
        <v>0</v>
      </c>
      <c r="AC2734" s="79">
        <v>42076</v>
      </c>
      <c r="AD2734" s="179" t="s">
        <v>43</v>
      </c>
      <c r="AE2734" s="179"/>
      <c r="AF2734" s="179"/>
      <c r="AG2734" s="179" t="s">
        <v>2941</v>
      </c>
      <c r="AJ2734" s="1">
        <f t="shared" si="181"/>
        <v>0</v>
      </c>
      <c r="AK2734" s="1">
        <f t="shared" si="182"/>
        <v>-1.9</v>
      </c>
    </row>
    <row r="2735" spans="1:37" ht="31.5" customHeight="1">
      <c r="A2735" s="179" t="s">
        <v>5349</v>
      </c>
      <c r="B2735" s="179" t="s">
        <v>11</v>
      </c>
      <c r="C2735" s="179" t="s">
        <v>873</v>
      </c>
      <c r="D2735" s="169">
        <v>42556</v>
      </c>
      <c r="E2735" s="176">
        <v>0.66527777777777775</v>
      </c>
      <c r="F2735" s="169">
        <v>42556</v>
      </c>
      <c r="G2735" s="176">
        <v>0.66527777777777775</v>
      </c>
      <c r="H2735" s="176">
        <v>0</v>
      </c>
      <c r="I2735" s="179">
        <v>17</v>
      </c>
      <c r="J2735" s="179" t="s">
        <v>459</v>
      </c>
      <c r="K2735" s="179" t="s">
        <v>9</v>
      </c>
      <c r="L2735" s="179" t="s">
        <v>10</v>
      </c>
      <c r="M2735" s="179" t="s">
        <v>5503</v>
      </c>
      <c r="N2735" s="179" t="s">
        <v>3</v>
      </c>
      <c r="O2735" s="179" t="s">
        <v>8</v>
      </c>
      <c r="P2735" s="179" t="s">
        <v>5503</v>
      </c>
      <c r="Q2735" s="179" t="s">
        <v>4534</v>
      </c>
      <c r="R2735" s="179">
        <v>1.9</v>
      </c>
      <c r="S2735" s="179"/>
      <c r="T2735" s="179">
        <v>1.9</v>
      </c>
      <c r="U2735" s="179" t="s">
        <v>29</v>
      </c>
      <c r="V2735" s="179">
        <v>1983</v>
      </c>
      <c r="W2735" s="179"/>
      <c r="X2735" s="179" t="s">
        <v>2932</v>
      </c>
      <c r="Y2735" s="179" t="s">
        <v>12393</v>
      </c>
      <c r="Z2735" s="270">
        <v>0.6</v>
      </c>
      <c r="AA2735" s="116">
        <v>2016</v>
      </c>
      <c r="AB2735" s="179">
        <v>0</v>
      </c>
      <c r="AC2735" s="79">
        <v>42381</v>
      </c>
      <c r="AD2735" s="179" t="s">
        <v>43</v>
      </c>
      <c r="AE2735" s="179"/>
      <c r="AF2735" s="179"/>
      <c r="AG2735" s="179" t="s">
        <v>2941</v>
      </c>
      <c r="AJ2735" s="1">
        <f t="shared" si="181"/>
        <v>0</v>
      </c>
      <c r="AK2735" s="1">
        <f t="shared" si="182"/>
        <v>-1.9</v>
      </c>
    </row>
    <row r="2736" spans="1:37" ht="31.5" customHeight="1">
      <c r="A2736" s="179" t="s">
        <v>5349</v>
      </c>
      <c r="B2736" s="179" t="s">
        <v>11</v>
      </c>
      <c r="C2736" s="179" t="s">
        <v>873</v>
      </c>
      <c r="D2736" s="169">
        <v>42556</v>
      </c>
      <c r="E2736" s="176">
        <v>0.68194444444444446</v>
      </c>
      <c r="F2736" s="169">
        <v>42556</v>
      </c>
      <c r="G2736" s="176">
        <v>0.68194444444444446</v>
      </c>
      <c r="H2736" s="176">
        <v>0</v>
      </c>
      <c r="I2736" s="179">
        <v>14</v>
      </c>
      <c r="J2736" s="179" t="s">
        <v>459</v>
      </c>
      <c r="K2736" s="179" t="s">
        <v>9</v>
      </c>
      <c r="L2736" s="179" t="s">
        <v>10</v>
      </c>
      <c r="M2736" s="179" t="s">
        <v>5504</v>
      </c>
      <c r="N2736" s="179" t="s">
        <v>3</v>
      </c>
      <c r="O2736" s="179" t="s">
        <v>8</v>
      </c>
      <c r="P2736" s="179" t="s">
        <v>5504</v>
      </c>
      <c r="Q2736" s="179" t="s">
        <v>4534</v>
      </c>
      <c r="R2736" s="179">
        <v>2</v>
      </c>
      <c r="S2736" s="179"/>
      <c r="T2736" s="179">
        <v>2</v>
      </c>
      <c r="U2736" s="179" t="s">
        <v>47</v>
      </c>
      <c r="V2736" s="179">
        <v>1985</v>
      </c>
      <c r="W2736" s="179" t="s">
        <v>47</v>
      </c>
      <c r="X2736" s="179" t="s">
        <v>12334</v>
      </c>
      <c r="Y2736" s="179" t="s">
        <v>12394</v>
      </c>
      <c r="Z2736" s="179">
        <v>50</v>
      </c>
      <c r="AA2736" s="179">
        <v>2016</v>
      </c>
      <c r="AB2736" s="179">
        <v>0</v>
      </c>
      <c r="AC2736" s="79">
        <v>42551</v>
      </c>
      <c r="AD2736" s="179" t="s">
        <v>43</v>
      </c>
      <c r="AE2736" s="179"/>
      <c r="AF2736" s="179"/>
      <c r="AG2736" s="179" t="s">
        <v>2941</v>
      </c>
      <c r="AJ2736" s="1">
        <f t="shared" si="181"/>
        <v>0</v>
      </c>
      <c r="AK2736" s="1">
        <f t="shared" si="182"/>
        <v>-2</v>
      </c>
    </row>
    <row r="2737" spans="1:37" ht="31.5" customHeight="1">
      <c r="A2737" s="179" t="s">
        <v>5349</v>
      </c>
      <c r="B2737" s="179" t="s">
        <v>11</v>
      </c>
      <c r="C2737" s="179" t="s">
        <v>873</v>
      </c>
      <c r="D2737" s="169">
        <v>42556</v>
      </c>
      <c r="E2737" s="176">
        <v>0.6875</v>
      </c>
      <c r="F2737" s="169">
        <v>42556</v>
      </c>
      <c r="G2737" s="176">
        <v>0.70694444444444438</v>
      </c>
      <c r="H2737" s="176">
        <v>1.9444444444444445E-2</v>
      </c>
      <c r="I2737" s="179">
        <v>16</v>
      </c>
      <c r="J2737" s="179" t="s">
        <v>459</v>
      </c>
      <c r="K2737" s="179" t="s">
        <v>21</v>
      </c>
      <c r="L2737" s="179" t="s">
        <v>10</v>
      </c>
      <c r="M2737" s="179" t="s">
        <v>5505</v>
      </c>
      <c r="N2737" s="179" t="s">
        <v>3</v>
      </c>
      <c r="O2737" s="179" t="s">
        <v>8</v>
      </c>
      <c r="P2737" s="179" t="s">
        <v>5505</v>
      </c>
      <c r="Q2737" s="179" t="s">
        <v>4534</v>
      </c>
      <c r="R2737" s="179">
        <v>2.7</v>
      </c>
      <c r="S2737" s="179"/>
      <c r="T2737" s="179">
        <v>2.7</v>
      </c>
      <c r="U2737" s="179" t="s">
        <v>47</v>
      </c>
      <c r="V2737" s="179">
        <v>1992</v>
      </c>
      <c r="W2737" s="179" t="s">
        <v>47</v>
      </c>
      <c r="X2737" s="179" t="s">
        <v>12334</v>
      </c>
      <c r="Y2737" s="179" t="s">
        <v>12395</v>
      </c>
      <c r="Z2737" s="179">
        <v>20</v>
      </c>
      <c r="AA2737" s="179">
        <v>2016</v>
      </c>
      <c r="AB2737" s="179">
        <v>0</v>
      </c>
      <c r="AC2737" s="79">
        <v>42496</v>
      </c>
      <c r="AD2737" s="179" t="s">
        <v>43</v>
      </c>
      <c r="AE2737" s="179"/>
      <c r="AF2737" s="179"/>
      <c r="AG2737" s="179" t="s">
        <v>2941</v>
      </c>
      <c r="AJ2737" s="1">
        <f t="shared" si="181"/>
        <v>0</v>
      </c>
      <c r="AK2737" s="1">
        <f t="shared" si="182"/>
        <v>-2.7</v>
      </c>
    </row>
    <row r="2738" spans="1:37" ht="31.5" customHeight="1">
      <c r="A2738" s="179" t="s">
        <v>5349</v>
      </c>
      <c r="B2738" s="179" t="s">
        <v>11</v>
      </c>
      <c r="C2738" s="179" t="s">
        <v>873</v>
      </c>
      <c r="D2738" s="169">
        <v>42556</v>
      </c>
      <c r="E2738" s="176">
        <v>0.66805555555555562</v>
      </c>
      <c r="F2738" s="169">
        <v>42556</v>
      </c>
      <c r="G2738" s="176">
        <v>0.66805555555555562</v>
      </c>
      <c r="H2738" s="176">
        <v>0</v>
      </c>
      <c r="I2738" s="179">
        <v>35</v>
      </c>
      <c r="J2738" s="179" t="s">
        <v>459</v>
      </c>
      <c r="K2738" s="179" t="s">
        <v>9</v>
      </c>
      <c r="L2738" s="179" t="s">
        <v>10</v>
      </c>
      <c r="M2738" s="179" t="s">
        <v>5506</v>
      </c>
      <c r="N2738" s="179" t="s">
        <v>3</v>
      </c>
      <c r="O2738" s="179" t="s">
        <v>8</v>
      </c>
      <c r="P2738" s="179" t="s">
        <v>5506</v>
      </c>
      <c r="Q2738" s="179" t="s">
        <v>4534</v>
      </c>
      <c r="R2738" s="179">
        <v>2.9</v>
      </c>
      <c r="S2738" s="179"/>
      <c r="T2738" s="179">
        <v>2.9</v>
      </c>
      <c r="U2738" s="179" t="s">
        <v>29</v>
      </c>
      <c r="V2738" s="179">
        <v>1984</v>
      </c>
      <c r="W2738" s="179" t="s">
        <v>47</v>
      </c>
      <c r="X2738" s="179" t="s">
        <v>2932</v>
      </c>
      <c r="Y2738" s="179" t="s">
        <v>12396</v>
      </c>
      <c r="Z2738" s="270">
        <v>0.5</v>
      </c>
      <c r="AA2738" s="179">
        <v>2017</v>
      </c>
      <c r="AB2738" s="179">
        <v>0</v>
      </c>
      <c r="AC2738" s="79">
        <v>42169</v>
      </c>
      <c r="AD2738" s="179" t="s">
        <v>43</v>
      </c>
      <c r="AE2738" s="179"/>
      <c r="AF2738" s="179"/>
      <c r="AG2738" s="179" t="s">
        <v>2941</v>
      </c>
      <c r="AJ2738" s="1">
        <f t="shared" si="181"/>
        <v>0</v>
      </c>
      <c r="AK2738" s="1">
        <f t="shared" si="182"/>
        <v>-2.9</v>
      </c>
    </row>
    <row r="2739" spans="1:37" ht="31.5" customHeight="1">
      <c r="A2739" s="179" t="s">
        <v>5349</v>
      </c>
      <c r="B2739" s="179" t="s">
        <v>11</v>
      </c>
      <c r="C2739" s="179" t="s">
        <v>873</v>
      </c>
      <c r="D2739" s="169">
        <v>42556</v>
      </c>
      <c r="E2739" s="176">
        <v>0.625</v>
      </c>
      <c r="F2739" s="169">
        <v>42556</v>
      </c>
      <c r="G2739" s="176">
        <v>0.64097222222222217</v>
      </c>
      <c r="H2739" s="176">
        <v>1.5972222222222224E-2</v>
      </c>
      <c r="I2739" s="179">
        <v>9</v>
      </c>
      <c r="J2739" s="480" t="s">
        <v>1689</v>
      </c>
      <c r="K2739" s="108"/>
      <c r="L2739" s="179" t="s">
        <v>10</v>
      </c>
      <c r="M2739" s="179" t="s">
        <v>5507</v>
      </c>
      <c r="N2739" s="179" t="s">
        <v>3</v>
      </c>
      <c r="O2739" s="179" t="s">
        <v>8</v>
      </c>
      <c r="P2739" s="179" t="s">
        <v>5508</v>
      </c>
      <c r="Q2739" s="179" t="s">
        <v>5509</v>
      </c>
      <c r="R2739" s="179">
        <v>4</v>
      </c>
      <c r="S2739" s="179"/>
      <c r="T2739" s="179">
        <v>4</v>
      </c>
      <c r="U2739" s="179" t="s">
        <v>7</v>
      </c>
      <c r="V2739" s="179">
        <v>1992</v>
      </c>
      <c r="W2739" s="179" t="s">
        <v>47</v>
      </c>
      <c r="X2739" s="179" t="s">
        <v>12334</v>
      </c>
      <c r="Y2739" s="179" t="s">
        <v>12397</v>
      </c>
      <c r="Z2739" s="179">
        <v>50</v>
      </c>
      <c r="AA2739" s="179">
        <v>2017</v>
      </c>
      <c r="AB2739" s="179">
        <v>0</v>
      </c>
      <c r="AC2739" s="79">
        <v>42388</v>
      </c>
      <c r="AD2739" s="179" t="s">
        <v>43</v>
      </c>
      <c r="AE2739" s="179"/>
      <c r="AF2739" s="179"/>
      <c r="AG2739" s="179" t="s">
        <v>2941</v>
      </c>
      <c r="AJ2739" s="1">
        <f t="shared" si="181"/>
        <v>0</v>
      </c>
      <c r="AK2739" s="1">
        <f t="shared" si="182"/>
        <v>-4</v>
      </c>
    </row>
    <row r="2740" spans="1:37" ht="31.5" customHeight="1">
      <c r="A2740" s="179" t="s">
        <v>5349</v>
      </c>
      <c r="B2740" s="179" t="s">
        <v>11</v>
      </c>
      <c r="C2740" s="179" t="s">
        <v>873</v>
      </c>
      <c r="D2740" s="169">
        <v>42556</v>
      </c>
      <c r="E2740" s="176">
        <v>0.66388888888888886</v>
      </c>
      <c r="F2740" s="169">
        <v>42556</v>
      </c>
      <c r="G2740" s="176">
        <v>0.66388888888888886</v>
      </c>
      <c r="H2740" s="176">
        <v>0</v>
      </c>
      <c r="I2740" s="179">
        <v>23</v>
      </c>
      <c r="J2740" s="179" t="s">
        <v>459</v>
      </c>
      <c r="K2740" s="179" t="s">
        <v>9</v>
      </c>
      <c r="L2740" s="179" t="s">
        <v>10</v>
      </c>
      <c r="M2740" s="179" t="s">
        <v>5510</v>
      </c>
      <c r="N2740" s="179" t="s">
        <v>3</v>
      </c>
      <c r="O2740" s="179" t="s">
        <v>8</v>
      </c>
      <c r="P2740" s="179" t="s">
        <v>5511</v>
      </c>
      <c r="Q2740" s="179" t="s">
        <v>4534</v>
      </c>
      <c r="R2740" s="179">
        <v>11.2</v>
      </c>
      <c r="S2740" s="179">
        <v>0.5</v>
      </c>
      <c r="T2740" s="179">
        <v>11.7</v>
      </c>
      <c r="U2740" s="179" t="s">
        <v>29</v>
      </c>
      <c r="V2740" s="179">
        <v>1979</v>
      </c>
      <c r="W2740" s="179" t="s">
        <v>2725</v>
      </c>
      <c r="X2740" s="179" t="s">
        <v>2932</v>
      </c>
      <c r="Y2740" s="179" t="s">
        <v>12398</v>
      </c>
      <c r="Z2740" s="179">
        <v>50</v>
      </c>
      <c r="AA2740" s="179">
        <v>2016</v>
      </c>
      <c r="AB2740" s="179">
        <v>1</v>
      </c>
      <c r="AC2740" s="79">
        <v>42553</v>
      </c>
      <c r="AD2740" s="179" t="s">
        <v>43</v>
      </c>
      <c r="AE2740" s="179"/>
      <c r="AF2740" s="179"/>
      <c r="AG2740" s="179" t="s">
        <v>2941</v>
      </c>
      <c r="AJ2740" s="1">
        <f t="shared" si="181"/>
        <v>0</v>
      </c>
      <c r="AK2740" s="1">
        <f t="shared" si="182"/>
        <v>-11.7</v>
      </c>
    </row>
    <row r="2741" spans="1:37" ht="31.5" customHeight="1">
      <c r="A2741" s="179" t="s">
        <v>5349</v>
      </c>
      <c r="B2741" s="179" t="s">
        <v>11</v>
      </c>
      <c r="C2741" s="179" t="s">
        <v>873</v>
      </c>
      <c r="D2741" s="169">
        <v>42556</v>
      </c>
      <c r="E2741" s="176">
        <v>0.71458333333333324</v>
      </c>
      <c r="F2741" s="169">
        <v>42556</v>
      </c>
      <c r="G2741" s="176">
        <v>0.71666666666666667</v>
      </c>
      <c r="H2741" s="176">
        <v>2.0833333333333333E-3</v>
      </c>
      <c r="I2741" s="179">
        <v>13</v>
      </c>
      <c r="J2741" s="179" t="s">
        <v>459</v>
      </c>
      <c r="K2741" s="179" t="s">
        <v>21</v>
      </c>
      <c r="L2741" s="179" t="s">
        <v>10</v>
      </c>
      <c r="M2741" s="179" t="s">
        <v>5512</v>
      </c>
      <c r="N2741" s="179" t="s">
        <v>3</v>
      </c>
      <c r="O2741" s="179" t="s">
        <v>8</v>
      </c>
      <c r="P2741" s="179" t="s">
        <v>5513</v>
      </c>
      <c r="Q2741" s="179" t="s">
        <v>4534</v>
      </c>
      <c r="R2741" s="179">
        <v>7.2</v>
      </c>
      <c r="S2741" s="179">
        <v>1.9</v>
      </c>
      <c r="T2741" s="179">
        <v>9.1</v>
      </c>
      <c r="U2741" s="179" t="s">
        <v>29</v>
      </c>
      <c r="V2741" s="179">
        <v>1988</v>
      </c>
      <c r="W2741" s="179" t="s">
        <v>2717</v>
      </c>
      <c r="X2741" s="179" t="s">
        <v>12399</v>
      </c>
      <c r="Y2741" s="179" t="s">
        <v>12400</v>
      </c>
      <c r="Z2741" s="179">
        <v>50</v>
      </c>
      <c r="AA2741" s="179">
        <v>2016</v>
      </c>
      <c r="AB2741" s="179">
        <v>0</v>
      </c>
      <c r="AC2741" s="79">
        <v>42437</v>
      </c>
      <c r="AD2741" s="179" t="s">
        <v>43</v>
      </c>
      <c r="AE2741" s="179"/>
      <c r="AF2741" s="179"/>
      <c r="AG2741" s="179" t="s">
        <v>2941</v>
      </c>
      <c r="AJ2741" s="1">
        <f t="shared" si="181"/>
        <v>0</v>
      </c>
      <c r="AK2741" s="1">
        <f t="shared" si="182"/>
        <v>-9.1</v>
      </c>
    </row>
    <row r="2742" spans="1:37" ht="31.5" customHeight="1">
      <c r="A2742" s="179" t="s">
        <v>5349</v>
      </c>
      <c r="B2742" s="179" t="s">
        <v>11</v>
      </c>
      <c r="C2742" s="179" t="s">
        <v>1101</v>
      </c>
      <c r="D2742" s="169">
        <v>42556</v>
      </c>
      <c r="E2742" s="176">
        <v>0.49513888888888885</v>
      </c>
      <c r="F2742" s="169">
        <v>42556</v>
      </c>
      <c r="G2742" s="176">
        <v>0.49513888888888885</v>
      </c>
      <c r="H2742" s="176">
        <v>0</v>
      </c>
      <c r="I2742" s="179">
        <v>38</v>
      </c>
      <c r="J2742" s="179" t="s">
        <v>144</v>
      </c>
      <c r="K2742" s="179" t="s">
        <v>9</v>
      </c>
      <c r="L2742" s="179" t="s">
        <v>10</v>
      </c>
      <c r="M2742" s="179" t="s">
        <v>5514</v>
      </c>
      <c r="N2742" s="179">
        <v>35</v>
      </c>
      <c r="O2742" s="179" t="s">
        <v>8</v>
      </c>
      <c r="P2742" s="179" t="s">
        <v>5514</v>
      </c>
      <c r="Q2742" s="179" t="s">
        <v>4534</v>
      </c>
      <c r="R2742" s="179">
        <v>8</v>
      </c>
      <c r="S2742" s="179">
        <v>10</v>
      </c>
      <c r="T2742" s="179">
        <v>18</v>
      </c>
      <c r="AD2742" s="179" t="s">
        <v>43</v>
      </c>
      <c r="AG2742" s="2" t="s">
        <v>3025</v>
      </c>
      <c r="AJ2742" s="1">
        <f t="shared" si="181"/>
        <v>0</v>
      </c>
      <c r="AK2742" s="1">
        <f t="shared" si="182"/>
        <v>-18</v>
      </c>
    </row>
    <row r="2743" spans="1:37" ht="31.5" customHeight="1">
      <c r="A2743" s="179" t="s">
        <v>5349</v>
      </c>
      <c r="B2743" s="179" t="s">
        <v>11</v>
      </c>
      <c r="C2743" s="179" t="s">
        <v>1101</v>
      </c>
      <c r="D2743" s="169">
        <v>42556</v>
      </c>
      <c r="E2743" s="176">
        <v>0.57291666666666663</v>
      </c>
      <c r="F2743" s="169">
        <v>42556</v>
      </c>
      <c r="G2743" s="176">
        <v>0.57291666666666663</v>
      </c>
      <c r="H2743" s="176">
        <v>0</v>
      </c>
      <c r="I2743" s="179">
        <v>165</v>
      </c>
      <c r="J2743" s="179"/>
      <c r="K2743" s="179" t="s">
        <v>9</v>
      </c>
      <c r="L2743" s="177" t="s">
        <v>17</v>
      </c>
      <c r="M2743" s="179" t="s">
        <v>5515</v>
      </c>
      <c r="N2743" s="179">
        <v>110</v>
      </c>
      <c r="O2743" s="179" t="s">
        <v>8</v>
      </c>
      <c r="P2743" s="179" t="s">
        <v>5515</v>
      </c>
      <c r="Q2743" s="179" t="s">
        <v>4534</v>
      </c>
      <c r="R2743" s="179">
        <v>30</v>
      </c>
      <c r="S2743" s="179">
        <v>25</v>
      </c>
      <c r="T2743" s="179">
        <v>55</v>
      </c>
      <c r="AD2743" s="179" t="s">
        <v>38</v>
      </c>
      <c r="AG2743" s="2" t="s">
        <v>3025</v>
      </c>
      <c r="AJ2743" s="1">
        <f t="shared" si="181"/>
        <v>0</v>
      </c>
      <c r="AK2743" s="1">
        <f t="shared" si="182"/>
        <v>-55</v>
      </c>
    </row>
    <row r="2744" spans="1:37" ht="47.25" customHeight="1">
      <c r="A2744" s="179" t="s">
        <v>5349</v>
      </c>
      <c r="B2744" s="179" t="s">
        <v>11</v>
      </c>
      <c r="C2744" s="179" t="s">
        <v>1101</v>
      </c>
      <c r="D2744" s="169">
        <v>42556</v>
      </c>
      <c r="E2744" s="176">
        <v>0.59166666666666667</v>
      </c>
      <c r="F2744" s="169">
        <v>42556</v>
      </c>
      <c r="G2744" s="176">
        <v>0.59166666666666667</v>
      </c>
      <c r="H2744" s="176">
        <v>0</v>
      </c>
      <c r="I2744" s="179">
        <v>167</v>
      </c>
      <c r="J2744" s="179"/>
      <c r="K2744" s="179" t="s">
        <v>9</v>
      </c>
      <c r="L2744" s="177" t="s">
        <v>17</v>
      </c>
      <c r="M2744" s="179" t="s">
        <v>5515</v>
      </c>
      <c r="N2744" s="179">
        <v>110</v>
      </c>
      <c r="O2744" s="179" t="s">
        <v>8</v>
      </c>
      <c r="P2744" s="179" t="s">
        <v>5515</v>
      </c>
      <c r="Q2744" s="179" t="s">
        <v>4534</v>
      </c>
      <c r="R2744" s="179">
        <v>32</v>
      </c>
      <c r="S2744" s="179">
        <v>27</v>
      </c>
      <c r="T2744" s="179">
        <v>59</v>
      </c>
      <c r="AD2744" s="179" t="s">
        <v>38</v>
      </c>
      <c r="AG2744" s="2" t="s">
        <v>3025</v>
      </c>
      <c r="AJ2744" s="1">
        <f t="shared" si="181"/>
        <v>0</v>
      </c>
      <c r="AK2744" s="1">
        <f t="shared" si="182"/>
        <v>-59</v>
      </c>
    </row>
    <row r="2745" spans="1:37" ht="47.25" customHeight="1">
      <c r="A2745" s="179" t="s">
        <v>5349</v>
      </c>
      <c r="B2745" s="179" t="s">
        <v>11</v>
      </c>
      <c r="C2745" s="179" t="s">
        <v>1101</v>
      </c>
      <c r="D2745" s="169">
        <v>42556</v>
      </c>
      <c r="E2745" s="176">
        <v>0.60277777777777775</v>
      </c>
      <c r="F2745" s="169">
        <v>42556</v>
      </c>
      <c r="G2745" s="176">
        <v>0.60277777777777775</v>
      </c>
      <c r="H2745" s="176">
        <v>0</v>
      </c>
      <c r="I2745" s="179">
        <v>23</v>
      </c>
      <c r="J2745" s="179"/>
      <c r="K2745" s="179" t="s">
        <v>9</v>
      </c>
      <c r="L2745" s="177" t="s">
        <v>17</v>
      </c>
      <c r="M2745" s="179" t="s">
        <v>5516</v>
      </c>
      <c r="N2745" s="179">
        <v>110</v>
      </c>
      <c r="O2745" s="179" t="s">
        <v>8</v>
      </c>
      <c r="P2745" s="179" t="s">
        <v>5516</v>
      </c>
      <c r="Q2745" s="179" t="s">
        <v>4534</v>
      </c>
      <c r="R2745" s="179">
        <v>12</v>
      </c>
      <c r="S2745" s="179">
        <v>1.1000000000000001</v>
      </c>
      <c r="T2745" s="179">
        <v>13.1</v>
      </c>
      <c r="AD2745" s="179" t="s">
        <v>38</v>
      </c>
      <c r="AG2745" s="2" t="s">
        <v>3025</v>
      </c>
      <c r="AJ2745" s="1">
        <f t="shared" si="181"/>
        <v>0</v>
      </c>
      <c r="AK2745" s="1">
        <f t="shared" si="182"/>
        <v>-13.1</v>
      </c>
    </row>
    <row r="2746" spans="1:37" ht="126" customHeight="1">
      <c r="A2746" s="179" t="s">
        <v>5349</v>
      </c>
      <c r="B2746" s="179" t="s">
        <v>11</v>
      </c>
      <c r="C2746" s="179" t="s">
        <v>1101</v>
      </c>
      <c r="D2746" s="169">
        <v>42557</v>
      </c>
      <c r="E2746" s="176">
        <v>0.57847222222222217</v>
      </c>
      <c r="F2746" s="169">
        <v>42557</v>
      </c>
      <c r="G2746" s="176">
        <v>0.57847222222222217</v>
      </c>
      <c r="H2746" s="176">
        <v>0</v>
      </c>
      <c r="I2746" s="179">
        <v>60</v>
      </c>
      <c r="J2746" s="179" t="s">
        <v>144</v>
      </c>
      <c r="K2746" s="179" t="s">
        <v>9</v>
      </c>
      <c r="L2746" s="179" t="s">
        <v>10</v>
      </c>
      <c r="M2746" s="179" t="s">
        <v>5557</v>
      </c>
      <c r="N2746" s="179">
        <v>35</v>
      </c>
      <c r="O2746" s="179" t="s">
        <v>8</v>
      </c>
      <c r="P2746" s="179" t="s">
        <v>5557</v>
      </c>
      <c r="Q2746" s="179" t="s">
        <v>4534</v>
      </c>
      <c r="R2746" s="179">
        <v>10</v>
      </c>
      <c r="S2746" s="179">
        <v>4</v>
      </c>
      <c r="T2746" s="179">
        <v>14</v>
      </c>
      <c r="AD2746" s="179" t="s">
        <v>43</v>
      </c>
      <c r="AG2746" s="2" t="s">
        <v>3025</v>
      </c>
      <c r="AJ2746" s="1">
        <f t="shared" si="181"/>
        <v>0</v>
      </c>
      <c r="AK2746" s="1">
        <f t="shared" si="182"/>
        <v>-14</v>
      </c>
    </row>
    <row r="2747" spans="1:37" ht="31.5" customHeight="1">
      <c r="A2747" s="179" t="s">
        <v>5349</v>
      </c>
      <c r="B2747" s="179" t="s">
        <v>11</v>
      </c>
      <c r="C2747" s="179" t="s">
        <v>873</v>
      </c>
      <c r="D2747" s="169">
        <v>42558</v>
      </c>
      <c r="E2747" s="176">
        <v>0.49652777777777773</v>
      </c>
      <c r="F2747" s="169">
        <v>42558</v>
      </c>
      <c r="G2747" s="176">
        <v>0.49652777777777773</v>
      </c>
      <c r="H2747" s="176">
        <v>0</v>
      </c>
      <c r="I2747" s="179">
        <v>168</v>
      </c>
      <c r="J2747" s="179" t="s">
        <v>144</v>
      </c>
      <c r="K2747" s="179" t="s">
        <v>9</v>
      </c>
      <c r="L2747" s="179" t="s">
        <v>10</v>
      </c>
      <c r="M2747" s="179" t="s">
        <v>5583</v>
      </c>
      <c r="N2747" s="179">
        <v>35</v>
      </c>
      <c r="O2747" s="179" t="s">
        <v>8</v>
      </c>
      <c r="P2747" s="179" t="s">
        <v>5583</v>
      </c>
      <c r="Q2747" s="179" t="s">
        <v>4534</v>
      </c>
      <c r="R2747" s="179">
        <v>18</v>
      </c>
      <c r="S2747" s="179">
        <v>13</v>
      </c>
      <c r="T2747" s="179">
        <v>31</v>
      </c>
      <c r="U2747" s="2" t="s">
        <v>47</v>
      </c>
      <c r="V2747" s="2">
        <v>1979</v>
      </c>
      <c r="W2747" s="2" t="s">
        <v>47</v>
      </c>
      <c r="X2747" s="2" t="s">
        <v>12334</v>
      </c>
      <c r="Y2747" s="2" t="s">
        <v>12401</v>
      </c>
      <c r="Z2747" s="2">
        <v>80</v>
      </c>
      <c r="AA2747" s="2">
        <v>2017</v>
      </c>
      <c r="AB2747" s="2">
        <v>0</v>
      </c>
      <c r="AC2747" s="123">
        <v>42421</v>
      </c>
      <c r="AD2747" s="179" t="s">
        <v>43</v>
      </c>
      <c r="AG2747" s="2" t="s">
        <v>2941</v>
      </c>
      <c r="AJ2747" s="1">
        <f t="shared" si="181"/>
        <v>0</v>
      </c>
      <c r="AK2747" s="1">
        <f t="shared" ref="AK2747:AK2778" si="183">AJ2747-T2747</f>
        <v>-31</v>
      </c>
    </row>
    <row r="2748" spans="1:37" ht="31.5" customHeight="1">
      <c r="A2748" s="179" t="s">
        <v>5349</v>
      </c>
      <c r="B2748" s="179" t="s">
        <v>11</v>
      </c>
      <c r="C2748" s="179" t="s">
        <v>873</v>
      </c>
      <c r="D2748" s="169">
        <v>42558</v>
      </c>
      <c r="E2748" s="176">
        <v>0.49236111111111108</v>
      </c>
      <c r="F2748" s="169">
        <v>42558</v>
      </c>
      <c r="G2748" s="176">
        <v>0.50763888888888886</v>
      </c>
      <c r="H2748" s="176">
        <v>1.5277777777777777E-2</v>
      </c>
      <c r="I2748" s="179">
        <v>6</v>
      </c>
      <c r="J2748" s="179" t="s">
        <v>459</v>
      </c>
      <c r="K2748" s="179" t="s">
        <v>21</v>
      </c>
      <c r="L2748" s="179" t="s">
        <v>10</v>
      </c>
      <c r="M2748" s="179" t="s">
        <v>5584</v>
      </c>
      <c r="N2748" s="179" t="s">
        <v>3</v>
      </c>
      <c r="O2748" s="179" t="s">
        <v>8</v>
      </c>
      <c r="P2748" s="179" t="s">
        <v>5584</v>
      </c>
      <c r="Q2748" s="179" t="s">
        <v>5585</v>
      </c>
      <c r="R2748" s="179">
        <v>1</v>
      </c>
      <c r="S2748" s="179">
        <v>1</v>
      </c>
      <c r="T2748" s="179">
        <v>2</v>
      </c>
      <c r="U2748" s="2" t="s">
        <v>7</v>
      </c>
      <c r="V2748" s="2">
        <v>1988</v>
      </c>
      <c r="W2748" s="2" t="s">
        <v>47</v>
      </c>
      <c r="X2748" s="2" t="s">
        <v>12334</v>
      </c>
      <c r="Y2748" s="2" t="s">
        <v>12402</v>
      </c>
      <c r="Z2748" s="2">
        <v>50</v>
      </c>
      <c r="AA2748" s="2">
        <v>2016</v>
      </c>
      <c r="AB2748" s="2">
        <v>0</v>
      </c>
      <c r="AC2748" s="123">
        <v>42423</v>
      </c>
      <c r="AD2748" s="179" t="s">
        <v>43</v>
      </c>
      <c r="AG2748" s="2" t="s">
        <v>2941</v>
      </c>
      <c r="AJ2748" s="1">
        <f t="shared" ref="AJ2748:AJ2811" si="184">T2748-S2748-R2748</f>
        <v>0</v>
      </c>
      <c r="AK2748" s="1">
        <f t="shared" si="183"/>
        <v>-2</v>
      </c>
    </row>
    <row r="2749" spans="1:37" ht="31.5" customHeight="1">
      <c r="A2749" s="179" t="s">
        <v>5349</v>
      </c>
      <c r="B2749" s="179" t="s">
        <v>11</v>
      </c>
      <c r="C2749" s="179" t="s">
        <v>873</v>
      </c>
      <c r="D2749" s="169">
        <v>42558</v>
      </c>
      <c r="E2749" s="176">
        <v>0.53125</v>
      </c>
      <c r="F2749" s="169">
        <v>42558</v>
      </c>
      <c r="G2749" s="176">
        <v>0.60486111111111118</v>
      </c>
      <c r="H2749" s="176">
        <v>7.3611111111111113E-2</v>
      </c>
      <c r="I2749" s="179">
        <v>42</v>
      </c>
      <c r="J2749" s="179" t="s">
        <v>144</v>
      </c>
      <c r="K2749" s="179" t="s">
        <v>15</v>
      </c>
      <c r="L2749" s="179" t="s">
        <v>10</v>
      </c>
      <c r="M2749" s="179" t="s">
        <v>5586</v>
      </c>
      <c r="N2749" s="179" t="s">
        <v>3</v>
      </c>
      <c r="O2749" s="179" t="s">
        <v>8</v>
      </c>
      <c r="P2749" s="179" t="s">
        <v>5586</v>
      </c>
      <c r="Q2749" s="179" t="s">
        <v>5587</v>
      </c>
      <c r="R2749" s="179">
        <v>1</v>
      </c>
      <c r="S2749" s="179">
        <v>5</v>
      </c>
      <c r="T2749" s="179">
        <v>6</v>
      </c>
      <c r="U2749" s="2" t="s">
        <v>47</v>
      </c>
      <c r="V2749" s="2">
        <v>1988</v>
      </c>
      <c r="W2749" s="2" t="s">
        <v>47</v>
      </c>
      <c r="X2749" s="2" t="s">
        <v>12334</v>
      </c>
      <c r="Y2749" s="2" t="s">
        <v>12403</v>
      </c>
      <c r="Z2749" s="2">
        <v>90</v>
      </c>
      <c r="AA2749" s="2">
        <v>2017</v>
      </c>
      <c r="AB2749" s="2">
        <v>0</v>
      </c>
      <c r="AC2749" s="123">
        <v>42552</v>
      </c>
      <c r="AD2749" s="179" t="s">
        <v>43</v>
      </c>
      <c r="AG2749" s="2" t="s">
        <v>2941</v>
      </c>
      <c r="AJ2749" s="1">
        <f t="shared" si="184"/>
        <v>0</v>
      </c>
      <c r="AK2749" s="1">
        <f t="shared" si="183"/>
        <v>-6</v>
      </c>
    </row>
    <row r="2750" spans="1:37" ht="31.5" customHeight="1">
      <c r="A2750" s="179" t="s">
        <v>5349</v>
      </c>
      <c r="B2750" s="179" t="s">
        <v>11</v>
      </c>
      <c r="C2750" s="179" t="s">
        <v>873</v>
      </c>
      <c r="D2750" s="169">
        <v>42558</v>
      </c>
      <c r="E2750" s="176">
        <v>0.52430555555555558</v>
      </c>
      <c r="F2750" s="169">
        <v>42558</v>
      </c>
      <c r="G2750" s="176">
        <v>0.52430555555555558</v>
      </c>
      <c r="H2750" s="176">
        <v>0</v>
      </c>
      <c r="I2750" s="179">
        <v>67</v>
      </c>
      <c r="J2750" s="179" t="s">
        <v>144</v>
      </c>
      <c r="K2750" s="179" t="s">
        <v>9</v>
      </c>
      <c r="L2750" s="179" t="s">
        <v>10</v>
      </c>
      <c r="M2750" s="179" t="s">
        <v>5588</v>
      </c>
      <c r="N2750" s="179">
        <v>35</v>
      </c>
      <c r="O2750" s="179" t="s">
        <v>8</v>
      </c>
      <c r="P2750" s="179" t="s">
        <v>5589</v>
      </c>
      <c r="Q2750" s="179" t="s">
        <v>4534</v>
      </c>
      <c r="R2750" s="179">
        <v>6.1</v>
      </c>
      <c r="S2750" s="179">
        <v>8</v>
      </c>
      <c r="T2750" s="179">
        <v>14.1</v>
      </c>
      <c r="AD2750" s="179" t="s">
        <v>43</v>
      </c>
      <c r="AG2750" s="2" t="s">
        <v>2941</v>
      </c>
      <c r="AJ2750" s="1">
        <f t="shared" si="184"/>
        <v>0</v>
      </c>
      <c r="AK2750" s="1">
        <f t="shared" si="183"/>
        <v>-14.1</v>
      </c>
    </row>
    <row r="2751" spans="1:37" ht="47.25" customHeight="1">
      <c r="A2751" s="179" t="s">
        <v>5349</v>
      </c>
      <c r="B2751" s="179" t="s">
        <v>11</v>
      </c>
      <c r="C2751" s="179" t="s">
        <v>1101</v>
      </c>
      <c r="D2751" s="169">
        <v>42558</v>
      </c>
      <c r="E2751" s="176">
        <v>0.60972222222222217</v>
      </c>
      <c r="F2751" s="169">
        <v>42558</v>
      </c>
      <c r="G2751" s="176">
        <v>0.65625</v>
      </c>
      <c r="H2751" s="176">
        <v>4.6527777777777779E-2</v>
      </c>
      <c r="I2751" s="179">
        <v>31</v>
      </c>
      <c r="J2751" s="179" t="s">
        <v>459</v>
      </c>
      <c r="K2751" s="179" t="s">
        <v>15</v>
      </c>
      <c r="L2751" s="179" t="s">
        <v>10</v>
      </c>
      <c r="M2751" s="179" t="s">
        <v>5590</v>
      </c>
      <c r="N2751" s="179" t="s">
        <v>3</v>
      </c>
      <c r="O2751" s="179" t="s">
        <v>8</v>
      </c>
      <c r="P2751" s="179" t="s">
        <v>5590</v>
      </c>
      <c r="Q2751" s="179" t="s">
        <v>4534</v>
      </c>
      <c r="R2751" s="179">
        <v>8.5</v>
      </c>
      <c r="S2751" s="179">
        <v>1</v>
      </c>
      <c r="T2751" s="179">
        <v>9.5</v>
      </c>
      <c r="AD2751" s="179" t="s">
        <v>43</v>
      </c>
      <c r="AG2751" s="2" t="s">
        <v>3025</v>
      </c>
      <c r="AJ2751" s="1">
        <f t="shared" si="184"/>
        <v>0</v>
      </c>
      <c r="AK2751" s="1">
        <f t="shared" si="183"/>
        <v>-9.5</v>
      </c>
    </row>
    <row r="2752" spans="1:37" ht="94.5" customHeight="1">
      <c r="A2752" s="179" t="s">
        <v>5349</v>
      </c>
      <c r="B2752" s="179" t="s">
        <v>11</v>
      </c>
      <c r="C2752" s="179" t="s">
        <v>873</v>
      </c>
      <c r="D2752" s="169">
        <v>42559</v>
      </c>
      <c r="E2752" s="176">
        <v>0.30208333333333331</v>
      </c>
      <c r="F2752" s="169" t="s">
        <v>7202</v>
      </c>
      <c r="G2752" s="176">
        <v>0.30208333333333331</v>
      </c>
      <c r="H2752" s="176">
        <v>0</v>
      </c>
      <c r="I2752" s="179">
        <v>32</v>
      </c>
      <c r="J2752" s="179" t="s">
        <v>576</v>
      </c>
      <c r="K2752" s="179"/>
      <c r="L2752" s="484" t="s">
        <v>10</v>
      </c>
      <c r="M2752" s="179" t="s">
        <v>5671</v>
      </c>
      <c r="N2752" s="179">
        <v>35</v>
      </c>
      <c r="O2752" s="484" t="s">
        <v>14</v>
      </c>
      <c r="P2752" s="179" t="s">
        <v>5671</v>
      </c>
      <c r="Q2752" s="179" t="s">
        <v>5672</v>
      </c>
      <c r="R2752" s="179">
        <v>2</v>
      </c>
      <c r="S2752" s="179">
        <v>3.1</v>
      </c>
      <c r="T2752" s="179">
        <v>5.0999999999999996</v>
      </c>
      <c r="U2752" s="2" t="s">
        <v>34</v>
      </c>
      <c r="AD2752" s="179" t="s">
        <v>31</v>
      </c>
      <c r="AG2752" s="2" t="s">
        <v>2941</v>
      </c>
      <c r="AJ2752" s="1">
        <f t="shared" si="184"/>
        <v>0</v>
      </c>
      <c r="AK2752" s="1">
        <f t="shared" si="183"/>
        <v>-5.0999999999999996</v>
      </c>
    </row>
    <row r="2753" spans="1:37" ht="47.25" customHeight="1">
      <c r="A2753" s="179" t="s">
        <v>5349</v>
      </c>
      <c r="B2753" s="179" t="s">
        <v>11</v>
      </c>
      <c r="C2753" s="179" t="s">
        <v>873</v>
      </c>
      <c r="D2753" s="169">
        <v>42559</v>
      </c>
      <c r="E2753" s="176">
        <v>0.51736111111111105</v>
      </c>
      <c r="F2753" s="169" t="s">
        <v>7202</v>
      </c>
      <c r="G2753" s="176">
        <v>0.54791666666666672</v>
      </c>
      <c r="H2753" s="176">
        <v>3.0555555555555555E-2</v>
      </c>
      <c r="I2753" s="179">
        <v>22</v>
      </c>
      <c r="J2753" s="179" t="s">
        <v>459</v>
      </c>
      <c r="K2753" s="179" t="s">
        <v>21</v>
      </c>
      <c r="L2753" s="179" t="s">
        <v>30</v>
      </c>
      <c r="M2753" s="179" t="s">
        <v>5673</v>
      </c>
      <c r="N2753" s="179" t="s">
        <v>3</v>
      </c>
      <c r="O2753" s="179" t="s">
        <v>8</v>
      </c>
      <c r="P2753" s="179" t="s">
        <v>5674</v>
      </c>
      <c r="Q2753" s="179" t="s">
        <v>6541</v>
      </c>
      <c r="R2753" s="179">
        <v>10</v>
      </c>
      <c r="S2753" s="179">
        <v>5</v>
      </c>
      <c r="T2753" s="179">
        <v>15</v>
      </c>
      <c r="U2753" s="2" t="s">
        <v>47</v>
      </c>
      <c r="V2753" s="2">
        <v>1989</v>
      </c>
      <c r="W2753" s="2" t="s">
        <v>47</v>
      </c>
      <c r="X2753" s="2" t="s">
        <v>12334</v>
      </c>
      <c r="Y2753" s="2" t="s">
        <v>12404</v>
      </c>
      <c r="Z2753" s="2">
        <v>20</v>
      </c>
      <c r="AA2753" s="2">
        <v>2016</v>
      </c>
      <c r="AB2753" s="2">
        <v>0</v>
      </c>
      <c r="AC2753" s="123">
        <v>42466</v>
      </c>
      <c r="AD2753" s="179" t="s">
        <v>28</v>
      </c>
      <c r="AG2753" s="2" t="s">
        <v>2941</v>
      </c>
      <c r="AJ2753" s="1">
        <f t="shared" si="184"/>
        <v>0</v>
      </c>
      <c r="AK2753" s="1">
        <f t="shared" si="183"/>
        <v>-15</v>
      </c>
    </row>
    <row r="2754" spans="1:37" ht="31.5" customHeight="1">
      <c r="A2754" s="179" t="s">
        <v>5349</v>
      </c>
      <c r="B2754" s="179" t="s">
        <v>11</v>
      </c>
      <c r="C2754" s="179" t="s">
        <v>873</v>
      </c>
      <c r="D2754" s="169">
        <v>42559</v>
      </c>
      <c r="E2754" s="176">
        <v>0.57361111111111118</v>
      </c>
      <c r="F2754" s="169">
        <v>42559</v>
      </c>
      <c r="G2754" s="176">
        <v>0.57361111111111118</v>
      </c>
      <c r="H2754" s="176">
        <v>0</v>
      </c>
      <c r="I2754" s="179">
        <v>19</v>
      </c>
      <c r="J2754" s="179" t="s">
        <v>459</v>
      </c>
      <c r="K2754" s="179" t="s">
        <v>9</v>
      </c>
      <c r="L2754" s="179" t="s">
        <v>10</v>
      </c>
      <c r="M2754" s="179" t="s">
        <v>5675</v>
      </c>
      <c r="N2754" s="179" t="s">
        <v>3</v>
      </c>
      <c r="O2754" s="179" t="s">
        <v>8</v>
      </c>
      <c r="P2754" s="179" t="s">
        <v>5675</v>
      </c>
      <c r="Q2754" s="179" t="s">
        <v>4534</v>
      </c>
      <c r="R2754" s="179">
        <v>6.5</v>
      </c>
      <c r="S2754" s="179">
        <v>2</v>
      </c>
      <c r="T2754" s="179">
        <v>8.5</v>
      </c>
      <c r="U2754" s="2" t="s">
        <v>47</v>
      </c>
      <c r="V2754" s="2">
        <v>1986</v>
      </c>
      <c r="W2754" s="2" t="s">
        <v>47</v>
      </c>
      <c r="X2754" s="2" t="s">
        <v>12334</v>
      </c>
      <c r="Y2754" s="2" t="s">
        <v>12405</v>
      </c>
      <c r="Z2754" s="2">
        <v>40</v>
      </c>
      <c r="AA2754" s="2">
        <v>2018</v>
      </c>
      <c r="AB2754" s="2">
        <v>0</v>
      </c>
      <c r="AC2754" s="123">
        <v>42473</v>
      </c>
      <c r="AD2754" s="179" t="s">
        <v>43</v>
      </c>
      <c r="AG2754" s="2" t="s">
        <v>2941</v>
      </c>
      <c r="AJ2754" s="1">
        <f t="shared" si="184"/>
        <v>0</v>
      </c>
      <c r="AK2754" s="1">
        <f t="shared" si="183"/>
        <v>-8.5</v>
      </c>
    </row>
    <row r="2755" spans="1:37" ht="47.25" customHeight="1">
      <c r="A2755" s="179" t="s">
        <v>5349</v>
      </c>
      <c r="B2755" s="179" t="s">
        <v>11</v>
      </c>
      <c r="C2755" s="179" t="s">
        <v>873</v>
      </c>
      <c r="D2755" s="169">
        <v>42559</v>
      </c>
      <c r="E2755" s="176">
        <v>0.6430555555555556</v>
      </c>
      <c r="F2755" s="169">
        <v>42559</v>
      </c>
      <c r="G2755" s="176">
        <v>0.6430555555555556</v>
      </c>
      <c r="H2755" s="176">
        <v>0.64097222222222217</v>
      </c>
      <c r="I2755" s="179">
        <v>15</v>
      </c>
      <c r="J2755" s="179" t="s">
        <v>459</v>
      </c>
      <c r="K2755" s="179" t="s">
        <v>9</v>
      </c>
      <c r="L2755" s="179" t="s">
        <v>10</v>
      </c>
      <c r="M2755" s="179" t="s">
        <v>5676</v>
      </c>
      <c r="N2755" s="179" t="s">
        <v>3</v>
      </c>
      <c r="O2755" s="179" t="s">
        <v>8</v>
      </c>
      <c r="P2755" s="179" t="s">
        <v>5676</v>
      </c>
      <c r="Q2755" s="179" t="s">
        <v>4534</v>
      </c>
      <c r="R2755" s="179">
        <v>5.6</v>
      </c>
      <c r="S2755" s="179">
        <v>5</v>
      </c>
      <c r="T2755" s="179">
        <v>10.6</v>
      </c>
      <c r="U2755" s="2" t="s">
        <v>47</v>
      </c>
      <c r="V2755" s="2">
        <v>1985</v>
      </c>
      <c r="W2755" s="2" t="s">
        <v>47</v>
      </c>
      <c r="X2755" s="2" t="s">
        <v>12334</v>
      </c>
      <c r="Y2755" s="2" t="s">
        <v>12406</v>
      </c>
      <c r="Z2755" s="2">
        <v>50</v>
      </c>
      <c r="AA2755" s="2">
        <v>2016</v>
      </c>
      <c r="AB2755" s="2">
        <v>0</v>
      </c>
      <c r="AC2755" s="123">
        <v>42555</v>
      </c>
      <c r="AD2755" s="179" t="s">
        <v>43</v>
      </c>
      <c r="AG2755" s="2" t="s">
        <v>2941</v>
      </c>
      <c r="AJ2755" s="1">
        <f t="shared" si="184"/>
        <v>0</v>
      </c>
      <c r="AK2755" s="1">
        <f t="shared" si="183"/>
        <v>-10.6</v>
      </c>
    </row>
    <row r="2756" spans="1:37" ht="31.5" customHeight="1">
      <c r="A2756" s="179" t="s">
        <v>5349</v>
      </c>
      <c r="B2756" s="179" t="s">
        <v>11</v>
      </c>
      <c r="C2756" s="179" t="s">
        <v>873</v>
      </c>
      <c r="D2756" s="169">
        <v>42559</v>
      </c>
      <c r="E2756" s="176">
        <v>0.65277777777777779</v>
      </c>
      <c r="F2756" s="169">
        <v>42559</v>
      </c>
      <c r="G2756" s="176">
        <v>0.69097222222222221</v>
      </c>
      <c r="H2756" s="176">
        <v>3.8194444444444441E-2</v>
      </c>
      <c r="I2756" s="179">
        <v>27</v>
      </c>
      <c r="J2756" s="179" t="s">
        <v>459</v>
      </c>
      <c r="K2756" s="179" t="s">
        <v>21</v>
      </c>
      <c r="L2756" s="179" t="s">
        <v>10</v>
      </c>
      <c r="M2756" s="179" t="s">
        <v>5675</v>
      </c>
      <c r="N2756" s="179" t="s">
        <v>3</v>
      </c>
      <c r="O2756" s="179" t="s">
        <v>8</v>
      </c>
      <c r="P2756" s="179" t="s">
        <v>5675</v>
      </c>
      <c r="Q2756" s="179" t="s">
        <v>6542</v>
      </c>
      <c r="R2756" s="179">
        <v>13.1</v>
      </c>
      <c r="S2756" s="179">
        <v>2.5</v>
      </c>
      <c r="T2756" s="179">
        <v>15.6</v>
      </c>
      <c r="U2756" s="2" t="s">
        <v>7</v>
      </c>
      <c r="V2756" s="2">
        <v>1986</v>
      </c>
      <c r="W2756" s="2" t="s">
        <v>47</v>
      </c>
      <c r="X2756" s="2" t="s">
        <v>12334</v>
      </c>
      <c r="Y2756" s="2" t="s">
        <v>12405</v>
      </c>
      <c r="Z2756" s="2">
        <v>40</v>
      </c>
      <c r="AA2756" s="2">
        <v>2018</v>
      </c>
      <c r="AB2756" s="2">
        <v>0</v>
      </c>
      <c r="AC2756" s="123">
        <v>42473</v>
      </c>
      <c r="AD2756" s="179" t="s">
        <v>43</v>
      </c>
      <c r="AG2756" s="2" t="s">
        <v>2941</v>
      </c>
      <c r="AJ2756" s="1">
        <f t="shared" si="184"/>
        <v>0</v>
      </c>
      <c r="AK2756" s="1">
        <f t="shared" si="183"/>
        <v>-15.6</v>
      </c>
    </row>
    <row r="2757" spans="1:37" ht="75" customHeight="1">
      <c r="A2757" s="179" t="s">
        <v>5349</v>
      </c>
      <c r="B2757" s="179" t="s">
        <v>11</v>
      </c>
      <c r="C2757" s="179" t="s">
        <v>873</v>
      </c>
      <c r="D2757" s="169">
        <v>42559</v>
      </c>
      <c r="E2757" s="176">
        <v>0.34722222222222227</v>
      </c>
      <c r="F2757" s="169">
        <v>42559</v>
      </c>
      <c r="G2757" s="176">
        <v>0.4604166666666667</v>
      </c>
      <c r="H2757" s="176">
        <v>0.11319444444444444</v>
      </c>
      <c r="I2757" s="179">
        <v>18</v>
      </c>
      <c r="J2757" s="179" t="s">
        <v>144</v>
      </c>
      <c r="K2757" s="179" t="s">
        <v>21</v>
      </c>
      <c r="L2757" s="179" t="s">
        <v>10</v>
      </c>
      <c r="M2757" s="179" t="s">
        <v>5677</v>
      </c>
      <c r="N2757" s="179" t="s">
        <v>3</v>
      </c>
      <c r="O2757" s="179" t="s">
        <v>8</v>
      </c>
      <c r="P2757" s="179" t="s">
        <v>5677</v>
      </c>
      <c r="Q2757" s="179" t="s">
        <v>5678</v>
      </c>
      <c r="R2757" s="179">
        <v>10</v>
      </c>
      <c r="S2757" s="179">
        <v>2.8</v>
      </c>
      <c r="T2757" s="179">
        <v>12.8</v>
      </c>
      <c r="U2757" s="2" t="s">
        <v>36</v>
      </c>
      <c r="AD2757" s="179" t="s">
        <v>43</v>
      </c>
      <c r="AG2757" s="2" t="s">
        <v>12407</v>
      </c>
      <c r="AJ2757" s="1">
        <f t="shared" si="184"/>
        <v>0</v>
      </c>
      <c r="AK2757" s="1">
        <f t="shared" si="183"/>
        <v>-12.8</v>
      </c>
    </row>
    <row r="2758" spans="1:37" ht="195" customHeight="1">
      <c r="A2758" s="179" t="s">
        <v>5349</v>
      </c>
      <c r="B2758" s="179" t="s">
        <v>11</v>
      </c>
      <c r="C2758" s="179" t="s">
        <v>873</v>
      </c>
      <c r="D2758" s="169">
        <v>42560</v>
      </c>
      <c r="E2758" s="176">
        <v>0.46249999999999997</v>
      </c>
      <c r="F2758" s="169">
        <v>42560</v>
      </c>
      <c r="G2758" s="176">
        <v>0.47361111111111115</v>
      </c>
      <c r="H2758" s="176">
        <v>1.1111111111111112E-2</v>
      </c>
      <c r="I2758" s="179">
        <v>7</v>
      </c>
      <c r="J2758" s="179" t="s">
        <v>459</v>
      </c>
      <c r="K2758" s="179" t="s">
        <v>21</v>
      </c>
      <c r="L2758" s="179" t="s">
        <v>30</v>
      </c>
      <c r="M2758" s="179" t="s">
        <v>6543</v>
      </c>
      <c r="N2758" s="179" t="s">
        <v>3</v>
      </c>
      <c r="O2758" s="179" t="s">
        <v>8</v>
      </c>
      <c r="P2758" s="179" t="s">
        <v>6543</v>
      </c>
      <c r="Q2758" s="179" t="s">
        <v>6544</v>
      </c>
      <c r="R2758" s="179">
        <v>1.2</v>
      </c>
      <c r="S2758" s="179">
        <v>1</v>
      </c>
      <c r="T2758" s="179">
        <v>2.2000000000000002</v>
      </c>
      <c r="U2758" s="2" t="s">
        <v>29</v>
      </c>
      <c r="AD2758" s="179" t="s">
        <v>28</v>
      </c>
      <c r="AG2758" s="2" t="s">
        <v>2941</v>
      </c>
      <c r="AJ2758" s="1">
        <f t="shared" si="184"/>
        <v>0</v>
      </c>
      <c r="AK2758" s="1">
        <f t="shared" si="183"/>
        <v>-2.2000000000000002</v>
      </c>
    </row>
    <row r="2759" spans="1:37" ht="15.75" customHeight="1">
      <c r="A2759" s="179" t="s">
        <v>5349</v>
      </c>
      <c r="B2759" s="179" t="s">
        <v>11</v>
      </c>
      <c r="C2759" s="179" t="s">
        <v>1101</v>
      </c>
      <c r="D2759" s="169">
        <v>42560</v>
      </c>
      <c r="E2759" s="176">
        <v>0.75069444444444444</v>
      </c>
      <c r="F2759" s="169">
        <v>42560</v>
      </c>
      <c r="G2759" s="176">
        <v>0.75069444444444444</v>
      </c>
      <c r="H2759" s="176">
        <v>0</v>
      </c>
      <c r="I2759" s="179">
        <v>65</v>
      </c>
      <c r="J2759" s="179" t="s">
        <v>144</v>
      </c>
      <c r="K2759" s="179" t="s">
        <v>9</v>
      </c>
      <c r="L2759" s="179" t="s">
        <v>10</v>
      </c>
      <c r="M2759" s="179" t="s">
        <v>5694</v>
      </c>
      <c r="N2759" s="179">
        <v>35</v>
      </c>
      <c r="O2759" s="179" t="s">
        <v>8</v>
      </c>
      <c r="P2759" s="179" t="s">
        <v>5694</v>
      </c>
      <c r="Q2759" s="179" t="s">
        <v>4534</v>
      </c>
      <c r="R2759" s="179">
        <v>12</v>
      </c>
      <c r="S2759" s="179">
        <v>1.5</v>
      </c>
      <c r="T2759" s="179">
        <v>13.5</v>
      </c>
      <c r="AD2759" s="179" t="s">
        <v>43</v>
      </c>
      <c r="AG2759" s="2" t="s">
        <v>3025</v>
      </c>
      <c r="AJ2759" s="1">
        <f t="shared" si="184"/>
        <v>0</v>
      </c>
      <c r="AK2759" s="1">
        <f t="shared" si="183"/>
        <v>-13.5</v>
      </c>
    </row>
    <row r="2760" spans="1:37" ht="47.25" customHeight="1">
      <c r="A2760" s="179" t="s">
        <v>5349</v>
      </c>
      <c r="B2760" s="179" t="s">
        <v>11</v>
      </c>
      <c r="C2760" s="179" t="s">
        <v>1101</v>
      </c>
      <c r="D2760" s="169">
        <v>42561</v>
      </c>
      <c r="E2760" s="176">
        <v>0.25069444444444444</v>
      </c>
      <c r="F2760" s="169">
        <v>42561</v>
      </c>
      <c r="G2760" s="176">
        <v>0.27569444444444446</v>
      </c>
      <c r="H2760" s="176">
        <v>2.4999999999999998E-2</v>
      </c>
      <c r="I2760" s="179">
        <v>47</v>
      </c>
      <c r="J2760" s="179" t="s">
        <v>459</v>
      </c>
      <c r="K2760" s="179" t="s">
        <v>21</v>
      </c>
      <c r="L2760" s="179" t="s">
        <v>10</v>
      </c>
      <c r="M2760" s="179" t="s">
        <v>5721</v>
      </c>
      <c r="N2760" s="179" t="s">
        <v>3</v>
      </c>
      <c r="O2760" s="179" t="s">
        <v>8</v>
      </c>
      <c r="P2760" s="179" t="s">
        <v>5721</v>
      </c>
      <c r="Q2760" s="179" t="s">
        <v>4534</v>
      </c>
      <c r="R2760" s="179">
        <v>10</v>
      </c>
      <c r="S2760" s="179">
        <v>0.1</v>
      </c>
      <c r="T2760" s="179">
        <v>10.1</v>
      </c>
      <c r="AD2760" s="179" t="s">
        <v>43</v>
      </c>
      <c r="AG2760" s="2" t="s">
        <v>3025</v>
      </c>
      <c r="AJ2760" s="1">
        <f t="shared" si="184"/>
        <v>0</v>
      </c>
      <c r="AK2760" s="1">
        <f t="shared" si="183"/>
        <v>-10.1</v>
      </c>
    </row>
    <row r="2761" spans="1:37" ht="31.5" customHeight="1">
      <c r="A2761" s="179" t="s">
        <v>5349</v>
      </c>
      <c r="B2761" s="179" t="s">
        <v>11</v>
      </c>
      <c r="C2761" s="179" t="s">
        <v>873</v>
      </c>
      <c r="D2761" s="169">
        <v>42563</v>
      </c>
      <c r="E2761" s="176">
        <v>0.65</v>
      </c>
      <c r="F2761" s="169">
        <v>42563</v>
      </c>
      <c r="G2761" s="176">
        <v>0.65</v>
      </c>
      <c r="H2761" s="176">
        <v>0</v>
      </c>
      <c r="I2761" s="179">
        <v>18</v>
      </c>
      <c r="J2761" s="179" t="s">
        <v>459</v>
      </c>
      <c r="K2761" s="179" t="s">
        <v>9</v>
      </c>
      <c r="L2761" s="179" t="s">
        <v>10</v>
      </c>
      <c r="M2761" s="179" t="s">
        <v>6225</v>
      </c>
      <c r="N2761" s="179" t="s">
        <v>3</v>
      </c>
      <c r="O2761" s="179" t="s">
        <v>8</v>
      </c>
      <c r="P2761" s="179" t="s">
        <v>6225</v>
      </c>
      <c r="Q2761" s="179" t="s">
        <v>4534</v>
      </c>
      <c r="R2761" s="179">
        <v>1</v>
      </c>
      <c r="S2761" s="179">
        <v>5</v>
      </c>
      <c r="T2761" s="179">
        <v>6</v>
      </c>
      <c r="AD2761" s="179" t="s">
        <v>43</v>
      </c>
      <c r="AG2761" s="2" t="s">
        <v>2941</v>
      </c>
      <c r="AJ2761" s="1">
        <f t="shared" si="184"/>
        <v>0</v>
      </c>
      <c r="AK2761" s="1">
        <f t="shared" si="183"/>
        <v>-6</v>
      </c>
    </row>
    <row r="2762" spans="1:37" ht="31.5" customHeight="1">
      <c r="A2762" s="179" t="s">
        <v>5349</v>
      </c>
      <c r="B2762" s="179" t="s">
        <v>11</v>
      </c>
      <c r="C2762" s="179" t="s">
        <v>873</v>
      </c>
      <c r="D2762" s="169">
        <v>42563</v>
      </c>
      <c r="E2762" s="176">
        <v>0.67499999999999993</v>
      </c>
      <c r="F2762" s="169">
        <v>42563</v>
      </c>
      <c r="G2762" s="176">
        <v>0.67499999999999993</v>
      </c>
      <c r="H2762" s="176">
        <v>0</v>
      </c>
      <c r="I2762" s="179">
        <v>24</v>
      </c>
      <c r="J2762" s="179" t="s">
        <v>459</v>
      </c>
      <c r="K2762" s="179" t="s">
        <v>9</v>
      </c>
      <c r="L2762" s="179" t="s">
        <v>10</v>
      </c>
      <c r="M2762" s="179" t="s">
        <v>6226</v>
      </c>
      <c r="N2762" s="179">
        <v>35</v>
      </c>
      <c r="O2762" s="179" t="s">
        <v>8</v>
      </c>
      <c r="P2762" s="179" t="s">
        <v>6226</v>
      </c>
      <c r="Q2762" s="179" t="s">
        <v>4534</v>
      </c>
      <c r="R2762" s="179">
        <v>1.4</v>
      </c>
      <c r="S2762" s="179">
        <v>2.7</v>
      </c>
      <c r="T2762" s="179">
        <v>4.0999999999999996</v>
      </c>
      <c r="AD2762" s="179" t="s">
        <v>43</v>
      </c>
      <c r="AG2762" s="2" t="s">
        <v>2941</v>
      </c>
      <c r="AJ2762" s="1">
        <f t="shared" si="184"/>
        <v>0</v>
      </c>
      <c r="AK2762" s="1">
        <f t="shared" si="183"/>
        <v>-4.0999999999999996</v>
      </c>
    </row>
    <row r="2763" spans="1:37" ht="31.5" customHeight="1">
      <c r="A2763" s="179" t="s">
        <v>5349</v>
      </c>
      <c r="B2763" s="179" t="s">
        <v>11</v>
      </c>
      <c r="C2763" s="179" t="s">
        <v>873</v>
      </c>
      <c r="D2763" s="169">
        <v>42563</v>
      </c>
      <c r="E2763" s="176">
        <v>0.68055555555555547</v>
      </c>
      <c r="F2763" s="169">
        <v>42563</v>
      </c>
      <c r="G2763" s="176">
        <v>0.75069444444444444</v>
      </c>
      <c r="H2763" s="68">
        <v>7.013888888888889E-2</v>
      </c>
      <c r="I2763" s="179">
        <v>12</v>
      </c>
      <c r="J2763" s="179" t="s">
        <v>144</v>
      </c>
      <c r="K2763" s="179" t="s">
        <v>15</v>
      </c>
      <c r="L2763" s="179" t="s">
        <v>10</v>
      </c>
      <c r="M2763" s="179" t="s">
        <v>6227</v>
      </c>
      <c r="N2763" s="179" t="s">
        <v>3</v>
      </c>
      <c r="O2763" s="179" t="s">
        <v>8</v>
      </c>
      <c r="P2763" s="179" t="s">
        <v>6227</v>
      </c>
      <c r="Q2763" s="179" t="s">
        <v>6545</v>
      </c>
      <c r="R2763" s="179">
        <v>0.9</v>
      </c>
      <c r="S2763" s="179">
        <v>1.4</v>
      </c>
      <c r="T2763" s="179">
        <v>2.2999999999999998</v>
      </c>
      <c r="U2763" s="2" t="s">
        <v>7</v>
      </c>
      <c r="V2763" s="2">
        <v>1992</v>
      </c>
      <c r="W2763" s="2" t="s">
        <v>47</v>
      </c>
      <c r="X2763" s="2" t="s">
        <v>12334</v>
      </c>
      <c r="Y2763" s="2" t="s">
        <v>12397</v>
      </c>
      <c r="Z2763" s="2">
        <v>50</v>
      </c>
      <c r="AA2763" s="2">
        <v>2017</v>
      </c>
      <c r="AB2763" s="2">
        <v>0</v>
      </c>
      <c r="AC2763" s="123">
        <v>42556</v>
      </c>
      <c r="AD2763" s="179" t="s">
        <v>43</v>
      </c>
      <c r="AE2763" s="785"/>
      <c r="AF2763" s="785"/>
      <c r="AG2763" s="2" t="s">
        <v>2941</v>
      </c>
      <c r="AJ2763" s="1">
        <f t="shared" si="184"/>
        <v>0</v>
      </c>
      <c r="AK2763" s="1">
        <f t="shared" si="183"/>
        <v>-2.2999999999999998</v>
      </c>
    </row>
    <row r="2764" spans="1:37" ht="78.75" customHeight="1">
      <c r="A2764" s="179" t="s">
        <v>5349</v>
      </c>
      <c r="B2764" s="115" t="s">
        <v>11</v>
      </c>
      <c r="C2764" s="179" t="s">
        <v>1101</v>
      </c>
      <c r="D2764" s="169">
        <v>42564</v>
      </c>
      <c r="E2764" s="176">
        <v>0.40972222222222227</v>
      </c>
      <c r="F2764" s="169">
        <v>42564</v>
      </c>
      <c r="G2764" s="176">
        <v>0.40972222222222227</v>
      </c>
      <c r="H2764" s="176">
        <v>0</v>
      </c>
      <c r="I2764" s="179">
        <v>53</v>
      </c>
      <c r="J2764" s="179" t="s">
        <v>459</v>
      </c>
      <c r="K2764" s="179"/>
      <c r="L2764" s="179" t="s">
        <v>4</v>
      </c>
      <c r="M2764" s="179" t="s">
        <v>6546</v>
      </c>
      <c r="N2764" s="179">
        <v>35</v>
      </c>
      <c r="O2764" s="179" t="s">
        <v>14</v>
      </c>
      <c r="P2764" s="179" t="s">
        <v>6547</v>
      </c>
      <c r="Q2764" s="61" t="s">
        <v>6548</v>
      </c>
      <c r="R2764" s="179">
        <v>2.6</v>
      </c>
      <c r="S2764" s="179">
        <v>8.3000000000000007</v>
      </c>
      <c r="T2764" s="179">
        <v>10.9</v>
      </c>
      <c r="U2764" s="2" t="s">
        <v>35</v>
      </c>
      <c r="AD2764" s="179" t="s">
        <v>0</v>
      </c>
      <c r="AG2764" s="2" t="s">
        <v>3025</v>
      </c>
      <c r="AJ2764" s="1">
        <f t="shared" si="184"/>
        <v>0</v>
      </c>
      <c r="AK2764" s="1">
        <f t="shared" si="183"/>
        <v>-10.9</v>
      </c>
    </row>
    <row r="2765" spans="1:37" ht="31.5">
      <c r="A2765" s="179" t="s">
        <v>5349</v>
      </c>
      <c r="B2765" s="179" t="s">
        <v>11</v>
      </c>
      <c r="C2765" s="179" t="s">
        <v>873</v>
      </c>
      <c r="D2765" s="169">
        <v>42565</v>
      </c>
      <c r="E2765" s="176">
        <v>0.84375</v>
      </c>
      <c r="F2765" s="169">
        <v>42565</v>
      </c>
      <c r="G2765" s="176">
        <v>0.84375</v>
      </c>
      <c r="H2765" s="176">
        <v>0</v>
      </c>
      <c r="I2765" s="179">
        <v>110</v>
      </c>
      <c r="J2765" s="179" t="s">
        <v>144</v>
      </c>
      <c r="K2765" s="179" t="s">
        <v>9</v>
      </c>
      <c r="L2765" s="179" t="s">
        <v>10</v>
      </c>
      <c r="M2765" s="179" t="s">
        <v>6549</v>
      </c>
      <c r="N2765" s="179">
        <v>35</v>
      </c>
      <c r="O2765" s="179" t="s">
        <v>8</v>
      </c>
      <c r="P2765" s="179" t="s">
        <v>6549</v>
      </c>
      <c r="Q2765" s="179" t="s">
        <v>4534</v>
      </c>
      <c r="R2765" s="179">
        <v>20</v>
      </c>
      <c r="S2765" s="179">
        <v>8.5</v>
      </c>
      <c r="T2765" s="179">
        <v>28.5</v>
      </c>
      <c r="AD2765" s="179" t="s">
        <v>43</v>
      </c>
      <c r="AG2765" s="2" t="s">
        <v>2941</v>
      </c>
      <c r="AJ2765" s="1">
        <f t="shared" si="184"/>
        <v>0</v>
      </c>
      <c r="AK2765" s="1">
        <f t="shared" si="183"/>
        <v>-28.5</v>
      </c>
    </row>
    <row r="2766" spans="1:37" ht="31.5">
      <c r="A2766" s="179" t="s">
        <v>5349</v>
      </c>
      <c r="B2766" s="179" t="s">
        <v>11</v>
      </c>
      <c r="C2766" s="179" t="s">
        <v>873</v>
      </c>
      <c r="D2766" s="169">
        <v>42565</v>
      </c>
      <c r="E2766" s="176">
        <v>0.84375</v>
      </c>
      <c r="F2766" s="169">
        <v>42565</v>
      </c>
      <c r="G2766" s="176">
        <v>0.84375</v>
      </c>
      <c r="H2766" s="176">
        <v>0</v>
      </c>
      <c r="I2766" s="179">
        <v>132</v>
      </c>
      <c r="J2766" s="179" t="s">
        <v>144</v>
      </c>
      <c r="K2766" s="179" t="s">
        <v>9</v>
      </c>
      <c r="L2766" s="179" t="s">
        <v>10</v>
      </c>
      <c r="M2766" s="179" t="s">
        <v>6550</v>
      </c>
      <c r="N2766" s="179">
        <v>35</v>
      </c>
      <c r="O2766" s="179" t="s">
        <v>8</v>
      </c>
      <c r="P2766" s="179" t="s">
        <v>6550</v>
      </c>
      <c r="Q2766" s="179" t="s">
        <v>4534</v>
      </c>
      <c r="R2766" s="179">
        <v>22.3</v>
      </c>
      <c r="S2766" s="179">
        <v>10</v>
      </c>
      <c r="T2766" s="179">
        <v>32.299999999999997</v>
      </c>
      <c r="AD2766" s="179" t="s">
        <v>43</v>
      </c>
      <c r="AG2766" s="2" t="s">
        <v>2941</v>
      </c>
      <c r="AJ2766" s="1">
        <f t="shared" si="184"/>
        <v>0</v>
      </c>
      <c r="AK2766" s="1">
        <f t="shared" si="183"/>
        <v>-32.299999999999997</v>
      </c>
    </row>
    <row r="2767" spans="1:37" ht="173.25" customHeight="1">
      <c r="A2767" s="179" t="s">
        <v>5349</v>
      </c>
      <c r="B2767" s="115" t="s">
        <v>11</v>
      </c>
      <c r="C2767" s="179" t="s">
        <v>1101</v>
      </c>
      <c r="D2767" s="169">
        <v>42565</v>
      </c>
      <c r="E2767" s="176">
        <v>0.7416666666666667</v>
      </c>
      <c r="F2767" s="169">
        <v>42565</v>
      </c>
      <c r="G2767" s="176">
        <v>0.7416666666666667</v>
      </c>
      <c r="H2767" s="176">
        <v>0</v>
      </c>
      <c r="I2767" s="179">
        <v>15</v>
      </c>
      <c r="J2767" s="179" t="s">
        <v>459</v>
      </c>
      <c r="K2767" s="179" t="s">
        <v>9</v>
      </c>
      <c r="L2767" s="179" t="s">
        <v>30</v>
      </c>
      <c r="M2767" s="179" t="s">
        <v>6551</v>
      </c>
      <c r="N2767" s="179" t="s">
        <v>3</v>
      </c>
      <c r="O2767" s="179" t="s">
        <v>8</v>
      </c>
      <c r="P2767" s="179" t="s">
        <v>6551</v>
      </c>
      <c r="Q2767" s="179" t="s">
        <v>6552</v>
      </c>
      <c r="R2767" s="179">
        <v>9</v>
      </c>
      <c r="S2767" s="179">
        <v>0.1</v>
      </c>
      <c r="T2767" s="179">
        <v>9.1</v>
      </c>
      <c r="U2767" s="2" t="s">
        <v>29</v>
      </c>
      <c r="AD2767" s="179" t="s">
        <v>28</v>
      </c>
      <c r="AG2767" s="2" t="s">
        <v>3025</v>
      </c>
      <c r="AJ2767" s="1">
        <f t="shared" si="184"/>
        <v>0</v>
      </c>
      <c r="AK2767" s="1">
        <f t="shared" si="183"/>
        <v>-9.1</v>
      </c>
    </row>
    <row r="2768" spans="1:37" ht="63" customHeight="1">
      <c r="A2768" s="179" t="s">
        <v>5349</v>
      </c>
      <c r="B2768" s="179" t="s">
        <v>11</v>
      </c>
      <c r="C2768" s="179" t="s">
        <v>1101</v>
      </c>
      <c r="D2768" s="169">
        <v>42566</v>
      </c>
      <c r="E2768" s="176">
        <v>0.8881944444444444</v>
      </c>
      <c r="F2768" s="169">
        <v>42566</v>
      </c>
      <c r="G2768" s="176">
        <v>0.8881944444444444</v>
      </c>
      <c r="H2768" s="176">
        <v>0</v>
      </c>
      <c r="I2768" s="179">
        <v>33</v>
      </c>
      <c r="J2768" s="179" t="s">
        <v>144</v>
      </c>
      <c r="K2768" s="179" t="s">
        <v>9</v>
      </c>
      <c r="L2768" s="179" t="s">
        <v>10</v>
      </c>
      <c r="M2768" s="179" t="s">
        <v>6315</v>
      </c>
      <c r="N2768" s="179" t="s">
        <v>3</v>
      </c>
      <c r="O2768" s="179" t="s">
        <v>8</v>
      </c>
      <c r="P2768" s="179" t="s">
        <v>6315</v>
      </c>
      <c r="Q2768" s="179" t="s">
        <v>4534</v>
      </c>
      <c r="R2768" s="179">
        <v>1.8</v>
      </c>
      <c r="S2768" s="179"/>
      <c r="T2768" s="179">
        <v>1.8</v>
      </c>
      <c r="AD2768" s="179" t="s">
        <v>43</v>
      </c>
      <c r="AG2768" s="2" t="s">
        <v>3025</v>
      </c>
      <c r="AJ2768" s="1">
        <f t="shared" si="184"/>
        <v>0</v>
      </c>
      <c r="AK2768" s="1">
        <f t="shared" si="183"/>
        <v>-1.8</v>
      </c>
    </row>
    <row r="2769" spans="1:37" ht="94.5" customHeight="1">
      <c r="A2769" s="179" t="s">
        <v>5349</v>
      </c>
      <c r="B2769" s="179" t="s">
        <v>11</v>
      </c>
      <c r="C2769" s="179" t="s">
        <v>873</v>
      </c>
      <c r="D2769" s="169">
        <v>42568</v>
      </c>
      <c r="E2769" s="176">
        <v>0.24652777777777779</v>
      </c>
      <c r="F2769" s="169">
        <v>42568</v>
      </c>
      <c r="G2769" s="176">
        <v>0.24652777777777779</v>
      </c>
      <c r="H2769" s="176">
        <v>0</v>
      </c>
      <c r="I2769" s="179">
        <v>11</v>
      </c>
      <c r="J2769" s="179" t="s">
        <v>144</v>
      </c>
      <c r="K2769" s="179" t="s">
        <v>9</v>
      </c>
      <c r="L2769" s="179" t="s">
        <v>10</v>
      </c>
      <c r="M2769" s="179" t="s">
        <v>6553</v>
      </c>
      <c r="N2769" s="179" t="s">
        <v>3</v>
      </c>
      <c r="O2769" s="179" t="s">
        <v>8</v>
      </c>
      <c r="P2769" s="179" t="s">
        <v>6554</v>
      </c>
      <c r="Q2769" s="179" t="s">
        <v>6349</v>
      </c>
      <c r="R2769" s="179">
        <v>2.2999999999999998</v>
      </c>
      <c r="S2769" s="179"/>
      <c r="T2769" s="179">
        <v>2.2999999999999998</v>
      </c>
      <c r="U2769" s="2" t="s">
        <v>29</v>
      </c>
      <c r="AD2769" s="179" t="s">
        <v>31</v>
      </c>
      <c r="AG2769" s="2" t="s">
        <v>12408</v>
      </c>
      <c r="AJ2769" s="1">
        <f t="shared" si="184"/>
        <v>0</v>
      </c>
      <c r="AK2769" s="1">
        <f t="shared" si="183"/>
        <v>-2.2999999999999998</v>
      </c>
    </row>
    <row r="2770" spans="1:37" ht="47.25">
      <c r="A2770" s="179" t="s">
        <v>5349</v>
      </c>
      <c r="B2770" s="115" t="s">
        <v>11</v>
      </c>
      <c r="C2770" s="179" t="s">
        <v>1101</v>
      </c>
      <c r="D2770" s="169">
        <v>42568</v>
      </c>
      <c r="E2770" s="176">
        <v>0.15347222222222223</v>
      </c>
      <c r="F2770" s="169">
        <v>42568</v>
      </c>
      <c r="G2770" s="176">
        <v>0.15347222222222223</v>
      </c>
      <c r="H2770" s="176">
        <v>0</v>
      </c>
      <c r="I2770" s="179">
        <v>7</v>
      </c>
      <c r="J2770" s="179" t="s">
        <v>459</v>
      </c>
      <c r="K2770" s="179" t="s">
        <v>9</v>
      </c>
      <c r="L2770" s="179" t="s">
        <v>10</v>
      </c>
      <c r="M2770" s="179" t="s">
        <v>6555</v>
      </c>
      <c r="N2770" s="179" t="s">
        <v>3</v>
      </c>
      <c r="O2770" s="179" t="s">
        <v>8</v>
      </c>
      <c r="P2770" s="179" t="s">
        <v>6350</v>
      </c>
      <c r="Q2770" s="61" t="s">
        <v>6556</v>
      </c>
      <c r="R2770" s="179">
        <v>1.3</v>
      </c>
      <c r="S2770" s="179"/>
      <c r="T2770" s="179">
        <v>1.3</v>
      </c>
      <c r="U2770" s="2" t="s">
        <v>29</v>
      </c>
      <c r="AD2770" s="179" t="s">
        <v>31</v>
      </c>
      <c r="AG2770" s="2" t="s">
        <v>3025</v>
      </c>
      <c r="AJ2770" s="1">
        <f t="shared" si="184"/>
        <v>0</v>
      </c>
      <c r="AK2770" s="1">
        <f t="shared" si="183"/>
        <v>-1.3</v>
      </c>
    </row>
    <row r="2771" spans="1:37" ht="31.5">
      <c r="A2771" s="179" t="s">
        <v>5349</v>
      </c>
      <c r="B2771" s="481" t="s">
        <v>11</v>
      </c>
      <c r="C2771" s="482" t="s">
        <v>873</v>
      </c>
      <c r="D2771" s="169">
        <v>42569</v>
      </c>
      <c r="E2771" s="176">
        <v>0.49305555555555558</v>
      </c>
      <c r="F2771" s="169">
        <v>42569</v>
      </c>
      <c r="G2771" s="176">
        <v>0.49305555555555558</v>
      </c>
      <c r="H2771" s="176">
        <v>0</v>
      </c>
      <c r="I2771" s="179">
        <v>6</v>
      </c>
      <c r="J2771" s="179" t="s">
        <v>576</v>
      </c>
      <c r="K2771" s="179" t="s">
        <v>9</v>
      </c>
      <c r="L2771" s="179" t="s">
        <v>17</v>
      </c>
      <c r="M2771" s="179" t="s">
        <v>6535</v>
      </c>
      <c r="N2771" s="179">
        <v>110</v>
      </c>
      <c r="O2771" s="179" t="s">
        <v>14</v>
      </c>
      <c r="P2771" s="179" t="s">
        <v>6535</v>
      </c>
      <c r="Q2771" s="179" t="s">
        <v>6536</v>
      </c>
      <c r="R2771" s="179">
        <v>1.3</v>
      </c>
      <c r="S2771" s="179"/>
      <c r="T2771" s="179">
        <v>1.3</v>
      </c>
      <c r="U2771" s="2" t="s">
        <v>39</v>
      </c>
      <c r="AD2771" s="179" t="s">
        <v>38</v>
      </c>
      <c r="AG2771" s="2" t="s">
        <v>2941</v>
      </c>
      <c r="AJ2771" s="1">
        <f t="shared" si="184"/>
        <v>0</v>
      </c>
      <c r="AK2771" s="1">
        <f t="shared" si="183"/>
        <v>-1.3</v>
      </c>
    </row>
    <row r="2772" spans="1:37" ht="31.5">
      <c r="A2772" s="179" t="s">
        <v>5349</v>
      </c>
      <c r="B2772" s="481" t="s">
        <v>11</v>
      </c>
      <c r="C2772" s="482" t="s">
        <v>873</v>
      </c>
      <c r="D2772" s="169">
        <v>42570</v>
      </c>
      <c r="E2772" s="176">
        <v>0.77777777777777779</v>
      </c>
      <c r="F2772" s="169">
        <v>42571</v>
      </c>
      <c r="G2772" s="176">
        <v>7.6388888888888895E-2</v>
      </c>
      <c r="H2772" s="176">
        <v>0.2986111111111111</v>
      </c>
      <c r="I2772" s="179">
        <v>9</v>
      </c>
      <c r="J2772" s="179" t="s">
        <v>4542</v>
      </c>
      <c r="K2772" s="482"/>
      <c r="L2772" s="482" t="s">
        <v>4</v>
      </c>
      <c r="M2772" s="179" t="s">
        <v>12409</v>
      </c>
      <c r="N2772" s="179">
        <v>0.4</v>
      </c>
      <c r="O2772" s="179" t="s">
        <v>26</v>
      </c>
      <c r="P2772" s="179" t="s">
        <v>12409</v>
      </c>
      <c r="Q2772" s="179" t="s">
        <v>12410</v>
      </c>
      <c r="R2772" s="170">
        <v>0.1</v>
      </c>
      <c r="S2772" s="179"/>
      <c r="T2772" s="179">
        <v>0.1</v>
      </c>
      <c r="Y2772" s="123"/>
      <c r="AA2772" s="123"/>
      <c r="AD2772" s="179" t="s">
        <v>0</v>
      </c>
      <c r="AG2772" s="2" t="s">
        <v>2941</v>
      </c>
      <c r="AJ2772" s="1">
        <f t="shared" si="184"/>
        <v>0</v>
      </c>
      <c r="AK2772" s="1">
        <f t="shared" si="183"/>
        <v>-0.1</v>
      </c>
    </row>
    <row r="2773" spans="1:37" ht="31.5">
      <c r="A2773" s="179" t="s">
        <v>5349</v>
      </c>
      <c r="B2773" s="481" t="s">
        <v>11</v>
      </c>
      <c r="C2773" s="482" t="s">
        <v>873</v>
      </c>
      <c r="D2773" s="169">
        <v>42571</v>
      </c>
      <c r="E2773" s="176">
        <v>0.63263888888888886</v>
      </c>
      <c r="F2773" s="169" t="s">
        <v>6537</v>
      </c>
      <c r="G2773" s="176">
        <v>0.63263888888888886</v>
      </c>
      <c r="H2773" s="176">
        <v>0</v>
      </c>
      <c r="I2773" s="179">
        <v>24</v>
      </c>
      <c r="J2773" s="179" t="s">
        <v>144</v>
      </c>
      <c r="K2773" s="179"/>
      <c r="L2773" s="484" t="s">
        <v>4</v>
      </c>
      <c r="M2773" s="179" t="s">
        <v>6538</v>
      </c>
      <c r="N2773" s="179">
        <v>35</v>
      </c>
      <c r="O2773" s="179" t="s">
        <v>14</v>
      </c>
      <c r="P2773" s="179" t="s">
        <v>6538</v>
      </c>
      <c r="Q2773" s="179" t="s">
        <v>6807</v>
      </c>
      <c r="R2773" s="179">
        <v>8</v>
      </c>
      <c r="S2773" s="179">
        <v>2</v>
      </c>
      <c r="T2773" s="179">
        <v>10</v>
      </c>
      <c r="U2773" s="2" t="s">
        <v>39</v>
      </c>
      <c r="V2773" s="2">
        <v>2010</v>
      </c>
      <c r="W2773" s="2" t="s">
        <v>12411</v>
      </c>
      <c r="X2773" s="2" t="s">
        <v>3493</v>
      </c>
      <c r="Y2773" s="123">
        <v>42475</v>
      </c>
      <c r="Z2773" s="2">
        <v>100</v>
      </c>
      <c r="AA2773" s="123">
        <v>42840</v>
      </c>
      <c r="AB2773" s="2">
        <v>0</v>
      </c>
      <c r="AC2773" s="2" t="s">
        <v>141</v>
      </c>
      <c r="AD2773" s="179" t="s">
        <v>0</v>
      </c>
      <c r="AG2773" s="2" t="s">
        <v>2941</v>
      </c>
      <c r="AJ2773" s="1">
        <f t="shared" si="184"/>
        <v>0</v>
      </c>
      <c r="AK2773" s="1">
        <f t="shared" si="183"/>
        <v>-10</v>
      </c>
    </row>
    <row r="2774" spans="1:37" ht="63" customHeight="1">
      <c r="A2774" s="179" t="s">
        <v>5349</v>
      </c>
      <c r="B2774" s="179" t="s">
        <v>11</v>
      </c>
      <c r="C2774" s="179" t="s">
        <v>873</v>
      </c>
      <c r="D2774" s="169">
        <v>42571</v>
      </c>
      <c r="E2774" s="176">
        <v>0.8666666666666667</v>
      </c>
      <c r="F2774" s="169">
        <v>42571</v>
      </c>
      <c r="G2774" s="176">
        <v>0.8666666666666667</v>
      </c>
      <c r="H2774" s="176">
        <v>0</v>
      </c>
      <c r="I2774" s="179">
        <v>9</v>
      </c>
      <c r="J2774" s="179" t="s">
        <v>144</v>
      </c>
      <c r="K2774" s="179" t="s">
        <v>9</v>
      </c>
      <c r="L2774" s="179" t="s">
        <v>30</v>
      </c>
      <c r="M2774" s="179" t="s">
        <v>6539</v>
      </c>
      <c r="N2774" s="179" t="s">
        <v>3</v>
      </c>
      <c r="O2774" s="179" t="s">
        <v>8</v>
      </c>
      <c r="P2774" s="179" t="s">
        <v>6540</v>
      </c>
      <c r="Q2774" s="179" t="s">
        <v>6808</v>
      </c>
      <c r="R2774" s="179">
        <v>4.9000000000000004</v>
      </c>
      <c r="S2774" s="179">
        <v>1.5</v>
      </c>
      <c r="T2774" s="179">
        <v>6.4</v>
      </c>
      <c r="U2774" s="2" t="s">
        <v>29</v>
      </c>
      <c r="AD2774" s="179" t="s">
        <v>28</v>
      </c>
      <c r="AG2774" s="2" t="s">
        <v>12408</v>
      </c>
      <c r="AJ2774" s="1">
        <f t="shared" si="184"/>
        <v>0</v>
      </c>
      <c r="AK2774" s="1">
        <f t="shared" si="183"/>
        <v>-6.4</v>
      </c>
    </row>
    <row r="2775" spans="1:37" ht="47.25" customHeight="1">
      <c r="A2775" s="179" t="s">
        <v>5349</v>
      </c>
      <c r="B2775" s="115" t="s">
        <v>11</v>
      </c>
      <c r="C2775" s="179" t="s">
        <v>1101</v>
      </c>
      <c r="D2775" s="169">
        <v>42573</v>
      </c>
      <c r="E2775" s="176">
        <v>0.78541666666666676</v>
      </c>
      <c r="F2775" s="169">
        <v>42573</v>
      </c>
      <c r="G2775" s="176">
        <v>0.78541666666666676</v>
      </c>
      <c r="H2775" s="176">
        <v>0</v>
      </c>
      <c r="I2775" s="179">
        <v>7</v>
      </c>
      <c r="J2775" s="179" t="s">
        <v>459</v>
      </c>
      <c r="K2775" s="179" t="s">
        <v>9</v>
      </c>
      <c r="L2775" s="179" t="s">
        <v>4</v>
      </c>
      <c r="M2775" s="179" t="s">
        <v>6670</v>
      </c>
      <c r="N2775" s="179" t="s">
        <v>3</v>
      </c>
      <c r="O2775" s="179" t="s">
        <v>8</v>
      </c>
      <c r="P2775" s="179" t="s">
        <v>6670</v>
      </c>
      <c r="Q2775" s="61" t="s">
        <v>6671</v>
      </c>
      <c r="R2775" s="179">
        <v>1</v>
      </c>
      <c r="S2775" s="179"/>
      <c r="T2775" s="179">
        <v>1</v>
      </c>
      <c r="U2775" s="2" t="s">
        <v>29</v>
      </c>
      <c r="AD2775" s="179" t="s">
        <v>31</v>
      </c>
      <c r="AG2775" s="2" t="s">
        <v>12412</v>
      </c>
      <c r="AJ2775" s="1">
        <f t="shared" si="184"/>
        <v>0</v>
      </c>
      <c r="AK2775" s="1">
        <f t="shared" si="183"/>
        <v>-1</v>
      </c>
    </row>
    <row r="2776" spans="1:37" ht="31.5" customHeight="1">
      <c r="A2776" s="179" t="s">
        <v>5349</v>
      </c>
      <c r="B2776" s="179" t="s">
        <v>11</v>
      </c>
      <c r="C2776" s="179" t="s">
        <v>873</v>
      </c>
      <c r="D2776" s="169">
        <v>42574</v>
      </c>
      <c r="E2776" s="176">
        <v>0.79513888888888884</v>
      </c>
      <c r="F2776" s="169">
        <v>42574</v>
      </c>
      <c r="G2776" s="176">
        <v>0.79513888888888884</v>
      </c>
      <c r="H2776" s="176">
        <v>0</v>
      </c>
      <c r="I2776" s="179">
        <v>92</v>
      </c>
      <c r="J2776" s="179" t="s">
        <v>144</v>
      </c>
      <c r="K2776" s="179" t="s">
        <v>5492</v>
      </c>
      <c r="L2776" s="179" t="s">
        <v>10</v>
      </c>
      <c r="M2776" s="179" t="s">
        <v>5495</v>
      </c>
      <c r="N2776" s="179">
        <v>35</v>
      </c>
      <c r="O2776" s="179" t="s">
        <v>8</v>
      </c>
      <c r="P2776" s="179" t="s">
        <v>5496</v>
      </c>
      <c r="Q2776" s="179" t="s">
        <v>4534</v>
      </c>
      <c r="R2776" s="179">
        <v>23.5</v>
      </c>
      <c r="S2776" s="179">
        <v>25.5</v>
      </c>
      <c r="T2776" s="179">
        <v>49</v>
      </c>
      <c r="AD2776" s="179" t="s">
        <v>43</v>
      </c>
      <c r="AG2776" s="2" t="s">
        <v>2941</v>
      </c>
      <c r="AJ2776" s="1">
        <f t="shared" si="184"/>
        <v>0</v>
      </c>
      <c r="AK2776" s="1">
        <f t="shared" si="183"/>
        <v>-49</v>
      </c>
    </row>
    <row r="2777" spans="1:37" ht="110.25" customHeight="1">
      <c r="A2777" s="179" t="s">
        <v>5349</v>
      </c>
      <c r="B2777" s="179" t="s">
        <v>11</v>
      </c>
      <c r="C2777" s="179" t="s">
        <v>873</v>
      </c>
      <c r="D2777" s="169">
        <v>42574</v>
      </c>
      <c r="E2777" s="176">
        <v>0.79513888888888884</v>
      </c>
      <c r="F2777" s="169">
        <v>42574</v>
      </c>
      <c r="G2777" s="176">
        <v>0.79513888888888884</v>
      </c>
      <c r="H2777" s="176">
        <v>0</v>
      </c>
      <c r="I2777" s="336">
        <v>197</v>
      </c>
      <c r="J2777" s="179" t="s">
        <v>144</v>
      </c>
      <c r="K2777" s="179" t="s">
        <v>6704</v>
      </c>
      <c r="L2777" s="179" t="s">
        <v>10</v>
      </c>
      <c r="M2777" s="179" t="s">
        <v>5497</v>
      </c>
      <c r="N2777" s="179">
        <v>35</v>
      </c>
      <c r="O2777" s="179" t="s">
        <v>8</v>
      </c>
      <c r="P2777" s="179" t="s">
        <v>5498</v>
      </c>
      <c r="Q2777" s="179" t="s">
        <v>6809</v>
      </c>
      <c r="R2777" s="179">
        <v>40</v>
      </c>
      <c r="S2777" s="179">
        <v>30</v>
      </c>
      <c r="T2777" s="179">
        <v>70</v>
      </c>
      <c r="AD2777" s="179" t="s">
        <v>43</v>
      </c>
      <c r="AG2777" s="2" t="s">
        <v>2941</v>
      </c>
      <c r="AJ2777" s="1">
        <f t="shared" si="184"/>
        <v>0</v>
      </c>
      <c r="AK2777" s="1">
        <f t="shared" si="183"/>
        <v>-70</v>
      </c>
    </row>
    <row r="2778" spans="1:37" ht="63" customHeight="1">
      <c r="A2778" s="179" t="s">
        <v>5349</v>
      </c>
      <c r="B2778" s="179" t="s">
        <v>11</v>
      </c>
      <c r="C2778" s="179" t="s">
        <v>1101</v>
      </c>
      <c r="D2778" s="169">
        <v>42575</v>
      </c>
      <c r="E2778" s="176">
        <v>0.23472222222222219</v>
      </c>
      <c r="F2778" s="169">
        <v>42575</v>
      </c>
      <c r="G2778" s="176">
        <v>0.23472222222222219</v>
      </c>
      <c r="H2778" s="176">
        <v>0</v>
      </c>
      <c r="I2778" s="179">
        <v>6</v>
      </c>
      <c r="J2778" s="179" t="s">
        <v>459</v>
      </c>
      <c r="K2778" s="179" t="s">
        <v>9</v>
      </c>
      <c r="L2778" s="179" t="s">
        <v>10</v>
      </c>
      <c r="M2778" s="179" t="s">
        <v>6746</v>
      </c>
      <c r="N2778" s="179" t="s">
        <v>3</v>
      </c>
      <c r="O2778" s="179" t="s">
        <v>8</v>
      </c>
      <c r="P2778" s="179" t="s">
        <v>6670</v>
      </c>
      <c r="Q2778" s="179" t="s">
        <v>4534</v>
      </c>
      <c r="R2778" s="179">
        <v>0.9</v>
      </c>
      <c r="S2778" s="179"/>
      <c r="T2778" s="179">
        <v>0.9</v>
      </c>
      <c r="AD2778" s="179" t="s">
        <v>31</v>
      </c>
      <c r="AG2778" s="2" t="s">
        <v>3025</v>
      </c>
      <c r="AJ2778" s="1">
        <f t="shared" si="184"/>
        <v>0</v>
      </c>
      <c r="AK2778" s="1">
        <f t="shared" si="183"/>
        <v>-0.9</v>
      </c>
    </row>
    <row r="2779" spans="1:37" ht="78.75" customHeight="1">
      <c r="A2779" s="179" t="s">
        <v>5349</v>
      </c>
      <c r="B2779" s="179" t="s">
        <v>11</v>
      </c>
      <c r="C2779" s="179" t="s">
        <v>873</v>
      </c>
      <c r="D2779" s="169">
        <v>42575</v>
      </c>
      <c r="E2779" s="176">
        <v>0.73819444444444438</v>
      </c>
      <c r="F2779" s="169">
        <v>42575</v>
      </c>
      <c r="G2779" s="176">
        <v>0.75902777777777775</v>
      </c>
      <c r="H2779" s="176">
        <v>2.0833333333333332E-2</v>
      </c>
      <c r="I2779" s="179">
        <v>81</v>
      </c>
      <c r="J2779" s="179" t="s">
        <v>144</v>
      </c>
      <c r="K2779" s="179" t="s">
        <v>6810</v>
      </c>
      <c r="L2779" s="179" t="s">
        <v>10</v>
      </c>
      <c r="M2779" s="179" t="s">
        <v>6747</v>
      </c>
      <c r="N2779" s="179">
        <v>35</v>
      </c>
      <c r="O2779" s="179" t="s">
        <v>8</v>
      </c>
      <c r="P2779" s="179" t="s">
        <v>6747</v>
      </c>
      <c r="Q2779" s="179" t="s">
        <v>6811</v>
      </c>
      <c r="R2779" s="179">
        <v>18.8</v>
      </c>
      <c r="S2779" s="179">
        <v>30</v>
      </c>
      <c r="T2779" s="179">
        <v>48.8</v>
      </c>
      <c r="AD2779" s="179" t="s">
        <v>43</v>
      </c>
      <c r="AG2779" s="2" t="s">
        <v>2941</v>
      </c>
      <c r="AJ2779" s="1">
        <f t="shared" si="184"/>
        <v>0</v>
      </c>
      <c r="AK2779" s="1">
        <f t="shared" ref="AK2779:AK2810" si="185">AJ2779-T2779</f>
        <v>-48.8</v>
      </c>
    </row>
    <row r="2780" spans="1:37" ht="78.75" customHeight="1">
      <c r="A2780" s="179" t="s">
        <v>5349</v>
      </c>
      <c r="B2780" s="179" t="s">
        <v>11</v>
      </c>
      <c r="C2780" s="179" t="s">
        <v>873</v>
      </c>
      <c r="D2780" s="169">
        <v>42579</v>
      </c>
      <c r="E2780" s="176">
        <v>0.55347222222222225</v>
      </c>
      <c r="F2780" s="169">
        <v>42579</v>
      </c>
      <c r="G2780" s="176">
        <v>0.55347222222222225</v>
      </c>
      <c r="H2780" s="176">
        <v>0</v>
      </c>
      <c r="I2780" s="179">
        <v>10</v>
      </c>
      <c r="J2780" s="179" t="s">
        <v>303</v>
      </c>
      <c r="K2780" s="179" t="s">
        <v>9</v>
      </c>
      <c r="L2780" s="179" t="s">
        <v>10</v>
      </c>
      <c r="M2780" s="179" t="s">
        <v>6812</v>
      </c>
      <c r="N2780" s="179" t="s">
        <v>3</v>
      </c>
      <c r="O2780" s="179" t="s">
        <v>8</v>
      </c>
      <c r="P2780" s="179" t="s">
        <v>6812</v>
      </c>
      <c r="Q2780" s="179" t="s">
        <v>4534</v>
      </c>
      <c r="R2780" s="179">
        <v>5</v>
      </c>
      <c r="S2780" s="179">
        <v>0.1</v>
      </c>
      <c r="T2780" s="179">
        <v>5.0999999999999996</v>
      </c>
      <c r="AD2780" s="179" t="s">
        <v>43</v>
      </c>
      <c r="AG2780" s="2" t="s">
        <v>2941</v>
      </c>
      <c r="AJ2780" s="1">
        <f t="shared" si="184"/>
        <v>0</v>
      </c>
      <c r="AK2780" s="1">
        <f t="shared" si="185"/>
        <v>-5.0999999999999996</v>
      </c>
    </row>
    <row r="2781" spans="1:37" ht="31.5" customHeight="1">
      <c r="A2781" s="179" t="s">
        <v>5349</v>
      </c>
      <c r="B2781" s="179" t="s">
        <v>11</v>
      </c>
      <c r="C2781" s="179" t="s">
        <v>873</v>
      </c>
      <c r="D2781" s="169">
        <v>42579</v>
      </c>
      <c r="E2781" s="176">
        <v>0.55347222222222225</v>
      </c>
      <c r="F2781" s="169">
        <v>42579</v>
      </c>
      <c r="G2781" s="176">
        <v>0.55347222222222225</v>
      </c>
      <c r="H2781" s="176">
        <v>0</v>
      </c>
      <c r="I2781" s="179">
        <v>11</v>
      </c>
      <c r="J2781" s="179" t="s">
        <v>303</v>
      </c>
      <c r="K2781" s="179" t="s">
        <v>9</v>
      </c>
      <c r="L2781" s="179" t="s">
        <v>10</v>
      </c>
      <c r="M2781" s="179" t="s">
        <v>7203</v>
      </c>
      <c r="N2781" s="179" t="s">
        <v>3</v>
      </c>
      <c r="O2781" s="179" t="s">
        <v>8</v>
      </c>
      <c r="P2781" s="179" t="s">
        <v>7203</v>
      </c>
      <c r="Q2781" s="179" t="s">
        <v>4534</v>
      </c>
      <c r="R2781" s="179">
        <v>5</v>
      </c>
      <c r="S2781" s="179">
        <v>0.3</v>
      </c>
      <c r="T2781" s="179">
        <v>5.3</v>
      </c>
      <c r="AD2781" s="179" t="s">
        <v>43</v>
      </c>
      <c r="AG2781" s="2" t="s">
        <v>2941</v>
      </c>
      <c r="AJ2781" s="1">
        <f t="shared" si="184"/>
        <v>0</v>
      </c>
      <c r="AK2781" s="1">
        <f t="shared" si="185"/>
        <v>-5.3</v>
      </c>
    </row>
    <row r="2782" spans="1:37" ht="31.5" customHeight="1">
      <c r="A2782" s="179" t="s">
        <v>5349</v>
      </c>
      <c r="B2782" s="179" t="s">
        <v>11</v>
      </c>
      <c r="C2782" s="179" t="s">
        <v>1101</v>
      </c>
      <c r="D2782" s="169">
        <v>42579</v>
      </c>
      <c r="E2782" s="176">
        <v>0.60972222222222217</v>
      </c>
      <c r="F2782" s="169">
        <v>42579</v>
      </c>
      <c r="G2782" s="176">
        <v>0.66666666666666663</v>
      </c>
      <c r="H2782" s="176">
        <v>5.6944444444444443E-2</v>
      </c>
      <c r="I2782" s="179">
        <v>47</v>
      </c>
      <c r="J2782" s="179" t="s">
        <v>1689</v>
      </c>
      <c r="K2782" s="179"/>
      <c r="L2782" s="177" t="s">
        <v>10</v>
      </c>
      <c r="M2782" s="179" t="s">
        <v>5721</v>
      </c>
      <c r="N2782" s="179" t="s">
        <v>3</v>
      </c>
      <c r="O2782" s="179" t="s">
        <v>8</v>
      </c>
      <c r="P2782" s="179" t="s">
        <v>5721</v>
      </c>
      <c r="Q2782" s="179" t="s">
        <v>7204</v>
      </c>
      <c r="R2782" s="179">
        <v>5.8</v>
      </c>
      <c r="S2782" s="179">
        <v>0.5</v>
      </c>
      <c r="T2782" s="179">
        <v>6.3</v>
      </c>
      <c r="U2782" s="2" t="s">
        <v>7</v>
      </c>
      <c r="AD2782" s="179" t="s">
        <v>43</v>
      </c>
      <c r="AG2782" s="2" t="s">
        <v>12413</v>
      </c>
      <c r="AJ2782" s="1">
        <f t="shared" si="184"/>
        <v>0</v>
      </c>
      <c r="AK2782" s="1">
        <f t="shared" si="185"/>
        <v>-6.3</v>
      </c>
    </row>
    <row r="2783" spans="1:37" ht="78.75" customHeight="1">
      <c r="A2783" s="179" t="s">
        <v>6868</v>
      </c>
      <c r="B2783" s="179" t="s">
        <v>11</v>
      </c>
      <c r="C2783" s="179" t="s">
        <v>873</v>
      </c>
      <c r="D2783" s="169">
        <v>42596</v>
      </c>
      <c r="E2783" s="176">
        <v>0.44722222222222219</v>
      </c>
      <c r="F2783" s="169" t="s">
        <v>8112</v>
      </c>
      <c r="G2783" s="176">
        <v>0.47916666666666669</v>
      </c>
      <c r="H2783" s="176">
        <v>3.1944444444444449E-2</v>
      </c>
      <c r="I2783" s="179">
        <v>13</v>
      </c>
      <c r="J2783" s="179" t="s">
        <v>1689</v>
      </c>
      <c r="K2783" s="179"/>
      <c r="L2783" s="484" t="s">
        <v>4</v>
      </c>
      <c r="M2783" s="179" t="s">
        <v>7579</v>
      </c>
      <c r="N2783" s="179" t="s">
        <v>3</v>
      </c>
      <c r="O2783" s="179" t="s">
        <v>8</v>
      </c>
      <c r="P2783" s="179" t="s">
        <v>7579</v>
      </c>
      <c r="Q2783" s="179" t="s">
        <v>7580</v>
      </c>
      <c r="R2783" s="179">
        <v>5.3</v>
      </c>
      <c r="S2783" s="179"/>
      <c r="T2783" s="179">
        <v>5.3</v>
      </c>
      <c r="U2783" s="2" t="s">
        <v>45</v>
      </c>
      <c r="V2783" s="2">
        <v>1992</v>
      </c>
      <c r="W2783" s="2" t="s">
        <v>12414</v>
      </c>
      <c r="X2783" s="2" t="s">
        <v>12350</v>
      </c>
      <c r="Y2783" s="123">
        <v>41410</v>
      </c>
      <c r="Z2783" s="149">
        <v>1</v>
      </c>
      <c r="AA2783" s="2" t="s">
        <v>12415</v>
      </c>
      <c r="AB2783" s="2">
        <v>3</v>
      </c>
      <c r="AC2783" s="123">
        <v>42222</v>
      </c>
      <c r="AD2783" s="179" t="s">
        <v>0</v>
      </c>
      <c r="AG2783" s="2" t="s">
        <v>2941</v>
      </c>
      <c r="AJ2783" s="1">
        <f t="shared" si="184"/>
        <v>0</v>
      </c>
      <c r="AK2783" s="1">
        <f t="shared" si="185"/>
        <v>-5.3</v>
      </c>
    </row>
    <row r="2784" spans="1:37" ht="58.5" customHeight="1">
      <c r="A2784" s="179" t="s">
        <v>6868</v>
      </c>
      <c r="B2784" s="179" t="s">
        <v>11</v>
      </c>
      <c r="C2784" s="179" t="s">
        <v>873</v>
      </c>
      <c r="D2784" s="169">
        <v>42597</v>
      </c>
      <c r="E2784" s="176">
        <v>0.7895833333333333</v>
      </c>
      <c r="F2784" s="169">
        <v>42597</v>
      </c>
      <c r="G2784" s="176">
        <v>0.7895833333333333</v>
      </c>
      <c r="H2784" s="176">
        <v>0</v>
      </c>
      <c r="I2784" s="179">
        <v>142</v>
      </c>
      <c r="J2784" s="179" t="s">
        <v>144</v>
      </c>
      <c r="K2784" s="179" t="s">
        <v>5492</v>
      </c>
      <c r="L2784" s="179" t="s">
        <v>10</v>
      </c>
      <c r="M2784" s="179" t="s">
        <v>7615</v>
      </c>
      <c r="N2784" s="179">
        <v>35</v>
      </c>
      <c r="O2784" s="179" t="s">
        <v>8</v>
      </c>
      <c r="P2784" s="179" t="s">
        <v>7616</v>
      </c>
      <c r="Q2784" s="179" t="s">
        <v>4534</v>
      </c>
      <c r="R2784" s="179">
        <v>8</v>
      </c>
      <c r="S2784" s="179">
        <v>30</v>
      </c>
      <c r="T2784" s="179">
        <v>38</v>
      </c>
      <c r="U2784" s="2" t="s">
        <v>29</v>
      </c>
      <c r="V2784" s="2">
        <v>1988</v>
      </c>
      <c r="X2784" s="2" t="s">
        <v>2932</v>
      </c>
      <c r="Y2784" s="2" t="s">
        <v>12416</v>
      </c>
      <c r="Z2784" s="149">
        <v>0.98</v>
      </c>
      <c r="AA2784" s="2">
        <v>2018</v>
      </c>
      <c r="AB2784" s="2">
        <v>0</v>
      </c>
      <c r="AC2784" s="123">
        <v>42377</v>
      </c>
      <c r="AD2784" s="179" t="s">
        <v>43</v>
      </c>
      <c r="AG2784" s="2" t="s">
        <v>2941</v>
      </c>
      <c r="AJ2784" s="1">
        <f t="shared" si="184"/>
        <v>0</v>
      </c>
      <c r="AK2784" s="1">
        <f t="shared" si="185"/>
        <v>-38</v>
      </c>
    </row>
    <row r="2785" spans="1:37" ht="91.5" customHeight="1">
      <c r="A2785" s="179" t="s">
        <v>6868</v>
      </c>
      <c r="B2785" s="179" t="s">
        <v>11</v>
      </c>
      <c r="C2785" s="179" t="s">
        <v>873</v>
      </c>
      <c r="D2785" s="169">
        <v>42597</v>
      </c>
      <c r="E2785" s="176">
        <v>0.7895833333333333</v>
      </c>
      <c r="F2785" s="169">
        <v>42597</v>
      </c>
      <c r="G2785" s="176">
        <v>0.7895833333333333</v>
      </c>
      <c r="H2785" s="176">
        <v>0</v>
      </c>
      <c r="I2785" s="336" t="s">
        <v>8113</v>
      </c>
      <c r="J2785" s="179" t="s">
        <v>144</v>
      </c>
      <c r="K2785" s="179" t="s">
        <v>5492</v>
      </c>
      <c r="L2785" s="179" t="s">
        <v>10</v>
      </c>
      <c r="M2785" s="179" t="s">
        <v>7617</v>
      </c>
      <c r="N2785" s="179">
        <v>35</v>
      </c>
      <c r="O2785" s="179" t="s">
        <v>8</v>
      </c>
      <c r="P2785" s="179" t="s">
        <v>7618</v>
      </c>
      <c r="Q2785" s="179" t="s">
        <v>4534</v>
      </c>
      <c r="R2785" s="179">
        <v>7</v>
      </c>
      <c r="S2785" s="179">
        <v>30.5</v>
      </c>
      <c r="T2785" s="179">
        <v>37.5</v>
      </c>
      <c r="U2785" s="2" t="s">
        <v>29</v>
      </c>
      <c r="V2785" s="2">
        <v>1988</v>
      </c>
      <c r="X2785" s="2" t="s">
        <v>2932</v>
      </c>
      <c r="Y2785" s="2" t="s">
        <v>12417</v>
      </c>
      <c r="Z2785" s="149">
        <v>0.95</v>
      </c>
      <c r="AA2785" s="2">
        <v>2018</v>
      </c>
      <c r="AB2785" s="2">
        <v>0</v>
      </c>
      <c r="AC2785" s="123">
        <v>42377</v>
      </c>
      <c r="AD2785" s="179" t="s">
        <v>43</v>
      </c>
      <c r="AG2785" s="2" t="s">
        <v>2941</v>
      </c>
      <c r="AJ2785" s="1">
        <f t="shared" si="184"/>
        <v>0</v>
      </c>
      <c r="AK2785" s="1">
        <f t="shared" si="185"/>
        <v>-37.5</v>
      </c>
    </row>
    <row r="2786" spans="1:37" ht="94.5" customHeight="1">
      <c r="A2786" s="179" t="s">
        <v>6868</v>
      </c>
      <c r="B2786" s="179" t="s">
        <v>11</v>
      </c>
      <c r="C2786" s="179" t="s">
        <v>873</v>
      </c>
      <c r="D2786" s="169">
        <v>42597</v>
      </c>
      <c r="E2786" s="176">
        <v>0.78263888888888899</v>
      </c>
      <c r="F2786" s="169">
        <v>42597</v>
      </c>
      <c r="G2786" s="176">
        <v>0.78263888888888899</v>
      </c>
      <c r="H2786" s="176">
        <v>0</v>
      </c>
      <c r="I2786" s="179">
        <v>26</v>
      </c>
      <c r="J2786" s="179" t="s">
        <v>459</v>
      </c>
      <c r="K2786" s="179" t="s">
        <v>9</v>
      </c>
      <c r="L2786" s="179" t="s">
        <v>10</v>
      </c>
      <c r="M2786" s="179" t="s">
        <v>7619</v>
      </c>
      <c r="N2786" s="179" t="s">
        <v>3</v>
      </c>
      <c r="O2786" s="179" t="s">
        <v>8</v>
      </c>
      <c r="P2786" s="179" t="s">
        <v>7619</v>
      </c>
      <c r="Q2786" s="179" t="s">
        <v>4534</v>
      </c>
      <c r="R2786" s="179">
        <v>3</v>
      </c>
      <c r="S2786" s="179">
        <v>7</v>
      </c>
      <c r="T2786" s="179">
        <v>10</v>
      </c>
      <c r="U2786" s="2" t="s">
        <v>29</v>
      </c>
      <c r="V2786" s="2">
        <v>1984</v>
      </c>
      <c r="X2786" s="2" t="s">
        <v>2932</v>
      </c>
      <c r="Y2786" s="2" t="s">
        <v>12418</v>
      </c>
      <c r="Z2786" s="149">
        <v>0.95</v>
      </c>
      <c r="AA2786" s="2">
        <v>2016</v>
      </c>
      <c r="AB2786" s="2">
        <v>2</v>
      </c>
      <c r="AC2786" s="123">
        <v>42505</v>
      </c>
      <c r="AD2786" s="179" t="s">
        <v>43</v>
      </c>
      <c r="AG2786" s="2" t="s">
        <v>2941</v>
      </c>
      <c r="AJ2786" s="1">
        <f t="shared" si="184"/>
        <v>0</v>
      </c>
      <c r="AK2786" s="1">
        <f t="shared" si="185"/>
        <v>-10</v>
      </c>
    </row>
    <row r="2787" spans="1:37" ht="94.5" customHeight="1">
      <c r="A2787" s="179" t="s">
        <v>6868</v>
      </c>
      <c r="B2787" s="179" t="s">
        <v>11</v>
      </c>
      <c r="C2787" s="179" t="s">
        <v>873</v>
      </c>
      <c r="D2787" s="169">
        <v>42597</v>
      </c>
      <c r="E2787" s="176">
        <v>0.81527777777777777</v>
      </c>
      <c r="F2787" s="169">
        <v>42597</v>
      </c>
      <c r="G2787" s="176">
        <v>0.81527777777777777</v>
      </c>
      <c r="H2787" s="176">
        <v>0</v>
      </c>
      <c r="I2787" s="179">
        <v>25</v>
      </c>
      <c r="J2787" s="179" t="s">
        <v>1155</v>
      </c>
      <c r="K2787" s="179" t="s">
        <v>9</v>
      </c>
      <c r="L2787" s="179" t="s">
        <v>10</v>
      </c>
      <c r="M2787" s="179" t="s">
        <v>7620</v>
      </c>
      <c r="N2787" s="179" t="s">
        <v>3</v>
      </c>
      <c r="O2787" s="179" t="s">
        <v>8</v>
      </c>
      <c r="P2787" s="179" t="s">
        <v>7620</v>
      </c>
      <c r="Q2787" s="179" t="s">
        <v>4534</v>
      </c>
      <c r="R2787" s="179">
        <v>1</v>
      </c>
      <c r="S2787" s="179">
        <v>17</v>
      </c>
      <c r="T2787" s="179">
        <v>18</v>
      </c>
      <c r="AD2787" s="179" t="s">
        <v>43</v>
      </c>
      <c r="AG2787" s="2" t="s">
        <v>2941</v>
      </c>
      <c r="AJ2787" s="1">
        <f t="shared" si="184"/>
        <v>0</v>
      </c>
      <c r="AK2787" s="1">
        <f t="shared" si="185"/>
        <v>-18</v>
      </c>
    </row>
    <row r="2788" spans="1:37" ht="47.25" customHeight="1">
      <c r="A2788" s="179" t="s">
        <v>6868</v>
      </c>
      <c r="B2788" s="179" t="s">
        <v>11</v>
      </c>
      <c r="C2788" s="179" t="s">
        <v>873</v>
      </c>
      <c r="D2788" s="169">
        <v>42597</v>
      </c>
      <c r="E2788" s="176">
        <v>0.78680555555555554</v>
      </c>
      <c r="F2788" s="169">
        <v>42597</v>
      </c>
      <c r="G2788" s="176">
        <v>0.78680555555555554</v>
      </c>
      <c r="H2788" s="176">
        <v>0</v>
      </c>
      <c r="I2788" s="179">
        <v>27</v>
      </c>
      <c r="J2788" s="179" t="s">
        <v>459</v>
      </c>
      <c r="K2788" s="179" t="s">
        <v>9</v>
      </c>
      <c r="L2788" s="179" t="s">
        <v>10</v>
      </c>
      <c r="M2788" s="179" t="s">
        <v>7621</v>
      </c>
      <c r="N2788" s="179" t="s">
        <v>3</v>
      </c>
      <c r="O2788" s="179" t="s">
        <v>8</v>
      </c>
      <c r="P2788" s="179" t="s">
        <v>7621</v>
      </c>
      <c r="Q2788" s="179" t="s">
        <v>4534</v>
      </c>
      <c r="R2788" s="179">
        <v>5</v>
      </c>
      <c r="S2788" s="179">
        <v>6</v>
      </c>
      <c r="T2788" s="179">
        <v>11</v>
      </c>
      <c r="U2788" s="2" t="s">
        <v>29</v>
      </c>
      <c r="V2788" s="2">
        <v>1987</v>
      </c>
      <c r="X2788" s="2" t="s">
        <v>2932</v>
      </c>
      <c r="Y2788" s="2" t="s">
        <v>12419</v>
      </c>
      <c r="Z2788" s="149">
        <v>0.85</v>
      </c>
      <c r="AA2788" s="2">
        <v>2016</v>
      </c>
      <c r="AB2788" s="2">
        <v>1</v>
      </c>
      <c r="AC2788" s="123">
        <v>42204</v>
      </c>
      <c r="AD2788" s="179" t="s">
        <v>43</v>
      </c>
      <c r="AG2788" s="2" t="s">
        <v>2941</v>
      </c>
      <c r="AJ2788" s="1">
        <f t="shared" si="184"/>
        <v>0</v>
      </c>
      <c r="AK2788" s="1">
        <f t="shared" si="185"/>
        <v>-11</v>
      </c>
    </row>
    <row r="2789" spans="1:37" ht="141.75" customHeight="1">
      <c r="A2789" s="179" t="s">
        <v>6868</v>
      </c>
      <c r="B2789" s="179" t="s">
        <v>11</v>
      </c>
      <c r="C2789" s="179" t="s">
        <v>873</v>
      </c>
      <c r="D2789" s="169">
        <v>42597</v>
      </c>
      <c r="E2789" s="176">
        <v>0.78680555555555554</v>
      </c>
      <c r="F2789" s="169">
        <v>42597</v>
      </c>
      <c r="G2789" s="176">
        <v>0.78680555555555554</v>
      </c>
      <c r="H2789" s="176">
        <v>0</v>
      </c>
      <c r="I2789" s="179">
        <v>29</v>
      </c>
      <c r="J2789" s="179" t="s">
        <v>459</v>
      </c>
      <c r="K2789" s="179" t="s">
        <v>9</v>
      </c>
      <c r="L2789" s="179" t="s">
        <v>10</v>
      </c>
      <c r="M2789" s="179" t="s">
        <v>7622</v>
      </c>
      <c r="N2789" s="179" t="s">
        <v>3</v>
      </c>
      <c r="O2789" s="179" t="s">
        <v>8</v>
      </c>
      <c r="P2789" s="179" t="s">
        <v>7622</v>
      </c>
      <c r="Q2789" s="179" t="s">
        <v>4534</v>
      </c>
      <c r="R2789" s="179">
        <v>4</v>
      </c>
      <c r="S2789" s="179">
        <v>3</v>
      </c>
      <c r="T2789" s="179">
        <v>7</v>
      </c>
      <c r="U2789" s="2" t="s">
        <v>29</v>
      </c>
      <c r="V2789" s="2">
        <v>1989</v>
      </c>
      <c r="X2789" s="2" t="s">
        <v>2932</v>
      </c>
      <c r="Y2789" s="2" t="s">
        <v>12420</v>
      </c>
      <c r="Z2789" s="149">
        <v>0.8</v>
      </c>
      <c r="AA2789" s="2">
        <v>2016</v>
      </c>
      <c r="AB2789" s="2">
        <v>1</v>
      </c>
      <c r="AC2789" s="123">
        <v>42204</v>
      </c>
      <c r="AD2789" s="179" t="s">
        <v>43</v>
      </c>
      <c r="AG2789" s="2" t="s">
        <v>2941</v>
      </c>
      <c r="AJ2789" s="1">
        <f t="shared" si="184"/>
        <v>0</v>
      </c>
      <c r="AK2789" s="1">
        <f t="shared" si="185"/>
        <v>-7</v>
      </c>
    </row>
    <row r="2790" spans="1:37" ht="157.5" customHeight="1">
      <c r="A2790" s="179" t="s">
        <v>6868</v>
      </c>
      <c r="B2790" s="115" t="s">
        <v>11</v>
      </c>
      <c r="C2790" s="179" t="s">
        <v>7623</v>
      </c>
      <c r="D2790" s="169">
        <v>42597</v>
      </c>
      <c r="E2790" s="176">
        <v>0.74375000000000002</v>
      </c>
      <c r="F2790" s="169">
        <v>42597</v>
      </c>
      <c r="G2790" s="176">
        <v>0.74375000000000002</v>
      </c>
      <c r="H2790" s="176">
        <v>0</v>
      </c>
      <c r="I2790" s="179">
        <v>20</v>
      </c>
      <c r="J2790" s="179" t="s">
        <v>459</v>
      </c>
      <c r="K2790" s="179" t="s">
        <v>9</v>
      </c>
      <c r="L2790" s="179" t="s">
        <v>10</v>
      </c>
      <c r="M2790" s="179" t="s">
        <v>7624</v>
      </c>
      <c r="N2790" s="179" t="s">
        <v>3</v>
      </c>
      <c r="O2790" s="179" t="s">
        <v>8</v>
      </c>
      <c r="P2790" s="179" t="s">
        <v>7624</v>
      </c>
      <c r="Q2790" s="179" t="s">
        <v>4534</v>
      </c>
      <c r="R2790" s="179">
        <v>2</v>
      </c>
      <c r="S2790" s="179">
        <v>5</v>
      </c>
      <c r="T2790" s="179">
        <v>7</v>
      </c>
      <c r="AD2790" s="179" t="s">
        <v>43</v>
      </c>
      <c r="AG2790" s="2" t="s">
        <v>3025</v>
      </c>
      <c r="AJ2790" s="1">
        <f t="shared" si="184"/>
        <v>0</v>
      </c>
      <c r="AK2790" s="1">
        <f t="shared" si="185"/>
        <v>-7</v>
      </c>
    </row>
    <row r="2791" spans="1:37" ht="47.25" customHeight="1">
      <c r="A2791" s="179" t="s">
        <v>6868</v>
      </c>
      <c r="B2791" s="115" t="s">
        <v>11</v>
      </c>
      <c r="C2791" s="179" t="s">
        <v>7623</v>
      </c>
      <c r="D2791" s="169">
        <v>42597</v>
      </c>
      <c r="E2791" s="176">
        <v>0.76250000000000007</v>
      </c>
      <c r="F2791" s="169">
        <v>42597</v>
      </c>
      <c r="G2791" s="176">
        <v>0.76250000000000007</v>
      </c>
      <c r="H2791" s="176">
        <v>0</v>
      </c>
      <c r="I2791" s="179">
        <v>41</v>
      </c>
      <c r="J2791" s="179" t="s">
        <v>459</v>
      </c>
      <c r="K2791" s="179" t="s">
        <v>9</v>
      </c>
      <c r="L2791" s="179" t="s">
        <v>10</v>
      </c>
      <c r="M2791" s="179" t="s">
        <v>7625</v>
      </c>
      <c r="N2791" s="179" t="s">
        <v>3</v>
      </c>
      <c r="O2791" s="179" t="s">
        <v>8</v>
      </c>
      <c r="P2791" s="179" t="s">
        <v>7625</v>
      </c>
      <c r="Q2791" s="179" t="s">
        <v>4534</v>
      </c>
      <c r="R2791" s="179">
        <v>5</v>
      </c>
      <c r="S2791" s="179">
        <v>25</v>
      </c>
      <c r="T2791" s="179">
        <v>30</v>
      </c>
      <c r="AD2791" s="179" t="s">
        <v>43</v>
      </c>
      <c r="AG2791" s="2" t="s">
        <v>3025</v>
      </c>
      <c r="AJ2791" s="1">
        <f t="shared" si="184"/>
        <v>0</v>
      </c>
      <c r="AK2791" s="1">
        <f t="shared" si="185"/>
        <v>-30</v>
      </c>
    </row>
    <row r="2792" spans="1:37" ht="31.5" customHeight="1">
      <c r="A2792" s="179" t="s">
        <v>6868</v>
      </c>
      <c r="B2792" s="115" t="s">
        <v>11</v>
      </c>
      <c r="C2792" s="179" t="s">
        <v>7623</v>
      </c>
      <c r="D2792" s="169">
        <v>42597</v>
      </c>
      <c r="E2792" s="176">
        <v>0.77708333333333324</v>
      </c>
      <c r="F2792" s="169">
        <v>42597</v>
      </c>
      <c r="G2792" s="176">
        <v>0.77708333333333324</v>
      </c>
      <c r="H2792" s="176">
        <v>0</v>
      </c>
      <c r="I2792" s="179">
        <v>30</v>
      </c>
      <c r="J2792" s="179" t="s">
        <v>459</v>
      </c>
      <c r="K2792" s="179" t="s">
        <v>9</v>
      </c>
      <c r="L2792" s="179" t="s">
        <v>10</v>
      </c>
      <c r="M2792" s="179" t="s">
        <v>7626</v>
      </c>
      <c r="N2792" s="179" t="s">
        <v>3</v>
      </c>
      <c r="O2792" s="179" t="s">
        <v>8</v>
      </c>
      <c r="P2792" s="179" t="s">
        <v>7626</v>
      </c>
      <c r="Q2792" s="179" t="s">
        <v>4534</v>
      </c>
      <c r="R2792" s="179">
        <v>3</v>
      </c>
      <c r="S2792" s="179">
        <v>17</v>
      </c>
      <c r="T2792" s="179">
        <v>20</v>
      </c>
      <c r="AD2792" s="179" t="s">
        <v>43</v>
      </c>
      <c r="AG2792" s="2" t="s">
        <v>3025</v>
      </c>
      <c r="AJ2792" s="1">
        <f t="shared" si="184"/>
        <v>0</v>
      </c>
      <c r="AK2792" s="1">
        <f t="shared" si="185"/>
        <v>-20</v>
      </c>
    </row>
    <row r="2793" spans="1:37" ht="31.5" customHeight="1">
      <c r="A2793" s="179" t="s">
        <v>6868</v>
      </c>
      <c r="B2793" s="179" t="s">
        <v>11</v>
      </c>
      <c r="C2793" s="179" t="s">
        <v>873</v>
      </c>
      <c r="D2793" s="169">
        <v>42600</v>
      </c>
      <c r="E2793" s="176">
        <v>0.12916666666666668</v>
      </c>
      <c r="F2793" s="169">
        <v>42600</v>
      </c>
      <c r="G2793" s="176">
        <v>0.12916666666666668</v>
      </c>
      <c r="H2793" s="176">
        <v>0</v>
      </c>
      <c r="I2793" s="179">
        <v>7</v>
      </c>
      <c r="J2793" s="179" t="s">
        <v>144</v>
      </c>
      <c r="K2793" s="179" t="s">
        <v>9</v>
      </c>
      <c r="L2793" s="179" t="s">
        <v>10</v>
      </c>
      <c r="M2793" s="179" t="s">
        <v>7713</v>
      </c>
      <c r="N2793" s="179" t="s">
        <v>3</v>
      </c>
      <c r="O2793" s="179" t="s">
        <v>8</v>
      </c>
      <c r="P2793" s="179" t="s">
        <v>7713</v>
      </c>
      <c r="Q2793" s="179" t="s">
        <v>4534</v>
      </c>
      <c r="R2793" s="179">
        <v>0.2</v>
      </c>
      <c r="S2793" s="179">
        <v>1</v>
      </c>
      <c r="T2793" s="179">
        <v>1.2</v>
      </c>
      <c r="U2793" s="2" t="s">
        <v>47</v>
      </c>
      <c r="V2793" s="2">
        <v>1987</v>
      </c>
      <c r="W2793" s="2" t="s">
        <v>12421</v>
      </c>
      <c r="X2793" s="2" t="s">
        <v>12334</v>
      </c>
      <c r="Y2793" s="2" t="s">
        <v>12422</v>
      </c>
      <c r="Z2793" s="149">
        <v>0.8</v>
      </c>
      <c r="AA2793" s="2">
        <v>2016</v>
      </c>
      <c r="AB2793" s="2">
        <v>1</v>
      </c>
      <c r="AC2793" s="123">
        <v>42580</v>
      </c>
      <c r="AD2793" s="179" t="s">
        <v>43</v>
      </c>
      <c r="AG2793" s="2" t="s">
        <v>2941</v>
      </c>
      <c r="AJ2793" s="1">
        <f t="shared" si="184"/>
        <v>0</v>
      </c>
      <c r="AK2793" s="1">
        <f t="shared" si="185"/>
        <v>-1.2</v>
      </c>
    </row>
    <row r="2794" spans="1:37" ht="63" customHeight="1">
      <c r="A2794" s="179" t="s">
        <v>6868</v>
      </c>
      <c r="B2794" s="172" t="s">
        <v>11</v>
      </c>
      <c r="C2794" s="208" t="s">
        <v>7623</v>
      </c>
      <c r="D2794" s="161">
        <v>42600</v>
      </c>
      <c r="E2794" s="182">
        <v>0.37847222222222227</v>
      </c>
      <c r="F2794" s="161">
        <v>42600</v>
      </c>
      <c r="G2794" s="182">
        <v>0.4861111111111111</v>
      </c>
      <c r="H2794" s="182">
        <v>0.1076388888888889</v>
      </c>
      <c r="I2794" s="208">
        <v>6</v>
      </c>
      <c r="J2794" s="208" t="s">
        <v>459</v>
      </c>
      <c r="K2794" s="208" t="s">
        <v>21</v>
      </c>
      <c r="L2794" s="208" t="s">
        <v>10</v>
      </c>
      <c r="M2794" s="208" t="s">
        <v>5424</v>
      </c>
      <c r="N2794" s="208" t="s">
        <v>3</v>
      </c>
      <c r="O2794" s="208" t="s">
        <v>8</v>
      </c>
      <c r="P2794" s="208" t="s">
        <v>5424</v>
      </c>
      <c r="Q2794" s="179" t="s">
        <v>8114</v>
      </c>
      <c r="R2794" s="208">
        <v>4</v>
      </c>
      <c r="S2794" s="208"/>
      <c r="T2794" s="208">
        <v>4</v>
      </c>
      <c r="U2794" s="152"/>
      <c r="V2794" s="152"/>
      <c r="W2794" s="152"/>
      <c r="X2794" s="152"/>
      <c r="Y2794" s="152"/>
      <c r="Z2794" s="152"/>
      <c r="AA2794" s="152"/>
      <c r="AB2794" s="152"/>
      <c r="AC2794" s="152"/>
      <c r="AD2794" s="208" t="s">
        <v>43</v>
      </c>
      <c r="AE2794" s="152"/>
      <c r="AF2794" s="152"/>
      <c r="AG2794" s="2" t="s">
        <v>5869</v>
      </c>
      <c r="AJ2794" s="1">
        <f t="shared" si="184"/>
        <v>0</v>
      </c>
      <c r="AK2794" s="1">
        <f t="shared" si="185"/>
        <v>-4</v>
      </c>
    </row>
    <row r="2795" spans="1:37" ht="31.5" customHeight="1">
      <c r="A2795" s="179" t="s">
        <v>6868</v>
      </c>
      <c r="B2795" s="179" t="s">
        <v>11</v>
      </c>
      <c r="C2795" s="179" t="s">
        <v>873</v>
      </c>
      <c r="D2795" s="169">
        <v>42607</v>
      </c>
      <c r="E2795" s="176">
        <v>0.52847222222222223</v>
      </c>
      <c r="F2795" s="169">
        <v>42607</v>
      </c>
      <c r="G2795" s="176">
        <v>0.52847222222222223</v>
      </c>
      <c r="H2795" s="176">
        <v>0</v>
      </c>
      <c r="I2795" s="179">
        <v>363</v>
      </c>
      <c r="J2795" s="179" t="s">
        <v>1298</v>
      </c>
      <c r="K2795" s="179" t="s">
        <v>9</v>
      </c>
      <c r="L2795" s="179" t="s">
        <v>17</v>
      </c>
      <c r="M2795" s="179" t="s">
        <v>7812</v>
      </c>
      <c r="N2795" s="179">
        <v>220</v>
      </c>
      <c r="O2795" s="179" t="s">
        <v>8</v>
      </c>
      <c r="P2795" s="179" t="s">
        <v>7812</v>
      </c>
      <c r="Q2795" s="179" t="s">
        <v>4534</v>
      </c>
      <c r="R2795" s="179">
        <v>94</v>
      </c>
      <c r="S2795" s="179">
        <v>161</v>
      </c>
      <c r="T2795" s="179">
        <v>255</v>
      </c>
      <c r="AD2795" s="179" t="s">
        <v>38</v>
      </c>
      <c r="AG2795" s="2" t="s">
        <v>2941</v>
      </c>
      <c r="AJ2795" s="1">
        <f t="shared" si="184"/>
        <v>0</v>
      </c>
      <c r="AK2795" s="1">
        <f t="shared" si="185"/>
        <v>-255</v>
      </c>
    </row>
    <row r="2796" spans="1:37" ht="31.5" customHeight="1">
      <c r="A2796" s="179" t="s">
        <v>6868</v>
      </c>
      <c r="B2796" s="179" t="s">
        <v>11</v>
      </c>
      <c r="C2796" s="179" t="s">
        <v>873</v>
      </c>
      <c r="D2796" s="169">
        <v>42607</v>
      </c>
      <c r="E2796" s="176">
        <v>0.52916666666666667</v>
      </c>
      <c r="F2796" s="169">
        <v>42607</v>
      </c>
      <c r="G2796" s="176">
        <v>0.53263888888888888</v>
      </c>
      <c r="H2796" s="176">
        <v>3.472222222222222E-3</v>
      </c>
      <c r="I2796" s="179">
        <v>201</v>
      </c>
      <c r="J2796" s="179" t="s">
        <v>144</v>
      </c>
      <c r="K2796" s="179" t="s">
        <v>5305</v>
      </c>
      <c r="L2796" s="179" t="s">
        <v>17</v>
      </c>
      <c r="M2796" s="179" t="s">
        <v>7813</v>
      </c>
      <c r="N2796" s="179">
        <v>110</v>
      </c>
      <c r="O2796" s="179" t="s">
        <v>8</v>
      </c>
      <c r="P2796" s="179" t="s">
        <v>7813</v>
      </c>
      <c r="Q2796" s="179" t="s">
        <v>4534</v>
      </c>
      <c r="R2796" s="179">
        <v>49</v>
      </c>
      <c r="S2796" s="179">
        <v>102</v>
      </c>
      <c r="T2796" s="179">
        <v>151</v>
      </c>
      <c r="AC2796" s="123"/>
      <c r="AD2796" s="179" t="s">
        <v>38</v>
      </c>
      <c r="AG2796" s="2" t="s">
        <v>2941</v>
      </c>
      <c r="AJ2796" s="1">
        <f t="shared" si="184"/>
        <v>0</v>
      </c>
      <c r="AK2796" s="1">
        <f t="shared" si="185"/>
        <v>-151</v>
      </c>
    </row>
    <row r="2797" spans="1:37" ht="31.5" customHeight="1">
      <c r="A2797" s="179" t="s">
        <v>6868</v>
      </c>
      <c r="B2797" s="179" t="s">
        <v>11</v>
      </c>
      <c r="C2797" s="179" t="s">
        <v>873</v>
      </c>
      <c r="D2797" s="169">
        <v>42607</v>
      </c>
      <c r="E2797" s="176">
        <v>0.53125</v>
      </c>
      <c r="F2797" s="169">
        <v>42607</v>
      </c>
      <c r="G2797" s="176">
        <v>0.5444444444444444</v>
      </c>
      <c r="H2797" s="176">
        <v>1.3194444444444444E-2</v>
      </c>
      <c r="I2797" s="179">
        <v>56</v>
      </c>
      <c r="J2797" s="179" t="s">
        <v>1155</v>
      </c>
      <c r="K2797" s="179" t="s">
        <v>5305</v>
      </c>
      <c r="L2797" s="179" t="s">
        <v>10</v>
      </c>
      <c r="M2797" s="179" t="s">
        <v>7829</v>
      </c>
      <c r="N2797" s="179">
        <v>35</v>
      </c>
      <c r="O2797" s="179" t="s">
        <v>8</v>
      </c>
      <c r="P2797" s="179" t="s">
        <v>7830</v>
      </c>
      <c r="Q2797" s="179" t="s">
        <v>4534</v>
      </c>
      <c r="R2797" s="179">
        <v>16</v>
      </c>
      <c r="S2797" s="179">
        <v>11</v>
      </c>
      <c r="T2797" s="179">
        <v>27</v>
      </c>
      <c r="U2797" s="2" t="s">
        <v>29</v>
      </c>
      <c r="V2797" s="2">
        <v>1984</v>
      </c>
      <c r="W2797" s="2" t="s">
        <v>2717</v>
      </c>
      <c r="X2797" s="2" t="s">
        <v>2932</v>
      </c>
      <c r="Y2797" s="2" t="s">
        <v>12423</v>
      </c>
      <c r="Z2797" s="149">
        <v>0.7</v>
      </c>
      <c r="AA2797" s="569">
        <v>43070</v>
      </c>
      <c r="AB2797" s="2">
        <v>0</v>
      </c>
      <c r="AC2797" s="123">
        <v>42363</v>
      </c>
      <c r="AD2797" s="179" t="s">
        <v>43</v>
      </c>
      <c r="AG2797" s="2" t="s">
        <v>2941</v>
      </c>
      <c r="AJ2797" s="1">
        <f t="shared" si="184"/>
        <v>0</v>
      </c>
      <c r="AK2797" s="1">
        <f t="shared" si="185"/>
        <v>-27</v>
      </c>
    </row>
    <row r="2798" spans="1:37" ht="78.75" customHeight="1">
      <c r="A2798" s="179" t="s">
        <v>6868</v>
      </c>
      <c r="B2798" s="179" t="s">
        <v>11</v>
      </c>
      <c r="C2798" s="179" t="s">
        <v>873</v>
      </c>
      <c r="D2798" s="169">
        <v>42607</v>
      </c>
      <c r="E2798" s="176">
        <v>0.53125</v>
      </c>
      <c r="F2798" s="169">
        <v>42607</v>
      </c>
      <c r="G2798" s="176">
        <v>0.66111111111111109</v>
      </c>
      <c r="H2798" s="176">
        <v>0.12986111111111112</v>
      </c>
      <c r="I2798" s="179">
        <v>28</v>
      </c>
      <c r="J2798" s="179" t="s">
        <v>459</v>
      </c>
      <c r="K2798" s="179" t="s">
        <v>7831</v>
      </c>
      <c r="L2798" s="179" t="s">
        <v>10</v>
      </c>
      <c r="M2798" s="179" t="s">
        <v>7832</v>
      </c>
      <c r="N2798" s="179" t="s">
        <v>3</v>
      </c>
      <c r="O2798" s="179" t="s">
        <v>8</v>
      </c>
      <c r="P2798" s="179" t="s">
        <v>7832</v>
      </c>
      <c r="Q2798" s="179" t="s">
        <v>4534</v>
      </c>
      <c r="R2798" s="179">
        <v>5</v>
      </c>
      <c r="S2798" s="179">
        <v>14</v>
      </c>
      <c r="T2798" s="179">
        <v>19</v>
      </c>
      <c r="U2798" s="2" t="s">
        <v>29</v>
      </c>
      <c r="V2798" s="2">
        <v>1977</v>
      </c>
      <c r="W2798" s="2" t="s">
        <v>12424</v>
      </c>
      <c r="X2798" s="2" t="s">
        <v>2932</v>
      </c>
      <c r="Y2798" s="2" t="s">
        <v>12425</v>
      </c>
      <c r="Z2798" s="149">
        <v>0.3</v>
      </c>
      <c r="AA2798" s="569">
        <v>43009</v>
      </c>
      <c r="AB2798" s="2">
        <v>0</v>
      </c>
      <c r="AC2798" s="123">
        <v>42361</v>
      </c>
      <c r="AD2798" s="179" t="s">
        <v>43</v>
      </c>
      <c r="AG2798" s="2" t="s">
        <v>12426</v>
      </c>
      <c r="AJ2798" s="1">
        <f t="shared" si="184"/>
        <v>0</v>
      </c>
      <c r="AK2798" s="1">
        <f t="shared" si="185"/>
        <v>-19</v>
      </c>
    </row>
    <row r="2799" spans="1:37" ht="31.5" customHeight="1">
      <c r="A2799" s="179" t="s">
        <v>6868</v>
      </c>
      <c r="B2799" s="179" t="s">
        <v>11</v>
      </c>
      <c r="C2799" s="179" t="s">
        <v>7623</v>
      </c>
      <c r="D2799" s="169">
        <v>42607</v>
      </c>
      <c r="E2799" s="176">
        <v>0.52847222222222223</v>
      </c>
      <c r="F2799" s="169">
        <v>42607</v>
      </c>
      <c r="G2799" s="176">
        <v>0.52847222222222223</v>
      </c>
      <c r="H2799" s="176">
        <v>0</v>
      </c>
      <c r="I2799" s="179">
        <v>37</v>
      </c>
      <c r="J2799" s="179" t="s">
        <v>1298</v>
      </c>
      <c r="K2799" s="179" t="s">
        <v>9</v>
      </c>
      <c r="L2799" s="179" t="s">
        <v>17</v>
      </c>
      <c r="M2799" s="179" t="s">
        <v>7812</v>
      </c>
      <c r="N2799" s="179">
        <v>220</v>
      </c>
      <c r="O2799" s="179" t="s">
        <v>8</v>
      </c>
      <c r="P2799" s="179" t="s">
        <v>7812</v>
      </c>
      <c r="Q2799" s="179" t="s">
        <v>4534</v>
      </c>
      <c r="R2799" s="179">
        <v>5</v>
      </c>
      <c r="S2799" s="179">
        <v>3</v>
      </c>
      <c r="T2799" s="179">
        <v>8</v>
      </c>
      <c r="AD2799" s="179" t="s">
        <v>38</v>
      </c>
      <c r="AG2799" s="2" t="s">
        <v>2941</v>
      </c>
      <c r="AJ2799" s="1">
        <f t="shared" si="184"/>
        <v>0</v>
      </c>
      <c r="AK2799" s="1">
        <f t="shared" si="185"/>
        <v>-8</v>
      </c>
    </row>
    <row r="2800" spans="1:37" ht="47.25" customHeight="1">
      <c r="A2800" s="179" t="s">
        <v>6868</v>
      </c>
      <c r="B2800" s="179" t="s">
        <v>11</v>
      </c>
      <c r="C2800" s="179" t="s">
        <v>873</v>
      </c>
      <c r="D2800" s="169">
        <v>42608</v>
      </c>
      <c r="E2800" s="176">
        <v>0.82430555555555562</v>
      </c>
      <c r="F2800" s="169">
        <v>42608</v>
      </c>
      <c r="G2800" s="176">
        <v>0.82430555555555562</v>
      </c>
      <c r="H2800" s="176">
        <v>0</v>
      </c>
      <c r="I2800" s="179">
        <v>9</v>
      </c>
      <c r="J2800" s="179" t="s">
        <v>459</v>
      </c>
      <c r="K2800" s="179" t="s">
        <v>9</v>
      </c>
      <c r="L2800" s="179" t="s">
        <v>10</v>
      </c>
      <c r="M2800" s="179" t="s">
        <v>7870</v>
      </c>
      <c r="N2800" s="179" t="s">
        <v>3</v>
      </c>
      <c r="O2800" s="179" t="s">
        <v>8</v>
      </c>
      <c r="P2800" s="179" t="s">
        <v>7871</v>
      </c>
      <c r="Q2800" s="179" t="s">
        <v>8115</v>
      </c>
      <c r="R2800" s="179">
        <v>1</v>
      </c>
      <c r="S2800" s="179">
        <v>7</v>
      </c>
      <c r="T2800" s="179">
        <v>8</v>
      </c>
      <c r="AD2800" s="179" t="s">
        <v>43</v>
      </c>
      <c r="AG2800" s="2" t="s">
        <v>2941</v>
      </c>
      <c r="AJ2800" s="1">
        <f t="shared" si="184"/>
        <v>0</v>
      </c>
      <c r="AK2800" s="1">
        <f t="shared" si="185"/>
        <v>-8</v>
      </c>
    </row>
    <row r="2801" spans="1:37" ht="31.5" customHeight="1">
      <c r="A2801" s="179" t="s">
        <v>6868</v>
      </c>
      <c r="B2801" s="179" t="s">
        <v>11</v>
      </c>
      <c r="C2801" s="179" t="s">
        <v>873</v>
      </c>
      <c r="D2801" s="169">
        <v>42608</v>
      </c>
      <c r="E2801" s="176">
        <v>0.84722222222222221</v>
      </c>
      <c r="F2801" s="169">
        <v>42608</v>
      </c>
      <c r="G2801" s="176">
        <v>0.96180555555555547</v>
      </c>
      <c r="H2801" s="176">
        <v>0.11458333333333333</v>
      </c>
      <c r="I2801" s="179">
        <v>30</v>
      </c>
      <c r="J2801" s="179" t="s">
        <v>459</v>
      </c>
      <c r="K2801" s="179" t="s">
        <v>7831</v>
      </c>
      <c r="L2801" s="179" t="s">
        <v>10</v>
      </c>
      <c r="M2801" s="179" t="s">
        <v>7872</v>
      </c>
      <c r="N2801" s="179" t="s">
        <v>3</v>
      </c>
      <c r="O2801" s="179" t="s">
        <v>8</v>
      </c>
      <c r="P2801" s="179" t="s">
        <v>7873</v>
      </c>
      <c r="Q2801" s="179" t="s">
        <v>8116</v>
      </c>
      <c r="R2801" s="179">
        <v>15</v>
      </c>
      <c r="S2801" s="179">
        <v>9</v>
      </c>
      <c r="T2801" s="179">
        <v>24</v>
      </c>
      <c r="U2801" s="2" t="s">
        <v>29</v>
      </c>
      <c r="V2801" s="2">
        <v>1981</v>
      </c>
      <c r="W2801" s="2" t="s">
        <v>2725</v>
      </c>
      <c r="X2801" s="2" t="s">
        <v>2932</v>
      </c>
      <c r="Y2801" s="2" t="s">
        <v>12427</v>
      </c>
      <c r="Z2801" s="149">
        <v>0.9</v>
      </c>
      <c r="AA2801" s="2">
        <v>2016</v>
      </c>
      <c r="AB2801" s="2">
        <v>1</v>
      </c>
      <c r="AC2801" s="123">
        <v>42441</v>
      </c>
      <c r="AD2801" s="179" t="s">
        <v>43</v>
      </c>
      <c r="AG2801" s="2" t="s">
        <v>12428</v>
      </c>
      <c r="AJ2801" s="1">
        <f t="shared" si="184"/>
        <v>0</v>
      </c>
      <c r="AK2801" s="1">
        <f t="shared" si="185"/>
        <v>-24</v>
      </c>
    </row>
    <row r="2802" spans="1:37" ht="31.5" customHeight="1">
      <c r="A2802" s="179" t="s">
        <v>6868</v>
      </c>
      <c r="B2802" s="172" t="s">
        <v>11</v>
      </c>
      <c r="C2802" s="208" t="s">
        <v>7623</v>
      </c>
      <c r="D2802" s="161">
        <v>42608</v>
      </c>
      <c r="E2802" s="182">
        <v>0.4770833333333333</v>
      </c>
      <c r="F2802" s="161">
        <v>42608</v>
      </c>
      <c r="G2802" s="182">
        <v>0.4770833333333333</v>
      </c>
      <c r="H2802" s="176">
        <v>0</v>
      </c>
      <c r="I2802" s="208">
        <v>105</v>
      </c>
      <c r="J2802" s="208" t="s">
        <v>144</v>
      </c>
      <c r="K2802" s="208" t="s">
        <v>9</v>
      </c>
      <c r="L2802" s="208" t="s">
        <v>10</v>
      </c>
      <c r="M2802" s="208" t="s">
        <v>7874</v>
      </c>
      <c r="N2802" s="208">
        <v>35</v>
      </c>
      <c r="O2802" s="208" t="s">
        <v>8</v>
      </c>
      <c r="P2802" s="208" t="s">
        <v>7874</v>
      </c>
      <c r="Q2802" s="179" t="s">
        <v>4249</v>
      </c>
      <c r="R2802" s="208">
        <v>13</v>
      </c>
      <c r="S2802" s="208">
        <v>16</v>
      </c>
      <c r="T2802" s="208">
        <v>29</v>
      </c>
      <c r="U2802" s="152"/>
      <c r="V2802" s="152"/>
      <c r="W2802" s="152"/>
      <c r="X2802" s="152"/>
      <c r="Y2802" s="152"/>
      <c r="Z2802" s="152"/>
      <c r="AA2802" s="152"/>
      <c r="AB2802" s="152"/>
      <c r="AC2802" s="152"/>
      <c r="AD2802" s="208" t="s">
        <v>43</v>
      </c>
      <c r="AE2802" s="152"/>
      <c r="AF2802" s="152"/>
      <c r="AG2802" s="2" t="s">
        <v>3025</v>
      </c>
      <c r="AJ2802" s="1">
        <f t="shared" si="184"/>
        <v>0</v>
      </c>
      <c r="AK2802" s="1">
        <f t="shared" si="185"/>
        <v>-29</v>
      </c>
    </row>
    <row r="2803" spans="1:37" ht="31.5" customHeight="1">
      <c r="A2803" s="179" t="s">
        <v>6868</v>
      </c>
      <c r="B2803" s="172" t="s">
        <v>11</v>
      </c>
      <c r="C2803" s="208" t="s">
        <v>7623</v>
      </c>
      <c r="D2803" s="161">
        <v>42608</v>
      </c>
      <c r="E2803" s="182">
        <v>0.47291666666666665</v>
      </c>
      <c r="F2803" s="161">
        <v>42608</v>
      </c>
      <c r="G2803" s="182">
        <v>0.47291666666666665</v>
      </c>
      <c r="H2803" s="176">
        <v>0</v>
      </c>
      <c r="I2803" s="208">
        <v>12</v>
      </c>
      <c r="J2803" s="208" t="s">
        <v>144</v>
      </c>
      <c r="K2803" s="208" t="s">
        <v>9</v>
      </c>
      <c r="L2803" s="208" t="s">
        <v>10</v>
      </c>
      <c r="M2803" s="208" t="s">
        <v>7875</v>
      </c>
      <c r="N2803" s="208" t="s">
        <v>3</v>
      </c>
      <c r="O2803" s="208" t="s">
        <v>8</v>
      </c>
      <c r="P2803" s="208" t="s">
        <v>7875</v>
      </c>
      <c r="Q2803" s="179" t="s">
        <v>4249</v>
      </c>
      <c r="R2803" s="208">
        <v>4</v>
      </c>
      <c r="S2803" s="208">
        <v>1</v>
      </c>
      <c r="T2803" s="208">
        <v>5</v>
      </c>
      <c r="U2803" s="152"/>
      <c r="V2803" s="152"/>
      <c r="W2803" s="152"/>
      <c r="X2803" s="152"/>
      <c r="Y2803" s="152"/>
      <c r="Z2803" s="152"/>
      <c r="AA2803" s="152"/>
      <c r="AB2803" s="152"/>
      <c r="AC2803" s="152"/>
      <c r="AD2803" s="208" t="s">
        <v>43</v>
      </c>
      <c r="AE2803" s="152"/>
      <c r="AF2803" s="152"/>
      <c r="AG2803" s="2" t="s">
        <v>3025</v>
      </c>
      <c r="AJ2803" s="1">
        <f t="shared" si="184"/>
        <v>0</v>
      </c>
      <c r="AK2803" s="1">
        <f t="shared" si="185"/>
        <v>-5</v>
      </c>
    </row>
    <row r="2804" spans="1:37" ht="31.5" customHeight="1">
      <c r="A2804" s="179" t="s">
        <v>6868</v>
      </c>
      <c r="B2804" s="172" t="s">
        <v>11</v>
      </c>
      <c r="C2804" s="208" t="s">
        <v>7623</v>
      </c>
      <c r="D2804" s="161">
        <v>42611</v>
      </c>
      <c r="E2804" s="182">
        <v>0.70347222222222217</v>
      </c>
      <c r="F2804" s="161">
        <v>42611</v>
      </c>
      <c r="G2804" s="182">
        <v>0.70347222222222217</v>
      </c>
      <c r="H2804" s="176">
        <v>0</v>
      </c>
      <c r="I2804" s="208">
        <v>27</v>
      </c>
      <c r="J2804" s="208" t="s">
        <v>144</v>
      </c>
      <c r="K2804" s="208" t="s">
        <v>9</v>
      </c>
      <c r="L2804" s="208" t="s">
        <v>10</v>
      </c>
      <c r="M2804" s="208" t="s">
        <v>8117</v>
      </c>
      <c r="N2804" s="208" t="s">
        <v>3</v>
      </c>
      <c r="O2804" s="208" t="s">
        <v>8</v>
      </c>
      <c r="P2804" s="208" t="s">
        <v>8118</v>
      </c>
      <c r="Q2804" s="179" t="s">
        <v>8119</v>
      </c>
      <c r="R2804" s="208">
        <v>2</v>
      </c>
      <c r="S2804" s="208">
        <v>1</v>
      </c>
      <c r="T2804" s="208">
        <v>3</v>
      </c>
      <c r="U2804" s="152"/>
      <c r="V2804" s="152"/>
      <c r="W2804" s="152"/>
      <c r="X2804" s="152"/>
      <c r="Y2804" s="152"/>
      <c r="Z2804" s="152"/>
      <c r="AA2804" s="152"/>
      <c r="AB2804" s="152"/>
      <c r="AC2804" s="152"/>
      <c r="AD2804" s="208" t="s">
        <v>43</v>
      </c>
      <c r="AE2804" s="152"/>
      <c r="AF2804" s="152"/>
      <c r="AG2804" s="2" t="s">
        <v>12429</v>
      </c>
      <c r="AJ2804" s="1">
        <f t="shared" si="184"/>
        <v>0</v>
      </c>
      <c r="AK2804" s="1">
        <f t="shared" si="185"/>
        <v>-3</v>
      </c>
    </row>
    <row r="2805" spans="1:37" ht="47.25" customHeight="1">
      <c r="A2805" s="179" t="s">
        <v>8405</v>
      </c>
      <c r="B2805" s="179" t="s">
        <v>11</v>
      </c>
      <c r="C2805" s="179" t="s">
        <v>873</v>
      </c>
      <c r="D2805" s="169">
        <v>42614</v>
      </c>
      <c r="E2805" s="176">
        <v>0.73263888888888884</v>
      </c>
      <c r="F2805" s="169">
        <v>42597</v>
      </c>
      <c r="G2805" s="176">
        <v>0.73263888888888884</v>
      </c>
      <c r="H2805" s="176">
        <v>0</v>
      </c>
      <c r="I2805" s="179">
        <v>123</v>
      </c>
      <c r="J2805" s="179" t="s">
        <v>498</v>
      </c>
      <c r="K2805" s="179" t="s">
        <v>5492</v>
      </c>
      <c r="L2805" s="179" t="s">
        <v>10</v>
      </c>
      <c r="M2805" s="179" t="s">
        <v>7615</v>
      </c>
      <c r="N2805" s="179">
        <v>35</v>
      </c>
      <c r="O2805" s="179" t="s">
        <v>8</v>
      </c>
      <c r="P2805" s="179" t="s">
        <v>7616</v>
      </c>
      <c r="Q2805" s="179" t="s">
        <v>8665</v>
      </c>
      <c r="R2805" s="179">
        <v>19</v>
      </c>
      <c r="S2805" s="179">
        <v>13</v>
      </c>
      <c r="T2805" s="179">
        <v>32</v>
      </c>
      <c r="U2805" s="2" t="s">
        <v>29</v>
      </c>
      <c r="V2805" s="2">
        <v>1995</v>
      </c>
      <c r="X2805" s="2" t="s">
        <v>3493</v>
      </c>
      <c r="Y2805" s="123">
        <v>41919</v>
      </c>
      <c r="Z2805" s="149"/>
      <c r="AA2805" s="123">
        <v>42650</v>
      </c>
      <c r="AC2805" s="123">
        <v>42042</v>
      </c>
      <c r="AD2805" s="208" t="s">
        <v>31</v>
      </c>
      <c r="AG2805" s="2" t="s">
        <v>2941</v>
      </c>
      <c r="AJ2805" s="1">
        <f t="shared" si="184"/>
        <v>0</v>
      </c>
      <c r="AK2805" s="1">
        <f t="shared" si="185"/>
        <v>-32</v>
      </c>
    </row>
    <row r="2806" spans="1:37" ht="47.25" customHeight="1">
      <c r="A2806" s="179" t="s">
        <v>8405</v>
      </c>
      <c r="B2806" s="179" t="s">
        <v>11</v>
      </c>
      <c r="C2806" s="179" t="s">
        <v>873</v>
      </c>
      <c r="D2806" s="169">
        <v>42621</v>
      </c>
      <c r="E2806" s="176">
        <v>0.95833333333333337</v>
      </c>
      <c r="F2806" s="169">
        <v>42621</v>
      </c>
      <c r="G2806" s="176">
        <v>0.95833333333333337</v>
      </c>
      <c r="H2806" s="176">
        <v>0</v>
      </c>
      <c r="I2806" s="179">
        <v>56</v>
      </c>
      <c r="J2806" s="179" t="s">
        <v>459</v>
      </c>
      <c r="K2806" s="179" t="s">
        <v>5492</v>
      </c>
      <c r="L2806" s="179" t="s">
        <v>10</v>
      </c>
      <c r="M2806" s="179" t="s">
        <v>8511</v>
      </c>
      <c r="N2806" s="179" t="s">
        <v>3</v>
      </c>
      <c r="O2806" s="179" t="s">
        <v>8</v>
      </c>
      <c r="P2806" s="179" t="s">
        <v>8511</v>
      </c>
      <c r="Q2806" s="179" t="s">
        <v>4534</v>
      </c>
      <c r="R2806" s="179">
        <v>5</v>
      </c>
      <c r="S2806" s="179">
        <v>2</v>
      </c>
      <c r="T2806" s="179">
        <v>7</v>
      </c>
      <c r="AD2806" s="179" t="s">
        <v>43</v>
      </c>
      <c r="AG2806" s="2" t="s">
        <v>2941</v>
      </c>
      <c r="AJ2806" s="1">
        <f t="shared" si="184"/>
        <v>0</v>
      </c>
      <c r="AK2806" s="1">
        <f t="shared" si="185"/>
        <v>-7</v>
      </c>
    </row>
    <row r="2807" spans="1:37" ht="47.25" customHeight="1">
      <c r="A2807" s="179" t="s">
        <v>8405</v>
      </c>
      <c r="B2807" s="179" t="s">
        <v>11</v>
      </c>
      <c r="C2807" s="179" t="s">
        <v>873</v>
      </c>
      <c r="D2807" s="161">
        <v>42621</v>
      </c>
      <c r="E2807" s="68">
        <v>0.93958333333333333</v>
      </c>
      <c r="F2807" s="79">
        <v>42621</v>
      </c>
      <c r="G2807" s="68">
        <v>0.93958333333333333</v>
      </c>
      <c r="H2807" s="68">
        <v>0</v>
      </c>
      <c r="I2807" s="179">
        <v>54</v>
      </c>
      <c r="J2807" s="179" t="s">
        <v>459</v>
      </c>
      <c r="K2807" s="179" t="s">
        <v>5492</v>
      </c>
      <c r="L2807" s="179" t="s">
        <v>10</v>
      </c>
      <c r="M2807" s="179" t="s">
        <v>8512</v>
      </c>
      <c r="N2807" s="179" t="s">
        <v>3</v>
      </c>
      <c r="O2807" s="179" t="s">
        <v>8</v>
      </c>
      <c r="P2807" s="179" t="s">
        <v>8512</v>
      </c>
      <c r="Q2807" s="179" t="s">
        <v>4534</v>
      </c>
      <c r="R2807" s="179">
        <v>5</v>
      </c>
      <c r="S2807" s="179">
        <v>3</v>
      </c>
      <c r="T2807" s="179">
        <v>8</v>
      </c>
      <c r="AD2807" s="179" t="s">
        <v>43</v>
      </c>
      <c r="AG2807" s="2" t="s">
        <v>2941</v>
      </c>
      <c r="AJ2807" s="1">
        <f t="shared" si="184"/>
        <v>0</v>
      </c>
      <c r="AK2807" s="1">
        <f t="shared" si="185"/>
        <v>-8</v>
      </c>
    </row>
    <row r="2808" spans="1:37" ht="47.25" customHeight="1">
      <c r="A2808" s="179" t="s">
        <v>8405</v>
      </c>
      <c r="B2808" s="179" t="s">
        <v>11</v>
      </c>
      <c r="C2808" s="179" t="s">
        <v>873</v>
      </c>
      <c r="D2808" s="161">
        <v>42621</v>
      </c>
      <c r="E2808" s="68">
        <v>0.96875</v>
      </c>
      <c r="F2808" s="79">
        <v>42622</v>
      </c>
      <c r="G2808" s="68">
        <v>6.9444444444444434E-2</v>
      </c>
      <c r="H2808" s="68">
        <v>0.10069444444444443</v>
      </c>
      <c r="I2808" s="179">
        <v>41</v>
      </c>
      <c r="J2808" s="179" t="s">
        <v>459</v>
      </c>
      <c r="K2808" s="179" t="s">
        <v>6704</v>
      </c>
      <c r="L2808" s="179" t="s">
        <v>10</v>
      </c>
      <c r="M2808" s="179" t="s">
        <v>8513</v>
      </c>
      <c r="N2808" s="179" t="s">
        <v>3</v>
      </c>
      <c r="O2808" s="179" t="s">
        <v>8</v>
      </c>
      <c r="P2808" s="179" t="s">
        <v>8513</v>
      </c>
      <c r="Q2808" s="179" t="s">
        <v>8666</v>
      </c>
      <c r="R2808" s="179">
        <v>6</v>
      </c>
      <c r="S2808" s="179">
        <v>9</v>
      </c>
      <c r="T2808" s="179">
        <v>15</v>
      </c>
      <c r="AD2808" s="179" t="s">
        <v>43</v>
      </c>
      <c r="AG2808" s="2" t="s">
        <v>2941</v>
      </c>
      <c r="AJ2808" s="1">
        <f t="shared" si="184"/>
        <v>0</v>
      </c>
      <c r="AK2808" s="1">
        <f t="shared" si="185"/>
        <v>-15</v>
      </c>
    </row>
    <row r="2809" spans="1:37" ht="31.5" customHeight="1">
      <c r="A2809" s="179" t="s">
        <v>8405</v>
      </c>
      <c r="B2809" s="172" t="s">
        <v>11</v>
      </c>
      <c r="C2809" s="208" t="s">
        <v>7623</v>
      </c>
      <c r="D2809" s="161">
        <v>42621</v>
      </c>
      <c r="E2809" s="182">
        <v>0.93888888888888899</v>
      </c>
      <c r="F2809" s="161">
        <v>42621</v>
      </c>
      <c r="G2809" s="182">
        <v>0.93888888888888899</v>
      </c>
      <c r="H2809" s="68">
        <v>0</v>
      </c>
      <c r="I2809" s="208">
        <v>708</v>
      </c>
      <c r="J2809" s="208" t="s">
        <v>1298</v>
      </c>
      <c r="K2809" s="208" t="s">
        <v>9</v>
      </c>
      <c r="L2809" s="179" t="s">
        <v>17</v>
      </c>
      <c r="M2809" s="208" t="s">
        <v>8667</v>
      </c>
      <c r="N2809" s="208">
        <v>110</v>
      </c>
      <c r="O2809" s="208" t="s">
        <v>8</v>
      </c>
      <c r="P2809" s="208" t="s">
        <v>8667</v>
      </c>
      <c r="Q2809" s="179" t="s">
        <v>4534</v>
      </c>
      <c r="R2809" s="208">
        <v>139</v>
      </c>
      <c r="S2809" s="208">
        <v>52</v>
      </c>
      <c r="T2809" s="208">
        <v>191</v>
      </c>
      <c r="U2809" s="152"/>
      <c r="V2809" s="152"/>
      <c r="W2809" s="152"/>
      <c r="X2809" s="152"/>
      <c r="Y2809" s="152"/>
      <c r="Z2809" s="152"/>
      <c r="AA2809" s="152"/>
      <c r="AB2809" s="152"/>
      <c r="AC2809" s="152"/>
      <c r="AD2809" s="208" t="s">
        <v>38</v>
      </c>
      <c r="AE2809" s="152"/>
      <c r="AF2809" s="152"/>
      <c r="AG2809" s="2" t="s">
        <v>5871</v>
      </c>
      <c r="AJ2809" s="1">
        <f t="shared" si="184"/>
        <v>0</v>
      </c>
      <c r="AK2809" s="1">
        <f t="shared" si="185"/>
        <v>-191</v>
      </c>
    </row>
    <row r="2810" spans="1:37" ht="78.75" customHeight="1">
      <c r="A2810" s="179" t="s">
        <v>8405</v>
      </c>
      <c r="B2810" s="179" t="s">
        <v>11</v>
      </c>
      <c r="C2810" s="179" t="s">
        <v>873</v>
      </c>
      <c r="D2810" s="169">
        <v>42622</v>
      </c>
      <c r="E2810" s="68">
        <v>0.35902777777777778</v>
      </c>
      <c r="F2810" s="79">
        <v>42622</v>
      </c>
      <c r="G2810" s="68">
        <v>0.40763888888888888</v>
      </c>
      <c r="H2810" s="68">
        <v>4.1666666666666664E-2</v>
      </c>
      <c r="I2810" s="179">
        <v>5</v>
      </c>
      <c r="J2810" s="179" t="s">
        <v>8528</v>
      </c>
      <c r="K2810" s="179"/>
      <c r="L2810" s="179" t="s">
        <v>10</v>
      </c>
      <c r="M2810" s="179" t="s">
        <v>8529</v>
      </c>
      <c r="N2810" s="179" t="s">
        <v>3</v>
      </c>
      <c r="O2810" s="179" t="s">
        <v>8</v>
      </c>
      <c r="P2810" s="179" t="s">
        <v>8529</v>
      </c>
      <c r="Q2810" s="179" t="s">
        <v>8530</v>
      </c>
      <c r="R2810" s="179">
        <v>2</v>
      </c>
      <c r="S2810" s="179"/>
      <c r="T2810" s="179">
        <v>2</v>
      </c>
      <c r="AD2810" s="179" t="s">
        <v>43</v>
      </c>
      <c r="AG2810" s="2" t="s">
        <v>2941</v>
      </c>
      <c r="AJ2810" s="1">
        <f t="shared" si="184"/>
        <v>0</v>
      </c>
      <c r="AK2810" s="1">
        <f t="shared" si="185"/>
        <v>-2</v>
      </c>
    </row>
    <row r="2811" spans="1:37" ht="94.5" customHeight="1">
      <c r="A2811" s="179" t="s">
        <v>8405</v>
      </c>
      <c r="B2811" s="172" t="s">
        <v>11</v>
      </c>
      <c r="C2811" s="208" t="s">
        <v>7623</v>
      </c>
      <c r="D2811" s="161">
        <v>42625</v>
      </c>
      <c r="E2811" s="182">
        <v>0.69791666666666663</v>
      </c>
      <c r="F2811" s="161">
        <v>42625</v>
      </c>
      <c r="G2811" s="182">
        <v>0.79722222222222217</v>
      </c>
      <c r="H2811" s="182">
        <v>9.930555555555555E-2</v>
      </c>
      <c r="I2811" s="208">
        <v>18</v>
      </c>
      <c r="J2811" s="179" t="s">
        <v>459</v>
      </c>
      <c r="K2811" s="208" t="s">
        <v>9</v>
      </c>
      <c r="L2811" s="208" t="s">
        <v>10</v>
      </c>
      <c r="M2811" s="208" t="s">
        <v>8552</v>
      </c>
      <c r="N2811" s="208" t="s">
        <v>3</v>
      </c>
      <c r="O2811" s="208" t="s">
        <v>8</v>
      </c>
      <c r="P2811" s="208" t="s">
        <v>8552</v>
      </c>
      <c r="Q2811" s="179" t="s">
        <v>8668</v>
      </c>
      <c r="R2811" s="208">
        <v>8</v>
      </c>
      <c r="S2811" s="208"/>
      <c r="T2811" s="208">
        <v>8</v>
      </c>
      <c r="U2811" s="152"/>
      <c r="V2811" s="152"/>
      <c r="W2811" s="152"/>
      <c r="X2811" s="152"/>
      <c r="Y2811" s="152"/>
      <c r="Z2811" s="152"/>
      <c r="AA2811" s="152"/>
      <c r="AB2811" s="152"/>
      <c r="AC2811" s="152"/>
      <c r="AD2811" s="208" t="s">
        <v>0</v>
      </c>
      <c r="AE2811" s="152"/>
      <c r="AF2811" s="152"/>
      <c r="AG2811" s="2" t="s">
        <v>12429</v>
      </c>
      <c r="AJ2811" s="1">
        <f t="shared" si="184"/>
        <v>0</v>
      </c>
      <c r="AK2811" s="1">
        <f t="shared" ref="AK2811:AK2820" si="186">AJ2811-T2811</f>
        <v>-8</v>
      </c>
    </row>
    <row r="2812" spans="1:37" ht="15.75" customHeight="1">
      <c r="A2812" s="179" t="s">
        <v>8405</v>
      </c>
      <c r="B2812" s="481" t="s">
        <v>11</v>
      </c>
      <c r="C2812" s="482" t="s">
        <v>873</v>
      </c>
      <c r="D2812" s="169">
        <v>42626</v>
      </c>
      <c r="E2812" s="176">
        <v>0.7416666666666667</v>
      </c>
      <c r="F2812" s="169">
        <v>42626</v>
      </c>
      <c r="G2812" s="176">
        <v>0.7416666666666667</v>
      </c>
      <c r="H2812" s="68">
        <v>0</v>
      </c>
      <c r="I2812" s="179">
        <v>14</v>
      </c>
      <c r="J2812" s="179" t="s">
        <v>144</v>
      </c>
      <c r="K2812" s="482" t="s">
        <v>9</v>
      </c>
      <c r="L2812" s="482" t="s">
        <v>10</v>
      </c>
      <c r="M2812" s="179" t="s">
        <v>8563</v>
      </c>
      <c r="N2812" s="179" t="s">
        <v>3</v>
      </c>
      <c r="O2812" s="179" t="s">
        <v>8</v>
      </c>
      <c r="P2812" s="179" t="s">
        <v>8563</v>
      </c>
      <c r="Q2812" s="179" t="s">
        <v>4534</v>
      </c>
      <c r="R2812" s="179">
        <v>5</v>
      </c>
      <c r="S2812" s="179">
        <v>4</v>
      </c>
      <c r="T2812" s="179">
        <v>9</v>
      </c>
      <c r="U2812" s="2" t="s">
        <v>29</v>
      </c>
      <c r="V2812" s="2">
        <v>1987</v>
      </c>
      <c r="W2812" s="2" t="s">
        <v>3170</v>
      </c>
      <c r="X2812" s="2" t="s">
        <v>2932</v>
      </c>
      <c r="Y2812" s="2" t="s">
        <v>12430</v>
      </c>
      <c r="Z2812" s="149">
        <v>0.8</v>
      </c>
      <c r="AA2812" s="569">
        <v>42705</v>
      </c>
      <c r="AB2812" s="2">
        <v>1</v>
      </c>
      <c r="AC2812" s="123">
        <v>42390</v>
      </c>
      <c r="AD2812" s="179" t="s">
        <v>43</v>
      </c>
      <c r="AG2812" s="2" t="s">
        <v>2941</v>
      </c>
      <c r="AJ2812" s="1">
        <f t="shared" ref="AJ2812:AJ2875" si="187">T2812-S2812-R2812</f>
        <v>0</v>
      </c>
      <c r="AK2812" s="1">
        <f t="shared" si="186"/>
        <v>-9</v>
      </c>
    </row>
    <row r="2813" spans="1:37" ht="63" customHeight="1">
      <c r="A2813" s="179" t="s">
        <v>8405</v>
      </c>
      <c r="B2813" s="481" t="s">
        <v>11</v>
      </c>
      <c r="C2813" s="482" t="s">
        <v>873</v>
      </c>
      <c r="D2813" s="169">
        <v>42626</v>
      </c>
      <c r="E2813" s="68">
        <v>0.73263888888888884</v>
      </c>
      <c r="F2813" s="169">
        <v>42626</v>
      </c>
      <c r="G2813" s="68">
        <v>0.73263888888888884</v>
      </c>
      <c r="H2813" s="68">
        <v>0</v>
      </c>
      <c r="I2813" s="179">
        <v>142</v>
      </c>
      <c r="J2813" s="179" t="s">
        <v>144</v>
      </c>
      <c r="K2813" s="482" t="s">
        <v>9</v>
      </c>
      <c r="L2813" s="482" t="s">
        <v>10</v>
      </c>
      <c r="M2813" s="179" t="s">
        <v>8564</v>
      </c>
      <c r="N2813" s="179">
        <v>35</v>
      </c>
      <c r="O2813" s="179" t="s">
        <v>8</v>
      </c>
      <c r="P2813" s="179" t="s">
        <v>8564</v>
      </c>
      <c r="Q2813" s="179" t="s">
        <v>4534</v>
      </c>
      <c r="R2813" s="179">
        <v>12</v>
      </c>
      <c r="S2813" s="179">
        <v>23</v>
      </c>
      <c r="T2813" s="179">
        <v>35</v>
      </c>
      <c r="AD2813" s="179" t="s">
        <v>43</v>
      </c>
      <c r="AG2813" s="2" t="s">
        <v>2941</v>
      </c>
      <c r="AJ2813" s="1">
        <f t="shared" si="187"/>
        <v>0</v>
      </c>
      <c r="AK2813" s="1">
        <f t="shared" si="186"/>
        <v>-35</v>
      </c>
    </row>
    <row r="2814" spans="1:37" ht="15.75" customHeight="1">
      <c r="A2814" s="179" t="s">
        <v>8405</v>
      </c>
      <c r="B2814" s="172" t="s">
        <v>11</v>
      </c>
      <c r="C2814" s="208" t="s">
        <v>7623</v>
      </c>
      <c r="D2814" s="161">
        <v>42626</v>
      </c>
      <c r="E2814" s="182">
        <v>0.73611111111111116</v>
      </c>
      <c r="F2814" s="161">
        <v>42626</v>
      </c>
      <c r="G2814" s="182">
        <v>0.78819444444444453</v>
      </c>
      <c r="H2814" s="182">
        <v>5.2083333333333336E-2</v>
      </c>
      <c r="I2814" s="208">
        <v>2</v>
      </c>
      <c r="J2814" s="208" t="s">
        <v>1689</v>
      </c>
      <c r="K2814" s="208"/>
      <c r="L2814" s="208" t="s">
        <v>10</v>
      </c>
      <c r="M2814" s="208" t="s">
        <v>8669</v>
      </c>
      <c r="N2814" s="208" t="s">
        <v>3</v>
      </c>
      <c r="O2814" s="208" t="s">
        <v>40</v>
      </c>
      <c r="P2814" s="208" t="s">
        <v>8670</v>
      </c>
      <c r="Q2814" s="179" t="s">
        <v>8671</v>
      </c>
      <c r="R2814" s="208">
        <v>1</v>
      </c>
      <c r="S2814" s="208"/>
      <c r="T2814" s="208">
        <v>1</v>
      </c>
      <c r="U2814" s="152"/>
      <c r="V2814" s="152"/>
      <c r="W2814" s="152"/>
      <c r="X2814" s="152"/>
      <c r="Y2814" s="152"/>
      <c r="Z2814" s="152"/>
      <c r="AA2814" s="152"/>
      <c r="AB2814" s="152"/>
      <c r="AC2814" s="152"/>
      <c r="AD2814" s="208" t="s">
        <v>43</v>
      </c>
      <c r="AE2814" s="152"/>
      <c r="AF2814" s="152"/>
      <c r="AG2814" s="2" t="s">
        <v>12429</v>
      </c>
      <c r="AJ2814" s="1">
        <f t="shared" si="187"/>
        <v>0</v>
      </c>
      <c r="AK2814" s="1">
        <f t="shared" si="186"/>
        <v>-1</v>
      </c>
    </row>
    <row r="2815" spans="1:37" ht="47.25" customHeight="1">
      <c r="A2815" s="179" t="s">
        <v>8405</v>
      </c>
      <c r="B2815" s="481" t="s">
        <v>11</v>
      </c>
      <c r="C2815" s="482" t="s">
        <v>873</v>
      </c>
      <c r="D2815" s="169">
        <v>42627</v>
      </c>
      <c r="E2815" s="176">
        <v>0.66875000000000007</v>
      </c>
      <c r="F2815" s="169">
        <v>42627</v>
      </c>
      <c r="G2815" s="176">
        <v>0.66875000000000007</v>
      </c>
      <c r="H2815" s="68">
        <v>0</v>
      </c>
      <c r="I2815" s="179">
        <v>38</v>
      </c>
      <c r="J2815" s="179" t="s">
        <v>459</v>
      </c>
      <c r="K2815" s="482" t="s">
        <v>9</v>
      </c>
      <c r="L2815" s="482" t="s">
        <v>10</v>
      </c>
      <c r="M2815" s="179" t="s">
        <v>8672</v>
      </c>
      <c r="N2815" s="179" t="s">
        <v>3</v>
      </c>
      <c r="O2815" s="179" t="s">
        <v>8</v>
      </c>
      <c r="P2815" s="179" t="s">
        <v>8672</v>
      </c>
      <c r="Q2815" s="179" t="s">
        <v>12431</v>
      </c>
      <c r="R2815" s="179">
        <v>1</v>
      </c>
      <c r="S2815" s="179">
        <v>10</v>
      </c>
      <c r="T2815" s="179">
        <v>11</v>
      </c>
      <c r="AD2815" s="179" t="s">
        <v>31</v>
      </c>
      <c r="AG2815" s="2" t="s">
        <v>2941</v>
      </c>
      <c r="AJ2815" s="1">
        <f t="shared" si="187"/>
        <v>0</v>
      </c>
      <c r="AK2815" s="1">
        <f t="shared" si="186"/>
        <v>-11</v>
      </c>
    </row>
    <row r="2816" spans="1:37" ht="78.75" customHeight="1">
      <c r="A2816" s="179" t="s">
        <v>8405</v>
      </c>
      <c r="B2816" s="481" t="s">
        <v>11</v>
      </c>
      <c r="C2816" s="482" t="s">
        <v>873</v>
      </c>
      <c r="D2816" s="169">
        <v>42633</v>
      </c>
      <c r="E2816" s="176">
        <v>0.68958333333333333</v>
      </c>
      <c r="F2816" s="169">
        <v>42633</v>
      </c>
      <c r="G2816" s="176">
        <v>0.72430555555555554</v>
      </c>
      <c r="H2816" s="68">
        <v>3.4722222222222224E-2</v>
      </c>
      <c r="I2816" s="179">
        <v>8</v>
      </c>
      <c r="J2816" s="179" t="s">
        <v>144</v>
      </c>
      <c r="K2816" s="179" t="s">
        <v>5305</v>
      </c>
      <c r="L2816" s="482" t="s">
        <v>10</v>
      </c>
      <c r="M2816" s="179" t="s">
        <v>8664</v>
      </c>
      <c r="N2816" s="179" t="s">
        <v>3</v>
      </c>
      <c r="O2816" s="179" t="s">
        <v>8</v>
      </c>
      <c r="P2816" s="179" t="s">
        <v>8664</v>
      </c>
      <c r="Q2816" s="179" t="s">
        <v>4534</v>
      </c>
      <c r="R2816" s="179">
        <v>6</v>
      </c>
      <c r="S2816" s="179">
        <v>1</v>
      </c>
      <c r="T2816" s="179">
        <v>7</v>
      </c>
      <c r="U2816" s="2" t="s">
        <v>47</v>
      </c>
      <c r="V2816" s="2">
        <v>1989</v>
      </c>
      <c r="W2816" s="2" t="s">
        <v>47</v>
      </c>
      <c r="X2816" s="2" t="s">
        <v>12432</v>
      </c>
      <c r="Y2816" s="2" t="s">
        <v>12433</v>
      </c>
      <c r="Z2816" s="149">
        <v>0.9</v>
      </c>
      <c r="AA2816" s="2">
        <v>2017</v>
      </c>
      <c r="AB2816" s="2">
        <v>1</v>
      </c>
      <c r="AC2816" s="123">
        <v>42536</v>
      </c>
      <c r="AD2816" s="179" t="s">
        <v>43</v>
      </c>
      <c r="AG2816" s="2" t="s">
        <v>2941</v>
      </c>
      <c r="AJ2816" s="1">
        <f t="shared" si="187"/>
        <v>0</v>
      </c>
      <c r="AK2816" s="1">
        <f t="shared" si="186"/>
        <v>-7</v>
      </c>
    </row>
    <row r="2817" spans="1:37" ht="126" customHeight="1">
      <c r="A2817" s="179" t="s">
        <v>8405</v>
      </c>
      <c r="B2817" s="179" t="s">
        <v>11</v>
      </c>
      <c r="C2817" s="179" t="s">
        <v>873</v>
      </c>
      <c r="D2817" s="169">
        <v>42635</v>
      </c>
      <c r="E2817" s="176">
        <v>0.13194444444444445</v>
      </c>
      <c r="F2817" s="169">
        <v>42635</v>
      </c>
      <c r="G2817" s="176">
        <v>0.13194444444444445</v>
      </c>
      <c r="H2817" s="176">
        <v>0</v>
      </c>
      <c r="I2817" s="179">
        <v>45</v>
      </c>
      <c r="J2817" s="179" t="s">
        <v>576</v>
      </c>
      <c r="K2817" s="179" t="s">
        <v>2281</v>
      </c>
      <c r="L2817" s="179" t="s">
        <v>10</v>
      </c>
      <c r="M2817" s="179" t="s">
        <v>12434</v>
      </c>
      <c r="N2817" s="179">
        <v>35</v>
      </c>
      <c r="O2817" s="179" t="s">
        <v>14</v>
      </c>
      <c r="P2817" s="179" t="s">
        <v>12435</v>
      </c>
      <c r="Q2817" s="179" t="s">
        <v>12436</v>
      </c>
      <c r="R2817" s="179">
        <v>4</v>
      </c>
      <c r="S2817" s="179">
        <v>15</v>
      </c>
      <c r="T2817" s="179">
        <v>19</v>
      </c>
      <c r="U2817" s="2" t="s">
        <v>34</v>
      </c>
      <c r="V2817" s="2">
        <v>1986</v>
      </c>
      <c r="W2817" s="2" t="s">
        <v>9516</v>
      </c>
      <c r="X2817" s="2" t="s">
        <v>2722</v>
      </c>
      <c r="Y2817" s="123">
        <v>42349</v>
      </c>
      <c r="Z2817" s="149">
        <v>1</v>
      </c>
      <c r="AA2817" s="123">
        <v>43080</v>
      </c>
      <c r="AB2817" s="2">
        <v>0</v>
      </c>
      <c r="AC2817" s="2" t="s">
        <v>141</v>
      </c>
      <c r="AD2817" s="179" t="s">
        <v>31</v>
      </c>
      <c r="AG2817" s="2" t="s">
        <v>3071</v>
      </c>
      <c r="AJ2817" s="1">
        <f t="shared" si="187"/>
        <v>0</v>
      </c>
      <c r="AK2817" s="1">
        <f t="shared" si="186"/>
        <v>-19</v>
      </c>
    </row>
    <row r="2818" spans="1:37" ht="47.25">
      <c r="A2818" s="179" t="s">
        <v>8405</v>
      </c>
      <c r="B2818" s="172" t="s">
        <v>11</v>
      </c>
      <c r="C2818" s="208" t="s">
        <v>7623</v>
      </c>
      <c r="D2818" s="161">
        <v>42637</v>
      </c>
      <c r="E2818" s="182">
        <v>0.43611111111111112</v>
      </c>
      <c r="F2818" s="161">
        <v>42637</v>
      </c>
      <c r="G2818" s="182">
        <v>0.73611111111111116</v>
      </c>
      <c r="H2818" s="182">
        <v>0.3</v>
      </c>
      <c r="I2818" s="208">
        <v>53</v>
      </c>
      <c r="J2818" s="208" t="s">
        <v>144</v>
      </c>
      <c r="K2818" s="208"/>
      <c r="L2818" s="179" t="s">
        <v>4</v>
      </c>
      <c r="M2818" s="208" t="s">
        <v>12437</v>
      </c>
      <c r="N2818" s="208">
        <v>35</v>
      </c>
      <c r="O2818" s="208" t="s">
        <v>14</v>
      </c>
      <c r="P2818" s="208" t="s">
        <v>12438</v>
      </c>
      <c r="Q2818" s="179" t="s">
        <v>12439</v>
      </c>
      <c r="R2818" s="208">
        <v>38</v>
      </c>
      <c r="S2818" s="208">
        <v>1</v>
      </c>
      <c r="T2818" s="208">
        <v>39</v>
      </c>
      <c r="U2818" s="152"/>
      <c r="V2818" s="152"/>
      <c r="W2818" s="152"/>
      <c r="X2818" s="152"/>
      <c r="Y2818" s="152"/>
      <c r="Z2818" s="152"/>
      <c r="AA2818" s="152"/>
      <c r="AB2818" s="152"/>
      <c r="AC2818" s="152"/>
      <c r="AD2818" s="208" t="s">
        <v>0</v>
      </c>
      <c r="AE2818" s="152"/>
      <c r="AF2818" s="152"/>
      <c r="AG2818" s="2" t="s">
        <v>12440</v>
      </c>
      <c r="AJ2818" s="1">
        <f t="shared" si="187"/>
        <v>0</v>
      </c>
      <c r="AK2818" s="1">
        <f t="shared" si="186"/>
        <v>-39</v>
      </c>
    </row>
    <row r="2819" spans="1:37" ht="47.25">
      <c r="A2819" s="179" t="s">
        <v>8405</v>
      </c>
      <c r="B2819" s="481" t="s">
        <v>11</v>
      </c>
      <c r="C2819" s="482" t="s">
        <v>873</v>
      </c>
      <c r="D2819" s="169">
        <v>42641</v>
      </c>
      <c r="E2819" s="176">
        <v>0.60972222222222217</v>
      </c>
      <c r="F2819" s="169">
        <v>42641</v>
      </c>
      <c r="G2819" s="176">
        <v>0.60972222222222217</v>
      </c>
      <c r="H2819" s="176">
        <v>0</v>
      </c>
      <c r="I2819" s="179">
        <v>15</v>
      </c>
      <c r="J2819" s="179" t="s">
        <v>144</v>
      </c>
      <c r="K2819" s="482" t="s">
        <v>9</v>
      </c>
      <c r="L2819" s="482" t="s">
        <v>30</v>
      </c>
      <c r="M2819" s="179" t="s">
        <v>8794</v>
      </c>
      <c r="N2819" s="179" t="s">
        <v>3</v>
      </c>
      <c r="O2819" s="179" t="s">
        <v>8</v>
      </c>
      <c r="P2819" s="179" t="s">
        <v>8794</v>
      </c>
      <c r="Q2819" s="179" t="s">
        <v>12441</v>
      </c>
      <c r="R2819" s="179">
        <v>2</v>
      </c>
      <c r="S2819" s="179">
        <v>0.5</v>
      </c>
      <c r="T2819" s="179">
        <v>2.5</v>
      </c>
      <c r="U2819" s="2" t="s">
        <v>29</v>
      </c>
      <c r="V2819" s="2">
        <v>1982</v>
      </c>
      <c r="W2819" s="2" t="s">
        <v>47</v>
      </c>
      <c r="X2819" s="2" t="s">
        <v>12432</v>
      </c>
      <c r="Y2819" s="2" t="s">
        <v>12442</v>
      </c>
      <c r="Z2819" s="149">
        <v>0.9</v>
      </c>
      <c r="AA2819" s="2">
        <v>2017</v>
      </c>
      <c r="AB2819" s="2">
        <v>0</v>
      </c>
      <c r="AC2819" s="123">
        <v>42516</v>
      </c>
      <c r="AD2819" s="179" t="s">
        <v>28</v>
      </c>
      <c r="AG2819" s="2" t="s">
        <v>2941</v>
      </c>
      <c r="AJ2819" s="1">
        <f t="shared" si="187"/>
        <v>0</v>
      </c>
      <c r="AK2819" s="1">
        <f t="shared" si="186"/>
        <v>-2.5</v>
      </c>
    </row>
    <row r="2820" spans="1:37" ht="31.5" customHeight="1">
      <c r="A2820" s="179" t="s">
        <v>6868</v>
      </c>
      <c r="B2820" s="955" t="s">
        <v>19</v>
      </c>
      <c r="C2820" s="955"/>
      <c r="D2820" s="974">
        <v>42592</v>
      </c>
      <c r="E2820" s="986">
        <v>42592.333333333336</v>
      </c>
      <c r="F2820" s="974">
        <v>42593</v>
      </c>
      <c r="G2820" s="986">
        <v>42593.583333333336</v>
      </c>
      <c r="H2820" s="976">
        <f>G2820-E2820</f>
        <v>1.25</v>
      </c>
      <c r="I2820" s="955">
        <v>2</v>
      </c>
      <c r="J2820" s="956"/>
      <c r="K2820" s="956"/>
      <c r="L2820" s="956" t="s">
        <v>12</v>
      </c>
      <c r="M2820" s="955" t="s">
        <v>561</v>
      </c>
      <c r="N2820" s="955">
        <v>0.4</v>
      </c>
      <c r="O2820" s="955" t="s">
        <v>2</v>
      </c>
      <c r="P2820" s="955" t="s">
        <v>8179</v>
      </c>
      <c r="Q2820" s="956" t="s">
        <v>8152</v>
      </c>
      <c r="R2820" s="977"/>
      <c r="S2820" s="977">
        <v>4.6550000000000002</v>
      </c>
      <c r="T2820" s="977">
        <f>R2820+S2820</f>
        <v>4.6550000000000002</v>
      </c>
      <c r="U2820" s="956"/>
      <c r="V2820" s="955"/>
      <c r="W2820" s="955"/>
      <c r="X2820" s="956"/>
      <c r="Y2820" s="955"/>
      <c r="Z2820" s="955"/>
      <c r="AA2820" s="955"/>
      <c r="AB2820" s="956"/>
      <c r="AC2820" s="956"/>
      <c r="AD2820" s="956" t="s">
        <v>23</v>
      </c>
      <c r="AE2820" s="956"/>
      <c r="AF2820" s="956"/>
      <c r="AG2820" s="956" t="s">
        <v>4726</v>
      </c>
      <c r="AJ2820" s="1">
        <f t="shared" si="187"/>
        <v>0</v>
      </c>
      <c r="AK2820" s="1">
        <f t="shared" si="186"/>
        <v>-4.6550000000000002</v>
      </c>
    </row>
    <row r="2821" spans="1:37" s="16" customFormat="1" ht="84">
      <c r="A2821" s="94" t="s">
        <v>12777</v>
      </c>
      <c r="B2821" s="1152" t="s">
        <v>12578</v>
      </c>
      <c r="C2821" s="1152" t="s">
        <v>12579</v>
      </c>
      <c r="D2821" s="1160">
        <v>42697</v>
      </c>
      <c r="E2821" s="1171">
        <v>0.43958333333333338</v>
      </c>
      <c r="F2821" s="1160">
        <v>42697</v>
      </c>
      <c r="G2821" s="1171">
        <v>0.44444444444444442</v>
      </c>
      <c r="H2821" s="1190">
        <f>G2821-E2821</f>
        <v>4.8611111111110383E-3</v>
      </c>
      <c r="I2821" s="1197">
        <v>20</v>
      </c>
      <c r="J2821" s="1152" t="s">
        <v>576</v>
      </c>
      <c r="K2821" s="1152"/>
      <c r="L2821" s="1152" t="s">
        <v>4</v>
      </c>
      <c r="M2821" s="1152" t="s">
        <v>13041</v>
      </c>
      <c r="N2821" s="1225">
        <v>110</v>
      </c>
      <c r="O2821" s="1197" t="s">
        <v>14</v>
      </c>
      <c r="P2821" s="1152" t="s">
        <v>13042</v>
      </c>
      <c r="Q2821" s="1225" t="s">
        <v>14347</v>
      </c>
      <c r="R2821" s="1255">
        <v>4.5999999999999996</v>
      </c>
      <c r="S2821" s="1255"/>
      <c r="T2821" s="1287">
        <v>4.5999999999999996</v>
      </c>
      <c r="U2821" s="1019" t="s">
        <v>34</v>
      </c>
      <c r="V2821" s="1019">
        <v>1979</v>
      </c>
      <c r="W2821" s="1019" t="s">
        <v>14348</v>
      </c>
      <c r="X2821" s="1019" t="s">
        <v>2932</v>
      </c>
      <c r="Y2821" s="1033">
        <v>42278</v>
      </c>
      <c r="Z2821" s="1019">
        <v>100</v>
      </c>
      <c r="AA2821" s="1033">
        <v>42705</v>
      </c>
      <c r="AB2821" s="1019"/>
      <c r="AC2821" s="1019"/>
      <c r="AD2821" s="1019" t="s">
        <v>23</v>
      </c>
      <c r="AE2821" s="1019"/>
      <c r="AF2821" s="1019"/>
      <c r="AG2821" s="1019"/>
      <c r="AJ2821" s="1">
        <f t="shared" si="187"/>
        <v>0</v>
      </c>
    </row>
    <row r="2822" spans="1:37" ht="63">
      <c r="A2822" s="94" t="s">
        <v>13179</v>
      </c>
      <c r="B2822" s="1152" t="s">
        <v>12578</v>
      </c>
      <c r="C2822" s="1152" t="s">
        <v>12579</v>
      </c>
      <c r="D2822" s="1160">
        <v>42727</v>
      </c>
      <c r="E2822" s="1183">
        <v>0.56944444444444442</v>
      </c>
      <c r="F2822" s="1160">
        <v>42727</v>
      </c>
      <c r="G2822" s="1183">
        <v>0.65277777777777779</v>
      </c>
      <c r="H2822" s="1190">
        <f>G2822-E2822</f>
        <v>8.333333333333337E-2</v>
      </c>
      <c r="I2822" s="1197">
        <v>4</v>
      </c>
      <c r="J2822" s="1197" t="s">
        <v>13225</v>
      </c>
      <c r="K2822" s="1197"/>
      <c r="L2822" s="1152" t="s">
        <v>4</v>
      </c>
      <c r="M2822" s="1197" t="s">
        <v>13644</v>
      </c>
      <c r="N2822" s="1019" t="s">
        <v>3</v>
      </c>
      <c r="O2822" s="1197" t="s">
        <v>8</v>
      </c>
      <c r="P2822" s="1197" t="s">
        <v>13644</v>
      </c>
      <c r="Q2822" s="1197" t="s">
        <v>14456</v>
      </c>
      <c r="R2822" s="1270">
        <v>4.5999999999999996</v>
      </c>
      <c r="S2822" s="1270"/>
      <c r="T2822" s="1295">
        <v>4.5999999999999996</v>
      </c>
      <c r="U2822" s="1019" t="s">
        <v>29</v>
      </c>
      <c r="V2822" s="1019">
        <v>1956</v>
      </c>
      <c r="W2822" s="1019" t="s">
        <v>29</v>
      </c>
      <c r="X2822" s="1019" t="s">
        <v>6961</v>
      </c>
      <c r="Y2822" s="1019" t="s">
        <v>14457</v>
      </c>
      <c r="Z2822" s="1019">
        <v>100</v>
      </c>
      <c r="AA2822" s="1019" t="s">
        <v>14458</v>
      </c>
      <c r="AB2822" s="1019">
        <v>0</v>
      </c>
      <c r="AC2822" s="1019"/>
      <c r="AD2822" s="1019" t="s">
        <v>23</v>
      </c>
      <c r="AE2822" s="1019"/>
      <c r="AF2822" s="1019"/>
      <c r="AG2822" s="1019"/>
      <c r="AJ2822" s="1">
        <f t="shared" si="187"/>
        <v>0</v>
      </c>
    </row>
    <row r="2823" spans="1:37" ht="56.25" customHeight="1">
      <c r="A2823" s="94" t="s">
        <v>13179</v>
      </c>
      <c r="B2823" s="955" t="s">
        <v>16</v>
      </c>
      <c r="C2823" s="955" t="s">
        <v>488</v>
      </c>
      <c r="D2823" s="964">
        <v>42711</v>
      </c>
      <c r="E2823" s="986">
        <v>0.75694444444444453</v>
      </c>
      <c r="F2823" s="964">
        <v>42711</v>
      </c>
      <c r="G2823" s="986">
        <v>0.75694444444444453</v>
      </c>
      <c r="H2823" s="1014">
        <f t="shared" ref="H2823:H2831" si="188">(F2823+G2823)-(D2823+E2823)</f>
        <v>0</v>
      </c>
      <c r="I2823" s="955">
        <v>15</v>
      </c>
      <c r="J2823" s="955" t="s">
        <v>705</v>
      </c>
      <c r="K2823" s="955"/>
      <c r="L2823" s="955" t="s">
        <v>17</v>
      </c>
      <c r="M2823" s="955" t="s">
        <v>13309</v>
      </c>
      <c r="N2823" s="955">
        <v>35</v>
      </c>
      <c r="O2823" s="955" t="s">
        <v>8</v>
      </c>
      <c r="P2823" s="955" t="s">
        <v>13310</v>
      </c>
      <c r="Q2823" s="962" t="s">
        <v>13311</v>
      </c>
      <c r="R2823" s="955"/>
      <c r="S2823" s="955">
        <v>0.92</v>
      </c>
      <c r="T2823" s="988">
        <f t="shared" ref="T2823:T2831" si="189">SUM(R2823:S2823)</f>
        <v>0.92</v>
      </c>
      <c r="U2823" s="955"/>
      <c r="V2823" s="955"/>
      <c r="W2823" s="955"/>
      <c r="X2823" s="955"/>
      <c r="Y2823" s="964"/>
      <c r="Z2823" s="955"/>
      <c r="AA2823" s="1034"/>
      <c r="AB2823" s="955"/>
      <c r="AC2823" s="955"/>
      <c r="AD2823" s="955" t="s">
        <v>38</v>
      </c>
      <c r="AE2823" s="955" t="s">
        <v>55</v>
      </c>
      <c r="AF2823" s="955"/>
      <c r="AG2823" s="955" t="s">
        <v>2820</v>
      </c>
      <c r="AJ2823" s="1">
        <f t="shared" si="187"/>
        <v>0</v>
      </c>
    </row>
    <row r="2824" spans="1:37" ht="112.5" customHeight="1">
      <c r="A2824" s="94" t="s">
        <v>13179</v>
      </c>
      <c r="B2824" s="956" t="s">
        <v>16</v>
      </c>
      <c r="C2824" s="955" t="s">
        <v>488</v>
      </c>
      <c r="D2824" s="964">
        <v>42717</v>
      </c>
      <c r="E2824" s="986">
        <v>0.35000000000000003</v>
      </c>
      <c r="F2824" s="964">
        <v>42717</v>
      </c>
      <c r="G2824" s="986">
        <v>0.46666666666666662</v>
      </c>
      <c r="H2824" s="1014">
        <f t="shared" si="188"/>
        <v>0.11666666666860692</v>
      </c>
      <c r="I2824" s="955">
        <v>2</v>
      </c>
      <c r="J2824" s="955" t="s">
        <v>144</v>
      </c>
      <c r="K2824" s="955" t="s">
        <v>15</v>
      </c>
      <c r="L2824" s="955" t="s">
        <v>17</v>
      </c>
      <c r="M2824" s="955" t="s">
        <v>12704</v>
      </c>
      <c r="N2824" s="955" t="s">
        <v>3</v>
      </c>
      <c r="O2824" s="955" t="s">
        <v>8</v>
      </c>
      <c r="P2824" s="955" t="s">
        <v>13949</v>
      </c>
      <c r="Q2824" s="955" t="s">
        <v>13950</v>
      </c>
      <c r="R2824" s="955">
        <v>12.79</v>
      </c>
      <c r="S2824" s="955"/>
      <c r="T2824" s="988">
        <f t="shared" si="189"/>
        <v>12.79</v>
      </c>
      <c r="U2824" s="955"/>
      <c r="V2824" s="955"/>
      <c r="W2824" s="955"/>
      <c r="X2824" s="955"/>
      <c r="Y2824" s="955"/>
      <c r="Z2824" s="955"/>
      <c r="AA2824" s="992"/>
      <c r="AB2824" s="955"/>
      <c r="AC2824" s="955"/>
      <c r="AD2824" s="955" t="s">
        <v>38</v>
      </c>
      <c r="AE2824" s="955" t="s">
        <v>55</v>
      </c>
      <c r="AF2824" s="955"/>
      <c r="AG2824" s="955" t="s">
        <v>2867</v>
      </c>
      <c r="AJ2824" s="1">
        <f t="shared" si="187"/>
        <v>0</v>
      </c>
    </row>
    <row r="2825" spans="1:37" ht="173.25">
      <c r="A2825" s="94" t="s">
        <v>13179</v>
      </c>
      <c r="B2825" s="955" t="s">
        <v>16</v>
      </c>
      <c r="C2825" s="955" t="s">
        <v>246</v>
      </c>
      <c r="D2825" s="964">
        <v>42721</v>
      </c>
      <c r="E2825" s="986">
        <v>0.39930555555555558</v>
      </c>
      <c r="F2825" s="964">
        <v>42721</v>
      </c>
      <c r="G2825" s="986">
        <v>0.66666666666666663</v>
      </c>
      <c r="H2825" s="1014">
        <f t="shared" si="188"/>
        <v>0.26736111110949423</v>
      </c>
      <c r="I2825" s="955">
        <v>8</v>
      </c>
      <c r="J2825" s="955" t="s">
        <v>144</v>
      </c>
      <c r="K2825" s="962" t="s">
        <v>146</v>
      </c>
      <c r="L2825" s="1018" t="s">
        <v>10</v>
      </c>
      <c r="M2825" s="955" t="s">
        <v>13535</v>
      </c>
      <c r="N2825" s="955" t="s">
        <v>3</v>
      </c>
      <c r="O2825" s="955" t="s">
        <v>8</v>
      </c>
      <c r="P2825" s="955" t="s">
        <v>13536</v>
      </c>
      <c r="Q2825" s="955" t="s">
        <v>13537</v>
      </c>
      <c r="R2825" s="955">
        <v>11.86</v>
      </c>
      <c r="S2825" s="955"/>
      <c r="T2825" s="988">
        <f t="shared" si="189"/>
        <v>11.86</v>
      </c>
      <c r="U2825" s="962" t="s">
        <v>29</v>
      </c>
      <c r="V2825" s="962">
        <v>1954</v>
      </c>
      <c r="W2825" s="962" t="s">
        <v>2725</v>
      </c>
      <c r="X2825" s="962"/>
      <c r="Y2825" s="962" t="s">
        <v>14960</v>
      </c>
      <c r="Z2825" s="962">
        <v>100</v>
      </c>
      <c r="AA2825" s="1036" t="s">
        <v>9654</v>
      </c>
      <c r="AB2825" s="962">
        <v>0</v>
      </c>
      <c r="AC2825" s="962"/>
      <c r="AD2825" s="962" t="s">
        <v>31</v>
      </c>
      <c r="AE2825" s="962" t="s">
        <v>55</v>
      </c>
      <c r="AF2825" s="962"/>
      <c r="AG2825" s="962" t="s">
        <v>14961</v>
      </c>
      <c r="AJ2825" s="1">
        <f t="shared" si="187"/>
        <v>0</v>
      </c>
    </row>
    <row r="2826" spans="1:37" ht="173.25">
      <c r="A2826" s="94" t="s">
        <v>13179</v>
      </c>
      <c r="B2826" s="955" t="s">
        <v>16</v>
      </c>
      <c r="C2826" s="955" t="s">
        <v>488</v>
      </c>
      <c r="D2826" s="964">
        <v>42721</v>
      </c>
      <c r="E2826" s="986">
        <v>0.52916666666666667</v>
      </c>
      <c r="F2826" s="964">
        <v>42721</v>
      </c>
      <c r="G2826" s="986">
        <v>0.52916666666666667</v>
      </c>
      <c r="H2826" s="1014">
        <f t="shared" si="188"/>
        <v>0</v>
      </c>
      <c r="I2826" s="955">
        <v>16</v>
      </c>
      <c r="J2826" s="955" t="s">
        <v>705</v>
      </c>
      <c r="K2826" s="955"/>
      <c r="L2826" s="955" t="s">
        <v>17</v>
      </c>
      <c r="M2826" s="955" t="s">
        <v>4222</v>
      </c>
      <c r="N2826" s="955">
        <v>35</v>
      </c>
      <c r="O2826" s="955" t="s">
        <v>14</v>
      </c>
      <c r="P2826" s="962" t="s">
        <v>13951</v>
      </c>
      <c r="Q2826" s="962" t="s">
        <v>13952</v>
      </c>
      <c r="R2826" s="955"/>
      <c r="S2826" s="955">
        <v>1.04</v>
      </c>
      <c r="T2826" s="988">
        <f t="shared" si="189"/>
        <v>1.04</v>
      </c>
      <c r="U2826" s="955"/>
      <c r="V2826" s="955"/>
      <c r="W2826" s="955"/>
      <c r="X2826" s="955"/>
      <c r="Y2826" s="955"/>
      <c r="Z2826" s="955"/>
      <c r="AA2826" s="955"/>
      <c r="AB2826" s="955"/>
      <c r="AC2826" s="955"/>
      <c r="AD2826" s="955" t="s">
        <v>38</v>
      </c>
      <c r="AE2826" s="955" t="s">
        <v>55</v>
      </c>
      <c r="AF2826" s="955"/>
      <c r="AG2826" s="955" t="s">
        <v>2820</v>
      </c>
      <c r="AJ2826" s="1">
        <f t="shared" si="187"/>
        <v>0</v>
      </c>
    </row>
    <row r="2827" spans="1:37" ht="157.5">
      <c r="A2827" s="94" t="s">
        <v>13179</v>
      </c>
      <c r="B2827" s="955" t="s">
        <v>16</v>
      </c>
      <c r="C2827" s="955" t="s">
        <v>246</v>
      </c>
      <c r="D2827" s="964">
        <v>42721</v>
      </c>
      <c r="E2827" s="986">
        <v>0.69791666666666663</v>
      </c>
      <c r="F2827" s="964">
        <v>42721</v>
      </c>
      <c r="G2827" s="986">
        <v>0.69791666666666663</v>
      </c>
      <c r="H2827" s="1014">
        <f t="shared" si="188"/>
        <v>0</v>
      </c>
      <c r="I2827" s="955">
        <v>17</v>
      </c>
      <c r="J2827" s="955" t="s">
        <v>144</v>
      </c>
      <c r="K2827" s="955" t="s">
        <v>9</v>
      </c>
      <c r="L2827" s="955" t="s">
        <v>10</v>
      </c>
      <c r="M2827" s="955" t="s">
        <v>2407</v>
      </c>
      <c r="N2827" s="955" t="s">
        <v>3</v>
      </c>
      <c r="O2827" s="955" t="s">
        <v>8</v>
      </c>
      <c r="P2827" s="955" t="s">
        <v>13538</v>
      </c>
      <c r="Q2827" s="955" t="s">
        <v>13953</v>
      </c>
      <c r="R2827" s="955"/>
      <c r="S2827" s="955">
        <v>1.78</v>
      </c>
      <c r="T2827" s="988">
        <f t="shared" si="189"/>
        <v>1.78</v>
      </c>
      <c r="U2827" s="955" t="s">
        <v>29</v>
      </c>
      <c r="V2827" s="955">
        <v>1969</v>
      </c>
      <c r="W2827" s="955" t="s">
        <v>2725</v>
      </c>
      <c r="X2827" s="955"/>
      <c r="Y2827" s="962" t="s">
        <v>14935</v>
      </c>
      <c r="Z2827" s="955">
        <v>100</v>
      </c>
      <c r="AA2827" s="992" t="s">
        <v>9418</v>
      </c>
      <c r="AB2827" s="955">
        <v>2</v>
      </c>
      <c r="AC2827" s="955"/>
      <c r="AD2827" s="955" t="s">
        <v>56</v>
      </c>
      <c r="AE2827" s="955" t="s">
        <v>55</v>
      </c>
      <c r="AF2827" s="955"/>
      <c r="AG2827" s="955" t="s">
        <v>14962</v>
      </c>
      <c r="AJ2827" s="1">
        <f t="shared" si="187"/>
        <v>0</v>
      </c>
    </row>
    <row r="2828" spans="1:37" ht="189">
      <c r="A2828" s="94" t="s">
        <v>13179</v>
      </c>
      <c r="B2828" s="955" t="s">
        <v>16</v>
      </c>
      <c r="C2828" s="955" t="s">
        <v>246</v>
      </c>
      <c r="D2828" s="964">
        <v>42721</v>
      </c>
      <c r="E2828" s="986">
        <v>0.73402777777777783</v>
      </c>
      <c r="F2828" s="964">
        <v>42721</v>
      </c>
      <c r="G2828" s="986">
        <v>0.79999999999999993</v>
      </c>
      <c r="H2828" s="1014">
        <f t="shared" si="188"/>
        <v>6.5972222226264421E-2</v>
      </c>
      <c r="I2828" s="955">
        <v>1</v>
      </c>
      <c r="J2828" s="955" t="s">
        <v>8594</v>
      </c>
      <c r="K2828" s="955" t="s">
        <v>21</v>
      </c>
      <c r="L2828" s="1018" t="s">
        <v>10</v>
      </c>
      <c r="M2828" s="955" t="s">
        <v>13539</v>
      </c>
      <c r="N2828" s="955" t="s">
        <v>3</v>
      </c>
      <c r="O2828" s="955" t="s">
        <v>8</v>
      </c>
      <c r="P2828" s="955" t="s">
        <v>13540</v>
      </c>
      <c r="Q2828" s="962" t="s">
        <v>13541</v>
      </c>
      <c r="R2828" s="955">
        <v>0.27</v>
      </c>
      <c r="S2828" s="955"/>
      <c r="T2828" s="988">
        <f t="shared" si="189"/>
        <v>0.27</v>
      </c>
      <c r="U2828" s="962" t="s">
        <v>29</v>
      </c>
      <c r="V2828" s="962">
        <v>1985</v>
      </c>
      <c r="W2828" s="962" t="s">
        <v>2725</v>
      </c>
      <c r="X2828" s="962"/>
      <c r="Y2828" s="964">
        <v>42139</v>
      </c>
      <c r="Z2828" s="962">
        <v>100</v>
      </c>
      <c r="AA2828" s="1036" t="s">
        <v>9422</v>
      </c>
      <c r="AB2828" s="962">
        <v>0</v>
      </c>
      <c r="AC2828" s="962"/>
      <c r="AD2828" s="962" t="s">
        <v>31</v>
      </c>
      <c r="AE2828" s="962" t="s">
        <v>55</v>
      </c>
      <c r="AF2828" s="962"/>
      <c r="AG2828" s="962" t="s">
        <v>14963</v>
      </c>
      <c r="AJ2828" s="1">
        <f t="shared" si="187"/>
        <v>0</v>
      </c>
    </row>
    <row r="2829" spans="1:37" ht="409.5">
      <c r="A2829" s="94" t="s">
        <v>13179</v>
      </c>
      <c r="B2829" s="955" t="s">
        <v>16</v>
      </c>
      <c r="C2829" s="955" t="s">
        <v>246</v>
      </c>
      <c r="D2829" s="964">
        <v>42722</v>
      </c>
      <c r="E2829" s="986">
        <v>0.42569444444444443</v>
      </c>
      <c r="F2829" s="964">
        <v>42722</v>
      </c>
      <c r="G2829" s="986">
        <v>0.46736111111111112</v>
      </c>
      <c r="H2829" s="1014">
        <f t="shared" si="188"/>
        <v>4.1666666671517305E-2</v>
      </c>
      <c r="I2829" s="955">
        <v>6</v>
      </c>
      <c r="J2829" s="955" t="s">
        <v>4432</v>
      </c>
      <c r="K2829" s="955" t="s">
        <v>21</v>
      </c>
      <c r="L2829" s="955" t="s">
        <v>10</v>
      </c>
      <c r="M2829" s="955" t="s">
        <v>13544</v>
      </c>
      <c r="N2829" s="955" t="s">
        <v>3</v>
      </c>
      <c r="O2829" s="955" t="s">
        <v>8</v>
      </c>
      <c r="P2829" s="955" t="s">
        <v>13954</v>
      </c>
      <c r="Q2829" s="955" t="s">
        <v>13955</v>
      </c>
      <c r="R2829" s="955">
        <v>29.92</v>
      </c>
      <c r="S2829" s="955"/>
      <c r="T2829" s="988">
        <f t="shared" si="189"/>
        <v>29.92</v>
      </c>
      <c r="U2829" s="955" t="s">
        <v>48</v>
      </c>
      <c r="V2829" s="955">
        <v>2013</v>
      </c>
      <c r="W2829" s="955" t="s">
        <v>14964</v>
      </c>
      <c r="X2829" s="955" t="s">
        <v>14965</v>
      </c>
      <c r="Y2829" s="962" t="s">
        <v>14966</v>
      </c>
      <c r="Z2829" s="955">
        <v>100</v>
      </c>
      <c r="AA2829" s="992" t="s">
        <v>9654</v>
      </c>
      <c r="AB2829" s="955">
        <v>0</v>
      </c>
      <c r="AC2829" s="955"/>
      <c r="AD2829" s="955" t="s">
        <v>58</v>
      </c>
      <c r="AE2829" s="955" t="s">
        <v>55</v>
      </c>
      <c r="AF2829" s="955" t="s">
        <v>67</v>
      </c>
      <c r="AG2829" s="955" t="s">
        <v>14967</v>
      </c>
      <c r="AJ2829" s="1">
        <f t="shared" si="187"/>
        <v>0</v>
      </c>
    </row>
    <row r="2830" spans="1:37" ht="204.75">
      <c r="A2830" s="94" t="s">
        <v>13179</v>
      </c>
      <c r="B2830" s="955" t="s">
        <v>16</v>
      </c>
      <c r="C2830" s="955" t="s">
        <v>246</v>
      </c>
      <c r="D2830" s="964">
        <v>42729</v>
      </c>
      <c r="E2830" s="986">
        <v>0.69444444444444453</v>
      </c>
      <c r="F2830" s="964">
        <v>42729</v>
      </c>
      <c r="G2830" s="986">
        <v>0.89930555555555547</v>
      </c>
      <c r="H2830" s="1014">
        <f t="shared" si="188"/>
        <v>0.20486111110949423</v>
      </c>
      <c r="I2830" s="955">
        <v>2</v>
      </c>
      <c r="J2830" s="955" t="s">
        <v>144</v>
      </c>
      <c r="K2830" s="955" t="s">
        <v>21</v>
      </c>
      <c r="L2830" s="955" t="s">
        <v>4</v>
      </c>
      <c r="M2830" s="955" t="s">
        <v>2557</v>
      </c>
      <c r="N2830" s="955" t="s">
        <v>3</v>
      </c>
      <c r="O2830" s="955" t="s">
        <v>8</v>
      </c>
      <c r="P2830" s="955" t="s">
        <v>13663</v>
      </c>
      <c r="Q2830" s="955" t="s">
        <v>13956</v>
      </c>
      <c r="R2830" s="955">
        <v>3.66</v>
      </c>
      <c r="S2830" s="955"/>
      <c r="T2830" s="988">
        <f t="shared" si="189"/>
        <v>3.66</v>
      </c>
      <c r="U2830" s="955" t="s">
        <v>1</v>
      </c>
      <c r="V2830" s="955">
        <v>2006</v>
      </c>
      <c r="W2830" s="955" t="s">
        <v>14968</v>
      </c>
      <c r="X2830" s="955" t="s">
        <v>9945</v>
      </c>
      <c r="Y2830" s="962" t="s">
        <v>14969</v>
      </c>
      <c r="Z2830" s="955">
        <v>100</v>
      </c>
      <c r="AA2830" s="992" t="s">
        <v>9418</v>
      </c>
      <c r="AB2830" s="955">
        <v>0</v>
      </c>
      <c r="AC2830" s="955"/>
      <c r="AD2830" s="955" t="s">
        <v>0</v>
      </c>
      <c r="AE2830" s="955"/>
      <c r="AF2830" s="955"/>
      <c r="AG2830" s="955" t="s">
        <v>14970</v>
      </c>
      <c r="AJ2830" s="1">
        <f t="shared" si="187"/>
        <v>0</v>
      </c>
    </row>
    <row r="2831" spans="1:37" ht="204.75">
      <c r="A2831" s="94" t="s">
        <v>13179</v>
      </c>
      <c r="B2831" s="955" t="s">
        <v>16</v>
      </c>
      <c r="C2831" s="955" t="s">
        <v>246</v>
      </c>
      <c r="D2831" s="964">
        <v>42731</v>
      </c>
      <c r="E2831" s="986">
        <v>0.66597222222222219</v>
      </c>
      <c r="F2831" s="964">
        <v>42731</v>
      </c>
      <c r="G2831" s="986">
        <v>0.94444444444444453</v>
      </c>
      <c r="H2831" s="1014">
        <f t="shared" si="188"/>
        <v>0.27847222222044365</v>
      </c>
      <c r="I2831" s="955">
        <v>19</v>
      </c>
      <c r="J2831" s="955" t="s">
        <v>144</v>
      </c>
      <c r="K2831" s="955" t="s">
        <v>15</v>
      </c>
      <c r="L2831" s="955" t="s">
        <v>4</v>
      </c>
      <c r="M2831" s="955" t="s">
        <v>2407</v>
      </c>
      <c r="N2831" s="955" t="s">
        <v>3</v>
      </c>
      <c r="O2831" s="955" t="s">
        <v>8</v>
      </c>
      <c r="P2831" s="955" t="s">
        <v>13706</v>
      </c>
      <c r="Q2831" s="955" t="s">
        <v>13707</v>
      </c>
      <c r="R2831" s="955">
        <v>51.74</v>
      </c>
      <c r="S2831" s="955"/>
      <c r="T2831" s="988">
        <f t="shared" si="189"/>
        <v>51.74</v>
      </c>
      <c r="U2831" s="955" t="s">
        <v>29</v>
      </c>
      <c r="V2831" s="955">
        <v>1969</v>
      </c>
      <c r="W2831" s="955" t="s">
        <v>2725</v>
      </c>
      <c r="X2831" s="955"/>
      <c r="Y2831" s="962" t="s">
        <v>14935</v>
      </c>
      <c r="Z2831" s="955">
        <v>100</v>
      </c>
      <c r="AA2831" s="992" t="s">
        <v>9418</v>
      </c>
      <c r="AB2831" s="955">
        <v>2</v>
      </c>
      <c r="AC2831" s="955"/>
      <c r="AD2831" s="955" t="s">
        <v>0</v>
      </c>
      <c r="AE2831" s="955" t="s">
        <v>55</v>
      </c>
      <c r="AF2831" s="955"/>
      <c r="AG2831" s="955" t="s">
        <v>14971</v>
      </c>
      <c r="AJ2831" s="1">
        <f t="shared" si="187"/>
        <v>0</v>
      </c>
    </row>
    <row r="2832" spans="1:37" ht="37.5" customHeight="1">
      <c r="A2832" s="179" t="s">
        <v>12537</v>
      </c>
      <c r="B2832" s="968" t="s">
        <v>11</v>
      </c>
      <c r="C2832" s="962" t="s">
        <v>7623</v>
      </c>
      <c r="D2832" s="984">
        <v>42653</v>
      </c>
      <c r="E2832" s="985">
        <v>0.33680555555555558</v>
      </c>
      <c r="F2832" s="984">
        <v>42653</v>
      </c>
      <c r="G2832" s="985">
        <v>0.33680555555555558</v>
      </c>
      <c r="H2832" s="986">
        <v>0</v>
      </c>
      <c r="I2832" s="962">
        <v>38</v>
      </c>
      <c r="J2832" s="962" t="s">
        <v>144</v>
      </c>
      <c r="K2832" s="962" t="s">
        <v>9</v>
      </c>
      <c r="L2832" s="962" t="s">
        <v>4</v>
      </c>
      <c r="M2832" s="962" t="s">
        <v>12540</v>
      </c>
      <c r="N2832" s="962" t="s">
        <v>3</v>
      </c>
      <c r="O2832" s="962" t="s">
        <v>8</v>
      </c>
      <c r="P2832" s="962" t="s">
        <v>12540</v>
      </c>
      <c r="Q2832" s="955"/>
      <c r="R2832" s="962">
        <v>1</v>
      </c>
      <c r="S2832" s="962"/>
      <c r="T2832" s="962">
        <v>1</v>
      </c>
      <c r="U2832" s="962"/>
      <c r="V2832" s="962"/>
      <c r="W2832" s="962"/>
      <c r="X2832" s="962"/>
      <c r="Y2832" s="962"/>
      <c r="Z2832" s="962"/>
      <c r="AA2832" s="962"/>
      <c r="AB2832" s="962"/>
      <c r="AC2832" s="962"/>
      <c r="AD2832" s="962" t="s">
        <v>25</v>
      </c>
      <c r="AE2832" s="962"/>
      <c r="AF2832" s="962"/>
      <c r="AG2832" s="955" t="s">
        <v>3020</v>
      </c>
      <c r="AJ2832" s="1">
        <f t="shared" si="187"/>
        <v>0</v>
      </c>
    </row>
    <row r="2833" spans="1:36" ht="47.25">
      <c r="A2833" s="179" t="s">
        <v>12537</v>
      </c>
      <c r="B2833" s="955" t="s">
        <v>11</v>
      </c>
      <c r="C2833" s="955" t="s">
        <v>7623</v>
      </c>
      <c r="D2833" s="974">
        <v>42671</v>
      </c>
      <c r="E2833" s="986">
        <v>0.41875000000000001</v>
      </c>
      <c r="F2833" s="974">
        <v>42671</v>
      </c>
      <c r="G2833" s="986">
        <v>0.4201388888888889</v>
      </c>
      <c r="H2833" s="986">
        <v>1.3888888888888889E-3</v>
      </c>
      <c r="I2833" s="955">
        <v>30</v>
      </c>
      <c r="J2833" s="955" t="s">
        <v>576</v>
      </c>
      <c r="K2833" s="955"/>
      <c r="L2833" s="955" t="s">
        <v>4</v>
      </c>
      <c r="M2833" s="955" t="s">
        <v>13996</v>
      </c>
      <c r="N2833" s="955">
        <v>35</v>
      </c>
      <c r="O2833" s="955" t="s">
        <v>14</v>
      </c>
      <c r="P2833" s="955" t="s">
        <v>13996</v>
      </c>
      <c r="Q2833" s="955" t="s">
        <v>13997</v>
      </c>
      <c r="R2833" s="955">
        <v>3.2</v>
      </c>
      <c r="S2833" s="955"/>
      <c r="T2833" s="955">
        <v>3.2</v>
      </c>
      <c r="U2833" s="955"/>
      <c r="V2833" s="955"/>
      <c r="W2833" s="955"/>
      <c r="X2833" s="955"/>
      <c r="Y2833" s="955"/>
      <c r="Z2833" s="955"/>
      <c r="AA2833" s="955"/>
      <c r="AB2833" s="955"/>
      <c r="AC2833" s="955"/>
      <c r="AD2833" s="955" t="s">
        <v>64</v>
      </c>
      <c r="AE2833" s="955"/>
      <c r="AF2833" s="955"/>
      <c r="AG2833" s="955" t="s">
        <v>15085</v>
      </c>
      <c r="AJ2833" s="1">
        <f t="shared" si="187"/>
        <v>0</v>
      </c>
    </row>
    <row r="2834" spans="1:36" ht="63" customHeight="1">
      <c r="A2834" s="94" t="s">
        <v>12777</v>
      </c>
      <c r="B2834" s="968" t="s">
        <v>11</v>
      </c>
      <c r="C2834" s="962" t="s">
        <v>7623</v>
      </c>
      <c r="D2834" s="984">
        <v>42689</v>
      </c>
      <c r="E2834" s="985">
        <v>0.86458333333333337</v>
      </c>
      <c r="F2834" s="984">
        <v>42689</v>
      </c>
      <c r="G2834" s="985">
        <v>0.86458333333333337</v>
      </c>
      <c r="H2834" s="985"/>
      <c r="I2834" s="962">
        <v>12</v>
      </c>
      <c r="J2834" s="962" t="s">
        <v>144</v>
      </c>
      <c r="K2834" s="962"/>
      <c r="L2834" s="962" t="s">
        <v>4</v>
      </c>
      <c r="M2834" s="962" t="s">
        <v>13185</v>
      </c>
      <c r="N2834" s="962" t="s">
        <v>3</v>
      </c>
      <c r="O2834" s="962" t="s">
        <v>49</v>
      </c>
      <c r="P2834" s="962" t="s">
        <v>13185</v>
      </c>
      <c r="Q2834" s="969" t="s">
        <v>13186</v>
      </c>
      <c r="R2834" s="962">
        <v>1.7</v>
      </c>
      <c r="S2834" s="962"/>
      <c r="T2834" s="962">
        <v>1.7</v>
      </c>
      <c r="U2834" s="962"/>
      <c r="V2834" s="962"/>
      <c r="W2834" s="962"/>
      <c r="X2834" s="962"/>
      <c r="Y2834" s="962"/>
      <c r="Z2834" s="962"/>
      <c r="AA2834" s="962"/>
      <c r="AB2834" s="962"/>
      <c r="AC2834" s="962"/>
      <c r="AD2834" s="962" t="s">
        <v>0</v>
      </c>
      <c r="AE2834" s="962"/>
      <c r="AF2834" s="962"/>
      <c r="AG2834" s="955" t="s">
        <v>3020</v>
      </c>
      <c r="AJ2834" s="1">
        <f t="shared" si="187"/>
        <v>0</v>
      </c>
    </row>
    <row r="2835" spans="1:36" s="16" customFormat="1" ht="84">
      <c r="A2835" s="94" t="s">
        <v>12777</v>
      </c>
      <c r="B2835" s="1152" t="s">
        <v>12578</v>
      </c>
      <c r="C2835" s="1152" t="s">
        <v>12579</v>
      </c>
      <c r="D2835" s="1160">
        <v>42697</v>
      </c>
      <c r="E2835" s="1171">
        <v>0.43958333333333338</v>
      </c>
      <c r="F2835" s="1160">
        <v>42697</v>
      </c>
      <c r="G2835" s="1171">
        <v>0.44375000000000003</v>
      </c>
      <c r="H2835" s="1190">
        <f>G2835-E2835</f>
        <v>4.1666666666666519E-3</v>
      </c>
      <c r="I2835" s="1197">
        <v>65</v>
      </c>
      <c r="J2835" s="1152" t="s">
        <v>576</v>
      </c>
      <c r="K2835" s="1152"/>
      <c r="L2835" s="1152" t="s">
        <v>4</v>
      </c>
      <c r="M2835" s="1152" t="s">
        <v>13041</v>
      </c>
      <c r="N2835" s="1225">
        <v>110</v>
      </c>
      <c r="O2835" s="1197" t="s">
        <v>14</v>
      </c>
      <c r="P2835" s="1152" t="s">
        <v>14349</v>
      </c>
      <c r="Q2835" s="1225" t="s">
        <v>14347</v>
      </c>
      <c r="R2835" s="1255"/>
      <c r="S2835" s="1255">
        <v>4.5529999999999999</v>
      </c>
      <c r="T2835" s="1287">
        <v>4.5529999999999999</v>
      </c>
      <c r="U2835" s="1019" t="s">
        <v>34</v>
      </c>
      <c r="V2835" s="1019">
        <v>1979</v>
      </c>
      <c r="W2835" s="1019" t="s">
        <v>14348</v>
      </c>
      <c r="X2835" s="1019" t="s">
        <v>2932</v>
      </c>
      <c r="Y2835" s="1019">
        <v>42278</v>
      </c>
      <c r="Z2835" s="1019">
        <v>100</v>
      </c>
      <c r="AA2835" s="1019">
        <v>42705</v>
      </c>
      <c r="AB2835" s="1019"/>
      <c r="AC2835" s="1019"/>
      <c r="AD2835" s="1019" t="s">
        <v>23</v>
      </c>
      <c r="AE2835" s="1019"/>
      <c r="AF2835" s="1019"/>
      <c r="AG2835" s="1019"/>
      <c r="AJ2835" s="1">
        <f t="shared" si="187"/>
        <v>0</v>
      </c>
    </row>
    <row r="2836" spans="1:36" ht="56.25" customHeight="1">
      <c r="A2836" s="179" t="s">
        <v>12537</v>
      </c>
      <c r="B2836" s="1156" t="s">
        <v>87</v>
      </c>
      <c r="C2836" s="1156" t="s">
        <v>3990</v>
      </c>
      <c r="D2836" s="1164">
        <v>42659</v>
      </c>
      <c r="E2836" s="1184">
        <v>0.21666666666666667</v>
      </c>
      <c r="F2836" s="1164">
        <v>42659</v>
      </c>
      <c r="G2836" s="1184">
        <v>0.21666666666666667</v>
      </c>
      <c r="H2836" s="1184">
        <v>0</v>
      </c>
      <c r="I2836" s="1202">
        <v>3</v>
      </c>
      <c r="J2836" s="1208"/>
      <c r="K2836" s="1208"/>
      <c r="L2836" s="1208" t="s">
        <v>30</v>
      </c>
      <c r="M2836" s="1208" t="s">
        <v>12591</v>
      </c>
      <c r="N2836" s="1208" t="s">
        <v>3</v>
      </c>
      <c r="O2836" s="1208" t="s">
        <v>8</v>
      </c>
      <c r="P2836" s="1208" t="s">
        <v>346</v>
      </c>
      <c r="Q2836" s="1208" t="s">
        <v>12592</v>
      </c>
      <c r="R2836" s="1271"/>
      <c r="S2836" s="1271">
        <v>4.5</v>
      </c>
      <c r="T2836" s="1271">
        <v>4.5</v>
      </c>
      <c r="U2836" s="955"/>
      <c r="V2836" s="955"/>
      <c r="W2836" s="955"/>
      <c r="X2836" s="955"/>
      <c r="Y2836" s="955"/>
      <c r="Z2836" s="955"/>
      <c r="AA2836" s="955"/>
      <c r="AB2836" s="955"/>
      <c r="AC2836" s="955"/>
      <c r="AD2836" s="956" t="s">
        <v>23</v>
      </c>
      <c r="AE2836" s="956"/>
      <c r="AF2836" s="956"/>
      <c r="AG2836" s="956" t="s">
        <v>609</v>
      </c>
      <c r="AH2836" s="2" t="s">
        <v>15051</v>
      </c>
      <c r="AJ2836" s="1">
        <f t="shared" si="187"/>
        <v>0</v>
      </c>
    </row>
    <row r="2837" spans="1:36" ht="47.25" customHeight="1">
      <c r="A2837" s="94" t="s">
        <v>12777</v>
      </c>
      <c r="B2837" s="955" t="s">
        <v>11</v>
      </c>
      <c r="C2837" s="955" t="s">
        <v>873</v>
      </c>
      <c r="D2837" s="974">
        <v>42695</v>
      </c>
      <c r="E2837" s="986">
        <v>0.36874999999999997</v>
      </c>
      <c r="F2837" s="974">
        <v>42695</v>
      </c>
      <c r="G2837" s="986">
        <v>0.37847222222222227</v>
      </c>
      <c r="H2837" s="986">
        <v>9.7222222222222224E-3</v>
      </c>
      <c r="I2837" s="955"/>
      <c r="J2837" s="955" t="s">
        <v>144</v>
      </c>
      <c r="K2837" s="955" t="s">
        <v>21</v>
      </c>
      <c r="L2837" s="990" t="s">
        <v>4</v>
      </c>
      <c r="M2837" s="955" t="s">
        <v>13182</v>
      </c>
      <c r="N2837" s="955" t="s">
        <v>3</v>
      </c>
      <c r="O2837" s="955" t="s">
        <v>8</v>
      </c>
      <c r="P2837" s="955" t="s">
        <v>13183</v>
      </c>
      <c r="Q2837" s="955" t="s">
        <v>13184</v>
      </c>
      <c r="R2837" s="955">
        <v>9</v>
      </c>
      <c r="S2837" s="955">
        <v>9</v>
      </c>
      <c r="T2837" s="988">
        <v>18</v>
      </c>
      <c r="U2837" s="955" t="s">
        <v>7</v>
      </c>
      <c r="V2837" s="955">
        <v>1989</v>
      </c>
      <c r="W2837" s="955" t="s">
        <v>29</v>
      </c>
      <c r="X2837" s="955" t="s">
        <v>2932</v>
      </c>
      <c r="Y2837" s="955" t="s">
        <v>15089</v>
      </c>
      <c r="Z2837" s="989">
        <v>0.5</v>
      </c>
      <c r="AA2837" s="955">
        <v>2017</v>
      </c>
      <c r="AB2837" s="955">
        <v>0</v>
      </c>
      <c r="AC2837" s="964">
        <v>42577</v>
      </c>
      <c r="AD2837" s="955" t="s">
        <v>0</v>
      </c>
      <c r="AE2837" s="955"/>
      <c r="AF2837" s="955"/>
      <c r="AG2837" s="955" t="s">
        <v>15090</v>
      </c>
      <c r="AJ2837" s="1">
        <f t="shared" si="187"/>
        <v>0</v>
      </c>
    </row>
    <row r="2838" spans="1:36" ht="63" customHeight="1">
      <c r="A2838" s="179" t="s">
        <v>139</v>
      </c>
      <c r="B2838" s="179" t="s">
        <v>19</v>
      </c>
      <c r="C2838" s="179" t="s">
        <v>19</v>
      </c>
      <c r="D2838" s="169">
        <v>42370</v>
      </c>
      <c r="E2838" s="176">
        <v>42370.333333333336</v>
      </c>
      <c r="F2838" s="169">
        <v>42370</v>
      </c>
      <c r="G2838" s="176">
        <v>42370.416666666664</v>
      </c>
      <c r="H2838" s="176">
        <f t="shared" ref="H2838:H2848" si="190">G2838-E2838</f>
        <v>8.3333333328482695E-2</v>
      </c>
      <c r="I2838" s="179">
        <v>4</v>
      </c>
      <c r="J2838" s="179"/>
      <c r="K2838" s="179"/>
      <c r="L2838" s="179" t="s">
        <v>4</v>
      </c>
      <c r="M2838" s="179" t="s">
        <v>8</v>
      </c>
      <c r="N2838" s="179">
        <v>0.4</v>
      </c>
      <c r="O2838" s="179" t="s">
        <v>8</v>
      </c>
      <c r="P2838" s="179" t="s">
        <v>248</v>
      </c>
      <c r="Q2838" s="179" t="s">
        <v>249</v>
      </c>
      <c r="R2838" s="179">
        <v>0.192</v>
      </c>
      <c r="S2838" s="179"/>
      <c r="T2838" s="179">
        <f t="shared" ref="T2838:T2845" si="191">R2838+S2838</f>
        <v>0.192</v>
      </c>
      <c r="AD2838" s="115" t="s">
        <v>0</v>
      </c>
      <c r="AJ2838" s="1">
        <f t="shared" si="187"/>
        <v>0</v>
      </c>
    </row>
    <row r="2839" spans="1:36" ht="63" customHeight="1">
      <c r="A2839" s="179" t="s">
        <v>139</v>
      </c>
      <c r="B2839" s="179" t="s">
        <v>19</v>
      </c>
      <c r="C2839" s="179" t="s">
        <v>19</v>
      </c>
      <c r="D2839" s="169">
        <v>42370</v>
      </c>
      <c r="E2839" s="176">
        <v>42370.458333333336</v>
      </c>
      <c r="F2839" s="169">
        <v>42370</v>
      </c>
      <c r="G2839" s="176">
        <v>42370.572916666664</v>
      </c>
      <c r="H2839" s="176">
        <f t="shared" si="190"/>
        <v>0.11458333332848269</v>
      </c>
      <c r="I2839" s="179">
        <v>6</v>
      </c>
      <c r="J2839" s="179"/>
      <c r="K2839" s="179"/>
      <c r="L2839" s="179" t="s">
        <v>4</v>
      </c>
      <c r="M2839" s="179" t="s">
        <v>250</v>
      </c>
      <c r="N2839" s="179" t="s">
        <v>3</v>
      </c>
      <c r="O2839" s="179" t="s">
        <v>26</v>
      </c>
      <c r="P2839" s="179" t="s">
        <v>251</v>
      </c>
      <c r="Q2839" s="179" t="s">
        <v>252</v>
      </c>
      <c r="R2839" s="179">
        <v>0.55600000000000005</v>
      </c>
      <c r="S2839" s="179"/>
      <c r="T2839" s="179">
        <f t="shared" si="191"/>
        <v>0.55600000000000005</v>
      </c>
      <c r="U2839" s="1"/>
      <c r="V2839" s="1"/>
      <c r="W2839" s="1"/>
      <c r="X2839" s="1"/>
      <c r="Y2839" s="1"/>
      <c r="Z2839" s="1"/>
      <c r="AA2839" s="1"/>
      <c r="AB2839" s="1"/>
      <c r="AC2839" s="1"/>
      <c r="AD2839" s="115" t="s">
        <v>0</v>
      </c>
      <c r="AE2839" s="1"/>
      <c r="AF2839" s="1"/>
      <c r="AJ2839" s="1">
        <f t="shared" si="187"/>
        <v>0</v>
      </c>
    </row>
    <row r="2840" spans="1:36" ht="110.25" customHeight="1">
      <c r="A2840" s="179" t="s">
        <v>139</v>
      </c>
      <c r="B2840" s="179" t="s">
        <v>19</v>
      </c>
      <c r="C2840" s="179" t="s">
        <v>19</v>
      </c>
      <c r="D2840" s="169">
        <v>42372</v>
      </c>
      <c r="E2840" s="176">
        <v>42372.625</v>
      </c>
      <c r="F2840" s="169">
        <v>42372</v>
      </c>
      <c r="G2840" s="176">
        <v>42372.642361111109</v>
      </c>
      <c r="H2840" s="176">
        <f t="shared" si="190"/>
        <v>1.7361111109494232E-2</v>
      </c>
      <c r="I2840" s="179">
        <v>13</v>
      </c>
      <c r="J2840" s="179"/>
      <c r="K2840" s="179"/>
      <c r="L2840" s="179" t="s">
        <v>30</v>
      </c>
      <c r="M2840" s="179" t="s">
        <v>150</v>
      </c>
      <c r="N2840" s="179" t="s">
        <v>3</v>
      </c>
      <c r="O2840" s="179" t="s">
        <v>8</v>
      </c>
      <c r="P2840" s="179" t="s">
        <v>253</v>
      </c>
      <c r="Q2840" s="179" t="s">
        <v>428</v>
      </c>
      <c r="R2840" s="179">
        <v>2.3530000000000002</v>
      </c>
      <c r="S2840" s="179"/>
      <c r="T2840" s="179">
        <f t="shared" si="191"/>
        <v>2.3530000000000002</v>
      </c>
      <c r="U2840" s="1"/>
      <c r="V2840" s="1"/>
      <c r="W2840" s="1"/>
      <c r="X2840" s="1"/>
      <c r="Y2840" s="1"/>
      <c r="Z2840" s="1"/>
      <c r="AA2840" s="1"/>
      <c r="AB2840" s="1"/>
      <c r="AC2840" s="1"/>
      <c r="AD2840" s="115" t="s">
        <v>28</v>
      </c>
      <c r="AE2840" s="1"/>
      <c r="AF2840" s="1"/>
      <c r="AJ2840" s="1">
        <f t="shared" si="187"/>
        <v>0</v>
      </c>
    </row>
    <row r="2841" spans="1:36" ht="47.25" customHeight="1">
      <c r="A2841" s="179" t="s">
        <v>139</v>
      </c>
      <c r="B2841" s="179" t="s">
        <v>19</v>
      </c>
      <c r="C2841" s="179" t="s">
        <v>19</v>
      </c>
      <c r="D2841" s="169">
        <v>42373</v>
      </c>
      <c r="E2841" s="176">
        <v>42373.375</v>
      </c>
      <c r="F2841" s="169">
        <v>42373</v>
      </c>
      <c r="G2841" s="176">
        <v>42373.5</v>
      </c>
      <c r="H2841" s="176">
        <f t="shared" si="190"/>
        <v>0.125</v>
      </c>
      <c r="I2841" s="179">
        <v>1</v>
      </c>
      <c r="J2841" s="179"/>
      <c r="K2841" s="179"/>
      <c r="L2841" s="179" t="s">
        <v>4</v>
      </c>
      <c r="M2841" s="179" t="s">
        <v>429</v>
      </c>
      <c r="N2841" s="179" t="s">
        <v>3</v>
      </c>
      <c r="O2841" s="179" t="s">
        <v>26</v>
      </c>
      <c r="P2841" s="179" t="s">
        <v>430</v>
      </c>
      <c r="Q2841" s="179" t="s">
        <v>431</v>
      </c>
      <c r="R2841" s="179">
        <v>0.40400000000000003</v>
      </c>
      <c r="S2841" s="179"/>
      <c r="T2841" s="179">
        <f t="shared" si="191"/>
        <v>0.40400000000000003</v>
      </c>
      <c r="AD2841" s="115" t="s">
        <v>18</v>
      </c>
      <c r="AJ2841" s="1">
        <f t="shared" si="187"/>
        <v>0</v>
      </c>
    </row>
    <row r="2842" spans="1:36" ht="110.25" customHeight="1">
      <c r="A2842" s="179" t="s">
        <v>139</v>
      </c>
      <c r="B2842" s="179" t="s">
        <v>19</v>
      </c>
      <c r="C2842" s="179" t="s">
        <v>19</v>
      </c>
      <c r="D2842" s="169">
        <v>42374</v>
      </c>
      <c r="E2842" s="176">
        <v>42374.708333333336</v>
      </c>
      <c r="F2842" s="169">
        <v>42374</v>
      </c>
      <c r="G2842" s="176">
        <v>42374.833333333336</v>
      </c>
      <c r="H2842" s="176">
        <f t="shared" si="190"/>
        <v>0.125</v>
      </c>
      <c r="I2842" s="179">
        <v>1</v>
      </c>
      <c r="J2842" s="179"/>
      <c r="K2842" s="179"/>
      <c r="L2842" s="179" t="s">
        <v>4</v>
      </c>
      <c r="M2842" s="179" t="s">
        <v>429</v>
      </c>
      <c r="N2842" s="179" t="s">
        <v>3</v>
      </c>
      <c r="O2842" s="179" t="s">
        <v>26</v>
      </c>
      <c r="P2842" s="179" t="s">
        <v>430</v>
      </c>
      <c r="Q2842" s="179" t="s">
        <v>431</v>
      </c>
      <c r="R2842" s="179">
        <v>0.41899999999999998</v>
      </c>
      <c r="S2842" s="179"/>
      <c r="T2842" s="179">
        <f t="shared" si="191"/>
        <v>0.41899999999999998</v>
      </c>
      <c r="AD2842" s="115" t="s">
        <v>18</v>
      </c>
      <c r="AJ2842" s="1">
        <f t="shared" si="187"/>
        <v>0</v>
      </c>
    </row>
    <row r="2843" spans="1:36" ht="47.25" customHeight="1">
      <c r="A2843" s="179" t="s">
        <v>139</v>
      </c>
      <c r="B2843" s="179" t="s">
        <v>19</v>
      </c>
      <c r="C2843" s="179" t="s">
        <v>19</v>
      </c>
      <c r="D2843" s="169">
        <v>42375</v>
      </c>
      <c r="E2843" s="176">
        <v>42375.538194444445</v>
      </c>
      <c r="F2843" s="169">
        <v>42375</v>
      </c>
      <c r="G2843" s="176">
        <v>42375.645833333336</v>
      </c>
      <c r="H2843" s="176">
        <f t="shared" si="190"/>
        <v>0.10763888889050577</v>
      </c>
      <c r="I2843" s="179">
        <v>13</v>
      </c>
      <c r="J2843" s="179"/>
      <c r="K2843" s="179"/>
      <c r="L2843" s="179" t="s">
        <v>4</v>
      </c>
      <c r="M2843" s="179" t="s">
        <v>432</v>
      </c>
      <c r="N2843" s="179">
        <v>35</v>
      </c>
      <c r="O2843" s="179" t="s">
        <v>14</v>
      </c>
      <c r="P2843" s="179" t="s">
        <v>433</v>
      </c>
      <c r="Q2843" s="179" t="s">
        <v>434</v>
      </c>
      <c r="R2843" s="179">
        <v>78.796999999999997</v>
      </c>
      <c r="S2843" s="179"/>
      <c r="T2843" s="179">
        <f t="shared" si="191"/>
        <v>78.796999999999997</v>
      </c>
      <c r="AD2843" s="115" t="s">
        <v>64</v>
      </c>
      <c r="AJ2843" s="1">
        <f t="shared" si="187"/>
        <v>0</v>
      </c>
    </row>
    <row r="2844" spans="1:36" ht="47.25" customHeight="1">
      <c r="A2844" s="179" t="s">
        <v>139</v>
      </c>
      <c r="B2844" s="179" t="s">
        <v>19</v>
      </c>
      <c r="C2844" s="179" t="s">
        <v>19</v>
      </c>
      <c r="D2844" s="169">
        <v>42376</v>
      </c>
      <c r="E2844" s="176">
        <v>42376.583333333336</v>
      </c>
      <c r="F2844" s="169">
        <v>42376</v>
      </c>
      <c r="G2844" s="176">
        <v>42376.666666666664</v>
      </c>
      <c r="H2844" s="176">
        <f t="shared" si="190"/>
        <v>8.3333333328482695E-2</v>
      </c>
      <c r="I2844" s="179">
        <v>2</v>
      </c>
      <c r="J2844" s="179"/>
      <c r="K2844" s="179"/>
      <c r="L2844" s="179" t="s">
        <v>4</v>
      </c>
      <c r="M2844" s="179" t="s">
        <v>435</v>
      </c>
      <c r="N2844" s="179" t="s">
        <v>3</v>
      </c>
      <c r="O2844" s="179" t="s">
        <v>26</v>
      </c>
      <c r="P2844" s="179" t="s">
        <v>436</v>
      </c>
      <c r="Q2844" s="179" t="s">
        <v>437</v>
      </c>
      <c r="R2844" s="179">
        <v>7.9000000000000001E-2</v>
      </c>
      <c r="S2844" s="179"/>
      <c r="T2844" s="179">
        <f t="shared" si="191"/>
        <v>7.9000000000000001E-2</v>
      </c>
      <c r="AD2844" s="115" t="s">
        <v>18</v>
      </c>
      <c r="AJ2844" s="1">
        <f t="shared" si="187"/>
        <v>0</v>
      </c>
    </row>
    <row r="2845" spans="1:36" ht="31.5" customHeight="1">
      <c r="A2845" s="179" t="s">
        <v>139</v>
      </c>
      <c r="B2845" s="179" t="s">
        <v>19</v>
      </c>
      <c r="C2845" s="179" t="s">
        <v>19</v>
      </c>
      <c r="D2845" s="169">
        <v>42378</v>
      </c>
      <c r="E2845" s="176">
        <v>42378.458333333336</v>
      </c>
      <c r="F2845" s="169">
        <v>42378</v>
      </c>
      <c r="G2845" s="176">
        <v>42378.520833333336</v>
      </c>
      <c r="H2845" s="176">
        <f t="shared" si="190"/>
        <v>6.25E-2</v>
      </c>
      <c r="I2845" s="179">
        <v>1</v>
      </c>
      <c r="J2845" s="179"/>
      <c r="K2845" s="179"/>
      <c r="L2845" s="179" t="s">
        <v>4</v>
      </c>
      <c r="M2845" s="179" t="s">
        <v>390</v>
      </c>
      <c r="N2845" s="179" t="s">
        <v>3</v>
      </c>
      <c r="O2845" s="179" t="s">
        <v>26</v>
      </c>
      <c r="P2845" s="179" t="s">
        <v>391</v>
      </c>
      <c r="Q2845" s="179" t="s">
        <v>438</v>
      </c>
      <c r="R2845" s="179">
        <v>0.22700000000000001</v>
      </c>
      <c r="S2845" s="179"/>
      <c r="T2845" s="179">
        <f t="shared" si="191"/>
        <v>0.22700000000000001</v>
      </c>
      <c r="AD2845" s="115" t="s">
        <v>18</v>
      </c>
      <c r="AJ2845" s="1">
        <f t="shared" si="187"/>
        <v>0</v>
      </c>
    </row>
    <row r="2846" spans="1:36" ht="31.5" customHeight="1">
      <c r="A2846" s="179" t="s">
        <v>139</v>
      </c>
      <c r="B2846" s="179" t="s">
        <v>19</v>
      </c>
      <c r="C2846" s="179" t="s">
        <v>19</v>
      </c>
      <c r="D2846" s="169">
        <v>42379</v>
      </c>
      <c r="E2846" s="176">
        <v>42379.958333333336</v>
      </c>
      <c r="F2846" s="169">
        <v>42379</v>
      </c>
      <c r="G2846" s="176">
        <v>42379.979166666664</v>
      </c>
      <c r="H2846" s="176">
        <f t="shared" si="190"/>
        <v>2.0833333328482695E-2</v>
      </c>
      <c r="I2846" s="179">
        <v>1</v>
      </c>
      <c r="J2846" s="179"/>
      <c r="K2846" s="179"/>
      <c r="L2846" s="179" t="s">
        <v>12</v>
      </c>
      <c r="M2846" s="179" t="s">
        <v>439</v>
      </c>
      <c r="N2846" s="179">
        <v>0.4</v>
      </c>
      <c r="O2846" s="179" t="s">
        <v>2</v>
      </c>
      <c r="P2846" s="179" t="s">
        <v>440</v>
      </c>
      <c r="Q2846" s="179" t="s">
        <v>441</v>
      </c>
      <c r="R2846" s="179"/>
      <c r="S2846" s="179"/>
      <c r="T2846" s="179"/>
      <c r="AD2846" s="115" t="s">
        <v>18</v>
      </c>
      <c r="AJ2846" s="1">
        <f t="shared" si="187"/>
        <v>0</v>
      </c>
    </row>
    <row r="2847" spans="1:36" ht="47.25" customHeight="1">
      <c r="A2847" s="179" t="s">
        <v>139</v>
      </c>
      <c r="B2847" s="179" t="s">
        <v>19</v>
      </c>
      <c r="C2847" s="179" t="s">
        <v>19</v>
      </c>
      <c r="D2847" s="169">
        <v>42382</v>
      </c>
      <c r="E2847" s="176">
        <v>42382.604166666664</v>
      </c>
      <c r="F2847" s="169">
        <v>42382</v>
      </c>
      <c r="G2847" s="176">
        <v>42382.6875</v>
      </c>
      <c r="H2847" s="176">
        <f t="shared" si="190"/>
        <v>8.3333333335758653E-2</v>
      </c>
      <c r="I2847" s="179">
        <v>1</v>
      </c>
      <c r="J2847" s="179"/>
      <c r="K2847" s="179"/>
      <c r="L2847" s="179" t="s">
        <v>12</v>
      </c>
      <c r="M2847" s="179" t="s">
        <v>439</v>
      </c>
      <c r="N2847" s="179">
        <v>0.4</v>
      </c>
      <c r="O2847" s="179" t="s">
        <v>2</v>
      </c>
      <c r="P2847" s="179" t="s">
        <v>467</v>
      </c>
      <c r="Q2847" s="179" t="s">
        <v>441</v>
      </c>
      <c r="R2847" s="179"/>
      <c r="S2847" s="179"/>
      <c r="T2847" s="179"/>
      <c r="AD2847" s="115" t="s">
        <v>18</v>
      </c>
      <c r="AJ2847" s="1">
        <f t="shared" si="187"/>
        <v>0</v>
      </c>
    </row>
    <row r="2848" spans="1:36" ht="47.25" customHeight="1">
      <c r="A2848" s="179" t="s">
        <v>139</v>
      </c>
      <c r="B2848" s="179" t="s">
        <v>19</v>
      </c>
      <c r="C2848" s="179" t="s">
        <v>19</v>
      </c>
      <c r="D2848" s="169">
        <v>42383</v>
      </c>
      <c r="E2848" s="176">
        <v>42383.4375</v>
      </c>
      <c r="F2848" s="169">
        <v>42383</v>
      </c>
      <c r="G2848" s="176">
        <v>42383.604166666664</v>
      </c>
      <c r="H2848" s="176">
        <f t="shared" si="190"/>
        <v>0.16666666666424135</v>
      </c>
      <c r="I2848" s="179">
        <v>1</v>
      </c>
      <c r="J2848" s="179"/>
      <c r="K2848" s="179"/>
      <c r="L2848" s="179" t="s">
        <v>12</v>
      </c>
      <c r="M2848" s="179" t="s">
        <v>439</v>
      </c>
      <c r="N2848" s="179">
        <v>0.4</v>
      </c>
      <c r="O2848" s="179" t="s">
        <v>2</v>
      </c>
      <c r="P2848" s="179" t="s">
        <v>468</v>
      </c>
      <c r="Q2848" s="179" t="s">
        <v>441</v>
      </c>
      <c r="R2848" s="179">
        <v>6.0999999999999999E-2</v>
      </c>
      <c r="S2848" s="179"/>
      <c r="T2848" s="179">
        <f>R2848+S2848</f>
        <v>6.0999999999999999E-2</v>
      </c>
      <c r="AD2848" s="115" t="s">
        <v>18</v>
      </c>
      <c r="AJ2848" s="1">
        <f t="shared" si="187"/>
        <v>0</v>
      </c>
    </row>
    <row r="2849" spans="1:37" ht="47.25" customHeight="1">
      <c r="A2849" s="179" t="s">
        <v>139</v>
      </c>
      <c r="B2849" s="179" t="s">
        <v>19</v>
      </c>
      <c r="C2849" s="179" t="s">
        <v>19</v>
      </c>
      <c r="D2849" s="169">
        <v>42384</v>
      </c>
      <c r="E2849" s="176">
        <v>0.75</v>
      </c>
      <c r="F2849" s="169">
        <v>42384</v>
      </c>
      <c r="G2849" s="176">
        <v>0.8125</v>
      </c>
      <c r="H2849" s="176">
        <v>6.25E-2</v>
      </c>
      <c r="I2849" s="179">
        <v>50</v>
      </c>
      <c r="J2849" s="179"/>
      <c r="K2849" s="179"/>
      <c r="L2849" s="179" t="s">
        <v>4</v>
      </c>
      <c r="M2849" s="179" t="s">
        <v>496</v>
      </c>
      <c r="N2849" s="179" t="s">
        <v>3</v>
      </c>
      <c r="O2849" s="179" t="s">
        <v>57</v>
      </c>
      <c r="P2849" s="179" t="s">
        <v>496</v>
      </c>
      <c r="Q2849" s="179" t="s">
        <v>497</v>
      </c>
      <c r="R2849" s="179">
        <v>9.4949999999999992</v>
      </c>
      <c r="S2849" s="179"/>
      <c r="T2849" s="179">
        <v>9.5</v>
      </c>
      <c r="AD2849" s="115" t="s">
        <v>18</v>
      </c>
      <c r="AJ2849" s="1">
        <f t="shared" si="187"/>
        <v>5.0000000000007816E-3</v>
      </c>
    </row>
    <row r="2850" spans="1:37" ht="126" customHeight="1">
      <c r="A2850" s="179" t="s">
        <v>6868</v>
      </c>
      <c r="B2850" s="179" t="s">
        <v>19</v>
      </c>
      <c r="C2850" s="179"/>
      <c r="D2850" s="169">
        <v>42592</v>
      </c>
      <c r="E2850" s="176">
        <v>42592.145833333336</v>
      </c>
      <c r="F2850" s="169">
        <v>42593</v>
      </c>
      <c r="G2850" s="176">
        <v>42593.708333333336</v>
      </c>
      <c r="H2850" s="193">
        <f>G2850-E2850</f>
        <v>1.5625</v>
      </c>
      <c r="I2850" s="179">
        <v>4</v>
      </c>
      <c r="J2850" s="115"/>
      <c r="K2850" s="115"/>
      <c r="L2850" s="115" t="s">
        <v>12</v>
      </c>
      <c r="M2850" s="179" t="s">
        <v>561</v>
      </c>
      <c r="N2850" s="179">
        <v>0.4</v>
      </c>
      <c r="O2850" s="179" t="s">
        <v>2</v>
      </c>
      <c r="P2850" s="179" t="s">
        <v>8172</v>
      </c>
      <c r="Q2850" s="115" t="s">
        <v>8152</v>
      </c>
      <c r="R2850" s="170"/>
      <c r="S2850" s="170">
        <v>4.4930000000000003</v>
      </c>
      <c r="T2850" s="170">
        <f>R2850+S2850</f>
        <v>4.4930000000000003</v>
      </c>
      <c r="U2850" s="1"/>
      <c r="X2850" s="1"/>
      <c r="AB2850" s="1"/>
      <c r="AC2850" s="1"/>
      <c r="AD2850" s="115" t="s">
        <v>23</v>
      </c>
      <c r="AE2850" s="1"/>
      <c r="AF2850" s="1"/>
      <c r="AG2850" s="1" t="s">
        <v>4726</v>
      </c>
      <c r="AJ2850" s="1">
        <f t="shared" si="187"/>
        <v>0</v>
      </c>
      <c r="AK2850" s="1">
        <f>AJ2850-T2850</f>
        <v>-4.4930000000000003</v>
      </c>
    </row>
    <row r="2851" spans="1:37" ht="47.25" customHeight="1">
      <c r="A2851" s="179" t="s">
        <v>139</v>
      </c>
      <c r="B2851" s="179" t="s">
        <v>19</v>
      </c>
      <c r="C2851" s="179" t="s">
        <v>19</v>
      </c>
      <c r="D2851" s="169">
        <v>42387</v>
      </c>
      <c r="E2851" s="176">
        <v>42387.604166666664</v>
      </c>
      <c r="F2851" s="169">
        <v>42387</v>
      </c>
      <c r="G2851" s="176">
        <v>42387.677083333336</v>
      </c>
      <c r="H2851" s="176">
        <f>G2851-E2851</f>
        <v>7.2916666671517305E-2</v>
      </c>
      <c r="I2851" s="179">
        <v>1</v>
      </c>
      <c r="J2851" s="179"/>
      <c r="K2851" s="179"/>
      <c r="L2851" s="179" t="s">
        <v>4</v>
      </c>
      <c r="M2851" s="179" t="s">
        <v>8</v>
      </c>
      <c r="N2851" s="179">
        <v>0.4</v>
      </c>
      <c r="O2851" s="179" t="s">
        <v>8</v>
      </c>
      <c r="P2851" s="179" t="s">
        <v>554</v>
      </c>
      <c r="Q2851" s="179" t="s">
        <v>555</v>
      </c>
      <c r="R2851" s="179"/>
      <c r="S2851" s="179"/>
      <c r="T2851" s="179"/>
      <c r="AD2851" s="115" t="s">
        <v>18</v>
      </c>
      <c r="AJ2851" s="1">
        <f t="shared" si="187"/>
        <v>0</v>
      </c>
    </row>
    <row r="2852" spans="1:37" ht="47.25" customHeight="1">
      <c r="A2852" s="179" t="s">
        <v>139</v>
      </c>
      <c r="B2852" s="179" t="s">
        <v>19</v>
      </c>
      <c r="C2852" s="179" t="s">
        <v>19</v>
      </c>
      <c r="D2852" s="169">
        <v>42388</v>
      </c>
      <c r="E2852" s="176">
        <v>42388.583333333336</v>
      </c>
      <c r="F2852" s="169">
        <v>42388</v>
      </c>
      <c r="G2852" s="176">
        <v>42388.645833333336</v>
      </c>
      <c r="H2852" s="176">
        <f>G2852-E2852</f>
        <v>6.25E-2</v>
      </c>
      <c r="I2852" s="179">
        <v>2</v>
      </c>
      <c r="J2852" s="179"/>
      <c r="K2852" s="179"/>
      <c r="L2852" s="179" t="s">
        <v>4</v>
      </c>
      <c r="M2852" s="179" t="s">
        <v>556</v>
      </c>
      <c r="N2852" s="179" t="s">
        <v>3</v>
      </c>
      <c r="O2852" s="179" t="s">
        <v>26</v>
      </c>
      <c r="P2852" s="179" t="s">
        <v>557</v>
      </c>
      <c r="Q2852" s="179" t="s">
        <v>558</v>
      </c>
      <c r="R2852" s="179">
        <v>8.5000000000000006E-2</v>
      </c>
      <c r="S2852" s="179"/>
      <c r="T2852" s="179">
        <f>R2852+S2852</f>
        <v>8.5000000000000006E-2</v>
      </c>
      <c r="AD2852" s="115" t="s">
        <v>18</v>
      </c>
      <c r="AJ2852" s="1">
        <f t="shared" si="187"/>
        <v>0</v>
      </c>
    </row>
    <row r="2853" spans="1:37" ht="31.5" customHeight="1">
      <c r="A2853" s="179" t="s">
        <v>139</v>
      </c>
      <c r="B2853" s="179" t="s">
        <v>19</v>
      </c>
      <c r="C2853" s="179" t="s">
        <v>19</v>
      </c>
      <c r="D2853" s="169">
        <v>42388</v>
      </c>
      <c r="E2853" s="176">
        <v>42388.729166666664</v>
      </c>
      <c r="F2853" s="169">
        <v>42389</v>
      </c>
      <c r="G2853" s="176">
        <v>42389.5</v>
      </c>
      <c r="H2853" s="176">
        <f>G2853-E2853</f>
        <v>0.77083333333575865</v>
      </c>
      <c r="I2853" s="179">
        <v>1</v>
      </c>
      <c r="J2853" s="179"/>
      <c r="K2853" s="179"/>
      <c r="L2853" s="179" t="s">
        <v>4</v>
      </c>
      <c r="M2853" s="179" t="s">
        <v>8</v>
      </c>
      <c r="N2853" s="179">
        <v>0.4</v>
      </c>
      <c r="O2853" s="179" t="s">
        <v>8</v>
      </c>
      <c r="P2853" s="179" t="s">
        <v>559</v>
      </c>
      <c r="Q2853" s="179" t="s">
        <v>560</v>
      </c>
      <c r="R2853" s="179">
        <f>0.191+0.071</f>
        <v>0.26200000000000001</v>
      </c>
      <c r="S2853" s="179"/>
      <c r="T2853" s="179">
        <f>R2853+S2853</f>
        <v>0.26200000000000001</v>
      </c>
      <c r="AD2853" s="115" t="s">
        <v>0</v>
      </c>
      <c r="AJ2853" s="1">
        <f t="shared" si="187"/>
        <v>0</v>
      </c>
    </row>
    <row r="2854" spans="1:37" ht="31.5" customHeight="1">
      <c r="A2854" s="179" t="s">
        <v>139</v>
      </c>
      <c r="B2854" s="179" t="s">
        <v>19</v>
      </c>
      <c r="C2854" s="179" t="s">
        <v>19</v>
      </c>
      <c r="D2854" s="169">
        <v>42388</v>
      </c>
      <c r="E2854" s="176">
        <v>42388.333333333336</v>
      </c>
      <c r="F2854" s="169">
        <v>42388</v>
      </c>
      <c r="G2854" s="176">
        <v>42388.583333333336</v>
      </c>
      <c r="H2854" s="176">
        <f>G2854-E2854</f>
        <v>0.25</v>
      </c>
      <c r="I2854" s="179">
        <v>1</v>
      </c>
      <c r="J2854" s="179"/>
      <c r="K2854" s="179"/>
      <c r="L2854" s="179" t="s">
        <v>12</v>
      </c>
      <c r="M2854" s="179" t="s">
        <v>561</v>
      </c>
      <c r="N2854" s="179">
        <v>0.4</v>
      </c>
      <c r="O2854" s="179" t="s">
        <v>2</v>
      </c>
      <c r="P2854" s="179" t="s">
        <v>562</v>
      </c>
      <c r="Q2854" s="179" t="s">
        <v>563</v>
      </c>
      <c r="R2854" s="179">
        <v>0.33500000000000002</v>
      </c>
      <c r="S2854" s="179"/>
      <c r="T2854" s="179">
        <f>R2854+S2854</f>
        <v>0.33500000000000002</v>
      </c>
      <c r="AD2854" s="115" t="s">
        <v>0</v>
      </c>
      <c r="AJ2854" s="1">
        <f t="shared" si="187"/>
        <v>0</v>
      </c>
    </row>
    <row r="2855" spans="1:37" ht="337.5" customHeight="1">
      <c r="A2855" s="179" t="s">
        <v>672</v>
      </c>
      <c r="B2855" s="82" t="s">
        <v>91</v>
      </c>
      <c r="C2855" s="179" t="s">
        <v>601</v>
      </c>
      <c r="D2855" s="81">
        <v>42411</v>
      </c>
      <c r="E2855" s="68">
        <v>0.88888888888888884</v>
      </c>
      <c r="F2855" s="81">
        <v>42411</v>
      </c>
      <c r="G2855" s="68">
        <v>8.3333333333333332E-3</v>
      </c>
      <c r="H2855" s="176">
        <v>0.16111111111111112</v>
      </c>
      <c r="I2855" s="179">
        <v>2</v>
      </c>
      <c r="J2855" s="179"/>
      <c r="K2855" s="179"/>
      <c r="L2855" s="179" t="s">
        <v>4</v>
      </c>
      <c r="M2855" s="179" t="s">
        <v>808</v>
      </c>
      <c r="N2855" s="179" t="s">
        <v>3</v>
      </c>
      <c r="O2855" s="179" t="s">
        <v>26</v>
      </c>
      <c r="P2855" s="179" t="s">
        <v>808</v>
      </c>
      <c r="Q2855" s="82" t="s">
        <v>871</v>
      </c>
      <c r="R2855" s="179">
        <v>4.4000000000000004</v>
      </c>
      <c r="S2855" s="179"/>
      <c r="T2855" s="179">
        <v>4.4000000000000004</v>
      </c>
      <c r="U2855" s="548" t="s">
        <v>34</v>
      </c>
      <c r="AD2855" s="179" t="s">
        <v>23</v>
      </c>
      <c r="AG2855" s="2" t="s">
        <v>2634</v>
      </c>
      <c r="AJ2855" s="1">
        <f t="shared" si="187"/>
        <v>0</v>
      </c>
    </row>
    <row r="2856" spans="1:37" ht="47.25">
      <c r="A2856" s="94" t="s">
        <v>12777</v>
      </c>
      <c r="B2856" s="208" t="s">
        <v>13</v>
      </c>
      <c r="C2856" s="208" t="s">
        <v>140</v>
      </c>
      <c r="D2856" s="161">
        <v>42683</v>
      </c>
      <c r="E2856" s="406">
        <v>0.72916666666666663</v>
      </c>
      <c r="F2856" s="161">
        <v>42683</v>
      </c>
      <c r="G2856" s="406">
        <v>0.7909722222222223</v>
      </c>
      <c r="H2856" s="1008">
        <v>6.1805555555555669E-2</v>
      </c>
      <c r="I2856" s="208">
        <v>1</v>
      </c>
      <c r="J2856" s="606" t="s">
        <v>141</v>
      </c>
      <c r="K2856" s="606"/>
      <c r="L2856" s="179" t="s">
        <v>12</v>
      </c>
      <c r="M2856" s="606" t="s">
        <v>12924</v>
      </c>
      <c r="N2856" s="208">
        <v>0.4</v>
      </c>
      <c r="O2856" s="606" t="s">
        <v>2</v>
      </c>
      <c r="P2856" s="606" t="s">
        <v>12925</v>
      </c>
      <c r="Q2856" s="892" t="s">
        <v>14574</v>
      </c>
      <c r="R2856" s="170">
        <v>0.6</v>
      </c>
      <c r="S2856" s="254">
        <v>3.8</v>
      </c>
      <c r="T2856" s="190">
        <v>4.3999999999999995</v>
      </c>
      <c r="U2856" s="1296" t="s">
        <v>141</v>
      </c>
      <c r="V2856" s="1296" t="s">
        <v>141</v>
      </c>
      <c r="W2856" s="1296" t="s">
        <v>141</v>
      </c>
      <c r="X2856" s="1296" t="s">
        <v>141</v>
      </c>
      <c r="Y2856" s="1296" t="s">
        <v>141</v>
      </c>
      <c r="Z2856" s="1296" t="s">
        <v>141</v>
      </c>
      <c r="AA2856" s="1296" t="s">
        <v>141</v>
      </c>
      <c r="AB2856" s="1296" t="s">
        <v>141</v>
      </c>
      <c r="AC2856" s="1296" t="s">
        <v>141</v>
      </c>
      <c r="AD2856" s="179" t="s">
        <v>23</v>
      </c>
      <c r="AE2856" s="1305" t="s">
        <v>141</v>
      </c>
      <c r="AF2856" s="1305" t="s">
        <v>141</v>
      </c>
      <c r="AG2856" s="2" t="s">
        <v>3129</v>
      </c>
      <c r="AJ2856" s="1">
        <f t="shared" si="187"/>
        <v>0</v>
      </c>
    </row>
    <row r="2857" spans="1:37" ht="47.25" customHeight="1">
      <c r="A2857" s="179" t="s">
        <v>139</v>
      </c>
      <c r="B2857" s="179" t="s">
        <v>19</v>
      </c>
      <c r="C2857" s="179" t="s">
        <v>19</v>
      </c>
      <c r="D2857" s="169">
        <v>42392</v>
      </c>
      <c r="E2857" s="176">
        <v>42392.416666666664</v>
      </c>
      <c r="F2857" s="169">
        <v>42392</v>
      </c>
      <c r="G2857" s="176">
        <v>42392.75</v>
      </c>
      <c r="H2857" s="176">
        <f t="shared" ref="H2857:H2880" si="192">G2857-E2857</f>
        <v>0.33333333333575865</v>
      </c>
      <c r="I2857" s="179">
        <v>1</v>
      </c>
      <c r="J2857" s="179"/>
      <c r="K2857" s="179"/>
      <c r="L2857" s="179" t="s">
        <v>12</v>
      </c>
      <c r="M2857" s="179" t="s">
        <v>561</v>
      </c>
      <c r="N2857" s="179">
        <v>0.4</v>
      </c>
      <c r="O2857" s="179" t="s">
        <v>2</v>
      </c>
      <c r="P2857" s="179" t="s">
        <v>641</v>
      </c>
      <c r="Q2857" s="179" t="s">
        <v>642</v>
      </c>
      <c r="R2857" s="179">
        <v>0.39200000000000002</v>
      </c>
      <c r="S2857" s="179"/>
      <c r="T2857" s="179">
        <f>R2857+S2857</f>
        <v>0.39200000000000002</v>
      </c>
      <c r="AD2857" s="115" t="s">
        <v>0</v>
      </c>
      <c r="AJ2857" s="1">
        <f t="shared" si="187"/>
        <v>0</v>
      </c>
    </row>
    <row r="2858" spans="1:37" ht="31.5" customHeight="1">
      <c r="A2858" s="179" t="s">
        <v>139</v>
      </c>
      <c r="B2858" s="179" t="s">
        <v>19</v>
      </c>
      <c r="C2858" s="179" t="s">
        <v>19</v>
      </c>
      <c r="D2858" s="169">
        <v>42393</v>
      </c>
      <c r="E2858" s="176">
        <v>42393.416666666664</v>
      </c>
      <c r="F2858" s="169">
        <v>42393</v>
      </c>
      <c r="G2858" s="176">
        <v>42393.5</v>
      </c>
      <c r="H2858" s="176">
        <f t="shared" si="192"/>
        <v>8.3333333335758653E-2</v>
      </c>
      <c r="I2858" s="179">
        <v>1</v>
      </c>
      <c r="J2858" s="179"/>
      <c r="K2858" s="179"/>
      <c r="L2858" s="179" t="s">
        <v>12</v>
      </c>
      <c r="M2858" s="179" t="s">
        <v>439</v>
      </c>
      <c r="N2858" s="179">
        <v>0.4</v>
      </c>
      <c r="O2858" s="179" t="s">
        <v>2</v>
      </c>
      <c r="P2858" s="179" t="s">
        <v>643</v>
      </c>
      <c r="Q2858" s="179" t="s">
        <v>441</v>
      </c>
      <c r="R2858" s="179"/>
      <c r="S2858" s="179"/>
      <c r="T2858" s="179"/>
      <c r="AD2858" s="115" t="s">
        <v>18</v>
      </c>
      <c r="AJ2858" s="1">
        <f t="shared" si="187"/>
        <v>0</v>
      </c>
    </row>
    <row r="2859" spans="1:37" ht="47.25" customHeight="1">
      <c r="A2859" s="179" t="s">
        <v>139</v>
      </c>
      <c r="B2859" s="179" t="s">
        <v>19</v>
      </c>
      <c r="C2859" s="179" t="s">
        <v>19</v>
      </c>
      <c r="D2859" s="169">
        <v>42393</v>
      </c>
      <c r="E2859" s="176">
        <v>42393.479166666664</v>
      </c>
      <c r="F2859" s="169">
        <v>42393</v>
      </c>
      <c r="G2859" s="176">
        <v>42393.5</v>
      </c>
      <c r="H2859" s="176">
        <f t="shared" si="192"/>
        <v>2.0833333335758653E-2</v>
      </c>
      <c r="I2859" s="179">
        <v>1</v>
      </c>
      <c r="J2859" s="179"/>
      <c r="K2859" s="179"/>
      <c r="L2859" s="179" t="s">
        <v>12</v>
      </c>
      <c r="M2859" s="179" t="s">
        <v>439</v>
      </c>
      <c r="N2859" s="179">
        <v>0.4</v>
      </c>
      <c r="O2859" s="179" t="s">
        <v>2</v>
      </c>
      <c r="P2859" s="179" t="s">
        <v>644</v>
      </c>
      <c r="Q2859" s="179" t="s">
        <v>441</v>
      </c>
      <c r="R2859" s="179"/>
      <c r="S2859" s="179"/>
      <c r="T2859" s="179"/>
      <c r="AD2859" s="115" t="s">
        <v>18</v>
      </c>
      <c r="AJ2859" s="1">
        <f t="shared" si="187"/>
        <v>0</v>
      </c>
    </row>
    <row r="2860" spans="1:37" ht="47.25" customHeight="1">
      <c r="A2860" s="179" t="s">
        <v>139</v>
      </c>
      <c r="B2860" s="179" t="s">
        <v>19</v>
      </c>
      <c r="C2860" s="179" t="s">
        <v>19</v>
      </c>
      <c r="D2860" s="169">
        <v>42394</v>
      </c>
      <c r="E2860" s="176">
        <v>42394.291666666664</v>
      </c>
      <c r="F2860" s="169">
        <v>42394</v>
      </c>
      <c r="G2860" s="176">
        <v>42394.666666666664</v>
      </c>
      <c r="H2860" s="176">
        <f t="shared" si="192"/>
        <v>0.375</v>
      </c>
      <c r="I2860" s="179">
        <v>1</v>
      </c>
      <c r="J2860" s="179"/>
      <c r="K2860" s="179"/>
      <c r="L2860" s="179" t="s">
        <v>12</v>
      </c>
      <c r="M2860" s="179" t="s">
        <v>439</v>
      </c>
      <c r="N2860" s="179">
        <v>0.4</v>
      </c>
      <c r="O2860" s="179" t="s">
        <v>2</v>
      </c>
      <c r="P2860" s="179" t="s">
        <v>645</v>
      </c>
      <c r="Q2860" s="179" t="s">
        <v>441</v>
      </c>
      <c r="R2860" s="179">
        <v>0.219</v>
      </c>
      <c r="S2860" s="179"/>
      <c r="T2860" s="179">
        <f>R2860+S2860</f>
        <v>0.219</v>
      </c>
      <c r="AD2860" s="115" t="s">
        <v>18</v>
      </c>
      <c r="AJ2860" s="1">
        <f t="shared" si="187"/>
        <v>0</v>
      </c>
    </row>
    <row r="2861" spans="1:37" ht="63" customHeight="1">
      <c r="A2861" s="179" t="s">
        <v>139</v>
      </c>
      <c r="B2861" s="179" t="s">
        <v>19</v>
      </c>
      <c r="C2861" s="179" t="s">
        <v>19</v>
      </c>
      <c r="D2861" s="169">
        <v>42396</v>
      </c>
      <c r="E2861" s="176">
        <v>42396.416666666664</v>
      </c>
      <c r="F2861" s="169">
        <v>42396</v>
      </c>
      <c r="G2861" s="176">
        <v>42396.5</v>
      </c>
      <c r="H2861" s="176">
        <f t="shared" si="192"/>
        <v>8.3333333335758653E-2</v>
      </c>
      <c r="I2861" s="179">
        <v>1</v>
      </c>
      <c r="J2861" s="179"/>
      <c r="K2861" s="179"/>
      <c r="L2861" s="179" t="s">
        <v>12</v>
      </c>
      <c r="M2861" s="179" t="s">
        <v>439</v>
      </c>
      <c r="N2861" s="179">
        <v>0.4</v>
      </c>
      <c r="O2861" s="179" t="s">
        <v>2</v>
      </c>
      <c r="P2861" s="179" t="s">
        <v>646</v>
      </c>
      <c r="Q2861" s="179" t="s">
        <v>647</v>
      </c>
      <c r="R2861" s="179">
        <v>0.13800000000000001</v>
      </c>
      <c r="S2861" s="179"/>
      <c r="T2861" s="179">
        <f>R2861+S2861</f>
        <v>0.13800000000000001</v>
      </c>
      <c r="AD2861" s="115" t="s">
        <v>0</v>
      </c>
      <c r="AJ2861" s="1">
        <f t="shared" si="187"/>
        <v>0</v>
      </c>
    </row>
    <row r="2862" spans="1:37" ht="56.25" customHeight="1">
      <c r="A2862" s="179" t="s">
        <v>12537</v>
      </c>
      <c r="B2862" s="596" t="s">
        <v>12578</v>
      </c>
      <c r="C2862" s="596" t="s">
        <v>12579</v>
      </c>
      <c r="D2862" s="786">
        <v>42669</v>
      </c>
      <c r="E2862" s="787">
        <v>0.61458333333333337</v>
      </c>
      <c r="F2862" s="786">
        <v>42669</v>
      </c>
      <c r="G2862" s="787">
        <v>0.69791666666666663</v>
      </c>
      <c r="H2862" s="787">
        <f t="shared" si="192"/>
        <v>8.3333333333333259E-2</v>
      </c>
      <c r="I2862" s="805">
        <v>1</v>
      </c>
      <c r="J2862" s="595" t="s">
        <v>13291</v>
      </c>
      <c r="K2862" s="595"/>
      <c r="L2862" s="596" t="s">
        <v>4</v>
      </c>
      <c r="M2862" s="596" t="s">
        <v>12691</v>
      </c>
      <c r="N2862" s="792">
        <v>0.4</v>
      </c>
      <c r="O2862" s="596" t="s">
        <v>26</v>
      </c>
      <c r="P2862" s="596" t="s">
        <v>12692</v>
      </c>
      <c r="Q2862" s="789" t="s">
        <v>14194</v>
      </c>
      <c r="R2862" s="790">
        <v>4.3833333333333337</v>
      </c>
      <c r="S2862" s="790"/>
      <c r="T2862" s="807">
        <v>4.383</v>
      </c>
      <c r="U2862" s="1297" t="s">
        <v>46</v>
      </c>
      <c r="V2862" s="1297">
        <v>2016</v>
      </c>
      <c r="W2862" s="1297" t="s">
        <v>14195</v>
      </c>
      <c r="X2862" s="1297" t="s">
        <v>2736</v>
      </c>
      <c r="Y2862" s="1297" t="s">
        <v>141</v>
      </c>
      <c r="Z2862" s="1297">
        <v>100</v>
      </c>
      <c r="AA2862" s="1297" t="s">
        <v>141</v>
      </c>
      <c r="AB2862" s="1297" t="s">
        <v>141</v>
      </c>
      <c r="AC2862" s="1331">
        <v>42594</v>
      </c>
      <c r="AD2862" s="792" t="s">
        <v>23</v>
      </c>
      <c r="AE2862" s="1297"/>
      <c r="AF2862" s="1297"/>
      <c r="AG2862" s="1297"/>
      <c r="AJ2862" s="1">
        <f t="shared" si="187"/>
        <v>-3.3333333333374071E-4</v>
      </c>
    </row>
    <row r="2863" spans="1:37" ht="47.25" customHeight="1">
      <c r="A2863" s="179" t="s">
        <v>139</v>
      </c>
      <c r="B2863" s="179" t="s">
        <v>19</v>
      </c>
      <c r="C2863" s="179" t="s">
        <v>19</v>
      </c>
      <c r="D2863" s="169">
        <v>42398</v>
      </c>
      <c r="E2863" s="176">
        <v>42398.291666666664</v>
      </c>
      <c r="F2863" s="169">
        <v>42398</v>
      </c>
      <c r="G2863" s="176">
        <v>42398.458333333336</v>
      </c>
      <c r="H2863" s="176">
        <f t="shared" si="192"/>
        <v>0.16666666667151731</v>
      </c>
      <c r="I2863" s="179">
        <v>1</v>
      </c>
      <c r="J2863" s="179"/>
      <c r="K2863" s="179"/>
      <c r="L2863" s="179" t="s">
        <v>12</v>
      </c>
      <c r="M2863" s="179" t="s">
        <v>439</v>
      </c>
      <c r="N2863" s="179">
        <v>0.4</v>
      </c>
      <c r="O2863" s="179" t="s">
        <v>2</v>
      </c>
      <c r="P2863" s="179" t="s">
        <v>719</v>
      </c>
      <c r="Q2863" s="179" t="s">
        <v>441</v>
      </c>
      <c r="R2863" s="179">
        <v>0.23799999999999999</v>
      </c>
      <c r="S2863" s="179"/>
      <c r="T2863" s="179">
        <f t="shared" ref="T2863:T2868" si="193">R2863+S2863</f>
        <v>0.23799999999999999</v>
      </c>
      <c r="AD2863" s="115" t="s">
        <v>18</v>
      </c>
      <c r="AJ2863" s="1">
        <f t="shared" si="187"/>
        <v>0</v>
      </c>
    </row>
    <row r="2864" spans="1:37" ht="47.25" customHeight="1">
      <c r="A2864" s="179" t="s">
        <v>139</v>
      </c>
      <c r="B2864" s="179" t="s">
        <v>19</v>
      </c>
      <c r="C2864" s="179" t="s">
        <v>19</v>
      </c>
      <c r="D2864" s="169">
        <v>42398</v>
      </c>
      <c r="E2864" s="176">
        <v>42398.416666666664</v>
      </c>
      <c r="F2864" s="169">
        <v>42398</v>
      </c>
      <c r="G2864" s="176">
        <v>42398.597222222219</v>
      </c>
      <c r="H2864" s="176">
        <f t="shared" si="192"/>
        <v>0.18055555555474712</v>
      </c>
      <c r="I2864" s="179">
        <v>1</v>
      </c>
      <c r="J2864" s="179"/>
      <c r="K2864" s="179"/>
      <c r="L2864" s="179" t="s">
        <v>12</v>
      </c>
      <c r="M2864" s="179" t="s">
        <v>439</v>
      </c>
      <c r="N2864" s="179">
        <v>0.4</v>
      </c>
      <c r="O2864" s="179" t="s">
        <v>2</v>
      </c>
      <c r="P2864" s="179" t="s">
        <v>720</v>
      </c>
      <c r="Q2864" s="179" t="s">
        <v>441</v>
      </c>
      <c r="R2864" s="179">
        <v>0.1</v>
      </c>
      <c r="S2864" s="179"/>
      <c r="T2864" s="179">
        <f t="shared" si="193"/>
        <v>0.1</v>
      </c>
      <c r="AD2864" s="115" t="s">
        <v>18</v>
      </c>
      <c r="AJ2864" s="1">
        <f t="shared" si="187"/>
        <v>0</v>
      </c>
    </row>
    <row r="2865" spans="1:36" ht="47.25" customHeight="1">
      <c r="A2865" s="179" t="s">
        <v>139</v>
      </c>
      <c r="B2865" s="179" t="s">
        <v>19</v>
      </c>
      <c r="C2865" s="179" t="s">
        <v>19</v>
      </c>
      <c r="D2865" s="169">
        <v>42399</v>
      </c>
      <c r="E2865" s="176">
        <v>42399.975694444445</v>
      </c>
      <c r="F2865" s="169">
        <v>42400</v>
      </c>
      <c r="G2865" s="176">
        <v>42400.045138888891</v>
      </c>
      <c r="H2865" s="176">
        <f t="shared" si="192"/>
        <v>6.9444444445252884E-2</v>
      </c>
      <c r="I2865" s="179">
        <v>2</v>
      </c>
      <c r="J2865" s="179"/>
      <c r="K2865" s="179"/>
      <c r="L2865" s="179" t="s">
        <v>4</v>
      </c>
      <c r="M2865" s="179" t="s">
        <v>429</v>
      </c>
      <c r="N2865" s="179" t="s">
        <v>3</v>
      </c>
      <c r="O2865" s="179" t="s">
        <v>26</v>
      </c>
      <c r="P2865" s="179" t="s">
        <v>723</v>
      </c>
      <c r="Q2865" s="179" t="s">
        <v>724</v>
      </c>
      <c r="R2865" s="179">
        <v>0.26600000000000001</v>
      </c>
      <c r="S2865" s="179"/>
      <c r="T2865" s="179">
        <f t="shared" si="193"/>
        <v>0.26600000000000001</v>
      </c>
      <c r="AD2865" s="115" t="s">
        <v>0</v>
      </c>
      <c r="AJ2865" s="1">
        <f t="shared" si="187"/>
        <v>0</v>
      </c>
    </row>
    <row r="2866" spans="1:36" ht="47.25" customHeight="1">
      <c r="A2866" s="179" t="s">
        <v>672</v>
      </c>
      <c r="B2866" s="179" t="s">
        <v>19</v>
      </c>
      <c r="C2866" s="179" t="s">
        <v>19</v>
      </c>
      <c r="D2866" s="169">
        <v>42407</v>
      </c>
      <c r="E2866" s="176">
        <v>42408.229166666664</v>
      </c>
      <c r="F2866" s="169">
        <v>42407</v>
      </c>
      <c r="G2866" s="176">
        <v>42408.270833333336</v>
      </c>
      <c r="H2866" s="176">
        <f t="shared" si="192"/>
        <v>4.1666666671517305E-2</v>
      </c>
      <c r="I2866" s="179">
        <v>1</v>
      </c>
      <c r="J2866" s="179"/>
      <c r="K2866" s="179"/>
      <c r="L2866" s="179" t="s">
        <v>12</v>
      </c>
      <c r="M2866" s="179" t="s">
        <v>439</v>
      </c>
      <c r="N2866" s="179">
        <v>0.4</v>
      </c>
      <c r="O2866" s="179" t="s">
        <v>2</v>
      </c>
      <c r="P2866" s="179" t="s">
        <v>845</v>
      </c>
      <c r="Q2866" s="179" t="s">
        <v>846</v>
      </c>
      <c r="R2866" s="179">
        <v>0.97699999999999998</v>
      </c>
      <c r="S2866" s="179"/>
      <c r="T2866" s="179">
        <f t="shared" si="193"/>
        <v>0.97699999999999998</v>
      </c>
      <c r="AD2866" s="115" t="s">
        <v>0</v>
      </c>
      <c r="AJ2866" s="1">
        <f t="shared" si="187"/>
        <v>0</v>
      </c>
    </row>
    <row r="2867" spans="1:36" ht="63" customHeight="1">
      <c r="A2867" s="179" t="s">
        <v>672</v>
      </c>
      <c r="B2867" s="179" t="s">
        <v>19</v>
      </c>
      <c r="C2867" s="179" t="s">
        <v>19</v>
      </c>
      <c r="D2867" s="169">
        <v>42409</v>
      </c>
      <c r="E2867" s="176">
        <v>42409.375</v>
      </c>
      <c r="F2867" s="169">
        <v>42409</v>
      </c>
      <c r="G2867" s="176">
        <v>42409.5625</v>
      </c>
      <c r="H2867" s="176">
        <f t="shared" si="192"/>
        <v>0.1875</v>
      </c>
      <c r="I2867" s="179">
        <v>1</v>
      </c>
      <c r="J2867" s="179"/>
      <c r="K2867" s="179"/>
      <c r="L2867" s="179" t="s">
        <v>12</v>
      </c>
      <c r="M2867" s="179" t="s">
        <v>439</v>
      </c>
      <c r="N2867" s="179">
        <v>0.4</v>
      </c>
      <c r="O2867" s="179" t="s">
        <v>2</v>
      </c>
      <c r="P2867" s="179" t="s">
        <v>847</v>
      </c>
      <c r="Q2867" s="179" t="s">
        <v>848</v>
      </c>
      <c r="R2867" s="179">
        <v>6.5000000000000002E-2</v>
      </c>
      <c r="S2867" s="179"/>
      <c r="T2867" s="179">
        <f t="shared" si="193"/>
        <v>6.5000000000000002E-2</v>
      </c>
      <c r="AD2867" s="115" t="s">
        <v>18</v>
      </c>
      <c r="AJ2867" s="1">
        <f t="shared" si="187"/>
        <v>0</v>
      </c>
    </row>
    <row r="2868" spans="1:36" ht="47.25" customHeight="1">
      <c r="A2868" s="179" t="s">
        <v>672</v>
      </c>
      <c r="B2868" s="179" t="s">
        <v>19</v>
      </c>
      <c r="C2868" s="179" t="s">
        <v>19</v>
      </c>
      <c r="D2868" s="169">
        <v>42409</v>
      </c>
      <c r="E2868" s="176">
        <v>42409.875</v>
      </c>
      <c r="F2868" s="169">
        <v>42409</v>
      </c>
      <c r="G2868" s="176">
        <v>42409.958333333336</v>
      </c>
      <c r="H2868" s="176">
        <f t="shared" si="192"/>
        <v>8.3333333335758653E-2</v>
      </c>
      <c r="I2868" s="179">
        <v>1</v>
      </c>
      <c r="J2868" s="179"/>
      <c r="K2868" s="179"/>
      <c r="L2868" s="179" t="s">
        <v>12</v>
      </c>
      <c r="M2868" s="179" t="s">
        <v>439</v>
      </c>
      <c r="N2868" s="179">
        <v>0.4</v>
      </c>
      <c r="O2868" s="179" t="s">
        <v>2</v>
      </c>
      <c r="P2868" s="179" t="s">
        <v>849</v>
      </c>
      <c r="Q2868" s="179" t="s">
        <v>850</v>
      </c>
      <c r="R2868" s="179">
        <v>0.06</v>
      </c>
      <c r="S2868" s="179"/>
      <c r="T2868" s="179">
        <f t="shared" si="193"/>
        <v>0.06</v>
      </c>
      <c r="AD2868" s="115" t="s">
        <v>18</v>
      </c>
      <c r="AJ2868" s="1">
        <f t="shared" si="187"/>
        <v>0</v>
      </c>
    </row>
    <row r="2869" spans="1:36" ht="31.5" customHeight="1">
      <c r="A2869" s="179" t="s">
        <v>672</v>
      </c>
      <c r="B2869" s="179" t="s">
        <v>19</v>
      </c>
      <c r="C2869" s="179" t="s">
        <v>19</v>
      </c>
      <c r="D2869" s="169">
        <v>42413</v>
      </c>
      <c r="E2869" s="176">
        <v>42413.833333333336</v>
      </c>
      <c r="F2869" s="169">
        <v>42413</v>
      </c>
      <c r="G2869" s="176">
        <v>42413.875</v>
      </c>
      <c r="H2869" s="176">
        <f t="shared" si="192"/>
        <v>4.1666666664241347E-2</v>
      </c>
      <c r="I2869" s="179">
        <v>1</v>
      </c>
      <c r="J2869" s="179"/>
      <c r="K2869" s="179"/>
      <c r="L2869" s="179" t="s">
        <v>12</v>
      </c>
      <c r="M2869" s="179" t="s">
        <v>439</v>
      </c>
      <c r="N2869" s="179">
        <v>0.4</v>
      </c>
      <c r="O2869" s="179" t="s">
        <v>2</v>
      </c>
      <c r="P2869" s="179" t="s">
        <v>948</v>
      </c>
      <c r="Q2869" s="179" t="s">
        <v>949</v>
      </c>
      <c r="R2869" s="179"/>
      <c r="S2869" s="179"/>
      <c r="T2869" s="179"/>
      <c r="AD2869" s="115" t="s">
        <v>18</v>
      </c>
      <c r="AJ2869" s="1">
        <f t="shared" si="187"/>
        <v>0</v>
      </c>
    </row>
    <row r="2870" spans="1:36" ht="47.25" customHeight="1">
      <c r="A2870" s="179" t="s">
        <v>672</v>
      </c>
      <c r="B2870" s="76" t="s">
        <v>19</v>
      </c>
      <c r="C2870" s="76" t="s">
        <v>19</v>
      </c>
      <c r="D2870" s="169">
        <v>42414</v>
      </c>
      <c r="E2870" s="251">
        <v>42414.291666666664</v>
      </c>
      <c r="F2870" s="169">
        <v>42414</v>
      </c>
      <c r="G2870" s="251">
        <v>42414.583333333336</v>
      </c>
      <c r="H2870" s="176">
        <f t="shared" si="192"/>
        <v>0.29166666667151731</v>
      </c>
      <c r="I2870" s="179">
        <v>1</v>
      </c>
      <c r="J2870" s="179"/>
      <c r="K2870" s="218"/>
      <c r="L2870" s="179" t="s">
        <v>12</v>
      </c>
      <c r="M2870" s="55" t="s">
        <v>439</v>
      </c>
      <c r="N2870" s="179">
        <v>0.4</v>
      </c>
      <c r="O2870" s="179" t="s">
        <v>2</v>
      </c>
      <c r="P2870" s="283" t="s">
        <v>950</v>
      </c>
      <c r="Q2870" s="179" t="s">
        <v>951</v>
      </c>
      <c r="R2870" s="295">
        <v>9.8000000000000004E-2</v>
      </c>
      <c r="S2870" s="295"/>
      <c r="T2870" s="179">
        <f>R2870+S2870</f>
        <v>9.8000000000000004E-2</v>
      </c>
      <c r="U2870" s="283"/>
      <c r="V2870" s="110"/>
      <c r="W2870" s="110"/>
      <c r="X2870" s="110"/>
      <c r="Y2870" s="110"/>
      <c r="Z2870" s="110"/>
      <c r="AA2870" s="110"/>
      <c r="AB2870" s="110"/>
      <c r="AC2870" s="151"/>
      <c r="AD2870" s="115" t="s">
        <v>18</v>
      </c>
      <c r="AE2870" s="97"/>
      <c r="AF2870" s="153"/>
      <c r="AG2870" s="475"/>
      <c r="AJ2870" s="1">
        <f t="shared" si="187"/>
        <v>0</v>
      </c>
    </row>
    <row r="2871" spans="1:36" ht="47.25" customHeight="1">
      <c r="A2871" s="179" t="s">
        <v>672</v>
      </c>
      <c r="B2871" s="76" t="s">
        <v>19</v>
      </c>
      <c r="C2871" s="179" t="s">
        <v>19</v>
      </c>
      <c r="D2871" s="169">
        <v>42415</v>
      </c>
      <c r="E2871" s="251">
        <v>42415.583333333336</v>
      </c>
      <c r="F2871" s="169">
        <v>42415</v>
      </c>
      <c r="G2871" s="251">
        <v>42415.666666666664</v>
      </c>
      <c r="H2871" s="176">
        <f t="shared" si="192"/>
        <v>8.3333333328482695E-2</v>
      </c>
      <c r="I2871" s="179">
        <v>1</v>
      </c>
      <c r="J2871" s="179"/>
      <c r="K2871" s="179"/>
      <c r="L2871" s="179" t="s">
        <v>4</v>
      </c>
      <c r="M2871" s="83" t="s">
        <v>439</v>
      </c>
      <c r="N2871" s="83">
        <v>0.4</v>
      </c>
      <c r="O2871" s="83" t="s">
        <v>2</v>
      </c>
      <c r="P2871" s="83" t="s">
        <v>950</v>
      </c>
      <c r="Q2871" s="179" t="s">
        <v>952</v>
      </c>
      <c r="R2871" s="295"/>
      <c r="S2871" s="295"/>
      <c r="T2871" s="179"/>
      <c r="U2871" s="295"/>
      <c r="V2871" s="110"/>
      <c r="W2871" s="110"/>
      <c r="X2871" s="110"/>
      <c r="Y2871" s="110"/>
      <c r="Z2871" s="110"/>
      <c r="AA2871" s="111"/>
      <c r="AB2871" s="110"/>
      <c r="AC2871" s="110"/>
      <c r="AD2871" s="115" t="s">
        <v>18</v>
      </c>
      <c r="AE2871" s="179"/>
      <c r="AF2871" s="179"/>
      <c r="AG2871" s="115"/>
      <c r="AJ2871" s="1">
        <f t="shared" si="187"/>
        <v>0</v>
      </c>
    </row>
    <row r="2872" spans="1:36" ht="63" customHeight="1">
      <c r="A2872" s="179" t="s">
        <v>672</v>
      </c>
      <c r="B2872" s="76" t="s">
        <v>19</v>
      </c>
      <c r="C2872" s="179" t="s">
        <v>19</v>
      </c>
      <c r="D2872" s="169">
        <v>42415</v>
      </c>
      <c r="E2872" s="251">
        <v>42415.583333333336</v>
      </c>
      <c r="F2872" s="169">
        <v>42415</v>
      </c>
      <c r="G2872" s="251">
        <v>42415.666666666664</v>
      </c>
      <c r="H2872" s="176">
        <f t="shared" si="192"/>
        <v>8.3333333328482695E-2</v>
      </c>
      <c r="I2872" s="179">
        <v>1</v>
      </c>
      <c r="J2872" s="102"/>
      <c r="K2872" s="102"/>
      <c r="L2872" s="179" t="s">
        <v>4</v>
      </c>
      <c r="M2872" s="83" t="s">
        <v>439</v>
      </c>
      <c r="N2872" s="179">
        <v>0.4</v>
      </c>
      <c r="O2872" s="83" t="s">
        <v>2</v>
      </c>
      <c r="P2872" s="179" t="s">
        <v>953</v>
      </c>
      <c r="Q2872" s="179" t="s">
        <v>954</v>
      </c>
      <c r="R2872" s="295"/>
      <c r="S2872" s="151"/>
      <c r="T2872" s="179"/>
      <c r="U2872" s="283"/>
      <c r="V2872" s="110"/>
      <c r="W2872" s="110"/>
      <c r="X2872" s="110"/>
      <c r="Y2872" s="110"/>
      <c r="Z2872" s="110"/>
      <c r="AA2872" s="111"/>
      <c r="AB2872" s="110"/>
      <c r="AC2872" s="110"/>
      <c r="AD2872" s="115" t="s">
        <v>18</v>
      </c>
      <c r="AE2872" s="65"/>
      <c r="AF2872" s="65"/>
      <c r="AG2872" s="271"/>
      <c r="AJ2872" s="1">
        <f t="shared" si="187"/>
        <v>0</v>
      </c>
    </row>
    <row r="2873" spans="1:36" ht="47.25" customHeight="1">
      <c r="A2873" s="179" t="s">
        <v>672</v>
      </c>
      <c r="B2873" s="76" t="s">
        <v>19</v>
      </c>
      <c r="C2873" s="179" t="s">
        <v>19</v>
      </c>
      <c r="D2873" s="169">
        <v>42416</v>
      </c>
      <c r="E2873" s="251">
        <v>42416.871527777781</v>
      </c>
      <c r="F2873" s="169">
        <v>42416</v>
      </c>
      <c r="G2873" s="251">
        <v>42416.922222222223</v>
      </c>
      <c r="H2873" s="176">
        <f t="shared" si="192"/>
        <v>5.0694444442342501E-2</v>
      </c>
      <c r="I2873" s="179">
        <v>7</v>
      </c>
      <c r="J2873" s="179"/>
      <c r="K2873" s="179"/>
      <c r="L2873" s="179" t="s">
        <v>30</v>
      </c>
      <c r="M2873" s="83" t="s">
        <v>955</v>
      </c>
      <c r="N2873" s="83" t="s">
        <v>3</v>
      </c>
      <c r="O2873" s="83" t="s">
        <v>8</v>
      </c>
      <c r="P2873" s="83" t="s">
        <v>956</v>
      </c>
      <c r="Q2873" s="179" t="s">
        <v>957</v>
      </c>
      <c r="R2873" s="295">
        <v>11</v>
      </c>
      <c r="S2873" s="295"/>
      <c r="T2873" s="179">
        <v>11</v>
      </c>
      <c r="U2873" s="295"/>
      <c r="V2873" s="110"/>
      <c r="W2873" s="110"/>
      <c r="X2873" s="110"/>
      <c r="Y2873" s="110"/>
      <c r="Z2873" s="110"/>
      <c r="AA2873" s="111"/>
      <c r="AB2873" s="110"/>
      <c r="AC2873" s="110"/>
      <c r="AD2873" s="115" t="s">
        <v>28</v>
      </c>
      <c r="AE2873" s="65"/>
      <c r="AF2873" s="65"/>
      <c r="AG2873" s="271"/>
      <c r="AJ2873" s="1">
        <f t="shared" si="187"/>
        <v>0</v>
      </c>
    </row>
    <row r="2874" spans="1:36" ht="141.75" customHeight="1">
      <c r="A2874" s="179" t="s">
        <v>672</v>
      </c>
      <c r="B2874" s="76" t="s">
        <v>19</v>
      </c>
      <c r="C2874" s="179" t="s">
        <v>19</v>
      </c>
      <c r="D2874" s="169">
        <v>42419</v>
      </c>
      <c r="E2874" s="251">
        <v>42419.375</v>
      </c>
      <c r="F2874" s="169">
        <v>42419</v>
      </c>
      <c r="G2874" s="251">
        <v>42419.625</v>
      </c>
      <c r="H2874" s="176">
        <f t="shared" si="192"/>
        <v>0.25</v>
      </c>
      <c r="I2874" s="179">
        <v>1</v>
      </c>
      <c r="J2874" s="179"/>
      <c r="K2874" s="179"/>
      <c r="L2874" s="179" t="s">
        <v>4</v>
      </c>
      <c r="M2874" s="83" t="s">
        <v>8</v>
      </c>
      <c r="N2874" s="83" t="s">
        <v>3</v>
      </c>
      <c r="O2874" s="83" t="s">
        <v>8</v>
      </c>
      <c r="P2874" s="83" t="s">
        <v>643</v>
      </c>
      <c r="Q2874" s="179" t="s">
        <v>1104</v>
      </c>
      <c r="R2874" s="295">
        <v>7.8E-2</v>
      </c>
      <c r="S2874" s="295"/>
      <c r="T2874" s="179">
        <f t="shared" ref="T2874:T2880" si="194">R2874+S2874</f>
        <v>7.8E-2</v>
      </c>
      <c r="U2874" s="295"/>
      <c r="V2874" s="110"/>
      <c r="W2874" s="110"/>
      <c r="X2874" s="110"/>
      <c r="Y2874" s="110"/>
      <c r="Z2874" s="110"/>
      <c r="AA2874" s="111"/>
      <c r="AB2874" s="110"/>
      <c r="AC2874" s="110"/>
      <c r="AD2874" s="115" t="s">
        <v>0</v>
      </c>
      <c r="AE2874" s="65"/>
      <c r="AF2874" s="65"/>
      <c r="AG2874" s="271"/>
      <c r="AJ2874" s="1">
        <f t="shared" si="187"/>
        <v>0</v>
      </c>
    </row>
    <row r="2875" spans="1:36" ht="47.25" customHeight="1">
      <c r="A2875" s="179" t="s">
        <v>672</v>
      </c>
      <c r="B2875" s="76" t="s">
        <v>19</v>
      </c>
      <c r="C2875" s="76" t="s">
        <v>19</v>
      </c>
      <c r="D2875" s="169">
        <v>42421</v>
      </c>
      <c r="E2875" s="251">
        <v>42421.375</v>
      </c>
      <c r="F2875" s="169">
        <v>42424</v>
      </c>
      <c r="G2875" s="251">
        <v>42424.666666666664</v>
      </c>
      <c r="H2875" s="176">
        <f t="shared" si="192"/>
        <v>3.2916666666642413</v>
      </c>
      <c r="I2875" s="97">
        <v>4</v>
      </c>
      <c r="J2875" s="391"/>
      <c r="K2875" s="179"/>
      <c r="L2875" s="179" t="s">
        <v>4</v>
      </c>
      <c r="M2875" s="179" t="s">
        <v>1105</v>
      </c>
      <c r="N2875" s="179" t="s">
        <v>3</v>
      </c>
      <c r="O2875" s="280" t="s">
        <v>26</v>
      </c>
      <c r="P2875" s="179" t="s">
        <v>1106</v>
      </c>
      <c r="Q2875" s="179" t="s">
        <v>1107</v>
      </c>
      <c r="R2875" s="295">
        <f>1.896+2.705+2.705+1.015</f>
        <v>8.3209999999999997</v>
      </c>
      <c r="S2875" s="673"/>
      <c r="T2875" s="179">
        <f t="shared" si="194"/>
        <v>8.3209999999999997</v>
      </c>
      <c r="U2875" s="205"/>
      <c r="V2875" s="110"/>
      <c r="W2875" s="110"/>
      <c r="X2875" s="110"/>
      <c r="Y2875" s="110"/>
      <c r="Z2875" s="110"/>
      <c r="AA2875" s="110"/>
      <c r="AB2875" s="110"/>
      <c r="AC2875" s="110"/>
      <c r="AD2875" s="115" t="s">
        <v>18</v>
      </c>
      <c r="AE2875" s="97"/>
      <c r="AF2875" s="153"/>
      <c r="AG2875" s="115"/>
      <c r="AJ2875" s="1">
        <f t="shared" si="187"/>
        <v>0</v>
      </c>
    </row>
    <row r="2876" spans="1:36" ht="94.5" customHeight="1">
      <c r="A2876" s="179" t="s">
        <v>672</v>
      </c>
      <c r="B2876" s="76" t="s">
        <v>19</v>
      </c>
      <c r="C2876" s="179" t="s">
        <v>19</v>
      </c>
      <c r="D2876" s="169">
        <v>42429</v>
      </c>
      <c r="E2876" s="251">
        <v>42429.625</v>
      </c>
      <c r="F2876" s="169">
        <v>42429</v>
      </c>
      <c r="G2876" s="251">
        <v>42429.75</v>
      </c>
      <c r="H2876" s="176">
        <f t="shared" si="192"/>
        <v>0.125</v>
      </c>
      <c r="I2876" s="179">
        <v>1</v>
      </c>
      <c r="J2876" s="179"/>
      <c r="K2876" s="179"/>
      <c r="L2876" s="179" t="s">
        <v>4</v>
      </c>
      <c r="M2876" s="83" t="s">
        <v>439</v>
      </c>
      <c r="N2876" s="83">
        <v>0.4</v>
      </c>
      <c r="O2876" s="83" t="s">
        <v>2</v>
      </c>
      <c r="P2876" s="83" t="s">
        <v>1108</v>
      </c>
      <c r="Q2876" s="179" t="s">
        <v>1109</v>
      </c>
      <c r="R2876" s="295">
        <v>0.31</v>
      </c>
      <c r="S2876" s="295"/>
      <c r="T2876" s="179">
        <f t="shared" si="194"/>
        <v>0.31</v>
      </c>
      <c r="U2876" s="295"/>
      <c r="V2876" s="110"/>
      <c r="W2876" s="110"/>
      <c r="X2876" s="110"/>
      <c r="Y2876" s="110"/>
      <c r="Z2876" s="110"/>
      <c r="AA2876" s="111"/>
      <c r="AB2876" s="110"/>
      <c r="AC2876" s="110"/>
      <c r="AD2876" s="115" t="s">
        <v>18</v>
      </c>
      <c r="AE2876" s="97"/>
      <c r="AF2876" s="153"/>
      <c r="AG2876" s="475"/>
      <c r="AJ2876" s="1">
        <f t="shared" ref="AJ2876:AJ2939" si="195">T2876-S2876-R2876</f>
        <v>0</v>
      </c>
    </row>
    <row r="2877" spans="1:36" ht="126" customHeight="1">
      <c r="A2877" s="179" t="s">
        <v>672</v>
      </c>
      <c r="B2877" s="76" t="s">
        <v>19</v>
      </c>
      <c r="C2877" s="179" t="s">
        <v>19</v>
      </c>
      <c r="D2877" s="169">
        <v>42429</v>
      </c>
      <c r="E2877" s="251">
        <v>42429.791666666664</v>
      </c>
      <c r="F2877" s="169">
        <v>42429</v>
      </c>
      <c r="G2877" s="251">
        <v>42429.875</v>
      </c>
      <c r="H2877" s="176">
        <f t="shared" si="192"/>
        <v>8.3333333335758653E-2</v>
      </c>
      <c r="I2877" s="97">
        <v>1</v>
      </c>
      <c r="J2877" s="102"/>
      <c r="K2877" s="102"/>
      <c r="L2877" s="280" t="s">
        <v>4</v>
      </c>
      <c r="M2877" s="83" t="s">
        <v>439</v>
      </c>
      <c r="N2877" s="151">
        <v>0.4</v>
      </c>
      <c r="O2877" s="179" t="s">
        <v>2</v>
      </c>
      <c r="P2877" s="179" t="s">
        <v>1110</v>
      </c>
      <c r="Q2877" s="179" t="s">
        <v>1111</v>
      </c>
      <c r="R2877" s="295">
        <v>0.158</v>
      </c>
      <c r="S2877" s="151"/>
      <c r="T2877" s="179">
        <f t="shared" si="194"/>
        <v>0.158</v>
      </c>
      <c r="U2877" s="295"/>
      <c r="V2877" s="110"/>
      <c r="W2877" s="110"/>
      <c r="X2877" s="110"/>
      <c r="Y2877" s="110"/>
      <c r="Z2877" s="110"/>
      <c r="AA2877" s="111"/>
      <c r="AB2877" s="110"/>
      <c r="AC2877" s="110"/>
      <c r="AD2877" s="115" t="s">
        <v>0</v>
      </c>
      <c r="AE2877" s="97"/>
      <c r="AF2877" s="153"/>
      <c r="AG2877" s="475"/>
      <c r="AJ2877" s="1">
        <f t="shared" si="195"/>
        <v>0</v>
      </c>
    </row>
    <row r="2878" spans="1:36" ht="63" customHeight="1">
      <c r="A2878" s="179" t="s">
        <v>672</v>
      </c>
      <c r="B2878" s="76" t="s">
        <v>19</v>
      </c>
      <c r="C2878" s="179" t="s">
        <v>19</v>
      </c>
      <c r="D2878" s="169">
        <v>42429</v>
      </c>
      <c r="E2878" s="251">
        <v>42429.402777777781</v>
      </c>
      <c r="F2878" s="169">
        <v>42429</v>
      </c>
      <c r="G2878" s="251">
        <v>42429.423611111109</v>
      </c>
      <c r="H2878" s="176">
        <f t="shared" si="192"/>
        <v>2.0833333328482695E-2</v>
      </c>
      <c r="I2878" s="179">
        <v>4</v>
      </c>
      <c r="J2878" s="102"/>
      <c r="K2878" s="102"/>
      <c r="L2878" s="280" t="s">
        <v>4</v>
      </c>
      <c r="M2878" s="83" t="s">
        <v>8</v>
      </c>
      <c r="N2878" s="179" t="s">
        <v>3</v>
      </c>
      <c r="O2878" s="280" t="s">
        <v>8</v>
      </c>
      <c r="P2878" s="179" t="s">
        <v>1112</v>
      </c>
      <c r="Q2878" s="179" t="s">
        <v>1113</v>
      </c>
      <c r="R2878" s="295">
        <v>0.08</v>
      </c>
      <c r="S2878" s="151"/>
      <c r="T2878" s="179">
        <f t="shared" si="194"/>
        <v>0.08</v>
      </c>
      <c r="U2878" s="110"/>
      <c r="V2878" s="110"/>
      <c r="W2878" s="110"/>
      <c r="X2878" s="110"/>
      <c r="Y2878" s="110"/>
      <c r="Z2878" s="110"/>
      <c r="AA2878" s="111"/>
      <c r="AB2878" s="110"/>
      <c r="AC2878" s="110"/>
      <c r="AD2878" s="115" t="s">
        <v>0</v>
      </c>
      <c r="AE2878" s="97"/>
      <c r="AF2878" s="153"/>
      <c r="AG2878" s="115"/>
      <c r="AJ2878" s="1">
        <f t="shared" si="195"/>
        <v>0</v>
      </c>
    </row>
    <row r="2879" spans="1:36" ht="78.75" customHeight="1">
      <c r="A2879" s="179" t="s">
        <v>1052</v>
      </c>
      <c r="B2879" s="76" t="s">
        <v>19</v>
      </c>
      <c r="C2879" s="179" t="s">
        <v>19</v>
      </c>
      <c r="D2879" s="169">
        <v>42430</v>
      </c>
      <c r="E2879" s="251">
        <v>42430.291666666664</v>
      </c>
      <c r="F2879" s="169">
        <v>42430</v>
      </c>
      <c r="G2879" s="251">
        <v>42430.458333333336</v>
      </c>
      <c r="H2879" s="176">
        <f t="shared" si="192"/>
        <v>0.16666666667151731</v>
      </c>
      <c r="I2879" s="179">
        <v>1</v>
      </c>
      <c r="J2879" s="102"/>
      <c r="K2879" s="102"/>
      <c r="L2879" s="280" t="s">
        <v>4</v>
      </c>
      <c r="M2879" s="83" t="s">
        <v>439</v>
      </c>
      <c r="N2879" s="179">
        <v>0.4</v>
      </c>
      <c r="O2879" s="280" t="s">
        <v>2</v>
      </c>
      <c r="P2879" s="179" t="s">
        <v>1114</v>
      </c>
      <c r="Q2879" s="179" t="s">
        <v>441</v>
      </c>
      <c r="R2879" s="295">
        <v>0.29899999999999999</v>
      </c>
      <c r="S2879" s="151"/>
      <c r="T2879" s="179">
        <f t="shared" si="194"/>
        <v>0.29899999999999999</v>
      </c>
      <c r="U2879" s="205"/>
      <c r="V2879" s="110"/>
      <c r="W2879" s="110"/>
      <c r="X2879" s="110"/>
      <c r="Y2879" s="110"/>
      <c r="Z2879" s="110"/>
      <c r="AA2879" s="110"/>
      <c r="AB2879" s="110"/>
      <c r="AC2879" s="110"/>
      <c r="AD2879" s="115" t="s">
        <v>18</v>
      </c>
      <c r="AE2879" s="97"/>
      <c r="AF2879" s="153"/>
      <c r="AG2879" s="115"/>
      <c r="AJ2879" s="1">
        <f t="shared" si="195"/>
        <v>0</v>
      </c>
    </row>
    <row r="2880" spans="1:36" ht="63" customHeight="1">
      <c r="A2880" s="179" t="s">
        <v>1052</v>
      </c>
      <c r="B2880" s="76" t="s">
        <v>19</v>
      </c>
      <c r="C2880" s="179" t="s">
        <v>19</v>
      </c>
      <c r="D2880" s="169">
        <v>42431</v>
      </c>
      <c r="E2880" s="251">
        <v>42431.451388888891</v>
      </c>
      <c r="F2880" s="294">
        <v>42432</v>
      </c>
      <c r="G2880" s="251">
        <v>42432.272916666669</v>
      </c>
      <c r="H2880" s="176">
        <f t="shared" si="192"/>
        <v>0.82152777777810115</v>
      </c>
      <c r="I2880" s="179">
        <v>605</v>
      </c>
      <c r="J2880" s="102"/>
      <c r="K2880" s="102"/>
      <c r="L2880" s="280" t="s">
        <v>4</v>
      </c>
      <c r="M2880" s="83" t="s">
        <v>3094</v>
      </c>
      <c r="N2880" s="179">
        <v>35</v>
      </c>
      <c r="O2880" s="179" t="s">
        <v>75</v>
      </c>
      <c r="P2880" s="179" t="s">
        <v>3094</v>
      </c>
      <c r="Q2880" s="179" t="s">
        <v>3095</v>
      </c>
      <c r="R2880" s="295">
        <f>1391.104+55.7</f>
        <v>1446.8040000000001</v>
      </c>
      <c r="S2880" s="151">
        <f>186.689+4.257+15.038</f>
        <v>205.98400000000001</v>
      </c>
      <c r="T2880" s="179">
        <f t="shared" si="194"/>
        <v>1652.788</v>
      </c>
      <c r="U2880" s="295"/>
      <c r="V2880" s="110"/>
      <c r="W2880" s="110"/>
      <c r="X2880" s="110"/>
      <c r="Y2880" s="110"/>
      <c r="Z2880" s="110"/>
      <c r="AA2880" s="110"/>
      <c r="AB2880" s="110"/>
      <c r="AC2880" s="110"/>
      <c r="AD2880" s="179" t="s">
        <v>0</v>
      </c>
      <c r="AE2880" s="97"/>
      <c r="AF2880" s="153"/>
      <c r="AG2880" s="115"/>
      <c r="AH2880" s="1" t="s">
        <v>12489</v>
      </c>
      <c r="AJ2880" s="1">
        <f t="shared" si="195"/>
        <v>0</v>
      </c>
    </row>
    <row r="2881" spans="1:36" ht="110.25" customHeight="1">
      <c r="A2881" s="179" t="s">
        <v>1052</v>
      </c>
      <c r="B2881" s="76" t="s">
        <v>19</v>
      </c>
      <c r="C2881" s="179" t="s">
        <v>19</v>
      </c>
      <c r="D2881" s="169">
        <v>42433</v>
      </c>
      <c r="E2881" s="251">
        <v>42433.458333333336</v>
      </c>
      <c r="F2881" s="294">
        <v>42433</v>
      </c>
      <c r="G2881" s="251">
        <v>42433.479166666664</v>
      </c>
      <c r="H2881" s="176">
        <v>2.0833333328482695E-2</v>
      </c>
      <c r="I2881" s="97">
        <v>140</v>
      </c>
      <c r="J2881" s="391"/>
      <c r="K2881" s="179"/>
      <c r="L2881" s="280" t="s">
        <v>4</v>
      </c>
      <c r="M2881" s="179" t="s">
        <v>1128</v>
      </c>
      <c r="N2881" s="179">
        <v>35</v>
      </c>
      <c r="O2881" s="280" t="s">
        <v>14</v>
      </c>
      <c r="P2881" s="179" t="s">
        <v>1128</v>
      </c>
      <c r="Q2881" s="179" t="s">
        <v>1129</v>
      </c>
      <c r="R2881" s="295">
        <v>115.619</v>
      </c>
      <c r="S2881" s="151"/>
      <c r="T2881" s="179">
        <v>115.619</v>
      </c>
      <c r="U2881" s="295"/>
      <c r="V2881" s="110"/>
      <c r="W2881" s="110"/>
      <c r="X2881" s="110"/>
      <c r="Y2881" s="110"/>
      <c r="Z2881" s="110"/>
      <c r="AA2881" s="110"/>
      <c r="AB2881" s="110"/>
      <c r="AC2881" s="110"/>
      <c r="AD2881" s="115" t="s">
        <v>25</v>
      </c>
      <c r="AE2881" s="97"/>
      <c r="AF2881" s="153"/>
      <c r="AG2881" s="115"/>
      <c r="AJ2881" s="1">
        <f t="shared" si="195"/>
        <v>0</v>
      </c>
    </row>
    <row r="2882" spans="1:36" ht="63" customHeight="1">
      <c r="A2882" s="179" t="s">
        <v>1052</v>
      </c>
      <c r="B2882" s="76" t="s">
        <v>19</v>
      </c>
      <c r="C2882" s="179" t="s">
        <v>19</v>
      </c>
      <c r="D2882" s="169">
        <v>42433</v>
      </c>
      <c r="E2882" s="251">
        <v>42433.666666666664</v>
      </c>
      <c r="F2882" s="169">
        <v>42445</v>
      </c>
      <c r="G2882" s="251">
        <v>42445.559027777781</v>
      </c>
      <c r="H2882" s="176">
        <f t="shared" ref="H2882:H2895" si="196">G2882-E2882</f>
        <v>11.89236111111677</v>
      </c>
      <c r="I2882" s="179">
        <v>1</v>
      </c>
      <c r="J2882" s="102"/>
      <c r="K2882" s="102"/>
      <c r="L2882" s="179" t="s">
        <v>4</v>
      </c>
      <c r="M2882" s="83" t="s">
        <v>8</v>
      </c>
      <c r="N2882" s="179">
        <v>0.4</v>
      </c>
      <c r="O2882" s="280" t="s">
        <v>8</v>
      </c>
      <c r="P2882" s="179" t="s">
        <v>1130</v>
      </c>
      <c r="Q2882" s="179" t="s">
        <v>1224</v>
      </c>
      <c r="R2882" s="295">
        <f>0.829+1.327+1.327+1.327+1.327+1.327+1.327+1.327+1.327+1.327+1.327+1.327+0.355</f>
        <v>15.781000000000001</v>
      </c>
      <c r="S2882" s="151"/>
      <c r="T2882" s="179">
        <f>R2882+S2882</f>
        <v>15.781000000000001</v>
      </c>
      <c r="U2882" s="295"/>
      <c r="V2882" s="110"/>
      <c r="W2882" s="110"/>
      <c r="X2882" s="110"/>
      <c r="Y2882" s="110"/>
      <c r="Z2882" s="110"/>
      <c r="AA2882" s="110"/>
      <c r="AB2882" s="110"/>
      <c r="AC2882" s="110"/>
      <c r="AD2882" s="115" t="s">
        <v>0</v>
      </c>
      <c r="AE2882" s="179"/>
      <c r="AF2882" s="179"/>
      <c r="AG2882" s="115"/>
      <c r="AJ2882" s="1">
        <f t="shared" si="195"/>
        <v>0</v>
      </c>
    </row>
    <row r="2883" spans="1:36" ht="63" customHeight="1">
      <c r="A2883" s="179" t="s">
        <v>1052</v>
      </c>
      <c r="B2883" s="76" t="s">
        <v>19</v>
      </c>
      <c r="C2883" s="179" t="s">
        <v>19</v>
      </c>
      <c r="D2883" s="169">
        <v>42440</v>
      </c>
      <c r="E2883" s="251">
        <v>42440.652777777781</v>
      </c>
      <c r="F2883" s="169">
        <v>42440</v>
      </c>
      <c r="G2883" s="251">
        <v>42440.75</v>
      </c>
      <c r="H2883" s="176">
        <f t="shared" si="196"/>
        <v>9.7222222218988463E-2</v>
      </c>
      <c r="I2883" s="179">
        <v>2</v>
      </c>
      <c r="J2883" s="102"/>
      <c r="K2883" s="102"/>
      <c r="L2883" s="179" t="s">
        <v>4</v>
      </c>
      <c r="M2883" s="83" t="s">
        <v>8</v>
      </c>
      <c r="N2883" s="179">
        <v>0.4</v>
      </c>
      <c r="O2883" s="280" t="s">
        <v>8</v>
      </c>
      <c r="P2883" s="179" t="s">
        <v>1225</v>
      </c>
      <c r="Q2883" s="179" t="s">
        <v>1226</v>
      </c>
      <c r="R2883" s="295">
        <v>1.1240000000000001</v>
      </c>
      <c r="S2883" s="151"/>
      <c r="T2883" s="179">
        <f>R2883+S2883</f>
        <v>1.1240000000000001</v>
      </c>
      <c r="U2883" s="295"/>
      <c r="V2883" s="110"/>
      <c r="W2883" s="110"/>
      <c r="X2883" s="110"/>
      <c r="Y2883" s="110"/>
      <c r="Z2883" s="110"/>
      <c r="AA2883" s="111"/>
      <c r="AB2883" s="110"/>
      <c r="AC2883" s="110"/>
      <c r="AD2883" s="115" t="s">
        <v>0</v>
      </c>
      <c r="AE2883" s="97"/>
      <c r="AF2883" s="153"/>
      <c r="AG2883" s="115"/>
      <c r="AJ2883" s="1">
        <f t="shared" si="195"/>
        <v>0</v>
      </c>
    </row>
    <row r="2884" spans="1:36" ht="63">
      <c r="A2884" s="94" t="s">
        <v>12777</v>
      </c>
      <c r="B2884" s="1150" t="s">
        <v>12578</v>
      </c>
      <c r="C2884" s="596" t="s">
        <v>12579</v>
      </c>
      <c r="D2884" s="786">
        <v>42675</v>
      </c>
      <c r="E2884" s="1176">
        <v>0.33680555555555558</v>
      </c>
      <c r="F2884" s="786">
        <v>42675</v>
      </c>
      <c r="G2884" s="1176">
        <v>0.34027777777777773</v>
      </c>
      <c r="H2884" s="787">
        <f t="shared" si="196"/>
        <v>3.4722222222221544E-3</v>
      </c>
      <c r="I2884" s="788">
        <v>5</v>
      </c>
      <c r="J2884" s="596" t="s">
        <v>141</v>
      </c>
      <c r="K2884" s="596"/>
      <c r="L2884" s="596" t="s">
        <v>4</v>
      </c>
      <c r="M2884" s="1223" t="s">
        <v>13001</v>
      </c>
      <c r="N2884" s="792" t="s">
        <v>3</v>
      </c>
      <c r="O2884" s="1213" t="s">
        <v>24</v>
      </c>
      <c r="P2884" s="789" t="s">
        <v>12722</v>
      </c>
      <c r="Q2884" s="789" t="s">
        <v>12753</v>
      </c>
      <c r="R2884" s="790">
        <v>0.43923611111111105</v>
      </c>
      <c r="S2884" s="790">
        <v>3.9307638888888889</v>
      </c>
      <c r="T2884" s="807">
        <v>4.37</v>
      </c>
      <c r="U2884" s="1309" t="s">
        <v>63</v>
      </c>
      <c r="V2884" s="1303">
        <v>2013</v>
      </c>
      <c r="W2884" s="1303" t="s">
        <v>1220</v>
      </c>
      <c r="X2884" s="1303" t="s">
        <v>14156</v>
      </c>
      <c r="Y2884" s="1332" t="s">
        <v>14212</v>
      </c>
      <c r="Z2884" s="1303">
        <v>100</v>
      </c>
      <c r="AA2884" s="1342" t="s">
        <v>141</v>
      </c>
      <c r="AB2884" s="1359" t="s">
        <v>141</v>
      </c>
      <c r="AC2884" s="1303" t="s">
        <v>141</v>
      </c>
      <c r="AD2884" s="792" t="s">
        <v>23</v>
      </c>
      <c r="AE2884" s="1381"/>
      <c r="AF2884" s="1384"/>
      <c r="AG2884" s="792"/>
      <c r="AJ2884" s="1">
        <f t="shared" si="195"/>
        <v>0</v>
      </c>
    </row>
    <row r="2885" spans="1:36" ht="63" customHeight="1">
      <c r="A2885" s="179" t="s">
        <v>1052</v>
      </c>
      <c r="B2885" s="76" t="s">
        <v>19</v>
      </c>
      <c r="C2885" s="76" t="s">
        <v>19</v>
      </c>
      <c r="D2885" s="169">
        <v>42442</v>
      </c>
      <c r="E2885" s="503">
        <v>42442.652083333334</v>
      </c>
      <c r="F2885" s="169">
        <v>42442</v>
      </c>
      <c r="G2885" s="503">
        <v>42442.677083333336</v>
      </c>
      <c r="H2885" s="176">
        <f t="shared" si="196"/>
        <v>2.5000000001455192E-2</v>
      </c>
      <c r="I2885" s="179">
        <v>22</v>
      </c>
      <c r="J2885" s="102"/>
      <c r="K2885" s="102"/>
      <c r="L2885" s="179" t="s">
        <v>4</v>
      </c>
      <c r="M2885" s="179" t="s">
        <v>1230</v>
      </c>
      <c r="N2885" s="179">
        <v>35</v>
      </c>
      <c r="O2885" s="179" t="s">
        <v>8</v>
      </c>
      <c r="P2885" s="283" t="s">
        <v>1230</v>
      </c>
      <c r="Q2885" s="179" t="s">
        <v>1231</v>
      </c>
      <c r="R2885" s="295">
        <v>8.0709999999999997</v>
      </c>
      <c r="S2885" s="295">
        <f>18.769+6.334</f>
        <v>25.102999999999998</v>
      </c>
      <c r="T2885" s="179">
        <f>R2885+S2885</f>
        <v>33.173999999999999</v>
      </c>
      <c r="U2885" s="283"/>
      <c r="V2885" s="110"/>
      <c r="W2885" s="110"/>
      <c r="X2885" s="110"/>
      <c r="Y2885" s="110"/>
      <c r="Z2885" s="110"/>
      <c r="AA2885" s="111"/>
      <c r="AB2885" s="110"/>
      <c r="AC2885" s="110"/>
      <c r="AD2885" s="115" t="s">
        <v>31</v>
      </c>
      <c r="AE2885" s="97"/>
      <c r="AF2885" s="153"/>
      <c r="AG2885" s="475"/>
      <c r="AJ2885" s="1">
        <f t="shared" si="195"/>
        <v>0</v>
      </c>
    </row>
    <row r="2886" spans="1:36" ht="47.25" customHeight="1">
      <c r="A2886" s="179" t="s">
        <v>1052</v>
      </c>
      <c r="B2886" s="76" t="s">
        <v>19</v>
      </c>
      <c r="C2886" s="76" t="s">
        <v>19</v>
      </c>
      <c r="D2886" s="169">
        <v>42443</v>
      </c>
      <c r="E2886" s="503">
        <v>42443.513888888891</v>
      </c>
      <c r="F2886" s="169">
        <v>42443</v>
      </c>
      <c r="G2886" s="503">
        <v>42443.545138888891</v>
      </c>
      <c r="H2886" s="176">
        <f t="shared" si="196"/>
        <v>3.125E-2</v>
      </c>
      <c r="I2886" s="179">
        <v>134</v>
      </c>
      <c r="J2886" s="102"/>
      <c r="K2886" s="102"/>
      <c r="L2886" s="179" t="s">
        <v>4</v>
      </c>
      <c r="M2886" s="179" t="s">
        <v>1232</v>
      </c>
      <c r="N2886" s="179">
        <v>35</v>
      </c>
      <c r="O2886" s="179" t="s">
        <v>14</v>
      </c>
      <c r="P2886" s="283" t="s">
        <v>1233</v>
      </c>
      <c r="Q2886" s="179" t="s">
        <v>1234</v>
      </c>
      <c r="R2886" s="295">
        <v>29.256</v>
      </c>
      <c r="S2886" s="295"/>
      <c r="T2886" s="179">
        <f>R2886+S2886</f>
        <v>29.256</v>
      </c>
      <c r="U2886" s="283"/>
      <c r="V2886" s="110"/>
      <c r="W2886" s="110"/>
      <c r="X2886" s="110"/>
      <c r="Y2886" s="110"/>
      <c r="Z2886" s="110"/>
      <c r="AA2886" s="111"/>
      <c r="AB2886" s="110"/>
      <c r="AC2886" s="110"/>
      <c r="AD2886" s="115" t="s">
        <v>0</v>
      </c>
      <c r="AE2886" s="97"/>
      <c r="AF2886" s="153"/>
      <c r="AG2886" s="475"/>
      <c r="AJ2886" s="1">
        <f t="shared" si="195"/>
        <v>0</v>
      </c>
    </row>
    <row r="2887" spans="1:36" ht="63" customHeight="1">
      <c r="A2887" s="179" t="s">
        <v>1052</v>
      </c>
      <c r="B2887" s="76" t="s">
        <v>19</v>
      </c>
      <c r="C2887" s="179" t="s">
        <v>19</v>
      </c>
      <c r="D2887" s="169">
        <v>42443</v>
      </c>
      <c r="E2887" s="503">
        <v>42443.416666666664</v>
      </c>
      <c r="F2887" s="169">
        <v>42443</v>
      </c>
      <c r="G2887" s="503">
        <v>42443.5</v>
      </c>
      <c r="H2887" s="176">
        <f t="shared" si="196"/>
        <v>8.3333333335758653E-2</v>
      </c>
      <c r="I2887" s="179">
        <v>2</v>
      </c>
      <c r="J2887" s="179"/>
      <c r="K2887" s="179"/>
      <c r="L2887" s="280" t="s">
        <v>4</v>
      </c>
      <c r="M2887" s="83" t="s">
        <v>1235</v>
      </c>
      <c r="N2887" s="179" t="s">
        <v>3</v>
      </c>
      <c r="O2887" s="295" t="s">
        <v>26</v>
      </c>
      <c r="P2887" s="179" t="s">
        <v>1236</v>
      </c>
      <c r="Q2887" s="179" t="s">
        <v>1237</v>
      </c>
      <c r="R2887" s="295">
        <v>0.20399999999999999</v>
      </c>
      <c r="S2887" s="295"/>
      <c r="T2887" s="179">
        <f>R2887+S2887</f>
        <v>0.20399999999999999</v>
      </c>
      <c r="U2887" s="110"/>
      <c r="V2887" s="110"/>
      <c r="W2887" s="110"/>
      <c r="X2887" s="110"/>
      <c r="Y2887" s="110"/>
      <c r="Z2887" s="110"/>
      <c r="AA2887" s="111"/>
      <c r="AB2887" s="110"/>
      <c r="AC2887" s="110"/>
      <c r="AD2887" s="115" t="s">
        <v>0</v>
      </c>
      <c r="AE2887" s="65"/>
      <c r="AF2887" s="65"/>
      <c r="AG2887" s="115"/>
      <c r="AJ2887" s="1">
        <f t="shared" si="195"/>
        <v>0</v>
      </c>
    </row>
    <row r="2888" spans="1:36" ht="78.75" customHeight="1">
      <c r="A2888" s="179" t="s">
        <v>1052</v>
      </c>
      <c r="B2888" s="76" t="s">
        <v>19</v>
      </c>
      <c r="C2888" s="179" t="s">
        <v>19</v>
      </c>
      <c r="D2888" s="169">
        <v>42445</v>
      </c>
      <c r="E2888" s="251">
        <v>42445.770833333336</v>
      </c>
      <c r="F2888" s="169">
        <v>42445</v>
      </c>
      <c r="G2888" s="251">
        <v>42445.902777777781</v>
      </c>
      <c r="H2888" s="176">
        <f t="shared" si="196"/>
        <v>0.13194444444525288</v>
      </c>
      <c r="I2888" s="179">
        <v>1</v>
      </c>
      <c r="J2888" s="179"/>
      <c r="K2888" s="102"/>
      <c r="L2888" s="179" t="s">
        <v>12</v>
      </c>
      <c r="M2888" s="83" t="s">
        <v>439</v>
      </c>
      <c r="N2888" s="179">
        <v>0.4</v>
      </c>
      <c r="O2888" s="179" t="s">
        <v>2</v>
      </c>
      <c r="P2888" s="83" t="s">
        <v>1108</v>
      </c>
      <c r="Q2888" s="179" t="s">
        <v>1238</v>
      </c>
      <c r="R2888" s="179">
        <v>0.41</v>
      </c>
      <c r="S2888" s="179"/>
      <c r="T2888" s="179">
        <f>R2888+S2888</f>
        <v>0.41</v>
      </c>
      <c r="U2888" s="283"/>
      <c r="V2888" s="110"/>
      <c r="W2888" s="110"/>
      <c r="X2888" s="110"/>
      <c r="Y2888" s="110"/>
      <c r="Z2888" s="110"/>
      <c r="AA2888" s="110"/>
      <c r="AB2888" s="110"/>
      <c r="AC2888" s="110"/>
      <c r="AD2888" s="115" t="s">
        <v>18</v>
      </c>
      <c r="AE2888" s="97"/>
      <c r="AF2888" s="153"/>
      <c r="AG2888" s="115"/>
      <c r="AJ2888" s="1">
        <f t="shared" si="195"/>
        <v>0</v>
      </c>
    </row>
    <row r="2889" spans="1:36" ht="94.5" customHeight="1">
      <c r="A2889" s="179" t="s">
        <v>1052</v>
      </c>
      <c r="B2889" s="76" t="s">
        <v>19</v>
      </c>
      <c r="C2889" s="76" t="s">
        <v>19</v>
      </c>
      <c r="D2889" s="169">
        <v>42450</v>
      </c>
      <c r="E2889" s="503">
        <v>42450.625</v>
      </c>
      <c r="F2889" s="169">
        <v>42450</v>
      </c>
      <c r="G2889" s="503">
        <v>42450.666666666664</v>
      </c>
      <c r="H2889" s="176">
        <f t="shared" si="196"/>
        <v>4.1666666664241347E-2</v>
      </c>
      <c r="I2889" s="179">
        <v>1</v>
      </c>
      <c r="J2889" s="102"/>
      <c r="K2889" s="102"/>
      <c r="L2889" s="179" t="s">
        <v>10</v>
      </c>
      <c r="M2889" s="179" t="s">
        <v>8</v>
      </c>
      <c r="N2889" s="179" t="s">
        <v>3</v>
      </c>
      <c r="O2889" s="179" t="s">
        <v>8</v>
      </c>
      <c r="P2889" s="283" t="s">
        <v>1771</v>
      </c>
      <c r="Q2889" s="179" t="s">
        <v>1772</v>
      </c>
      <c r="R2889" s="295"/>
      <c r="S2889" s="295"/>
      <c r="T2889" s="179"/>
      <c r="U2889" s="283"/>
      <c r="V2889" s="110"/>
      <c r="W2889" s="110"/>
      <c r="X2889" s="110"/>
      <c r="Y2889" s="110"/>
      <c r="Z2889" s="110"/>
      <c r="AA2889" s="111"/>
      <c r="AB2889" s="110"/>
      <c r="AC2889" s="110"/>
      <c r="AD2889" s="115" t="s">
        <v>56</v>
      </c>
      <c r="AE2889" s="179"/>
      <c r="AF2889" s="179"/>
      <c r="AG2889" s="271"/>
      <c r="AJ2889" s="1">
        <f t="shared" si="195"/>
        <v>0</v>
      </c>
    </row>
    <row r="2890" spans="1:36" ht="157.5" customHeight="1">
      <c r="A2890" s="179" t="s">
        <v>1052</v>
      </c>
      <c r="B2890" s="76" t="s">
        <v>19</v>
      </c>
      <c r="C2890" s="179" t="s">
        <v>19</v>
      </c>
      <c r="D2890" s="169">
        <v>42450</v>
      </c>
      <c r="E2890" s="251">
        <v>42450.395833333336</v>
      </c>
      <c r="F2890" s="169">
        <v>42452</v>
      </c>
      <c r="G2890" s="251">
        <v>42452.375</v>
      </c>
      <c r="H2890" s="176">
        <f t="shared" si="196"/>
        <v>1.9791666666642413</v>
      </c>
      <c r="I2890" s="179">
        <v>2</v>
      </c>
      <c r="J2890" s="179"/>
      <c r="K2890" s="179"/>
      <c r="L2890" s="179" t="s">
        <v>10</v>
      </c>
      <c r="M2890" s="83" t="s">
        <v>8</v>
      </c>
      <c r="N2890" s="83" t="s">
        <v>3</v>
      </c>
      <c r="O2890" s="83" t="s">
        <v>8</v>
      </c>
      <c r="P2890" s="83" t="s">
        <v>1773</v>
      </c>
      <c r="Q2890" s="179" t="s">
        <v>1774</v>
      </c>
      <c r="R2890" s="295">
        <f>1.498+1.671+0.14</f>
        <v>3.3090000000000002</v>
      </c>
      <c r="S2890" s="295"/>
      <c r="T2890" s="179">
        <f>R2890+S2890</f>
        <v>3.3090000000000002</v>
      </c>
      <c r="U2890" s="295"/>
      <c r="V2890" s="110"/>
      <c r="W2890" s="110"/>
      <c r="X2890" s="110"/>
      <c r="Y2890" s="110"/>
      <c r="Z2890" s="110"/>
      <c r="AA2890" s="111"/>
      <c r="AB2890" s="110"/>
      <c r="AC2890" s="110"/>
      <c r="AD2890" s="115" t="s">
        <v>56</v>
      </c>
      <c r="AE2890" s="65"/>
      <c r="AF2890" s="65"/>
      <c r="AG2890" s="271"/>
      <c r="AJ2890" s="1">
        <f t="shared" si="195"/>
        <v>0</v>
      </c>
    </row>
    <row r="2891" spans="1:36" ht="78.75" customHeight="1">
      <c r="A2891" s="179" t="s">
        <v>1052</v>
      </c>
      <c r="B2891" s="76" t="s">
        <v>19</v>
      </c>
      <c r="C2891" s="179" t="s">
        <v>19</v>
      </c>
      <c r="D2891" s="169">
        <v>42451</v>
      </c>
      <c r="E2891" s="251">
        <v>42451.291666666664</v>
      </c>
      <c r="F2891" s="169">
        <v>42451</v>
      </c>
      <c r="G2891" s="251">
        <v>42451.455555555556</v>
      </c>
      <c r="H2891" s="176">
        <f t="shared" si="196"/>
        <v>0.16388888889196096</v>
      </c>
      <c r="I2891" s="179">
        <v>3</v>
      </c>
      <c r="J2891" s="179"/>
      <c r="K2891" s="179"/>
      <c r="L2891" s="179" t="s">
        <v>10</v>
      </c>
      <c r="M2891" s="83" t="s">
        <v>8</v>
      </c>
      <c r="N2891" s="83" t="s">
        <v>3</v>
      </c>
      <c r="O2891" s="83" t="s">
        <v>8</v>
      </c>
      <c r="P2891" s="83" t="s">
        <v>1775</v>
      </c>
      <c r="Q2891" s="179" t="s">
        <v>1776</v>
      </c>
      <c r="R2891" s="295">
        <v>0.39800000000000002</v>
      </c>
      <c r="S2891" s="295"/>
      <c r="T2891" s="179">
        <f>R2891+S2891</f>
        <v>0.39800000000000002</v>
      </c>
      <c r="U2891" s="295"/>
      <c r="V2891" s="110"/>
      <c r="W2891" s="110"/>
      <c r="X2891" s="110"/>
      <c r="Y2891" s="110"/>
      <c r="Z2891" s="110"/>
      <c r="AA2891" s="111"/>
      <c r="AB2891" s="110"/>
      <c r="AC2891" s="110"/>
      <c r="AD2891" s="115" t="s">
        <v>56</v>
      </c>
      <c r="AE2891" s="65"/>
      <c r="AF2891" s="65"/>
      <c r="AG2891" s="271"/>
      <c r="AJ2891" s="1">
        <f t="shared" si="195"/>
        <v>0</v>
      </c>
    </row>
    <row r="2892" spans="1:36" ht="63" customHeight="1">
      <c r="A2892" s="179" t="s">
        <v>1052</v>
      </c>
      <c r="B2892" s="76" t="s">
        <v>19</v>
      </c>
      <c r="C2892" s="179" t="s">
        <v>19</v>
      </c>
      <c r="D2892" s="169">
        <v>42451</v>
      </c>
      <c r="E2892" s="251">
        <v>42451.6875</v>
      </c>
      <c r="F2892" s="169">
        <v>42452</v>
      </c>
      <c r="G2892" s="251">
        <v>42453.666666666664</v>
      </c>
      <c r="H2892" s="176">
        <f t="shared" si="196"/>
        <v>1.9791666666642413</v>
      </c>
      <c r="I2892" s="179">
        <v>1</v>
      </c>
      <c r="J2892" s="179"/>
      <c r="K2892" s="179"/>
      <c r="L2892" s="179" t="s">
        <v>12</v>
      </c>
      <c r="M2892" s="83" t="s">
        <v>561</v>
      </c>
      <c r="N2892" s="83">
        <v>0.4</v>
      </c>
      <c r="O2892" s="83" t="s">
        <v>2</v>
      </c>
      <c r="P2892" s="179" t="s">
        <v>1777</v>
      </c>
      <c r="Q2892" s="179" t="s">
        <v>1778</v>
      </c>
      <c r="R2892" s="295">
        <f>0.098+0.162+0.061</f>
        <v>0.32100000000000001</v>
      </c>
      <c r="S2892" s="295"/>
      <c r="T2892" s="179">
        <f>R2892+S2892</f>
        <v>0.32100000000000001</v>
      </c>
      <c r="U2892" s="295"/>
      <c r="V2892" s="110"/>
      <c r="W2892" s="110"/>
      <c r="X2892" s="110"/>
      <c r="Y2892" s="110"/>
      <c r="Z2892" s="110"/>
      <c r="AA2892" s="111"/>
      <c r="AB2892" s="110"/>
      <c r="AC2892" s="110"/>
      <c r="AD2892" s="115" t="s">
        <v>18</v>
      </c>
      <c r="AE2892" s="65"/>
      <c r="AF2892" s="65"/>
      <c r="AG2892" s="271"/>
      <c r="AJ2892" s="1">
        <f t="shared" si="195"/>
        <v>0</v>
      </c>
    </row>
    <row r="2893" spans="1:36" ht="47.25" customHeight="1">
      <c r="A2893" s="179" t="s">
        <v>1052</v>
      </c>
      <c r="B2893" s="76" t="s">
        <v>19</v>
      </c>
      <c r="C2893" s="179" t="s">
        <v>19</v>
      </c>
      <c r="D2893" s="169">
        <v>42451</v>
      </c>
      <c r="E2893" s="453">
        <v>42451.6875</v>
      </c>
      <c r="F2893" s="169">
        <v>42451</v>
      </c>
      <c r="G2893" s="506">
        <v>42451.75</v>
      </c>
      <c r="H2893" s="251">
        <f t="shared" si="196"/>
        <v>6.25E-2</v>
      </c>
      <c r="I2893" s="97">
        <v>1</v>
      </c>
      <c r="J2893" s="102"/>
      <c r="K2893" s="102"/>
      <c r="L2893" s="179" t="s">
        <v>12</v>
      </c>
      <c r="M2893" s="83" t="s">
        <v>439</v>
      </c>
      <c r="N2893" s="83">
        <v>0.4</v>
      </c>
      <c r="O2893" s="83" t="s">
        <v>2</v>
      </c>
      <c r="P2893" s="179" t="s">
        <v>1779</v>
      </c>
      <c r="Q2893" s="179" t="s">
        <v>1780</v>
      </c>
      <c r="R2893" s="295"/>
      <c r="S2893" s="295"/>
      <c r="T2893" s="179"/>
      <c r="U2893" s="295"/>
      <c r="V2893" s="110"/>
      <c r="W2893" s="110"/>
      <c r="X2893" s="110"/>
      <c r="Y2893" s="110"/>
      <c r="Z2893" s="110"/>
      <c r="AA2893" s="111"/>
      <c r="AB2893" s="110"/>
      <c r="AC2893" s="110"/>
      <c r="AD2893" s="115" t="s">
        <v>18</v>
      </c>
      <c r="AE2893" s="65"/>
      <c r="AF2893" s="65"/>
      <c r="AG2893" s="271"/>
      <c r="AJ2893" s="1">
        <f t="shared" si="195"/>
        <v>0</v>
      </c>
    </row>
    <row r="2894" spans="1:36" ht="47.25" customHeight="1">
      <c r="A2894" s="179" t="s">
        <v>1052</v>
      </c>
      <c r="B2894" s="76" t="s">
        <v>19</v>
      </c>
      <c r="C2894" s="179" t="s">
        <v>19</v>
      </c>
      <c r="D2894" s="169">
        <v>42452</v>
      </c>
      <c r="E2894" s="453">
        <v>42452.416666666664</v>
      </c>
      <c r="F2894" s="169">
        <v>42452</v>
      </c>
      <c r="G2894" s="507">
        <v>42452.708333333336</v>
      </c>
      <c r="H2894" s="251">
        <f t="shared" si="196"/>
        <v>0.29166666667151731</v>
      </c>
      <c r="I2894" s="102">
        <v>1</v>
      </c>
      <c r="J2894" s="102"/>
      <c r="K2894" s="102"/>
      <c r="L2894" s="179" t="s">
        <v>12</v>
      </c>
      <c r="M2894" s="83" t="s">
        <v>561</v>
      </c>
      <c r="N2894" s="179">
        <v>0.4</v>
      </c>
      <c r="O2894" s="280" t="s">
        <v>2</v>
      </c>
      <c r="P2894" s="179" t="s">
        <v>1781</v>
      </c>
      <c r="Q2894" s="179" t="s">
        <v>1782</v>
      </c>
      <c r="R2894" s="295">
        <v>0.65900000000000003</v>
      </c>
      <c r="S2894" s="295"/>
      <c r="T2894" s="179">
        <f>R2894+S2894</f>
        <v>0.65900000000000003</v>
      </c>
      <c r="U2894" s="295"/>
      <c r="V2894" s="110"/>
      <c r="W2894" s="110"/>
      <c r="X2894" s="110"/>
      <c r="Y2894" s="110"/>
      <c r="Z2894" s="110"/>
      <c r="AA2894" s="110"/>
      <c r="AB2894" s="110"/>
      <c r="AC2894" s="110"/>
      <c r="AD2894" s="115" t="s">
        <v>18</v>
      </c>
      <c r="AE2894" s="65"/>
      <c r="AF2894" s="65"/>
      <c r="AG2894" s="115"/>
      <c r="AJ2894" s="1">
        <f t="shared" si="195"/>
        <v>0</v>
      </c>
    </row>
    <row r="2895" spans="1:36" ht="47.25" customHeight="1">
      <c r="A2895" s="179" t="s">
        <v>1052</v>
      </c>
      <c r="B2895" s="76" t="s">
        <v>19</v>
      </c>
      <c r="C2895" s="179" t="s">
        <v>19</v>
      </c>
      <c r="D2895" s="169">
        <v>42453</v>
      </c>
      <c r="E2895" s="453">
        <v>42453.583333333336</v>
      </c>
      <c r="F2895" s="169">
        <v>42453</v>
      </c>
      <c r="G2895" s="453">
        <v>42453.642361111109</v>
      </c>
      <c r="H2895" s="251">
        <f t="shared" si="196"/>
        <v>5.9027777773735579E-2</v>
      </c>
      <c r="I2895" s="179">
        <v>1</v>
      </c>
      <c r="J2895" s="102"/>
      <c r="K2895" s="102"/>
      <c r="L2895" s="280" t="s">
        <v>4</v>
      </c>
      <c r="M2895" s="83" t="s">
        <v>8</v>
      </c>
      <c r="N2895" s="179">
        <v>0.4</v>
      </c>
      <c r="O2895" s="280" t="s">
        <v>8</v>
      </c>
      <c r="P2895" s="179" t="s">
        <v>468</v>
      </c>
      <c r="Q2895" s="179" t="s">
        <v>1783</v>
      </c>
      <c r="R2895" s="295"/>
      <c r="S2895" s="151"/>
      <c r="T2895" s="179"/>
      <c r="U2895" s="295"/>
      <c r="V2895" s="110"/>
      <c r="W2895" s="110"/>
      <c r="X2895" s="110"/>
      <c r="Y2895" s="110"/>
      <c r="Z2895" s="110"/>
      <c r="AA2895" s="111"/>
      <c r="AB2895" s="110"/>
      <c r="AC2895" s="110"/>
      <c r="AD2895" s="115" t="s">
        <v>0</v>
      </c>
      <c r="AE2895" s="65"/>
      <c r="AF2895" s="65"/>
      <c r="AG2895" s="271"/>
      <c r="AJ2895" s="1">
        <f t="shared" si="195"/>
        <v>0</v>
      </c>
    </row>
    <row r="2896" spans="1:36" ht="47.25" customHeight="1">
      <c r="A2896" s="179" t="s">
        <v>1052</v>
      </c>
      <c r="B2896" s="76" t="s">
        <v>19</v>
      </c>
      <c r="C2896" s="179" t="s">
        <v>19</v>
      </c>
      <c r="D2896" s="169">
        <v>42454</v>
      </c>
      <c r="E2896" s="251">
        <v>42454.71875</v>
      </c>
      <c r="F2896" s="169">
        <v>42454</v>
      </c>
      <c r="G2896" s="251">
        <v>42454.770833333336</v>
      </c>
      <c r="H2896" s="251">
        <v>5.2083333335758653E-2</v>
      </c>
      <c r="I2896" s="179">
        <v>8</v>
      </c>
      <c r="J2896" s="102"/>
      <c r="K2896" s="102"/>
      <c r="L2896" s="179" t="s">
        <v>4</v>
      </c>
      <c r="M2896" s="83" t="s">
        <v>1917</v>
      </c>
      <c r="N2896" s="179" t="s">
        <v>3</v>
      </c>
      <c r="O2896" s="280" t="s">
        <v>26</v>
      </c>
      <c r="P2896" s="179" t="s">
        <v>1917</v>
      </c>
      <c r="Q2896" s="179" t="s">
        <v>1918</v>
      </c>
      <c r="R2896" s="295">
        <v>4.2270000000000003</v>
      </c>
      <c r="S2896" s="151"/>
      <c r="T2896" s="179">
        <v>4.2270000000000003</v>
      </c>
      <c r="U2896" s="295"/>
      <c r="V2896" s="83"/>
      <c r="W2896" s="110"/>
      <c r="X2896" s="110"/>
      <c r="Y2896" s="110"/>
      <c r="Z2896" s="110"/>
      <c r="AA2896" s="110"/>
      <c r="AB2896" s="83"/>
      <c r="AC2896" s="110"/>
      <c r="AD2896" s="115" t="s">
        <v>0</v>
      </c>
      <c r="AE2896" s="65"/>
      <c r="AF2896" s="65"/>
      <c r="AG2896" s="115"/>
      <c r="AJ2896" s="1">
        <f t="shared" si="195"/>
        <v>0</v>
      </c>
    </row>
    <row r="2897" spans="1:36" ht="47.25" customHeight="1">
      <c r="A2897" s="179" t="s">
        <v>1052</v>
      </c>
      <c r="B2897" s="76" t="s">
        <v>19</v>
      </c>
      <c r="C2897" s="179" t="s">
        <v>19</v>
      </c>
      <c r="D2897" s="169">
        <v>42454</v>
      </c>
      <c r="E2897" s="453">
        <v>42454.292013888888</v>
      </c>
      <c r="F2897" s="169">
        <v>42455</v>
      </c>
      <c r="G2897" s="506">
        <v>42455.708333333336</v>
      </c>
      <c r="H2897" s="251">
        <f t="shared" ref="H2897:H2920" si="197">G2897-E2897</f>
        <v>1.4163194444481633</v>
      </c>
      <c r="I2897" s="97">
        <v>1</v>
      </c>
      <c r="J2897" s="102"/>
      <c r="K2897" s="102"/>
      <c r="L2897" s="179" t="s">
        <v>12</v>
      </c>
      <c r="M2897" s="83" t="s">
        <v>1915</v>
      </c>
      <c r="N2897" s="83">
        <v>0.4</v>
      </c>
      <c r="O2897" s="83" t="s">
        <v>2</v>
      </c>
      <c r="P2897" s="179" t="s">
        <v>1915</v>
      </c>
      <c r="Q2897" s="179" t="s">
        <v>1916</v>
      </c>
      <c r="R2897" s="295">
        <v>2.5549999999999997</v>
      </c>
      <c r="S2897" s="295"/>
      <c r="T2897" s="179">
        <v>2.5549999999999997</v>
      </c>
      <c r="U2897" s="295"/>
      <c r="V2897" s="110"/>
      <c r="W2897" s="110"/>
      <c r="X2897" s="110"/>
      <c r="Y2897" s="110"/>
      <c r="Z2897" s="110"/>
      <c r="AA2897" s="111"/>
      <c r="AB2897" s="110"/>
      <c r="AC2897" s="110"/>
      <c r="AD2897" s="115" t="s">
        <v>18</v>
      </c>
      <c r="AE2897" s="65"/>
      <c r="AF2897" s="65"/>
      <c r="AG2897" s="271"/>
      <c r="AJ2897" s="1">
        <f t="shared" si="195"/>
        <v>0</v>
      </c>
    </row>
    <row r="2898" spans="1:36" ht="47.25" customHeight="1">
      <c r="A2898" s="179" t="s">
        <v>1052</v>
      </c>
      <c r="B2898" s="76" t="s">
        <v>19</v>
      </c>
      <c r="C2898" s="179" t="s">
        <v>19</v>
      </c>
      <c r="D2898" s="169">
        <v>42455</v>
      </c>
      <c r="E2898" s="453">
        <v>42455.708333333336</v>
      </c>
      <c r="F2898" s="169">
        <v>42455</v>
      </c>
      <c r="G2898" s="506">
        <v>42455.75</v>
      </c>
      <c r="H2898" s="251">
        <f t="shared" si="197"/>
        <v>4.1666666664241347E-2</v>
      </c>
      <c r="I2898" s="97">
        <v>1</v>
      </c>
      <c r="J2898" s="102"/>
      <c r="K2898" s="102"/>
      <c r="L2898" s="179" t="s">
        <v>12</v>
      </c>
      <c r="M2898" s="83" t="s">
        <v>561</v>
      </c>
      <c r="N2898" s="179">
        <v>0.4</v>
      </c>
      <c r="O2898" s="280" t="s">
        <v>2</v>
      </c>
      <c r="P2898" s="393" t="s">
        <v>1959</v>
      </c>
      <c r="Q2898" s="179" t="s">
        <v>1960</v>
      </c>
      <c r="R2898" s="295">
        <v>0.154</v>
      </c>
      <c r="S2898" s="295"/>
      <c r="T2898" s="179">
        <f>R2898+S2898</f>
        <v>0.154</v>
      </c>
      <c r="U2898" s="295"/>
      <c r="V2898" s="110"/>
      <c r="W2898" s="110"/>
      <c r="X2898" s="110"/>
      <c r="Y2898" s="110"/>
      <c r="Z2898" s="110"/>
      <c r="AA2898" s="110"/>
      <c r="AB2898" s="110"/>
      <c r="AC2898" s="83"/>
      <c r="AD2898" s="115" t="s">
        <v>0</v>
      </c>
      <c r="AE2898" s="65"/>
      <c r="AF2898" s="65"/>
      <c r="AG2898" s="115"/>
      <c r="AJ2898" s="1">
        <f t="shared" si="195"/>
        <v>0</v>
      </c>
    </row>
    <row r="2899" spans="1:36" ht="47.25" customHeight="1">
      <c r="A2899" s="179" t="s">
        <v>1052</v>
      </c>
      <c r="B2899" s="76" t="s">
        <v>19</v>
      </c>
      <c r="C2899" s="179" t="s">
        <v>19</v>
      </c>
      <c r="D2899" s="169">
        <v>42456</v>
      </c>
      <c r="E2899" s="251">
        <v>42456.520833333336</v>
      </c>
      <c r="F2899" s="169">
        <v>42458</v>
      </c>
      <c r="G2899" s="251">
        <v>42459.333321759259</v>
      </c>
      <c r="H2899" s="251">
        <f t="shared" si="197"/>
        <v>2.8124884259232203</v>
      </c>
      <c r="I2899" s="179">
        <v>1</v>
      </c>
      <c r="J2899" s="102"/>
      <c r="K2899" s="102"/>
      <c r="L2899" s="280" t="s">
        <v>4</v>
      </c>
      <c r="M2899" s="83" t="s">
        <v>8</v>
      </c>
      <c r="N2899" s="179">
        <v>0.4</v>
      </c>
      <c r="O2899" s="280" t="s">
        <v>8</v>
      </c>
      <c r="P2899" s="179" t="s">
        <v>1961</v>
      </c>
      <c r="Q2899" s="179" t="s">
        <v>1962</v>
      </c>
      <c r="R2899" s="295">
        <f>0.134+0.165+0.165</f>
        <v>0.46400000000000008</v>
      </c>
      <c r="S2899" s="151"/>
      <c r="T2899" s="179">
        <f>R2899+S2899</f>
        <v>0.46400000000000008</v>
      </c>
      <c r="U2899" s="110"/>
      <c r="V2899" s="83"/>
      <c r="W2899" s="110"/>
      <c r="X2899" s="110"/>
      <c r="Y2899" s="110"/>
      <c r="Z2899" s="110"/>
      <c r="AA2899" s="110"/>
      <c r="AB2899" s="110"/>
      <c r="AC2899" s="110"/>
      <c r="AD2899" s="115" t="s">
        <v>0</v>
      </c>
      <c r="AE2899" s="97"/>
      <c r="AF2899" s="153"/>
      <c r="AG2899" s="115"/>
      <c r="AJ2899" s="1">
        <f t="shared" si="195"/>
        <v>0</v>
      </c>
    </row>
    <row r="2900" spans="1:36" ht="31.5" customHeight="1">
      <c r="A2900" s="179" t="s">
        <v>1052</v>
      </c>
      <c r="B2900" s="76" t="s">
        <v>19</v>
      </c>
      <c r="C2900" s="179" t="s">
        <v>19</v>
      </c>
      <c r="D2900" s="169">
        <v>42457</v>
      </c>
      <c r="E2900" s="251">
        <v>42457.229166666664</v>
      </c>
      <c r="F2900" s="169">
        <v>42457</v>
      </c>
      <c r="G2900" s="251">
        <v>42457.270833333336</v>
      </c>
      <c r="H2900" s="251">
        <f t="shared" si="197"/>
        <v>4.1666666671517305E-2</v>
      </c>
      <c r="I2900" s="179">
        <v>1</v>
      </c>
      <c r="J2900" s="102"/>
      <c r="K2900" s="102"/>
      <c r="L2900" s="280" t="s">
        <v>12</v>
      </c>
      <c r="M2900" s="83" t="s">
        <v>439</v>
      </c>
      <c r="N2900" s="179">
        <v>0.4</v>
      </c>
      <c r="O2900" s="280" t="s">
        <v>2</v>
      </c>
      <c r="P2900" s="179" t="s">
        <v>1963</v>
      </c>
      <c r="Q2900" s="179" t="s">
        <v>846</v>
      </c>
      <c r="R2900" s="295"/>
      <c r="S2900" s="151"/>
      <c r="T2900" s="179"/>
      <c r="U2900" s="295"/>
      <c r="V2900" s="83"/>
      <c r="W2900" s="83"/>
      <c r="X2900" s="110"/>
      <c r="Y2900" s="110"/>
      <c r="Z2900" s="110"/>
      <c r="AA2900" s="110"/>
      <c r="AB2900" s="110"/>
      <c r="AC2900" s="110"/>
      <c r="AD2900" s="115" t="s">
        <v>18</v>
      </c>
      <c r="AE2900" s="97"/>
      <c r="AF2900" s="153"/>
      <c r="AG2900" s="115"/>
      <c r="AJ2900" s="1">
        <f t="shared" si="195"/>
        <v>0</v>
      </c>
    </row>
    <row r="2901" spans="1:36" ht="63" customHeight="1">
      <c r="A2901" s="179" t="s">
        <v>1052</v>
      </c>
      <c r="B2901" s="76" t="s">
        <v>19</v>
      </c>
      <c r="C2901" s="179" t="s">
        <v>19</v>
      </c>
      <c r="D2901" s="169">
        <v>42458</v>
      </c>
      <c r="E2901" s="251">
        <v>42458.395833333336</v>
      </c>
      <c r="F2901" s="169">
        <v>42458</v>
      </c>
      <c r="G2901" s="251">
        <v>42458.4375</v>
      </c>
      <c r="H2901" s="251">
        <f t="shared" si="197"/>
        <v>4.1666666664241347E-2</v>
      </c>
      <c r="I2901" s="179">
        <v>1</v>
      </c>
      <c r="J2901" s="102"/>
      <c r="K2901" s="102"/>
      <c r="L2901" s="280" t="s">
        <v>12</v>
      </c>
      <c r="M2901" s="83" t="s">
        <v>439</v>
      </c>
      <c r="N2901" s="179">
        <v>0.4</v>
      </c>
      <c r="O2901" s="280" t="s">
        <v>2</v>
      </c>
      <c r="P2901" s="179" t="s">
        <v>1964</v>
      </c>
      <c r="Q2901" s="179" t="s">
        <v>1965</v>
      </c>
      <c r="R2901" s="295"/>
      <c r="S2901" s="151"/>
      <c r="T2901" s="179"/>
      <c r="U2901" s="295"/>
      <c r="V2901" s="83"/>
      <c r="W2901" s="83"/>
      <c r="X2901" s="110"/>
      <c r="Y2901" s="110"/>
      <c r="Z2901" s="110"/>
      <c r="AA2901" s="110"/>
      <c r="AB2901" s="110"/>
      <c r="AC2901" s="110"/>
      <c r="AD2901" s="115" t="s">
        <v>18</v>
      </c>
      <c r="AE2901" s="97"/>
      <c r="AF2901" s="153"/>
      <c r="AG2901" s="115"/>
      <c r="AJ2901" s="1">
        <f t="shared" si="195"/>
        <v>0</v>
      </c>
    </row>
    <row r="2902" spans="1:36" ht="31.5" customHeight="1">
      <c r="A2902" s="179" t="s">
        <v>1052</v>
      </c>
      <c r="B2902" s="76" t="s">
        <v>19</v>
      </c>
      <c r="C2902" s="76" t="s">
        <v>19</v>
      </c>
      <c r="D2902" s="169">
        <v>42458</v>
      </c>
      <c r="E2902" s="503">
        <v>42458.479166666664</v>
      </c>
      <c r="F2902" s="169">
        <v>42458</v>
      </c>
      <c r="G2902" s="503">
        <v>42458.75</v>
      </c>
      <c r="H2902" s="251">
        <f t="shared" si="197"/>
        <v>0.27083333333575865</v>
      </c>
      <c r="I2902" s="179">
        <v>1</v>
      </c>
      <c r="J2902" s="102"/>
      <c r="K2902" s="102"/>
      <c r="L2902" s="179" t="s">
        <v>12</v>
      </c>
      <c r="M2902" s="179" t="s">
        <v>439</v>
      </c>
      <c r="N2902" s="179">
        <v>0.4</v>
      </c>
      <c r="O2902" s="179" t="s">
        <v>2</v>
      </c>
      <c r="P2902" s="179" t="s">
        <v>1966</v>
      </c>
      <c r="Q2902" s="179" t="s">
        <v>1965</v>
      </c>
      <c r="R2902" s="295">
        <v>0.14699999999999999</v>
      </c>
      <c r="S2902" s="295"/>
      <c r="T2902" s="179">
        <f>R2902+S2902</f>
        <v>0.14699999999999999</v>
      </c>
      <c r="U2902" s="283"/>
      <c r="V2902" s="110"/>
      <c r="W2902" s="110"/>
      <c r="X2902" s="110"/>
      <c r="Y2902" s="110"/>
      <c r="Z2902" s="110"/>
      <c r="AA2902" s="111"/>
      <c r="AB2902" s="110"/>
      <c r="AC2902" s="110"/>
      <c r="AD2902" s="115" t="s">
        <v>18</v>
      </c>
      <c r="AE2902" s="97"/>
      <c r="AF2902" s="153"/>
      <c r="AG2902" s="271"/>
      <c r="AJ2902" s="1">
        <f t="shared" si="195"/>
        <v>0</v>
      </c>
    </row>
    <row r="2903" spans="1:36" ht="47.25" customHeight="1">
      <c r="A2903" s="179" t="s">
        <v>1052</v>
      </c>
      <c r="B2903" s="76" t="s">
        <v>19</v>
      </c>
      <c r="C2903" s="179" t="s">
        <v>19</v>
      </c>
      <c r="D2903" s="169">
        <v>42460</v>
      </c>
      <c r="E2903" s="251">
        <v>42460.333333333336</v>
      </c>
      <c r="F2903" s="169">
        <v>42460</v>
      </c>
      <c r="G2903" s="503">
        <v>42460.458333333336</v>
      </c>
      <c r="H2903" s="251">
        <f t="shared" si="197"/>
        <v>0.125</v>
      </c>
      <c r="I2903" s="179">
        <v>1</v>
      </c>
      <c r="J2903" s="102"/>
      <c r="K2903" s="102"/>
      <c r="L2903" s="179" t="s">
        <v>12</v>
      </c>
      <c r="M2903" s="393" t="s">
        <v>439</v>
      </c>
      <c r="N2903" s="179">
        <v>0.4</v>
      </c>
      <c r="O2903" s="280" t="s">
        <v>2</v>
      </c>
      <c r="P2903" s="179" t="s">
        <v>2074</v>
      </c>
      <c r="Q2903" s="179" t="s">
        <v>1238</v>
      </c>
      <c r="R2903" s="295">
        <v>5.3999999999999999E-2</v>
      </c>
      <c r="S2903" s="151"/>
      <c r="T2903" s="179">
        <f>R2903+S2903</f>
        <v>5.3999999999999999E-2</v>
      </c>
      <c r="U2903" s="553"/>
      <c r="V2903" s="179"/>
      <c r="W2903" s="179"/>
      <c r="X2903" s="110"/>
      <c r="Y2903" s="179"/>
      <c r="Z2903" s="179"/>
      <c r="AA2903" s="179"/>
      <c r="AB2903" s="179"/>
      <c r="AC2903" s="179"/>
      <c r="AD2903" s="115" t="s">
        <v>18</v>
      </c>
      <c r="AE2903" s="65"/>
      <c r="AF2903" s="65"/>
      <c r="AG2903" s="115"/>
      <c r="AJ2903" s="1">
        <f t="shared" si="195"/>
        <v>0</v>
      </c>
    </row>
    <row r="2904" spans="1:36" ht="18.75" customHeight="1">
      <c r="A2904" s="179" t="s">
        <v>2039</v>
      </c>
      <c r="B2904" s="76" t="s">
        <v>19</v>
      </c>
      <c r="C2904" s="179" t="s">
        <v>19</v>
      </c>
      <c r="D2904" s="169">
        <v>42462</v>
      </c>
      <c r="E2904" s="251">
        <v>42462.795138888891</v>
      </c>
      <c r="F2904" s="169">
        <v>42462</v>
      </c>
      <c r="G2904" s="251">
        <v>42462.927083333336</v>
      </c>
      <c r="H2904" s="251">
        <f t="shared" si="197"/>
        <v>0.13194444444525288</v>
      </c>
      <c r="I2904" s="179">
        <v>22</v>
      </c>
      <c r="J2904" s="102"/>
      <c r="K2904" s="102"/>
      <c r="L2904" s="280" t="s">
        <v>4</v>
      </c>
      <c r="M2904" s="83" t="s">
        <v>2075</v>
      </c>
      <c r="N2904" s="179">
        <v>35</v>
      </c>
      <c r="O2904" s="280" t="s">
        <v>14</v>
      </c>
      <c r="P2904" s="179" t="s">
        <v>2076</v>
      </c>
      <c r="Q2904" s="179" t="s">
        <v>2077</v>
      </c>
      <c r="R2904" s="295">
        <v>4.05</v>
      </c>
      <c r="S2904" s="151"/>
      <c r="T2904" s="179">
        <f>R2904+S2904</f>
        <v>4.05</v>
      </c>
      <c r="U2904" s="553"/>
      <c r="V2904" s="83"/>
      <c r="W2904" s="83"/>
      <c r="X2904" s="110"/>
      <c r="Y2904" s="83"/>
      <c r="Z2904" s="83"/>
      <c r="AA2904" s="673"/>
      <c r="AB2904" s="83"/>
      <c r="AC2904" s="83"/>
      <c r="AD2904" s="115" t="s">
        <v>56</v>
      </c>
      <c r="AE2904" s="65"/>
      <c r="AF2904" s="65"/>
      <c r="AG2904" s="115"/>
      <c r="AJ2904" s="1">
        <f t="shared" si="195"/>
        <v>0</v>
      </c>
    </row>
    <row r="2905" spans="1:36" ht="78.75" customHeight="1">
      <c r="A2905" s="179" t="s">
        <v>2039</v>
      </c>
      <c r="B2905" s="76" t="s">
        <v>19</v>
      </c>
      <c r="C2905" s="179" t="s">
        <v>19</v>
      </c>
      <c r="D2905" s="169">
        <v>42463</v>
      </c>
      <c r="E2905" s="251">
        <v>42463.333333333336</v>
      </c>
      <c r="F2905" s="169">
        <v>42463</v>
      </c>
      <c r="G2905" s="503">
        <v>42463.416666666664</v>
      </c>
      <c r="H2905" s="251">
        <f t="shared" si="197"/>
        <v>8.3333333328482695E-2</v>
      </c>
      <c r="I2905" s="97">
        <v>1</v>
      </c>
      <c r="J2905" s="102"/>
      <c r="K2905" s="102"/>
      <c r="L2905" s="280" t="s">
        <v>12</v>
      </c>
      <c r="M2905" s="83" t="s">
        <v>439</v>
      </c>
      <c r="N2905" s="179">
        <v>0.4</v>
      </c>
      <c r="O2905" s="280" t="s">
        <v>2</v>
      </c>
      <c r="P2905" s="179" t="s">
        <v>2078</v>
      </c>
      <c r="Q2905" s="179" t="s">
        <v>1238</v>
      </c>
      <c r="R2905" s="295"/>
      <c r="S2905" s="151"/>
      <c r="T2905" s="179"/>
      <c r="U2905" s="553"/>
      <c r="V2905" s="83"/>
      <c r="W2905" s="83"/>
      <c r="X2905" s="110"/>
      <c r="Y2905" s="83"/>
      <c r="Z2905" s="83"/>
      <c r="AA2905" s="673"/>
      <c r="AB2905" s="83"/>
      <c r="AC2905" s="83"/>
      <c r="AD2905" s="115" t="s">
        <v>18</v>
      </c>
      <c r="AE2905" s="65"/>
      <c r="AF2905" s="65"/>
      <c r="AG2905" s="115"/>
      <c r="AJ2905" s="1">
        <f t="shared" si="195"/>
        <v>0</v>
      </c>
    </row>
    <row r="2906" spans="1:36" ht="78.75" customHeight="1">
      <c r="A2906" s="179" t="s">
        <v>2039</v>
      </c>
      <c r="B2906" s="76" t="s">
        <v>19</v>
      </c>
      <c r="C2906" s="179" t="s">
        <v>19</v>
      </c>
      <c r="D2906" s="169">
        <v>42463</v>
      </c>
      <c r="E2906" s="251">
        <v>42463.875</v>
      </c>
      <c r="F2906" s="169">
        <v>42464</v>
      </c>
      <c r="G2906" s="251">
        <v>42464.625</v>
      </c>
      <c r="H2906" s="251">
        <f t="shared" si="197"/>
        <v>0.75</v>
      </c>
      <c r="I2906" s="97">
        <v>1</v>
      </c>
      <c r="J2906" s="102"/>
      <c r="K2906" s="102"/>
      <c r="L2906" s="179" t="s">
        <v>12</v>
      </c>
      <c r="M2906" s="83" t="s">
        <v>439</v>
      </c>
      <c r="N2906" s="179">
        <v>0.4</v>
      </c>
      <c r="O2906" s="280" t="s">
        <v>2</v>
      </c>
      <c r="P2906" s="179" t="s">
        <v>2079</v>
      </c>
      <c r="Q2906" s="179" t="s">
        <v>1238</v>
      </c>
      <c r="R2906" s="295">
        <f>0.439+0.279</f>
        <v>0.71799999999999997</v>
      </c>
      <c r="S2906" s="151"/>
      <c r="T2906" s="179">
        <f>R2906+S2906</f>
        <v>0.71799999999999997</v>
      </c>
      <c r="U2906" s="179"/>
      <c r="V2906" s="394"/>
      <c r="W2906" s="83"/>
      <c r="X2906" s="83"/>
      <c r="Y2906" s="83"/>
      <c r="Z2906" s="83"/>
      <c r="AA2906" s="83"/>
      <c r="AB2906" s="83"/>
      <c r="AC2906" s="110"/>
      <c r="AD2906" s="115" t="s">
        <v>18</v>
      </c>
      <c r="AE2906" s="179"/>
      <c r="AF2906" s="179"/>
      <c r="AG2906" s="115"/>
      <c r="AJ2906" s="1">
        <f t="shared" si="195"/>
        <v>0</v>
      </c>
    </row>
    <row r="2907" spans="1:36" ht="78.75" customHeight="1">
      <c r="A2907" s="179" t="s">
        <v>2039</v>
      </c>
      <c r="B2907" s="76" t="s">
        <v>19</v>
      </c>
      <c r="C2907" s="179" t="s">
        <v>19</v>
      </c>
      <c r="D2907" s="169">
        <v>42464</v>
      </c>
      <c r="E2907" s="251">
        <v>42464.75</v>
      </c>
      <c r="F2907" s="169">
        <v>42464</v>
      </c>
      <c r="G2907" s="251">
        <v>42464.8125</v>
      </c>
      <c r="H2907" s="251">
        <f t="shared" si="197"/>
        <v>6.25E-2</v>
      </c>
      <c r="I2907" s="179">
        <v>1</v>
      </c>
      <c r="J2907" s="179"/>
      <c r="K2907" s="179"/>
      <c r="L2907" s="179" t="s">
        <v>12</v>
      </c>
      <c r="M2907" s="83" t="s">
        <v>561</v>
      </c>
      <c r="N2907" s="83">
        <v>0.4</v>
      </c>
      <c r="O2907" s="83" t="s">
        <v>2</v>
      </c>
      <c r="P2907" s="83" t="s">
        <v>2080</v>
      </c>
      <c r="Q2907" s="179" t="s">
        <v>2081</v>
      </c>
      <c r="R2907" s="295">
        <v>0.08</v>
      </c>
      <c r="S2907" s="295"/>
      <c r="T2907" s="179">
        <f>R2907+S2907</f>
        <v>0.08</v>
      </c>
      <c r="U2907" s="295"/>
      <c r="V2907" s="110"/>
      <c r="W2907" s="110"/>
      <c r="X2907" s="110"/>
      <c r="Y2907" s="110"/>
      <c r="Z2907" s="110"/>
      <c r="AA2907" s="111"/>
      <c r="AB2907" s="110"/>
      <c r="AC2907" s="110"/>
      <c r="AD2907" s="115" t="s">
        <v>0</v>
      </c>
      <c r="AE2907" s="65"/>
      <c r="AF2907" s="65"/>
      <c r="AG2907" s="115"/>
      <c r="AJ2907" s="1">
        <f t="shared" si="195"/>
        <v>0</v>
      </c>
    </row>
    <row r="2908" spans="1:36" ht="78.75" customHeight="1">
      <c r="A2908" s="179" t="s">
        <v>2039</v>
      </c>
      <c r="B2908" s="76" t="s">
        <v>19</v>
      </c>
      <c r="C2908" s="76" t="s">
        <v>19</v>
      </c>
      <c r="D2908" s="169">
        <v>42465</v>
      </c>
      <c r="E2908" s="503">
        <v>42465.434027777781</v>
      </c>
      <c r="F2908" s="169">
        <v>42465</v>
      </c>
      <c r="G2908" s="503">
        <v>42465.600694444445</v>
      </c>
      <c r="H2908" s="251">
        <f t="shared" si="197"/>
        <v>0.16666666666424135</v>
      </c>
      <c r="I2908" s="179">
        <v>1</v>
      </c>
      <c r="J2908" s="102"/>
      <c r="K2908" s="102"/>
      <c r="L2908" s="179" t="s">
        <v>12</v>
      </c>
      <c r="M2908" s="179" t="s">
        <v>439</v>
      </c>
      <c r="N2908" s="179">
        <v>0.4</v>
      </c>
      <c r="O2908" s="179" t="s">
        <v>2</v>
      </c>
      <c r="P2908" s="283" t="s">
        <v>2082</v>
      </c>
      <c r="Q2908" s="179" t="s">
        <v>2083</v>
      </c>
      <c r="R2908" s="295">
        <v>5.3999999999999999E-2</v>
      </c>
      <c r="S2908" s="295"/>
      <c r="T2908" s="179">
        <f>R2908+S2908</f>
        <v>5.3999999999999999E-2</v>
      </c>
      <c r="U2908" s="283"/>
      <c r="V2908" s="110"/>
      <c r="W2908" s="110"/>
      <c r="X2908" s="110"/>
      <c r="Y2908" s="110"/>
      <c r="Z2908" s="110"/>
      <c r="AA2908" s="111"/>
      <c r="AB2908" s="110"/>
      <c r="AC2908" s="110"/>
      <c r="AD2908" s="115" t="s">
        <v>0</v>
      </c>
      <c r="AE2908" s="65"/>
      <c r="AF2908" s="65"/>
      <c r="AG2908" s="271"/>
      <c r="AJ2908" s="1">
        <f t="shared" si="195"/>
        <v>0</v>
      </c>
    </row>
    <row r="2909" spans="1:36" ht="47.25" customHeight="1">
      <c r="A2909" s="179" t="s">
        <v>2039</v>
      </c>
      <c r="B2909" s="76" t="s">
        <v>19</v>
      </c>
      <c r="C2909" s="179" t="s">
        <v>19</v>
      </c>
      <c r="D2909" s="169">
        <v>42466</v>
      </c>
      <c r="E2909" s="251">
        <v>42466.333333333336</v>
      </c>
      <c r="F2909" s="169">
        <v>42466</v>
      </c>
      <c r="G2909" s="251">
        <v>42466.416666666664</v>
      </c>
      <c r="H2909" s="251">
        <f t="shared" si="197"/>
        <v>8.3333333328482695E-2</v>
      </c>
      <c r="I2909" s="179">
        <v>1</v>
      </c>
      <c r="J2909" s="102"/>
      <c r="K2909" s="102"/>
      <c r="L2909" s="280" t="s">
        <v>12</v>
      </c>
      <c r="M2909" s="83" t="s">
        <v>439</v>
      </c>
      <c r="N2909" s="179">
        <v>0.4</v>
      </c>
      <c r="O2909" s="280" t="s">
        <v>2</v>
      </c>
      <c r="P2909" s="179" t="s">
        <v>2084</v>
      </c>
      <c r="Q2909" s="179" t="s">
        <v>1238</v>
      </c>
      <c r="R2909" s="97"/>
      <c r="S2909" s="153"/>
      <c r="T2909" s="179"/>
      <c r="U2909" s="102"/>
      <c r="V2909" s="83"/>
      <c r="W2909" s="83"/>
      <c r="X2909" s="83"/>
      <c r="Y2909" s="83"/>
      <c r="Z2909" s="83"/>
      <c r="AA2909" s="83"/>
      <c r="AB2909" s="110"/>
      <c r="AC2909" s="110"/>
      <c r="AD2909" s="115" t="s">
        <v>18</v>
      </c>
      <c r="AE2909" s="179"/>
      <c r="AF2909" s="179"/>
      <c r="AG2909" s="115"/>
      <c r="AJ2909" s="1">
        <f t="shared" si="195"/>
        <v>0</v>
      </c>
    </row>
    <row r="2910" spans="1:36" ht="141.75" customHeight="1">
      <c r="A2910" s="179" t="s">
        <v>2039</v>
      </c>
      <c r="B2910" s="76" t="s">
        <v>19</v>
      </c>
      <c r="C2910" s="76" t="s">
        <v>19</v>
      </c>
      <c r="D2910" s="169">
        <v>42469</v>
      </c>
      <c r="E2910" s="503">
        <v>42469.416666666664</v>
      </c>
      <c r="F2910" s="169">
        <v>42471</v>
      </c>
      <c r="G2910" s="503">
        <v>42471.333321759259</v>
      </c>
      <c r="H2910" s="251">
        <f t="shared" si="197"/>
        <v>1.9166550925947377</v>
      </c>
      <c r="I2910" s="179">
        <v>1</v>
      </c>
      <c r="J2910" s="102"/>
      <c r="K2910" s="102"/>
      <c r="L2910" s="179" t="s">
        <v>12</v>
      </c>
      <c r="M2910" s="179" t="s">
        <v>561</v>
      </c>
      <c r="N2910" s="179">
        <v>0.4</v>
      </c>
      <c r="O2910" s="179" t="s">
        <v>2</v>
      </c>
      <c r="P2910" s="283" t="s">
        <v>2125</v>
      </c>
      <c r="Q2910" s="179" t="s">
        <v>2126</v>
      </c>
      <c r="R2910" s="295">
        <v>2.5</v>
      </c>
      <c r="S2910" s="295"/>
      <c r="T2910" s="179">
        <v>2.5</v>
      </c>
      <c r="U2910" s="283"/>
      <c r="V2910" s="110"/>
      <c r="W2910" s="110"/>
      <c r="X2910" s="110"/>
      <c r="Y2910" s="110"/>
      <c r="Z2910" s="110"/>
      <c r="AA2910" s="111"/>
      <c r="AB2910" s="110"/>
      <c r="AC2910" s="110"/>
      <c r="AD2910" s="115" t="s">
        <v>18</v>
      </c>
      <c r="AE2910" s="65"/>
      <c r="AF2910" s="65"/>
      <c r="AG2910" s="271"/>
      <c r="AJ2910" s="1">
        <f t="shared" si="195"/>
        <v>0</v>
      </c>
    </row>
    <row r="2911" spans="1:36" ht="15.75" customHeight="1">
      <c r="A2911" s="179" t="s">
        <v>2039</v>
      </c>
      <c r="B2911" s="76" t="s">
        <v>19</v>
      </c>
      <c r="C2911" s="179" t="s">
        <v>19</v>
      </c>
      <c r="D2911" s="169">
        <v>42470</v>
      </c>
      <c r="E2911" s="251">
        <v>42470.333333333336</v>
      </c>
      <c r="F2911" s="169">
        <v>42470</v>
      </c>
      <c r="G2911" s="251">
        <v>42470.375</v>
      </c>
      <c r="H2911" s="251">
        <f t="shared" si="197"/>
        <v>4.1666666664241347E-2</v>
      </c>
      <c r="I2911" s="179">
        <v>1</v>
      </c>
      <c r="J2911" s="179"/>
      <c r="K2911" s="179"/>
      <c r="L2911" s="179" t="s">
        <v>12</v>
      </c>
      <c r="M2911" s="83" t="s">
        <v>439</v>
      </c>
      <c r="N2911" s="83">
        <v>0.4</v>
      </c>
      <c r="O2911" s="83" t="s">
        <v>2</v>
      </c>
      <c r="P2911" s="83" t="s">
        <v>2084</v>
      </c>
      <c r="Q2911" s="179" t="s">
        <v>1238</v>
      </c>
      <c r="R2911" s="295"/>
      <c r="S2911" s="295"/>
      <c r="T2911" s="179"/>
      <c r="U2911" s="295"/>
      <c r="V2911" s="110"/>
      <c r="W2911" s="110"/>
      <c r="X2911" s="110"/>
      <c r="Y2911" s="110"/>
      <c r="Z2911" s="110"/>
      <c r="AA2911" s="111"/>
      <c r="AB2911" s="110"/>
      <c r="AC2911" s="110"/>
      <c r="AD2911" s="115" t="s">
        <v>18</v>
      </c>
      <c r="AE2911" s="65"/>
      <c r="AF2911" s="65"/>
      <c r="AG2911" s="115"/>
      <c r="AJ2911" s="1">
        <f t="shared" si="195"/>
        <v>0</v>
      </c>
    </row>
    <row r="2912" spans="1:36" ht="94.5" customHeight="1">
      <c r="A2912" s="179" t="s">
        <v>2039</v>
      </c>
      <c r="B2912" s="76" t="s">
        <v>19</v>
      </c>
      <c r="C2912" s="179" t="s">
        <v>19</v>
      </c>
      <c r="D2912" s="169">
        <v>42470</v>
      </c>
      <c r="E2912" s="251">
        <v>42470.458333333336</v>
      </c>
      <c r="F2912" s="169">
        <v>42470</v>
      </c>
      <c r="G2912" s="251">
        <v>42470.6875</v>
      </c>
      <c r="H2912" s="251">
        <f t="shared" si="197"/>
        <v>0.22916666666424135</v>
      </c>
      <c r="I2912" s="179">
        <v>1</v>
      </c>
      <c r="J2912" s="179"/>
      <c r="K2912" s="179"/>
      <c r="L2912" s="179" t="s">
        <v>12</v>
      </c>
      <c r="M2912" s="83" t="s">
        <v>439</v>
      </c>
      <c r="N2912" s="83">
        <v>0.4</v>
      </c>
      <c r="O2912" s="83" t="s">
        <v>2</v>
      </c>
      <c r="P2912" s="83" t="s">
        <v>2127</v>
      </c>
      <c r="Q2912" s="179" t="s">
        <v>1238</v>
      </c>
      <c r="R2912" s="295">
        <v>0.18099999999999999</v>
      </c>
      <c r="S2912" s="295"/>
      <c r="T2912" s="179">
        <f>R2912+S2912</f>
        <v>0.18099999999999999</v>
      </c>
      <c r="U2912" s="295"/>
      <c r="V2912" s="110"/>
      <c r="W2912" s="110"/>
      <c r="X2912" s="110"/>
      <c r="Y2912" s="110"/>
      <c r="Z2912" s="110"/>
      <c r="AA2912" s="111"/>
      <c r="AB2912" s="110"/>
      <c r="AC2912" s="110"/>
      <c r="AD2912" s="115" t="s">
        <v>18</v>
      </c>
      <c r="AE2912" s="65"/>
      <c r="AF2912" s="65"/>
      <c r="AG2912" s="115"/>
      <c r="AJ2912" s="1">
        <f t="shared" si="195"/>
        <v>0</v>
      </c>
    </row>
    <row r="2913" spans="1:37" ht="141.75" customHeight="1">
      <c r="A2913" s="179" t="s">
        <v>2039</v>
      </c>
      <c r="B2913" s="76" t="s">
        <v>19</v>
      </c>
      <c r="C2913" s="76" t="s">
        <v>19</v>
      </c>
      <c r="D2913" s="169">
        <v>42470</v>
      </c>
      <c r="E2913" s="251">
        <v>42470.333333333336</v>
      </c>
      <c r="F2913" s="169">
        <v>42470</v>
      </c>
      <c r="G2913" s="251">
        <v>42470.395833333336</v>
      </c>
      <c r="H2913" s="251">
        <f t="shared" si="197"/>
        <v>6.25E-2</v>
      </c>
      <c r="I2913" s="179">
        <v>1</v>
      </c>
      <c r="J2913" s="102"/>
      <c r="K2913" s="102"/>
      <c r="L2913" s="179" t="s">
        <v>12</v>
      </c>
      <c r="M2913" s="83" t="s">
        <v>439</v>
      </c>
      <c r="N2913" s="179">
        <v>0.4</v>
      </c>
      <c r="O2913" s="179" t="s">
        <v>2</v>
      </c>
      <c r="P2913" s="283" t="s">
        <v>2128</v>
      </c>
      <c r="Q2913" s="179" t="s">
        <v>1965</v>
      </c>
      <c r="R2913" s="295">
        <v>0.129</v>
      </c>
      <c r="S2913" s="295"/>
      <c r="T2913" s="179">
        <f>R2913+S2913</f>
        <v>0.129</v>
      </c>
      <c r="U2913" s="283"/>
      <c r="V2913" s="110"/>
      <c r="W2913" s="110"/>
      <c r="X2913" s="110"/>
      <c r="Y2913" s="110"/>
      <c r="Z2913" s="110"/>
      <c r="AA2913" s="111"/>
      <c r="AB2913" s="110"/>
      <c r="AC2913" s="110"/>
      <c r="AD2913" s="115" t="s">
        <v>18</v>
      </c>
      <c r="AE2913" s="65"/>
      <c r="AF2913" s="65"/>
      <c r="AG2913" s="271"/>
      <c r="AJ2913" s="1">
        <f t="shared" si="195"/>
        <v>0</v>
      </c>
    </row>
    <row r="2914" spans="1:37" ht="47.25" customHeight="1">
      <c r="A2914" s="179" t="s">
        <v>2039</v>
      </c>
      <c r="B2914" s="76" t="s">
        <v>19</v>
      </c>
      <c r="C2914" s="179" t="s">
        <v>19</v>
      </c>
      <c r="D2914" s="169">
        <v>42471</v>
      </c>
      <c r="E2914" s="251">
        <v>42471.416666666664</v>
      </c>
      <c r="F2914" s="169">
        <v>42471</v>
      </c>
      <c r="G2914" s="251">
        <v>42471.420138888891</v>
      </c>
      <c r="H2914" s="251">
        <f t="shared" si="197"/>
        <v>3.4722222262644209E-3</v>
      </c>
      <c r="I2914" s="179">
        <v>31</v>
      </c>
      <c r="J2914" s="102"/>
      <c r="K2914" s="102"/>
      <c r="L2914" s="280" t="s">
        <v>4</v>
      </c>
      <c r="M2914" s="83" t="s">
        <v>2171</v>
      </c>
      <c r="N2914" s="179">
        <v>35</v>
      </c>
      <c r="O2914" s="280" t="s">
        <v>14</v>
      </c>
      <c r="P2914" s="179" t="s">
        <v>2172</v>
      </c>
      <c r="Q2914" s="179" t="s">
        <v>2173</v>
      </c>
      <c r="R2914" s="295"/>
      <c r="S2914" s="295"/>
      <c r="T2914" s="179"/>
      <c r="U2914" s="110"/>
      <c r="V2914" s="110"/>
      <c r="W2914" s="110"/>
      <c r="X2914" s="110"/>
      <c r="Y2914" s="110"/>
      <c r="Z2914" s="110"/>
      <c r="AA2914" s="110"/>
      <c r="AB2914" s="110"/>
      <c r="AC2914" s="110"/>
      <c r="AD2914" s="115" t="s">
        <v>76</v>
      </c>
      <c r="AE2914" s="65"/>
      <c r="AF2914" s="65"/>
      <c r="AG2914" s="115"/>
      <c r="AJ2914" s="1">
        <f t="shared" si="195"/>
        <v>0</v>
      </c>
    </row>
    <row r="2915" spans="1:37" ht="15.75" customHeight="1">
      <c r="A2915" s="179" t="s">
        <v>2039</v>
      </c>
      <c r="B2915" s="76" t="s">
        <v>19</v>
      </c>
      <c r="C2915" s="179" t="s">
        <v>19</v>
      </c>
      <c r="D2915" s="169">
        <v>42471</v>
      </c>
      <c r="E2915" s="251">
        <v>42471.333333333336</v>
      </c>
      <c r="F2915" s="169">
        <v>42471</v>
      </c>
      <c r="G2915" s="251">
        <v>42471.5</v>
      </c>
      <c r="H2915" s="251">
        <f t="shared" si="197"/>
        <v>0.16666666666424135</v>
      </c>
      <c r="I2915" s="179">
        <v>1</v>
      </c>
      <c r="J2915" s="102"/>
      <c r="K2915" s="102"/>
      <c r="L2915" s="280" t="s">
        <v>12</v>
      </c>
      <c r="M2915" s="83" t="s">
        <v>439</v>
      </c>
      <c r="N2915" s="179">
        <v>0.4</v>
      </c>
      <c r="O2915" s="280" t="s">
        <v>2</v>
      </c>
      <c r="P2915" s="179" t="s">
        <v>2169</v>
      </c>
      <c r="Q2915" s="179" t="s">
        <v>1238</v>
      </c>
      <c r="R2915" s="295">
        <v>0.10199999999999999</v>
      </c>
      <c r="S2915" s="295"/>
      <c r="T2915" s="179">
        <f>R2915+S2915</f>
        <v>0.10199999999999999</v>
      </c>
      <c r="U2915" s="102"/>
      <c r="V2915" s="110"/>
      <c r="W2915" s="83"/>
      <c r="X2915" s="110"/>
      <c r="Y2915" s="110"/>
      <c r="Z2915" s="111"/>
      <c r="AA2915" s="110"/>
      <c r="AB2915" s="110"/>
      <c r="AC2915" s="110"/>
      <c r="AD2915" s="115" t="s">
        <v>18</v>
      </c>
      <c r="AE2915" s="65"/>
      <c r="AF2915" s="65"/>
      <c r="AG2915" s="115"/>
      <c r="AJ2915" s="1">
        <f t="shared" si="195"/>
        <v>0</v>
      </c>
    </row>
    <row r="2916" spans="1:37" ht="31.5" customHeight="1">
      <c r="A2916" s="179" t="s">
        <v>2039</v>
      </c>
      <c r="B2916" s="76" t="s">
        <v>19</v>
      </c>
      <c r="C2916" s="179" t="s">
        <v>19</v>
      </c>
      <c r="D2916" s="169">
        <v>42471</v>
      </c>
      <c r="E2916" s="251">
        <v>42471.333333333336</v>
      </c>
      <c r="F2916" s="169">
        <v>42471</v>
      </c>
      <c r="G2916" s="251">
        <v>42471.416666666664</v>
      </c>
      <c r="H2916" s="251">
        <f t="shared" si="197"/>
        <v>8.3333333328482695E-2</v>
      </c>
      <c r="I2916" s="179">
        <v>1</v>
      </c>
      <c r="J2916" s="102"/>
      <c r="K2916" s="102"/>
      <c r="L2916" s="280" t="s">
        <v>12</v>
      </c>
      <c r="M2916" s="83" t="s">
        <v>439</v>
      </c>
      <c r="N2916" s="179">
        <v>0.4</v>
      </c>
      <c r="O2916" s="280" t="s">
        <v>2</v>
      </c>
      <c r="P2916" s="179" t="s">
        <v>2170</v>
      </c>
      <c r="Q2916" s="179" t="s">
        <v>1965</v>
      </c>
      <c r="R2916" s="295">
        <v>0.34100000000000003</v>
      </c>
      <c r="S2916" s="295"/>
      <c r="T2916" s="179">
        <f>R2916+S2916</f>
        <v>0.34100000000000003</v>
      </c>
      <c r="U2916" s="110"/>
      <c r="V2916" s="83"/>
      <c r="W2916" s="110"/>
      <c r="X2916" s="110"/>
      <c r="Y2916" s="110"/>
      <c r="Z2916" s="111"/>
      <c r="AA2916" s="110"/>
      <c r="AB2916" s="110"/>
      <c r="AC2916" s="110"/>
      <c r="AD2916" s="115" t="s">
        <v>18</v>
      </c>
      <c r="AE2916" s="65"/>
      <c r="AF2916" s="65"/>
      <c r="AG2916" s="115"/>
      <c r="AJ2916" s="1">
        <f t="shared" si="195"/>
        <v>0</v>
      </c>
    </row>
    <row r="2917" spans="1:37" ht="78.75" customHeight="1">
      <c r="A2917" s="179" t="s">
        <v>2039</v>
      </c>
      <c r="B2917" s="76" t="s">
        <v>19</v>
      </c>
      <c r="C2917" s="179" t="s">
        <v>19</v>
      </c>
      <c r="D2917" s="169">
        <v>42473</v>
      </c>
      <c r="E2917" s="251">
        <v>42473.583333333336</v>
      </c>
      <c r="F2917" s="169">
        <v>42473</v>
      </c>
      <c r="G2917" s="251">
        <v>42473.611111111109</v>
      </c>
      <c r="H2917" s="251">
        <f t="shared" si="197"/>
        <v>2.7777777773735579E-2</v>
      </c>
      <c r="I2917" s="179">
        <v>2</v>
      </c>
      <c r="J2917" s="102"/>
      <c r="K2917" s="102"/>
      <c r="L2917" s="280" t="s">
        <v>4</v>
      </c>
      <c r="M2917" s="83" t="s">
        <v>2174</v>
      </c>
      <c r="N2917" s="179" t="s">
        <v>3</v>
      </c>
      <c r="O2917" s="280" t="s">
        <v>26</v>
      </c>
      <c r="P2917" s="179" t="s">
        <v>2175</v>
      </c>
      <c r="Q2917" s="179" t="s">
        <v>2176</v>
      </c>
      <c r="R2917" s="295">
        <v>5.7000000000000002E-2</v>
      </c>
      <c r="S2917" s="295"/>
      <c r="T2917" s="179">
        <f>R2917+S2917</f>
        <v>5.7000000000000002E-2</v>
      </c>
      <c r="U2917" s="102"/>
      <c r="V2917" s="83"/>
      <c r="W2917" s="83"/>
      <c r="X2917" s="110"/>
      <c r="Y2917" s="110"/>
      <c r="Z2917" s="111"/>
      <c r="AA2917" s="110"/>
      <c r="AB2917" s="110"/>
      <c r="AC2917" s="110"/>
      <c r="AD2917" s="115" t="s">
        <v>18</v>
      </c>
      <c r="AE2917" s="65"/>
      <c r="AF2917" s="65"/>
      <c r="AG2917" s="115"/>
      <c r="AJ2917" s="1">
        <f t="shared" si="195"/>
        <v>0</v>
      </c>
    </row>
    <row r="2918" spans="1:37" ht="78.75" customHeight="1">
      <c r="A2918" s="179" t="s">
        <v>2039</v>
      </c>
      <c r="B2918" s="76" t="s">
        <v>19</v>
      </c>
      <c r="C2918" s="179" t="s">
        <v>19</v>
      </c>
      <c r="D2918" s="169">
        <v>42475</v>
      </c>
      <c r="E2918" s="251">
        <v>42475.333333333336</v>
      </c>
      <c r="F2918" s="169">
        <v>42475</v>
      </c>
      <c r="G2918" s="251">
        <v>42475.416666666664</v>
      </c>
      <c r="H2918" s="251">
        <f t="shared" si="197"/>
        <v>8.3333333328482695E-2</v>
      </c>
      <c r="I2918" s="179">
        <v>1</v>
      </c>
      <c r="J2918" s="102"/>
      <c r="K2918" s="102"/>
      <c r="L2918" s="280" t="s">
        <v>12</v>
      </c>
      <c r="M2918" s="83" t="s">
        <v>439</v>
      </c>
      <c r="N2918" s="179">
        <v>0.4</v>
      </c>
      <c r="O2918" s="280" t="s">
        <v>2</v>
      </c>
      <c r="P2918" s="179" t="s">
        <v>2242</v>
      </c>
      <c r="Q2918" s="179" t="s">
        <v>1238</v>
      </c>
      <c r="R2918" s="295"/>
      <c r="S2918" s="295"/>
      <c r="T2918" s="179"/>
      <c r="U2918" s="102"/>
      <c r="V2918" s="83"/>
      <c r="W2918" s="83"/>
      <c r="X2918" s="110"/>
      <c r="Y2918" s="83"/>
      <c r="Z2918" s="111"/>
      <c r="AA2918" s="83"/>
      <c r="AB2918" s="110"/>
      <c r="AC2918" s="110"/>
      <c r="AD2918" s="179" t="s">
        <v>18</v>
      </c>
      <c r="AE2918" s="65"/>
      <c r="AF2918" s="65"/>
      <c r="AG2918" s="115"/>
      <c r="AJ2918" s="1">
        <f t="shared" si="195"/>
        <v>0</v>
      </c>
    </row>
    <row r="2919" spans="1:37" ht="15.75" customHeight="1">
      <c r="A2919" s="179" t="s">
        <v>2039</v>
      </c>
      <c r="B2919" s="76" t="s">
        <v>19</v>
      </c>
      <c r="C2919" s="179" t="s">
        <v>19</v>
      </c>
      <c r="D2919" s="169">
        <v>42475</v>
      </c>
      <c r="E2919" s="251">
        <v>42475.583333333336</v>
      </c>
      <c r="F2919" s="169">
        <v>42475</v>
      </c>
      <c r="G2919" s="251">
        <v>42475.708333333336</v>
      </c>
      <c r="H2919" s="251">
        <f t="shared" si="197"/>
        <v>0.125</v>
      </c>
      <c r="I2919" s="179">
        <v>1</v>
      </c>
      <c r="J2919" s="102"/>
      <c r="K2919" s="102"/>
      <c r="L2919" s="179" t="s">
        <v>12</v>
      </c>
      <c r="M2919" s="83" t="s">
        <v>439</v>
      </c>
      <c r="N2919" s="179">
        <v>0.4</v>
      </c>
      <c r="O2919" s="280" t="s">
        <v>2</v>
      </c>
      <c r="P2919" s="179" t="s">
        <v>2243</v>
      </c>
      <c r="Q2919" s="179" t="s">
        <v>1238</v>
      </c>
      <c r="R2919" s="295">
        <v>0.14099999999999999</v>
      </c>
      <c r="S2919" s="295"/>
      <c r="T2919" s="179">
        <f>R2919+S2919</f>
        <v>0.14099999999999999</v>
      </c>
      <c r="U2919" s="102"/>
      <c r="V2919" s="83"/>
      <c r="W2919" s="102"/>
      <c r="X2919" s="110"/>
      <c r="Y2919" s="110"/>
      <c r="Z2919" s="110"/>
      <c r="AA2919" s="110"/>
      <c r="AB2919" s="110"/>
      <c r="AC2919" s="110"/>
      <c r="AD2919" s="115" t="s">
        <v>18</v>
      </c>
      <c r="AE2919" s="65"/>
      <c r="AF2919" s="65"/>
      <c r="AG2919" s="115"/>
      <c r="AJ2919" s="1">
        <f t="shared" si="195"/>
        <v>0</v>
      </c>
    </row>
    <row r="2920" spans="1:37" ht="110.25" customHeight="1">
      <c r="A2920" s="179" t="s">
        <v>2039</v>
      </c>
      <c r="B2920" s="76" t="s">
        <v>19</v>
      </c>
      <c r="C2920" s="76" t="s">
        <v>19</v>
      </c>
      <c r="D2920" s="169">
        <v>42476</v>
      </c>
      <c r="E2920" s="251">
        <v>42476.375</v>
      </c>
      <c r="F2920" s="169">
        <v>42476</v>
      </c>
      <c r="G2920" s="251">
        <v>42476.458333333336</v>
      </c>
      <c r="H2920" s="251">
        <f t="shared" si="197"/>
        <v>8.3333333335758653E-2</v>
      </c>
      <c r="I2920" s="179">
        <v>1</v>
      </c>
      <c r="J2920" s="102"/>
      <c r="K2920" s="102"/>
      <c r="L2920" s="179" t="s">
        <v>12</v>
      </c>
      <c r="M2920" s="83" t="s">
        <v>439</v>
      </c>
      <c r="N2920" s="179">
        <v>0.4</v>
      </c>
      <c r="O2920" s="179" t="s">
        <v>2</v>
      </c>
      <c r="P2920" s="283" t="s">
        <v>2244</v>
      </c>
      <c r="Q2920" s="179" t="s">
        <v>2245</v>
      </c>
      <c r="R2920" s="295">
        <v>0.156</v>
      </c>
      <c r="S2920" s="295"/>
      <c r="T2920" s="179">
        <f>R2920+S2920</f>
        <v>0.156</v>
      </c>
      <c r="U2920" s="283"/>
      <c r="V2920" s="110"/>
      <c r="W2920" s="110"/>
      <c r="X2920" s="110"/>
      <c r="Y2920" s="110"/>
      <c r="Z2920" s="110"/>
      <c r="AA2920" s="111"/>
      <c r="AB2920" s="110"/>
      <c r="AC2920" s="110"/>
      <c r="AD2920" s="115" t="s">
        <v>18</v>
      </c>
      <c r="AE2920" s="65"/>
      <c r="AF2920" s="65"/>
      <c r="AG2920" s="271"/>
      <c r="AJ2920" s="1">
        <f t="shared" si="195"/>
        <v>0</v>
      </c>
    </row>
    <row r="2921" spans="1:37" ht="31.5" customHeight="1">
      <c r="A2921" s="179" t="s">
        <v>2467</v>
      </c>
      <c r="B2921" s="1153" t="s">
        <v>11</v>
      </c>
      <c r="C2921" s="482" t="s">
        <v>873</v>
      </c>
      <c r="D2921" s="169">
        <v>42510</v>
      </c>
      <c r="E2921" s="251">
        <v>0.33333333333333331</v>
      </c>
      <c r="F2921" s="169">
        <v>42510</v>
      </c>
      <c r="G2921" s="251">
        <v>0.3923611111111111</v>
      </c>
      <c r="H2921" s="251">
        <v>5.9027777777777783E-2</v>
      </c>
      <c r="I2921" s="179">
        <v>7</v>
      </c>
      <c r="J2921" s="102" t="s">
        <v>144</v>
      </c>
      <c r="K2921" s="102"/>
      <c r="L2921" s="484" t="s">
        <v>12</v>
      </c>
      <c r="M2921" s="83" t="s">
        <v>4253</v>
      </c>
      <c r="N2921" s="179">
        <v>0.4</v>
      </c>
      <c r="O2921" s="280" t="s">
        <v>2</v>
      </c>
      <c r="P2921" s="283" t="s">
        <v>4254</v>
      </c>
      <c r="Q2921" s="179" t="s">
        <v>4255</v>
      </c>
      <c r="R2921" s="295">
        <v>4.3</v>
      </c>
      <c r="S2921" s="295"/>
      <c r="T2921" s="179">
        <v>4.3</v>
      </c>
      <c r="U2921" s="102" t="s">
        <v>46</v>
      </c>
      <c r="V2921" s="1316">
        <v>30437</v>
      </c>
      <c r="W2921" s="83" t="s">
        <v>12349</v>
      </c>
      <c r="X2921" s="83" t="s">
        <v>12350</v>
      </c>
      <c r="Y2921" s="1335">
        <v>42106</v>
      </c>
      <c r="Z2921" s="110">
        <v>100</v>
      </c>
      <c r="AA2921" s="1353">
        <v>43202</v>
      </c>
      <c r="AB2921" s="110">
        <v>0</v>
      </c>
      <c r="AC2921" s="1335">
        <v>42464</v>
      </c>
      <c r="AD2921" s="179" t="s">
        <v>23</v>
      </c>
      <c r="AE2921" s="97"/>
      <c r="AF2921" s="153"/>
      <c r="AG2921" s="179" t="s">
        <v>12351</v>
      </c>
      <c r="AJ2921" s="1">
        <f t="shared" si="195"/>
        <v>0</v>
      </c>
      <c r="AK2921" s="1">
        <f>AJ2921-T2921</f>
        <v>-4.3</v>
      </c>
    </row>
    <row r="2922" spans="1:37" ht="204.75" customHeight="1">
      <c r="A2922" s="179" t="s">
        <v>2039</v>
      </c>
      <c r="B2922" s="76" t="s">
        <v>19</v>
      </c>
      <c r="C2922" s="179" t="s">
        <v>19</v>
      </c>
      <c r="D2922" s="169">
        <v>42482</v>
      </c>
      <c r="E2922" s="251">
        <v>42482.613888888889</v>
      </c>
      <c r="F2922" s="169">
        <v>42482</v>
      </c>
      <c r="G2922" s="251">
        <v>42482.684027777781</v>
      </c>
      <c r="H2922" s="251">
        <f t="shared" ref="H2922:H2929" si="198">G2922-E2922</f>
        <v>7.013888889196096E-2</v>
      </c>
      <c r="I2922" s="179">
        <v>4</v>
      </c>
      <c r="J2922" s="102"/>
      <c r="K2922" s="102"/>
      <c r="L2922" s="179" t="s">
        <v>4</v>
      </c>
      <c r="M2922" s="83" t="s">
        <v>2421</v>
      </c>
      <c r="N2922" s="179" t="s">
        <v>3</v>
      </c>
      <c r="O2922" s="179" t="s">
        <v>8</v>
      </c>
      <c r="P2922" s="283" t="s">
        <v>2422</v>
      </c>
      <c r="Q2922" s="179" t="s">
        <v>2423</v>
      </c>
      <c r="R2922" s="295">
        <v>0.104</v>
      </c>
      <c r="S2922" s="295"/>
      <c r="T2922" s="179">
        <f t="shared" ref="T2922:T2929" si="199">R2922+S2922</f>
        <v>0.104</v>
      </c>
      <c r="U2922" s="102"/>
      <c r="V2922" s="83"/>
      <c r="W2922" s="83"/>
      <c r="X2922" s="83"/>
      <c r="Y2922" s="83"/>
      <c r="Z2922" s="110"/>
      <c r="AA2922" s="673"/>
      <c r="AB2922" s="110"/>
      <c r="AC2922" s="83"/>
      <c r="AD2922" s="115" t="s">
        <v>18</v>
      </c>
      <c r="AE2922" s="97"/>
      <c r="AF2922" s="153"/>
      <c r="AG2922" s="115"/>
      <c r="AJ2922" s="1">
        <f t="shared" si="195"/>
        <v>0</v>
      </c>
    </row>
    <row r="2923" spans="1:37" ht="31.5" customHeight="1">
      <c r="A2923" s="179" t="s">
        <v>2039</v>
      </c>
      <c r="B2923" s="76" t="s">
        <v>19</v>
      </c>
      <c r="C2923" s="179" t="s">
        <v>19</v>
      </c>
      <c r="D2923" s="169">
        <v>42482</v>
      </c>
      <c r="E2923" s="251">
        <v>42482.678472222222</v>
      </c>
      <c r="F2923" s="169">
        <v>42482</v>
      </c>
      <c r="G2923" s="251">
        <v>42482.684027777781</v>
      </c>
      <c r="H2923" s="251">
        <f t="shared" si="198"/>
        <v>5.5555555591126904E-3</v>
      </c>
      <c r="I2923" s="179">
        <v>27</v>
      </c>
      <c r="J2923" s="102"/>
      <c r="K2923" s="102"/>
      <c r="L2923" s="179" t="s">
        <v>4</v>
      </c>
      <c r="M2923" s="83" t="s">
        <v>2171</v>
      </c>
      <c r="N2923" s="179">
        <v>35</v>
      </c>
      <c r="O2923" s="280" t="s">
        <v>14</v>
      </c>
      <c r="P2923" s="179" t="s">
        <v>2422</v>
      </c>
      <c r="Q2923" s="179" t="s">
        <v>2424</v>
      </c>
      <c r="R2923" s="295">
        <v>6.5000000000000002E-2</v>
      </c>
      <c r="S2923" s="295"/>
      <c r="T2923" s="179">
        <f t="shared" si="199"/>
        <v>6.5000000000000002E-2</v>
      </c>
      <c r="U2923" s="295"/>
      <c r="V2923" s="110"/>
      <c r="W2923" s="110"/>
      <c r="X2923" s="110"/>
      <c r="Y2923" s="110"/>
      <c r="Z2923" s="110"/>
      <c r="AA2923" s="111"/>
      <c r="AB2923" s="110"/>
      <c r="AC2923" s="110"/>
      <c r="AD2923" s="115" t="s">
        <v>18</v>
      </c>
      <c r="AE2923" s="65"/>
      <c r="AF2923" s="65"/>
      <c r="AG2923" s="115"/>
      <c r="AJ2923" s="1">
        <f t="shared" si="195"/>
        <v>0</v>
      </c>
    </row>
    <row r="2924" spans="1:37" ht="63" customHeight="1">
      <c r="A2924" s="179" t="s">
        <v>2039</v>
      </c>
      <c r="B2924" s="76" t="s">
        <v>19</v>
      </c>
      <c r="C2924" s="179" t="s">
        <v>19</v>
      </c>
      <c r="D2924" s="169">
        <v>42482</v>
      </c>
      <c r="E2924" s="251">
        <v>42482.479166666664</v>
      </c>
      <c r="F2924" s="169">
        <v>42482</v>
      </c>
      <c r="G2924" s="251">
        <v>42482.604166666664</v>
      </c>
      <c r="H2924" s="251">
        <f t="shared" si="198"/>
        <v>0.125</v>
      </c>
      <c r="I2924" s="179">
        <v>1</v>
      </c>
      <c r="J2924" s="179"/>
      <c r="K2924" s="179"/>
      <c r="L2924" s="179" t="s">
        <v>12</v>
      </c>
      <c r="M2924" s="83" t="s">
        <v>439</v>
      </c>
      <c r="N2924" s="83">
        <v>0.4</v>
      </c>
      <c r="O2924" s="83" t="s">
        <v>2</v>
      </c>
      <c r="P2924" s="83" t="s">
        <v>2082</v>
      </c>
      <c r="Q2924" s="179" t="s">
        <v>1965</v>
      </c>
      <c r="R2924" s="295">
        <v>3.7999999999999999E-2</v>
      </c>
      <c r="S2924" s="295"/>
      <c r="T2924" s="179">
        <f t="shared" si="199"/>
        <v>3.7999999999999999E-2</v>
      </c>
      <c r="U2924" s="295"/>
      <c r="V2924" s="110"/>
      <c r="W2924" s="110"/>
      <c r="X2924" s="110"/>
      <c r="Y2924" s="110"/>
      <c r="Z2924" s="110"/>
      <c r="AA2924" s="111"/>
      <c r="AB2924" s="110"/>
      <c r="AC2924" s="110"/>
      <c r="AD2924" s="115" t="s">
        <v>18</v>
      </c>
      <c r="AE2924" s="65"/>
      <c r="AF2924" s="65"/>
      <c r="AG2924" s="115"/>
      <c r="AJ2924" s="1">
        <f t="shared" si="195"/>
        <v>0</v>
      </c>
    </row>
    <row r="2925" spans="1:37" ht="31.5" customHeight="1">
      <c r="A2925" s="179" t="s">
        <v>2039</v>
      </c>
      <c r="B2925" s="76" t="s">
        <v>19</v>
      </c>
      <c r="C2925" s="179" t="s">
        <v>19</v>
      </c>
      <c r="D2925" s="169">
        <v>42483</v>
      </c>
      <c r="E2925" s="251">
        <v>42483.809027777781</v>
      </c>
      <c r="F2925" s="169">
        <v>42483</v>
      </c>
      <c r="G2925" s="251">
        <v>42483.829861111109</v>
      </c>
      <c r="H2925" s="251">
        <f t="shared" si="198"/>
        <v>2.0833333328482695E-2</v>
      </c>
      <c r="I2925" s="179">
        <v>9</v>
      </c>
      <c r="J2925" s="179"/>
      <c r="K2925" s="179"/>
      <c r="L2925" s="179" t="s">
        <v>4</v>
      </c>
      <c r="M2925" s="83" t="s">
        <v>2427</v>
      </c>
      <c r="N2925" s="83" t="s">
        <v>3</v>
      </c>
      <c r="O2925" s="83" t="s">
        <v>26</v>
      </c>
      <c r="P2925" s="83" t="s">
        <v>2428</v>
      </c>
      <c r="Q2925" s="179" t="s">
        <v>2429</v>
      </c>
      <c r="R2925" s="295">
        <v>1.75</v>
      </c>
      <c r="S2925" s="295"/>
      <c r="T2925" s="179">
        <f t="shared" si="199"/>
        <v>1.75</v>
      </c>
      <c r="U2925" s="295"/>
      <c r="V2925" s="110"/>
      <c r="W2925" s="110"/>
      <c r="X2925" s="110"/>
      <c r="Y2925" s="110"/>
      <c r="Z2925" s="110"/>
      <c r="AA2925" s="111"/>
      <c r="AB2925" s="110"/>
      <c r="AC2925" s="110"/>
      <c r="AD2925" s="115" t="s">
        <v>0</v>
      </c>
      <c r="AE2925" s="65"/>
      <c r="AF2925" s="65"/>
      <c r="AG2925" s="115"/>
      <c r="AJ2925" s="1">
        <f t="shared" si="195"/>
        <v>0</v>
      </c>
    </row>
    <row r="2926" spans="1:37" ht="31.5" customHeight="1">
      <c r="A2926" s="179" t="s">
        <v>2039</v>
      </c>
      <c r="B2926" s="76" t="s">
        <v>19</v>
      </c>
      <c r="C2926" s="179" t="s">
        <v>19</v>
      </c>
      <c r="D2926" s="169">
        <v>42483</v>
      </c>
      <c r="E2926" s="251">
        <v>42483.854166666664</v>
      </c>
      <c r="F2926" s="169">
        <v>42483</v>
      </c>
      <c r="G2926" s="251">
        <v>42483.944444444445</v>
      </c>
      <c r="H2926" s="251">
        <f t="shared" si="198"/>
        <v>9.0277777781011537E-2</v>
      </c>
      <c r="I2926" s="179">
        <v>5</v>
      </c>
      <c r="J2926" s="102"/>
      <c r="K2926" s="102"/>
      <c r="L2926" s="280" t="s">
        <v>4</v>
      </c>
      <c r="M2926" s="83" t="s">
        <v>2427</v>
      </c>
      <c r="N2926" s="179" t="s">
        <v>3</v>
      </c>
      <c r="O2926" s="280" t="s">
        <v>26</v>
      </c>
      <c r="P2926" s="179" t="s">
        <v>2428</v>
      </c>
      <c r="Q2926" s="179" t="s">
        <v>2429</v>
      </c>
      <c r="R2926" s="295">
        <v>5.23</v>
      </c>
      <c r="S2926" s="295"/>
      <c r="T2926" s="179">
        <f t="shared" si="199"/>
        <v>5.23</v>
      </c>
      <c r="U2926" s="102"/>
      <c r="V2926" s="83"/>
      <c r="W2926" s="102"/>
      <c r="X2926" s="110"/>
      <c r="Y2926" s="83"/>
      <c r="Z2926" s="83"/>
      <c r="AA2926" s="83"/>
      <c r="AB2926" s="110"/>
      <c r="AC2926" s="110"/>
      <c r="AD2926" s="115" t="s">
        <v>18</v>
      </c>
      <c r="AE2926" s="179"/>
      <c r="AF2926" s="179"/>
      <c r="AG2926" s="115"/>
      <c r="AJ2926" s="1">
        <f t="shared" si="195"/>
        <v>0</v>
      </c>
    </row>
    <row r="2927" spans="1:37" ht="126" customHeight="1">
      <c r="A2927" s="179" t="s">
        <v>2039</v>
      </c>
      <c r="B2927" s="76" t="s">
        <v>19</v>
      </c>
      <c r="C2927" s="179" t="s">
        <v>19</v>
      </c>
      <c r="D2927" s="169">
        <v>42483</v>
      </c>
      <c r="E2927" s="251">
        <v>42483.666666666664</v>
      </c>
      <c r="F2927" s="169">
        <v>42483</v>
      </c>
      <c r="G2927" s="251">
        <v>42483.770833333336</v>
      </c>
      <c r="H2927" s="251">
        <f t="shared" si="198"/>
        <v>0.10416666667151731</v>
      </c>
      <c r="I2927" s="179">
        <v>1</v>
      </c>
      <c r="J2927" s="102"/>
      <c r="K2927" s="102"/>
      <c r="L2927" s="280" t="s">
        <v>12</v>
      </c>
      <c r="M2927" s="83" t="s">
        <v>561</v>
      </c>
      <c r="N2927" s="179">
        <v>0.4</v>
      </c>
      <c r="O2927" s="280" t="s">
        <v>2</v>
      </c>
      <c r="P2927" s="179" t="s">
        <v>2425</v>
      </c>
      <c r="Q2927" s="179" t="s">
        <v>2426</v>
      </c>
      <c r="R2927" s="295">
        <v>7.0999999999999994E-2</v>
      </c>
      <c r="S2927" s="295"/>
      <c r="T2927" s="179">
        <f t="shared" si="199"/>
        <v>7.0999999999999994E-2</v>
      </c>
      <c r="U2927" s="102"/>
      <c r="V2927" s="110"/>
      <c r="W2927" s="83"/>
      <c r="X2927" s="110"/>
      <c r="Y2927" s="110"/>
      <c r="Z2927" s="83"/>
      <c r="AA2927" s="110"/>
      <c r="AB2927" s="83"/>
      <c r="AC2927" s="110"/>
      <c r="AD2927" s="115" t="s">
        <v>0</v>
      </c>
      <c r="AE2927" s="65"/>
      <c r="AF2927" s="65"/>
      <c r="AG2927" s="115"/>
      <c r="AJ2927" s="1">
        <f t="shared" si="195"/>
        <v>0</v>
      </c>
    </row>
    <row r="2928" spans="1:37" ht="15.75" customHeight="1">
      <c r="A2928" s="179" t="s">
        <v>2039</v>
      </c>
      <c r="B2928" s="76" t="s">
        <v>19</v>
      </c>
      <c r="C2928" s="179" t="s">
        <v>19</v>
      </c>
      <c r="D2928" s="169">
        <v>42487</v>
      </c>
      <c r="E2928" s="453">
        <v>42487.340277777781</v>
      </c>
      <c r="F2928" s="169">
        <v>42487</v>
      </c>
      <c r="G2928" s="506">
        <v>42487.625</v>
      </c>
      <c r="H2928" s="251">
        <f t="shared" si="198"/>
        <v>0.28472222221898846</v>
      </c>
      <c r="I2928" s="97">
        <v>1</v>
      </c>
      <c r="J2928" s="102"/>
      <c r="K2928" s="102"/>
      <c r="L2928" s="280" t="s">
        <v>12</v>
      </c>
      <c r="M2928" s="83" t="s">
        <v>439</v>
      </c>
      <c r="N2928" s="179">
        <v>0.4</v>
      </c>
      <c r="O2928" s="83" t="s">
        <v>2</v>
      </c>
      <c r="P2928" s="393" t="s">
        <v>2430</v>
      </c>
      <c r="Q2928" s="179" t="s">
        <v>441</v>
      </c>
      <c r="R2928" s="295">
        <v>0.39</v>
      </c>
      <c r="S2928" s="295"/>
      <c r="T2928" s="179">
        <f t="shared" si="199"/>
        <v>0.39</v>
      </c>
      <c r="U2928" s="110"/>
      <c r="V2928" s="110"/>
      <c r="W2928" s="110"/>
      <c r="X2928" s="110"/>
      <c r="Y2928" s="110"/>
      <c r="Z2928" s="110"/>
      <c r="AA2928" s="111"/>
      <c r="AB2928" s="110"/>
      <c r="AC2928" s="110"/>
      <c r="AD2928" s="115" t="s">
        <v>18</v>
      </c>
      <c r="AE2928" s="65"/>
      <c r="AF2928" s="65"/>
      <c r="AG2928" s="271"/>
      <c r="AJ2928" s="1">
        <f t="shared" si="195"/>
        <v>0</v>
      </c>
    </row>
    <row r="2929" spans="1:37" ht="78.75" customHeight="1">
      <c r="A2929" s="179" t="s">
        <v>2039</v>
      </c>
      <c r="B2929" s="76" t="s">
        <v>19</v>
      </c>
      <c r="C2929" s="179" t="s">
        <v>19</v>
      </c>
      <c r="D2929" s="169">
        <v>42487</v>
      </c>
      <c r="E2929" s="251">
        <v>42487.583333333336</v>
      </c>
      <c r="F2929" s="169">
        <v>42487</v>
      </c>
      <c r="G2929" s="251">
        <v>42487.666666666664</v>
      </c>
      <c r="H2929" s="251">
        <f t="shared" si="198"/>
        <v>8.3333333328482695E-2</v>
      </c>
      <c r="I2929" s="97">
        <v>1</v>
      </c>
      <c r="J2929" s="391"/>
      <c r="K2929" s="179"/>
      <c r="L2929" s="179" t="s">
        <v>12</v>
      </c>
      <c r="M2929" s="179" t="s">
        <v>439</v>
      </c>
      <c r="N2929" s="179">
        <v>0.4</v>
      </c>
      <c r="O2929" s="280" t="s">
        <v>2</v>
      </c>
      <c r="P2929" s="179" t="s">
        <v>2431</v>
      </c>
      <c r="Q2929" s="179" t="s">
        <v>2432</v>
      </c>
      <c r="R2929" s="295">
        <v>5.7000000000000002E-2</v>
      </c>
      <c r="S2929" s="151"/>
      <c r="T2929" s="179">
        <f t="shared" si="199"/>
        <v>5.7000000000000002E-2</v>
      </c>
      <c r="U2929" s="295"/>
      <c r="V2929" s="110"/>
      <c r="W2929" s="110"/>
      <c r="X2929" s="110"/>
      <c r="Y2929" s="83"/>
      <c r="Z2929" s="83"/>
      <c r="AA2929" s="83"/>
      <c r="AB2929" s="83"/>
      <c r="AC2929" s="784"/>
      <c r="AD2929" s="115" t="s">
        <v>0</v>
      </c>
      <c r="AE2929" s="65"/>
      <c r="AF2929" s="65"/>
      <c r="AG2929" s="115"/>
      <c r="AJ2929" s="1">
        <f t="shared" si="195"/>
        <v>0</v>
      </c>
    </row>
    <row r="2930" spans="1:37" ht="31.5" customHeight="1">
      <c r="A2930" s="179" t="s">
        <v>2039</v>
      </c>
      <c r="B2930" s="76" t="s">
        <v>19</v>
      </c>
      <c r="C2930" s="179" t="s">
        <v>19</v>
      </c>
      <c r="D2930" s="169">
        <v>42489</v>
      </c>
      <c r="E2930" s="453">
        <v>42489.625</v>
      </c>
      <c r="F2930" s="169">
        <v>42489</v>
      </c>
      <c r="G2930" s="453">
        <v>42489.6875</v>
      </c>
      <c r="H2930" s="251">
        <v>6.25E-2</v>
      </c>
      <c r="I2930" s="97">
        <v>1</v>
      </c>
      <c r="J2930" s="102"/>
      <c r="K2930" s="179"/>
      <c r="L2930" s="280" t="s">
        <v>4</v>
      </c>
      <c r="M2930" s="179" t="s">
        <v>2453</v>
      </c>
      <c r="N2930" s="179" t="s">
        <v>3</v>
      </c>
      <c r="O2930" s="280" t="s">
        <v>26</v>
      </c>
      <c r="P2930" s="268" t="s">
        <v>2453</v>
      </c>
      <c r="Q2930" s="179" t="s">
        <v>2454</v>
      </c>
      <c r="R2930" s="295">
        <v>0.152</v>
      </c>
      <c r="S2930" s="151"/>
      <c r="T2930" s="179">
        <v>0.152</v>
      </c>
      <c r="U2930" s="110"/>
      <c r="V2930" s="110"/>
      <c r="W2930" s="110"/>
      <c r="X2930" s="110"/>
      <c r="Y2930" s="110"/>
      <c r="Z2930" s="110"/>
      <c r="AA2930" s="111"/>
      <c r="AB2930" s="110"/>
      <c r="AC2930" s="110"/>
      <c r="AD2930" s="115" t="s">
        <v>0</v>
      </c>
      <c r="AE2930" s="65"/>
      <c r="AF2930" s="65"/>
      <c r="AG2930" s="271"/>
      <c r="AJ2930" s="1">
        <f t="shared" si="195"/>
        <v>0</v>
      </c>
    </row>
    <row r="2931" spans="1:37" ht="31.5" customHeight="1">
      <c r="A2931" s="179" t="s">
        <v>2039</v>
      </c>
      <c r="B2931" s="76" t="s">
        <v>19</v>
      </c>
      <c r="C2931" s="179"/>
      <c r="D2931" s="169">
        <v>42489</v>
      </c>
      <c r="E2931" s="453">
        <v>42489.444444444445</v>
      </c>
      <c r="F2931" s="169">
        <v>42489</v>
      </c>
      <c r="G2931" s="453">
        <v>42489.465277777781</v>
      </c>
      <c r="H2931" s="251">
        <f t="shared" ref="H2931:H2962" si="200">G2931-E2931</f>
        <v>2.0833333335758653E-2</v>
      </c>
      <c r="I2931" s="179">
        <v>1</v>
      </c>
      <c r="J2931" s="102"/>
      <c r="K2931" s="102"/>
      <c r="L2931" s="280" t="s">
        <v>4</v>
      </c>
      <c r="M2931" s="83" t="s">
        <v>2500</v>
      </c>
      <c r="N2931" s="179" t="s">
        <v>3</v>
      </c>
      <c r="O2931" s="280" t="s">
        <v>26</v>
      </c>
      <c r="P2931" s="179" t="s">
        <v>2501</v>
      </c>
      <c r="Q2931" s="179" t="s">
        <v>2502</v>
      </c>
      <c r="R2931" s="295">
        <v>0.16200000000000001</v>
      </c>
      <c r="S2931" s="151"/>
      <c r="T2931" s="179">
        <f>R2931+S2931</f>
        <v>0.16200000000000001</v>
      </c>
      <c r="U2931" s="110"/>
      <c r="V2931" s="110"/>
      <c r="W2931" s="110"/>
      <c r="X2931" s="110"/>
      <c r="Y2931" s="110"/>
      <c r="Z2931" s="110"/>
      <c r="AA2931" s="110"/>
      <c r="AB2931" s="110"/>
      <c r="AC2931" s="110"/>
      <c r="AD2931" s="115" t="s">
        <v>0</v>
      </c>
      <c r="AE2931" s="65"/>
      <c r="AF2931" s="65"/>
      <c r="AG2931" s="115"/>
      <c r="AJ2931" s="1">
        <f t="shared" si="195"/>
        <v>0</v>
      </c>
    </row>
    <row r="2932" spans="1:37" ht="15.75" customHeight="1">
      <c r="A2932" s="179" t="s">
        <v>2039</v>
      </c>
      <c r="B2932" s="76" t="s">
        <v>19</v>
      </c>
      <c r="C2932" s="179"/>
      <c r="D2932" s="169">
        <v>42490</v>
      </c>
      <c r="E2932" s="251">
        <v>42490.458333333336</v>
      </c>
      <c r="F2932" s="169">
        <v>42490</v>
      </c>
      <c r="G2932" s="251">
        <v>42490.5</v>
      </c>
      <c r="H2932" s="251">
        <f t="shared" si="200"/>
        <v>4.1666666664241347E-2</v>
      </c>
      <c r="I2932" s="97">
        <v>2</v>
      </c>
      <c r="J2932" s="102"/>
      <c r="K2932" s="179"/>
      <c r="L2932" s="280" t="s">
        <v>12</v>
      </c>
      <c r="M2932" s="179" t="s">
        <v>439</v>
      </c>
      <c r="N2932" s="179">
        <v>0.4</v>
      </c>
      <c r="O2932" s="280" t="s">
        <v>2</v>
      </c>
      <c r="P2932" s="285" t="s">
        <v>2503</v>
      </c>
      <c r="Q2932" s="179" t="s">
        <v>2504</v>
      </c>
      <c r="R2932" s="295">
        <v>7.8E-2</v>
      </c>
      <c r="S2932" s="151"/>
      <c r="T2932" s="179">
        <f>R2932+S2932</f>
        <v>7.8E-2</v>
      </c>
      <c r="U2932" s="110"/>
      <c r="V2932" s="110"/>
      <c r="W2932" s="110"/>
      <c r="X2932" s="110"/>
      <c r="Y2932" s="110"/>
      <c r="Z2932" s="110"/>
      <c r="AA2932" s="111"/>
      <c r="AB2932" s="110"/>
      <c r="AC2932" s="110"/>
      <c r="AD2932" s="115" t="s">
        <v>18</v>
      </c>
      <c r="AE2932" s="65"/>
      <c r="AF2932" s="65"/>
      <c r="AG2932" s="271"/>
      <c r="AJ2932" s="1">
        <f t="shared" si="195"/>
        <v>0</v>
      </c>
    </row>
    <row r="2933" spans="1:37" ht="126" customHeight="1">
      <c r="A2933" s="179" t="s">
        <v>2467</v>
      </c>
      <c r="B2933" s="76" t="s">
        <v>19</v>
      </c>
      <c r="C2933" s="179"/>
      <c r="D2933" s="169">
        <v>42492</v>
      </c>
      <c r="E2933" s="251">
        <v>42492.25</v>
      </c>
      <c r="F2933" s="169">
        <v>42492</v>
      </c>
      <c r="G2933" s="251">
        <v>42492.416666666664</v>
      </c>
      <c r="H2933" s="509">
        <f t="shared" si="200"/>
        <v>0.16666666666424135</v>
      </c>
      <c r="I2933" s="179">
        <v>1</v>
      </c>
      <c r="J2933" s="118"/>
      <c r="K2933" s="118"/>
      <c r="L2933" s="339" t="s">
        <v>12</v>
      </c>
      <c r="M2933" s="83" t="s">
        <v>439</v>
      </c>
      <c r="N2933" s="179">
        <v>0.4</v>
      </c>
      <c r="O2933" s="280" t="s">
        <v>2</v>
      </c>
      <c r="P2933" s="179" t="s">
        <v>2505</v>
      </c>
      <c r="Q2933" s="115" t="s">
        <v>441</v>
      </c>
      <c r="R2933" s="396">
        <f>0.077+0.077</f>
        <v>0.154</v>
      </c>
      <c r="S2933" s="466"/>
      <c r="T2933" s="170">
        <f>R2933+S2933</f>
        <v>0.154</v>
      </c>
      <c r="U2933" s="295" t="s">
        <v>46</v>
      </c>
      <c r="V2933" s="110">
        <v>1976</v>
      </c>
      <c r="W2933" s="110"/>
      <c r="X2933" s="269"/>
      <c r="Y2933" s="363" t="s">
        <v>5888</v>
      </c>
      <c r="Z2933" s="110">
        <v>100</v>
      </c>
      <c r="AA2933" s="363" t="s">
        <v>5889</v>
      </c>
      <c r="AB2933" s="269"/>
      <c r="AC2933" s="723">
        <v>42430</v>
      </c>
      <c r="AD2933" s="115" t="s">
        <v>18</v>
      </c>
      <c r="AE2933" s="271"/>
      <c r="AF2933" s="271"/>
      <c r="AG2933" s="115"/>
      <c r="AJ2933" s="1">
        <f t="shared" si="195"/>
        <v>0</v>
      </c>
      <c r="AK2933" s="1">
        <f t="shared" ref="AK2933:AK2968" si="201">AJ2933-T2933</f>
        <v>-0.154</v>
      </c>
    </row>
    <row r="2934" spans="1:37" ht="126" customHeight="1">
      <c r="A2934" s="179" t="s">
        <v>2467</v>
      </c>
      <c r="B2934" s="76" t="s">
        <v>19</v>
      </c>
      <c r="C2934" s="76"/>
      <c r="D2934" s="169">
        <v>42492</v>
      </c>
      <c r="E2934" s="251">
        <v>42492.333333333336</v>
      </c>
      <c r="F2934" s="169">
        <v>42492</v>
      </c>
      <c r="G2934" s="251">
        <v>42492.375</v>
      </c>
      <c r="H2934" s="509">
        <f t="shared" si="200"/>
        <v>4.1666666664241347E-2</v>
      </c>
      <c r="I2934" s="179">
        <v>1</v>
      </c>
      <c r="J2934" s="118"/>
      <c r="K2934" s="118"/>
      <c r="L2934" s="115" t="s">
        <v>12</v>
      </c>
      <c r="M2934" s="83" t="s">
        <v>439</v>
      </c>
      <c r="N2934" s="179">
        <v>0.4</v>
      </c>
      <c r="O2934" s="179" t="s">
        <v>2</v>
      </c>
      <c r="P2934" s="283" t="s">
        <v>2506</v>
      </c>
      <c r="Q2934" s="115" t="s">
        <v>441</v>
      </c>
      <c r="R2934" s="396">
        <v>0.08</v>
      </c>
      <c r="S2934" s="466"/>
      <c r="T2934" s="170">
        <f>R2934+S2934</f>
        <v>0.08</v>
      </c>
      <c r="U2934" s="110" t="s">
        <v>46</v>
      </c>
      <c r="V2934" s="110">
        <v>1995</v>
      </c>
      <c r="W2934" s="110" t="s">
        <v>5981</v>
      </c>
      <c r="X2934" s="269" t="s">
        <v>2932</v>
      </c>
      <c r="Y2934" s="397">
        <v>42412</v>
      </c>
      <c r="Z2934" s="110">
        <v>100</v>
      </c>
      <c r="AA2934" s="111"/>
      <c r="AB2934" s="269"/>
      <c r="AC2934" s="269"/>
      <c r="AD2934" s="115" t="s">
        <v>18</v>
      </c>
      <c r="AE2934" s="271"/>
      <c r="AF2934" s="271"/>
      <c r="AG2934" s="269"/>
      <c r="AJ2934" s="1">
        <f t="shared" si="195"/>
        <v>0</v>
      </c>
      <c r="AK2934" s="1">
        <f t="shared" si="201"/>
        <v>-0.08</v>
      </c>
    </row>
    <row r="2935" spans="1:37" ht="173.25" customHeight="1">
      <c r="A2935" s="179" t="s">
        <v>2467</v>
      </c>
      <c r="B2935" s="76" t="s">
        <v>19</v>
      </c>
      <c r="C2935" s="179"/>
      <c r="D2935" s="169">
        <v>42493</v>
      </c>
      <c r="E2935" s="251">
        <v>42493.375</v>
      </c>
      <c r="F2935" s="169">
        <v>42493</v>
      </c>
      <c r="G2935" s="251">
        <v>42493.416666666664</v>
      </c>
      <c r="H2935" s="509">
        <f t="shared" si="200"/>
        <v>4.1666666664241347E-2</v>
      </c>
      <c r="I2935" s="179">
        <v>1</v>
      </c>
      <c r="J2935" s="118"/>
      <c r="K2935" s="118"/>
      <c r="L2935" s="115" t="s">
        <v>12</v>
      </c>
      <c r="M2935" s="83" t="s">
        <v>439</v>
      </c>
      <c r="N2935" s="179">
        <v>0.4</v>
      </c>
      <c r="O2935" s="280" t="s">
        <v>2</v>
      </c>
      <c r="P2935" s="179" t="s">
        <v>2507</v>
      </c>
      <c r="Q2935" s="115" t="s">
        <v>441</v>
      </c>
      <c r="R2935" s="396"/>
      <c r="S2935" s="466"/>
      <c r="T2935" s="170"/>
      <c r="U2935" s="110" t="s">
        <v>46</v>
      </c>
      <c r="V2935" s="110"/>
      <c r="W2935" s="110" t="s">
        <v>12106</v>
      </c>
      <c r="X2935" s="269"/>
      <c r="Y2935" s="363" t="s">
        <v>5888</v>
      </c>
      <c r="Z2935" s="110">
        <v>100</v>
      </c>
      <c r="AA2935" s="574" t="s">
        <v>5889</v>
      </c>
      <c r="AB2935" s="269"/>
      <c r="AC2935" s="723">
        <v>42430</v>
      </c>
      <c r="AD2935" s="115" t="s">
        <v>18</v>
      </c>
      <c r="AE2935" s="271"/>
      <c r="AF2935" s="271"/>
      <c r="AG2935" s="115"/>
      <c r="AJ2935" s="1">
        <f t="shared" si="195"/>
        <v>0</v>
      </c>
      <c r="AK2935" s="1">
        <f t="shared" si="201"/>
        <v>0</v>
      </c>
    </row>
    <row r="2936" spans="1:37" ht="157.5" customHeight="1">
      <c r="A2936" s="179" t="s">
        <v>2467</v>
      </c>
      <c r="B2936" s="76" t="s">
        <v>19</v>
      </c>
      <c r="C2936" s="179"/>
      <c r="D2936" s="169">
        <v>42493</v>
      </c>
      <c r="E2936" s="453">
        <v>42493.541666666664</v>
      </c>
      <c r="F2936" s="169">
        <v>42493</v>
      </c>
      <c r="G2936" s="453">
        <v>42493.597222222219</v>
      </c>
      <c r="H2936" s="509">
        <f t="shared" si="200"/>
        <v>5.5555555554747116E-2</v>
      </c>
      <c r="I2936" s="179">
        <v>1</v>
      </c>
      <c r="J2936" s="118"/>
      <c r="K2936" s="115"/>
      <c r="L2936" s="339" t="s">
        <v>12</v>
      </c>
      <c r="M2936" s="83" t="s">
        <v>561</v>
      </c>
      <c r="N2936" s="179">
        <v>0.4</v>
      </c>
      <c r="O2936" s="280" t="s">
        <v>2</v>
      </c>
      <c r="P2936" s="179" t="s">
        <v>2508</v>
      </c>
      <c r="Q2936" s="115" t="s">
        <v>2509</v>
      </c>
      <c r="R2936" s="396"/>
      <c r="S2936" s="466"/>
      <c r="T2936" s="170"/>
      <c r="U2936" s="102"/>
      <c r="V2936" s="110"/>
      <c r="W2936" s="102"/>
      <c r="X2936" s="269"/>
      <c r="Y2936" s="110"/>
      <c r="Z2936" s="110">
        <v>100</v>
      </c>
      <c r="AA2936" s="110"/>
      <c r="AB2936" s="269"/>
      <c r="AC2936" s="269"/>
      <c r="AD2936" s="115" t="s">
        <v>18</v>
      </c>
      <c r="AE2936" s="271"/>
      <c r="AF2936" s="271"/>
      <c r="AG2936" s="115"/>
      <c r="AJ2936" s="1">
        <f t="shared" si="195"/>
        <v>0</v>
      </c>
      <c r="AK2936" s="1">
        <f t="shared" si="201"/>
        <v>0</v>
      </c>
    </row>
    <row r="2937" spans="1:37" ht="173.25" customHeight="1">
      <c r="A2937" s="179" t="s">
        <v>2467</v>
      </c>
      <c r="B2937" s="76" t="s">
        <v>19</v>
      </c>
      <c r="C2937" s="179"/>
      <c r="D2937" s="169">
        <v>42494</v>
      </c>
      <c r="E2937" s="251">
        <v>42494.395833333336</v>
      </c>
      <c r="F2937" s="169">
        <v>42494</v>
      </c>
      <c r="G2937" s="251">
        <v>42494.479166666664</v>
      </c>
      <c r="H2937" s="509">
        <f t="shared" si="200"/>
        <v>8.3333333328482695E-2</v>
      </c>
      <c r="I2937" s="179">
        <v>1</v>
      </c>
      <c r="J2937" s="118"/>
      <c r="K2937" s="118"/>
      <c r="L2937" s="339" t="s">
        <v>12</v>
      </c>
      <c r="M2937" s="83" t="s">
        <v>561</v>
      </c>
      <c r="N2937" s="179">
        <v>0.4</v>
      </c>
      <c r="O2937" s="280" t="s">
        <v>2</v>
      </c>
      <c r="P2937" s="179" t="s">
        <v>2510</v>
      </c>
      <c r="Q2937" s="115" t="s">
        <v>2511</v>
      </c>
      <c r="R2937" s="396"/>
      <c r="S2937" s="466"/>
      <c r="T2937" s="170"/>
      <c r="U2937" s="102"/>
      <c r="V2937" s="110">
        <v>1997</v>
      </c>
      <c r="W2937" s="102" t="s">
        <v>12106</v>
      </c>
      <c r="X2937" s="269"/>
      <c r="Y2937" s="363" t="s">
        <v>5888</v>
      </c>
      <c r="Z2937" s="110">
        <v>100</v>
      </c>
      <c r="AA2937" s="363" t="s">
        <v>5889</v>
      </c>
      <c r="AB2937" s="269"/>
      <c r="AC2937" s="723">
        <v>42430</v>
      </c>
      <c r="AD2937" s="115" t="s">
        <v>18</v>
      </c>
      <c r="AE2937" s="271"/>
      <c r="AF2937" s="271"/>
      <c r="AG2937" s="115"/>
      <c r="AJ2937" s="1">
        <f t="shared" si="195"/>
        <v>0</v>
      </c>
      <c r="AK2937" s="1">
        <f t="shared" si="201"/>
        <v>0</v>
      </c>
    </row>
    <row r="2938" spans="1:37" ht="157.5" customHeight="1">
      <c r="A2938" s="179" t="s">
        <v>2467</v>
      </c>
      <c r="B2938" s="76" t="s">
        <v>19</v>
      </c>
      <c r="C2938" s="179"/>
      <c r="D2938" s="169">
        <v>42495</v>
      </c>
      <c r="E2938" s="251">
        <v>42495.395833333336</v>
      </c>
      <c r="F2938" s="169">
        <v>42495</v>
      </c>
      <c r="G2938" s="251">
        <v>42495.454861111109</v>
      </c>
      <c r="H2938" s="509">
        <f t="shared" si="200"/>
        <v>5.9027777773735579E-2</v>
      </c>
      <c r="I2938" s="179">
        <v>2</v>
      </c>
      <c r="J2938" s="118"/>
      <c r="K2938" s="115"/>
      <c r="L2938" s="115" t="s">
        <v>10</v>
      </c>
      <c r="M2938" s="83" t="s">
        <v>8</v>
      </c>
      <c r="N2938" s="179">
        <v>0.4</v>
      </c>
      <c r="O2938" s="280" t="s">
        <v>8</v>
      </c>
      <c r="P2938" s="283" t="s">
        <v>2512</v>
      </c>
      <c r="Q2938" s="115" t="s">
        <v>2513</v>
      </c>
      <c r="R2938" s="396">
        <v>7.3999999999999996E-2</v>
      </c>
      <c r="S2938" s="466"/>
      <c r="T2938" s="170">
        <f t="shared" ref="T2938:T2946" si="202">R2938+S2938</f>
        <v>7.3999999999999996E-2</v>
      </c>
      <c r="U2938" s="110" t="s">
        <v>29</v>
      </c>
      <c r="V2938" s="110">
        <v>1993</v>
      </c>
      <c r="W2938" s="110"/>
      <c r="X2938" s="269"/>
      <c r="Y2938" s="363" t="s">
        <v>5888</v>
      </c>
      <c r="Z2938" s="110">
        <v>100</v>
      </c>
      <c r="AA2938" s="110" t="s">
        <v>5903</v>
      </c>
      <c r="AB2938" s="269"/>
      <c r="AC2938" s="723">
        <v>42430</v>
      </c>
      <c r="AD2938" s="115" t="s">
        <v>56</v>
      </c>
      <c r="AE2938" s="271"/>
      <c r="AF2938" s="271"/>
      <c r="AG2938" s="115"/>
      <c r="AJ2938" s="1">
        <f t="shared" si="195"/>
        <v>0</v>
      </c>
      <c r="AK2938" s="1">
        <f t="shared" si="201"/>
        <v>-7.3999999999999996E-2</v>
      </c>
    </row>
    <row r="2939" spans="1:37" ht="78.75" customHeight="1">
      <c r="A2939" s="179" t="s">
        <v>2467</v>
      </c>
      <c r="B2939" s="76" t="s">
        <v>19</v>
      </c>
      <c r="C2939" s="179"/>
      <c r="D2939" s="169">
        <v>42495</v>
      </c>
      <c r="E2939" s="251">
        <v>42495.416666666664</v>
      </c>
      <c r="F2939" s="169">
        <v>42496</v>
      </c>
      <c r="G2939" s="251">
        <v>42496.5</v>
      </c>
      <c r="H2939" s="509">
        <f t="shared" si="200"/>
        <v>1.0833333333357587</v>
      </c>
      <c r="I2939" s="179">
        <v>1</v>
      </c>
      <c r="J2939" s="118"/>
      <c r="K2939" s="118"/>
      <c r="L2939" s="339" t="s">
        <v>10</v>
      </c>
      <c r="M2939" s="83" t="s">
        <v>8</v>
      </c>
      <c r="N2939" s="179">
        <v>0.4</v>
      </c>
      <c r="O2939" s="179" t="s">
        <v>8</v>
      </c>
      <c r="P2939" s="283" t="s">
        <v>12107</v>
      </c>
      <c r="Q2939" s="115" t="s">
        <v>2515</v>
      </c>
      <c r="R2939" s="396">
        <f>0.99+0.18</f>
        <v>1.17</v>
      </c>
      <c r="S2939" s="466"/>
      <c r="T2939" s="170">
        <f t="shared" si="202"/>
        <v>1.17</v>
      </c>
      <c r="U2939" s="102" t="s">
        <v>29</v>
      </c>
      <c r="V2939" s="110"/>
      <c r="W2939" s="110"/>
      <c r="X2939" s="269"/>
      <c r="Y2939" s="110"/>
      <c r="Z2939" s="110">
        <v>100</v>
      </c>
      <c r="AA2939" s="110"/>
      <c r="AB2939" s="269"/>
      <c r="AC2939" s="269"/>
      <c r="AD2939" s="115" t="s">
        <v>0</v>
      </c>
      <c r="AE2939" s="271"/>
      <c r="AF2939" s="271"/>
      <c r="AG2939" s="115" t="s">
        <v>4726</v>
      </c>
      <c r="AJ2939" s="1">
        <f t="shared" si="195"/>
        <v>0</v>
      </c>
      <c r="AK2939" s="1">
        <f t="shared" si="201"/>
        <v>-1.17</v>
      </c>
    </row>
    <row r="2940" spans="1:37" ht="126" customHeight="1">
      <c r="A2940" s="179" t="s">
        <v>2467</v>
      </c>
      <c r="B2940" s="76" t="s">
        <v>19</v>
      </c>
      <c r="C2940" s="179"/>
      <c r="D2940" s="169">
        <v>42495</v>
      </c>
      <c r="E2940" s="251">
        <v>42495.451388888891</v>
      </c>
      <c r="F2940" s="169">
        <v>42497</v>
      </c>
      <c r="G2940" s="251">
        <v>42497.583333333336</v>
      </c>
      <c r="H2940" s="509">
        <f t="shared" si="200"/>
        <v>2.1319444444452529</v>
      </c>
      <c r="I2940" s="179">
        <v>2</v>
      </c>
      <c r="J2940" s="118"/>
      <c r="K2940" s="118"/>
      <c r="L2940" s="339" t="s">
        <v>10</v>
      </c>
      <c r="M2940" s="83" t="s">
        <v>8</v>
      </c>
      <c r="N2940" s="179" t="s">
        <v>3</v>
      </c>
      <c r="O2940" s="179" t="s">
        <v>8</v>
      </c>
      <c r="P2940" s="283" t="s">
        <v>12108</v>
      </c>
      <c r="Q2940" s="115" t="s">
        <v>2516</v>
      </c>
      <c r="R2940" s="396">
        <f>15.828+17.943+4.486</f>
        <v>38.256999999999998</v>
      </c>
      <c r="S2940" s="466"/>
      <c r="T2940" s="170">
        <f t="shared" si="202"/>
        <v>38.256999999999998</v>
      </c>
      <c r="U2940" s="110" t="s">
        <v>29</v>
      </c>
      <c r="V2940" s="110"/>
      <c r="W2940" s="110" t="s">
        <v>5897</v>
      </c>
      <c r="X2940" s="269"/>
      <c r="Y2940" s="363" t="s">
        <v>5895</v>
      </c>
      <c r="Z2940" s="110">
        <v>100</v>
      </c>
      <c r="AA2940" s="574" t="s">
        <v>5892</v>
      </c>
      <c r="AB2940" s="269"/>
      <c r="AC2940" s="269"/>
      <c r="AD2940" s="115" t="s">
        <v>56</v>
      </c>
      <c r="AE2940" s="271"/>
      <c r="AF2940" s="271"/>
      <c r="AG2940" s="115" t="s">
        <v>4726</v>
      </c>
      <c r="AJ2940" s="1">
        <f t="shared" ref="AJ2940:AJ3003" si="203">T2940-S2940-R2940</f>
        <v>0</v>
      </c>
      <c r="AK2940" s="1">
        <f t="shared" si="201"/>
        <v>-38.256999999999998</v>
      </c>
    </row>
    <row r="2941" spans="1:37" ht="157.5" customHeight="1">
      <c r="A2941" s="179" t="s">
        <v>2467</v>
      </c>
      <c r="B2941" s="76" t="s">
        <v>19</v>
      </c>
      <c r="C2941" s="76"/>
      <c r="D2941" s="169">
        <v>42495</v>
      </c>
      <c r="E2941" s="251">
        <v>42495.453472222223</v>
      </c>
      <c r="F2941" s="169">
        <v>42495</v>
      </c>
      <c r="G2941" s="251">
        <v>42495.691666666666</v>
      </c>
      <c r="H2941" s="509">
        <f t="shared" si="200"/>
        <v>0.2381944444423425</v>
      </c>
      <c r="I2941" s="179">
        <v>17</v>
      </c>
      <c r="J2941" s="118"/>
      <c r="K2941" s="118"/>
      <c r="L2941" s="115" t="s">
        <v>10</v>
      </c>
      <c r="M2941" s="83" t="s">
        <v>8</v>
      </c>
      <c r="N2941" s="179" t="s">
        <v>3</v>
      </c>
      <c r="O2941" s="179" t="s">
        <v>8</v>
      </c>
      <c r="P2941" s="283" t="s">
        <v>2517</v>
      </c>
      <c r="Q2941" s="115" t="s">
        <v>2518</v>
      </c>
      <c r="R2941" s="396">
        <v>4.7080000000000002</v>
      </c>
      <c r="S2941" s="466"/>
      <c r="T2941" s="170">
        <f t="shared" si="202"/>
        <v>4.7080000000000002</v>
      </c>
      <c r="U2941" s="110" t="s">
        <v>29</v>
      </c>
      <c r="V2941" s="110"/>
      <c r="W2941" s="110" t="s">
        <v>5897</v>
      </c>
      <c r="X2941" s="269"/>
      <c r="Y2941" s="363" t="s">
        <v>5951</v>
      </c>
      <c r="Z2941" s="110">
        <v>100</v>
      </c>
      <c r="AA2941" s="574" t="s">
        <v>5892</v>
      </c>
      <c r="AB2941" s="269"/>
      <c r="AC2941" s="269"/>
      <c r="AD2941" s="115" t="s">
        <v>56</v>
      </c>
      <c r="AE2941" s="271"/>
      <c r="AF2941" s="271"/>
      <c r="AG2941" s="269"/>
      <c r="AJ2941" s="1">
        <f t="shared" si="203"/>
        <v>0</v>
      </c>
      <c r="AK2941" s="1">
        <f t="shared" si="201"/>
        <v>-4.7080000000000002</v>
      </c>
    </row>
    <row r="2942" spans="1:37" ht="141.75" customHeight="1">
      <c r="A2942" s="179" t="s">
        <v>2467</v>
      </c>
      <c r="B2942" s="76" t="s">
        <v>19</v>
      </c>
      <c r="C2942" s="76"/>
      <c r="D2942" s="169">
        <v>42495</v>
      </c>
      <c r="E2942" s="251">
        <v>42495.5</v>
      </c>
      <c r="F2942" s="169">
        <v>42495</v>
      </c>
      <c r="G2942" s="251">
        <v>42495.604166666664</v>
      </c>
      <c r="H2942" s="193">
        <f t="shared" si="200"/>
        <v>0.10416666666424135</v>
      </c>
      <c r="I2942" s="179">
        <v>14</v>
      </c>
      <c r="J2942" s="115"/>
      <c r="K2942" s="115"/>
      <c r="L2942" s="115" t="s">
        <v>10</v>
      </c>
      <c r="M2942" s="179" t="s">
        <v>8</v>
      </c>
      <c r="N2942" s="179" t="s">
        <v>3</v>
      </c>
      <c r="O2942" s="179" t="s">
        <v>8</v>
      </c>
      <c r="P2942" s="283" t="s">
        <v>2519</v>
      </c>
      <c r="Q2942" s="115" t="s">
        <v>2520</v>
      </c>
      <c r="R2942" s="396">
        <v>0.80900000000000005</v>
      </c>
      <c r="S2942" s="466"/>
      <c r="T2942" s="170">
        <f t="shared" si="202"/>
        <v>0.80900000000000005</v>
      </c>
      <c r="U2942" s="110" t="s">
        <v>29</v>
      </c>
      <c r="V2942" s="110">
        <v>1995</v>
      </c>
      <c r="W2942" s="110" t="s">
        <v>12109</v>
      </c>
      <c r="X2942" s="269"/>
      <c r="Y2942" s="363" t="s">
        <v>5978</v>
      </c>
      <c r="Z2942" s="110">
        <v>100</v>
      </c>
      <c r="AA2942" s="574" t="s">
        <v>5898</v>
      </c>
      <c r="AB2942" s="269"/>
      <c r="AC2942" s="269"/>
      <c r="AD2942" s="115" t="s">
        <v>56</v>
      </c>
      <c r="AE2942" s="271"/>
      <c r="AF2942" s="271"/>
      <c r="AG2942" s="269"/>
      <c r="AJ2942" s="1">
        <f t="shared" si="203"/>
        <v>0</v>
      </c>
      <c r="AK2942" s="1">
        <f t="shared" si="201"/>
        <v>-0.80900000000000005</v>
      </c>
    </row>
    <row r="2943" spans="1:37" ht="78.75" customHeight="1">
      <c r="A2943" s="179" t="s">
        <v>2467</v>
      </c>
      <c r="B2943" s="76" t="s">
        <v>19</v>
      </c>
      <c r="C2943" s="179"/>
      <c r="D2943" s="169">
        <v>42495</v>
      </c>
      <c r="E2943" s="251">
        <v>42495.576388888891</v>
      </c>
      <c r="F2943" s="169">
        <v>42495</v>
      </c>
      <c r="G2943" s="251">
        <v>42495.666666666664</v>
      </c>
      <c r="H2943" s="509">
        <f t="shared" si="200"/>
        <v>9.0277777773735579E-2</v>
      </c>
      <c r="I2943" s="179">
        <v>27</v>
      </c>
      <c r="J2943" s="118"/>
      <c r="K2943" s="118"/>
      <c r="L2943" s="339" t="s">
        <v>10</v>
      </c>
      <c r="M2943" s="83" t="s">
        <v>8</v>
      </c>
      <c r="N2943" s="179" t="s">
        <v>3</v>
      </c>
      <c r="O2943" s="280" t="s">
        <v>8</v>
      </c>
      <c r="P2943" s="179" t="s">
        <v>2521</v>
      </c>
      <c r="Q2943" s="115" t="s">
        <v>2522</v>
      </c>
      <c r="R2943" s="396">
        <v>1.63</v>
      </c>
      <c r="S2943" s="466"/>
      <c r="T2943" s="170">
        <f t="shared" si="202"/>
        <v>1.63</v>
      </c>
      <c r="U2943" s="468"/>
      <c r="V2943" s="110"/>
      <c r="W2943" s="110"/>
      <c r="X2943" s="269"/>
      <c r="Y2943" s="110"/>
      <c r="Z2943" s="110">
        <v>100</v>
      </c>
      <c r="AA2943" s="110"/>
      <c r="AB2943" s="269"/>
      <c r="AC2943" s="269"/>
      <c r="AD2943" s="115" t="s">
        <v>0</v>
      </c>
      <c r="AE2943" s="271"/>
      <c r="AF2943" s="271"/>
      <c r="AG2943" s="115"/>
      <c r="AJ2943" s="1">
        <f t="shared" si="203"/>
        <v>0</v>
      </c>
      <c r="AK2943" s="1">
        <f t="shared" si="201"/>
        <v>-1.63</v>
      </c>
    </row>
    <row r="2944" spans="1:37" ht="141.75" customHeight="1">
      <c r="A2944" s="179" t="s">
        <v>2467</v>
      </c>
      <c r="B2944" s="76" t="s">
        <v>19</v>
      </c>
      <c r="C2944" s="179"/>
      <c r="D2944" s="169">
        <v>42495</v>
      </c>
      <c r="E2944" s="251">
        <v>42495.583333333336</v>
      </c>
      <c r="F2944" s="169">
        <v>42495</v>
      </c>
      <c r="G2944" s="251">
        <v>42495.694444444445</v>
      </c>
      <c r="H2944" s="509">
        <f t="shared" si="200"/>
        <v>0.11111111110949423</v>
      </c>
      <c r="I2944" s="179">
        <v>1</v>
      </c>
      <c r="J2944" s="118"/>
      <c r="K2944" s="118"/>
      <c r="L2944" s="115" t="s">
        <v>10</v>
      </c>
      <c r="M2944" s="83" t="s">
        <v>8</v>
      </c>
      <c r="N2944" s="179">
        <v>0.4</v>
      </c>
      <c r="O2944" s="179" t="s">
        <v>8</v>
      </c>
      <c r="P2944" s="179" t="s">
        <v>2523</v>
      </c>
      <c r="Q2944" s="115" t="s">
        <v>2524</v>
      </c>
      <c r="R2944" s="396">
        <v>5.6000000000000001E-2</v>
      </c>
      <c r="S2944" s="466"/>
      <c r="T2944" s="170">
        <f t="shared" si="202"/>
        <v>5.6000000000000001E-2</v>
      </c>
      <c r="U2944" s="110" t="s">
        <v>29</v>
      </c>
      <c r="V2944" s="110">
        <v>1993</v>
      </c>
      <c r="W2944" s="110"/>
      <c r="X2944" s="269"/>
      <c r="Y2944" s="363" t="s">
        <v>5978</v>
      </c>
      <c r="Z2944" s="110">
        <v>100</v>
      </c>
      <c r="AA2944" s="363" t="s">
        <v>5898</v>
      </c>
      <c r="AB2944" s="269"/>
      <c r="AC2944" s="269"/>
      <c r="AD2944" s="115" t="s">
        <v>56</v>
      </c>
      <c r="AE2944" s="271"/>
      <c r="AF2944" s="271"/>
      <c r="AG2944" s="115"/>
      <c r="AJ2944" s="1">
        <f t="shared" si="203"/>
        <v>0</v>
      </c>
      <c r="AK2944" s="1">
        <f t="shared" si="201"/>
        <v>-5.6000000000000001E-2</v>
      </c>
    </row>
    <row r="2945" spans="1:37" ht="157.5" customHeight="1">
      <c r="A2945" s="179" t="s">
        <v>2467</v>
      </c>
      <c r="B2945" s="76" t="s">
        <v>19</v>
      </c>
      <c r="C2945" s="76"/>
      <c r="D2945" s="169">
        <v>42495</v>
      </c>
      <c r="E2945" s="251">
        <v>42495.583333333336</v>
      </c>
      <c r="F2945" s="169">
        <v>42503</v>
      </c>
      <c r="G2945" s="251">
        <v>42503.333333333336</v>
      </c>
      <c r="H2945" s="509">
        <f t="shared" si="200"/>
        <v>7.75</v>
      </c>
      <c r="I2945" s="179">
        <v>1</v>
      </c>
      <c r="J2945" s="118"/>
      <c r="K2945" s="118"/>
      <c r="L2945" s="115" t="s">
        <v>12</v>
      </c>
      <c r="M2945" s="83" t="s">
        <v>439</v>
      </c>
      <c r="N2945" s="179">
        <v>0.4</v>
      </c>
      <c r="O2945" s="179" t="s">
        <v>2</v>
      </c>
      <c r="P2945" s="283" t="s">
        <v>2525</v>
      </c>
      <c r="Q2945" s="115" t="s">
        <v>12110</v>
      </c>
      <c r="R2945" s="396">
        <f>0.233+0.31+0.31+0.31+0.31+0.31+0.31+0.31</f>
        <v>2.403</v>
      </c>
      <c r="S2945" s="466"/>
      <c r="T2945" s="170">
        <f t="shared" si="202"/>
        <v>2.403</v>
      </c>
      <c r="U2945" s="269"/>
      <c r="V2945" s="110">
        <v>1993</v>
      </c>
      <c r="W2945" s="110"/>
      <c r="X2945" s="269"/>
      <c r="Y2945" s="110"/>
      <c r="Z2945" s="110">
        <v>100</v>
      </c>
      <c r="AA2945" s="111"/>
      <c r="AB2945" s="269"/>
      <c r="AC2945" s="269"/>
      <c r="AD2945" s="115" t="s">
        <v>0</v>
      </c>
      <c r="AE2945" s="271"/>
      <c r="AF2945" s="271"/>
      <c r="AG2945" s="269" t="s">
        <v>4726</v>
      </c>
      <c r="AJ2945" s="1">
        <f t="shared" si="203"/>
        <v>0</v>
      </c>
      <c r="AK2945" s="1">
        <f t="shared" si="201"/>
        <v>-2.403</v>
      </c>
    </row>
    <row r="2946" spans="1:37" ht="141.75" customHeight="1">
      <c r="A2946" s="179" t="s">
        <v>2467</v>
      </c>
      <c r="B2946" s="76" t="s">
        <v>19</v>
      </c>
      <c r="C2946" s="179"/>
      <c r="D2946" s="169">
        <v>42495</v>
      </c>
      <c r="E2946" s="251">
        <v>42495.583333333336</v>
      </c>
      <c r="F2946" s="169">
        <v>42495</v>
      </c>
      <c r="G2946" s="251">
        <v>42495.690972222219</v>
      </c>
      <c r="H2946" s="509">
        <f t="shared" si="200"/>
        <v>0.10763888888322981</v>
      </c>
      <c r="I2946" s="179">
        <v>16</v>
      </c>
      <c r="J2946" s="118"/>
      <c r="K2946" s="118"/>
      <c r="L2946" s="115" t="s">
        <v>10</v>
      </c>
      <c r="M2946" s="83" t="s">
        <v>8</v>
      </c>
      <c r="N2946" s="83" t="s">
        <v>3</v>
      </c>
      <c r="O2946" s="83" t="s">
        <v>8</v>
      </c>
      <c r="P2946" s="83" t="s">
        <v>2526</v>
      </c>
      <c r="Q2946" s="115" t="s">
        <v>2527</v>
      </c>
      <c r="R2946" s="396">
        <v>2.2679999999999998</v>
      </c>
      <c r="S2946" s="466"/>
      <c r="T2946" s="170">
        <f t="shared" si="202"/>
        <v>2.2679999999999998</v>
      </c>
      <c r="U2946" s="110" t="s">
        <v>29</v>
      </c>
      <c r="V2946" s="110"/>
      <c r="W2946" s="110" t="s">
        <v>5897</v>
      </c>
      <c r="X2946" s="269"/>
      <c r="Y2946" s="110" t="s">
        <v>5902</v>
      </c>
      <c r="Z2946" s="110">
        <v>100</v>
      </c>
      <c r="AA2946" s="574" t="s">
        <v>12111</v>
      </c>
      <c r="AB2946" s="269"/>
      <c r="AC2946" s="269"/>
      <c r="AD2946" s="115" t="s">
        <v>56</v>
      </c>
      <c r="AE2946" s="271"/>
      <c r="AF2946" s="271"/>
      <c r="AG2946" s="115"/>
      <c r="AJ2946" s="1">
        <f t="shared" si="203"/>
        <v>0</v>
      </c>
      <c r="AK2946" s="1">
        <f t="shared" si="201"/>
        <v>-2.2679999999999998</v>
      </c>
    </row>
    <row r="2947" spans="1:37" ht="173.25" customHeight="1">
      <c r="A2947" s="179" t="s">
        <v>2467</v>
      </c>
      <c r="B2947" s="76" t="s">
        <v>19</v>
      </c>
      <c r="C2947" s="76"/>
      <c r="D2947" s="169">
        <v>42495</v>
      </c>
      <c r="E2947" s="251">
        <v>42495.604166666664</v>
      </c>
      <c r="F2947" s="169">
        <v>42495</v>
      </c>
      <c r="G2947" s="251">
        <v>42495.694444444445</v>
      </c>
      <c r="H2947" s="509">
        <f t="shared" si="200"/>
        <v>9.0277777781011537E-2</v>
      </c>
      <c r="I2947" s="179">
        <v>1</v>
      </c>
      <c r="J2947" s="118"/>
      <c r="K2947" s="118"/>
      <c r="L2947" s="339" t="s">
        <v>10</v>
      </c>
      <c r="M2947" s="83" t="s">
        <v>8</v>
      </c>
      <c r="N2947" s="83">
        <v>0.4</v>
      </c>
      <c r="O2947" s="280" t="s">
        <v>8</v>
      </c>
      <c r="P2947" s="83" t="s">
        <v>2528</v>
      </c>
      <c r="Q2947" s="115" t="s">
        <v>2524</v>
      </c>
      <c r="R2947" s="396"/>
      <c r="S2947" s="466"/>
      <c r="T2947" s="170"/>
      <c r="U2947" s="110" t="s">
        <v>29</v>
      </c>
      <c r="V2947" s="110">
        <v>1992</v>
      </c>
      <c r="W2947" s="110"/>
      <c r="X2947" s="269"/>
      <c r="Y2947" s="110"/>
      <c r="Z2947" s="110">
        <v>100</v>
      </c>
      <c r="AA2947" s="111"/>
      <c r="AB2947" s="269"/>
      <c r="AC2947" s="269"/>
      <c r="AD2947" s="115" t="s">
        <v>56</v>
      </c>
      <c r="AE2947" s="271"/>
      <c r="AF2947" s="271"/>
      <c r="AG2947" s="115"/>
      <c r="AJ2947" s="1">
        <f t="shared" si="203"/>
        <v>0</v>
      </c>
      <c r="AK2947" s="1">
        <f t="shared" si="201"/>
        <v>0</v>
      </c>
    </row>
    <row r="2948" spans="1:37" ht="126" customHeight="1">
      <c r="A2948" s="179" t="s">
        <v>2467</v>
      </c>
      <c r="B2948" s="76" t="s">
        <v>19</v>
      </c>
      <c r="C2948" s="179"/>
      <c r="D2948" s="169">
        <v>42495</v>
      </c>
      <c r="E2948" s="251">
        <v>42495.611111111109</v>
      </c>
      <c r="F2948" s="169">
        <v>42496</v>
      </c>
      <c r="G2948" s="251">
        <v>42496.472222222219</v>
      </c>
      <c r="H2948" s="509">
        <f t="shared" si="200"/>
        <v>0.86111111110949423</v>
      </c>
      <c r="I2948" s="179">
        <v>14</v>
      </c>
      <c r="J2948" s="118"/>
      <c r="K2948" s="118"/>
      <c r="L2948" s="339" t="s">
        <v>10</v>
      </c>
      <c r="M2948" s="83" t="s">
        <v>8</v>
      </c>
      <c r="N2948" s="179" t="s">
        <v>3</v>
      </c>
      <c r="O2948" s="280" t="s">
        <v>8</v>
      </c>
      <c r="P2948" s="83" t="s">
        <v>2519</v>
      </c>
      <c r="Q2948" s="115" t="s">
        <v>2529</v>
      </c>
      <c r="R2948" s="396">
        <f>5.608+1.077</f>
        <v>6.6849999999999996</v>
      </c>
      <c r="S2948" s="466"/>
      <c r="T2948" s="170">
        <f t="shared" ref="T2948:T2967" si="204">R2948+S2948</f>
        <v>6.6849999999999996</v>
      </c>
      <c r="U2948" s="269"/>
      <c r="V2948" s="110">
        <v>1995</v>
      </c>
      <c r="W2948" s="110"/>
      <c r="X2948" s="269"/>
      <c r="Y2948" s="110"/>
      <c r="Z2948" s="110">
        <v>100</v>
      </c>
      <c r="AA2948" s="110"/>
      <c r="AB2948" s="269"/>
      <c r="AC2948" s="269"/>
      <c r="AD2948" s="115" t="s">
        <v>0</v>
      </c>
      <c r="AE2948" s="115"/>
      <c r="AF2948" s="115"/>
      <c r="AG2948" s="115" t="s">
        <v>4726</v>
      </c>
      <c r="AJ2948" s="1">
        <f t="shared" si="203"/>
        <v>0</v>
      </c>
      <c r="AK2948" s="1">
        <f t="shared" si="201"/>
        <v>-6.6849999999999996</v>
      </c>
    </row>
    <row r="2949" spans="1:37" ht="126" customHeight="1">
      <c r="A2949" s="179" t="s">
        <v>2467</v>
      </c>
      <c r="B2949" s="76" t="s">
        <v>19</v>
      </c>
      <c r="C2949" s="179"/>
      <c r="D2949" s="169">
        <v>42495</v>
      </c>
      <c r="E2949" s="251">
        <v>42495.618055555555</v>
      </c>
      <c r="F2949" s="169">
        <v>42495</v>
      </c>
      <c r="G2949" s="251">
        <v>42495.795138888891</v>
      </c>
      <c r="H2949" s="509">
        <f t="shared" si="200"/>
        <v>0.17708333333575865</v>
      </c>
      <c r="I2949" s="179">
        <v>4</v>
      </c>
      <c r="J2949" s="118"/>
      <c r="K2949" s="118"/>
      <c r="L2949" s="339" t="s">
        <v>10</v>
      </c>
      <c r="M2949" s="83" t="s">
        <v>8</v>
      </c>
      <c r="N2949" s="179" t="s">
        <v>3</v>
      </c>
      <c r="O2949" s="280" t="s">
        <v>8</v>
      </c>
      <c r="P2949" s="83" t="s">
        <v>2530</v>
      </c>
      <c r="Q2949" s="115" t="s">
        <v>2531</v>
      </c>
      <c r="R2949" s="396">
        <v>0.29799999999999999</v>
      </c>
      <c r="S2949" s="466"/>
      <c r="T2949" s="170">
        <f t="shared" si="204"/>
        <v>0.29799999999999999</v>
      </c>
      <c r="U2949" s="110" t="s">
        <v>29</v>
      </c>
      <c r="V2949" s="110">
        <v>1992</v>
      </c>
      <c r="W2949" s="110"/>
      <c r="X2949" s="269"/>
      <c r="Y2949" s="110" t="s">
        <v>5888</v>
      </c>
      <c r="Z2949" s="110">
        <v>100</v>
      </c>
      <c r="AA2949" s="110" t="s">
        <v>5898</v>
      </c>
      <c r="AB2949" s="269"/>
      <c r="AC2949" s="269"/>
      <c r="AD2949" s="115" t="s">
        <v>56</v>
      </c>
      <c r="AE2949" s="271"/>
      <c r="AF2949" s="271"/>
      <c r="AG2949" s="115"/>
      <c r="AJ2949" s="1">
        <f t="shared" si="203"/>
        <v>0</v>
      </c>
      <c r="AK2949" s="1">
        <f t="shared" si="201"/>
        <v>-0.29799999999999999</v>
      </c>
    </row>
    <row r="2950" spans="1:37" ht="141.75" customHeight="1">
      <c r="A2950" s="179" t="s">
        <v>2467</v>
      </c>
      <c r="B2950" s="76" t="s">
        <v>19</v>
      </c>
      <c r="C2950" s="179"/>
      <c r="D2950" s="169">
        <v>42495</v>
      </c>
      <c r="E2950" s="251">
        <v>42495.625</v>
      </c>
      <c r="F2950" s="169">
        <v>42495</v>
      </c>
      <c r="G2950" s="251">
        <v>42495.979166666664</v>
      </c>
      <c r="H2950" s="509">
        <f t="shared" si="200"/>
        <v>0.35416666666424135</v>
      </c>
      <c r="I2950" s="179">
        <v>10</v>
      </c>
      <c r="J2950" s="115"/>
      <c r="K2950" s="115"/>
      <c r="L2950" s="115" t="s">
        <v>10</v>
      </c>
      <c r="M2950" s="83" t="s">
        <v>8</v>
      </c>
      <c r="N2950" s="83" t="s">
        <v>3</v>
      </c>
      <c r="O2950" s="83" t="s">
        <v>8</v>
      </c>
      <c r="P2950" s="83" t="s">
        <v>2532</v>
      </c>
      <c r="Q2950" s="115" t="s">
        <v>2533</v>
      </c>
      <c r="R2950" s="396">
        <v>0.96199999999999997</v>
      </c>
      <c r="S2950" s="396"/>
      <c r="T2950" s="170">
        <f t="shared" si="204"/>
        <v>0.96199999999999997</v>
      </c>
      <c r="U2950" s="295" t="s">
        <v>29</v>
      </c>
      <c r="V2950" s="110">
        <v>1993</v>
      </c>
      <c r="W2950" s="110"/>
      <c r="X2950" s="269"/>
      <c r="Y2950" s="110" t="s">
        <v>5902</v>
      </c>
      <c r="Z2950" s="110">
        <v>100</v>
      </c>
      <c r="AA2950" s="111" t="s">
        <v>5931</v>
      </c>
      <c r="AB2950" s="269"/>
      <c r="AC2950" s="269"/>
      <c r="AD2950" s="115" t="s">
        <v>56</v>
      </c>
      <c r="AE2950" s="271"/>
      <c r="AF2950" s="271"/>
      <c r="AG2950" s="115"/>
      <c r="AJ2950" s="1">
        <f t="shared" si="203"/>
        <v>0</v>
      </c>
      <c r="AK2950" s="1">
        <f t="shared" si="201"/>
        <v>-0.96199999999999997</v>
      </c>
    </row>
    <row r="2951" spans="1:37" ht="141.75" customHeight="1">
      <c r="A2951" s="179" t="s">
        <v>2467</v>
      </c>
      <c r="B2951" s="76" t="s">
        <v>19</v>
      </c>
      <c r="C2951" s="179"/>
      <c r="D2951" s="169">
        <v>42495</v>
      </c>
      <c r="E2951" s="251">
        <v>42495.625</v>
      </c>
      <c r="F2951" s="169">
        <v>42495</v>
      </c>
      <c r="G2951" s="251">
        <v>42495.694444444445</v>
      </c>
      <c r="H2951" s="509">
        <f t="shared" si="200"/>
        <v>6.9444444445252884E-2</v>
      </c>
      <c r="I2951" s="179">
        <v>8</v>
      </c>
      <c r="J2951" s="115"/>
      <c r="K2951" s="115"/>
      <c r="L2951" s="115" t="s">
        <v>10</v>
      </c>
      <c r="M2951" s="83" t="s">
        <v>8</v>
      </c>
      <c r="N2951" s="83" t="s">
        <v>3</v>
      </c>
      <c r="O2951" s="83" t="s">
        <v>8</v>
      </c>
      <c r="P2951" s="83" t="s">
        <v>2534</v>
      </c>
      <c r="Q2951" s="115" t="s">
        <v>2535</v>
      </c>
      <c r="R2951" s="396">
        <v>0.59</v>
      </c>
      <c r="S2951" s="396"/>
      <c r="T2951" s="170">
        <f t="shared" si="204"/>
        <v>0.59</v>
      </c>
      <c r="U2951" s="295" t="s">
        <v>29</v>
      </c>
      <c r="V2951" s="110">
        <v>1977</v>
      </c>
      <c r="W2951" s="110"/>
      <c r="X2951" s="269"/>
      <c r="Y2951" s="110" t="s">
        <v>5888</v>
      </c>
      <c r="Z2951" s="110">
        <v>100</v>
      </c>
      <c r="AA2951" s="111" t="s">
        <v>5931</v>
      </c>
      <c r="AB2951" s="269"/>
      <c r="AC2951" s="269"/>
      <c r="AD2951" s="115" t="s">
        <v>56</v>
      </c>
      <c r="AE2951" s="271"/>
      <c r="AF2951" s="271"/>
      <c r="AG2951" s="115"/>
      <c r="AJ2951" s="1">
        <f t="shared" si="203"/>
        <v>0</v>
      </c>
      <c r="AK2951" s="1">
        <f t="shared" si="201"/>
        <v>-0.59</v>
      </c>
    </row>
    <row r="2952" spans="1:37" ht="141.75" customHeight="1">
      <c r="A2952" s="179" t="s">
        <v>2467</v>
      </c>
      <c r="B2952" s="76" t="s">
        <v>19</v>
      </c>
      <c r="C2952" s="179"/>
      <c r="D2952" s="169">
        <v>42495</v>
      </c>
      <c r="E2952" s="453">
        <v>42495.62777777778</v>
      </c>
      <c r="F2952" s="169">
        <v>42495</v>
      </c>
      <c r="G2952" s="453">
        <v>42495.694444444445</v>
      </c>
      <c r="H2952" s="624">
        <f t="shared" si="200"/>
        <v>6.6666666665696539E-2</v>
      </c>
      <c r="I2952" s="179">
        <v>15</v>
      </c>
      <c r="J2952" s="118"/>
      <c r="K2952" s="118"/>
      <c r="L2952" s="339" t="s">
        <v>10</v>
      </c>
      <c r="M2952" s="83" t="s">
        <v>8</v>
      </c>
      <c r="N2952" s="83" t="s">
        <v>3</v>
      </c>
      <c r="O2952" s="179" t="s">
        <v>8</v>
      </c>
      <c r="P2952" s="83" t="s">
        <v>2536</v>
      </c>
      <c r="Q2952" s="115" t="s">
        <v>2537</v>
      </c>
      <c r="R2952" s="170">
        <v>1.1299999999999999</v>
      </c>
      <c r="S2952" s="466"/>
      <c r="T2952" s="170">
        <f t="shared" si="204"/>
        <v>1.1299999999999999</v>
      </c>
      <c r="U2952" s="295" t="s">
        <v>29</v>
      </c>
      <c r="V2952" s="110"/>
      <c r="W2952" s="110"/>
      <c r="X2952" s="269"/>
      <c r="Y2952" s="110"/>
      <c r="Z2952" s="110">
        <v>100</v>
      </c>
      <c r="AA2952" s="110"/>
      <c r="AB2952" s="269"/>
      <c r="AC2952" s="269"/>
      <c r="AD2952" s="115" t="s">
        <v>56</v>
      </c>
      <c r="AE2952" s="474"/>
      <c r="AF2952" s="475"/>
      <c r="AG2952" s="733"/>
      <c r="AJ2952" s="1">
        <f t="shared" si="203"/>
        <v>0</v>
      </c>
      <c r="AK2952" s="1">
        <f t="shared" si="201"/>
        <v>-1.1299999999999999</v>
      </c>
    </row>
    <row r="2953" spans="1:37" ht="141.75" customHeight="1">
      <c r="A2953" s="179" t="s">
        <v>2467</v>
      </c>
      <c r="B2953" s="76" t="s">
        <v>19</v>
      </c>
      <c r="C2953" s="179"/>
      <c r="D2953" s="169">
        <v>42495</v>
      </c>
      <c r="E2953" s="251">
        <v>42495.666666666664</v>
      </c>
      <c r="F2953" s="294">
        <v>42496</v>
      </c>
      <c r="G2953" s="251">
        <v>42496.583333333336</v>
      </c>
      <c r="H2953" s="509">
        <f t="shared" si="200"/>
        <v>0.91666666667151731</v>
      </c>
      <c r="I2953" s="76">
        <v>2</v>
      </c>
      <c r="J2953" s="66"/>
      <c r="K2953" s="66"/>
      <c r="L2953" s="115" t="s">
        <v>10</v>
      </c>
      <c r="M2953" s="83" t="s">
        <v>8</v>
      </c>
      <c r="N2953" s="76">
        <v>0.4</v>
      </c>
      <c r="O2953" s="179" t="s">
        <v>8</v>
      </c>
      <c r="P2953" s="393" t="s">
        <v>2538</v>
      </c>
      <c r="Q2953" s="66" t="s">
        <v>2539</v>
      </c>
      <c r="R2953" s="396">
        <f>0.878+0.33</f>
        <v>1.208</v>
      </c>
      <c r="S2953" s="466"/>
      <c r="T2953" s="170">
        <f t="shared" si="204"/>
        <v>1.208</v>
      </c>
      <c r="U2953" s="110" t="s">
        <v>29</v>
      </c>
      <c r="V2953" s="110">
        <v>1956</v>
      </c>
      <c r="W2953" s="110"/>
      <c r="X2953" s="269"/>
      <c r="Y2953" s="110" t="s">
        <v>5902</v>
      </c>
      <c r="Z2953" s="110">
        <v>100</v>
      </c>
      <c r="AA2953" s="110" t="s">
        <v>5903</v>
      </c>
      <c r="AB2953" s="269"/>
      <c r="AC2953" s="271"/>
      <c r="AD2953" s="115" t="s">
        <v>56</v>
      </c>
      <c r="AE2953" s="271"/>
      <c r="AF2953" s="271"/>
      <c r="AG2953" s="115" t="s">
        <v>4726</v>
      </c>
      <c r="AJ2953" s="1">
        <f t="shared" si="203"/>
        <v>0</v>
      </c>
      <c r="AK2953" s="1">
        <f t="shared" si="201"/>
        <v>-1.208</v>
      </c>
    </row>
    <row r="2954" spans="1:37" ht="141.75" customHeight="1">
      <c r="A2954" s="179" t="s">
        <v>2467</v>
      </c>
      <c r="B2954" s="76" t="s">
        <v>19</v>
      </c>
      <c r="C2954" s="179"/>
      <c r="D2954" s="169">
        <v>42495</v>
      </c>
      <c r="E2954" s="251">
        <v>42495.666666666664</v>
      </c>
      <c r="F2954" s="169">
        <v>42495</v>
      </c>
      <c r="G2954" s="251">
        <v>42495.75</v>
      </c>
      <c r="H2954" s="509">
        <f t="shared" si="200"/>
        <v>8.3333333335758653E-2</v>
      </c>
      <c r="I2954" s="179">
        <v>2</v>
      </c>
      <c r="J2954" s="118"/>
      <c r="K2954" s="118"/>
      <c r="L2954" s="115" t="s">
        <v>10</v>
      </c>
      <c r="M2954" s="83" t="s">
        <v>8</v>
      </c>
      <c r="N2954" s="179">
        <v>0.4</v>
      </c>
      <c r="O2954" s="280" t="s">
        <v>8</v>
      </c>
      <c r="P2954" s="83" t="s">
        <v>391</v>
      </c>
      <c r="Q2954" s="115" t="s">
        <v>2540</v>
      </c>
      <c r="R2954" s="396">
        <v>0.222</v>
      </c>
      <c r="S2954" s="466"/>
      <c r="T2954" s="170">
        <f t="shared" si="204"/>
        <v>0.222</v>
      </c>
      <c r="U2954" s="269"/>
      <c r="V2954" s="110">
        <v>1965</v>
      </c>
      <c r="W2954" s="110"/>
      <c r="X2954" s="269"/>
      <c r="Y2954" s="110" t="s">
        <v>5902</v>
      </c>
      <c r="Z2954" s="110">
        <v>100</v>
      </c>
      <c r="AA2954" s="110" t="s">
        <v>5903</v>
      </c>
      <c r="AB2954" s="269"/>
      <c r="AC2954" s="269"/>
      <c r="AD2954" s="115" t="s">
        <v>0</v>
      </c>
      <c r="AE2954" s="271"/>
      <c r="AF2954" s="271"/>
      <c r="AG2954" s="115"/>
      <c r="AJ2954" s="1">
        <f t="shared" si="203"/>
        <v>0</v>
      </c>
      <c r="AK2954" s="1">
        <f t="shared" si="201"/>
        <v>-0.222</v>
      </c>
    </row>
    <row r="2955" spans="1:37" ht="63" customHeight="1">
      <c r="A2955" s="179" t="s">
        <v>2467</v>
      </c>
      <c r="B2955" s="76" t="s">
        <v>19</v>
      </c>
      <c r="C2955" s="179"/>
      <c r="D2955" s="169">
        <v>42495</v>
      </c>
      <c r="E2955" s="251">
        <v>42495.708333333336</v>
      </c>
      <c r="F2955" s="169">
        <v>42495</v>
      </c>
      <c r="G2955" s="251">
        <v>42495.791666666664</v>
      </c>
      <c r="H2955" s="509">
        <f t="shared" si="200"/>
        <v>8.3333333328482695E-2</v>
      </c>
      <c r="I2955" s="179">
        <v>3</v>
      </c>
      <c r="J2955" s="118"/>
      <c r="K2955" s="118"/>
      <c r="L2955" s="339" t="s">
        <v>10</v>
      </c>
      <c r="M2955" s="83" t="s">
        <v>8</v>
      </c>
      <c r="N2955" s="179" t="s">
        <v>3</v>
      </c>
      <c r="O2955" s="280" t="s">
        <v>8</v>
      </c>
      <c r="P2955" s="179" t="s">
        <v>2541</v>
      </c>
      <c r="Q2955" s="115" t="s">
        <v>2542</v>
      </c>
      <c r="R2955" s="396">
        <v>0.11600000000000001</v>
      </c>
      <c r="S2955" s="466"/>
      <c r="T2955" s="170">
        <f t="shared" si="204"/>
        <v>0.11600000000000001</v>
      </c>
      <c r="U2955" s="110" t="s">
        <v>29</v>
      </c>
      <c r="V2955" s="110">
        <v>1993</v>
      </c>
      <c r="W2955" s="110" t="s">
        <v>5897</v>
      </c>
      <c r="X2955" s="269"/>
      <c r="Y2955" s="110" t="s">
        <v>5888</v>
      </c>
      <c r="Z2955" s="110">
        <v>100</v>
      </c>
      <c r="AA2955" s="110" t="s">
        <v>5898</v>
      </c>
      <c r="AB2955" s="269"/>
      <c r="AC2955" s="269"/>
      <c r="AD2955" s="115" t="s">
        <v>56</v>
      </c>
      <c r="AE2955" s="271"/>
      <c r="AF2955" s="271"/>
      <c r="AG2955" s="115"/>
      <c r="AJ2955" s="1">
        <f t="shared" si="203"/>
        <v>0</v>
      </c>
      <c r="AK2955" s="1">
        <f t="shared" si="201"/>
        <v>-0.11600000000000001</v>
      </c>
    </row>
    <row r="2956" spans="1:37" ht="189" customHeight="1">
      <c r="A2956" s="179" t="s">
        <v>2467</v>
      </c>
      <c r="B2956" s="76" t="s">
        <v>19</v>
      </c>
      <c r="C2956" s="179"/>
      <c r="D2956" s="169">
        <v>42495</v>
      </c>
      <c r="E2956" s="251">
        <v>42495.791666666664</v>
      </c>
      <c r="F2956" s="169">
        <v>42496</v>
      </c>
      <c r="G2956" s="251">
        <v>42496.083333333336</v>
      </c>
      <c r="H2956" s="509">
        <f t="shared" si="200"/>
        <v>0.29166666667151731</v>
      </c>
      <c r="I2956" s="179">
        <v>4</v>
      </c>
      <c r="J2956" s="118"/>
      <c r="K2956" s="118"/>
      <c r="L2956" s="339" t="s">
        <v>10</v>
      </c>
      <c r="M2956" s="83" t="s">
        <v>8</v>
      </c>
      <c r="N2956" s="179" t="s">
        <v>3</v>
      </c>
      <c r="O2956" s="280" t="s">
        <v>8</v>
      </c>
      <c r="P2956" s="179" t="s">
        <v>2543</v>
      </c>
      <c r="Q2956" s="115" t="s">
        <v>2544</v>
      </c>
      <c r="R2956" s="396">
        <v>2.3119999999999998</v>
      </c>
      <c r="S2956" s="466"/>
      <c r="T2956" s="170">
        <f t="shared" si="204"/>
        <v>2.3119999999999998</v>
      </c>
      <c r="U2956" s="110" t="s">
        <v>29</v>
      </c>
      <c r="V2956" s="110">
        <v>1994</v>
      </c>
      <c r="W2956" s="110" t="s">
        <v>5897</v>
      </c>
      <c r="X2956" s="269"/>
      <c r="Y2956" s="110" t="s">
        <v>5888</v>
      </c>
      <c r="Z2956" s="110">
        <v>100</v>
      </c>
      <c r="AA2956" s="110" t="s">
        <v>5898</v>
      </c>
      <c r="AB2956" s="269"/>
      <c r="AC2956" s="269"/>
      <c r="AD2956" s="115" t="s">
        <v>56</v>
      </c>
      <c r="AE2956" s="271"/>
      <c r="AF2956" s="271"/>
      <c r="AG2956" s="115"/>
      <c r="AJ2956" s="1">
        <f t="shared" si="203"/>
        <v>0</v>
      </c>
      <c r="AK2956" s="1">
        <f t="shared" si="201"/>
        <v>-2.3119999999999998</v>
      </c>
    </row>
    <row r="2957" spans="1:37" ht="157.5" customHeight="1">
      <c r="A2957" s="179" t="s">
        <v>2467</v>
      </c>
      <c r="B2957" s="76" t="s">
        <v>19</v>
      </c>
      <c r="C2957" s="179"/>
      <c r="D2957" s="169">
        <v>42496</v>
      </c>
      <c r="E2957" s="251">
        <v>42496.334027777775</v>
      </c>
      <c r="F2957" s="169">
        <v>42496</v>
      </c>
      <c r="G2957" s="251">
        <v>42496.666666666664</v>
      </c>
      <c r="H2957" s="509">
        <f t="shared" si="200"/>
        <v>0.33263888888905058</v>
      </c>
      <c r="I2957" s="179">
        <v>4</v>
      </c>
      <c r="J2957" s="118"/>
      <c r="K2957" s="118"/>
      <c r="L2957" s="339" t="s">
        <v>10</v>
      </c>
      <c r="M2957" s="83" t="s">
        <v>8</v>
      </c>
      <c r="N2957" s="179" t="s">
        <v>3</v>
      </c>
      <c r="O2957" s="280" t="s">
        <v>8</v>
      </c>
      <c r="P2957" s="97" t="s">
        <v>2514</v>
      </c>
      <c r="Q2957" s="115" t="s">
        <v>12112</v>
      </c>
      <c r="R2957" s="655">
        <v>0.78700000000000003</v>
      </c>
      <c r="S2957" s="537"/>
      <c r="T2957" s="170">
        <f t="shared" si="204"/>
        <v>0.78700000000000003</v>
      </c>
      <c r="U2957" s="110" t="s">
        <v>29</v>
      </c>
      <c r="V2957" s="110">
        <v>1974</v>
      </c>
      <c r="W2957" s="110" t="s">
        <v>5897</v>
      </c>
      <c r="X2957" s="269"/>
      <c r="Y2957" s="363" t="s">
        <v>5978</v>
      </c>
      <c r="Z2957" s="110">
        <v>100</v>
      </c>
      <c r="AA2957" s="574" t="s">
        <v>5898</v>
      </c>
      <c r="AB2957" s="269"/>
      <c r="AC2957" s="269"/>
      <c r="AD2957" s="115" t="s">
        <v>56</v>
      </c>
      <c r="AE2957" s="115"/>
      <c r="AF2957" s="115"/>
      <c r="AG2957" s="115"/>
      <c r="AJ2957" s="1">
        <f t="shared" si="203"/>
        <v>0</v>
      </c>
      <c r="AK2957" s="1">
        <f t="shared" si="201"/>
        <v>-0.78700000000000003</v>
      </c>
    </row>
    <row r="2958" spans="1:37" ht="141.75" customHeight="1">
      <c r="A2958" s="179" t="s">
        <v>2467</v>
      </c>
      <c r="B2958" s="76" t="s">
        <v>19</v>
      </c>
      <c r="C2958" s="179"/>
      <c r="D2958" s="169">
        <v>42496</v>
      </c>
      <c r="E2958" s="251">
        <v>42496.334027777775</v>
      </c>
      <c r="F2958" s="169">
        <v>42496</v>
      </c>
      <c r="G2958" s="251">
        <v>42496.5</v>
      </c>
      <c r="H2958" s="509">
        <f t="shared" si="200"/>
        <v>0.16597222222480923</v>
      </c>
      <c r="I2958" s="179">
        <v>1</v>
      </c>
      <c r="J2958" s="115"/>
      <c r="K2958" s="115"/>
      <c r="L2958" s="115" t="s">
        <v>10</v>
      </c>
      <c r="M2958" s="83" t="s">
        <v>8</v>
      </c>
      <c r="N2958" s="83" t="s">
        <v>3</v>
      </c>
      <c r="O2958" s="83" t="s">
        <v>8</v>
      </c>
      <c r="P2958" s="83" t="s">
        <v>2074</v>
      </c>
      <c r="Q2958" s="115" t="s">
        <v>12113</v>
      </c>
      <c r="R2958" s="404">
        <v>0.06</v>
      </c>
      <c r="S2958" s="537"/>
      <c r="T2958" s="170">
        <f t="shared" si="204"/>
        <v>0.06</v>
      </c>
      <c r="U2958" s="295" t="s">
        <v>29</v>
      </c>
      <c r="V2958" s="110">
        <v>1979</v>
      </c>
      <c r="W2958" s="110" t="s">
        <v>5897</v>
      </c>
      <c r="X2958" s="269"/>
      <c r="Y2958" s="363" t="s">
        <v>5895</v>
      </c>
      <c r="Z2958" s="110">
        <v>100</v>
      </c>
      <c r="AA2958" s="574" t="s">
        <v>5892</v>
      </c>
      <c r="AB2958" s="269"/>
      <c r="AC2958" s="269"/>
      <c r="AD2958" s="115" t="s">
        <v>56</v>
      </c>
      <c r="AE2958" s="271"/>
      <c r="AF2958" s="271"/>
      <c r="AG2958" s="115"/>
      <c r="AJ2958" s="1">
        <f t="shared" si="203"/>
        <v>0</v>
      </c>
      <c r="AK2958" s="1">
        <f t="shared" si="201"/>
        <v>-0.06</v>
      </c>
    </row>
    <row r="2959" spans="1:37" ht="126" customHeight="1">
      <c r="A2959" s="179" t="s">
        <v>2467</v>
      </c>
      <c r="B2959" s="76" t="s">
        <v>19</v>
      </c>
      <c r="C2959" s="179"/>
      <c r="D2959" s="169">
        <v>42496</v>
      </c>
      <c r="E2959" s="251">
        <v>42496.541666666664</v>
      </c>
      <c r="F2959" s="169">
        <v>42496</v>
      </c>
      <c r="G2959" s="251">
        <v>42496.635416666664</v>
      </c>
      <c r="H2959" s="509">
        <f t="shared" si="200"/>
        <v>9.375E-2</v>
      </c>
      <c r="I2959" s="179">
        <v>3</v>
      </c>
      <c r="J2959" s="115"/>
      <c r="K2959" s="115"/>
      <c r="L2959" s="115" t="s">
        <v>10</v>
      </c>
      <c r="M2959" s="282" t="s">
        <v>8</v>
      </c>
      <c r="N2959" s="83" t="s">
        <v>3</v>
      </c>
      <c r="O2959" s="83" t="s">
        <v>8</v>
      </c>
      <c r="P2959" s="282" t="s">
        <v>2560</v>
      </c>
      <c r="Q2959" s="115" t="s">
        <v>2542</v>
      </c>
      <c r="R2959" s="404">
        <v>0.17899999999999999</v>
      </c>
      <c r="S2959" s="537"/>
      <c r="T2959" s="170">
        <f t="shared" si="204"/>
        <v>0.17899999999999999</v>
      </c>
      <c r="U2959" s="295" t="s">
        <v>29</v>
      </c>
      <c r="V2959" s="110">
        <v>1993</v>
      </c>
      <c r="W2959" s="110" t="s">
        <v>5897</v>
      </c>
      <c r="X2959" s="269"/>
      <c r="Y2959" s="363" t="s">
        <v>5978</v>
      </c>
      <c r="Z2959" s="110">
        <v>100</v>
      </c>
      <c r="AA2959" s="574" t="s">
        <v>5889</v>
      </c>
      <c r="AB2959" s="269"/>
      <c r="AC2959" s="269"/>
      <c r="AD2959" s="115" t="s">
        <v>56</v>
      </c>
      <c r="AE2959" s="271"/>
      <c r="AF2959" s="271"/>
      <c r="AG2959" s="115"/>
      <c r="AJ2959" s="1">
        <f t="shared" si="203"/>
        <v>0</v>
      </c>
      <c r="AK2959" s="1">
        <f t="shared" si="201"/>
        <v>-0.17899999999999999</v>
      </c>
    </row>
    <row r="2960" spans="1:37" ht="63" customHeight="1">
      <c r="A2960" s="179" t="s">
        <v>2467</v>
      </c>
      <c r="B2960" s="76" t="s">
        <v>19</v>
      </c>
      <c r="C2960" s="179"/>
      <c r="D2960" s="169">
        <v>42496</v>
      </c>
      <c r="E2960" s="251">
        <v>42496.583333333336</v>
      </c>
      <c r="F2960" s="169">
        <v>42496</v>
      </c>
      <c r="G2960" s="251">
        <v>42496.701388888891</v>
      </c>
      <c r="H2960" s="509">
        <f t="shared" si="200"/>
        <v>0.11805555555474712</v>
      </c>
      <c r="I2960" s="179">
        <v>6</v>
      </c>
      <c r="J2960" s="118"/>
      <c r="K2960" s="118"/>
      <c r="L2960" s="339" t="s">
        <v>10</v>
      </c>
      <c r="M2960" s="83" t="s">
        <v>8</v>
      </c>
      <c r="N2960" s="179" t="s">
        <v>3</v>
      </c>
      <c r="O2960" s="280" t="s">
        <v>8</v>
      </c>
      <c r="P2960" s="179" t="s">
        <v>2560</v>
      </c>
      <c r="Q2960" s="115" t="s">
        <v>3082</v>
      </c>
      <c r="R2960" s="404">
        <v>0.23499999999999999</v>
      </c>
      <c r="S2960" s="537"/>
      <c r="T2960" s="170">
        <f t="shared" si="204"/>
        <v>0.23499999999999999</v>
      </c>
      <c r="U2960" s="110" t="s">
        <v>29</v>
      </c>
      <c r="V2960" s="110">
        <v>2001</v>
      </c>
      <c r="W2960" s="110" t="s">
        <v>5897</v>
      </c>
      <c r="X2960" s="269"/>
      <c r="Y2960" s="363" t="s">
        <v>5895</v>
      </c>
      <c r="Z2960" s="110">
        <v>100</v>
      </c>
      <c r="AA2960" s="363" t="s">
        <v>5892</v>
      </c>
      <c r="AB2960" s="269"/>
      <c r="AC2960" s="269"/>
      <c r="AD2960" s="115" t="s">
        <v>56</v>
      </c>
      <c r="AE2960" s="115"/>
      <c r="AF2960" s="115"/>
      <c r="AG2960" s="115"/>
      <c r="AJ2960" s="1">
        <f t="shared" si="203"/>
        <v>0</v>
      </c>
      <c r="AK2960" s="1">
        <f t="shared" si="201"/>
        <v>-0.23499999999999999</v>
      </c>
    </row>
    <row r="2961" spans="1:37" ht="63" customHeight="1">
      <c r="A2961" s="179" t="s">
        <v>2467</v>
      </c>
      <c r="B2961" s="76" t="s">
        <v>19</v>
      </c>
      <c r="C2961" s="179"/>
      <c r="D2961" s="169">
        <v>42496</v>
      </c>
      <c r="E2961" s="251">
        <v>42496.59375</v>
      </c>
      <c r="F2961" s="169">
        <v>42496</v>
      </c>
      <c r="G2961" s="251">
        <v>42496.666666666664</v>
      </c>
      <c r="H2961" s="509">
        <f t="shared" si="200"/>
        <v>7.2916666664241347E-2</v>
      </c>
      <c r="I2961" s="179">
        <v>1</v>
      </c>
      <c r="J2961" s="118"/>
      <c r="K2961" s="118"/>
      <c r="L2961" s="339" t="s">
        <v>12</v>
      </c>
      <c r="M2961" s="83" t="s">
        <v>439</v>
      </c>
      <c r="N2961" s="179">
        <v>0.4</v>
      </c>
      <c r="O2961" s="280" t="s">
        <v>2</v>
      </c>
      <c r="P2961" s="179" t="s">
        <v>2561</v>
      </c>
      <c r="Q2961" s="115" t="s">
        <v>441</v>
      </c>
      <c r="R2961" s="404">
        <v>5.2999999999999999E-2</v>
      </c>
      <c r="S2961" s="537"/>
      <c r="T2961" s="170">
        <f t="shared" si="204"/>
        <v>5.2999999999999999E-2</v>
      </c>
      <c r="U2961" s="110" t="s">
        <v>46</v>
      </c>
      <c r="V2961" s="110">
        <v>1975</v>
      </c>
      <c r="W2961" s="110" t="s">
        <v>5887</v>
      </c>
      <c r="X2961" s="269"/>
      <c r="Y2961" s="363" t="s">
        <v>5888</v>
      </c>
      <c r="Z2961" s="110">
        <v>100</v>
      </c>
      <c r="AA2961" s="363" t="s">
        <v>5889</v>
      </c>
      <c r="AB2961" s="269"/>
      <c r="AC2961" s="269"/>
      <c r="AD2961" s="115" t="s">
        <v>18</v>
      </c>
      <c r="AE2961" s="271"/>
      <c r="AF2961" s="271"/>
      <c r="AG2961" s="115"/>
      <c r="AJ2961" s="1">
        <f t="shared" si="203"/>
        <v>0</v>
      </c>
      <c r="AK2961" s="1">
        <f t="shared" si="201"/>
        <v>-5.2999999999999999E-2</v>
      </c>
    </row>
    <row r="2962" spans="1:37" ht="47.25" customHeight="1">
      <c r="A2962" s="179" t="s">
        <v>2467</v>
      </c>
      <c r="B2962" s="76" t="s">
        <v>19</v>
      </c>
      <c r="C2962" s="179"/>
      <c r="D2962" s="169">
        <v>42496</v>
      </c>
      <c r="E2962" s="251">
        <v>42496.895833333336</v>
      </c>
      <c r="F2962" s="169">
        <v>42497</v>
      </c>
      <c r="G2962" s="251">
        <v>42497.375</v>
      </c>
      <c r="H2962" s="509">
        <f t="shared" si="200"/>
        <v>0.47916666666424135</v>
      </c>
      <c r="I2962" s="179">
        <v>3</v>
      </c>
      <c r="J2962" s="118"/>
      <c r="K2962" s="118"/>
      <c r="L2962" s="339" t="s">
        <v>10</v>
      </c>
      <c r="M2962" s="83" t="s">
        <v>8</v>
      </c>
      <c r="N2962" s="179" t="s">
        <v>3</v>
      </c>
      <c r="O2962" s="280" t="s">
        <v>8</v>
      </c>
      <c r="P2962" s="179" t="s">
        <v>2560</v>
      </c>
      <c r="Q2962" s="115" t="s">
        <v>2562</v>
      </c>
      <c r="R2962" s="404">
        <f>1.025+0.097</f>
        <v>1.1219999999999999</v>
      </c>
      <c r="S2962" s="537"/>
      <c r="T2962" s="170">
        <f t="shared" si="204"/>
        <v>1.1219999999999999</v>
      </c>
      <c r="U2962" s="110" t="s">
        <v>46</v>
      </c>
      <c r="V2962" s="110">
        <v>1993</v>
      </c>
      <c r="W2962" s="110"/>
      <c r="X2962" s="269"/>
      <c r="Y2962" s="110"/>
      <c r="Z2962" s="110">
        <v>100</v>
      </c>
      <c r="AA2962" s="110"/>
      <c r="AB2962" s="269"/>
      <c r="AC2962" s="269"/>
      <c r="AD2962" s="115" t="s">
        <v>56</v>
      </c>
      <c r="AE2962" s="271"/>
      <c r="AF2962" s="271"/>
      <c r="AG2962" s="115" t="s">
        <v>4726</v>
      </c>
      <c r="AJ2962" s="1">
        <f t="shared" si="203"/>
        <v>0</v>
      </c>
      <c r="AK2962" s="1">
        <f t="shared" si="201"/>
        <v>-1.1219999999999999</v>
      </c>
    </row>
    <row r="2963" spans="1:37" ht="94.5" customHeight="1">
      <c r="A2963" s="179" t="s">
        <v>2467</v>
      </c>
      <c r="B2963" s="76" t="s">
        <v>19</v>
      </c>
      <c r="C2963" s="76"/>
      <c r="D2963" s="169">
        <v>42496</v>
      </c>
      <c r="E2963" s="251">
        <v>42496.489583333336</v>
      </c>
      <c r="F2963" s="169">
        <v>42496</v>
      </c>
      <c r="G2963" s="251">
        <v>42496.78125</v>
      </c>
      <c r="H2963" s="509">
        <f t="shared" ref="H2963:H2994" si="205">G2963-E2963</f>
        <v>0.29166666666424135</v>
      </c>
      <c r="I2963" s="179">
        <v>4</v>
      </c>
      <c r="J2963" s="118"/>
      <c r="K2963" s="118"/>
      <c r="L2963" s="115" t="s">
        <v>10</v>
      </c>
      <c r="M2963" s="83" t="s">
        <v>8</v>
      </c>
      <c r="N2963" s="179" t="s">
        <v>3</v>
      </c>
      <c r="O2963" s="179" t="s">
        <v>8</v>
      </c>
      <c r="P2963" s="283" t="s">
        <v>2563</v>
      </c>
      <c r="Q2963" s="115" t="s">
        <v>2564</v>
      </c>
      <c r="R2963" s="404">
        <v>18.792999999999999</v>
      </c>
      <c r="S2963" s="537"/>
      <c r="T2963" s="170">
        <f t="shared" si="204"/>
        <v>18.792999999999999</v>
      </c>
      <c r="U2963" s="110" t="s">
        <v>29</v>
      </c>
      <c r="V2963" s="110">
        <v>1982</v>
      </c>
      <c r="W2963" s="110" t="s">
        <v>12114</v>
      </c>
      <c r="X2963" s="110" t="s">
        <v>2932</v>
      </c>
      <c r="Y2963" s="397">
        <v>42177</v>
      </c>
      <c r="Z2963" s="110">
        <v>100</v>
      </c>
      <c r="AA2963" s="111"/>
      <c r="AB2963" s="269"/>
      <c r="AC2963" s="269"/>
      <c r="AD2963" s="115" t="s">
        <v>56</v>
      </c>
      <c r="AE2963" s="271"/>
      <c r="AF2963" s="271"/>
      <c r="AG2963" s="269"/>
      <c r="AJ2963" s="1">
        <f t="shared" si="203"/>
        <v>0</v>
      </c>
      <c r="AK2963" s="1">
        <f t="shared" si="201"/>
        <v>-18.792999999999999</v>
      </c>
    </row>
    <row r="2964" spans="1:37" ht="78.75" customHeight="1">
      <c r="A2964" s="179" t="s">
        <v>2467</v>
      </c>
      <c r="B2964" s="76" t="s">
        <v>19</v>
      </c>
      <c r="C2964" s="179"/>
      <c r="D2964" s="169">
        <v>42498</v>
      </c>
      <c r="E2964" s="251">
        <v>42498.333333333336</v>
      </c>
      <c r="F2964" s="169">
        <v>42498</v>
      </c>
      <c r="G2964" s="251">
        <v>42498.458333333336</v>
      </c>
      <c r="H2964" s="509">
        <f t="shared" si="205"/>
        <v>0.125</v>
      </c>
      <c r="I2964" s="179">
        <v>1</v>
      </c>
      <c r="J2964" s="115"/>
      <c r="K2964" s="115"/>
      <c r="L2964" s="115" t="s">
        <v>12</v>
      </c>
      <c r="M2964" s="83" t="s">
        <v>439</v>
      </c>
      <c r="N2964" s="83">
        <v>0.4</v>
      </c>
      <c r="O2964" s="83" t="s">
        <v>2</v>
      </c>
      <c r="P2964" s="83" t="s">
        <v>2169</v>
      </c>
      <c r="Q2964" s="115" t="s">
        <v>441</v>
      </c>
      <c r="R2964" s="404">
        <v>7.6999999999999999E-2</v>
      </c>
      <c r="S2964" s="537"/>
      <c r="T2964" s="170">
        <f t="shared" si="204"/>
        <v>7.6999999999999999E-2</v>
      </c>
      <c r="U2964" s="295" t="s">
        <v>46</v>
      </c>
      <c r="V2964" s="110">
        <v>1981</v>
      </c>
      <c r="W2964" s="110"/>
      <c r="X2964" s="269"/>
      <c r="Y2964" s="110"/>
      <c r="Z2964" s="110">
        <v>100</v>
      </c>
      <c r="AA2964" s="111"/>
      <c r="AB2964" s="269"/>
      <c r="AC2964" s="269"/>
      <c r="AD2964" s="115" t="s">
        <v>18</v>
      </c>
      <c r="AE2964" s="271"/>
      <c r="AF2964" s="271"/>
      <c r="AG2964" s="115"/>
      <c r="AJ2964" s="1">
        <f t="shared" si="203"/>
        <v>0</v>
      </c>
      <c r="AK2964" s="1">
        <f t="shared" si="201"/>
        <v>-7.6999999999999999E-2</v>
      </c>
    </row>
    <row r="2965" spans="1:37" ht="63" customHeight="1">
      <c r="A2965" s="179" t="s">
        <v>2467</v>
      </c>
      <c r="B2965" s="76" t="s">
        <v>19</v>
      </c>
      <c r="C2965" s="179"/>
      <c r="D2965" s="169">
        <v>42498</v>
      </c>
      <c r="E2965" s="251">
        <v>42498.666666666664</v>
      </c>
      <c r="F2965" s="169">
        <v>42499</v>
      </c>
      <c r="G2965" s="251">
        <v>42499.6875</v>
      </c>
      <c r="H2965" s="509">
        <f t="shared" si="205"/>
        <v>1.0208333333357587</v>
      </c>
      <c r="I2965" s="179">
        <v>1</v>
      </c>
      <c r="J2965" s="118"/>
      <c r="K2965" s="118"/>
      <c r="L2965" s="339" t="s">
        <v>12</v>
      </c>
      <c r="M2965" s="83" t="s">
        <v>561</v>
      </c>
      <c r="N2965" s="179">
        <v>0.4</v>
      </c>
      <c r="O2965" s="280" t="s">
        <v>2</v>
      </c>
      <c r="P2965" s="179" t="s">
        <v>2584</v>
      </c>
      <c r="Q2965" s="115" t="s">
        <v>2585</v>
      </c>
      <c r="R2965" s="404">
        <f>0.179+0.095</f>
        <v>0.27400000000000002</v>
      </c>
      <c r="S2965" s="537"/>
      <c r="T2965" s="170">
        <f t="shared" si="204"/>
        <v>0.27400000000000002</v>
      </c>
      <c r="U2965" s="269"/>
      <c r="V2965" s="110">
        <v>1994</v>
      </c>
      <c r="W2965" s="110"/>
      <c r="X2965" s="269"/>
      <c r="Y2965" s="110"/>
      <c r="Z2965" s="110">
        <v>100</v>
      </c>
      <c r="AA2965" s="110"/>
      <c r="AB2965" s="269"/>
      <c r="AC2965" s="471"/>
      <c r="AD2965" s="115" t="s">
        <v>18</v>
      </c>
      <c r="AE2965" s="271"/>
      <c r="AF2965" s="271"/>
      <c r="AG2965" s="115" t="s">
        <v>4726</v>
      </c>
      <c r="AJ2965" s="1">
        <f t="shared" si="203"/>
        <v>0</v>
      </c>
      <c r="AK2965" s="1">
        <f t="shared" si="201"/>
        <v>-0.27400000000000002</v>
      </c>
    </row>
    <row r="2966" spans="1:37" ht="47.25" customHeight="1">
      <c r="A2966" s="179" t="s">
        <v>2467</v>
      </c>
      <c r="B2966" s="76" t="s">
        <v>19</v>
      </c>
      <c r="C2966" s="179"/>
      <c r="D2966" s="169">
        <v>42498</v>
      </c>
      <c r="E2966" s="251">
        <v>42498.333333333336</v>
      </c>
      <c r="F2966" s="169">
        <v>42498</v>
      </c>
      <c r="G2966" s="251">
        <v>42498.375</v>
      </c>
      <c r="H2966" s="509">
        <f t="shared" si="205"/>
        <v>4.1666666664241347E-2</v>
      </c>
      <c r="I2966" s="179">
        <v>1</v>
      </c>
      <c r="J2966" s="118"/>
      <c r="K2966" s="118"/>
      <c r="L2966" s="339" t="s">
        <v>12</v>
      </c>
      <c r="M2966" s="83" t="s">
        <v>439</v>
      </c>
      <c r="N2966" s="179">
        <v>0.4</v>
      </c>
      <c r="O2966" s="280" t="s">
        <v>2</v>
      </c>
      <c r="P2966" s="179" t="s">
        <v>2586</v>
      </c>
      <c r="Q2966" s="115" t="s">
        <v>441</v>
      </c>
      <c r="R2966" s="404">
        <v>7.2999999999999995E-2</v>
      </c>
      <c r="S2966" s="537"/>
      <c r="T2966" s="170">
        <f t="shared" si="204"/>
        <v>7.2999999999999995E-2</v>
      </c>
      <c r="U2966" s="102" t="s">
        <v>46</v>
      </c>
      <c r="V2966" s="110">
        <v>2001</v>
      </c>
      <c r="W2966" s="102" t="s">
        <v>12115</v>
      </c>
      <c r="X2966" s="269"/>
      <c r="Y2966" s="397">
        <v>42429</v>
      </c>
      <c r="Z2966" s="110">
        <v>100</v>
      </c>
      <c r="AA2966" s="110"/>
      <c r="AB2966" s="269"/>
      <c r="AC2966" s="269"/>
      <c r="AD2966" s="115" t="s">
        <v>18</v>
      </c>
      <c r="AE2966" s="115"/>
      <c r="AF2966" s="115"/>
      <c r="AG2966" s="115"/>
      <c r="AJ2966" s="1">
        <f t="shared" si="203"/>
        <v>0</v>
      </c>
      <c r="AK2966" s="1">
        <f t="shared" si="201"/>
        <v>-7.2999999999999995E-2</v>
      </c>
    </row>
    <row r="2967" spans="1:37" ht="157.5" customHeight="1">
      <c r="A2967" s="179" t="s">
        <v>5349</v>
      </c>
      <c r="B2967" s="76" t="s">
        <v>13</v>
      </c>
      <c r="C2967" s="179" t="s">
        <v>140</v>
      </c>
      <c r="D2967" s="169">
        <v>42555</v>
      </c>
      <c r="E2967" s="1168">
        <v>0.9375</v>
      </c>
      <c r="F2967" s="169">
        <v>42555</v>
      </c>
      <c r="G2967" s="389">
        <v>1.0104166666666667</v>
      </c>
      <c r="H2967" s="389">
        <f t="shared" si="205"/>
        <v>7.2916666666666741E-2</v>
      </c>
      <c r="I2967" s="179">
        <v>3</v>
      </c>
      <c r="J2967" s="102" t="s">
        <v>144</v>
      </c>
      <c r="K2967" s="102" t="s">
        <v>2310</v>
      </c>
      <c r="L2967" s="280" t="s">
        <v>12</v>
      </c>
      <c r="M2967" s="83" t="s">
        <v>7280</v>
      </c>
      <c r="N2967" s="179" t="s">
        <v>3</v>
      </c>
      <c r="O2967" s="280" t="s">
        <v>40</v>
      </c>
      <c r="P2967" s="179" t="s">
        <v>7281</v>
      </c>
      <c r="Q2967" s="61" t="s">
        <v>5417</v>
      </c>
      <c r="R2967" s="390">
        <v>4.2</v>
      </c>
      <c r="S2967" s="1275">
        <v>0.1</v>
      </c>
      <c r="T2967" s="190">
        <f t="shared" si="204"/>
        <v>4.3</v>
      </c>
      <c r="U2967" s="110" t="s">
        <v>141</v>
      </c>
      <c r="V2967" s="110" t="s">
        <v>141</v>
      </c>
      <c r="W2967" s="110" t="s">
        <v>141</v>
      </c>
      <c r="X2967" s="110" t="s">
        <v>141</v>
      </c>
      <c r="Y2967" s="110" t="s">
        <v>141</v>
      </c>
      <c r="Z2967" s="110" t="s">
        <v>141</v>
      </c>
      <c r="AA2967" s="110" t="s">
        <v>141</v>
      </c>
      <c r="AB2967" s="110" t="s">
        <v>141</v>
      </c>
      <c r="AC2967" s="110" t="s">
        <v>141</v>
      </c>
      <c r="AD2967" s="115" t="s">
        <v>23</v>
      </c>
      <c r="AE2967" s="110" t="s">
        <v>141</v>
      </c>
      <c r="AF2967" s="110" t="s">
        <v>141</v>
      </c>
      <c r="AG2967" s="179" t="s">
        <v>3129</v>
      </c>
      <c r="AJ2967" s="1">
        <f t="shared" si="203"/>
        <v>0</v>
      </c>
      <c r="AK2967" s="1">
        <f t="shared" si="201"/>
        <v>-4.3</v>
      </c>
    </row>
    <row r="2968" spans="1:37" ht="63" customHeight="1">
      <c r="A2968" s="179" t="s">
        <v>2467</v>
      </c>
      <c r="B2968" s="76" t="s">
        <v>19</v>
      </c>
      <c r="C2968" s="179"/>
      <c r="D2968" s="169">
        <v>42500</v>
      </c>
      <c r="E2968" s="251">
        <v>42500.333333333336</v>
      </c>
      <c r="F2968" s="169">
        <v>42500</v>
      </c>
      <c r="G2968" s="251">
        <v>42500.375</v>
      </c>
      <c r="H2968" s="509">
        <f t="shared" si="205"/>
        <v>4.1666666664241347E-2</v>
      </c>
      <c r="I2968" s="179">
        <v>1</v>
      </c>
      <c r="J2968" s="118"/>
      <c r="K2968" s="118"/>
      <c r="L2968" s="339" t="s">
        <v>12</v>
      </c>
      <c r="M2968" s="83" t="s">
        <v>439</v>
      </c>
      <c r="N2968" s="179">
        <v>0.4</v>
      </c>
      <c r="O2968" s="280" t="s">
        <v>2</v>
      </c>
      <c r="P2968" s="179" t="s">
        <v>3074</v>
      </c>
      <c r="Q2968" s="115" t="s">
        <v>441</v>
      </c>
      <c r="R2968" s="396"/>
      <c r="S2968" s="466"/>
      <c r="T2968" s="170"/>
      <c r="U2968" s="110" t="s">
        <v>46</v>
      </c>
      <c r="V2968" s="110">
        <v>1982</v>
      </c>
      <c r="W2968" s="110" t="s">
        <v>12116</v>
      </c>
      <c r="X2968" s="269"/>
      <c r="Y2968" s="363" t="s">
        <v>5888</v>
      </c>
      <c r="Z2968" s="110">
        <v>100</v>
      </c>
      <c r="AA2968" s="363" t="s">
        <v>5889</v>
      </c>
      <c r="AB2968" s="269"/>
      <c r="AC2968" s="269"/>
      <c r="AD2968" s="115" t="s">
        <v>18</v>
      </c>
      <c r="AE2968" s="271"/>
      <c r="AF2968" s="271"/>
      <c r="AG2968" s="115"/>
      <c r="AJ2968" s="1">
        <f t="shared" si="203"/>
        <v>0</v>
      </c>
      <c r="AK2968" s="1">
        <f t="shared" si="201"/>
        <v>0</v>
      </c>
    </row>
    <row r="2969" spans="1:37" ht="63" customHeight="1">
      <c r="A2969" s="179" t="s">
        <v>672</v>
      </c>
      <c r="B2969" s="76" t="s">
        <v>6</v>
      </c>
      <c r="C2969" s="179" t="s">
        <v>1865</v>
      </c>
      <c r="D2969" s="169">
        <v>42415</v>
      </c>
      <c r="E2969" s="251">
        <v>1.5277777777777777E-2</v>
      </c>
      <c r="F2969" s="169">
        <v>42415</v>
      </c>
      <c r="G2969" s="251">
        <v>4.9999999999999996E-2</v>
      </c>
      <c r="H2969" s="251">
        <f t="shared" si="205"/>
        <v>3.4722222222222217E-2</v>
      </c>
      <c r="I2969" s="179">
        <v>14</v>
      </c>
      <c r="J2969" s="102"/>
      <c r="K2969" s="179" t="s">
        <v>15</v>
      </c>
      <c r="L2969" s="280" t="s">
        <v>4</v>
      </c>
      <c r="M2969" s="83" t="s">
        <v>3489</v>
      </c>
      <c r="N2969" s="179" t="s">
        <v>3</v>
      </c>
      <c r="O2969" s="280" t="s">
        <v>8</v>
      </c>
      <c r="P2969" s="179" t="s">
        <v>3490</v>
      </c>
      <c r="Q2969" s="179" t="s">
        <v>3491</v>
      </c>
      <c r="R2969" s="295">
        <v>4.3</v>
      </c>
      <c r="S2969" s="151"/>
      <c r="T2969" s="179">
        <f>R2969+S2969</f>
        <v>4.3</v>
      </c>
      <c r="U2969" s="1302" t="s">
        <v>39</v>
      </c>
      <c r="V2969" s="1302">
        <v>2011</v>
      </c>
      <c r="W2969" s="1302" t="s">
        <v>3492</v>
      </c>
      <c r="X2969" s="1302" t="s">
        <v>3493</v>
      </c>
      <c r="Y2969" s="1334" t="s">
        <v>3496</v>
      </c>
      <c r="Z2969" s="1302">
        <v>100</v>
      </c>
      <c r="AA2969" s="1350" t="s">
        <v>3495</v>
      </c>
      <c r="AB2969" s="1302">
        <v>0</v>
      </c>
      <c r="AC2969" s="1334">
        <v>41743</v>
      </c>
      <c r="AD2969" s="115" t="s">
        <v>23</v>
      </c>
      <c r="AE2969" s="1379"/>
      <c r="AF2969" s="1379"/>
      <c r="AG2969" s="80"/>
      <c r="AJ2969" s="1">
        <f t="shared" si="203"/>
        <v>0</v>
      </c>
    </row>
    <row r="2970" spans="1:37" ht="126" customHeight="1">
      <c r="A2970" s="179" t="s">
        <v>2467</v>
      </c>
      <c r="B2970" s="76" t="s">
        <v>19</v>
      </c>
      <c r="C2970" s="179"/>
      <c r="D2970" s="169">
        <v>42502</v>
      </c>
      <c r="E2970" s="251">
        <v>42502.333333333336</v>
      </c>
      <c r="F2970" s="169">
        <v>42502</v>
      </c>
      <c r="G2970" s="251">
        <v>42502.5</v>
      </c>
      <c r="H2970" s="509">
        <f t="shared" si="205"/>
        <v>0.16666666666424135</v>
      </c>
      <c r="I2970" s="179">
        <v>1</v>
      </c>
      <c r="J2970" s="118"/>
      <c r="K2970" s="115"/>
      <c r="L2970" s="339" t="s">
        <v>12</v>
      </c>
      <c r="M2970" s="83" t="s">
        <v>439</v>
      </c>
      <c r="N2970" s="179">
        <v>0.4</v>
      </c>
      <c r="O2970" s="280" t="s">
        <v>2</v>
      </c>
      <c r="P2970" s="179" t="s">
        <v>3078</v>
      </c>
      <c r="Q2970" s="115" t="s">
        <v>441</v>
      </c>
      <c r="R2970" s="396"/>
      <c r="S2970" s="466"/>
      <c r="T2970" s="170"/>
      <c r="U2970" s="110" t="s">
        <v>46</v>
      </c>
      <c r="V2970" s="110"/>
      <c r="W2970" s="110" t="s">
        <v>5887</v>
      </c>
      <c r="X2970" s="269"/>
      <c r="Y2970" s="110" t="s">
        <v>5902</v>
      </c>
      <c r="Z2970" s="110">
        <v>100</v>
      </c>
      <c r="AA2970" s="110" t="s">
        <v>5903</v>
      </c>
      <c r="AB2970" s="269"/>
      <c r="AC2970" s="269"/>
      <c r="AD2970" s="115" t="s">
        <v>18</v>
      </c>
      <c r="AE2970" s="271"/>
      <c r="AF2970" s="271"/>
      <c r="AG2970" s="115"/>
      <c r="AJ2970" s="1">
        <f t="shared" si="203"/>
        <v>0</v>
      </c>
      <c r="AK2970" s="1">
        <f t="shared" ref="AK2970:AK3012" si="206">AJ2970-T2970</f>
        <v>0</v>
      </c>
    </row>
    <row r="2971" spans="1:37" ht="47.25" customHeight="1">
      <c r="A2971" s="179" t="s">
        <v>2467</v>
      </c>
      <c r="B2971" s="76" t="s">
        <v>19</v>
      </c>
      <c r="C2971" s="179"/>
      <c r="D2971" s="169">
        <v>42506</v>
      </c>
      <c r="E2971" s="251">
        <v>42506.875</v>
      </c>
      <c r="F2971" s="169">
        <v>42508</v>
      </c>
      <c r="G2971" s="251">
        <v>42508.791666666664</v>
      </c>
      <c r="H2971" s="509">
        <f t="shared" si="205"/>
        <v>1.9166666666642413</v>
      </c>
      <c r="I2971" s="179">
        <v>1</v>
      </c>
      <c r="J2971" s="118"/>
      <c r="K2971" s="115"/>
      <c r="L2971" s="339" t="s">
        <v>12</v>
      </c>
      <c r="M2971" s="83" t="s">
        <v>439</v>
      </c>
      <c r="N2971" s="179">
        <v>0.4</v>
      </c>
      <c r="O2971" s="280" t="s">
        <v>2</v>
      </c>
      <c r="P2971" s="179" t="s">
        <v>3079</v>
      </c>
      <c r="Q2971" s="115" t="s">
        <v>3080</v>
      </c>
      <c r="R2971" s="396">
        <f>0.804+1.754+0.804</f>
        <v>3.3620000000000001</v>
      </c>
      <c r="S2971" s="466"/>
      <c r="T2971" s="170">
        <f t="shared" ref="T2971:T2976" si="207">R2971+S2971</f>
        <v>3.3620000000000001</v>
      </c>
      <c r="U2971" s="269"/>
      <c r="V2971" s="110"/>
      <c r="W2971" s="110"/>
      <c r="X2971" s="269"/>
      <c r="Y2971" s="110"/>
      <c r="Z2971" s="110">
        <v>100</v>
      </c>
      <c r="AA2971" s="110"/>
      <c r="AB2971" s="269"/>
      <c r="AC2971" s="269"/>
      <c r="AD2971" s="115" t="s">
        <v>0</v>
      </c>
      <c r="AE2971" s="271"/>
      <c r="AF2971" s="271"/>
      <c r="AG2971" s="115" t="s">
        <v>4726</v>
      </c>
      <c r="AJ2971" s="1">
        <f t="shared" si="203"/>
        <v>0</v>
      </c>
      <c r="AK2971" s="1">
        <f t="shared" si="206"/>
        <v>-3.3620000000000001</v>
      </c>
    </row>
    <row r="2972" spans="1:37" ht="63" customHeight="1">
      <c r="A2972" s="179" t="s">
        <v>2467</v>
      </c>
      <c r="B2972" s="76" t="s">
        <v>19</v>
      </c>
      <c r="C2972" s="179"/>
      <c r="D2972" s="169">
        <v>42507</v>
      </c>
      <c r="E2972" s="251">
        <v>42507</v>
      </c>
      <c r="F2972" s="169">
        <v>42507</v>
      </c>
      <c r="G2972" s="251">
        <v>42507.0625</v>
      </c>
      <c r="H2972" s="509">
        <f t="shared" si="205"/>
        <v>6.25E-2</v>
      </c>
      <c r="I2972" s="179">
        <v>7</v>
      </c>
      <c r="J2972" s="118"/>
      <c r="K2972" s="118"/>
      <c r="L2972" s="339" t="s">
        <v>10</v>
      </c>
      <c r="M2972" s="83" t="s">
        <v>8</v>
      </c>
      <c r="N2972" s="179">
        <v>0.4</v>
      </c>
      <c r="O2972" s="280" t="s">
        <v>8</v>
      </c>
      <c r="P2972" s="179" t="s">
        <v>3081</v>
      </c>
      <c r="Q2972" s="115" t="s">
        <v>3082</v>
      </c>
      <c r="R2972" s="396">
        <v>0.159</v>
      </c>
      <c r="S2972" s="466"/>
      <c r="T2972" s="170">
        <f t="shared" si="207"/>
        <v>0.159</v>
      </c>
      <c r="U2972" s="110" t="s">
        <v>29</v>
      </c>
      <c r="V2972" s="110">
        <v>2001</v>
      </c>
      <c r="W2972" s="110"/>
      <c r="X2972" s="269"/>
      <c r="Y2972" s="363" t="s">
        <v>5895</v>
      </c>
      <c r="Z2972" s="110">
        <v>100</v>
      </c>
      <c r="AA2972" s="574" t="s">
        <v>5892</v>
      </c>
      <c r="AB2972" s="269"/>
      <c r="AC2972" s="269"/>
      <c r="AD2972" s="115" t="s">
        <v>56</v>
      </c>
      <c r="AE2972" s="115"/>
      <c r="AF2972" s="115"/>
      <c r="AG2972" s="115"/>
      <c r="AJ2972" s="1">
        <f t="shared" si="203"/>
        <v>0</v>
      </c>
      <c r="AK2972" s="1">
        <f t="shared" si="206"/>
        <v>-0.159</v>
      </c>
    </row>
    <row r="2973" spans="1:37" ht="47.25" customHeight="1">
      <c r="A2973" s="179" t="s">
        <v>2467</v>
      </c>
      <c r="B2973" s="76" t="s">
        <v>19</v>
      </c>
      <c r="C2973" s="179"/>
      <c r="D2973" s="169">
        <v>42507</v>
      </c>
      <c r="E2973" s="251">
        <v>42507.112500000003</v>
      </c>
      <c r="F2973" s="169">
        <v>42507</v>
      </c>
      <c r="G2973" s="251">
        <v>42507.284722222219</v>
      </c>
      <c r="H2973" s="509">
        <f t="shared" si="205"/>
        <v>0.17222222221607808</v>
      </c>
      <c r="I2973" s="179">
        <v>16</v>
      </c>
      <c r="J2973" s="118"/>
      <c r="K2973" s="115"/>
      <c r="L2973" s="339" t="s">
        <v>10</v>
      </c>
      <c r="M2973" s="83" t="s">
        <v>8</v>
      </c>
      <c r="N2973" s="179" t="s">
        <v>3</v>
      </c>
      <c r="O2973" s="280" t="s">
        <v>8</v>
      </c>
      <c r="P2973" s="179" t="s">
        <v>3083</v>
      </c>
      <c r="Q2973" s="115" t="s">
        <v>3084</v>
      </c>
      <c r="R2973" s="396">
        <v>3.0790000000000002</v>
      </c>
      <c r="S2973" s="466"/>
      <c r="T2973" s="170">
        <f t="shared" si="207"/>
        <v>3.0790000000000002</v>
      </c>
      <c r="U2973" s="269"/>
      <c r="V2973" s="110"/>
      <c r="W2973" s="110"/>
      <c r="X2973" s="269"/>
      <c r="Y2973" s="110"/>
      <c r="Z2973" s="110">
        <v>100</v>
      </c>
      <c r="AA2973" s="110"/>
      <c r="AB2973" s="269"/>
      <c r="AC2973" s="269"/>
      <c r="AD2973" s="115" t="s">
        <v>56</v>
      </c>
      <c r="AE2973" s="271"/>
      <c r="AF2973" s="271"/>
      <c r="AG2973" s="115"/>
      <c r="AJ2973" s="1">
        <f t="shared" si="203"/>
        <v>0</v>
      </c>
      <c r="AK2973" s="1">
        <f t="shared" si="206"/>
        <v>-3.0790000000000002</v>
      </c>
    </row>
    <row r="2974" spans="1:37" ht="78.75" customHeight="1">
      <c r="A2974" s="179" t="s">
        <v>2467</v>
      </c>
      <c r="B2974" s="76" t="s">
        <v>19</v>
      </c>
      <c r="C2974" s="179"/>
      <c r="D2974" s="169">
        <v>42507</v>
      </c>
      <c r="E2974" s="251">
        <v>42507.25</v>
      </c>
      <c r="F2974" s="169">
        <v>42507</v>
      </c>
      <c r="G2974" s="251">
        <v>42507.458333333336</v>
      </c>
      <c r="H2974" s="509">
        <f t="shared" si="205"/>
        <v>0.20833333333575865</v>
      </c>
      <c r="I2974" s="179">
        <v>7</v>
      </c>
      <c r="J2974" s="118"/>
      <c r="K2974" s="118"/>
      <c r="L2974" s="339" t="s">
        <v>10</v>
      </c>
      <c r="M2974" s="83" t="s">
        <v>8</v>
      </c>
      <c r="N2974" s="179">
        <v>0.4</v>
      </c>
      <c r="O2974" s="280" t="s">
        <v>8</v>
      </c>
      <c r="P2974" s="179" t="s">
        <v>3081</v>
      </c>
      <c r="Q2974" s="115" t="s">
        <v>3082</v>
      </c>
      <c r="R2974" s="396">
        <f>0.212+0.32</f>
        <v>0.53200000000000003</v>
      </c>
      <c r="S2974" s="466"/>
      <c r="T2974" s="170">
        <f t="shared" si="207"/>
        <v>0.53200000000000003</v>
      </c>
      <c r="U2974" s="110" t="s">
        <v>29</v>
      </c>
      <c r="V2974" s="110">
        <v>2001</v>
      </c>
      <c r="W2974" s="110"/>
      <c r="X2974" s="269"/>
      <c r="Y2974" s="110"/>
      <c r="Z2974" s="110">
        <v>100</v>
      </c>
      <c r="AA2974" s="111"/>
      <c r="AB2974" s="269"/>
      <c r="AC2974" s="269"/>
      <c r="AD2974" s="115" t="s">
        <v>56</v>
      </c>
      <c r="AE2974" s="271"/>
      <c r="AF2974" s="271"/>
      <c r="AG2974" s="115" t="s">
        <v>4726</v>
      </c>
      <c r="AJ2974" s="1">
        <f t="shared" si="203"/>
        <v>0</v>
      </c>
      <c r="AK2974" s="1">
        <f t="shared" si="206"/>
        <v>-0.53200000000000003</v>
      </c>
    </row>
    <row r="2975" spans="1:37" ht="220.5" customHeight="1">
      <c r="A2975" s="179" t="s">
        <v>2467</v>
      </c>
      <c r="B2975" s="76" t="s">
        <v>19</v>
      </c>
      <c r="C2975" s="179"/>
      <c r="D2975" s="169">
        <v>42507</v>
      </c>
      <c r="E2975" s="251">
        <v>42507.270833333336</v>
      </c>
      <c r="F2975" s="169">
        <v>42507</v>
      </c>
      <c r="G2975" s="251">
        <v>42507.333333333336</v>
      </c>
      <c r="H2975" s="509">
        <f t="shared" si="205"/>
        <v>6.25E-2</v>
      </c>
      <c r="I2975" s="179">
        <v>2</v>
      </c>
      <c r="J2975" s="118"/>
      <c r="K2975" s="115"/>
      <c r="L2975" s="339" t="s">
        <v>10</v>
      </c>
      <c r="M2975" s="83" t="s">
        <v>8</v>
      </c>
      <c r="N2975" s="179">
        <v>0.4</v>
      </c>
      <c r="O2975" s="280" t="s">
        <v>8</v>
      </c>
      <c r="P2975" s="179" t="s">
        <v>3085</v>
      </c>
      <c r="Q2975" s="115" t="s">
        <v>3086</v>
      </c>
      <c r="R2975" s="396">
        <v>1.3089999999999999</v>
      </c>
      <c r="S2975" s="466"/>
      <c r="T2975" s="170">
        <f t="shared" si="207"/>
        <v>1.3089999999999999</v>
      </c>
      <c r="U2975" s="110" t="s">
        <v>29</v>
      </c>
      <c r="V2975" s="110">
        <v>2005</v>
      </c>
      <c r="W2975" s="110" t="s">
        <v>12117</v>
      </c>
      <c r="X2975" s="110" t="s">
        <v>2736</v>
      </c>
      <c r="Y2975" s="397">
        <v>42197</v>
      </c>
      <c r="Z2975" s="110">
        <v>100</v>
      </c>
      <c r="AA2975" s="111"/>
      <c r="AB2975" s="269"/>
      <c r="AC2975" s="269"/>
      <c r="AD2975" s="115" t="s">
        <v>56</v>
      </c>
      <c r="AE2975" s="115"/>
      <c r="AF2975" s="115"/>
      <c r="AG2975" s="115"/>
      <c r="AJ2975" s="1">
        <f t="shared" si="203"/>
        <v>0</v>
      </c>
      <c r="AK2975" s="1">
        <f t="shared" si="206"/>
        <v>-1.3089999999999999</v>
      </c>
    </row>
    <row r="2976" spans="1:37" ht="126" customHeight="1">
      <c r="A2976" s="179" t="s">
        <v>2467</v>
      </c>
      <c r="B2976" s="76" t="s">
        <v>19</v>
      </c>
      <c r="C2976" s="179"/>
      <c r="D2976" s="169">
        <v>42507</v>
      </c>
      <c r="E2976" s="251">
        <v>42507.340277777781</v>
      </c>
      <c r="F2976" s="169">
        <v>42507</v>
      </c>
      <c r="G2976" s="251">
        <v>42507.395833333336</v>
      </c>
      <c r="H2976" s="509">
        <f t="shared" si="205"/>
        <v>5.5555555554747116E-2</v>
      </c>
      <c r="I2976" s="179">
        <v>10</v>
      </c>
      <c r="J2976" s="118"/>
      <c r="K2976" s="118"/>
      <c r="L2976" s="339" t="s">
        <v>4</v>
      </c>
      <c r="M2976" s="83" t="s">
        <v>3087</v>
      </c>
      <c r="N2976" s="179" t="s">
        <v>3</v>
      </c>
      <c r="O2976" s="280" t="s">
        <v>26</v>
      </c>
      <c r="P2976" s="179" t="s">
        <v>3088</v>
      </c>
      <c r="Q2976" s="115" t="s">
        <v>3089</v>
      </c>
      <c r="R2976" s="396">
        <v>1.085</v>
      </c>
      <c r="S2976" s="466"/>
      <c r="T2976" s="170">
        <f t="shared" si="207"/>
        <v>1.085</v>
      </c>
      <c r="U2976" s="269"/>
      <c r="V2976" s="110">
        <v>1972</v>
      </c>
      <c r="W2976" s="110"/>
      <c r="X2976" s="269"/>
      <c r="Y2976" s="110" t="s">
        <v>5895</v>
      </c>
      <c r="Z2976" s="110">
        <v>100</v>
      </c>
      <c r="AA2976" s="111" t="s">
        <v>5892</v>
      </c>
      <c r="AB2976" s="269"/>
      <c r="AC2976" s="269"/>
      <c r="AD2976" s="115" t="s">
        <v>0</v>
      </c>
      <c r="AE2976" s="115"/>
      <c r="AF2976" s="115"/>
      <c r="AG2976" s="115"/>
      <c r="AJ2976" s="1">
        <f t="shared" si="203"/>
        <v>0</v>
      </c>
      <c r="AK2976" s="1">
        <f t="shared" si="206"/>
        <v>-1.085</v>
      </c>
    </row>
    <row r="2977" spans="1:37" ht="47.25" customHeight="1">
      <c r="A2977" s="179" t="s">
        <v>2467</v>
      </c>
      <c r="B2977" s="76" t="s">
        <v>19</v>
      </c>
      <c r="C2977" s="179"/>
      <c r="D2977" s="169">
        <v>42507</v>
      </c>
      <c r="E2977" s="251">
        <v>42507.416666666664</v>
      </c>
      <c r="F2977" s="169">
        <v>42507</v>
      </c>
      <c r="G2977" s="251">
        <v>42507.541666666664</v>
      </c>
      <c r="H2977" s="509">
        <f t="shared" si="205"/>
        <v>0.125</v>
      </c>
      <c r="I2977" s="179">
        <v>1</v>
      </c>
      <c r="J2977" s="118"/>
      <c r="K2977" s="118"/>
      <c r="L2977" s="339" t="s">
        <v>12</v>
      </c>
      <c r="M2977" s="83" t="s">
        <v>439</v>
      </c>
      <c r="N2977" s="179">
        <v>0.4</v>
      </c>
      <c r="O2977" s="280" t="s">
        <v>2</v>
      </c>
      <c r="P2977" s="179" t="s">
        <v>2084</v>
      </c>
      <c r="Q2977" s="115" t="s">
        <v>441</v>
      </c>
      <c r="R2977" s="396"/>
      <c r="S2977" s="466"/>
      <c r="T2977" s="170"/>
      <c r="U2977" s="110" t="s">
        <v>46</v>
      </c>
      <c r="V2977" s="110">
        <v>1964</v>
      </c>
      <c r="W2977" s="110"/>
      <c r="X2977" s="269"/>
      <c r="Y2977" s="110"/>
      <c r="Z2977" s="110">
        <v>100</v>
      </c>
      <c r="AA2977" s="111"/>
      <c r="AB2977" s="269"/>
      <c r="AC2977" s="269"/>
      <c r="AD2977" s="115" t="s">
        <v>0</v>
      </c>
      <c r="AE2977" s="271"/>
      <c r="AF2977" s="271"/>
      <c r="AG2977" s="115"/>
      <c r="AJ2977" s="1">
        <f t="shared" si="203"/>
        <v>0</v>
      </c>
      <c r="AK2977" s="1">
        <f t="shared" si="206"/>
        <v>0</v>
      </c>
    </row>
    <row r="2978" spans="1:37" ht="47.25" customHeight="1">
      <c r="A2978" s="179" t="s">
        <v>2467</v>
      </c>
      <c r="B2978" s="76" t="s">
        <v>19</v>
      </c>
      <c r="C2978" s="179"/>
      <c r="D2978" s="169">
        <v>42507</v>
      </c>
      <c r="E2978" s="251">
        <v>42507.333333333336</v>
      </c>
      <c r="F2978" s="169">
        <v>42507</v>
      </c>
      <c r="G2978" s="251">
        <v>42507.416666666664</v>
      </c>
      <c r="H2978" s="509">
        <f t="shared" si="205"/>
        <v>8.3333333328482695E-2</v>
      </c>
      <c r="I2978" s="179">
        <v>4</v>
      </c>
      <c r="J2978" s="118"/>
      <c r="K2978" s="118"/>
      <c r="L2978" s="339" t="s">
        <v>4</v>
      </c>
      <c r="M2978" s="83" t="s">
        <v>3090</v>
      </c>
      <c r="N2978" s="179" t="s">
        <v>3</v>
      </c>
      <c r="O2978" s="280" t="s">
        <v>26</v>
      </c>
      <c r="P2978" s="179" t="s">
        <v>3091</v>
      </c>
      <c r="Q2978" s="115" t="s">
        <v>3092</v>
      </c>
      <c r="R2978" s="396">
        <v>1.2030000000000001</v>
      </c>
      <c r="S2978" s="466"/>
      <c r="T2978" s="170">
        <f t="shared" ref="T2978:T2984" si="208">R2978+S2978</f>
        <v>1.2030000000000001</v>
      </c>
      <c r="U2978" s="110" t="s">
        <v>45</v>
      </c>
      <c r="V2978" s="110">
        <v>1995</v>
      </c>
      <c r="W2978" s="110" t="s">
        <v>2856</v>
      </c>
      <c r="X2978" s="269"/>
      <c r="Y2978" s="397">
        <v>42441</v>
      </c>
      <c r="Z2978" s="110">
        <v>100</v>
      </c>
      <c r="AA2978" s="110"/>
      <c r="AB2978" s="269"/>
      <c r="AC2978" s="269"/>
      <c r="AD2978" s="115" t="s">
        <v>0</v>
      </c>
      <c r="AE2978" s="271"/>
      <c r="AF2978" s="271"/>
      <c r="AG2978" s="115"/>
      <c r="AJ2978" s="1">
        <f t="shared" si="203"/>
        <v>0</v>
      </c>
      <c r="AK2978" s="1">
        <f t="shared" si="206"/>
        <v>-1.2030000000000001</v>
      </c>
    </row>
    <row r="2979" spans="1:37" ht="47.25" customHeight="1">
      <c r="A2979" s="179" t="s">
        <v>2467</v>
      </c>
      <c r="B2979" s="76" t="s">
        <v>19</v>
      </c>
      <c r="C2979" s="179"/>
      <c r="D2979" s="169">
        <v>42508</v>
      </c>
      <c r="E2979" s="251">
        <v>42508.25</v>
      </c>
      <c r="F2979" s="169">
        <v>42508</v>
      </c>
      <c r="G2979" s="251">
        <v>42508.583333333336</v>
      </c>
      <c r="H2979" s="509">
        <f t="shared" si="205"/>
        <v>0.33333333333575865</v>
      </c>
      <c r="I2979" s="179">
        <v>1</v>
      </c>
      <c r="J2979" s="118"/>
      <c r="K2979" s="118"/>
      <c r="L2979" s="339" t="s">
        <v>12</v>
      </c>
      <c r="M2979" s="83" t="s">
        <v>439</v>
      </c>
      <c r="N2979" s="179">
        <v>0.4</v>
      </c>
      <c r="O2979" s="280" t="s">
        <v>2</v>
      </c>
      <c r="P2979" s="179" t="s">
        <v>3093</v>
      </c>
      <c r="Q2979" s="115" t="s">
        <v>3080</v>
      </c>
      <c r="R2979" s="396">
        <f>0.056+0.169</f>
        <v>0.22500000000000001</v>
      </c>
      <c r="S2979" s="466"/>
      <c r="T2979" s="170">
        <f t="shared" si="208"/>
        <v>0.22500000000000001</v>
      </c>
      <c r="U2979" s="110" t="s">
        <v>46</v>
      </c>
      <c r="V2979" s="110">
        <v>2000</v>
      </c>
      <c r="W2979" s="110" t="s">
        <v>12118</v>
      </c>
      <c r="X2979" s="269" t="s">
        <v>2736</v>
      </c>
      <c r="Y2979" s="397">
        <v>42401</v>
      </c>
      <c r="Z2979" s="110">
        <v>100</v>
      </c>
      <c r="AA2979" s="397">
        <v>42767</v>
      </c>
      <c r="AB2979" s="269"/>
      <c r="AC2979" s="269"/>
      <c r="AD2979" s="115" t="s">
        <v>0</v>
      </c>
      <c r="AE2979" s="271"/>
      <c r="AF2979" s="271"/>
      <c r="AG2979" s="115" t="s">
        <v>4726</v>
      </c>
      <c r="AJ2979" s="1">
        <f t="shared" si="203"/>
        <v>0</v>
      </c>
      <c r="AK2979" s="1">
        <f t="shared" si="206"/>
        <v>-0.22500000000000001</v>
      </c>
    </row>
    <row r="2980" spans="1:37" ht="63" customHeight="1">
      <c r="A2980" s="179" t="s">
        <v>2467</v>
      </c>
      <c r="B2980" s="76" t="s">
        <v>19</v>
      </c>
      <c r="C2980" s="179"/>
      <c r="D2980" s="169">
        <v>42508</v>
      </c>
      <c r="E2980" s="251">
        <v>42508.333333333336</v>
      </c>
      <c r="F2980" s="169">
        <v>42508</v>
      </c>
      <c r="G2980" s="251">
        <v>42508.666666666664</v>
      </c>
      <c r="H2980" s="509">
        <f t="shared" si="205"/>
        <v>0.33333333332848269</v>
      </c>
      <c r="I2980" s="179">
        <v>1</v>
      </c>
      <c r="J2980" s="118"/>
      <c r="K2980" s="115"/>
      <c r="L2980" s="339" t="s">
        <v>12</v>
      </c>
      <c r="M2980" s="83" t="s">
        <v>561</v>
      </c>
      <c r="N2980" s="179">
        <v>0.4</v>
      </c>
      <c r="O2980" s="280" t="s">
        <v>2</v>
      </c>
      <c r="P2980" s="179" t="s">
        <v>12119</v>
      </c>
      <c r="Q2980" s="115" t="s">
        <v>12120</v>
      </c>
      <c r="R2980" s="396">
        <v>0.13500000000000001</v>
      </c>
      <c r="S2980" s="466"/>
      <c r="T2980" s="170">
        <f t="shared" si="208"/>
        <v>0.13500000000000001</v>
      </c>
      <c r="U2980" s="269"/>
      <c r="V2980" s="110"/>
      <c r="W2980" s="110"/>
      <c r="X2980" s="269"/>
      <c r="Y2980" s="110"/>
      <c r="Z2980" s="110">
        <v>100</v>
      </c>
      <c r="AA2980" s="110"/>
      <c r="AB2980" s="269"/>
      <c r="AC2980" s="269"/>
      <c r="AD2980" s="115" t="s">
        <v>0</v>
      </c>
      <c r="AE2980" s="271"/>
      <c r="AF2980" s="271"/>
      <c r="AG2980" s="115"/>
      <c r="AJ2980" s="1">
        <f t="shared" si="203"/>
        <v>0</v>
      </c>
      <c r="AK2980" s="1">
        <f t="shared" si="206"/>
        <v>-0.13500000000000001</v>
      </c>
    </row>
    <row r="2981" spans="1:37" ht="31.5" customHeight="1">
      <c r="A2981" s="179" t="s">
        <v>2467</v>
      </c>
      <c r="B2981" s="76" t="s">
        <v>19</v>
      </c>
      <c r="C2981" s="179"/>
      <c r="D2981" s="169">
        <v>42508</v>
      </c>
      <c r="E2981" s="251">
        <v>42508.333333333336</v>
      </c>
      <c r="F2981" s="169">
        <v>42508</v>
      </c>
      <c r="G2981" s="251">
        <v>42508.625</v>
      </c>
      <c r="H2981" s="509">
        <f t="shared" si="205"/>
        <v>0.29166666666424135</v>
      </c>
      <c r="I2981" s="179">
        <v>1</v>
      </c>
      <c r="J2981" s="118"/>
      <c r="K2981" s="118"/>
      <c r="L2981" s="339" t="s">
        <v>4</v>
      </c>
      <c r="M2981" s="83" t="s">
        <v>8</v>
      </c>
      <c r="N2981" s="179">
        <v>0.4</v>
      </c>
      <c r="O2981" s="280" t="s">
        <v>8</v>
      </c>
      <c r="P2981" s="179" t="s">
        <v>12121</v>
      </c>
      <c r="Q2981" s="115" t="s">
        <v>12122</v>
      </c>
      <c r="R2981" s="396">
        <v>0.59499999999999997</v>
      </c>
      <c r="S2981" s="466"/>
      <c r="T2981" s="170">
        <f t="shared" si="208"/>
        <v>0.59499999999999997</v>
      </c>
      <c r="U2981" s="269"/>
      <c r="V2981" s="110">
        <v>1979</v>
      </c>
      <c r="W2981" s="110"/>
      <c r="X2981" s="271"/>
      <c r="Y2981" s="110"/>
      <c r="Z2981" s="65">
        <v>100</v>
      </c>
      <c r="AA2981" s="111"/>
      <c r="AB2981" s="474"/>
      <c r="AC2981" s="474"/>
      <c r="AD2981" s="115" t="s">
        <v>0</v>
      </c>
      <c r="AE2981" s="271"/>
      <c r="AF2981" s="271"/>
      <c r="AG2981" s="115"/>
      <c r="AJ2981" s="1">
        <f t="shared" si="203"/>
        <v>0</v>
      </c>
      <c r="AK2981" s="1">
        <f t="shared" si="206"/>
        <v>-0.59499999999999997</v>
      </c>
    </row>
    <row r="2982" spans="1:37" ht="126" customHeight="1">
      <c r="A2982" s="179" t="s">
        <v>2467</v>
      </c>
      <c r="B2982" s="76" t="s">
        <v>19</v>
      </c>
      <c r="C2982" s="76"/>
      <c r="D2982" s="169">
        <v>42508</v>
      </c>
      <c r="E2982" s="251">
        <v>42508.833333333336</v>
      </c>
      <c r="F2982" s="169">
        <v>42508</v>
      </c>
      <c r="G2982" s="251">
        <v>42508.958333333336</v>
      </c>
      <c r="H2982" s="509">
        <f t="shared" si="205"/>
        <v>0.125</v>
      </c>
      <c r="I2982" s="179">
        <v>7</v>
      </c>
      <c r="J2982" s="118"/>
      <c r="K2982" s="118"/>
      <c r="L2982" s="339" t="s">
        <v>10</v>
      </c>
      <c r="M2982" s="83" t="s">
        <v>8</v>
      </c>
      <c r="N2982" s="179">
        <v>0.4</v>
      </c>
      <c r="O2982" s="280" t="s">
        <v>8</v>
      </c>
      <c r="P2982" s="179" t="s">
        <v>3081</v>
      </c>
      <c r="Q2982" s="115" t="s">
        <v>3082</v>
      </c>
      <c r="R2982" s="396">
        <v>0.35099999999999998</v>
      </c>
      <c r="S2982" s="466"/>
      <c r="T2982" s="170">
        <f t="shared" si="208"/>
        <v>0.35099999999999998</v>
      </c>
      <c r="U2982" s="271"/>
      <c r="V2982" s="110">
        <v>2001</v>
      </c>
      <c r="W2982" s="110"/>
      <c r="X2982" s="269"/>
      <c r="Y2982" s="110"/>
      <c r="Z2982" s="110">
        <v>100</v>
      </c>
      <c r="AA2982" s="110"/>
      <c r="AB2982" s="269"/>
      <c r="AC2982" s="269"/>
      <c r="AD2982" s="115" t="s">
        <v>56</v>
      </c>
      <c r="AE2982" s="474"/>
      <c r="AF2982" s="475"/>
      <c r="AG2982" s="733"/>
      <c r="AJ2982" s="1">
        <f t="shared" si="203"/>
        <v>0</v>
      </c>
      <c r="AK2982" s="1">
        <f t="shared" si="206"/>
        <v>-0.35099999999999998</v>
      </c>
    </row>
    <row r="2983" spans="1:37" ht="47.25" customHeight="1">
      <c r="A2983" s="179" t="s">
        <v>2467</v>
      </c>
      <c r="B2983" s="76" t="s">
        <v>19</v>
      </c>
      <c r="C2983" s="179"/>
      <c r="D2983" s="169">
        <v>42509</v>
      </c>
      <c r="E2983" s="251">
        <v>42509.395833333336</v>
      </c>
      <c r="F2983" s="169">
        <v>42509</v>
      </c>
      <c r="G2983" s="251">
        <v>42509.583333333336</v>
      </c>
      <c r="H2983" s="509">
        <f t="shared" si="205"/>
        <v>0.1875</v>
      </c>
      <c r="I2983" s="179">
        <v>1</v>
      </c>
      <c r="J2983" s="118"/>
      <c r="K2983" s="118"/>
      <c r="L2983" s="339" t="s">
        <v>4</v>
      </c>
      <c r="M2983" s="83" t="s">
        <v>8</v>
      </c>
      <c r="N2983" s="179">
        <v>0.4</v>
      </c>
      <c r="O2983" s="280" t="s">
        <v>8</v>
      </c>
      <c r="P2983" s="179" t="s">
        <v>847</v>
      </c>
      <c r="Q2983" s="115" t="s">
        <v>12123</v>
      </c>
      <c r="R2983" s="396">
        <v>5.1999999999999998E-2</v>
      </c>
      <c r="S2983" s="466"/>
      <c r="T2983" s="170">
        <f t="shared" si="208"/>
        <v>5.1999999999999998E-2</v>
      </c>
      <c r="U2983" s="271"/>
      <c r="V2983" s="110">
        <v>1996</v>
      </c>
      <c r="W2983" s="110"/>
      <c r="X2983" s="269"/>
      <c r="Y2983" s="110"/>
      <c r="Z2983" s="110">
        <v>100</v>
      </c>
      <c r="AA2983" s="110"/>
      <c r="AB2983" s="269"/>
      <c r="AC2983" s="269"/>
      <c r="AD2983" s="115" t="s">
        <v>0</v>
      </c>
      <c r="AE2983" s="271"/>
      <c r="AF2983" s="271"/>
      <c r="AG2983" s="115"/>
      <c r="AJ2983" s="1">
        <f t="shared" si="203"/>
        <v>0</v>
      </c>
      <c r="AK2983" s="1">
        <f t="shared" si="206"/>
        <v>-5.1999999999999998E-2</v>
      </c>
    </row>
    <row r="2984" spans="1:37" ht="78.75" customHeight="1">
      <c r="A2984" s="179" t="s">
        <v>2467</v>
      </c>
      <c r="B2984" s="76" t="s">
        <v>19</v>
      </c>
      <c r="C2984" s="179"/>
      <c r="D2984" s="169">
        <v>42510</v>
      </c>
      <c r="E2984" s="251">
        <v>42510.333333333336</v>
      </c>
      <c r="F2984" s="169">
        <v>42510</v>
      </c>
      <c r="G2984" s="251">
        <v>42510.520833333336</v>
      </c>
      <c r="H2984" s="509">
        <f t="shared" si="205"/>
        <v>0.1875</v>
      </c>
      <c r="I2984" s="179">
        <v>1</v>
      </c>
      <c r="J2984" s="115"/>
      <c r="K2984" s="115"/>
      <c r="L2984" s="115" t="s">
        <v>12</v>
      </c>
      <c r="M2984" s="83" t="s">
        <v>439</v>
      </c>
      <c r="N2984" s="83">
        <v>0.4</v>
      </c>
      <c r="O2984" s="83" t="s">
        <v>2</v>
      </c>
      <c r="P2984" s="83" t="s">
        <v>12124</v>
      </c>
      <c r="Q2984" s="115" t="s">
        <v>12125</v>
      </c>
      <c r="R2984" s="404">
        <v>0.129</v>
      </c>
      <c r="S2984" s="537"/>
      <c r="T2984" s="170">
        <f t="shared" si="208"/>
        <v>0.129</v>
      </c>
      <c r="U2984" s="295" t="s">
        <v>46</v>
      </c>
      <c r="V2984" s="110">
        <v>2005</v>
      </c>
      <c r="W2984" s="110" t="s">
        <v>12126</v>
      </c>
      <c r="X2984" s="269" t="s">
        <v>2736</v>
      </c>
      <c r="Y2984" s="397">
        <v>42262</v>
      </c>
      <c r="Z2984" s="110">
        <v>100</v>
      </c>
      <c r="AA2984" s="718">
        <v>42614</v>
      </c>
      <c r="AB2984" s="269"/>
      <c r="AC2984" s="269"/>
      <c r="AD2984" s="115" t="s">
        <v>0</v>
      </c>
      <c r="AE2984" s="271"/>
      <c r="AF2984" s="271"/>
      <c r="AG2984" s="115"/>
      <c r="AJ2984" s="1">
        <f t="shared" si="203"/>
        <v>0</v>
      </c>
      <c r="AK2984" s="1">
        <f t="shared" si="206"/>
        <v>-0.129</v>
      </c>
    </row>
    <row r="2985" spans="1:37" ht="31.5" customHeight="1">
      <c r="A2985" s="179" t="s">
        <v>2467</v>
      </c>
      <c r="B2985" s="76" t="s">
        <v>19</v>
      </c>
      <c r="C2985" s="179"/>
      <c r="D2985" s="169">
        <v>42511</v>
      </c>
      <c r="E2985" s="251">
        <v>42511.833333333336</v>
      </c>
      <c r="F2985" s="169">
        <v>42511</v>
      </c>
      <c r="G2985" s="251">
        <v>42511.916666666664</v>
      </c>
      <c r="H2985" s="509">
        <f t="shared" si="205"/>
        <v>8.3333333328482695E-2</v>
      </c>
      <c r="I2985" s="179">
        <v>1</v>
      </c>
      <c r="J2985" s="118"/>
      <c r="K2985" s="118"/>
      <c r="L2985" s="115" t="s">
        <v>12</v>
      </c>
      <c r="M2985" s="83" t="s">
        <v>439</v>
      </c>
      <c r="N2985" s="179">
        <v>0.4</v>
      </c>
      <c r="O2985" s="280" t="s">
        <v>2</v>
      </c>
      <c r="P2985" s="179" t="s">
        <v>1963</v>
      </c>
      <c r="Q2985" s="115" t="s">
        <v>441</v>
      </c>
      <c r="R2985" s="396"/>
      <c r="S2985" s="466"/>
      <c r="T2985" s="170"/>
      <c r="U2985" s="110" t="s">
        <v>46</v>
      </c>
      <c r="V2985" s="110">
        <v>1995</v>
      </c>
      <c r="W2985" s="110"/>
      <c r="X2985" s="269"/>
      <c r="Y2985" s="110"/>
      <c r="Z2985" s="110">
        <v>100</v>
      </c>
      <c r="AA2985" s="111"/>
      <c r="AB2985" s="269"/>
      <c r="AC2985" s="269"/>
      <c r="AD2985" s="115" t="s">
        <v>18</v>
      </c>
      <c r="AE2985" s="271"/>
      <c r="AF2985" s="271"/>
      <c r="AG2985" s="115"/>
      <c r="AJ2985" s="1">
        <f t="shared" si="203"/>
        <v>0</v>
      </c>
      <c r="AK2985" s="1">
        <f t="shared" si="206"/>
        <v>0</v>
      </c>
    </row>
    <row r="2986" spans="1:37" ht="141.75" customHeight="1">
      <c r="A2986" s="179" t="s">
        <v>2467</v>
      </c>
      <c r="B2986" s="76" t="s">
        <v>19</v>
      </c>
      <c r="C2986" s="179"/>
      <c r="D2986" s="169">
        <v>42511</v>
      </c>
      <c r="E2986" s="251">
        <v>42511.875</v>
      </c>
      <c r="F2986" s="169">
        <v>42511</v>
      </c>
      <c r="G2986" s="251">
        <v>42511.958333333336</v>
      </c>
      <c r="H2986" s="509">
        <f t="shared" si="205"/>
        <v>8.3333333335758653E-2</v>
      </c>
      <c r="I2986" s="179">
        <v>1</v>
      </c>
      <c r="J2986" s="118"/>
      <c r="K2986" s="118"/>
      <c r="L2986" s="115" t="s">
        <v>12</v>
      </c>
      <c r="M2986" s="83" t="s">
        <v>439</v>
      </c>
      <c r="N2986" s="179">
        <v>0.4</v>
      </c>
      <c r="O2986" s="179" t="s">
        <v>2</v>
      </c>
      <c r="P2986" s="393" t="s">
        <v>4258</v>
      </c>
      <c r="Q2986" s="115" t="s">
        <v>441</v>
      </c>
      <c r="R2986" s="396"/>
      <c r="S2986" s="466"/>
      <c r="T2986" s="170"/>
      <c r="U2986" s="65" t="s">
        <v>46</v>
      </c>
      <c r="V2986" s="110">
        <v>1985</v>
      </c>
      <c r="W2986" s="110"/>
      <c r="X2986" s="269"/>
      <c r="Y2986" s="110"/>
      <c r="Z2986" s="110">
        <v>100</v>
      </c>
      <c r="AA2986" s="111"/>
      <c r="AB2986" s="269"/>
      <c r="AC2986" s="269"/>
      <c r="AD2986" s="115" t="s">
        <v>18</v>
      </c>
      <c r="AE2986" s="271"/>
      <c r="AF2986" s="271"/>
      <c r="AG2986" s="115"/>
      <c r="AJ2986" s="1">
        <f t="shared" si="203"/>
        <v>0</v>
      </c>
      <c r="AK2986" s="1">
        <f t="shared" si="206"/>
        <v>0</v>
      </c>
    </row>
    <row r="2987" spans="1:37" ht="31.5" customHeight="1">
      <c r="A2987" s="179" t="s">
        <v>2467</v>
      </c>
      <c r="B2987" s="76" t="s">
        <v>19</v>
      </c>
      <c r="C2987" s="76"/>
      <c r="D2987" s="169">
        <v>42511</v>
      </c>
      <c r="E2987" s="251">
        <v>42511.881944444445</v>
      </c>
      <c r="F2987" s="169">
        <v>42512</v>
      </c>
      <c r="G2987" s="251">
        <v>42512.006944444445</v>
      </c>
      <c r="H2987" s="509">
        <f t="shared" si="205"/>
        <v>0.125</v>
      </c>
      <c r="I2987" s="179">
        <v>10</v>
      </c>
      <c r="J2987" s="118"/>
      <c r="K2987" s="118"/>
      <c r="L2987" s="115" t="s">
        <v>4</v>
      </c>
      <c r="M2987" s="83" t="s">
        <v>4088</v>
      </c>
      <c r="N2987" s="179" t="s">
        <v>3</v>
      </c>
      <c r="O2987" s="179" t="s">
        <v>26</v>
      </c>
      <c r="P2987" s="283" t="s">
        <v>4089</v>
      </c>
      <c r="Q2987" s="115" t="s">
        <v>4259</v>
      </c>
      <c r="R2987" s="396">
        <v>2.6819999999999999</v>
      </c>
      <c r="S2987" s="466">
        <f>1.251+2.077</f>
        <v>3.3279999999999998</v>
      </c>
      <c r="T2987" s="170">
        <f t="shared" ref="T2987:T2992" si="209">R2987+S2987</f>
        <v>6.01</v>
      </c>
      <c r="U2987" s="271"/>
      <c r="V2987" s="110">
        <v>1997</v>
      </c>
      <c r="W2987" s="110"/>
      <c r="X2987" s="269"/>
      <c r="Y2987" s="110" t="s">
        <v>5895</v>
      </c>
      <c r="Z2987" s="110">
        <v>100</v>
      </c>
      <c r="AA2987" s="111" t="s">
        <v>5892</v>
      </c>
      <c r="AB2987" s="269"/>
      <c r="AC2987" s="269"/>
      <c r="AD2987" s="115" t="s">
        <v>0</v>
      </c>
      <c r="AE2987" s="271"/>
      <c r="AF2987" s="271"/>
      <c r="AG2987" s="271"/>
      <c r="AJ2987" s="1">
        <f t="shared" si="203"/>
        <v>0</v>
      </c>
      <c r="AK2987" s="1">
        <f t="shared" si="206"/>
        <v>-6.01</v>
      </c>
    </row>
    <row r="2988" spans="1:37" ht="141.75" customHeight="1">
      <c r="A2988" s="179" t="s">
        <v>2467</v>
      </c>
      <c r="B2988" s="76" t="s">
        <v>19</v>
      </c>
      <c r="C2988" s="179"/>
      <c r="D2988" s="169">
        <v>42511</v>
      </c>
      <c r="E2988" s="251">
        <v>42511.893750000003</v>
      </c>
      <c r="F2988" s="169">
        <v>42512</v>
      </c>
      <c r="G2988" s="251">
        <v>42512.166666666664</v>
      </c>
      <c r="H2988" s="509">
        <f t="shared" si="205"/>
        <v>0.27291666666133096</v>
      </c>
      <c r="I2988" s="179">
        <v>7</v>
      </c>
      <c r="J2988" s="118"/>
      <c r="K2988" s="118"/>
      <c r="L2988" s="115" t="s">
        <v>12</v>
      </c>
      <c r="M2988" s="83" t="s">
        <v>4260</v>
      </c>
      <c r="N2988" s="179">
        <v>0.4</v>
      </c>
      <c r="O2988" s="179" t="s">
        <v>2</v>
      </c>
      <c r="P2988" s="283" t="s">
        <v>4261</v>
      </c>
      <c r="Q2988" s="115" t="s">
        <v>4262</v>
      </c>
      <c r="R2988" s="396">
        <v>2.0213000000000001</v>
      </c>
      <c r="S2988" s="466"/>
      <c r="T2988" s="170">
        <f t="shared" si="209"/>
        <v>2.0213000000000001</v>
      </c>
      <c r="U2988" s="269"/>
      <c r="V2988" s="110"/>
      <c r="W2988" s="110"/>
      <c r="X2988" s="269"/>
      <c r="Y2988" s="110"/>
      <c r="Z2988" s="110">
        <v>100</v>
      </c>
      <c r="AA2988" s="110"/>
      <c r="AB2988" s="269"/>
      <c r="AC2988" s="269"/>
      <c r="AD2988" s="115" t="s">
        <v>0</v>
      </c>
      <c r="AE2988" s="271"/>
      <c r="AF2988" s="271"/>
      <c r="AG2988" s="115"/>
      <c r="AJ2988" s="1">
        <f t="shared" si="203"/>
        <v>0</v>
      </c>
      <c r="AK2988" s="1">
        <f t="shared" si="206"/>
        <v>-2.0213000000000001</v>
      </c>
    </row>
    <row r="2989" spans="1:37" ht="31.5" customHeight="1">
      <c r="A2989" s="179" t="s">
        <v>2467</v>
      </c>
      <c r="B2989" s="76" t="s">
        <v>19</v>
      </c>
      <c r="C2989" s="179"/>
      <c r="D2989" s="169">
        <v>42512</v>
      </c>
      <c r="E2989" s="251">
        <v>42512.823611111111</v>
      </c>
      <c r="F2989" s="169">
        <v>42512</v>
      </c>
      <c r="G2989" s="251">
        <v>42512.861111111109</v>
      </c>
      <c r="H2989" s="509">
        <f t="shared" si="205"/>
        <v>3.7499999998544808E-2</v>
      </c>
      <c r="I2989" s="179">
        <v>28</v>
      </c>
      <c r="J2989" s="118"/>
      <c r="K2989" s="118"/>
      <c r="L2989" s="339" t="s">
        <v>4</v>
      </c>
      <c r="M2989" s="83" t="s">
        <v>8</v>
      </c>
      <c r="N2989" s="179" t="s">
        <v>3</v>
      </c>
      <c r="O2989" s="280" t="s">
        <v>8</v>
      </c>
      <c r="P2989" s="179" t="s">
        <v>4263</v>
      </c>
      <c r="Q2989" s="115" t="s">
        <v>4264</v>
      </c>
      <c r="R2989" s="396">
        <v>1.575</v>
      </c>
      <c r="S2989" s="466">
        <f>0.26+0.138</f>
        <v>0.39800000000000002</v>
      </c>
      <c r="T2989" s="170">
        <f t="shared" si="209"/>
        <v>1.9729999999999999</v>
      </c>
      <c r="U2989" s="269"/>
      <c r="V2989" s="110"/>
      <c r="W2989" s="110"/>
      <c r="X2989" s="269"/>
      <c r="Y2989" s="110"/>
      <c r="Z2989" s="110">
        <v>100</v>
      </c>
      <c r="AA2989" s="111"/>
      <c r="AB2989" s="269"/>
      <c r="AC2989" s="269"/>
      <c r="AD2989" s="115" t="s">
        <v>0</v>
      </c>
      <c r="AE2989" s="271"/>
      <c r="AF2989" s="271"/>
      <c r="AG2989" s="115"/>
      <c r="AJ2989" s="1">
        <f t="shared" si="203"/>
        <v>0</v>
      </c>
      <c r="AK2989" s="1">
        <f t="shared" si="206"/>
        <v>-1.9729999999999999</v>
      </c>
    </row>
    <row r="2990" spans="1:37" ht="47.25" customHeight="1">
      <c r="A2990" s="179" t="s">
        <v>2467</v>
      </c>
      <c r="B2990" s="76" t="s">
        <v>19</v>
      </c>
      <c r="C2990" s="179"/>
      <c r="D2990" s="169">
        <v>42512</v>
      </c>
      <c r="E2990" s="251">
        <v>42512.916666666664</v>
      </c>
      <c r="F2990" s="169">
        <v>42513</v>
      </c>
      <c r="G2990" s="251">
        <v>42513.0625</v>
      </c>
      <c r="H2990" s="509">
        <f t="shared" si="205"/>
        <v>0.14583333333575865</v>
      </c>
      <c r="I2990" s="179">
        <v>7</v>
      </c>
      <c r="J2990" s="118"/>
      <c r="K2990" s="118"/>
      <c r="L2990" s="339" t="s">
        <v>4</v>
      </c>
      <c r="M2990" s="83" t="s">
        <v>4098</v>
      </c>
      <c r="N2990" s="179" t="s">
        <v>3</v>
      </c>
      <c r="O2990" s="280" t="s">
        <v>26</v>
      </c>
      <c r="P2990" s="179" t="s">
        <v>3081</v>
      </c>
      <c r="Q2990" s="115" t="s">
        <v>4265</v>
      </c>
      <c r="R2990" s="396">
        <v>0.41</v>
      </c>
      <c r="S2990" s="466"/>
      <c r="T2990" s="170">
        <f t="shared" si="209"/>
        <v>0.41</v>
      </c>
      <c r="U2990" s="110" t="s">
        <v>46</v>
      </c>
      <c r="V2990" s="110">
        <v>1995</v>
      </c>
      <c r="W2990" s="110" t="s">
        <v>12127</v>
      </c>
      <c r="X2990" s="269"/>
      <c r="Y2990" s="110" t="s">
        <v>5895</v>
      </c>
      <c r="Z2990" s="110">
        <v>100</v>
      </c>
      <c r="AA2990" s="111" t="s">
        <v>5892</v>
      </c>
      <c r="AB2990" s="269"/>
      <c r="AC2990" s="269" t="s">
        <v>12128</v>
      </c>
      <c r="AD2990" s="115" t="s">
        <v>18</v>
      </c>
      <c r="AE2990" s="271"/>
      <c r="AF2990" s="271"/>
      <c r="AG2990" s="115"/>
      <c r="AJ2990" s="1">
        <f t="shared" si="203"/>
        <v>0</v>
      </c>
      <c r="AK2990" s="1">
        <f t="shared" si="206"/>
        <v>-0.41</v>
      </c>
    </row>
    <row r="2991" spans="1:37" ht="47.25" customHeight="1">
      <c r="A2991" s="179" t="s">
        <v>2467</v>
      </c>
      <c r="B2991" s="76" t="s">
        <v>19</v>
      </c>
      <c r="C2991" s="179"/>
      <c r="D2991" s="169">
        <v>42513</v>
      </c>
      <c r="E2991" s="251">
        <v>42513.375</v>
      </c>
      <c r="F2991" s="169">
        <v>42513</v>
      </c>
      <c r="G2991" s="251">
        <v>42513.4375</v>
      </c>
      <c r="H2991" s="509">
        <f t="shared" si="205"/>
        <v>6.25E-2</v>
      </c>
      <c r="I2991" s="179">
        <v>2</v>
      </c>
      <c r="J2991" s="118"/>
      <c r="K2991" s="118"/>
      <c r="L2991" s="339" t="s">
        <v>4</v>
      </c>
      <c r="M2991" s="83" t="s">
        <v>4266</v>
      </c>
      <c r="N2991" s="179">
        <v>0.4</v>
      </c>
      <c r="O2991" s="280" t="s">
        <v>26</v>
      </c>
      <c r="P2991" s="179" t="s">
        <v>1773</v>
      </c>
      <c r="Q2991" s="115" t="s">
        <v>12129</v>
      </c>
      <c r="R2991" s="396">
        <v>9.7000000000000003E-2</v>
      </c>
      <c r="S2991" s="466"/>
      <c r="T2991" s="170">
        <f t="shared" si="209"/>
        <v>9.7000000000000003E-2</v>
      </c>
      <c r="U2991" s="110" t="s">
        <v>46</v>
      </c>
      <c r="V2991" s="110">
        <v>1985</v>
      </c>
      <c r="W2991" s="110" t="s">
        <v>12130</v>
      </c>
      <c r="X2991" s="269" t="s">
        <v>2722</v>
      </c>
      <c r="Y2991" s="397">
        <v>42402</v>
      </c>
      <c r="Z2991" s="110">
        <v>100</v>
      </c>
      <c r="AA2991" s="718">
        <v>42768</v>
      </c>
      <c r="AB2991" s="269"/>
      <c r="AC2991" s="269"/>
      <c r="AD2991" s="115" t="s">
        <v>18</v>
      </c>
      <c r="AE2991" s="271"/>
      <c r="AF2991" s="271"/>
      <c r="AG2991" s="115"/>
      <c r="AJ2991" s="1">
        <f t="shared" si="203"/>
        <v>0</v>
      </c>
      <c r="AK2991" s="1">
        <f t="shared" si="206"/>
        <v>-9.7000000000000003E-2</v>
      </c>
    </row>
    <row r="2992" spans="1:37" ht="63" customHeight="1">
      <c r="A2992" s="179" t="s">
        <v>2467</v>
      </c>
      <c r="B2992" s="76" t="s">
        <v>19</v>
      </c>
      <c r="C2992" s="179"/>
      <c r="D2992" s="169">
        <v>42514</v>
      </c>
      <c r="E2992" s="616">
        <v>42514.875</v>
      </c>
      <c r="F2992" s="169">
        <v>42514</v>
      </c>
      <c r="G2992" s="616">
        <v>42514.989583333336</v>
      </c>
      <c r="H2992" s="509">
        <f t="shared" si="205"/>
        <v>0.11458333333575865</v>
      </c>
      <c r="I2992" s="179">
        <v>3</v>
      </c>
      <c r="J2992" s="118"/>
      <c r="K2992" s="118"/>
      <c r="L2992" s="339" t="s">
        <v>4</v>
      </c>
      <c r="M2992" s="83" t="s">
        <v>8</v>
      </c>
      <c r="N2992" s="179">
        <v>0.4</v>
      </c>
      <c r="O2992" s="280" t="s">
        <v>8</v>
      </c>
      <c r="P2992" s="179" t="s">
        <v>2519</v>
      </c>
      <c r="Q2992" s="115" t="s">
        <v>4267</v>
      </c>
      <c r="R2992" s="396">
        <v>8.7999999999999995E-2</v>
      </c>
      <c r="S2992" s="466"/>
      <c r="T2992" s="170">
        <f t="shared" si="209"/>
        <v>8.7999999999999995E-2</v>
      </c>
      <c r="U2992" s="269"/>
      <c r="V2992" s="110">
        <v>1995</v>
      </c>
      <c r="W2992" s="110"/>
      <c r="X2992" s="269"/>
      <c r="Y2992" s="110" t="s">
        <v>5888</v>
      </c>
      <c r="Z2992" s="110">
        <v>100</v>
      </c>
      <c r="AA2992" s="111" t="s">
        <v>5898</v>
      </c>
      <c r="AB2992" s="269"/>
      <c r="AC2992" s="269"/>
      <c r="AD2992" s="115" t="s">
        <v>0</v>
      </c>
      <c r="AE2992" s="271"/>
      <c r="AF2992" s="271"/>
      <c r="AG2992" s="115"/>
      <c r="AJ2992" s="1">
        <f t="shared" si="203"/>
        <v>0</v>
      </c>
      <c r="AK2992" s="1">
        <f t="shared" si="206"/>
        <v>-8.7999999999999995E-2</v>
      </c>
    </row>
    <row r="2993" spans="1:37" ht="31.5" customHeight="1">
      <c r="A2993" s="179" t="s">
        <v>2467</v>
      </c>
      <c r="B2993" s="179" t="s">
        <v>19</v>
      </c>
      <c r="C2993" s="179"/>
      <c r="D2993" s="169">
        <v>42514</v>
      </c>
      <c r="E2993" s="507">
        <v>42514.395833333336</v>
      </c>
      <c r="F2993" s="169">
        <v>42514</v>
      </c>
      <c r="G2993" s="507">
        <v>42514.4375</v>
      </c>
      <c r="H2993" s="769">
        <f t="shared" si="205"/>
        <v>4.1666666664241347E-2</v>
      </c>
      <c r="I2993" s="179">
        <v>1</v>
      </c>
      <c r="J2993" s="118"/>
      <c r="K2993" s="118"/>
      <c r="L2993" s="339" t="s">
        <v>12</v>
      </c>
      <c r="M2993" s="289" t="s">
        <v>439</v>
      </c>
      <c r="N2993" s="179">
        <v>0.4</v>
      </c>
      <c r="O2993" s="280" t="s">
        <v>2</v>
      </c>
      <c r="P2993" s="179" t="s">
        <v>4268</v>
      </c>
      <c r="Q2993" s="474" t="s">
        <v>4269</v>
      </c>
      <c r="R2993" s="396"/>
      <c r="S2993" s="466"/>
      <c r="T2993" s="170"/>
      <c r="U2993" s="110" t="s">
        <v>46</v>
      </c>
      <c r="V2993" s="110">
        <v>2010</v>
      </c>
      <c r="W2993" s="110" t="s">
        <v>12131</v>
      </c>
      <c r="X2993" s="269" t="s">
        <v>2736</v>
      </c>
      <c r="Y2993" s="397">
        <v>42200</v>
      </c>
      <c r="Z2993" s="110">
        <v>100</v>
      </c>
      <c r="AA2993" s="397">
        <v>42552</v>
      </c>
      <c r="AB2993" s="269"/>
      <c r="AC2993" s="269"/>
      <c r="AD2993" s="115" t="s">
        <v>18</v>
      </c>
      <c r="AE2993" s="269"/>
      <c r="AF2993" s="269"/>
      <c r="AG2993" s="115"/>
      <c r="AJ2993" s="1">
        <f t="shared" si="203"/>
        <v>0</v>
      </c>
      <c r="AK2993" s="1">
        <f t="shared" si="206"/>
        <v>0</v>
      </c>
    </row>
    <row r="2994" spans="1:37" ht="63" customHeight="1">
      <c r="A2994" s="179" t="s">
        <v>2467</v>
      </c>
      <c r="B2994" s="76" t="s">
        <v>19</v>
      </c>
      <c r="C2994" s="179"/>
      <c r="D2994" s="169">
        <v>42515</v>
      </c>
      <c r="E2994" s="251">
        <v>42515.395833333336</v>
      </c>
      <c r="F2994" s="169">
        <v>42515</v>
      </c>
      <c r="G2994" s="251">
        <v>42515.708333333336</v>
      </c>
      <c r="H2994" s="509">
        <f t="shared" si="205"/>
        <v>0.3125</v>
      </c>
      <c r="I2994" s="97">
        <v>1</v>
      </c>
      <c r="J2994" s="118"/>
      <c r="K2994" s="115"/>
      <c r="L2994" s="339" t="s">
        <v>12</v>
      </c>
      <c r="M2994" s="179" t="s">
        <v>439</v>
      </c>
      <c r="N2994" s="179">
        <v>0.4</v>
      </c>
      <c r="O2994" s="280" t="s">
        <v>2</v>
      </c>
      <c r="P2994" s="285" t="s">
        <v>4270</v>
      </c>
      <c r="Q2994" s="115" t="s">
        <v>4271</v>
      </c>
      <c r="R2994" s="396">
        <v>0.14699999999999999</v>
      </c>
      <c r="S2994" s="466"/>
      <c r="T2994" s="170">
        <f>R2994+S2994</f>
        <v>0.14699999999999999</v>
      </c>
      <c r="U2994" s="269"/>
      <c r="V2994" s="110">
        <v>2009</v>
      </c>
      <c r="W2994" s="110" t="s">
        <v>12132</v>
      </c>
      <c r="X2994" s="269"/>
      <c r="Y2994" s="110" t="s">
        <v>5978</v>
      </c>
      <c r="Z2994" s="110">
        <v>100</v>
      </c>
      <c r="AA2994" s="574" t="s">
        <v>5898</v>
      </c>
      <c r="AB2994" s="269"/>
      <c r="AC2994" s="269"/>
      <c r="AD2994" s="115" t="s">
        <v>18</v>
      </c>
      <c r="AE2994" s="269"/>
      <c r="AF2994" s="269"/>
      <c r="AG2994" s="115"/>
      <c r="AJ2994" s="1">
        <f t="shared" si="203"/>
        <v>0</v>
      </c>
      <c r="AK2994" s="1">
        <f t="shared" si="206"/>
        <v>-0.14699999999999999</v>
      </c>
    </row>
    <row r="2995" spans="1:37" ht="47.25" customHeight="1">
      <c r="A2995" s="179" t="s">
        <v>2467</v>
      </c>
      <c r="B2995" s="76" t="s">
        <v>19</v>
      </c>
      <c r="C2995" s="76"/>
      <c r="D2995" s="294">
        <v>42515</v>
      </c>
      <c r="E2995" s="251">
        <v>42515.458333333336</v>
      </c>
      <c r="F2995" s="294">
        <v>42516</v>
      </c>
      <c r="G2995" s="251">
        <v>42516.729166666664</v>
      </c>
      <c r="H2995" s="768">
        <f t="shared" ref="H2995:H3012" si="210">G2995-E2995</f>
        <v>1.2708333333284827</v>
      </c>
      <c r="I2995" s="76">
        <v>1</v>
      </c>
      <c r="J2995" s="296"/>
      <c r="K2995" s="296"/>
      <c r="L2995" s="115" t="s">
        <v>4</v>
      </c>
      <c r="M2995" s="83" t="s">
        <v>8</v>
      </c>
      <c r="N2995" s="179">
        <v>0.4</v>
      </c>
      <c r="O2995" s="179" t="s">
        <v>8</v>
      </c>
      <c r="P2995" s="295" t="s">
        <v>4272</v>
      </c>
      <c r="Q2995" s="115" t="s">
        <v>4273</v>
      </c>
      <c r="R2995" s="396">
        <f>0.845+0.382</f>
        <v>1.2269999999999999</v>
      </c>
      <c r="S2995" s="466"/>
      <c r="T2995" s="170">
        <f>R2995+S2995</f>
        <v>1.2269999999999999</v>
      </c>
      <c r="U2995" s="271"/>
      <c r="V2995" s="110">
        <v>1998</v>
      </c>
      <c r="W2995" s="110"/>
      <c r="X2995" s="269"/>
      <c r="Y2995" s="110" t="s">
        <v>5902</v>
      </c>
      <c r="Z2995" s="110">
        <v>100</v>
      </c>
      <c r="AA2995" s="111" t="s">
        <v>5931</v>
      </c>
      <c r="AB2995" s="269"/>
      <c r="AC2995" s="269"/>
      <c r="AD2995" s="115" t="s">
        <v>0</v>
      </c>
      <c r="AE2995" s="271"/>
      <c r="AF2995" s="271"/>
      <c r="AG2995" s="271" t="s">
        <v>4726</v>
      </c>
      <c r="AJ2995" s="1">
        <f t="shared" si="203"/>
        <v>0</v>
      </c>
      <c r="AK2995" s="1">
        <f t="shared" si="206"/>
        <v>-1.2269999999999999</v>
      </c>
    </row>
    <row r="2996" spans="1:37" ht="63" customHeight="1">
      <c r="A2996" s="179" t="s">
        <v>2467</v>
      </c>
      <c r="B2996" s="179" t="s">
        <v>19</v>
      </c>
      <c r="C2996" s="179"/>
      <c r="D2996" s="169">
        <v>42515</v>
      </c>
      <c r="E2996" s="446">
        <v>42515.875</v>
      </c>
      <c r="F2996" s="169">
        <v>42515</v>
      </c>
      <c r="G2996" s="446">
        <v>42515.9375</v>
      </c>
      <c r="H2996" s="624">
        <f t="shared" si="210"/>
        <v>6.25E-2</v>
      </c>
      <c r="I2996" s="97">
        <v>1</v>
      </c>
      <c r="J2996" s="118"/>
      <c r="K2996" s="115"/>
      <c r="L2996" s="339" t="s">
        <v>12</v>
      </c>
      <c r="M2996" s="179" t="s">
        <v>439</v>
      </c>
      <c r="N2996" s="179">
        <v>0.4</v>
      </c>
      <c r="O2996" s="280" t="s">
        <v>2</v>
      </c>
      <c r="P2996" s="179" t="s">
        <v>4274</v>
      </c>
      <c r="Q2996" s="115" t="s">
        <v>4275</v>
      </c>
      <c r="R2996" s="773"/>
      <c r="S2996" s="668"/>
      <c r="T2996" s="170"/>
      <c r="U2996" s="118"/>
      <c r="V2996" s="102">
        <v>1995</v>
      </c>
      <c r="W2996" s="102" t="s">
        <v>12133</v>
      </c>
      <c r="X2996" s="269"/>
      <c r="Y2996" s="844" t="s">
        <v>5888</v>
      </c>
      <c r="Z2996" s="102">
        <v>100</v>
      </c>
      <c r="AA2996" s="844" t="s">
        <v>5889</v>
      </c>
      <c r="AB2996" s="269"/>
      <c r="AC2996" s="269"/>
      <c r="AD2996" s="115" t="s">
        <v>18</v>
      </c>
      <c r="AE2996" s="560"/>
      <c r="AF2996" s="560"/>
      <c r="AG2996" s="115"/>
      <c r="AJ2996" s="1">
        <f t="shared" si="203"/>
        <v>0</v>
      </c>
      <c r="AK2996" s="1">
        <f t="shared" si="206"/>
        <v>0</v>
      </c>
    </row>
    <row r="2997" spans="1:37" ht="94.5" customHeight="1">
      <c r="A2997" s="179" t="s">
        <v>2467</v>
      </c>
      <c r="B2997" s="76" t="s">
        <v>19</v>
      </c>
      <c r="C2997" s="179"/>
      <c r="D2997" s="169">
        <v>42516</v>
      </c>
      <c r="E2997" s="251">
        <v>42516.666666666664</v>
      </c>
      <c r="F2997" s="169">
        <v>42517</v>
      </c>
      <c r="G2997" s="251">
        <v>42517.333321759259</v>
      </c>
      <c r="H2997" s="509">
        <f t="shared" si="210"/>
        <v>0.66665509259473765</v>
      </c>
      <c r="I2997" s="97">
        <v>1</v>
      </c>
      <c r="J2997" s="296"/>
      <c r="K2997" s="296"/>
      <c r="L2997" s="115" t="s">
        <v>4</v>
      </c>
      <c r="M2997" s="179" t="s">
        <v>8</v>
      </c>
      <c r="N2997" s="179">
        <v>0.4</v>
      </c>
      <c r="O2997" s="83" t="s">
        <v>8</v>
      </c>
      <c r="P2997" s="285" t="s">
        <v>4276</v>
      </c>
      <c r="Q2997" s="115" t="s">
        <v>4277</v>
      </c>
      <c r="R2997" s="396">
        <v>0.99199999999999999</v>
      </c>
      <c r="S2997" s="466"/>
      <c r="T2997" s="170">
        <f>R2997+S2997</f>
        <v>0.99199999999999999</v>
      </c>
      <c r="U2997" s="269"/>
      <c r="V2997" s="110"/>
      <c r="W2997" s="110"/>
      <c r="X2997" s="269"/>
      <c r="Y2997" s="110" t="s">
        <v>5902</v>
      </c>
      <c r="Z2997" s="110">
        <v>100</v>
      </c>
      <c r="AA2997" s="111" t="s">
        <v>5903</v>
      </c>
      <c r="AB2997" s="269"/>
      <c r="AC2997" s="269"/>
      <c r="AD2997" s="115" t="s">
        <v>0</v>
      </c>
      <c r="AE2997" s="269"/>
      <c r="AF2997" s="269"/>
      <c r="AG2997" s="271" t="s">
        <v>4726</v>
      </c>
      <c r="AJ2997" s="1">
        <f t="shared" si="203"/>
        <v>0</v>
      </c>
      <c r="AK2997" s="1">
        <f t="shared" si="206"/>
        <v>-0.99199999999999999</v>
      </c>
    </row>
    <row r="2998" spans="1:37" ht="189" customHeight="1">
      <c r="A2998" s="179" t="s">
        <v>2467</v>
      </c>
      <c r="B2998" s="76" t="s">
        <v>19</v>
      </c>
      <c r="C2998" s="179"/>
      <c r="D2998" s="169">
        <v>42516</v>
      </c>
      <c r="E2998" s="251">
        <v>42516.729861111111</v>
      </c>
      <c r="F2998" s="169">
        <v>42517</v>
      </c>
      <c r="G2998" s="251">
        <v>42517.666666666664</v>
      </c>
      <c r="H2998" s="509">
        <f t="shared" si="210"/>
        <v>0.93680555555329192</v>
      </c>
      <c r="I2998" s="97">
        <v>1</v>
      </c>
      <c r="J2998" s="118"/>
      <c r="K2998" s="115"/>
      <c r="L2998" s="339" t="s">
        <v>12</v>
      </c>
      <c r="M2998" s="285" t="s">
        <v>561</v>
      </c>
      <c r="N2998" s="179">
        <v>0.4</v>
      </c>
      <c r="O2998" s="280" t="s">
        <v>2</v>
      </c>
      <c r="P2998" s="285" t="s">
        <v>12134</v>
      </c>
      <c r="Q2998" s="115" t="s">
        <v>12135</v>
      </c>
      <c r="R2998" s="396">
        <f>0.583+0.322</f>
        <v>0.90500000000000003</v>
      </c>
      <c r="S2998" s="466"/>
      <c r="T2998" s="170">
        <f>R2998+S2998</f>
        <v>0.90500000000000003</v>
      </c>
      <c r="U2998" s="269"/>
      <c r="V2998" s="110"/>
      <c r="W2998" s="110"/>
      <c r="X2998" s="269"/>
      <c r="Y2998" s="110" t="s">
        <v>5902</v>
      </c>
      <c r="Z2998" s="110">
        <v>100</v>
      </c>
      <c r="AA2998" s="111" t="s">
        <v>5903</v>
      </c>
      <c r="AB2998" s="269"/>
      <c r="AC2998" s="269"/>
      <c r="AD2998" s="115" t="s">
        <v>18</v>
      </c>
      <c r="AE2998" s="269"/>
      <c r="AF2998" s="269"/>
      <c r="AG2998" s="115" t="s">
        <v>4726</v>
      </c>
      <c r="AJ2998" s="1">
        <f t="shared" si="203"/>
        <v>0</v>
      </c>
      <c r="AK2998" s="1">
        <f t="shared" si="206"/>
        <v>-0.90500000000000003</v>
      </c>
    </row>
    <row r="2999" spans="1:37" ht="126" customHeight="1">
      <c r="A2999" s="179" t="s">
        <v>2467</v>
      </c>
      <c r="B2999" s="76" t="s">
        <v>19</v>
      </c>
      <c r="C2999" s="179"/>
      <c r="D2999" s="169">
        <v>42517</v>
      </c>
      <c r="E2999" s="251">
        <v>42517.416666666664</v>
      </c>
      <c r="F2999" s="169">
        <v>42517</v>
      </c>
      <c r="G2999" s="251">
        <v>42517.666666666664</v>
      </c>
      <c r="H2999" s="509">
        <f t="shared" si="210"/>
        <v>0.25</v>
      </c>
      <c r="I2999" s="97">
        <v>1</v>
      </c>
      <c r="J2999" s="118"/>
      <c r="K2999" s="115"/>
      <c r="L2999" s="339" t="s">
        <v>12</v>
      </c>
      <c r="M2999" s="179" t="s">
        <v>561</v>
      </c>
      <c r="N2999" s="179">
        <v>0.4</v>
      </c>
      <c r="O2999" s="280" t="s">
        <v>2</v>
      </c>
      <c r="P2999" s="285" t="s">
        <v>12136</v>
      </c>
      <c r="Q2999" s="115" t="s">
        <v>12137</v>
      </c>
      <c r="R2999" s="396">
        <v>0.13200000000000001</v>
      </c>
      <c r="S2999" s="466"/>
      <c r="T2999" s="170">
        <f>R2999+S2999</f>
        <v>0.13200000000000001</v>
      </c>
      <c r="U2999" s="269"/>
      <c r="V2999" s="110"/>
      <c r="W2999" s="110"/>
      <c r="X2999" s="269"/>
      <c r="Y2999" s="110" t="s">
        <v>5888</v>
      </c>
      <c r="Z2999" s="110">
        <v>100</v>
      </c>
      <c r="AA2999" s="110" t="s">
        <v>5889</v>
      </c>
      <c r="AB2999" s="269"/>
      <c r="AC2999" s="269"/>
      <c r="AD2999" s="115" t="s">
        <v>18</v>
      </c>
      <c r="AE2999" s="269"/>
      <c r="AF2999" s="269"/>
      <c r="AG2999" s="115"/>
      <c r="AJ2999" s="1">
        <f t="shared" si="203"/>
        <v>0</v>
      </c>
      <c r="AK2999" s="1">
        <f t="shared" si="206"/>
        <v>-0.13200000000000001</v>
      </c>
    </row>
    <row r="3000" spans="1:37" ht="173.25" customHeight="1">
      <c r="A3000" s="179" t="s">
        <v>2467</v>
      </c>
      <c r="B3000" s="76" t="s">
        <v>19</v>
      </c>
      <c r="C3000" s="179"/>
      <c r="D3000" s="169">
        <v>42517</v>
      </c>
      <c r="E3000" s="251">
        <v>42517.333333333336</v>
      </c>
      <c r="F3000" s="169">
        <v>42517</v>
      </c>
      <c r="G3000" s="251">
        <v>42517.625</v>
      </c>
      <c r="H3000" s="509">
        <f t="shared" si="210"/>
        <v>0.29166666666424135</v>
      </c>
      <c r="I3000" s="97">
        <v>1</v>
      </c>
      <c r="J3000" s="118"/>
      <c r="K3000" s="115"/>
      <c r="L3000" s="339" t="s">
        <v>12</v>
      </c>
      <c r="M3000" s="179" t="s">
        <v>561</v>
      </c>
      <c r="N3000" s="179">
        <v>0.4</v>
      </c>
      <c r="O3000" s="280" t="s">
        <v>2</v>
      </c>
      <c r="P3000" s="285" t="s">
        <v>12138</v>
      </c>
      <c r="Q3000" s="115" t="s">
        <v>12139</v>
      </c>
      <c r="R3000" s="396">
        <v>0.122</v>
      </c>
      <c r="S3000" s="466"/>
      <c r="T3000" s="170">
        <f>R3000+S3000</f>
        <v>0.122</v>
      </c>
      <c r="U3000" s="269"/>
      <c r="V3000" s="83"/>
      <c r="W3000" s="83"/>
      <c r="X3000" s="269"/>
      <c r="Y3000" s="110" t="s">
        <v>5888</v>
      </c>
      <c r="Z3000" s="110">
        <v>100</v>
      </c>
      <c r="AA3000" s="110" t="s">
        <v>5889</v>
      </c>
      <c r="AB3000" s="269"/>
      <c r="AC3000" s="269"/>
      <c r="AD3000" s="115" t="s">
        <v>18</v>
      </c>
      <c r="AE3000" s="269"/>
      <c r="AF3000" s="269"/>
      <c r="AG3000" s="115"/>
      <c r="AJ3000" s="1">
        <f t="shared" si="203"/>
        <v>0</v>
      </c>
      <c r="AK3000" s="1">
        <f t="shared" si="206"/>
        <v>-0.122</v>
      </c>
    </row>
    <row r="3001" spans="1:37" ht="110.25" customHeight="1">
      <c r="A3001" s="179" t="s">
        <v>2467</v>
      </c>
      <c r="B3001" s="76" t="s">
        <v>19</v>
      </c>
      <c r="C3001" s="179"/>
      <c r="D3001" s="169">
        <v>42517</v>
      </c>
      <c r="E3001" s="251">
        <v>42517.645833333336</v>
      </c>
      <c r="F3001" s="169">
        <v>42517</v>
      </c>
      <c r="G3001" s="251">
        <v>42517.6875</v>
      </c>
      <c r="H3001" s="509">
        <f t="shared" si="210"/>
        <v>4.1666666664241347E-2</v>
      </c>
      <c r="I3001" s="97">
        <v>1</v>
      </c>
      <c r="J3001" s="118"/>
      <c r="K3001" s="115"/>
      <c r="L3001" s="339" t="s">
        <v>4</v>
      </c>
      <c r="M3001" s="179" t="s">
        <v>8</v>
      </c>
      <c r="N3001" s="179">
        <v>0.4</v>
      </c>
      <c r="O3001" s="280" t="s">
        <v>8</v>
      </c>
      <c r="P3001" s="285" t="s">
        <v>12140</v>
      </c>
      <c r="Q3001" s="115" t="s">
        <v>12141</v>
      </c>
      <c r="R3001" s="396"/>
      <c r="S3001" s="466"/>
      <c r="T3001" s="170"/>
      <c r="U3001" s="269"/>
      <c r="V3001" s="110"/>
      <c r="W3001" s="110"/>
      <c r="X3001" s="269"/>
      <c r="Y3001" s="110" t="s">
        <v>5902</v>
      </c>
      <c r="Z3001" s="110">
        <v>100</v>
      </c>
      <c r="AA3001" s="111" t="s">
        <v>5903</v>
      </c>
      <c r="AB3001" s="269"/>
      <c r="AC3001" s="269"/>
      <c r="AD3001" s="115" t="s">
        <v>0</v>
      </c>
      <c r="AE3001" s="271"/>
      <c r="AF3001" s="271"/>
      <c r="AG3001" s="269"/>
      <c r="AJ3001" s="1">
        <f t="shared" si="203"/>
        <v>0</v>
      </c>
      <c r="AK3001" s="1">
        <f t="shared" si="206"/>
        <v>0</v>
      </c>
    </row>
    <row r="3002" spans="1:37" ht="47.25" customHeight="1">
      <c r="A3002" s="179" t="s">
        <v>2467</v>
      </c>
      <c r="B3002" s="76" t="s">
        <v>19</v>
      </c>
      <c r="C3002" s="179"/>
      <c r="D3002" s="169">
        <v>42518</v>
      </c>
      <c r="E3002" s="251">
        <v>42518.604166666664</v>
      </c>
      <c r="F3002" s="169">
        <v>42518</v>
      </c>
      <c r="G3002" s="251">
        <v>42518.666666666664</v>
      </c>
      <c r="H3002" s="509">
        <f t="shared" si="210"/>
        <v>6.25E-2</v>
      </c>
      <c r="I3002" s="97">
        <v>1</v>
      </c>
      <c r="J3002" s="118"/>
      <c r="K3002" s="115"/>
      <c r="L3002" s="339" t="s">
        <v>12</v>
      </c>
      <c r="M3002" s="179" t="s">
        <v>561</v>
      </c>
      <c r="N3002" s="179">
        <v>0.4</v>
      </c>
      <c r="O3002" s="280" t="s">
        <v>2</v>
      </c>
      <c r="P3002" s="285" t="s">
        <v>12142</v>
      </c>
      <c r="Q3002" s="115" t="s">
        <v>5911</v>
      </c>
      <c r="R3002" s="396"/>
      <c r="S3002" s="466"/>
      <c r="T3002" s="170"/>
      <c r="U3002" s="269"/>
      <c r="V3002" s="110"/>
      <c r="W3002" s="110"/>
      <c r="X3002" s="269"/>
      <c r="Y3002" s="110" t="s">
        <v>12143</v>
      </c>
      <c r="Z3002" s="110">
        <v>100</v>
      </c>
      <c r="AA3002" s="110" t="s">
        <v>5931</v>
      </c>
      <c r="AB3002" s="269"/>
      <c r="AC3002" s="269"/>
      <c r="AD3002" s="115" t="s">
        <v>18</v>
      </c>
      <c r="AE3002" s="271"/>
      <c r="AF3002" s="271"/>
      <c r="AG3002" s="115"/>
      <c r="AH3002" s="16"/>
      <c r="AI3002" s="16"/>
      <c r="AJ3002" s="1">
        <f t="shared" si="203"/>
        <v>0</v>
      </c>
      <c r="AK3002" s="1">
        <f t="shared" si="206"/>
        <v>0</v>
      </c>
    </row>
    <row r="3003" spans="1:37" ht="94.5" customHeight="1">
      <c r="A3003" s="179" t="s">
        <v>2467</v>
      </c>
      <c r="B3003" s="76" t="s">
        <v>19</v>
      </c>
      <c r="C3003" s="179"/>
      <c r="D3003" s="169">
        <v>42519</v>
      </c>
      <c r="E3003" s="251">
        <v>42519.765277777777</v>
      </c>
      <c r="F3003" s="169">
        <v>42519</v>
      </c>
      <c r="G3003" s="251">
        <v>42519.786805555559</v>
      </c>
      <c r="H3003" s="509">
        <f t="shared" si="210"/>
        <v>2.1527777782466728E-2</v>
      </c>
      <c r="I3003" s="97">
        <v>9</v>
      </c>
      <c r="J3003" s="118"/>
      <c r="K3003" s="115"/>
      <c r="L3003" s="429" t="s">
        <v>4</v>
      </c>
      <c r="M3003" s="179"/>
      <c r="N3003" s="179">
        <v>0.4</v>
      </c>
      <c r="O3003" s="339" t="s">
        <v>2</v>
      </c>
      <c r="P3003" s="285" t="s">
        <v>12144</v>
      </c>
      <c r="Q3003" s="115" t="s">
        <v>12145</v>
      </c>
      <c r="R3003" s="396">
        <v>10</v>
      </c>
      <c r="S3003" s="466"/>
      <c r="T3003" s="170">
        <f>R3003+S3003</f>
        <v>10</v>
      </c>
      <c r="U3003" s="118"/>
      <c r="V3003" s="110"/>
      <c r="W3003" s="102"/>
      <c r="X3003" s="269"/>
      <c r="Y3003" s="110"/>
      <c r="Z3003" s="110"/>
      <c r="AA3003" s="110"/>
      <c r="AB3003" s="269"/>
      <c r="AC3003" s="269"/>
      <c r="AD3003" s="115" t="s">
        <v>25</v>
      </c>
      <c r="AE3003" s="115"/>
      <c r="AF3003" s="115"/>
      <c r="AG3003" s="115"/>
      <c r="AJ3003" s="1">
        <f t="shared" si="203"/>
        <v>0</v>
      </c>
      <c r="AK3003" s="1">
        <f t="shared" si="206"/>
        <v>-10</v>
      </c>
    </row>
    <row r="3004" spans="1:37" ht="78.75" customHeight="1">
      <c r="A3004" s="179" t="s">
        <v>2467</v>
      </c>
      <c r="B3004" s="76" t="s">
        <v>19</v>
      </c>
      <c r="C3004" s="179"/>
      <c r="D3004" s="169">
        <v>42520</v>
      </c>
      <c r="E3004" s="251">
        <v>42520.674305555556</v>
      </c>
      <c r="F3004" s="169">
        <v>42520</v>
      </c>
      <c r="G3004" s="251">
        <v>42520.770833333336</v>
      </c>
      <c r="H3004" s="509">
        <f t="shared" si="210"/>
        <v>9.6527777779556345E-2</v>
      </c>
      <c r="I3004" s="97">
        <v>1</v>
      </c>
      <c r="J3004" s="118"/>
      <c r="K3004" s="115"/>
      <c r="L3004" s="339" t="s">
        <v>12</v>
      </c>
      <c r="M3004" s="179" t="s">
        <v>439</v>
      </c>
      <c r="N3004" s="179">
        <v>0.4</v>
      </c>
      <c r="O3004" s="179" t="s">
        <v>2</v>
      </c>
      <c r="P3004" s="285" t="s">
        <v>6573</v>
      </c>
      <c r="Q3004" s="115" t="s">
        <v>12146</v>
      </c>
      <c r="R3004" s="396"/>
      <c r="S3004" s="466"/>
      <c r="T3004" s="170"/>
      <c r="U3004" s="110" t="s">
        <v>46</v>
      </c>
      <c r="V3004" s="110"/>
      <c r="W3004" s="110" t="s">
        <v>12132</v>
      </c>
      <c r="X3004" s="269"/>
      <c r="Y3004" s="363" t="s">
        <v>5978</v>
      </c>
      <c r="Z3004" s="110">
        <v>100</v>
      </c>
      <c r="AA3004" s="363" t="s">
        <v>5898</v>
      </c>
      <c r="AB3004" s="269"/>
      <c r="AC3004" s="269"/>
      <c r="AD3004" s="115" t="s">
        <v>18</v>
      </c>
      <c r="AE3004" s="115"/>
      <c r="AF3004" s="115"/>
      <c r="AG3004" s="115"/>
      <c r="AJ3004" s="1">
        <f t="shared" ref="AJ3004:AJ3067" si="211">T3004-S3004-R3004</f>
        <v>0</v>
      </c>
      <c r="AK3004" s="1">
        <f t="shared" si="206"/>
        <v>0</v>
      </c>
    </row>
    <row r="3005" spans="1:37" ht="47.25" customHeight="1">
      <c r="A3005" s="179" t="s">
        <v>2467</v>
      </c>
      <c r="B3005" s="76" t="s">
        <v>19</v>
      </c>
      <c r="C3005" s="179"/>
      <c r="D3005" s="169">
        <v>42521</v>
      </c>
      <c r="E3005" s="251">
        <v>42521.625</v>
      </c>
      <c r="F3005" s="169">
        <v>42522</v>
      </c>
      <c r="G3005" s="251">
        <v>42522.677083333336</v>
      </c>
      <c r="H3005" s="509">
        <f t="shared" si="210"/>
        <v>1.0520833333357587</v>
      </c>
      <c r="I3005" s="97">
        <v>1</v>
      </c>
      <c r="J3005" s="118"/>
      <c r="K3005" s="115"/>
      <c r="L3005" s="339" t="s">
        <v>12</v>
      </c>
      <c r="M3005" s="179" t="s">
        <v>561</v>
      </c>
      <c r="N3005" s="179">
        <v>0.4</v>
      </c>
      <c r="O3005" s="280" t="s">
        <v>2</v>
      </c>
      <c r="P3005" s="285" t="s">
        <v>5899</v>
      </c>
      <c r="Q3005" s="115" t="s">
        <v>12147</v>
      </c>
      <c r="R3005" s="396">
        <f>0.331+0.114</f>
        <v>0.44500000000000001</v>
      </c>
      <c r="S3005" s="466"/>
      <c r="T3005" s="170">
        <f t="shared" ref="T3005:T3012" si="212">R3005+S3005</f>
        <v>0.44500000000000001</v>
      </c>
      <c r="U3005" s="269"/>
      <c r="V3005" s="110">
        <v>1996</v>
      </c>
      <c r="W3005" s="110"/>
      <c r="X3005" s="269"/>
      <c r="Y3005" s="110" t="s">
        <v>5902</v>
      </c>
      <c r="Z3005" s="110">
        <v>100</v>
      </c>
      <c r="AA3005" s="363" t="s">
        <v>5903</v>
      </c>
      <c r="AB3005" s="269"/>
      <c r="AC3005" s="269"/>
      <c r="AD3005" s="115" t="s">
        <v>18</v>
      </c>
      <c r="AE3005" s="271"/>
      <c r="AF3005" s="271"/>
      <c r="AG3005" s="115" t="s">
        <v>4726</v>
      </c>
      <c r="AJ3005" s="1">
        <f t="shared" si="211"/>
        <v>0</v>
      </c>
      <c r="AK3005" s="1">
        <f t="shared" si="206"/>
        <v>-0.44500000000000001</v>
      </c>
    </row>
    <row r="3006" spans="1:37" ht="78.75" customHeight="1">
      <c r="A3006" s="179" t="s">
        <v>4411</v>
      </c>
      <c r="B3006" s="76" t="s">
        <v>19</v>
      </c>
      <c r="C3006" s="179"/>
      <c r="D3006" s="169">
        <v>42522</v>
      </c>
      <c r="E3006" s="251">
        <v>42522.333333333336</v>
      </c>
      <c r="F3006" s="169">
        <v>42522</v>
      </c>
      <c r="G3006" s="251">
        <v>42522.416666666664</v>
      </c>
      <c r="H3006" s="509">
        <f t="shared" si="210"/>
        <v>8.3333333328482695E-2</v>
      </c>
      <c r="I3006" s="97">
        <v>1</v>
      </c>
      <c r="J3006" s="118"/>
      <c r="K3006" s="115"/>
      <c r="L3006" s="339" t="s">
        <v>12</v>
      </c>
      <c r="M3006" s="179" t="s">
        <v>439</v>
      </c>
      <c r="N3006" s="179">
        <v>0.4</v>
      </c>
      <c r="O3006" s="280" t="s">
        <v>2</v>
      </c>
      <c r="P3006" s="285" t="s">
        <v>5886</v>
      </c>
      <c r="Q3006" s="115" t="s">
        <v>441</v>
      </c>
      <c r="R3006" s="396">
        <v>5.3999999999999999E-2</v>
      </c>
      <c r="S3006" s="466"/>
      <c r="T3006" s="170">
        <f t="shared" si="212"/>
        <v>5.3999999999999999E-2</v>
      </c>
      <c r="U3006" s="110" t="s">
        <v>46</v>
      </c>
      <c r="V3006" s="110">
        <v>1975</v>
      </c>
      <c r="W3006" s="110" t="s">
        <v>5887</v>
      </c>
      <c r="X3006" s="269"/>
      <c r="Y3006" s="110" t="s">
        <v>5888</v>
      </c>
      <c r="Z3006" s="110">
        <v>100</v>
      </c>
      <c r="AA3006" s="110" t="s">
        <v>5889</v>
      </c>
      <c r="AB3006" s="269"/>
      <c r="AC3006" s="269"/>
      <c r="AD3006" s="115" t="s">
        <v>18</v>
      </c>
      <c r="AE3006" s="271"/>
      <c r="AF3006" s="271"/>
      <c r="AG3006" s="115"/>
      <c r="AJ3006" s="1">
        <f t="shared" si="211"/>
        <v>0</v>
      </c>
      <c r="AK3006" s="1">
        <f t="shared" si="206"/>
        <v>-5.3999999999999999E-2</v>
      </c>
    </row>
    <row r="3007" spans="1:37" ht="94.5" customHeight="1">
      <c r="A3007" s="179" t="s">
        <v>4411</v>
      </c>
      <c r="B3007" s="76" t="s">
        <v>19</v>
      </c>
      <c r="C3007" s="179"/>
      <c r="D3007" s="169">
        <v>42523</v>
      </c>
      <c r="E3007" s="251">
        <v>42523.333333333336</v>
      </c>
      <c r="F3007" s="169">
        <v>42523</v>
      </c>
      <c r="G3007" s="251">
        <v>42523.587500000001</v>
      </c>
      <c r="H3007" s="509">
        <f t="shared" si="210"/>
        <v>0.25416666666569654</v>
      </c>
      <c r="I3007" s="97">
        <v>1</v>
      </c>
      <c r="J3007" s="118"/>
      <c r="K3007" s="115"/>
      <c r="L3007" s="339" t="s">
        <v>12</v>
      </c>
      <c r="M3007" s="179" t="s">
        <v>439</v>
      </c>
      <c r="N3007" s="179">
        <v>0.4</v>
      </c>
      <c r="O3007" s="280" t="s">
        <v>2</v>
      </c>
      <c r="P3007" s="285" t="s">
        <v>5890</v>
      </c>
      <c r="Q3007" s="115" t="s">
        <v>5891</v>
      </c>
      <c r="R3007" s="396">
        <v>0.17799999999999999</v>
      </c>
      <c r="S3007" s="466"/>
      <c r="T3007" s="170">
        <f t="shared" si="212"/>
        <v>0.17799999999999999</v>
      </c>
      <c r="U3007" s="110" t="s">
        <v>46</v>
      </c>
      <c r="V3007" s="110">
        <v>2000</v>
      </c>
      <c r="W3007" s="110" t="s">
        <v>439</v>
      </c>
      <c r="X3007" s="269"/>
      <c r="Y3007" s="110" t="s">
        <v>5888</v>
      </c>
      <c r="Z3007" s="110">
        <v>100</v>
      </c>
      <c r="AA3007" s="111" t="s">
        <v>5892</v>
      </c>
      <c r="AB3007" s="269"/>
      <c r="AC3007" s="269"/>
      <c r="AD3007" s="115" t="s">
        <v>18</v>
      </c>
      <c r="AE3007" s="271"/>
      <c r="AF3007" s="271"/>
      <c r="AG3007" s="269"/>
      <c r="AJ3007" s="1">
        <f t="shared" si="211"/>
        <v>0</v>
      </c>
      <c r="AK3007" s="1">
        <f t="shared" si="206"/>
        <v>-0.17799999999999999</v>
      </c>
    </row>
    <row r="3008" spans="1:37" ht="78.75" customHeight="1">
      <c r="A3008" s="179" t="s">
        <v>4411</v>
      </c>
      <c r="B3008" s="76" t="s">
        <v>19</v>
      </c>
      <c r="C3008" s="179"/>
      <c r="D3008" s="169">
        <v>42523</v>
      </c>
      <c r="E3008" s="251">
        <v>42523.354166666664</v>
      </c>
      <c r="F3008" s="169">
        <v>42523</v>
      </c>
      <c r="G3008" s="251">
        <v>42523.4375</v>
      </c>
      <c r="H3008" s="509">
        <f t="shared" si="210"/>
        <v>8.3333333335758653E-2</v>
      </c>
      <c r="I3008" s="97">
        <v>1</v>
      </c>
      <c r="J3008" s="118"/>
      <c r="K3008" s="115"/>
      <c r="L3008" s="339" t="s">
        <v>12</v>
      </c>
      <c r="M3008" s="179" t="s">
        <v>439</v>
      </c>
      <c r="N3008" s="179">
        <v>0.4</v>
      </c>
      <c r="O3008" s="280" t="s">
        <v>2</v>
      </c>
      <c r="P3008" s="285" t="s">
        <v>5893</v>
      </c>
      <c r="Q3008" s="115" t="s">
        <v>441</v>
      </c>
      <c r="R3008" s="396">
        <v>6.4000000000000001E-2</v>
      </c>
      <c r="S3008" s="466"/>
      <c r="T3008" s="170">
        <f t="shared" si="212"/>
        <v>6.4000000000000001E-2</v>
      </c>
      <c r="U3008" s="110" t="s">
        <v>46</v>
      </c>
      <c r="V3008" s="110">
        <v>1994</v>
      </c>
      <c r="W3008" s="110" t="s">
        <v>5894</v>
      </c>
      <c r="X3008" s="269"/>
      <c r="Y3008" s="110" t="s">
        <v>5895</v>
      </c>
      <c r="Z3008" s="110">
        <v>100</v>
      </c>
      <c r="AA3008" s="110" t="s">
        <v>5892</v>
      </c>
      <c r="AB3008" s="269"/>
      <c r="AC3008" s="269"/>
      <c r="AD3008" s="115" t="s">
        <v>18</v>
      </c>
      <c r="AE3008" s="271"/>
      <c r="AF3008" s="271"/>
      <c r="AG3008" s="115"/>
      <c r="AJ3008" s="1">
        <f t="shared" si="211"/>
        <v>0</v>
      </c>
      <c r="AK3008" s="1">
        <f t="shared" si="206"/>
        <v>-6.4000000000000001E-2</v>
      </c>
    </row>
    <row r="3009" spans="1:37" ht="63" customHeight="1">
      <c r="A3009" s="179" t="s">
        <v>4411</v>
      </c>
      <c r="B3009" s="76" t="s">
        <v>19</v>
      </c>
      <c r="C3009" s="179"/>
      <c r="D3009" s="169">
        <v>42525</v>
      </c>
      <c r="E3009" s="251">
        <v>42525.25</v>
      </c>
      <c r="F3009" s="169">
        <v>42537</v>
      </c>
      <c r="G3009" s="251">
        <v>42537.645833333336</v>
      </c>
      <c r="H3009" s="509">
        <f t="shared" si="210"/>
        <v>12.395833333335759</v>
      </c>
      <c r="I3009" s="97">
        <v>5</v>
      </c>
      <c r="J3009" s="118"/>
      <c r="K3009" s="115"/>
      <c r="L3009" s="339" t="s">
        <v>4</v>
      </c>
      <c r="M3009" s="179" t="s">
        <v>8</v>
      </c>
      <c r="N3009" s="179">
        <v>0.4</v>
      </c>
      <c r="O3009" s="280" t="s">
        <v>8</v>
      </c>
      <c r="P3009" s="285" t="s">
        <v>5893</v>
      </c>
      <c r="Q3009" s="115" t="s">
        <v>5896</v>
      </c>
      <c r="R3009" s="396">
        <f>0.165+1.604+1.56+1.56+1.689+1.56+1.614+1.56+1.56+1.56+1.56+1.56+0.488</f>
        <v>18.040000000000003</v>
      </c>
      <c r="S3009" s="466"/>
      <c r="T3009" s="170">
        <f t="shared" si="212"/>
        <v>18.040000000000003</v>
      </c>
      <c r="U3009" s="110" t="s">
        <v>47</v>
      </c>
      <c r="V3009" s="110">
        <v>1994</v>
      </c>
      <c r="W3009" s="110" t="s">
        <v>5897</v>
      </c>
      <c r="X3009" s="269"/>
      <c r="Y3009" s="110" t="s">
        <v>5888</v>
      </c>
      <c r="Z3009" s="110">
        <v>100</v>
      </c>
      <c r="AA3009" s="110" t="s">
        <v>5898</v>
      </c>
      <c r="AB3009" s="269"/>
      <c r="AC3009" s="269"/>
      <c r="AD3009" s="115" t="s">
        <v>0</v>
      </c>
      <c r="AE3009" s="115"/>
      <c r="AF3009" s="115"/>
      <c r="AG3009" s="115" t="s">
        <v>4726</v>
      </c>
      <c r="AJ3009" s="1">
        <f t="shared" si="211"/>
        <v>0</v>
      </c>
      <c r="AK3009" s="1">
        <f t="shared" si="206"/>
        <v>-18.040000000000003</v>
      </c>
    </row>
    <row r="3010" spans="1:37" ht="110.25" customHeight="1">
      <c r="A3010" s="179" t="s">
        <v>4411</v>
      </c>
      <c r="B3010" s="76" t="s">
        <v>19</v>
      </c>
      <c r="C3010" s="179"/>
      <c r="D3010" s="169">
        <v>42525</v>
      </c>
      <c r="E3010" s="251">
        <v>42525.465277777781</v>
      </c>
      <c r="F3010" s="169">
        <v>42526</v>
      </c>
      <c r="G3010" s="251">
        <v>42526.5</v>
      </c>
      <c r="H3010" s="509">
        <f t="shared" si="210"/>
        <v>1.0347222222189885</v>
      </c>
      <c r="I3010" s="97">
        <v>1</v>
      </c>
      <c r="J3010" s="118"/>
      <c r="K3010" s="115"/>
      <c r="L3010" s="339" t="s">
        <v>12</v>
      </c>
      <c r="M3010" s="179" t="s">
        <v>561</v>
      </c>
      <c r="N3010" s="179">
        <v>0.4</v>
      </c>
      <c r="O3010" s="280" t="s">
        <v>2</v>
      </c>
      <c r="P3010" s="285" t="s">
        <v>5899</v>
      </c>
      <c r="Q3010" s="115" t="s">
        <v>5900</v>
      </c>
      <c r="R3010" s="396">
        <f>0.287+0.055</f>
        <v>0.34199999999999997</v>
      </c>
      <c r="S3010" s="466"/>
      <c r="T3010" s="170">
        <f t="shared" si="212"/>
        <v>0.34199999999999997</v>
      </c>
      <c r="U3010" s="269"/>
      <c r="V3010" s="110">
        <v>1996</v>
      </c>
      <c r="W3010" s="110" t="s">
        <v>5901</v>
      </c>
      <c r="X3010" s="269"/>
      <c r="Y3010" s="110" t="s">
        <v>5902</v>
      </c>
      <c r="Z3010" s="110">
        <v>100</v>
      </c>
      <c r="AA3010" s="363" t="s">
        <v>5903</v>
      </c>
      <c r="AB3010" s="269"/>
      <c r="AC3010" s="269"/>
      <c r="AD3010" s="115" t="s">
        <v>18</v>
      </c>
      <c r="AE3010" s="271"/>
      <c r="AF3010" s="271"/>
      <c r="AG3010" s="115" t="s">
        <v>4726</v>
      </c>
      <c r="AJ3010" s="1">
        <f t="shared" si="211"/>
        <v>0</v>
      </c>
      <c r="AK3010" s="1">
        <f t="shared" si="206"/>
        <v>-0.34199999999999997</v>
      </c>
    </row>
    <row r="3011" spans="1:37" ht="94.5" customHeight="1">
      <c r="A3011" s="179" t="s">
        <v>4411</v>
      </c>
      <c r="B3011" s="76" t="s">
        <v>19</v>
      </c>
      <c r="C3011" s="179"/>
      <c r="D3011" s="169">
        <v>42525</v>
      </c>
      <c r="E3011" s="251">
        <v>42525.465277777781</v>
      </c>
      <c r="F3011" s="169">
        <v>42525</v>
      </c>
      <c r="G3011" s="251">
        <v>42525.645833333336</v>
      </c>
      <c r="H3011" s="509">
        <f t="shared" si="210"/>
        <v>0.18055555555474712</v>
      </c>
      <c r="I3011" s="97">
        <v>1</v>
      </c>
      <c r="J3011" s="118"/>
      <c r="K3011" s="115"/>
      <c r="L3011" s="339" t="s">
        <v>12</v>
      </c>
      <c r="M3011" s="179" t="s">
        <v>439</v>
      </c>
      <c r="N3011" s="179">
        <v>0.4</v>
      </c>
      <c r="O3011" s="280" t="s">
        <v>2</v>
      </c>
      <c r="P3011" s="285" t="s">
        <v>5904</v>
      </c>
      <c r="Q3011" s="115" t="s">
        <v>441</v>
      </c>
      <c r="R3011" s="396">
        <f>0.174+0.07</f>
        <v>0.24399999999999999</v>
      </c>
      <c r="S3011" s="466"/>
      <c r="T3011" s="170">
        <f t="shared" si="212"/>
        <v>0.24399999999999999</v>
      </c>
      <c r="U3011" s="110" t="s">
        <v>46</v>
      </c>
      <c r="V3011" s="110">
        <v>1995</v>
      </c>
      <c r="W3011" s="110" t="s">
        <v>5905</v>
      </c>
      <c r="X3011" s="269"/>
      <c r="Y3011" s="110" t="s">
        <v>5902</v>
      </c>
      <c r="Z3011" s="110">
        <v>100</v>
      </c>
      <c r="AA3011" s="574" t="s">
        <v>5903</v>
      </c>
      <c r="AB3011" s="269"/>
      <c r="AC3011" s="269"/>
      <c r="AD3011" s="115" t="s">
        <v>18</v>
      </c>
      <c r="AE3011" s="115"/>
      <c r="AF3011" s="115"/>
      <c r="AG3011" s="115"/>
      <c r="AJ3011" s="1">
        <f t="shared" si="211"/>
        <v>0</v>
      </c>
      <c r="AK3011" s="1">
        <f t="shared" si="206"/>
        <v>-0.24399999999999999</v>
      </c>
    </row>
    <row r="3012" spans="1:37" ht="31.5" customHeight="1">
      <c r="A3012" s="179" t="s">
        <v>4411</v>
      </c>
      <c r="B3012" s="76" t="s">
        <v>19</v>
      </c>
      <c r="C3012" s="179"/>
      <c r="D3012" s="613">
        <v>42525</v>
      </c>
      <c r="E3012" s="176">
        <v>42525.465277777781</v>
      </c>
      <c r="F3012" s="169">
        <v>42526</v>
      </c>
      <c r="G3012" s="251">
        <v>42526.520833333336</v>
      </c>
      <c r="H3012" s="509">
        <f t="shared" si="210"/>
        <v>1.0555555555547471</v>
      </c>
      <c r="I3012" s="97">
        <v>1</v>
      </c>
      <c r="J3012" s="118"/>
      <c r="K3012" s="115"/>
      <c r="L3012" s="339" t="s">
        <v>12</v>
      </c>
      <c r="M3012" s="179" t="s">
        <v>561</v>
      </c>
      <c r="N3012" s="179">
        <v>0.4</v>
      </c>
      <c r="O3012" s="280" t="s">
        <v>2</v>
      </c>
      <c r="P3012" s="285" t="s">
        <v>5906</v>
      </c>
      <c r="Q3012" s="115" t="s">
        <v>5907</v>
      </c>
      <c r="R3012" s="396">
        <f>0.135+0.029</f>
        <v>0.16400000000000001</v>
      </c>
      <c r="S3012" s="466"/>
      <c r="T3012" s="170">
        <f t="shared" si="212"/>
        <v>0.16400000000000001</v>
      </c>
      <c r="U3012" s="269"/>
      <c r="V3012" s="110">
        <v>1993</v>
      </c>
      <c r="W3012" s="110" t="s">
        <v>5908</v>
      </c>
      <c r="X3012" s="269"/>
      <c r="Y3012" s="111" t="s">
        <v>5909</v>
      </c>
      <c r="Z3012" s="110">
        <v>100</v>
      </c>
      <c r="AA3012" s="111" t="s">
        <v>5892</v>
      </c>
      <c r="AB3012" s="269"/>
      <c r="AC3012" s="269"/>
      <c r="AD3012" s="115" t="s">
        <v>18</v>
      </c>
      <c r="AE3012" s="271"/>
      <c r="AF3012" s="271"/>
      <c r="AG3012" s="115" t="s">
        <v>4726</v>
      </c>
      <c r="AJ3012" s="1">
        <f t="shared" si="211"/>
        <v>0</v>
      </c>
      <c r="AK3012" s="1">
        <f t="shared" si="206"/>
        <v>-0.16400000000000001</v>
      </c>
    </row>
    <row r="3013" spans="1:37" ht="78.75" customHeight="1">
      <c r="A3013" s="179" t="s">
        <v>1052</v>
      </c>
      <c r="B3013" s="76" t="s">
        <v>13</v>
      </c>
      <c r="C3013" s="179" t="s">
        <v>140</v>
      </c>
      <c r="D3013" s="169">
        <v>42451</v>
      </c>
      <c r="E3013" s="176">
        <v>0.25763888888888892</v>
      </c>
      <c r="F3013" s="169">
        <v>42451</v>
      </c>
      <c r="G3013" s="176">
        <v>0.34375</v>
      </c>
      <c r="H3013" s="251">
        <v>8.6111111111111124E-2</v>
      </c>
      <c r="I3013" s="97">
        <v>1</v>
      </c>
      <c r="J3013" s="102" t="s">
        <v>141</v>
      </c>
      <c r="K3013" s="179" t="s">
        <v>141</v>
      </c>
      <c r="L3013" s="280" t="s">
        <v>12</v>
      </c>
      <c r="M3013" s="179" t="s">
        <v>1791</v>
      </c>
      <c r="N3013" s="179">
        <v>0.4</v>
      </c>
      <c r="O3013" s="280" t="s">
        <v>2</v>
      </c>
      <c r="P3013" s="285" t="s">
        <v>1792</v>
      </c>
      <c r="Q3013" s="179" t="s">
        <v>1793</v>
      </c>
      <c r="R3013" s="295">
        <v>3.6</v>
      </c>
      <c r="S3013" s="151">
        <v>0.6</v>
      </c>
      <c r="T3013" s="179">
        <v>4.2</v>
      </c>
      <c r="U3013" s="110" t="s">
        <v>1</v>
      </c>
      <c r="V3013" s="110" t="s">
        <v>141</v>
      </c>
      <c r="W3013" s="110" t="s">
        <v>141</v>
      </c>
      <c r="X3013" s="110" t="s">
        <v>141</v>
      </c>
      <c r="Y3013" s="110" t="s">
        <v>141</v>
      </c>
      <c r="Z3013" s="110" t="s">
        <v>141</v>
      </c>
      <c r="AA3013" s="110" t="s">
        <v>141</v>
      </c>
      <c r="AB3013" s="110" t="s">
        <v>141</v>
      </c>
      <c r="AC3013" s="110" t="s">
        <v>141</v>
      </c>
      <c r="AD3013" s="115" t="s">
        <v>23</v>
      </c>
      <c r="AE3013" s="65" t="s">
        <v>141</v>
      </c>
      <c r="AF3013" s="65" t="s">
        <v>141</v>
      </c>
      <c r="AG3013" s="179"/>
      <c r="AJ3013" s="1">
        <f t="shared" si="211"/>
        <v>0</v>
      </c>
    </row>
    <row r="3014" spans="1:37" ht="126" customHeight="1">
      <c r="A3014" s="179" t="s">
        <v>4411</v>
      </c>
      <c r="B3014" s="76" t="s">
        <v>19</v>
      </c>
      <c r="C3014" s="179"/>
      <c r="D3014" s="169">
        <v>42525</v>
      </c>
      <c r="E3014" s="496">
        <v>42525.854166666664</v>
      </c>
      <c r="F3014" s="169">
        <v>42525</v>
      </c>
      <c r="G3014" s="496">
        <v>42525.958333333336</v>
      </c>
      <c r="H3014" s="509">
        <f t="shared" ref="H3014:H3045" si="213">G3014-E3014</f>
        <v>0.10416666667151731</v>
      </c>
      <c r="I3014" s="97">
        <v>1</v>
      </c>
      <c r="J3014" s="118"/>
      <c r="K3014" s="115"/>
      <c r="L3014" s="339" t="s">
        <v>12</v>
      </c>
      <c r="M3014" s="179" t="s">
        <v>561</v>
      </c>
      <c r="N3014" s="179">
        <v>0.4</v>
      </c>
      <c r="O3014" s="280" t="s">
        <v>2</v>
      </c>
      <c r="P3014" s="285" t="s">
        <v>5912</v>
      </c>
      <c r="Q3014" s="115" t="s">
        <v>5913</v>
      </c>
      <c r="R3014" s="396">
        <v>8.1000000000000003E-2</v>
      </c>
      <c r="S3014" s="466"/>
      <c r="T3014" s="170">
        <f>R3014+S3014</f>
        <v>8.1000000000000003E-2</v>
      </c>
      <c r="U3014" s="110" t="s">
        <v>46</v>
      </c>
      <c r="V3014" s="110">
        <v>1991</v>
      </c>
      <c r="W3014" s="110" t="s">
        <v>5914</v>
      </c>
      <c r="X3014" s="269"/>
      <c r="Y3014" s="110" t="s">
        <v>5895</v>
      </c>
      <c r="Z3014" s="110">
        <v>100</v>
      </c>
      <c r="AA3014" s="111" t="s">
        <v>5892</v>
      </c>
      <c r="AB3014" s="269"/>
      <c r="AC3014" s="269"/>
      <c r="AD3014" s="115" t="s">
        <v>18</v>
      </c>
      <c r="AE3014" s="269"/>
      <c r="AF3014" s="269"/>
      <c r="AG3014" s="115"/>
      <c r="AJ3014" s="1">
        <f t="shared" si="211"/>
        <v>0</v>
      </c>
      <c r="AK3014" s="1">
        <f t="shared" ref="AK3014:AK3045" si="214">AJ3014-T3014</f>
        <v>-8.1000000000000003E-2</v>
      </c>
    </row>
    <row r="3015" spans="1:37" ht="78.75" customHeight="1">
      <c r="A3015" s="179" t="s">
        <v>4411</v>
      </c>
      <c r="B3015" s="76" t="s">
        <v>19</v>
      </c>
      <c r="C3015" s="179"/>
      <c r="D3015" s="169">
        <v>42525</v>
      </c>
      <c r="E3015" s="496">
        <v>42525.368055555555</v>
      </c>
      <c r="F3015" s="169">
        <v>42525</v>
      </c>
      <c r="G3015" s="496">
        <v>42525.427083333336</v>
      </c>
      <c r="H3015" s="509">
        <f t="shared" si="213"/>
        <v>5.9027777781011537E-2</v>
      </c>
      <c r="I3015" s="97">
        <v>83</v>
      </c>
      <c r="J3015" s="118"/>
      <c r="K3015" s="115"/>
      <c r="L3015" s="339" t="s">
        <v>4</v>
      </c>
      <c r="M3015" s="179" t="s">
        <v>8</v>
      </c>
      <c r="N3015" s="179" t="s">
        <v>3</v>
      </c>
      <c r="O3015" s="280" t="s">
        <v>8</v>
      </c>
      <c r="P3015" s="285" t="s">
        <v>5915</v>
      </c>
      <c r="Q3015" s="115" t="s">
        <v>5916</v>
      </c>
      <c r="R3015" s="396">
        <v>2.089</v>
      </c>
      <c r="S3015" s="466"/>
      <c r="T3015" s="170">
        <f>R3015+S3015</f>
        <v>2.089</v>
      </c>
      <c r="U3015" s="110" t="s">
        <v>29</v>
      </c>
      <c r="V3015" s="110">
        <v>1955</v>
      </c>
      <c r="W3015" s="110" t="s">
        <v>2861</v>
      </c>
      <c r="X3015" s="269"/>
      <c r="Y3015" s="110" t="s">
        <v>5902</v>
      </c>
      <c r="Z3015" s="110">
        <v>100</v>
      </c>
      <c r="AA3015" s="110" t="s">
        <v>5903</v>
      </c>
      <c r="AB3015" s="269"/>
      <c r="AC3015" s="269"/>
      <c r="AD3015" s="115" t="s">
        <v>0</v>
      </c>
      <c r="AE3015" s="271"/>
      <c r="AF3015" s="271"/>
      <c r="AG3015" s="115"/>
      <c r="AJ3015" s="1">
        <f t="shared" si="211"/>
        <v>0</v>
      </c>
      <c r="AK3015" s="1">
        <f t="shared" si="214"/>
        <v>-2.089</v>
      </c>
    </row>
    <row r="3016" spans="1:37" ht="31.5" customHeight="1">
      <c r="A3016" s="179" t="s">
        <v>4411</v>
      </c>
      <c r="B3016" s="76" t="s">
        <v>19</v>
      </c>
      <c r="C3016" s="179"/>
      <c r="D3016" s="169">
        <v>42525</v>
      </c>
      <c r="E3016" s="496">
        <v>42525.833333333336</v>
      </c>
      <c r="F3016" s="169">
        <v>42525</v>
      </c>
      <c r="G3016" s="496">
        <v>42525.916666666664</v>
      </c>
      <c r="H3016" s="509">
        <f t="shared" si="213"/>
        <v>8.3333333328482695E-2</v>
      </c>
      <c r="I3016" s="97">
        <v>2</v>
      </c>
      <c r="J3016" s="118"/>
      <c r="K3016" s="115"/>
      <c r="L3016" s="339" t="s">
        <v>4</v>
      </c>
      <c r="M3016" s="179" t="s">
        <v>8</v>
      </c>
      <c r="N3016" s="179">
        <v>0.4</v>
      </c>
      <c r="O3016" s="280" t="s">
        <v>8</v>
      </c>
      <c r="P3016" s="285" t="s">
        <v>5917</v>
      </c>
      <c r="Q3016" s="115" t="s">
        <v>5918</v>
      </c>
      <c r="R3016" s="396">
        <v>0.54500000000000004</v>
      </c>
      <c r="S3016" s="466"/>
      <c r="T3016" s="170">
        <f>R3016+S3016</f>
        <v>0.54500000000000004</v>
      </c>
      <c r="U3016" s="110" t="s">
        <v>29</v>
      </c>
      <c r="V3016" s="110">
        <v>1997</v>
      </c>
      <c r="W3016" s="110" t="s">
        <v>5919</v>
      </c>
      <c r="X3016" s="269"/>
      <c r="Y3016" s="363" t="s">
        <v>5920</v>
      </c>
      <c r="Z3016" s="110">
        <v>100</v>
      </c>
      <c r="AA3016" s="110" t="s">
        <v>5921</v>
      </c>
      <c r="AB3016" s="269"/>
      <c r="AC3016" s="269"/>
      <c r="AD3016" s="115" t="s">
        <v>0</v>
      </c>
      <c r="AE3016" s="271"/>
      <c r="AF3016" s="271"/>
      <c r="AG3016" s="115"/>
      <c r="AJ3016" s="1">
        <f t="shared" si="211"/>
        <v>0</v>
      </c>
      <c r="AK3016" s="1">
        <f t="shared" si="214"/>
        <v>-0.54500000000000004</v>
      </c>
    </row>
    <row r="3017" spans="1:37" ht="78.75" customHeight="1">
      <c r="A3017" s="179" t="s">
        <v>4411</v>
      </c>
      <c r="B3017" s="76" t="s">
        <v>19</v>
      </c>
      <c r="C3017" s="179"/>
      <c r="D3017" s="169">
        <v>42525</v>
      </c>
      <c r="E3017" s="508">
        <v>42525.833333333336</v>
      </c>
      <c r="F3017" s="169">
        <v>42526</v>
      </c>
      <c r="G3017" s="251">
        <v>42526.395833333336</v>
      </c>
      <c r="H3017" s="509">
        <f t="shared" si="213"/>
        <v>0.5625</v>
      </c>
      <c r="I3017" s="97">
        <v>1</v>
      </c>
      <c r="J3017" s="118"/>
      <c r="K3017" s="115"/>
      <c r="L3017" s="115" t="s">
        <v>12</v>
      </c>
      <c r="M3017" s="179" t="s">
        <v>439</v>
      </c>
      <c r="N3017" s="179">
        <v>0.4</v>
      </c>
      <c r="O3017" s="280" t="s">
        <v>2</v>
      </c>
      <c r="P3017" s="285" t="s">
        <v>5922</v>
      </c>
      <c r="Q3017" s="115" t="s">
        <v>5923</v>
      </c>
      <c r="R3017" s="396">
        <f>3.077+0.385</f>
        <v>3.4619999999999997</v>
      </c>
      <c r="S3017" s="466"/>
      <c r="T3017" s="170">
        <f>R3017+S3017</f>
        <v>3.4619999999999997</v>
      </c>
      <c r="U3017" s="65" t="s">
        <v>46</v>
      </c>
      <c r="V3017" s="110">
        <v>2010</v>
      </c>
      <c r="W3017" s="110" t="s">
        <v>5924</v>
      </c>
      <c r="X3017" s="269"/>
      <c r="Y3017" s="110" t="s">
        <v>5925</v>
      </c>
      <c r="Z3017" s="110">
        <v>100</v>
      </c>
      <c r="AA3017" s="111" t="s">
        <v>5926</v>
      </c>
      <c r="AB3017" s="269"/>
      <c r="AC3017" s="269"/>
      <c r="AD3017" s="115" t="s">
        <v>18</v>
      </c>
      <c r="AE3017" s="271"/>
      <c r="AF3017" s="271"/>
      <c r="AG3017" s="115" t="s">
        <v>4726</v>
      </c>
      <c r="AJ3017" s="1">
        <f t="shared" si="211"/>
        <v>0</v>
      </c>
      <c r="AK3017" s="1">
        <f t="shared" si="214"/>
        <v>-3.4619999999999997</v>
      </c>
    </row>
    <row r="3018" spans="1:37" ht="47.25" customHeight="1">
      <c r="A3018" s="179" t="s">
        <v>4411</v>
      </c>
      <c r="B3018" s="76" t="s">
        <v>19</v>
      </c>
      <c r="C3018" s="179"/>
      <c r="D3018" s="169">
        <v>42528</v>
      </c>
      <c r="E3018" s="496">
        <v>42528.166666666664</v>
      </c>
      <c r="F3018" s="169">
        <v>42528</v>
      </c>
      <c r="G3018" s="496">
        <v>42528.25</v>
      </c>
      <c r="H3018" s="509">
        <f t="shared" si="213"/>
        <v>8.3333333335758653E-2</v>
      </c>
      <c r="I3018" s="97">
        <v>1</v>
      </c>
      <c r="J3018" s="118"/>
      <c r="K3018" s="115"/>
      <c r="L3018" s="339" t="s">
        <v>12</v>
      </c>
      <c r="M3018" s="179" t="s">
        <v>439</v>
      </c>
      <c r="N3018" s="179">
        <v>0.4</v>
      </c>
      <c r="O3018" s="280" t="s">
        <v>2</v>
      </c>
      <c r="P3018" s="285" t="s">
        <v>5927</v>
      </c>
      <c r="Q3018" s="115" t="s">
        <v>5913</v>
      </c>
      <c r="R3018" s="396"/>
      <c r="S3018" s="466"/>
      <c r="T3018" s="170"/>
      <c r="U3018" s="110" t="s">
        <v>46</v>
      </c>
      <c r="V3018" s="110">
        <v>1996</v>
      </c>
      <c r="W3018" s="110" t="s">
        <v>5928</v>
      </c>
      <c r="X3018" s="269"/>
      <c r="Y3018" s="363" t="s">
        <v>5929</v>
      </c>
      <c r="Z3018" s="110">
        <v>100</v>
      </c>
      <c r="AA3018" s="110" t="s">
        <v>5903</v>
      </c>
      <c r="AB3018" s="269"/>
      <c r="AC3018" s="269"/>
      <c r="AD3018" s="115" t="s">
        <v>18</v>
      </c>
      <c r="AE3018" s="271"/>
      <c r="AF3018" s="271"/>
      <c r="AG3018" s="115"/>
      <c r="AJ3018" s="1">
        <f t="shared" si="211"/>
        <v>0</v>
      </c>
      <c r="AK3018" s="1">
        <f t="shared" si="214"/>
        <v>0</v>
      </c>
    </row>
    <row r="3019" spans="1:37" ht="31.5" customHeight="1">
      <c r="A3019" s="179" t="s">
        <v>4411</v>
      </c>
      <c r="B3019" s="76" t="s">
        <v>19</v>
      </c>
      <c r="C3019" s="179"/>
      <c r="D3019" s="169">
        <v>42528</v>
      </c>
      <c r="E3019" s="496">
        <v>42528.416666666664</v>
      </c>
      <c r="F3019" s="169">
        <v>42528</v>
      </c>
      <c r="G3019" s="496">
        <v>42528.708333333336</v>
      </c>
      <c r="H3019" s="509">
        <f t="shared" si="213"/>
        <v>0.29166666667151731</v>
      </c>
      <c r="I3019" s="97">
        <v>1</v>
      </c>
      <c r="J3019" s="118"/>
      <c r="K3019" s="115"/>
      <c r="L3019" s="339" t="s">
        <v>12</v>
      </c>
      <c r="M3019" s="179" t="s">
        <v>439</v>
      </c>
      <c r="N3019" s="179">
        <v>0.4</v>
      </c>
      <c r="O3019" s="280" t="s">
        <v>2</v>
      </c>
      <c r="P3019" s="285" t="s">
        <v>5927</v>
      </c>
      <c r="Q3019" s="115" t="s">
        <v>5913</v>
      </c>
      <c r="R3019" s="396">
        <v>7.6999999999999999E-2</v>
      </c>
      <c r="S3019" s="466"/>
      <c r="T3019" s="170">
        <f>R3019+S3019</f>
        <v>7.6999999999999999E-2</v>
      </c>
      <c r="U3019" s="110" t="s">
        <v>46</v>
      </c>
      <c r="V3019" s="110">
        <v>1996</v>
      </c>
      <c r="W3019" s="110" t="s">
        <v>5928</v>
      </c>
      <c r="X3019" s="269"/>
      <c r="Y3019" s="363" t="s">
        <v>5929</v>
      </c>
      <c r="Z3019" s="110">
        <v>100</v>
      </c>
      <c r="AA3019" s="110" t="s">
        <v>5892</v>
      </c>
      <c r="AB3019" s="269"/>
      <c r="AC3019" s="269"/>
      <c r="AD3019" s="115" t="s">
        <v>18</v>
      </c>
      <c r="AE3019" s="271"/>
      <c r="AF3019" s="271"/>
      <c r="AG3019" s="115"/>
      <c r="AJ3019" s="1">
        <f t="shared" si="211"/>
        <v>0</v>
      </c>
      <c r="AK3019" s="1">
        <f t="shared" si="214"/>
        <v>-7.6999999999999999E-2</v>
      </c>
    </row>
    <row r="3020" spans="1:37" ht="78.75" customHeight="1">
      <c r="A3020" s="179" t="s">
        <v>4411</v>
      </c>
      <c r="B3020" s="76" t="s">
        <v>19</v>
      </c>
      <c r="C3020" s="179"/>
      <c r="D3020" s="169">
        <v>42528</v>
      </c>
      <c r="E3020" s="496">
        <v>42528.833333333336</v>
      </c>
      <c r="F3020" s="169">
        <v>42529</v>
      </c>
      <c r="G3020" s="496">
        <v>42529.5</v>
      </c>
      <c r="H3020" s="509">
        <f t="shared" si="213"/>
        <v>0.66666666666424135</v>
      </c>
      <c r="I3020" s="97">
        <v>1</v>
      </c>
      <c r="J3020" s="118"/>
      <c r="K3020" s="115"/>
      <c r="L3020" s="339" t="s">
        <v>4</v>
      </c>
      <c r="M3020" s="179" t="s">
        <v>8</v>
      </c>
      <c r="N3020" s="179">
        <v>0.4</v>
      </c>
      <c r="O3020" s="280" t="s">
        <v>8</v>
      </c>
      <c r="P3020" s="285" t="s">
        <v>5912</v>
      </c>
      <c r="Q3020" s="115" t="s">
        <v>5930</v>
      </c>
      <c r="R3020" s="396">
        <f>0.225+0.386+0.129</f>
        <v>0.74</v>
      </c>
      <c r="S3020" s="466"/>
      <c r="T3020" s="170">
        <f>R3020+S3020</f>
        <v>0.74</v>
      </c>
      <c r="U3020" s="110" t="s">
        <v>29</v>
      </c>
      <c r="V3020" s="110">
        <v>1991</v>
      </c>
      <c r="W3020" s="110" t="s">
        <v>5897</v>
      </c>
      <c r="X3020" s="269"/>
      <c r="Y3020" s="110" t="s">
        <v>5902</v>
      </c>
      <c r="Z3020" s="110">
        <v>100</v>
      </c>
      <c r="AA3020" s="110" t="s">
        <v>5931</v>
      </c>
      <c r="AB3020" s="269"/>
      <c r="AC3020" s="269"/>
      <c r="AD3020" s="115" t="s">
        <v>0</v>
      </c>
      <c r="AE3020" s="271"/>
      <c r="AF3020" s="271"/>
      <c r="AG3020" s="115" t="s">
        <v>4726</v>
      </c>
      <c r="AJ3020" s="1">
        <f t="shared" si="211"/>
        <v>0</v>
      </c>
      <c r="AK3020" s="1">
        <f t="shared" si="214"/>
        <v>-0.74</v>
      </c>
    </row>
    <row r="3021" spans="1:37" ht="31.5" customHeight="1">
      <c r="A3021" s="179" t="s">
        <v>4411</v>
      </c>
      <c r="B3021" s="76" t="s">
        <v>19</v>
      </c>
      <c r="C3021" s="179"/>
      <c r="D3021" s="169">
        <v>42529</v>
      </c>
      <c r="E3021" s="251">
        <v>42529.4375</v>
      </c>
      <c r="F3021" s="169">
        <v>42529</v>
      </c>
      <c r="G3021" s="251">
        <v>42529.638888888891</v>
      </c>
      <c r="H3021" s="509">
        <f t="shared" si="213"/>
        <v>0.20138888889050577</v>
      </c>
      <c r="I3021" s="97">
        <v>1</v>
      </c>
      <c r="J3021" s="118"/>
      <c r="K3021" s="115"/>
      <c r="L3021" s="339" t="s">
        <v>12</v>
      </c>
      <c r="M3021" s="285" t="s">
        <v>439</v>
      </c>
      <c r="N3021" s="179">
        <v>0.4</v>
      </c>
      <c r="O3021" s="280" t="s">
        <v>2</v>
      </c>
      <c r="P3021" s="285" t="s">
        <v>5932</v>
      </c>
      <c r="Q3021" s="115" t="s">
        <v>441</v>
      </c>
      <c r="R3021" s="396">
        <v>8.8999999999999996E-2</v>
      </c>
      <c r="S3021" s="466"/>
      <c r="T3021" s="170">
        <f>R3021+S3021</f>
        <v>8.8999999999999996E-2</v>
      </c>
      <c r="U3021" s="110" t="s">
        <v>46</v>
      </c>
      <c r="V3021" s="110">
        <v>1995</v>
      </c>
      <c r="W3021" s="110" t="s">
        <v>5933</v>
      </c>
      <c r="X3021" s="269"/>
      <c r="Y3021" s="110" t="s">
        <v>5888</v>
      </c>
      <c r="Z3021" s="110">
        <v>100</v>
      </c>
      <c r="AA3021" s="111" t="s">
        <v>5889</v>
      </c>
      <c r="AB3021" s="471"/>
      <c r="AC3021" s="269"/>
      <c r="AD3021" s="115" t="s">
        <v>18</v>
      </c>
      <c r="AE3021" s="271"/>
      <c r="AF3021" s="271"/>
      <c r="AG3021" s="115"/>
      <c r="AJ3021" s="1">
        <f t="shared" si="211"/>
        <v>0</v>
      </c>
      <c r="AK3021" s="1">
        <f t="shared" si="214"/>
        <v>-8.8999999999999996E-2</v>
      </c>
    </row>
    <row r="3022" spans="1:37" ht="47.25" customHeight="1">
      <c r="A3022" s="179" t="s">
        <v>4411</v>
      </c>
      <c r="B3022" s="76" t="s">
        <v>19</v>
      </c>
      <c r="C3022" s="179"/>
      <c r="D3022" s="169">
        <v>42530</v>
      </c>
      <c r="E3022" s="251">
        <v>42530.333333333336</v>
      </c>
      <c r="F3022" s="169">
        <v>42530</v>
      </c>
      <c r="G3022" s="251">
        <v>42530.458333333336</v>
      </c>
      <c r="H3022" s="509">
        <f t="shared" si="213"/>
        <v>0.125</v>
      </c>
      <c r="I3022" s="97">
        <v>1</v>
      </c>
      <c r="J3022" s="118"/>
      <c r="K3022" s="115"/>
      <c r="L3022" s="339" t="s">
        <v>12</v>
      </c>
      <c r="M3022" s="282" t="s">
        <v>439</v>
      </c>
      <c r="N3022" s="179">
        <v>0.4</v>
      </c>
      <c r="O3022" s="280" t="s">
        <v>2</v>
      </c>
      <c r="P3022" s="282" t="s">
        <v>5608</v>
      </c>
      <c r="Q3022" s="115" t="s">
        <v>5934</v>
      </c>
      <c r="R3022" s="534">
        <v>0.13</v>
      </c>
      <c r="S3022" s="466"/>
      <c r="T3022" s="170">
        <f>R3022+S3022</f>
        <v>0.13</v>
      </c>
      <c r="U3022" s="110" t="s">
        <v>46</v>
      </c>
      <c r="V3022" s="110">
        <v>1966</v>
      </c>
      <c r="W3022" s="110" t="s">
        <v>5887</v>
      </c>
      <c r="X3022" s="269"/>
      <c r="Y3022" s="110" t="s">
        <v>5902</v>
      </c>
      <c r="Z3022" s="110">
        <v>100</v>
      </c>
      <c r="AA3022" s="111" t="s">
        <v>5903</v>
      </c>
      <c r="AB3022" s="269"/>
      <c r="AC3022" s="723">
        <v>42461</v>
      </c>
      <c r="AD3022" s="115" t="s">
        <v>18</v>
      </c>
      <c r="AE3022" s="271"/>
      <c r="AF3022" s="271"/>
      <c r="AG3022" s="115"/>
      <c r="AJ3022" s="1">
        <f t="shared" si="211"/>
        <v>0</v>
      </c>
      <c r="AK3022" s="1">
        <f t="shared" si="214"/>
        <v>-0.13</v>
      </c>
    </row>
    <row r="3023" spans="1:37" ht="63" customHeight="1">
      <c r="A3023" s="179" t="s">
        <v>4411</v>
      </c>
      <c r="B3023" s="76" t="s">
        <v>19</v>
      </c>
      <c r="C3023" s="179"/>
      <c r="D3023" s="169">
        <v>42530</v>
      </c>
      <c r="E3023" s="251">
        <v>42530.395833333336</v>
      </c>
      <c r="F3023" s="169">
        <v>42530</v>
      </c>
      <c r="G3023" s="251">
        <v>42530.458333333336</v>
      </c>
      <c r="H3023" s="509">
        <f t="shared" si="213"/>
        <v>6.25E-2</v>
      </c>
      <c r="I3023" s="97">
        <v>1</v>
      </c>
      <c r="J3023" s="118"/>
      <c r="K3023" s="115"/>
      <c r="L3023" s="115" t="s">
        <v>12</v>
      </c>
      <c r="M3023" s="285" t="s">
        <v>439</v>
      </c>
      <c r="N3023" s="179">
        <v>0.4</v>
      </c>
      <c r="O3023" s="280" t="s">
        <v>2</v>
      </c>
      <c r="P3023" s="282" t="s">
        <v>5935</v>
      </c>
      <c r="Q3023" s="115" t="s">
        <v>5936</v>
      </c>
      <c r="R3023" s="534"/>
      <c r="S3023" s="466"/>
      <c r="T3023" s="170"/>
      <c r="U3023" s="110" t="s">
        <v>46</v>
      </c>
      <c r="V3023" s="110">
        <v>1985</v>
      </c>
      <c r="W3023" s="110" t="s">
        <v>5937</v>
      </c>
      <c r="X3023" s="269"/>
      <c r="Y3023" s="110" t="s">
        <v>5902</v>
      </c>
      <c r="Z3023" s="110">
        <v>100</v>
      </c>
      <c r="AA3023" s="111" t="s">
        <v>5938</v>
      </c>
      <c r="AB3023" s="269"/>
      <c r="AC3023" s="269"/>
      <c r="AD3023" s="115" t="s">
        <v>18</v>
      </c>
      <c r="AE3023" s="271"/>
      <c r="AF3023" s="271"/>
      <c r="AG3023" s="115"/>
      <c r="AJ3023" s="1">
        <f t="shared" si="211"/>
        <v>0</v>
      </c>
      <c r="AK3023" s="1">
        <f t="shared" si="214"/>
        <v>0</v>
      </c>
    </row>
    <row r="3024" spans="1:37" ht="110.25" customHeight="1">
      <c r="A3024" s="179" t="s">
        <v>4411</v>
      </c>
      <c r="B3024" s="76" t="s">
        <v>19</v>
      </c>
      <c r="C3024" s="179"/>
      <c r="D3024" s="169">
        <v>42531</v>
      </c>
      <c r="E3024" s="496">
        <v>42531.625</v>
      </c>
      <c r="F3024" s="169">
        <v>42531</v>
      </c>
      <c r="G3024" s="496">
        <v>42531.6875</v>
      </c>
      <c r="H3024" s="509">
        <f t="shared" si="213"/>
        <v>6.25E-2</v>
      </c>
      <c r="I3024" s="97">
        <v>1</v>
      </c>
      <c r="J3024" s="118"/>
      <c r="K3024" s="115"/>
      <c r="L3024" s="339" t="s">
        <v>12</v>
      </c>
      <c r="M3024" s="179" t="s">
        <v>439</v>
      </c>
      <c r="N3024" s="179">
        <v>0.4</v>
      </c>
      <c r="O3024" s="280" t="s">
        <v>2</v>
      </c>
      <c r="P3024" s="282" t="s">
        <v>5939</v>
      </c>
      <c r="Q3024" s="115" t="s">
        <v>5940</v>
      </c>
      <c r="R3024" s="534"/>
      <c r="S3024" s="466"/>
      <c r="T3024" s="170"/>
      <c r="U3024" s="110" t="s">
        <v>46</v>
      </c>
      <c r="V3024" s="110">
        <v>1992</v>
      </c>
      <c r="W3024" s="110" t="s">
        <v>5941</v>
      </c>
      <c r="X3024" s="269"/>
      <c r="Y3024" s="110" t="s">
        <v>5895</v>
      </c>
      <c r="Z3024" s="110">
        <v>100</v>
      </c>
      <c r="AA3024" s="110" t="s">
        <v>5892</v>
      </c>
      <c r="AB3024" s="269"/>
      <c r="AC3024" s="269"/>
      <c r="AD3024" s="115" t="s">
        <v>18</v>
      </c>
      <c r="AE3024" s="271"/>
      <c r="AF3024" s="271"/>
      <c r="AG3024" s="115"/>
      <c r="AJ3024" s="1">
        <f t="shared" si="211"/>
        <v>0</v>
      </c>
      <c r="AK3024" s="1">
        <f t="shared" si="214"/>
        <v>0</v>
      </c>
    </row>
    <row r="3025" spans="1:37" ht="204.75" customHeight="1">
      <c r="A3025" s="179" t="s">
        <v>4411</v>
      </c>
      <c r="B3025" s="76" t="s">
        <v>19</v>
      </c>
      <c r="C3025" s="179"/>
      <c r="D3025" s="169">
        <v>42531</v>
      </c>
      <c r="E3025" s="496">
        <v>42531.166666666664</v>
      </c>
      <c r="F3025" s="169">
        <v>42531</v>
      </c>
      <c r="G3025" s="496">
        <v>42531.25</v>
      </c>
      <c r="H3025" s="509">
        <f t="shared" si="213"/>
        <v>8.3333333335758653E-2</v>
      </c>
      <c r="I3025" s="97">
        <v>1</v>
      </c>
      <c r="J3025" s="118"/>
      <c r="K3025" s="115"/>
      <c r="L3025" s="115" t="s">
        <v>12</v>
      </c>
      <c r="M3025" s="285" t="s">
        <v>439</v>
      </c>
      <c r="N3025" s="179">
        <v>0.4</v>
      </c>
      <c r="O3025" s="83" t="s">
        <v>2</v>
      </c>
      <c r="P3025" s="282" t="s">
        <v>5942</v>
      </c>
      <c r="Q3025" s="66" t="s">
        <v>5913</v>
      </c>
      <c r="R3025" s="534"/>
      <c r="S3025" s="466"/>
      <c r="T3025" s="170"/>
      <c r="U3025" s="65" t="s">
        <v>46</v>
      </c>
      <c r="V3025" s="110">
        <v>1992</v>
      </c>
      <c r="W3025" s="110" t="s">
        <v>5914</v>
      </c>
      <c r="X3025" s="269"/>
      <c r="Y3025" s="363" t="s">
        <v>5888</v>
      </c>
      <c r="Z3025" s="110">
        <v>100</v>
      </c>
      <c r="AA3025" s="574" t="s">
        <v>5889</v>
      </c>
      <c r="AB3025" s="269"/>
      <c r="AC3025" s="723">
        <v>42430</v>
      </c>
      <c r="AD3025" s="115" t="s">
        <v>18</v>
      </c>
      <c r="AE3025" s="271"/>
      <c r="AF3025" s="271"/>
      <c r="AG3025" s="115"/>
      <c r="AJ3025" s="1">
        <f t="shared" si="211"/>
        <v>0</v>
      </c>
      <c r="AK3025" s="1">
        <f t="shared" si="214"/>
        <v>0</v>
      </c>
    </row>
    <row r="3026" spans="1:37" ht="94.5" customHeight="1">
      <c r="A3026" s="179" t="s">
        <v>4411</v>
      </c>
      <c r="B3026" s="76" t="s">
        <v>19</v>
      </c>
      <c r="C3026" s="179"/>
      <c r="D3026" s="613">
        <v>42533</v>
      </c>
      <c r="E3026" s="176">
        <v>42533.958333333336</v>
      </c>
      <c r="F3026" s="169">
        <v>42534</v>
      </c>
      <c r="G3026" s="496">
        <v>42534.332638888889</v>
      </c>
      <c r="H3026" s="509">
        <f t="shared" si="213"/>
        <v>0.37430555555329192</v>
      </c>
      <c r="I3026" s="97">
        <v>1</v>
      </c>
      <c r="J3026" s="118"/>
      <c r="K3026" s="115"/>
      <c r="L3026" s="339" t="s">
        <v>12</v>
      </c>
      <c r="M3026" s="282" t="s">
        <v>561</v>
      </c>
      <c r="N3026" s="179">
        <v>0.4</v>
      </c>
      <c r="O3026" s="280" t="s">
        <v>2</v>
      </c>
      <c r="P3026" s="282" t="s">
        <v>5943</v>
      </c>
      <c r="Q3026" s="459" t="s">
        <v>5944</v>
      </c>
      <c r="R3026" s="396">
        <v>8.5999999999999993E-2</v>
      </c>
      <c r="S3026" s="466"/>
      <c r="T3026" s="170">
        <f>R3026+S3026</f>
        <v>8.5999999999999993E-2</v>
      </c>
      <c r="U3026" s="269"/>
      <c r="V3026" s="110">
        <v>1994</v>
      </c>
      <c r="W3026" s="110"/>
      <c r="X3026" s="269"/>
      <c r="Y3026" s="110" t="s">
        <v>5902</v>
      </c>
      <c r="Z3026" s="110">
        <v>100</v>
      </c>
      <c r="AA3026" s="111" t="s">
        <v>5903</v>
      </c>
      <c r="AB3026" s="269"/>
      <c r="AC3026" s="269"/>
      <c r="AD3026" s="115" t="s">
        <v>18</v>
      </c>
      <c r="AE3026" s="271"/>
      <c r="AF3026" s="271"/>
      <c r="AG3026" s="115"/>
      <c r="AJ3026" s="1">
        <f t="shared" si="211"/>
        <v>0</v>
      </c>
      <c r="AK3026" s="1">
        <f t="shared" si="214"/>
        <v>-8.5999999999999993E-2</v>
      </c>
    </row>
    <row r="3027" spans="1:37" ht="141.75" customHeight="1">
      <c r="A3027" s="179" t="s">
        <v>4411</v>
      </c>
      <c r="B3027" s="76" t="s">
        <v>19</v>
      </c>
      <c r="C3027" s="179"/>
      <c r="D3027" s="613">
        <v>42533</v>
      </c>
      <c r="E3027" s="496">
        <v>42533.416666666664</v>
      </c>
      <c r="F3027" s="169">
        <v>42533</v>
      </c>
      <c r="G3027" s="496">
        <v>42533.666666666664</v>
      </c>
      <c r="H3027" s="509">
        <f t="shared" si="213"/>
        <v>0.25</v>
      </c>
      <c r="I3027" s="97">
        <v>1</v>
      </c>
      <c r="J3027" s="118"/>
      <c r="K3027" s="115"/>
      <c r="L3027" s="115" t="s">
        <v>4</v>
      </c>
      <c r="M3027" s="285" t="s">
        <v>3090</v>
      </c>
      <c r="N3027" s="179" t="s">
        <v>3</v>
      </c>
      <c r="O3027" s="83" t="s">
        <v>26</v>
      </c>
      <c r="P3027" s="282" t="s">
        <v>5945</v>
      </c>
      <c r="Q3027" s="833" t="s">
        <v>5946</v>
      </c>
      <c r="R3027" s="396">
        <v>0.122</v>
      </c>
      <c r="S3027" s="466"/>
      <c r="T3027" s="170">
        <f>R3027+S3027</f>
        <v>0.122</v>
      </c>
      <c r="U3027" s="65" t="s">
        <v>29</v>
      </c>
      <c r="V3027" s="110">
        <v>1990</v>
      </c>
      <c r="W3027" s="110"/>
      <c r="X3027" s="269"/>
      <c r="Y3027" s="110" t="s">
        <v>5895</v>
      </c>
      <c r="Z3027" s="110">
        <v>100</v>
      </c>
      <c r="AA3027" s="111" t="s">
        <v>5889</v>
      </c>
      <c r="AB3027" s="269"/>
      <c r="AC3027" s="269"/>
      <c r="AD3027" s="115" t="s">
        <v>0</v>
      </c>
      <c r="AE3027" s="271"/>
      <c r="AF3027" s="271"/>
      <c r="AG3027" s="115"/>
      <c r="AJ3027" s="1">
        <f t="shared" si="211"/>
        <v>0</v>
      </c>
      <c r="AK3027" s="1">
        <f t="shared" si="214"/>
        <v>-0.122</v>
      </c>
    </row>
    <row r="3028" spans="1:37" ht="173.25" customHeight="1">
      <c r="A3028" s="179" t="s">
        <v>4411</v>
      </c>
      <c r="B3028" s="76" t="s">
        <v>19</v>
      </c>
      <c r="C3028" s="179"/>
      <c r="D3028" s="613">
        <v>42533</v>
      </c>
      <c r="E3028" s="496">
        <v>42533.625</v>
      </c>
      <c r="F3028" s="613">
        <v>42533</v>
      </c>
      <c r="G3028" s="496">
        <v>42533.6875</v>
      </c>
      <c r="H3028" s="509">
        <f t="shared" si="213"/>
        <v>6.25E-2</v>
      </c>
      <c r="I3028" s="97">
        <v>1</v>
      </c>
      <c r="J3028" s="118"/>
      <c r="K3028" s="115"/>
      <c r="L3028" s="339" t="s">
        <v>12</v>
      </c>
      <c r="M3028" s="282" t="s">
        <v>439</v>
      </c>
      <c r="N3028" s="179">
        <v>0.4</v>
      </c>
      <c r="O3028" s="179" t="s">
        <v>2</v>
      </c>
      <c r="P3028" s="282" t="s">
        <v>5947</v>
      </c>
      <c r="Q3028" s="459" t="s">
        <v>5948</v>
      </c>
      <c r="R3028" s="649">
        <v>5.1999999999999998E-2</v>
      </c>
      <c r="S3028" s="466"/>
      <c r="T3028" s="170">
        <f>R3028+S3028</f>
        <v>5.1999999999999998E-2</v>
      </c>
      <c r="U3028" s="110" t="s">
        <v>46</v>
      </c>
      <c r="V3028" s="110"/>
      <c r="W3028" s="110" t="s">
        <v>5949</v>
      </c>
      <c r="X3028" s="269"/>
      <c r="Y3028" s="111"/>
      <c r="Z3028" s="110"/>
      <c r="AA3028" s="111"/>
      <c r="AB3028" s="269"/>
      <c r="AC3028" s="269"/>
      <c r="AD3028" s="115" t="s">
        <v>18</v>
      </c>
      <c r="AE3028" s="271"/>
      <c r="AF3028" s="271"/>
      <c r="AG3028" s="115"/>
      <c r="AJ3028" s="1">
        <f t="shared" si="211"/>
        <v>0</v>
      </c>
      <c r="AK3028" s="1">
        <f t="shared" si="214"/>
        <v>-5.1999999999999998E-2</v>
      </c>
    </row>
    <row r="3029" spans="1:37" ht="47.25" customHeight="1">
      <c r="A3029" s="179" t="s">
        <v>4411</v>
      </c>
      <c r="B3029" s="76" t="s">
        <v>19</v>
      </c>
      <c r="C3029" s="179"/>
      <c r="D3029" s="169">
        <v>42534</v>
      </c>
      <c r="E3029" s="496">
        <v>42534.333333333336</v>
      </c>
      <c r="F3029" s="169">
        <v>42534</v>
      </c>
      <c r="G3029" s="496">
        <v>42534.4375</v>
      </c>
      <c r="H3029" s="509">
        <f t="shared" si="213"/>
        <v>0.10416666666424135</v>
      </c>
      <c r="I3029" s="97">
        <v>1</v>
      </c>
      <c r="J3029" s="118"/>
      <c r="K3029" s="115"/>
      <c r="L3029" s="339" t="s">
        <v>12</v>
      </c>
      <c r="M3029" s="282" t="s">
        <v>561</v>
      </c>
      <c r="N3029" s="179">
        <v>0.4</v>
      </c>
      <c r="O3029" s="280" t="s">
        <v>2</v>
      </c>
      <c r="P3029" s="282" t="s">
        <v>5950</v>
      </c>
      <c r="Q3029" s="115" t="s">
        <v>5944</v>
      </c>
      <c r="R3029" s="534"/>
      <c r="S3029" s="466"/>
      <c r="T3029" s="170"/>
      <c r="U3029" s="269"/>
      <c r="V3029" s="110">
        <v>1992</v>
      </c>
      <c r="W3029" s="110"/>
      <c r="X3029" s="269"/>
      <c r="Y3029" s="110" t="s">
        <v>5951</v>
      </c>
      <c r="Z3029" s="110">
        <v>100</v>
      </c>
      <c r="AA3029" s="110" t="s">
        <v>5952</v>
      </c>
      <c r="AB3029" s="269"/>
      <c r="AC3029" s="269"/>
      <c r="AD3029" s="115" t="s">
        <v>18</v>
      </c>
      <c r="AE3029" s="271"/>
      <c r="AF3029" s="271"/>
      <c r="AG3029" s="115"/>
      <c r="AJ3029" s="1">
        <f t="shared" si="211"/>
        <v>0</v>
      </c>
      <c r="AK3029" s="1">
        <f t="shared" si="214"/>
        <v>0</v>
      </c>
    </row>
    <row r="3030" spans="1:37" ht="78.75" customHeight="1">
      <c r="A3030" s="179" t="s">
        <v>4411</v>
      </c>
      <c r="B3030" s="76" t="s">
        <v>19</v>
      </c>
      <c r="C3030" s="179"/>
      <c r="D3030" s="169">
        <v>42535</v>
      </c>
      <c r="E3030" s="496">
        <v>42535.416666666664</v>
      </c>
      <c r="F3030" s="169">
        <v>42535</v>
      </c>
      <c r="G3030" s="496">
        <v>42535.458333333336</v>
      </c>
      <c r="H3030" s="509">
        <f t="shared" si="213"/>
        <v>4.1666666671517305E-2</v>
      </c>
      <c r="I3030" s="97">
        <v>3</v>
      </c>
      <c r="J3030" s="118"/>
      <c r="K3030" s="115"/>
      <c r="L3030" s="339" t="s">
        <v>4</v>
      </c>
      <c r="M3030" s="179" t="s">
        <v>8</v>
      </c>
      <c r="N3030" s="179">
        <v>0.4</v>
      </c>
      <c r="O3030" s="280" t="s">
        <v>8</v>
      </c>
      <c r="P3030" s="285" t="s">
        <v>5953</v>
      </c>
      <c r="Q3030" s="115" t="s">
        <v>5954</v>
      </c>
      <c r="R3030" s="649">
        <v>9.1999999999999998E-2</v>
      </c>
      <c r="S3030" s="466"/>
      <c r="T3030" s="170">
        <f t="shared" ref="T3030:T3038" si="215">R3030+S3030</f>
        <v>9.1999999999999998E-2</v>
      </c>
      <c r="U3030" s="110" t="s">
        <v>29</v>
      </c>
      <c r="V3030" s="110">
        <v>1981</v>
      </c>
      <c r="W3030" s="110" t="s">
        <v>5919</v>
      </c>
      <c r="X3030" s="271"/>
      <c r="Y3030" s="363" t="s">
        <v>5888</v>
      </c>
      <c r="Z3030" s="110">
        <v>100</v>
      </c>
      <c r="AA3030" s="111" t="s">
        <v>5931</v>
      </c>
      <c r="AB3030" s="269"/>
      <c r="AC3030" s="269"/>
      <c r="AD3030" s="115" t="s">
        <v>0</v>
      </c>
      <c r="AE3030" s="271"/>
      <c r="AF3030" s="271"/>
      <c r="AG3030" s="115"/>
      <c r="AJ3030" s="1">
        <f t="shared" si="211"/>
        <v>0</v>
      </c>
      <c r="AK3030" s="1">
        <f t="shared" si="214"/>
        <v>-9.1999999999999998E-2</v>
      </c>
    </row>
    <row r="3031" spans="1:37" ht="47.25" customHeight="1">
      <c r="A3031" s="179" t="s">
        <v>4411</v>
      </c>
      <c r="B3031" s="76" t="s">
        <v>19</v>
      </c>
      <c r="C3031" s="179"/>
      <c r="D3031" s="169">
        <v>42537</v>
      </c>
      <c r="E3031" s="496">
        <v>42537.625</v>
      </c>
      <c r="F3031" s="169">
        <v>42539</v>
      </c>
      <c r="G3031" s="496">
        <v>42538.332638888889</v>
      </c>
      <c r="H3031" s="509">
        <f t="shared" si="213"/>
        <v>0.70763888888905058</v>
      </c>
      <c r="I3031" s="97">
        <v>1</v>
      </c>
      <c r="J3031" s="118"/>
      <c r="K3031" s="115"/>
      <c r="L3031" s="339" t="s">
        <v>12</v>
      </c>
      <c r="M3031" s="179" t="s">
        <v>561</v>
      </c>
      <c r="N3031" s="179">
        <v>0.4</v>
      </c>
      <c r="O3031" s="280" t="s">
        <v>2</v>
      </c>
      <c r="P3031" s="285" t="s">
        <v>5955</v>
      </c>
      <c r="Q3031" s="115" t="s">
        <v>5956</v>
      </c>
      <c r="R3031" s="649">
        <f>0.062+0.088</f>
        <v>0.15</v>
      </c>
      <c r="S3031" s="466"/>
      <c r="T3031" s="170">
        <f t="shared" si="215"/>
        <v>0.15</v>
      </c>
      <c r="U3031" s="269"/>
      <c r="V3031" s="110"/>
      <c r="W3031" s="110" t="s">
        <v>5901</v>
      </c>
      <c r="X3031" s="269"/>
      <c r="Y3031" s="110" t="s">
        <v>5902</v>
      </c>
      <c r="Z3031" s="110">
        <v>100</v>
      </c>
      <c r="AA3031" s="110" t="s">
        <v>5903</v>
      </c>
      <c r="AB3031" s="269"/>
      <c r="AC3031" s="269"/>
      <c r="AD3031" s="115" t="s">
        <v>18</v>
      </c>
      <c r="AE3031" s="271"/>
      <c r="AF3031" s="271"/>
      <c r="AG3031" s="115" t="s">
        <v>4726</v>
      </c>
      <c r="AJ3031" s="1">
        <f t="shared" si="211"/>
        <v>0</v>
      </c>
      <c r="AK3031" s="1">
        <f t="shared" si="214"/>
        <v>-0.15</v>
      </c>
    </row>
    <row r="3032" spans="1:37" ht="94.5" customHeight="1">
      <c r="A3032" s="179" t="s">
        <v>4411</v>
      </c>
      <c r="B3032" s="76" t="s">
        <v>19</v>
      </c>
      <c r="C3032" s="179"/>
      <c r="D3032" s="169">
        <v>42538</v>
      </c>
      <c r="E3032" s="496">
        <v>42538.416666666664</v>
      </c>
      <c r="F3032" s="169">
        <v>42538</v>
      </c>
      <c r="G3032" s="496">
        <v>42538.625</v>
      </c>
      <c r="H3032" s="509">
        <f t="shared" si="213"/>
        <v>0.20833333333575865</v>
      </c>
      <c r="I3032" s="97">
        <v>2</v>
      </c>
      <c r="J3032" s="118"/>
      <c r="K3032" s="115"/>
      <c r="L3032" s="339" t="s">
        <v>12</v>
      </c>
      <c r="M3032" s="179" t="s">
        <v>439</v>
      </c>
      <c r="N3032" s="179">
        <v>0.4</v>
      </c>
      <c r="O3032" s="280" t="s">
        <v>2</v>
      </c>
      <c r="P3032" s="285" t="s">
        <v>5957</v>
      </c>
      <c r="Q3032" s="115" t="s">
        <v>5958</v>
      </c>
      <c r="R3032" s="649">
        <v>0.222</v>
      </c>
      <c r="S3032" s="466"/>
      <c r="T3032" s="170">
        <f t="shared" si="215"/>
        <v>0.222</v>
      </c>
      <c r="U3032" s="110" t="s">
        <v>29</v>
      </c>
      <c r="V3032" s="83">
        <v>1995</v>
      </c>
      <c r="W3032" s="110"/>
      <c r="X3032" s="269"/>
      <c r="Y3032" s="110" t="s">
        <v>5902</v>
      </c>
      <c r="Z3032" s="110">
        <v>100</v>
      </c>
      <c r="AA3032" s="363" t="s">
        <v>5903</v>
      </c>
      <c r="AB3032" s="269"/>
      <c r="AC3032" s="269"/>
      <c r="AD3032" s="115" t="s">
        <v>0</v>
      </c>
      <c r="AE3032" s="269"/>
      <c r="AF3032" s="269"/>
      <c r="AG3032" s="115"/>
      <c r="AJ3032" s="1">
        <f t="shared" si="211"/>
        <v>0</v>
      </c>
      <c r="AK3032" s="1">
        <f t="shared" si="214"/>
        <v>-0.222</v>
      </c>
    </row>
    <row r="3033" spans="1:37" ht="78.75" customHeight="1">
      <c r="A3033" s="179" t="s">
        <v>4411</v>
      </c>
      <c r="B3033" s="76" t="s">
        <v>19</v>
      </c>
      <c r="C3033" s="179"/>
      <c r="D3033" s="169">
        <v>42538</v>
      </c>
      <c r="E3033" s="496">
        <v>42538.708333333336</v>
      </c>
      <c r="F3033" s="169">
        <v>42542</v>
      </c>
      <c r="G3033" s="496">
        <v>42542.708333333336</v>
      </c>
      <c r="H3033" s="509">
        <f t="shared" si="213"/>
        <v>4</v>
      </c>
      <c r="I3033" s="97">
        <v>1</v>
      </c>
      <c r="J3033" s="118"/>
      <c r="K3033" s="115"/>
      <c r="L3033" s="339" t="s">
        <v>12</v>
      </c>
      <c r="M3033" s="179" t="s">
        <v>561</v>
      </c>
      <c r="N3033" s="179">
        <v>0.4</v>
      </c>
      <c r="O3033" s="280" t="s">
        <v>2</v>
      </c>
      <c r="P3033" s="285" t="s">
        <v>5959</v>
      </c>
      <c r="Q3033" s="115" t="s">
        <v>5960</v>
      </c>
      <c r="R3033" s="649">
        <f>0.601+0.961+0.961+0.961+0.15</f>
        <v>3.6339999999999995</v>
      </c>
      <c r="S3033" s="466"/>
      <c r="T3033" s="170">
        <f t="shared" si="215"/>
        <v>3.6339999999999995</v>
      </c>
      <c r="U3033" s="269"/>
      <c r="V3033" s="179"/>
      <c r="W3033" s="110" t="s">
        <v>5961</v>
      </c>
      <c r="X3033" s="269"/>
      <c r="Y3033" s="110" t="s">
        <v>5902</v>
      </c>
      <c r="Z3033" s="110">
        <v>100</v>
      </c>
      <c r="AA3033" s="363" t="s">
        <v>5903</v>
      </c>
      <c r="AB3033" s="269"/>
      <c r="AC3033" s="269"/>
      <c r="AD3033" s="115" t="s">
        <v>18</v>
      </c>
      <c r="AE3033" s="271"/>
      <c r="AF3033" s="271"/>
      <c r="AG3033" s="115" t="s">
        <v>4726</v>
      </c>
      <c r="AJ3033" s="1">
        <f t="shared" si="211"/>
        <v>0</v>
      </c>
      <c r="AK3033" s="1">
        <f t="shared" si="214"/>
        <v>-3.6339999999999995</v>
      </c>
    </row>
    <row r="3034" spans="1:37" ht="204.75" customHeight="1">
      <c r="A3034" s="179" t="s">
        <v>4411</v>
      </c>
      <c r="B3034" s="76" t="s">
        <v>19</v>
      </c>
      <c r="C3034" s="179"/>
      <c r="D3034" s="169">
        <v>42538</v>
      </c>
      <c r="E3034" s="496">
        <v>42538.333333333336</v>
      </c>
      <c r="F3034" s="169">
        <v>42538</v>
      </c>
      <c r="G3034" s="496">
        <v>42538.583333333336</v>
      </c>
      <c r="H3034" s="509">
        <f t="shared" si="213"/>
        <v>0.25</v>
      </c>
      <c r="I3034" s="97">
        <v>1</v>
      </c>
      <c r="J3034" s="118"/>
      <c r="K3034" s="115"/>
      <c r="L3034" s="115" t="s">
        <v>12</v>
      </c>
      <c r="M3034" s="285" t="s">
        <v>439</v>
      </c>
      <c r="N3034" s="179">
        <v>0.4</v>
      </c>
      <c r="O3034" s="83" t="s">
        <v>2</v>
      </c>
      <c r="P3034" s="282" t="s">
        <v>5962</v>
      </c>
      <c r="Q3034" s="66" t="s">
        <v>5963</v>
      </c>
      <c r="R3034" s="534">
        <v>0.37</v>
      </c>
      <c r="S3034" s="466"/>
      <c r="T3034" s="170">
        <f t="shared" si="215"/>
        <v>0.37</v>
      </c>
      <c r="U3034" s="110" t="s">
        <v>46</v>
      </c>
      <c r="V3034" s="110">
        <v>1974</v>
      </c>
      <c r="W3034" s="110" t="s">
        <v>5949</v>
      </c>
      <c r="X3034" s="269"/>
      <c r="Y3034" s="110" t="s">
        <v>5964</v>
      </c>
      <c r="Z3034" s="110">
        <v>100</v>
      </c>
      <c r="AA3034" s="111" t="s">
        <v>5889</v>
      </c>
      <c r="AB3034" s="269"/>
      <c r="AC3034" s="269"/>
      <c r="AD3034" s="115" t="s">
        <v>18</v>
      </c>
      <c r="AE3034" s="271"/>
      <c r="AF3034" s="271"/>
      <c r="AG3034" s="115"/>
      <c r="AJ3034" s="1">
        <f t="shared" si="211"/>
        <v>0</v>
      </c>
      <c r="AK3034" s="1">
        <f t="shared" si="214"/>
        <v>-0.37</v>
      </c>
    </row>
    <row r="3035" spans="1:37" ht="47.25" customHeight="1">
      <c r="A3035" s="179" t="s">
        <v>4411</v>
      </c>
      <c r="B3035" s="76" t="s">
        <v>19</v>
      </c>
      <c r="C3035" s="179"/>
      <c r="D3035" s="169">
        <v>42539</v>
      </c>
      <c r="E3035" s="496">
        <v>42539.618055555555</v>
      </c>
      <c r="F3035" s="169">
        <v>42539</v>
      </c>
      <c r="G3035" s="496">
        <v>42539.680555555555</v>
      </c>
      <c r="H3035" s="509">
        <f t="shared" si="213"/>
        <v>6.25E-2</v>
      </c>
      <c r="I3035" s="179">
        <v>1</v>
      </c>
      <c r="J3035" s="118"/>
      <c r="K3035" s="115"/>
      <c r="L3035" s="339" t="s">
        <v>4</v>
      </c>
      <c r="M3035" s="83" t="s">
        <v>5965</v>
      </c>
      <c r="N3035" s="179" t="s">
        <v>3</v>
      </c>
      <c r="O3035" s="280" t="s">
        <v>26</v>
      </c>
      <c r="P3035" s="179" t="s">
        <v>5966</v>
      </c>
      <c r="Q3035" s="115" t="s">
        <v>5967</v>
      </c>
      <c r="R3035" s="396">
        <f>0.029+0.077</f>
        <v>0.106</v>
      </c>
      <c r="S3035" s="466"/>
      <c r="T3035" s="170">
        <f t="shared" si="215"/>
        <v>0.106</v>
      </c>
      <c r="U3035" s="110" t="s">
        <v>29</v>
      </c>
      <c r="V3035" s="110">
        <v>1975</v>
      </c>
      <c r="W3035" s="110"/>
      <c r="X3035" s="269"/>
      <c r="Y3035" s="110" t="s">
        <v>5902</v>
      </c>
      <c r="Z3035" s="110">
        <v>100</v>
      </c>
      <c r="AA3035" s="110" t="s">
        <v>5903</v>
      </c>
      <c r="AB3035" s="269"/>
      <c r="AC3035" s="723">
        <v>42461</v>
      </c>
      <c r="AD3035" s="115" t="s">
        <v>0</v>
      </c>
      <c r="AE3035" s="582"/>
      <c r="AF3035" s="582"/>
      <c r="AG3035" s="115"/>
      <c r="AJ3035" s="1">
        <f t="shared" si="211"/>
        <v>0</v>
      </c>
      <c r="AK3035" s="1">
        <f t="shared" si="214"/>
        <v>-0.106</v>
      </c>
    </row>
    <row r="3036" spans="1:37" ht="78.75" customHeight="1">
      <c r="A3036" s="179" t="s">
        <v>4411</v>
      </c>
      <c r="B3036" s="76" t="s">
        <v>19</v>
      </c>
      <c r="C3036" s="76"/>
      <c r="D3036" s="169">
        <v>42540</v>
      </c>
      <c r="E3036" s="496">
        <v>42540.541666666664</v>
      </c>
      <c r="F3036" s="169">
        <v>42541</v>
      </c>
      <c r="G3036" s="496">
        <v>42541.458333333336</v>
      </c>
      <c r="H3036" s="509">
        <f t="shared" si="213"/>
        <v>0.91666666667151731</v>
      </c>
      <c r="I3036" s="179">
        <v>1</v>
      </c>
      <c r="J3036" s="118"/>
      <c r="K3036" s="118"/>
      <c r="L3036" s="115" t="s">
        <v>12</v>
      </c>
      <c r="M3036" s="83" t="s">
        <v>561</v>
      </c>
      <c r="N3036" s="179">
        <v>0.4</v>
      </c>
      <c r="O3036" s="179" t="s">
        <v>2</v>
      </c>
      <c r="P3036" s="283" t="s">
        <v>5968</v>
      </c>
      <c r="Q3036" s="115" t="s">
        <v>5969</v>
      </c>
      <c r="R3036" s="404">
        <f>0.377+0.06</f>
        <v>0.437</v>
      </c>
      <c r="S3036" s="537"/>
      <c r="T3036" s="170">
        <f t="shared" si="215"/>
        <v>0.437</v>
      </c>
      <c r="U3036" s="269"/>
      <c r="V3036" s="110"/>
      <c r="W3036" s="110" t="s">
        <v>5970</v>
      </c>
      <c r="X3036" s="269"/>
      <c r="Y3036" s="110" t="s">
        <v>5888</v>
      </c>
      <c r="Z3036" s="110">
        <v>100</v>
      </c>
      <c r="AA3036" s="111" t="s">
        <v>5889</v>
      </c>
      <c r="AB3036" s="269"/>
      <c r="AC3036" s="269"/>
      <c r="AD3036" s="115" t="s">
        <v>18</v>
      </c>
      <c r="AE3036" s="271"/>
      <c r="AF3036" s="271"/>
      <c r="AG3036" s="269"/>
      <c r="AJ3036" s="1">
        <f t="shared" si="211"/>
        <v>0</v>
      </c>
      <c r="AK3036" s="1">
        <f t="shared" si="214"/>
        <v>-0.437</v>
      </c>
    </row>
    <row r="3037" spans="1:37" ht="78.75" customHeight="1">
      <c r="A3037" s="179" t="s">
        <v>4411</v>
      </c>
      <c r="B3037" s="76" t="s">
        <v>19</v>
      </c>
      <c r="C3037" s="76"/>
      <c r="D3037" s="169">
        <v>42540</v>
      </c>
      <c r="E3037" s="496">
        <v>42540.635416666664</v>
      </c>
      <c r="F3037" s="169">
        <v>42540</v>
      </c>
      <c r="G3037" s="496">
        <v>42540.746527777781</v>
      </c>
      <c r="H3037" s="509">
        <f t="shared" si="213"/>
        <v>0.11111111111677019</v>
      </c>
      <c r="I3037" s="179">
        <v>12</v>
      </c>
      <c r="J3037" s="118"/>
      <c r="K3037" s="118"/>
      <c r="L3037" s="115" t="s">
        <v>4</v>
      </c>
      <c r="M3037" s="83" t="s">
        <v>8</v>
      </c>
      <c r="N3037" s="179" t="s">
        <v>3</v>
      </c>
      <c r="O3037" s="179" t="s">
        <v>8</v>
      </c>
      <c r="P3037" s="283" t="s">
        <v>5971</v>
      </c>
      <c r="Q3037" s="115" t="s">
        <v>5972</v>
      </c>
      <c r="R3037" s="404">
        <v>1.2569999999999999</v>
      </c>
      <c r="S3037" s="537"/>
      <c r="T3037" s="170">
        <f t="shared" si="215"/>
        <v>1.2569999999999999</v>
      </c>
      <c r="U3037" s="110" t="s">
        <v>29</v>
      </c>
      <c r="V3037" s="110">
        <v>1972</v>
      </c>
      <c r="W3037" s="110" t="s">
        <v>5973</v>
      </c>
      <c r="X3037" s="269"/>
      <c r="Y3037" s="110" t="s">
        <v>5888</v>
      </c>
      <c r="Z3037" s="110">
        <v>100</v>
      </c>
      <c r="AA3037" s="111" t="s">
        <v>5889</v>
      </c>
      <c r="AB3037" s="269"/>
      <c r="AC3037" s="269"/>
      <c r="AD3037" s="115" t="s">
        <v>25</v>
      </c>
      <c r="AE3037" s="271"/>
      <c r="AF3037" s="271"/>
      <c r="AG3037" s="269"/>
      <c r="AJ3037" s="1">
        <f t="shared" si="211"/>
        <v>0</v>
      </c>
      <c r="AK3037" s="1">
        <f t="shared" si="214"/>
        <v>-1.2569999999999999</v>
      </c>
    </row>
    <row r="3038" spans="1:37" ht="63" customHeight="1">
      <c r="A3038" s="179" t="s">
        <v>4411</v>
      </c>
      <c r="B3038" s="76" t="s">
        <v>19</v>
      </c>
      <c r="C3038" s="76"/>
      <c r="D3038" s="169">
        <v>42541</v>
      </c>
      <c r="E3038" s="496">
        <v>42541.605555555558</v>
      </c>
      <c r="F3038" s="169">
        <v>42541</v>
      </c>
      <c r="G3038" s="496">
        <v>42541.746527777781</v>
      </c>
      <c r="H3038" s="509">
        <f t="shared" si="213"/>
        <v>0.14097222222335404</v>
      </c>
      <c r="I3038" s="97">
        <v>10</v>
      </c>
      <c r="J3038" s="118"/>
      <c r="K3038" s="115"/>
      <c r="L3038" s="339" t="s">
        <v>4</v>
      </c>
      <c r="M3038" s="179" t="s">
        <v>8</v>
      </c>
      <c r="N3038" s="179" t="s">
        <v>3</v>
      </c>
      <c r="O3038" s="280" t="s">
        <v>8</v>
      </c>
      <c r="P3038" s="285" t="s">
        <v>5974</v>
      </c>
      <c r="Q3038" s="443" t="s">
        <v>5975</v>
      </c>
      <c r="R3038" s="404">
        <v>2.2679999999999998</v>
      </c>
      <c r="S3038" s="537"/>
      <c r="T3038" s="170">
        <f t="shared" si="215"/>
        <v>2.2679999999999998</v>
      </c>
      <c r="U3038" s="110" t="s">
        <v>29</v>
      </c>
      <c r="V3038" s="110">
        <v>1969</v>
      </c>
      <c r="W3038" s="110" t="s">
        <v>2861</v>
      </c>
      <c r="X3038" s="269"/>
      <c r="Y3038" s="110" t="s">
        <v>5895</v>
      </c>
      <c r="Z3038" s="110">
        <v>100</v>
      </c>
      <c r="AA3038" s="111" t="s">
        <v>5931</v>
      </c>
      <c r="AB3038" s="269"/>
      <c r="AC3038" s="269"/>
      <c r="AD3038" s="115" t="s">
        <v>0</v>
      </c>
      <c r="AE3038" s="271"/>
      <c r="AF3038" s="271"/>
      <c r="AG3038" s="269"/>
      <c r="AJ3038" s="1">
        <f t="shared" si="211"/>
        <v>0</v>
      </c>
      <c r="AK3038" s="1">
        <f t="shared" si="214"/>
        <v>-2.2679999999999998</v>
      </c>
    </row>
    <row r="3039" spans="1:37" ht="47.25" customHeight="1">
      <c r="A3039" s="179" t="s">
        <v>4411</v>
      </c>
      <c r="B3039" s="76" t="s">
        <v>19</v>
      </c>
      <c r="C3039" s="179"/>
      <c r="D3039" s="169">
        <v>42541</v>
      </c>
      <c r="E3039" s="496">
        <v>42541.645833333336</v>
      </c>
      <c r="F3039" s="169">
        <v>42541</v>
      </c>
      <c r="G3039" s="496">
        <v>42541.65625</v>
      </c>
      <c r="H3039" s="509">
        <f t="shared" si="213"/>
        <v>1.0416666664241347E-2</v>
      </c>
      <c r="I3039" s="97">
        <v>3</v>
      </c>
      <c r="J3039" s="118"/>
      <c r="K3039" s="115"/>
      <c r="L3039" s="339" t="s">
        <v>4</v>
      </c>
      <c r="M3039" s="179" t="s">
        <v>3090</v>
      </c>
      <c r="N3039" s="179" t="s">
        <v>3</v>
      </c>
      <c r="O3039" s="280" t="s">
        <v>26</v>
      </c>
      <c r="P3039" s="285" t="s">
        <v>5976</v>
      </c>
      <c r="Q3039" s="115" t="s">
        <v>5977</v>
      </c>
      <c r="R3039" s="404"/>
      <c r="S3039" s="537"/>
      <c r="T3039" s="170"/>
      <c r="U3039" s="110" t="s">
        <v>29</v>
      </c>
      <c r="V3039" s="110">
        <v>1992</v>
      </c>
      <c r="W3039" s="110"/>
      <c r="X3039" s="269"/>
      <c r="Y3039" s="110" t="s">
        <v>5978</v>
      </c>
      <c r="Z3039" s="110">
        <v>100</v>
      </c>
      <c r="AA3039" s="111" t="s">
        <v>5892</v>
      </c>
      <c r="AB3039" s="269"/>
      <c r="AC3039" s="269"/>
      <c r="AD3039" s="115" t="s">
        <v>0</v>
      </c>
      <c r="AE3039" s="271"/>
      <c r="AF3039" s="271"/>
      <c r="AG3039" s="115"/>
      <c r="AJ3039" s="1">
        <f t="shared" si="211"/>
        <v>0</v>
      </c>
      <c r="AK3039" s="1">
        <f t="shared" si="214"/>
        <v>0</v>
      </c>
    </row>
    <row r="3040" spans="1:37" ht="78.75" customHeight="1">
      <c r="A3040" s="179" t="s">
        <v>4411</v>
      </c>
      <c r="B3040" s="76" t="s">
        <v>19</v>
      </c>
      <c r="C3040" s="179"/>
      <c r="D3040" s="169">
        <v>42541</v>
      </c>
      <c r="E3040" s="496">
        <v>42541.333333333336</v>
      </c>
      <c r="F3040" s="169">
        <v>42541</v>
      </c>
      <c r="G3040" s="496">
        <v>42541.375</v>
      </c>
      <c r="H3040" s="509">
        <f t="shared" si="213"/>
        <v>4.1666666664241347E-2</v>
      </c>
      <c r="I3040" s="179">
        <v>1</v>
      </c>
      <c r="J3040" s="115"/>
      <c r="K3040" s="115"/>
      <c r="L3040" s="115" t="s">
        <v>12</v>
      </c>
      <c r="M3040" s="83" t="s">
        <v>439</v>
      </c>
      <c r="N3040" s="83">
        <v>0.4</v>
      </c>
      <c r="O3040" s="83" t="s">
        <v>2</v>
      </c>
      <c r="P3040" s="83" t="s">
        <v>5979</v>
      </c>
      <c r="Q3040" s="115" t="s">
        <v>5980</v>
      </c>
      <c r="R3040" s="404">
        <v>0.10299999999999999</v>
      </c>
      <c r="S3040" s="537"/>
      <c r="T3040" s="170">
        <f>R3040+S3040</f>
        <v>0.10299999999999999</v>
      </c>
      <c r="U3040" s="295" t="s">
        <v>46</v>
      </c>
      <c r="V3040" s="110">
        <v>1995</v>
      </c>
      <c r="W3040" s="110" t="s">
        <v>5981</v>
      </c>
      <c r="X3040" s="269"/>
      <c r="Y3040" s="110" t="s">
        <v>5895</v>
      </c>
      <c r="Z3040" s="110">
        <v>100</v>
      </c>
      <c r="AA3040" s="111" t="s">
        <v>5889</v>
      </c>
      <c r="AB3040" s="269"/>
      <c r="AC3040" s="269"/>
      <c r="AD3040" s="115" t="s">
        <v>18</v>
      </c>
      <c r="AE3040" s="271"/>
      <c r="AF3040" s="271"/>
      <c r="AG3040" s="115"/>
      <c r="AJ3040" s="1">
        <f t="shared" si="211"/>
        <v>0</v>
      </c>
      <c r="AK3040" s="1">
        <f t="shared" si="214"/>
        <v>-0.10299999999999999</v>
      </c>
    </row>
    <row r="3041" spans="1:37" ht="94.5" customHeight="1">
      <c r="A3041" s="179" t="s">
        <v>4411</v>
      </c>
      <c r="B3041" s="76" t="s">
        <v>19</v>
      </c>
      <c r="C3041" s="179"/>
      <c r="D3041" s="169">
        <v>42542</v>
      </c>
      <c r="E3041" s="496">
        <v>42542.916666666664</v>
      </c>
      <c r="F3041" s="169">
        <v>42543</v>
      </c>
      <c r="G3041" s="496">
        <v>42543.625</v>
      </c>
      <c r="H3041" s="509">
        <f t="shared" si="213"/>
        <v>0.70833333333575865</v>
      </c>
      <c r="I3041" s="97">
        <v>1</v>
      </c>
      <c r="J3041" s="118"/>
      <c r="K3041" s="115"/>
      <c r="L3041" s="339" t="s">
        <v>12</v>
      </c>
      <c r="M3041" s="179" t="s">
        <v>561</v>
      </c>
      <c r="N3041" s="179">
        <v>0.4</v>
      </c>
      <c r="O3041" s="280" t="s">
        <v>2</v>
      </c>
      <c r="P3041" s="285" t="s">
        <v>5982</v>
      </c>
      <c r="Q3041" s="115" t="s">
        <v>5983</v>
      </c>
      <c r="R3041" s="404">
        <f>0.15+0.105</f>
        <v>0.255</v>
      </c>
      <c r="S3041" s="537"/>
      <c r="T3041" s="170">
        <f>R3041+S3041</f>
        <v>0.255</v>
      </c>
      <c r="U3041" s="269"/>
      <c r="V3041" s="110">
        <v>1995</v>
      </c>
      <c r="W3041" s="110" t="s">
        <v>5984</v>
      </c>
      <c r="X3041" s="269"/>
      <c r="Y3041" s="111" t="s">
        <v>5888</v>
      </c>
      <c r="Z3041" s="110">
        <v>100</v>
      </c>
      <c r="AA3041" s="111" t="s">
        <v>5889</v>
      </c>
      <c r="AB3041" s="269"/>
      <c r="AC3041" s="269"/>
      <c r="AD3041" s="115" t="s">
        <v>18</v>
      </c>
      <c r="AE3041" s="271"/>
      <c r="AF3041" s="271"/>
      <c r="AG3041" s="115" t="s">
        <v>4726</v>
      </c>
      <c r="AJ3041" s="1">
        <f t="shared" si="211"/>
        <v>0</v>
      </c>
      <c r="AK3041" s="1">
        <f t="shared" si="214"/>
        <v>-0.255</v>
      </c>
    </row>
    <row r="3042" spans="1:37" ht="36" customHeight="1">
      <c r="A3042" s="179" t="s">
        <v>4411</v>
      </c>
      <c r="B3042" s="76" t="s">
        <v>19</v>
      </c>
      <c r="C3042" s="179"/>
      <c r="D3042" s="169">
        <v>42542</v>
      </c>
      <c r="E3042" s="496">
        <v>42542.604166666664</v>
      </c>
      <c r="F3042" s="169">
        <v>42542</v>
      </c>
      <c r="G3042" s="496">
        <v>42542.6875</v>
      </c>
      <c r="H3042" s="509">
        <f t="shared" si="213"/>
        <v>8.3333333335758653E-2</v>
      </c>
      <c r="I3042" s="97">
        <v>1</v>
      </c>
      <c r="J3042" s="115"/>
      <c r="K3042" s="115"/>
      <c r="L3042" s="115" t="s">
        <v>12</v>
      </c>
      <c r="M3042" s="179" t="s">
        <v>561</v>
      </c>
      <c r="N3042" s="179">
        <v>0.4</v>
      </c>
      <c r="O3042" s="280" t="s">
        <v>2</v>
      </c>
      <c r="P3042" s="285" t="s">
        <v>5985</v>
      </c>
      <c r="Q3042" s="115" t="s">
        <v>5986</v>
      </c>
      <c r="R3042" s="404">
        <v>0.253</v>
      </c>
      <c r="S3042" s="537"/>
      <c r="T3042" s="170">
        <f>R3042+S3042</f>
        <v>0.253</v>
      </c>
      <c r="U3042" s="269"/>
      <c r="V3042" s="110">
        <v>1997</v>
      </c>
      <c r="W3042" s="110" t="s">
        <v>5987</v>
      </c>
      <c r="X3042" s="269"/>
      <c r="Y3042" s="110" t="s">
        <v>5978</v>
      </c>
      <c r="Z3042" s="110">
        <v>100</v>
      </c>
      <c r="AA3042" s="574" t="s">
        <v>5898</v>
      </c>
      <c r="AB3042" s="269"/>
      <c r="AC3042" s="269"/>
      <c r="AD3042" s="115" t="s">
        <v>18</v>
      </c>
      <c r="AE3042" s="271"/>
      <c r="AF3042" s="271"/>
      <c r="AG3042" s="269"/>
      <c r="AJ3042" s="1">
        <f t="shared" si="211"/>
        <v>0</v>
      </c>
      <c r="AK3042" s="1">
        <f t="shared" si="214"/>
        <v>-0.253</v>
      </c>
    </row>
    <row r="3043" spans="1:37" ht="31.5" customHeight="1">
      <c r="A3043" s="179" t="s">
        <v>4411</v>
      </c>
      <c r="B3043" s="76" t="s">
        <v>19</v>
      </c>
      <c r="C3043" s="76"/>
      <c r="D3043" s="169">
        <v>42542</v>
      </c>
      <c r="E3043" s="496">
        <v>42542.333333333336</v>
      </c>
      <c r="F3043" s="169">
        <v>42542</v>
      </c>
      <c r="G3043" s="496">
        <v>42542.354166666664</v>
      </c>
      <c r="H3043" s="509">
        <f t="shared" si="213"/>
        <v>2.0833333328482695E-2</v>
      </c>
      <c r="I3043" s="179">
        <v>21</v>
      </c>
      <c r="J3043" s="115"/>
      <c r="K3043" s="115"/>
      <c r="L3043" s="339" t="s">
        <v>30</v>
      </c>
      <c r="M3043" s="83" t="s">
        <v>5988</v>
      </c>
      <c r="N3043" s="83">
        <v>35</v>
      </c>
      <c r="O3043" s="179" t="s">
        <v>14</v>
      </c>
      <c r="P3043" s="285" t="s">
        <v>5989</v>
      </c>
      <c r="Q3043" s="115" t="s">
        <v>5990</v>
      </c>
      <c r="R3043" s="404"/>
      <c r="S3043" s="537">
        <v>9.8789999999999996</v>
      </c>
      <c r="T3043" s="170">
        <f>R3043+S3043</f>
        <v>9.8789999999999996</v>
      </c>
      <c r="U3043" s="110" t="s">
        <v>29</v>
      </c>
      <c r="V3043" s="110">
        <v>1974</v>
      </c>
      <c r="W3043" s="110" t="s">
        <v>5991</v>
      </c>
      <c r="X3043" s="269"/>
      <c r="Y3043" s="110" t="s">
        <v>5895</v>
      </c>
      <c r="Z3043" s="110">
        <v>100</v>
      </c>
      <c r="AA3043" s="574"/>
      <c r="AB3043" s="269"/>
      <c r="AC3043" s="269"/>
      <c r="AD3043" s="115" t="s">
        <v>61</v>
      </c>
      <c r="AE3043" s="271"/>
      <c r="AF3043" s="271"/>
      <c r="AG3043" s="269"/>
      <c r="AJ3043" s="1">
        <f t="shared" si="211"/>
        <v>0</v>
      </c>
      <c r="AK3043" s="1">
        <f t="shared" si="214"/>
        <v>-9.8789999999999996</v>
      </c>
    </row>
    <row r="3044" spans="1:37" ht="110.25" customHeight="1">
      <c r="A3044" s="179" t="s">
        <v>4411</v>
      </c>
      <c r="B3044" s="76" t="s">
        <v>19</v>
      </c>
      <c r="C3044" s="179"/>
      <c r="D3044" s="169">
        <v>42543</v>
      </c>
      <c r="E3044" s="251">
        <v>42543.333333333336</v>
      </c>
      <c r="F3044" s="169">
        <v>42543</v>
      </c>
      <c r="G3044" s="251">
        <v>42543.458333333336</v>
      </c>
      <c r="H3044" s="509">
        <f t="shared" si="213"/>
        <v>0.125</v>
      </c>
      <c r="I3044" s="179">
        <v>1</v>
      </c>
      <c r="J3044" s="115"/>
      <c r="K3044" s="115"/>
      <c r="L3044" s="115" t="s">
        <v>12</v>
      </c>
      <c r="M3044" s="83" t="s">
        <v>561</v>
      </c>
      <c r="N3044" s="83">
        <v>0.4</v>
      </c>
      <c r="O3044" s="83" t="s">
        <v>2</v>
      </c>
      <c r="P3044" s="83" t="s">
        <v>5992</v>
      </c>
      <c r="Q3044" s="115" t="s">
        <v>5993</v>
      </c>
      <c r="R3044" s="396">
        <v>0.106</v>
      </c>
      <c r="S3044" s="396"/>
      <c r="T3044" s="170">
        <f>R3044+S3044</f>
        <v>0.106</v>
      </c>
      <c r="U3044" s="468"/>
      <c r="V3044" s="110">
        <v>1972</v>
      </c>
      <c r="W3044" s="110" t="s">
        <v>5970</v>
      </c>
      <c r="X3044" s="269"/>
      <c r="Y3044" s="110" t="s">
        <v>5892</v>
      </c>
      <c r="Z3044" s="110">
        <v>100</v>
      </c>
      <c r="AA3044" s="111" t="s">
        <v>5931</v>
      </c>
      <c r="AB3044" s="269"/>
      <c r="AC3044" s="269"/>
      <c r="AD3044" s="115" t="s">
        <v>18</v>
      </c>
      <c r="AE3044" s="271"/>
      <c r="AF3044" s="271"/>
      <c r="AG3044" s="115"/>
      <c r="AJ3044" s="1">
        <f t="shared" si="211"/>
        <v>0</v>
      </c>
      <c r="AK3044" s="1">
        <f t="shared" si="214"/>
        <v>-0.106</v>
      </c>
    </row>
    <row r="3045" spans="1:37" ht="141.75" customHeight="1">
      <c r="A3045" s="179" t="s">
        <v>4411</v>
      </c>
      <c r="B3045" s="76" t="s">
        <v>19</v>
      </c>
      <c r="C3045" s="179"/>
      <c r="D3045" s="169">
        <v>42543</v>
      </c>
      <c r="E3045" s="251">
        <v>42543.333333333336</v>
      </c>
      <c r="F3045" s="169">
        <v>42543</v>
      </c>
      <c r="G3045" s="251">
        <v>42543.416666666664</v>
      </c>
      <c r="H3045" s="509">
        <f t="shared" si="213"/>
        <v>8.3333333328482695E-2</v>
      </c>
      <c r="I3045" s="97">
        <v>1</v>
      </c>
      <c r="J3045" s="118"/>
      <c r="K3045" s="115"/>
      <c r="L3045" s="339" t="s">
        <v>12</v>
      </c>
      <c r="M3045" s="179" t="s">
        <v>439</v>
      </c>
      <c r="N3045" s="179">
        <v>0.4</v>
      </c>
      <c r="O3045" s="179" t="s">
        <v>2</v>
      </c>
      <c r="P3045" s="285" t="s">
        <v>5994</v>
      </c>
      <c r="Q3045" s="115" t="s">
        <v>441</v>
      </c>
      <c r="R3045" s="396"/>
      <c r="S3045" s="466"/>
      <c r="T3045" s="170"/>
      <c r="U3045" s="110" t="s">
        <v>46</v>
      </c>
      <c r="V3045" s="110">
        <v>1970</v>
      </c>
      <c r="W3045" s="110" t="s">
        <v>5995</v>
      </c>
      <c r="X3045" s="269"/>
      <c r="Y3045" s="110" t="s">
        <v>5888</v>
      </c>
      <c r="Z3045" s="110">
        <v>100</v>
      </c>
      <c r="AA3045" s="111" t="s">
        <v>5889</v>
      </c>
      <c r="AB3045" s="269"/>
      <c r="AC3045" s="269"/>
      <c r="AD3045" s="115" t="s">
        <v>18</v>
      </c>
      <c r="AE3045" s="271"/>
      <c r="AF3045" s="271"/>
      <c r="AG3045" s="271"/>
      <c r="AJ3045" s="1">
        <f t="shared" si="211"/>
        <v>0</v>
      </c>
      <c r="AK3045" s="1">
        <f t="shared" si="214"/>
        <v>0</v>
      </c>
    </row>
    <row r="3046" spans="1:37" ht="15.75" customHeight="1">
      <c r="A3046" s="179" t="s">
        <v>4411</v>
      </c>
      <c r="B3046" s="76" t="s">
        <v>19</v>
      </c>
      <c r="C3046" s="179"/>
      <c r="D3046" s="169">
        <v>42543</v>
      </c>
      <c r="E3046" s="496">
        <v>42543.875</v>
      </c>
      <c r="F3046" s="169">
        <v>42544</v>
      </c>
      <c r="G3046" s="496">
        <v>42544.5625</v>
      </c>
      <c r="H3046" s="509">
        <f t="shared" ref="H3046:H3076" si="216">G3046-E3046</f>
        <v>0.6875</v>
      </c>
      <c r="I3046" s="97">
        <v>3</v>
      </c>
      <c r="J3046" s="118"/>
      <c r="K3046" s="115"/>
      <c r="L3046" s="339" t="s">
        <v>4</v>
      </c>
      <c r="M3046" s="83" t="s">
        <v>5996</v>
      </c>
      <c r="N3046" s="179" t="s">
        <v>3</v>
      </c>
      <c r="O3046" s="280" t="s">
        <v>26</v>
      </c>
      <c r="P3046" s="285" t="s">
        <v>5997</v>
      </c>
      <c r="Q3046" s="115" t="s">
        <v>5998</v>
      </c>
      <c r="R3046" s="404">
        <f>2.462+0.692</f>
        <v>3.1539999999999999</v>
      </c>
      <c r="S3046" s="537"/>
      <c r="T3046" s="170">
        <f>R3046+S3046</f>
        <v>3.1539999999999999</v>
      </c>
      <c r="U3046" s="110" t="s">
        <v>46</v>
      </c>
      <c r="V3046" s="110">
        <v>1983</v>
      </c>
      <c r="W3046" s="110"/>
      <c r="X3046" s="269"/>
      <c r="Y3046" s="110" t="s">
        <v>5888</v>
      </c>
      <c r="Z3046" s="110">
        <v>100</v>
      </c>
      <c r="AA3046" s="111" t="s">
        <v>5889</v>
      </c>
      <c r="AB3046" s="269"/>
      <c r="AC3046" s="269"/>
      <c r="AD3046" s="115" t="s">
        <v>0</v>
      </c>
      <c r="AE3046" s="115"/>
      <c r="AF3046" s="115"/>
      <c r="AG3046" s="115" t="s">
        <v>4726</v>
      </c>
      <c r="AJ3046" s="1">
        <f t="shared" si="211"/>
        <v>0</v>
      </c>
      <c r="AK3046" s="1">
        <f t="shared" ref="AK3046:AK3077" si="217">AJ3046-T3046</f>
        <v>-3.1539999999999999</v>
      </c>
    </row>
    <row r="3047" spans="1:37" ht="94.5" customHeight="1">
      <c r="A3047" s="179" t="s">
        <v>4411</v>
      </c>
      <c r="B3047" s="76" t="s">
        <v>19</v>
      </c>
      <c r="C3047" s="76"/>
      <c r="D3047" s="169">
        <v>42543</v>
      </c>
      <c r="E3047" s="496">
        <v>42543.770833333336</v>
      </c>
      <c r="F3047" s="169">
        <v>42543</v>
      </c>
      <c r="G3047" s="496">
        <v>42543.854166666664</v>
      </c>
      <c r="H3047" s="509">
        <f t="shared" si="216"/>
        <v>8.3333333328482695E-2</v>
      </c>
      <c r="I3047" s="179">
        <v>6</v>
      </c>
      <c r="J3047" s="118"/>
      <c r="K3047" s="118"/>
      <c r="L3047" s="115" t="s">
        <v>4</v>
      </c>
      <c r="M3047" s="83" t="s">
        <v>1235</v>
      </c>
      <c r="N3047" s="179" t="s">
        <v>3</v>
      </c>
      <c r="O3047" s="179" t="s">
        <v>26</v>
      </c>
      <c r="P3047" s="283" t="s">
        <v>5999</v>
      </c>
      <c r="Q3047" s="115" t="s">
        <v>441</v>
      </c>
      <c r="R3047" s="404">
        <v>0.498</v>
      </c>
      <c r="S3047" s="537"/>
      <c r="T3047" s="170">
        <f>R3047+S3047</f>
        <v>0.498</v>
      </c>
      <c r="U3047" s="110" t="s">
        <v>46</v>
      </c>
      <c r="V3047" s="110">
        <v>1993</v>
      </c>
      <c r="W3047" s="110" t="s">
        <v>5949</v>
      </c>
      <c r="X3047" s="269"/>
      <c r="Y3047" s="110" t="s">
        <v>5888</v>
      </c>
      <c r="Z3047" s="110">
        <v>100</v>
      </c>
      <c r="AA3047" s="111" t="s">
        <v>5889</v>
      </c>
      <c r="AB3047" s="269"/>
      <c r="AC3047" s="269"/>
      <c r="AD3047" s="115" t="s">
        <v>18</v>
      </c>
      <c r="AE3047" s="271"/>
      <c r="AF3047" s="271"/>
      <c r="AG3047" s="269"/>
      <c r="AJ3047" s="1">
        <f t="shared" si="211"/>
        <v>0</v>
      </c>
      <c r="AK3047" s="1">
        <f t="shared" si="217"/>
        <v>-0.498</v>
      </c>
    </row>
    <row r="3048" spans="1:37" ht="110.25" customHeight="1">
      <c r="A3048" s="179" t="s">
        <v>4411</v>
      </c>
      <c r="B3048" s="76" t="s">
        <v>19</v>
      </c>
      <c r="C3048" s="76"/>
      <c r="D3048" s="169">
        <v>42543</v>
      </c>
      <c r="E3048" s="496">
        <v>42543.71875</v>
      </c>
      <c r="F3048" s="169">
        <v>42543</v>
      </c>
      <c r="G3048" s="496">
        <v>42543.760416666664</v>
      </c>
      <c r="H3048" s="509">
        <f t="shared" si="216"/>
        <v>4.1666666664241347E-2</v>
      </c>
      <c r="I3048" s="179">
        <v>3</v>
      </c>
      <c r="J3048" s="118"/>
      <c r="K3048" s="118"/>
      <c r="L3048" s="115" t="s">
        <v>4</v>
      </c>
      <c r="M3048" s="83" t="s">
        <v>5996</v>
      </c>
      <c r="N3048" s="179" t="s">
        <v>3</v>
      </c>
      <c r="O3048" s="179" t="s">
        <v>26</v>
      </c>
      <c r="P3048" s="283" t="s">
        <v>6000</v>
      </c>
      <c r="Q3048" s="115" t="s">
        <v>6001</v>
      </c>
      <c r="R3048" s="404">
        <v>0.39</v>
      </c>
      <c r="S3048" s="537"/>
      <c r="T3048" s="170">
        <f>R3048+S3048</f>
        <v>0.39</v>
      </c>
      <c r="U3048" s="110" t="s">
        <v>29</v>
      </c>
      <c r="V3048" s="110">
        <v>1974</v>
      </c>
      <c r="W3048" s="110" t="s">
        <v>5897</v>
      </c>
      <c r="X3048" s="269"/>
      <c r="Y3048" s="110" t="s">
        <v>5892</v>
      </c>
      <c r="Z3048" s="110">
        <v>100</v>
      </c>
      <c r="AA3048" s="574" t="s">
        <v>5898</v>
      </c>
      <c r="AB3048" s="269"/>
      <c r="AC3048" s="269"/>
      <c r="AD3048" s="115" t="s">
        <v>18</v>
      </c>
      <c r="AE3048" s="271"/>
      <c r="AF3048" s="271"/>
      <c r="AG3048" s="269"/>
      <c r="AJ3048" s="1">
        <f t="shared" si="211"/>
        <v>0</v>
      </c>
      <c r="AK3048" s="1">
        <f t="shared" si="217"/>
        <v>-0.39</v>
      </c>
    </row>
    <row r="3049" spans="1:37" ht="110.25" customHeight="1">
      <c r="A3049" s="179" t="s">
        <v>4411</v>
      </c>
      <c r="B3049" s="76" t="s">
        <v>19</v>
      </c>
      <c r="C3049" s="179"/>
      <c r="D3049" s="169">
        <v>42543</v>
      </c>
      <c r="E3049" s="496">
        <v>42543.666666666664</v>
      </c>
      <c r="F3049" s="169">
        <v>42543</v>
      </c>
      <c r="G3049" s="496">
        <v>42543.805555555555</v>
      </c>
      <c r="H3049" s="509">
        <f t="shared" si="216"/>
        <v>0.13888888889050577</v>
      </c>
      <c r="I3049" s="97">
        <v>1</v>
      </c>
      <c r="J3049" s="118"/>
      <c r="K3049" s="115"/>
      <c r="L3049" s="339" t="s">
        <v>12</v>
      </c>
      <c r="M3049" s="179" t="s">
        <v>561</v>
      </c>
      <c r="N3049" s="179">
        <v>0.4</v>
      </c>
      <c r="O3049" s="280" t="s">
        <v>2</v>
      </c>
      <c r="P3049" s="285" t="s">
        <v>6002</v>
      </c>
      <c r="Q3049" s="115" t="s">
        <v>6003</v>
      </c>
      <c r="R3049" s="404">
        <v>0.214</v>
      </c>
      <c r="S3049" s="537"/>
      <c r="T3049" s="170">
        <f>R3049+S3049</f>
        <v>0.214</v>
      </c>
      <c r="U3049" s="269"/>
      <c r="V3049" s="110">
        <v>1974</v>
      </c>
      <c r="W3049" s="110"/>
      <c r="X3049" s="269"/>
      <c r="Y3049" s="110" t="s">
        <v>5892</v>
      </c>
      <c r="Z3049" s="110">
        <v>100</v>
      </c>
      <c r="AA3049" s="363" t="s">
        <v>5898</v>
      </c>
      <c r="AB3049" s="269"/>
      <c r="AC3049" s="269"/>
      <c r="AD3049" s="115" t="s">
        <v>18</v>
      </c>
      <c r="AE3049" s="271"/>
      <c r="AF3049" s="271"/>
      <c r="AG3049" s="115"/>
      <c r="AJ3049" s="1">
        <f t="shared" si="211"/>
        <v>0</v>
      </c>
      <c r="AK3049" s="1">
        <f t="shared" si="217"/>
        <v>-0.214</v>
      </c>
    </row>
    <row r="3050" spans="1:37" ht="94.5" customHeight="1">
      <c r="A3050" s="179" t="s">
        <v>4411</v>
      </c>
      <c r="B3050" s="76" t="s">
        <v>19</v>
      </c>
      <c r="C3050" s="179"/>
      <c r="D3050" s="169">
        <v>42544</v>
      </c>
      <c r="E3050" s="496">
        <v>42544.291666666664</v>
      </c>
      <c r="F3050" s="169">
        <v>42544</v>
      </c>
      <c r="G3050" s="496">
        <v>42544.40625</v>
      </c>
      <c r="H3050" s="509">
        <f t="shared" si="216"/>
        <v>0.11458333333575865</v>
      </c>
      <c r="I3050" s="97">
        <v>6</v>
      </c>
      <c r="J3050" s="118"/>
      <c r="K3050" s="115"/>
      <c r="L3050" s="339" t="s">
        <v>4</v>
      </c>
      <c r="M3050" s="179" t="s">
        <v>1235</v>
      </c>
      <c r="N3050" s="179" t="s">
        <v>3</v>
      </c>
      <c r="O3050" s="280" t="s">
        <v>26</v>
      </c>
      <c r="P3050" s="285" t="s">
        <v>5999</v>
      </c>
      <c r="Q3050" s="115" t="s">
        <v>6004</v>
      </c>
      <c r="R3050" s="404">
        <v>0.25</v>
      </c>
      <c r="S3050" s="537"/>
      <c r="T3050" s="170">
        <f>R3050+S3050</f>
        <v>0.25</v>
      </c>
      <c r="U3050" s="110" t="s">
        <v>46</v>
      </c>
      <c r="V3050" s="110">
        <v>2008</v>
      </c>
      <c r="W3050" s="110" t="s">
        <v>6005</v>
      </c>
      <c r="X3050" s="269"/>
      <c r="Y3050" s="397">
        <v>42240</v>
      </c>
      <c r="Z3050" s="110">
        <v>100</v>
      </c>
      <c r="AA3050" s="110" t="s">
        <v>5889</v>
      </c>
      <c r="AB3050" s="269"/>
      <c r="AC3050" s="269"/>
      <c r="AD3050" s="115" t="s">
        <v>18</v>
      </c>
      <c r="AE3050" s="271"/>
      <c r="AF3050" s="271"/>
      <c r="AG3050" s="115"/>
      <c r="AJ3050" s="1">
        <f t="shared" si="211"/>
        <v>0</v>
      </c>
      <c r="AK3050" s="1">
        <f t="shared" si="217"/>
        <v>-0.25</v>
      </c>
    </row>
    <row r="3051" spans="1:37" ht="110.25" customHeight="1">
      <c r="A3051" s="179" t="s">
        <v>4411</v>
      </c>
      <c r="B3051" s="76" t="s">
        <v>19</v>
      </c>
      <c r="C3051" s="179"/>
      <c r="D3051" s="169">
        <v>42544</v>
      </c>
      <c r="E3051" s="496">
        <v>42544.416666666664</v>
      </c>
      <c r="F3051" s="169">
        <v>42544</v>
      </c>
      <c r="G3051" s="496">
        <v>42544.458333333336</v>
      </c>
      <c r="H3051" s="509">
        <f t="shared" si="216"/>
        <v>4.1666666671517305E-2</v>
      </c>
      <c r="I3051" s="97">
        <v>1</v>
      </c>
      <c r="J3051" s="118"/>
      <c r="K3051" s="115"/>
      <c r="L3051" s="339" t="s">
        <v>12</v>
      </c>
      <c r="M3051" s="179" t="s">
        <v>439</v>
      </c>
      <c r="N3051" s="179">
        <v>0.4</v>
      </c>
      <c r="O3051" s="280" t="s">
        <v>2</v>
      </c>
      <c r="P3051" s="285" t="s">
        <v>6006</v>
      </c>
      <c r="Q3051" s="115" t="s">
        <v>6007</v>
      </c>
      <c r="R3051" s="404"/>
      <c r="S3051" s="537"/>
      <c r="T3051" s="170"/>
      <c r="U3051" s="110" t="s">
        <v>46</v>
      </c>
      <c r="V3051" s="110">
        <v>1991</v>
      </c>
      <c r="W3051" s="110" t="s">
        <v>6008</v>
      </c>
      <c r="X3051" s="269"/>
      <c r="Y3051" s="110" t="s">
        <v>5902</v>
      </c>
      <c r="Z3051" s="110">
        <v>100</v>
      </c>
      <c r="AA3051" s="111" t="s">
        <v>5931</v>
      </c>
      <c r="AB3051" s="269"/>
      <c r="AC3051" s="269"/>
      <c r="AD3051" s="115" t="s">
        <v>18</v>
      </c>
      <c r="AE3051" s="271"/>
      <c r="AF3051" s="271"/>
      <c r="AG3051" s="115"/>
      <c r="AJ3051" s="1">
        <f t="shared" si="211"/>
        <v>0</v>
      </c>
      <c r="AK3051" s="1">
        <f t="shared" si="217"/>
        <v>0</v>
      </c>
    </row>
    <row r="3052" spans="1:37" ht="78.75" customHeight="1">
      <c r="A3052" s="179" t="s">
        <v>4411</v>
      </c>
      <c r="B3052" s="76" t="s">
        <v>19</v>
      </c>
      <c r="C3052" s="179"/>
      <c r="D3052" s="169">
        <v>42545</v>
      </c>
      <c r="E3052" s="251">
        <v>42545.515972222223</v>
      </c>
      <c r="F3052" s="169">
        <v>42545</v>
      </c>
      <c r="G3052" s="251">
        <v>42545.536805555559</v>
      </c>
      <c r="H3052" s="509">
        <f t="shared" si="216"/>
        <v>2.0833333335758653E-2</v>
      </c>
      <c r="I3052" s="97">
        <v>9</v>
      </c>
      <c r="J3052" s="118"/>
      <c r="K3052" s="115"/>
      <c r="L3052" s="280" t="s">
        <v>4</v>
      </c>
      <c r="M3052" s="285" t="s">
        <v>6009</v>
      </c>
      <c r="N3052" s="179" t="s">
        <v>3</v>
      </c>
      <c r="O3052" s="280" t="s">
        <v>14</v>
      </c>
      <c r="P3052" s="285" t="s">
        <v>12148</v>
      </c>
      <c r="Q3052" s="115" t="s">
        <v>6010</v>
      </c>
      <c r="R3052" s="396">
        <v>8.7249999999999996</v>
      </c>
      <c r="S3052" s="466"/>
      <c r="T3052" s="170">
        <f>R3052+S3052</f>
        <v>8.7249999999999996</v>
      </c>
      <c r="U3052" s="110" t="s">
        <v>46</v>
      </c>
      <c r="V3052" s="110">
        <v>2010</v>
      </c>
      <c r="W3052" s="110"/>
      <c r="X3052" s="269"/>
      <c r="Y3052" s="110" t="s">
        <v>5888</v>
      </c>
      <c r="Z3052" s="110">
        <v>100</v>
      </c>
      <c r="AA3052" s="110">
        <v>2017</v>
      </c>
      <c r="AB3052" s="269"/>
      <c r="AC3052" s="269"/>
      <c r="AD3052" s="115" t="s">
        <v>58</v>
      </c>
      <c r="AE3052" s="271"/>
      <c r="AF3052" s="271"/>
      <c r="AG3052" s="115"/>
      <c r="AJ3052" s="1">
        <f t="shared" si="211"/>
        <v>0</v>
      </c>
      <c r="AK3052" s="1">
        <f t="shared" si="217"/>
        <v>-8.7249999999999996</v>
      </c>
    </row>
    <row r="3053" spans="1:37" ht="37.5" customHeight="1">
      <c r="A3053" s="179" t="s">
        <v>4411</v>
      </c>
      <c r="B3053" s="76" t="s">
        <v>19</v>
      </c>
      <c r="C3053" s="179"/>
      <c r="D3053" s="169">
        <v>42546</v>
      </c>
      <c r="E3053" s="251">
        <v>42546.625</v>
      </c>
      <c r="F3053" s="169">
        <v>42546</v>
      </c>
      <c r="G3053" s="251">
        <v>42546.690972222219</v>
      </c>
      <c r="H3053" s="509">
        <f t="shared" si="216"/>
        <v>6.5972222218988463E-2</v>
      </c>
      <c r="I3053" s="97">
        <v>1</v>
      </c>
      <c r="J3053" s="118"/>
      <c r="K3053" s="115"/>
      <c r="L3053" s="339" t="s">
        <v>12</v>
      </c>
      <c r="M3053" s="285" t="s">
        <v>439</v>
      </c>
      <c r="N3053" s="179">
        <v>0.4</v>
      </c>
      <c r="O3053" s="280" t="s">
        <v>2</v>
      </c>
      <c r="P3053" s="285" t="s">
        <v>6011</v>
      </c>
      <c r="Q3053" s="115" t="s">
        <v>6012</v>
      </c>
      <c r="R3053" s="404"/>
      <c r="S3053" s="537"/>
      <c r="T3053" s="170"/>
      <c r="U3053" s="110" t="s">
        <v>46</v>
      </c>
      <c r="V3053" s="110">
        <v>1994</v>
      </c>
      <c r="W3053" s="110" t="s">
        <v>5894</v>
      </c>
      <c r="X3053" s="269"/>
      <c r="Y3053" s="110" t="s">
        <v>5892</v>
      </c>
      <c r="Z3053" s="110">
        <v>100</v>
      </c>
      <c r="AA3053" s="110" t="s">
        <v>6013</v>
      </c>
      <c r="AB3053" s="269"/>
      <c r="AC3053" s="269"/>
      <c r="AD3053" s="115" t="s">
        <v>70</v>
      </c>
      <c r="AE3053" s="271"/>
      <c r="AF3053" s="271"/>
      <c r="AG3053" s="115"/>
      <c r="AJ3053" s="1">
        <f t="shared" si="211"/>
        <v>0</v>
      </c>
      <c r="AK3053" s="1">
        <f t="shared" si="217"/>
        <v>0</v>
      </c>
    </row>
    <row r="3054" spans="1:37" ht="173.25" customHeight="1">
      <c r="A3054" s="179" t="s">
        <v>4411</v>
      </c>
      <c r="B3054" s="76" t="s">
        <v>19</v>
      </c>
      <c r="C3054" s="179"/>
      <c r="D3054" s="169">
        <v>42548</v>
      </c>
      <c r="E3054" s="496">
        <v>42548.416666666664</v>
      </c>
      <c r="F3054" s="169">
        <v>42548</v>
      </c>
      <c r="G3054" s="496">
        <v>42548.6875</v>
      </c>
      <c r="H3054" s="509">
        <f t="shared" si="216"/>
        <v>0.27083333333575865</v>
      </c>
      <c r="I3054" s="97">
        <v>1</v>
      </c>
      <c r="J3054" s="118"/>
      <c r="K3054" s="115"/>
      <c r="L3054" s="115" t="s">
        <v>12</v>
      </c>
      <c r="M3054" s="285" t="s">
        <v>561</v>
      </c>
      <c r="N3054" s="179">
        <v>0.4</v>
      </c>
      <c r="O3054" s="83" t="s">
        <v>2</v>
      </c>
      <c r="P3054" s="282" t="s">
        <v>6014</v>
      </c>
      <c r="Q3054" s="66" t="s">
        <v>6015</v>
      </c>
      <c r="R3054" s="404">
        <v>6.2E-2</v>
      </c>
      <c r="S3054" s="537"/>
      <c r="T3054" s="170">
        <f>R3054+S3054</f>
        <v>6.2E-2</v>
      </c>
      <c r="U3054" s="269"/>
      <c r="V3054" s="110"/>
      <c r="W3054" s="110" t="s">
        <v>6016</v>
      </c>
      <c r="X3054" s="269"/>
      <c r="Y3054" s="110" t="s">
        <v>5888</v>
      </c>
      <c r="Z3054" s="110">
        <v>100</v>
      </c>
      <c r="AA3054" s="111" t="s">
        <v>5889</v>
      </c>
      <c r="AB3054" s="269"/>
      <c r="AC3054" s="269"/>
      <c r="AD3054" s="115" t="s">
        <v>18</v>
      </c>
      <c r="AE3054" s="271"/>
      <c r="AF3054" s="271"/>
      <c r="AG3054" s="115"/>
      <c r="AJ3054" s="1">
        <f t="shared" si="211"/>
        <v>0</v>
      </c>
      <c r="AK3054" s="1">
        <f t="shared" si="217"/>
        <v>-6.2E-2</v>
      </c>
    </row>
    <row r="3055" spans="1:37" ht="78.75" customHeight="1">
      <c r="A3055" s="179" t="s">
        <v>4411</v>
      </c>
      <c r="B3055" s="76" t="s">
        <v>19</v>
      </c>
      <c r="C3055" s="179"/>
      <c r="D3055" s="169">
        <v>42548</v>
      </c>
      <c r="E3055" s="496">
        <v>42548.75</v>
      </c>
      <c r="F3055" s="169">
        <v>42549</v>
      </c>
      <c r="G3055" s="496">
        <v>42549.625</v>
      </c>
      <c r="H3055" s="509">
        <f t="shared" si="216"/>
        <v>0.875</v>
      </c>
      <c r="I3055" s="97">
        <v>1</v>
      </c>
      <c r="J3055" s="118"/>
      <c r="K3055" s="115"/>
      <c r="L3055" s="339" t="s">
        <v>4</v>
      </c>
      <c r="M3055" s="83" t="s">
        <v>8</v>
      </c>
      <c r="N3055" s="179">
        <v>0.4</v>
      </c>
      <c r="O3055" s="280" t="s">
        <v>8</v>
      </c>
      <c r="P3055" s="285" t="s">
        <v>6017</v>
      </c>
      <c r="Q3055" s="115" t="s">
        <v>6018</v>
      </c>
      <c r="R3055" s="404">
        <f>0.508+0.254</f>
        <v>0.76200000000000001</v>
      </c>
      <c r="S3055" s="537"/>
      <c r="T3055" s="170">
        <f>R3055+S3055</f>
        <v>0.76200000000000001</v>
      </c>
      <c r="U3055" s="110" t="s">
        <v>29</v>
      </c>
      <c r="V3055" s="110">
        <v>1978</v>
      </c>
      <c r="W3055" s="110" t="s">
        <v>5919</v>
      </c>
      <c r="X3055" s="269"/>
      <c r="Y3055" s="110" t="s">
        <v>5888</v>
      </c>
      <c r="Z3055" s="110">
        <v>100</v>
      </c>
      <c r="AA3055" s="111" t="s">
        <v>5931</v>
      </c>
      <c r="AB3055" s="269"/>
      <c r="AC3055" s="269"/>
      <c r="AD3055" s="115" t="s">
        <v>0</v>
      </c>
      <c r="AE3055" s="115"/>
      <c r="AF3055" s="115"/>
      <c r="AG3055" s="115" t="s">
        <v>4726</v>
      </c>
      <c r="AJ3055" s="1">
        <f t="shared" si="211"/>
        <v>0</v>
      </c>
      <c r="AK3055" s="1">
        <f t="shared" si="217"/>
        <v>-0.76200000000000001</v>
      </c>
    </row>
    <row r="3056" spans="1:37" ht="56.25" customHeight="1">
      <c r="A3056" s="179" t="s">
        <v>4411</v>
      </c>
      <c r="B3056" s="76" t="s">
        <v>19</v>
      </c>
      <c r="C3056" s="179"/>
      <c r="D3056" s="169">
        <v>42548</v>
      </c>
      <c r="E3056" s="496">
        <v>42548.75</v>
      </c>
      <c r="F3056" s="169">
        <v>42548</v>
      </c>
      <c r="G3056" s="496">
        <v>42548.8125</v>
      </c>
      <c r="H3056" s="509">
        <f t="shared" si="216"/>
        <v>6.25E-2</v>
      </c>
      <c r="I3056" s="179">
        <v>1</v>
      </c>
      <c r="J3056" s="118"/>
      <c r="K3056" s="115"/>
      <c r="L3056" s="339" t="s">
        <v>12</v>
      </c>
      <c r="M3056" s="282" t="s">
        <v>439</v>
      </c>
      <c r="N3056" s="179">
        <v>0.4</v>
      </c>
      <c r="O3056" s="280" t="s">
        <v>2</v>
      </c>
      <c r="P3056" s="282" t="s">
        <v>6019</v>
      </c>
      <c r="Q3056" s="459" t="s">
        <v>6020</v>
      </c>
      <c r="R3056" s="529">
        <v>0.191</v>
      </c>
      <c r="S3056" s="537"/>
      <c r="T3056" s="170">
        <f>R3056+S3056</f>
        <v>0.191</v>
      </c>
      <c r="U3056" s="110" t="s">
        <v>46</v>
      </c>
      <c r="V3056" s="110"/>
      <c r="W3056" s="110" t="s">
        <v>5949</v>
      </c>
      <c r="X3056" s="269"/>
      <c r="Y3056" s="110" t="s">
        <v>5892</v>
      </c>
      <c r="Z3056" s="110">
        <v>100</v>
      </c>
      <c r="AA3056" s="363" t="s">
        <v>5898</v>
      </c>
      <c r="AB3056" s="269"/>
      <c r="AC3056" s="269"/>
      <c r="AD3056" s="115" t="s">
        <v>18</v>
      </c>
      <c r="AE3056" s="269"/>
      <c r="AF3056" s="269"/>
      <c r="AG3056" s="115"/>
      <c r="AJ3056" s="1">
        <f t="shared" si="211"/>
        <v>0</v>
      </c>
      <c r="AK3056" s="1">
        <f t="shared" si="217"/>
        <v>-0.191</v>
      </c>
    </row>
    <row r="3057" spans="1:37" ht="75" customHeight="1">
      <c r="A3057" s="179" t="s">
        <v>4411</v>
      </c>
      <c r="B3057" s="76" t="s">
        <v>19</v>
      </c>
      <c r="C3057" s="179"/>
      <c r="D3057" s="169">
        <v>42548</v>
      </c>
      <c r="E3057" s="496">
        <v>42548.8125</v>
      </c>
      <c r="F3057" s="169">
        <v>42548</v>
      </c>
      <c r="G3057" s="496">
        <v>42548.833333333336</v>
      </c>
      <c r="H3057" s="509">
        <f t="shared" si="216"/>
        <v>2.0833333335758653E-2</v>
      </c>
      <c r="I3057" s="179">
        <v>1</v>
      </c>
      <c r="J3057" s="118"/>
      <c r="K3057" s="115"/>
      <c r="L3057" s="339" t="s">
        <v>12</v>
      </c>
      <c r="M3057" s="282" t="s">
        <v>439</v>
      </c>
      <c r="N3057" s="179">
        <v>0.4</v>
      </c>
      <c r="O3057" s="280" t="s">
        <v>2</v>
      </c>
      <c r="P3057" s="282" t="s">
        <v>6021</v>
      </c>
      <c r="Q3057" s="459" t="s">
        <v>6022</v>
      </c>
      <c r="R3057" s="529"/>
      <c r="S3057" s="537"/>
      <c r="T3057" s="170"/>
      <c r="U3057" s="110" t="s">
        <v>46</v>
      </c>
      <c r="V3057" s="110"/>
      <c r="W3057" s="110" t="s">
        <v>6023</v>
      </c>
      <c r="X3057" s="269"/>
      <c r="Y3057" s="110" t="s">
        <v>5892</v>
      </c>
      <c r="Z3057" s="110">
        <v>100</v>
      </c>
      <c r="AA3057" s="363" t="s">
        <v>5898</v>
      </c>
      <c r="AB3057" s="269"/>
      <c r="AC3057" s="269"/>
      <c r="AD3057" s="115" t="s">
        <v>18</v>
      </c>
      <c r="AE3057" s="269"/>
      <c r="AF3057" s="269"/>
      <c r="AG3057" s="115"/>
      <c r="AJ3057" s="1">
        <f t="shared" si="211"/>
        <v>0</v>
      </c>
      <c r="AK3057" s="1">
        <f t="shared" si="217"/>
        <v>0</v>
      </c>
    </row>
    <row r="3058" spans="1:37" ht="63" customHeight="1">
      <c r="A3058" s="179" t="s">
        <v>4411</v>
      </c>
      <c r="B3058" s="76" t="s">
        <v>19</v>
      </c>
      <c r="C3058" s="179"/>
      <c r="D3058" s="169">
        <v>42549</v>
      </c>
      <c r="E3058" s="496">
        <v>42549.420138888891</v>
      </c>
      <c r="F3058" s="169">
        <v>42549</v>
      </c>
      <c r="G3058" s="496">
        <v>42549.440972222219</v>
      </c>
      <c r="H3058" s="509">
        <f t="shared" si="216"/>
        <v>2.0833333328482695E-2</v>
      </c>
      <c r="I3058" s="179">
        <v>10</v>
      </c>
      <c r="J3058" s="118"/>
      <c r="K3058" s="115"/>
      <c r="L3058" s="339" t="s">
        <v>4</v>
      </c>
      <c r="M3058" s="282" t="s">
        <v>6024</v>
      </c>
      <c r="N3058" s="179">
        <v>35</v>
      </c>
      <c r="O3058" s="280" t="s">
        <v>14</v>
      </c>
      <c r="P3058" s="282" t="s">
        <v>6025</v>
      </c>
      <c r="Q3058" s="459" t="s">
        <v>6026</v>
      </c>
      <c r="R3058" s="529">
        <v>0.91300000000000003</v>
      </c>
      <c r="S3058" s="537"/>
      <c r="T3058" s="170">
        <f t="shared" ref="T3058:T3071" si="218">R3058+S3058</f>
        <v>0.91300000000000003</v>
      </c>
      <c r="U3058" s="110" t="s">
        <v>7</v>
      </c>
      <c r="V3058" s="110">
        <v>1974</v>
      </c>
      <c r="W3058" s="110" t="s">
        <v>5991</v>
      </c>
      <c r="X3058" s="269"/>
      <c r="Y3058" s="110" t="s">
        <v>5895</v>
      </c>
      <c r="Z3058" s="110">
        <v>100</v>
      </c>
      <c r="AA3058" s="110"/>
      <c r="AB3058" s="269"/>
      <c r="AC3058" s="269"/>
      <c r="AD3058" s="115" t="s">
        <v>0</v>
      </c>
      <c r="AE3058" s="269"/>
      <c r="AF3058" s="269"/>
      <c r="AG3058" s="115"/>
      <c r="AJ3058" s="1">
        <f t="shared" si="211"/>
        <v>0</v>
      </c>
      <c r="AK3058" s="1">
        <f t="shared" si="217"/>
        <v>-0.91300000000000003</v>
      </c>
    </row>
    <row r="3059" spans="1:37" ht="31.5" customHeight="1">
      <c r="A3059" s="179" t="s">
        <v>4411</v>
      </c>
      <c r="B3059" s="76" t="s">
        <v>19</v>
      </c>
      <c r="C3059" s="179"/>
      <c r="D3059" s="169">
        <v>42549</v>
      </c>
      <c r="E3059" s="496">
        <v>42549.128472222219</v>
      </c>
      <c r="F3059" s="169">
        <v>42550</v>
      </c>
      <c r="G3059" s="496">
        <v>42550.682638888888</v>
      </c>
      <c r="H3059" s="509">
        <f t="shared" si="216"/>
        <v>1.5541666666686069</v>
      </c>
      <c r="I3059" s="97">
        <v>6</v>
      </c>
      <c r="J3059" s="118"/>
      <c r="K3059" s="115"/>
      <c r="L3059" s="280" t="s">
        <v>10</v>
      </c>
      <c r="M3059" s="179" t="s">
        <v>6027</v>
      </c>
      <c r="N3059" s="179" t="s">
        <v>3</v>
      </c>
      <c r="O3059" s="280" t="s">
        <v>8</v>
      </c>
      <c r="P3059" s="285" t="s">
        <v>6028</v>
      </c>
      <c r="Q3059" s="115" t="s">
        <v>6029</v>
      </c>
      <c r="R3059" s="404">
        <f>0.87+2.826</f>
        <v>3.6960000000000002</v>
      </c>
      <c r="S3059" s="537"/>
      <c r="T3059" s="170">
        <f t="shared" si="218"/>
        <v>3.6960000000000002</v>
      </c>
      <c r="U3059" s="110" t="s">
        <v>29</v>
      </c>
      <c r="V3059" s="110">
        <v>1967</v>
      </c>
      <c r="W3059" s="110" t="s">
        <v>2861</v>
      </c>
      <c r="X3059" s="271"/>
      <c r="Y3059" s="110" t="s">
        <v>5964</v>
      </c>
      <c r="Z3059" s="65">
        <v>100</v>
      </c>
      <c r="AA3059" s="111" t="s">
        <v>5903</v>
      </c>
      <c r="AB3059" s="269"/>
      <c r="AC3059" s="269"/>
      <c r="AD3059" s="115" t="s">
        <v>43</v>
      </c>
      <c r="AE3059" s="271"/>
      <c r="AF3059" s="271"/>
      <c r="AG3059" s="115" t="s">
        <v>4726</v>
      </c>
      <c r="AJ3059" s="1">
        <f t="shared" si="211"/>
        <v>0</v>
      </c>
      <c r="AK3059" s="1">
        <f t="shared" si="217"/>
        <v>-3.6960000000000002</v>
      </c>
    </row>
    <row r="3060" spans="1:37" ht="75" customHeight="1">
      <c r="A3060" s="179" t="s">
        <v>4411</v>
      </c>
      <c r="B3060" s="76" t="s">
        <v>19</v>
      </c>
      <c r="C3060" s="76"/>
      <c r="D3060" s="169">
        <v>42549</v>
      </c>
      <c r="E3060" s="496">
        <v>42549.333333333336</v>
      </c>
      <c r="F3060" s="169">
        <v>42549</v>
      </c>
      <c r="G3060" s="496">
        <v>42549.625</v>
      </c>
      <c r="H3060" s="509">
        <f t="shared" si="216"/>
        <v>0.29166666666424135</v>
      </c>
      <c r="I3060" s="179">
        <v>2</v>
      </c>
      <c r="J3060" s="118"/>
      <c r="K3060" s="118"/>
      <c r="L3060" s="115" t="s">
        <v>12</v>
      </c>
      <c r="M3060" s="179" t="s">
        <v>561</v>
      </c>
      <c r="N3060" s="179">
        <v>0.4</v>
      </c>
      <c r="O3060" s="283" t="s">
        <v>2</v>
      </c>
      <c r="P3060" s="285" t="s">
        <v>6030</v>
      </c>
      <c r="Q3060" s="115" t="s">
        <v>6031</v>
      </c>
      <c r="R3060" s="404">
        <v>0.255</v>
      </c>
      <c r="S3060" s="537"/>
      <c r="T3060" s="170">
        <f t="shared" si="218"/>
        <v>0.255</v>
      </c>
      <c r="U3060" s="269"/>
      <c r="V3060" s="110"/>
      <c r="W3060" s="110" t="s">
        <v>5901</v>
      </c>
      <c r="X3060" s="269"/>
      <c r="Y3060" s="110" t="s">
        <v>5892</v>
      </c>
      <c r="Z3060" s="110">
        <v>100</v>
      </c>
      <c r="AA3060" s="574" t="s">
        <v>5898</v>
      </c>
      <c r="AB3060" s="269"/>
      <c r="AC3060" s="269"/>
      <c r="AD3060" s="115" t="s">
        <v>18</v>
      </c>
      <c r="AE3060" s="271"/>
      <c r="AF3060" s="271"/>
      <c r="AG3060" s="269"/>
      <c r="AJ3060" s="1">
        <f t="shared" si="211"/>
        <v>0</v>
      </c>
      <c r="AK3060" s="1">
        <f t="shared" si="217"/>
        <v>-0.255</v>
      </c>
    </row>
    <row r="3061" spans="1:37" ht="75" customHeight="1">
      <c r="A3061" s="179" t="s">
        <v>4411</v>
      </c>
      <c r="B3061" s="76" t="s">
        <v>19</v>
      </c>
      <c r="C3061" s="179"/>
      <c r="D3061" s="169">
        <v>42550</v>
      </c>
      <c r="E3061" s="251">
        <v>42550.604166666664</v>
      </c>
      <c r="F3061" s="169">
        <v>42550</v>
      </c>
      <c r="G3061" s="251">
        <v>42550.708333333336</v>
      </c>
      <c r="H3061" s="509">
        <f t="shared" si="216"/>
        <v>0.10416666667151731</v>
      </c>
      <c r="I3061" s="97">
        <v>1</v>
      </c>
      <c r="J3061" s="118"/>
      <c r="K3061" s="115"/>
      <c r="L3061" s="339" t="s">
        <v>12</v>
      </c>
      <c r="M3061" s="179" t="s">
        <v>561</v>
      </c>
      <c r="N3061" s="179">
        <v>0.4</v>
      </c>
      <c r="O3061" s="179" t="s">
        <v>2</v>
      </c>
      <c r="P3061" s="285" t="s">
        <v>6032</v>
      </c>
      <c r="Q3061" s="115" t="s">
        <v>6033</v>
      </c>
      <c r="R3061" s="404">
        <v>7.8E-2</v>
      </c>
      <c r="S3061" s="537"/>
      <c r="T3061" s="170">
        <f t="shared" si="218"/>
        <v>7.8E-2</v>
      </c>
      <c r="U3061" s="269"/>
      <c r="V3061" s="110"/>
      <c r="W3061" s="110" t="s">
        <v>6034</v>
      </c>
      <c r="X3061" s="269"/>
      <c r="Y3061" s="110" t="s">
        <v>5888</v>
      </c>
      <c r="Z3061" s="110">
        <v>100</v>
      </c>
      <c r="AA3061" s="111" t="s">
        <v>5889</v>
      </c>
      <c r="AB3061" s="269"/>
      <c r="AC3061" s="269"/>
      <c r="AD3061" s="115" t="s">
        <v>18</v>
      </c>
      <c r="AE3061" s="271"/>
      <c r="AF3061" s="271"/>
      <c r="AG3061" s="269"/>
      <c r="AJ3061" s="1">
        <f t="shared" si="211"/>
        <v>0</v>
      </c>
      <c r="AK3061" s="1">
        <f t="shared" si="217"/>
        <v>-7.8E-2</v>
      </c>
    </row>
    <row r="3062" spans="1:37" ht="63" customHeight="1">
      <c r="A3062" s="179" t="s">
        <v>4411</v>
      </c>
      <c r="B3062" s="76" t="s">
        <v>19</v>
      </c>
      <c r="C3062" s="179"/>
      <c r="D3062" s="169">
        <v>42550</v>
      </c>
      <c r="E3062" s="251">
        <v>42550.106249999997</v>
      </c>
      <c r="F3062" s="169">
        <v>42550</v>
      </c>
      <c r="G3062" s="251">
        <v>42550.165277777778</v>
      </c>
      <c r="H3062" s="509">
        <f t="shared" si="216"/>
        <v>5.9027777781011537E-2</v>
      </c>
      <c r="I3062" s="179">
        <v>9</v>
      </c>
      <c r="J3062" s="115"/>
      <c r="K3062" s="115"/>
      <c r="L3062" s="208" t="s">
        <v>10</v>
      </c>
      <c r="M3062" s="83" t="s">
        <v>6009</v>
      </c>
      <c r="N3062" s="83" t="s">
        <v>3</v>
      </c>
      <c r="O3062" s="83" t="s">
        <v>49</v>
      </c>
      <c r="P3062" s="83" t="s">
        <v>6035</v>
      </c>
      <c r="Q3062" s="443" t="s">
        <v>6036</v>
      </c>
      <c r="R3062" s="751">
        <v>9.1</v>
      </c>
      <c r="S3062" s="759">
        <v>8.4</v>
      </c>
      <c r="T3062" s="170">
        <f t="shared" si="218"/>
        <v>17.5</v>
      </c>
      <c r="U3062" s="295" t="s">
        <v>48</v>
      </c>
      <c r="V3062" s="110">
        <v>2010</v>
      </c>
      <c r="W3062" s="110" t="s">
        <v>6037</v>
      </c>
      <c r="X3062" s="269"/>
      <c r="Y3062" s="110" t="s">
        <v>5892</v>
      </c>
      <c r="Z3062" s="110">
        <v>100</v>
      </c>
      <c r="AA3062" s="111"/>
      <c r="AB3062" s="269"/>
      <c r="AC3062" s="269"/>
      <c r="AD3062" s="115" t="s">
        <v>43</v>
      </c>
      <c r="AE3062" s="271"/>
      <c r="AF3062" s="271"/>
      <c r="AG3062" s="115"/>
      <c r="AJ3062" s="1">
        <f t="shared" si="211"/>
        <v>0</v>
      </c>
      <c r="AK3062" s="1">
        <f t="shared" si="217"/>
        <v>-17.5</v>
      </c>
    </row>
    <row r="3063" spans="1:37" ht="94.5" customHeight="1">
      <c r="A3063" s="179" t="s">
        <v>4411</v>
      </c>
      <c r="B3063" s="76" t="s">
        <v>19</v>
      </c>
      <c r="C3063" s="179"/>
      <c r="D3063" s="169">
        <v>42551</v>
      </c>
      <c r="E3063" s="251">
        <v>42551.458333333336</v>
      </c>
      <c r="F3063" s="169">
        <v>42551</v>
      </c>
      <c r="G3063" s="251">
        <v>42551.625</v>
      </c>
      <c r="H3063" s="509">
        <f t="shared" si="216"/>
        <v>0.16666666666424135</v>
      </c>
      <c r="I3063" s="179">
        <v>1</v>
      </c>
      <c r="J3063" s="115"/>
      <c r="K3063" s="115"/>
      <c r="L3063" s="115" t="s">
        <v>12</v>
      </c>
      <c r="M3063" s="83" t="s">
        <v>439</v>
      </c>
      <c r="N3063" s="179">
        <v>0.4</v>
      </c>
      <c r="O3063" s="280" t="s">
        <v>2</v>
      </c>
      <c r="P3063" s="83" t="s">
        <v>6032</v>
      </c>
      <c r="Q3063" s="115" t="s">
        <v>6038</v>
      </c>
      <c r="R3063" s="404">
        <v>0.126</v>
      </c>
      <c r="S3063" s="537"/>
      <c r="T3063" s="170">
        <f t="shared" si="218"/>
        <v>0.126</v>
      </c>
      <c r="U3063" s="110" t="s">
        <v>46</v>
      </c>
      <c r="V3063" s="110"/>
      <c r="W3063" s="110"/>
      <c r="X3063" s="269"/>
      <c r="Y3063" s="110" t="s">
        <v>5888</v>
      </c>
      <c r="Z3063" s="110">
        <v>100</v>
      </c>
      <c r="AA3063" s="111" t="s">
        <v>5889</v>
      </c>
      <c r="AB3063" s="269"/>
      <c r="AC3063" s="269"/>
      <c r="AD3063" s="115" t="s">
        <v>18</v>
      </c>
      <c r="AE3063" s="271"/>
      <c r="AF3063" s="271"/>
      <c r="AG3063" s="115"/>
      <c r="AJ3063" s="1">
        <f t="shared" si="211"/>
        <v>0</v>
      </c>
      <c r="AK3063" s="1">
        <f t="shared" si="217"/>
        <v>-0.126</v>
      </c>
    </row>
    <row r="3064" spans="1:37" ht="126" customHeight="1">
      <c r="A3064" s="179" t="s">
        <v>4411</v>
      </c>
      <c r="B3064" s="76" t="s">
        <v>19</v>
      </c>
      <c r="C3064" s="76"/>
      <c r="D3064" s="169">
        <v>42551</v>
      </c>
      <c r="E3064" s="251">
        <v>42551.541666666664</v>
      </c>
      <c r="F3064" s="169">
        <v>42555</v>
      </c>
      <c r="G3064" s="251">
        <v>42555.583333333336</v>
      </c>
      <c r="H3064" s="509">
        <f t="shared" si="216"/>
        <v>4.0416666666715173</v>
      </c>
      <c r="I3064" s="179">
        <v>1</v>
      </c>
      <c r="J3064" s="115"/>
      <c r="K3064" s="115"/>
      <c r="L3064" s="339" t="s">
        <v>12</v>
      </c>
      <c r="M3064" s="83" t="s">
        <v>561</v>
      </c>
      <c r="N3064" s="83">
        <v>0.4</v>
      </c>
      <c r="O3064" s="179" t="s">
        <v>2</v>
      </c>
      <c r="P3064" s="83" t="s">
        <v>6039</v>
      </c>
      <c r="Q3064" s="115" t="s">
        <v>6040</v>
      </c>
      <c r="R3064" s="404">
        <f>0.226+0.286+0.286+0.286+0.072</f>
        <v>1.1560000000000001</v>
      </c>
      <c r="S3064" s="537"/>
      <c r="T3064" s="170">
        <f t="shared" si="218"/>
        <v>1.1560000000000001</v>
      </c>
      <c r="U3064" s="269"/>
      <c r="V3064" s="110"/>
      <c r="W3064" s="110" t="s">
        <v>6041</v>
      </c>
      <c r="X3064" s="269"/>
      <c r="Y3064" s="110" t="s">
        <v>5902</v>
      </c>
      <c r="Z3064" s="110">
        <v>100</v>
      </c>
      <c r="AA3064" s="111" t="s">
        <v>5903</v>
      </c>
      <c r="AB3064" s="269"/>
      <c r="AC3064" s="269"/>
      <c r="AD3064" s="115" t="s">
        <v>18</v>
      </c>
      <c r="AE3064" s="271"/>
      <c r="AF3064" s="271"/>
      <c r="AG3064" s="115" t="s">
        <v>4726</v>
      </c>
      <c r="AJ3064" s="1">
        <f t="shared" si="211"/>
        <v>0</v>
      </c>
      <c r="AK3064" s="1">
        <f t="shared" si="217"/>
        <v>-1.1560000000000001</v>
      </c>
    </row>
    <row r="3065" spans="1:37" ht="47.25" customHeight="1">
      <c r="A3065" s="179" t="s">
        <v>2467</v>
      </c>
      <c r="B3065" s="76" t="s">
        <v>13</v>
      </c>
      <c r="C3065" s="179" t="s">
        <v>147</v>
      </c>
      <c r="D3065" s="169">
        <v>42493</v>
      </c>
      <c r="E3065" s="389">
        <v>0.33819444444444446</v>
      </c>
      <c r="F3065" s="169">
        <v>42493</v>
      </c>
      <c r="G3065" s="389">
        <v>0.34375</v>
      </c>
      <c r="H3065" s="251">
        <f t="shared" si="216"/>
        <v>5.5555555555555358E-3</v>
      </c>
      <c r="I3065" s="179">
        <v>12</v>
      </c>
      <c r="J3065" s="179" t="s">
        <v>141</v>
      </c>
      <c r="K3065" s="179" t="s">
        <v>141</v>
      </c>
      <c r="L3065" s="280" t="s">
        <v>12</v>
      </c>
      <c r="M3065" s="83" t="s">
        <v>347</v>
      </c>
      <c r="N3065" s="179" t="s">
        <v>3</v>
      </c>
      <c r="O3065" s="280" t="s">
        <v>57</v>
      </c>
      <c r="P3065" s="83" t="s">
        <v>729</v>
      </c>
      <c r="Q3065" s="61" t="s">
        <v>2468</v>
      </c>
      <c r="R3065" s="400">
        <v>1.8</v>
      </c>
      <c r="S3065" s="398">
        <v>2.4</v>
      </c>
      <c r="T3065" s="190">
        <f t="shared" si="218"/>
        <v>4.2</v>
      </c>
      <c r="U3065" s="110" t="s">
        <v>63</v>
      </c>
      <c r="V3065" s="110" t="s">
        <v>141</v>
      </c>
      <c r="W3065" s="110" t="s">
        <v>141</v>
      </c>
      <c r="X3065" s="110" t="s">
        <v>141</v>
      </c>
      <c r="Y3065" s="110" t="s">
        <v>141</v>
      </c>
      <c r="Z3065" s="111" t="s">
        <v>141</v>
      </c>
      <c r="AA3065" s="111" t="s">
        <v>141</v>
      </c>
      <c r="AB3065" s="110" t="s">
        <v>141</v>
      </c>
      <c r="AC3065" s="110" t="s">
        <v>141</v>
      </c>
      <c r="AD3065" s="115" t="s">
        <v>23</v>
      </c>
      <c r="AE3065" s="65" t="s">
        <v>141</v>
      </c>
      <c r="AF3065" s="65" t="s">
        <v>141</v>
      </c>
      <c r="AG3065" s="179" t="s">
        <v>141</v>
      </c>
      <c r="AJ3065" s="1">
        <f t="shared" si="211"/>
        <v>0</v>
      </c>
      <c r="AK3065" s="1">
        <f t="shared" si="217"/>
        <v>-4.2</v>
      </c>
    </row>
    <row r="3066" spans="1:37" ht="31.5" customHeight="1">
      <c r="A3066" s="179" t="s">
        <v>4411</v>
      </c>
      <c r="B3066" s="76" t="s">
        <v>19</v>
      </c>
      <c r="C3066" s="179"/>
      <c r="D3066" s="169">
        <v>42551</v>
      </c>
      <c r="E3066" s="251">
        <v>42551.333333333336</v>
      </c>
      <c r="F3066" s="169">
        <v>42552</v>
      </c>
      <c r="G3066" s="251">
        <v>42552.708333333336</v>
      </c>
      <c r="H3066" s="509">
        <f t="shared" si="216"/>
        <v>1.375</v>
      </c>
      <c r="I3066" s="179">
        <v>1</v>
      </c>
      <c r="J3066" s="115"/>
      <c r="K3066" s="115"/>
      <c r="L3066" s="339" t="s">
        <v>4</v>
      </c>
      <c r="M3066" s="83" t="s">
        <v>8</v>
      </c>
      <c r="N3066" s="179" t="s">
        <v>3</v>
      </c>
      <c r="O3066" s="280" t="s">
        <v>8</v>
      </c>
      <c r="P3066" s="83" t="s">
        <v>6045</v>
      </c>
      <c r="Q3066" s="115" t="s">
        <v>6046</v>
      </c>
      <c r="R3066" s="404">
        <f>2.064+0.774</f>
        <v>2.8380000000000001</v>
      </c>
      <c r="S3066" s="537"/>
      <c r="T3066" s="170">
        <f t="shared" si="218"/>
        <v>2.8380000000000001</v>
      </c>
      <c r="U3066" s="110" t="s">
        <v>29</v>
      </c>
      <c r="V3066" s="110">
        <v>1967</v>
      </c>
      <c r="W3066" s="110" t="s">
        <v>2861</v>
      </c>
      <c r="X3066" s="269"/>
      <c r="Y3066" s="110" t="s">
        <v>5902</v>
      </c>
      <c r="Z3066" s="110">
        <v>100</v>
      </c>
      <c r="AA3066" s="111" t="s">
        <v>5889</v>
      </c>
      <c r="AB3066" s="269"/>
      <c r="AC3066" s="269"/>
      <c r="AD3066" s="115" t="s">
        <v>31</v>
      </c>
      <c r="AE3066" s="115"/>
      <c r="AF3066" s="115"/>
      <c r="AG3066" s="115" t="s">
        <v>4726</v>
      </c>
      <c r="AJ3066" s="1">
        <f t="shared" si="211"/>
        <v>0</v>
      </c>
      <c r="AK3066" s="1">
        <f t="shared" si="217"/>
        <v>-2.8380000000000001</v>
      </c>
    </row>
    <row r="3067" spans="1:37" ht="78.75" customHeight="1">
      <c r="A3067" s="179" t="s">
        <v>4411</v>
      </c>
      <c r="B3067" s="76" t="s">
        <v>19</v>
      </c>
      <c r="C3067" s="179"/>
      <c r="D3067" s="169">
        <v>42551</v>
      </c>
      <c r="E3067" s="251">
        <v>42551.427083333336</v>
      </c>
      <c r="F3067" s="169">
        <v>42551</v>
      </c>
      <c r="G3067" s="251">
        <v>42551.625</v>
      </c>
      <c r="H3067" s="509">
        <f t="shared" si="216"/>
        <v>0.19791666666424135</v>
      </c>
      <c r="I3067" s="179">
        <v>1</v>
      </c>
      <c r="J3067" s="115"/>
      <c r="K3067" s="115"/>
      <c r="L3067" s="339" t="s">
        <v>12</v>
      </c>
      <c r="M3067" s="83" t="s">
        <v>561</v>
      </c>
      <c r="N3067" s="179">
        <v>0.4</v>
      </c>
      <c r="O3067" s="280" t="s">
        <v>2</v>
      </c>
      <c r="P3067" s="83" t="s">
        <v>6047</v>
      </c>
      <c r="Q3067" s="115" t="s">
        <v>6048</v>
      </c>
      <c r="R3067" s="404">
        <v>0.33400000000000002</v>
      </c>
      <c r="S3067" s="537"/>
      <c r="T3067" s="170">
        <f t="shared" si="218"/>
        <v>0.33400000000000002</v>
      </c>
      <c r="U3067" s="269"/>
      <c r="V3067" s="110"/>
      <c r="W3067" s="110" t="s">
        <v>6049</v>
      </c>
      <c r="X3067" s="296"/>
      <c r="Y3067" s="110" t="s">
        <v>5888</v>
      </c>
      <c r="Z3067" s="110">
        <v>100</v>
      </c>
      <c r="AA3067" s="111" t="s">
        <v>6050</v>
      </c>
      <c r="AB3067" s="269"/>
      <c r="AC3067" s="269"/>
      <c r="AD3067" s="115" t="s">
        <v>18</v>
      </c>
      <c r="AE3067" s="115"/>
      <c r="AF3067" s="115"/>
      <c r="AG3067" s="115"/>
      <c r="AJ3067" s="1">
        <f t="shared" si="211"/>
        <v>0</v>
      </c>
      <c r="AK3067" s="1">
        <f t="shared" si="217"/>
        <v>-0.33400000000000002</v>
      </c>
    </row>
    <row r="3068" spans="1:37" ht="63" customHeight="1">
      <c r="A3068" s="179" t="s">
        <v>4411</v>
      </c>
      <c r="B3068" s="76" t="s">
        <v>19</v>
      </c>
      <c r="C3068" s="179"/>
      <c r="D3068" s="169">
        <v>42551</v>
      </c>
      <c r="E3068" s="251">
        <v>42551.333333333336</v>
      </c>
      <c r="F3068" s="169">
        <v>42551</v>
      </c>
      <c r="G3068" s="251">
        <v>42551.430555555555</v>
      </c>
      <c r="H3068" s="509">
        <f t="shared" si="216"/>
        <v>9.7222222218988463E-2</v>
      </c>
      <c r="I3068" s="179">
        <v>1</v>
      </c>
      <c r="J3068" s="115"/>
      <c r="K3068" s="115"/>
      <c r="L3068" s="115" t="s">
        <v>12</v>
      </c>
      <c r="M3068" s="83" t="s">
        <v>561</v>
      </c>
      <c r="N3068" s="179">
        <v>0.4</v>
      </c>
      <c r="O3068" s="280" t="s">
        <v>2</v>
      </c>
      <c r="P3068" s="83" t="s">
        <v>6051</v>
      </c>
      <c r="Q3068" s="115" t="s">
        <v>6052</v>
      </c>
      <c r="R3068" s="404">
        <v>0.17299999999999999</v>
      </c>
      <c r="S3068" s="537"/>
      <c r="T3068" s="170">
        <f t="shared" si="218"/>
        <v>0.17299999999999999</v>
      </c>
      <c r="U3068" s="269"/>
      <c r="V3068" s="111"/>
      <c r="W3068" s="111"/>
      <c r="X3068" s="573"/>
      <c r="Y3068" s="111" t="s">
        <v>5892</v>
      </c>
      <c r="Z3068" s="111">
        <v>100</v>
      </c>
      <c r="AA3068" s="574" t="s">
        <v>5898</v>
      </c>
      <c r="AB3068" s="269"/>
      <c r="AC3068" s="269"/>
      <c r="AD3068" s="115" t="s">
        <v>18</v>
      </c>
      <c r="AE3068" s="271"/>
      <c r="AF3068" s="271"/>
      <c r="AG3068" s="115"/>
      <c r="AJ3068" s="1">
        <f t="shared" ref="AJ3068:AJ3131" si="219">T3068-S3068-R3068</f>
        <v>0</v>
      </c>
      <c r="AK3068" s="1">
        <f t="shared" si="217"/>
        <v>-0.17299999999999999</v>
      </c>
    </row>
    <row r="3069" spans="1:37" ht="63" customHeight="1">
      <c r="A3069" s="179" t="s">
        <v>4411</v>
      </c>
      <c r="B3069" s="76" t="s">
        <v>19</v>
      </c>
      <c r="C3069" s="179"/>
      <c r="D3069" s="169">
        <v>42551</v>
      </c>
      <c r="E3069" s="251">
        <v>42551.333333333336</v>
      </c>
      <c r="F3069" s="169">
        <v>42551</v>
      </c>
      <c r="G3069" s="251">
        <v>42551.541666666664</v>
      </c>
      <c r="H3069" s="509">
        <f t="shared" si="216"/>
        <v>0.20833333332848269</v>
      </c>
      <c r="I3069" s="179">
        <v>2</v>
      </c>
      <c r="J3069" s="115"/>
      <c r="K3069" s="115"/>
      <c r="L3069" s="280" t="s">
        <v>4</v>
      </c>
      <c r="M3069" s="83" t="s">
        <v>6053</v>
      </c>
      <c r="N3069" s="179">
        <v>0.4</v>
      </c>
      <c r="O3069" s="280" t="s">
        <v>49</v>
      </c>
      <c r="P3069" s="83" t="s">
        <v>6054</v>
      </c>
      <c r="Q3069" s="115" t="s">
        <v>6055</v>
      </c>
      <c r="R3069" s="404">
        <v>0.45100000000000001</v>
      </c>
      <c r="S3069" s="537"/>
      <c r="T3069" s="170">
        <f t="shared" si="218"/>
        <v>0.45100000000000001</v>
      </c>
      <c r="U3069" s="110" t="s">
        <v>29</v>
      </c>
      <c r="V3069" s="110"/>
      <c r="W3069" s="110"/>
      <c r="X3069" s="269"/>
      <c r="Y3069" s="110" t="s">
        <v>5892</v>
      </c>
      <c r="Z3069" s="110">
        <v>100</v>
      </c>
      <c r="AA3069" s="574" t="s">
        <v>5931</v>
      </c>
      <c r="AB3069" s="269"/>
      <c r="AC3069" s="269"/>
      <c r="AD3069" s="115" t="s">
        <v>18</v>
      </c>
      <c r="AE3069" s="269"/>
      <c r="AF3069" s="269"/>
      <c r="AG3069" s="115"/>
      <c r="AJ3069" s="1">
        <f t="shared" si="219"/>
        <v>0</v>
      </c>
      <c r="AK3069" s="1">
        <f t="shared" si="217"/>
        <v>-0.45100000000000001</v>
      </c>
    </row>
    <row r="3070" spans="1:37" ht="63" customHeight="1">
      <c r="A3070" s="179" t="s">
        <v>5349</v>
      </c>
      <c r="B3070" s="76" t="s">
        <v>19</v>
      </c>
      <c r="C3070" s="179"/>
      <c r="D3070" s="169">
        <v>42552</v>
      </c>
      <c r="E3070" s="251">
        <v>42552.729166666664</v>
      </c>
      <c r="F3070" s="169">
        <v>42552</v>
      </c>
      <c r="G3070" s="251">
        <v>42552.770833333336</v>
      </c>
      <c r="H3070" s="509">
        <f t="shared" si="216"/>
        <v>4.1666666671517305E-2</v>
      </c>
      <c r="I3070" s="179">
        <v>3</v>
      </c>
      <c r="J3070" s="115"/>
      <c r="K3070" s="115"/>
      <c r="L3070" s="339" t="s">
        <v>12</v>
      </c>
      <c r="M3070" s="83" t="s">
        <v>439</v>
      </c>
      <c r="N3070" s="179">
        <v>0.4</v>
      </c>
      <c r="O3070" s="280" t="s">
        <v>2</v>
      </c>
      <c r="P3070" s="83" t="s">
        <v>5591</v>
      </c>
      <c r="Q3070" s="115" t="s">
        <v>5592</v>
      </c>
      <c r="R3070" s="404">
        <v>0.36899999999999999</v>
      </c>
      <c r="S3070" s="537"/>
      <c r="T3070" s="170">
        <f t="shared" si="218"/>
        <v>0.36899999999999999</v>
      </c>
      <c r="U3070" s="110" t="s">
        <v>46</v>
      </c>
      <c r="V3070" s="110"/>
      <c r="W3070" s="110"/>
      <c r="X3070" s="269"/>
      <c r="Y3070" s="110" t="s">
        <v>5895</v>
      </c>
      <c r="Z3070" s="110">
        <v>100</v>
      </c>
      <c r="AA3070" s="111" t="s">
        <v>5889</v>
      </c>
      <c r="AB3070" s="269"/>
      <c r="AC3070" s="269"/>
      <c r="AD3070" s="115" t="s">
        <v>18</v>
      </c>
      <c r="AE3070" s="269"/>
      <c r="AF3070" s="269"/>
      <c r="AG3070" s="115"/>
      <c r="AJ3070" s="1">
        <f t="shared" si="219"/>
        <v>0</v>
      </c>
      <c r="AK3070" s="1">
        <f t="shared" si="217"/>
        <v>-0.36899999999999999</v>
      </c>
    </row>
    <row r="3071" spans="1:37" ht="63" customHeight="1">
      <c r="A3071" s="179" t="s">
        <v>5349</v>
      </c>
      <c r="B3071" s="76" t="s">
        <v>19</v>
      </c>
      <c r="C3071" s="179"/>
      <c r="D3071" s="169">
        <v>42554</v>
      </c>
      <c r="E3071" s="251">
        <v>42554.107638888891</v>
      </c>
      <c r="F3071" s="169">
        <v>42554</v>
      </c>
      <c r="G3071" s="251">
        <v>42554.118055555555</v>
      </c>
      <c r="H3071" s="509">
        <f t="shared" si="216"/>
        <v>1.0416666664241347E-2</v>
      </c>
      <c r="I3071" s="179">
        <v>45</v>
      </c>
      <c r="J3071" s="115"/>
      <c r="K3071" s="115"/>
      <c r="L3071" s="339" t="s">
        <v>4</v>
      </c>
      <c r="M3071" s="83" t="s">
        <v>5593</v>
      </c>
      <c r="N3071" s="179" t="s">
        <v>3</v>
      </c>
      <c r="O3071" s="339" t="s">
        <v>24</v>
      </c>
      <c r="P3071" s="83" t="s">
        <v>5594</v>
      </c>
      <c r="Q3071" s="384" t="s">
        <v>5595</v>
      </c>
      <c r="R3071" s="404">
        <v>1.4019999999999999</v>
      </c>
      <c r="S3071" s="537"/>
      <c r="T3071" s="170">
        <f t="shared" si="218"/>
        <v>1.4019999999999999</v>
      </c>
      <c r="U3071" s="110" t="s">
        <v>63</v>
      </c>
      <c r="V3071" s="110"/>
      <c r="W3071" s="110"/>
      <c r="X3071" s="269"/>
      <c r="Y3071" s="110" t="s">
        <v>5978</v>
      </c>
      <c r="Z3071" s="110">
        <v>100</v>
      </c>
      <c r="AA3071" s="110"/>
      <c r="AB3071" s="269"/>
      <c r="AC3071" s="269"/>
      <c r="AD3071" s="115" t="s">
        <v>25</v>
      </c>
      <c r="AE3071" s="271"/>
      <c r="AF3071" s="271"/>
      <c r="AG3071" s="115"/>
      <c r="AJ3071" s="1">
        <f t="shared" si="219"/>
        <v>0</v>
      </c>
      <c r="AK3071" s="1">
        <f t="shared" si="217"/>
        <v>-1.4019999999999999</v>
      </c>
    </row>
    <row r="3072" spans="1:37" ht="78.75" customHeight="1">
      <c r="A3072" s="179" t="s">
        <v>5349</v>
      </c>
      <c r="B3072" s="76" t="s">
        <v>19</v>
      </c>
      <c r="C3072" s="179"/>
      <c r="D3072" s="169">
        <v>42555</v>
      </c>
      <c r="E3072" s="251">
        <v>42555.333333333336</v>
      </c>
      <c r="F3072" s="169">
        <v>42555</v>
      </c>
      <c r="G3072" s="251">
        <v>42555.416666666664</v>
      </c>
      <c r="H3072" s="509">
        <f t="shared" si="216"/>
        <v>8.3333333328482695E-2</v>
      </c>
      <c r="I3072" s="179">
        <v>1</v>
      </c>
      <c r="J3072" s="115"/>
      <c r="K3072" s="115"/>
      <c r="L3072" s="339" t="s">
        <v>12</v>
      </c>
      <c r="M3072" s="83" t="s">
        <v>439</v>
      </c>
      <c r="N3072" s="179">
        <v>0.4</v>
      </c>
      <c r="O3072" s="280" t="s">
        <v>2</v>
      </c>
      <c r="P3072" s="83" t="s">
        <v>5596</v>
      </c>
      <c r="Q3072" s="115" t="s">
        <v>5597</v>
      </c>
      <c r="R3072" s="404"/>
      <c r="S3072" s="537"/>
      <c r="T3072" s="170"/>
      <c r="U3072" s="110" t="s">
        <v>46</v>
      </c>
      <c r="V3072" s="110">
        <v>1960</v>
      </c>
      <c r="W3072" s="110" t="s">
        <v>12149</v>
      </c>
      <c r="X3072" s="269"/>
      <c r="Y3072" s="110" t="s">
        <v>5902</v>
      </c>
      <c r="Z3072" s="110">
        <v>100</v>
      </c>
      <c r="AA3072" s="363" t="s">
        <v>5931</v>
      </c>
      <c r="AB3072" s="269"/>
      <c r="AC3072" s="269"/>
      <c r="AD3072" s="115" t="s">
        <v>18</v>
      </c>
      <c r="AE3072" s="271"/>
      <c r="AF3072" s="271"/>
      <c r="AG3072" s="115"/>
      <c r="AJ3072" s="1">
        <f t="shared" si="219"/>
        <v>0</v>
      </c>
      <c r="AK3072" s="1">
        <f t="shared" si="217"/>
        <v>0</v>
      </c>
    </row>
    <row r="3073" spans="1:37" ht="63" customHeight="1">
      <c r="A3073" s="179" t="s">
        <v>5349</v>
      </c>
      <c r="B3073" s="76" t="s">
        <v>19</v>
      </c>
      <c r="C3073" s="179"/>
      <c r="D3073" s="169">
        <v>42555</v>
      </c>
      <c r="E3073" s="251">
        <v>42555.479166666664</v>
      </c>
      <c r="F3073" s="169">
        <v>42555</v>
      </c>
      <c r="G3073" s="251">
        <v>42555.583333333336</v>
      </c>
      <c r="H3073" s="509">
        <f t="shared" si="216"/>
        <v>0.10416666667151731</v>
      </c>
      <c r="I3073" s="179">
        <v>3</v>
      </c>
      <c r="J3073" s="115"/>
      <c r="K3073" s="115"/>
      <c r="L3073" s="339" t="s">
        <v>4</v>
      </c>
      <c r="M3073" s="83" t="s">
        <v>5598</v>
      </c>
      <c r="N3073" s="179">
        <v>0.4</v>
      </c>
      <c r="O3073" s="280" t="s">
        <v>8</v>
      </c>
      <c r="P3073" s="83" t="s">
        <v>5599</v>
      </c>
      <c r="Q3073" s="115" t="s">
        <v>5600</v>
      </c>
      <c r="R3073" s="404">
        <v>0.13800000000000001</v>
      </c>
      <c r="S3073" s="537"/>
      <c r="T3073" s="170">
        <f>R3073+S3073</f>
        <v>0.13800000000000001</v>
      </c>
      <c r="U3073" s="110" t="s">
        <v>29</v>
      </c>
      <c r="V3073" s="83">
        <v>1992</v>
      </c>
      <c r="W3073" s="110" t="s">
        <v>5897</v>
      </c>
      <c r="X3073" s="269"/>
      <c r="Y3073" s="83" t="s">
        <v>5902</v>
      </c>
      <c r="Z3073" s="111">
        <v>100</v>
      </c>
      <c r="AA3073" s="568" t="s">
        <v>5931</v>
      </c>
      <c r="AB3073" s="269"/>
      <c r="AC3073" s="269"/>
      <c r="AD3073" s="115" t="s">
        <v>0</v>
      </c>
      <c r="AE3073" s="271"/>
      <c r="AF3073" s="271"/>
      <c r="AG3073" s="115"/>
      <c r="AJ3073" s="1">
        <f t="shared" si="219"/>
        <v>0</v>
      </c>
      <c r="AK3073" s="1">
        <f t="shared" si="217"/>
        <v>-0.13800000000000001</v>
      </c>
    </row>
    <row r="3074" spans="1:37" ht="63" customHeight="1">
      <c r="A3074" s="179" t="s">
        <v>5349</v>
      </c>
      <c r="B3074" s="76" t="s">
        <v>19</v>
      </c>
      <c r="C3074" s="179"/>
      <c r="D3074" s="169">
        <v>42555</v>
      </c>
      <c r="E3074" s="251">
        <v>42555.625</v>
      </c>
      <c r="F3074" s="169">
        <v>42555</v>
      </c>
      <c r="G3074" s="251">
        <v>42555.767361111109</v>
      </c>
      <c r="H3074" s="509">
        <f t="shared" si="216"/>
        <v>0.14236111110949423</v>
      </c>
      <c r="I3074" s="179">
        <v>1</v>
      </c>
      <c r="J3074" s="115"/>
      <c r="K3074" s="115"/>
      <c r="L3074" s="339" t="s">
        <v>12</v>
      </c>
      <c r="M3074" s="83" t="s">
        <v>439</v>
      </c>
      <c r="N3074" s="179">
        <v>0.4</v>
      </c>
      <c r="O3074" s="280" t="s">
        <v>2</v>
      </c>
      <c r="P3074" s="83" t="s">
        <v>5601</v>
      </c>
      <c r="Q3074" s="115" t="s">
        <v>5602</v>
      </c>
      <c r="R3074" s="404">
        <v>0.13700000000000001</v>
      </c>
      <c r="S3074" s="537"/>
      <c r="T3074" s="170">
        <f>R3074+S3074</f>
        <v>0.13700000000000001</v>
      </c>
      <c r="U3074" s="110" t="s">
        <v>46</v>
      </c>
      <c r="V3074" s="110">
        <v>1995</v>
      </c>
      <c r="W3074" s="110" t="s">
        <v>5905</v>
      </c>
      <c r="X3074" s="269"/>
      <c r="Y3074" s="110" t="s">
        <v>5902</v>
      </c>
      <c r="Z3074" s="110">
        <v>100</v>
      </c>
      <c r="AA3074" s="574" t="s">
        <v>5903</v>
      </c>
      <c r="AB3074" s="269"/>
      <c r="AC3074" s="269"/>
      <c r="AD3074" s="115" t="s">
        <v>18</v>
      </c>
      <c r="AE3074" s="269"/>
      <c r="AF3074" s="269"/>
      <c r="AG3074" s="115"/>
      <c r="AJ3074" s="1">
        <f t="shared" si="219"/>
        <v>0</v>
      </c>
      <c r="AK3074" s="1">
        <f t="shared" si="217"/>
        <v>-0.13700000000000001</v>
      </c>
    </row>
    <row r="3075" spans="1:37" ht="63" customHeight="1">
      <c r="A3075" s="179" t="s">
        <v>5349</v>
      </c>
      <c r="B3075" s="76" t="s">
        <v>19</v>
      </c>
      <c r="C3075" s="179"/>
      <c r="D3075" s="169">
        <v>42555</v>
      </c>
      <c r="E3075" s="496">
        <v>42555.395833333336</v>
      </c>
      <c r="F3075" s="169">
        <v>42555</v>
      </c>
      <c r="G3075" s="496">
        <v>42555.458333333336</v>
      </c>
      <c r="H3075" s="509">
        <f t="shared" si="216"/>
        <v>6.25E-2</v>
      </c>
      <c r="I3075" s="179">
        <v>4</v>
      </c>
      <c r="J3075" s="118"/>
      <c r="K3075" s="115"/>
      <c r="L3075" s="339" t="s">
        <v>4</v>
      </c>
      <c r="M3075" s="282" t="s">
        <v>5603</v>
      </c>
      <c r="N3075" s="179" t="s">
        <v>3</v>
      </c>
      <c r="O3075" s="280" t="s">
        <v>26</v>
      </c>
      <c r="P3075" s="282" t="s">
        <v>5604</v>
      </c>
      <c r="Q3075" s="459" t="s">
        <v>5605</v>
      </c>
      <c r="R3075" s="529">
        <v>0.20499999999999999</v>
      </c>
      <c r="S3075" s="537"/>
      <c r="T3075" s="170">
        <f>R3075+S3075</f>
        <v>0.20499999999999999</v>
      </c>
      <c r="U3075" s="110" t="s">
        <v>46</v>
      </c>
      <c r="V3075" s="110">
        <v>1989</v>
      </c>
      <c r="W3075" s="110" t="s">
        <v>12150</v>
      </c>
      <c r="X3075" s="269"/>
      <c r="Y3075" s="110" t="s">
        <v>5978</v>
      </c>
      <c r="Z3075" s="110">
        <v>100</v>
      </c>
      <c r="AA3075" s="363" t="s">
        <v>5898</v>
      </c>
      <c r="AB3075" s="269"/>
      <c r="AC3075" s="269"/>
      <c r="AD3075" s="115" t="s">
        <v>18</v>
      </c>
      <c r="AE3075" s="269"/>
      <c r="AF3075" s="269"/>
      <c r="AG3075" s="115"/>
      <c r="AJ3075" s="1">
        <f t="shared" si="219"/>
        <v>0</v>
      </c>
      <c r="AK3075" s="1">
        <f t="shared" si="217"/>
        <v>-0.20499999999999999</v>
      </c>
    </row>
    <row r="3076" spans="1:37" ht="63" customHeight="1">
      <c r="A3076" s="179" t="s">
        <v>5349</v>
      </c>
      <c r="B3076" s="76" t="s">
        <v>19</v>
      </c>
      <c r="C3076" s="179"/>
      <c r="D3076" s="169">
        <v>42556</v>
      </c>
      <c r="E3076" s="496">
        <v>42556.833333333336</v>
      </c>
      <c r="F3076" s="169">
        <v>42557</v>
      </c>
      <c r="G3076" s="496">
        <v>42557.583333333336</v>
      </c>
      <c r="H3076" s="509">
        <f t="shared" si="216"/>
        <v>0.75</v>
      </c>
      <c r="I3076" s="179">
        <v>1</v>
      </c>
      <c r="J3076" s="118" t="s">
        <v>12</v>
      </c>
      <c r="K3076" s="179" t="s">
        <v>561</v>
      </c>
      <c r="L3076" s="339" t="s">
        <v>12</v>
      </c>
      <c r="M3076" s="282" t="s">
        <v>561</v>
      </c>
      <c r="N3076" s="179">
        <v>0.4</v>
      </c>
      <c r="O3076" s="280" t="s">
        <v>2</v>
      </c>
      <c r="P3076" s="282" t="s">
        <v>5959</v>
      </c>
      <c r="Q3076" s="459" t="s">
        <v>6557</v>
      </c>
      <c r="R3076" s="529">
        <f>0.481+0.24</f>
        <v>0.72099999999999997</v>
      </c>
      <c r="S3076" s="537"/>
      <c r="T3076" s="170">
        <f>R3076+S3076</f>
        <v>0.72099999999999997</v>
      </c>
      <c r="U3076" s="269"/>
      <c r="V3076" s="110"/>
      <c r="W3076" s="110" t="s">
        <v>5970</v>
      </c>
      <c r="X3076" s="269"/>
      <c r="Y3076" s="110" t="s">
        <v>5902</v>
      </c>
      <c r="Z3076" s="110">
        <v>100</v>
      </c>
      <c r="AA3076" s="363" t="s">
        <v>5903</v>
      </c>
      <c r="AB3076" s="269"/>
      <c r="AC3076" s="269"/>
      <c r="AD3076" s="115" t="s">
        <v>18</v>
      </c>
      <c r="AE3076" s="269"/>
      <c r="AF3076" s="269"/>
      <c r="AG3076" s="115" t="s">
        <v>4726</v>
      </c>
      <c r="AJ3076" s="1">
        <f t="shared" si="219"/>
        <v>0</v>
      </c>
      <c r="AK3076" s="1">
        <f t="shared" si="217"/>
        <v>-0.72099999999999997</v>
      </c>
    </row>
    <row r="3077" spans="1:37" ht="63" customHeight="1">
      <c r="A3077" s="179" t="s">
        <v>2467</v>
      </c>
      <c r="B3077" s="334" t="s">
        <v>6</v>
      </c>
      <c r="C3077" s="334" t="s">
        <v>1873</v>
      </c>
      <c r="D3077" s="161">
        <v>42509</v>
      </c>
      <c r="E3077" s="450">
        <v>0.97152777777777777</v>
      </c>
      <c r="F3077" s="161">
        <v>42509</v>
      </c>
      <c r="G3077" s="450">
        <v>0.97152777777777777</v>
      </c>
      <c r="H3077" s="447">
        <v>0</v>
      </c>
      <c r="I3077" s="208">
        <v>21</v>
      </c>
      <c r="J3077" s="748" t="s">
        <v>303</v>
      </c>
      <c r="K3077" s="748"/>
      <c r="L3077" s="208" t="s">
        <v>12</v>
      </c>
      <c r="M3077" s="454" t="s">
        <v>11097</v>
      </c>
      <c r="N3077" s="208" t="s">
        <v>3</v>
      </c>
      <c r="O3077" s="208" t="s">
        <v>2</v>
      </c>
      <c r="P3077" s="1020" t="s">
        <v>11098</v>
      </c>
      <c r="Q3077" s="208" t="s">
        <v>11099</v>
      </c>
      <c r="R3077" s="1268"/>
      <c r="S3077" s="839">
        <v>4.0999999999999996</v>
      </c>
      <c r="T3077" s="208">
        <v>4.0999999999999996</v>
      </c>
      <c r="U3077" s="842"/>
      <c r="V3077" s="842">
        <v>2010</v>
      </c>
      <c r="W3077" s="842" t="s">
        <v>11100</v>
      </c>
      <c r="X3077" s="842" t="s">
        <v>2959</v>
      </c>
      <c r="Y3077" s="842" t="s">
        <v>11101</v>
      </c>
      <c r="Z3077" s="842">
        <v>100</v>
      </c>
      <c r="AA3077" s="1354">
        <v>42517</v>
      </c>
      <c r="AB3077" s="842"/>
      <c r="AC3077" s="1315"/>
      <c r="AD3077" s="115" t="s">
        <v>23</v>
      </c>
      <c r="AE3077" s="1371"/>
      <c r="AF3077" s="1371"/>
      <c r="AG3077" s="842"/>
      <c r="AJ3077" s="1">
        <f t="shared" si="219"/>
        <v>0</v>
      </c>
      <c r="AK3077" s="1">
        <f t="shared" si="217"/>
        <v>-4.0999999999999996</v>
      </c>
    </row>
    <row r="3078" spans="1:37" ht="63" customHeight="1">
      <c r="A3078" s="179" t="s">
        <v>5349</v>
      </c>
      <c r="B3078" s="76" t="s">
        <v>19</v>
      </c>
      <c r="C3078" s="179"/>
      <c r="D3078" s="169">
        <v>42556</v>
      </c>
      <c r="E3078" s="496">
        <v>42556.73333333333</v>
      </c>
      <c r="F3078" s="169">
        <v>42556</v>
      </c>
      <c r="G3078" s="496">
        <v>42556.819444444445</v>
      </c>
      <c r="H3078" s="509">
        <f t="shared" ref="H3078:H3109" si="220">G3078-E3078</f>
        <v>8.6111111115314998E-2</v>
      </c>
      <c r="I3078" s="179">
        <v>7</v>
      </c>
      <c r="J3078" s="118"/>
      <c r="K3078" s="118"/>
      <c r="L3078" s="115" t="s">
        <v>4</v>
      </c>
      <c r="M3078" s="282" t="s">
        <v>8</v>
      </c>
      <c r="N3078" s="179" t="s">
        <v>3</v>
      </c>
      <c r="O3078" s="83" t="s">
        <v>8</v>
      </c>
      <c r="P3078" s="282" t="s">
        <v>6559</v>
      </c>
      <c r="Q3078" s="459" t="s">
        <v>6560</v>
      </c>
      <c r="R3078" s="529">
        <v>0.254</v>
      </c>
      <c r="S3078" s="537"/>
      <c r="T3078" s="170">
        <f>R3078+S3078</f>
        <v>0.254</v>
      </c>
      <c r="U3078" s="295" t="s">
        <v>29</v>
      </c>
      <c r="V3078" s="110">
        <v>1955</v>
      </c>
      <c r="W3078" s="110" t="s">
        <v>2861</v>
      </c>
      <c r="X3078" s="269"/>
      <c r="Y3078" s="110" t="s">
        <v>5902</v>
      </c>
      <c r="Z3078" s="110">
        <v>100</v>
      </c>
      <c r="AA3078" s="111" t="s">
        <v>5903</v>
      </c>
      <c r="AB3078" s="269"/>
      <c r="AC3078" s="269"/>
      <c r="AD3078" s="115" t="s">
        <v>0</v>
      </c>
      <c r="AE3078" s="271"/>
      <c r="AF3078" s="271"/>
      <c r="AG3078" s="115"/>
      <c r="AJ3078" s="1">
        <f t="shared" si="219"/>
        <v>0</v>
      </c>
      <c r="AK3078" s="1">
        <f t="shared" ref="AK3078:AK3109" si="221">AJ3078-T3078</f>
        <v>-0.254</v>
      </c>
    </row>
    <row r="3079" spans="1:37" ht="94.5" customHeight="1">
      <c r="A3079" s="179" t="s">
        <v>5349</v>
      </c>
      <c r="B3079" s="76" t="s">
        <v>19</v>
      </c>
      <c r="C3079" s="179"/>
      <c r="D3079" s="169">
        <v>42556</v>
      </c>
      <c r="E3079" s="496">
        <v>42556.791666666664</v>
      </c>
      <c r="F3079" s="169">
        <v>42556</v>
      </c>
      <c r="G3079" s="496">
        <v>42556.819444444445</v>
      </c>
      <c r="H3079" s="509">
        <f t="shared" si="220"/>
        <v>2.7777777781011537E-2</v>
      </c>
      <c r="I3079" s="179">
        <v>10</v>
      </c>
      <c r="J3079" s="115"/>
      <c r="K3079" s="115"/>
      <c r="L3079" s="339" t="s">
        <v>4</v>
      </c>
      <c r="M3079" s="83" t="s">
        <v>8</v>
      </c>
      <c r="N3079" s="179" t="s">
        <v>3</v>
      </c>
      <c r="O3079" s="280" t="s">
        <v>8</v>
      </c>
      <c r="P3079" s="83" t="s">
        <v>6559</v>
      </c>
      <c r="Q3079" s="115" t="s">
        <v>6561</v>
      </c>
      <c r="R3079" s="529">
        <v>0.128</v>
      </c>
      <c r="S3079" s="537"/>
      <c r="T3079" s="170">
        <f>R3079+S3079</f>
        <v>0.128</v>
      </c>
      <c r="U3079" s="110" t="s">
        <v>29</v>
      </c>
      <c r="V3079" s="110">
        <v>1955</v>
      </c>
      <c r="W3079" s="110" t="s">
        <v>2861</v>
      </c>
      <c r="X3079" s="269"/>
      <c r="Y3079" s="110" t="s">
        <v>5902</v>
      </c>
      <c r="Z3079" s="110">
        <v>100</v>
      </c>
      <c r="AA3079" s="111" t="s">
        <v>5903</v>
      </c>
      <c r="AB3079" s="269"/>
      <c r="AC3079" s="269"/>
      <c r="AD3079" s="115" t="s">
        <v>0</v>
      </c>
      <c r="AE3079" s="115"/>
      <c r="AF3079" s="115"/>
      <c r="AG3079" s="115"/>
      <c r="AJ3079" s="1">
        <f t="shared" si="219"/>
        <v>0</v>
      </c>
      <c r="AK3079" s="1">
        <f t="shared" si="221"/>
        <v>-0.128</v>
      </c>
    </row>
    <row r="3080" spans="1:37" ht="78.75" customHeight="1">
      <c r="A3080" s="179" t="s">
        <v>5349</v>
      </c>
      <c r="B3080" s="76" t="s">
        <v>19</v>
      </c>
      <c r="C3080" s="179"/>
      <c r="D3080" s="169">
        <v>42556</v>
      </c>
      <c r="E3080" s="496">
        <v>42556.833333333336</v>
      </c>
      <c r="F3080" s="169">
        <v>42556</v>
      </c>
      <c r="G3080" s="496">
        <v>42556.979166666664</v>
      </c>
      <c r="H3080" s="509">
        <f t="shared" si="220"/>
        <v>0.14583333332848269</v>
      </c>
      <c r="I3080" s="179">
        <v>1</v>
      </c>
      <c r="J3080" s="115"/>
      <c r="K3080" s="115"/>
      <c r="L3080" s="115" t="s">
        <v>4</v>
      </c>
      <c r="M3080" s="282" t="s">
        <v>6562</v>
      </c>
      <c r="N3080" s="179">
        <v>0.4</v>
      </c>
      <c r="O3080" s="280" t="s">
        <v>8</v>
      </c>
      <c r="P3080" s="282" t="s">
        <v>6563</v>
      </c>
      <c r="Q3080" s="459" t="s">
        <v>6564</v>
      </c>
      <c r="R3080" s="529"/>
      <c r="S3080" s="537"/>
      <c r="T3080" s="170"/>
      <c r="U3080" s="110" t="s">
        <v>29</v>
      </c>
      <c r="V3080" s="110">
        <v>1995</v>
      </c>
      <c r="W3080" s="110" t="s">
        <v>5897</v>
      </c>
      <c r="X3080" s="269"/>
      <c r="Y3080" s="110" t="s">
        <v>5902</v>
      </c>
      <c r="Z3080" s="110">
        <v>100</v>
      </c>
      <c r="AA3080" s="363" t="s">
        <v>5931</v>
      </c>
      <c r="AB3080" s="269"/>
      <c r="AC3080" s="269"/>
      <c r="AD3080" s="115" t="s">
        <v>0</v>
      </c>
      <c r="AE3080" s="474"/>
      <c r="AF3080" s="475"/>
      <c r="AG3080" s="115"/>
      <c r="AJ3080" s="1">
        <f t="shared" si="219"/>
        <v>0</v>
      </c>
      <c r="AK3080" s="1">
        <f t="shared" si="221"/>
        <v>0</v>
      </c>
    </row>
    <row r="3081" spans="1:37" ht="94.5" customHeight="1">
      <c r="A3081" s="179" t="s">
        <v>5349</v>
      </c>
      <c r="B3081" s="76" t="s">
        <v>19</v>
      </c>
      <c r="C3081" s="179"/>
      <c r="D3081" s="169">
        <v>42557</v>
      </c>
      <c r="E3081" s="496">
        <v>42557.479166666664</v>
      </c>
      <c r="F3081" s="169">
        <v>42558</v>
      </c>
      <c r="G3081" s="496">
        <v>42558.541666666664</v>
      </c>
      <c r="H3081" s="509">
        <f t="shared" si="220"/>
        <v>1.0625</v>
      </c>
      <c r="I3081" s="179">
        <v>1</v>
      </c>
      <c r="J3081" s="115"/>
      <c r="K3081" s="115"/>
      <c r="L3081" s="339" t="s">
        <v>12</v>
      </c>
      <c r="M3081" s="285" t="s">
        <v>561</v>
      </c>
      <c r="N3081" s="179">
        <v>0.4</v>
      </c>
      <c r="O3081" s="179" t="s">
        <v>2</v>
      </c>
      <c r="P3081" s="282" t="s">
        <v>5606</v>
      </c>
      <c r="Q3081" s="459" t="s">
        <v>5607</v>
      </c>
      <c r="R3081" s="529">
        <f>0.084+0.02</f>
        <v>0.10400000000000001</v>
      </c>
      <c r="S3081" s="537"/>
      <c r="T3081" s="170">
        <f>R3081+S3081</f>
        <v>0.10400000000000001</v>
      </c>
      <c r="U3081" s="269"/>
      <c r="V3081" s="110"/>
      <c r="W3081" s="110" t="s">
        <v>5984</v>
      </c>
      <c r="X3081" s="269"/>
      <c r="Y3081" s="110" t="s">
        <v>5888</v>
      </c>
      <c r="Z3081" s="111">
        <v>100</v>
      </c>
      <c r="AA3081" s="110" t="s">
        <v>5889</v>
      </c>
      <c r="AB3081" s="269"/>
      <c r="AC3081" s="269"/>
      <c r="AD3081" s="115" t="s">
        <v>18</v>
      </c>
      <c r="AE3081" s="271"/>
      <c r="AF3081" s="269"/>
      <c r="AG3081" s="269" t="s">
        <v>4726</v>
      </c>
      <c r="AJ3081" s="1">
        <f t="shared" si="219"/>
        <v>0</v>
      </c>
      <c r="AK3081" s="1">
        <f t="shared" si="221"/>
        <v>-0.10400000000000001</v>
      </c>
    </row>
    <row r="3082" spans="1:37" ht="126" customHeight="1">
      <c r="A3082" s="179" t="s">
        <v>5349</v>
      </c>
      <c r="B3082" s="76" t="s">
        <v>19</v>
      </c>
      <c r="C3082" s="179"/>
      <c r="D3082" s="169">
        <v>42557</v>
      </c>
      <c r="E3082" s="496">
        <v>42557.333333333336</v>
      </c>
      <c r="F3082" s="169">
        <v>42557</v>
      </c>
      <c r="G3082" s="496">
        <v>42557.395833333336</v>
      </c>
      <c r="H3082" s="509">
        <f t="shared" si="220"/>
        <v>6.25E-2</v>
      </c>
      <c r="I3082" s="179">
        <v>1</v>
      </c>
      <c r="J3082" s="115" t="s">
        <v>12</v>
      </c>
      <c r="K3082" s="179" t="s">
        <v>439</v>
      </c>
      <c r="L3082" s="115" t="s">
        <v>12</v>
      </c>
      <c r="M3082" s="282" t="s">
        <v>439</v>
      </c>
      <c r="N3082" s="179">
        <v>0.4</v>
      </c>
      <c r="O3082" s="280" t="s">
        <v>2</v>
      </c>
      <c r="P3082" s="282" t="s">
        <v>5608</v>
      </c>
      <c r="Q3082" s="459" t="s">
        <v>5609</v>
      </c>
      <c r="R3082" s="529"/>
      <c r="S3082" s="537"/>
      <c r="T3082" s="170"/>
      <c r="U3082" s="110" t="s">
        <v>46</v>
      </c>
      <c r="V3082" s="110">
        <v>1966</v>
      </c>
      <c r="W3082" s="110" t="s">
        <v>5887</v>
      </c>
      <c r="X3082" s="269"/>
      <c r="Y3082" s="110" t="s">
        <v>5902</v>
      </c>
      <c r="Z3082" s="110">
        <v>100</v>
      </c>
      <c r="AA3082" s="110" t="s">
        <v>5903</v>
      </c>
      <c r="AB3082" s="269"/>
      <c r="AC3082" s="723">
        <v>42461</v>
      </c>
      <c r="AD3082" s="115" t="s">
        <v>18</v>
      </c>
      <c r="AE3082" s="271"/>
      <c r="AF3082" s="269"/>
      <c r="AG3082" s="115"/>
      <c r="AJ3082" s="1">
        <f t="shared" si="219"/>
        <v>0</v>
      </c>
      <c r="AK3082" s="1">
        <f t="shared" si="221"/>
        <v>0</v>
      </c>
    </row>
    <row r="3083" spans="1:37" ht="126" customHeight="1">
      <c r="A3083" s="179" t="s">
        <v>5349</v>
      </c>
      <c r="B3083" s="76" t="s">
        <v>19</v>
      </c>
      <c r="C3083" s="76"/>
      <c r="D3083" s="169">
        <v>42557</v>
      </c>
      <c r="E3083" s="496">
        <v>42557.333333333336</v>
      </c>
      <c r="F3083" s="169">
        <v>42557</v>
      </c>
      <c r="G3083" s="496">
        <v>42557.458333333336</v>
      </c>
      <c r="H3083" s="509">
        <f t="shared" si="220"/>
        <v>0.125</v>
      </c>
      <c r="I3083" s="179">
        <v>2</v>
      </c>
      <c r="J3083" s="118"/>
      <c r="K3083" s="118"/>
      <c r="L3083" s="115" t="s">
        <v>4</v>
      </c>
      <c r="M3083" s="83" t="s">
        <v>5610</v>
      </c>
      <c r="N3083" s="179" t="s">
        <v>3</v>
      </c>
      <c r="O3083" s="179" t="s">
        <v>26</v>
      </c>
      <c r="P3083" s="283" t="s">
        <v>5611</v>
      </c>
      <c r="Q3083" s="115" t="s">
        <v>5612</v>
      </c>
      <c r="R3083" s="404">
        <v>0.34100000000000003</v>
      </c>
      <c r="S3083" s="537"/>
      <c r="T3083" s="170">
        <f t="shared" ref="T3083:T3101" si="222">R3083+S3083</f>
        <v>0.34100000000000003</v>
      </c>
      <c r="U3083" s="110" t="s">
        <v>46</v>
      </c>
      <c r="V3083" s="110">
        <v>1989</v>
      </c>
      <c r="W3083" s="110" t="s">
        <v>12150</v>
      </c>
      <c r="X3083" s="269"/>
      <c r="Y3083" s="110" t="s">
        <v>5892</v>
      </c>
      <c r="Z3083" s="111">
        <v>100</v>
      </c>
      <c r="AA3083" s="363" t="s">
        <v>5931</v>
      </c>
      <c r="AB3083" s="269"/>
      <c r="AC3083" s="269" t="s">
        <v>12128</v>
      </c>
      <c r="AD3083" s="115" t="s">
        <v>18</v>
      </c>
      <c r="AE3083" s="271"/>
      <c r="AF3083" s="269"/>
      <c r="AG3083" s="269"/>
      <c r="AJ3083" s="1">
        <f t="shared" si="219"/>
        <v>0</v>
      </c>
      <c r="AK3083" s="1">
        <f t="shared" si="221"/>
        <v>-0.34100000000000003</v>
      </c>
    </row>
    <row r="3084" spans="1:37" ht="15.75" customHeight="1">
      <c r="A3084" s="179" t="s">
        <v>5349</v>
      </c>
      <c r="B3084" s="76" t="s">
        <v>19</v>
      </c>
      <c r="C3084" s="76"/>
      <c r="D3084" s="169">
        <v>42557</v>
      </c>
      <c r="E3084" s="496">
        <v>42557.944444444445</v>
      </c>
      <c r="F3084" s="169">
        <v>42557</v>
      </c>
      <c r="G3084" s="496">
        <v>42557.961805555555</v>
      </c>
      <c r="H3084" s="509">
        <f t="shared" si="220"/>
        <v>1.7361111109494232E-2</v>
      </c>
      <c r="I3084" s="179">
        <v>119</v>
      </c>
      <c r="J3084" s="118"/>
      <c r="K3084" s="118"/>
      <c r="L3084" s="179" t="s">
        <v>10</v>
      </c>
      <c r="M3084" s="83" t="s">
        <v>5614</v>
      </c>
      <c r="N3084" s="179">
        <v>35</v>
      </c>
      <c r="O3084" s="179" t="s">
        <v>8</v>
      </c>
      <c r="P3084" s="283" t="s">
        <v>5614</v>
      </c>
      <c r="Q3084" s="163" t="s">
        <v>5615</v>
      </c>
      <c r="R3084" s="404"/>
      <c r="S3084" s="537">
        <v>3.6640000000000001</v>
      </c>
      <c r="T3084" s="170">
        <f t="shared" si="222"/>
        <v>3.6640000000000001</v>
      </c>
      <c r="U3084" s="269"/>
      <c r="V3084" s="110"/>
      <c r="W3084" s="110"/>
      <c r="X3084" s="269"/>
      <c r="Y3084" s="110"/>
      <c r="Z3084" s="111"/>
      <c r="AA3084" s="110"/>
      <c r="AB3084" s="269"/>
      <c r="AC3084" s="269"/>
      <c r="AD3084" s="115" t="s">
        <v>43</v>
      </c>
      <c r="AE3084" s="271"/>
      <c r="AF3084" s="269"/>
      <c r="AG3084" s="269"/>
      <c r="AJ3084" s="1">
        <f t="shared" si="219"/>
        <v>0</v>
      </c>
      <c r="AK3084" s="1">
        <f t="shared" si="221"/>
        <v>-3.6640000000000001</v>
      </c>
    </row>
    <row r="3085" spans="1:37" ht="78.75" customHeight="1">
      <c r="A3085" s="179" t="s">
        <v>5349</v>
      </c>
      <c r="B3085" s="76" t="s">
        <v>19</v>
      </c>
      <c r="C3085" s="76"/>
      <c r="D3085" s="169">
        <v>42558</v>
      </c>
      <c r="E3085" s="496">
        <v>42558.552083333336</v>
      </c>
      <c r="F3085" s="169">
        <v>42558</v>
      </c>
      <c r="G3085" s="496">
        <v>42558.635416666664</v>
      </c>
      <c r="H3085" s="509">
        <f t="shared" si="220"/>
        <v>8.3333333328482695E-2</v>
      </c>
      <c r="I3085" s="179">
        <v>135</v>
      </c>
      <c r="J3085" s="118"/>
      <c r="K3085" s="118"/>
      <c r="L3085" s="179" t="s">
        <v>10</v>
      </c>
      <c r="M3085" s="83" t="s">
        <v>5616</v>
      </c>
      <c r="N3085" s="179">
        <v>35</v>
      </c>
      <c r="O3085" s="179" t="s">
        <v>8</v>
      </c>
      <c r="P3085" s="283" t="s">
        <v>5617</v>
      </c>
      <c r="Q3085" s="61" t="s">
        <v>5618</v>
      </c>
      <c r="R3085" s="404"/>
      <c r="S3085" s="537">
        <v>6.9630000000000001</v>
      </c>
      <c r="T3085" s="170">
        <f t="shared" si="222"/>
        <v>6.9630000000000001</v>
      </c>
      <c r="U3085" s="269"/>
      <c r="V3085" s="110"/>
      <c r="W3085" s="110"/>
      <c r="X3085" s="269"/>
      <c r="Y3085" s="110"/>
      <c r="Z3085" s="111"/>
      <c r="AA3085" s="110"/>
      <c r="AB3085" s="269"/>
      <c r="AC3085" s="269"/>
      <c r="AD3085" s="115" t="s">
        <v>43</v>
      </c>
      <c r="AE3085" s="271"/>
      <c r="AF3085" s="269"/>
      <c r="AG3085" s="269"/>
      <c r="AJ3085" s="1">
        <f t="shared" si="219"/>
        <v>0</v>
      </c>
      <c r="AK3085" s="1">
        <f t="shared" si="221"/>
        <v>-6.9630000000000001</v>
      </c>
    </row>
    <row r="3086" spans="1:37" ht="141.75" customHeight="1">
      <c r="A3086" s="179" t="s">
        <v>5349</v>
      </c>
      <c r="B3086" s="76" t="s">
        <v>19</v>
      </c>
      <c r="C3086" s="76"/>
      <c r="D3086" s="169">
        <v>42558</v>
      </c>
      <c r="E3086" s="496">
        <v>42558.552083333336</v>
      </c>
      <c r="F3086" s="169">
        <v>42558</v>
      </c>
      <c r="G3086" s="496">
        <v>42558.666666666664</v>
      </c>
      <c r="H3086" s="509">
        <f t="shared" si="220"/>
        <v>0.11458333332848269</v>
      </c>
      <c r="I3086" s="179">
        <v>64</v>
      </c>
      <c r="J3086" s="118"/>
      <c r="K3086" s="118"/>
      <c r="L3086" s="179" t="s">
        <v>10</v>
      </c>
      <c r="M3086" s="83" t="s">
        <v>5616</v>
      </c>
      <c r="N3086" s="179">
        <v>35</v>
      </c>
      <c r="O3086" s="179" t="s">
        <v>8</v>
      </c>
      <c r="P3086" s="283"/>
      <c r="Q3086" s="61"/>
      <c r="R3086" s="404"/>
      <c r="S3086" s="537">
        <v>9.327</v>
      </c>
      <c r="T3086" s="170">
        <f t="shared" si="222"/>
        <v>9.327</v>
      </c>
      <c r="U3086" s="269"/>
      <c r="V3086" s="110"/>
      <c r="W3086" s="110"/>
      <c r="X3086" s="269"/>
      <c r="Y3086" s="110"/>
      <c r="Z3086" s="111"/>
      <c r="AA3086" s="110"/>
      <c r="AB3086" s="269"/>
      <c r="AC3086" s="269"/>
      <c r="AD3086" s="115" t="s">
        <v>43</v>
      </c>
      <c r="AE3086" s="271"/>
      <c r="AF3086" s="269"/>
      <c r="AG3086" s="269"/>
      <c r="AJ3086" s="1">
        <f t="shared" si="219"/>
        <v>0</v>
      </c>
      <c r="AK3086" s="1">
        <f t="shared" si="221"/>
        <v>-9.327</v>
      </c>
    </row>
    <row r="3087" spans="1:37" ht="126" customHeight="1">
      <c r="A3087" s="179" t="s">
        <v>5349</v>
      </c>
      <c r="B3087" s="76" t="s">
        <v>19</v>
      </c>
      <c r="C3087" s="76"/>
      <c r="D3087" s="169">
        <v>42558</v>
      </c>
      <c r="E3087" s="496">
        <v>42558.541666666664</v>
      </c>
      <c r="F3087" s="169">
        <v>42558</v>
      </c>
      <c r="G3087" s="496">
        <v>42558.5625</v>
      </c>
      <c r="H3087" s="509">
        <f t="shared" si="220"/>
        <v>2.0833333335758653E-2</v>
      </c>
      <c r="I3087" s="179">
        <v>50</v>
      </c>
      <c r="J3087" s="118"/>
      <c r="K3087" s="118"/>
      <c r="L3087" s="179" t="s">
        <v>10</v>
      </c>
      <c r="M3087" s="179" t="s">
        <v>5613</v>
      </c>
      <c r="N3087" s="179">
        <v>35</v>
      </c>
      <c r="O3087" s="179" t="s">
        <v>8</v>
      </c>
      <c r="P3087" s="283" t="s">
        <v>5619</v>
      </c>
      <c r="Q3087" s="115" t="s">
        <v>5620</v>
      </c>
      <c r="R3087" s="404"/>
      <c r="S3087" s="537">
        <v>68.596999999999994</v>
      </c>
      <c r="T3087" s="170">
        <f t="shared" si="222"/>
        <v>68.596999999999994</v>
      </c>
      <c r="U3087" s="269"/>
      <c r="V3087" s="110"/>
      <c r="W3087" s="110"/>
      <c r="X3087" s="269"/>
      <c r="Y3087" s="110"/>
      <c r="Z3087" s="111"/>
      <c r="AA3087" s="110"/>
      <c r="AB3087" s="269"/>
      <c r="AC3087" s="269"/>
      <c r="AD3087" s="60" t="s">
        <v>43</v>
      </c>
      <c r="AE3087" s="271"/>
      <c r="AF3087" s="269"/>
      <c r="AG3087" s="269"/>
      <c r="AJ3087" s="1">
        <f t="shared" si="219"/>
        <v>0</v>
      </c>
      <c r="AK3087" s="1">
        <f t="shared" si="221"/>
        <v>-68.596999999999994</v>
      </c>
    </row>
    <row r="3088" spans="1:37" ht="47.25" customHeight="1">
      <c r="A3088" s="179" t="s">
        <v>5349</v>
      </c>
      <c r="B3088" s="76" t="s">
        <v>19</v>
      </c>
      <c r="C3088" s="76"/>
      <c r="D3088" s="169">
        <v>42558</v>
      </c>
      <c r="E3088" s="496">
        <v>42558.708333333336</v>
      </c>
      <c r="F3088" s="169">
        <v>42558</v>
      </c>
      <c r="G3088" s="496">
        <v>42558.729166666664</v>
      </c>
      <c r="H3088" s="509">
        <f t="shared" si="220"/>
        <v>2.0833333328482695E-2</v>
      </c>
      <c r="I3088" s="179">
        <v>5</v>
      </c>
      <c r="J3088" s="118"/>
      <c r="K3088" s="118"/>
      <c r="L3088" s="179" t="s">
        <v>10</v>
      </c>
      <c r="M3088" s="83" t="s">
        <v>5621</v>
      </c>
      <c r="N3088" s="179" t="s">
        <v>3</v>
      </c>
      <c r="O3088" s="179" t="s">
        <v>8</v>
      </c>
      <c r="P3088" s="283" t="s">
        <v>5622</v>
      </c>
      <c r="Q3088" s="115" t="s">
        <v>5623</v>
      </c>
      <c r="R3088" s="404">
        <v>0.18</v>
      </c>
      <c r="S3088" s="537">
        <v>2.1</v>
      </c>
      <c r="T3088" s="170">
        <f t="shared" si="222"/>
        <v>2.2800000000000002</v>
      </c>
      <c r="U3088" s="110" t="s">
        <v>29</v>
      </c>
      <c r="V3088" s="110">
        <v>1980</v>
      </c>
      <c r="W3088" s="110" t="s">
        <v>2861</v>
      </c>
      <c r="X3088" s="269"/>
      <c r="Y3088" s="110" t="s">
        <v>5978</v>
      </c>
      <c r="Z3088" s="111">
        <v>100</v>
      </c>
      <c r="AA3088" s="363" t="s">
        <v>12111</v>
      </c>
      <c r="AB3088" s="269"/>
      <c r="AC3088" s="269"/>
      <c r="AD3088" s="115" t="s">
        <v>56</v>
      </c>
      <c r="AE3088" s="271"/>
      <c r="AF3088" s="269"/>
      <c r="AG3088" s="269"/>
      <c r="AJ3088" s="1">
        <f t="shared" si="219"/>
        <v>0</v>
      </c>
      <c r="AK3088" s="1">
        <f t="shared" si="221"/>
        <v>-2.2800000000000002</v>
      </c>
    </row>
    <row r="3089" spans="1:37" ht="63" customHeight="1">
      <c r="A3089" s="179" t="s">
        <v>5349</v>
      </c>
      <c r="B3089" s="76" t="s">
        <v>19</v>
      </c>
      <c r="C3089" s="179"/>
      <c r="D3089" s="169">
        <v>42558</v>
      </c>
      <c r="E3089" s="496">
        <v>42558.458333333336</v>
      </c>
      <c r="F3089" s="169">
        <v>42558</v>
      </c>
      <c r="G3089" s="496">
        <v>42558.645833333336</v>
      </c>
      <c r="H3089" s="509">
        <f t="shared" si="220"/>
        <v>0.1875</v>
      </c>
      <c r="I3089" s="179">
        <v>2</v>
      </c>
      <c r="J3089" s="115"/>
      <c r="K3089" s="115"/>
      <c r="L3089" s="179" t="s">
        <v>10</v>
      </c>
      <c r="M3089" s="83" t="s">
        <v>5624</v>
      </c>
      <c r="N3089" s="83" t="s">
        <v>3</v>
      </c>
      <c r="O3089" s="83" t="s">
        <v>8</v>
      </c>
      <c r="P3089" s="83" t="s">
        <v>5625</v>
      </c>
      <c r="Q3089" s="115" t="s">
        <v>5626</v>
      </c>
      <c r="R3089" s="404">
        <v>1.921</v>
      </c>
      <c r="S3089" s="537"/>
      <c r="T3089" s="170">
        <f t="shared" si="222"/>
        <v>1.921</v>
      </c>
      <c r="U3089" s="295" t="s">
        <v>29</v>
      </c>
      <c r="V3089" s="110">
        <v>1985</v>
      </c>
      <c r="W3089" s="110" t="s">
        <v>2861</v>
      </c>
      <c r="X3089" s="269"/>
      <c r="Y3089" s="110" t="s">
        <v>5892</v>
      </c>
      <c r="Z3089" s="110">
        <v>100</v>
      </c>
      <c r="AA3089" s="574" t="s">
        <v>12111</v>
      </c>
      <c r="AB3089" s="269"/>
      <c r="AC3089" s="269"/>
      <c r="AD3089" s="115" t="s">
        <v>43</v>
      </c>
      <c r="AE3089" s="271"/>
      <c r="AF3089" s="271"/>
      <c r="AG3089" s="115"/>
      <c r="AJ3089" s="1">
        <f t="shared" si="219"/>
        <v>0</v>
      </c>
      <c r="AK3089" s="1">
        <f t="shared" si="221"/>
        <v>-1.921</v>
      </c>
    </row>
    <row r="3090" spans="1:37" ht="63" customHeight="1">
      <c r="A3090" s="179" t="s">
        <v>5349</v>
      </c>
      <c r="B3090" s="76" t="s">
        <v>19</v>
      </c>
      <c r="C3090" s="179"/>
      <c r="D3090" s="169">
        <v>42558</v>
      </c>
      <c r="E3090" s="496">
        <v>42558.725694444445</v>
      </c>
      <c r="F3090" s="169">
        <v>42558</v>
      </c>
      <c r="G3090" s="496">
        <v>42558.791666666664</v>
      </c>
      <c r="H3090" s="509">
        <f t="shared" si="220"/>
        <v>6.5972222218988463E-2</v>
      </c>
      <c r="I3090" s="97">
        <v>20</v>
      </c>
      <c r="J3090" s="118"/>
      <c r="K3090" s="115"/>
      <c r="L3090" s="179" t="s">
        <v>17</v>
      </c>
      <c r="M3090" s="285" t="s">
        <v>5562</v>
      </c>
      <c r="N3090" s="179">
        <v>35</v>
      </c>
      <c r="O3090" s="179" t="s">
        <v>8</v>
      </c>
      <c r="P3090" s="285" t="s">
        <v>5563</v>
      </c>
      <c r="Q3090" s="115" t="s">
        <v>5627</v>
      </c>
      <c r="R3090" s="404"/>
      <c r="S3090" s="537">
        <v>12.6</v>
      </c>
      <c r="T3090" s="170">
        <f t="shared" si="222"/>
        <v>12.6</v>
      </c>
      <c r="U3090" s="269"/>
      <c r="V3090" s="110"/>
      <c r="W3090" s="110"/>
      <c r="X3090" s="269"/>
      <c r="Y3090" s="110"/>
      <c r="Z3090" s="110"/>
      <c r="AA3090" s="111"/>
      <c r="AB3090" s="269"/>
      <c r="AC3090" s="269"/>
      <c r="AD3090" s="115" t="s">
        <v>38</v>
      </c>
      <c r="AE3090" s="271"/>
      <c r="AF3090" s="271"/>
      <c r="AG3090" s="115"/>
      <c r="AJ3090" s="1">
        <f t="shared" si="219"/>
        <v>0</v>
      </c>
      <c r="AK3090" s="1">
        <f t="shared" si="221"/>
        <v>-12.6</v>
      </c>
    </row>
    <row r="3091" spans="1:37" ht="63" customHeight="1">
      <c r="A3091" s="179" t="s">
        <v>5349</v>
      </c>
      <c r="B3091" s="76" t="s">
        <v>19</v>
      </c>
      <c r="C3091" s="76"/>
      <c r="D3091" s="169">
        <v>42558</v>
      </c>
      <c r="E3091" s="496">
        <v>42558.375</v>
      </c>
      <c r="F3091" s="169">
        <v>42558</v>
      </c>
      <c r="G3091" s="496">
        <v>42558.625</v>
      </c>
      <c r="H3091" s="509">
        <f t="shared" si="220"/>
        <v>0.25</v>
      </c>
      <c r="I3091" s="179">
        <v>1</v>
      </c>
      <c r="J3091" s="118"/>
      <c r="K3091" s="118"/>
      <c r="L3091" s="115" t="s">
        <v>12</v>
      </c>
      <c r="M3091" s="83" t="s">
        <v>561</v>
      </c>
      <c r="N3091" s="179">
        <v>0.4</v>
      </c>
      <c r="O3091" s="179" t="s">
        <v>2</v>
      </c>
      <c r="P3091" s="283" t="s">
        <v>5628</v>
      </c>
      <c r="Q3091" s="115" t="s">
        <v>5629</v>
      </c>
      <c r="R3091" s="404">
        <v>5.8000000000000003E-2</v>
      </c>
      <c r="S3091" s="537"/>
      <c r="T3091" s="170">
        <f t="shared" si="222"/>
        <v>5.8000000000000003E-2</v>
      </c>
      <c r="U3091" s="269"/>
      <c r="V3091" s="110"/>
      <c r="W3091" s="110" t="s">
        <v>5984</v>
      </c>
      <c r="X3091" s="269"/>
      <c r="Y3091" s="110" t="s">
        <v>5888</v>
      </c>
      <c r="Z3091" s="111">
        <v>100</v>
      </c>
      <c r="AA3091" s="110" t="s">
        <v>5889</v>
      </c>
      <c r="AB3091" s="269"/>
      <c r="AC3091" s="269"/>
      <c r="AD3091" s="115" t="s">
        <v>18</v>
      </c>
      <c r="AE3091" s="271"/>
      <c r="AF3091" s="269"/>
      <c r="AG3091" s="269"/>
      <c r="AJ3091" s="1">
        <f t="shared" si="219"/>
        <v>0</v>
      </c>
      <c r="AK3091" s="1">
        <f t="shared" si="221"/>
        <v>-5.8000000000000003E-2</v>
      </c>
    </row>
    <row r="3092" spans="1:37" ht="63" customHeight="1">
      <c r="A3092" s="179" t="s">
        <v>5349</v>
      </c>
      <c r="B3092" s="76" t="s">
        <v>19</v>
      </c>
      <c r="C3092" s="179"/>
      <c r="D3092" s="169">
        <v>42558</v>
      </c>
      <c r="E3092" s="496">
        <v>42558.541666666664</v>
      </c>
      <c r="F3092" s="169">
        <v>42559</v>
      </c>
      <c r="G3092" s="496">
        <v>42559.625</v>
      </c>
      <c r="H3092" s="509">
        <f t="shared" si="220"/>
        <v>1.0833333333357587</v>
      </c>
      <c r="I3092" s="179">
        <v>1</v>
      </c>
      <c r="J3092" s="115"/>
      <c r="K3092" s="115"/>
      <c r="L3092" s="115" t="s">
        <v>12</v>
      </c>
      <c r="M3092" s="282" t="s">
        <v>561</v>
      </c>
      <c r="N3092" s="179">
        <v>0.4</v>
      </c>
      <c r="O3092" s="280" t="s">
        <v>2</v>
      </c>
      <c r="P3092" s="282" t="s">
        <v>5630</v>
      </c>
      <c r="Q3092" s="459" t="s">
        <v>5631</v>
      </c>
      <c r="R3092" s="170">
        <f>0.784+0.289</f>
        <v>1.073</v>
      </c>
      <c r="S3092" s="537"/>
      <c r="T3092" s="170">
        <f t="shared" si="222"/>
        <v>1.073</v>
      </c>
      <c r="U3092" s="110"/>
      <c r="V3092" s="110"/>
      <c r="W3092" s="110" t="s">
        <v>5984</v>
      </c>
      <c r="X3092" s="269"/>
      <c r="Y3092" s="110" t="s">
        <v>5892</v>
      </c>
      <c r="Z3092" s="111">
        <v>100</v>
      </c>
      <c r="AA3092" s="574" t="s">
        <v>5931</v>
      </c>
      <c r="AB3092" s="269"/>
      <c r="AC3092" s="269"/>
      <c r="AD3092" s="115" t="s">
        <v>18</v>
      </c>
      <c r="AE3092" s="271"/>
      <c r="AF3092" s="269"/>
      <c r="AG3092" s="115" t="s">
        <v>4726</v>
      </c>
      <c r="AJ3092" s="1">
        <f t="shared" si="219"/>
        <v>0</v>
      </c>
      <c r="AK3092" s="1">
        <f t="shared" si="221"/>
        <v>-1.073</v>
      </c>
    </row>
    <row r="3093" spans="1:37" ht="236.25" customHeight="1">
      <c r="A3093" s="179" t="s">
        <v>5349</v>
      </c>
      <c r="B3093" s="76" t="s">
        <v>19</v>
      </c>
      <c r="C3093" s="76"/>
      <c r="D3093" s="169">
        <v>42558</v>
      </c>
      <c r="E3093" s="496">
        <v>42558.541666666664</v>
      </c>
      <c r="F3093" s="169">
        <v>42559</v>
      </c>
      <c r="G3093" s="496">
        <v>42559.625</v>
      </c>
      <c r="H3093" s="509">
        <f t="shared" si="220"/>
        <v>1.0833333333357587</v>
      </c>
      <c r="I3093" s="179">
        <v>1</v>
      </c>
      <c r="J3093" s="118"/>
      <c r="K3093" s="118"/>
      <c r="L3093" s="115" t="s">
        <v>12</v>
      </c>
      <c r="M3093" s="83" t="s">
        <v>561</v>
      </c>
      <c r="N3093" s="179">
        <v>0.4</v>
      </c>
      <c r="O3093" s="179" t="s">
        <v>2</v>
      </c>
      <c r="P3093" s="283" t="s">
        <v>5632</v>
      </c>
      <c r="Q3093" s="115" t="s">
        <v>5631</v>
      </c>
      <c r="R3093" s="404">
        <f>0.283+0.104</f>
        <v>0.38699999999999996</v>
      </c>
      <c r="S3093" s="537"/>
      <c r="T3093" s="170">
        <f t="shared" si="222"/>
        <v>0.38699999999999996</v>
      </c>
      <c r="U3093" s="110"/>
      <c r="V3093" s="110"/>
      <c r="W3093" s="110" t="s">
        <v>5984</v>
      </c>
      <c r="X3093" s="269"/>
      <c r="Y3093" s="110" t="s">
        <v>5889</v>
      </c>
      <c r="Z3093" s="111">
        <v>100</v>
      </c>
      <c r="AA3093" s="363" t="s">
        <v>12111</v>
      </c>
      <c r="AB3093" s="269"/>
      <c r="AC3093" s="269"/>
      <c r="AD3093" s="115" t="s">
        <v>18</v>
      </c>
      <c r="AE3093" s="271"/>
      <c r="AF3093" s="269"/>
      <c r="AG3093" s="269" t="s">
        <v>4726</v>
      </c>
      <c r="AJ3093" s="1">
        <f t="shared" si="219"/>
        <v>0</v>
      </c>
      <c r="AK3093" s="1">
        <f t="shared" si="221"/>
        <v>-0.38699999999999996</v>
      </c>
    </row>
    <row r="3094" spans="1:37" ht="173.25" customHeight="1">
      <c r="A3094" s="179" t="s">
        <v>5349</v>
      </c>
      <c r="B3094" s="76" t="s">
        <v>19</v>
      </c>
      <c r="C3094" s="76"/>
      <c r="D3094" s="169">
        <v>42558</v>
      </c>
      <c r="E3094" s="496">
        <v>42558.541666666664</v>
      </c>
      <c r="F3094" s="169">
        <v>42558</v>
      </c>
      <c r="G3094" s="496">
        <v>42559</v>
      </c>
      <c r="H3094" s="509">
        <f t="shared" si="220"/>
        <v>0.45833333333575865</v>
      </c>
      <c r="I3094" s="179">
        <v>1</v>
      </c>
      <c r="J3094" s="118"/>
      <c r="K3094" s="118"/>
      <c r="L3094" s="115" t="s">
        <v>12</v>
      </c>
      <c r="M3094" s="83" t="s">
        <v>561</v>
      </c>
      <c r="N3094" s="179">
        <v>0.4</v>
      </c>
      <c r="O3094" s="179" t="s">
        <v>2</v>
      </c>
      <c r="P3094" s="283" t="s">
        <v>5633</v>
      </c>
      <c r="Q3094" s="115" t="s">
        <v>5634</v>
      </c>
      <c r="R3094" s="404">
        <v>0.21199999999999999</v>
      </c>
      <c r="S3094" s="537"/>
      <c r="T3094" s="170">
        <f t="shared" si="222"/>
        <v>0.21199999999999999</v>
      </c>
      <c r="U3094" s="269"/>
      <c r="V3094" s="110"/>
      <c r="W3094" s="110"/>
      <c r="X3094" s="269"/>
      <c r="Y3094" s="110" t="s">
        <v>5892</v>
      </c>
      <c r="Z3094" s="111">
        <v>100</v>
      </c>
      <c r="AA3094" s="363" t="s">
        <v>5931</v>
      </c>
      <c r="AB3094" s="269"/>
      <c r="AC3094" s="269"/>
      <c r="AD3094" s="115" t="s">
        <v>18</v>
      </c>
      <c r="AE3094" s="271"/>
      <c r="AF3094" s="269"/>
      <c r="AG3094" s="269"/>
      <c r="AJ3094" s="1">
        <f t="shared" si="219"/>
        <v>0</v>
      </c>
      <c r="AK3094" s="1">
        <f t="shared" si="221"/>
        <v>-0.21199999999999999</v>
      </c>
    </row>
    <row r="3095" spans="1:37" ht="78.75" customHeight="1">
      <c r="A3095" s="179" t="s">
        <v>5349</v>
      </c>
      <c r="B3095" s="76" t="s">
        <v>19</v>
      </c>
      <c r="C3095" s="179"/>
      <c r="D3095" s="169">
        <v>42558</v>
      </c>
      <c r="E3095" s="251">
        <v>42558.333333333336</v>
      </c>
      <c r="F3095" s="169">
        <v>42558</v>
      </c>
      <c r="G3095" s="496">
        <v>42559.458333333336</v>
      </c>
      <c r="H3095" s="509">
        <f t="shared" si="220"/>
        <v>1.125</v>
      </c>
      <c r="I3095" s="179">
        <v>1</v>
      </c>
      <c r="J3095" s="115" t="s">
        <v>12</v>
      </c>
      <c r="K3095" s="179" t="s">
        <v>439</v>
      </c>
      <c r="L3095" s="115" t="s">
        <v>4</v>
      </c>
      <c r="M3095" s="83" t="s">
        <v>5610</v>
      </c>
      <c r="N3095" s="179" t="s">
        <v>3</v>
      </c>
      <c r="O3095" s="280" t="s">
        <v>26</v>
      </c>
      <c r="P3095" s="83" t="s">
        <v>6565</v>
      </c>
      <c r="Q3095" s="115" t="s">
        <v>6566</v>
      </c>
      <c r="R3095" s="404">
        <v>0.19</v>
      </c>
      <c r="S3095" s="537"/>
      <c r="T3095" s="170">
        <f t="shared" si="222"/>
        <v>0.19</v>
      </c>
      <c r="U3095" s="110" t="s">
        <v>46</v>
      </c>
      <c r="V3095" s="110"/>
      <c r="W3095" s="110" t="s">
        <v>12151</v>
      </c>
      <c r="X3095" s="269"/>
      <c r="Y3095" s="110" t="s">
        <v>5892</v>
      </c>
      <c r="Z3095" s="110">
        <v>100</v>
      </c>
      <c r="AA3095" s="574" t="s">
        <v>5931</v>
      </c>
      <c r="AB3095" s="269"/>
      <c r="AC3095" s="723" t="s">
        <v>12128</v>
      </c>
      <c r="AD3095" s="115" t="s">
        <v>18</v>
      </c>
      <c r="AE3095" s="269"/>
      <c r="AF3095" s="269"/>
      <c r="AG3095" s="115"/>
      <c r="AJ3095" s="1">
        <f t="shared" si="219"/>
        <v>0</v>
      </c>
      <c r="AK3095" s="1">
        <f t="shared" si="221"/>
        <v>-0.19</v>
      </c>
    </row>
    <row r="3096" spans="1:37" ht="157.5" customHeight="1">
      <c r="A3096" s="179" t="s">
        <v>5349</v>
      </c>
      <c r="B3096" s="76" t="s">
        <v>19</v>
      </c>
      <c r="C3096" s="179"/>
      <c r="D3096" s="169">
        <v>42558</v>
      </c>
      <c r="E3096" s="496">
        <v>42558.916666666664</v>
      </c>
      <c r="F3096" s="169">
        <v>42559</v>
      </c>
      <c r="G3096" s="496">
        <v>42559.46875</v>
      </c>
      <c r="H3096" s="509">
        <f t="shared" si="220"/>
        <v>0.55208333333575865</v>
      </c>
      <c r="I3096" s="97">
        <v>1</v>
      </c>
      <c r="J3096" s="118" t="s">
        <v>12</v>
      </c>
      <c r="K3096" s="179" t="s">
        <v>439</v>
      </c>
      <c r="L3096" s="115" t="s">
        <v>12</v>
      </c>
      <c r="M3096" s="285" t="s">
        <v>439</v>
      </c>
      <c r="N3096" s="179">
        <v>0.4</v>
      </c>
      <c r="O3096" s="280" t="s">
        <v>2</v>
      </c>
      <c r="P3096" s="285" t="s">
        <v>5601</v>
      </c>
      <c r="Q3096" s="115" t="s">
        <v>5602</v>
      </c>
      <c r="R3096" s="404">
        <f>0.401+0.05</f>
        <v>0.45100000000000001</v>
      </c>
      <c r="S3096" s="537"/>
      <c r="T3096" s="170">
        <f t="shared" si="222"/>
        <v>0.45100000000000001</v>
      </c>
      <c r="U3096" s="110" t="s">
        <v>46</v>
      </c>
      <c r="V3096" s="110">
        <v>1995</v>
      </c>
      <c r="W3096" s="110" t="s">
        <v>5905</v>
      </c>
      <c r="X3096" s="269"/>
      <c r="Y3096" s="110" t="s">
        <v>5902</v>
      </c>
      <c r="Z3096" s="110">
        <v>100</v>
      </c>
      <c r="AA3096" s="574" t="s">
        <v>5903</v>
      </c>
      <c r="AB3096" s="269"/>
      <c r="AC3096" s="473"/>
      <c r="AD3096" s="115" t="s">
        <v>18</v>
      </c>
      <c r="AE3096" s="271"/>
      <c r="AF3096" s="271"/>
      <c r="AG3096" s="115" t="s">
        <v>4726</v>
      </c>
      <c r="AJ3096" s="1">
        <f t="shared" si="219"/>
        <v>0</v>
      </c>
      <c r="AK3096" s="1">
        <f t="shared" si="221"/>
        <v>-0.45100000000000001</v>
      </c>
    </row>
    <row r="3097" spans="1:37" ht="78.75" customHeight="1">
      <c r="A3097" s="179" t="s">
        <v>5349</v>
      </c>
      <c r="B3097" s="76" t="s">
        <v>19</v>
      </c>
      <c r="C3097" s="179"/>
      <c r="D3097" s="169">
        <v>42559</v>
      </c>
      <c r="E3097" s="251">
        <v>42559.375</v>
      </c>
      <c r="F3097" s="169">
        <v>42559</v>
      </c>
      <c r="G3097" s="496">
        <v>42559.670138888891</v>
      </c>
      <c r="H3097" s="509">
        <f t="shared" si="220"/>
        <v>0.29513888889050577</v>
      </c>
      <c r="I3097" s="179">
        <v>1</v>
      </c>
      <c r="J3097" s="115"/>
      <c r="K3097" s="115"/>
      <c r="L3097" s="115" t="s">
        <v>12</v>
      </c>
      <c r="M3097" s="83" t="s">
        <v>561</v>
      </c>
      <c r="N3097" s="179">
        <v>0.4</v>
      </c>
      <c r="O3097" s="280" t="s">
        <v>2</v>
      </c>
      <c r="P3097" s="83" t="s">
        <v>6014</v>
      </c>
      <c r="Q3097" s="115" t="s">
        <v>6567</v>
      </c>
      <c r="R3097" s="404">
        <v>6.5000000000000002E-2</v>
      </c>
      <c r="S3097" s="537"/>
      <c r="T3097" s="170">
        <f t="shared" si="222"/>
        <v>6.5000000000000002E-2</v>
      </c>
      <c r="U3097" s="873"/>
      <c r="V3097" s="110"/>
      <c r="W3097" s="110" t="s">
        <v>6016</v>
      </c>
      <c r="X3097" s="269"/>
      <c r="Y3097" s="110" t="s">
        <v>5888</v>
      </c>
      <c r="Z3097" s="110">
        <v>100</v>
      </c>
      <c r="AA3097" s="110" t="s">
        <v>5889</v>
      </c>
      <c r="AB3097" s="269"/>
      <c r="AC3097" s="269"/>
      <c r="AD3097" s="115" t="s">
        <v>18</v>
      </c>
      <c r="AE3097" s="271"/>
      <c r="AF3097" s="271"/>
      <c r="AG3097" s="115"/>
      <c r="AJ3097" s="1">
        <f t="shared" si="219"/>
        <v>0</v>
      </c>
      <c r="AK3097" s="1">
        <f t="shared" si="221"/>
        <v>-6.5000000000000002E-2</v>
      </c>
    </row>
    <row r="3098" spans="1:37" ht="94.5" customHeight="1">
      <c r="A3098" s="179" t="s">
        <v>5349</v>
      </c>
      <c r="B3098" s="76" t="s">
        <v>19</v>
      </c>
      <c r="C3098" s="76"/>
      <c r="D3098" s="169">
        <v>42559</v>
      </c>
      <c r="E3098" s="496">
        <v>42559.333333333336</v>
      </c>
      <c r="F3098" s="169">
        <v>42559</v>
      </c>
      <c r="G3098" s="496">
        <v>42559.416666666664</v>
      </c>
      <c r="H3098" s="509">
        <f t="shared" si="220"/>
        <v>8.3333333328482695E-2</v>
      </c>
      <c r="I3098" s="179">
        <v>1</v>
      </c>
      <c r="J3098" s="118" t="s">
        <v>12</v>
      </c>
      <c r="K3098" s="102" t="s">
        <v>439</v>
      </c>
      <c r="L3098" s="115" t="s">
        <v>4</v>
      </c>
      <c r="M3098" s="83" t="s">
        <v>5610</v>
      </c>
      <c r="N3098" s="179" t="s">
        <v>3</v>
      </c>
      <c r="O3098" s="179" t="s">
        <v>26</v>
      </c>
      <c r="P3098" s="283" t="s">
        <v>5669</v>
      </c>
      <c r="Q3098" s="115" t="s">
        <v>6568</v>
      </c>
      <c r="R3098" s="404">
        <v>0.126</v>
      </c>
      <c r="S3098" s="537"/>
      <c r="T3098" s="170">
        <f t="shared" si="222"/>
        <v>0.126</v>
      </c>
      <c r="U3098" s="110" t="s">
        <v>46</v>
      </c>
      <c r="V3098" s="110"/>
      <c r="W3098" s="110" t="s">
        <v>12151</v>
      </c>
      <c r="X3098" s="269"/>
      <c r="Y3098" s="110" t="s">
        <v>5892</v>
      </c>
      <c r="Z3098" s="111">
        <v>100</v>
      </c>
      <c r="AA3098" s="363" t="s">
        <v>5931</v>
      </c>
      <c r="AB3098" s="269"/>
      <c r="AC3098" s="723" t="s">
        <v>12128</v>
      </c>
      <c r="AD3098" s="115" t="s">
        <v>18</v>
      </c>
      <c r="AE3098" s="271"/>
      <c r="AF3098" s="269"/>
      <c r="AG3098" s="269"/>
      <c r="AJ3098" s="1">
        <f t="shared" si="219"/>
        <v>0</v>
      </c>
      <c r="AK3098" s="1">
        <f t="shared" si="221"/>
        <v>-0.126</v>
      </c>
    </row>
    <row r="3099" spans="1:37" ht="78.75" customHeight="1">
      <c r="A3099" s="179" t="s">
        <v>5349</v>
      </c>
      <c r="B3099" s="76" t="s">
        <v>19</v>
      </c>
      <c r="C3099" s="179"/>
      <c r="D3099" s="169">
        <v>42559</v>
      </c>
      <c r="E3099" s="251">
        <v>42559.333333333336</v>
      </c>
      <c r="F3099" s="169">
        <v>42560</v>
      </c>
      <c r="G3099" s="496">
        <v>42560.416666666664</v>
      </c>
      <c r="H3099" s="509">
        <f t="shared" si="220"/>
        <v>1.0833333333284827</v>
      </c>
      <c r="I3099" s="179">
        <v>1</v>
      </c>
      <c r="J3099" s="115" t="s">
        <v>12</v>
      </c>
      <c r="K3099" s="179" t="s">
        <v>439</v>
      </c>
      <c r="L3099" s="115" t="s">
        <v>12</v>
      </c>
      <c r="M3099" s="83" t="s">
        <v>439</v>
      </c>
      <c r="N3099" s="179">
        <v>0.4</v>
      </c>
      <c r="O3099" s="280" t="s">
        <v>2</v>
      </c>
      <c r="P3099" s="83" t="s">
        <v>5608</v>
      </c>
      <c r="Q3099" s="115" t="s">
        <v>5934</v>
      </c>
      <c r="R3099" s="404">
        <f>0.093+0.062</f>
        <v>0.155</v>
      </c>
      <c r="S3099" s="537"/>
      <c r="T3099" s="170">
        <f t="shared" si="222"/>
        <v>0.155</v>
      </c>
      <c r="U3099" s="110" t="s">
        <v>46</v>
      </c>
      <c r="V3099" s="110">
        <v>1966</v>
      </c>
      <c r="W3099" s="110" t="s">
        <v>5887</v>
      </c>
      <c r="X3099" s="269"/>
      <c r="Y3099" s="110" t="s">
        <v>5902</v>
      </c>
      <c r="Z3099" s="111">
        <v>100</v>
      </c>
      <c r="AA3099" s="363" t="s">
        <v>5903</v>
      </c>
      <c r="AB3099" s="269"/>
      <c r="AC3099" s="269"/>
      <c r="AD3099" s="115" t="s">
        <v>18</v>
      </c>
      <c r="AE3099" s="271"/>
      <c r="AF3099" s="269"/>
      <c r="AG3099" s="115"/>
      <c r="AJ3099" s="1">
        <f t="shared" si="219"/>
        <v>0</v>
      </c>
      <c r="AK3099" s="1">
        <f t="shared" si="221"/>
        <v>-0.155</v>
      </c>
    </row>
    <row r="3100" spans="1:37" ht="63" customHeight="1">
      <c r="A3100" s="179" t="s">
        <v>5349</v>
      </c>
      <c r="B3100" s="76" t="s">
        <v>19</v>
      </c>
      <c r="C3100" s="76"/>
      <c r="D3100" s="169">
        <v>42559</v>
      </c>
      <c r="E3100" s="496">
        <v>42559.333333333336</v>
      </c>
      <c r="F3100" s="169">
        <v>42559</v>
      </c>
      <c r="G3100" s="496">
        <v>42559.666666666664</v>
      </c>
      <c r="H3100" s="509">
        <f t="shared" si="220"/>
        <v>0.33333333332848269</v>
      </c>
      <c r="I3100" s="179">
        <v>1</v>
      </c>
      <c r="J3100" s="118" t="s">
        <v>12</v>
      </c>
      <c r="K3100" s="102" t="s">
        <v>439</v>
      </c>
      <c r="L3100" s="115" t="s">
        <v>12</v>
      </c>
      <c r="M3100" s="83" t="s">
        <v>439</v>
      </c>
      <c r="N3100" s="179">
        <v>0.4</v>
      </c>
      <c r="O3100" s="179" t="s">
        <v>2</v>
      </c>
      <c r="P3100" s="283" t="s">
        <v>6569</v>
      </c>
      <c r="Q3100" s="115" t="s">
        <v>6570</v>
      </c>
      <c r="R3100" s="404">
        <v>5.8000000000000003E-2</v>
      </c>
      <c r="S3100" s="537"/>
      <c r="T3100" s="170">
        <f t="shared" si="222"/>
        <v>5.8000000000000003E-2</v>
      </c>
      <c r="U3100" s="110" t="s">
        <v>46</v>
      </c>
      <c r="V3100" s="110"/>
      <c r="W3100" s="110"/>
      <c r="X3100" s="269"/>
      <c r="Y3100" s="110" t="s">
        <v>5902</v>
      </c>
      <c r="Z3100" s="111">
        <v>100</v>
      </c>
      <c r="AA3100" s="363" t="s">
        <v>5903</v>
      </c>
      <c r="AB3100" s="269"/>
      <c r="AC3100" s="269"/>
      <c r="AD3100" s="115" t="s">
        <v>18</v>
      </c>
      <c r="AE3100" s="271"/>
      <c r="AF3100" s="269"/>
      <c r="AG3100" s="269"/>
      <c r="AJ3100" s="1">
        <f t="shared" si="219"/>
        <v>0</v>
      </c>
      <c r="AK3100" s="1">
        <f t="shared" si="221"/>
        <v>-5.8000000000000003E-2</v>
      </c>
    </row>
    <row r="3101" spans="1:37" ht="126" customHeight="1">
      <c r="A3101" s="179" t="s">
        <v>5349</v>
      </c>
      <c r="B3101" s="76" t="s">
        <v>19</v>
      </c>
      <c r="C3101" s="76"/>
      <c r="D3101" s="169">
        <v>42560</v>
      </c>
      <c r="E3101" s="496">
        <v>42560.71875</v>
      </c>
      <c r="F3101" s="169">
        <v>42560</v>
      </c>
      <c r="G3101" s="496">
        <v>42560.743055555555</v>
      </c>
      <c r="H3101" s="509">
        <f t="shared" si="220"/>
        <v>2.4305555554747116E-2</v>
      </c>
      <c r="I3101" s="179">
        <v>22</v>
      </c>
      <c r="J3101" s="118"/>
      <c r="K3101" s="118"/>
      <c r="L3101" s="179" t="s">
        <v>10</v>
      </c>
      <c r="M3101" s="83" t="s">
        <v>6571</v>
      </c>
      <c r="N3101" s="179">
        <v>35</v>
      </c>
      <c r="O3101" s="179" t="s">
        <v>8</v>
      </c>
      <c r="P3101" s="283" t="s">
        <v>6571</v>
      </c>
      <c r="Q3101" s="208" t="s">
        <v>6572</v>
      </c>
      <c r="R3101" s="404"/>
      <c r="S3101" s="537">
        <v>3.0190000000000001</v>
      </c>
      <c r="T3101" s="170">
        <f t="shared" si="222"/>
        <v>3.0190000000000001</v>
      </c>
      <c r="U3101" s="269"/>
      <c r="V3101" s="110"/>
      <c r="W3101" s="110"/>
      <c r="X3101" s="269"/>
      <c r="Y3101" s="110"/>
      <c r="Z3101" s="111"/>
      <c r="AA3101" s="110"/>
      <c r="AB3101" s="269"/>
      <c r="AC3101" s="269"/>
      <c r="AD3101" s="115" t="s">
        <v>31</v>
      </c>
      <c r="AE3101" s="271"/>
      <c r="AF3101" s="269"/>
      <c r="AG3101" s="269"/>
      <c r="AJ3101" s="1">
        <f t="shared" si="219"/>
        <v>0</v>
      </c>
      <c r="AK3101" s="1">
        <f t="shared" si="221"/>
        <v>-3.0190000000000001</v>
      </c>
    </row>
    <row r="3102" spans="1:37" ht="47.25" customHeight="1">
      <c r="A3102" s="179" t="s">
        <v>5349</v>
      </c>
      <c r="B3102" s="76" t="s">
        <v>19</v>
      </c>
      <c r="C3102" s="76"/>
      <c r="D3102" s="169">
        <v>42560</v>
      </c>
      <c r="E3102" s="496">
        <v>42560.5</v>
      </c>
      <c r="F3102" s="169">
        <v>42560</v>
      </c>
      <c r="G3102" s="496">
        <v>42560.5625</v>
      </c>
      <c r="H3102" s="509">
        <f t="shared" si="220"/>
        <v>6.25E-2</v>
      </c>
      <c r="I3102" s="179">
        <v>1</v>
      </c>
      <c r="J3102" s="118"/>
      <c r="K3102" s="118"/>
      <c r="L3102" s="115" t="s">
        <v>12</v>
      </c>
      <c r="M3102" s="83" t="s">
        <v>561</v>
      </c>
      <c r="N3102" s="179">
        <v>0.4</v>
      </c>
      <c r="O3102" s="179" t="s">
        <v>2</v>
      </c>
      <c r="P3102" s="283" t="s">
        <v>6573</v>
      </c>
      <c r="Q3102" s="115" t="s">
        <v>6574</v>
      </c>
      <c r="R3102" s="404"/>
      <c r="S3102" s="537"/>
      <c r="T3102" s="170"/>
      <c r="U3102" s="110" t="s">
        <v>29</v>
      </c>
      <c r="V3102" s="110"/>
      <c r="W3102" s="110"/>
      <c r="X3102" s="269"/>
      <c r="Y3102" s="363" t="s">
        <v>5978</v>
      </c>
      <c r="Z3102" s="111">
        <v>100</v>
      </c>
      <c r="AA3102" s="363" t="s">
        <v>5898</v>
      </c>
      <c r="AB3102" s="269"/>
      <c r="AC3102" s="269"/>
      <c r="AD3102" s="115" t="s">
        <v>18</v>
      </c>
      <c r="AE3102" s="271"/>
      <c r="AF3102" s="269"/>
      <c r="AG3102" s="269"/>
      <c r="AJ3102" s="1">
        <f t="shared" si="219"/>
        <v>0</v>
      </c>
      <c r="AK3102" s="1">
        <f t="shared" si="221"/>
        <v>0</v>
      </c>
    </row>
    <row r="3103" spans="1:37" ht="31.5" customHeight="1">
      <c r="A3103" s="179" t="s">
        <v>5349</v>
      </c>
      <c r="B3103" s="76" t="s">
        <v>19</v>
      </c>
      <c r="C3103" s="76"/>
      <c r="D3103" s="169">
        <v>42560</v>
      </c>
      <c r="E3103" s="496">
        <v>42560.232638888891</v>
      </c>
      <c r="F3103" s="169">
        <v>42561</v>
      </c>
      <c r="G3103" s="496">
        <v>42561.333333333336</v>
      </c>
      <c r="H3103" s="509">
        <f t="shared" si="220"/>
        <v>1.1006944444452529</v>
      </c>
      <c r="I3103" s="179">
        <v>74</v>
      </c>
      <c r="J3103" s="118"/>
      <c r="K3103" s="118"/>
      <c r="L3103" s="179" t="s">
        <v>4</v>
      </c>
      <c r="M3103" s="179" t="s">
        <v>6575</v>
      </c>
      <c r="N3103" s="179" t="s">
        <v>3</v>
      </c>
      <c r="O3103" s="283" t="s">
        <v>8</v>
      </c>
      <c r="P3103" s="285" t="s">
        <v>6576</v>
      </c>
      <c r="Q3103" s="115" t="s">
        <v>6577</v>
      </c>
      <c r="R3103" s="404">
        <f>6.262</f>
        <v>6.2619999999999996</v>
      </c>
      <c r="S3103" s="537"/>
      <c r="T3103" s="170">
        <f>R3103+S3103</f>
        <v>6.2619999999999996</v>
      </c>
      <c r="U3103" s="269"/>
      <c r="V3103" s="110"/>
      <c r="W3103" s="110"/>
      <c r="X3103" s="269"/>
      <c r="Y3103" s="363" t="s">
        <v>5978</v>
      </c>
      <c r="Z3103" s="110">
        <v>100</v>
      </c>
      <c r="AA3103" s="574" t="s">
        <v>5931</v>
      </c>
      <c r="AB3103" s="269"/>
      <c r="AC3103" s="269"/>
      <c r="AD3103" s="115" t="s">
        <v>25</v>
      </c>
      <c r="AE3103" s="271"/>
      <c r="AF3103" s="271"/>
      <c r="AG3103" s="269" t="s">
        <v>4726</v>
      </c>
      <c r="AJ3103" s="1">
        <f t="shared" si="219"/>
        <v>0</v>
      </c>
      <c r="AK3103" s="1">
        <f t="shared" si="221"/>
        <v>-6.2619999999999996</v>
      </c>
    </row>
    <row r="3104" spans="1:37" ht="47.25" customHeight="1">
      <c r="A3104" s="179" t="s">
        <v>5349</v>
      </c>
      <c r="B3104" s="76" t="s">
        <v>19</v>
      </c>
      <c r="C3104" s="76"/>
      <c r="D3104" s="294">
        <v>42561</v>
      </c>
      <c r="E3104" s="496">
        <v>42561.375</v>
      </c>
      <c r="F3104" s="294">
        <v>42561</v>
      </c>
      <c r="G3104" s="496">
        <v>42561.5</v>
      </c>
      <c r="H3104" s="509">
        <f t="shared" si="220"/>
        <v>0.125</v>
      </c>
      <c r="I3104" s="76">
        <v>1</v>
      </c>
      <c r="J3104" s="66"/>
      <c r="K3104" s="66"/>
      <c r="L3104" s="115" t="s">
        <v>12</v>
      </c>
      <c r="M3104" s="403" t="s">
        <v>439</v>
      </c>
      <c r="N3104" s="83">
        <v>0.4</v>
      </c>
      <c r="O3104" s="83" t="s">
        <v>2</v>
      </c>
      <c r="P3104" s="403" t="s">
        <v>6578</v>
      </c>
      <c r="Q3104" s="66" t="s">
        <v>6579</v>
      </c>
      <c r="R3104" s="651">
        <v>0.17299999999999999</v>
      </c>
      <c r="S3104" s="667"/>
      <c r="T3104" s="170">
        <f>R3104+S3104</f>
        <v>0.17299999999999999</v>
      </c>
      <c r="U3104" s="295" t="s">
        <v>46</v>
      </c>
      <c r="V3104" s="110"/>
      <c r="W3104" s="110" t="s">
        <v>12152</v>
      </c>
      <c r="X3104" s="269"/>
      <c r="Y3104" s="110" t="s">
        <v>5888</v>
      </c>
      <c r="Z3104" s="110">
        <v>100</v>
      </c>
      <c r="AA3104" s="111" t="s">
        <v>5889</v>
      </c>
      <c r="AB3104" s="269"/>
      <c r="AC3104" s="269"/>
      <c r="AD3104" s="115" t="s">
        <v>18</v>
      </c>
      <c r="AE3104" s="271"/>
      <c r="AF3104" s="271"/>
      <c r="AG3104" s="115"/>
      <c r="AJ3104" s="1">
        <f t="shared" si="219"/>
        <v>0</v>
      </c>
      <c r="AK3104" s="1">
        <f t="shared" si="221"/>
        <v>-0.17299999999999999</v>
      </c>
    </row>
    <row r="3105" spans="1:37" ht="78.75" customHeight="1">
      <c r="A3105" s="179" t="s">
        <v>5349</v>
      </c>
      <c r="B3105" s="76" t="s">
        <v>19</v>
      </c>
      <c r="C3105" s="76"/>
      <c r="D3105" s="169">
        <v>42561</v>
      </c>
      <c r="E3105" s="496">
        <v>42561.541666666664</v>
      </c>
      <c r="F3105" s="169">
        <v>42561</v>
      </c>
      <c r="G3105" s="496">
        <v>42561.625</v>
      </c>
      <c r="H3105" s="509">
        <f t="shared" si="220"/>
        <v>8.3333333335758653E-2</v>
      </c>
      <c r="I3105" s="179">
        <v>2</v>
      </c>
      <c r="J3105" s="118"/>
      <c r="K3105" s="118"/>
      <c r="L3105" s="115" t="s">
        <v>4</v>
      </c>
      <c r="M3105" s="83" t="s">
        <v>6580</v>
      </c>
      <c r="N3105" s="179" t="s">
        <v>3</v>
      </c>
      <c r="O3105" s="179" t="s">
        <v>26</v>
      </c>
      <c r="P3105" s="283" t="s">
        <v>5711</v>
      </c>
      <c r="Q3105" s="115" t="s">
        <v>6581</v>
      </c>
      <c r="R3105" s="404">
        <v>7.5999999999999998E-2</v>
      </c>
      <c r="S3105" s="537"/>
      <c r="T3105" s="170">
        <f>R3105+S3105</f>
        <v>7.5999999999999998E-2</v>
      </c>
      <c r="U3105" s="110" t="s">
        <v>46</v>
      </c>
      <c r="V3105" s="110">
        <v>1983</v>
      </c>
      <c r="W3105" s="110" t="s">
        <v>12153</v>
      </c>
      <c r="X3105" s="269"/>
      <c r="Y3105" s="363" t="s">
        <v>5978</v>
      </c>
      <c r="Z3105" s="111">
        <v>100</v>
      </c>
      <c r="AA3105" s="363" t="s">
        <v>5898</v>
      </c>
      <c r="AB3105" s="269"/>
      <c r="AC3105" s="269"/>
      <c r="AD3105" s="115" t="s">
        <v>18</v>
      </c>
      <c r="AE3105" s="271"/>
      <c r="AF3105" s="269"/>
      <c r="AG3105" s="269"/>
      <c r="AJ3105" s="1">
        <f t="shared" si="219"/>
        <v>0</v>
      </c>
      <c r="AK3105" s="1">
        <f t="shared" si="221"/>
        <v>-7.5999999999999998E-2</v>
      </c>
    </row>
    <row r="3106" spans="1:37" ht="94.5" customHeight="1">
      <c r="A3106" s="179" t="s">
        <v>5349</v>
      </c>
      <c r="B3106" s="76" t="s">
        <v>19</v>
      </c>
      <c r="C3106" s="76"/>
      <c r="D3106" s="169">
        <v>42561</v>
      </c>
      <c r="E3106" s="496">
        <v>42562.25</v>
      </c>
      <c r="F3106" s="169">
        <v>42562</v>
      </c>
      <c r="G3106" s="496">
        <v>42562.583333333336</v>
      </c>
      <c r="H3106" s="509">
        <f t="shared" si="220"/>
        <v>0.33333333333575865</v>
      </c>
      <c r="I3106" s="179">
        <v>1</v>
      </c>
      <c r="J3106" s="118"/>
      <c r="K3106" s="118"/>
      <c r="L3106" s="115" t="s">
        <v>12</v>
      </c>
      <c r="M3106" s="83" t="s">
        <v>439</v>
      </c>
      <c r="N3106" s="179">
        <v>0.4</v>
      </c>
      <c r="O3106" s="179" t="s">
        <v>2</v>
      </c>
      <c r="P3106" s="283" t="s">
        <v>6582</v>
      </c>
      <c r="Q3106" s="115" t="s">
        <v>6583</v>
      </c>
      <c r="R3106" s="404">
        <f>0.087+0.258</f>
        <v>0.34499999999999997</v>
      </c>
      <c r="S3106" s="537"/>
      <c r="T3106" s="170">
        <f>R3106+S3106</f>
        <v>0.34499999999999997</v>
      </c>
      <c r="U3106" s="110" t="s">
        <v>46</v>
      </c>
      <c r="V3106" s="110"/>
      <c r="W3106" s="110"/>
      <c r="X3106" s="269"/>
      <c r="Y3106" s="110" t="s">
        <v>5902</v>
      </c>
      <c r="Z3106" s="111">
        <v>100</v>
      </c>
      <c r="AA3106" s="363" t="s">
        <v>5903</v>
      </c>
      <c r="AB3106" s="269"/>
      <c r="AC3106" s="269"/>
      <c r="AD3106" s="115" t="s">
        <v>18</v>
      </c>
      <c r="AE3106" s="271"/>
      <c r="AF3106" s="269"/>
      <c r="AG3106" s="269" t="s">
        <v>4726</v>
      </c>
      <c r="AJ3106" s="1">
        <f t="shared" si="219"/>
        <v>0</v>
      </c>
      <c r="AK3106" s="1">
        <f t="shared" si="221"/>
        <v>-0.34499999999999997</v>
      </c>
    </row>
    <row r="3107" spans="1:37" ht="189" customHeight="1">
      <c r="A3107" s="179" t="s">
        <v>5349</v>
      </c>
      <c r="B3107" s="76" t="s">
        <v>19</v>
      </c>
      <c r="C3107" s="76"/>
      <c r="D3107" s="169">
        <v>42562</v>
      </c>
      <c r="E3107" s="496">
        <v>42562.854166666664</v>
      </c>
      <c r="F3107" s="169">
        <v>42562</v>
      </c>
      <c r="G3107" s="496">
        <v>42562.9375</v>
      </c>
      <c r="H3107" s="509">
        <f t="shared" si="220"/>
        <v>8.3333333335758653E-2</v>
      </c>
      <c r="I3107" s="76">
        <v>1</v>
      </c>
      <c r="J3107" s="66"/>
      <c r="K3107" s="66"/>
      <c r="L3107" s="115" t="s">
        <v>12</v>
      </c>
      <c r="M3107" s="403" t="s">
        <v>439</v>
      </c>
      <c r="N3107" s="83">
        <v>0.4</v>
      </c>
      <c r="O3107" s="83" t="s">
        <v>2</v>
      </c>
      <c r="P3107" s="403" t="s">
        <v>6584</v>
      </c>
      <c r="Q3107" s="66" t="s">
        <v>6585</v>
      </c>
      <c r="R3107" s="404"/>
      <c r="S3107" s="537"/>
      <c r="T3107" s="170"/>
      <c r="U3107" s="295" t="s">
        <v>46</v>
      </c>
      <c r="V3107" s="110"/>
      <c r="W3107" s="110" t="s">
        <v>6023</v>
      </c>
      <c r="X3107" s="269"/>
      <c r="Y3107" s="110" t="s">
        <v>5892</v>
      </c>
      <c r="Z3107" s="110">
        <v>100</v>
      </c>
      <c r="AA3107" s="574" t="s">
        <v>5931</v>
      </c>
      <c r="AB3107" s="269"/>
      <c r="AC3107" s="269"/>
      <c r="AD3107" s="115" t="s">
        <v>18</v>
      </c>
      <c r="AE3107" s="271"/>
      <c r="AF3107" s="271"/>
      <c r="AG3107" s="115"/>
      <c r="AJ3107" s="1">
        <f t="shared" si="219"/>
        <v>0</v>
      </c>
      <c r="AK3107" s="1">
        <f t="shared" si="221"/>
        <v>0</v>
      </c>
    </row>
    <row r="3108" spans="1:37" ht="110.25" customHeight="1">
      <c r="A3108" s="179" t="s">
        <v>5349</v>
      </c>
      <c r="B3108" s="76" t="s">
        <v>19</v>
      </c>
      <c r="C3108" s="179"/>
      <c r="D3108" s="169">
        <v>42562</v>
      </c>
      <c r="E3108" s="496">
        <v>42562.625</v>
      </c>
      <c r="F3108" s="169">
        <v>42562</v>
      </c>
      <c r="G3108" s="496">
        <v>42562.666666666664</v>
      </c>
      <c r="H3108" s="509">
        <f t="shared" si="220"/>
        <v>4.1666666664241347E-2</v>
      </c>
      <c r="I3108" s="97">
        <v>1</v>
      </c>
      <c r="J3108" s="118"/>
      <c r="K3108" s="115"/>
      <c r="L3108" s="339" t="s">
        <v>12</v>
      </c>
      <c r="M3108" s="285" t="s">
        <v>439</v>
      </c>
      <c r="N3108" s="179">
        <v>0.4</v>
      </c>
      <c r="O3108" s="179" t="s">
        <v>2</v>
      </c>
      <c r="P3108" s="285" t="s">
        <v>6586</v>
      </c>
      <c r="Q3108" s="115" t="s">
        <v>6587</v>
      </c>
      <c r="R3108" s="404"/>
      <c r="S3108" s="537"/>
      <c r="T3108" s="170"/>
      <c r="U3108" s="110" t="s">
        <v>46</v>
      </c>
      <c r="V3108" s="110"/>
      <c r="W3108" s="110" t="s">
        <v>5887</v>
      </c>
      <c r="X3108" s="269"/>
      <c r="Y3108" s="363" t="s">
        <v>5978</v>
      </c>
      <c r="Z3108" s="110">
        <v>100</v>
      </c>
      <c r="AA3108" s="574" t="s">
        <v>5898</v>
      </c>
      <c r="AB3108" s="269"/>
      <c r="AC3108" s="269"/>
      <c r="AD3108" s="115" t="s">
        <v>18</v>
      </c>
      <c r="AE3108" s="271"/>
      <c r="AF3108" s="271"/>
      <c r="AG3108" s="115"/>
      <c r="AJ3108" s="1">
        <f t="shared" si="219"/>
        <v>0</v>
      </c>
      <c r="AK3108" s="1">
        <f t="shared" si="221"/>
        <v>0</v>
      </c>
    </row>
    <row r="3109" spans="1:37" ht="110.25" customHeight="1">
      <c r="A3109" s="179" t="s">
        <v>5349</v>
      </c>
      <c r="B3109" s="76" t="s">
        <v>19</v>
      </c>
      <c r="C3109" s="76"/>
      <c r="D3109" s="169">
        <v>42562</v>
      </c>
      <c r="E3109" s="496">
        <v>42562.618055555555</v>
      </c>
      <c r="F3109" s="169">
        <v>42562</v>
      </c>
      <c r="G3109" s="496">
        <v>42562.666666666664</v>
      </c>
      <c r="H3109" s="509">
        <f t="shared" si="220"/>
        <v>4.8611111109494232E-2</v>
      </c>
      <c r="I3109" s="179">
        <v>4</v>
      </c>
      <c r="J3109" s="118"/>
      <c r="K3109" s="118"/>
      <c r="L3109" s="115" t="s">
        <v>4</v>
      </c>
      <c r="M3109" s="83" t="s">
        <v>5996</v>
      </c>
      <c r="N3109" s="179" t="s">
        <v>3</v>
      </c>
      <c r="O3109" s="179" t="s">
        <v>26</v>
      </c>
      <c r="P3109" s="283" t="s">
        <v>5997</v>
      </c>
      <c r="Q3109" s="115" t="s">
        <v>6210</v>
      </c>
      <c r="R3109" s="404">
        <v>0.88</v>
      </c>
      <c r="S3109" s="537"/>
      <c r="T3109" s="170">
        <f>R3109+S3109</f>
        <v>0.88</v>
      </c>
      <c r="U3109" s="110" t="s">
        <v>46</v>
      </c>
      <c r="V3109" s="110">
        <v>1983</v>
      </c>
      <c r="W3109" s="110"/>
      <c r="X3109" s="269"/>
      <c r="Y3109" s="110" t="s">
        <v>5888</v>
      </c>
      <c r="Z3109" s="111">
        <v>100</v>
      </c>
      <c r="AA3109" s="110" t="s">
        <v>5889</v>
      </c>
      <c r="AB3109" s="269"/>
      <c r="AC3109" s="269"/>
      <c r="AD3109" s="115" t="s">
        <v>18</v>
      </c>
      <c r="AE3109" s="271"/>
      <c r="AF3109" s="269"/>
      <c r="AG3109" s="269"/>
      <c r="AJ3109" s="1">
        <f t="shared" si="219"/>
        <v>0</v>
      </c>
      <c r="AK3109" s="1">
        <f t="shared" si="221"/>
        <v>-0.88</v>
      </c>
    </row>
    <row r="3110" spans="1:37" ht="78.75" customHeight="1">
      <c r="A3110" s="179" t="s">
        <v>5349</v>
      </c>
      <c r="B3110" s="76" t="s">
        <v>19</v>
      </c>
      <c r="C3110" s="76"/>
      <c r="D3110" s="169">
        <v>42562</v>
      </c>
      <c r="E3110" s="496">
        <v>42562.597222222219</v>
      </c>
      <c r="F3110" s="169">
        <v>42562</v>
      </c>
      <c r="G3110" s="496">
        <v>42562.791666666664</v>
      </c>
      <c r="H3110" s="509">
        <f t="shared" ref="H3110:H3141" si="223">G3110-E3110</f>
        <v>0.19444444444525288</v>
      </c>
      <c r="I3110" s="179">
        <v>2</v>
      </c>
      <c r="J3110" s="118"/>
      <c r="K3110" s="118"/>
      <c r="L3110" s="115" t="s">
        <v>4</v>
      </c>
      <c r="M3110" s="83" t="s">
        <v>6588</v>
      </c>
      <c r="N3110" s="179" t="s">
        <v>3</v>
      </c>
      <c r="O3110" s="280" t="s">
        <v>26</v>
      </c>
      <c r="P3110" s="283" t="s">
        <v>6589</v>
      </c>
      <c r="Q3110" s="115" t="s">
        <v>6590</v>
      </c>
      <c r="R3110" s="404">
        <v>3.6040000000000001</v>
      </c>
      <c r="S3110" s="537"/>
      <c r="T3110" s="170">
        <f>R3110+S3110</f>
        <v>3.6040000000000001</v>
      </c>
      <c r="U3110" s="110" t="s">
        <v>45</v>
      </c>
      <c r="V3110" s="110">
        <v>1990</v>
      </c>
      <c r="W3110" s="110" t="s">
        <v>2856</v>
      </c>
      <c r="X3110" s="269"/>
      <c r="Y3110" s="363" t="s">
        <v>5978</v>
      </c>
      <c r="Z3110" s="111">
        <v>100</v>
      </c>
      <c r="AA3110" s="110" t="s">
        <v>5889</v>
      </c>
      <c r="AB3110" s="269"/>
      <c r="AC3110" s="269"/>
      <c r="AD3110" s="115" t="s">
        <v>18</v>
      </c>
      <c r="AE3110" s="271"/>
      <c r="AF3110" s="269"/>
      <c r="AG3110" s="269"/>
      <c r="AJ3110" s="1">
        <f t="shared" si="219"/>
        <v>0</v>
      </c>
      <c r="AK3110" s="1">
        <f t="shared" ref="AK3110:AK3141" si="224">AJ3110-T3110</f>
        <v>-3.6040000000000001</v>
      </c>
    </row>
    <row r="3111" spans="1:37" ht="78.75" customHeight="1">
      <c r="A3111" s="179" t="s">
        <v>5349</v>
      </c>
      <c r="B3111" s="76" t="s">
        <v>19</v>
      </c>
      <c r="C3111" s="76"/>
      <c r="D3111" s="169">
        <v>42563</v>
      </c>
      <c r="E3111" s="496">
        <v>42563.583333333336</v>
      </c>
      <c r="F3111" s="169">
        <v>42563</v>
      </c>
      <c r="G3111" s="496">
        <v>42563.666666666664</v>
      </c>
      <c r="H3111" s="509">
        <f t="shared" si="223"/>
        <v>8.3333333328482695E-2</v>
      </c>
      <c r="I3111" s="179">
        <v>1</v>
      </c>
      <c r="J3111" s="118"/>
      <c r="K3111" s="118"/>
      <c r="L3111" s="115" t="s">
        <v>12</v>
      </c>
      <c r="M3111" s="83" t="s">
        <v>439</v>
      </c>
      <c r="N3111" s="179">
        <v>0.4</v>
      </c>
      <c r="O3111" s="179" t="s">
        <v>2</v>
      </c>
      <c r="P3111" s="283" t="s">
        <v>6591</v>
      </c>
      <c r="Q3111" s="115" t="s">
        <v>6592</v>
      </c>
      <c r="R3111" s="404"/>
      <c r="S3111" s="537"/>
      <c r="T3111" s="170"/>
      <c r="U3111" s="110" t="s">
        <v>46</v>
      </c>
      <c r="V3111" s="110"/>
      <c r="W3111" s="110" t="s">
        <v>12154</v>
      </c>
      <c r="X3111" s="269"/>
      <c r="Y3111" s="110" t="s">
        <v>5888</v>
      </c>
      <c r="Z3111" s="111">
        <v>100</v>
      </c>
      <c r="AA3111" s="110" t="s">
        <v>5889</v>
      </c>
      <c r="AB3111" s="269"/>
      <c r="AC3111" s="269"/>
      <c r="AD3111" s="115" t="s">
        <v>18</v>
      </c>
      <c r="AE3111" s="271"/>
      <c r="AF3111" s="269"/>
      <c r="AG3111" s="269"/>
      <c r="AJ3111" s="1">
        <f t="shared" si="219"/>
        <v>0</v>
      </c>
      <c r="AK3111" s="1">
        <f t="shared" si="224"/>
        <v>0</v>
      </c>
    </row>
    <row r="3112" spans="1:37" ht="78.75" customHeight="1">
      <c r="A3112" s="179" t="s">
        <v>5349</v>
      </c>
      <c r="B3112" s="76" t="s">
        <v>19</v>
      </c>
      <c r="C3112" s="76"/>
      <c r="D3112" s="169">
        <v>42563</v>
      </c>
      <c r="E3112" s="496">
        <v>42563.416666666664</v>
      </c>
      <c r="F3112" s="169">
        <v>42563</v>
      </c>
      <c r="G3112" s="496">
        <v>42563.444444444445</v>
      </c>
      <c r="H3112" s="509">
        <f t="shared" si="223"/>
        <v>2.7777777781011537E-2</v>
      </c>
      <c r="I3112" s="179">
        <v>44</v>
      </c>
      <c r="J3112" s="118"/>
      <c r="K3112" s="118"/>
      <c r="L3112" s="179" t="s">
        <v>4</v>
      </c>
      <c r="M3112" s="83" t="s">
        <v>6593</v>
      </c>
      <c r="N3112" s="179">
        <v>0.4</v>
      </c>
      <c r="O3112" s="179" t="s">
        <v>49</v>
      </c>
      <c r="P3112" s="283" t="s">
        <v>6594</v>
      </c>
      <c r="Q3112" s="115" t="s">
        <v>6595</v>
      </c>
      <c r="R3112" s="404">
        <v>3.4449999999999998</v>
      </c>
      <c r="S3112" s="537"/>
      <c r="T3112" s="170">
        <f>R3112+S3112</f>
        <v>3.4449999999999998</v>
      </c>
      <c r="U3112" s="110" t="s">
        <v>48</v>
      </c>
      <c r="V3112" s="110"/>
      <c r="W3112" s="110" t="s">
        <v>12155</v>
      </c>
      <c r="X3112" s="269"/>
      <c r="Y3112" s="110" t="s">
        <v>5892</v>
      </c>
      <c r="Z3112" s="111">
        <v>100</v>
      </c>
      <c r="AA3112" s="363" t="s">
        <v>5898</v>
      </c>
      <c r="AB3112" s="269"/>
      <c r="AC3112" s="269"/>
      <c r="AD3112" s="115" t="s">
        <v>28</v>
      </c>
      <c r="AE3112" s="271"/>
      <c r="AF3112" s="269"/>
      <c r="AG3112" s="269"/>
      <c r="AJ3112" s="1">
        <f t="shared" si="219"/>
        <v>0</v>
      </c>
      <c r="AK3112" s="1">
        <f t="shared" si="224"/>
        <v>-3.4449999999999998</v>
      </c>
    </row>
    <row r="3113" spans="1:37" ht="78.75" customHeight="1">
      <c r="A3113" s="179" t="s">
        <v>5349</v>
      </c>
      <c r="B3113" s="76" t="s">
        <v>19</v>
      </c>
      <c r="C3113" s="179"/>
      <c r="D3113" s="169">
        <v>42564</v>
      </c>
      <c r="E3113" s="496">
        <v>42564.458333333336</v>
      </c>
      <c r="F3113" s="169">
        <v>42564</v>
      </c>
      <c r="G3113" s="496">
        <v>42564.469444444447</v>
      </c>
      <c r="H3113" s="509">
        <f t="shared" si="223"/>
        <v>1.1111111110949423E-2</v>
      </c>
      <c r="I3113" s="97">
        <v>1</v>
      </c>
      <c r="J3113" s="118"/>
      <c r="K3113" s="115"/>
      <c r="L3113" s="339" t="s">
        <v>12</v>
      </c>
      <c r="M3113" s="285" t="s">
        <v>561</v>
      </c>
      <c r="N3113" s="179">
        <v>0.4</v>
      </c>
      <c r="O3113" s="280" t="s">
        <v>2</v>
      </c>
      <c r="P3113" s="285" t="s">
        <v>6596</v>
      </c>
      <c r="Q3113" s="115" t="s">
        <v>6597</v>
      </c>
      <c r="R3113" s="404">
        <v>0.14000000000000001</v>
      </c>
      <c r="S3113" s="537"/>
      <c r="T3113" s="170">
        <f>R3113+S3113</f>
        <v>0.14000000000000001</v>
      </c>
      <c r="U3113" s="269"/>
      <c r="V3113" s="110"/>
      <c r="W3113" s="110" t="s">
        <v>12156</v>
      </c>
      <c r="X3113" s="269"/>
      <c r="Y3113" s="110" t="s">
        <v>5892</v>
      </c>
      <c r="Z3113" s="110">
        <v>100</v>
      </c>
      <c r="AA3113" s="574" t="s">
        <v>5931</v>
      </c>
      <c r="AB3113" s="269"/>
      <c r="AC3113" s="269"/>
      <c r="AD3113" s="115" t="s">
        <v>18</v>
      </c>
      <c r="AE3113" s="271"/>
      <c r="AF3113" s="271"/>
      <c r="AG3113" s="115"/>
      <c r="AJ3113" s="1">
        <f t="shared" si="219"/>
        <v>0</v>
      </c>
      <c r="AK3113" s="1">
        <f t="shared" si="224"/>
        <v>-0.14000000000000001</v>
      </c>
    </row>
    <row r="3114" spans="1:37" ht="126" customHeight="1">
      <c r="A3114" s="179" t="s">
        <v>5349</v>
      </c>
      <c r="B3114" s="76" t="s">
        <v>19</v>
      </c>
      <c r="C3114" s="76"/>
      <c r="D3114" s="169">
        <v>42564</v>
      </c>
      <c r="E3114" s="496">
        <v>42564.913194444445</v>
      </c>
      <c r="F3114" s="169">
        <v>42564</v>
      </c>
      <c r="G3114" s="496">
        <v>42564.96875</v>
      </c>
      <c r="H3114" s="478">
        <f t="shared" si="223"/>
        <v>5.5555555554747116E-2</v>
      </c>
      <c r="I3114" s="179">
        <v>57</v>
      </c>
      <c r="J3114" s="118"/>
      <c r="K3114" s="118"/>
      <c r="L3114" s="179" t="s">
        <v>4</v>
      </c>
      <c r="M3114" s="83" t="s">
        <v>6575</v>
      </c>
      <c r="N3114" s="179" t="s">
        <v>3</v>
      </c>
      <c r="O3114" s="179" t="s">
        <v>8</v>
      </c>
      <c r="P3114" s="283" t="s">
        <v>6598</v>
      </c>
      <c r="Q3114" s="115" t="s">
        <v>6599</v>
      </c>
      <c r="R3114" s="404">
        <v>2.6080000000000001</v>
      </c>
      <c r="S3114" s="537"/>
      <c r="T3114" s="170">
        <f>R3114+S3114</f>
        <v>2.6080000000000001</v>
      </c>
      <c r="U3114" s="269"/>
      <c r="V3114" s="110"/>
      <c r="W3114" s="110"/>
      <c r="X3114" s="269"/>
      <c r="Y3114" s="363" t="s">
        <v>5978</v>
      </c>
      <c r="Z3114" s="111">
        <v>100</v>
      </c>
      <c r="AA3114" s="363" t="s">
        <v>5931</v>
      </c>
      <c r="AB3114" s="269"/>
      <c r="AC3114" s="269"/>
      <c r="AD3114" s="115" t="s">
        <v>25</v>
      </c>
      <c r="AE3114" s="271"/>
      <c r="AF3114" s="269"/>
      <c r="AG3114" s="269"/>
      <c r="AJ3114" s="1">
        <f t="shared" si="219"/>
        <v>0</v>
      </c>
      <c r="AK3114" s="1">
        <f t="shared" si="224"/>
        <v>-2.6080000000000001</v>
      </c>
    </row>
    <row r="3115" spans="1:37" ht="94.5" customHeight="1">
      <c r="A3115" s="179" t="s">
        <v>5349</v>
      </c>
      <c r="B3115" s="76" t="s">
        <v>19</v>
      </c>
      <c r="C3115" s="179"/>
      <c r="D3115" s="169">
        <v>42566</v>
      </c>
      <c r="E3115" s="496">
        <v>42566.333333333336</v>
      </c>
      <c r="F3115" s="169">
        <v>42566</v>
      </c>
      <c r="G3115" s="496">
        <v>42566.604166666664</v>
      </c>
      <c r="H3115" s="509">
        <f t="shared" si="223"/>
        <v>0.27083333332848269</v>
      </c>
      <c r="I3115" s="179">
        <v>1</v>
      </c>
      <c r="J3115" s="118"/>
      <c r="K3115" s="115"/>
      <c r="L3115" s="339" t="s">
        <v>12</v>
      </c>
      <c r="M3115" s="83" t="s">
        <v>561</v>
      </c>
      <c r="N3115" s="179">
        <v>0.4</v>
      </c>
      <c r="O3115" s="280" t="s">
        <v>2</v>
      </c>
      <c r="P3115" s="179" t="s">
        <v>6600</v>
      </c>
      <c r="Q3115" s="115" t="s">
        <v>6601</v>
      </c>
      <c r="R3115" s="396">
        <v>0.55000000000000004</v>
      </c>
      <c r="S3115" s="466"/>
      <c r="T3115" s="170">
        <f>R3115+S3115</f>
        <v>0.55000000000000004</v>
      </c>
      <c r="U3115" s="110"/>
      <c r="V3115" s="110"/>
      <c r="W3115" s="110" t="s">
        <v>12156</v>
      </c>
      <c r="X3115" s="269"/>
      <c r="Y3115" s="110">
        <v>2015</v>
      </c>
      <c r="Z3115" s="110">
        <v>100</v>
      </c>
      <c r="AA3115" s="110" t="s">
        <v>5889</v>
      </c>
      <c r="AB3115" s="269"/>
      <c r="AC3115" s="269"/>
      <c r="AD3115" s="115" t="s">
        <v>18</v>
      </c>
      <c r="AE3115" s="271"/>
      <c r="AF3115" s="271"/>
      <c r="AG3115" s="115"/>
      <c r="AJ3115" s="1">
        <f t="shared" si="219"/>
        <v>0</v>
      </c>
      <c r="AK3115" s="1">
        <f t="shared" si="224"/>
        <v>-0.55000000000000004</v>
      </c>
    </row>
    <row r="3116" spans="1:37" ht="94.5" customHeight="1">
      <c r="A3116" s="179" t="s">
        <v>5349</v>
      </c>
      <c r="B3116" s="76" t="s">
        <v>19</v>
      </c>
      <c r="C3116" s="179"/>
      <c r="D3116" s="169">
        <v>42566</v>
      </c>
      <c r="E3116" s="251">
        <v>42566.458333333336</v>
      </c>
      <c r="F3116" s="169">
        <v>42566</v>
      </c>
      <c r="G3116" s="251">
        <v>42566.5</v>
      </c>
      <c r="H3116" s="509">
        <f t="shared" si="223"/>
        <v>4.1666666664241347E-2</v>
      </c>
      <c r="I3116" s="179">
        <v>1</v>
      </c>
      <c r="J3116" s="115"/>
      <c r="K3116" s="115"/>
      <c r="L3116" s="339" t="s">
        <v>12</v>
      </c>
      <c r="M3116" s="83" t="s">
        <v>439</v>
      </c>
      <c r="N3116" s="179">
        <v>0.4</v>
      </c>
      <c r="O3116" s="280" t="s">
        <v>2</v>
      </c>
      <c r="P3116" s="83" t="s">
        <v>6602</v>
      </c>
      <c r="Q3116" s="115" t="s">
        <v>5963</v>
      </c>
      <c r="R3116" s="404">
        <v>7.2999999999999995E-2</v>
      </c>
      <c r="S3116" s="537"/>
      <c r="T3116" s="170">
        <f>R3116+S3116</f>
        <v>7.2999999999999995E-2</v>
      </c>
      <c r="U3116" s="269"/>
      <c r="V3116" s="110"/>
      <c r="W3116" s="110" t="s">
        <v>12157</v>
      </c>
      <c r="X3116" s="269"/>
      <c r="Y3116" s="110" t="s">
        <v>5888</v>
      </c>
      <c r="Z3116" s="110">
        <v>100</v>
      </c>
      <c r="AA3116" s="110">
        <v>2017</v>
      </c>
      <c r="AB3116" s="269"/>
      <c r="AC3116" s="269"/>
      <c r="AD3116" s="115" t="s">
        <v>18</v>
      </c>
      <c r="AE3116" s="271"/>
      <c r="AF3116" s="271"/>
      <c r="AG3116" s="115"/>
      <c r="AJ3116" s="1">
        <f t="shared" si="219"/>
        <v>0</v>
      </c>
      <c r="AK3116" s="1">
        <f t="shared" si="224"/>
        <v>-7.2999999999999995E-2</v>
      </c>
    </row>
    <row r="3117" spans="1:37" ht="141.75" customHeight="1">
      <c r="A3117" s="179" t="s">
        <v>5349</v>
      </c>
      <c r="B3117" s="76" t="s">
        <v>19</v>
      </c>
      <c r="C3117" s="179"/>
      <c r="D3117" s="169">
        <v>42567</v>
      </c>
      <c r="E3117" s="251">
        <v>42567.333333333336</v>
      </c>
      <c r="F3117" s="169">
        <v>42567</v>
      </c>
      <c r="G3117" s="251">
        <v>42567.5</v>
      </c>
      <c r="H3117" s="509">
        <f t="shared" si="223"/>
        <v>0.16666666666424135</v>
      </c>
      <c r="I3117" s="179">
        <v>1</v>
      </c>
      <c r="J3117" s="115"/>
      <c r="K3117" s="115"/>
      <c r="L3117" s="339" t="s">
        <v>12</v>
      </c>
      <c r="M3117" s="83" t="s">
        <v>439</v>
      </c>
      <c r="N3117" s="179">
        <v>0.4</v>
      </c>
      <c r="O3117" s="280" t="s">
        <v>2</v>
      </c>
      <c r="P3117" s="83" t="s">
        <v>6603</v>
      </c>
      <c r="Q3117" s="115" t="s">
        <v>6604</v>
      </c>
      <c r="R3117" s="404"/>
      <c r="S3117" s="537"/>
      <c r="T3117" s="170"/>
      <c r="U3117" s="110" t="s">
        <v>1</v>
      </c>
      <c r="V3117" s="83"/>
      <c r="W3117" s="110"/>
      <c r="X3117" s="269"/>
      <c r="Y3117" s="568" t="s">
        <v>5978</v>
      </c>
      <c r="Z3117" s="110">
        <v>100</v>
      </c>
      <c r="AA3117" s="568" t="s">
        <v>5898</v>
      </c>
      <c r="AB3117" s="269"/>
      <c r="AC3117" s="269"/>
      <c r="AD3117" s="115" t="s">
        <v>18</v>
      </c>
      <c r="AE3117" s="115"/>
      <c r="AF3117" s="115"/>
      <c r="AG3117" s="115"/>
      <c r="AJ3117" s="1">
        <f t="shared" si="219"/>
        <v>0</v>
      </c>
      <c r="AK3117" s="1">
        <f t="shared" si="224"/>
        <v>0</v>
      </c>
    </row>
    <row r="3118" spans="1:37" ht="78.75" customHeight="1">
      <c r="A3118" s="179" t="s">
        <v>5349</v>
      </c>
      <c r="B3118" s="76" t="s">
        <v>19</v>
      </c>
      <c r="C3118" s="179"/>
      <c r="D3118" s="169">
        <v>42567</v>
      </c>
      <c r="E3118" s="251">
        <v>42567.418749999997</v>
      </c>
      <c r="F3118" s="169">
        <v>42567</v>
      </c>
      <c r="G3118" s="251">
        <v>42567.423611111109</v>
      </c>
      <c r="H3118" s="509">
        <f t="shared" si="223"/>
        <v>4.8611111124046147E-3</v>
      </c>
      <c r="I3118" s="179">
        <v>101</v>
      </c>
      <c r="J3118" s="115"/>
      <c r="K3118" s="115"/>
      <c r="L3118" s="280" t="s">
        <v>4</v>
      </c>
      <c r="M3118" s="83" t="s">
        <v>6320</v>
      </c>
      <c r="N3118" s="179">
        <v>35</v>
      </c>
      <c r="O3118" s="280" t="s">
        <v>14</v>
      </c>
      <c r="P3118" s="83" t="s">
        <v>6321</v>
      </c>
      <c r="Q3118" s="115" t="s">
        <v>6605</v>
      </c>
      <c r="R3118" s="404">
        <v>0.68799999999999994</v>
      </c>
      <c r="S3118" s="537"/>
      <c r="T3118" s="170">
        <f>R3118+S3118</f>
        <v>0.68799999999999994</v>
      </c>
      <c r="U3118" s="110" t="s">
        <v>37</v>
      </c>
      <c r="V3118" s="110"/>
      <c r="W3118" s="110"/>
      <c r="X3118" s="269"/>
      <c r="Y3118" s="110" t="s">
        <v>5892</v>
      </c>
      <c r="Z3118" s="111">
        <v>100</v>
      </c>
      <c r="AA3118" s="110" t="s">
        <v>12111</v>
      </c>
      <c r="AB3118" s="269"/>
      <c r="AC3118" s="269"/>
      <c r="AD3118" s="115" t="s">
        <v>25</v>
      </c>
      <c r="AE3118" s="271"/>
      <c r="AF3118" s="269"/>
      <c r="AG3118" s="115"/>
      <c r="AJ3118" s="1">
        <f t="shared" si="219"/>
        <v>0</v>
      </c>
      <c r="AK3118" s="1">
        <f t="shared" si="224"/>
        <v>-0.68799999999999994</v>
      </c>
    </row>
    <row r="3119" spans="1:37" ht="126" customHeight="1">
      <c r="A3119" s="179" t="s">
        <v>5349</v>
      </c>
      <c r="B3119" s="76" t="s">
        <v>19</v>
      </c>
      <c r="C3119" s="179"/>
      <c r="D3119" s="169">
        <v>42568</v>
      </c>
      <c r="E3119" s="251">
        <v>42568.430555555555</v>
      </c>
      <c r="F3119" s="169">
        <v>42568</v>
      </c>
      <c r="G3119" s="251">
        <v>42568.458333333336</v>
      </c>
      <c r="H3119" s="509">
        <f t="shared" si="223"/>
        <v>2.7777777781011537E-2</v>
      </c>
      <c r="I3119" s="179">
        <v>1</v>
      </c>
      <c r="J3119" s="115"/>
      <c r="K3119" s="115"/>
      <c r="L3119" s="339" t="s">
        <v>12</v>
      </c>
      <c r="M3119" s="83" t="s">
        <v>561</v>
      </c>
      <c r="N3119" s="179">
        <v>0.4</v>
      </c>
      <c r="O3119" s="280" t="s">
        <v>2</v>
      </c>
      <c r="P3119" s="83" t="s">
        <v>6582</v>
      </c>
      <c r="Q3119" s="115" t="s">
        <v>6606</v>
      </c>
      <c r="R3119" s="404"/>
      <c r="S3119" s="537"/>
      <c r="T3119" s="170"/>
      <c r="U3119" s="110" t="s">
        <v>1</v>
      </c>
      <c r="V3119" s="110"/>
      <c r="W3119" s="110"/>
      <c r="X3119" s="269"/>
      <c r="Y3119" s="110" t="s">
        <v>5902</v>
      </c>
      <c r="Z3119" s="111">
        <v>100</v>
      </c>
      <c r="AA3119" s="363" t="s">
        <v>5903</v>
      </c>
      <c r="AB3119" s="269"/>
      <c r="AC3119" s="269"/>
      <c r="AD3119" s="115" t="s">
        <v>18</v>
      </c>
      <c r="AE3119" s="271"/>
      <c r="AF3119" s="269"/>
      <c r="AG3119" s="115"/>
      <c r="AJ3119" s="1">
        <f t="shared" si="219"/>
        <v>0</v>
      </c>
      <c r="AK3119" s="1">
        <f t="shared" si="224"/>
        <v>0</v>
      </c>
    </row>
    <row r="3120" spans="1:37" ht="94.5" customHeight="1">
      <c r="A3120" s="179" t="s">
        <v>5349</v>
      </c>
      <c r="B3120" s="76" t="s">
        <v>19</v>
      </c>
      <c r="C3120" s="179"/>
      <c r="D3120" s="169">
        <v>42570</v>
      </c>
      <c r="E3120" s="251">
        <v>42570.770833333336</v>
      </c>
      <c r="F3120" s="169">
        <v>42570</v>
      </c>
      <c r="G3120" s="251">
        <v>42570.8125</v>
      </c>
      <c r="H3120" s="509">
        <f t="shared" si="223"/>
        <v>4.1666666664241347E-2</v>
      </c>
      <c r="I3120" s="179">
        <v>3</v>
      </c>
      <c r="J3120" s="115"/>
      <c r="K3120" s="115"/>
      <c r="L3120" s="339" t="s">
        <v>4</v>
      </c>
      <c r="M3120" s="83" t="s">
        <v>6607</v>
      </c>
      <c r="N3120" s="179" t="s">
        <v>3</v>
      </c>
      <c r="O3120" s="280" t="s">
        <v>26</v>
      </c>
      <c r="P3120" s="83" t="s">
        <v>6608</v>
      </c>
      <c r="Q3120" s="115" t="s">
        <v>6609</v>
      </c>
      <c r="R3120" s="404">
        <v>0.123</v>
      </c>
      <c r="S3120" s="537"/>
      <c r="T3120" s="170">
        <f>R3120+S3120</f>
        <v>0.123</v>
      </c>
      <c r="U3120" s="110" t="s">
        <v>46</v>
      </c>
      <c r="V3120" s="110">
        <v>1986</v>
      </c>
      <c r="W3120" s="110" t="s">
        <v>12158</v>
      </c>
      <c r="X3120" s="269"/>
      <c r="Y3120" s="363" t="s">
        <v>5978</v>
      </c>
      <c r="Z3120" s="111">
        <v>100</v>
      </c>
      <c r="AA3120" s="363" t="s">
        <v>5898</v>
      </c>
      <c r="AB3120" s="269"/>
      <c r="AC3120" s="269"/>
      <c r="AD3120" s="115" t="s">
        <v>18</v>
      </c>
      <c r="AE3120" s="271"/>
      <c r="AF3120" s="269"/>
      <c r="AG3120" s="115"/>
      <c r="AJ3120" s="1">
        <f t="shared" si="219"/>
        <v>0</v>
      </c>
      <c r="AK3120" s="1">
        <f t="shared" si="224"/>
        <v>-0.123</v>
      </c>
    </row>
    <row r="3121" spans="1:37" ht="110.25" customHeight="1">
      <c r="A3121" s="179" t="s">
        <v>5349</v>
      </c>
      <c r="B3121" s="76" t="s">
        <v>19</v>
      </c>
      <c r="C3121" s="179"/>
      <c r="D3121" s="169">
        <v>42570</v>
      </c>
      <c r="E3121" s="251">
        <v>42570.791666666664</v>
      </c>
      <c r="F3121" s="169">
        <v>42571</v>
      </c>
      <c r="G3121" s="251">
        <v>42571.083333333336</v>
      </c>
      <c r="H3121" s="509">
        <f t="shared" si="223"/>
        <v>0.29166666667151731</v>
      </c>
      <c r="I3121" s="179">
        <v>1</v>
      </c>
      <c r="J3121" s="115"/>
      <c r="K3121" s="115"/>
      <c r="L3121" s="339" t="s">
        <v>4</v>
      </c>
      <c r="M3121" s="83" t="s">
        <v>6610</v>
      </c>
      <c r="N3121" s="179" t="s">
        <v>3</v>
      </c>
      <c r="O3121" s="280" t="s">
        <v>26</v>
      </c>
      <c r="P3121" s="83" t="s">
        <v>6611</v>
      </c>
      <c r="Q3121" s="115" t="s">
        <v>6612</v>
      </c>
      <c r="R3121" s="404">
        <v>0.78800000000000003</v>
      </c>
      <c r="S3121" s="537"/>
      <c r="T3121" s="170">
        <f>R3121+S3121</f>
        <v>0.78800000000000003</v>
      </c>
      <c r="U3121" s="102" t="s">
        <v>46</v>
      </c>
      <c r="V3121" s="110">
        <v>1978</v>
      </c>
      <c r="W3121" s="102" t="s">
        <v>5995</v>
      </c>
      <c r="X3121" s="269"/>
      <c r="Y3121" s="363" t="s">
        <v>5978</v>
      </c>
      <c r="Z3121" s="110">
        <v>100</v>
      </c>
      <c r="AA3121" s="363" t="s">
        <v>5898</v>
      </c>
      <c r="AB3121" s="269"/>
      <c r="AC3121" s="269" t="s">
        <v>12159</v>
      </c>
      <c r="AD3121" s="115" t="s">
        <v>18</v>
      </c>
      <c r="AE3121" s="115"/>
      <c r="AF3121" s="115"/>
      <c r="AG3121" s="115" t="s">
        <v>4726</v>
      </c>
      <c r="AJ3121" s="1">
        <f t="shared" si="219"/>
        <v>0</v>
      </c>
      <c r="AK3121" s="1">
        <f t="shared" si="224"/>
        <v>-0.78800000000000003</v>
      </c>
    </row>
    <row r="3122" spans="1:37" ht="78.75" customHeight="1">
      <c r="A3122" s="179" t="s">
        <v>5349</v>
      </c>
      <c r="B3122" s="76" t="s">
        <v>19</v>
      </c>
      <c r="C3122" s="179"/>
      <c r="D3122" s="169">
        <v>42571</v>
      </c>
      <c r="E3122" s="251">
        <v>42571.70416666667</v>
      </c>
      <c r="F3122" s="169">
        <v>42571</v>
      </c>
      <c r="G3122" s="251">
        <v>42571.71875</v>
      </c>
      <c r="H3122" s="509">
        <f t="shared" si="223"/>
        <v>1.4583333329937886E-2</v>
      </c>
      <c r="I3122" s="179">
        <v>29</v>
      </c>
      <c r="J3122" s="118"/>
      <c r="K3122" s="115"/>
      <c r="L3122" s="339" t="s">
        <v>4</v>
      </c>
      <c r="M3122" s="83" t="s">
        <v>6613</v>
      </c>
      <c r="N3122" s="179" t="s">
        <v>3</v>
      </c>
      <c r="O3122" s="280" t="s">
        <v>26</v>
      </c>
      <c r="P3122" s="179" t="s">
        <v>6614</v>
      </c>
      <c r="Q3122" s="61" t="s">
        <v>6615</v>
      </c>
      <c r="R3122" s="404">
        <v>0.159</v>
      </c>
      <c r="S3122" s="466"/>
      <c r="T3122" s="170">
        <f>R3122+S3122</f>
        <v>0.159</v>
      </c>
      <c r="U3122" s="110" t="s">
        <v>7</v>
      </c>
      <c r="V3122" s="110">
        <v>1981</v>
      </c>
      <c r="W3122" s="110"/>
      <c r="X3122" s="269"/>
      <c r="Y3122" s="110" t="s">
        <v>5892</v>
      </c>
      <c r="Z3122" s="110">
        <v>100</v>
      </c>
      <c r="AA3122" s="363" t="s">
        <v>5931</v>
      </c>
      <c r="AB3122" s="269"/>
      <c r="AC3122" s="269"/>
      <c r="AD3122" s="115" t="s">
        <v>0</v>
      </c>
      <c r="AE3122" s="271"/>
      <c r="AF3122" s="271"/>
      <c r="AG3122" s="115"/>
      <c r="AJ3122" s="1">
        <f t="shared" si="219"/>
        <v>0</v>
      </c>
      <c r="AK3122" s="1">
        <f t="shared" si="224"/>
        <v>-0.159</v>
      </c>
    </row>
    <row r="3123" spans="1:37" ht="78.75" customHeight="1">
      <c r="A3123" s="179" t="s">
        <v>5349</v>
      </c>
      <c r="B3123" s="76" t="s">
        <v>19</v>
      </c>
      <c r="C3123" s="179"/>
      <c r="D3123" s="169">
        <v>42572</v>
      </c>
      <c r="E3123" s="251">
        <v>42572.583333333336</v>
      </c>
      <c r="F3123" s="169">
        <v>42572</v>
      </c>
      <c r="G3123" s="251">
        <v>42572.625</v>
      </c>
      <c r="H3123" s="509">
        <f t="shared" si="223"/>
        <v>4.1666666664241347E-2</v>
      </c>
      <c r="I3123" s="179">
        <v>1</v>
      </c>
      <c r="J3123" s="115"/>
      <c r="K3123" s="115"/>
      <c r="L3123" s="115" t="s">
        <v>12</v>
      </c>
      <c r="M3123" s="83" t="s">
        <v>439</v>
      </c>
      <c r="N3123" s="179">
        <v>0.4</v>
      </c>
      <c r="O3123" s="280" t="s">
        <v>2</v>
      </c>
      <c r="P3123" s="83" t="s">
        <v>6616</v>
      </c>
      <c r="Q3123" s="115" t="s">
        <v>6617</v>
      </c>
      <c r="R3123" s="404"/>
      <c r="S3123" s="537"/>
      <c r="T3123" s="170"/>
      <c r="U3123" s="110" t="s">
        <v>46</v>
      </c>
      <c r="V3123" s="110"/>
      <c r="W3123" s="110" t="s">
        <v>5995</v>
      </c>
      <c r="X3123" s="269"/>
      <c r="Y3123" s="110" t="s">
        <v>5902</v>
      </c>
      <c r="Z3123" s="111">
        <v>100</v>
      </c>
      <c r="AA3123" s="363" t="s">
        <v>5903</v>
      </c>
      <c r="AB3123" s="269"/>
      <c r="AC3123" s="269"/>
      <c r="AD3123" s="115" t="s">
        <v>18</v>
      </c>
      <c r="AE3123" s="271"/>
      <c r="AF3123" s="269"/>
      <c r="AG3123" s="115"/>
      <c r="AJ3123" s="1">
        <f t="shared" si="219"/>
        <v>0</v>
      </c>
      <c r="AK3123" s="1">
        <f t="shared" si="224"/>
        <v>0</v>
      </c>
    </row>
    <row r="3124" spans="1:37" ht="47.25" customHeight="1">
      <c r="A3124" s="179" t="s">
        <v>5349</v>
      </c>
      <c r="B3124" s="76" t="s">
        <v>19</v>
      </c>
      <c r="C3124" s="179"/>
      <c r="D3124" s="169">
        <v>42572</v>
      </c>
      <c r="E3124" s="251">
        <v>42572.333333333336</v>
      </c>
      <c r="F3124" s="169">
        <v>42572</v>
      </c>
      <c r="G3124" s="251">
        <v>42572.458333333336</v>
      </c>
      <c r="H3124" s="509">
        <f t="shared" si="223"/>
        <v>0.125</v>
      </c>
      <c r="I3124" s="179">
        <v>1</v>
      </c>
      <c r="J3124" s="115"/>
      <c r="K3124" s="115"/>
      <c r="L3124" s="115" t="s">
        <v>12</v>
      </c>
      <c r="M3124" s="83" t="s">
        <v>439</v>
      </c>
      <c r="N3124" s="179">
        <v>0.4</v>
      </c>
      <c r="O3124" s="280" t="s">
        <v>2</v>
      </c>
      <c r="P3124" s="83" t="s">
        <v>6618</v>
      </c>
      <c r="Q3124" s="115" t="s">
        <v>6617</v>
      </c>
      <c r="R3124" s="404"/>
      <c r="S3124" s="537"/>
      <c r="T3124" s="170"/>
      <c r="U3124" s="110" t="s">
        <v>46</v>
      </c>
      <c r="V3124" s="110"/>
      <c r="W3124" s="110" t="s">
        <v>5995</v>
      </c>
      <c r="X3124" s="269"/>
      <c r="Y3124" s="110" t="s">
        <v>5892</v>
      </c>
      <c r="Z3124" s="110">
        <v>100</v>
      </c>
      <c r="AA3124" s="574" t="s">
        <v>5931</v>
      </c>
      <c r="AB3124" s="269"/>
      <c r="AC3124" s="269"/>
      <c r="AD3124" s="115" t="s">
        <v>18</v>
      </c>
      <c r="AE3124" s="271"/>
      <c r="AF3124" s="271"/>
      <c r="AG3124" s="115"/>
      <c r="AJ3124" s="1">
        <f t="shared" si="219"/>
        <v>0</v>
      </c>
      <c r="AK3124" s="1">
        <f t="shared" si="224"/>
        <v>0</v>
      </c>
    </row>
    <row r="3125" spans="1:37" ht="47.25" customHeight="1">
      <c r="A3125" s="179" t="s">
        <v>5349</v>
      </c>
      <c r="B3125" s="76" t="s">
        <v>19</v>
      </c>
      <c r="C3125" s="179"/>
      <c r="D3125" s="169">
        <v>42572</v>
      </c>
      <c r="E3125" s="251">
        <v>42572.333333333336</v>
      </c>
      <c r="F3125" s="169">
        <v>42572</v>
      </c>
      <c r="G3125" s="251">
        <v>42572.541666666664</v>
      </c>
      <c r="H3125" s="509">
        <f t="shared" si="223"/>
        <v>0.20833333332848269</v>
      </c>
      <c r="I3125" s="179">
        <v>1</v>
      </c>
      <c r="J3125" s="115"/>
      <c r="K3125" s="115"/>
      <c r="L3125" s="115" t="s">
        <v>12</v>
      </c>
      <c r="M3125" s="83" t="s">
        <v>439</v>
      </c>
      <c r="N3125" s="179">
        <v>0.4</v>
      </c>
      <c r="O3125" s="83" t="s">
        <v>2</v>
      </c>
      <c r="P3125" s="83" t="s">
        <v>6619</v>
      </c>
      <c r="Q3125" s="115" t="s">
        <v>6617</v>
      </c>
      <c r="R3125" s="404">
        <v>0.127</v>
      </c>
      <c r="S3125" s="537"/>
      <c r="T3125" s="170">
        <f>R3125+S3125</f>
        <v>0.127</v>
      </c>
      <c r="U3125" s="295" t="s">
        <v>46</v>
      </c>
      <c r="V3125" s="110"/>
      <c r="W3125" s="110" t="s">
        <v>5995</v>
      </c>
      <c r="X3125" s="269"/>
      <c r="Y3125" s="110" t="s">
        <v>5892</v>
      </c>
      <c r="Z3125" s="110">
        <v>100</v>
      </c>
      <c r="AA3125" s="574" t="s">
        <v>5931</v>
      </c>
      <c r="AB3125" s="269"/>
      <c r="AC3125" s="269"/>
      <c r="AD3125" s="115" t="s">
        <v>18</v>
      </c>
      <c r="AE3125" s="271"/>
      <c r="AF3125" s="271"/>
      <c r="AG3125" s="115"/>
      <c r="AJ3125" s="1">
        <f t="shared" si="219"/>
        <v>0</v>
      </c>
      <c r="AK3125" s="1">
        <f t="shared" si="224"/>
        <v>-0.127</v>
      </c>
    </row>
    <row r="3126" spans="1:37" ht="78.75" customHeight="1">
      <c r="A3126" s="179" t="s">
        <v>5349</v>
      </c>
      <c r="B3126" s="76" t="s">
        <v>19</v>
      </c>
      <c r="C3126" s="76"/>
      <c r="D3126" s="169">
        <v>42572</v>
      </c>
      <c r="E3126" s="496">
        <v>42572.333333333336</v>
      </c>
      <c r="F3126" s="169">
        <v>42572</v>
      </c>
      <c r="G3126" s="496">
        <v>42572.416666666664</v>
      </c>
      <c r="H3126" s="509">
        <f t="shared" si="223"/>
        <v>8.3333333328482695E-2</v>
      </c>
      <c r="I3126" s="179">
        <v>2</v>
      </c>
      <c r="J3126" s="118"/>
      <c r="K3126" s="118"/>
      <c r="L3126" s="115" t="s">
        <v>12</v>
      </c>
      <c r="M3126" s="83" t="s">
        <v>439</v>
      </c>
      <c r="N3126" s="179">
        <v>0.4</v>
      </c>
      <c r="O3126" s="179" t="s">
        <v>2</v>
      </c>
      <c r="P3126" s="283" t="s">
        <v>6620</v>
      </c>
      <c r="Q3126" s="115" t="s">
        <v>6617</v>
      </c>
      <c r="R3126" s="404">
        <v>5.3999999999999999E-2</v>
      </c>
      <c r="S3126" s="537"/>
      <c r="T3126" s="170">
        <f>R3126+S3126</f>
        <v>5.3999999999999999E-2</v>
      </c>
      <c r="U3126" s="110" t="s">
        <v>46</v>
      </c>
      <c r="V3126" s="110"/>
      <c r="W3126" s="110" t="s">
        <v>5995</v>
      </c>
      <c r="X3126" s="269"/>
      <c r="Y3126" s="110" t="s">
        <v>5902</v>
      </c>
      <c r="Z3126" s="111">
        <v>100</v>
      </c>
      <c r="AA3126" s="363" t="s">
        <v>5903</v>
      </c>
      <c r="AB3126" s="269"/>
      <c r="AC3126" s="269"/>
      <c r="AD3126" s="115" t="s">
        <v>18</v>
      </c>
      <c r="AE3126" s="271"/>
      <c r="AF3126" s="269"/>
      <c r="AG3126" s="269"/>
      <c r="AJ3126" s="1">
        <f t="shared" si="219"/>
        <v>0</v>
      </c>
      <c r="AK3126" s="1">
        <f t="shared" si="224"/>
        <v>-5.3999999999999999E-2</v>
      </c>
    </row>
    <row r="3127" spans="1:37" ht="110.25" customHeight="1">
      <c r="A3127" s="179" t="s">
        <v>5349</v>
      </c>
      <c r="B3127" s="76" t="s">
        <v>19</v>
      </c>
      <c r="C3127" s="179"/>
      <c r="D3127" s="169">
        <v>42572</v>
      </c>
      <c r="E3127" s="496">
        <v>42572.333333333336</v>
      </c>
      <c r="F3127" s="169">
        <v>42572</v>
      </c>
      <c r="G3127" s="496">
        <v>42572.458333333336</v>
      </c>
      <c r="H3127" s="509">
        <f t="shared" si="223"/>
        <v>0.125</v>
      </c>
      <c r="I3127" s="97">
        <v>2</v>
      </c>
      <c r="J3127" s="118"/>
      <c r="K3127" s="115"/>
      <c r="L3127" s="115" t="s">
        <v>12</v>
      </c>
      <c r="M3127" s="285" t="s">
        <v>439</v>
      </c>
      <c r="N3127" s="179">
        <v>0.4</v>
      </c>
      <c r="O3127" s="83" t="s">
        <v>2</v>
      </c>
      <c r="P3127" s="282" t="s">
        <v>6621</v>
      </c>
      <c r="Q3127" s="66" t="s">
        <v>6617</v>
      </c>
      <c r="R3127" s="404"/>
      <c r="S3127" s="537"/>
      <c r="T3127" s="170"/>
      <c r="U3127" s="110" t="s">
        <v>46</v>
      </c>
      <c r="V3127" s="110"/>
      <c r="W3127" s="110" t="s">
        <v>5995</v>
      </c>
      <c r="X3127" s="269"/>
      <c r="Y3127" s="110" t="s">
        <v>5902</v>
      </c>
      <c r="Z3127" s="110">
        <v>100</v>
      </c>
      <c r="AA3127" s="574" t="s">
        <v>5903</v>
      </c>
      <c r="AB3127" s="269"/>
      <c r="AC3127" s="269"/>
      <c r="AD3127" s="115" t="s">
        <v>18</v>
      </c>
      <c r="AE3127" s="271"/>
      <c r="AF3127" s="271"/>
      <c r="AG3127" s="115"/>
      <c r="AJ3127" s="1">
        <f t="shared" si="219"/>
        <v>0</v>
      </c>
      <c r="AK3127" s="1">
        <f t="shared" si="224"/>
        <v>0</v>
      </c>
    </row>
    <row r="3128" spans="1:37" ht="94.5" customHeight="1">
      <c r="A3128" s="179" t="s">
        <v>5349</v>
      </c>
      <c r="B3128" s="76" t="s">
        <v>19</v>
      </c>
      <c r="C3128" s="76"/>
      <c r="D3128" s="169">
        <v>42573</v>
      </c>
      <c r="E3128" s="496">
        <v>42573.248611111114</v>
      </c>
      <c r="F3128" s="169">
        <v>42573</v>
      </c>
      <c r="G3128" s="496">
        <v>42573.37222222222</v>
      </c>
      <c r="H3128" s="509">
        <f t="shared" si="223"/>
        <v>0.12361111110658385</v>
      </c>
      <c r="I3128" s="76">
        <v>18</v>
      </c>
      <c r="J3128" s="66"/>
      <c r="K3128" s="66"/>
      <c r="L3128" s="115" t="s">
        <v>4</v>
      </c>
      <c r="M3128" s="403" t="s">
        <v>6320</v>
      </c>
      <c r="N3128" s="83">
        <v>35</v>
      </c>
      <c r="O3128" s="83" t="s">
        <v>14</v>
      </c>
      <c r="P3128" s="403" t="s">
        <v>6622</v>
      </c>
      <c r="Q3128" s="358" t="s">
        <v>7205</v>
      </c>
      <c r="R3128" s="651">
        <f>16.485+1.792</f>
        <v>18.277000000000001</v>
      </c>
      <c r="S3128" s="667"/>
      <c r="T3128" s="170">
        <f>R3128+S3128</f>
        <v>18.277000000000001</v>
      </c>
      <c r="U3128" s="295" t="s">
        <v>7</v>
      </c>
      <c r="V3128" s="110"/>
      <c r="W3128" s="110" t="s">
        <v>2813</v>
      </c>
      <c r="X3128" s="269"/>
      <c r="Y3128" s="110" t="s">
        <v>5902</v>
      </c>
      <c r="Z3128" s="110">
        <v>100</v>
      </c>
      <c r="AA3128" s="574" t="s">
        <v>5931</v>
      </c>
      <c r="AB3128" s="269"/>
      <c r="AC3128" s="269"/>
      <c r="AD3128" s="115" t="s">
        <v>0</v>
      </c>
      <c r="AE3128" s="271"/>
      <c r="AF3128" s="271"/>
      <c r="AG3128" s="115"/>
      <c r="AJ3128" s="1">
        <f t="shared" si="219"/>
        <v>0</v>
      </c>
      <c r="AK3128" s="1">
        <f t="shared" si="224"/>
        <v>-18.277000000000001</v>
      </c>
    </row>
    <row r="3129" spans="1:37" ht="78.75" customHeight="1">
      <c r="A3129" s="179" t="s">
        <v>5349</v>
      </c>
      <c r="B3129" s="76" t="s">
        <v>19</v>
      </c>
      <c r="C3129" s="179"/>
      <c r="D3129" s="169">
        <v>42573</v>
      </c>
      <c r="E3129" s="251">
        <v>42573.333333333336</v>
      </c>
      <c r="F3129" s="169">
        <v>42573</v>
      </c>
      <c r="G3129" s="251">
        <v>42573.583333333336</v>
      </c>
      <c r="H3129" s="509">
        <f t="shared" si="223"/>
        <v>0.25</v>
      </c>
      <c r="I3129" s="179">
        <v>3</v>
      </c>
      <c r="J3129" s="115"/>
      <c r="K3129" s="115"/>
      <c r="L3129" s="339" t="s">
        <v>4</v>
      </c>
      <c r="M3129" s="83" t="s">
        <v>7206</v>
      </c>
      <c r="N3129" s="179" t="s">
        <v>3</v>
      </c>
      <c r="O3129" s="280" t="s">
        <v>26</v>
      </c>
      <c r="P3129" s="83" t="s">
        <v>7207</v>
      </c>
      <c r="Q3129" s="115" t="s">
        <v>7208</v>
      </c>
      <c r="R3129" s="404">
        <v>0.14099999999999999</v>
      </c>
      <c r="S3129" s="537"/>
      <c r="T3129" s="170">
        <f>R3129+S3129</f>
        <v>0.14099999999999999</v>
      </c>
      <c r="U3129" s="110" t="s">
        <v>46</v>
      </c>
      <c r="V3129" s="110">
        <v>1983</v>
      </c>
      <c r="W3129" s="110" t="s">
        <v>5887</v>
      </c>
      <c r="X3129" s="269"/>
      <c r="Y3129" s="110" t="s">
        <v>5892</v>
      </c>
      <c r="Z3129" s="110">
        <v>100</v>
      </c>
      <c r="AA3129" s="574" t="s">
        <v>5931</v>
      </c>
      <c r="AB3129" s="269"/>
      <c r="AC3129" s="269"/>
      <c r="AD3129" s="115" t="s">
        <v>18</v>
      </c>
      <c r="AE3129" s="271"/>
      <c r="AF3129" s="271"/>
      <c r="AG3129" s="115"/>
      <c r="AJ3129" s="1">
        <f t="shared" si="219"/>
        <v>0</v>
      </c>
      <c r="AK3129" s="1">
        <f t="shared" si="224"/>
        <v>-0.14099999999999999</v>
      </c>
    </row>
    <row r="3130" spans="1:37" ht="173.25" customHeight="1">
      <c r="A3130" s="179" t="s">
        <v>5349</v>
      </c>
      <c r="B3130" s="76" t="s">
        <v>19</v>
      </c>
      <c r="C3130" s="76"/>
      <c r="D3130" s="169">
        <v>42573</v>
      </c>
      <c r="E3130" s="496">
        <v>42573.5</v>
      </c>
      <c r="F3130" s="169">
        <v>42573</v>
      </c>
      <c r="G3130" s="496">
        <v>42573.541666666664</v>
      </c>
      <c r="H3130" s="509">
        <f t="shared" si="223"/>
        <v>4.1666666664241347E-2</v>
      </c>
      <c r="I3130" s="179">
        <v>1</v>
      </c>
      <c r="J3130" s="118"/>
      <c r="K3130" s="118"/>
      <c r="L3130" s="115" t="s">
        <v>12</v>
      </c>
      <c r="M3130" s="83" t="s">
        <v>439</v>
      </c>
      <c r="N3130" s="179">
        <v>0.4</v>
      </c>
      <c r="O3130" s="179" t="s">
        <v>2</v>
      </c>
      <c r="P3130" s="283" t="s">
        <v>7209</v>
      </c>
      <c r="Q3130" s="115" t="s">
        <v>7210</v>
      </c>
      <c r="R3130" s="404"/>
      <c r="S3130" s="537"/>
      <c r="T3130" s="170"/>
      <c r="U3130" s="110" t="s">
        <v>46</v>
      </c>
      <c r="V3130" s="110"/>
      <c r="W3130" s="110" t="s">
        <v>12160</v>
      </c>
      <c r="X3130" s="269"/>
      <c r="Y3130" s="110" t="s">
        <v>5902</v>
      </c>
      <c r="Z3130" s="111">
        <v>100</v>
      </c>
      <c r="AA3130" s="363" t="s">
        <v>5903</v>
      </c>
      <c r="AB3130" s="269"/>
      <c r="AC3130" s="269"/>
      <c r="AD3130" s="115" t="s">
        <v>18</v>
      </c>
      <c r="AE3130" s="271"/>
      <c r="AF3130" s="269"/>
      <c r="AG3130" s="269"/>
      <c r="AJ3130" s="1">
        <f t="shared" si="219"/>
        <v>0</v>
      </c>
      <c r="AK3130" s="1">
        <f t="shared" si="224"/>
        <v>0</v>
      </c>
    </row>
    <row r="3131" spans="1:37" ht="78.75" customHeight="1">
      <c r="A3131" s="179" t="s">
        <v>5349</v>
      </c>
      <c r="B3131" s="76" t="s">
        <v>19</v>
      </c>
      <c r="C3131" s="179"/>
      <c r="D3131" s="169">
        <v>42574</v>
      </c>
      <c r="E3131" s="251">
        <v>42574.458333333336</v>
      </c>
      <c r="F3131" s="169">
        <v>42574</v>
      </c>
      <c r="G3131" s="251">
        <v>42574.583333333336</v>
      </c>
      <c r="H3131" s="509">
        <f t="shared" si="223"/>
        <v>0.125</v>
      </c>
      <c r="I3131" s="179">
        <v>1</v>
      </c>
      <c r="J3131" s="118"/>
      <c r="K3131" s="115"/>
      <c r="L3131" s="339" t="s">
        <v>12</v>
      </c>
      <c r="M3131" s="83" t="s">
        <v>439</v>
      </c>
      <c r="N3131" s="179">
        <v>0.4</v>
      </c>
      <c r="O3131" s="280" t="s">
        <v>2</v>
      </c>
      <c r="P3131" s="83" t="s">
        <v>7211</v>
      </c>
      <c r="Q3131" s="115" t="s">
        <v>7212</v>
      </c>
      <c r="R3131" s="404">
        <v>0.66400000000000003</v>
      </c>
      <c r="S3131" s="466"/>
      <c r="T3131" s="170">
        <f>R3131+S3131</f>
        <v>0.66400000000000003</v>
      </c>
      <c r="U3131" s="110" t="s">
        <v>46</v>
      </c>
      <c r="V3131" s="110"/>
      <c r="W3131" s="110"/>
      <c r="X3131" s="269"/>
      <c r="Y3131" s="110" t="s">
        <v>5888</v>
      </c>
      <c r="Z3131" s="111">
        <v>100</v>
      </c>
      <c r="AA3131" s="110" t="s">
        <v>5889</v>
      </c>
      <c r="AB3131" s="269"/>
      <c r="AC3131" s="269"/>
      <c r="AD3131" s="115" t="s">
        <v>18</v>
      </c>
      <c r="AE3131" s="271"/>
      <c r="AF3131" s="269"/>
      <c r="AG3131" s="269"/>
      <c r="AJ3131" s="1">
        <f t="shared" si="219"/>
        <v>0</v>
      </c>
      <c r="AK3131" s="1">
        <f t="shared" si="224"/>
        <v>-0.66400000000000003</v>
      </c>
    </row>
    <row r="3132" spans="1:37" ht="31.5" customHeight="1">
      <c r="A3132" s="179" t="s">
        <v>5349</v>
      </c>
      <c r="B3132" s="76" t="s">
        <v>19</v>
      </c>
      <c r="C3132" s="76"/>
      <c r="D3132" s="169">
        <v>42574</v>
      </c>
      <c r="E3132" s="251">
        <v>42574.333333333336</v>
      </c>
      <c r="F3132" s="169">
        <v>42574</v>
      </c>
      <c r="G3132" s="251">
        <v>42574.375</v>
      </c>
      <c r="H3132" s="509">
        <f t="shared" si="223"/>
        <v>4.1666666664241347E-2</v>
      </c>
      <c r="I3132" s="179">
        <v>1</v>
      </c>
      <c r="J3132" s="118"/>
      <c r="K3132" s="118"/>
      <c r="L3132" s="115" t="s">
        <v>12</v>
      </c>
      <c r="M3132" s="83" t="s">
        <v>439</v>
      </c>
      <c r="N3132" s="179">
        <v>0.4</v>
      </c>
      <c r="O3132" s="280" t="s">
        <v>2</v>
      </c>
      <c r="P3132" s="179" t="s">
        <v>7213</v>
      </c>
      <c r="Q3132" s="115" t="s">
        <v>7214</v>
      </c>
      <c r="R3132" s="404"/>
      <c r="S3132" s="466"/>
      <c r="T3132" s="170"/>
      <c r="U3132" s="110" t="s">
        <v>46</v>
      </c>
      <c r="V3132" s="110"/>
      <c r="W3132" s="110" t="s">
        <v>12154</v>
      </c>
      <c r="X3132" s="269"/>
      <c r="Y3132" s="110" t="s">
        <v>5888</v>
      </c>
      <c r="Z3132" s="110">
        <v>100</v>
      </c>
      <c r="AA3132" s="111" t="s">
        <v>5889</v>
      </c>
      <c r="AB3132" s="269"/>
      <c r="AC3132" s="269"/>
      <c r="AD3132" s="115" t="s">
        <v>18</v>
      </c>
      <c r="AE3132" s="115"/>
      <c r="AF3132" s="115"/>
      <c r="AG3132" s="115"/>
      <c r="AJ3132" s="1">
        <f t="shared" ref="AJ3132:AJ3195" si="225">T3132-S3132-R3132</f>
        <v>0</v>
      </c>
      <c r="AK3132" s="1">
        <f t="shared" si="224"/>
        <v>0</v>
      </c>
    </row>
    <row r="3133" spans="1:37" ht="63" customHeight="1">
      <c r="A3133" s="179" t="s">
        <v>5349</v>
      </c>
      <c r="B3133" s="76" t="s">
        <v>19</v>
      </c>
      <c r="C3133" s="179"/>
      <c r="D3133" s="169">
        <v>42576</v>
      </c>
      <c r="E3133" s="251">
        <v>42576</v>
      </c>
      <c r="F3133" s="169">
        <v>42576</v>
      </c>
      <c r="G3133" s="251">
        <v>42576.083333333336</v>
      </c>
      <c r="H3133" s="509">
        <f t="shared" si="223"/>
        <v>8.3333333335758653E-2</v>
      </c>
      <c r="I3133" s="179">
        <v>1</v>
      </c>
      <c r="J3133" s="115"/>
      <c r="K3133" s="115"/>
      <c r="L3133" s="115" t="s">
        <v>4</v>
      </c>
      <c r="M3133" s="83" t="s">
        <v>6607</v>
      </c>
      <c r="N3133" s="179" t="s">
        <v>3</v>
      </c>
      <c r="O3133" s="280" t="s">
        <v>26</v>
      </c>
      <c r="P3133" s="83" t="s">
        <v>6813</v>
      </c>
      <c r="Q3133" s="115" t="s">
        <v>6814</v>
      </c>
      <c r="R3133" s="404">
        <v>0.24099999999999999</v>
      </c>
      <c r="S3133" s="537"/>
      <c r="T3133" s="170">
        <f>R3133+S3133</f>
        <v>0.24099999999999999</v>
      </c>
      <c r="U3133" s="110" t="s">
        <v>46</v>
      </c>
      <c r="V3133" s="110">
        <v>1986</v>
      </c>
      <c r="W3133" s="110" t="s">
        <v>12158</v>
      </c>
      <c r="X3133" s="269"/>
      <c r="Y3133" s="363" t="s">
        <v>5978</v>
      </c>
      <c r="Z3133" s="110">
        <v>100</v>
      </c>
      <c r="AA3133" s="363" t="s">
        <v>5898</v>
      </c>
      <c r="AB3133" s="573"/>
      <c r="AC3133" s="115"/>
      <c r="AD3133" s="115" t="s">
        <v>18</v>
      </c>
      <c r="AE3133" s="474"/>
      <c r="AF3133" s="475"/>
      <c r="AG3133" s="115"/>
      <c r="AJ3133" s="1">
        <f t="shared" si="225"/>
        <v>0</v>
      </c>
      <c r="AK3133" s="1">
        <f t="shared" si="224"/>
        <v>-0.24099999999999999</v>
      </c>
    </row>
    <row r="3134" spans="1:37" ht="110.25" customHeight="1">
      <c r="A3134" s="179" t="s">
        <v>5349</v>
      </c>
      <c r="B3134" s="76" t="s">
        <v>19</v>
      </c>
      <c r="C3134" s="179"/>
      <c r="D3134" s="169">
        <v>42576</v>
      </c>
      <c r="E3134" s="251">
        <v>42576.40625</v>
      </c>
      <c r="F3134" s="169">
        <v>42578</v>
      </c>
      <c r="G3134" s="251">
        <v>42578.458333333336</v>
      </c>
      <c r="H3134" s="509">
        <f t="shared" si="223"/>
        <v>2.0520833333357587</v>
      </c>
      <c r="I3134" s="179">
        <v>1</v>
      </c>
      <c r="J3134" s="118"/>
      <c r="K3134" s="115"/>
      <c r="L3134" s="115" t="s">
        <v>12</v>
      </c>
      <c r="M3134" s="285" t="s">
        <v>561</v>
      </c>
      <c r="N3134" s="179">
        <v>0.4</v>
      </c>
      <c r="O3134" s="280" t="s">
        <v>2</v>
      </c>
      <c r="P3134" s="282" t="s">
        <v>6815</v>
      </c>
      <c r="Q3134" s="115" t="s">
        <v>6816</v>
      </c>
      <c r="R3134" s="404">
        <f>0.171+0.184+0.023</f>
        <v>0.378</v>
      </c>
      <c r="S3134" s="537"/>
      <c r="T3134" s="170">
        <f>R3134+S3134</f>
        <v>0.378</v>
      </c>
      <c r="U3134" s="295"/>
      <c r="V3134" s="110"/>
      <c r="W3134" s="110" t="s">
        <v>12161</v>
      </c>
      <c r="X3134" s="269"/>
      <c r="Y3134" s="110" t="s">
        <v>5902</v>
      </c>
      <c r="Z3134" s="110">
        <v>100</v>
      </c>
      <c r="AA3134" s="363" t="s">
        <v>5903</v>
      </c>
      <c r="AB3134" s="269"/>
      <c r="AC3134" s="115"/>
      <c r="AD3134" s="115" t="s">
        <v>18</v>
      </c>
      <c r="AE3134" s="271"/>
      <c r="AF3134" s="271"/>
      <c r="AG3134" s="115" t="s">
        <v>4726</v>
      </c>
      <c r="AJ3134" s="1">
        <f t="shared" si="225"/>
        <v>0</v>
      </c>
      <c r="AK3134" s="1">
        <f t="shared" si="224"/>
        <v>-0.378</v>
      </c>
    </row>
    <row r="3135" spans="1:37" ht="94.5" customHeight="1">
      <c r="A3135" s="179" t="s">
        <v>5349</v>
      </c>
      <c r="B3135" s="76" t="s">
        <v>19</v>
      </c>
      <c r="C3135" s="179"/>
      <c r="D3135" s="169">
        <v>42576</v>
      </c>
      <c r="E3135" s="251">
        <v>42576.833333333336</v>
      </c>
      <c r="F3135" s="169">
        <v>42576</v>
      </c>
      <c r="G3135" s="251">
        <v>42576.958333333336</v>
      </c>
      <c r="H3135" s="509">
        <f t="shared" si="223"/>
        <v>0.125</v>
      </c>
      <c r="I3135" s="179">
        <v>9</v>
      </c>
      <c r="J3135" s="115"/>
      <c r="K3135" s="115"/>
      <c r="L3135" s="115" t="s">
        <v>4</v>
      </c>
      <c r="M3135" s="83" t="s">
        <v>6817</v>
      </c>
      <c r="N3135" s="179" t="s">
        <v>3</v>
      </c>
      <c r="O3135" s="280" t="s">
        <v>26</v>
      </c>
      <c r="P3135" s="83" t="s">
        <v>6752</v>
      </c>
      <c r="Q3135" s="115" t="s">
        <v>6818</v>
      </c>
      <c r="R3135" s="404">
        <v>0.46100000000000002</v>
      </c>
      <c r="S3135" s="537"/>
      <c r="T3135" s="170">
        <f>R3135+S3135</f>
        <v>0.46100000000000002</v>
      </c>
      <c r="U3135" s="102" t="s">
        <v>46</v>
      </c>
      <c r="V3135" s="110">
        <v>1988</v>
      </c>
      <c r="W3135" s="102"/>
      <c r="X3135" s="269"/>
      <c r="Y3135" s="363" t="s">
        <v>5978</v>
      </c>
      <c r="Z3135" s="110">
        <v>100</v>
      </c>
      <c r="AA3135" s="363" t="s">
        <v>5898</v>
      </c>
      <c r="AB3135" s="269"/>
      <c r="AC3135" s="473" t="s">
        <v>12162</v>
      </c>
      <c r="AD3135" s="115" t="s">
        <v>18</v>
      </c>
      <c r="AE3135" s="271"/>
      <c r="AF3135" s="271"/>
      <c r="AG3135" s="115"/>
      <c r="AJ3135" s="1">
        <f t="shared" si="225"/>
        <v>0</v>
      </c>
      <c r="AK3135" s="1">
        <f t="shared" si="224"/>
        <v>-0.46100000000000002</v>
      </c>
    </row>
    <row r="3136" spans="1:37" ht="126" customHeight="1">
      <c r="A3136" s="179" t="s">
        <v>5349</v>
      </c>
      <c r="B3136" s="76" t="s">
        <v>19</v>
      </c>
      <c r="C3136" s="179"/>
      <c r="D3136" s="169">
        <v>42576</v>
      </c>
      <c r="E3136" s="251">
        <v>42576.833333333336</v>
      </c>
      <c r="F3136" s="169">
        <v>42579</v>
      </c>
      <c r="G3136" s="251">
        <v>42579.604166666664</v>
      </c>
      <c r="H3136" s="509">
        <f t="shared" si="223"/>
        <v>2.7708333333284827</v>
      </c>
      <c r="I3136" s="179">
        <v>5</v>
      </c>
      <c r="J3136" s="118"/>
      <c r="K3136" s="115"/>
      <c r="L3136" s="115" t="s">
        <v>4</v>
      </c>
      <c r="M3136" s="285" t="s">
        <v>6751</v>
      </c>
      <c r="N3136" s="179">
        <v>0.4</v>
      </c>
      <c r="O3136" s="280" t="s">
        <v>8</v>
      </c>
      <c r="P3136" s="282" t="s">
        <v>6752</v>
      </c>
      <c r="Q3136" s="115" t="s">
        <v>6819</v>
      </c>
      <c r="R3136" s="404">
        <f>1.179+2.357+2.357+0.639</f>
        <v>6.5320000000000009</v>
      </c>
      <c r="S3136" s="537"/>
      <c r="T3136" s="170">
        <f>R3136+S3136</f>
        <v>6.5320000000000009</v>
      </c>
      <c r="U3136" s="110" t="s">
        <v>47</v>
      </c>
      <c r="V3136" s="110">
        <v>1995</v>
      </c>
      <c r="W3136" s="110"/>
      <c r="X3136" s="269"/>
      <c r="Y3136" s="110" t="s">
        <v>5888</v>
      </c>
      <c r="Z3136" s="110">
        <v>100</v>
      </c>
      <c r="AA3136" s="111" t="s">
        <v>5898</v>
      </c>
      <c r="AB3136" s="269"/>
      <c r="AC3136" s="269"/>
      <c r="AD3136" s="115" t="s">
        <v>0</v>
      </c>
      <c r="AE3136" s="271"/>
      <c r="AF3136" s="271"/>
      <c r="AG3136" s="115" t="s">
        <v>4726</v>
      </c>
      <c r="AJ3136" s="1">
        <f t="shared" si="225"/>
        <v>0</v>
      </c>
      <c r="AK3136" s="1">
        <f t="shared" si="224"/>
        <v>-6.5320000000000009</v>
      </c>
    </row>
    <row r="3137" spans="1:37" ht="31.5" customHeight="1">
      <c r="A3137" s="179" t="s">
        <v>5349</v>
      </c>
      <c r="B3137" s="76" t="s">
        <v>19</v>
      </c>
      <c r="C3137" s="179"/>
      <c r="D3137" s="169">
        <v>42576</v>
      </c>
      <c r="E3137" s="251">
        <v>42576.333333333336</v>
      </c>
      <c r="F3137" s="169">
        <v>42576</v>
      </c>
      <c r="G3137" s="251">
        <v>42576.5</v>
      </c>
      <c r="H3137" s="509">
        <f t="shared" si="223"/>
        <v>0.16666666666424135</v>
      </c>
      <c r="I3137" s="179">
        <v>1</v>
      </c>
      <c r="J3137" s="115"/>
      <c r="K3137" s="115"/>
      <c r="L3137" s="115" t="s">
        <v>12</v>
      </c>
      <c r="M3137" s="83" t="s">
        <v>561</v>
      </c>
      <c r="N3137" s="179">
        <v>0.4</v>
      </c>
      <c r="O3137" s="280" t="s">
        <v>2</v>
      </c>
      <c r="P3137" s="83" t="s">
        <v>6820</v>
      </c>
      <c r="Q3137" s="115" t="s">
        <v>6821</v>
      </c>
      <c r="R3137" s="404"/>
      <c r="S3137" s="537"/>
      <c r="T3137" s="170"/>
      <c r="U3137" s="110" t="s">
        <v>1</v>
      </c>
      <c r="V3137" s="110"/>
      <c r="W3137" s="110"/>
      <c r="X3137" s="269"/>
      <c r="Y3137" s="110" t="s">
        <v>5902</v>
      </c>
      <c r="Z3137" s="110">
        <v>100</v>
      </c>
      <c r="AA3137" s="574" t="s">
        <v>5903</v>
      </c>
      <c r="AB3137" s="269"/>
      <c r="AC3137" s="269"/>
      <c r="AD3137" s="115" t="s">
        <v>18</v>
      </c>
      <c r="AE3137" s="115"/>
      <c r="AF3137" s="115"/>
      <c r="AG3137" s="115"/>
      <c r="AJ3137" s="1">
        <f t="shared" si="225"/>
        <v>0</v>
      </c>
      <c r="AK3137" s="1">
        <f t="shared" si="224"/>
        <v>0</v>
      </c>
    </row>
    <row r="3138" spans="1:37" ht="63" customHeight="1">
      <c r="A3138" s="179" t="s">
        <v>5349</v>
      </c>
      <c r="B3138" s="76" t="s">
        <v>19</v>
      </c>
      <c r="C3138" s="179"/>
      <c r="D3138" s="169">
        <v>42576</v>
      </c>
      <c r="E3138" s="251">
        <v>42576.557638888888</v>
      </c>
      <c r="F3138" s="169">
        <v>42576</v>
      </c>
      <c r="G3138" s="251">
        <v>42576.62222222222</v>
      </c>
      <c r="H3138" s="509">
        <f t="shared" si="223"/>
        <v>6.4583333332848269E-2</v>
      </c>
      <c r="I3138" s="179">
        <v>12</v>
      </c>
      <c r="J3138" s="115"/>
      <c r="K3138" s="115"/>
      <c r="L3138" s="71" t="s">
        <v>4</v>
      </c>
      <c r="M3138" s="83"/>
      <c r="N3138" s="83">
        <v>0.4</v>
      </c>
      <c r="O3138" s="296" t="s">
        <v>2</v>
      </c>
      <c r="P3138" s="83" t="s">
        <v>12163</v>
      </c>
      <c r="Q3138" s="115" t="s">
        <v>12164</v>
      </c>
      <c r="R3138" s="404">
        <v>1.405</v>
      </c>
      <c r="S3138" s="537"/>
      <c r="T3138" s="170">
        <f>R3138+S3138</f>
        <v>1.405</v>
      </c>
      <c r="U3138" s="468"/>
      <c r="V3138" s="110"/>
      <c r="W3138" s="110"/>
      <c r="X3138" s="269"/>
      <c r="Y3138" s="110"/>
      <c r="Z3138" s="110"/>
      <c r="AA3138" s="111"/>
      <c r="AB3138" s="269"/>
      <c r="AC3138" s="269"/>
      <c r="AD3138" s="115" t="s">
        <v>25</v>
      </c>
      <c r="AE3138" s="271"/>
      <c r="AF3138" s="271"/>
      <c r="AG3138" s="115"/>
      <c r="AJ3138" s="1">
        <f t="shared" si="225"/>
        <v>0</v>
      </c>
      <c r="AK3138" s="1">
        <f t="shared" si="224"/>
        <v>-1.405</v>
      </c>
    </row>
    <row r="3139" spans="1:37" ht="47.25" customHeight="1">
      <c r="A3139" s="179" t="s">
        <v>5349</v>
      </c>
      <c r="B3139" s="76" t="s">
        <v>19</v>
      </c>
      <c r="C3139" s="76"/>
      <c r="D3139" s="169">
        <v>42576</v>
      </c>
      <c r="E3139" s="496">
        <v>42576.416666666664</v>
      </c>
      <c r="F3139" s="169">
        <v>42576</v>
      </c>
      <c r="G3139" s="496">
        <v>42576.479166666664</v>
      </c>
      <c r="H3139" s="509">
        <f t="shared" si="223"/>
        <v>6.25E-2</v>
      </c>
      <c r="I3139" s="179">
        <v>5</v>
      </c>
      <c r="J3139" s="118"/>
      <c r="K3139" s="118"/>
      <c r="L3139" s="115" t="s">
        <v>4</v>
      </c>
      <c r="M3139" s="83" t="s">
        <v>6753</v>
      </c>
      <c r="N3139" s="179">
        <v>0.4</v>
      </c>
      <c r="O3139" s="179" t="s">
        <v>8</v>
      </c>
      <c r="P3139" s="283" t="s">
        <v>6754</v>
      </c>
      <c r="Q3139" s="115" t="s">
        <v>6822</v>
      </c>
      <c r="R3139" s="404">
        <v>0.34200000000000003</v>
      </c>
      <c r="S3139" s="537"/>
      <c r="T3139" s="170">
        <f>R3139+S3139</f>
        <v>0.34200000000000003</v>
      </c>
      <c r="U3139" s="110" t="s">
        <v>29</v>
      </c>
      <c r="V3139" s="110">
        <v>1992</v>
      </c>
      <c r="W3139" s="110" t="s">
        <v>5897</v>
      </c>
      <c r="X3139" s="269"/>
      <c r="Y3139" s="110">
        <v>2015</v>
      </c>
      <c r="Z3139" s="111">
        <v>100</v>
      </c>
      <c r="AA3139" s="110" t="s">
        <v>5903</v>
      </c>
      <c r="AB3139" s="269"/>
      <c r="AC3139" s="269"/>
      <c r="AD3139" s="115" t="s">
        <v>18</v>
      </c>
      <c r="AE3139" s="271"/>
      <c r="AF3139" s="269"/>
      <c r="AG3139" s="269"/>
      <c r="AJ3139" s="1">
        <f t="shared" si="225"/>
        <v>0</v>
      </c>
      <c r="AK3139" s="1">
        <f t="shared" si="224"/>
        <v>-0.34200000000000003</v>
      </c>
    </row>
    <row r="3140" spans="1:37" ht="94.5" customHeight="1">
      <c r="A3140" s="179" t="s">
        <v>5349</v>
      </c>
      <c r="B3140" s="76" t="s">
        <v>19</v>
      </c>
      <c r="C3140" s="179"/>
      <c r="D3140" s="169">
        <v>42577</v>
      </c>
      <c r="E3140" s="504">
        <v>42577.4375</v>
      </c>
      <c r="F3140" s="169">
        <v>42577</v>
      </c>
      <c r="G3140" s="504">
        <v>42577.458333333336</v>
      </c>
      <c r="H3140" s="509">
        <f t="shared" si="223"/>
        <v>2.0833333335758653E-2</v>
      </c>
      <c r="I3140" s="179">
        <v>1</v>
      </c>
      <c r="J3140" s="118"/>
      <c r="K3140" s="115"/>
      <c r="L3140" s="339" t="s">
        <v>12</v>
      </c>
      <c r="M3140" s="83" t="s">
        <v>561</v>
      </c>
      <c r="N3140" s="179">
        <v>0.4</v>
      </c>
      <c r="O3140" s="280" t="s">
        <v>2</v>
      </c>
      <c r="P3140" s="179" t="s">
        <v>6006</v>
      </c>
      <c r="Q3140" s="115" t="s">
        <v>6823</v>
      </c>
      <c r="R3140" s="404"/>
      <c r="S3140" s="466"/>
      <c r="T3140" s="170"/>
      <c r="U3140" s="110" t="s">
        <v>1</v>
      </c>
      <c r="V3140" s="110"/>
      <c r="W3140" s="110"/>
      <c r="X3140" s="269"/>
      <c r="Y3140" s="110" t="s">
        <v>5892</v>
      </c>
      <c r="Z3140" s="110">
        <v>100</v>
      </c>
      <c r="AA3140" s="363" t="s">
        <v>5931</v>
      </c>
      <c r="AB3140" s="269"/>
      <c r="AC3140" s="269"/>
      <c r="AD3140" s="115" t="s">
        <v>18</v>
      </c>
      <c r="AE3140" s="269"/>
      <c r="AF3140" s="269"/>
      <c r="AG3140" s="115"/>
      <c r="AJ3140" s="1">
        <f t="shared" si="225"/>
        <v>0</v>
      </c>
      <c r="AK3140" s="1">
        <f t="shared" si="224"/>
        <v>0</v>
      </c>
    </row>
    <row r="3141" spans="1:37" ht="31.5" customHeight="1">
      <c r="A3141" s="179" t="s">
        <v>5349</v>
      </c>
      <c r="B3141" s="76" t="s">
        <v>19</v>
      </c>
      <c r="C3141" s="179"/>
      <c r="D3141" s="169">
        <v>42577</v>
      </c>
      <c r="E3141" s="496">
        <v>42577.583333333336</v>
      </c>
      <c r="F3141" s="169">
        <v>42577</v>
      </c>
      <c r="G3141" s="496">
        <v>42577.666666666664</v>
      </c>
      <c r="H3141" s="509">
        <f t="shared" si="223"/>
        <v>8.3333333328482695E-2</v>
      </c>
      <c r="I3141" s="97">
        <v>1</v>
      </c>
      <c r="J3141" s="118"/>
      <c r="K3141" s="115"/>
      <c r="L3141" s="115" t="s">
        <v>12</v>
      </c>
      <c r="M3141" s="285" t="s">
        <v>439</v>
      </c>
      <c r="N3141" s="179">
        <v>0.4</v>
      </c>
      <c r="O3141" s="83" t="s">
        <v>2</v>
      </c>
      <c r="P3141" s="282" t="s">
        <v>6824</v>
      </c>
      <c r="Q3141" s="66" t="s">
        <v>6825</v>
      </c>
      <c r="R3141" s="404">
        <v>0.05</v>
      </c>
      <c r="S3141" s="537"/>
      <c r="T3141" s="170">
        <f t="shared" ref="T3141:T3146" si="226">R3141+S3141</f>
        <v>0.05</v>
      </c>
      <c r="U3141" s="110" t="s">
        <v>46</v>
      </c>
      <c r="V3141" s="110"/>
      <c r="W3141" s="110"/>
      <c r="X3141" s="269"/>
      <c r="Y3141" s="110" t="s">
        <v>5889</v>
      </c>
      <c r="Z3141" s="110">
        <v>100</v>
      </c>
      <c r="AA3141" s="111" t="s">
        <v>12111</v>
      </c>
      <c r="AB3141" s="269"/>
      <c r="AC3141" s="269"/>
      <c r="AD3141" s="115" t="s">
        <v>18</v>
      </c>
      <c r="AE3141" s="271"/>
      <c r="AF3141" s="271"/>
      <c r="AG3141" s="115"/>
      <c r="AJ3141" s="1">
        <f t="shared" si="225"/>
        <v>0</v>
      </c>
      <c r="AK3141" s="1">
        <f t="shared" si="224"/>
        <v>-0.05</v>
      </c>
    </row>
    <row r="3142" spans="1:37" ht="126" customHeight="1">
      <c r="A3142" s="179" t="s">
        <v>5349</v>
      </c>
      <c r="B3142" s="76" t="s">
        <v>19</v>
      </c>
      <c r="C3142" s="179"/>
      <c r="D3142" s="169">
        <v>42577</v>
      </c>
      <c r="E3142" s="251">
        <v>42577.440972222219</v>
      </c>
      <c r="F3142" s="169">
        <v>42577</v>
      </c>
      <c r="G3142" s="251">
        <v>42577.451388888891</v>
      </c>
      <c r="H3142" s="509">
        <f t="shared" ref="H3142:H3155" si="227">G3142-E3142</f>
        <v>1.0416666671517305E-2</v>
      </c>
      <c r="I3142" s="76">
        <v>5</v>
      </c>
      <c r="J3142" s="66"/>
      <c r="K3142" s="66"/>
      <c r="L3142" s="115" t="s">
        <v>4</v>
      </c>
      <c r="M3142" s="403" t="s">
        <v>6764</v>
      </c>
      <c r="N3142" s="83" t="s">
        <v>3</v>
      </c>
      <c r="O3142" s="83" t="s">
        <v>26</v>
      </c>
      <c r="P3142" s="403" t="s">
        <v>6765</v>
      </c>
      <c r="Q3142" s="66" t="s">
        <v>6826</v>
      </c>
      <c r="R3142" s="404">
        <v>8.3000000000000004E-2</v>
      </c>
      <c r="S3142" s="537"/>
      <c r="T3142" s="170">
        <f t="shared" si="226"/>
        <v>8.3000000000000004E-2</v>
      </c>
      <c r="U3142" s="295" t="s">
        <v>46</v>
      </c>
      <c r="V3142" s="110">
        <v>1976</v>
      </c>
      <c r="W3142" s="110" t="s">
        <v>12154</v>
      </c>
      <c r="X3142" s="269"/>
      <c r="Y3142" s="110" t="s">
        <v>5902</v>
      </c>
      <c r="Z3142" s="110">
        <v>100</v>
      </c>
      <c r="AA3142" s="574" t="s">
        <v>5903</v>
      </c>
      <c r="AB3142" s="269"/>
      <c r="AC3142" s="269"/>
      <c r="AD3142" s="115" t="s">
        <v>18</v>
      </c>
      <c r="AE3142" s="271"/>
      <c r="AF3142" s="271"/>
      <c r="AG3142" s="115"/>
      <c r="AJ3142" s="1">
        <f t="shared" si="225"/>
        <v>0</v>
      </c>
      <c r="AK3142" s="1">
        <f t="shared" ref="AK3142:AK3173" si="228">AJ3142-T3142</f>
        <v>-8.3000000000000004E-2</v>
      </c>
    </row>
    <row r="3143" spans="1:37" ht="63" customHeight="1">
      <c r="A3143" s="179" t="s">
        <v>5349</v>
      </c>
      <c r="B3143" s="76" t="s">
        <v>19</v>
      </c>
      <c r="C3143" s="76"/>
      <c r="D3143" s="169">
        <v>42578</v>
      </c>
      <c r="E3143" s="496">
        <v>42578.583333333336</v>
      </c>
      <c r="F3143" s="169">
        <v>42578</v>
      </c>
      <c r="G3143" s="251">
        <v>42578.625</v>
      </c>
      <c r="H3143" s="509">
        <f t="shared" si="227"/>
        <v>4.1666666664241347E-2</v>
      </c>
      <c r="I3143" s="179">
        <v>2</v>
      </c>
      <c r="J3143" s="118"/>
      <c r="K3143" s="118"/>
      <c r="L3143" s="115" t="s">
        <v>4</v>
      </c>
      <c r="M3143" s="83" t="s">
        <v>6607</v>
      </c>
      <c r="N3143" s="179" t="s">
        <v>3</v>
      </c>
      <c r="O3143" s="179" t="s">
        <v>26</v>
      </c>
      <c r="P3143" s="283" t="s">
        <v>6774</v>
      </c>
      <c r="Q3143" s="115" t="s">
        <v>6827</v>
      </c>
      <c r="R3143" s="396">
        <v>0.124</v>
      </c>
      <c r="S3143" s="396"/>
      <c r="T3143" s="170">
        <f t="shared" si="226"/>
        <v>0.124</v>
      </c>
      <c r="U3143" s="110" t="s">
        <v>48</v>
      </c>
      <c r="V3143" s="110">
        <v>1986</v>
      </c>
      <c r="W3143" s="110"/>
      <c r="X3143" s="269"/>
      <c r="Y3143" s="363" t="s">
        <v>5978</v>
      </c>
      <c r="Z3143" s="111">
        <v>100</v>
      </c>
      <c r="AA3143" s="363" t="s">
        <v>5898</v>
      </c>
      <c r="AB3143" s="269"/>
      <c r="AC3143" s="269"/>
      <c r="AD3143" s="115" t="s">
        <v>18</v>
      </c>
      <c r="AE3143" s="271"/>
      <c r="AF3143" s="269"/>
      <c r="AG3143" s="269"/>
      <c r="AJ3143" s="1">
        <f t="shared" si="225"/>
        <v>0</v>
      </c>
      <c r="AK3143" s="1">
        <f t="shared" si="228"/>
        <v>-0.124</v>
      </c>
    </row>
    <row r="3144" spans="1:37" ht="94.5" customHeight="1">
      <c r="A3144" s="179" t="s">
        <v>5349</v>
      </c>
      <c r="B3144" s="76" t="s">
        <v>19</v>
      </c>
      <c r="C3144" s="76"/>
      <c r="D3144" s="169">
        <v>42579</v>
      </c>
      <c r="E3144" s="496">
        <v>42579.395833333336</v>
      </c>
      <c r="F3144" s="169">
        <v>42579</v>
      </c>
      <c r="G3144" s="496">
        <v>42579.635416666664</v>
      </c>
      <c r="H3144" s="509">
        <f t="shared" si="227"/>
        <v>0.23958333332848269</v>
      </c>
      <c r="I3144" s="179">
        <v>1</v>
      </c>
      <c r="J3144" s="118"/>
      <c r="K3144" s="118"/>
      <c r="L3144" s="115" t="s">
        <v>12</v>
      </c>
      <c r="M3144" s="83" t="s">
        <v>561</v>
      </c>
      <c r="N3144" s="179">
        <v>0.4</v>
      </c>
      <c r="O3144" s="179" t="s">
        <v>2</v>
      </c>
      <c r="P3144" s="283" t="s">
        <v>6828</v>
      </c>
      <c r="Q3144" s="115" t="s">
        <v>6829</v>
      </c>
      <c r="R3144" s="396">
        <v>8.6999999999999994E-2</v>
      </c>
      <c r="S3144" s="396"/>
      <c r="T3144" s="170">
        <f t="shared" si="226"/>
        <v>8.6999999999999994E-2</v>
      </c>
      <c r="U3144" s="269"/>
      <c r="V3144" s="110"/>
      <c r="W3144" s="110" t="s">
        <v>5984</v>
      </c>
      <c r="X3144" s="269"/>
      <c r="Y3144" s="110" t="s">
        <v>5902</v>
      </c>
      <c r="Z3144" s="111">
        <v>100</v>
      </c>
      <c r="AA3144" s="363" t="s">
        <v>5903</v>
      </c>
      <c r="AB3144" s="269"/>
      <c r="AC3144" s="269"/>
      <c r="AD3144" s="115" t="s">
        <v>18</v>
      </c>
      <c r="AE3144" s="271"/>
      <c r="AF3144" s="269"/>
      <c r="AG3144" s="269"/>
      <c r="AJ3144" s="1">
        <f t="shared" si="225"/>
        <v>0</v>
      </c>
      <c r="AK3144" s="1">
        <f t="shared" si="228"/>
        <v>-8.6999999999999994E-2</v>
      </c>
    </row>
    <row r="3145" spans="1:37" ht="94.5" customHeight="1">
      <c r="A3145" s="179" t="s">
        <v>5349</v>
      </c>
      <c r="B3145" s="76" t="s">
        <v>19</v>
      </c>
      <c r="C3145" s="76"/>
      <c r="D3145" s="169">
        <v>42579</v>
      </c>
      <c r="E3145" s="496">
        <v>42579.447222222225</v>
      </c>
      <c r="F3145" s="169">
        <v>42579</v>
      </c>
      <c r="G3145" s="496">
        <v>42579.525694444441</v>
      </c>
      <c r="H3145" s="509">
        <f t="shared" si="227"/>
        <v>7.847222221607808E-2</v>
      </c>
      <c r="I3145" s="179">
        <v>11</v>
      </c>
      <c r="J3145" s="118"/>
      <c r="K3145" s="118"/>
      <c r="L3145" s="179" t="s">
        <v>10</v>
      </c>
      <c r="M3145" s="83" t="s">
        <v>6830</v>
      </c>
      <c r="N3145" s="179" t="s">
        <v>3</v>
      </c>
      <c r="O3145" s="179" t="s">
        <v>8</v>
      </c>
      <c r="P3145" s="283" t="s">
        <v>6831</v>
      </c>
      <c r="Q3145" s="115" t="s">
        <v>6832</v>
      </c>
      <c r="R3145" s="396">
        <v>3.169</v>
      </c>
      <c r="S3145" s="396"/>
      <c r="T3145" s="170">
        <f t="shared" si="226"/>
        <v>3.169</v>
      </c>
      <c r="U3145" s="110" t="s">
        <v>29</v>
      </c>
      <c r="V3145" s="110">
        <v>1969</v>
      </c>
      <c r="W3145" s="110" t="s">
        <v>2861</v>
      </c>
      <c r="X3145" s="269"/>
      <c r="Y3145" s="110" t="s">
        <v>5892</v>
      </c>
      <c r="Z3145" s="111">
        <v>100</v>
      </c>
      <c r="AA3145" s="363" t="s">
        <v>5931</v>
      </c>
      <c r="AB3145" s="269"/>
      <c r="AC3145" s="269"/>
      <c r="AD3145" s="115" t="s">
        <v>31</v>
      </c>
      <c r="AE3145" s="271"/>
      <c r="AF3145" s="269"/>
      <c r="AG3145" s="269"/>
      <c r="AJ3145" s="1">
        <f t="shared" si="225"/>
        <v>0</v>
      </c>
      <c r="AK3145" s="1">
        <f t="shared" si="228"/>
        <v>-3.169</v>
      </c>
    </row>
    <row r="3146" spans="1:37" ht="94.5" customHeight="1">
      <c r="A3146" s="179" t="s">
        <v>5349</v>
      </c>
      <c r="B3146" s="76" t="s">
        <v>19</v>
      </c>
      <c r="C3146" s="76"/>
      <c r="D3146" s="169">
        <v>42579</v>
      </c>
      <c r="E3146" s="496">
        <v>42579.526388888888</v>
      </c>
      <c r="F3146" s="169">
        <v>42579</v>
      </c>
      <c r="G3146" s="496">
        <v>42579.680555555555</v>
      </c>
      <c r="H3146" s="509">
        <f t="shared" si="227"/>
        <v>0.15416666666715173</v>
      </c>
      <c r="I3146" s="179">
        <v>4</v>
      </c>
      <c r="J3146" s="118"/>
      <c r="K3146" s="118"/>
      <c r="L3146" s="179" t="s">
        <v>10</v>
      </c>
      <c r="M3146" s="83" t="s">
        <v>6799</v>
      </c>
      <c r="N3146" s="179" t="s">
        <v>3</v>
      </c>
      <c r="O3146" s="179" t="s">
        <v>26</v>
      </c>
      <c r="P3146" s="283" t="s">
        <v>6800</v>
      </c>
      <c r="Q3146" s="115" t="s">
        <v>6833</v>
      </c>
      <c r="R3146" s="396">
        <v>2.0219999999999998</v>
      </c>
      <c r="S3146" s="396"/>
      <c r="T3146" s="170">
        <f t="shared" si="226"/>
        <v>2.0219999999999998</v>
      </c>
      <c r="U3146" s="110" t="s">
        <v>7</v>
      </c>
      <c r="V3146" s="110">
        <v>1999</v>
      </c>
      <c r="W3146" s="110"/>
      <c r="X3146" s="269"/>
      <c r="Y3146" s="110" t="s">
        <v>5889</v>
      </c>
      <c r="Z3146" s="111">
        <v>100</v>
      </c>
      <c r="AA3146" s="110" t="s">
        <v>5898</v>
      </c>
      <c r="AB3146" s="269"/>
      <c r="AC3146" s="579">
        <v>42576</v>
      </c>
      <c r="AD3146" s="115" t="s">
        <v>31</v>
      </c>
      <c r="AE3146" s="271"/>
      <c r="AF3146" s="269"/>
      <c r="AG3146" s="269"/>
      <c r="AJ3146" s="1">
        <f t="shared" si="225"/>
        <v>0</v>
      </c>
      <c r="AK3146" s="1">
        <f t="shared" si="228"/>
        <v>-2.0219999999999998</v>
      </c>
    </row>
    <row r="3147" spans="1:37" ht="78.75" customHeight="1">
      <c r="A3147" s="179" t="s">
        <v>5349</v>
      </c>
      <c r="B3147" s="76" t="s">
        <v>19</v>
      </c>
      <c r="C3147" s="179"/>
      <c r="D3147" s="169">
        <v>42580</v>
      </c>
      <c r="E3147" s="251">
        <v>42580.597222222219</v>
      </c>
      <c r="F3147" s="169">
        <v>42580</v>
      </c>
      <c r="G3147" s="251">
        <v>42580.645833333336</v>
      </c>
      <c r="H3147" s="509">
        <f t="shared" si="227"/>
        <v>4.8611111116770189E-2</v>
      </c>
      <c r="I3147" s="179">
        <v>1</v>
      </c>
      <c r="J3147" s="115"/>
      <c r="K3147" s="115"/>
      <c r="L3147" s="115" t="s">
        <v>12</v>
      </c>
      <c r="M3147" s="83" t="s">
        <v>561</v>
      </c>
      <c r="N3147" s="83">
        <v>0.4</v>
      </c>
      <c r="O3147" s="83" t="s">
        <v>2</v>
      </c>
      <c r="P3147" s="83" t="s">
        <v>7209</v>
      </c>
      <c r="Q3147" s="115" t="s">
        <v>7215</v>
      </c>
      <c r="R3147" s="404"/>
      <c r="S3147" s="537"/>
      <c r="T3147" s="170"/>
      <c r="U3147" s="295" t="s">
        <v>1</v>
      </c>
      <c r="V3147" s="110"/>
      <c r="W3147" s="110"/>
      <c r="X3147" s="269"/>
      <c r="Y3147" s="110" t="s">
        <v>5902</v>
      </c>
      <c r="Z3147" s="110">
        <v>100</v>
      </c>
      <c r="AA3147" s="111" t="s">
        <v>5903</v>
      </c>
      <c r="AB3147" s="269"/>
      <c r="AC3147" s="269"/>
      <c r="AD3147" s="115" t="s">
        <v>18</v>
      </c>
      <c r="AE3147" s="271"/>
      <c r="AF3147" s="271"/>
      <c r="AG3147" s="115"/>
      <c r="AJ3147" s="1">
        <f t="shared" si="225"/>
        <v>0</v>
      </c>
      <c r="AK3147" s="1">
        <f t="shared" si="228"/>
        <v>0</v>
      </c>
    </row>
    <row r="3148" spans="1:37" ht="31.5" customHeight="1">
      <c r="A3148" s="179" t="s">
        <v>5349</v>
      </c>
      <c r="B3148" s="76" t="s">
        <v>19</v>
      </c>
      <c r="C3148" s="179"/>
      <c r="D3148" s="169">
        <v>42580</v>
      </c>
      <c r="E3148" s="251">
        <v>42580.916666666664</v>
      </c>
      <c r="F3148" s="169">
        <v>42580</v>
      </c>
      <c r="G3148" s="251">
        <v>42580.951388888891</v>
      </c>
      <c r="H3148" s="509">
        <f t="shared" si="227"/>
        <v>3.4722222226264421E-2</v>
      </c>
      <c r="I3148" s="179">
        <v>1</v>
      </c>
      <c r="J3148" s="118"/>
      <c r="K3148" s="115"/>
      <c r="L3148" s="115" t="s">
        <v>12</v>
      </c>
      <c r="M3148" s="285" t="s">
        <v>439</v>
      </c>
      <c r="N3148" s="179">
        <v>0.4</v>
      </c>
      <c r="O3148" s="280" t="s">
        <v>2</v>
      </c>
      <c r="P3148" s="282" t="s">
        <v>7216</v>
      </c>
      <c r="Q3148" s="115" t="s">
        <v>7217</v>
      </c>
      <c r="R3148" s="404"/>
      <c r="S3148" s="537"/>
      <c r="T3148" s="170"/>
      <c r="U3148" s="110" t="s">
        <v>46</v>
      </c>
      <c r="V3148" s="110"/>
      <c r="W3148" s="110"/>
      <c r="X3148" s="269"/>
      <c r="Y3148" s="110" t="s">
        <v>5978</v>
      </c>
      <c r="Z3148" s="111">
        <v>100</v>
      </c>
      <c r="AA3148" s="110" t="s">
        <v>5898</v>
      </c>
      <c r="AB3148" s="269"/>
      <c r="AC3148" s="269"/>
      <c r="AD3148" s="115" t="s">
        <v>18</v>
      </c>
      <c r="AE3148" s="271"/>
      <c r="AF3148" s="269"/>
      <c r="AG3148" s="269"/>
      <c r="AJ3148" s="1">
        <f t="shared" si="225"/>
        <v>0</v>
      </c>
      <c r="AK3148" s="1">
        <f t="shared" si="228"/>
        <v>0</v>
      </c>
    </row>
    <row r="3149" spans="1:37" ht="31.5" customHeight="1">
      <c r="A3149" s="179" t="s">
        <v>5349</v>
      </c>
      <c r="B3149" s="76" t="s">
        <v>19</v>
      </c>
      <c r="C3149" s="76"/>
      <c r="D3149" s="169">
        <v>42581</v>
      </c>
      <c r="E3149" s="496">
        <v>42581.354166666664</v>
      </c>
      <c r="F3149" s="169">
        <v>42581</v>
      </c>
      <c r="G3149" s="496">
        <v>42581.5625</v>
      </c>
      <c r="H3149" s="509">
        <f t="shared" si="227"/>
        <v>0.20833333333575865</v>
      </c>
      <c r="I3149" s="179">
        <v>1</v>
      </c>
      <c r="J3149" s="118"/>
      <c r="K3149" s="118"/>
      <c r="L3149" s="115" t="s">
        <v>12</v>
      </c>
      <c r="M3149" s="83" t="s">
        <v>439</v>
      </c>
      <c r="N3149" s="179">
        <v>0.4</v>
      </c>
      <c r="O3149" s="179" t="s">
        <v>2</v>
      </c>
      <c r="P3149" s="283" t="s">
        <v>7218</v>
      </c>
      <c r="Q3149" s="115" t="s">
        <v>7219</v>
      </c>
      <c r="R3149" s="396">
        <v>0.74299999999999999</v>
      </c>
      <c r="S3149" s="396"/>
      <c r="T3149" s="170">
        <f t="shared" ref="T3149:T3155" si="229">R3149+S3149</f>
        <v>0.74299999999999999</v>
      </c>
      <c r="U3149" s="110" t="s">
        <v>1</v>
      </c>
      <c r="V3149" s="110"/>
      <c r="W3149" s="110"/>
      <c r="X3149" s="269"/>
      <c r="Y3149" s="110"/>
      <c r="Z3149" s="111"/>
      <c r="AA3149" s="110"/>
      <c r="AB3149" s="269"/>
      <c r="AC3149" s="269"/>
      <c r="AD3149" s="115" t="s">
        <v>18</v>
      </c>
      <c r="AE3149" s="271"/>
      <c r="AF3149" s="269"/>
      <c r="AG3149" s="269"/>
      <c r="AJ3149" s="1">
        <f t="shared" si="225"/>
        <v>0</v>
      </c>
      <c r="AK3149" s="1">
        <f t="shared" si="228"/>
        <v>-0.74299999999999999</v>
      </c>
    </row>
    <row r="3150" spans="1:37" ht="126" customHeight="1">
      <c r="A3150" s="179" t="s">
        <v>5349</v>
      </c>
      <c r="B3150" s="76" t="s">
        <v>19</v>
      </c>
      <c r="C3150" s="76"/>
      <c r="D3150" s="169">
        <v>42582</v>
      </c>
      <c r="E3150" s="496">
        <v>42582</v>
      </c>
      <c r="F3150" s="169">
        <v>42582</v>
      </c>
      <c r="G3150" s="496">
        <v>42582.138888888891</v>
      </c>
      <c r="H3150" s="509">
        <f t="shared" si="227"/>
        <v>0.13888888889050577</v>
      </c>
      <c r="I3150" s="179">
        <v>1</v>
      </c>
      <c r="J3150" s="118"/>
      <c r="K3150" s="118"/>
      <c r="L3150" s="115" t="s">
        <v>4</v>
      </c>
      <c r="M3150" s="83" t="s">
        <v>7220</v>
      </c>
      <c r="N3150" s="179" t="s">
        <v>3</v>
      </c>
      <c r="O3150" s="179" t="s">
        <v>26</v>
      </c>
      <c r="P3150" s="283" t="s">
        <v>7221</v>
      </c>
      <c r="Q3150" s="115" t="s">
        <v>7222</v>
      </c>
      <c r="R3150" s="404">
        <v>0.58299999999999996</v>
      </c>
      <c r="S3150" s="537"/>
      <c r="T3150" s="170">
        <f t="shared" si="229"/>
        <v>0.58299999999999996</v>
      </c>
      <c r="U3150" s="110" t="s">
        <v>46</v>
      </c>
      <c r="V3150" s="110">
        <v>2000</v>
      </c>
      <c r="W3150" s="110"/>
      <c r="X3150" s="269"/>
      <c r="Y3150" s="110" t="s">
        <v>5889</v>
      </c>
      <c r="Z3150" s="111">
        <v>100</v>
      </c>
      <c r="AA3150" s="110" t="s">
        <v>5898</v>
      </c>
      <c r="AB3150" s="269"/>
      <c r="AC3150" s="579">
        <v>42576</v>
      </c>
      <c r="AD3150" s="115" t="s">
        <v>18</v>
      </c>
      <c r="AE3150" s="271"/>
      <c r="AF3150" s="269"/>
      <c r="AG3150" s="269"/>
      <c r="AJ3150" s="1">
        <f t="shared" si="225"/>
        <v>0</v>
      </c>
      <c r="AK3150" s="1">
        <f t="shared" si="228"/>
        <v>-0.58299999999999996</v>
      </c>
    </row>
    <row r="3151" spans="1:37" ht="173.25" customHeight="1">
      <c r="A3151" s="179" t="s">
        <v>5349</v>
      </c>
      <c r="B3151" s="76" t="s">
        <v>19</v>
      </c>
      <c r="C3151" s="179"/>
      <c r="D3151" s="169">
        <v>42582</v>
      </c>
      <c r="E3151" s="251">
        <v>42582.402777777781</v>
      </c>
      <c r="F3151" s="169">
        <v>42582</v>
      </c>
      <c r="G3151" s="251">
        <v>42582.722222222219</v>
      </c>
      <c r="H3151" s="509">
        <f t="shared" si="227"/>
        <v>0.31944444443797693</v>
      </c>
      <c r="I3151" s="179">
        <v>9</v>
      </c>
      <c r="J3151" s="118"/>
      <c r="K3151" s="115"/>
      <c r="L3151" s="115" t="s">
        <v>4</v>
      </c>
      <c r="M3151" s="83" t="s">
        <v>6937</v>
      </c>
      <c r="N3151" s="179" t="s">
        <v>3</v>
      </c>
      <c r="O3151" s="280" t="s">
        <v>26</v>
      </c>
      <c r="P3151" s="179" t="s">
        <v>6938</v>
      </c>
      <c r="Q3151" s="115" t="s">
        <v>7223</v>
      </c>
      <c r="R3151" s="404">
        <v>4.8860000000000001</v>
      </c>
      <c r="S3151" s="466"/>
      <c r="T3151" s="170">
        <f t="shared" si="229"/>
        <v>4.8860000000000001</v>
      </c>
      <c r="U3151" s="269"/>
      <c r="V3151" s="110">
        <v>1980</v>
      </c>
      <c r="W3151" s="110"/>
      <c r="X3151" s="269"/>
      <c r="Y3151" s="110" t="s">
        <v>5892</v>
      </c>
      <c r="Z3151" s="110">
        <v>100</v>
      </c>
      <c r="AA3151" s="110" t="s">
        <v>5931</v>
      </c>
      <c r="AB3151" s="269"/>
      <c r="AC3151" s="269"/>
      <c r="AD3151" s="115" t="s">
        <v>18</v>
      </c>
      <c r="AE3151" s="582"/>
      <c r="AF3151" s="582"/>
      <c r="AG3151" s="115"/>
      <c r="AJ3151" s="1">
        <f t="shared" si="225"/>
        <v>0</v>
      </c>
      <c r="AK3151" s="1">
        <f t="shared" si="228"/>
        <v>-4.8860000000000001</v>
      </c>
    </row>
    <row r="3152" spans="1:37" ht="78.75" customHeight="1">
      <c r="A3152" s="179" t="s">
        <v>5349</v>
      </c>
      <c r="B3152" s="76" t="s">
        <v>19</v>
      </c>
      <c r="C3152" s="179"/>
      <c r="D3152" s="169">
        <v>42582</v>
      </c>
      <c r="E3152" s="496">
        <v>42582.631944444445</v>
      </c>
      <c r="F3152" s="169">
        <v>42582</v>
      </c>
      <c r="G3152" s="496">
        <v>42582.722222222219</v>
      </c>
      <c r="H3152" s="193">
        <f t="shared" si="227"/>
        <v>9.0277777773735579E-2</v>
      </c>
      <c r="I3152" s="97">
        <v>7</v>
      </c>
      <c r="J3152" s="115"/>
      <c r="K3152" s="115"/>
      <c r="L3152" s="115" t="s">
        <v>4</v>
      </c>
      <c r="M3152" s="179" t="s">
        <v>7224</v>
      </c>
      <c r="N3152" s="179">
        <v>35</v>
      </c>
      <c r="O3152" s="83" t="s">
        <v>14</v>
      </c>
      <c r="P3152" s="179" t="s">
        <v>7224</v>
      </c>
      <c r="Q3152" s="115" t="s">
        <v>7225</v>
      </c>
      <c r="R3152" s="522">
        <v>0.97199999999999998</v>
      </c>
      <c r="S3152" s="396"/>
      <c r="T3152" s="170">
        <f t="shared" si="229"/>
        <v>0.97199999999999998</v>
      </c>
      <c r="U3152" s="295" t="s">
        <v>46</v>
      </c>
      <c r="V3152" s="110">
        <v>1969</v>
      </c>
      <c r="W3152" s="110"/>
      <c r="X3152" s="269"/>
      <c r="Y3152" s="110" t="s">
        <v>5892</v>
      </c>
      <c r="Z3152" s="110">
        <v>100</v>
      </c>
      <c r="AA3152" s="111" t="s">
        <v>5931</v>
      </c>
      <c r="AB3152" s="269"/>
      <c r="AC3152" s="269"/>
      <c r="AD3152" s="115" t="s">
        <v>18</v>
      </c>
      <c r="AE3152" s="271"/>
      <c r="AF3152" s="271"/>
      <c r="AG3152" s="115"/>
      <c r="AJ3152" s="1">
        <f t="shared" si="225"/>
        <v>0</v>
      </c>
      <c r="AK3152" s="1">
        <f t="shared" si="228"/>
        <v>-0.97199999999999998</v>
      </c>
    </row>
    <row r="3153" spans="1:37" ht="173.25" customHeight="1">
      <c r="A3153" s="179" t="s">
        <v>5349</v>
      </c>
      <c r="B3153" s="76" t="s">
        <v>19</v>
      </c>
      <c r="C3153" s="76"/>
      <c r="D3153" s="169">
        <v>42582</v>
      </c>
      <c r="E3153" s="496">
        <v>42582.722222222219</v>
      </c>
      <c r="F3153" s="169">
        <v>42583</v>
      </c>
      <c r="G3153" s="496">
        <v>42583.332638888889</v>
      </c>
      <c r="H3153" s="509">
        <f t="shared" si="227"/>
        <v>0.61041666667006211</v>
      </c>
      <c r="I3153" s="179">
        <v>1</v>
      </c>
      <c r="J3153" s="118"/>
      <c r="K3153" s="118"/>
      <c r="L3153" s="115" t="s">
        <v>12</v>
      </c>
      <c r="M3153" s="83" t="s">
        <v>561</v>
      </c>
      <c r="N3153" s="179">
        <v>0.4</v>
      </c>
      <c r="O3153" s="179" t="s">
        <v>2</v>
      </c>
      <c r="P3153" s="283" t="s">
        <v>7226</v>
      </c>
      <c r="Q3153" s="115" t="s">
        <v>7227</v>
      </c>
      <c r="R3153" s="404">
        <v>0.185</v>
      </c>
      <c r="S3153" s="537"/>
      <c r="T3153" s="170">
        <f t="shared" si="229"/>
        <v>0.185</v>
      </c>
      <c r="U3153" s="269"/>
      <c r="V3153" s="110"/>
      <c r="W3153" s="110" t="s">
        <v>5970</v>
      </c>
      <c r="X3153" s="269"/>
      <c r="Y3153" s="110" t="s">
        <v>5978</v>
      </c>
      <c r="Z3153" s="111">
        <v>100</v>
      </c>
      <c r="AA3153" s="110" t="s">
        <v>5898</v>
      </c>
      <c r="AB3153" s="269"/>
      <c r="AC3153" s="269"/>
      <c r="AD3153" s="115" t="s">
        <v>18</v>
      </c>
      <c r="AE3153" s="271"/>
      <c r="AF3153" s="269"/>
      <c r="AG3153" s="269" t="s">
        <v>4726</v>
      </c>
      <c r="AJ3153" s="1">
        <f t="shared" si="225"/>
        <v>0</v>
      </c>
      <c r="AK3153" s="1">
        <f t="shared" si="228"/>
        <v>-0.185</v>
      </c>
    </row>
    <row r="3154" spans="1:37" ht="173.25" customHeight="1">
      <c r="A3154" s="179" t="s">
        <v>5349</v>
      </c>
      <c r="B3154" s="76" t="s">
        <v>19</v>
      </c>
      <c r="C3154" s="76"/>
      <c r="D3154" s="169">
        <v>42582</v>
      </c>
      <c r="E3154" s="496">
        <v>42582.722222222219</v>
      </c>
      <c r="F3154" s="169">
        <v>42583</v>
      </c>
      <c r="G3154" s="496">
        <v>42583.541666666664</v>
      </c>
      <c r="H3154" s="509">
        <f t="shared" si="227"/>
        <v>0.81944444444525288</v>
      </c>
      <c r="I3154" s="179">
        <v>1</v>
      </c>
      <c r="J3154" s="118"/>
      <c r="K3154" s="118"/>
      <c r="L3154" s="115" t="s">
        <v>4</v>
      </c>
      <c r="M3154" s="179" t="s">
        <v>429</v>
      </c>
      <c r="N3154" s="179">
        <v>0.4</v>
      </c>
      <c r="O3154" s="179" t="s">
        <v>8</v>
      </c>
      <c r="P3154" s="283" t="s">
        <v>7228</v>
      </c>
      <c r="Q3154" s="115" t="s">
        <v>7229</v>
      </c>
      <c r="R3154" s="404">
        <f>1.024+0.349</f>
        <v>1.373</v>
      </c>
      <c r="S3154" s="537"/>
      <c r="T3154" s="170">
        <f t="shared" si="229"/>
        <v>1.373</v>
      </c>
      <c r="U3154" s="110" t="s">
        <v>29</v>
      </c>
      <c r="V3154" s="110">
        <v>1972</v>
      </c>
      <c r="W3154" s="110" t="s">
        <v>5897</v>
      </c>
      <c r="X3154" s="269"/>
      <c r="Y3154" s="110" t="s">
        <v>5892</v>
      </c>
      <c r="Z3154" s="111">
        <v>100</v>
      </c>
      <c r="AA3154" s="110" t="s">
        <v>5931</v>
      </c>
      <c r="AB3154" s="269"/>
      <c r="AC3154" s="269"/>
      <c r="AD3154" s="115" t="s">
        <v>18</v>
      </c>
      <c r="AE3154" s="271"/>
      <c r="AF3154" s="269"/>
      <c r="AG3154" s="269" t="s">
        <v>4726</v>
      </c>
      <c r="AJ3154" s="1">
        <f t="shared" si="225"/>
        <v>0</v>
      </c>
      <c r="AK3154" s="1">
        <f t="shared" si="228"/>
        <v>-1.373</v>
      </c>
    </row>
    <row r="3155" spans="1:37" ht="63" customHeight="1">
      <c r="A3155" s="179" t="s">
        <v>5349</v>
      </c>
      <c r="B3155" s="76" t="s">
        <v>19</v>
      </c>
      <c r="C3155" s="179"/>
      <c r="D3155" s="169">
        <v>42582</v>
      </c>
      <c r="E3155" s="251">
        <v>42582.722222222219</v>
      </c>
      <c r="F3155" s="169">
        <v>42582</v>
      </c>
      <c r="G3155" s="251">
        <v>42582.875</v>
      </c>
      <c r="H3155" s="509">
        <f t="shared" si="227"/>
        <v>0.15277777778101154</v>
      </c>
      <c r="I3155" s="179">
        <v>1</v>
      </c>
      <c r="J3155" s="118"/>
      <c r="K3155" s="115"/>
      <c r="L3155" s="115" t="s">
        <v>12</v>
      </c>
      <c r="M3155" s="83" t="s">
        <v>439</v>
      </c>
      <c r="N3155" s="179">
        <v>0.4</v>
      </c>
      <c r="O3155" s="280" t="s">
        <v>2</v>
      </c>
      <c r="P3155" s="179" t="s">
        <v>5985</v>
      </c>
      <c r="Q3155" s="115" t="s">
        <v>7230</v>
      </c>
      <c r="R3155" s="404">
        <v>0.41299999999999998</v>
      </c>
      <c r="S3155" s="466"/>
      <c r="T3155" s="170">
        <f t="shared" si="229"/>
        <v>0.41299999999999998</v>
      </c>
      <c r="U3155" s="102" t="s">
        <v>46</v>
      </c>
      <c r="V3155" s="110"/>
      <c r="W3155" s="102"/>
      <c r="X3155" s="269"/>
      <c r="Y3155" s="110" t="s">
        <v>5978</v>
      </c>
      <c r="Z3155" s="110">
        <v>100</v>
      </c>
      <c r="AA3155" s="110" t="s">
        <v>5898</v>
      </c>
      <c r="AB3155" s="269"/>
      <c r="AC3155" s="269"/>
      <c r="AD3155" s="115" t="s">
        <v>18</v>
      </c>
      <c r="AE3155" s="582"/>
      <c r="AF3155" s="582"/>
      <c r="AG3155" s="115"/>
      <c r="AJ3155" s="1">
        <f t="shared" si="225"/>
        <v>0</v>
      </c>
      <c r="AK3155" s="1">
        <f t="shared" si="228"/>
        <v>-0.41299999999999998</v>
      </c>
    </row>
    <row r="3156" spans="1:37" ht="31.5" customHeight="1">
      <c r="A3156" s="179" t="s">
        <v>6868</v>
      </c>
      <c r="B3156" s="75" t="s">
        <v>19</v>
      </c>
      <c r="C3156" s="57" t="s">
        <v>19</v>
      </c>
      <c r="D3156" s="58">
        <v>42583</v>
      </c>
      <c r="E3156" s="73">
        <v>42583.415972222225</v>
      </c>
      <c r="F3156" s="58">
        <v>42583</v>
      </c>
      <c r="G3156" s="73">
        <v>42583.53125</v>
      </c>
      <c r="H3156" s="59">
        <v>0.11527777777519077</v>
      </c>
      <c r="I3156" s="60">
        <v>10</v>
      </c>
      <c r="J3156" s="74"/>
      <c r="K3156" s="74"/>
      <c r="L3156" s="71" t="s">
        <v>4</v>
      </c>
      <c r="M3156" s="511" t="s">
        <v>12327</v>
      </c>
      <c r="N3156" s="831">
        <v>35</v>
      </c>
      <c r="O3156" s="832" t="s">
        <v>8</v>
      </c>
      <c r="P3156" s="830" t="s">
        <v>12327</v>
      </c>
      <c r="Q3156" s="71" t="s">
        <v>12328</v>
      </c>
      <c r="R3156" s="167">
        <v>4.3</v>
      </c>
      <c r="S3156" s="167">
        <v>1</v>
      </c>
      <c r="T3156" s="167">
        <v>5.3</v>
      </c>
      <c r="U3156" s="456"/>
      <c r="V3156" s="110"/>
      <c r="W3156" s="110"/>
      <c r="X3156" s="269"/>
      <c r="Y3156" s="110"/>
      <c r="Z3156" s="110"/>
      <c r="AA3156" s="111"/>
      <c r="AB3156" s="269"/>
      <c r="AC3156" s="269"/>
      <c r="AD3156" s="115" t="s">
        <v>0</v>
      </c>
      <c r="AE3156" s="271"/>
      <c r="AF3156" s="271"/>
      <c r="AG3156" s="115"/>
      <c r="AJ3156" s="1">
        <f t="shared" si="225"/>
        <v>0</v>
      </c>
      <c r="AK3156" s="1">
        <f t="shared" si="228"/>
        <v>-5.3</v>
      </c>
    </row>
    <row r="3157" spans="1:37" ht="157.5" customHeight="1">
      <c r="A3157" s="179" t="s">
        <v>6868</v>
      </c>
      <c r="B3157" s="76" t="s">
        <v>19</v>
      </c>
      <c r="C3157" s="179"/>
      <c r="D3157" s="169">
        <v>42583</v>
      </c>
      <c r="E3157" s="251">
        <v>42583.645833333336</v>
      </c>
      <c r="F3157" s="169">
        <v>42583</v>
      </c>
      <c r="G3157" s="251">
        <v>42583.666666666664</v>
      </c>
      <c r="H3157" s="509">
        <f t="shared" ref="H3157:H3164" si="230">G3157-E3157</f>
        <v>2.0833333328482695E-2</v>
      </c>
      <c r="I3157" s="179">
        <v>7</v>
      </c>
      <c r="J3157" s="118"/>
      <c r="K3157" s="115"/>
      <c r="L3157" s="339" t="s">
        <v>4</v>
      </c>
      <c r="M3157" s="83" t="s">
        <v>6937</v>
      </c>
      <c r="N3157" s="179" t="s">
        <v>3</v>
      </c>
      <c r="O3157" s="280" t="s">
        <v>26</v>
      </c>
      <c r="P3157" s="83" t="s">
        <v>6938</v>
      </c>
      <c r="Q3157" s="115" t="s">
        <v>6939</v>
      </c>
      <c r="R3157" s="404">
        <v>0.24199999999999999</v>
      </c>
      <c r="S3157" s="466"/>
      <c r="T3157" s="170">
        <f>R3157+S3157</f>
        <v>0.24199999999999999</v>
      </c>
      <c r="U3157" s="110" t="s">
        <v>29</v>
      </c>
      <c r="V3157" s="110">
        <v>1980</v>
      </c>
      <c r="W3157" s="110"/>
      <c r="X3157" s="269"/>
      <c r="Y3157" s="110" t="s">
        <v>5892</v>
      </c>
      <c r="Z3157" s="111">
        <v>100</v>
      </c>
      <c r="AA3157" s="110" t="s">
        <v>5931</v>
      </c>
      <c r="AB3157" s="269"/>
      <c r="AC3157" s="269"/>
      <c r="AD3157" s="115" t="s">
        <v>18</v>
      </c>
      <c r="AE3157" s="271"/>
      <c r="AF3157" s="269"/>
      <c r="AG3157" s="269"/>
      <c r="AJ3157" s="1">
        <f t="shared" si="225"/>
        <v>0</v>
      </c>
      <c r="AK3157" s="1">
        <f t="shared" si="228"/>
        <v>-0.24199999999999999</v>
      </c>
    </row>
    <row r="3158" spans="1:37" ht="31.5" customHeight="1">
      <c r="A3158" s="179" t="s">
        <v>6868</v>
      </c>
      <c r="B3158" s="76" t="s">
        <v>19</v>
      </c>
      <c r="C3158" s="76"/>
      <c r="D3158" s="169">
        <v>42583</v>
      </c>
      <c r="E3158" s="496">
        <v>42583.479166666664</v>
      </c>
      <c r="F3158" s="169">
        <v>42583</v>
      </c>
      <c r="G3158" s="496">
        <v>42583.6875</v>
      </c>
      <c r="H3158" s="509">
        <f t="shared" si="230"/>
        <v>0.20833333333575865</v>
      </c>
      <c r="I3158" s="179">
        <v>1</v>
      </c>
      <c r="J3158" s="118"/>
      <c r="K3158" s="118"/>
      <c r="L3158" s="115" t="s">
        <v>12</v>
      </c>
      <c r="M3158" s="83" t="s">
        <v>561</v>
      </c>
      <c r="N3158" s="179">
        <v>0.4</v>
      </c>
      <c r="O3158" s="179" t="s">
        <v>2</v>
      </c>
      <c r="P3158" s="283" t="s">
        <v>6940</v>
      </c>
      <c r="Q3158" s="115" t="s">
        <v>6941</v>
      </c>
      <c r="R3158" s="404">
        <v>7.0999999999999994E-2</v>
      </c>
      <c r="S3158" s="537"/>
      <c r="T3158" s="170">
        <f>R3158+S3158</f>
        <v>7.0999999999999994E-2</v>
      </c>
      <c r="U3158" s="269"/>
      <c r="V3158" s="110"/>
      <c r="W3158" s="110" t="s">
        <v>6016</v>
      </c>
      <c r="X3158" s="269"/>
      <c r="Y3158" s="110" t="s">
        <v>5978</v>
      </c>
      <c r="Z3158" s="111">
        <v>100</v>
      </c>
      <c r="AA3158" s="110" t="s">
        <v>5898</v>
      </c>
      <c r="AB3158" s="269"/>
      <c r="AC3158" s="269"/>
      <c r="AD3158" s="115" t="s">
        <v>18</v>
      </c>
      <c r="AE3158" s="271"/>
      <c r="AF3158" s="269"/>
      <c r="AG3158" s="269"/>
      <c r="AJ3158" s="1">
        <f t="shared" si="225"/>
        <v>0</v>
      </c>
      <c r="AK3158" s="1">
        <f t="shared" si="228"/>
        <v>-7.0999999999999994E-2</v>
      </c>
    </row>
    <row r="3159" spans="1:37" ht="47.25" customHeight="1">
      <c r="A3159" s="179" t="s">
        <v>6868</v>
      </c>
      <c r="B3159" s="76" t="s">
        <v>19</v>
      </c>
      <c r="C3159" s="76"/>
      <c r="D3159" s="169">
        <v>42583</v>
      </c>
      <c r="E3159" s="496">
        <v>42583.454861111109</v>
      </c>
      <c r="F3159" s="169">
        <v>42583</v>
      </c>
      <c r="G3159" s="496">
        <v>42583.496527777781</v>
      </c>
      <c r="H3159" s="509">
        <f t="shared" si="230"/>
        <v>4.1666666671517305E-2</v>
      </c>
      <c r="I3159" s="179">
        <v>18</v>
      </c>
      <c r="J3159" s="118"/>
      <c r="K3159" s="118"/>
      <c r="L3159" s="179" t="s">
        <v>17</v>
      </c>
      <c r="M3159" s="83" t="s">
        <v>5562</v>
      </c>
      <c r="N3159" s="179">
        <v>35</v>
      </c>
      <c r="O3159" s="179" t="s">
        <v>8</v>
      </c>
      <c r="P3159" s="283" t="s">
        <v>6942</v>
      </c>
      <c r="Q3159" s="115" t="s">
        <v>6943</v>
      </c>
      <c r="R3159" s="404">
        <v>1.827</v>
      </c>
      <c r="S3159" s="537"/>
      <c r="T3159" s="170">
        <f>R3159+S3159</f>
        <v>1.827</v>
      </c>
      <c r="U3159" s="269"/>
      <c r="V3159" s="110"/>
      <c r="W3159" s="110"/>
      <c r="X3159" s="269"/>
      <c r="Y3159" s="110"/>
      <c r="Z3159" s="111"/>
      <c r="AA3159" s="110"/>
      <c r="AB3159" s="269"/>
      <c r="AC3159" s="269"/>
      <c r="AD3159" s="115" t="s">
        <v>38</v>
      </c>
      <c r="AE3159" s="271"/>
      <c r="AF3159" s="269"/>
      <c r="AG3159" s="269"/>
      <c r="AJ3159" s="1">
        <f t="shared" si="225"/>
        <v>0</v>
      </c>
      <c r="AK3159" s="1">
        <f t="shared" si="228"/>
        <v>-1.827</v>
      </c>
    </row>
    <row r="3160" spans="1:37" ht="94.5" customHeight="1">
      <c r="A3160" s="179" t="s">
        <v>6868</v>
      </c>
      <c r="B3160" s="76" t="s">
        <v>19</v>
      </c>
      <c r="C3160" s="179"/>
      <c r="D3160" s="169">
        <v>42585</v>
      </c>
      <c r="E3160" s="251">
        <v>42585.604166666664</v>
      </c>
      <c r="F3160" s="169">
        <v>42585</v>
      </c>
      <c r="G3160" s="251">
        <v>42585.666666666664</v>
      </c>
      <c r="H3160" s="509">
        <f t="shared" si="230"/>
        <v>6.25E-2</v>
      </c>
      <c r="I3160" s="179">
        <v>1</v>
      </c>
      <c r="J3160" s="115"/>
      <c r="K3160" s="115"/>
      <c r="L3160" s="339" t="s">
        <v>12</v>
      </c>
      <c r="M3160" s="83" t="s">
        <v>439</v>
      </c>
      <c r="N3160" s="179">
        <v>0.4</v>
      </c>
      <c r="O3160" s="280" t="s">
        <v>2</v>
      </c>
      <c r="P3160" s="83" t="s">
        <v>6944</v>
      </c>
      <c r="Q3160" s="115" t="s">
        <v>6945</v>
      </c>
      <c r="R3160" s="404"/>
      <c r="S3160" s="537"/>
      <c r="T3160" s="170"/>
      <c r="U3160" s="110" t="s">
        <v>46</v>
      </c>
      <c r="V3160" s="555"/>
      <c r="W3160" s="110" t="s">
        <v>12165</v>
      </c>
      <c r="X3160" s="269"/>
      <c r="Y3160" s="110" t="s">
        <v>5978</v>
      </c>
      <c r="Z3160" s="110">
        <v>100</v>
      </c>
      <c r="AA3160" s="110" t="s">
        <v>5898</v>
      </c>
      <c r="AB3160" s="269"/>
      <c r="AC3160" s="269"/>
      <c r="AD3160" s="115" t="s">
        <v>18</v>
      </c>
      <c r="AE3160" s="271"/>
      <c r="AF3160" s="271"/>
      <c r="AG3160" s="115"/>
      <c r="AJ3160" s="1">
        <f t="shared" si="225"/>
        <v>0</v>
      </c>
      <c r="AK3160" s="1">
        <f t="shared" si="228"/>
        <v>0</v>
      </c>
    </row>
    <row r="3161" spans="1:37" ht="47.25" customHeight="1">
      <c r="A3161" s="179" t="s">
        <v>6868</v>
      </c>
      <c r="B3161" s="76" t="s">
        <v>19</v>
      </c>
      <c r="C3161" s="179"/>
      <c r="D3161" s="169">
        <v>42585</v>
      </c>
      <c r="E3161" s="251">
        <v>42585.854166666664</v>
      </c>
      <c r="F3161" s="169">
        <v>42585</v>
      </c>
      <c r="G3161" s="251">
        <v>42585.895833333336</v>
      </c>
      <c r="H3161" s="509">
        <f t="shared" si="230"/>
        <v>4.1666666671517305E-2</v>
      </c>
      <c r="I3161" s="179">
        <v>1</v>
      </c>
      <c r="J3161" s="115"/>
      <c r="K3161" s="115"/>
      <c r="L3161" s="339" t="s">
        <v>12</v>
      </c>
      <c r="M3161" s="83" t="s">
        <v>439</v>
      </c>
      <c r="N3161" s="179">
        <v>0.4</v>
      </c>
      <c r="O3161" s="280" t="s">
        <v>2</v>
      </c>
      <c r="P3161" s="83" t="s">
        <v>6946</v>
      </c>
      <c r="Q3161" s="115" t="s">
        <v>6947</v>
      </c>
      <c r="R3161" s="404"/>
      <c r="S3161" s="537"/>
      <c r="T3161" s="170"/>
      <c r="U3161" s="110" t="s">
        <v>46</v>
      </c>
      <c r="V3161" s="555"/>
      <c r="W3161" s="110" t="s">
        <v>12165</v>
      </c>
      <c r="X3161" s="269"/>
      <c r="Y3161" s="110" t="s">
        <v>5902</v>
      </c>
      <c r="Z3161" s="110">
        <v>100</v>
      </c>
      <c r="AA3161" s="111" t="s">
        <v>5903</v>
      </c>
      <c r="AB3161" s="269"/>
      <c r="AC3161" s="269"/>
      <c r="AD3161" s="115" t="s">
        <v>18</v>
      </c>
      <c r="AE3161" s="271"/>
      <c r="AF3161" s="271"/>
      <c r="AG3161" s="115"/>
      <c r="AJ3161" s="1">
        <f t="shared" si="225"/>
        <v>0</v>
      </c>
      <c r="AK3161" s="1">
        <f t="shared" si="228"/>
        <v>0</v>
      </c>
    </row>
    <row r="3162" spans="1:37" ht="126" customHeight="1">
      <c r="A3162" s="179" t="s">
        <v>6868</v>
      </c>
      <c r="B3162" s="76" t="s">
        <v>19</v>
      </c>
      <c r="C3162" s="179"/>
      <c r="D3162" s="169">
        <v>42585</v>
      </c>
      <c r="E3162" s="251">
        <v>42585.333333333336</v>
      </c>
      <c r="F3162" s="169">
        <v>42585</v>
      </c>
      <c r="G3162" s="251">
        <v>42585.5</v>
      </c>
      <c r="H3162" s="509">
        <f t="shared" si="230"/>
        <v>0.16666666666424135</v>
      </c>
      <c r="I3162" s="179">
        <v>2</v>
      </c>
      <c r="J3162" s="115"/>
      <c r="K3162" s="115"/>
      <c r="L3162" s="339" t="s">
        <v>12</v>
      </c>
      <c r="M3162" s="83" t="s">
        <v>439</v>
      </c>
      <c r="N3162" s="179">
        <v>0.4</v>
      </c>
      <c r="O3162" s="280" t="s">
        <v>2</v>
      </c>
      <c r="P3162" s="83" t="s">
        <v>6948</v>
      </c>
      <c r="Q3162" s="115" t="s">
        <v>6949</v>
      </c>
      <c r="R3162" s="404">
        <v>0.17399999999999999</v>
      </c>
      <c r="S3162" s="537"/>
      <c r="T3162" s="170">
        <f>R3162+S3162</f>
        <v>0.17399999999999999</v>
      </c>
      <c r="U3162" s="102" t="s">
        <v>46</v>
      </c>
      <c r="V3162" s="110"/>
      <c r="W3162" s="102" t="s">
        <v>12166</v>
      </c>
      <c r="X3162" s="269"/>
      <c r="Y3162" s="110" t="s">
        <v>5892</v>
      </c>
      <c r="Z3162" s="110">
        <v>100</v>
      </c>
      <c r="AA3162" s="110" t="s">
        <v>5931</v>
      </c>
      <c r="AB3162" s="573"/>
      <c r="AC3162" s="115"/>
      <c r="AD3162" s="115" t="s">
        <v>18</v>
      </c>
      <c r="AE3162" s="271"/>
      <c r="AF3162" s="271"/>
      <c r="AG3162" s="115"/>
      <c r="AJ3162" s="1">
        <f t="shared" si="225"/>
        <v>0</v>
      </c>
      <c r="AK3162" s="1">
        <f t="shared" si="228"/>
        <v>-0.17399999999999999</v>
      </c>
    </row>
    <row r="3163" spans="1:37" ht="110.25" customHeight="1">
      <c r="A3163" s="179" t="s">
        <v>6868</v>
      </c>
      <c r="B3163" s="76" t="s">
        <v>19</v>
      </c>
      <c r="C3163" s="179"/>
      <c r="D3163" s="169">
        <v>42585</v>
      </c>
      <c r="E3163" s="251">
        <v>42585.583333333336</v>
      </c>
      <c r="F3163" s="169">
        <v>42585</v>
      </c>
      <c r="G3163" s="251">
        <v>42585.604166666664</v>
      </c>
      <c r="H3163" s="509">
        <f t="shared" si="230"/>
        <v>2.0833333328482695E-2</v>
      </c>
      <c r="I3163" s="179">
        <v>5</v>
      </c>
      <c r="J3163" s="115"/>
      <c r="K3163" s="115"/>
      <c r="L3163" s="115" t="s">
        <v>4</v>
      </c>
      <c r="M3163" s="83" t="s">
        <v>6950</v>
      </c>
      <c r="N3163" s="83">
        <v>0.4</v>
      </c>
      <c r="O3163" s="83" t="s">
        <v>8</v>
      </c>
      <c r="P3163" s="83" t="s">
        <v>6951</v>
      </c>
      <c r="Q3163" s="115" t="s">
        <v>6952</v>
      </c>
      <c r="R3163" s="396">
        <v>0.13800000000000001</v>
      </c>
      <c r="S3163" s="396"/>
      <c r="T3163" s="170">
        <f>R3163+S3163</f>
        <v>0.13800000000000001</v>
      </c>
      <c r="U3163" s="283" t="s">
        <v>7</v>
      </c>
      <c r="V3163" s="110">
        <v>1979</v>
      </c>
      <c r="W3163" s="110" t="s">
        <v>5897</v>
      </c>
      <c r="X3163" s="269"/>
      <c r="Y3163" s="110" t="s">
        <v>5978</v>
      </c>
      <c r="Z3163" s="110">
        <v>100</v>
      </c>
      <c r="AA3163" s="111" t="s">
        <v>5931</v>
      </c>
      <c r="AB3163" s="269"/>
      <c r="AC3163" s="269"/>
      <c r="AD3163" s="115" t="s">
        <v>0</v>
      </c>
      <c r="AE3163" s="271"/>
      <c r="AF3163" s="269"/>
      <c r="AG3163" s="115"/>
      <c r="AJ3163" s="1">
        <f t="shared" si="225"/>
        <v>0</v>
      </c>
      <c r="AK3163" s="1">
        <f t="shared" si="228"/>
        <v>-0.13800000000000001</v>
      </c>
    </row>
    <row r="3164" spans="1:37" ht="47.25" customHeight="1">
      <c r="A3164" s="179" t="s">
        <v>6868</v>
      </c>
      <c r="B3164" s="76" t="s">
        <v>19</v>
      </c>
      <c r="C3164" s="76"/>
      <c r="D3164" s="169">
        <v>42585</v>
      </c>
      <c r="E3164" s="251">
        <v>42585.375</v>
      </c>
      <c r="F3164" s="169">
        <v>42585</v>
      </c>
      <c r="G3164" s="251">
        <v>42585.5</v>
      </c>
      <c r="H3164" s="509">
        <f t="shared" si="230"/>
        <v>0.125</v>
      </c>
      <c r="I3164" s="179">
        <v>1</v>
      </c>
      <c r="J3164" s="118"/>
      <c r="K3164" s="118"/>
      <c r="L3164" s="115" t="s">
        <v>4</v>
      </c>
      <c r="M3164" s="179" t="s">
        <v>6953</v>
      </c>
      <c r="N3164" s="179" t="s">
        <v>3</v>
      </c>
      <c r="O3164" s="283" t="s">
        <v>26</v>
      </c>
      <c r="P3164" s="285" t="s">
        <v>6954</v>
      </c>
      <c r="Q3164" s="115" t="s">
        <v>6955</v>
      </c>
      <c r="R3164" s="396">
        <v>0.48199999999999998</v>
      </c>
      <c r="S3164" s="396"/>
      <c r="T3164" s="170">
        <f>R3164+S3164</f>
        <v>0.48199999999999998</v>
      </c>
      <c r="U3164" s="110" t="s">
        <v>48</v>
      </c>
      <c r="V3164" s="110">
        <v>1983</v>
      </c>
      <c r="W3164" s="110"/>
      <c r="X3164" s="269"/>
      <c r="Y3164" s="110" t="s">
        <v>5889</v>
      </c>
      <c r="Z3164" s="110">
        <v>100</v>
      </c>
      <c r="AA3164" s="111" t="s">
        <v>12111</v>
      </c>
      <c r="AB3164" s="269"/>
      <c r="AC3164" s="269"/>
      <c r="AD3164" s="115" t="s">
        <v>18</v>
      </c>
      <c r="AE3164" s="271"/>
      <c r="AF3164" s="269"/>
      <c r="AG3164" s="269"/>
      <c r="AJ3164" s="1">
        <f t="shared" si="225"/>
        <v>0</v>
      </c>
      <c r="AK3164" s="1">
        <f t="shared" si="228"/>
        <v>-0.48199999999999998</v>
      </c>
    </row>
    <row r="3165" spans="1:37" ht="47.25" customHeight="1">
      <c r="A3165" s="179" t="s">
        <v>6868</v>
      </c>
      <c r="B3165" s="75" t="s">
        <v>19</v>
      </c>
      <c r="C3165" s="57" t="s">
        <v>19</v>
      </c>
      <c r="D3165" s="58">
        <v>42585</v>
      </c>
      <c r="E3165" s="73">
        <v>42585.753472222219</v>
      </c>
      <c r="F3165" s="58">
        <v>42585</v>
      </c>
      <c r="G3165" s="73">
        <v>42585.763888888891</v>
      </c>
      <c r="H3165" s="73">
        <v>1.0416666671517305E-2</v>
      </c>
      <c r="I3165" s="60">
        <v>27</v>
      </c>
      <c r="J3165" s="74"/>
      <c r="K3165" s="74"/>
      <c r="L3165" s="71" t="s">
        <v>4</v>
      </c>
      <c r="M3165" s="511" t="s">
        <v>12329</v>
      </c>
      <c r="N3165" s="60">
        <v>35</v>
      </c>
      <c r="O3165" s="429" t="s">
        <v>14</v>
      </c>
      <c r="P3165" s="830" t="s">
        <v>12329</v>
      </c>
      <c r="Q3165" s="71" t="s">
        <v>12330</v>
      </c>
      <c r="R3165" s="753">
        <v>3.0019999999999998</v>
      </c>
      <c r="S3165" s="753"/>
      <c r="T3165" s="167">
        <v>3.0019999999999998</v>
      </c>
      <c r="U3165" s="468"/>
      <c r="V3165" s="110"/>
      <c r="W3165" s="110"/>
      <c r="X3165" s="269"/>
      <c r="Y3165" s="110"/>
      <c r="Z3165" s="110"/>
      <c r="AA3165" s="110"/>
      <c r="AB3165" s="110"/>
      <c r="AC3165" s="111"/>
      <c r="AD3165" s="115" t="s">
        <v>25</v>
      </c>
      <c r="AE3165" s="474"/>
      <c r="AF3165" s="475"/>
      <c r="AG3165" s="115"/>
      <c r="AJ3165" s="1">
        <f t="shared" si="225"/>
        <v>0</v>
      </c>
      <c r="AK3165" s="1">
        <f t="shared" si="228"/>
        <v>-3.0019999999999998</v>
      </c>
    </row>
    <row r="3166" spans="1:37" ht="47.25" customHeight="1">
      <c r="A3166" s="179" t="s">
        <v>6868</v>
      </c>
      <c r="B3166" s="76" t="s">
        <v>19</v>
      </c>
      <c r="C3166" s="179"/>
      <c r="D3166" s="169">
        <v>42586</v>
      </c>
      <c r="E3166" s="251">
        <v>42586.333333333336</v>
      </c>
      <c r="F3166" s="169">
        <v>42586</v>
      </c>
      <c r="G3166" s="251">
        <v>42586.583333333336</v>
      </c>
      <c r="H3166" s="509">
        <f t="shared" ref="H3166:H3182" si="231">G3166-E3166</f>
        <v>0.25</v>
      </c>
      <c r="I3166" s="97">
        <v>1</v>
      </c>
      <c r="J3166" s="118"/>
      <c r="K3166" s="115"/>
      <c r="L3166" s="339" t="s">
        <v>12</v>
      </c>
      <c r="M3166" s="179" t="s">
        <v>439</v>
      </c>
      <c r="N3166" s="179">
        <v>0.4</v>
      </c>
      <c r="O3166" s="280" t="s">
        <v>2</v>
      </c>
      <c r="P3166" s="285" t="s">
        <v>8120</v>
      </c>
      <c r="Q3166" s="115" t="s">
        <v>8121</v>
      </c>
      <c r="R3166" s="396">
        <v>0.109</v>
      </c>
      <c r="S3166" s="396"/>
      <c r="T3166" s="170">
        <f>R3166+S3166</f>
        <v>0.109</v>
      </c>
      <c r="U3166" s="110" t="s">
        <v>46</v>
      </c>
      <c r="V3166" s="110"/>
      <c r="W3166" s="110" t="s">
        <v>5995</v>
      </c>
      <c r="X3166" s="269"/>
      <c r="Y3166" s="110" t="s">
        <v>5892</v>
      </c>
      <c r="Z3166" s="111">
        <v>100</v>
      </c>
      <c r="AA3166" s="110" t="s">
        <v>5931</v>
      </c>
      <c r="AB3166" s="269"/>
      <c r="AC3166" s="269"/>
      <c r="AD3166" s="115" t="s">
        <v>18</v>
      </c>
      <c r="AE3166" s="271"/>
      <c r="AF3166" s="269"/>
      <c r="AG3166" s="115"/>
      <c r="AJ3166" s="1">
        <f t="shared" si="225"/>
        <v>0</v>
      </c>
      <c r="AK3166" s="1">
        <f t="shared" si="228"/>
        <v>-0.109</v>
      </c>
    </row>
    <row r="3167" spans="1:37" ht="78.75" customHeight="1">
      <c r="A3167" s="179" t="s">
        <v>6868</v>
      </c>
      <c r="B3167" s="76" t="s">
        <v>19</v>
      </c>
      <c r="C3167" s="179"/>
      <c r="D3167" s="169">
        <v>42586</v>
      </c>
      <c r="E3167" s="251">
        <v>42586.875</v>
      </c>
      <c r="F3167" s="169">
        <v>42587</v>
      </c>
      <c r="G3167" s="251">
        <v>42587.354166666664</v>
      </c>
      <c r="H3167" s="509">
        <f t="shared" si="231"/>
        <v>0.47916666666424135</v>
      </c>
      <c r="I3167" s="179">
        <v>1</v>
      </c>
      <c r="J3167" s="118"/>
      <c r="K3167" s="115"/>
      <c r="L3167" s="339" t="s">
        <v>12</v>
      </c>
      <c r="M3167" s="83" t="s">
        <v>561</v>
      </c>
      <c r="N3167" s="179">
        <v>0.4</v>
      </c>
      <c r="O3167" s="280" t="s">
        <v>2</v>
      </c>
      <c r="P3167" s="179" t="s">
        <v>8122</v>
      </c>
      <c r="Q3167" s="115" t="s">
        <v>8123</v>
      </c>
      <c r="R3167" s="396">
        <f>1.13+0.051</f>
        <v>1.1809999999999998</v>
      </c>
      <c r="S3167" s="396"/>
      <c r="T3167" s="170">
        <f>R3167+S3167</f>
        <v>1.1809999999999998</v>
      </c>
      <c r="U3167" s="118"/>
      <c r="V3167" s="110"/>
      <c r="W3167" s="102"/>
      <c r="X3167" s="269"/>
      <c r="Y3167" s="110" t="s">
        <v>5888</v>
      </c>
      <c r="Z3167" s="111">
        <v>100</v>
      </c>
      <c r="AA3167" s="110" t="s">
        <v>5903</v>
      </c>
      <c r="AB3167" s="471"/>
      <c r="AC3167" s="269"/>
      <c r="AD3167" s="115" t="s">
        <v>18</v>
      </c>
      <c r="AE3167" s="474"/>
      <c r="AF3167" s="475"/>
      <c r="AG3167" s="115" t="s">
        <v>4726</v>
      </c>
      <c r="AJ3167" s="1">
        <f t="shared" si="225"/>
        <v>0</v>
      </c>
      <c r="AK3167" s="1">
        <f t="shared" si="228"/>
        <v>-1.1809999999999998</v>
      </c>
    </row>
    <row r="3168" spans="1:37" ht="157.5" customHeight="1">
      <c r="A3168" s="179" t="s">
        <v>6868</v>
      </c>
      <c r="B3168" s="76" t="s">
        <v>19</v>
      </c>
      <c r="C3168" s="76"/>
      <c r="D3168" s="169">
        <v>42586</v>
      </c>
      <c r="E3168" s="251">
        <v>42586.496527777781</v>
      </c>
      <c r="F3168" s="169">
        <v>42586</v>
      </c>
      <c r="G3168" s="251">
        <v>42586.587500000001</v>
      </c>
      <c r="H3168" s="509">
        <f t="shared" si="231"/>
        <v>9.0972222220443655E-2</v>
      </c>
      <c r="I3168" s="97">
        <v>48</v>
      </c>
      <c r="J3168" s="118"/>
      <c r="K3168" s="118"/>
      <c r="L3168" s="280" t="s">
        <v>4</v>
      </c>
      <c r="M3168" s="179" t="s">
        <v>8124</v>
      </c>
      <c r="N3168" s="179">
        <v>35</v>
      </c>
      <c r="O3168" s="179" t="s">
        <v>8</v>
      </c>
      <c r="P3168" s="285" t="s">
        <v>8125</v>
      </c>
      <c r="Q3168" s="208" t="s">
        <v>8126</v>
      </c>
      <c r="R3168" s="396">
        <v>42.021999999999998</v>
      </c>
      <c r="S3168" s="396"/>
      <c r="T3168" s="170">
        <f>R3168+S3168</f>
        <v>42.021999999999998</v>
      </c>
      <c r="U3168" s="110" t="s">
        <v>7</v>
      </c>
      <c r="V3168" s="110">
        <v>1979</v>
      </c>
      <c r="W3168" s="110" t="s">
        <v>2737</v>
      </c>
      <c r="X3168" s="269"/>
      <c r="Y3168" s="110" t="s">
        <v>5951</v>
      </c>
      <c r="Z3168" s="111">
        <v>100</v>
      </c>
      <c r="AA3168" s="110" t="s">
        <v>5903</v>
      </c>
      <c r="AB3168" s="269"/>
      <c r="AC3168" s="269"/>
      <c r="AD3168" s="115" t="s">
        <v>0</v>
      </c>
      <c r="AE3168" s="271"/>
      <c r="AF3168" s="269"/>
      <c r="AG3168" s="115"/>
      <c r="AJ3168" s="1">
        <f t="shared" si="225"/>
        <v>0</v>
      </c>
      <c r="AK3168" s="1">
        <f t="shared" si="228"/>
        <v>-42.021999999999998</v>
      </c>
    </row>
    <row r="3169" spans="1:37" ht="157.5" customHeight="1">
      <c r="A3169" s="179" t="s">
        <v>6868</v>
      </c>
      <c r="B3169" s="76" t="s">
        <v>19</v>
      </c>
      <c r="C3169" s="179"/>
      <c r="D3169" s="169">
        <v>42588</v>
      </c>
      <c r="E3169" s="251">
        <v>42588.625</v>
      </c>
      <c r="F3169" s="169">
        <v>42588</v>
      </c>
      <c r="G3169" s="251">
        <v>42588.694444444445</v>
      </c>
      <c r="H3169" s="509">
        <f t="shared" si="231"/>
        <v>6.9444444445252884E-2</v>
      </c>
      <c r="I3169" s="179">
        <v>6</v>
      </c>
      <c r="J3169" s="115"/>
      <c r="K3169" s="115"/>
      <c r="L3169" s="280" t="s">
        <v>4</v>
      </c>
      <c r="M3169" s="83" t="s">
        <v>7068</v>
      </c>
      <c r="N3169" s="179" t="s">
        <v>3</v>
      </c>
      <c r="O3169" s="280" t="s">
        <v>49</v>
      </c>
      <c r="P3169" s="83" t="s">
        <v>7069</v>
      </c>
      <c r="Q3169" s="208" t="s">
        <v>8127</v>
      </c>
      <c r="R3169" s="396">
        <v>4.9610000000000003</v>
      </c>
      <c r="S3169" s="396"/>
      <c r="T3169" s="170">
        <f>R3169+S3169</f>
        <v>4.9610000000000003</v>
      </c>
      <c r="U3169" s="295" t="s">
        <v>48</v>
      </c>
      <c r="V3169" s="110">
        <v>1978</v>
      </c>
      <c r="W3169" s="110"/>
      <c r="X3169" s="560"/>
      <c r="Y3169" s="110" t="s">
        <v>5889</v>
      </c>
      <c r="Z3169" s="110">
        <v>100</v>
      </c>
      <c r="AA3169" s="110">
        <v>2017</v>
      </c>
      <c r="AB3169" s="269"/>
      <c r="AC3169" s="560"/>
      <c r="AD3169" s="115" t="s">
        <v>0</v>
      </c>
      <c r="AE3169" s="560"/>
      <c r="AF3169" s="560"/>
      <c r="AG3169" s="115"/>
      <c r="AJ3169" s="1">
        <f t="shared" si="225"/>
        <v>0</v>
      </c>
      <c r="AK3169" s="1">
        <f t="shared" si="228"/>
        <v>-4.9610000000000003</v>
      </c>
    </row>
    <row r="3170" spans="1:37" ht="78.75" customHeight="1">
      <c r="A3170" s="179" t="s">
        <v>6868</v>
      </c>
      <c r="B3170" s="76" t="s">
        <v>19</v>
      </c>
      <c r="C3170" s="179"/>
      <c r="D3170" s="169">
        <v>42589</v>
      </c>
      <c r="E3170" s="251">
        <v>42589.583333333336</v>
      </c>
      <c r="F3170" s="169">
        <v>42589</v>
      </c>
      <c r="G3170" s="251">
        <v>42589.666666666664</v>
      </c>
      <c r="H3170" s="509">
        <f t="shared" si="231"/>
        <v>8.3333333328482695E-2</v>
      </c>
      <c r="I3170" s="179">
        <v>1</v>
      </c>
      <c r="J3170" s="115"/>
      <c r="K3170" s="115"/>
      <c r="L3170" s="339" t="s">
        <v>12</v>
      </c>
      <c r="M3170" s="83" t="s">
        <v>439</v>
      </c>
      <c r="N3170" s="179">
        <v>0.4</v>
      </c>
      <c r="O3170" s="280" t="s">
        <v>2</v>
      </c>
      <c r="P3170" s="83" t="s">
        <v>6573</v>
      </c>
      <c r="Q3170" s="115" t="s">
        <v>8128</v>
      </c>
      <c r="R3170" s="396"/>
      <c r="S3170" s="396"/>
      <c r="T3170" s="170"/>
      <c r="U3170" s="295" t="s">
        <v>46</v>
      </c>
      <c r="V3170" s="295"/>
      <c r="W3170" s="110" t="s">
        <v>12132</v>
      </c>
      <c r="X3170" s="269"/>
      <c r="Y3170" s="363" t="s">
        <v>5978</v>
      </c>
      <c r="Z3170" s="110">
        <v>100</v>
      </c>
      <c r="AA3170" s="363" t="s">
        <v>5898</v>
      </c>
      <c r="AB3170" s="269"/>
      <c r="AC3170" s="269"/>
      <c r="AD3170" s="115" t="s">
        <v>18</v>
      </c>
      <c r="AE3170" s="474"/>
      <c r="AF3170" s="475"/>
      <c r="AG3170" s="115"/>
      <c r="AJ3170" s="1">
        <f t="shared" si="225"/>
        <v>0</v>
      </c>
      <c r="AK3170" s="1">
        <f t="shared" si="228"/>
        <v>0</v>
      </c>
    </row>
    <row r="3171" spans="1:37" ht="173.25" customHeight="1">
      <c r="A3171" s="179" t="s">
        <v>6868</v>
      </c>
      <c r="B3171" s="76" t="s">
        <v>19</v>
      </c>
      <c r="C3171" s="179"/>
      <c r="D3171" s="169">
        <v>42589</v>
      </c>
      <c r="E3171" s="251">
        <v>42589.694444444445</v>
      </c>
      <c r="F3171" s="169">
        <v>42589</v>
      </c>
      <c r="G3171" s="251">
        <v>42589.722222222219</v>
      </c>
      <c r="H3171" s="509">
        <f t="shared" si="231"/>
        <v>2.7777777773735579E-2</v>
      </c>
      <c r="I3171" s="179">
        <v>1</v>
      </c>
      <c r="J3171" s="115"/>
      <c r="K3171" s="115"/>
      <c r="L3171" s="339" t="s">
        <v>12</v>
      </c>
      <c r="M3171" s="83" t="s">
        <v>439</v>
      </c>
      <c r="N3171" s="179">
        <v>0.4</v>
      </c>
      <c r="O3171" s="280" t="s">
        <v>2</v>
      </c>
      <c r="P3171" s="83" t="s">
        <v>6573</v>
      </c>
      <c r="Q3171" s="115" t="s">
        <v>8129</v>
      </c>
      <c r="R3171" s="396"/>
      <c r="S3171" s="396"/>
      <c r="T3171" s="170"/>
      <c r="U3171" s="110" t="s">
        <v>48</v>
      </c>
      <c r="V3171" s="295"/>
      <c r="W3171" s="110"/>
      <c r="X3171" s="269"/>
      <c r="Y3171" s="363" t="s">
        <v>5978</v>
      </c>
      <c r="Z3171" s="110">
        <v>100</v>
      </c>
      <c r="AA3171" s="363" t="s">
        <v>5898</v>
      </c>
      <c r="AB3171" s="269"/>
      <c r="AC3171" s="473"/>
      <c r="AD3171" s="115" t="s">
        <v>18</v>
      </c>
      <c r="AE3171" s="474"/>
      <c r="AF3171" s="475"/>
      <c r="AG3171" s="115"/>
      <c r="AJ3171" s="1">
        <f t="shared" si="225"/>
        <v>0</v>
      </c>
      <c r="AK3171" s="1">
        <f t="shared" si="228"/>
        <v>0</v>
      </c>
    </row>
    <row r="3172" spans="1:37" ht="94.5" customHeight="1">
      <c r="A3172" s="179" t="s">
        <v>6868</v>
      </c>
      <c r="B3172" s="76" t="s">
        <v>19</v>
      </c>
      <c r="C3172" s="179"/>
      <c r="D3172" s="169">
        <v>42590</v>
      </c>
      <c r="E3172" s="251">
        <v>42590.395833333336</v>
      </c>
      <c r="F3172" s="169">
        <v>42590</v>
      </c>
      <c r="G3172" s="251">
        <v>42590.6875</v>
      </c>
      <c r="H3172" s="509">
        <f t="shared" si="231"/>
        <v>0.29166666666424135</v>
      </c>
      <c r="I3172" s="179">
        <v>1</v>
      </c>
      <c r="J3172" s="115"/>
      <c r="K3172" s="115"/>
      <c r="L3172" s="339" t="s">
        <v>12</v>
      </c>
      <c r="M3172" s="83" t="s">
        <v>561</v>
      </c>
      <c r="N3172" s="179">
        <v>0.4</v>
      </c>
      <c r="O3172" s="280" t="s">
        <v>2</v>
      </c>
      <c r="P3172" s="83" t="s">
        <v>8130</v>
      </c>
      <c r="Q3172" s="115" t="s">
        <v>8131</v>
      </c>
      <c r="R3172" s="396">
        <v>0.08</v>
      </c>
      <c r="S3172" s="396"/>
      <c r="T3172" s="170">
        <f>R3172+S3172</f>
        <v>0.08</v>
      </c>
      <c r="U3172" s="269"/>
      <c r="V3172" s="110"/>
      <c r="W3172" s="110" t="s">
        <v>5984</v>
      </c>
      <c r="X3172" s="269"/>
      <c r="Y3172" s="110" t="s">
        <v>5892</v>
      </c>
      <c r="Z3172" s="110">
        <v>100</v>
      </c>
      <c r="AA3172" s="363" t="s">
        <v>5931</v>
      </c>
      <c r="AB3172" s="269"/>
      <c r="AC3172" s="269"/>
      <c r="AD3172" s="115" t="s">
        <v>18</v>
      </c>
      <c r="AE3172" s="474"/>
      <c r="AF3172" s="475"/>
      <c r="AG3172" s="115"/>
      <c r="AJ3172" s="1">
        <f t="shared" si="225"/>
        <v>0</v>
      </c>
      <c r="AK3172" s="1">
        <f t="shared" si="228"/>
        <v>-0.08</v>
      </c>
    </row>
    <row r="3173" spans="1:37" ht="31.5" customHeight="1">
      <c r="A3173" s="179" t="s">
        <v>6868</v>
      </c>
      <c r="B3173" s="76" t="s">
        <v>19</v>
      </c>
      <c r="C3173" s="179"/>
      <c r="D3173" s="169">
        <v>42590</v>
      </c>
      <c r="E3173" s="251">
        <v>42590.402777777781</v>
      </c>
      <c r="F3173" s="169">
        <v>42591</v>
      </c>
      <c r="G3173" s="251">
        <v>42591.15625</v>
      </c>
      <c r="H3173" s="509">
        <f t="shared" si="231"/>
        <v>0.75347222221898846</v>
      </c>
      <c r="I3173" s="76">
        <v>1</v>
      </c>
      <c r="J3173" s="66"/>
      <c r="K3173" s="66"/>
      <c r="L3173" s="115" t="s">
        <v>12</v>
      </c>
      <c r="M3173" s="403" t="s">
        <v>561</v>
      </c>
      <c r="N3173" s="83">
        <v>0.4</v>
      </c>
      <c r="O3173" s="83" t="s">
        <v>2</v>
      </c>
      <c r="P3173" s="403" t="s">
        <v>5606</v>
      </c>
      <c r="Q3173" s="66" t="s">
        <v>8132</v>
      </c>
      <c r="R3173" s="396">
        <v>0.442</v>
      </c>
      <c r="S3173" s="396"/>
      <c r="T3173" s="170">
        <f>R3173+S3173</f>
        <v>0.442</v>
      </c>
      <c r="U3173" s="456"/>
      <c r="V3173" s="110"/>
      <c r="W3173" s="110" t="s">
        <v>5984</v>
      </c>
      <c r="X3173" s="269"/>
      <c r="Y3173" s="110" t="s">
        <v>5889</v>
      </c>
      <c r="Z3173" s="110">
        <v>100</v>
      </c>
      <c r="AA3173" s="111" t="s">
        <v>12111</v>
      </c>
      <c r="AB3173" s="269"/>
      <c r="AC3173" s="269"/>
      <c r="AD3173" s="115" t="s">
        <v>18</v>
      </c>
      <c r="AE3173" s="271"/>
      <c r="AF3173" s="269"/>
      <c r="AG3173" s="115" t="s">
        <v>4726</v>
      </c>
      <c r="AJ3173" s="1">
        <f t="shared" si="225"/>
        <v>0</v>
      </c>
      <c r="AK3173" s="1">
        <f t="shared" si="228"/>
        <v>-0.442</v>
      </c>
    </row>
    <row r="3174" spans="1:37" ht="110.25" customHeight="1">
      <c r="A3174" s="179" t="s">
        <v>6868</v>
      </c>
      <c r="B3174" s="76" t="s">
        <v>19</v>
      </c>
      <c r="C3174" s="179"/>
      <c r="D3174" s="169">
        <v>42590</v>
      </c>
      <c r="E3174" s="251">
        <v>42590.770833333336</v>
      </c>
      <c r="F3174" s="169">
        <v>42590</v>
      </c>
      <c r="G3174" s="251">
        <v>42590.798611111109</v>
      </c>
      <c r="H3174" s="509">
        <f t="shared" si="231"/>
        <v>2.7777777773735579E-2</v>
      </c>
      <c r="I3174" s="179">
        <v>3</v>
      </c>
      <c r="J3174" s="115"/>
      <c r="K3174" s="115"/>
      <c r="L3174" s="339" t="s">
        <v>4</v>
      </c>
      <c r="M3174" s="83" t="s">
        <v>8133</v>
      </c>
      <c r="N3174" s="179" t="s">
        <v>3</v>
      </c>
      <c r="O3174" s="280" t="s">
        <v>49</v>
      </c>
      <c r="P3174" s="83" t="s">
        <v>8134</v>
      </c>
      <c r="Q3174" s="115" t="s">
        <v>8135</v>
      </c>
      <c r="R3174" s="396"/>
      <c r="S3174" s="396"/>
      <c r="T3174" s="170"/>
      <c r="U3174" s="295" t="s">
        <v>48</v>
      </c>
      <c r="V3174" s="110"/>
      <c r="W3174" s="110"/>
      <c r="X3174" s="269"/>
      <c r="Y3174" s="110" t="s">
        <v>5902</v>
      </c>
      <c r="Z3174" s="110">
        <v>100</v>
      </c>
      <c r="AA3174" s="363" t="s">
        <v>5931</v>
      </c>
      <c r="AB3174" s="269"/>
      <c r="AC3174" s="269"/>
      <c r="AD3174" s="115" t="s">
        <v>18</v>
      </c>
      <c r="AE3174" s="271"/>
      <c r="AF3174" s="271"/>
      <c r="AG3174" s="115"/>
      <c r="AJ3174" s="1">
        <f t="shared" si="225"/>
        <v>0</v>
      </c>
      <c r="AK3174" s="1">
        <f t="shared" ref="AK3174:AK3183" si="232">AJ3174-T3174</f>
        <v>0</v>
      </c>
    </row>
    <row r="3175" spans="1:37" ht="31.5" customHeight="1">
      <c r="A3175" s="179" t="s">
        <v>6868</v>
      </c>
      <c r="B3175" s="76" t="s">
        <v>19</v>
      </c>
      <c r="C3175" s="179"/>
      <c r="D3175" s="169">
        <v>42590</v>
      </c>
      <c r="E3175" s="251">
        <v>42590.833333333336</v>
      </c>
      <c r="F3175" s="169">
        <v>42591</v>
      </c>
      <c r="G3175" s="251">
        <v>42591.642361111109</v>
      </c>
      <c r="H3175" s="509">
        <f t="shared" si="231"/>
        <v>0.80902777777373558</v>
      </c>
      <c r="I3175" s="76">
        <v>1</v>
      </c>
      <c r="J3175" s="66"/>
      <c r="K3175" s="66"/>
      <c r="L3175" s="115" t="s">
        <v>12</v>
      </c>
      <c r="M3175" s="403" t="s">
        <v>561</v>
      </c>
      <c r="N3175" s="83">
        <v>0.4</v>
      </c>
      <c r="O3175" s="83" t="s">
        <v>2</v>
      </c>
      <c r="P3175" s="403" t="s">
        <v>8136</v>
      </c>
      <c r="Q3175" s="66" t="s">
        <v>8137</v>
      </c>
      <c r="R3175" s="396">
        <f>0.242+0.149</f>
        <v>0.39100000000000001</v>
      </c>
      <c r="S3175" s="396"/>
      <c r="T3175" s="170">
        <f>R3175+S3175</f>
        <v>0.39100000000000001</v>
      </c>
      <c r="U3175" s="456"/>
      <c r="V3175" s="110"/>
      <c r="W3175" s="110" t="s">
        <v>5984</v>
      </c>
      <c r="X3175" s="269"/>
      <c r="Y3175" s="110" t="s">
        <v>5889</v>
      </c>
      <c r="Z3175" s="110">
        <v>100</v>
      </c>
      <c r="AA3175" s="111" t="s">
        <v>12111</v>
      </c>
      <c r="AB3175" s="269"/>
      <c r="AC3175" s="269"/>
      <c r="AD3175" s="115" t="s">
        <v>18</v>
      </c>
      <c r="AE3175" s="271"/>
      <c r="AF3175" s="269"/>
      <c r="AG3175" s="115" t="s">
        <v>4726</v>
      </c>
      <c r="AJ3175" s="1">
        <f t="shared" si="225"/>
        <v>0</v>
      </c>
      <c r="AK3175" s="1">
        <f t="shared" si="232"/>
        <v>-0.39100000000000001</v>
      </c>
    </row>
    <row r="3176" spans="1:37" ht="78.75" customHeight="1">
      <c r="A3176" s="179" t="s">
        <v>6868</v>
      </c>
      <c r="B3176" s="76" t="s">
        <v>19</v>
      </c>
      <c r="C3176" s="179"/>
      <c r="D3176" s="169">
        <v>42591</v>
      </c>
      <c r="E3176" s="496">
        <v>42591.395833333336</v>
      </c>
      <c r="F3176" s="169">
        <v>42591</v>
      </c>
      <c r="G3176" s="496">
        <v>42591.677083333336</v>
      </c>
      <c r="H3176" s="509">
        <f t="shared" si="231"/>
        <v>0.28125</v>
      </c>
      <c r="I3176" s="179">
        <v>1</v>
      </c>
      <c r="J3176" s="115"/>
      <c r="K3176" s="115"/>
      <c r="L3176" s="339" t="s">
        <v>12</v>
      </c>
      <c r="M3176" s="83" t="s">
        <v>561</v>
      </c>
      <c r="N3176" s="179">
        <v>0.4</v>
      </c>
      <c r="O3176" s="280" t="s">
        <v>2</v>
      </c>
      <c r="P3176" s="83" t="s">
        <v>8138</v>
      </c>
      <c r="Q3176" s="115" t="s">
        <v>8139</v>
      </c>
      <c r="R3176" s="396"/>
      <c r="S3176" s="396"/>
      <c r="T3176" s="170"/>
      <c r="U3176" s="118"/>
      <c r="V3176" s="110"/>
      <c r="W3176" s="102" t="s">
        <v>5984</v>
      </c>
      <c r="X3176" s="269"/>
      <c r="Y3176" s="363" t="s">
        <v>5978</v>
      </c>
      <c r="Z3176" s="110">
        <v>100</v>
      </c>
      <c r="AA3176" s="363" t="s">
        <v>5931</v>
      </c>
      <c r="AB3176" s="269"/>
      <c r="AC3176" s="269"/>
      <c r="AD3176" s="115" t="s">
        <v>18</v>
      </c>
      <c r="AE3176" s="115"/>
      <c r="AF3176" s="475"/>
      <c r="AG3176" s="115"/>
      <c r="AJ3176" s="1">
        <f t="shared" si="225"/>
        <v>0</v>
      </c>
      <c r="AK3176" s="1">
        <f t="shared" si="232"/>
        <v>0</v>
      </c>
    </row>
    <row r="3177" spans="1:37" ht="94.5" customHeight="1">
      <c r="A3177" s="179" t="s">
        <v>6868</v>
      </c>
      <c r="B3177" s="76" t="s">
        <v>19</v>
      </c>
      <c r="C3177" s="76"/>
      <c r="D3177" s="169">
        <v>42591</v>
      </c>
      <c r="E3177" s="251">
        <v>42591.625</v>
      </c>
      <c r="F3177" s="169">
        <v>42593</v>
      </c>
      <c r="G3177" s="251">
        <v>42593.690972222219</v>
      </c>
      <c r="H3177" s="509">
        <f t="shared" si="231"/>
        <v>2.0659722222189885</v>
      </c>
      <c r="I3177" s="179">
        <v>1</v>
      </c>
      <c r="J3177" s="118"/>
      <c r="K3177" s="118"/>
      <c r="L3177" s="115" t="s">
        <v>12</v>
      </c>
      <c r="M3177" s="179" t="s">
        <v>561</v>
      </c>
      <c r="N3177" s="179">
        <v>0.4</v>
      </c>
      <c r="O3177" s="283" t="s">
        <v>2</v>
      </c>
      <c r="P3177" s="285" t="s">
        <v>8140</v>
      </c>
      <c r="Q3177" s="115" t="s">
        <v>8139</v>
      </c>
      <c r="R3177" s="396">
        <f>0.228+0.322+0.115</f>
        <v>0.66500000000000004</v>
      </c>
      <c r="S3177" s="396"/>
      <c r="T3177" s="170">
        <f>R3177+S3177</f>
        <v>0.66500000000000004</v>
      </c>
      <c r="U3177" s="269"/>
      <c r="V3177" s="110"/>
      <c r="W3177" s="110" t="s">
        <v>5984</v>
      </c>
      <c r="X3177" s="269"/>
      <c r="Y3177" s="110" t="s">
        <v>5902</v>
      </c>
      <c r="Z3177" s="110">
        <v>100</v>
      </c>
      <c r="AA3177" s="111" t="s">
        <v>5903</v>
      </c>
      <c r="AB3177" s="269"/>
      <c r="AC3177" s="269"/>
      <c r="AD3177" s="115" t="s">
        <v>18</v>
      </c>
      <c r="AE3177" s="271"/>
      <c r="AF3177" s="269"/>
      <c r="AG3177" s="269" t="s">
        <v>4726</v>
      </c>
      <c r="AJ3177" s="1">
        <f t="shared" si="225"/>
        <v>0</v>
      </c>
      <c r="AK3177" s="1">
        <f t="shared" si="232"/>
        <v>-0.66500000000000004</v>
      </c>
    </row>
    <row r="3178" spans="1:37" ht="126" customHeight="1">
      <c r="A3178" s="179" t="s">
        <v>6868</v>
      </c>
      <c r="B3178" s="76" t="s">
        <v>19</v>
      </c>
      <c r="C3178" s="179"/>
      <c r="D3178" s="169">
        <v>42591</v>
      </c>
      <c r="E3178" s="176">
        <v>42591.625</v>
      </c>
      <c r="F3178" s="169">
        <v>42592</v>
      </c>
      <c r="G3178" s="176">
        <v>42592.625</v>
      </c>
      <c r="H3178" s="509">
        <f t="shared" si="231"/>
        <v>1</v>
      </c>
      <c r="I3178" s="179">
        <v>1</v>
      </c>
      <c r="J3178" s="115"/>
      <c r="K3178" s="115"/>
      <c r="L3178" s="339" t="s">
        <v>12</v>
      </c>
      <c r="M3178" s="83" t="s">
        <v>561</v>
      </c>
      <c r="N3178" s="179">
        <v>0.4</v>
      </c>
      <c r="O3178" s="280" t="s">
        <v>2</v>
      </c>
      <c r="P3178" s="83" t="s">
        <v>8141</v>
      </c>
      <c r="Q3178" s="115" t="s">
        <v>8142</v>
      </c>
      <c r="R3178" s="396">
        <f>0.235+0.097</f>
        <v>0.33199999999999996</v>
      </c>
      <c r="S3178" s="396"/>
      <c r="T3178" s="170">
        <f>R3178+S3178</f>
        <v>0.33199999999999996</v>
      </c>
      <c r="U3178" s="468"/>
      <c r="V3178" s="110"/>
      <c r="W3178" s="295" t="s">
        <v>5970</v>
      </c>
      <c r="X3178" s="269"/>
      <c r="Y3178" s="110" t="s">
        <v>5892</v>
      </c>
      <c r="Z3178" s="110">
        <v>100</v>
      </c>
      <c r="AA3178" s="363" t="s">
        <v>5931</v>
      </c>
      <c r="AB3178" s="269"/>
      <c r="AC3178" s="269"/>
      <c r="AD3178" s="115" t="s">
        <v>18</v>
      </c>
      <c r="AE3178" s="271"/>
      <c r="AF3178" s="271"/>
      <c r="AG3178" s="115" t="s">
        <v>4726</v>
      </c>
      <c r="AJ3178" s="1">
        <f t="shared" si="225"/>
        <v>0</v>
      </c>
      <c r="AK3178" s="1">
        <f t="shared" si="232"/>
        <v>-0.33199999999999996</v>
      </c>
    </row>
    <row r="3179" spans="1:37" ht="15.75" customHeight="1">
      <c r="A3179" s="179" t="s">
        <v>6868</v>
      </c>
      <c r="B3179" s="76" t="s">
        <v>19</v>
      </c>
      <c r="C3179" s="179"/>
      <c r="D3179" s="169">
        <v>42592</v>
      </c>
      <c r="E3179" s="176">
        <v>42592.145833333336</v>
      </c>
      <c r="F3179" s="169">
        <v>42592</v>
      </c>
      <c r="G3179" s="176">
        <v>42592.229166666664</v>
      </c>
      <c r="H3179" s="509">
        <f t="shared" si="231"/>
        <v>8.3333333328482695E-2</v>
      </c>
      <c r="I3179" s="218">
        <v>1</v>
      </c>
      <c r="J3179" s="115"/>
      <c r="K3179" s="115"/>
      <c r="L3179" s="339" t="s">
        <v>12</v>
      </c>
      <c r="M3179" s="393" t="s">
        <v>439</v>
      </c>
      <c r="N3179" s="179">
        <v>0.4</v>
      </c>
      <c r="O3179" s="280" t="s">
        <v>2</v>
      </c>
      <c r="P3179" s="393" t="s">
        <v>6573</v>
      </c>
      <c r="Q3179" s="115" t="s">
        <v>8143</v>
      </c>
      <c r="R3179" s="396"/>
      <c r="S3179" s="396"/>
      <c r="T3179" s="170"/>
      <c r="U3179" s="110" t="s">
        <v>46</v>
      </c>
      <c r="V3179" s="110"/>
      <c r="W3179" s="110" t="s">
        <v>12132</v>
      </c>
      <c r="X3179" s="269"/>
      <c r="Y3179" s="363" t="s">
        <v>5978</v>
      </c>
      <c r="Z3179" s="111">
        <v>100</v>
      </c>
      <c r="AA3179" s="363" t="s">
        <v>5898</v>
      </c>
      <c r="AB3179" s="269"/>
      <c r="AC3179" s="269"/>
      <c r="AD3179" s="115" t="s">
        <v>18</v>
      </c>
      <c r="AE3179" s="474"/>
      <c r="AF3179" s="475"/>
      <c r="AG3179" s="115"/>
      <c r="AJ3179" s="1">
        <f t="shared" si="225"/>
        <v>0</v>
      </c>
      <c r="AK3179" s="1">
        <f t="shared" si="232"/>
        <v>0</v>
      </c>
    </row>
    <row r="3180" spans="1:37" ht="15.75" customHeight="1">
      <c r="A3180" s="179" t="s">
        <v>6868</v>
      </c>
      <c r="B3180" s="76" t="s">
        <v>19</v>
      </c>
      <c r="C3180" s="179"/>
      <c r="D3180" s="169">
        <v>42592</v>
      </c>
      <c r="E3180" s="176">
        <v>42592.015277777777</v>
      </c>
      <c r="F3180" s="169">
        <v>42592</v>
      </c>
      <c r="G3180" s="176">
        <v>42592.145833333336</v>
      </c>
      <c r="H3180" s="509">
        <f t="shared" si="231"/>
        <v>0.13055555555911269</v>
      </c>
      <c r="I3180" s="97">
        <v>241</v>
      </c>
      <c r="J3180" s="118"/>
      <c r="K3180" s="118"/>
      <c r="L3180" s="179" t="s">
        <v>17</v>
      </c>
      <c r="M3180" s="285" t="s">
        <v>8144</v>
      </c>
      <c r="N3180" s="179">
        <v>35</v>
      </c>
      <c r="O3180" s="83" t="s">
        <v>8</v>
      </c>
      <c r="P3180" s="285" t="s">
        <v>8144</v>
      </c>
      <c r="Q3180" s="443" t="s">
        <v>8145</v>
      </c>
      <c r="R3180" s="396"/>
      <c r="S3180" s="396">
        <v>25.44</v>
      </c>
      <c r="T3180" s="170">
        <f>R3180+S3180</f>
        <v>25.44</v>
      </c>
      <c r="U3180" s="269"/>
      <c r="V3180" s="110"/>
      <c r="W3180" s="110"/>
      <c r="X3180" s="269"/>
      <c r="Y3180" s="110"/>
      <c r="Z3180" s="111"/>
      <c r="AA3180" s="110"/>
      <c r="AB3180" s="269"/>
      <c r="AC3180" s="269"/>
      <c r="AD3180" s="115" t="s">
        <v>38</v>
      </c>
      <c r="AE3180" s="271"/>
      <c r="AF3180" s="269"/>
      <c r="AG3180" s="115"/>
      <c r="AJ3180" s="1">
        <f t="shared" si="225"/>
        <v>0</v>
      </c>
      <c r="AK3180" s="1">
        <f t="shared" si="232"/>
        <v>-25.44</v>
      </c>
    </row>
    <row r="3181" spans="1:37" ht="31.5" customHeight="1">
      <c r="A3181" s="179" t="s">
        <v>6868</v>
      </c>
      <c r="B3181" s="76" t="s">
        <v>19</v>
      </c>
      <c r="C3181" s="179"/>
      <c r="D3181" s="169">
        <v>42592</v>
      </c>
      <c r="E3181" s="496">
        <v>42592.145833333336</v>
      </c>
      <c r="F3181" s="169">
        <v>42592</v>
      </c>
      <c r="G3181" s="496">
        <v>42592.208333333336</v>
      </c>
      <c r="H3181" s="509">
        <f t="shared" si="231"/>
        <v>6.25E-2</v>
      </c>
      <c r="I3181" s="179">
        <v>8</v>
      </c>
      <c r="J3181" s="115"/>
      <c r="K3181" s="115"/>
      <c r="L3181" s="339" t="s">
        <v>12</v>
      </c>
      <c r="M3181" s="83" t="s">
        <v>439</v>
      </c>
      <c r="N3181" s="179">
        <v>0.4</v>
      </c>
      <c r="O3181" s="280" t="s">
        <v>2</v>
      </c>
      <c r="P3181" s="83" t="s">
        <v>8146</v>
      </c>
      <c r="Q3181" s="115" t="s">
        <v>951</v>
      </c>
      <c r="R3181" s="396"/>
      <c r="S3181" s="396">
        <v>0.66300000000000003</v>
      </c>
      <c r="T3181" s="170">
        <f>R3181+S3181</f>
        <v>0.66300000000000003</v>
      </c>
      <c r="U3181" s="102" t="s">
        <v>46</v>
      </c>
      <c r="V3181" s="110"/>
      <c r="W3181" s="102" t="s">
        <v>5995</v>
      </c>
      <c r="X3181" s="269"/>
      <c r="Y3181" s="110"/>
      <c r="Z3181" s="110"/>
      <c r="AA3181" s="110"/>
      <c r="AB3181" s="269"/>
      <c r="AC3181" s="269"/>
      <c r="AD3181" s="115" t="s">
        <v>18</v>
      </c>
      <c r="AE3181" s="474"/>
      <c r="AF3181" s="475"/>
      <c r="AG3181" s="115"/>
      <c r="AJ3181" s="1">
        <f t="shared" si="225"/>
        <v>0</v>
      </c>
      <c r="AK3181" s="1">
        <f t="shared" si="232"/>
        <v>-0.66300000000000003</v>
      </c>
    </row>
    <row r="3182" spans="1:37" ht="31.5" customHeight="1">
      <c r="A3182" s="179" t="s">
        <v>6868</v>
      </c>
      <c r="B3182" s="76" t="s">
        <v>19</v>
      </c>
      <c r="C3182" s="179"/>
      <c r="D3182" s="169">
        <v>42592</v>
      </c>
      <c r="E3182" s="496">
        <v>42592.145833333336</v>
      </c>
      <c r="F3182" s="169">
        <v>42593</v>
      </c>
      <c r="G3182" s="496">
        <v>42593.479166666664</v>
      </c>
      <c r="H3182" s="509">
        <f t="shared" si="231"/>
        <v>1.3333333333284827</v>
      </c>
      <c r="I3182" s="179">
        <v>1</v>
      </c>
      <c r="J3182" s="115"/>
      <c r="K3182" s="115"/>
      <c r="L3182" s="339" t="s">
        <v>12</v>
      </c>
      <c r="M3182" s="83" t="s">
        <v>561</v>
      </c>
      <c r="N3182" s="179">
        <v>0.4</v>
      </c>
      <c r="O3182" s="280" t="s">
        <v>2</v>
      </c>
      <c r="P3182" s="83" t="s">
        <v>8147</v>
      </c>
      <c r="Q3182" s="115" t="s">
        <v>8148</v>
      </c>
      <c r="R3182" s="396"/>
      <c r="S3182" s="396">
        <f>0.066+0.354+0.052</f>
        <v>0.47199999999999998</v>
      </c>
      <c r="T3182" s="170">
        <f>R3182+S3182</f>
        <v>0.47199999999999998</v>
      </c>
      <c r="U3182" s="269"/>
      <c r="V3182" s="555"/>
      <c r="W3182" s="110"/>
      <c r="X3182" s="269"/>
      <c r="Y3182" s="110">
        <v>2015</v>
      </c>
      <c r="Z3182" s="110">
        <v>100</v>
      </c>
      <c r="AA3182" s="110" t="s">
        <v>5903</v>
      </c>
      <c r="AB3182" s="269"/>
      <c r="AC3182" s="269"/>
      <c r="AD3182" s="115" t="s">
        <v>18</v>
      </c>
      <c r="AE3182" s="271"/>
      <c r="AF3182" s="271"/>
      <c r="AG3182" s="115" t="s">
        <v>4726</v>
      </c>
      <c r="AJ3182" s="1">
        <f t="shared" si="225"/>
        <v>0</v>
      </c>
      <c r="AK3182" s="1">
        <f t="shared" si="232"/>
        <v>-0.47199999999999998</v>
      </c>
    </row>
    <row r="3183" spans="1:37" ht="75" customHeight="1">
      <c r="A3183" s="179" t="s">
        <v>5349</v>
      </c>
      <c r="B3183" s="75" t="s">
        <v>505</v>
      </c>
      <c r="C3183" s="75" t="s">
        <v>506</v>
      </c>
      <c r="D3183" s="58">
        <v>42577</v>
      </c>
      <c r="E3183" s="73">
        <v>0.81944444444444453</v>
      </c>
      <c r="F3183" s="58">
        <v>42577</v>
      </c>
      <c r="G3183" s="73">
        <v>0.82638888888888884</v>
      </c>
      <c r="H3183" s="73">
        <v>6.9444444444444441E-3</v>
      </c>
      <c r="I3183" s="60">
        <v>3</v>
      </c>
      <c r="J3183" s="74"/>
      <c r="K3183" s="74"/>
      <c r="L3183" s="177" t="s">
        <v>12</v>
      </c>
      <c r="M3183" s="180" t="s">
        <v>6768</v>
      </c>
      <c r="N3183" s="179" t="s">
        <v>3</v>
      </c>
      <c r="O3183" s="1227" t="s">
        <v>26</v>
      </c>
      <c r="P3183" s="1237" t="s">
        <v>6768</v>
      </c>
      <c r="Q3183" s="177" t="s">
        <v>6769</v>
      </c>
      <c r="R3183" s="1272"/>
      <c r="S3183" s="396">
        <v>4</v>
      </c>
      <c r="T3183" s="170">
        <v>4</v>
      </c>
      <c r="U3183" s="110"/>
      <c r="V3183" s="110"/>
      <c r="W3183" s="110"/>
      <c r="X3183" s="110"/>
      <c r="Y3183" s="110"/>
      <c r="Z3183" s="110"/>
      <c r="AA3183" s="111"/>
      <c r="AB3183" s="110"/>
      <c r="AC3183" s="110"/>
      <c r="AD3183" s="109" t="s">
        <v>23</v>
      </c>
      <c r="AE3183" s="65"/>
      <c r="AF3183" s="110"/>
      <c r="AG3183" s="269"/>
      <c r="AJ3183" s="1">
        <f t="shared" si="225"/>
        <v>0</v>
      </c>
      <c r="AK3183" s="1">
        <f t="shared" si="232"/>
        <v>-4</v>
      </c>
    </row>
    <row r="3184" spans="1:37" ht="93.75" customHeight="1">
      <c r="A3184" s="179" t="s">
        <v>12537</v>
      </c>
      <c r="B3184" s="75" t="s">
        <v>505</v>
      </c>
      <c r="C3184" s="75" t="s">
        <v>506</v>
      </c>
      <c r="D3184" s="58">
        <v>42663</v>
      </c>
      <c r="E3184" s="73">
        <v>0.79166666666666663</v>
      </c>
      <c r="F3184" s="58">
        <v>42663</v>
      </c>
      <c r="G3184" s="73">
        <v>0.79791666666666661</v>
      </c>
      <c r="H3184" s="73">
        <v>6.2499999999999995E-3</v>
      </c>
      <c r="I3184" s="60">
        <v>6</v>
      </c>
      <c r="J3184" s="74"/>
      <c r="K3184" s="74"/>
      <c r="L3184" s="71" t="s">
        <v>12</v>
      </c>
      <c r="M3184" s="72" t="s">
        <v>12629</v>
      </c>
      <c r="N3184" s="60">
        <v>0.4</v>
      </c>
      <c r="O3184" s="1226" t="s">
        <v>2</v>
      </c>
      <c r="P3184" s="1232" t="s">
        <v>12629</v>
      </c>
      <c r="Q3184" s="71" t="s">
        <v>12630</v>
      </c>
      <c r="R3184" s="753">
        <v>2</v>
      </c>
      <c r="S3184" s="753">
        <v>2</v>
      </c>
      <c r="T3184" s="167">
        <v>4</v>
      </c>
      <c r="U3184" s="110"/>
      <c r="V3184" s="110"/>
      <c r="W3184" s="110"/>
      <c r="X3184" s="110"/>
      <c r="Y3184" s="110"/>
      <c r="Z3184" s="110"/>
      <c r="AA3184" s="111"/>
      <c r="AB3184" s="110"/>
      <c r="AC3184" s="110"/>
      <c r="AD3184" s="179" t="s">
        <v>23</v>
      </c>
      <c r="AE3184" s="65"/>
      <c r="AF3184" s="110"/>
      <c r="AG3184" s="269"/>
      <c r="AJ3184" s="1">
        <f t="shared" si="225"/>
        <v>0</v>
      </c>
    </row>
    <row r="3185" spans="1:37" ht="63" customHeight="1">
      <c r="A3185" s="94" t="s">
        <v>2039</v>
      </c>
      <c r="B3185" s="75" t="s">
        <v>20</v>
      </c>
      <c r="C3185" s="57" t="s">
        <v>20</v>
      </c>
      <c r="D3185" s="278">
        <v>42468</v>
      </c>
      <c r="E3185" s="357">
        <v>0.70833333333333337</v>
      </c>
      <c r="F3185" s="278">
        <v>42468</v>
      </c>
      <c r="G3185" s="827">
        <v>0.7090277777777777</v>
      </c>
      <c r="H3185" s="505">
        <v>6.9444444444433095E-4</v>
      </c>
      <c r="I3185" s="57">
        <v>12</v>
      </c>
      <c r="J3185" s="57"/>
      <c r="K3185" s="57"/>
      <c r="L3185" s="495" t="s">
        <v>12</v>
      </c>
      <c r="M3185" s="750" t="s">
        <v>2098</v>
      </c>
      <c r="N3185" s="57" t="s">
        <v>3</v>
      </c>
      <c r="O3185" s="495" t="s">
        <v>8</v>
      </c>
      <c r="P3185" s="750" t="s">
        <v>2129</v>
      </c>
      <c r="Q3185" s="57" t="s">
        <v>2130</v>
      </c>
      <c r="R3185" s="1135">
        <v>4</v>
      </c>
      <c r="S3185" s="1135"/>
      <c r="T3185" s="57">
        <f>R3185+S3185</f>
        <v>4</v>
      </c>
      <c r="U3185" s="110"/>
      <c r="V3185" s="110"/>
      <c r="W3185" s="110"/>
      <c r="X3185" s="110"/>
      <c r="Y3185" s="110"/>
      <c r="Z3185" s="111"/>
      <c r="AA3185" s="110"/>
      <c r="AB3185" s="110"/>
      <c r="AC3185" s="110"/>
      <c r="AD3185" s="179" t="s">
        <v>23</v>
      </c>
      <c r="AE3185" s="65"/>
      <c r="AF3185" s="110"/>
      <c r="AG3185" s="115"/>
      <c r="AJ3185" s="1">
        <f t="shared" si="225"/>
        <v>0</v>
      </c>
    </row>
    <row r="3186" spans="1:37" ht="47.25">
      <c r="A3186" s="94" t="s">
        <v>13179</v>
      </c>
      <c r="B3186" s="1155" t="s">
        <v>11</v>
      </c>
      <c r="C3186" s="208" t="s">
        <v>7623</v>
      </c>
      <c r="D3186" s="161">
        <v>42725</v>
      </c>
      <c r="E3186" s="450">
        <v>0.375</v>
      </c>
      <c r="F3186" s="161">
        <v>42725</v>
      </c>
      <c r="G3186" s="450">
        <v>0.46180555555555558</v>
      </c>
      <c r="H3186" s="447">
        <v>8.6805555555555566E-2</v>
      </c>
      <c r="I3186" s="288">
        <v>7</v>
      </c>
      <c r="J3186" s="748"/>
      <c r="K3186" s="748"/>
      <c r="L3186" s="332" t="s">
        <v>4</v>
      </c>
      <c r="M3186" s="454" t="s">
        <v>13723</v>
      </c>
      <c r="N3186" s="208" t="s">
        <v>3</v>
      </c>
      <c r="O3186" s="454" t="s">
        <v>8</v>
      </c>
      <c r="P3186" s="1228" t="s">
        <v>13723</v>
      </c>
      <c r="Q3186" s="163" t="s">
        <v>13724</v>
      </c>
      <c r="R3186" s="1264">
        <v>4</v>
      </c>
      <c r="S3186" s="1264"/>
      <c r="T3186" s="208">
        <v>4</v>
      </c>
      <c r="U3186" s="842"/>
      <c r="V3186" s="842"/>
      <c r="W3186" s="842"/>
      <c r="X3186" s="842"/>
      <c r="Y3186" s="842"/>
      <c r="Z3186" s="1347"/>
      <c r="AA3186" s="842"/>
      <c r="AB3186" s="842"/>
      <c r="AC3186" s="842"/>
      <c r="AD3186" s="208" t="s">
        <v>23</v>
      </c>
      <c r="AE3186" s="1371"/>
      <c r="AF3186" s="842"/>
      <c r="AG3186" s="208" t="s">
        <v>15101</v>
      </c>
      <c r="AJ3186" s="1">
        <f t="shared" si="225"/>
        <v>0</v>
      </c>
    </row>
    <row r="3187" spans="1:37" ht="31.5" customHeight="1">
      <c r="A3187" s="179" t="s">
        <v>6868</v>
      </c>
      <c r="B3187" s="76" t="s">
        <v>1174</v>
      </c>
      <c r="C3187" s="76" t="s">
        <v>1174</v>
      </c>
      <c r="D3187" s="169">
        <v>42587</v>
      </c>
      <c r="E3187" s="496">
        <v>0.33958333333333335</v>
      </c>
      <c r="F3187" s="169">
        <v>42587</v>
      </c>
      <c r="G3187" s="496">
        <v>0.3611111111111111</v>
      </c>
      <c r="H3187" s="251">
        <v>2.1527777777777781E-2</v>
      </c>
      <c r="I3187" s="179">
        <v>1</v>
      </c>
      <c r="J3187" s="102"/>
      <c r="K3187" s="102"/>
      <c r="L3187" s="179" t="s">
        <v>4</v>
      </c>
      <c r="M3187" s="83" t="s">
        <v>7003</v>
      </c>
      <c r="N3187" s="179">
        <v>0.4</v>
      </c>
      <c r="O3187" s="179" t="s">
        <v>26</v>
      </c>
      <c r="P3187" s="283" t="s">
        <v>7003</v>
      </c>
      <c r="Q3187" s="179" t="s">
        <v>7004</v>
      </c>
      <c r="R3187" s="751">
        <v>4</v>
      </c>
      <c r="S3187" s="759"/>
      <c r="T3187" s="179">
        <v>4</v>
      </c>
      <c r="U3187" s="110"/>
      <c r="V3187" s="110"/>
      <c r="W3187" s="110"/>
      <c r="X3187" s="110"/>
      <c r="Y3187" s="110"/>
      <c r="Z3187" s="111"/>
      <c r="AA3187" s="110"/>
      <c r="AB3187" s="110"/>
      <c r="AC3187" s="110"/>
      <c r="AD3187" s="115" t="s">
        <v>23</v>
      </c>
      <c r="AE3187" s="65"/>
      <c r="AF3187" s="110"/>
      <c r="AG3187" s="269"/>
      <c r="AJ3187" s="1">
        <f t="shared" si="225"/>
        <v>0</v>
      </c>
      <c r="AK3187" s="1">
        <f>AJ3187-T3187</f>
        <v>-4</v>
      </c>
    </row>
    <row r="3188" spans="1:37" ht="31.5" customHeight="1">
      <c r="A3188" s="179" t="s">
        <v>139</v>
      </c>
      <c r="B3188" s="76" t="s">
        <v>13</v>
      </c>
      <c r="C3188" s="179" t="s">
        <v>140</v>
      </c>
      <c r="D3188" s="169">
        <v>42386</v>
      </c>
      <c r="E3188" s="251">
        <v>0.19027777777777777</v>
      </c>
      <c r="F3188" s="169">
        <v>42386</v>
      </c>
      <c r="G3188" s="496">
        <v>0.23194444444444443</v>
      </c>
      <c r="H3188" s="496">
        <f>G3188-E3188</f>
        <v>4.1666666666666657E-2</v>
      </c>
      <c r="I3188" s="179">
        <v>1</v>
      </c>
      <c r="J3188" s="179" t="s">
        <v>141</v>
      </c>
      <c r="K3188" s="179" t="s">
        <v>141</v>
      </c>
      <c r="L3188" s="179" t="s">
        <v>12</v>
      </c>
      <c r="M3188" s="83" t="s">
        <v>574</v>
      </c>
      <c r="N3188" s="83">
        <v>0.4</v>
      </c>
      <c r="O3188" s="83" t="s">
        <v>2</v>
      </c>
      <c r="P3188" s="83" t="s">
        <v>574</v>
      </c>
      <c r="Q3188" s="179" t="s">
        <v>575</v>
      </c>
      <c r="R3188" s="295">
        <v>1</v>
      </c>
      <c r="S3188" s="295">
        <v>3</v>
      </c>
      <c r="T3188" s="179">
        <f>R3188+S3188</f>
        <v>4</v>
      </c>
      <c r="U3188" s="295"/>
      <c r="V3188" s="110" t="s">
        <v>141</v>
      </c>
      <c r="W3188" s="110" t="s">
        <v>141</v>
      </c>
      <c r="X3188" s="110" t="s">
        <v>141</v>
      </c>
      <c r="Y3188" s="110" t="s">
        <v>141</v>
      </c>
      <c r="Z3188" s="110" t="s">
        <v>141</v>
      </c>
      <c r="AA3188" s="111" t="s">
        <v>141</v>
      </c>
      <c r="AB3188" s="110" t="s">
        <v>141</v>
      </c>
      <c r="AC3188" s="110" t="s">
        <v>141</v>
      </c>
      <c r="AD3188" s="115" t="s">
        <v>23</v>
      </c>
      <c r="AE3188" s="65" t="s">
        <v>141</v>
      </c>
      <c r="AF3188" s="65" t="s">
        <v>141</v>
      </c>
      <c r="AG3188" s="179" t="s">
        <v>3129</v>
      </c>
      <c r="AJ3188" s="1">
        <f t="shared" si="225"/>
        <v>0</v>
      </c>
    </row>
    <row r="3189" spans="1:37" ht="47.25" customHeight="1">
      <c r="A3189" s="179" t="s">
        <v>8405</v>
      </c>
      <c r="B3189" s="76" t="s">
        <v>13</v>
      </c>
      <c r="C3189" s="76" t="s">
        <v>147</v>
      </c>
      <c r="D3189" s="169">
        <v>42636</v>
      </c>
      <c r="E3189" s="389">
        <v>0.28541666666666665</v>
      </c>
      <c r="F3189" s="169">
        <v>42636</v>
      </c>
      <c r="G3189" s="389">
        <v>0.2951388888888889</v>
      </c>
      <c r="H3189" s="389">
        <f>G3189-E3189</f>
        <v>9.7222222222222432E-3</v>
      </c>
      <c r="I3189" s="179">
        <v>3</v>
      </c>
      <c r="J3189" s="102" t="s">
        <v>141</v>
      </c>
      <c r="K3189" s="102" t="s">
        <v>141</v>
      </c>
      <c r="L3189" s="179" t="s">
        <v>12</v>
      </c>
      <c r="M3189" s="179" t="s">
        <v>8754</v>
      </c>
      <c r="N3189" s="179">
        <v>0.4</v>
      </c>
      <c r="O3189" s="283" t="s">
        <v>57</v>
      </c>
      <c r="P3189" s="285" t="s">
        <v>57</v>
      </c>
      <c r="Q3189" s="61" t="s">
        <v>10965</v>
      </c>
      <c r="R3189" s="396">
        <v>2.6</v>
      </c>
      <c r="S3189" s="396">
        <v>1.4</v>
      </c>
      <c r="T3189" s="170">
        <v>4</v>
      </c>
      <c r="U3189" s="110" t="s">
        <v>62</v>
      </c>
      <c r="V3189" s="110" t="s">
        <v>141</v>
      </c>
      <c r="W3189" s="110" t="s">
        <v>141</v>
      </c>
      <c r="X3189" s="110" t="s">
        <v>141</v>
      </c>
      <c r="Y3189" s="110" t="s">
        <v>141</v>
      </c>
      <c r="Z3189" s="110" t="s">
        <v>141</v>
      </c>
      <c r="AA3189" s="111" t="s">
        <v>141</v>
      </c>
      <c r="AB3189" s="110" t="s">
        <v>141</v>
      </c>
      <c r="AC3189" s="110" t="s">
        <v>141</v>
      </c>
      <c r="AD3189" s="115" t="s">
        <v>23</v>
      </c>
      <c r="AE3189" s="65" t="s">
        <v>141</v>
      </c>
      <c r="AF3189" s="110" t="s">
        <v>141</v>
      </c>
      <c r="AG3189" s="110" t="s">
        <v>141</v>
      </c>
      <c r="AJ3189" s="1">
        <f t="shared" si="225"/>
        <v>0</v>
      </c>
      <c r="AK3189" s="1">
        <f>AJ3189-T3189</f>
        <v>-4</v>
      </c>
    </row>
    <row r="3190" spans="1:37" ht="37.5" customHeight="1">
      <c r="A3190" s="179" t="s">
        <v>12537</v>
      </c>
      <c r="B3190" s="1150" t="s">
        <v>12578</v>
      </c>
      <c r="C3190" s="596" t="s">
        <v>12579</v>
      </c>
      <c r="D3190" s="786">
        <v>42660</v>
      </c>
      <c r="E3190" s="1177">
        <v>0.65277777777777779</v>
      </c>
      <c r="F3190" s="786">
        <v>42660</v>
      </c>
      <c r="G3190" s="1176">
        <v>0.65416666666666667</v>
      </c>
      <c r="H3190" s="1176">
        <f>G3190-E3190</f>
        <v>1.388888888888884E-3</v>
      </c>
      <c r="I3190" s="1199">
        <v>5</v>
      </c>
      <c r="J3190" s="1207" t="s">
        <v>141</v>
      </c>
      <c r="K3190" s="596"/>
      <c r="L3190" s="596" t="s">
        <v>4</v>
      </c>
      <c r="M3190" s="789" t="s">
        <v>14154</v>
      </c>
      <c r="N3190" s="596" t="s">
        <v>3</v>
      </c>
      <c r="O3190" s="1213" t="s">
        <v>24</v>
      </c>
      <c r="P3190" s="1234" t="s">
        <v>14154</v>
      </c>
      <c r="Q3190" s="789" t="s">
        <v>14155</v>
      </c>
      <c r="R3190" s="1248">
        <v>0.16041666666666668</v>
      </c>
      <c r="S3190" s="1282">
        <v>3.8195833333333331</v>
      </c>
      <c r="T3190" s="791">
        <v>3.98</v>
      </c>
      <c r="U3190" s="1312" t="s">
        <v>63</v>
      </c>
      <c r="V3190" s="1321">
        <v>2013</v>
      </c>
      <c r="W3190" s="1303" t="s">
        <v>141</v>
      </c>
      <c r="X3190" s="1303" t="s">
        <v>14156</v>
      </c>
      <c r="Y3190" s="1340" t="s">
        <v>14157</v>
      </c>
      <c r="Z3190" s="1303">
        <v>100</v>
      </c>
      <c r="AA3190" s="1356" t="s">
        <v>141</v>
      </c>
      <c r="AB3190" s="1303" t="s">
        <v>141</v>
      </c>
      <c r="AC3190" s="1303" t="s">
        <v>141</v>
      </c>
      <c r="AD3190" s="792" t="s">
        <v>23</v>
      </c>
      <c r="AE3190" s="1312"/>
      <c r="AF3190" s="1303"/>
      <c r="AG3190" s="792"/>
      <c r="AJ3190" s="1">
        <f t="shared" si="225"/>
        <v>0</v>
      </c>
    </row>
    <row r="3191" spans="1:37" ht="31.5" customHeight="1">
      <c r="A3191" s="179" t="s">
        <v>8405</v>
      </c>
      <c r="B3191" s="76" t="s">
        <v>13</v>
      </c>
      <c r="C3191" s="76" t="s">
        <v>147</v>
      </c>
      <c r="D3191" s="294">
        <v>42622</v>
      </c>
      <c r="E3191" s="389">
        <v>0.94374999999999998</v>
      </c>
      <c r="F3191" s="294">
        <v>42622</v>
      </c>
      <c r="G3191" s="389">
        <v>0.95138888888888884</v>
      </c>
      <c r="H3191" s="389">
        <f>G3191-E3191</f>
        <v>7.6388888888888618E-3</v>
      </c>
      <c r="I3191" s="76">
        <v>5</v>
      </c>
      <c r="J3191" s="83" t="s">
        <v>141</v>
      </c>
      <c r="K3191" s="76" t="s">
        <v>141</v>
      </c>
      <c r="L3191" s="179" t="s">
        <v>12</v>
      </c>
      <c r="M3191" s="76" t="s">
        <v>8524</v>
      </c>
      <c r="N3191" s="179">
        <v>0.4</v>
      </c>
      <c r="O3191" s="280" t="s">
        <v>57</v>
      </c>
      <c r="P3191" s="403" t="s">
        <v>57</v>
      </c>
      <c r="Q3191" s="333" t="s">
        <v>8525</v>
      </c>
      <c r="R3191" s="651"/>
      <c r="S3191" s="667">
        <v>3.9</v>
      </c>
      <c r="T3191" s="190">
        <f>R3191+S3191</f>
        <v>3.9</v>
      </c>
      <c r="U3191" s="110" t="s">
        <v>62</v>
      </c>
      <c r="V3191" s="110" t="s">
        <v>141</v>
      </c>
      <c r="W3191" s="110" t="s">
        <v>141</v>
      </c>
      <c r="X3191" s="110" t="s">
        <v>141</v>
      </c>
      <c r="Y3191" s="110" t="s">
        <v>141</v>
      </c>
      <c r="Z3191" s="110" t="s">
        <v>141</v>
      </c>
      <c r="AA3191" s="110" t="s">
        <v>141</v>
      </c>
      <c r="AB3191" s="110" t="s">
        <v>141</v>
      </c>
      <c r="AC3191" s="110" t="s">
        <v>141</v>
      </c>
      <c r="AD3191" s="115" t="s">
        <v>23</v>
      </c>
      <c r="AE3191" s="65" t="s">
        <v>141</v>
      </c>
      <c r="AF3191" s="110" t="s">
        <v>141</v>
      </c>
      <c r="AG3191" s="179" t="s">
        <v>141</v>
      </c>
      <c r="AJ3191" s="1">
        <f t="shared" si="225"/>
        <v>0</v>
      </c>
      <c r="AK3191" s="1">
        <f>AJ3191-T3191</f>
        <v>-3.9</v>
      </c>
    </row>
    <row r="3192" spans="1:37" ht="31.5">
      <c r="A3192" s="179" t="s">
        <v>12537</v>
      </c>
      <c r="B3192" s="334" t="s">
        <v>13</v>
      </c>
      <c r="C3192" s="76" t="s">
        <v>147</v>
      </c>
      <c r="D3192" s="824">
        <v>42648</v>
      </c>
      <c r="E3192" s="825">
        <v>0.45208333333333334</v>
      </c>
      <c r="F3192" s="824">
        <v>42648</v>
      </c>
      <c r="G3192" s="1047">
        <v>0.45277777777777778</v>
      </c>
      <c r="H3192" s="881">
        <v>6.9444444444444198E-4</v>
      </c>
      <c r="I3192" s="208">
        <v>9</v>
      </c>
      <c r="J3192" s="882" t="s">
        <v>141</v>
      </c>
      <c r="K3192" s="882"/>
      <c r="L3192" s="179" t="s">
        <v>12</v>
      </c>
      <c r="M3192" s="454" t="s">
        <v>7790</v>
      </c>
      <c r="N3192" s="208">
        <v>0.4</v>
      </c>
      <c r="O3192" s="606" t="s">
        <v>24</v>
      </c>
      <c r="P3192" s="884" t="s">
        <v>63</v>
      </c>
      <c r="Q3192" s="163" t="s">
        <v>14507</v>
      </c>
      <c r="R3192" s="404">
        <v>0.6</v>
      </c>
      <c r="S3192" s="537">
        <v>3.3</v>
      </c>
      <c r="T3192" s="190">
        <v>3.9</v>
      </c>
      <c r="U3192" s="885" t="s">
        <v>62</v>
      </c>
      <c r="V3192" s="885" t="s">
        <v>141</v>
      </c>
      <c r="W3192" s="885" t="s">
        <v>141</v>
      </c>
      <c r="X3192" s="885" t="s">
        <v>141</v>
      </c>
      <c r="Y3192" s="885" t="s">
        <v>141</v>
      </c>
      <c r="Z3192" s="886" t="s">
        <v>141</v>
      </c>
      <c r="AA3192" s="885" t="s">
        <v>141</v>
      </c>
      <c r="AB3192" s="885" t="s">
        <v>141</v>
      </c>
      <c r="AC3192" s="885" t="s">
        <v>141</v>
      </c>
      <c r="AD3192" s="179" t="s">
        <v>23</v>
      </c>
      <c r="AE3192" s="1373" t="s">
        <v>141</v>
      </c>
      <c r="AF3192" s="885" t="s">
        <v>141</v>
      </c>
      <c r="AG3192" s="110" t="s">
        <v>141</v>
      </c>
      <c r="AJ3192" s="1">
        <f t="shared" si="225"/>
        <v>0</v>
      </c>
    </row>
    <row r="3193" spans="1:37" ht="78.75" customHeight="1">
      <c r="A3193" s="179" t="s">
        <v>6868</v>
      </c>
      <c r="B3193" s="334" t="s">
        <v>6</v>
      </c>
      <c r="C3193" s="334" t="s">
        <v>1863</v>
      </c>
      <c r="D3193" s="824">
        <v>42590</v>
      </c>
      <c r="E3193" s="450">
        <v>0.3923611111111111</v>
      </c>
      <c r="F3193" s="824">
        <v>42590</v>
      </c>
      <c r="G3193" s="450">
        <v>0.3923611111111111</v>
      </c>
      <c r="H3193" s="447">
        <v>0</v>
      </c>
      <c r="I3193" s="208">
        <v>16</v>
      </c>
      <c r="J3193" s="208"/>
      <c r="K3193" s="208"/>
      <c r="L3193" s="332" t="s">
        <v>12</v>
      </c>
      <c r="M3193" s="454" t="s">
        <v>11696</v>
      </c>
      <c r="N3193" s="208">
        <v>0.4</v>
      </c>
      <c r="O3193" s="332" t="s">
        <v>2</v>
      </c>
      <c r="P3193" s="454" t="s">
        <v>473</v>
      </c>
      <c r="Q3193" s="208" t="s">
        <v>8370</v>
      </c>
      <c r="R3193" s="836">
        <v>3.7</v>
      </c>
      <c r="S3193" s="1264">
        <v>0.1</v>
      </c>
      <c r="T3193" s="254">
        <f>S3193+R3193</f>
        <v>3.8000000000000003</v>
      </c>
      <c r="U3193" s="1264" t="s">
        <v>1</v>
      </c>
      <c r="V3193" s="842"/>
      <c r="W3193" s="842"/>
      <c r="X3193" s="1329"/>
      <c r="Y3193" s="842"/>
      <c r="Z3193" s="842"/>
      <c r="AA3193" s="842"/>
      <c r="AB3193" s="842"/>
      <c r="AC3193" s="1329"/>
      <c r="AD3193" s="115" t="s">
        <v>23</v>
      </c>
      <c r="AE3193" s="1329"/>
      <c r="AF3193" s="1329"/>
      <c r="AG3193" s="208"/>
      <c r="AJ3193" s="1">
        <f t="shared" si="225"/>
        <v>0</v>
      </c>
      <c r="AK3193" s="1">
        <f>AJ3193-T3193</f>
        <v>-3.8000000000000003</v>
      </c>
    </row>
    <row r="3194" spans="1:37" ht="75" customHeight="1">
      <c r="A3194" s="179" t="s">
        <v>12537</v>
      </c>
      <c r="B3194" s="76" t="s">
        <v>6</v>
      </c>
      <c r="C3194" s="76" t="s">
        <v>1873</v>
      </c>
      <c r="D3194" s="294">
        <v>42668</v>
      </c>
      <c r="E3194" s="496">
        <v>0.50277777777777777</v>
      </c>
      <c r="F3194" s="1185">
        <v>42668</v>
      </c>
      <c r="G3194" s="496">
        <v>0.50277777777777777</v>
      </c>
      <c r="H3194" s="251">
        <v>0</v>
      </c>
      <c r="I3194" s="208">
        <v>5</v>
      </c>
      <c r="J3194" s="102" t="s">
        <v>306</v>
      </c>
      <c r="K3194" s="102"/>
      <c r="L3194" s="179" t="s">
        <v>4</v>
      </c>
      <c r="M3194" s="83" t="s">
        <v>14671</v>
      </c>
      <c r="N3194" s="179">
        <v>35</v>
      </c>
      <c r="O3194" s="179" t="s">
        <v>14</v>
      </c>
      <c r="P3194" s="283" t="s">
        <v>593</v>
      </c>
      <c r="Q3194" s="79" t="s">
        <v>14672</v>
      </c>
      <c r="R3194" s="404">
        <v>2.7</v>
      </c>
      <c r="S3194" s="759">
        <v>1.1000000000000001</v>
      </c>
      <c r="T3194" s="254">
        <v>3.8000000000000003</v>
      </c>
      <c r="U3194" s="925" t="s">
        <v>39</v>
      </c>
      <c r="V3194" s="925">
        <v>2011</v>
      </c>
      <c r="W3194" s="925" t="s">
        <v>14673</v>
      </c>
      <c r="X3194" s="925" t="s">
        <v>2959</v>
      </c>
      <c r="Y3194" s="925">
        <v>2016</v>
      </c>
      <c r="Z3194" s="1346">
        <v>1</v>
      </c>
      <c r="AA3194" s="925">
        <v>2017</v>
      </c>
      <c r="AB3194" s="925"/>
      <c r="AC3194" s="925"/>
      <c r="AD3194" s="600" t="s">
        <v>23</v>
      </c>
      <c r="AE3194" s="1382"/>
      <c r="AF3194" s="925"/>
      <c r="AG3194" s="925"/>
      <c r="AJ3194" s="1">
        <f t="shared" si="225"/>
        <v>0</v>
      </c>
    </row>
    <row r="3195" spans="1:37" ht="63" customHeight="1">
      <c r="A3195" s="179" t="s">
        <v>6868</v>
      </c>
      <c r="B3195" s="76" t="s">
        <v>13</v>
      </c>
      <c r="C3195" s="76" t="s">
        <v>147</v>
      </c>
      <c r="D3195" s="294">
        <v>42609</v>
      </c>
      <c r="E3195" s="106">
        <v>0.71527777777777779</v>
      </c>
      <c r="F3195" s="294">
        <v>42609</v>
      </c>
      <c r="G3195" s="106">
        <v>0.71736111111111101</v>
      </c>
      <c r="H3195" s="389">
        <f>G3195-E3195</f>
        <v>2.0833333333332149E-3</v>
      </c>
      <c r="I3195" s="179">
        <v>10</v>
      </c>
      <c r="J3195" s="102" t="s">
        <v>141</v>
      </c>
      <c r="K3195" s="102" t="s">
        <v>141</v>
      </c>
      <c r="L3195" s="179" t="s">
        <v>12</v>
      </c>
      <c r="M3195" s="83" t="s">
        <v>7790</v>
      </c>
      <c r="N3195" s="179" t="s">
        <v>3</v>
      </c>
      <c r="O3195" s="179" t="s">
        <v>24</v>
      </c>
      <c r="P3195" s="283" t="s">
        <v>63</v>
      </c>
      <c r="Q3195" s="61" t="s">
        <v>7876</v>
      </c>
      <c r="R3195" s="751">
        <v>0.9</v>
      </c>
      <c r="S3195" s="759">
        <v>2.9</v>
      </c>
      <c r="T3195" s="190">
        <f>R3195+S3195</f>
        <v>3.8</v>
      </c>
      <c r="U3195" s="110" t="s">
        <v>62</v>
      </c>
      <c r="V3195" s="110" t="s">
        <v>141</v>
      </c>
      <c r="W3195" s="110" t="s">
        <v>141</v>
      </c>
      <c r="X3195" s="110" t="s">
        <v>141</v>
      </c>
      <c r="Y3195" s="110" t="s">
        <v>141</v>
      </c>
      <c r="Z3195" s="111" t="s">
        <v>141</v>
      </c>
      <c r="AA3195" s="110" t="s">
        <v>141</v>
      </c>
      <c r="AB3195" s="110" t="s">
        <v>141</v>
      </c>
      <c r="AC3195" s="110" t="s">
        <v>141</v>
      </c>
      <c r="AD3195" s="115" t="s">
        <v>23</v>
      </c>
      <c r="AE3195" s="65" t="s">
        <v>141</v>
      </c>
      <c r="AF3195" s="110" t="s">
        <v>141</v>
      </c>
      <c r="AG3195" s="110" t="s">
        <v>141</v>
      </c>
      <c r="AJ3195" s="1">
        <f t="shared" si="225"/>
        <v>0</v>
      </c>
      <c r="AK3195" s="1">
        <f>AJ3195-T3195</f>
        <v>-3.8</v>
      </c>
    </row>
    <row r="3196" spans="1:37" ht="126" customHeight="1">
      <c r="A3196" s="179" t="s">
        <v>672</v>
      </c>
      <c r="B3196" s="76" t="s">
        <v>6</v>
      </c>
      <c r="C3196" s="179" t="s">
        <v>1131</v>
      </c>
      <c r="D3196" s="294">
        <v>42414</v>
      </c>
      <c r="E3196" s="496">
        <v>0.43263888888888885</v>
      </c>
      <c r="F3196" s="294">
        <v>42414</v>
      </c>
      <c r="G3196" s="496">
        <v>0.43263888888888885</v>
      </c>
      <c r="H3196" s="251">
        <v>0</v>
      </c>
      <c r="I3196" s="97">
        <v>8</v>
      </c>
      <c r="J3196" s="102"/>
      <c r="K3196" s="179"/>
      <c r="L3196" s="280" t="s">
        <v>12</v>
      </c>
      <c r="M3196" s="285" t="s">
        <v>900</v>
      </c>
      <c r="N3196" s="179">
        <v>0.4</v>
      </c>
      <c r="O3196" s="179" t="s">
        <v>2</v>
      </c>
      <c r="P3196" s="282" t="s">
        <v>473</v>
      </c>
      <c r="Q3196" s="76" t="s">
        <v>3488</v>
      </c>
      <c r="R3196" s="751"/>
      <c r="S3196" s="759">
        <v>3.8</v>
      </c>
      <c r="T3196" s="179">
        <f>SUM(R3196:S3196)</f>
        <v>3.8</v>
      </c>
      <c r="U3196" s="1302" t="s">
        <v>1</v>
      </c>
      <c r="V3196" s="1302"/>
      <c r="W3196" s="1302"/>
      <c r="X3196" s="1302"/>
      <c r="Y3196" s="1302"/>
      <c r="Z3196" s="1302"/>
      <c r="AA3196" s="1343"/>
      <c r="AB3196" s="1302"/>
      <c r="AC3196" s="1302"/>
      <c r="AD3196" s="115" t="s">
        <v>23</v>
      </c>
      <c r="AE3196" s="1379"/>
      <c r="AF3196" s="1379"/>
      <c r="AG3196" s="1379"/>
      <c r="AJ3196" s="1">
        <f t="shared" ref="AJ3196:AJ3259" si="233">T3196-S3196-R3196</f>
        <v>0</v>
      </c>
    </row>
    <row r="3197" spans="1:37" ht="63">
      <c r="A3197" s="94" t="s">
        <v>13179</v>
      </c>
      <c r="B3197" s="1150" t="s">
        <v>12578</v>
      </c>
      <c r="C3197" s="1150" t="s">
        <v>12579</v>
      </c>
      <c r="D3197" s="1159">
        <v>42725</v>
      </c>
      <c r="E3197" s="1172">
        <v>0.375</v>
      </c>
      <c r="F3197" s="1159">
        <v>42725</v>
      </c>
      <c r="G3197" s="1172">
        <v>0.5</v>
      </c>
      <c r="H3197" s="1176">
        <f>G3197-E3197</f>
        <v>0.125</v>
      </c>
      <c r="I3197" s="595">
        <v>8</v>
      </c>
      <c r="J3197" s="1203" t="s">
        <v>13291</v>
      </c>
      <c r="K3197" s="1203"/>
      <c r="L3197" s="596" t="s">
        <v>4</v>
      </c>
      <c r="M3197" s="1219" t="s">
        <v>13143</v>
      </c>
      <c r="N3197" s="792" t="s">
        <v>3</v>
      </c>
      <c r="O3197" s="595" t="s">
        <v>8</v>
      </c>
      <c r="P3197" s="1231" t="s">
        <v>13143</v>
      </c>
      <c r="Q3197" s="595" t="s">
        <v>13603</v>
      </c>
      <c r="R3197" s="1254">
        <v>3.7</v>
      </c>
      <c r="S3197" s="1279"/>
      <c r="T3197" s="807">
        <v>3.7</v>
      </c>
      <c r="U3197" s="1303" t="s">
        <v>29</v>
      </c>
      <c r="V3197" s="1303">
        <v>1974</v>
      </c>
      <c r="W3197" s="1303" t="s">
        <v>2813</v>
      </c>
      <c r="X3197" s="1303" t="s">
        <v>2736</v>
      </c>
      <c r="Y3197" s="1332" t="s">
        <v>14447</v>
      </c>
      <c r="Z3197" s="1342">
        <v>50</v>
      </c>
      <c r="AA3197" s="1303" t="s">
        <v>14448</v>
      </c>
      <c r="AB3197" s="1303" t="s">
        <v>14449</v>
      </c>
      <c r="AC3197" s="1303" t="s">
        <v>14449</v>
      </c>
      <c r="AD3197" s="792" t="s">
        <v>23</v>
      </c>
      <c r="AE3197" s="1312"/>
      <c r="AF3197" s="1303"/>
      <c r="AG3197" s="1303"/>
      <c r="AJ3197" s="1">
        <f t="shared" si="233"/>
        <v>0</v>
      </c>
    </row>
    <row r="3198" spans="1:37" ht="56.25" customHeight="1">
      <c r="A3198" s="179" t="s">
        <v>12537</v>
      </c>
      <c r="B3198" s="334" t="s">
        <v>13</v>
      </c>
      <c r="C3198" s="76" t="s">
        <v>147</v>
      </c>
      <c r="D3198" s="824">
        <v>42660</v>
      </c>
      <c r="E3198" s="825">
        <v>0.38611111111111113</v>
      </c>
      <c r="F3198" s="824">
        <v>42660</v>
      </c>
      <c r="G3198" s="825">
        <v>0.38958333333333334</v>
      </c>
      <c r="H3198" s="881">
        <v>3.4722222222222099E-3</v>
      </c>
      <c r="I3198" s="208">
        <v>7</v>
      </c>
      <c r="J3198" s="882" t="s">
        <v>141</v>
      </c>
      <c r="K3198" s="882"/>
      <c r="L3198" s="179" t="s">
        <v>12</v>
      </c>
      <c r="M3198" s="883" t="s">
        <v>8755</v>
      </c>
      <c r="N3198" s="208">
        <v>0.4</v>
      </c>
      <c r="O3198" s="208" t="s">
        <v>57</v>
      </c>
      <c r="P3198" s="884" t="s">
        <v>57</v>
      </c>
      <c r="Q3198" s="163" t="s">
        <v>12597</v>
      </c>
      <c r="R3198" s="464"/>
      <c r="S3198" s="840">
        <v>3.7</v>
      </c>
      <c r="T3198" s="190">
        <v>3.7</v>
      </c>
      <c r="U3198" s="885" t="s">
        <v>62</v>
      </c>
      <c r="V3198" s="885" t="s">
        <v>141</v>
      </c>
      <c r="W3198" s="885" t="s">
        <v>141</v>
      </c>
      <c r="X3198" s="885" t="s">
        <v>141</v>
      </c>
      <c r="Y3198" s="885" t="s">
        <v>141</v>
      </c>
      <c r="Z3198" s="886" t="s">
        <v>141</v>
      </c>
      <c r="AA3198" s="885" t="s">
        <v>141</v>
      </c>
      <c r="AB3198" s="885" t="s">
        <v>141</v>
      </c>
      <c r="AC3198" s="885" t="s">
        <v>141</v>
      </c>
      <c r="AD3198" s="179" t="s">
        <v>23</v>
      </c>
      <c r="AE3198" s="1374" t="s">
        <v>141</v>
      </c>
      <c r="AF3198" s="1042" t="s">
        <v>141</v>
      </c>
      <c r="AG3198" s="110" t="s">
        <v>141</v>
      </c>
      <c r="AJ3198" s="1">
        <f t="shared" si="233"/>
        <v>0</v>
      </c>
    </row>
    <row r="3199" spans="1:37" ht="78.75" customHeight="1">
      <c r="A3199" s="179" t="s">
        <v>2039</v>
      </c>
      <c r="B3199" s="76" t="s">
        <v>6</v>
      </c>
      <c r="C3199" s="76" t="s">
        <v>1865</v>
      </c>
      <c r="D3199" s="294">
        <v>42481</v>
      </c>
      <c r="E3199" s="496">
        <v>0.14305555555555557</v>
      </c>
      <c r="F3199" s="294">
        <v>42481</v>
      </c>
      <c r="G3199" s="496">
        <v>0.14305555555555557</v>
      </c>
      <c r="H3199" s="251">
        <f>G3199-E3199</f>
        <v>0</v>
      </c>
      <c r="I3199" s="179">
        <v>16</v>
      </c>
      <c r="J3199" s="179" t="s">
        <v>144</v>
      </c>
      <c r="K3199" s="179" t="s">
        <v>9</v>
      </c>
      <c r="L3199" s="280" t="s">
        <v>4</v>
      </c>
      <c r="M3199" s="83" t="s">
        <v>3970</v>
      </c>
      <c r="N3199" s="179" t="s">
        <v>3</v>
      </c>
      <c r="O3199" s="280" t="s">
        <v>8</v>
      </c>
      <c r="P3199" s="83" t="s">
        <v>3971</v>
      </c>
      <c r="Q3199" s="179" t="s">
        <v>2268</v>
      </c>
      <c r="R3199" s="295"/>
      <c r="S3199" s="295">
        <v>3.7</v>
      </c>
      <c r="T3199" s="179">
        <v>3.7</v>
      </c>
      <c r="U3199" s="1301"/>
      <c r="V3199" s="1302"/>
      <c r="W3199" s="1302"/>
      <c r="X3199" s="1302"/>
      <c r="Y3199" s="1302"/>
      <c r="Z3199" s="1343"/>
      <c r="AA3199" s="1302"/>
      <c r="AB3199" s="1302"/>
      <c r="AC3199" s="1302"/>
      <c r="AD3199" s="115" t="s">
        <v>23</v>
      </c>
      <c r="AE3199" s="1377"/>
      <c r="AF3199" s="1386"/>
      <c r="AG3199" s="80"/>
      <c r="AJ3199" s="1">
        <f t="shared" si="233"/>
        <v>0</v>
      </c>
    </row>
    <row r="3200" spans="1:37" ht="47.25" customHeight="1">
      <c r="A3200" s="179" t="s">
        <v>6868</v>
      </c>
      <c r="B3200" s="76" t="s">
        <v>19</v>
      </c>
      <c r="C3200" s="76"/>
      <c r="D3200" s="294">
        <v>42592</v>
      </c>
      <c r="E3200" s="496">
        <v>42592.333333333336</v>
      </c>
      <c r="F3200" s="294">
        <v>42593</v>
      </c>
      <c r="G3200" s="496">
        <v>42593.458333333336</v>
      </c>
      <c r="H3200" s="509">
        <f>G3200-E3200</f>
        <v>1.125</v>
      </c>
      <c r="I3200" s="179">
        <v>2</v>
      </c>
      <c r="J3200" s="115"/>
      <c r="K3200" s="115"/>
      <c r="L3200" s="339" t="s">
        <v>12</v>
      </c>
      <c r="M3200" s="83" t="s">
        <v>439</v>
      </c>
      <c r="N3200" s="179">
        <v>0.4</v>
      </c>
      <c r="O3200" s="280" t="s">
        <v>2</v>
      </c>
      <c r="P3200" s="83" t="s">
        <v>8177</v>
      </c>
      <c r="Q3200" s="115" t="s">
        <v>8152</v>
      </c>
      <c r="R3200" s="396"/>
      <c r="S3200" s="396">
        <v>3.633</v>
      </c>
      <c r="T3200" s="170">
        <f>R3200+S3200</f>
        <v>3.633</v>
      </c>
      <c r="U3200" s="295"/>
      <c r="V3200" s="110"/>
      <c r="W3200" s="110"/>
      <c r="X3200" s="269"/>
      <c r="Y3200" s="110"/>
      <c r="Z3200" s="110"/>
      <c r="AA3200" s="110"/>
      <c r="AB3200" s="269"/>
      <c r="AC3200" s="269"/>
      <c r="AD3200" s="115" t="s">
        <v>23</v>
      </c>
      <c r="AE3200" s="474"/>
      <c r="AF3200" s="475"/>
      <c r="AG3200" s="115" t="s">
        <v>4726</v>
      </c>
      <c r="AJ3200" s="1">
        <f t="shared" si="233"/>
        <v>0</v>
      </c>
      <c r="AK3200" s="1">
        <f>AJ3200-T3200</f>
        <v>-3.633</v>
      </c>
    </row>
    <row r="3201" spans="1:37" ht="78.75" customHeight="1">
      <c r="A3201" s="179" t="s">
        <v>8405</v>
      </c>
      <c r="B3201" s="76" t="s">
        <v>13</v>
      </c>
      <c r="C3201" s="76" t="s">
        <v>147</v>
      </c>
      <c r="D3201" s="294">
        <v>42632</v>
      </c>
      <c r="E3201" s="106">
        <v>0.54097222222222219</v>
      </c>
      <c r="F3201" s="294">
        <v>42632</v>
      </c>
      <c r="G3201" s="106">
        <v>0.54305555555555551</v>
      </c>
      <c r="H3201" s="389">
        <f>G3201-E3201</f>
        <v>2.0833333333333259E-3</v>
      </c>
      <c r="I3201" s="179">
        <v>10</v>
      </c>
      <c r="J3201" s="102" t="s">
        <v>141</v>
      </c>
      <c r="K3201" s="102" t="s">
        <v>141</v>
      </c>
      <c r="L3201" s="280" t="s">
        <v>12</v>
      </c>
      <c r="M3201" s="83" t="s">
        <v>7790</v>
      </c>
      <c r="N3201" s="179">
        <v>0.4</v>
      </c>
      <c r="O3201" s="280" t="s">
        <v>24</v>
      </c>
      <c r="P3201" s="282" t="s">
        <v>63</v>
      </c>
      <c r="Q3201" s="61" t="s">
        <v>8690</v>
      </c>
      <c r="R3201" s="396">
        <v>0.7</v>
      </c>
      <c r="S3201" s="396">
        <v>2.9</v>
      </c>
      <c r="T3201" s="170">
        <v>3.6</v>
      </c>
      <c r="U3201" s="295" t="s">
        <v>62</v>
      </c>
      <c r="V3201" s="110" t="s">
        <v>141</v>
      </c>
      <c r="W3201" s="110" t="s">
        <v>141</v>
      </c>
      <c r="X3201" s="110" t="s">
        <v>141</v>
      </c>
      <c r="Y3201" s="110" t="s">
        <v>141</v>
      </c>
      <c r="Z3201" s="111" t="s">
        <v>141</v>
      </c>
      <c r="AA3201" s="110" t="s">
        <v>141</v>
      </c>
      <c r="AB3201" s="784" t="s">
        <v>141</v>
      </c>
      <c r="AC3201" s="110" t="s">
        <v>141</v>
      </c>
      <c r="AD3201" s="115" t="s">
        <v>23</v>
      </c>
      <c r="AE3201" s="97" t="s">
        <v>141</v>
      </c>
      <c r="AF3201" s="153" t="s">
        <v>141</v>
      </c>
      <c r="AG3201" s="179" t="s">
        <v>141</v>
      </c>
      <c r="AJ3201" s="1">
        <f t="shared" si="233"/>
        <v>0</v>
      </c>
      <c r="AK3201" s="1">
        <f>AJ3201-T3201</f>
        <v>-3.6</v>
      </c>
    </row>
    <row r="3202" spans="1:37" ht="56.25" customHeight="1">
      <c r="A3202" s="179" t="s">
        <v>12537</v>
      </c>
      <c r="B3202" s="334" t="s">
        <v>13</v>
      </c>
      <c r="C3202" s="76" t="s">
        <v>147</v>
      </c>
      <c r="D3202" s="824">
        <v>42660</v>
      </c>
      <c r="E3202" s="825">
        <v>0.94444444444444453</v>
      </c>
      <c r="F3202" s="824">
        <v>42660</v>
      </c>
      <c r="G3202" s="825">
        <v>0.97986111111111107</v>
      </c>
      <c r="H3202" s="881">
        <v>3.5416666666666541E-2</v>
      </c>
      <c r="I3202" s="208">
        <v>7</v>
      </c>
      <c r="J3202" s="882" t="s">
        <v>141</v>
      </c>
      <c r="K3202" s="882"/>
      <c r="L3202" s="179" t="s">
        <v>12</v>
      </c>
      <c r="M3202" s="883" t="s">
        <v>8783</v>
      </c>
      <c r="N3202" s="208">
        <v>0.4</v>
      </c>
      <c r="O3202" s="208" t="s">
        <v>57</v>
      </c>
      <c r="P3202" s="884" t="s">
        <v>57</v>
      </c>
      <c r="Q3202" s="163" t="s">
        <v>12602</v>
      </c>
      <c r="R3202" s="464">
        <v>1.1000000000000001</v>
      </c>
      <c r="S3202" s="840">
        <v>2.5</v>
      </c>
      <c r="T3202" s="190">
        <v>3.6</v>
      </c>
      <c r="U3202" s="885" t="s">
        <v>62</v>
      </c>
      <c r="V3202" s="885" t="s">
        <v>141</v>
      </c>
      <c r="W3202" s="885" t="s">
        <v>141</v>
      </c>
      <c r="X3202" s="885" t="s">
        <v>141</v>
      </c>
      <c r="Y3202" s="885" t="s">
        <v>141</v>
      </c>
      <c r="Z3202" s="886" t="s">
        <v>141</v>
      </c>
      <c r="AA3202" s="885" t="s">
        <v>141</v>
      </c>
      <c r="AB3202" s="885" t="s">
        <v>141</v>
      </c>
      <c r="AC3202" s="885" t="s">
        <v>141</v>
      </c>
      <c r="AD3202" s="179" t="s">
        <v>23</v>
      </c>
      <c r="AE3202" s="1374" t="s">
        <v>141</v>
      </c>
      <c r="AF3202" s="1042" t="s">
        <v>141</v>
      </c>
      <c r="AG3202" s="110" t="s">
        <v>141</v>
      </c>
      <c r="AJ3202" s="1">
        <f t="shared" si="233"/>
        <v>0</v>
      </c>
    </row>
    <row r="3203" spans="1:37" ht="47.25" customHeight="1">
      <c r="A3203" s="179" t="s">
        <v>1052</v>
      </c>
      <c r="B3203" s="76" t="s">
        <v>13</v>
      </c>
      <c r="C3203" s="76" t="s">
        <v>140</v>
      </c>
      <c r="D3203" s="294">
        <v>42442</v>
      </c>
      <c r="E3203" s="496">
        <v>0.17569444444444446</v>
      </c>
      <c r="F3203" s="294">
        <v>42442</v>
      </c>
      <c r="G3203" s="496">
        <v>0.21875</v>
      </c>
      <c r="H3203" s="251">
        <v>4.3055555555555541E-2</v>
      </c>
      <c r="I3203" s="179">
        <v>2</v>
      </c>
      <c r="J3203" s="102" t="s">
        <v>144</v>
      </c>
      <c r="K3203" s="102" t="s">
        <v>146</v>
      </c>
      <c r="L3203" s="179" t="s">
        <v>4</v>
      </c>
      <c r="M3203" s="83" t="s">
        <v>1190</v>
      </c>
      <c r="N3203" s="179" t="s">
        <v>3</v>
      </c>
      <c r="O3203" s="179" t="s">
        <v>40</v>
      </c>
      <c r="P3203" s="283" t="s">
        <v>1191</v>
      </c>
      <c r="Q3203" s="179" t="s">
        <v>1192</v>
      </c>
      <c r="R3203" s="751">
        <v>1.9</v>
      </c>
      <c r="S3203" s="759">
        <v>1.6</v>
      </c>
      <c r="T3203" s="179">
        <v>3.5</v>
      </c>
      <c r="U3203" s="110" t="s">
        <v>1</v>
      </c>
      <c r="V3203" s="110" t="s">
        <v>141</v>
      </c>
      <c r="W3203" s="110" t="s">
        <v>141</v>
      </c>
      <c r="X3203" s="110" t="s">
        <v>141</v>
      </c>
      <c r="Y3203" s="110" t="s">
        <v>141</v>
      </c>
      <c r="Z3203" s="111" t="s">
        <v>141</v>
      </c>
      <c r="AA3203" s="110" t="s">
        <v>141</v>
      </c>
      <c r="AB3203" s="110" t="s">
        <v>141</v>
      </c>
      <c r="AC3203" s="110" t="s">
        <v>141</v>
      </c>
      <c r="AD3203" s="115" t="s">
        <v>23</v>
      </c>
      <c r="AE3203" s="65" t="s">
        <v>141</v>
      </c>
      <c r="AF3203" s="110" t="s">
        <v>141</v>
      </c>
      <c r="AG3203" s="110"/>
      <c r="AJ3203" s="1">
        <f t="shared" si="233"/>
        <v>0</v>
      </c>
    </row>
    <row r="3204" spans="1:37" ht="63" customHeight="1">
      <c r="A3204" s="179" t="s">
        <v>8405</v>
      </c>
      <c r="B3204" s="76" t="s">
        <v>13</v>
      </c>
      <c r="C3204" s="76" t="s">
        <v>147</v>
      </c>
      <c r="D3204" s="294">
        <v>42638</v>
      </c>
      <c r="E3204" s="106">
        <v>0.17500000000000002</v>
      </c>
      <c r="F3204" s="294">
        <v>42638</v>
      </c>
      <c r="G3204" s="106">
        <v>0.21319444444444444</v>
      </c>
      <c r="H3204" s="389">
        <f>G3204-E3204</f>
        <v>3.819444444444442E-2</v>
      </c>
      <c r="I3204" s="179">
        <v>3</v>
      </c>
      <c r="J3204" s="179" t="s">
        <v>141</v>
      </c>
      <c r="K3204" s="179" t="s">
        <v>141</v>
      </c>
      <c r="L3204" s="280" t="s">
        <v>12</v>
      </c>
      <c r="M3204" s="83" t="s">
        <v>8763</v>
      </c>
      <c r="N3204" s="179">
        <v>0.4</v>
      </c>
      <c r="O3204" s="280" t="s">
        <v>57</v>
      </c>
      <c r="P3204" s="83" t="s">
        <v>57</v>
      </c>
      <c r="Q3204" s="61" t="s">
        <v>10970</v>
      </c>
      <c r="R3204" s="396">
        <v>1.4</v>
      </c>
      <c r="S3204" s="396">
        <v>2.1</v>
      </c>
      <c r="T3204" s="170">
        <v>3.5</v>
      </c>
      <c r="U3204" s="295" t="s">
        <v>62</v>
      </c>
      <c r="V3204" s="110" t="s">
        <v>141</v>
      </c>
      <c r="W3204" s="110" t="s">
        <v>141</v>
      </c>
      <c r="X3204" s="110" t="s">
        <v>141</v>
      </c>
      <c r="Y3204" s="110" t="s">
        <v>141</v>
      </c>
      <c r="Z3204" s="110" t="s">
        <v>141</v>
      </c>
      <c r="AA3204" s="110" t="s">
        <v>141</v>
      </c>
      <c r="AB3204" s="110" t="s">
        <v>141</v>
      </c>
      <c r="AC3204" s="110" t="s">
        <v>141</v>
      </c>
      <c r="AD3204" s="115" t="s">
        <v>23</v>
      </c>
      <c r="AE3204" s="65" t="s">
        <v>141</v>
      </c>
      <c r="AF3204" s="65" t="s">
        <v>141</v>
      </c>
      <c r="AG3204" s="179" t="s">
        <v>141</v>
      </c>
      <c r="AJ3204" s="1">
        <f t="shared" si="233"/>
        <v>0</v>
      </c>
      <c r="AK3204" s="1">
        <f>AJ3204-T3204</f>
        <v>-3.5</v>
      </c>
    </row>
    <row r="3205" spans="1:37" ht="75" customHeight="1">
      <c r="A3205" s="179" t="s">
        <v>12537</v>
      </c>
      <c r="B3205" s="334" t="s">
        <v>13</v>
      </c>
      <c r="C3205" s="76" t="s">
        <v>147</v>
      </c>
      <c r="D3205" s="824">
        <v>42657</v>
      </c>
      <c r="E3205" s="825">
        <v>0.4597222222222222</v>
      </c>
      <c r="F3205" s="824">
        <v>42657</v>
      </c>
      <c r="G3205" s="825">
        <v>0.46527777777777773</v>
      </c>
      <c r="H3205" s="881">
        <v>5.5555555555555358E-3</v>
      </c>
      <c r="I3205" s="208">
        <v>5</v>
      </c>
      <c r="J3205" s="882" t="s">
        <v>141</v>
      </c>
      <c r="K3205" s="882"/>
      <c r="L3205" s="280" t="s">
        <v>12</v>
      </c>
      <c r="M3205" s="883" t="s">
        <v>12510</v>
      </c>
      <c r="N3205" s="208">
        <v>0.4</v>
      </c>
      <c r="O3205" s="332" t="s">
        <v>57</v>
      </c>
      <c r="P3205" s="884" t="s">
        <v>57</v>
      </c>
      <c r="Q3205" s="163" t="s">
        <v>14525</v>
      </c>
      <c r="R3205" s="464">
        <v>2.2999999999999998</v>
      </c>
      <c r="S3205" s="840">
        <v>1.2</v>
      </c>
      <c r="T3205" s="190">
        <v>3.5</v>
      </c>
      <c r="U3205" s="885" t="s">
        <v>62</v>
      </c>
      <c r="V3205" s="885" t="s">
        <v>141</v>
      </c>
      <c r="W3205" s="885" t="s">
        <v>141</v>
      </c>
      <c r="X3205" s="885" t="s">
        <v>141</v>
      </c>
      <c r="Y3205" s="885" t="s">
        <v>141</v>
      </c>
      <c r="Z3205" s="885" t="s">
        <v>141</v>
      </c>
      <c r="AA3205" s="886" t="s">
        <v>141</v>
      </c>
      <c r="AB3205" s="885" t="s">
        <v>141</v>
      </c>
      <c r="AC3205" s="885" t="s">
        <v>141</v>
      </c>
      <c r="AD3205" s="179" t="s">
        <v>23</v>
      </c>
      <c r="AE3205" s="1373" t="s">
        <v>141</v>
      </c>
      <c r="AF3205" s="1373" t="s">
        <v>141</v>
      </c>
      <c r="AG3205" s="65" t="s">
        <v>14526</v>
      </c>
      <c r="AJ3205" s="1">
        <f t="shared" si="233"/>
        <v>0</v>
      </c>
    </row>
    <row r="3206" spans="1:37" ht="78.75" customHeight="1">
      <c r="A3206" s="179" t="s">
        <v>2039</v>
      </c>
      <c r="B3206" s="76" t="s">
        <v>6</v>
      </c>
      <c r="C3206" s="76" t="s">
        <v>1873</v>
      </c>
      <c r="D3206" s="294">
        <v>42468</v>
      </c>
      <c r="E3206" s="496">
        <v>0.72083333333333333</v>
      </c>
      <c r="F3206" s="294">
        <v>42468</v>
      </c>
      <c r="G3206" s="496">
        <v>0.72083333333333333</v>
      </c>
      <c r="H3206" s="251">
        <v>0</v>
      </c>
      <c r="I3206" s="179">
        <v>5</v>
      </c>
      <c r="J3206" s="102" t="s">
        <v>2215</v>
      </c>
      <c r="K3206" s="102"/>
      <c r="L3206" s="179" t="s">
        <v>12</v>
      </c>
      <c r="M3206" s="83" t="s">
        <v>2329</v>
      </c>
      <c r="N3206" s="179">
        <v>0.4</v>
      </c>
      <c r="O3206" s="179" t="s">
        <v>2</v>
      </c>
      <c r="P3206" s="283" t="s">
        <v>473</v>
      </c>
      <c r="Q3206" s="179" t="s">
        <v>2330</v>
      </c>
      <c r="R3206" s="751"/>
      <c r="S3206" s="759">
        <v>3.5</v>
      </c>
      <c r="T3206" s="179">
        <v>3.5</v>
      </c>
      <c r="U3206" s="1302" t="s">
        <v>1</v>
      </c>
      <c r="V3206" s="1302"/>
      <c r="W3206" s="1302"/>
      <c r="X3206" s="1302"/>
      <c r="Y3206" s="1302"/>
      <c r="Z3206" s="1343"/>
      <c r="AA3206" s="1302"/>
      <c r="AB3206" s="1302"/>
      <c r="AC3206" s="1302"/>
      <c r="AD3206" s="115" t="s">
        <v>23</v>
      </c>
      <c r="AE3206" s="1379"/>
      <c r="AF3206" s="1302"/>
      <c r="AG3206" s="1302"/>
      <c r="AJ3206" s="1">
        <f t="shared" si="233"/>
        <v>0</v>
      </c>
    </row>
    <row r="3207" spans="1:37" s="16" customFormat="1" ht="94.5">
      <c r="A3207" s="94" t="s">
        <v>12777</v>
      </c>
      <c r="B3207" s="76" t="s">
        <v>6</v>
      </c>
      <c r="C3207" s="76" t="s">
        <v>1131</v>
      </c>
      <c r="D3207" s="294">
        <v>42703</v>
      </c>
      <c r="E3207" s="496">
        <v>0.68125000000000002</v>
      </c>
      <c r="F3207" s="294">
        <v>42703</v>
      </c>
      <c r="G3207" s="496">
        <v>0.68125000000000002</v>
      </c>
      <c r="H3207" s="251">
        <v>0</v>
      </c>
      <c r="I3207" s="600">
        <v>4</v>
      </c>
      <c r="J3207" s="102"/>
      <c r="K3207" s="102"/>
      <c r="L3207" s="179" t="s">
        <v>4</v>
      </c>
      <c r="M3207" s="403" t="s">
        <v>13128</v>
      </c>
      <c r="N3207" s="83">
        <v>0.4</v>
      </c>
      <c r="O3207" s="83" t="s">
        <v>2</v>
      </c>
      <c r="P3207" s="403" t="s">
        <v>473</v>
      </c>
      <c r="Q3207" s="912" t="s">
        <v>14767</v>
      </c>
      <c r="R3207" s="295">
        <v>1.5</v>
      </c>
      <c r="S3207" s="295">
        <v>2</v>
      </c>
      <c r="T3207" s="600">
        <v>3.5</v>
      </c>
      <c r="U3207" s="1313" t="s">
        <v>1</v>
      </c>
      <c r="V3207" s="110"/>
      <c r="W3207" s="110"/>
      <c r="X3207" s="110"/>
      <c r="Y3207" s="110"/>
      <c r="Z3207" s="110"/>
      <c r="AA3207" s="111"/>
      <c r="AB3207" s="110"/>
      <c r="AC3207" s="110"/>
      <c r="AD3207" s="600" t="s">
        <v>23</v>
      </c>
      <c r="AE3207" s="65"/>
      <c r="AF3207" s="110"/>
      <c r="AG3207" s="179"/>
      <c r="AJ3207" s="1">
        <f t="shared" si="233"/>
        <v>0</v>
      </c>
    </row>
    <row r="3208" spans="1:37" ht="63">
      <c r="A3208" s="94" t="s">
        <v>12777</v>
      </c>
      <c r="B3208" s="334" t="s">
        <v>13</v>
      </c>
      <c r="C3208" s="179" t="s">
        <v>147</v>
      </c>
      <c r="D3208" s="161">
        <v>42695</v>
      </c>
      <c r="E3208" s="1045">
        <v>9.0277777777777776E-2</v>
      </c>
      <c r="F3208" s="161">
        <v>42695</v>
      </c>
      <c r="G3208" s="1045">
        <v>9.7222222222222224E-2</v>
      </c>
      <c r="H3208" s="1008">
        <v>6.9444444444444475E-3</v>
      </c>
      <c r="I3208" s="179">
        <v>5</v>
      </c>
      <c r="J3208" s="882" t="s">
        <v>141</v>
      </c>
      <c r="K3208" s="606"/>
      <c r="L3208" s="179" t="s">
        <v>12</v>
      </c>
      <c r="M3208" s="606" t="s">
        <v>13004</v>
      </c>
      <c r="N3208" s="454">
        <v>0.4</v>
      </c>
      <c r="O3208" s="208" t="s">
        <v>57</v>
      </c>
      <c r="P3208" s="606" t="s">
        <v>57</v>
      </c>
      <c r="Q3208" s="163" t="s">
        <v>13005</v>
      </c>
      <c r="R3208" s="837">
        <v>2.1</v>
      </c>
      <c r="S3208" s="901">
        <v>1.3</v>
      </c>
      <c r="T3208" s="190">
        <v>3.4000000000000004</v>
      </c>
      <c r="U3208" s="884" t="s">
        <v>141</v>
      </c>
      <c r="V3208" s="885" t="s">
        <v>141</v>
      </c>
      <c r="W3208" s="885" t="s">
        <v>141</v>
      </c>
      <c r="X3208" s="885" t="s">
        <v>141</v>
      </c>
      <c r="Y3208" s="885" t="s">
        <v>141</v>
      </c>
      <c r="Z3208" s="885" t="s">
        <v>141</v>
      </c>
      <c r="AA3208" s="885" t="s">
        <v>141</v>
      </c>
      <c r="AB3208" s="885" t="s">
        <v>141</v>
      </c>
      <c r="AC3208" s="885" t="s">
        <v>141</v>
      </c>
      <c r="AD3208" s="179" t="s">
        <v>23</v>
      </c>
      <c r="AE3208" s="1374" t="s">
        <v>141</v>
      </c>
      <c r="AF3208" s="1042" t="s">
        <v>141</v>
      </c>
      <c r="AG3208" s="179" t="s">
        <v>141</v>
      </c>
      <c r="AJ3208" s="1">
        <f t="shared" si="233"/>
        <v>0</v>
      </c>
    </row>
    <row r="3209" spans="1:37" ht="78.75" customHeight="1">
      <c r="A3209" s="94" t="s">
        <v>672</v>
      </c>
      <c r="B3209" s="75" t="s">
        <v>20</v>
      </c>
      <c r="C3209" s="75" t="s">
        <v>20</v>
      </c>
      <c r="D3209" s="1163">
        <v>42422</v>
      </c>
      <c r="E3209" s="357">
        <v>0.75347222222222221</v>
      </c>
      <c r="F3209" s="1163">
        <v>42422</v>
      </c>
      <c r="G3209" s="827">
        <v>0.75416666666666676</v>
      </c>
      <c r="H3209" s="505">
        <v>6.94444444444553E-4</v>
      </c>
      <c r="I3209" s="57">
        <v>14</v>
      </c>
      <c r="J3209" s="828"/>
      <c r="K3209" s="828"/>
      <c r="L3209" s="57" t="s">
        <v>12</v>
      </c>
      <c r="M3209" s="750" t="s">
        <v>995</v>
      </c>
      <c r="N3209" s="57" t="s">
        <v>3</v>
      </c>
      <c r="O3209" s="57" t="s">
        <v>2</v>
      </c>
      <c r="P3209" s="858" t="s">
        <v>995</v>
      </c>
      <c r="Q3209" s="57" t="s">
        <v>996</v>
      </c>
      <c r="R3209" s="1024">
        <v>3</v>
      </c>
      <c r="S3209" s="761">
        <v>0.4</v>
      </c>
      <c r="T3209" s="57">
        <v>3.4</v>
      </c>
      <c r="U3209" s="110"/>
      <c r="V3209" s="110"/>
      <c r="W3209" s="110"/>
      <c r="X3209" s="110"/>
      <c r="Y3209" s="110"/>
      <c r="Z3209" s="111"/>
      <c r="AA3209" s="110"/>
      <c r="AB3209" s="110"/>
      <c r="AC3209" s="110"/>
      <c r="AD3209" s="179" t="s">
        <v>23</v>
      </c>
      <c r="AE3209" s="65"/>
      <c r="AF3209" s="110"/>
      <c r="AG3209" s="269"/>
      <c r="AJ3209" s="1">
        <f t="shared" si="233"/>
        <v>0</v>
      </c>
    </row>
    <row r="3210" spans="1:37" ht="141.75" customHeight="1">
      <c r="A3210" s="179" t="s">
        <v>672</v>
      </c>
      <c r="B3210" s="76" t="s">
        <v>13</v>
      </c>
      <c r="C3210" s="76" t="s">
        <v>147</v>
      </c>
      <c r="D3210" s="294">
        <v>42427</v>
      </c>
      <c r="E3210" s="496">
        <v>0.79513888888888884</v>
      </c>
      <c r="F3210" s="294">
        <v>42427</v>
      </c>
      <c r="G3210" s="496">
        <v>0.80069444444444438</v>
      </c>
      <c r="H3210" s="251">
        <v>5.5555555555555358E-3</v>
      </c>
      <c r="I3210" s="179">
        <v>10</v>
      </c>
      <c r="J3210" s="102" t="s">
        <v>141</v>
      </c>
      <c r="K3210" s="102" t="s">
        <v>141</v>
      </c>
      <c r="L3210" s="179" t="s">
        <v>12</v>
      </c>
      <c r="M3210" s="83" t="s">
        <v>347</v>
      </c>
      <c r="N3210" s="179" t="s">
        <v>3</v>
      </c>
      <c r="O3210" s="179" t="s">
        <v>24</v>
      </c>
      <c r="P3210" s="283" t="s">
        <v>729</v>
      </c>
      <c r="Q3210" s="179" t="s">
        <v>1046</v>
      </c>
      <c r="R3210" s="751">
        <v>1.6</v>
      </c>
      <c r="S3210" s="759">
        <v>1.8</v>
      </c>
      <c r="T3210" s="179">
        <v>3.4</v>
      </c>
      <c r="U3210" s="110" t="s">
        <v>63</v>
      </c>
      <c r="V3210" s="110" t="s">
        <v>141</v>
      </c>
      <c r="W3210" s="110" t="s">
        <v>141</v>
      </c>
      <c r="X3210" s="110" t="s">
        <v>141</v>
      </c>
      <c r="Y3210" s="110" t="s">
        <v>141</v>
      </c>
      <c r="Z3210" s="111" t="s">
        <v>141</v>
      </c>
      <c r="AA3210" s="110" t="s">
        <v>141</v>
      </c>
      <c r="AB3210" s="110" t="s">
        <v>141</v>
      </c>
      <c r="AC3210" s="110" t="s">
        <v>141</v>
      </c>
      <c r="AD3210" s="115" t="s">
        <v>23</v>
      </c>
      <c r="AE3210" s="65" t="s">
        <v>141</v>
      </c>
      <c r="AF3210" s="110" t="s">
        <v>141</v>
      </c>
      <c r="AG3210" s="476"/>
      <c r="AJ3210" s="1">
        <f t="shared" si="233"/>
        <v>0</v>
      </c>
    </row>
    <row r="3211" spans="1:37" ht="63" customHeight="1">
      <c r="A3211" s="179" t="s">
        <v>2039</v>
      </c>
      <c r="B3211" s="76" t="s">
        <v>6</v>
      </c>
      <c r="C3211" s="76" t="s">
        <v>1873</v>
      </c>
      <c r="D3211" s="294">
        <v>42483</v>
      </c>
      <c r="E3211" s="496">
        <v>0.54791666666666672</v>
      </c>
      <c r="F3211" s="294">
        <v>42483</v>
      </c>
      <c r="G3211" s="496">
        <v>0.59513888888888888</v>
      </c>
      <c r="H3211" s="251">
        <v>4.7222222222222221E-2</v>
      </c>
      <c r="I3211" s="179">
        <v>3</v>
      </c>
      <c r="J3211" s="179"/>
      <c r="K3211" s="179"/>
      <c r="L3211" s="280" t="s">
        <v>4</v>
      </c>
      <c r="M3211" s="83" t="s">
        <v>2304</v>
      </c>
      <c r="N3211" s="179" t="s">
        <v>3</v>
      </c>
      <c r="O3211" s="280" t="s">
        <v>26</v>
      </c>
      <c r="P3211" s="83" t="s">
        <v>2305</v>
      </c>
      <c r="Q3211" s="179" t="s">
        <v>2349</v>
      </c>
      <c r="R3211" s="295"/>
      <c r="S3211" s="295">
        <v>3.4</v>
      </c>
      <c r="T3211" s="179">
        <v>3.4</v>
      </c>
      <c r="U3211" s="1301" t="s">
        <v>46</v>
      </c>
      <c r="V3211" s="1302">
        <v>2012</v>
      </c>
      <c r="W3211" s="1302" t="s">
        <v>3974</v>
      </c>
      <c r="X3211" s="1302" t="s">
        <v>2959</v>
      </c>
      <c r="Y3211" s="1334" t="s">
        <v>3975</v>
      </c>
      <c r="Z3211" s="1302">
        <v>100</v>
      </c>
      <c r="AA3211" s="1302">
        <v>11.201599999999999</v>
      </c>
      <c r="AB3211" s="1302"/>
      <c r="AC3211" s="1302"/>
      <c r="AD3211" s="115" t="s">
        <v>23</v>
      </c>
      <c r="AE3211" s="1377"/>
      <c r="AF3211" s="1386"/>
      <c r="AG3211" s="80"/>
      <c r="AJ3211" s="1">
        <f t="shared" si="233"/>
        <v>0</v>
      </c>
    </row>
    <row r="3212" spans="1:37" ht="94.5" customHeight="1">
      <c r="A3212" s="179" t="s">
        <v>4411</v>
      </c>
      <c r="B3212" s="334" t="s">
        <v>6</v>
      </c>
      <c r="C3212" s="334" t="s">
        <v>1131</v>
      </c>
      <c r="D3212" s="824">
        <v>42528</v>
      </c>
      <c r="E3212" s="450">
        <v>0.75208333333333333</v>
      </c>
      <c r="F3212" s="824">
        <v>42528</v>
      </c>
      <c r="G3212" s="450">
        <v>0.75208333333333333</v>
      </c>
      <c r="H3212" s="447">
        <v>0</v>
      </c>
      <c r="I3212" s="208">
        <v>5</v>
      </c>
      <c r="J3212" s="208"/>
      <c r="K3212" s="208"/>
      <c r="L3212" s="332" t="s">
        <v>12</v>
      </c>
      <c r="M3212" s="454" t="s">
        <v>4639</v>
      </c>
      <c r="N3212" s="208">
        <v>0.4</v>
      </c>
      <c r="O3212" s="332" t="s">
        <v>2</v>
      </c>
      <c r="P3212" s="454" t="s">
        <v>473</v>
      </c>
      <c r="Q3212" s="208" t="s">
        <v>11176</v>
      </c>
      <c r="R3212" s="1263"/>
      <c r="S3212" s="1263">
        <v>3.4</v>
      </c>
      <c r="T3212" s="254">
        <v>3.4</v>
      </c>
      <c r="U3212" s="1264" t="s">
        <v>1</v>
      </c>
      <c r="V3212" s="842"/>
      <c r="W3212" s="842"/>
      <c r="X3212" s="842"/>
      <c r="Y3212" s="1315"/>
      <c r="Z3212" s="842"/>
      <c r="AA3212" s="1315"/>
      <c r="AB3212" s="842"/>
      <c r="AC3212" s="1315"/>
      <c r="AD3212" s="115" t="s">
        <v>23</v>
      </c>
      <c r="AE3212" s="288"/>
      <c r="AF3212" s="1017"/>
      <c r="AG3212" s="208"/>
      <c r="AJ3212" s="1">
        <f t="shared" si="233"/>
        <v>0</v>
      </c>
      <c r="AK3212" s="1">
        <f>AJ3212-T3212</f>
        <v>-3.4</v>
      </c>
    </row>
    <row r="3213" spans="1:37" ht="56.25" customHeight="1">
      <c r="A3213" s="179" t="s">
        <v>12537</v>
      </c>
      <c r="B3213" s="1150" t="s">
        <v>12578</v>
      </c>
      <c r="C3213" s="1150" t="s">
        <v>12579</v>
      </c>
      <c r="D3213" s="1159">
        <v>42656</v>
      </c>
      <c r="E3213" s="1170">
        <v>0.74652777777777779</v>
      </c>
      <c r="F3213" s="1159">
        <v>42656</v>
      </c>
      <c r="G3213" s="1170">
        <v>0.78472222222222221</v>
      </c>
      <c r="H3213" s="1176">
        <f>G3213-E3213</f>
        <v>3.819444444444442E-2</v>
      </c>
      <c r="I3213" s="788">
        <v>56</v>
      </c>
      <c r="J3213" s="596" t="s">
        <v>303</v>
      </c>
      <c r="K3213" s="595" t="s">
        <v>146</v>
      </c>
      <c r="L3213" s="1213" t="s">
        <v>4</v>
      </c>
      <c r="M3213" s="1217" t="s">
        <v>14138</v>
      </c>
      <c r="N3213" s="596">
        <v>35</v>
      </c>
      <c r="O3213" s="1213" t="s">
        <v>14</v>
      </c>
      <c r="P3213" s="1230" t="s">
        <v>14139</v>
      </c>
      <c r="Q3213" s="789" t="s">
        <v>14140</v>
      </c>
      <c r="R3213" s="1248">
        <v>3.3916666666666662</v>
      </c>
      <c r="S3213" s="1248"/>
      <c r="T3213" s="791">
        <v>3.39</v>
      </c>
      <c r="U3213" s="1298" t="s">
        <v>29</v>
      </c>
      <c r="V3213" s="1303">
        <v>1980</v>
      </c>
      <c r="W3213" s="1303">
        <v>1980</v>
      </c>
      <c r="X3213" s="1303" t="s">
        <v>14141</v>
      </c>
      <c r="Y3213" s="1303" t="s">
        <v>2722</v>
      </c>
      <c r="Z3213" s="1332">
        <v>42656</v>
      </c>
      <c r="AA3213" s="1303">
        <v>100</v>
      </c>
      <c r="AB3213" s="1349">
        <v>43009</v>
      </c>
      <c r="AC3213" s="1303"/>
      <c r="AD3213" s="792" t="s">
        <v>23</v>
      </c>
      <c r="AE3213" s="1312"/>
      <c r="AF3213" s="1303"/>
      <c r="AG3213" s="792"/>
      <c r="AJ3213" s="1">
        <f t="shared" si="233"/>
        <v>-1.666666666666039E-3</v>
      </c>
    </row>
    <row r="3214" spans="1:37" s="16" customFormat="1" ht="75" customHeight="1">
      <c r="A3214" s="94" t="s">
        <v>13179</v>
      </c>
      <c r="B3214" s="334" t="s">
        <v>13</v>
      </c>
      <c r="C3214" s="76" t="s">
        <v>147</v>
      </c>
      <c r="D3214" s="824">
        <v>42706</v>
      </c>
      <c r="E3214" s="1011">
        <v>0.53472222222222221</v>
      </c>
      <c r="F3214" s="824">
        <v>42706</v>
      </c>
      <c r="G3214" s="1011">
        <v>0.53541666666666665</v>
      </c>
      <c r="H3214" s="881">
        <v>6.9444444444444198E-4</v>
      </c>
      <c r="I3214" s="179">
        <v>8</v>
      </c>
      <c r="J3214" s="882" t="s">
        <v>141</v>
      </c>
      <c r="K3214" s="882"/>
      <c r="L3214" s="179" t="s">
        <v>12</v>
      </c>
      <c r="M3214" s="883" t="s">
        <v>13004</v>
      </c>
      <c r="N3214" s="208">
        <v>0.4</v>
      </c>
      <c r="O3214" s="208" t="s">
        <v>57</v>
      </c>
      <c r="P3214" s="884" t="s">
        <v>57</v>
      </c>
      <c r="Q3214" s="163" t="s">
        <v>13187</v>
      </c>
      <c r="R3214" s="464">
        <v>2.7</v>
      </c>
      <c r="S3214" s="1060">
        <v>0.6</v>
      </c>
      <c r="T3214" s="190">
        <v>3.3000000000000003</v>
      </c>
      <c r="U3214" s="885" t="s">
        <v>141</v>
      </c>
      <c r="V3214" s="885" t="s">
        <v>141</v>
      </c>
      <c r="W3214" s="885" t="s">
        <v>141</v>
      </c>
      <c r="X3214" s="885" t="s">
        <v>141</v>
      </c>
      <c r="Y3214" s="885" t="s">
        <v>141</v>
      </c>
      <c r="Z3214" s="886" t="s">
        <v>141</v>
      </c>
      <c r="AA3214" s="885" t="s">
        <v>141</v>
      </c>
      <c r="AB3214" s="885" t="s">
        <v>141</v>
      </c>
      <c r="AC3214" s="885" t="s">
        <v>141</v>
      </c>
      <c r="AD3214" s="179" t="s">
        <v>23</v>
      </c>
      <c r="AE3214" s="1374" t="s">
        <v>141</v>
      </c>
      <c r="AF3214" s="1042" t="s">
        <v>141</v>
      </c>
      <c r="AG3214" s="110" t="s">
        <v>141</v>
      </c>
      <c r="AJ3214" s="1">
        <f t="shared" si="233"/>
        <v>0</v>
      </c>
    </row>
    <row r="3215" spans="1:37" ht="63" customHeight="1">
      <c r="A3215" s="179" t="s">
        <v>6868</v>
      </c>
      <c r="B3215" s="76" t="s">
        <v>13</v>
      </c>
      <c r="C3215" s="179" t="s">
        <v>147</v>
      </c>
      <c r="D3215" s="169">
        <v>42599</v>
      </c>
      <c r="E3215" s="106">
        <v>0.13194444444444445</v>
      </c>
      <c r="F3215" s="169">
        <v>42599</v>
      </c>
      <c r="G3215" s="106">
        <v>0.13680555555555554</v>
      </c>
      <c r="H3215" s="389">
        <f>G3215-E3215</f>
        <v>4.8611111111110938E-3</v>
      </c>
      <c r="I3215" s="179">
        <v>4</v>
      </c>
      <c r="J3215" s="102" t="s">
        <v>141</v>
      </c>
      <c r="K3215" s="102" t="s">
        <v>141</v>
      </c>
      <c r="L3215" s="179" t="s">
        <v>12</v>
      </c>
      <c r="M3215" s="282" t="s">
        <v>8322</v>
      </c>
      <c r="N3215" s="179">
        <v>0.4</v>
      </c>
      <c r="O3215" s="83" t="s">
        <v>57</v>
      </c>
      <c r="P3215" s="282" t="s">
        <v>57</v>
      </c>
      <c r="Q3215" s="833" t="s">
        <v>8323</v>
      </c>
      <c r="R3215" s="1124">
        <v>0.5</v>
      </c>
      <c r="S3215" s="759">
        <v>2.8</v>
      </c>
      <c r="T3215" s="190">
        <f>R3215+S3215</f>
        <v>3.3</v>
      </c>
      <c r="U3215" s="295" t="s">
        <v>62</v>
      </c>
      <c r="V3215" s="110" t="s">
        <v>141</v>
      </c>
      <c r="W3215" s="110" t="s">
        <v>141</v>
      </c>
      <c r="X3215" s="110" t="s">
        <v>141</v>
      </c>
      <c r="Y3215" s="110" t="s">
        <v>141</v>
      </c>
      <c r="Z3215" s="110" t="s">
        <v>141</v>
      </c>
      <c r="AA3215" s="111" t="s">
        <v>141</v>
      </c>
      <c r="AB3215" s="110" t="s">
        <v>141</v>
      </c>
      <c r="AC3215" s="110" t="s">
        <v>141</v>
      </c>
      <c r="AD3215" s="115" t="s">
        <v>23</v>
      </c>
      <c r="AE3215" s="65" t="s">
        <v>141</v>
      </c>
      <c r="AF3215" s="65" t="s">
        <v>141</v>
      </c>
      <c r="AG3215" s="65" t="s">
        <v>141</v>
      </c>
      <c r="AJ3215" s="1">
        <f t="shared" si="233"/>
        <v>0</v>
      </c>
      <c r="AK3215" s="1">
        <f>AJ3215-T3215</f>
        <v>-3.3</v>
      </c>
    </row>
    <row r="3216" spans="1:37" ht="187.5" customHeight="1">
      <c r="A3216" s="179" t="s">
        <v>6868</v>
      </c>
      <c r="B3216" s="334" t="s">
        <v>6</v>
      </c>
      <c r="C3216" s="334" t="s">
        <v>1131</v>
      </c>
      <c r="D3216" s="161">
        <v>42609</v>
      </c>
      <c r="E3216" s="447">
        <v>9.0972222222222218E-2</v>
      </c>
      <c r="F3216" s="161">
        <v>42609</v>
      </c>
      <c r="G3216" s="447">
        <v>9.0972222222222218E-2</v>
      </c>
      <c r="H3216" s="447">
        <v>0</v>
      </c>
      <c r="I3216" s="208">
        <v>14</v>
      </c>
      <c r="J3216" s="748"/>
      <c r="K3216" s="748"/>
      <c r="L3216" s="208" t="s">
        <v>12</v>
      </c>
      <c r="M3216" s="208" t="s">
        <v>11715</v>
      </c>
      <c r="N3216" s="208">
        <v>0.4</v>
      </c>
      <c r="O3216" s="1020" t="s">
        <v>2</v>
      </c>
      <c r="P3216" s="1228" t="s">
        <v>473</v>
      </c>
      <c r="Q3216" s="208" t="s">
        <v>8374</v>
      </c>
      <c r="R3216" s="836">
        <v>1.8</v>
      </c>
      <c r="S3216" s="836">
        <v>1.5</v>
      </c>
      <c r="T3216" s="836">
        <f>SUM(R3216:S3216)</f>
        <v>3.3</v>
      </c>
      <c r="U3216" s="842" t="s">
        <v>1</v>
      </c>
      <c r="V3216" s="842"/>
      <c r="W3216" s="842"/>
      <c r="X3216" s="842"/>
      <c r="Y3216" s="842"/>
      <c r="Z3216" s="842"/>
      <c r="AA3216" s="1347"/>
      <c r="AB3216" s="842"/>
      <c r="AC3216" s="842"/>
      <c r="AD3216" s="115" t="s">
        <v>23</v>
      </c>
      <c r="AE3216" s="1371"/>
      <c r="AF3216" s="842"/>
      <c r="AG3216" s="842"/>
      <c r="AJ3216" s="1">
        <f t="shared" si="233"/>
        <v>0</v>
      </c>
      <c r="AK3216" s="1">
        <f>AJ3216-T3216</f>
        <v>-3.3</v>
      </c>
    </row>
    <row r="3217" spans="1:37" ht="78.75" customHeight="1">
      <c r="A3217" s="179" t="s">
        <v>6868</v>
      </c>
      <c r="B3217" s="76" t="s">
        <v>13</v>
      </c>
      <c r="C3217" s="179" t="s">
        <v>147</v>
      </c>
      <c r="D3217" s="169">
        <v>42612</v>
      </c>
      <c r="E3217" s="106">
        <v>0.54583333333333328</v>
      </c>
      <c r="F3217" s="169">
        <v>42612</v>
      </c>
      <c r="G3217" s="106">
        <v>0.54791666666666672</v>
      </c>
      <c r="H3217" s="389">
        <f>G3217-E3217</f>
        <v>2.083333333333437E-3</v>
      </c>
      <c r="I3217" s="179">
        <v>10</v>
      </c>
      <c r="J3217" s="102" t="s">
        <v>141</v>
      </c>
      <c r="K3217" s="102" t="s">
        <v>141</v>
      </c>
      <c r="L3217" s="179" t="s">
        <v>12</v>
      </c>
      <c r="M3217" s="282" t="s">
        <v>7790</v>
      </c>
      <c r="N3217" s="179" t="s">
        <v>3</v>
      </c>
      <c r="O3217" s="83" t="s">
        <v>24</v>
      </c>
      <c r="P3217" s="282" t="s">
        <v>63</v>
      </c>
      <c r="Q3217" s="833" t="s">
        <v>7876</v>
      </c>
      <c r="R3217" s="1124">
        <v>0.89</v>
      </c>
      <c r="S3217" s="759">
        <v>2.4</v>
      </c>
      <c r="T3217" s="190">
        <f>R3217+S3217</f>
        <v>3.29</v>
      </c>
      <c r="U3217" s="295" t="s">
        <v>62</v>
      </c>
      <c r="V3217" s="110" t="s">
        <v>141</v>
      </c>
      <c r="W3217" s="110" t="s">
        <v>141</v>
      </c>
      <c r="X3217" s="110" t="s">
        <v>141</v>
      </c>
      <c r="Y3217" s="110" t="s">
        <v>141</v>
      </c>
      <c r="Z3217" s="110" t="s">
        <v>141</v>
      </c>
      <c r="AA3217" s="111" t="s">
        <v>141</v>
      </c>
      <c r="AB3217" s="110" t="s">
        <v>141</v>
      </c>
      <c r="AC3217" s="110" t="s">
        <v>141</v>
      </c>
      <c r="AD3217" s="115" t="s">
        <v>23</v>
      </c>
      <c r="AE3217" s="65" t="s">
        <v>141</v>
      </c>
      <c r="AF3217" s="65" t="s">
        <v>141</v>
      </c>
      <c r="AG3217" s="65" t="s">
        <v>141</v>
      </c>
      <c r="AJ3217" s="1">
        <f t="shared" si="233"/>
        <v>0</v>
      </c>
      <c r="AK3217" s="1">
        <f>AJ3217-T3217</f>
        <v>-3.29</v>
      </c>
    </row>
    <row r="3218" spans="1:37" ht="31.5" customHeight="1">
      <c r="A3218" s="179" t="s">
        <v>1052</v>
      </c>
      <c r="B3218" s="57" t="s">
        <v>16</v>
      </c>
      <c r="C3218" s="57" t="s">
        <v>292</v>
      </c>
      <c r="D3218" s="278">
        <v>42433</v>
      </c>
      <c r="E3218" s="59">
        <v>0.67152777777777783</v>
      </c>
      <c r="F3218" s="278">
        <v>42433</v>
      </c>
      <c r="G3218" s="59">
        <v>0.78819444444444453</v>
      </c>
      <c r="H3218" s="59">
        <v>0.11666666666860692</v>
      </c>
      <c r="I3218" s="60">
        <v>3</v>
      </c>
      <c r="J3218" s="60"/>
      <c r="K3218" s="60"/>
      <c r="L3218" s="71" t="s">
        <v>4</v>
      </c>
      <c r="M3218" s="72" t="s">
        <v>1125</v>
      </c>
      <c r="N3218" s="60">
        <v>0.4</v>
      </c>
      <c r="O3218" s="71" t="s">
        <v>8</v>
      </c>
      <c r="P3218" s="72" t="s">
        <v>1126</v>
      </c>
      <c r="Q3218" s="71" t="s">
        <v>1127</v>
      </c>
      <c r="R3218" s="167">
        <v>3.24</v>
      </c>
      <c r="S3218" s="167"/>
      <c r="T3218" s="167">
        <v>3.24</v>
      </c>
      <c r="U3218" s="159" t="s">
        <v>39</v>
      </c>
      <c r="V3218" s="159">
        <v>2012</v>
      </c>
      <c r="W3218" s="159" t="s">
        <v>2872</v>
      </c>
      <c r="X3218" s="159" t="s">
        <v>2873</v>
      </c>
      <c r="Y3218" s="148" t="s">
        <v>2874</v>
      </c>
      <c r="Z3218" s="159">
        <v>100</v>
      </c>
      <c r="AA3218" s="148" t="s">
        <v>2828</v>
      </c>
      <c r="AB3218" s="159">
        <v>0</v>
      </c>
      <c r="AC3218" s="159"/>
      <c r="AD3218" s="108" t="s">
        <v>23</v>
      </c>
      <c r="AE3218" s="159" t="s">
        <v>67</v>
      </c>
      <c r="AF3218" s="159"/>
      <c r="AG3218" s="159" t="s">
        <v>2875</v>
      </c>
      <c r="AH3218" s="159"/>
      <c r="AI3218" s="159"/>
      <c r="AJ3218" s="1">
        <f t="shared" si="233"/>
        <v>0</v>
      </c>
    </row>
    <row r="3219" spans="1:37" ht="31.5" customHeight="1">
      <c r="A3219" s="179" t="s">
        <v>6868</v>
      </c>
      <c r="B3219" s="179" t="s">
        <v>19</v>
      </c>
      <c r="C3219" s="179"/>
      <c r="D3219" s="169">
        <v>42592</v>
      </c>
      <c r="E3219" s="176">
        <v>42592.145833333336</v>
      </c>
      <c r="F3219" s="169">
        <v>42593</v>
      </c>
      <c r="G3219" s="176">
        <v>42593.666666666664</v>
      </c>
      <c r="H3219" s="193">
        <f>G3219-E3219</f>
        <v>1.5208333333284827</v>
      </c>
      <c r="I3219" s="179">
        <v>3</v>
      </c>
      <c r="J3219" s="115"/>
      <c r="K3219" s="115"/>
      <c r="L3219" s="115" t="s">
        <v>12</v>
      </c>
      <c r="M3219" s="179" t="s">
        <v>561</v>
      </c>
      <c r="N3219" s="179">
        <v>0.4</v>
      </c>
      <c r="O3219" s="179" t="s">
        <v>2</v>
      </c>
      <c r="P3219" s="179" t="s">
        <v>8169</v>
      </c>
      <c r="Q3219" s="115" t="s">
        <v>8152</v>
      </c>
      <c r="R3219" s="170"/>
      <c r="S3219" s="170">
        <v>3.238</v>
      </c>
      <c r="T3219" s="170">
        <f>R3219+S3219</f>
        <v>3.238</v>
      </c>
      <c r="U3219" s="1"/>
      <c r="X3219" s="1"/>
      <c r="AB3219" s="1"/>
      <c r="AC3219" s="1"/>
      <c r="AD3219" s="115" t="s">
        <v>23</v>
      </c>
      <c r="AE3219" s="1"/>
      <c r="AF3219" s="1"/>
      <c r="AG3219" s="1" t="s">
        <v>4726</v>
      </c>
      <c r="AJ3219" s="1">
        <f t="shared" si="233"/>
        <v>0</v>
      </c>
      <c r="AK3219" s="1">
        <f>AJ3219-T3219</f>
        <v>-3.238</v>
      </c>
    </row>
    <row r="3220" spans="1:37">
      <c r="A3220" s="179" t="s">
        <v>672</v>
      </c>
      <c r="B3220" s="179" t="s">
        <v>13</v>
      </c>
      <c r="C3220" s="179" t="s">
        <v>147</v>
      </c>
      <c r="D3220" s="169">
        <v>42419</v>
      </c>
      <c r="E3220" s="176">
        <v>0.71597222222222223</v>
      </c>
      <c r="F3220" s="169">
        <v>42419</v>
      </c>
      <c r="G3220" s="176">
        <v>0.73611111111111116</v>
      </c>
      <c r="H3220" s="176">
        <v>2.0138888888888928E-2</v>
      </c>
      <c r="I3220" s="179">
        <v>1</v>
      </c>
      <c r="J3220" s="179" t="s">
        <v>141</v>
      </c>
      <c r="K3220" s="179" t="s">
        <v>141</v>
      </c>
      <c r="L3220" s="179" t="s">
        <v>12</v>
      </c>
      <c r="M3220" s="179" t="s">
        <v>654</v>
      </c>
      <c r="N3220" s="179">
        <v>0.4</v>
      </c>
      <c r="O3220" s="179" t="s">
        <v>57</v>
      </c>
      <c r="P3220" s="179" t="s">
        <v>57</v>
      </c>
      <c r="Q3220" s="179" t="s">
        <v>890</v>
      </c>
      <c r="R3220" s="179">
        <v>0.6</v>
      </c>
      <c r="S3220" s="179">
        <v>2.6</v>
      </c>
      <c r="T3220" s="179">
        <v>3.2</v>
      </c>
      <c r="U3220" s="2" t="s">
        <v>62</v>
      </c>
      <c r="V3220" s="2" t="s">
        <v>141</v>
      </c>
      <c r="W3220" s="2" t="s">
        <v>141</v>
      </c>
      <c r="X3220" s="2" t="s">
        <v>141</v>
      </c>
      <c r="Y3220" s="2" t="s">
        <v>141</v>
      </c>
      <c r="Z3220" s="2" t="s">
        <v>141</v>
      </c>
      <c r="AA3220" s="2" t="s">
        <v>141</v>
      </c>
      <c r="AB3220" s="2" t="s">
        <v>141</v>
      </c>
      <c r="AC3220" s="2" t="s">
        <v>141</v>
      </c>
      <c r="AD3220" s="115" t="s">
        <v>23</v>
      </c>
      <c r="AG3220" s="2"/>
      <c r="AJ3220" s="1">
        <f t="shared" si="233"/>
        <v>0</v>
      </c>
    </row>
    <row r="3221" spans="1:37" ht="78.75">
      <c r="A3221" s="179" t="s">
        <v>1052</v>
      </c>
      <c r="B3221" s="179" t="s">
        <v>6</v>
      </c>
      <c r="C3221" s="179" t="s">
        <v>1863</v>
      </c>
      <c r="D3221" s="169">
        <v>42451</v>
      </c>
      <c r="E3221" s="176">
        <v>0.46319444444444446</v>
      </c>
      <c r="F3221" s="169">
        <v>42451</v>
      </c>
      <c r="G3221" s="176">
        <v>0.46319444444444446</v>
      </c>
      <c r="H3221" s="176">
        <f>G3221-E3221</f>
        <v>0</v>
      </c>
      <c r="I3221" s="179">
        <v>3</v>
      </c>
      <c r="J3221" s="179"/>
      <c r="K3221" s="179"/>
      <c r="L3221" s="179" t="s">
        <v>10</v>
      </c>
      <c r="M3221" s="179" t="s">
        <v>3912</v>
      </c>
      <c r="N3221" s="179">
        <v>0.4</v>
      </c>
      <c r="O3221" s="179" t="s">
        <v>2</v>
      </c>
      <c r="P3221" s="179" t="s">
        <v>473</v>
      </c>
      <c r="Q3221" s="179" t="s">
        <v>3913</v>
      </c>
      <c r="R3221" s="179">
        <v>3.2</v>
      </c>
      <c r="S3221" s="179"/>
      <c r="T3221" s="179">
        <v>3.2</v>
      </c>
      <c r="U3221" s="114" t="s">
        <v>1</v>
      </c>
      <c r="V3221" s="114"/>
      <c r="W3221" s="114"/>
      <c r="X3221" s="114"/>
      <c r="Y3221" s="114"/>
      <c r="Z3221" s="114"/>
      <c r="AA3221" s="114"/>
      <c r="AB3221" s="114"/>
      <c r="AC3221" s="114"/>
      <c r="AD3221" s="115" t="s">
        <v>23</v>
      </c>
      <c r="AE3221" s="114"/>
      <c r="AF3221" s="114"/>
      <c r="AG3221" s="140"/>
      <c r="AJ3221" s="1">
        <f t="shared" si="233"/>
        <v>0</v>
      </c>
    </row>
    <row r="3222" spans="1:37" ht="78.75">
      <c r="A3222" s="94" t="s">
        <v>12777</v>
      </c>
      <c r="B3222" s="179" t="s">
        <v>6</v>
      </c>
      <c r="C3222" s="179" t="s">
        <v>1131</v>
      </c>
      <c r="D3222" s="169">
        <v>42683</v>
      </c>
      <c r="E3222" s="176">
        <v>1.3888888888888888E-2</v>
      </c>
      <c r="F3222" s="169">
        <v>42683</v>
      </c>
      <c r="G3222" s="176">
        <v>4.8611111111111112E-2</v>
      </c>
      <c r="H3222" s="176">
        <v>3.4722222222222224E-2</v>
      </c>
      <c r="I3222" s="208">
        <v>4</v>
      </c>
      <c r="J3222" s="208" t="s">
        <v>303</v>
      </c>
      <c r="K3222" s="208" t="s">
        <v>21</v>
      </c>
      <c r="L3222" s="208" t="s">
        <v>4</v>
      </c>
      <c r="M3222" s="208" t="s">
        <v>12812</v>
      </c>
      <c r="N3222" s="208" t="s">
        <v>3</v>
      </c>
      <c r="O3222" s="208" t="s">
        <v>8</v>
      </c>
      <c r="P3222" s="208" t="s">
        <v>12813</v>
      </c>
      <c r="Q3222" s="913" t="s">
        <v>14701</v>
      </c>
      <c r="R3222" s="254">
        <v>3.2</v>
      </c>
      <c r="S3222" s="254"/>
      <c r="T3222" s="254">
        <v>3.2</v>
      </c>
      <c r="U3222" s="152" t="s">
        <v>29</v>
      </c>
      <c r="V3222" s="2" t="s">
        <v>3197</v>
      </c>
      <c r="W3222" s="2" t="s">
        <v>2725</v>
      </c>
      <c r="X3222" s="2" t="s">
        <v>2736</v>
      </c>
      <c r="Y3222" s="123" t="s">
        <v>14702</v>
      </c>
      <c r="Z3222" s="149">
        <v>1</v>
      </c>
      <c r="AA3222" s="123" t="s">
        <v>14703</v>
      </c>
      <c r="AB3222" s="2" t="s">
        <v>14708</v>
      </c>
      <c r="AD3222" s="600" t="s">
        <v>23</v>
      </c>
      <c r="AG3222" s="2"/>
      <c r="AJ3222" s="1">
        <f t="shared" si="233"/>
        <v>0</v>
      </c>
    </row>
    <row r="3223" spans="1:37" ht="242.25">
      <c r="A3223" s="179" t="s">
        <v>4411</v>
      </c>
      <c r="B3223" s="108" t="s">
        <v>16</v>
      </c>
      <c r="C3223" s="108" t="s">
        <v>292</v>
      </c>
      <c r="D3223" s="164">
        <v>42536</v>
      </c>
      <c r="E3223" s="368">
        <v>0.61805555555555558</v>
      </c>
      <c r="F3223" s="164">
        <v>42536</v>
      </c>
      <c r="G3223" s="368">
        <v>0.625</v>
      </c>
      <c r="H3223" s="366">
        <f>(F3223+G3223)-(D3223+E3223)</f>
        <v>6.9444444452528842E-3</v>
      </c>
      <c r="I3223" s="108">
        <v>26</v>
      </c>
      <c r="J3223" s="108" t="s">
        <v>9759</v>
      </c>
      <c r="K3223" s="108" t="s">
        <v>52</v>
      </c>
      <c r="L3223" s="108" t="s">
        <v>4</v>
      </c>
      <c r="M3223" s="108" t="s">
        <v>4965</v>
      </c>
      <c r="N3223" s="108">
        <v>35</v>
      </c>
      <c r="O3223" s="108" t="s">
        <v>14</v>
      </c>
      <c r="P3223" s="373" t="s">
        <v>4966</v>
      </c>
      <c r="Q3223" s="373" t="s">
        <v>4967</v>
      </c>
      <c r="R3223" s="108">
        <v>3.12</v>
      </c>
      <c r="S3223" s="108"/>
      <c r="T3223" s="367">
        <f>SUM(R3223:S3223)</f>
        <v>3.12</v>
      </c>
      <c r="U3223" s="159" t="s">
        <v>34</v>
      </c>
      <c r="V3223" s="159">
        <v>2015</v>
      </c>
      <c r="W3223" s="159" t="s">
        <v>2883</v>
      </c>
      <c r="X3223" s="159" t="s">
        <v>9760</v>
      </c>
      <c r="Y3223" s="147">
        <v>42505</v>
      </c>
      <c r="Z3223" s="148" t="s">
        <v>9725</v>
      </c>
      <c r="AA3223" s="148" t="s">
        <v>9672</v>
      </c>
      <c r="AB3223" s="148" t="s">
        <v>9705</v>
      </c>
      <c r="AC3223" s="148"/>
      <c r="AD3223" s="107" t="s">
        <v>23</v>
      </c>
      <c r="AE3223" s="148" t="s">
        <v>67</v>
      </c>
      <c r="AF3223" s="148"/>
      <c r="AG3223" s="1392" t="s">
        <v>9761</v>
      </c>
      <c r="AJ3223" s="1">
        <f t="shared" si="233"/>
        <v>0</v>
      </c>
      <c r="AK3223" s="1">
        <f t="shared" ref="AK3223:AK3254" si="234">AJ3223-T3223</f>
        <v>-3.12</v>
      </c>
    </row>
    <row r="3224" spans="1:37" ht="63" customHeight="1">
      <c r="A3224" s="179" t="s">
        <v>4411</v>
      </c>
      <c r="B3224" s="179" t="s">
        <v>13</v>
      </c>
      <c r="C3224" s="179" t="s">
        <v>140</v>
      </c>
      <c r="D3224" s="169">
        <v>42527</v>
      </c>
      <c r="E3224" s="68">
        <v>0.12847222222222224</v>
      </c>
      <c r="F3224" s="169">
        <v>42527</v>
      </c>
      <c r="G3224" s="68">
        <v>0.12847222222222224</v>
      </c>
      <c r="H3224" s="68">
        <f t="shared" ref="H3224:H3255" si="235">G3224-E3224</f>
        <v>0</v>
      </c>
      <c r="I3224" s="179">
        <v>14</v>
      </c>
      <c r="J3224" s="179" t="s">
        <v>2440</v>
      </c>
      <c r="K3224" s="179" t="s">
        <v>9</v>
      </c>
      <c r="L3224" s="179" t="s">
        <v>4</v>
      </c>
      <c r="M3224" s="179" t="s">
        <v>10294</v>
      </c>
      <c r="N3224" s="179" t="s">
        <v>3</v>
      </c>
      <c r="O3224" s="179" t="s">
        <v>8</v>
      </c>
      <c r="P3224" s="179" t="s">
        <v>4560</v>
      </c>
      <c r="Q3224" s="61" t="s">
        <v>4561</v>
      </c>
      <c r="R3224" s="179">
        <v>0.2</v>
      </c>
      <c r="S3224" s="179">
        <v>2.9</v>
      </c>
      <c r="T3224" s="190">
        <f>R3224+S3224</f>
        <v>3.1</v>
      </c>
      <c r="U3224" s="2" t="s">
        <v>10191</v>
      </c>
      <c r="V3224" s="2" t="s">
        <v>3279</v>
      </c>
      <c r="W3224" s="2" t="s">
        <v>10191</v>
      </c>
      <c r="X3224" s="2" t="s">
        <v>141</v>
      </c>
      <c r="Y3224" s="2" t="s">
        <v>10295</v>
      </c>
      <c r="Z3224" s="2">
        <v>100</v>
      </c>
      <c r="AA3224" s="2" t="s">
        <v>10296</v>
      </c>
      <c r="AB3224" s="2" t="s">
        <v>141</v>
      </c>
      <c r="AC3224" s="2" t="s">
        <v>141</v>
      </c>
      <c r="AD3224" s="115" t="s">
        <v>23</v>
      </c>
      <c r="AE3224" s="1383"/>
      <c r="AF3224" s="1383"/>
      <c r="AG3224" s="583" t="s">
        <v>10297</v>
      </c>
      <c r="AJ3224" s="1">
        <f t="shared" si="233"/>
        <v>0</v>
      </c>
      <c r="AK3224" s="1">
        <f t="shared" si="234"/>
        <v>-3.1</v>
      </c>
    </row>
    <row r="3225" spans="1:37" ht="31.5">
      <c r="A3225" s="179" t="s">
        <v>6868</v>
      </c>
      <c r="B3225" s="179" t="s">
        <v>19</v>
      </c>
      <c r="C3225" s="179"/>
      <c r="D3225" s="169">
        <v>42592</v>
      </c>
      <c r="E3225" s="176">
        <v>42592.145833333336</v>
      </c>
      <c r="F3225" s="169">
        <v>42593</v>
      </c>
      <c r="G3225" s="176">
        <v>42593.465277777781</v>
      </c>
      <c r="H3225" s="193">
        <f t="shared" si="235"/>
        <v>1.3194444444452529</v>
      </c>
      <c r="I3225" s="179">
        <v>2</v>
      </c>
      <c r="J3225" s="115"/>
      <c r="K3225" s="115"/>
      <c r="L3225" s="115" t="s">
        <v>12</v>
      </c>
      <c r="M3225" s="179" t="s">
        <v>561</v>
      </c>
      <c r="N3225" s="179">
        <v>0.4</v>
      </c>
      <c r="O3225" s="179" t="s">
        <v>2</v>
      </c>
      <c r="P3225" s="179" t="s">
        <v>8164</v>
      </c>
      <c r="Q3225" s="115" t="s">
        <v>8152</v>
      </c>
      <c r="R3225" s="170"/>
      <c r="S3225" s="170">
        <v>3.0680000000000001</v>
      </c>
      <c r="T3225" s="170">
        <f>R3225+S3225</f>
        <v>3.0680000000000001</v>
      </c>
      <c r="U3225" s="1"/>
      <c r="W3225" s="2" t="s">
        <v>5984</v>
      </c>
      <c r="X3225" s="1"/>
      <c r="AB3225" s="1"/>
      <c r="AC3225" s="1"/>
      <c r="AD3225" s="115" t="s">
        <v>23</v>
      </c>
      <c r="AE3225" s="1"/>
      <c r="AF3225" s="1"/>
      <c r="AG3225" s="1" t="s">
        <v>4726</v>
      </c>
      <c r="AJ3225" s="1">
        <f t="shared" si="233"/>
        <v>0</v>
      </c>
      <c r="AK3225" s="1">
        <f t="shared" si="234"/>
        <v>-3.0680000000000001</v>
      </c>
    </row>
    <row r="3226" spans="1:37" ht="31.5">
      <c r="A3226" s="179" t="s">
        <v>4411</v>
      </c>
      <c r="B3226" s="208" t="s">
        <v>308</v>
      </c>
      <c r="C3226" s="208" t="s">
        <v>308</v>
      </c>
      <c r="D3226" s="79">
        <v>42544</v>
      </c>
      <c r="E3226" s="68">
        <v>0.22291666666666665</v>
      </c>
      <c r="F3226" s="79">
        <v>42544</v>
      </c>
      <c r="G3226" s="68">
        <v>0.25694444444444448</v>
      </c>
      <c r="H3226" s="176">
        <f t="shared" si="235"/>
        <v>3.4027777777777823E-2</v>
      </c>
      <c r="I3226" s="179">
        <v>8</v>
      </c>
      <c r="J3226" s="179" t="s">
        <v>2376</v>
      </c>
      <c r="K3226" s="179"/>
      <c r="L3226" s="179" t="s">
        <v>4</v>
      </c>
      <c r="M3226" s="179" t="s">
        <v>5154</v>
      </c>
      <c r="N3226" s="179" t="s">
        <v>3</v>
      </c>
      <c r="O3226" s="179" t="s">
        <v>8</v>
      </c>
      <c r="P3226" s="179" t="s">
        <v>4663</v>
      </c>
      <c r="Q3226" s="179" t="s">
        <v>5155</v>
      </c>
      <c r="R3226" s="165">
        <v>3.0289999999999999</v>
      </c>
      <c r="S3226" s="221"/>
      <c r="T3226" s="168">
        <v>3.0289999999999999</v>
      </c>
      <c r="U3226" s="2" t="s">
        <v>7</v>
      </c>
      <c r="V3226" s="2">
        <v>2006</v>
      </c>
      <c r="W3226" s="2" t="s">
        <v>8</v>
      </c>
      <c r="Y3226" s="123">
        <v>42537</v>
      </c>
      <c r="Z3226" s="2">
        <v>100</v>
      </c>
      <c r="AA3226" s="2">
        <v>2017</v>
      </c>
      <c r="AB3226" s="2">
        <v>0</v>
      </c>
      <c r="AC3226" s="123">
        <v>42537</v>
      </c>
      <c r="AD3226" s="179" t="s">
        <v>23</v>
      </c>
      <c r="AG3226" s="2"/>
      <c r="AH3226" s="16"/>
      <c r="AI3226" s="16"/>
      <c r="AJ3226" s="1">
        <f t="shared" si="233"/>
        <v>0</v>
      </c>
      <c r="AK3226" s="1">
        <f t="shared" si="234"/>
        <v>-3.0289999999999999</v>
      </c>
    </row>
    <row r="3227" spans="1:37" ht="236.25" customHeight="1">
      <c r="A3227" s="179" t="s">
        <v>6868</v>
      </c>
      <c r="B3227" s="179" t="s">
        <v>19</v>
      </c>
      <c r="C3227" s="179"/>
      <c r="D3227" s="169">
        <v>42594</v>
      </c>
      <c r="E3227" s="176">
        <v>42594.708333333336</v>
      </c>
      <c r="F3227" s="169">
        <v>42598</v>
      </c>
      <c r="G3227" s="176">
        <v>42598.666666666664</v>
      </c>
      <c r="H3227" s="193">
        <f t="shared" si="235"/>
        <v>3.9583333333284827</v>
      </c>
      <c r="I3227" s="179">
        <v>1</v>
      </c>
      <c r="J3227" s="115"/>
      <c r="K3227" s="115"/>
      <c r="L3227" s="115" t="s">
        <v>12</v>
      </c>
      <c r="M3227" s="179" t="s">
        <v>561</v>
      </c>
      <c r="N3227" s="179">
        <v>0.4</v>
      </c>
      <c r="O3227" s="179" t="s">
        <v>2</v>
      </c>
      <c r="P3227" s="179" t="s">
        <v>8187</v>
      </c>
      <c r="Q3227" s="115" t="s">
        <v>8188</v>
      </c>
      <c r="R3227" s="170">
        <v>0.87</v>
      </c>
      <c r="S3227" s="170"/>
      <c r="T3227" s="170">
        <f>R3227+S3227</f>
        <v>0.87</v>
      </c>
      <c r="U3227" s="1"/>
      <c r="W3227" s="2" t="s">
        <v>5987</v>
      </c>
      <c r="X3227" s="1"/>
      <c r="Y3227" s="150" t="s">
        <v>5978</v>
      </c>
      <c r="Z3227" s="2">
        <v>100</v>
      </c>
      <c r="AA3227" s="150" t="s">
        <v>5898</v>
      </c>
      <c r="AB3227" s="1"/>
      <c r="AC3227" s="1"/>
      <c r="AD3227" s="115" t="s">
        <v>18</v>
      </c>
      <c r="AE3227" s="1"/>
      <c r="AF3227" s="1"/>
      <c r="AG3227" s="1" t="s">
        <v>4726</v>
      </c>
      <c r="AJ3227" s="1">
        <f t="shared" si="233"/>
        <v>0</v>
      </c>
      <c r="AK3227" s="1">
        <f t="shared" si="234"/>
        <v>-0.87</v>
      </c>
    </row>
    <row r="3228" spans="1:37" ht="31.5">
      <c r="A3228" s="179" t="s">
        <v>6868</v>
      </c>
      <c r="B3228" s="179" t="s">
        <v>19</v>
      </c>
      <c r="C3228" s="179"/>
      <c r="D3228" s="169">
        <v>42595</v>
      </c>
      <c r="E3228" s="176">
        <v>42595.333333333336</v>
      </c>
      <c r="F3228" s="169">
        <v>42595</v>
      </c>
      <c r="G3228" s="176">
        <v>42595.458333333336</v>
      </c>
      <c r="H3228" s="193">
        <f t="shared" si="235"/>
        <v>0.125</v>
      </c>
      <c r="I3228" s="179">
        <v>1</v>
      </c>
      <c r="J3228" s="115"/>
      <c r="K3228" s="115"/>
      <c r="L3228" s="115" t="s">
        <v>12</v>
      </c>
      <c r="M3228" s="179" t="s">
        <v>439</v>
      </c>
      <c r="N3228" s="179">
        <v>0.4</v>
      </c>
      <c r="O3228" s="179" t="s">
        <v>2</v>
      </c>
      <c r="P3228" s="179" t="s">
        <v>8189</v>
      </c>
      <c r="Q3228" s="115" t="s">
        <v>951</v>
      </c>
      <c r="R3228" s="170">
        <v>8.5999999999999993E-2</v>
      </c>
      <c r="S3228" s="170"/>
      <c r="T3228" s="170">
        <f>R3228+S3228</f>
        <v>8.5999999999999993E-2</v>
      </c>
      <c r="U3228" s="2" t="s">
        <v>46</v>
      </c>
      <c r="W3228" s="2" t="s">
        <v>12167</v>
      </c>
      <c r="X3228" s="1"/>
      <c r="Y3228" s="150" t="s">
        <v>5892</v>
      </c>
      <c r="Z3228" s="2">
        <v>100</v>
      </c>
      <c r="AA3228" s="150" t="s">
        <v>5931</v>
      </c>
      <c r="AB3228" s="1"/>
      <c r="AC3228" s="1"/>
      <c r="AD3228" s="115" t="s">
        <v>18</v>
      </c>
      <c r="AE3228" s="1"/>
      <c r="AF3228" s="1"/>
      <c r="AJ3228" s="1">
        <f t="shared" si="233"/>
        <v>0</v>
      </c>
      <c r="AK3228" s="1">
        <f t="shared" si="234"/>
        <v>-8.5999999999999993E-2</v>
      </c>
    </row>
    <row r="3229" spans="1:37" ht="31.5">
      <c r="A3229" s="179" t="s">
        <v>6868</v>
      </c>
      <c r="B3229" s="179" t="s">
        <v>19</v>
      </c>
      <c r="C3229" s="179"/>
      <c r="D3229" s="169">
        <v>42596</v>
      </c>
      <c r="E3229" s="176">
        <v>42596.333333333336</v>
      </c>
      <c r="F3229" s="169">
        <v>42600</v>
      </c>
      <c r="G3229" s="176">
        <v>42600.666666666664</v>
      </c>
      <c r="H3229" s="193">
        <f t="shared" si="235"/>
        <v>4.3333333333284827</v>
      </c>
      <c r="I3229" s="179">
        <v>1</v>
      </c>
      <c r="J3229" s="115"/>
      <c r="K3229" s="115"/>
      <c r="L3229" s="115" t="s">
        <v>12</v>
      </c>
      <c r="M3229" s="179" t="s">
        <v>561</v>
      </c>
      <c r="N3229" s="179">
        <v>0.4</v>
      </c>
      <c r="O3229" s="179" t="s">
        <v>2</v>
      </c>
      <c r="P3229" s="179" t="s">
        <v>8190</v>
      </c>
      <c r="Q3229" s="115" t="s">
        <v>8191</v>
      </c>
      <c r="R3229" s="170">
        <v>1.577</v>
      </c>
      <c r="S3229" s="170"/>
      <c r="T3229" s="170">
        <f>R3229+S3229</f>
        <v>1.577</v>
      </c>
      <c r="U3229" s="1"/>
      <c r="W3229" s="2" t="s">
        <v>5984</v>
      </c>
      <c r="X3229" s="1"/>
      <c r="Y3229" s="150" t="s">
        <v>5903</v>
      </c>
      <c r="Z3229" s="2">
        <v>100</v>
      </c>
      <c r="AA3229" s="150" t="s">
        <v>6013</v>
      </c>
      <c r="AB3229" s="1"/>
      <c r="AC3229" s="1"/>
      <c r="AD3229" s="115" t="s">
        <v>18</v>
      </c>
      <c r="AE3229" s="1"/>
      <c r="AF3229" s="1"/>
      <c r="AG3229" s="1" t="s">
        <v>4726</v>
      </c>
      <c r="AJ3229" s="1">
        <f t="shared" si="233"/>
        <v>0</v>
      </c>
      <c r="AK3229" s="1">
        <f t="shared" si="234"/>
        <v>-1.577</v>
      </c>
    </row>
    <row r="3230" spans="1:37" ht="31.5">
      <c r="A3230" s="179" t="s">
        <v>6868</v>
      </c>
      <c r="B3230" s="179" t="s">
        <v>19</v>
      </c>
      <c r="C3230" s="179"/>
      <c r="D3230" s="169">
        <v>42597</v>
      </c>
      <c r="E3230" s="176">
        <v>42597.333333333336</v>
      </c>
      <c r="F3230" s="169">
        <v>42597</v>
      </c>
      <c r="G3230" s="176">
        <v>42597.458333333336</v>
      </c>
      <c r="H3230" s="193">
        <f t="shared" si="235"/>
        <v>0.125</v>
      </c>
      <c r="I3230" s="179">
        <v>1</v>
      </c>
      <c r="J3230" s="115"/>
      <c r="K3230" s="115"/>
      <c r="L3230" s="115" t="s">
        <v>12</v>
      </c>
      <c r="M3230" s="179" t="s">
        <v>561</v>
      </c>
      <c r="N3230" s="179">
        <v>0.4</v>
      </c>
      <c r="O3230" s="179" t="s">
        <v>2</v>
      </c>
      <c r="P3230" s="179" t="s">
        <v>8192</v>
      </c>
      <c r="Q3230" s="115" t="s">
        <v>8193</v>
      </c>
      <c r="R3230" s="170">
        <v>0.106</v>
      </c>
      <c r="S3230" s="170"/>
      <c r="T3230" s="170">
        <f>R3230+S3230</f>
        <v>0.106</v>
      </c>
      <c r="U3230" s="1"/>
      <c r="W3230" s="2" t="s">
        <v>12161</v>
      </c>
      <c r="X3230" s="1"/>
      <c r="Y3230" s="150" t="s">
        <v>5903</v>
      </c>
      <c r="Z3230" s="2">
        <v>100</v>
      </c>
      <c r="AA3230" s="2">
        <v>2017</v>
      </c>
      <c r="AB3230" s="1"/>
      <c r="AC3230" s="1"/>
      <c r="AD3230" s="115" t="s">
        <v>18</v>
      </c>
      <c r="AE3230" s="1"/>
      <c r="AF3230" s="1"/>
      <c r="AJ3230" s="1">
        <f t="shared" si="233"/>
        <v>0</v>
      </c>
      <c r="AK3230" s="1">
        <f t="shared" si="234"/>
        <v>-0.106</v>
      </c>
    </row>
    <row r="3231" spans="1:37" ht="31.5" customHeight="1">
      <c r="A3231" s="179" t="s">
        <v>6868</v>
      </c>
      <c r="B3231" s="179" t="s">
        <v>19</v>
      </c>
      <c r="C3231" s="179"/>
      <c r="D3231" s="169">
        <v>42597</v>
      </c>
      <c r="E3231" s="176">
        <v>42597.333333333336</v>
      </c>
      <c r="F3231" s="169">
        <v>42597</v>
      </c>
      <c r="G3231" s="176">
        <v>42601.625</v>
      </c>
      <c r="H3231" s="193">
        <f t="shared" si="235"/>
        <v>4.2916666666642413</v>
      </c>
      <c r="I3231" s="179">
        <v>1</v>
      </c>
      <c r="J3231" s="115"/>
      <c r="K3231" s="115"/>
      <c r="L3231" s="115" t="s">
        <v>12</v>
      </c>
      <c r="M3231" s="179" t="s">
        <v>561</v>
      </c>
      <c r="N3231" s="179">
        <v>0.4</v>
      </c>
      <c r="O3231" s="179" t="s">
        <v>2</v>
      </c>
      <c r="P3231" s="179" t="s">
        <v>8158</v>
      </c>
      <c r="Q3231" s="115" t="s">
        <v>8193</v>
      </c>
      <c r="R3231" s="170">
        <v>0.32200000000000001</v>
      </c>
      <c r="S3231" s="170"/>
      <c r="T3231" s="170">
        <f>R3231+S3231</f>
        <v>0.32200000000000001</v>
      </c>
      <c r="U3231" s="1"/>
      <c r="W3231" s="2" t="s">
        <v>12161</v>
      </c>
      <c r="X3231" s="1"/>
      <c r="Y3231" s="150" t="s">
        <v>5903</v>
      </c>
      <c r="Z3231" s="2">
        <v>100</v>
      </c>
      <c r="AA3231" s="2">
        <v>2017</v>
      </c>
      <c r="AB3231" s="1"/>
      <c r="AC3231" s="1"/>
      <c r="AD3231" s="115" t="s">
        <v>18</v>
      </c>
      <c r="AE3231" s="1"/>
      <c r="AF3231" s="1"/>
      <c r="AJ3231" s="1">
        <f t="shared" si="233"/>
        <v>0</v>
      </c>
      <c r="AK3231" s="1">
        <f t="shared" si="234"/>
        <v>-0.32200000000000001</v>
      </c>
    </row>
    <row r="3232" spans="1:37" ht="31.5" customHeight="1">
      <c r="A3232" s="179" t="s">
        <v>6868</v>
      </c>
      <c r="B3232" s="179" t="s">
        <v>19</v>
      </c>
      <c r="C3232" s="179"/>
      <c r="D3232" s="169">
        <v>42597</v>
      </c>
      <c r="E3232" s="176">
        <v>42597.416666666664</v>
      </c>
      <c r="F3232" s="169">
        <v>42597</v>
      </c>
      <c r="G3232" s="176">
        <v>42601.444444444445</v>
      </c>
      <c r="H3232" s="193">
        <f t="shared" si="235"/>
        <v>4.0277777777810115</v>
      </c>
      <c r="I3232" s="179">
        <v>1</v>
      </c>
      <c r="J3232" s="115"/>
      <c r="K3232" s="115"/>
      <c r="L3232" s="115" t="s">
        <v>12</v>
      </c>
      <c r="M3232" s="179" t="s">
        <v>561</v>
      </c>
      <c r="N3232" s="179">
        <v>0.4</v>
      </c>
      <c r="O3232" s="179" t="s">
        <v>2</v>
      </c>
      <c r="P3232" s="179" t="s">
        <v>8194</v>
      </c>
      <c r="Q3232" s="115" t="s">
        <v>8195</v>
      </c>
      <c r="R3232" s="170"/>
      <c r="S3232" s="170"/>
      <c r="T3232" s="170"/>
      <c r="U3232" s="1"/>
      <c r="W3232" s="2" t="s">
        <v>5984</v>
      </c>
      <c r="X3232" s="1"/>
      <c r="Y3232" s="150" t="s">
        <v>5903</v>
      </c>
      <c r="Z3232" s="2">
        <v>100</v>
      </c>
      <c r="AA3232" s="150" t="s">
        <v>6013</v>
      </c>
      <c r="AB3232" s="1"/>
      <c r="AC3232" s="1"/>
      <c r="AD3232" s="115" t="s">
        <v>18</v>
      </c>
      <c r="AE3232" s="1"/>
      <c r="AF3232" s="1"/>
      <c r="AJ3232" s="1">
        <f t="shared" si="233"/>
        <v>0</v>
      </c>
      <c r="AK3232" s="1">
        <f t="shared" si="234"/>
        <v>0</v>
      </c>
    </row>
    <row r="3233" spans="1:37" ht="47.25">
      <c r="A3233" s="179" t="s">
        <v>6868</v>
      </c>
      <c r="B3233" s="179" t="s">
        <v>19</v>
      </c>
      <c r="C3233" s="179"/>
      <c r="D3233" s="169">
        <v>42598</v>
      </c>
      <c r="E3233" s="176">
        <v>42598.4375</v>
      </c>
      <c r="F3233" s="169">
        <v>42598</v>
      </c>
      <c r="G3233" s="176">
        <v>42601.458333333336</v>
      </c>
      <c r="H3233" s="193">
        <f t="shared" si="235"/>
        <v>3.0208333333357587</v>
      </c>
      <c r="I3233" s="179">
        <v>1</v>
      </c>
      <c r="J3233" s="115"/>
      <c r="K3233" s="115"/>
      <c r="L3233" s="115" t="s">
        <v>12</v>
      </c>
      <c r="M3233" s="179" t="s">
        <v>49</v>
      </c>
      <c r="N3233" s="179">
        <v>0.4</v>
      </c>
      <c r="O3233" s="179" t="s">
        <v>2</v>
      </c>
      <c r="P3233" s="179" t="s">
        <v>8196</v>
      </c>
      <c r="Q3233" s="115" t="s">
        <v>8197</v>
      </c>
      <c r="R3233" s="170"/>
      <c r="S3233" s="170"/>
      <c r="T3233" s="170"/>
      <c r="U3233" s="2" t="s">
        <v>49</v>
      </c>
      <c r="V3233" s="2" t="s">
        <v>11888</v>
      </c>
      <c r="W3233" s="2" t="s">
        <v>12168</v>
      </c>
      <c r="X3233" s="1"/>
      <c r="Y3233" s="150" t="s">
        <v>5978</v>
      </c>
      <c r="Z3233" s="2">
        <v>100</v>
      </c>
      <c r="AA3233" s="150" t="s">
        <v>5898</v>
      </c>
      <c r="AB3233" s="1"/>
      <c r="AC3233" s="1"/>
      <c r="AD3233" s="115" t="s">
        <v>0</v>
      </c>
      <c r="AE3233" s="1"/>
      <c r="AF3233" s="1"/>
      <c r="AJ3233" s="1">
        <f t="shared" si="233"/>
        <v>0</v>
      </c>
      <c r="AK3233" s="1">
        <f t="shared" si="234"/>
        <v>0</v>
      </c>
    </row>
    <row r="3234" spans="1:37" ht="47.25">
      <c r="A3234" s="179" t="s">
        <v>6868</v>
      </c>
      <c r="B3234" s="179" t="s">
        <v>19</v>
      </c>
      <c r="C3234" s="179"/>
      <c r="D3234" s="169">
        <v>42599</v>
      </c>
      <c r="E3234" s="176">
        <v>42599.409722222219</v>
      </c>
      <c r="F3234" s="169">
        <v>42599</v>
      </c>
      <c r="G3234" s="176">
        <v>42599.451388888891</v>
      </c>
      <c r="H3234" s="193">
        <f t="shared" si="235"/>
        <v>4.1666666671517305E-2</v>
      </c>
      <c r="I3234" s="179">
        <v>8</v>
      </c>
      <c r="J3234" s="115"/>
      <c r="K3234" s="115"/>
      <c r="L3234" s="115" t="s">
        <v>4</v>
      </c>
      <c r="M3234" s="179" t="s">
        <v>8</v>
      </c>
      <c r="N3234" s="179">
        <v>0.4</v>
      </c>
      <c r="O3234" s="179" t="s">
        <v>8</v>
      </c>
      <c r="P3234" s="179" t="s">
        <v>8198</v>
      </c>
      <c r="Q3234" s="115" t="s">
        <v>8199</v>
      </c>
      <c r="R3234" s="170">
        <v>0.109</v>
      </c>
      <c r="S3234" s="170"/>
      <c r="T3234" s="170">
        <f>R3234+S3234</f>
        <v>0.109</v>
      </c>
      <c r="U3234" s="2" t="s">
        <v>8</v>
      </c>
      <c r="V3234" s="2" t="s">
        <v>12169</v>
      </c>
      <c r="W3234" s="2" t="s">
        <v>12170</v>
      </c>
      <c r="X3234" s="1"/>
      <c r="Y3234" s="150" t="s">
        <v>12128</v>
      </c>
      <c r="Z3234" s="2">
        <v>100</v>
      </c>
      <c r="AA3234" s="150" t="s">
        <v>5898</v>
      </c>
      <c r="AB3234" s="1"/>
      <c r="AC3234" s="1"/>
      <c r="AD3234" s="115" t="s">
        <v>18</v>
      </c>
      <c r="AE3234" s="1"/>
      <c r="AF3234" s="1"/>
      <c r="AJ3234" s="1">
        <f t="shared" si="233"/>
        <v>0</v>
      </c>
      <c r="AK3234" s="1">
        <f t="shared" si="234"/>
        <v>-0.109</v>
      </c>
    </row>
    <row r="3235" spans="1:37" ht="47.25">
      <c r="A3235" s="179" t="s">
        <v>6868</v>
      </c>
      <c r="B3235" s="179" t="s">
        <v>19</v>
      </c>
      <c r="C3235" s="179"/>
      <c r="D3235" s="169">
        <v>42599</v>
      </c>
      <c r="E3235" s="176">
        <v>42599.416666666664</v>
      </c>
      <c r="F3235" s="169">
        <v>42599</v>
      </c>
      <c r="G3235" s="176">
        <v>42599.440972222219</v>
      </c>
      <c r="H3235" s="193">
        <f t="shared" si="235"/>
        <v>2.4305555554747116E-2</v>
      </c>
      <c r="I3235" s="179">
        <v>1</v>
      </c>
      <c r="J3235" s="115"/>
      <c r="K3235" s="115"/>
      <c r="L3235" s="115" t="s">
        <v>12</v>
      </c>
      <c r="M3235" s="179" t="s">
        <v>49</v>
      </c>
      <c r="N3235" s="179">
        <v>0.4</v>
      </c>
      <c r="O3235" s="179" t="s">
        <v>2</v>
      </c>
      <c r="P3235" s="179" t="s">
        <v>8200</v>
      </c>
      <c r="Q3235" s="115" t="s">
        <v>8201</v>
      </c>
      <c r="R3235" s="170"/>
      <c r="S3235" s="170"/>
      <c r="T3235" s="170"/>
      <c r="U3235" s="2" t="s">
        <v>48</v>
      </c>
      <c r="V3235" s="2" t="s">
        <v>12171</v>
      </c>
      <c r="W3235" s="2" t="s">
        <v>12172</v>
      </c>
      <c r="X3235" s="1"/>
      <c r="Y3235" s="150" t="s">
        <v>5978</v>
      </c>
      <c r="Z3235" s="2">
        <v>100</v>
      </c>
      <c r="AA3235" s="150" t="s">
        <v>5898</v>
      </c>
      <c r="AB3235" s="1"/>
      <c r="AC3235" s="1"/>
      <c r="AD3235" s="115" t="s">
        <v>0</v>
      </c>
      <c r="AE3235" s="1"/>
      <c r="AF3235" s="1"/>
      <c r="AJ3235" s="1">
        <f t="shared" si="233"/>
        <v>0</v>
      </c>
      <c r="AK3235" s="1">
        <f t="shared" si="234"/>
        <v>0</v>
      </c>
    </row>
    <row r="3236" spans="1:37" ht="47.25">
      <c r="A3236" s="179" t="s">
        <v>6868</v>
      </c>
      <c r="B3236" s="179" t="s">
        <v>19</v>
      </c>
      <c r="C3236" s="179"/>
      <c r="D3236" s="169">
        <v>42599</v>
      </c>
      <c r="E3236" s="176">
        <v>42599.625</v>
      </c>
      <c r="F3236" s="169">
        <v>42599</v>
      </c>
      <c r="G3236" s="176">
        <v>42599.645833333336</v>
      </c>
      <c r="H3236" s="193">
        <f t="shared" si="235"/>
        <v>2.0833333335758653E-2</v>
      </c>
      <c r="I3236" s="179">
        <v>1</v>
      </c>
      <c r="J3236" s="115"/>
      <c r="K3236" s="438"/>
      <c r="L3236" s="115" t="s">
        <v>12</v>
      </c>
      <c r="M3236" s="179" t="s">
        <v>49</v>
      </c>
      <c r="N3236" s="179">
        <v>0.4</v>
      </c>
      <c r="O3236" s="179" t="s">
        <v>2</v>
      </c>
      <c r="P3236" s="179" t="s">
        <v>8202</v>
      </c>
      <c r="Q3236" s="115" t="s">
        <v>8201</v>
      </c>
      <c r="R3236" s="170"/>
      <c r="S3236" s="170"/>
      <c r="T3236" s="170"/>
      <c r="U3236" s="179" t="s">
        <v>48</v>
      </c>
      <c r="V3236" s="179" t="s">
        <v>3217</v>
      </c>
      <c r="W3236" s="179" t="s">
        <v>12173</v>
      </c>
      <c r="X3236" s="115"/>
      <c r="Y3236" s="116" t="s">
        <v>12174</v>
      </c>
      <c r="Z3236" s="179">
        <v>100</v>
      </c>
      <c r="AA3236" s="116" t="s">
        <v>5898</v>
      </c>
      <c r="AB3236" s="115"/>
      <c r="AC3236" s="115"/>
      <c r="AD3236" s="115" t="s">
        <v>0</v>
      </c>
      <c r="AE3236" s="115"/>
      <c r="AF3236" s="115"/>
      <c r="AG3236" s="115"/>
      <c r="AJ3236" s="1">
        <f t="shared" si="233"/>
        <v>0</v>
      </c>
      <c r="AK3236" s="1">
        <f t="shared" si="234"/>
        <v>0</v>
      </c>
    </row>
    <row r="3237" spans="1:37" ht="47.25">
      <c r="A3237" s="179" t="s">
        <v>6868</v>
      </c>
      <c r="B3237" s="179" t="s">
        <v>19</v>
      </c>
      <c r="C3237" s="179"/>
      <c r="D3237" s="169">
        <v>42599</v>
      </c>
      <c r="E3237" s="176">
        <v>42599.333333333336</v>
      </c>
      <c r="F3237" s="169">
        <v>42599</v>
      </c>
      <c r="G3237" s="176">
        <v>42599.458333333336</v>
      </c>
      <c r="H3237" s="193">
        <f t="shared" si="235"/>
        <v>0.125</v>
      </c>
      <c r="I3237" s="179">
        <v>1</v>
      </c>
      <c r="J3237" s="115"/>
      <c r="K3237" s="438"/>
      <c r="L3237" s="115" t="s">
        <v>12</v>
      </c>
      <c r="M3237" s="179" t="s">
        <v>439</v>
      </c>
      <c r="N3237" s="179">
        <v>0.4</v>
      </c>
      <c r="O3237" s="179" t="s">
        <v>2</v>
      </c>
      <c r="P3237" s="179" t="s">
        <v>8203</v>
      </c>
      <c r="Q3237" s="115" t="s">
        <v>8204</v>
      </c>
      <c r="R3237" s="170">
        <v>0.10100000000000001</v>
      </c>
      <c r="S3237" s="170"/>
      <c r="T3237" s="170">
        <f>R3237+S3237</f>
        <v>0.10100000000000001</v>
      </c>
      <c r="U3237" s="179" t="s">
        <v>46</v>
      </c>
      <c r="V3237" s="179"/>
      <c r="W3237" s="179" t="s">
        <v>12175</v>
      </c>
      <c r="X3237" s="115"/>
      <c r="Y3237" s="116" t="s">
        <v>5978</v>
      </c>
      <c r="Z3237" s="179">
        <v>100</v>
      </c>
      <c r="AA3237" s="116" t="s">
        <v>5931</v>
      </c>
      <c r="AB3237" s="115"/>
      <c r="AC3237" s="115"/>
      <c r="AD3237" s="115" t="s">
        <v>18</v>
      </c>
      <c r="AE3237" s="115"/>
      <c r="AF3237" s="115"/>
      <c r="AG3237" s="115"/>
      <c r="AJ3237" s="1">
        <f t="shared" si="233"/>
        <v>0</v>
      </c>
      <c r="AK3237" s="1">
        <f t="shared" si="234"/>
        <v>-0.10100000000000001</v>
      </c>
    </row>
    <row r="3238" spans="1:37" ht="31.5">
      <c r="A3238" s="179" t="s">
        <v>6868</v>
      </c>
      <c r="B3238" s="179" t="s">
        <v>19</v>
      </c>
      <c r="C3238" s="179"/>
      <c r="D3238" s="169">
        <v>42599</v>
      </c>
      <c r="E3238" s="176">
        <v>42599.416666666664</v>
      </c>
      <c r="F3238" s="169">
        <v>42614</v>
      </c>
      <c r="G3238" s="176">
        <v>42614.458333333336</v>
      </c>
      <c r="H3238" s="193">
        <f t="shared" si="235"/>
        <v>15.041666666671517</v>
      </c>
      <c r="I3238" s="179">
        <v>1</v>
      </c>
      <c r="J3238" s="115"/>
      <c r="K3238" s="438"/>
      <c r="L3238" s="115" t="s">
        <v>4</v>
      </c>
      <c r="M3238" s="179" t="s">
        <v>8</v>
      </c>
      <c r="N3238" s="179">
        <v>0.4</v>
      </c>
      <c r="O3238" s="179" t="s">
        <v>8</v>
      </c>
      <c r="P3238" s="179" t="s">
        <v>8205</v>
      </c>
      <c r="Q3238" s="115" t="s">
        <v>8206</v>
      </c>
      <c r="R3238" s="170">
        <v>5.0839999999999996</v>
      </c>
      <c r="S3238" s="170"/>
      <c r="T3238" s="170">
        <f>R3238+S3238</f>
        <v>5.0839999999999996</v>
      </c>
      <c r="U3238" s="179" t="s">
        <v>8</v>
      </c>
      <c r="V3238" s="179" t="s">
        <v>12176</v>
      </c>
      <c r="W3238" s="179" t="s">
        <v>12170</v>
      </c>
      <c r="X3238" s="115"/>
      <c r="Y3238" s="116" t="s">
        <v>5889</v>
      </c>
      <c r="Z3238" s="179">
        <v>100</v>
      </c>
      <c r="AA3238" s="179">
        <v>2017</v>
      </c>
      <c r="AB3238" s="115"/>
      <c r="AC3238" s="115"/>
      <c r="AD3238" s="115" t="s">
        <v>0</v>
      </c>
      <c r="AE3238" s="115"/>
      <c r="AF3238" s="115"/>
      <c r="AG3238" s="115" t="s">
        <v>4726</v>
      </c>
      <c r="AJ3238" s="1">
        <f t="shared" si="233"/>
        <v>0</v>
      </c>
      <c r="AK3238" s="1">
        <f t="shared" si="234"/>
        <v>-5.0839999999999996</v>
      </c>
    </row>
    <row r="3239" spans="1:37" ht="31.5">
      <c r="A3239" s="179" t="s">
        <v>6868</v>
      </c>
      <c r="B3239" s="179" t="s">
        <v>19</v>
      </c>
      <c r="C3239" s="179"/>
      <c r="D3239" s="169">
        <v>42599</v>
      </c>
      <c r="E3239" s="176">
        <v>42599.667361111111</v>
      </c>
      <c r="F3239" s="169">
        <v>42599</v>
      </c>
      <c r="G3239" s="176">
        <v>42599.75</v>
      </c>
      <c r="H3239" s="193">
        <f t="shared" si="235"/>
        <v>8.2638888889050577E-2</v>
      </c>
      <c r="I3239" s="179">
        <v>1</v>
      </c>
      <c r="J3239" s="115"/>
      <c r="K3239" s="438"/>
      <c r="L3239" s="115" t="s">
        <v>12</v>
      </c>
      <c r="M3239" s="179" t="s">
        <v>439</v>
      </c>
      <c r="N3239" s="179">
        <v>0.4</v>
      </c>
      <c r="O3239" s="179" t="s">
        <v>2</v>
      </c>
      <c r="P3239" s="179" t="s">
        <v>8207</v>
      </c>
      <c r="Q3239" s="115" t="s">
        <v>8208</v>
      </c>
      <c r="R3239" s="170">
        <v>0.23400000000000001</v>
      </c>
      <c r="S3239" s="170"/>
      <c r="T3239" s="170">
        <f>R3239+S3239</f>
        <v>0.23400000000000001</v>
      </c>
      <c r="U3239" s="179" t="s">
        <v>46</v>
      </c>
      <c r="V3239" s="179"/>
      <c r="W3239" s="179" t="s">
        <v>12177</v>
      </c>
      <c r="X3239" s="115"/>
      <c r="Y3239" s="116" t="s">
        <v>5902</v>
      </c>
      <c r="Z3239" s="179">
        <v>100</v>
      </c>
      <c r="AA3239" s="116" t="s">
        <v>5898</v>
      </c>
      <c r="AB3239" s="115"/>
      <c r="AC3239" s="115"/>
      <c r="AD3239" s="115" t="s">
        <v>18</v>
      </c>
      <c r="AE3239" s="115"/>
      <c r="AF3239" s="115"/>
      <c r="AG3239" s="115"/>
      <c r="AJ3239" s="1">
        <f t="shared" si="233"/>
        <v>0</v>
      </c>
      <c r="AK3239" s="1">
        <f t="shared" si="234"/>
        <v>-0.23400000000000001</v>
      </c>
    </row>
    <row r="3240" spans="1:37" ht="31.5">
      <c r="A3240" s="179" t="s">
        <v>6868</v>
      </c>
      <c r="B3240" s="179" t="s">
        <v>19</v>
      </c>
      <c r="C3240" s="179"/>
      <c r="D3240" s="169">
        <v>42599</v>
      </c>
      <c r="E3240" s="176">
        <v>42599.763888888891</v>
      </c>
      <c r="F3240" s="169">
        <v>42599</v>
      </c>
      <c r="G3240" s="176">
        <v>42599.958333333336</v>
      </c>
      <c r="H3240" s="193">
        <f t="shared" si="235"/>
        <v>0.19444444444525288</v>
      </c>
      <c r="I3240" s="179">
        <v>1</v>
      </c>
      <c r="J3240" s="115"/>
      <c r="K3240" s="438"/>
      <c r="L3240" s="115" t="s">
        <v>12</v>
      </c>
      <c r="M3240" s="179" t="s">
        <v>561</v>
      </c>
      <c r="N3240" s="179">
        <v>0.4</v>
      </c>
      <c r="O3240" s="179" t="s">
        <v>2</v>
      </c>
      <c r="P3240" s="179" t="s">
        <v>8217</v>
      </c>
      <c r="Q3240" s="115" t="s">
        <v>8218</v>
      </c>
      <c r="R3240" s="170"/>
      <c r="S3240" s="170"/>
      <c r="T3240" s="170"/>
      <c r="U3240" s="179" t="s">
        <v>48</v>
      </c>
      <c r="V3240" s="179"/>
      <c r="W3240" s="179" t="s">
        <v>12179</v>
      </c>
      <c r="X3240" s="115"/>
      <c r="Y3240" s="116" t="s">
        <v>5889</v>
      </c>
      <c r="Z3240" s="179">
        <v>100</v>
      </c>
      <c r="AA3240" s="116" t="s">
        <v>6013</v>
      </c>
      <c r="AB3240" s="115"/>
      <c r="AC3240" s="115"/>
      <c r="AD3240" s="115" t="s">
        <v>18</v>
      </c>
      <c r="AE3240" s="115"/>
      <c r="AF3240" s="115"/>
      <c r="AG3240" s="115"/>
      <c r="AJ3240" s="1">
        <f t="shared" si="233"/>
        <v>0</v>
      </c>
      <c r="AK3240" s="1">
        <f t="shared" si="234"/>
        <v>0</v>
      </c>
    </row>
    <row r="3241" spans="1:37" ht="31.5">
      <c r="A3241" s="179" t="s">
        <v>6868</v>
      </c>
      <c r="B3241" s="179" t="s">
        <v>19</v>
      </c>
      <c r="C3241" s="179"/>
      <c r="D3241" s="169">
        <v>42599</v>
      </c>
      <c r="E3241" s="176">
        <v>42599.458333333336</v>
      </c>
      <c r="F3241" s="169">
        <v>42599</v>
      </c>
      <c r="G3241" s="176">
        <v>42599.666666666664</v>
      </c>
      <c r="H3241" s="193">
        <f t="shared" si="235"/>
        <v>0.20833333332848269</v>
      </c>
      <c r="I3241" s="179">
        <v>1</v>
      </c>
      <c r="J3241" s="115"/>
      <c r="K3241" s="438"/>
      <c r="L3241" s="115" t="s">
        <v>12</v>
      </c>
      <c r="M3241" s="179" t="s">
        <v>561</v>
      </c>
      <c r="N3241" s="179">
        <v>0.4</v>
      </c>
      <c r="O3241" s="179" t="s">
        <v>2</v>
      </c>
      <c r="P3241" s="179" t="s">
        <v>8170</v>
      </c>
      <c r="Q3241" s="115" t="s">
        <v>563</v>
      </c>
      <c r="R3241" s="170">
        <v>0.09</v>
      </c>
      <c r="S3241" s="170"/>
      <c r="T3241" s="170">
        <f t="shared" ref="T3241:T3265" si="236">R3241+S3241</f>
        <v>0.09</v>
      </c>
      <c r="U3241" s="179" t="s">
        <v>48</v>
      </c>
      <c r="V3241" s="179"/>
      <c r="W3241" s="179" t="s">
        <v>12180</v>
      </c>
      <c r="X3241" s="115"/>
      <c r="Y3241" s="179"/>
      <c r="Z3241" s="179"/>
      <c r="AA3241" s="179"/>
      <c r="AB3241" s="115"/>
      <c r="AC3241" s="115"/>
      <c r="AD3241" s="115" t="s">
        <v>18</v>
      </c>
      <c r="AE3241" s="115"/>
      <c r="AF3241" s="115"/>
      <c r="AG3241" s="115"/>
      <c r="AJ3241" s="1">
        <f t="shared" si="233"/>
        <v>0</v>
      </c>
      <c r="AK3241" s="1">
        <f t="shared" si="234"/>
        <v>-0.09</v>
      </c>
    </row>
    <row r="3242" spans="1:37" ht="93.75" customHeight="1">
      <c r="A3242" s="179" t="s">
        <v>6868</v>
      </c>
      <c r="B3242" s="179" t="s">
        <v>19</v>
      </c>
      <c r="C3242" s="179"/>
      <c r="D3242" s="169">
        <v>42600</v>
      </c>
      <c r="E3242" s="176">
        <v>42600.12222222222</v>
      </c>
      <c r="F3242" s="169">
        <v>42600</v>
      </c>
      <c r="G3242" s="176">
        <v>42600.13958333333</v>
      </c>
      <c r="H3242" s="193">
        <f t="shared" si="235"/>
        <v>1.7361111109494232E-2</v>
      </c>
      <c r="I3242" s="179">
        <v>1</v>
      </c>
      <c r="J3242" s="115"/>
      <c r="K3242" s="438"/>
      <c r="L3242" s="115" t="s">
        <v>12</v>
      </c>
      <c r="M3242" s="179" t="s">
        <v>57</v>
      </c>
      <c r="N3242" s="179">
        <v>0.4</v>
      </c>
      <c r="O3242" s="179" t="s">
        <v>57</v>
      </c>
      <c r="P3242" s="179" t="s">
        <v>8209</v>
      </c>
      <c r="Q3242" s="115" t="s">
        <v>8210</v>
      </c>
      <c r="R3242" s="170">
        <v>0.30299999999999999</v>
      </c>
      <c r="S3242" s="170"/>
      <c r="T3242" s="170">
        <f t="shared" si="236"/>
        <v>0.30299999999999999</v>
      </c>
      <c r="U3242" s="179" t="s">
        <v>57</v>
      </c>
      <c r="V3242" s="179"/>
      <c r="W3242" s="470" t="s">
        <v>12178</v>
      </c>
      <c r="X3242" s="115"/>
      <c r="Y3242" s="179"/>
      <c r="Z3242" s="179"/>
      <c r="AA3242" s="179"/>
      <c r="AB3242" s="115"/>
      <c r="AC3242" s="115"/>
      <c r="AD3242" s="115" t="s">
        <v>18</v>
      </c>
      <c r="AE3242" s="115"/>
      <c r="AF3242" s="115"/>
      <c r="AG3242" s="115"/>
      <c r="AJ3242" s="1">
        <f t="shared" si="233"/>
        <v>0</v>
      </c>
      <c r="AK3242" s="1">
        <f t="shared" si="234"/>
        <v>-0.30299999999999999</v>
      </c>
    </row>
    <row r="3243" spans="1:37" ht="93.75" customHeight="1">
      <c r="A3243" s="179" t="s">
        <v>6868</v>
      </c>
      <c r="B3243" s="179" t="s">
        <v>19</v>
      </c>
      <c r="C3243" s="179"/>
      <c r="D3243" s="169">
        <v>42600</v>
      </c>
      <c r="E3243" s="176">
        <v>42600.12222222222</v>
      </c>
      <c r="F3243" s="169">
        <v>42600</v>
      </c>
      <c r="G3243" s="176">
        <v>42601.138194444444</v>
      </c>
      <c r="H3243" s="193">
        <f t="shared" si="235"/>
        <v>1.015972222223354</v>
      </c>
      <c r="I3243" s="179">
        <v>1</v>
      </c>
      <c r="J3243" s="115"/>
      <c r="K3243" s="438"/>
      <c r="L3243" s="115" t="s">
        <v>12</v>
      </c>
      <c r="M3243" s="179" t="s">
        <v>57</v>
      </c>
      <c r="N3243" s="179">
        <v>0.4</v>
      </c>
      <c r="O3243" s="179" t="s">
        <v>57</v>
      </c>
      <c r="P3243" s="179" t="s">
        <v>8211</v>
      </c>
      <c r="Q3243" s="115" t="s">
        <v>8210</v>
      </c>
      <c r="R3243" s="170">
        <v>0.73499999999999999</v>
      </c>
      <c r="S3243" s="170"/>
      <c r="T3243" s="170">
        <f t="shared" si="236"/>
        <v>0.73499999999999999</v>
      </c>
      <c r="U3243" s="179" t="s">
        <v>57</v>
      </c>
      <c r="V3243" s="179"/>
      <c r="W3243" s="470" t="s">
        <v>12178</v>
      </c>
      <c r="X3243" s="115"/>
      <c r="Y3243" s="179"/>
      <c r="Z3243" s="179"/>
      <c r="AA3243" s="179"/>
      <c r="AB3243" s="115"/>
      <c r="AC3243" s="115"/>
      <c r="AD3243" s="115" t="s">
        <v>18</v>
      </c>
      <c r="AE3243" s="115"/>
      <c r="AF3243" s="115"/>
      <c r="AG3243" s="115"/>
      <c r="AJ3243" s="1">
        <f t="shared" si="233"/>
        <v>0</v>
      </c>
      <c r="AK3243" s="1">
        <f t="shared" si="234"/>
        <v>-0.73499999999999999</v>
      </c>
    </row>
    <row r="3244" spans="1:37" ht="75" customHeight="1">
      <c r="A3244" s="179" t="s">
        <v>6868</v>
      </c>
      <c r="B3244" s="179" t="s">
        <v>19</v>
      </c>
      <c r="C3244" s="179"/>
      <c r="D3244" s="169">
        <v>42600</v>
      </c>
      <c r="E3244" s="176">
        <v>42600.12222222222</v>
      </c>
      <c r="F3244" s="169">
        <v>42600</v>
      </c>
      <c r="G3244" s="176">
        <v>42600.135416666664</v>
      </c>
      <c r="H3244" s="193">
        <f t="shared" si="235"/>
        <v>1.3194444443797693E-2</v>
      </c>
      <c r="I3244" s="179">
        <v>1</v>
      </c>
      <c r="J3244" s="115"/>
      <c r="K3244" s="438"/>
      <c r="L3244" s="115" t="s">
        <v>12</v>
      </c>
      <c r="M3244" s="179" t="s">
        <v>57</v>
      </c>
      <c r="N3244" s="179">
        <v>0.4</v>
      </c>
      <c r="O3244" s="179" t="s">
        <v>57</v>
      </c>
      <c r="P3244" s="179" t="s">
        <v>8212</v>
      </c>
      <c r="Q3244" s="115" t="s">
        <v>8210</v>
      </c>
      <c r="R3244" s="170">
        <v>0.77</v>
      </c>
      <c r="S3244" s="170"/>
      <c r="T3244" s="170">
        <f t="shared" si="236"/>
        <v>0.77</v>
      </c>
      <c r="U3244" s="179" t="s">
        <v>57</v>
      </c>
      <c r="V3244" s="179"/>
      <c r="W3244" s="470" t="s">
        <v>12178</v>
      </c>
      <c r="X3244" s="115"/>
      <c r="Y3244" s="179"/>
      <c r="Z3244" s="179"/>
      <c r="AA3244" s="179"/>
      <c r="AB3244" s="115"/>
      <c r="AC3244" s="115"/>
      <c r="AD3244" s="115" t="s">
        <v>18</v>
      </c>
      <c r="AE3244" s="115"/>
      <c r="AF3244" s="115"/>
      <c r="AG3244" s="115"/>
      <c r="AJ3244" s="1">
        <f t="shared" si="233"/>
        <v>0</v>
      </c>
      <c r="AK3244" s="1">
        <f t="shared" si="234"/>
        <v>-0.77</v>
      </c>
    </row>
    <row r="3245" spans="1:37" ht="31.5" customHeight="1">
      <c r="A3245" s="179" t="s">
        <v>6868</v>
      </c>
      <c r="B3245" s="179" t="s">
        <v>19</v>
      </c>
      <c r="C3245" s="179"/>
      <c r="D3245" s="169">
        <v>42600</v>
      </c>
      <c r="E3245" s="176">
        <v>42600.12222222222</v>
      </c>
      <c r="F3245" s="169">
        <v>42600</v>
      </c>
      <c r="G3245" s="176">
        <v>42600.131944444445</v>
      </c>
      <c r="H3245" s="193">
        <f t="shared" si="235"/>
        <v>9.7222222248092294E-3</v>
      </c>
      <c r="I3245" s="179">
        <v>1</v>
      </c>
      <c r="J3245" s="115"/>
      <c r="K3245" s="438"/>
      <c r="L3245" s="115" t="s">
        <v>12</v>
      </c>
      <c r="M3245" s="179" t="s">
        <v>57</v>
      </c>
      <c r="N3245" s="179">
        <v>0.4</v>
      </c>
      <c r="O3245" s="179" t="s">
        <v>57</v>
      </c>
      <c r="P3245" s="179" t="s">
        <v>8213</v>
      </c>
      <c r="Q3245" s="115" t="s">
        <v>8210</v>
      </c>
      <c r="R3245" s="170">
        <v>0.64700000000000002</v>
      </c>
      <c r="S3245" s="170"/>
      <c r="T3245" s="170">
        <f t="shared" si="236"/>
        <v>0.64700000000000002</v>
      </c>
      <c r="U3245" s="179" t="s">
        <v>57</v>
      </c>
      <c r="V3245" s="179"/>
      <c r="W3245" s="470" t="s">
        <v>12178</v>
      </c>
      <c r="X3245" s="115"/>
      <c r="Y3245" s="179"/>
      <c r="Z3245" s="179"/>
      <c r="AA3245" s="179"/>
      <c r="AB3245" s="115"/>
      <c r="AC3245" s="115"/>
      <c r="AD3245" s="115" t="s">
        <v>18</v>
      </c>
      <c r="AE3245" s="115"/>
      <c r="AF3245" s="115"/>
      <c r="AG3245" s="115"/>
      <c r="AJ3245" s="1">
        <f t="shared" si="233"/>
        <v>0</v>
      </c>
      <c r="AK3245" s="1">
        <f t="shared" si="234"/>
        <v>-0.64700000000000002</v>
      </c>
    </row>
    <row r="3246" spans="1:37" ht="47.25" customHeight="1">
      <c r="A3246" s="179" t="s">
        <v>6868</v>
      </c>
      <c r="B3246" s="179" t="s">
        <v>19</v>
      </c>
      <c r="C3246" s="179"/>
      <c r="D3246" s="169">
        <v>42600</v>
      </c>
      <c r="E3246" s="176">
        <v>42600.12222222222</v>
      </c>
      <c r="F3246" s="169">
        <v>42600</v>
      </c>
      <c r="G3246" s="176">
        <v>42600.15347222222</v>
      </c>
      <c r="H3246" s="193">
        <f t="shared" si="235"/>
        <v>3.125E-2</v>
      </c>
      <c r="I3246" s="179">
        <v>1</v>
      </c>
      <c r="J3246" s="115"/>
      <c r="K3246" s="438"/>
      <c r="L3246" s="115" t="s">
        <v>12</v>
      </c>
      <c r="M3246" s="179" t="s">
        <v>57</v>
      </c>
      <c r="N3246" s="179">
        <v>0.4</v>
      </c>
      <c r="O3246" s="179" t="s">
        <v>57</v>
      </c>
      <c r="P3246" s="179" t="s">
        <v>8214</v>
      </c>
      <c r="Q3246" s="115" t="s">
        <v>8210</v>
      </c>
      <c r="R3246" s="170">
        <v>0.77200000000000002</v>
      </c>
      <c r="S3246" s="170"/>
      <c r="T3246" s="170">
        <f t="shared" si="236"/>
        <v>0.77200000000000002</v>
      </c>
      <c r="U3246" s="179" t="s">
        <v>57</v>
      </c>
      <c r="V3246" s="179"/>
      <c r="W3246" s="470" t="s">
        <v>12178</v>
      </c>
      <c r="X3246" s="115"/>
      <c r="Y3246" s="179"/>
      <c r="Z3246" s="179"/>
      <c r="AA3246" s="179"/>
      <c r="AB3246" s="115"/>
      <c r="AC3246" s="115"/>
      <c r="AD3246" s="115" t="s">
        <v>18</v>
      </c>
      <c r="AE3246" s="115"/>
      <c r="AF3246" s="115"/>
      <c r="AG3246" s="115"/>
      <c r="AJ3246" s="1">
        <f t="shared" si="233"/>
        <v>0</v>
      </c>
      <c r="AK3246" s="1">
        <f t="shared" si="234"/>
        <v>-0.77200000000000002</v>
      </c>
    </row>
    <row r="3247" spans="1:37" ht="110.25" customHeight="1">
      <c r="A3247" s="179" t="s">
        <v>6868</v>
      </c>
      <c r="B3247" s="179" t="s">
        <v>19</v>
      </c>
      <c r="C3247" s="179"/>
      <c r="D3247" s="169">
        <v>42600</v>
      </c>
      <c r="E3247" s="176">
        <v>42600.12222222222</v>
      </c>
      <c r="F3247" s="169">
        <v>42600</v>
      </c>
      <c r="G3247" s="176">
        <v>42600.130555555559</v>
      </c>
      <c r="H3247" s="193">
        <f t="shared" si="235"/>
        <v>8.3333333386690356E-3</v>
      </c>
      <c r="I3247" s="179">
        <v>1</v>
      </c>
      <c r="J3247" s="115"/>
      <c r="K3247" s="438"/>
      <c r="L3247" s="115" t="s">
        <v>12</v>
      </c>
      <c r="M3247" s="179" t="s">
        <v>57</v>
      </c>
      <c r="N3247" s="179">
        <v>0.4</v>
      </c>
      <c r="O3247" s="179" t="s">
        <v>57</v>
      </c>
      <c r="P3247" s="179" t="s">
        <v>8215</v>
      </c>
      <c r="Q3247" s="115" t="s">
        <v>8210</v>
      </c>
      <c r="R3247" s="170">
        <v>0.19900000000000001</v>
      </c>
      <c r="S3247" s="170"/>
      <c r="T3247" s="170">
        <f t="shared" si="236"/>
        <v>0.19900000000000001</v>
      </c>
      <c r="U3247" s="179" t="s">
        <v>57</v>
      </c>
      <c r="V3247" s="179"/>
      <c r="W3247" s="470" t="s">
        <v>12178</v>
      </c>
      <c r="X3247" s="115"/>
      <c r="Y3247" s="179"/>
      <c r="Z3247" s="179"/>
      <c r="AA3247" s="179"/>
      <c r="AB3247" s="115"/>
      <c r="AC3247" s="115"/>
      <c r="AD3247" s="115" t="s">
        <v>18</v>
      </c>
      <c r="AE3247" s="115"/>
      <c r="AF3247" s="115"/>
      <c r="AG3247" s="115"/>
      <c r="AJ3247" s="1">
        <f t="shared" si="233"/>
        <v>0</v>
      </c>
      <c r="AK3247" s="1">
        <f t="shared" si="234"/>
        <v>-0.19900000000000001</v>
      </c>
    </row>
    <row r="3248" spans="1:37" ht="47.25" customHeight="1">
      <c r="A3248" s="179" t="s">
        <v>6868</v>
      </c>
      <c r="B3248" s="179" t="s">
        <v>19</v>
      </c>
      <c r="C3248" s="179"/>
      <c r="D3248" s="169">
        <v>42600</v>
      </c>
      <c r="E3248" s="176">
        <v>42600.12222222222</v>
      </c>
      <c r="F3248" s="169">
        <v>42600</v>
      </c>
      <c r="G3248" s="176">
        <v>42600.246527777781</v>
      </c>
      <c r="H3248" s="193">
        <f t="shared" si="235"/>
        <v>0.12430555556056788</v>
      </c>
      <c r="I3248" s="179">
        <v>1</v>
      </c>
      <c r="J3248" s="115"/>
      <c r="K3248" s="438"/>
      <c r="L3248" s="115" t="s">
        <v>12</v>
      </c>
      <c r="M3248" s="179" t="s">
        <v>57</v>
      </c>
      <c r="N3248" s="179">
        <v>0.4</v>
      </c>
      <c r="O3248" s="179" t="s">
        <v>57</v>
      </c>
      <c r="P3248" s="179" t="s">
        <v>8216</v>
      </c>
      <c r="Q3248" s="115" t="s">
        <v>8210</v>
      </c>
      <c r="R3248" s="170">
        <v>7.1289999999999996</v>
      </c>
      <c r="S3248" s="170"/>
      <c r="T3248" s="170">
        <f t="shared" si="236"/>
        <v>7.1289999999999996</v>
      </c>
      <c r="U3248" s="179" t="s">
        <v>57</v>
      </c>
      <c r="V3248" s="179"/>
      <c r="W3248" s="470" t="s">
        <v>12178</v>
      </c>
      <c r="X3248" s="115"/>
      <c r="Y3248" s="179"/>
      <c r="Z3248" s="179"/>
      <c r="AA3248" s="179"/>
      <c r="AB3248" s="115"/>
      <c r="AC3248" s="115"/>
      <c r="AD3248" s="115" t="s">
        <v>18</v>
      </c>
      <c r="AE3248" s="115"/>
      <c r="AF3248" s="115"/>
      <c r="AG3248" s="115"/>
      <c r="AJ3248" s="1">
        <f t="shared" si="233"/>
        <v>0</v>
      </c>
      <c r="AK3248" s="1">
        <f t="shared" si="234"/>
        <v>-7.1289999999999996</v>
      </c>
    </row>
    <row r="3249" spans="1:37" ht="78.75" customHeight="1">
      <c r="A3249" s="179" t="s">
        <v>6868</v>
      </c>
      <c r="B3249" s="179" t="s">
        <v>19</v>
      </c>
      <c r="C3249" s="179"/>
      <c r="D3249" s="169">
        <v>42600</v>
      </c>
      <c r="E3249" s="176">
        <v>42600.616666666669</v>
      </c>
      <c r="F3249" s="169">
        <v>42600</v>
      </c>
      <c r="G3249" s="176">
        <v>42600.75</v>
      </c>
      <c r="H3249" s="193">
        <f t="shared" si="235"/>
        <v>0.13333333333139308</v>
      </c>
      <c r="I3249" s="179">
        <v>29</v>
      </c>
      <c r="J3249" s="115"/>
      <c r="K3249" s="438"/>
      <c r="L3249" s="115" t="s">
        <v>4</v>
      </c>
      <c r="M3249" s="179" t="s">
        <v>8</v>
      </c>
      <c r="N3249" s="179" t="s">
        <v>3</v>
      </c>
      <c r="O3249" s="179" t="s">
        <v>8</v>
      </c>
      <c r="P3249" s="179" t="s">
        <v>8219</v>
      </c>
      <c r="Q3249" s="115" t="s">
        <v>8220</v>
      </c>
      <c r="R3249" s="170">
        <v>1.5660000000000001</v>
      </c>
      <c r="S3249" s="170"/>
      <c r="T3249" s="170">
        <f t="shared" si="236"/>
        <v>1.5660000000000001</v>
      </c>
      <c r="U3249" s="179" t="s">
        <v>8</v>
      </c>
      <c r="V3249" s="179" t="s">
        <v>12181</v>
      </c>
      <c r="W3249" s="179" t="s">
        <v>2861</v>
      </c>
      <c r="X3249" s="115"/>
      <c r="Y3249" s="179" t="s">
        <v>12182</v>
      </c>
      <c r="Z3249" s="179">
        <v>100</v>
      </c>
      <c r="AA3249" s="179" t="s">
        <v>5898</v>
      </c>
      <c r="AB3249" s="115"/>
      <c r="AC3249" s="115"/>
      <c r="AD3249" s="115" t="s">
        <v>0</v>
      </c>
      <c r="AE3249" s="115"/>
      <c r="AF3249" s="115"/>
      <c r="AG3249" s="115"/>
      <c r="AJ3249" s="1">
        <f t="shared" si="233"/>
        <v>0</v>
      </c>
      <c r="AK3249" s="1">
        <f t="shared" si="234"/>
        <v>-1.5660000000000001</v>
      </c>
    </row>
    <row r="3250" spans="1:37" ht="63" customHeight="1">
      <c r="A3250" s="179" t="s">
        <v>6868</v>
      </c>
      <c r="B3250" s="179" t="s">
        <v>19</v>
      </c>
      <c r="C3250" s="179"/>
      <c r="D3250" s="169">
        <v>42600</v>
      </c>
      <c r="E3250" s="176">
        <v>42600.416666666664</v>
      </c>
      <c r="F3250" s="169">
        <v>42600</v>
      </c>
      <c r="G3250" s="176">
        <v>42600.583333333336</v>
      </c>
      <c r="H3250" s="193">
        <f t="shared" si="235"/>
        <v>0.16666666667151731</v>
      </c>
      <c r="I3250" s="179">
        <v>5</v>
      </c>
      <c r="J3250" s="115"/>
      <c r="K3250" s="438"/>
      <c r="L3250" s="115" t="s">
        <v>4</v>
      </c>
      <c r="M3250" s="179" t="s">
        <v>8</v>
      </c>
      <c r="N3250" s="179">
        <v>0.4</v>
      </c>
      <c r="O3250" s="179" t="s">
        <v>8</v>
      </c>
      <c r="P3250" s="179" t="s">
        <v>8224</v>
      </c>
      <c r="Q3250" s="115" t="s">
        <v>8225</v>
      </c>
      <c r="R3250" s="170">
        <v>0.5</v>
      </c>
      <c r="S3250" s="170"/>
      <c r="T3250" s="170">
        <f t="shared" si="236"/>
        <v>0.5</v>
      </c>
      <c r="U3250" s="179" t="s">
        <v>8</v>
      </c>
      <c r="V3250" s="179"/>
      <c r="W3250" s="179" t="s">
        <v>5897</v>
      </c>
      <c r="X3250" s="115"/>
      <c r="Y3250" s="179"/>
      <c r="Z3250" s="179"/>
      <c r="AA3250" s="179" t="s">
        <v>5898</v>
      </c>
      <c r="AB3250" s="115"/>
      <c r="AC3250" s="115"/>
      <c r="AD3250" s="115" t="s">
        <v>64</v>
      </c>
      <c r="AE3250" s="115"/>
      <c r="AF3250" s="115"/>
      <c r="AG3250" s="115"/>
      <c r="AJ3250" s="1">
        <f t="shared" si="233"/>
        <v>0</v>
      </c>
      <c r="AK3250" s="1">
        <f t="shared" si="234"/>
        <v>-0.5</v>
      </c>
    </row>
    <row r="3251" spans="1:37" ht="47.25" customHeight="1">
      <c r="A3251" s="179" t="s">
        <v>6868</v>
      </c>
      <c r="B3251" s="179" t="s">
        <v>19</v>
      </c>
      <c r="C3251" s="179"/>
      <c r="D3251" s="169">
        <v>42600</v>
      </c>
      <c r="E3251" s="176">
        <v>42600.458333333336</v>
      </c>
      <c r="F3251" s="169">
        <v>42600</v>
      </c>
      <c r="G3251" s="176">
        <v>42600.625</v>
      </c>
      <c r="H3251" s="193">
        <f t="shared" si="235"/>
        <v>0.16666666666424135</v>
      </c>
      <c r="I3251" s="179">
        <v>2</v>
      </c>
      <c r="J3251" s="115"/>
      <c r="K3251" s="438"/>
      <c r="L3251" s="115" t="s">
        <v>12</v>
      </c>
      <c r="M3251" s="179" t="s">
        <v>7717</v>
      </c>
      <c r="N3251" s="179" t="s">
        <v>3</v>
      </c>
      <c r="O3251" s="179" t="s">
        <v>26</v>
      </c>
      <c r="P3251" s="179" t="s">
        <v>7718</v>
      </c>
      <c r="Q3251" s="115" t="s">
        <v>8226</v>
      </c>
      <c r="R3251" s="170">
        <v>0.17599999999999999</v>
      </c>
      <c r="S3251" s="170"/>
      <c r="T3251" s="170">
        <f t="shared" si="236"/>
        <v>0.17599999999999999</v>
      </c>
      <c r="U3251" s="179" t="s">
        <v>46</v>
      </c>
      <c r="V3251" s="179"/>
      <c r="W3251" s="179" t="s">
        <v>5949</v>
      </c>
      <c r="X3251" s="115"/>
      <c r="Y3251" s="179" t="s">
        <v>12183</v>
      </c>
      <c r="Z3251" s="179"/>
      <c r="AA3251" s="179" t="s">
        <v>5931</v>
      </c>
      <c r="AB3251" s="115"/>
      <c r="AC3251" s="115"/>
      <c r="AD3251" s="115" t="s">
        <v>18</v>
      </c>
      <c r="AE3251" s="115"/>
      <c r="AF3251" s="115"/>
      <c r="AG3251" s="115"/>
      <c r="AJ3251" s="1">
        <f t="shared" si="233"/>
        <v>0</v>
      </c>
      <c r="AK3251" s="1">
        <f t="shared" si="234"/>
        <v>-0.17599999999999999</v>
      </c>
    </row>
    <row r="3252" spans="1:37" ht="47.25" customHeight="1">
      <c r="A3252" s="179" t="s">
        <v>6868</v>
      </c>
      <c r="B3252" s="179" t="s">
        <v>19</v>
      </c>
      <c r="C3252" s="179"/>
      <c r="D3252" s="169">
        <v>42601</v>
      </c>
      <c r="E3252" s="176">
        <v>42601.01666666667</v>
      </c>
      <c r="F3252" s="169">
        <v>42604</v>
      </c>
      <c r="G3252" s="176">
        <v>42604.75</v>
      </c>
      <c r="H3252" s="193">
        <f t="shared" si="235"/>
        <v>3.7333333333299379</v>
      </c>
      <c r="I3252" s="179">
        <v>1</v>
      </c>
      <c r="J3252" s="115"/>
      <c r="K3252" s="438"/>
      <c r="L3252" s="115" t="s">
        <v>12</v>
      </c>
      <c r="M3252" s="179" t="s">
        <v>561</v>
      </c>
      <c r="N3252" s="179">
        <v>0.4</v>
      </c>
      <c r="O3252" s="179" t="s">
        <v>2</v>
      </c>
      <c r="P3252" s="179" t="s">
        <v>8221</v>
      </c>
      <c r="Q3252" s="115" t="s">
        <v>8222</v>
      </c>
      <c r="R3252" s="170">
        <v>1.702</v>
      </c>
      <c r="S3252" s="170"/>
      <c r="T3252" s="170">
        <f t="shared" si="236"/>
        <v>1.702</v>
      </c>
      <c r="U3252" s="179"/>
      <c r="V3252" s="179"/>
      <c r="W3252" s="179" t="s">
        <v>5901</v>
      </c>
      <c r="X3252" s="115"/>
      <c r="Y3252" s="179" t="s">
        <v>5978</v>
      </c>
      <c r="Z3252" s="179">
        <v>100</v>
      </c>
      <c r="AA3252" s="179" t="s">
        <v>5898</v>
      </c>
      <c r="AB3252" s="115"/>
      <c r="AC3252" s="115"/>
      <c r="AD3252" s="115" t="s">
        <v>18</v>
      </c>
      <c r="AE3252" s="115"/>
      <c r="AF3252" s="115"/>
      <c r="AG3252" s="115" t="s">
        <v>4726</v>
      </c>
      <c r="AJ3252" s="1">
        <f t="shared" si="233"/>
        <v>0</v>
      </c>
      <c r="AK3252" s="1">
        <f t="shared" si="234"/>
        <v>-1.702</v>
      </c>
    </row>
    <row r="3253" spans="1:37" ht="47.25" customHeight="1">
      <c r="A3253" s="179" t="s">
        <v>6868</v>
      </c>
      <c r="B3253" s="179" t="s">
        <v>19</v>
      </c>
      <c r="C3253" s="179"/>
      <c r="D3253" s="169">
        <v>42601</v>
      </c>
      <c r="E3253" s="176">
        <v>42601.01666666667</v>
      </c>
      <c r="F3253" s="169">
        <v>42604</v>
      </c>
      <c r="G3253" s="176">
        <v>42604.6875</v>
      </c>
      <c r="H3253" s="193">
        <f t="shared" si="235"/>
        <v>3.6708333333299379</v>
      </c>
      <c r="I3253" s="179">
        <v>1</v>
      </c>
      <c r="J3253" s="115"/>
      <c r="K3253" s="438"/>
      <c r="L3253" s="115" t="s">
        <v>12</v>
      </c>
      <c r="M3253" s="179" t="s">
        <v>561</v>
      </c>
      <c r="N3253" s="179">
        <v>0.4</v>
      </c>
      <c r="O3253" s="179" t="s">
        <v>2</v>
      </c>
      <c r="P3253" s="179" t="s">
        <v>8223</v>
      </c>
      <c r="Q3253" s="115" t="s">
        <v>8222</v>
      </c>
      <c r="R3253" s="170">
        <v>2.1880000000000002</v>
      </c>
      <c r="S3253" s="170"/>
      <c r="T3253" s="170">
        <f t="shared" si="236"/>
        <v>2.1880000000000002</v>
      </c>
      <c r="U3253" s="179"/>
      <c r="V3253" s="179"/>
      <c r="W3253" s="179" t="s">
        <v>5901</v>
      </c>
      <c r="X3253" s="115"/>
      <c r="Y3253" s="179" t="s">
        <v>5892</v>
      </c>
      <c r="Z3253" s="179">
        <v>100</v>
      </c>
      <c r="AA3253" s="179" t="s">
        <v>5931</v>
      </c>
      <c r="AB3253" s="115"/>
      <c r="AC3253" s="115"/>
      <c r="AD3253" s="115" t="s">
        <v>18</v>
      </c>
      <c r="AE3253" s="115"/>
      <c r="AF3253" s="115"/>
      <c r="AG3253" s="115" t="s">
        <v>4726</v>
      </c>
      <c r="AJ3253" s="1">
        <f t="shared" si="233"/>
        <v>0</v>
      </c>
      <c r="AK3253" s="1">
        <f t="shared" si="234"/>
        <v>-2.1880000000000002</v>
      </c>
    </row>
    <row r="3254" spans="1:37" ht="47.25" customHeight="1">
      <c r="A3254" s="179" t="s">
        <v>6868</v>
      </c>
      <c r="B3254" s="179" t="s">
        <v>19</v>
      </c>
      <c r="C3254" s="179"/>
      <c r="D3254" s="169">
        <v>42601</v>
      </c>
      <c r="E3254" s="176">
        <v>42601.333333333336</v>
      </c>
      <c r="F3254" s="169">
        <v>42601</v>
      </c>
      <c r="G3254" s="176">
        <v>42601.395833333336</v>
      </c>
      <c r="H3254" s="193">
        <f t="shared" si="235"/>
        <v>6.25E-2</v>
      </c>
      <c r="I3254" s="179">
        <v>1</v>
      </c>
      <c r="J3254" s="115"/>
      <c r="K3254" s="438"/>
      <c r="L3254" s="115" t="s">
        <v>12</v>
      </c>
      <c r="M3254" s="179" t="s">
        <v>439</v>
      </c>
      <c r="N3254" s="179">
        <v>0.4</v>
      </c>
      <c r="O3254" s="179" t="s">
        <v>2</v>
      </c>
      <c r="P3254" s="179" t="s">
        <v>8227</v>
      </c>
      <c r="Q3254" s="115" t="s">
        <v>8204</v>
      </c>
      <c r="R3254" s="170">
        <v>0.13700000000000001</v>
      </c>
      <c r="S3254" s="170"/>
      <c r="T3254" s="170">
        <f t="shared" si="236"/>
        <v>0.13700000000000001</v>
      </c>
      <c r="U3254" s="179" t="s">
        <v>46</v>
      </c>
      <c r="V3254" s="179"/>
      <c r="W3254" s="179" t="s">
        <v>12184</v>
      </c>
      <c r="X3254" s="115"/>
      <c r="Y3254" s="179" t="s">
        <v>5978</v>
      </c>
      <c r="Z3254" s="179">
        <v>100</v>
      </c>
      <c r="AA3254" s="179" t="s">
        <v>5898</v>
      </c>
      <c r="AB3254" s="115"/>
      <c r="AC3254" s="115"/>
      <c r="AD3254" s="115" t="s">
        <v>18</v>
      </c>
      <c r="AE3254" s="115"/>
      <c r="AF3254" s="115"/>
      <c r="AG3254" s="115"/>
      <c r="AJ3254" s="1">
        <f t="shared" si="233"/>
        <v>0</v>
      </c>
      <c r="AK3254" s="1">
        <f t="shared" si="234"/>
        <v>-0.13700000000000001</v>
      </c>
    </row>
    <row r="3255" spans="1:37" ht="47.25" customHeight="1">
      <c r="A3255" s="179" t="s">
        <v>6868</v>
      </c>
      <c r="B3255" s="179" t="s">
        <v>19</v>
      </c>
      <c r="C3255" s="179"/>
      <c r="D3255" s="169">
        <v>42601</v>
      </c>
      <c r="E3255" s="176">
        <v>42601.854166666664</v>
      </c>
      <c r="F3255" s="169">
        <v>42601</v>
      </c>
      <c r="G3255" s="176">
        <v>42601.930555555555</v>
      </c>
      <c r="H3255" s="193">
        <f t="shared" si="235"/>
        <v>7.6388888890505768E-2</v>
      </c>
      <c r="I3255" s="179">
        <v>3</v>
      </c>
      <c r="J3255" s="115"/>
      <c r="K3255" s="438"/>
      <c r="L3255" s="115" t="s">
        <v>12</v>
      </c>
      <c r="M3255" s="179" t="s">
        <v>439</v>
      </c>
      <c r="N3255" s="179">
        <v>0.4</v>
      </c>
      <c r="O3255" s="179" t="s">
        <v>2</v>
      </c>
      <c r="P3255" s="179" t="s">
        <v>8228</v>
      </c>
      <c r="Q3255" s="115" t="s">
        <v>8229</v>
      </c>
      <c r="R3255" s="170">
        <v>7.6999999999999999E-2</v>
      </c>
      <c r="S3255" s="170"/>
      <c r="T3255" s="170">
        <f t="shared" si="236"/>
        <v>7.6999999999999999E-2</v>
      </c>
      <c r="U3255" s="179" t="s">
        <v>1</v>
      </c>
      <c r="V3255" s="179"/>
      <c r="W3255" s="179"/>
      <c r="X3255" s="115"/>
      <c r="Y3255" s="179" t="s">
        <v>5978</v>
      </c>
      <c r="Z3255" s="179">
        <v>100</v>
      </c>
      <c r="AA3255" s="179" t="s">
        <v>5898</v>
      </c>
      <c r="AB3255" s="115"/>
      <c r="AC3255" s="115"/>
      <c r="AD3255" s="115" t="s">
        <v>18</v>
      </c>
      <c r="AE3255" s="115"/>
      <c r="AF3255" s="115"/>
      <c r="AG3255" s="115"/>
      <c r="AJ3255" s="1">
        <f t="shared" si="233"/>
        <v>0</v>
      </c>
      <c r="AK3255" s="1">
        <f t="shared" ref="AK3255:AK3281" si="237">AJ3255-T3255</f>
        <v>-7.6999999999999999E-2</v>
      </c>
    </row>
    <row r="3256" spans="1:37" ht="63" customHeight="1">
      <c r="A3256" s="179" t="s">
        <v>6868</v>
      </c>
      <c r="B3256" s="179" t="s">
        <v>19</v>
      </c>
      <c r="C3256" s="179"/>
      <c r="D3256" s="169">
        <v>42601</v>
      </c>
      <c r="E3256" s="176">
        <v>42601.560416666667</v>
      </c>
      <c r="F3256" s="169">
        <v>42601</v>
      </c>
      <c r="G3256" s="176">
        <v>42601.630555555559</v>
      </c>
      <c r="H3256" s="193">
        <f t="shared" ref="H3256:H3281" si="238">G3256-E3256</f>
        <v>7.013888889196096E-2</v>
      </c>
      <c r="I3256" s="179">
        <v>55</v>
      </c>
      <c r="J3256" s="115"/>
      <c r="K3256" s="438"/>
      <c r="L3256" s="179" t="s">
        <v>17</v>
      </c>
      <c r="M3256" s="179" t="s">
        <v>14</v>
      </c>
      <c r="N3256" s="179">
        <v>110</v>
      </c>
      <c r="O3256" s="179" t="s">
        <v>14</v>
      </c>
      <c r="P3256" s="179" t="s">
        <v>7720</v>
      </c>
      <c r="Q3256" s="115" t="s">
        <v>8230</v>
      </c>
      <c r="R3256" s="170"/>
      <c r="S3256" s="170">
        <v>39.588999999999999</v>
      </c>
      <c r="T3256" s="170">
        <f t="shared" si="236"/>
        <v>39.588999999999999</v>
      </c>
      <c r="U3256" s="179"/>
      <c r="V3256" s="179"/>
      <c r="W3256" s="179"/>
      <c r="X3256" s="115"/>
      <c r="Y3256" s="179"/>
      <c r="Z3256" s="179"/>
      <c r="AA3256" s="179"/>
      <c r="AB3256" s="115"/>
      <c r="AC3256" s="115"/>
      <c r="AD3256" s="115" t="s">
        <v>38</v>
      </c>
      <c r="AE3256" s="115"/>
      <c r="AF3256" s="115"/>
      <c r="AG3256" s="115"/>
      <c r="AJ3256" s="1">
        <f t="shared" si="233"/>
        <v>0</v>
      </c>
      <c r="AK3256" s="1">
        <f t="shared" si="237"/>
        <v>-39.588999999999999</v>
      </c>
    </row>
    <row r="3257" spans="1:37" ht="47.25" customHeight="1">
      <c r="A3257" s="179" t="s">
        <v>6868</v>
      </c>
      <c r="B3257" s="179" t="s">
        <v>19</v>
      </c>
      <c r="C3257" s="179"/>
      <c r="D3257" s="169">
        <v>42601</v>
      </c>
      <c r="E3257" s="176">
        <v>42601.565972222219</v>
      </c>
      <c r="F3257" s="169">
        <v>42601</v>
      </c>
      <c r="G3257" s="176">
        <v>42601.633333333331</v>
      </c>
      <c r="H3257" s="193">
        <f t="shared" si="238"/>
        <v>6.7361111112404615E-2</v>
      </c>
      <c r="I3257" s="179">
        <v>239</v>
      </c>
      <c r="J3257" s="115"/>
      <c r="K3257" s="438"/>
      <c r="L3257" s="179" t="s">
        <v>17</v>
      </c>
      <c r="M3257" s="179" t="s">
        <v>8231</v>
      </c>
      <c r="N3257" s="179">
        <v>110</v>
      </c>
      <c r="O3257" s="179" t="s">
        <v>14</v>
      </c>
      <c r="P3257" s="179" t="s">
        <v>8</v>
      </c>
      <c r="Q3257" s="115" t="s">
        <v>8230</v>
      </c>
      <c r="R3257" s="170"/>
      <c r="S3257" s="170">
        <v>13.332000000000001</v>
      </c>
      <c r="T3257" s="170">
        <f t="shared" si="236"/>
        <v>13.332000000000001</v>
      </c>
      <c r="U3257" s="115"/>
      <c r="V3257" s="179"/>
      <c r="W3257" s="179"/>
      <c r="X3257" s="115"/>
      <c r="Y3257" s="179"/>
      <c r="Z3257" s="179"/>
      <c r="AA3257" s="179"/>
      <c r="AB3257" s="115"/>
      <c r="AC3257" s="115"/>
      <c r="AD3257" s="115" t="s">
        <v>38</v>
      </c>
      <c r="AE3257" s="115"/>
      <c r="AF3257" s="115"/>
      <c r="AG3257" s="115"/>
      <c r="AJ3257" s="1">
        <f t="shared" si="233"/>
        <v>0</v>
      </c>
      <c r="AK3257" s="1">
        <f t="shared" si="237"/>
        <v>-13.332000000000001</v>
      </c>
    </row>
    <row r="3258" spans="1:37" ht="78.75" customHeight="1">
      <c r="A3258" s="179" t="s">
        <v>6868</v>
      </c>
      <c r="B3258" s="179" t="s">
        <v>19</v>
      </c>
      <c r="C3258" s="179"/>
      <c r="D3258" s="169">
        <v>42601</v>
      </c>
      <c r="E3258" s="176">
        <v>42601.75</v>
      </c>
      <c r="F3258" s="169">
        <v>42602</v>
      </c>
      <c r="G3258" s="176">
        <v>42602.625</v>
      </c>
      <c r="H3258" s="193">
        <f t="shared" si="238"/>
        <v>0.875</v>
      </c>
      <c r="I3258" s="179">
        <v>1</v>
      </c>
      <c r="J3258" s="115"/>
      <c r="K3258" s="438"/>
      <c r="L3258" s="115" t="s">
        <v>12</v>
      </c>
      <c r="M3258" s="179" t="s">
        <v>439</v>
      </c>
      <c r="N3258" s="179">
        <v>0.4</v>
      </c>
      <c r="O3258" s="179" t="s">
        <v>2</v>
      </c>
      <c r="P3258" s="179" t="s">
        <v>8232</v>
      </c>
      <c r="Q3258" s="115" t="s">
        <v>8233</v>
      </c>
      <c r="R3258" s="170">
        <v>0.50800000000000001</v>
      </c>
      <c r="S3258" s="170"/>
      <c r="T3258" s="170">
        <f t="shared" si="236"/>
        <v>0.50800000000000001</v>
      </c>
      <c r="U3258" s="179" t="s">
        <v>46</v>
      </c>
      <c r="V3258" s="179"/>
      <c r="W3258" s="179" t="s">
        <v>12157</v>
      </c>
      <c r="X3258" s="115"/>
      <c r="Y3258" s="179" t="s">
        <v>12183</v>
      </c>
      <c r="Z3258" s="179">
        <v>100</v>
      </c>
      <c r="AA3258" s="179" t="s">
        <v>5903</v>
      </c>
      <c r="AB3258" s="115"/>
      <c r="AC3258" s="115"/>
      <c r="AD3258" s="115" t="s">
        <v>18</v>
      </c>
      <c r="AE3258" s="115"/>
      <c r="AF3258" s="115"/>
      <c r="AG3258" s="115" t="s">
        <v>4726</v>
      </c>
      <c r="AJ3258" s="1">
        <f t="shared" si="233"/>
        <v>0</v>
      </c>
      <c r="AK3258" s="1">
        <f t="shared" si="237"/>
        <v>-0.50800000000000001</v>
      </c>
    </row>
    <row r="3259" spans="1:37" ht="47.25" customHeight="1">
      <c r="A3259" s="179" t="s">
        <v>6868</v>
      </c>
      <c r="B3259" s="179" t="s">
        <v>19</v>
      </c>
      <c r="C3259" s="179"/>
      <c r="D3259" s="169">
        <v>42601</v>
      </c>
      <c r="E3259" s="176">
        <v>42601.75</v>
      </c>
      <c r="F3259" s="169">
        <v>42602</v>
      </c>
      <c r="G3259" s="176">
        <v>42602.625</v>
      </c>
      <c r="H3259" s="193">
        <f t="shared" si="238"/>
        <v>0.875</v>
      </c>
      <c r="I3259" s="179">
        <v>1</v>
      </c>
      <c r="J3259" s="115"/>
      <c r="K3259" s="438"/>
      <c r="L3259" s="115" t="s">
        <v>12</v>
      </c>
      <c r="M3259" s="179" t="s">
        <v>439</v>
      </c>
      <c r="N3259" s="179">
        <v>0.4</v>
      </c>
      <c r="O3259" s="179" t="s">
        <v>2</v>
      </c>
      <c r="P3259" s="179" t="s">
        <v>8234</v>
      </c>
      <c r="Q3259" s="115" t="s">
        <v>8233</v>
      </c>
      <c r="R3259" s="170">
        <v>0.28799999999999998</v>
      </c>
      <c r="S3259" s="170"/>
      <c r="T3259" s="170">
        <f t="shared" si="236"/>
        <v>0.28799999999999998</v>
      </c>
      <c r="U3259" s="179" t="s">
        <v>46</v>
      </c>
      <c r="V3259" s="179"/>
      <c r="W3259" s="179" t="s">
        <v>12157</v>
      </c>
      <c r="X3259" s="115"/>
      <c r="Y3259" s="179" t="s">
        <v>12183</v>
      </c>
      <c r="Z3259" s="179">
        <v>100</v>
      </c>
      <c r="AA3259" s="179" t="s">
        <v>5898</v>
      </c>
      <c r="AB3259" s="115"/>
      <c r="AC3259" s="115"/>
      <c r="AD3259" s="115" t="s">
        <v>18</v>
      </c>
      <c r="AE3259" s="115"/>
      <c r="AF3259" s="115"/>
      <c r="AG3259" s="115" t="s">
        <v>4726</v>
      </c>
      <c r="AJ3259" s="1">
        <f t="shared" si="233"/>
        <v>0</v>
      </c>
      <c r="AK3259" s="1">
        <f t="shared" si="237"/>
        <v>-0.28799999999999998</v>
      </c>
    </row>
    <row r="3260" spans="1:37" ht="63" customHeight="1">
      <c r="A3260" s="179" t="s">
        <v>6868</v>
      </c>
      <c r="B3260" s="179" t="s">
        <v>19</v>
      </c>
      <c r="C3260" s="179"/>
      <c r="D3260" s="169">
        <v>42602</v>
      </c>
      <c r="E3260" s="176">
        <v>42602.333333333336</v>
      </c>
      <c r="F3260" s="169">
        <v>42602</v>
      </c>
      <c r="G3260" s="176">
        <v>42602.416666666664</v>
      </c>
      <c r="H3260" s="193">
        <f t="shared" si="238"/>
        <v>8.3333333328482695E-2</v>
      </c>
      <c r="I3260" s="179">
        <v>1</v>
      </c>
      <c r="J3260" s="115"/>
      <c r="K3260" s="438"/>
      <c r="L3260" s="115" t="s">
        <v>12</v>
      </c>
      <c r="M3260" s="179" t="s">
        <v>439</v>
      </c>
      <c r="N3260" s="179">
        <v>0.4</v>
      </c>
      <c r="O3260" s="179" t="s">
        <v>2</v>
      </c>
      <c r="P3260" s="179" t="s">
        <v>8235</v>
      </c>
      <c r="Q3260" s="115" t="s">
        <v>8236</v>
      </c>
      <c r="R3260" s="170">
        <v>0.38800000000000001</v>
      </c>
      <c r="S3260" s="170"/>
      <c r="T3260" s="170">
        <f t="shared" si="236"/>
        <v>0.38800000000000001</v>
      </c>
      <c r="U3260" s="179" t="s">
        <v>46</v>
      </c>
      <c r="V3260" s="179"/>
      <c r="W3260" s="179" t="s">
        <v>12185</v>
      </c>
      <c r="X3260" s="115"/>
      <c r="Y3260" s="179" t="s">
        <v>5889</v>
      </c>
      <c r="Z3260" s="179">
        <v>100</v>
      </c>
      <c r="AA3260" s="179" t="s">
        <v>12111</v>
      </c>
      <c r="AB3260" s="115"/>
      <c r="AC3260" s="115"/>
      <c r="AD3260" s="115" t="s">
        <v>18</v>
      </c>
      <c r="AE3260" s="115"/>
      <c r="AF3260" s="115"/>
      <c r="AG3260" s="115"/>
      <c r="AJ3260" s="1">
        <f t="shared" ref="AJ3260:AJ3323" si="239">T3260-S3260-R3260</f>
        <v>0</v>
      </c>
      <c r="AK3260" s="1">
        <f t="shared" si="237"/>
        <v>-0.38800000000000001</v>
      </c>
    </row>
    <row r="3261" spans="1:37" ht="47.25" customHeight="1">
      <c r="A3261" s="179" t="s">
        <v>6868</v>
      </c>
      <c r="B3261" s="179" t="s">
        <v>19</v>
      </c>
      <c r="C3261" s="179"/>
      <c r="D3261" s="169">
        <v>42602</v>
      </c>
      <c r="E3261" s="176">
        <v>42602.541666666664</v>
      </c>
      <c r="F3261" s="169">
        <v>42602</v>
      </c>
      <c r="G3261" s="176">
        <v>42602.645833333336</v>
      </c>
      <c r="H3261" s="193">
        <f t="shared" si="238"/>
        <v>0.10416666667151731</v>
      </c>
      <c r="I3261" s="179">
        <v>1</v>
      </c>
      <c r="J3261" s="115"/>
      <c r="K3261" s="438"/>
      <c r="L3261" s="115" t="s">
        <v>12</v>
      </c>
      <c r="M3261" s="179" t="s">
        <v>49</v>
      </c>
      <c r="N3261" s="179">
        <v>0.4</v>
      </c>
      <c r="O3261" s="179" t="s">
        <v>2</v>
      </c>
      <c r="P3261" s="179" t="s">
        <v>8237</v>
      </c>
      <c r="Q3261" s="115" t="s">
        <v>8238</v>
      </c>
      <c r="R3261" s="170">
        <v>0.104</v>
      </c>
      <c r="S3261" s="170"/>
      <c r="T3261" s="170">
        <f t="shared" si="236"/>
        <v>0.104</v>
      </c>
      <c r="U3261" s="179" t="s">
        <v>48</v>
      </c>
      <c r="V3261" s="179"/>
      <c r="W3261" s="179" t="s">
        <v>12186</v>
      </c>
      <c r="X3261" s="115"/>
      <c r="Y3261" s="179" t="s">
        <v>12183</v>
      </c>
      <c r="Z3261" s="179">
        <v>100</v>
      </c>
      <c r="AA3261" s="179" t="s">
        <v>5903</v>
      </c>
      <c r="AB3261" s="115"/>
      <c r="AC3261" s="115"/>
      <c r="AD3261" s="115" t="s">
        <v>18</v>
      </c>
      <c r="AE3261" s="115"/>
      <c r="AF3261" s="115"/>
      <c r="AG3261" s="115"/>
      <c r="AJ3261" s="1">
        <f t="shared" si="239"/>
        <v>0</v>
      </c>
      <c r="AK3261" s="1">
        <f t="shared" si="237"/>
        <v>-0.104</v>
      </c>
    </row>
    <row r="3262" spans="1:37" ht="47.25" customHeight="1">
      <c r="A3262" s="179" t="s">
        <v>6868</v>
      </c>
      <c r="B3262" s="179" t="s">
        <v>19</v>
      </c>
      <c r="C3262" s="179"/>
      <c r="D3262" s="169">
        <v>42602</v>
      </c>
      <c r="E3262" s="176">
        <v>42602.333333333336</v>
      </c>
      <c r="F3262" s="169">
        <v>42602</v>
      </c>
      <c r="G3262" s="176">
        <v>42602.416666666664</v>
      </c>
      <c r="H3262" s="193">
        <f t="shared" si="238"/>
        <v>8.3333333328482695E-2</v>
      </c>
      <c r="I3262" s="179">
        <v>1</v>
      </c>
      <c r="J3262" s="115"/>
      <c r="K3262" s="438"/>
      <c r="L3262" s="115" t="s">
        <v>12</v>
      </c>
      <c r="M3262" s="179" t="s">
        <v>439</v>
      </c>
      <c r="N3262" s="179">
        <v>0.4</v>
      </c>
      <c r="O3262" s="179" t="s">
        <v>2</v>
      </c>
      <c r="P3262" s="179" t="s">
        <v>8235</v>
      </c>
      <c r="Q3262" s="115" t="s">
        <v>8236</v>
      </c>
      <c r="R3262" s="170">
        <v>0.38800000000000001</v>
      </c>
      <c r="S3262" s="170"/>
      <c r="T3262" s="170">
        <f t="shared" si="236"/>
        <v>0.38800000000000001</v>
      </c>
      <c r="U3262" s="179" t="s">
        <v>46</v>
      </c>
      <c r="V3262" s="179"/>
      <c r="W3262" s="179" t="s">
        <v>12185</v>
      </c>
      <c r="X3262" s="115"/>
      <c r="Y3262" s="179" t="s">
        <v>5889</v>
      </c>
      <c r="Z3262" s="179">
        <v>100</v>
      </c>
      <c r="AA3262" s="179" t="s">
        <v>12111</v>
      </c>
      <c r="AB3262" s="115"/>
      <c r="AC3262" s="115"/>
      <c r="AD3262" s="115" t="s">
        <v>18</v>
      </c>
      <c r="AE3262" s="115"/>
      <c r="AF3262" s="115"/>
      <c r="AG3262" s="115"/>
      <c r="AJ3262" s="1">
        <f t="shared" si="239"/>
        <v>0</v>
      </c>
      <c r="AK3262" s="1">
        <f t="shared" si="237"/>
        <v>-0.38800000000000001</v>
      </c>
    </row>
    <row r="3263" spans="1:37" ht="47.25" customHeight="1">
      <c r="A3263" s="179" t="s">
        <v>6868</v>
      </c>
      <c r="B3263" s="179" t="s">
        <v>19</v>
      </c>
      <c r="C3263" s="179"/>
      <c r="D3263" s="169">
        <v>42603</v>
      </c>
      <c r="E3263" s="176">
        <v>42603.708333333336</v>
      </c>
      <c r="F3263" s="169">
        <v>42603</v>
      </c>
      <c r="G3263" s="176">
        <v>42603.916666666664</v>
      </c>
      <c r="H3263" s="193">
        <f t="shared" si="238"/>
        <v>0.20833333332848269</v>
      </c>
      <c r="I3263" s="179">
        <v>1</v>
      </c>
      <c r="J3263" s="115"/>
      <c r="K3263" s="115"/>
      <c r="L3263" s="115" t="s">
        <v>12</v>
      </c>
      <c r="M3263" s="179" t="s">
        <v>49</v>
      </c>
      <c r="N3263" s="179">
        <v>0.4</v>
      </c>
      <c r="O3263" s="179" t="s">
        <v>2</v>
      </c>
      <c r="P3263" s="179" t="s">
        <v>8239</v>
      </c>
      <c r="Q3263" s="115" t="s">
        <v>8240</v>
      </c>
      <c r="R3263" s="170">
        <v>1.637</v>
      </c>
      <c r="S3263" s="170"/>
      <c r="T3263" s="170">
        <f t="shared" si="236"/>
        <v>1.637</v>
      </c>
      <c r="U3263" s="179" t="s">
        <v>48</v>
      </c>
      <c r="V3263" s="179"/>
      <c r="W3263" s="179" t="s">
        <v>12187</v>
      </c>
      <c r="X3263" s="115"/>
      <c r="Y3263" s="179" t="s">
        <v>5889</v>
      </c>
      <c r="Z3263" s="179">
        <v>100</v>
      </c>
      <c r="AA3263" s="179" t="s">
        <v>12111</v>
      </c>
      <c r="AB3263" s="115"/>
      <c r="AC3263" s="115"/>
      <c r="AD3263" s="115" t="s">
        <v>18</v>
      </c>
      <c r="AE3263" s="115"/>
      <c r="AF3263" s="115"/>
      <c r="AG3263" s="115"/>
      <c r="AJ3263" s="1">
        <f t="shared" si="239"/>
        <v>0</v>
      </c>
      <c r="AK3263" s="1">
        <f t="shared" si="237"/>
        <v>-1.637</v>
      </c>
    </row>
    <row r="3264" spans="1:37" ht="47.25" customHeight="1">
      <c r="A3264" s="179" t="s">
        <v>6868</v>
      </c>
      <c r="B3264" s="179" t="s">
        <v>19</v>
      </c>
      <c r="C3264" s="179"/>
      <c r="D3264" s="169">
        <v>42604</v>
      </c>
      <c r="E3264" s="176">
        <v>42604.041666666664</v>
      </c>
      <c r="F3264" s="169">
        <v>42604</v>
      </c>
      <c r="G3264" s="176">
        <v>42604.375</v>
      </c>
      <c r="H3264" s="193">
        <f t="shared" si="238"/>
        <v>0.33333333333575865</v>
      </c>
      <c r="I3264" s="179">
        <v>1</v>
      </c>
      <c r="J3264" s="115"/>
      <c r="K3264" s="438"/>
      <c r="L3264" s="115" t="s">
        <v>12</v>
      </c>
      <c r="M3264" s="179" t="s">
        <v>439</v>
      </c>
      <c r="N3264" s="179">
        <v>0.4</v>
      </c>
      <c r="O3264" s="179" t="s">
        <v>2</v>
      </c>
      <c r="P3264" s="179" t="s">
        <v>8241</v>
      </c>
      <c r="Q3264" s="115" t="s">
        <v>8242</v>
      </c>
      <c r="R3264" s="170">
        <v>0.14299999999999999</v>
      </c>
      <c r="S3264" s="170"/>
      <c r="T3264" s="170">
        <f t="shared" si="236"/>
        <v>0.14299999999999999</v>
      </c>
      <c r="U3264" s="179" t="s">
        <v>46</v>
      </c>
      <c r="V3264" s="179"/>
      <c r="W3264" s="179" t="s">
        <v>12188</v>
      </c>
      <c r="X3264" s="115"/>
      <c r="Y3264" s="179" t="s">
        <v>5889</v>
      </c>
      <c r="Z3264" s="179">
        <v>100</v>
      </c>
      <c r="AA3264" s="179" t="s">
        <v>12111</v>
      </c>
      <c r="AB3264" s="115"/>
      <c r="AC3264" s="115"/>
      <c r="AD3264" s="115" t="s">
        <v>18</v>
      </c>
      <c r="AE3264" s="115"/>
      <c r="AF3264" s="115"/>
      <c r="AG3264" s="115"/>
      <c r="AJ3264" s="1">
        <f t="shared" si="239"/>
        <v>0</v>
      </c>
      <c r="AK3264" s="1">
        <f t="shared" si="237"/>
        <v>-0.14299999999999999</v>
      </c>
    </row>
    <row r="3265" spans="1:37" ht="141.75" customHeight="1">
      <c r="A3265" s="179" t="s">
        <v>6868</v>
      </c>
      <c r="B3265" s="179" t="s">
        <v>19</v>
      </c>
      <c r="C3265" s="179"/>
      <c r="D3265" s="169">
        <v>42604</v>
      </c>
      <c r="E3265" s="176">
        <v>42604.333333333336</v>
      </c>
      <c r="F3265" s="169">
        <v>42607</v>
      </c>
      <c r="G3265" s="176">
        <v>42607.645833333336</v>
      </c>
      <c r="H3265" s="193">
        <f t="shared" si="238"/>
        <v>3.3125</v>
      </c>
      <c r="I3265" s="179">
        <v>1</v>
      </c>
      <c r="J3265" s="115"/>
      <c r="K3265" s="115"/>
      <c r="L3265" s="115" t="s">
        <v>12</v>
      </c>
      <c r="M3265" s="179" t="s">
        <v>561</v>
      </c>
      <c r="N3265" s="179">
        <v>0.4</v>
      </c>
      <c r="O3265" s="179" t="s">
        <v>2</v>
      </c>
      <c r="P3265" s="179" t="s">
        <v>8190</v>
      </c>
      <c r="Q3265" s="115" t="s">
        <v>8243</v>
      </c>
      <c r="R3265" s="170">
        <v>1.232</v>
      </c>
      <c r="S3265" s="170"/>
      <c r="T3265" s="170">
        <f t="shared" si="236"/>
        <v>1.232</v>
      </c>
      <c r="U3265" s="115"/>
      <c r="V3265" s="179"/>
      <c r="W3265" s="179" t="s">
        <v>5901</v>
      </c>
      <c r="X3265" s="115"/>
      <c r="Y3265" s="116" t="s">
        <v>5903</v>
      </c>
      <c r="Z3265" s="179">
        <v>100</v>
      </c>
      <c r="AA3265" s="116" t="s">
        <v>6013</v>
      </c>
      <c r="AB3265" s="115"/>
      <c r="AC3265" s="115"/>
      <c r="AD3265" s="115" t="s">
        <v>18</v>
      </c>
      <c r="AE3265" s="115"/>
      <c r="AF3265" s="115"/>
      <c r="AG3265" s="115"/>
      <c r="AJ3265" s="1">
        <f t="shared" si="239"/>
        <v>0</v>
      </c>
      <c r="AK3265" s="1">
        <f t="shared" si="237"/>
        <v>-1.232</v>
      </c>
    </row>
    <row r="3266" spans="1:37" ht="63" customHeight="1">
      <c r="A3266" s="179" t="s">
        <v>6868</v>
      </c>
      <c r="B3266" s="179" t="s">
        <v>19</v>
      </c>
      <c r="C3266" s="179"/>
      <c r="D3266" s="169">
        <v>42604</v>
      </c>
      <c r="E3266" s="176">
        <v>42604.861111111109</v>
      </c>
      <c r="F3266" s="169">
        <v>42604</v>
      </c>
      <c r="G3266" s="176">
        <v>42604.940972222219</v>
      </c>
      <c r="H3266" s="193">
        <f t="shared" si="238"/>
        <v>7.9861111109494232E-2</v>
      </c>
      <c r="I3266" s="179">
        <v>1</v>
      </c>
      <c r="J3266" s="115"/>
      <c r="K3266" s="115"/>
      <c r="L3266" s="115" t="s">
        <v>12</v>
      </c>
      <c r="M3266" s="179" t="s">
        <v>561</v>
      </c>
      <c r="N3266" s="179">
        <v>0.4</v>
      </c>
      <c r="O3266" s="179" t="s">
        <v>2</v>
      </c>
      <c r="P3266" s="179" t="s">
        <v>8223</v>
      </c>
      <c r="Q3266" s="115" t="s">
        <v>8244</v>
      </c>
      <c r="R3266" s="170"/>
      <c r="S3266" s="170"/>
      <c r="T3266" s="170"/>
      <c r="U3266" s="115"/>
      <c r="V3266" s="179"/>
      <c r="W3266" s="179"/>
      <c r="X3266" s="115"/>
      <c r="Y3266" s="179" t="s">
        <v>5903</v>
      </c>
      <c r="Z3266" s="179">
        <v>100</v>
      </c>
      <c r="AA3266" s="179" t="s">
        <v>5931</v>
      </c>
      <c r="AB3266" s="115"/>
      <c r="AC3266" s="115"/>
      <c r="AD3266" s="115" t="s">
        <v>18</v>
      </c>
      <c r="AE3266" s="115"/>
      <c r="AF3266" s="115"/>
      <c r="AG3266" s="115"/>
      <c r="AJ3266" s="1">
        <f t="shared" si="239"/>
        <v>0</v>
      </c>
      <c r="AK3266" s="1">
        <f t="shared" si="237"/>
        <v>0</v>
      </c>
    </row>
    <row r="3267" spans="1:37" ht="63" customHeight="1">
      <c r="A3267" s="179" t="s">
        <v>6868</v>
      </c>
      <c r="B3267" s="179" t="s">
        <v>19</v>
      </c>
      <c r="C3267" s="179"/>
      <c r="D3267" s="169">
        <v>42604</v>
      </c>
      <c r="E3267" s="176">
        <v>42604.861111111109</v>
      </c>
      <c r="F3267" s="169">
        <v>42604</v>
      </c>
      <c r="G3267" s="176">
        <v>42604.895833333336</v>
      </c>
      <c r="H3267" s="193">
        <f t="shared" si="238"/>
        <v>3.4722222226264421E-2</v>
      </c>
      <c r="I3267" s="179">
        <v>1</v>
      </c>
      <c r="J3267" s="115"/>
      <c r="K3267" s="115"/>
      <c r="L3267" s="179" t="s">
        <v>17</v>
      </c>
      <c r="M3267" s="179" t="s">
        <v>8245</v>
      </c>
      <c r="N3267" s="179">
        <v>35</v>
      </c>
      <c r="O3267" s="179" t="s">
        <v>8</v>
      </c>
      <c r="P3267" s="179" t="s">
        <v>8246</v>
      </c>
      <c r="Q3267" s="382" t="s">
        <v>8247</v>
      </c>
      <c r="R3267" s="170"/>
      <c r="S3267" s="170">
        <v>2.2669999999999999</v>
      </c>
      <c r="T3267" s="170">
        <f t="shared" ref="T3267:T3272" si="240">R3267+S3267</f>
        <v>2.2669999999999999</v>
      </c>
      <c r="U3267" s="115"/>
      <c r="V3267" s="179"/>
      <c r="W3267" s="179"/>
      <c r="X3267" s="115"/>
      <c r="Y3267" s="179"/>
      <c r="Z3267" s="179"/>
      <c r="AA3267" s="179"/>
      <c r="AB3267" s="115"/>
      <c r="AC3267" s="115"/>
      <c r="AD3267" s="115" t="s">
        <v>38</v>
      </c>
      <c r="AE3267" s="115"/>
      <c r="AF3267" s="115"/>
      <c r="AG3267" s="115"/>
      <c r="AJ3267" s="1">
        <f t="shared" si="239"/>
        <v>0</v>
      </c>
      <c r="AK3267" s="1">
        <f t="shared" si="237"/>
        <v>-2.2669999999999999</v>
      </c>
    </row>
    <row r="3268" spans="1:37" ht="47.25" customHeight="1">
      <c r="A3268" s="179" t="s">
        <v>6868</v>
      </c>
      <c r="B3268" s="179" t="s">
        <v>19</v>
      </c>
      <c r="C3268" s="179"/>
      <c r="D3268" s="169">
        <v>42604</v>
      </c>
      <c r="E3268" s="176">
        <v>42604.866666666669</v>
      </c>
      <c r="F3268" s="169">
        <v>42604</v>
      </c>
      <c r="G3268" s="176">
        <v>42604.895833333336</v>
      </c>
      <c r="H3268" s="193">
        <f t="shared" si="238"/>
        <v>2.9166666667151731E-2</v>
      </c>
      <c r="I3268" s="179">
        <v>1</v>
      </c>
      <c r="J3268" s="115"/>
      <c r="K3268" s="115"/>
      <c r="L3268" s="179" t="s">
        <v>17</v>
      </c>
      <c r="M3268" s="179" t="s">
        <v>8245</v>
      </c>
      <c r="N3268" s="179">
        <v>35</v>
      </c>
      <c r="O3268" s="179" t="s">
        <v>8</v>
      </c>
      <c r="P3268" s="179" t="s">
        <v>8248</v>
      </c>
      <c r="Q3268" s="382" t="s">
        <v>8247</v>
      </c>
      <c r="R3268" s="170"/>
      <c r="S3268" s="170">
        <v>1.3759999999999999</v>
      </c>
      <c r="T3268" s="170">
        <f t="shared" si="240"/>
        <v>1.3759999999999999</v>
      </c>
      <c r="U3268" s="115"/>
      <c r="V3268" s="179"/>
      <c r="W3268" s="179"/>
      <c r="X3268" s="115"/>
      <c r="Y3268" s="179"/>
      <c r="Z3268" s="179"/>
      <c r="AA3268" s="179"/>
      <c r="AB3268" s="115"/>
      <c r="AC3268" s="115"/>
      <c r="AD3268" s="115" t="s">
        <v>38</v>
      </c>
      <c r="AE3268" s="115"/>
      <c r="AF3268" s="115"/>
      <c r="AG3268" s="115"/>
      <c r="AJ3268" s="1">
        <f t="shared" si="239"/>
        <v>0</v>
      </c>
      <c r="AK3268" s="1">
        <f t="shared" si="237"/>
        <v>-1.3759999999999999</v>
      </c>
    </row>
    <row r="3269" spans="1:37" ht="31.5" customHeight="1">
      <c r="A3269" s="179" t="s">
        <v>6868</v>
      </c>
      <c r="B3269" s="179" t="s">
        <v>19</v>
      </c>
      <c r="C3269" s="179"/>
      <c r="D3269" s="169">
        <v>42604</v>
      </c>
      <c r="E3269" s="176">
        <v>42604.861111111109</v>
      </c>
      <c r="F3269" s="169">
        <v>42604</v>
      </c>
      <c r="G3269" s="176">
        <v>42604.875</v>
      </c>
      <c r="H3269" s="193">
        <f t="shared" si="238"/>
        <v>1.3888888890505768E-2</v>
      </c>
      <c r="I3269" s="179">
        <v>1</v>
      </c>
      <c r="J3269" s="115"/>
      <c r="K3269" s="115"/>
      <c r="L3269" s="179" t="s">
        <v>17</v>
      </c>
      <c r="M3269" s="179" t="s">
        <v>8245</v>
      </c>
      <c r="N3269" s="179">
        <v>35</v>
      </c>
      <c r="O3269" s="179" t="s">
        <v>8</v>
      </c>
      <c r="P3269" s="179" t="s">
        <v>8249</v>
      </c>
      <c r="Q3269" s="382" t="s">
        <v>8247</v>
      </c>
      <c r="R3269" s="170"/>
      <c r="S3269" s="170">
        <v>0.90900000000000003</v>
      </c>
      <c r="T3269" s="170">
        <f t="shared" si="240"/>
        <v>0.90900000000000003</v>
      </c>
      <c r="U3269" s="115"/>
      <c r="V3269" s="179"/>
      <c r="W3269" s="179"/>
      <c r="X3269" s="115"/>
      <c r="Y3269" s="179"/>
      <c r="Z3269" s="179"/>
      <c r="AA3269" s="179"/>
      <c r="AB3269" s="115"/>
      <c r="AC3269" s="115"/>
      <c r="AD3269" s="115" t="s">
        <v>38</v>
      </c>
      <c r="AE3269" s="115"/>
      <c r="AF3269" s="115"/>
      <c r="AG3269" s="115"/>
      <c r="AJ3269" s="1">
        <f t="shared" si="239"/>
        <v>0</v>
      </c>
      <c r="AK3269" s="1">
        <f t="shared" si="237"/>
        <v>-0.90900000000000003</v>
      </c>
    </row>
    <row r="3270" spans="1:37" ht="98.25" customHeight="1">
      <c r="A3270" s="179" t="s">
        <v>6868</v>
      </c>
      <c r="B3270" s="179" t="s">
        <v>19</v>
      </c>
      <c r="C3270" s="179"/>
      <c r="D3270" s="169">
        <v>42604</v>
      </c>
      <c r="E3270" s="176">
        <v>42604.861111111109</v>
      </c>
      <c r="F3270" s="169">
        <v>42604</v>
      </c>
      <c r="G3270" s="176">
        <v>42604.895833333336</v>
      </c>
      <c r="H3270" s="193">
        <f t="shared" si="238"/>
        <v>3.4722222226264421E-2</v>
      </c>
      <c r="I3270" s="179">
        <v>1</v>
      </c>
      <c r="J3270" s="115"/>
      <c r="K3270" s="115"/>
      <c r="L3270" s="179" t="s">
        <v>17</v>
      </c>
      <c r="M3270" s="179" t="s">
        <v>8245</v>
      </c>
      <c r="N3270" s="179">
        <v>35</v>
      </c>
      <c r="O3270" s="179" t="s">
        <v>8</v>
      </c>
      <c r="P3270" s="179" t="s">
        <v>8250</v>
      </c>
      <c r="Q3270" s="382" t="s">
        <v>8247</v>
      </c>
      <c r="R3270" s="170"/>
      <c r="S3270" s="170">
        <v>5.6219999999999999</v>
      </c>
      <c r="T3270" s="170">
        <f t="shared" si="240"/>
        <v>5.6219999999999999</v>
      </c>
      <c r="U3270" s="115"/>
      <c r="V3270" s="179"/>
      <c r="W3270" s="179"/>
      <c r="X3270" s="115"/>
      <c r="Y3270" s="179"/>
      <c r="Z3270" s="179"/>
      <c r="AA3270" s="179"/>
      <c r="AB3270" s="115"/>
      <c r="AC3270" s="115"/>
      <c r="AD3270" s="115" t="s">
        <v>38</v>
      </c>
      <c r="AE3270" s="115"/>
      <c r="AF3270" s="115"/>
      <c r="AG3270" s="115"/>
      <c r="AJ3270" s="1">
        <f t="shared" si="239"/>
        <v>0</v>
      </c>
      <c r="AK3270" s="1">
        <f t="shared" si="237"/>
        <v>-5.6219999999999999</v>
      </c>
    </row>
    <row r="3271" spans="1:37" ht="94.5" customHeight="1">
      <c r="A3271" s="179" t="s">
        <v>6868</v>
      </c>
      <c r="B3271" s="179" t="s">
        <v>19</v>
      </c>
      <c r="C3271" s="179"/>
      <c r="D3271" s="169">
        <v>42604</v>
      </c>
      <c r="E3271" s="176">
        <v>42604.861111111109</v>
      </c>
      <c r="F3271" s="169">
        <v>42604</v>
      </c>
      <c r="G3271" s="176">
        <v>42604.888888888891</v>
      </c>
      <c r="H3271" s="193">
        <f t="shared" si="238"/>
        <v>2.7777777781011537E-2</v>
      </c>
      <c r="I3271" s="179">
        <v>3</v>
      </c>
      <c r="J3271" s="115"/>
      <c r="K3271" s="115"/>
      <c r="L3271" s="179" t="s">
        <v>17</v>
      </c>
      <c r="M3271" s="179" t="s">
        <v>8245</v>
      </c>
      <c r="N3271" s="179">
        <v>35</v>
      </c>
      <c r="O3271" s="179" t="s">
        <v>8</v>
      </c>
      <c r="P3271" s="179" t="s">
        <v>8251</v>
      </c>
      <c r="Q3271" s="382" t="s">
        <v>8252</v>
      </c>
      <c r="R3271" s="170"/>
      <c r="S3271" s="170">
        <v>0.21199999999999999</v>
      </c>
      <c r="T3271" s="170">
        <f t="shared" si="240"/>
        <v>0.21199999999999999</v>
      </c>
      <c r="U3271" s="115"/>
      <c r="V3271" s="179"/>
      <c r="W3271" s="179"/>
      <c r="X3271" s="115"/>
      <c r="Y3271" s="179" t="s">
        <v>5892</v>
      </c>
      <c r="Z3271" s="179">
        <v>100</v>
      </c>
      <c r="AA3271" s="179" t="s">
        <v>12189</v>
      </c>
      <c r="AB3271" s="115"/>
      <c r="AC3271" s="115"/>
      <c r="AD3271" s="115" t="s">
        <v>38</v>
      </c>
      <c r="AE3271" s="115"/>
      <c r="AF3271" s="115"/>
      <c r="AG3271" s="115"/>
      <c r="AJ3271" s="1">
        <f t="shared" si="239"/>
        <v>0</v>
      </c>
      <c r="AK3271" s="1">
        <f t="shared" si="237"/>
        <v>-0.21199999999999999</v>
      </c>
    </row>
    <row r="3272" spans="1:37" ht="47.25" customHeight="1">
      <c r="A3272" s="179" t="s">
        <v>6868</v>
      </c>
      <c r="B3272" s="179" t="s">
        <v>19</v>
      </c>
      <c r="C3272" s="179"/>
      <c r="D3272" s="169">
        <v>42604</v>
      </c>
      <c r="E3272" s="176">
        <v>42604.333333333336</v>
      </c>
      <c r="F3272" s="169">
        <v>42604</v>
      </c>
      <c r="G3272" s="176">
        <v>42604.854166666664</v>
      </c>
      <c r="H3272" s="193">
        <f t="shared" si="238"/>
        <v>0.52083333332848269</v>
      </c>
      <c r="I3272" s="179">
        <v>1</v>
      </c>
      <c r="J3272" s="115"/>
      <c r="K3272" s="115"/>
      <c r="L3272" s="115" t="s">
        <v>12</v>
      </c>
      <c r="M3272" s="179" t="s">
        <v>439</v>
      </c>
      <c r="N3272" s="179">
        <v>0.4</v>
      </c>
      <c r="O3272" s="179" t="s">
        <v>2</v>
      </c>
      <c r="P3272" s="179" t="s">
        <v>8253</v>
      </c>
      <c r="Q3272" s="512" t="s">
        <v>8254</v>
      </c>
      <c r="R3272" s="170">
        <v>0.37</v>
      </c>
      <c r="S3272" s="170"/>
      <c r="T3272" s="170">
        <f t="shared" si="240"/>
        <v>0.37</v>
      </c>
      <c r="U3272" s="179" t="s">
        <v>46</v>
      </c>
      <c r="V3272" s="179"/>
      <c r="W3272" s="179" t="s">
        <v>5914</v>
      </c>
      <c r="X3272" s="115"/>
      <c r="Y3272" s="179" t="s">
        <v>5892</v>
      </c>
      <c r="Z3272" s="179">
        <v>100</v>
      </c>
      <c r="AA3272" s="179" t="s">
        <v>5931</v>
      </c>
      <c r="AB3272" s="115"/>
      <c r="AC3272" s="115"/>
      <c r="AD3272" s="115" t="s">
        <v>18</v>
      </c>
      <c r="AE3272" s="115"/>
      <c r="AF3272" s="115"/>
      <c r="AG3272" s="115"/>
      <c r="AJ3272" s="1">
        <f t="shared" si="239"/>
        <v>0</v>
      </c>
      <c r="AK3272" s="1">
        <f t="shared" si="237"/>
        <v>-0.37</v>
      </c>
    </row>
    <row r="3273" spans="1:37" ht="47.25" customHeight="1">
      <c r="A3273" s="179" t="s">
        <v>6868</v>
      </c>
      <c r="B3273" s="179" t="s">
        <v>19</v>
      </c>
      <c r="C3273" s="179"/>
      <c r="D3273" s="169">
        <v>42605</v>
      </c>
      <c r="E3273" s="176">
        <v>42605.333333333336</v>
      </c>
      <c r="F3273" s="169">
        <v>42605</v>
      </c>
      <c r="G3273" s="176">
        <v>42605.416666666664</v>
      </c>
      <c r="H3273" s="193">
        <f t="shared" si="238"/>
        <v>8.3333333328482695E-2</v>
      </c>
      <c r="I3273" s="179">
        <v>1</v>
      </c>
      <c r="J3273" s="115"/>
      <c r="K3273" s="115"/>
      <c r="L3273" s="115" t="s">
        <v>12</v>
      </c>
      <c r="M3273" s="179" t="s">
        <v>439</v>
      </c>
      <c r="N3273" s="179">
        <v>0.4</v>
      </c>
      <c r="O3273" s="179" t="s">
        <v>2</v>
      </c>
      <c r="P3273" s="179" t="s">
        <v>8255</v>
      </c>
      <c r="Q3273" s="115" t="s">
        <v>8256</v>
      </c>
      <c r="R3273" s="170"/>
      <c r="S3273" s="170"/>
      <c r="T3273" s="170"/>
      <c r="U3273" s="179" t="s">
        <v>46</v>
      </c>
      <c r="V3273" s="179"/>
      <c r="W3273" s="179" t="s">
        <v>12190</v>
      </c>
      <c r="X3273" s="115"/>
      <c r="Y3273" s="179" t="s">
        <v>5892</v>
      </c>
      <c r="Z3273" s="179">
        <v>100</v>
      </c>
      <c r="AA3273" s="179" t="s">
        <v>12111</v>
      </c>
      <c r="AB3273" s="115"/>
      <c r="AC3273" s="115"/>
      <c r="AD3273" s="115" t="s">
        <v>18</v>
      </c>
      <c r="AE3273" s="115"/>
      <c r="AF3273" s="115"/>
      <c r="AG3273" s="115"/>
      <c r="AJ3273" s="1">
        <f t="shared" si="239"/>
        <v>0</v>
      </c>
      <c r="AK3273" s="1">
        <f t="shared" si="237"/>
        <v>0</v>
      </c>
    </row>
    <row r="3274" spans="1:37" ht="63" customHeight="1">
      <c r="A3274" s="179" t="s">
        <v>6868</v>
      </c>
      <c r="B3274" s="179" t="s">
        <v>19</v>
      </c>
      <c r="C3274" s="179"/>
      <c r="D3274" s="169">
        <v>42605</v>
      </c>
      <c r="E3274" s="176">
        <v>42605.333333333336</v>
      </c>
      <c r="F3274" s="169">
        <v>42607</v>
      </c>
      <c r="G3274" s="176">
        <v>42607.666666666664</v>
      </c>
      <c r="H3274" s="193">
        <f t="shared" si="238"/>
        <v>2.3333333333284827</v>
      </c>
      <c r="I3274" s="179">
        <v>1</v>
      </c>
      <c r="J3274" s="115"/>
      <c r="K3274" s="115"/>
      <c r="L3274" s="115" t="s">
        <v>12</v>
      </c>
      <c r="M3274" s="179" t="s">
        <v>561</v>
      </c>
      <c r="N3274" s="179">
        <v>0.4</v>
      </c>
      <c r="O3274" s="179" t="s">
        <v>2</v>
      </c>
      <c r="P3274" s="179" t="s">
        <v>8257</v>
      </c>
      <c r="Q3274" s="115" t="s">
        <v>8258</v>
      </c>
      <c r="R3274" s="170">
        <v>0.84</v>
      </c>
      <c r="S3274" s="170"/>
      <c r="T3274" s="170">
        <f t="shared" ref="T3274:T3281" si="241">R3274+S3274</f>
        <v>0.84</v>
      </c>
      <c r="U3274" s="115"/>
      <c r="V3274" s="179"/>
      <c r="W3274" s="179" t="s">
        <v>5970</v>
      </c>
      <c r="X3274" s="115"/>
      <c r="Y3274" s="179" t="s">
        <v>5903</v>
      </c>
      <c r="Z3274" s="179">
        <v>100</v>
      </c>
      <c r="AA3274" s="179" t="s">
        <v>6013</v>
      </c>
      <c r="AB3274" s="115"/>
      <c r="AC3274" s="115"/>
      <c r="AD3274" s="115" t="s">
        <v>18</v>
      </c>
      <c r="AE3274" s="115"/>
      <c r="AF3274" s="115"/>
      <c r="AG3274" s="115" t="s">
        <v>4726</v>
      </c>
      <c r="AJ3274" s="1">
        <f t="shared" si="239"/>
        <v>0</v>
      </c>
      <c r="AK3274" s="1">
        <f t="shared" si="237"/>
        <v>-0.84</v>
      </c>
    </row>
    <row r="3275" spans="1:37" ht="110.25" customHeight="1">
      <c r="A3275" s="179" t="s">
        <v>6868</v>
      </c>
      <c r="B3275" s="179" t="s">
        <v>19</v>
      </c>
      <c r="C3275" s="179"/>
      <c r="D3275" s="169">
        <v>42605</v>
      </c>
      <c r="E3275" s="176">
        <v>42605.333333333336</v>
      </c>
      <c r="F3275" s="169">
        <v>42606</v>
      </c>
      <c r="G3275" s="176">
        <v>42606.625</v>
      </c>
      <c r="H3275" s="193">
        <f t="shared" si="238"/>
        <v>1.2916666666642413</v>
      </c>
      <c r="I3275" s="179">
        <v>1</v>
      </c>
      <c r="J3275" s="115"/>
      <c r="K3275" s="115"/>
      <c r="L3275" s="115" t="s">
        <v>12</v>
      </c>
      <c r="M3275" s="179" t="s">
        <v>561</v>
      </c>
      <c r="N3275" s="179">
        <v>0.4</v>
      </c>
      <c r="O3275" s="179" t="s">
        <v>2</v>
      </c>
      <c r="P3275" s="179" t="s">
        <v>8259</v>
      </c>
      <c r="Q3275" s="115" t="s">
        <v>8260</v>
      </c>
      <c r="R3275" s="170">
        <v>0.53500000000000003</v>
      </c>
      <c r="S3275" s="170"/>
      <c r="T3275" s="170">
        <f t="shared" si="241"/>
        <v>0.53500000000000003</v>
      </c>
      <c r="U3275" s="115"/>
      <c r="V3275" s="179"/>
      <c r="W3275" s="179" t="s">
        <v>12191</v>
      </c>
      <c r="X3275" s="115"/>
      <c r="Y3275" s="179" t="s">
        <v>5889</v>
      </c>
      <c r="Z3275" s="179">
        <v>100</v>
      </c>
      <c r="AA3275" s="179" t="s">
        <v>12111</v>
      </c>
      <c r="AB3275" s="115"/>
      <c r="AC3275" s="115"/>
      <c r="AD3275" s="115" t="s">
        <v>18</v>
      </c>
      <c r="AE3275" s="115"/>
      <c r="AF3275" s="115"/>
      <c r="AG3275" s="115" t="s">
        <v>4726</v>
      </c>
      <c r="AJ3275" s="1">
        <f t="shared" si="239"/>
        <v>0</v>
      </c>
      <c r="AK3275" s="1">
        <f t="shared" si="237"/>
        <v>-0.53500000000000003</v>
      </c>
    </row>
    <row r="3276" spans="1:37" ht="126" customHeight="1">
      <c r="A3276" s="179" t="s">
        <v>6868</v>
      </c>
      <c r="B3276" s="179" t="s">
        <v>19</v>
      </c>
      <c r="C3276" s="179"/>
      <c r="D3276" s="169">
        <v>42605</v>
      </c>
      <c r="E3276" s="176">
        <v>42605.333333333336</v>
      </c>
      <c r="F3276" s="169">
        <v>42606</v>
      </c>
      <c r="G3276" s="176">
        <v>42606.583333333336</v>
      </c>
      <c r="H3276" s="193">
        <f t="shared" si="238"/>
        <v>1.25</v>
      </c>
      <c r="I3276" s="179">
        <v>1</v>
      </c>
      <c r="J3276" s="115"/>
      <c r="K3276" s="115"/>
      <c r="L3276" s="115" t="s">
        <v>12</v>
      </c>
      <c r="M3276" s="179" t="s">
        <v>561</v>
      </c>
      <c r="N3276" s="179">
        <v>0.4</v>
      </c>
      <c r="O3276" s="179" t="s">
        <v>2</v>
      </c>
      <c r="P3276" s="179" t="s">
        <v>8261</v>
      </c>
      <c r="Q3276" s="115" t="s">
        <v>8262</v>
      </c>
      <c r="R3276" s="170">
        <v>0.95599999999999996</v>
      </c>
      <c r="S3276" s="170"/>
      <c r="T3276" s="170">
        <f t="shared" si="241"/>
        <v>0.95599999999999996</v>
      </c>
      <c r="U3276" s="115"/>
      <c r="V3276" s="179"/>
      <c r="W3276" s="179" t="s">
        <v>5901</v>
      </c>
      <c r="X3276" s="115"/>
      <c r="Y3276" s="179" t="s">
        <v>5892</v>
      </c>
      <c r="Z3276" s="179">
        <v>100</v>
      </c>
      <c r="AA3276" s="179" t="s">
        <v>5931</v>
      </c>
      <c r="AB3276" s="115"/>
      <c r="AC3276" s="115"/>
      <c r="AD3276" s="115" t="s">
        <v>18</v>
      </c>
      <c r="AE3276" s="115"/>
      <c r="AF3276" s="115"/>
      <c r="AG3276" s="115" t="s">
        <v>4726</v>
      </c>
      <c r="AJ3276" s="1">
        <f t="shared" si="239"/>
        <v>0</v>
      </c>
      <c r="AK3276" s="1">
        <f t="shared" si="237"/>
        <v>-0.95599999999999996</v>
      </c>
    </row>
    <row r="3277" spans="1:37" ht="220.5" customHeight="1">
      <c r="A3277" s="179" t="s">
        <v>6868</v>
      </c>
      <c r="B3277" s="179" t="s">
        <v>19</v>
      </c>
      <c r="C3277" s="179"/>
      <c r="D3277" s="169">
        <v>42605</v>
      </c>
      <c r="E3277" s="176">
        <v>42605.541666666664</v>
      </c>
      <c r="F3277" s="169">
        <v>42606</v>
      </c>
      <c r="G3277" s="176">
        <v>42606.583333333336</v>
      </c>
      <c r="H3277" s="193">
        <f t="shared" si="238"/>
        <v>1.0416666666715173</v>
      </c>
      <c r="I3277" s="179">
        <v>1</v>
      </c>
      <c r="J3277" s="115"/>
      <c r="K3277" s="115"/>
      <c r="L3277" s="115" t="s">
        <v>12</v>
      </c>
      <c r="M3277" s="179" t="s">
        <v>561</v>
      </c>
      <c r="N3277" s="179">
        <v>0.4</v>
      </c>
      <c r="O3277" s="179" t="s">
        <v>2</v>
      </c>
      <c r="P3277" s="179" t="s">
        <v>8263</v>
      </c>
      <c r="Q3277" s="115" t="s">
        <v>8264</v>
      </c>
      <c r="R3277" s="170">
        <v>0.26600000000000001</v>
      </c>
      <c r="S3277" s="170"/>
      <c r="T3277" s="170">
        <f t="shared" si="241"/>
        <v>0.26600000000000001</v>
      </c>
      <c r="U3277" s="115"/>
      <c r="V3277" s="179"/>
      <c r="W3277" s="179" t="s">
        <v>5901</v>
      </c>
      <c r="X3277" s="115"/>
      <c r="Y3277" s="179" t="s">
        <v>5978</v>
      </c>
      <c r="Z3277" s="179">
        <v>100</v>
      </c>
      <c r="AA3277" s="179" t="s">
        <v>5898</v>
      </c>
      <c r="AB3277" s="115"/>
      <c r="AC3277" s="115"/>
      <c r="AD3277" s="115" t="s">
        <v>18</v>
      </c>
      <c r="AE3277" s="115"/>
      <c r="AF3277" s="115"/>
      <c r="AG3277" s="115" t="s">
        <v>4726</v>
      </c>
      <c r="AJ3277" s="1">
        <f t="shared" si="239"/>
        <v>0</v>
      </c>
      <c r="AK3277" s="1">
        <f t="shared" si="237"/>
        <v>-0.26600000000000001</v>
      </c>
    </row>
    <row r="3278" spans="1:37" ht="47.25" customHeight="1">
      <c r="A3278" s="179" t="s">
        <v>6868</v>
      </c>
      <c r="B3278" s="179" t="s">
        <v>19</v>
      </c>
      <c r="C3278" s="179"/>
      <c r="D3278" s="169">
        <v>42606</v>
      </c>
      <c r="E3278" s="176">
        <v>42606.416666666664</v>
      </c>
      <c r="F3278" s="169">
        <v>42606</v>
      </c>
      <c r="G3278" s="176">
        <v>42606.604166666664</v>
      </c>
      <c r="H3278" s="193">
        <f t="shared" si="238"/>
        <v>0.1875</v>
      </c>
      <c r="I3278" s="179">
        <v>1</v>
      </c>
      <c r="J3278" s="115"/>
      <c r="K3278" s="115"/>
      <c r="L3278" s="115" t="s">
        <v>4</v>
      </c>
      <c r="M3278" s="179" t="s">
        <v>8265</v>
      </c>
      <c r="N3278" s="179">
        <v>0.4</v>
      </c>
      <c r="O3278" s="179" t="s">
        <v>8</v>
      </c>
      <c r="P3278" s="179" t="s">
        <v>8266</v>
      </c>
      <c r="Q3278" s="115" t="s">
        <v>8267</v>
      </c>
      <c r="R3278" s="170">
        <v>6.8000000000000005E-2</v>
      </c>
      <c r="S3278" s="170"/>
      <c r="T3278" s="170">
        <f t="shared" si="241"/>
        <v>6.8000000000000005E-2</v>
      </c>
      <c r="U3278" s="179" t="s">
        <v>8</v>
      </c>
      <c r="V3278" s="179"/>
      <c r="W3278" s="179"/>
      <c r="X3278" s="115"/>
      <c r="Y3278" s="179" t="s">
        <v>12159</v>
      </c>
      <c r="Z3278" s="179">
        <v>100</v>
      </c>
      <c r="AA3278" s="179" t="s">
        <v>5931</v>
      </c>
      <c r="AB3278" s="115"/>
      <c r="AC3278" s="115"/>
      <c r="AD3278" s="115" t="s">
        <v>18</v>
      </c>
      <c r="AE3278" s="115"/>
      <c r="AF3278" s="115"/>
      <c r="AG3278" s="115"/>
      <c r="AJ3278" s="1">
        <f t="shared" si="239"/>
        <v>0</v>
      </c>
      <c r="AK3278" s="1">
        <f t="shared" si="237"/>
        <v>-6.8000000000000005E-2</v>
      </c>
    </row>
    <row r="3279" spans="1:37" ht="63" customHeight="1">
      <c r="A3279" s="179" t="s">
        <v>6868</v>
      </c>
      <c r="B3279" s="179" t="s">
        <v>19</v>
      </c>
      <c r="C3279" s="179"/>
      <c r="D3279" s="169">
        <v>42606</v>
      </c>
      <c r="E3279" s="176">
        <v>42606.5</v>
      </c>
      <c r="F3279" s="169">
        <v>42606</v>
      </c>
      <c r="G3279" s="176">
        <v>42606.583333333336</v>
      </c>
      <c r="H3279" s="193">
        <f t="shared" si="238"/>
        <v>8.3333333335758653E-2</v>
      </c>
      <c r="I3279" s="179">
        <v>1</v>
      </c>
      <c r="J3279" s="115"/>
      <c r="K3279" s="115"/>
      <c r="L3279" s="115" t="s">
        <v>12</v>
      </c>
      <c r="M3279" s="179" t="s">
        <v>439</v>
      </c>
      <c r="N3279" s="179">
        <v>0.4</v>
      </c>
      <c r="O3279" s="179" t="s">
        <v>2</v>
      </c>
      <c r="P3279" s="179" t="s">
        <v>8268</v>
      </c>
      <c r="Q3279" s="115" t="s">
        <v>8269</v>
      </c>
      <c r="R3279" s="170">
        <v>0.106</v>
      </c>
      <c r="S3279" s="170"/>
      <c r="T3279" s="170">
        <f t="shared" si="241"/>
        <v>0.106</v>
      </c>
      <c r="U3279" s="179" t="s">
        <v>46</v>
      </c>
      <c r="V3279" s="179"/>
      <c r="W3279" s="179" t="s">
        <v>12192</v>
      </c>
      <c r="X3279" s="115"/>
      <c r="Y3279" s="179" t="s">
        <v>5951</v>
      </c>
      <c r="Z3279" s="179">
        <v>100</v>
      </c>
      <c r="AA3279" s="179" t="s">
        <v>12189</v>
      </c>
      <c r="AB3279" s="115"/>
      <c r="AC3279" s="115"/>
      <c r="AD3279" s="115" t="s">
        <v>18</v>
      </c>
      <c r="AE3279" s="115"/>
      <c r="AF3279" s="115"/>
      <c r="AG3279" s="115"/>
      <c r="AJ3279" s="1">
        <f t="shared" si="239"/>
        <v>0</v>
      </c>
      <c r="AK3279" s="1">
        <f t="shared" si="237"/>
        <v>-0.106</v>
      </c>
    </row>
    <row r="3280" spans="1:37" ht="47.25" customHeight="1">
      <c r="A3280" s="179" t="s">
        <v>6868</v>
      </c>
      <c r="B3280" s="179" t="s">
        <v>19</v>
      </c>
      <c r="C3280" s="179"/>
      <c r="D3280" s="169">
        <v>42606</v>
      </c>
      <c r="E3280" s="176">
        <v>42606.84375</v>
      </c>
      <c r="F3280" s="169">
        <v>42606</v>
      </c>
      <c r="G3280" s="176">
        <v>42606.895833333336</v>
      </c>
      <c r="H3280" s="193">
        <f t="shared" si="238"/>
        <v>5.2083333335758653E-2</v>
      </c>
      <c r="I3280" s="179">
        <v>238</v>
      </c>
      <c r="J3280" s="115"/>
      <c r="K3280" s="438"/>
      <c r="L3280" s="179" t="s">
        <v>17</v>
      </c>
      <c r="M3280" s="179" t="s">
        <v>8270</v>
      </c>
      <c r="N3280" s="179">
        <v>220</v>
      </c>
      <c r="O3280" s="179" t="s">
        <v>8</v>
      </c>
      <c r="P3280" s="179" t="s">
        <v>8271</v>
      </c>
      <c r="Q3280" s="382" t="s">
        <v>8272</v>
      </c>
      <c r="R3280" s="170"/>
      <c r="S3280" s="170">
        <v>10.132999999999999</v>
      </c>
      <c r="T3280" s="170">
        <f t="shared" si="241"/>
        <v>10.132999999999999</v>
      </c>
      <c r="U3280" s="115"/>
      <c r="V3280" s="179"/>
      <c r="W3280" s="179"/>
      <c r="X3280" s="115"/>
      <c r="Y3280" s="179"/>
      <c r="Z3280" s="179"/>
      <c r="AA3280" s="179"/>
      <c r="AB3280" s="115"/>
      <c r="AC3280" s="115"/>
      <c r="AD3280" s="115" t="s">
        <v>38</v>
      </c>
      <c r="AE3280" s="115"/>
      <c r="AF3280" s="115"/>
      <c r="AG3280" s="115"/>
      <c r="AJ3280" s="1">
        <f t="shared" si="239"/>
        <v>0</v>
      </c>
      <c r="AK3280" s="1">
        <f t="shared" si="237"/>
        <v>-10.132999999999999</v>
      </c>
    </row>
    <row r="3281" spans="1:37" ht="47.25" customHeight="1">
      <c r="A3281" s="179" t="s">
        <v>6868</v>
      </c>
      <c r="B3281" s="179" t="s">
        <v>19</v>
      </c>
      <c r="C3281" s="179"/>
      <c r="D3281" s="169">
        <v>42606</v>
      </c>
      <c r="E3281" s="176">
        <v>42606.84375</v>
      </c>
      <c r="F3281" s="169">
        <v>42606</v>
      </c>
      <c r="G3281" s="176">
        <v>42606.930555555555</v>
      </c>
      <c r="H3281" s="193">
        <f t="shared" si="238"/>
        <v>8.6805555554747116E-2</v>
      </c>
      <c r="I3281" s="179">
        <v>60</v>
      </c>
      <c r="J3281" s="115"/>
      <c r="K3281" s="115"/>
      <c r="L3281" s="179" t="s">
        <v>17</v>
      </c>
      <c r="M3281" s="179" t="s">
        <v>8270</v>
      </c>
      <c r="N3281" s="179">
        <v>220</v>
      </c>
      <c r="O3281" s="179" t="s">
        <v>8</v>
      </c>
      <c r="P3281" s="179" t="s">
        <v>8273</v>
      </c>
      <c r="Q3281" s="382" t="s">
        <v>8274</v>
      </c>
      <c r="R3281" s="170"/>
      <c r="S3281" s="170">
        <v>49.548999999999999</v>
      </c>
      <c r="T3281" s="170">
        <f t="shared" si="241"/>
        <v>49.548999999999999</v>
      </c>
      <c r="U3281" s="115"/>
      <c r="V3281" s="179"/>
      <c r="W3281" s="179"/>
      <c r="X3281" s="115"/>
      <c r="Y3281" s="179"/>
      <c r="Z3281" s="179"/>
      <c r="AA3281" s="179"/>
      <c r="AB3281" s="115"/>
      <c r="AC3281" s="115"/>
      <c r="AD3281" s="115" t="s">
        <v>38</v>
      </c>
      <c r="AE3281" s="115"/>
      <c r="AF3281" s="115"/>
      <c r="AG3281" s="115"/>
      <c r="AJ3281" s="1">
        <f t="shared" si="239"/>
        <v>0</v>
      </c>
      <c r="AK3281" s="1">
        <f t="shared" si="237"/>
        <v>-49.548999999999999</v>
      </c>
    </row>
    <row r="3282" spans="1:37" ht="187.5" customHeight="1">
      <c r="A3282" s="179" t="s">
        <v>672</v>
      </c>
      <c r="B3282" s="57" t="s">
        <v>505</v>
      </c>
      <c r="C3282" s="57" t="s">
        <v>506</v>
      </c>
      <c r="D3282" s="58">
        <v>42426</v>
      </c>
      <c r="E3282" s="59">
        <v>0.89027777777777783</v>
      </c>
      <c r="F3282" s="58">
        <v>42426</v>
      </c>
      <c r="G3282" s="59">
        <v>0.8979166666666667</v>
      </c>
      <c r="H3282" s="59">
        <v>7.6388888888888886E-3</v>
      </c>
      <c r="I3282" s="60">
        <v>8</v>
      </c>
      <c r="J3282" s="60"/>
      <c r="K3282" s="60"/>
      <c r="L3282" s="71" t="s">
        <v>4</v>
      </c>
      <c r="M3282" s="72" t="s">
        <v>1036</v>
      </c>
      <c r="N3282" s="60">
        <v>35</v>
      </c>
      <c r="O3282" s="71" t="s">
        <v>14</v>
      </c>
      <c r="P3282" s="72" t="s">
        <v>1036</v>
      </c>
      <c r="Q3282" s="71" t="s">
        <v>1037</v>
      </c>
      <c r="R3282" s="167">
        <v>2</v>
      </c>
      <c r="S3282" s="167">
        <v>1</v>
      </c>
      <c r="T3282" s="167">
        <v>3</v>
      </c>
      <c r="U3282" s="179" t="s">
        <v>2665</v>
      </c>
      <c r="V3282" s="179" t="s">
        <v>141</v>
      </c>
      <c r="W3282" s="179" t="s">
        <v>141</v>
      </c>
      <c r="X3282" s="179" t="s">
        <v>141</v>
      </c>
      <c r="Y3282" s="179" t="s">
        <v>2651</v>
      </c>
      <c r="Z3282" s="179" t="s">
        <v>141</v>
      </c>
      <c r="AA3282" s="179" t="s">
        <v>141</v>
      </c>
      <c r="AB3282" s="179">
        <v>0</v>
      </c>
      <c r="AC3282" s="179" t="s">
        <v>2649</v>
      </c>
      <c r="AD3282" s="179" t="s">
        <v>23</v>
      </c>
      <c r="AE3282" s="179"/>
      <c r="AF3282" s="179" t="s">
        <v>141</v>
      </c>
      <c r="AG3282" s="115" t="s">
        <v>141</v>
      </c>
      <c r="AJ3282" s="1">
        <f t="shared" si="239"/>
        <v>0</v>
      </c>
    </row>
    <row r="3283" spans="1:37" ht="47.25" customHeight="1">
      <c r="A3283" s="179" t="s">
        <v>6868</v>
      </c>
      <c r="B3283" s="179" t="s">
        <v>19</v>
      </c>
      <c r="C3283" s="179"/>
      <c r="D3283" s="169">
        <v>42607</v>
      </c>
      <c r="E3283" s="176">
        <v>42607.333333333336</v>
      </c>
      <c r="F3283" s="169">
        <v>42607</v>
      </c>
      <c r="G3283" s="445">
        <v>42607.5</v>
      </c>
      <c r="H3283" s="193">
        <f t="shared" ref="H3283:H3313" si="242">G3283-E3283</f>
        <v>0.16666666666424135</v>
      </c>
      <c r="I3283" s="179">
        <v>1</v>
      </c>
      <c r="J3283" s="115"/>
      <c r="K3283" s="115"/>
      <c r="L3283" s="115" t="s">
        <v>4</v>
      </c>
      <c r="M3283" s="179" t="s">
        <v>8265</v>
      </c>
      <c r="N3283" s="179">
        <v>0.4</v>
      </c>
      <c r="O3283" s="179" t="s">
        <v>8</v>
      </c>
      <c r="P3283" s="179" t="s">
        <v>8277</v>
      </c>
      <c r="Q3283" s="115" t="s">
        <v>8278</v>
      </c>
      <c r="R3283" s="170">
        <v>0.31900000000000001</v>
      </c>
      <c r="S3283" s="170"/>
      <c r="T3283" s="170">
        <f t="shared" ref="T3283:T3290" si="243">R3283+S3283</f>
        <v>0.31900000000000001</v>
      </c>
      <c r="U3283" s="115"/>
      <c r="V3283" s="179"/>
      <c r="W3283" s="179" t="s">
        <v>5897</v>
      </c>
      <c r="X3283" s="115"/>
      <c r="Y3283" s="179" t="s">
        <v>5895</v>
      </c>
      <c r="Z3283" s="179">
        <v>100</v>
      </c>
      <c r="AA3283" s="179" t="s">
        <v>5931</v>
      </c>
      <c r="AB3283" s="115"/>
      <c r="AC3283" s="115"/>
      <c r="AD3283" s="115" t="s">
        <v>18</v>
      </c>
      <c r="AE3283" s="115"/>
      <c r="AF3283" s="115"/>
      <c r="AG3283" s="115"/>
      <c r="AJ3283" s="1">
        <f t="shared" si="239"/>
        <v>0</v>
      </c>
      <c r="AK3283" s="1">
        <f t="shared" ref="AK3283:AK3313" si="244">AJ3283-T3283</f>
        <v>-0.31900000000000001</v>
      </c>
    </row>
    <row r="3284" spans="1:37" ht="94.5" customHeight="1">
      <c r="A3284" s="179" t="s">
        <v>6868</v>
      </c>
      <c r="B3284" s="179" t="s">
        <v>19</v>
      </c>
      <c r="C3284" s="179"/>
      <c r="D3284" s="169">
        <v>42607</v>
      </c>
      <c r="E3284" s="176">
        <v>42607.78125</v>
      </c>
      <c r="F3284" s="169">
        <v>42607</v>
      </c>
      <c r="G3284" s="445">
        <v>42607.916666666664</v>
      </c>
      <c r="H3284" s="193">
        <f t="shared" si="242"/>
        <v>0.13541666666424135</v>
      </c>
      <c r="I3284" s="179">
        <v>5</v>
      </c>
      <c r="J3284" s="115"/>
      <c r="K3284" s="115"/>
      <c r="L3284" s="115" t="s">
        <v>12</v>
      </c>
      <c r="M3284" s="179" t="s">
        <v>8279</v>
      </c>
      <c r="N3284" s="179" t="s">
        <v>3</v>
      </c>
      <c r="O3284" s="179" t="s">
        <v>26</v>
      </c>
      <c r="P3284" s="179" t="s">
        <v>8280</v>
      </c>
      <c r="Q3284" s="115" t="s">
        <v>8281</v>
      </c>
      <c r="R3284" s="170">
        <v>0.44400000000000001</v>
      </c>
      <c r="S3284" s="170"/>
      <c r="T3284" s="170">
        <f t="shared" si="243"/>
        <v>0.44400000000000001</v>
      </c>
      <c r="U3284" s="115"/>
      <c r="V3284" s="179"/>
      <c r="W3284" s="179" t="s">
        <v>12193</v>
      </c>
      <c r="X3284" s="115"/>
      <c r="Y3284" s="179" t="s">
        <v>5978</v>
      </c>
      <c r="Z3284" s="179">
        <v>100</v>
      </c>
      <c r="AA3284" s="179" t="s">
        <v>5898</v>
      </c>
      <c r="AB3284" s="115"/>
      <c r="AC3284" s="115"/>
      <c r="AD3284" s="115" t="s">
        <v>18</v>
      </c>
      <c r="AE3284" s="115"/>
      <c r="AF3284" s="115"/>
      <c r="AG3284" s="115"/>
      <c r="AJ3284" s="1">
        <f t="shared" si="239"/>
        <v>0</v>
      </c>
      <c r="AK3284" s="1">
        <f t="shared" si="244"/>
        <v>-0.44400000000000001</v>
      </c>
    </row>
    <row r="3285" spans="1:37" ht="63" customHeight="1">
      <c r="A3285" s="179" t="s">
        <v>6868</v>
      </c>
      <c r="B3285" s="179" t="s">
        <v>19</v>
      </c>
      <c r="C3285" s="179"/>
      <c r="D3285" s="169">
        <v>42608</v>
      </c>
      <c r="E3285" s="452">
        <v>42608.437754629631</v>
      </c>
      <c r="F3285" s="169">
        <v>42608</v>
      </c>
      <c r="G3285" s="452">
        <v>42608.739583333336</v>
      </c>
      <c r="H3285" s="193">
        <f t="shared" si="242"/>
        <v>0.30182870370481396</v>
      </c>
      <c r="I3285" s="179">
        <v>1</v>
      </c>
      <c r="J3285" s="115"/>
      <c r="K3285" s="438"/>
      <c r="L3285" s="115" t="s">
        <v>12</v>
      </c>
      <c r="M3285" s="179" t="s">
        <v>561</v>
      </c>
      <c r="N3285" s="179">
        <v>0.4</v>
      </c>
      <c r="O3285" s="179" t="s">
        <v>2</v>
      </c>
      <c r="P3285" s="179" t="s">
        <v>8282</v>
      </c>
      <c r="Q3285" s="115" t="s">
        <v>8283</v>
      </c>
      <c r="R3285" s="170">
        <v>0.17199999999999999</v>
      </c>
      <c r="S3285" s="170"/>
      <c r="T3285" s="170">
        <f t="shared" si="243"/>
        <v>0.17199999999999999</v>
      </c>
      <c r="U3285" s="115"/>
      <c r="V3285" s="179"/>
      <c r="W3285" s="179" t="s">
        <v>5984</v>
      </c>
      <c r="X3285" s="115"/>
      <c r="Y3285" s="179" t="s">
        <v>12194</v>
      </c>
      <c r="Z3285" s="179">
        <v>100</v>
      </c>
      <c r="AA3285" s="179" t="s">
        <v>12195</v>
      </c>
      <c r="AB3285" s="115"/>
      <c r="AC3285" s="115"/>
      <c r="AD3285" s="115" t="s">
        <v>18</v>
      </c>
      <c r="AE3285" s="115"/>
      <c r="AF3285" s="115"/>
      <c r="AJ3285" s="1">
        <f t="shared" si="239"/>
        <v>0</v>
      </c>
      <c r="AK3285" s="1">
        <f t="shared" si="244"/>
        <v>-0.17199999999999999</v>
      </c>
    </row>
    <row r="3286" spans="1:37" ht="47.25" customHeight="1">
      <c r="A3286" s="179" t="s">
        <v>6868</v>
      </c>
      <c r="B3286" s="179" t="s">
        <v>19</v>
      </c>
      <c r="C3286" s="179"/>
      <c r="D3286" s="169">
        <v>42609</v>
      </c>
      <c r="E3286" s="452">
        <v>42609.666666666664</v>
      </c>
      <c r="F3286" s="169">
        <v>42609</v>
      </c>
      <c r="G3286" s="452">
        <v>42609.75</v>
      </c>
      <c r="H3286" s="193">
        <f t="shared" si="242"/>
        <v>8.3333333335758653E-2</v>
      </c>
      <c r="I3286" s="179">
        <v>2</v>
      </c>
      <c r="J3286" s="115"/>
      <c r="K3286" s="115"/>
      <c r="L3286" s="115" t="s">
        <v>12</v>
      </c>
      <c r="M3286" s="179" t="s">
        <v>8284</v>
      </c>
      <c r="N3286" s="179" t="s">
        <v>3</v>
      </c>
      <c r="O3286" s="179" t="s">
        <v>26</v>
      </c>
      <c r="P3286" s="179" t="s">
        <v>8285</v>
      </c>
      <c r="Q3286" s="115" t="s">
        <v>8286</v>
      </c>
      <c r="R3286" s="170">
        <v>0.28499999999999998</v>
      </c>
      <c r="S3286" s="170"/>
      <c r="T3286" s="170">
        <f t="shared" si="243"/>
        <v>0.28499999999999998</v>
      </c>
      <c r="U3286" s="179" t="s">
        <v>46</v>
      </c>
      <c r="V3286" s="179"/>
      <c r="W3286" s="179" t="s">
        <v>12196</v>
      </c>
      <c r="X3286" s="115"/>
      <c r="Y3286" s="179" t="s">
        <v>5978</v>
      </c>
      <c r="Z3286" s="179">
        <v>100</v>
      </c>
      <c r="AA3286" s="179" t="s">
        <v>5898</v>
      </c>
      <c r="AB3286" s="115"/>
      <c r="AC3286" s="115"/>
      <c r="AD3286" s="115" t="s">
        <v>18</v>
      </c>
      <c r="AE3286" s="115"/>
      <c r="AF3286" s="115"/>
      <c r="AG3286" s="115"/>
      <c r="AJ3286" s="1">
        <f t="shared" si="239"/>
        <v>0</v>
      </c>
      <c r="AK3286" s="1">
        <f t="shared" si="244"/>
        <v>-0.28499999999999998</v>
      </c>
    </row>
    <row r="3287" spans="1:37" ht="110.25" customHeight="1">
      <c r="A3287" s="179" t="s">
        <v>6868</v>
      </c>
      <c r="B3287" s="179" t="s">
        <v>19</v>
      </c>
      <c r="C3287" s="179"/>
      <c r="D3287" s="169">
        <v>42609</v>
      </c>
      <c r="E3287" s="452">
        <v>42609.633333333331</v>
      </c>
      <c r="F3287" s="169">
        <v>42609</v>
      </c>
      <c r="G3287" s="452">
        <v>42609.648611111108</v>
      </c>
      <c r="H3287" s="193">
        <f t="shared" si="242"/>
        <v>1.5277777776645962E-2</v>
      </c>
      <c r="I3287" s="179">
        <v>9</v>
      </c>
      <c r="J3287" s="115"/>
      <c r="K3287" s="115"/>
      <c r="L3287" s="179" t="s">
        <v>10</v>
      </c>
      <c r="M3287" s="179" t="s">
        <v>6027</v>
      </c>
      <c r="N3287" s="179" t="s">
        <v>3</v>
      </c>
      <c r="O3287" s="179" t="s">
        <v>8</v>
      </c>
      <c r="P3287" s="179" t="s">
        <v>7898</v>
      </c>
      <c r="Q3287" s="115" t="s">
        <v>8287</v>
      </c>
      <c r="R3287" s="170">
        <v>0.13600000000000001</v>
      </c>
      <c r="S3287" s="170"/>
      <c r="T3287" s="170">
        <f t="shared" si="243"/>
        <v>0.13600000000000001</v>
      </c>
      <c r="U3287" s="179" t="s">
        <v>12197</v>
      </c>
      <c r="V3287" s="179" t="s">
        <v>12198</v>
      </c>
      <c r="W3287" s="179" t="s">
        <v>12199</v>
      </c>
      <c r="X3287" s="115"/>
      <c r="Y3287" s="116" t="s">
        <v>12200</v>
      </c>
      <c r="Z3287" s="179">
        <v>100</v>
      </c>
      <c r="AA3287" s="179" t="s">
        <v>12189</v>
      </c>
      <c r="AB3287" s="115"/>
      <c r="AC3287" s="115"/>
      <c r="AD3287" s="115" t="s">
        <v>31</v>
      </c>
      <c r="AE3287" s="115"/>
      <c r="AF3287" s="115"/>
      <c r="AG3287" s="115"/>
      <c r="AJ3287" s="1">
        <f t="shared" si="239"/>
        <v>0</v>
      </c>
      <c r="AK3287" s="1">
        <f t="shared" si="244"/>
        <v>-0.13600000000000001</v>
      </c>
    </row>
    <row r="3288" spans="1:37" ht="63" customHeight="1">
      <c r="A3288" s="179" t="s">
        <v>6868</v>
      </c>
      <c r="B3288" s="179" t="s">
        <v>19</v>
      </c>
      <c r="C3288" s="179"/>
      <c r="D3288" s="169">
        <v>42610</v>
      </c>
      <c r="E3288" s="449">
        <v>42610.520833333336</v>
      </c>
      <c r="F3288" s="169">
        <v>42610</v>
      </c>
      <c r="G3288" s="449">
        <v>42610.875</v>
      </c>
      <c r="H3288" s="193">
        <f t="shared" si="242"/>
        <v>0.35416666666424135</v>
      </c>
      <c r="I3288" s="179">
        <v>1</v>
      </c>
      <c r="J3288" s="115"/>
      <c r="K3288" s="115"/>
      <c r="L3288" s="115" t="s">
        <v>12</v>
      </c>
      <c r="M3288" s="179" t="s">
        <v>561</v>
      </c>
      <c r="N3288" s="179">
        <v>0.4</v>
      </c>
      <c r="O3288" s="179" t="s">
        <v>2</v>
      </c>
      <c r="P3288" s="179" t="s">
        <v>8288</v>
      </c>
      <c r="Q3288" s="115" t="s">
        <v>8289</v>
      </c>
      <c r="R3288" s="170">
        <v>0.28799999999999998</v>
      </c>
      <c r="S3288" s="170"/>
      <c r="T3288" s="170">
        <f t="shared" si="243"/>
        <v>0.28799999999999998</v>
      </c>
      <c r="U3288" s="115"/>
      <c r="V3288" s="179"/>
      <c r="W3288" s="179" t="s">
        <v>12201</v>
      </c>
      <c r="X3288" s="115"/>
      <c r="Y3288" s="179" t="s">
        <v>5889</v>
      </c>
      <c r="Z3288" s="179">
        <v>100</v>
      </c>
      <c r="AA3288" s="179" t="s">
        <v>12111</v>
      </c>
      <c r="AB3288" s="115"/>
      <c r="AC3288" s="115"/>
      <c r="AD3288" s="115" t="s">
        <v>18</v>
      </c>
      <c r="AE3288" s="115"/>
      <c r="AF3288" s="115"/>
      <c r="AG3288" s="115"/>
      <c r="AJ3288" s="1">
        <f t="shared" si="239"/>
        <v>0</v>
      </c>
      <c r="AK3288" s="1">
        <f t="shared" si="244"/>
        <v>-0.28799999999999998</v>
      </c>
    </row>
    <row r="3289" spans="1:37" ht="173.25" customHeight="1">
      <c r="A3289" s="179" t="s">
        <v>6868</v>
      </c>
      <c r="B3289" s="179" t="s">
        <v>19</v>
      </c>
      <c r="C3289" s="179"/>
      <c r="D3289" s="169">
        <v>42612</v>
      </c>
      <c r="E3289" s="449">
        <v>42612.583333333336</v>
      </c>
      <c r="F3289" s="169">
        <v>42612</v>
      </c>
      <c r="G3289" s="449">
        <v>42612.666666666664</v>
      </c>
      <c r="H3289" s="193">
        <f t="shared" si="242"/>
        <v>8.3333333328482695E-2</v>
      </c>
      <c r="I3289" s="179">
        <v>2</v>
      </c>
      <c r="J3289" s="115"/>
      <c r="K3289" s="115"/>
      <c r="L3289" s="115" t="s">
        <v>12</v>
      </c>
      <c r="M3289" s="179" t="s">
        <v>8284</v>
      </c>
      <c r="N3289" s="179" t="s">
        <v>3</v>
      </c>
      <c r="O3289" s="179" t="s">
        <v>26</v>
      </c>
      <c r="P3289" s="179" t="s">
        <v>8285</v>
      </c>
      <c r="Q3289" s="115" t="s">
        <v>8286</v>
      </c>
      <c r="R3289" s="170">
        <v>0.1</v>
      </c>
      <c r="S3289" s="170"/>
      <c r="T3289" s="170">
        <f t="shared" si="243"/>
        <v>0.1</v>
      </c>
      <c r="U3289" s="179" t="s">
        <v>46</v>
      </c>
      <c r="V3289" s="179"/>
      <c r="W3289" s="179" t="s">
        <v>12196</v>
      </c>
      <c r="X3289" s="115"/>
      <c r="Y3289" s="179" t="s">
        <v>5978</v>
      </c>
      <c r="Z3289" s="179">
        <v>100</v>
      </c>
      <c r="AA3289" s="179" t="s">
        <v>5898</v>
      </c>
      <c r="AB3289" s="115"/>
      <c r="AC3289" s="115"/>
      <c r="AD3289" s="115" t="s">
        <v>18</v>
      </c>
      <c r="AE3289" s="115"/>
      <c r="AF3289" s="115"/>
      <c r="AG3289" s="115"/>
      <c r="AJ3289" s="1">
        <f t="shared" si="239"/>
        <v>0</v>
      </c>
      <c r="AK3289" s="1">
        <f t="shared" si="244"/>
        <v>-0.1</v>
      </c>
    </row>
    <row r="3290" spans="1:37" ht="94.5" customHeight="1">
      <c r="A3290" s="179" t="s">
        <v>6868</v>
      </c>
      <c r="B3290" s="179" t="s">
        <v>19</v>
      </c>
      <c r="C3290" s="179"/>
      <c r="D3290" s="169">
        <v>42612</v>
      </c>
      <c r="E3290" s="449">
        <v>42612.875</v>
      </c>
      <c r="F3290" s="169">
        <v>42614</v>
      </c>
      <c r="G3290" s="449">
        <v>42614.458333333336</v>
      </c>
      <c r="H3290" s="193">
        <f t="shared" si="242"/>
        <v>1.5833333333357587</v>
      </c>
      <c r="I3290" s="179">
        <v>1</v>
      </c>
      <c r="J3290" s="115"/>
      <c r="K3290" s="115"/>
      <c r="L3290" s="115" t="s">
        <v>12</v>
      </c>
      <c r="M3290" s="179" t="s">
        <v>561</v>
      </c>
      <c r="N3290" s="179">
        <v>0.4</v>
      </c>
      <c r="O3290" s="179" t="s">
        <v>2</v>
      </c>
      <c r="P3290" s="179" t="s">
        <v>8290</v>
      </c>
      <c r="Q3290" s="115" t="s">
        <v>8291</v>
      </c>
      <c r="R3290" s="170">
        <v>0.72899999999999998</v>
      </c>
      <c r="S3290" s="170"/>
      <c r="T3290" s="170">
        <f t="shared" si="243"/>
        <v>0.72899999999999998</v>
      </c>
      <c r="U3290" s="115"/>
      <c r="V3290" s="179"/>
      <c r="W3290" s="179" t="s">
        <v>5984</v>
      </c>
      <c r="X3290" s="115"/>
      <c r="Y3290" s="179" t="s">
        <v>5978</v>
      </c>
      <c r="Z3290" s="179">
        <v>100</v>
      </c>
      <c r="AA3290" s="179" t="s">
        <v>5898</v>
      </c>
      <c r="AB3290" s="115"/>
      <c r="AC3290" s="115"/>
      <c r="AD3290" s="115" t="s">
        <v>18</v>
      </c>
      <c r="AE3290" s="115"/>
      <c r="AF3290" s="115"/>
      <c r="AG3290" s="115" t="s">
        <v>4726</v>
      </c>
      <c r="AJ3290" s="1">
        <f t="shared" si="239"/>
        <v>0</v>
      </c>
      <c r="AK3290" s="1">
        <f t="shared" si="244"/>
        <v>-0.72899999999999998</v>
      </c>
    </row>
    <row r="3291" spans="1:37" ht="126" customHeight="1">
      <c r="A3291" s="179" t="s">
        <v>8405</v>
      </c>
      <c r="B3291" s="179" t="s">
        <v>19</v>
      </c>
      <c r="C3291" s="179"/>
      <c r="D3291" s="169">
        <v>42614</v>
      </c>
      <c r="E3291" s="449">
        <v>42614.458333333336</v>
      </c>
      <c r="F3291" s="169">
        <v>42614</v>
      </c>
      <c r="G3291" s="449">
        <v>42614.486111111109</v>
      </c>
      <c r="H3291" s="193">
        <f t="shared" si="242"/>
        <v>2.7777777773735579E-2</v>
      </c>
      <c r="I3291" s="179">
        <v>5</v>
      </c>
      <c r="J3291" s="115"/>
      <c r="K3291" s="115"/>
      <c r="L3291" s="115" t="s">
        <v>4</v>
      </c>
      <c r="M3291" s="179" t="s">
        <v>8265</v>
      </c>
      <c r="N3291" s="179">
        <v>0.4</v>
      </c>
      <c r="O3291" s="179" t="s">
        <v>8</v>
      </c>
      <c r="P3291" s="179" t="s">
        <v>12202</v>
      </c>
      <c r="Q3291" s="115" t="s">
        <v>12203</v>
      </c>
      <c r="R3291" s="170"/>
      <c r="S3291" s="170"/>
      <c r="T3291" s="170"/>
      <c r="U3291" s="179" t="s">
        <v>8</v>
      </c>
      <c r="V3291" s="179"/>
      <c r="W3291" s="179" t="s">
        <v>5897</v>
      </c>
      <c r="X3291" s="115"/>
      <c r="Y3291" s="179" t="s">
        <v>5888</v>
      </c>
      <c r="Z3291" s="179">
        <v>100</v>
      </c>
      <c r="AA3291" s="179" t="s">
        <v>5898</v>
      </c>
      <c r="AB3291" s="115"/>
      <c r="AC3291" s="115"/>
      <c r="AD3291" s="115" t="s">
        <v>18</v>
      </c>
      <c r="AE3291" s="115"/>
      <c r="AF3291" s="115"/>
      <c r="AG3291" s="115"/>
      <c r="AJ3291" s="1">
        <f t="shared" si="239"/>
        <v>0</v>
      </c>
      <c r="AK3291" s="1">
        <f t="shared" si="244"/>
        <v>0</v>
      </c>
    </row>
    <row r="3292" spans="1:37" ht="63" customHeight="1">
      <c r="A3292" s="179" t="s">
        <v>8405</v>
      </c>
      <c r="B3292" s="179" t="s">
        <v>19</v>
      </c>
      <c r="C3292" s="179"/>
      <c r="D3292" s="169">
        <v>42614</v>
      </c>
      <c r="E3292" s="449">
        <v>42614.590277777781</v>
      </c>
      <c r="F3292" s="169">
        <v>42614</v>
      </c>
      <c r="G3292" s="449">
        <v>42614.6875</v>
      </c>
      <c r="H3292" s="193">
        <f t="shared" si="242"/>
        <v>9.7222222218988463E-2</v>
      </c>
      <c r="I3292" s="179">
        <v>1</v>
      </c>
      <c r="J3292" s="115"/>
      <c r="K3292" s="115"/>
      <c r="L3292" s="115" t="s">
        <v>12</v>
      </c>
      <c r="M3292" s="179" t="s">
        <v>439</v>
      </c>
      <c r="N3292" s="179">
        <v>0.4</v>
      </c>
      <c r="O3292" s="179" t="s">
        <v>2</v>
      </c>
      <c r="P3292" s="179" t="s">
        <v>12204</v>
      </c>
      <c r="Q3292" s="115" t="s">
        <v>12205</v>
      </c>
      <c r="R3292" s="170"/>
      <c r="S3292" s="170"/>
      <c r="T3292" s="170"/>
      <c r="U3292" s="179" t="s">
        <v>46</v>
      </c>
      <c r="V3292" s="179"/>
      <c r="W3292" s="179" t="s">
        <v>12206</v>
      </c>
      <c r="X3292" s="115"/>
      <c r="Y3292" s="179" t="s">
        <v>5978</v>
      </c>
      <c r="Z3292" s="179">
        <v>100</v>
      </c>
      <c r="AA3292" s="179" t="s">
        <v>5898</v>
      </c>
      <c r="AB3292" s="115"/>
      <c r="AC3292" s="115"/>
      <c r="AD3292" s="115" t="s">
        <v>18</v>
      </c>
      <c r="AE3292" s="115"/>
      <c r="AF3292" s="115"/>
      <c r="AG3292" s="115"/>
      <c r="AJ3292" s="1">
        <f t="shared" si="239"/>
        <v>0</v>
      </c>
      <c r="AK3292" s="1">
        <f t="shared" si="244"/>
        <v>0</v>
      </c>
    </row>
    <row r="3293" spans="1:37" ht="63" customHeight="1">
      <c r="A3293" s="179" t="s">
        <v>8405</v>
      </c>
      <c r="B3293" s="179" t="s">
        <v>19</v>
      </c>
      <c r="C3293" s="179"/>
      <c r="D3293" s="169">
        <v>42614</v>
      </c>
      <c r="E3293" s="449">
        <v>42614.770833333336</v>
      </c>
      <c r="F3293" s="169">
        <v>42614</v>
      </c>
      <c r="G3293" s="449">
        <v>42614.913194444445</v>
      </c>
      <c r="H3293" s="193">
        <f t="shared" si="242"/>
        <v>0.14236111110949423</v>
      </c>
      <c r="I3293" s="179">
        <v>1</v>
      </c>
      <c r="J3293" s="115"/>
      <c r="K3293" s="115"/>
      <c r="L3293" s="115" t="s">
        <v>12</v>
      </c>
      <c r="M3293" s="179" t="s">
        <v>439</v>
      </c>
      <c r="N3293" s="179">
        <v>0.4</v>
      </c>
      <c r="O3293" s="179" t="s">
        <v>2</v>
      </c>
      <c r="P3293" s="179" t="s">
        <v>12207</v>
      </c>
      <c r="Q3293" s="115" t="s">
        <v>12208</v>
      </c>
      <c r="R3293" s="170">
        <v>0.75700000000000001</v>
      </c>
      <c r="S3293" s="170"/>
      <c r="T3293" s="170">
        <f>R3293+S3293</f>
        <v>0.75700000000000001</v>
      </c>
      <c r="U3293" s="2" t="s">
        <v>46</v>
      </c>
      <c r="W3293" s="2" t="s">
        <v>12209</v>
      </c>
      <c r="X3293" s="1"/>
      <c r="Y3293" s="2" t="s">
        <v>5978</v>
      </c>
      <c r="Z3293" s="2">
        <v>100</v>
      </c>
      <c r="AA3293" s="2" t="s">
        <v>5898</v>
      </c>
      <c r="AB3293" s="1"/>
      <c r="AC3293" s="1"/>
      <c r="AD3293" s="115" t="s">
        <v>18</v>
      </c>
      <c r="AE3293" s="1"/>
      <c r="AF3293" s="1"/>
      <c r="AJ3293" s="1">
        <f t="shared" si="239"/>
        <v>0</v>
      </c>
      <c r="AK3293" s="1">
        <f t="shared" si="244"/>
        <v>-0.75700000000000001</v>
      </c>
    </row>
    <row r="3294" spans="1:37" ht="94.5" customHeight="1">
      <c r="A3294" s="179" t="s">
        <v>8405</v>
      </c>
      <c r="B3294" s="179" t="s">
        <v>19</v>
      </c>
      <c r="C3294" s="179"/>
      <c r="D3294" s="169">
        <v>42614</v>
      </c>
      <c r="E3294" s="449">
        <v>42614.77847222222</v>
      </c>
      <c r="F3294" s="169">
        <v>42614</v>
      </c>
      <c r="G3294" s="449">
        <v>42614.802083333336</v>
      </c>
      <c r="H3294" s="193">
        <f t="shared" si="242"/>
        <v>2.3611111115314998E-2</v>
      </c>
      <c r="I3294" s="179">
        <v>9</v>
      </c>
      <c r="J3294" s="115"/>
      <c r="K3294" s="115"/>
      <c r="L3294" s="179" t="s">
        <v>30</v>
      </c>
      <c r="M3294" s="179" t="s">
        <v>6320</v>
      </c>
      <c r="N3294" s="179" t="s">
        <v>3</v>
      </c>
      <c r="O3294" s="179" t="s">
        <v>14</v>
      </c>
      <c r="P3294" s="179" t="s">
        <v>12210</v>
      </c>
      <c r="Q3294" s="115" t="s">
        <v>12211</v>
      </c>
      <c r="R3294" s="170"/>
      <c r="S3294" s="170">
        <v>0.83199999999999996</v>
      </c>
      <c r="T3294" s="170">
        <f>R3294+S3294</f>
        <v>0.83199999999999996</v>
      </c>
      <c r="U3294" s="1"/>
      <c r="X3294" s="1"/>
      <c r="AB3294" s="1"/>
      <c r="AC3294" s="1"/>
      <c r="AD3294" s="115" t="s">
        <v>25</v>
      </c>
      <c r="AE3294" s="1"/>
      <c r="AF3294" s="1"/>
      <c r="AJ3294" s="1">
        <f t="shared" si="239"/>
        <v>0</v>
      </c>
      <c r="AK3294" s="1">
        <f t="shared" si="244"/>
        <v>-0.83199999999999996</v>
      </c>
    </row>
    <row r="3295" spans="1:37" ht="78.75" customHeight="1">
      <c r="A3295" s="179" t="s">
        <v>8405</v>
      </c>
      <c r="B3295" s="179" t="s">
        <v>19</v>
      </c>
      <c r="C3295" s="179"/>
      <c r="D3295" s="169">
        <v>42617</v>
      </c>
      <c r="E3295" s="445">
        <v>42617.338888888888</v>
      </c>
      <c r="F3295" s="169">
        <v>42617</v>
      </c>
      <c r="G3295" s="445">
        <v>42617.625</v>
      </c>
      <c r="H3295" s="193">
        <f t="shared" si="242"/>
        <v>0.28611111111240461</v>
      </c>
      <c r="I3295" s="179">
        <v>1</v>
      </c>
      <c r="J3295" s="115"/>
      <c r="K3295" s="115"/>
      <c r="L3295" s="115" t="s">
        <v>4</v>
      </c>
      <c r="M3295" s="179" t="s">
        <v>8265</v>
      </c>
      <c r="N3295" s="179">
        <v>0.4</v>
      </c>
      <c r="O3295" s="179" t="s">
        <v>8</v>
      </c>
      <c r="P3295" s="179" t="s">
        <v>12212</v>
      </c>
      <c r="Q3295" s="115" t="s">
        <v>12213</v>
      </c>
      <c r="R3295" s="170">
        <v>1.6850000000000001</v>
      </c>
      <c r="S3295" s="170"/>
      <c r="T3295" s="170">
        <f>R3295+S3295</f>
        <v>1.6850000000000001</v>
      </c>
      <c r="U3295" s="2" t="s">
        <v>8</v>
      </c>
      <c r="W3295" s="2" t="s">
        <v>5897</v>
      </c>
      <c r="X3295" s="1"/>
      <c r="Y3295" s="2" t="s">
        <v>5888</v>
      </c>
      <c r="Z3295" s="2">
        <v>100</v>
      </c>
      <c r="AA3295" s="2" t="s">
        <v>5931</v>
      </c>
      <c r="AB3295" s="1"/>
      <c r="AC3295" s="1"/>
      <c r="AD3295" s="115" t="s">
        <v>18</v>
      </c>
      <c r="AE3295" s="1"/>
      <c r="AF3295" s="1"/>
      <c r="AJ3295" s="1">
        <f t="shared" si="239"/>
        <v>0</v>
      </c>
      <c r="AK3295" s="1">
        <f t="shared" si="244"/>
        <v>-1.6850000000000001</v>
      </c>
    </row>
    <row r="3296" spans="1:37" ht="47.25" customHeight="1">
      <c r="A3296" s="179" t="s">
        <v>8405</v>
      </c>
      <c r="B3296" s="179" t="s">
        <v>19</v>
      </c>
      <c r="C3296" s="179"/>
      <c r="D3296" s="169">
        <v>42617</v>
      </c>
      <c r="E3296" s="445">
        <v>42617.532638888886</v>
      </c>
      <c r="F3296" s="169">
        <v>42617</v>
      </c>
      <c r="G3296" s="445">
        <v>42617.583333333336</v>
      </c>
      <c r="H3296" s="193">
        <f t="shared" si="242"/>
        <v>5.0694444449618459E-2</v>
      </c>
      <c r="I3296" s="179">
        <v>1</v>
      </c>
      <c r="J3296" s="115"/>
      <c r="K3296" s="115"/>
      <c r="L3296" s="115" t="s">
        <v>4</v>
      </c>
      <c r="M3296" s="179" t="s">
        <v>8265</v>
      </c>
      <c r="N3296" s="179">
        <v>0.4</v>
      </c>
      <c r="O3296" s="179" t="s">
        <v>8</v>
      </c>
      <c r="P3296" s="179" t="s">
        <v>12214</v>
      </c>
      <c r="Q3296" s="115" t="s">
        <v>12215</v>
      </c>
      <c r="R3296" s="170">
        <v>0.127</v>
      </c>
      <c r="S3296" s="170"/>
      <c r="T3296" s="170">
        <f>R3296+S3296</f>
        <v>0.127</v>
      </c>
      <c r="U3296" s="2" t="s">
        <v>8</v>
      </c>
      <c r="W3296" s="2" t="s">
        <v>5897</v>
      </c>
      <c r="X3296" s="1"/>
      <c r="Y3296" s="2" t="s">
        <v>5888</v>
      </c>
      <c r="Z3296" s="2">
        <v>100</v>
      </c>
      <c r="AA3296" s="2" t="s">
        <v>5931</v>
      </c>
      <c r="AB3296" s="1"/>
      <c r="AC3296" s="1"/>
      <c r="AD3296" s="115" t="s">
        <v>18</v>
      </c>
      <c r="AE3296" s="1"/>
      <c r="AF3296" s="1"/>
      <c r="AJ3296" s="1">
        <f t="shared" si="239"/>
        <v>0</v>
      </c>
      <c r="AK3296" s="1">
        <f t="shared" si="244"/>
        <v>-0.127</v>
      </c>
    </row>
    <row r="3297" spans="1:37" ht="47.25" customHeight="1">
      <c r="A3297" s="179" t="s">
        <v>8405</v>
      </c>
      <c r="B3297" s="179" t="s">
        <v>19</v>
      </c>
      <c r="C3297" s="179"/>
      <c r="D3297" s="169">
        <v>42618</v>
      </c>
      <c r="E3297" s="445">
        <v>42618.416666666664</v>
      </c>
      <c r="F3297" s="169">
        <v>42619</v>
      </c>
      <c r="G3297" s="281">
        <v>42619.666666666664</v>
      </c>
      <c r="H3297" s="193">
        <f t="shared" si="242"/>
        <v>1.25</v>
      </c>
      <c r="I3297" s="179">
        <v>1</v>
      </c>
      <c r="J3297" s="115"/>
      <c r="K3297" s="115"/>
      <c r="L3297" s="115" t="s">
        <v>12</v>
      </c>
      <c r="M3297" s="179" t="s">
        <v>561</v>
      </c>
      <c r="N3297" s="179">
        <v>0.4</v>
      </c>
      <c r="O3297" s="179" t="s">
        <v>2</v>
      </c>
      <c r="P3297" s="179" t="s">
        <v>12216</v>
      </c>
      <c r="Q3297" s="115" t="s">
        <v>12217</v>
      </c>
      <c r="R3297" s="170">
        <v>1.444</v>
      </c>
      <c r="S3297" s="170"/>
      <c r="T3297" s="170">
        <f>R3297+S3297</f>
        <v>1.444</v>
      </c>
      <c r="U3297" s="1"/>
      <c r="W3297" s="2" t="s">
        <v>5987</v>
      </c>
      <c r="X3297" s="1"/>
      <c r="Y3297" s="2" t="s">
        <v>5889</v>
      </c>
      <c r="Z3297" s="2">
        <v>100</v>
      </c>
      <c r="AA3297" s="2" t="s">
        <v>12111</v>
      </c>
      <c r="AB3297" s="1"/>
      <c r="AC3297" s="1"/>
      <c r="AD3297" s="115" t="s">
        <v>18</v>
      </c>
      <c r="AE3297" s="1"/>
      <c r="AF3297" s="1"/>
      <c r="AG3297" s="1" t="s">
        <v>4726</v>
      </c>
      <c r="AJ3297" s="1">
        <f t="shared" si="239"/>
        <v>0</v>
      </c>
      <c r="AK3297" s="1">
        <f t="shared" si="244"/>
        <v>-1.444</v>
      </c>
    </row>
    <row r="3298" spans="1:37" ht="126" customHeight="1">
      <c r="A3298" s="179" t="s">
        <v>8405</v>
      </c>
      <c r="B3298" s="179" t="s">
        <v>19</v>
      </c>
      <c r="C3298" s="179"/>
      <c r="D3298" s="169">
        <v>42619</v>
      </c>
      <c r="E3298" s="281">
        <v>42619.708333333336</v>
      </c>
      <c r="F3298" s="169">
        <v>42619</v>
      </c>
      <c r="G3298" s="281">
        <v>42619.729166666664</v>
      </c>
      <c r="H3298" s="193">
        <f t="shared" si="242"/>
        <v>2.0833333328482695E-2</v>
      </c>
      <c r="I3298" s="179">
        <v>1</v>
      </c>
      <c r="J3298" s="115"/>
      <c r="K3298" s="115"/>
      <c r="L3298" s="115" t="s">
        <v>12</v>
      </c>
      <c r="M3298" s="179" t="s">
        <v>12218</v>
      </c>
      <c r="N3298" s="179">
        <v>0.4</v>
      </c>
      <c r="O3298" s="179" t="s">
        <v>2</v>
      </c>
      <c r="P3298" s="179" t="s">
        <v>12219</v>
      </c>
      <c r="Q3298" s="115" t="s">
        <v>12220</v>
      </c>
      <c r="R3298" s="170"/>
      <c r="S3298" s="170"/>
      <c r="T3298" s="170"/>
      <c r="U3298" s="1"/>
      <c r="W3298" s="2" t="s">
        <v>5908</v>
      </c>
      <c r="X3298" s="1"/>
      <c r="Y3298" s="2" t="s">
        <v>5889</v>
      </c>
      <c r="Z3298" s="2">
        <v>100</v>
      </c>
      <c r="AA3298" s="2" t="s">
        <v>12111</v>
      </c>
      <c r="AB3298" s="1"/>
      <c r="AC3298" s="1"/>
      <c r="AD3298" s="115" t="s">
        <v>18</v>
      </c>
      <c r="AE3298" s="1"/>
      <c r="AF3298" s="1"/>
      <c r="AJ3298" s="1">
        <f t="shared" si="239"/>
        <v>0</v>
      </c>
      <c r="AK3298" s="1">
        <f t="shared" si="244"/>
        <v>0</v>
      </c>
    </row>
    <row r="3299" spans="1:37" ht="94.5" customHeight="1">
      <c r="A3299" s="179" t="s">
        <v>8405</v>
      </c>
      <c r="B3299" s="179" t="s">
        <v>19</v>
      </c>
      <c r="C3299" s="179"/>
      <c r="D3299" s="169">
        <v>42619</v>
      </c>
      <c r="E3299" s="281">
        <v>42619.708333333336</v>
      </c>
      <c r="F3299" s="169">
        <v>42622</v>
      </c>
      <c r="G3299" s="281">
        <v>42622.458333333336</v>
      </c>
      <c r="H3299" s="193">
        <f t="shared" si="242"/>
        <v>2.75</v>
      </c>
      <c r="I3299" s="179">
        <v>1</v>
      </c>
      <c r="J3299" s="115"/>
      <c r="K3299" s="115"/>
      <c r="L3299" s="115" t="s">
        <v>12</v>
      </c>
      <c r="M3299" s="179" t="s">
        <v>561</v>
      </c>
      <c r="N3299" s="179">
        <v>0.4</v>
      </c>
      <c r="O3299" s="179" t="s">
        <v>2</v>
      </c>
      <c r="P3299" s="179" t="s">
        <v>12221</v>
      </c>
      <c r="Q3299" s="115" t="s">
        <v>12222</v>
      </c>
      <c r="R3299" s="170">
        <v>0.56200000000000006</v>
      </c>
      <c r="S3299" s="170"/>
      <c r="T3299" s="170">
        <f t="shared" ref="T3299:T3305" si="245">R3299+S3299</f>
        <v>0.56200000000000006</v>
      </c>
      <c r="U3299" s="1"/>
      <c r="W3299" s="2" t="s">
        <v>5901</v>
      </c>
      <c r="X3299" s="1"/>
      <c r="Y3299" s="2" t="s">
        <v>5889</v>
      </c>
      <c r="Z3299" s="2">
        <v>100</v>
      </c>
      <c r="AA3299" s="2" t="s">
        <v>12111</v>
      </c>
      <c r="AB3299" s="1"/>
      <c r="AC3299" s="1"/>
      <c r="AD3299" s="115" t="s">
        <v>18</v>
      </c>
      <c r="AE3299" s="1"/>
      <c r="AF3299" s="1"/>
      <c r="AG3299" s="1" t="s">
        <v>4726</v>
      </c>
      <c r="AJ3299" s="1">
        <f t="shared" si="239"/>
        <v>0</v>
      </c>
      <c r="AK3299" s="1">
        <f t="shared" si="244"/>
        <v>-0.56200000000000006</v>
      </c>
    </row>
    <row r="3300" spans="1:37" ht="78.75" customHeight="1">
      <c r="A3300" s="179" t="s">
        <v>8405</v>
      </c>
      <c r="B3300" s="179" t="s">
        <v>19</v>
      </c>
      <c r="C3300" s="179"/>
      <c r="D3300" s="169">
        <v>42619</v>
      </c>
      <c r="E3300" s="281">
        <v>42619.565972222219</v>
      </c>
      <c r="F3300" s="169">
        <v>42619</v>
      </c>
      <c r="G3300" s="281">
        <v>42619.625</v>
      </c>
      <c r="H3300" s="193">
        <f t="shared" si="242"/>
        <v>5.9027777781011537E-2</v>
      </c>
      <c r="I3300" s="179">
        <v>3</v>
      </c>
      <c r="J3300" s="115"/>
      <c r="K3300" s="115"/>
      <c r="L3300" s="115" t="s">
        <v>12</v>
      </c>
      <c r="M3300" s="179" t="s">
        <v>12223</v>
      </c>
      <c r="N3300" s="179" t="s">
        <v>3</v>
      </c>
      <c r="O3300" s="179" t="s">
        <v>26</v>
      </c>
      <c r="P3300" s="179" t="s">
        <v>12224</v>
      </c>
      <c r="Q3300" s="115" t="s">
        <v>12225</v>
      </c>
      <c r="R3300" s="170">
        <v>0.43</v>
      </c>
      <c r="S3300" s="170"/>
      <c r="T3300" s="170">
        <f t="shared" si="245"/>
        <v>0.43</v>
      </c>
      <c r="U3300" s="2" t="s">
        <v>46</v>
      </c>
      <c r="W3300" s="2" t="s">
        <v>12226</v>
      </c>
      <c r="X3300" s="1"/>
      <c r="Y3300" s="2" t="s">
        <v>5892</v>
      </c>
      <c r="Z3300" s="2">
        <v>100</v>
      </c>
      <c r="AA3300" s="2" t="s">
        <v>5931</v>
      </c>
      <c r="AB3300" s="1"/>
      <c r="AC3300" s="1"/>
      <c r="AD3300" s="115" t="s">
        <v>18</v>
      </c>
      <c r="AE3300" s="1"/>
      <c r="AF3300" s="1"/>
      <c r="AJ3300" s="1">
        <f t="shared" si="239"/>
        <v>0</v>
      </c>
      <c r="AK3300" s="1">
        <f t="shared" si="244"/>
        <v>-0.43</v>
      </c>
    </row>
    <row r="3301" spans="1:37" ht="78.75" customHeight="1">
      <c r="A3301" s="179" t="s">
        <v>8405</v>
      </c>
      <c r="B3301" s="179" t="s">
        <v>19</v>
      </c>
      <c r="C3301" s="179"/>
      <c r="D3301" s="169">
        <v>42619</v>
      </c>
      <c r="E3301" s="281">
        <v>42619.565972222219</v>
      </c>
      <c r="F3301" s="169">
        <v>42619</v>
      </c>
      <c r="G3301" s="281">
        <v>42619.638888888891</v>
      </c>
      <c r="H3301" s="193">
        <f t="shared" si="242"/>
        <v>7.2916666671517305E-2</v>
      </c>
      <c r="I3301" s="179">
        <v>1</v>
      </c>
      <c r="J3301" s="115"/>
      <c r="K3301" s="115"/>
      <c r="L3301" s="115" t="s">
        <v>12</v>
      </c>
      <c r="M3301" s="179" t="s">
        <v>439</v>
      </c>
      <c r="N3301" s="179">
        <v>0.4</v>
      </c>
      <c r="O3301" s="179" t="s">
        <v>2</v>
      </c>
      <c r="P3301" s="179" t="s">
        <v>12227</v>
      </c>
      <c r="Q3301" s="115" t="s">
        <v>12228</v>
      </c>
      <c r="R3301" s="170">
        <v>0.08</v>
      </c>
      <c r="S3301" s="170"/>
      <c r="T3301" s="170">
        <f t="shared" si="245"/>
        <v>0.08</v>
      </c>
      <c r="U3301" s="2" t="s">
        <v>46</v>
      </c>
      <c r="W3301" s="2" t="s">
        <v>12229</v>
      </c>
      <c r="X3301" s="1"/>
      <c r="Y3301" s="2" t="s">
        <v>5978</v>
      </c>
      <c r="Z3301" s="2">
        <v>100</v>
      </c>
      <c r="AA3301" s="2" t="s">
        <v>5898</v>
      </c>
      <c r="AB3301" s="1"/>
      <c r="AC3301" s="1"/>
      <c r="AD3301" s="115" t="s">
        <v>18</v>
      </c>
      <c r="AE3301" s="1"/>
      <c r="AF3301" s="1"/>
      <c r="AJ3301" s="1">
        <f t="shared" si="239"/>
        <v>0</v>
      </c>
      <c r="AK3301" s="1">
        <f t="shared" si="244"/>
        <v>-0.08</v>
      </c>
    </row>
    <row r="3302" spans="1:37" ht="63" customHeight="1">
      <c r="A3302" s="179" t="s">
        <v>8405</v>
      </c>
      <c r="B3302" s="179" t="s">
        <v>19</v>
      </c>
      <c r="C3302" s="179"/>
      <c r="D3302" s="169">
        <v>42619</v>
      </c>
      <c r="E3302" s="281">
        <v>42619.565972222219</v>
      </c>
      <c r="F3302" s="169">
        <v>42619</v>
      </c>
      <c r="G3302" s="281">
        <v>42619.645833333336</v>
      </c>
      <c r="H3302" s="193">
        <f t="shared" si="242"/>
        <v>7.9861111116770189E-2</v>
      </c>
      <c r="I3302" s="179">
        <v>1</v>
      </c>
      <c r="J3302" s="115"/>
      <c r="K3302" s="115"/>
      <c r="L3302" s="115" t="s">
        <v>12</v>
      </c>
      <c r="M3302" s="179" t="s">
        <v>439</v>
      </c>
      <c r="N3302" s="179">
        <v>0.4</v>
      </c>
      <c r="O3302" s="179" t="s">
        <v>2</v>
      </c>
      <c r="P3302" s="179" t="s">
        <v>12207</v>
      </c>
      <c r="Q3302" s="115" t="s">
        <v>12230</v>
      </c>
      <c r="R3302" s="170">
        <v>0.41599999999999998</v>
      </c>
      <c r="S3302" s="170"/>
      <c r="T3302" s="170">
        <f t="shared" si="245"/>
        <v>0.41599999999999998</v>
      </c>
      <c r="U3302" s="2" t="s">
        <v>46</v>
      </c>
      <c r="W3302" s="2" t="s">
        <v>12231</v>
      </c>
      <c r="X3302" s="1"/>
      <c r="Y3302" s="2" t="s">
        <v>5978</v>
      </c>
      <c r="Z3302" s="2">
        <v>100</v>
      </c>
      <c r="AA3302" s="2" t="s">
        <v>5898</v>
      </c>
      <c r="AB3302" s="1"/>
      <c r="AC3302" s="1"/>
      <c r="AD3302" s="115" t="s">
        <v>18</v>
      </c>
      <c r="AE3302" s="1"/>
      <c r="AF3302" s="1"/>
      <c r="AJ3302" s="1">
        <f t="shared" si="239"/>
        <v>0</v>
      </c>
      <c r="AK3302" s="1">
        <f t="shared" si="244"/>
        <v>-0.41599999999999998</v>
      </c>
    </row>
    <row r="3303" spans="1:37" ht="94.5" customHeight="1">
      <c r="A3303" s="179" t="s">
        <v>8405</v>
      </c>
      <c r="B3303" s="179" t="s">
        <v>19</v>
      </c>
      <c r="C3303" s="179"/>
      <c r="D3303" s="169">
        <v>42619</v>
      </c>
      <c r="E3303" s="281">
        <v>42619.565972222219</v>
      </c>
      <c r="F3303" s="169">
        <v>42619</v>
      </c>
      <c r="G3303" s="281">
        <v>42619.659722222219</v>
      </c>
      <c r="H3303" s="193">
        <f t="shared" si="242"/>
        <v>9.375E-2</v>
      </c>
      <c r="I3303" s="179">
        <v>1</v>
      </c>
      <c r="J3303" s="115"/>
      <c r="K3303" s="115"/>
      <c r="L3303" s="115" t="s">
        <v>12</v>
      </c>
      <c r="M3303" s="179" t="s">
        <v>439</v>
      </c>
      <c r="N3303" s="179">
        <v>0.4</v>
      </c>
      <c r="O3303" s="179" t="s">
        <v>2</v>
      </c>
      <c r="P3303" s="179" t="s">
        <v>12232</v>
      </c>
      <c r="Q3303" s="115" t="s">
        <v>12233</v>
      </c>
      <c r="R3303" s="170">
        <v>0.25</v>
      </c>
      <c r="S3303" s="170"/>
      <c r="T3303" s="170">
        <f t="shared" si="245"/>
        <v>0.25</v>
      </c>
      <c r="U3303" s="2" t="s">
        <v>46</v>
      </c>
      <c r="W3303" s="2" t="s">
        <v>12234</v>
      </c>
      <c r="X3303" s="1"/>
      <c r="Y3303" s="2" t="s">
        <v>5892</v>
      </c>
      <c r="Z3303" s="2">
        <v>100</v>
      </c>
      <c r="AA3303" s="2" t="s">
        <v>5931</v>
      </c>
      <c r="AB3303" s="1"/>
      <c r="AC3303" s="1"/>
      <c r="AD3303" s="115" t="s">
        <v>18</v>
      </c>
      <c r="AE3303" s="1"/>
      <c r="AF3303" s="1"/>
      <c r="AJ3303" s="1">
        <f t="shared" si="239"/>
        <v>0</v>
      </c>
      <c r="AK3303" s="1">
        <f t="shared" si="244"/>
        <v>-0.25</v>
      </c>
    </row>
    <row r="3304" spans="1:37" ht="110.25" customHeight="1">
      <c r="A3304" s="179" t="s">
        <v>8405</v>
      </c>
      <c r="B3304" s="179" t="s">
        <v>19</v>
      </c>
      <c r="C3304" s="179"/>
      <c r="D3304" s="169">
        <v>42619</v>
      </c>
      <c r="E3304" s="281">
        <v>42619.607638888898</v>
      </c>
      <c r="F3304" s="169">
        <v>42619</v>
      </c>
      <c r="G3304" s="281">
        <v>42619.6875</v>
      </c>
      <c r="H3304" s="193">
        <f t="shared" si="242"/>
        <v>7.9861111102218274E-2</v>
      </c>
      <c r="I3304" s="179">
        <v>1</v>
      </c>
      <c r="J3304" s="115"/>
      <c r="K3304" s="115"/>
      <c r="L3304" s="115" t="s">
        <v>12</v>
      </c>
      <c r="M3304" s="179" t="s">
        <v>439</v>
      </c>
      <c r="N3304" s="179">
        <v>0.4</v>
      </c>
      <c r="O3304" s="179" t="s">
        <v>2</v>
      </c>
      <c r="P3304" s="179" t="s">
        <v>12235</v>
      </c>
      <c r="Q3304" s="115" t="s">
        <v>12236</v>
      </c>
      <c r="R3304" s="170">
        <v>0.36799999999999999</v>
      </c>
      <c r="S3304" s="170"/>
      <c r="T3304" s="170">
        <f t="shared" si="245"/>
        <v>0.36799999999999999</v>
      </c>
      <c r="U3304" s="2" t="s">
        <v>46</v>
      </c>
      <c r="W3304" s="2" t="s">
        <v>12237</v>
      </c>
      <c r="X3304" s="1"/>
      <c r="Y3304" s="2" t="s">
        <v>5892</v>
      </c>
      <c r="Z3304" s="2">
        <v>100</v>
      </c>
      <c r="AA3304" s="2" t="s">
        <v>5931</v>
      </c>
      <c r="AB3304" s="1"/>
      <c r="AC3304" s="1"/>
      <c r="AD3304" s="115" t="s">
        <v>18</v>
      </c>
      <c r="AE3304" s="1"/>
      <c r="AF3304" s="1"/>
      <c r="AJ3304" s="1">
        <f t="shared" si="239"/>
        <v>0</v>
      </c>
      <c r="AK3304" s="1">
        <f t="shared" si="244"/>
        <v>-0.36799999999999999</v>
      </c>
    </row>
    <row r="3305" spans="1:37" ht="189" customHeight="1">
      <c r="A3305" s="179" t="s">
        <v>8405</v>
      </c>
      <c r="B3305" s="179" t="s">
        <v>19</v>
      </c>
      <c r="C3305" s="179"/>
      <c r="D3305" s="169">
        <v>42620</v>
      </c>
      <c r="E3305" s="281">
        <v>42620.333333333336</v>
      </c>
      <c r="F3305" s="169">
        <v>42620</v>
      </c>
      <c r="G3305" s="281">
        <v>42620.416666666664</v>
      </c>
      <c r="H3305" s="193">
        <f t="shared" si="242"/>
        <v>8.3333333328482695E-2</v>
      </c>
      <c r="I3305" s="179">
        <v>1</v>
      </c>
      <c r="J3305" s="115"/>
      <c r="K3305" s="115"/>
      <c r="L3305" s="115" t="s">
        <v>12</v>
      </c>
      <c r="M3305" s="179" t="s">
        <v>439</v>
      </c>
      <c r="N3305" s="179">
        <v>0.4</v>
      </c>
      <c r="O3305" s="179" t="s">
        <v>2</v>
      </c>
      <c r="P3305" s="179" t="s">
        <v>12238</v>
      </c>
      <c r="Q3305" s="115" t="s">
        <v>951</v>
      </c>
      <c r="R3305" s="170">
        <v>0.122</v>
      </c>
      <c r="S3305" s="170"/>
      <c r="T3305" s="170">
        <f t="shared" si="245"/>
        <v>0.122</v>
      </c>
      <c r="U3305" s="2" t="s">
        <v>46</v>
      </c>
      <c r="W3305" s="2" t="s">
        <v>12239</v>
      </c>
      <c r="X3305" s="1"/>
      <c r="Y3305" s="2" t="s">
        <v>5892</v>
      </c>
      <c r="Z3305" s="2">
        <v>100</v>
      </c>
      <c r="AA3305" s="2" t="s">
        <v>5931</v>
      </c>
      <c r="AB3305" s="1"/>
      <c r="AC3305" s="1"/>
      <c r="AD3305" s="115" t="s">
        <v>18</v>
      </c>
      <c r="AE3305" s="1"/>
      <c r="AF3305" s="1"/>
      <c r="AJ3305" s="1">
        <f t="shared" si="239"/>
        <v>0</v>
      </c>
      <c r="AK3305" s="1">
        <f t="shared" si="244"/>
        <v>-0.122</v>
      </c>
    </row>
    <row r="3306" spans="1:37" ht="47.25" customHeight="1">
      <c r="A3306" s="179" t="s">
        <v>8405</v>
      </c>
      <c r="B3306" s="179" t="s">
        <v>19</v>
      </c>
      <c r="C3306" s="179"/>
      <c r="D3306" s="169">
        <v>42620</v>
      </c>
      <c r="E3306" s="281">
        <v>42620.333333333336</v>
      </c>
      <c r="F3306" s="169">
        <v>42620</v>
      </c>
      <c r="G3306" s="281">
        <v>42620.458333333336</v>
      </c>
      <c r="H3306" s="193">
        <f t="shared" si="242"/>
        <v>0.125</v>
      </c>
      <c r="I3306" s="179">
        <v>1</v>
      </c>
      <c r="J3306" s="115"/>
      <c r="K3306" s="115"/>
      <c r="L3306" s="115" t="s">
        <v>12</v>
      </c>
      <c r="M3306" s="179" t="s">
        <v>439</v>
      </c>
      <c r="N3306" s="179">
        <v>0.4</v>
      </c>
      <c r="O3306" s="179" t="s">
        <v>2</v>
      </c>
      <c r="P3306" s="179" t="s">
        <v>12240</v>
      </c>
      <c r="Q3306" s="115" t="s">
        <v>951</v>
      </c>
      <c r="R3306" s="170"/>
      <c r="S3306" s="170"/>
      <c r="T3306" s="170"/>
      <c r="U3306" s="2" t="s">
        <v>46</v>
      </c>
      <c r="W3306" s="2" t="s">
        <v>12241</v>
      </c>
      <c r="X3306" s="1"/>
      <c r="Y3306" s="2" t="s">
        <v>5903</v>
      </c>
      <c r="Z3306" s="2">
        <v>100</v>
      </c>
      <c r="AA3306" s="2" t="s">
        <v>6013</v>
      </c>
      <c r="AB3306" s="1"/>
      <c r="AC3306" s="1"/>
      <c r="AD3306" s="115" t="s">
        <v>18</v>
      </c>
      <c r="AE3306" s="1"/>
      <c r="AF3306" s="1"/>
      <c r="AJ3306" s="1">
        <f t="shared" si="239"/>
        <v>0</v>
      </c>
      <c r="AK3306" s="1">
        <f t="shared" si="244"/>
        <v>0</v>
      </c>
    </row>
    <row r="3307" spans="1:37" ht="110.25" customHeight="1">
      <c r="A3307" s="179" t="s">
        <v>8405</v>
      </c>
      <c r="B3307" s="179" t="s">
        <v>19</v>
      </c>
      <c r="C3307" s="179"/>
      <c r="D3307" s="169">
        <v>42620</v>
      </c>
      <c r="E3307" s="281">
        <v>42620.583333333336</v>
      </c>
      <c r="F3307" s="169">
        <v>42620</v>
      </c>
      <c r="G3307" s="281">
        <v>42623.708333333336</v>
      </c>
      <c r="H3307" s="193">
        <f t="shared" si="242"/>
        <v>3.125</v>
      </c>
      <c r="I3307" s="179">
        <v>1</v>
      </c>
      <c r="J3307" s="115"/>
      <c r="K3307" s="115"/>
      <c r="L3307" s="115" t="s">
        <v>12</v>
      </c>
      <c r="M3307" s="179" t="s">
        <v>561</v>
      </c>
      <c r="N3307" s="179">
        <v>0.4</v>
      </c>
      <c r="O3307" s="179" t="s">
        <v>2</v>
      </c>
      <c r="P3307" s="179" t="s">
        <v>8181</v>
      </c>
      <c r="Q3307" s="115" t="s">
        <v>12242</v>
      </c>
      <c r="R3307" s="170"/>
      <c r="S3307" s="170"/>
      <c r="T3307" s="170"/>
      <c r="U3307" s="1"/>
      <c r="W3307" s="2" t="s">
        <v>12161</v>
      </c>
      <c r="X3307" s="1"/>
      <c r="Y3307" s="2" t="s">
        <v>5903</v>
      </c>
      <c r="Z3307" s="2">
        <v>100</v>
      </c>
      <c r="AA3307" s="2" t="s">
        <v>6013</v>
      </c>
      <c r="AB3307" s="1"/>
      <c r="AC3307" s="1"/>
      <c r="AD3307" s="115" t="s">
        <v>18</v>
      </c>
      <c r="AE3307" s="1"/>
      <c r="AF3307" s="1"/>
      <c r="AJ3307" s="1">
        <f t="shared" si="239"/>
        <v>0</v>
      </c>
      <c r="AK3307" s="1">
        <f t="shared" si="244"/>
        <v>0</v>
      </c>
    </row>
    <row r="3308" spans="1:37" ht="31.5" customHeight="1">
      <c r="A3308" s="179" t="s">
        <v>8405</v>
      </c>
      <c r="B3308" s="179" t="s">
        <v>19</v>
      </c>
      <c r="C3308" s="179"/>
      <c r="D3308" s="169">
        <v>42622</v>
      </c>
      <c r="E3308" s="281">
        <v>42622.708333333336</v>
      </c>
      <c r="F3308" s="169">
        <v>42622</v>
      </c>
      <c r="G3308" s="281">
        <v>42622.711805555555</v>
      </c>
      <c r="H3308" s="193">
        <f t="shared" si="242"/>
        <v>3.4722222189884633E-3</v>
      </c>
      <c r="I3308" s="179">
        <v>67</v>
      </c>
      <c r="J3308" s="115"/>
      <c r="K3308" s="115"/>
      <c r="L3308" s="179" t="s">
        <v>10</v>
      </c>
      <c r="M3308" s="179" t="s">
        <v>8526</v>
      </c>
      <c r="N3308" s="179">
        <v>35</v>
      </c>
      <c r="O3308" s="179" t="s">
        <v>14</v>
      </c>
      <c r="P3308" s="179" t="s">
        <v>8527</v>
      </c>
      <c r="Q3308" s="382" t="s">
        <v>12243</v>
      </c>
      <c r="R3308" s="170"/>
      <c r="S3308" s="382">
        <v>0.39800000000000002</v>
      </c>
      <c r="T3308" s="170">
        <f t="shared" ref="T3308:T3313" si="246">R3308+S3308</f>
        <v>0.39800000000000002</v>
      </c>
      <c r="U3308" s="2" t="s">
        <v>37</v>
      </c>
      <c r="V3308" s="2" t="s">
        <v>12244</v>
      </c>
      <c r="W3308" s="2" t="s">
        <v>12245</v>
      </c>
      <c r="X3308" s="1"/>
      <c r="Y3308" s="2" t="s">
        <v>5898</v>
      </c>
      <c r="Z3308" s="2">
        <v>100</v>
      </c>
      <c r="AA3308" s="150" t="s">
        <v>5931</v>
      </c>
      <c r="AB3308" s="1"/>
      <c r="AC3308" s="1"/>
      <c r="AD3308" s="115" t="s">
        <v>31</v>
      </c>
      <c r="AE3308" s="1"/>
      <c r="AF3308" s="1"/>
      <c r="AJ3308" s="1">
        <f t="shared" si="239"/>
        <v>0</v>
      </c>
      <c r="AK3308" s="1">
        <f t="shared" si="244"/>
        <v>-0.39800000000000002</v>
      </c>
    </row>
    <row r="3309" spans="1:37" ht="94.5" customHeight="1">
      <c r="A3309" s="179" t="s">
        <v>8405</v>
      </c>
      <c r="B3309" s="179" t="s">
        <v>19</v>
      </c>
      <c r="C3309" s="179"/>
      <c r="D3309" s="169">
        <v>42622</v>
      </c>
      <c r="E3309" s="281">
        <v>42622.708333333336</v>
      </c>
      <c r="F3309" s="169">
        <v>42622</v>
      </c>
      <c r="G3309" s="281">
        <v>42622.75</v>
      </c>
      <c r="H3309" s="193">
        <f t="shared" si="242"/>
        <v>4.1666666664241347E-2</v>
      </c>
      <c r="I3309" s="179">
        <v>39</v>
      </c>
      <c r="J3309" s="115"/>
      <c r="K3309" s="115"/>
      <c r="L3309" s="179" t="s">
        <v>10</v>
      </c>
      <c r="M3309" s="179" t="s">
        <v>12246</v>
      </c>
      <c r="N3309" s="179">
        <v>35</v>
      </c>
      <c r="O3309" s="179" t="s">
        <v>14</v>
      </c>
      <c r="P3309" s="179" t="s">
        <v>12247</v>
      </c>
      <c r="Q3309" s="382" t="s">
        <v>12248</v>
      </c>
      <c r="R3309" s="170"/>
      <c r="S3309" s="382">
        <v>2.133</v>
      </c>
      <c r="T3309" s="170">
        <f t="shared" si="246"/>
        <v>2.133</v>
      </c>
      <c r="U3309" s="2" t="s">
        <v>37</v>
      </c>
      <c r="V3309" s="2" t="s">
        <v>12244</v>
      </c>
      <c r="W3309" s="2" t="s">
        <v>12249</v>
      </c>
      <c r="X3309" s="1"/>
      <c r="Y3309" s="2" t="s">
        <v>12250</v>
      </c>
      <c r="Z3309" s="2">
        <v>100</v>
      </c>
      <c r="AA3309" s="2" t="s">
        <v>5931</v>
      </c>
      <c r="AB3309" s="1"/>
      <c r="AC3309" s="1"/>
      <c r="AD3309" s="115" t="s">
        <v>31</v>
      </c>
      <c r="AE3309" s="1"/>
      <c r="AF3309" s="1"/>
      <c r="AJ3309" s="1">
        <f t="shared" si="239"/>
        <v>0</v>
      </c>
      <c r="AK3309" s="1">
        <f t="shared" si="244"/>
        <v>-2.133</v>
      </c>
    </row>
    <row r="3310" spans="1:37" ht="63" customHeight="1">
      <c r="A3310" s="179" t="s">
        <v>8405</v>
      </c>
      <c r="B3310" s="179" t="s">
        <v>19</v>
      </c>
      <c r="C3310" s="179"/>
      <c r="D3310" s="169">
        <v>42623</v>
      </c>
      <c r="E3310" s="281">
        <v>42623.5</v>
      </c>
      <c r="F3310" s="169">
        <v>42625</v>
      </c>
      <c r="G3310" s="281">
        <v>42625.427083333336</v>
      </c>
      <c r="H3310" s="193">
        <f t="shared" si="242"/>
        <v>1.9270833333357587</v>
      </c>
      <c r="I3310" s="179">
        <v>1</v>
      </c>
      <c r="J3310" s="115"/>
      <c r="K3310" s="115"/>
      <c r="L3310" s="115" t="s">
        <v>12</v>
      </c>
      <c r="M3310" s="179" t="s">
        <v>561</v>
      </c>
      <c r="N3310" s="179">
        <v>0.4</v>
      </c>
      <c r="O3310" s="179" t="s">
        <v>2</v>
      </c>
      <c r="P3310" s="179" t="s">
        <v>12221</v>
      </c>
      <c r="Q3310" s="115" t="s">
        <v>12251</v>
      </c>
      <c r="R3310" s="170">
        <v>0.41199999999999998</v>
      </c>
      <c r="S3310" s="170"/>
      <c r="T3310" s="170">
        <f t="shared" si="246"/>
        <v>0.41199999999999998</v>
      </c>
      <c r="U3310" s="1"/>
      <c r="W3310" s="2" t="s">
        <v>5901</v>
      </c>
      <c r="X3310" s="1"/>
      <c r="Y3310" s="2" t="s">
        <v>5898</v>
      </c>
      <c r="Z3310" s="2">
        <v>100</v>
      </c>
      <c r="AA3310" s="2" t="s">
        <v>12111</v>
      </c>
      <c r="AB3310" s="1"/>
      <c r="AC3310" s="1"/>
      <c r="AD3310" s="115" t="s">
        <v>18</v>
      </c>
      <c r="AE3310" s="1"/>
      <c r="AF3310" s="1"/>
      <c r="AG3310" s="1" t="s">
        <v>4726</v>
      </c>
      <c r="AJ3310" s="1">
        <f t="shared" si="239"/>
        <v>0</v>
      </c>
      <c r="AK3310" s="1">
        <f t="shared" si="244"/>
        <v>-0.41199999999999998</v>
      </c>
    </row>
    <row r="3311" spans="1:37" ht="173.25" customHeight="1">
      <c r="A3311" s="179" t="s">
        <v>8405</v>
      </c>
      <c r="B3311" s="179" t="s">
        <v>19</v>
      </c>
      <c r="C3311" s="179"/>
      <c r="D3311" s="169">
        <v>42623</v>
      </c>
      <c r="E3311" s="281">
        <v>42623.5</v>
      </c>
      <c r="F3311" s="169" t="s">
        <v>12252</v>
      </c>
      <c r="G3311" s="281">
        <v>42623.5625</v>
      </c>
      <c r="H3311" s="193">
        <f t="shared" si="242"/>
        <v>6.25E-2</v>
      </c>
      <c r="I3311" s="179">
        <v>1</v>
      </c>
      <c r="J3311" s="115"/>
      <c r="K3311" s="115"/>
      <c r="L3311" s="115" t="s">
        <v>12</v>
      </c>
      <c r="M3311" s="179" t="s">
        <v>561</v>
      </c>
      <c r="N3311" s="179">
        <v>0.4</v>
      </c>
      <c r="O3311" s="179" t="s">
        <v>2</v>
      </c>
      <c r="P3311" s="179" t="s">
        <v>12253</v>
      </c>
      <c r="Q3311" s="115" t="s">
        <v>12254</v>
      </c>
      <c r="R3311" s="170">
        <v>9.6000000000000002E-2</v>
      </c>
      <c r="S3311" s="170"/>
      <c r="T3311" s="170">
        <f t="shared" si="246"/>
        <v>9.6000000000000002E-2</v>
      </c>
      <c r="U3311" s="1"/>
      <c r="X3311" s="1"/>
      <c r="Y3311" s="2" t="s">
        <v>12183</v>
      </c>
      <c r="Z3311" s="2">
        <v>100</v>
      </c>
      <c r="AA3311" s="2" t="s">
        <v>12111</v>
      </c>
      <c r="AB3311" s="1"/>
      <c r="AC3311" s="1"/>
      <c r="AD3311" s="115" t="s">
        <v>18</v>
      </c>
      <c r="AE3311" s="1"/>
      <c r="AF3311" s="1"/>
      <c r="AJ3311" s="1">
        <f t="shared" si="239"/>
        <v>0</v>
      </c>
      <c r="AK3311" s="1">
        <f t="shared" si="244"/>
        <v>-9.6000000000000002E-2</v>
      </c>
    </row>
    <row r="3312" spans="1:37" ht="47.25" customHeight="1">
      <c r="A3312" s="179" t="s">
        <v>8405</v>
      </c>
      <c r="B3312" s="179" t="s">
        <v>19</v>
      </c>
      <c r="C3312" s="179"/>
      <c r="D3312" s="169">
        <v>42625</v>
      </c>
      <c r="E3312" s="281">
        <v>42625.333333333336</v>
      </c>
      <c r="F3312" s="169">
        <v>42625</v>
      </c>
      <c r="G3312" s="281">
        <v>42625.458333333336</v>
      </c>
      <c r="H3312" s="193">
        <f t="shared" si="242"/>
        <v>0.125</v>
      </c>
      <c r="I3312" s="179">
        <v>4</v>
      </c>
      <c r="J3312" s="115"/>
      <c r="K3312" s="115"/>
      <c r="L3312" s="115" t="s">
        <v>12</v>
      </c>
      <c r="M3312" s="179" t="s">
        <v>8547</v>
      </c>
      <c r="N3312" s="179" t="s">
        <v>3</v>
      </c>
      <c r="O3312" s="179" t="s">
        <v>26</v>
      </c>
      <c r="P3312" s="179" t="s">
        <v>8548</v>
      </c>
      <c r="Q3312" s="115" t="s">
        <v>12255</v>
      </c>
      <c r="R3312" s="170">
        <v>0.23599999999999999</v>
      </c>
      <c r="S3312" s="170"/>
      <c r="T3312" s="170">
        <f t="shared" si="246"/>
        <v>0.23599999999999999</v>
      </c>
      <c r="U3312" s="2" t="s">
        <v>46</v>
      </c>
      <c r="V3312" s="2" t="s">
        <v>3316</v>
      </c>
      <c r="W3312" s="2" t="s">
        <v>12226</v>
      </c>
      <c r="X3312" s="1"/>
      <c r="Y3312" s="2" t="s">
        <v>5978</v>
      </c>
      <c r="Z3312" s="2">
        <v>100</v>
      </c>
      <c r="AA3312" s="2" t="s">
        <v>5898</v>
      </c>
      <c r="AB3312" s="1"/>
      <c r="AC3312" s="1"/>
      <c r="AD3312" s="115" t="s">
        <v>18</v>
      </c>
      <c r="AE3312" s="1"/>
      <c r="AF3312" s="1"/>
      <c r="AG3312" s="1" t="s">
        <v>4726</v>
      </c>
      <c r="AJ3312" s="1">
        <f t="shared" si="239"/>
        <v>0</v>
      </c>
      <c r="AK3312" s="1">
        <f t="shared" si="244"/>
        <v>-0.23599999999999999</v>
      </c>
    </row>
    <row r="3313" spans="1:37" ht="63" customHeight="1">
      <c r="A3313" s="179" t="s">
        <v>8405</v>
      </c>
      <c r="B3313" s="179" t="s">
        <v>19</v>
      </c>
      <c r="C3313" s="179"/>
      <c r="D3313" s="169">
        <v>42625</v>
      </c>
      <c r="E3313" s="281">
        <v>42625.666666666664</v>
      </c>
      <c r="F3313" s="169">
        <v>42626</v>
      </c>
      <c r="G3313" s="281">
        <v>42626.458333333336</v>
      </c>
      <c r="H3313" s="193">
        <f t="shared" si="242"/>
        <v>0.79166666667151731</v>
      </c>
      <c r="I3313" s="179">
        <v>1</v>
      </c>
      <c r="J3313" s="115"/>
      <c r="K3313" s="115"/>
      <c r="L3313" s="115" t="s">
        <v>12</v>
      </c>
      <c r="M3313" s="179" t="s">
        <v>561</v>
      </c>
      <c r="N3313" s="179">
        <v>0.4</v>
      </c>
      <c r="O3313" s="179" t="s">
        <v>2</v>
      </c>
      <c r="P3313" s="179" t="s">
        <v>12256</v>
      </c>
      <c r="Q3313" s="115" t="s">
        <v>8687</v>
      </c>
      <c r="R3313" s="170">
        <v>0.24199999999999999</v>
      </c>
      <c r="S3313" s="170"/>
      <c r="T3313" s="170">
        <f t="shared" si="246"/>
        <v>0.24199999999999999</v>
      </c>
      <c r="U3313" s="1"/>
      <c r="W3313" s="2" t="s">
        <v>12161</v>
      </c>
      <c r="X3313" s="1"/>
      <c r="Y3313" s="2" t="s">
        <v>5892</v>
      </c>
      <c r="Z3313" s="2">
        <v>100</v>
      </c>
      <c r="AA3313" s="2" t="s">
        <v>5931</v>
      </c>
      <c r="AB3313" s="1"/>
      <c r="AC3313" s="1"/>
      <c r="AD3313" s="115" t="s">
        <v>18</v>
      </c>
      <c r="AE3313" s="1"/>
      <c r="AF3313" s="1"/>
      <c r="AJ3313" s="1">
        <f t="shared" si="239"/>
        <v>0</v>
      </c>
      <c r="AK3313" s="1">
        <f t="shared" si="244"/>
        <v>-0.24199999999999999</v>
      </c>
    </row>
    <row r="3314" spans="1:37" ht="356.25" customHeight="1">
      <c r="A3314" s="94" t="s">
        <v>2039</v>
      </c>
      <c r="B3314" s="57" t="s">
        <v>505</v>
      </c>
      <c r="C3314" s="57" t="s">
        <v>506</v>
      </c>
      <c r="D3314" s="58">
        <v>42471</v>
      </c>
      <c r="E3314" s="59">
        <v>0.50277777777777777</v>
      </c>
      <c r="F3314" s="58">
        <v>42471</v>
      </c>
      <c r="G3314" s="59">
        <v>0.50972222222222219</v>
      </c>
      <c r="H3314" s="59">
        <v>6.9444444444444441E-3</v>
      </c>
      <c r="I3314" s="60">
        <v>18</v>
      </c>
      <c r="J3314" s="60" t="s">
        <v>612</v>
      </c>
      <c r="K3314" s="60"/>
      <c r="L3314" s="71" t="s">
        <v>4</v>
      </c>
      <c r="M3314" s="72" t="s">
        <v>2141</v>
      </c>
      <c r="N3314" s="60" t="s">
        <v>3</v>
      </c>
      <c r="O3314" s="71" t="s">
        <v>40</v>
      </c>
      <c r="P3314" s="72" t="s">
        <v>2141</v>
      </c>
      <c r="Q3314" s="71" t="s">
        <v>2142</v>
      </c>
      <c r="R3314" s="167">
        <v>3</v>
      </c>
      <c r="S3314" s="167"/>
      <c r="T3314" s="167">
        <v>3</v>
      </c>
      <c r="V3314" s="2" t="s">
        <v>141</v>
      </c>
      <c r="W3314" s="2" t="s">
        <v>141</v>
      </c>
      <c r="X3314" s="2" t="s">
        <v>141</v>
      </c>
      <c r="Y3314" s="2" t="s">
        <v>2693</v>
      </c>
      <c r="Z3314" s="2" t="s">
        <v>141</v>
      </c>
      <c r="AA3314" s="2" t="s">
        <v>141</v>
      </c>
      <c r="AB3314" s="2">
        <v>0</v>
      </c>
      <c r="AC3314" s="2" t="s">
        <v>2649</v>
      </c>
      <c r="AD3314" s="179" t="s">
        <v>23</v>
      </c>
      <c r="AF3314" s="2" t="s">
        <v>141</v>
      </c>
      <c r="AG3314" s="1" t="s">
        <v>141</v>
      </c>
      <c r="AJ3314" s="1">
        <f t="shared" si="239"/>
        <v>0</v>
      </c>
    </row>
    <row r="3315" spans="1:37" ht="409.5" customHeight="1">
      <c r="A3315" s="94" t="s">
        <v>2039</v>
      </c>
      <c r="B3315" s="57" t="s">
        <v>505</v>
      </c>
      <c r="C3315" s="57" t="s">
        <v>677</v>
      </c>
      <c r="D3315" s="58">
        <v>42486</v>
      </c>
      <c r="E3315" s="59">
        <v>0.52430555555555558</v>
      </c>
      <c r="F3315" s="58">
        <v>42486</v>
      </c>
      <c r="G3315" s="59">
        <v>0.52430555555555558</v>
      </c>
      <c r="H3315" s="59">
        <v>0</v>
      </c>
      <c r="I3315" s="60">
        <v>21</v>
      </c>
      <c r="J3315" s="60" t="s">
        <v>2388</v>
      </c>
      <c r="K3315" s="60"/>
      <c r="L3315" s="71" t="s">
        <v>12</v>
      </c>
      <c r="M3315" s="72" t="s">
        <v>2389</v>
      </c>
      <c r="N3315" s="60" t="s">
        <v>3</v>
      </c>
      <c r="O3315" s="71" t="s">
        <v>8</v>
      </c>
      <c r="P3315" s="72" t="s">
        <v>2390</v>
      </c>
      <c r="Q3315" s="71" t="s">
        <v>2391</v>
      </c>
      <c r="R3315" s="167">
        <v>3</v>
      </c>
      <c r="S3315" s="167"/>
      <c r="T3315" s="167">
        <v>3</v>
      </c>
      <c r="V3315" s="2" t="s">
        <v>141</v>
      </c>
      <c r="W3315" s="2" t="s">
        <v>141</v>
      </c>
      <c r="X3315" s="2" t="s">
        <v>141</v>
      </c>
      <c r="Y3315" s="2" t="s">
        <v>2703</v>
      </c>
      <c r="Z3315" s="2" t="s">
        <v>141</v>
      </c>
      <c r="AA3315" s="2" t="s">
        <v>141</v>
      </c>
      <c r="AB3315" s="2">
        <v>1</v>
      </c>
      <c r="AC3315" s="2" t="s">
        <v>2649</v>
      </c>
      <c r="AD3315" s="179" t="s">
        <v>23</v>
      </c>
      <c r="AF3315" s="2" t="s">
        <v>141</v>
      </c>
      <c r="AG3315" s="1" t="s">
        <v>141</v>
      </c>
      <c r="AJ3315" s="1">
        <f t="shared" si="239"/>
        <v>0</v>
      </c>
    </row>
    <row r="3316" spans="1:37" ht="112.5" customHeight="1">
      <c r="A3316" s="179" t="s">
        <v>6868</v>
      </c>
      <c r="B3316" s="57" t="s">
        <v>505</v>
      </c>
      <c r="C3316" s="57" t="s">
        <v>506</v>
      </c>
      <c r="D3316" s="58">
        <v>42589</v>
      </c>
      <c r="E3316" s="59">
        <v>0.7597222222222223</v>
      </c>
      <c r="F3316" s="58">
        <v>42589</v>
      </c>
      <c r="G3316" s="59">
        <v>0.7597222222222223</v>
      </c>
      <c r="H3316" s="59">
        <v>0</v>
      </c>
      <c r="I3316" s="60">
        <v>15</v>
      </c>
      <c r="J3316" s="60" t="s">
        <v>681</v>
      </c>
      <c r="K3316" s="60"/>
      <c r="L3316" s="177" t="s">
        <v>12</v>
      </c>
      <c r="M3316" s="180" t="s">
        <v>7091</v>
      </c>
      <c r="N3316" s="179" t="s">
        <v>3</v>
      </c>
      <c r="O3316" s="177" t="s">
        <v>26</v>
      </c>
      <c r="P3316" s="180" t="s">
        <v>7091</v>
      </c>
      <c r="Q3316" s="177" t="s">
        <v>7928</v>
      </c>
      <c r="R3316" s="170">
        <v>2</v>
      </c>
      <c r="S3316" s="170">
        <v>1</v>
      </c>
      <c r="T3316" s="170">
        <v>3</v>
      </c>
      <c r="AD3316" s="109" t="s">
        <v>23</v>
      </c>
      <c r="AJ3316" s="1">
        <f t="shared" si="239"/>
        <v>0</v>
      </c>
      <c r="AK3316" s="1">
        <f>AJ3316-T3316</f>
        <v>-3</v>
      </c>
    </row>
    <row r="3317" spans="1:37" ht="63" customHeight="1">
      <c r="A3317" s="94" t="s">
        <v>1052</v>
      </c>
      <c r="B3317" s="57" t="s">
        <v>20</v>
      </c>
      <c r="C3317" s="57" t="s">
        <v>20</v>
      </c>
      <c r="D3317" s="278">
        <v>42448</v>
      </c>
      <c r="E3317" s="59">
        <v>0.30416666666666664</v>
      </c>
      <c r="F3317" s="278">
        <v>42448</v>
      </c>
      <c r="G3317" s="95">
        <v>0.30486111111111108</v>
      </c>
      <c r="H3317" s="95">
        <f>G3317-E3317</f>
        <v>6.9444444444444198E-4</v>
      </c>
      <c r="I3317" s="57">
        <v>9</v>
      </c>
      <c r="J3317" s="57"/>
      <c r="K3317" s="57" t="s">
        <v>9</v>
      </c>
      <c r="L3317" s="57" t="s">
        <v>4</v>
      </c>
      <c r="M3317" s="57" t="s">
        <v>929</v>
      </c>
      <c r="N3317" s="57" t="s">
        <v>3</v>
      </c>
      <c r="O3317" s="57" t="s">
        <v>8</v>
      </c>
      <c r="P3317" s="57" t="s">
        <v>1292</v>
      </c>
      <c r="Q3317" s="57" t="s">
        <v>1293</v>
      </c>
      <c r="R3317" s="57">
        <v>3</v>
      </c>
      <c r="S3317" s="57"/>
      <c r="T3317" s="57">
        <f>R3317+S3317</f>
        <v>3</v>
      </c>
      <c r="AD3317" s="179" t="s">
        <v>23</v>
      </c>
      <c r="AJ3317" s="1">
        <f t="shared" si="239"/>
        <v>0</v>
      </c>
    </row>
    <row r="3318" spans="1:37" ht="63" customHeight="1">
      <c r="A3318" s="179" t="s">
        <v>8405</v>
      </c>
      <c r="B3318" s="179" t="s">
        <v>19</v>
      </c>
      <c r="C3318" s="179"/>
      <c r="D3318" s="169">
        <v>42626</v>
      </c>
      <c r="E3318" s="281">
        <v>42626.625</v>
      </c>
      <c r="F3318" s="169">
        <v>42626</v>
      </c>
      <c r="G3318" s="281">
        <v>42626.642361111109</v>
      </c>
      <c r="H3318" s="193">
        <f>G3318-E3318</f>
        <v>1.7361111109494232E-2</v>
      </c>
      <c r="I3318" s="179">
        <v>3</v>
      </c>
      <c r="J3318" s="115"/>
      <c r="K3318" s="115"/>
      <c r="L3318" s="179" t="s">
        <v>4</v>
      </c>
      <c r="M3318" s="179" t="s">
        <v>8</v>
      </c>
      <c r="N3318" s="179" t="s">
        <v>3</v>
      </c>
      <c r="O3318" s="179" t="s">
        <v>8</v>
      </c>
      <c r="P3318" s="179" t="s">
        <v>12262</v>
      </c>
      <c r="Q3318" s="115" t="s">
        <v>12263</v>
      </c>
      <c r="R3318" s="170">
        <v>0.36599999999999999</v>
      </c>
      <c r="S3318" s="170"/>
      <c r="T3318" s="170">
        <f>R3318+S3318</f>
        <v>0.36599999999999999</v>
      </c>
      <c r="U3318" s="2" t="s">
        <v>8</v>
      </c>
      <c r="V3318" s="2" t="s">
        <v>3239</v>
      </c>
      <c r="W3318" s="2" t="s">
        <v>2861</v>
      </c>
      <c r="X3318" s="1"/>
      <c r="Y3318" s="2" t="s">
        <v>5903</v>
      </c>
      <c r="Z3318" s="2">
        <v>100</v>
      </c>
      <c r="AA3318" s="2" t="s">
        <v>12189</v>
      </c>
      <c r="AB3318" s="1"/>
      <c r="AC3318" s="1"/>
      <c r="AD3318" s="115" t="s">
        <v>0</v>
      </c>
      <c r="AE3318" s="1"/>
      <c r="AF3318" s="1"/>
      <c r="AJ3318" s="1">
        <f t="shared" si="239"/>
        <v>0</v>
      </c>
      <c r="AK3318" s="1">
        <f t="shared" ref="AK3318:AK3349" si="247">AJ3318-T3318</f>
        <v>-0.36599999999999999</v>
      </c>
    </row>
    <row r="3319" spans="1:37" ht="75" customHeight="1">
      <c r="A3319" s="179" t="s">
        <v>6868</v>
      </c>
      <c r="B3319" s="179" t="s">
        <v>20</v>
      </c>
      <c r="C3319" s="179" t="s">
        <v>20</v>
      </c>
      <c r="D3319" s="278">
        <v>42592</v>
      </c>
      <c r="E3319" s="176">
        <v>0.76111111111111107</v>
      </c>
      <c r="F3319" s="278">
        <v>42592</v>
      </c>
      <c r="G3319" s="68">
        <v>0.76180555555555562</v>
      </c>
      <c r="H3319" s="191">
        <v>6.94444444444553E-4</v>
      </c>
      <c r="I3319" s="109">
        <v>13</v>
      </c>
      <c r="J3319" s="179"/>
      <c r="K3319" s="179"/>
      <c r="L3319" s="179" t="s">
        <v>4</v>
      </c>
      <c r="M3319" s="180" t="s">
        <v>7508</v>
      </c>
      <c r="N3319" s="179" t="s">
        <v>3</v>
      </c>
      <c r="O3319" s="179" t="s">
        <v>14</v>
      </c>
      <c r="P3319" s="196" t="s">
        <v>7509</v>
      </c>
      <c r="Q3319" s="233" t="s">
        <v>7510</v>
      </c>
      <c r="R3319" s="237">
        <v>3</v>
      </c>
      <c r="S3319" s="237"/>
      <c r="T3319" s="189">
        <v>3</v>
      </c>
      <c r="U3319" s="2" t="s">
        <v>29</v>
      </c>
      <c r="V3319" s="2">
        <v>1981</v>
      </c>
      <c r="W3319" s="2" t="s">
        <v>2717</v>
      </c>
      <c r="X3319" s="2">
        <v>0</v>
      </c>
      <c r="Y3319" s="2">
        <v>0</v>
      </c>
      <c r="Z3319" s="2">
        <v>100</v>
      </c>
      <c r="AA3319" s="2">
        <v>0</v>
      </c>
      <c r="AB3319" s="2">
        <v>0</v>
      </c>
      <c r="AC3319" s="2">
        <v>0</v>
      </c>
      <c r="AD3319" s="179" t="s">
        <v>23</v>
      </c>
      <c r="AJ3319" s="1">
        <f t="shared" si="239"/>
        <v>0</v>
      </c>
      <c r="AK3319" s="1">
        <f t="shared" si="247"/>
        <v>-3</v>
      </c>
    </row>
    <row r="3320" spans="1:37" ht="78.75" customHeight="1">
      <c r="A3320" s="179" t="s">
        <v>8405</v>
      </c>
      <c r="B3320" s="179" t="s">
        <v>19</v>
      </c>
      <c r="C3320" s="179"/>
      <c r="D3320" s="169">
        <v>42627</v>
      </c>
      <c r="E3320" s="281">
        <v>42627.282638888886</v>
      </c>
      <c r="F3320" s="169">
        <v>42627</v>
      </c>
      <c r="G3320" s="281">
        <v>42627.663194444445</v>
      </c>
      <c r="H3320" s="193">
        <f t="shared" ref="H3320:H3349" si="248">G3320-E3320</f>
        <v>0.38055555555911269</v>
      </c>
      <c r="I3320" s="179">
        <v>10</v>
      </c>
      <c r="J3320" s="115"/>
      <c r="K3320" s="115"/>
      <c r="L3320" s="179" t="s">
        <v>4</v>
      </c>
      <c r="M3320" s="179" t="s">
        <v>12267</v>
      </c>
      <c r="N3320" s="179">
        <v>35</v>
      </c>
      <c r="O3320" s="179" t="s">
        <v>75</v>
      </c>
      <c r="P3320" s="179" t="s">
        <v>6558</v>
      </c>
      <c r="Q3320" s="382" t="s">
        <v>12268</v>
      </c>
      <c r="R3320" s="170"/>
      <c r="S3320" s="170">
        <v>149.5</v>
      </c>
      <c r="T3320" s="170">
        <f t="shared" ref="T3320:T3335" si="249">R3320+S3320</f>
        <v>149.5</v>
      </c>
      <c r="U3320" s="1"/>
      <c r="X3320" s="1"/>
      <c r="AB3320" s="1"/>
      <c r="AC3320" s="1"/>
      <c r="AD3320" s="115" t="s">
        <v>25</v>
      </c>
      <c r="AE3320" s="1"/>
      <c r="AF3320" s="1"/>
      <c r="AJ3320" s="1">
        <f t="shared" si="239"/>
        <v>0</v>
      </c>
      <c r="AK3320" s="1">
        <f t="shared" si="247"/>
        <v>-149.5</v>
      </c>
    </row>
    <row r="3321" spans="1:37" ht="78.75" customHeight="1">
      <c r="A3321" s="179" t="s">
        <v>8405</v>
      </c>
      <c r="B3321" s="179" t="s">
        <v>19</v>
      </c>
      <c r="C3321" s="179"/>
      <c r="D3321" s="169">
        <v>42627</v>
      </c>
      <c r="E3321" s="281">
        <v>42627.701388888891</v>
      </c>
      <c r="F3321" s="169">
        <v>42628</v>
      </c>
      <c r="G3321" s="281">
        <v>42628.6875</v>
      </c>
      <c r="H3321" s="193">
        <f t="shared" si="248"/>
        <v>0.98611111110949423</v>
      </c>
      <c r="I3321" s="179">
        <v>1</v>
      </c>
      <c r="J3321" s="115"/>
      <c r="K3321" s="115"/>
      <c r="L3321" s="115" t="s">
        <v>12</v>
      </c>
      <c r="M3321" s="179" t="s">
        <v>561</v>
      </c>
      <c r="N3321" s="179">
        <v>0.4</v>
      </c>
      <c r="O3321" s="179" t="s">
        <v>2</v>
      </c>
      <c r="P3321" s="179" t="s">
        <v>8673</v>
      </c>
      <c r="Q3321" s="115" t="s">
        <v>8674</v>
      </c>
      <c r="R3321" s="170">
        <v>0.47699999999999998</v>
      </c>
      <c r="S3321" s="170"/>
      <c r="T3321" s="170">
        <f t="shared" si="249"/>
        <v>0.47699999999999998</v>
      </c>
      <c r="U3321" s="1"/>
      <c r="W3321" s="2" t="s">
        <v>5984</v>
      </c>
      <c r="X3321" s="1"/>
      <c r="Y3321" s="2" t="s">
        <v>5889</v>
      </c>
      <c r="Z3321" s="2">
        <v>100</v>
      </c>
      <c r="AA3321" s="2" t="s">
        <v>12111</v>
      </c>
      <c r="AB3321" s="1"/>
      <c r="AC3321" s="1"/>
      <c r="AD3321" s="115" t="s">
        <v>18</v>
      </c>
      <c r="AE3321" s="1"/>
      <c r="AF3321" s="1"/>
      <c r="AJ3321" s="1">
        <f t="shared" si="239"/>
        <v>0</v>
      </c>
      <c r="AK3321" s="1">
        <f t="shared" si="247"/>
        <v>-0.47699999999999998</v>
      </c>
    </row>
    <row r="3322" spans="1:37" ht="63" customHeight="1">
      <c r="A3322" s="179" t="s">
        <v>8405</v>
      </c>
      <c r="B3322" s="179" t="s">
        <v>19</v>
      </c>
      <c r="C3322" s="179"/>
      <c r="D3322" s="169">
        <v>42628</v>
      </c>
      <c r="E3322" s="281">
        <v>42628.375</v>
      </c>
      <c r="F3322" s="169">
        <v>42628</v>
      </c>
      <c r="G3322" s="281">
        <v>42628.666666666664</v>
      </c>
      <c r="H3322" s="193">
        <f t="shared" si="248"/>
        <v>0.29166666666424135</v>
      </c>
      <c r="I3322" s="179">
        <v>1</v>
      </c>
      <c r="J3322" s="115"/>
      <c r="K3322" s="115"/>
      <c r="L3322" s="115" t="s">
        <v>12</v>
      </c>
      <c r="M3322" s="179" t="s">
        <v>439</v>
      </c>
      <c r="N3322" s="179">
        <v>0.4</v>
      </c>
      <c r="O3322" s="179" t="s">
        <v>2</v>
      </c>
      <c r="P3322" s="179" t="s">
        <v>8675</v>
      </c>
      <c r="Q3322" s="115" t="s">
        <v>8676</v>
      </c>
      <c r="R3322" s="170">
        <v>0.10199999999999999</v>
      </c>
      <c r="S3322" s="279"/>
      <c r="T3322" s="170">
        <f t="shared" si="249"/>
        <v>0.10199999999999999</v>
      </c>
      <c r="U3322" s="1"/>
      <c r="W3322" s="2" t="s">
        <v>12269</v>
      </c>
      <c r="X3322" s="1"/>
      <c r="Y3322" s="2" t="s">
        <v>5889</v>
      </c>
      <c r="Z3322" s="2">
        <v>100</v>
      </c>
      <c r="AA3322" s="2" t="s">
        <v>12111</v>
      </c>
      <c r="AB3322" s="1"/>
      <c r="AC3322" s="1"/>
      <c r="AD3322" s="115" t="s">
        <v>18</v>
      </c>
      <c r="AE3322" s="1"/>
      <c r="AF3322" s="1"/>
      <c r="AJ3322" s="1">
        <f t="shared" si="239"/>
        <v>0</v>
      </c>
      <c r="AK3322" s="1">
        <f t="shared" si="247"/>
        <v>-0.10199999999999999</v>
      </c>
    </row>
    <row r="3323" spans="1:37" ht="110.25" customHeight="1">
      <c r="A3323" s="179" t="s">
        <v>8405</v>
      </c>
      <c r="B3323" s="179" t="s">
        <v>19</v>
      </c>
      <c r="C3323" s="179"/>
      <c r="D3323" s="169">
        <v>42628</v>
      </c>
      <c r="E3323" s="281">
        <v>42628.333333333336</v>
      </c>
      <c r="F3323" s="169">
        <v>42628</v>
      </c>
      <c r="G3323" s="281">
        <v>42628.458333333336</v>
      </c>
      <c r="H3323" s="193">
        <f t="shared" si="248"/>
        <v>0.125</v>
      </c>
      <c r="I3323" s="179">
        <v>1</v>
      </c>
      <c r="J3323" s="115"/>
      <c r="K3323" s="115"/>
      <c r="L3323" s="115" t="s">
        <v>12</v>
      </c>
      <c r="M3323" s="179" t="s">
        <v>439</v>
      </c>
      <c r="N3323" s="179">
        <v>0.4</v>
      </c>
      <c r="O3323" s="179" t="s">
        <v>2</v>
      </c>
      <c r="P3323" s="179" t="s">
        <v>8677</v>
      </c>
      <c r="Q3323" s="115" t="s">
        <v>8678</v>
      </c>
      <c r="R3323" s="170">
        <v>0.185</v>
      </c>
      <c r="S3323" s="170"/>
      <c r="T3323" s="170">
        <f t="shared" si="249"/>
        <v>0.185</v>
      </c>
      <c r="U3323" s="1"/>
      <c r="W3323" s="2" t="s">
        <v>12241</v>
      </c>
      <c r="X3323" s="1"/>
      <c r="Y3323" s="2" t="s">
        <v>5978</v>
      </c>
      <c r="Z3323" s="2">
        <v>100</v>
      </c>
      <c r="AA3323" s="2" t="s">
        <v>5898</v>
      </c>
      <c r="AB3323" s="1"/>
      <c r="AC3323" s="1"/>
      <c r="AD3323" s="115" t="s">
        <v>18</v>
      </c>
      <c r="AE3323" s="1"/>
      <c r="AF3323" s="1"/>
      <c r="AJ3323" s="1">
        <f t="shared" si="239"/>
        <v>0</v>
      </c>
      <c r="AK3323" s="1">
        <f t="shared" si="247"/>
        <v>-0.185</v>
      </c>
    </row>
    <row r="3324" spans="1:37" ht="63" customHeight="1">
      <c r="A3324" s="179" t="s">
        <v>8405</v>
      </c>
      <c r="B3324" s="179" t="s">
        <v>19</v>
      </c>
      <c r="C3324" s="179"/>
      <c r="D3324" s="169">
        <v>42628</v>
      </c>
      <c r="E3324" s="281">
        <v>42628.708333333336</v>
      </c>
      <c r="F3324" s="169">
        <v>42628</v>
      </c>
      <c r="G3324" s="281">
        <v>42628.75</v>
      </c>
      <c r="H3324" s="193">
        <f t="shared" si="248"/>
        <v>4.1666666664241347E-2</v>
      </c>
      <c r="I3324" s="179">
        <v>1</v>
      </c>
      <c r="J3324" s="115"/>
      <c r="K3324" s="115"/>
      <c r="L3324" s="115" t="s">
        <v>12</v>
      </c>
      <c r="M3324" s="179" t="s">
        <v>439</v>
      </c>
      <c r="N3324" s="179">
        <v>0.4</v>
      </c>
      <c r="O3324" s="179" t="s">
        <v>2</v>
      </c>
      <c r="P3324" s="179" t="s">
        <v>8679</v>
      </c>
      <c r="Q3324" s="115" t="s">
        <v>1109</v>
      </c>
      <c r="R3324" s="170">
        <v>6.3E-2</v>
      </c>
      <c r="S3324" s="170"/>
      <c r="T3324" s="170">
        <f t="shared" si="249"/>
        <v>6.3E-2</v>
      </c>
      <c r="U3324" s="1"/>
      <c r="W3324" s="2" t="s">
        <v>12270</v>
      </c>
      <c r="X3324" s="1"/>
      <c r="Y3324" s="2" t="s">
        <v>5892</v>
      </c>
      <c r="Z3324" s="2">
        <v>100</v>
      </c>
      <c r="AA3324" s="2" t="s">
        <v>5931</v>
      </c>
      <c r="AB3324" s="1"/>
      <c r="AC3324" s="1"/>
      <c r="AD3324" s="115" t="s">
        <v>18</v>
      </c>
      <c r="AE3324" s="1"/>
      <c r="AF3324" s="1"/>
      <c r="AJ3324" s="1">
        <f t="shared" ref="AJ3324:AJ3387" si="250">T3324-S3324-R3324</f>
        <v>0</v>
      </c>
      <c r="AK3324" s="1">
        <f t="shared" si="247"/>
        <v>-6.3E-2</v>
      </c>
    </row>
    <row r="3325" spans="1:37" ht="189" customHeight="1">
      <c r="A3325" s="179" t="s">
        <v>8405</v>
      </c>
      <c r="B3325" s="179" t="s">
        <v>19</v>
      </c>
      <c r="C3325" s="179"/>
      <c r="D3325" s="169">
        <v>42629</v>
      </c>
      <c r="E3325" s="281">
        <v>42629.333333333336</v>
      </c>
      <c r="F3325" s="169">
        <v>42629</v>
      </c>
      <c r="G3325" s="281">
        <v>42629.416666666664</v>
      </c>
      <c r="H3325" s="193">
        <f t="shared" si="248"/>
        <v>8.3333333328482695E-2</v>
      </c>
      <c r="I3325" s="179">
        <v>1</v>
      </c>
      <c r="J3325" s="115"/>
      <c r="K3325" s="115"/>
      <c r="L3325" s="115" t="s">
        <v>4</v>
      </c>
      <c r="M3325" s="179" t="s">
        <v>8265</v>
      </c>
      <c r="N3325" s="179">
        <v>0.4</v>
      </c>
      <c r="O3325" s="179" t="s">
        <v>8</v>
      </c>
      <c r="P3325" s="179" t="s">
        <v>8680</v>
      </c>
      <c r="Q3325" s="115" t="s">
        <v>8681</v>
      </c>
      <c r="R3325" s="170">
        <v>5.8999999999999997E-2</v>
      </c>
      <c r="S3325" s="170"/>
      <c r="T3325" s="170">
        <f t="shared" si="249"/>
        <v>5.8999999999999997E-2</v>
      </c>
      <c r="U3325" s="2" t="s">
        <v>8</v>
      </c>
      <c r="W3325" s="2" t="s">
        <v>5897</v>
      </c>
      <c r="X3325" s="1"/>
      <c r="Y3325" s="2" t="s">
        <v>5903</v>
      </c>
      <c r="Z3325" s="2">
        <v>100</v>
      </c>
      <c r="AA3325" s="2" t="s">
        <v>12189</v>
      </c>
      <c r="AB3325" s="1"/>
      <c r="AC3325" s="1"/>
      <c r="AD3325" s="115" t="s">
        <v>18</v>
      </c>
      <c r="AE3325" s="1"/>
      <c r="AF3325" s="1"/>
      <c r="AJ3325" s="1">
        <f t="shared" si="250"/>
        <v>0</v>
      </c>
      <c r="AK3325" s="1">
        <f t="shared" si="247"/>
        <v>-5.8999999999999997E-2</v>
      </c>
    </row>
    <row r="3326" spans="1:37" ht="78.75" customHeight="1">
      <c r="A3326" s="179" t="s">
        <v>8405</v>
      </c>
      <c r="B3326" s="179" t="s">
        <v>19</v>
      </c>
      <c r="C3326" s="179"/>
      <c r="D3326" s="169">
        <v>42631</v>
      </c>
      <c r="E3326" s="281">
        <v>42631.368750000001</v>
      </c>
      <c r="F3326" s="169">
        <v>42631</v>
      </c>
      <c r="G3326" s="281">
        <v>42631.4</v>
      </c>
      <c r="H3326" s="193">
        <f t="shared" si="248"/>
        <v>3.125E-2</v>
      </c>
      <c r="I3326" s="179">
        <v>1</v>
      </c>
      <c r="J3326" s="115"/>
      <c r="K3326" s="115"/>
      <c r="L3326" s="179" t="s">
        <v>17</v>
      </c>
      <c r="M3326" s="179" t="s">
        <v>57</v>
      </c>
      <c r="N3326" s="179" t="s">
        <v>3</v>
      </c>
      <c r="O3326" s="179" t="s">
        <v>57</v>
      </c>
      <c r="P3326" s="179" t="s">
        <v>8682</v>
      </c>
      <c r="Q3326" s="115" t="s">
        <v>8683</v>
      </c>
      <c r="R3326" s="170"/>
      <c r="S3326" s="170">
        <v>11.538</v>
      </c>
      <c r="T3326" s="170">
        <f t="shared" si="249"/>
        <v>11.538</v>
      </c>
      <c r="U3326" s="2" t="s">
        <v>57</v>
      </c>
      <c r="X3326" s="1"/>
      <c r="AB3326" s="1"/>
      <c r="AC3326" s="1"/>
      <c r="AD3326" s="115" t="s">
        <v>38</v>
      </c>
      <c r="AE3326" s="1"/>
      <c r="AF3326" s="1"/>
      <c r="AJ3326" s="1">
        <f t="shared" si="250"/>
        <v>0</v>
      </c>
      <c r="AK3326" s="1">
        <f t="shared" si="247"/>
        <v>-11.538</v>
      </c>
    </row>
    <row r="3327" spans="1:37" ht="173.25" customHeight="1">
      <c r="A3327" s="179" t="s">
        <v>8405</v>
      </c>
      <c r="B3327" s="179" t="s">
        <v>19</v>
      </c>
      <c r="C3327" s="179"/>
      <c r="D3327" s="169">
        <v>42631</v>
      </c>
      <c r="E3327" s="281">
        <v>42631.368750000001</v>
      </c>
      <c r="F3327" s="169">
        <v>42631</v>
      </c>
      <c r="G3327" s="281">
        <v>42631.452777777777</v>
      </c>
      <c r="H3327" s="193">
        <f t="shared" si="248"/>
        <v>8.4027777775190771E-2</v>
      </c>
      <c r="I3327" s="179">
        <v>1</v>
      </c>
      <c r="J3327" s="115"/>
      <c r="K3327" s="115"/>
      <c r="L3327" s="179" t="s">
        <v>17</v>
      </c>
      <c r="M3327" s="179" t="s">
        <v>57</v>
      </c>
      <c r="N3327" s="179" t="s">
        <v>3</v>
      </c>
      <c r="O3327" s="179" t="s">
        <v>57</v>
      </c>
      <c r="P3327" s="179" t="s">
        <v>8684</v>
      </c>
      <c r="Q3327" s="115" t="s">
        <v>8683</v>
      </c>
      <c r="R3327" s="170"/>
      <c r="S3327" s="170">
        <v>8.2949999999999999</v>
      </c>
      <c r="T3327" s="170">
        <f t="shared" si="249"/>
        <v>8.2949999999999999</v>
      </c>
      <c r="U3327" s="2" t="s">
        <v>57</v>
      </c>
      <c r="X3327" s="1"/>
      <c r="AB3327" s="1"/>
      <c r="AC3327" s="1"/>
      <c r="AD3327" s="115" t="s">
        <v>38</v>
      </c>
      <c r="AE3327" s="1"/>
      <c r="AF3327" s="1"/>
      <c r="AJ3327" s="1">
        <f t="shared" si="250"/>
        <v>0</v>
      </c>
      <c r="AK3327" s="1">
        <f t="shared" si="247"/>
        <v>-8.2949999999999999</v>
      </c>
    </row>
    <row r="3328" spans="1:37" ht="236.25" customHeight="1">
      <c r="A3328" s="179" t="s">
        <v>8405</v>
      </c>
      <c r="B3328" s="179" t="s">
        <v>19</v>
      </c>
      <c r="C3328" s="179"/>
      <c r="D3328" s="169">
        <v>42631</v>
      </c>
      <c r="E3328" s="281">
        <v>42631.415277777778</v>
      </c>
      <c r="F3328" s="169">
        <v>42631</v>
      </c>
      <c r="G3328" s="281">
        <v>42631.4375</v>
      </c>
      <c r="H3328" s="193">
        <f t="shared" si="248"/>
        <v>2.2222222221898846E-2</v>
      </c>
      <c r="I3328" s="179">
        <v>1</v>
      </c>
      <c r="J3328" s="115"/>
      <c r="K3328" s="115"/>
      <c r="L3328" s="179" t="s">
        <v>17</v>
      </c>
      <c r="M3328" s="179" t="s">
        <v>57</v>
      </c>
      <c r="N3328" s="179" t="s">
        <v>3</v>
      </c>
      <c r="O3328" s="179" t="s">
        <v>57</v>
      </c>
      <c r="P3328" s="179" t="s">
        <v>8682</v>
      </c>
      <c r="Q3328" s="115" t="s">
        <v>8683</v>
      </c>
      <c r="R3328" s="170"/>
      <c r="S3328" s="170">
        <v>8.2050000000000001</v>
      </c>
      <c r="T3328" s="170">
        <f t="shared" si="249"/>
        <v>8.2050000000000001</v>
      </c>
      <c r="U3328" s="2" t="s">
        <v>57</v>
      </c>
      <c r="X3328" s="1"/>
      <c r="AB3328" s="1"/>
      <c r="AC3328" s="1"/>
      <c r="AD3328" s="115" t="s">
        <v>38</v>
      </c>
      <c r="AE3328" s="1"/>
      <c r="AF3328" s="1"/>
      <c r="AJ3328" s="1">
        <f t="shared" si="250"/>
        <v>0</v>
      </c>
      <c r="AK3328" s="1">
        <f t="shared" si="247"/>
        <v>-8.2050000000000001</v>
      </c>
    </row>
    <row r="3329" spans="1:37" ht="63" customHeight="1">
      <c r="A3329" s="179" t="s">
        <v>8405</v>
      </c>
      <c r="B3329" s="179" t="s">
        <v>19</v>
      </c>
      <c r="C3329" s="179"/>
      <c r="D3329" s="169">
        <v>42631</v>
      </c>
      <c r="E3329" s="281">
        <v>42631.504861111112</v>
      </c>
      <c r="F3329" s="169">
        <v>42631</v>
      </c>
      <c r="G3329" s="281">
        <v>42631.536111111112</v>
      </c>
      <c r="H3329" s="193">
        <f t="shared" si="248"/>
        <v>3.125E-2</v>
      </c>
      <c r="I3329" s="179">
        <v>1</v>
      </c>
      <c r="J3329" s="115"/>
      <c r="K3329" s="115"/>
      <c r="L3329" s="179" t="s">
        <v>17</v>
      </c>
      <c r="M3329" s="179" t="s">
        <v>57</v>
      </c>
      <c r="N3329" s="179" t="s">
        <v>3</v>
      </c>
      <c r="O3329" s="179" t="s">
        <v>57</v>
      </c>
      <c r="P3329" s="179" t="s">
        <v>8682</v>
      </c>
      <c r="Q3329" s="115" t="s">
        <v>8685</v>
      </c>
      <c r="R3329" s="170"/>
      <c r="S3329" s="170">
        <v>11.538</v>
      </c>
      <c r="T3329" s="170">
        <f t="shared" si="249"/>
        <v>11.538</v>
      </c>
      <c r="U3329" s="2" t="s">
        <v>57</v>
      </c>
      <c r="X3329" s="1"/>
      <c r="AB3329" s="1"/>
      <c r="AC3329" s="1"/>
      <c r="AD3329" s="115" t="s">
        <v>38</v>
      </c>
      <c r="AE3329" s="1"/>
      <c r="AF3329" s="1"/>
      <c r="AJ3329" s="1">
        <f t="shared" si="250"/>
        <v>0</v>
      </c>
      <c r="AK3329" s="1">
        <f t="shared" si="247"/>
        <v>-11.538</v>
      </c>
    </row>
    <row r="3330" spans="1:37" ht="110.25" customHeight="1">
      <c r="A3330" s="179" t="s">
        <v>8405</v>
      </c>
      <c r="B3330" s="179" t="s">
        <v>19</v>
      </c>
      <c r="C3330" s="179"/>
      <c r="D3330" s="169">
        <v>42631</v>
      </c>
      <c r="E3330" s="281">
        <v>42631.504861111112</v>
      </c>
      <c r="F3330" s="169">
        <v>42631</v>
      </c>
      <c r="G3330" s="281">
        <v>42631.541666666664</v>
      </c>
      <c r="H3330" s="193">
        <f t="shared" si="248"/>
        <v>3.6805555551836733E-2</v>
      </c>
      <c r="I3330" s="179">
        <v>1</v>
      </c>
      <c r="J3330" s="115"/>
      <c r="K3330" s="115"/>
      <c r="L3330" s="179" t="s">
        <v>17</v>
      </c>
      <c r="M3330" s="179" t="s">
        <v>57</v>
      </c>
      <c r="N3330" s="179" t="s">
        <v>3</v>
      </c>
      <c r="O3330" s="179" t="s">
        <v>57</v>
      </c>
      <c r="P3330" s="179" t="s">
        <v>8684</v>
      </c>
      <c r="Q3330" s="115" t="s">
        <v>8685</v>
      </c>
      <c r="R3330" s="170"/>
      <c r="S3330" s="170">
        <v>3.633</v>
      </c>
      <c r="T3330" s="170">
        <f t="shared" si="249"/>
        <v>3.633</v>
      </c>
      <c r="U3330" s="2" t="s">
        <v>57</v>
      </c>
      <c r="X3330" s="1"/>
      <c r="AB3330" s="1"/>
      <c r="AC3330" s="1"/>
      <c r="AD3330" s="115" t="s">
        <v>38</v>
      </c>
      <c r="AE3330" s="1"/>
      <c r="AF3330" s="1"/>
      <c r="AJ3330" s="1">
        <f t="shared" si="250"/>
        <v>0</v>
      </c>
      <c r="AK3330" s="1">
        <f t="shared" si="247"/>
        <v>-3.633</v>
      </c>
    </row>
    <row r="3331" spans="1:37" ht="189" customHeight="1">
      <c r="A3331" s="179" t="s">
        <v>8405</v>
      </c>
      <c r="B3331" s="179" t="s">
        <v>19</v>
      </c>
      <c r="C3331" s="179"/>
      <c r="D3331" s="169">
        <v>42631</v>
      </c>
      <c r="E3331" s="281">
        <v>42631.559027777781</v>
      </c>
      <c r="F3331" s="169">
        <v>42631</v>
      </c>
      <c r="G3331" s="281">
        <v>42631.586805555555</v>
      </c>
      <c r="H3331" s="193">
        <f t="shared" si="248"/>
        <v>2.7777777773735579E-2</v>
      </c>
      <c r="I3331" s="179">
        <v>1</v>
      </c>
      <c r="J3331" s="115"/>
      <c r="K3331" s="115"/>
      <c r="L3331" s="179" t="s">
        <v>17</v>
      </c>
      <c r="M3331" s="179" t="s">
        <v>57</v>
      </c>
      <c r="N3331" s="179" t="s">
        <v>3</v>
      </c>
      <c r="O3331" s="179" t="s">
        <v>57</v>
      </c>
      <c r="P3331" s="179" t="s">
        <v>8682</v>
      </c>
      <c r="Q3331" s="115" t="s">
        <v>8683</v>
      </c>
      <c r="R3331" s="170"/>
      <c r="S3331" s="170">
        <v>10.256</v>
      </c>
      <c r="T3331" s="170">
        <f t="shared" si="249"/>
        <v>10.256</v>
      </c>
      <c r="U3331" s="2" t="s">
        <v>57</v>
      </c>
      <c r="X3331" s="1"/>
      <c r="AB3331" s="1"/>
      <c r="AC3331" s="1"/>
      <c r="AD3331" s="115" t="s">
        <v>38</v>
      </c>
      <c r="AE3331" s="1"/>
      <c r="AF3331" s="1"/>
      <c r="AJ3331" s="1">
        <f t="shared" si="250"/>
        <v>0</v>
      </c>
      <c r="AK3331" s="1">
        <f t="shared" si="247"/>
        <v>-10.256</v>
      </c>
    </row>
    <row r="3332" spans="1:37" ht="141.75" customHeight="1">
      <c r="A3332" s="179" t="s">
        <v>8405</v>
      </c>
      <c r="B3332" s="179" t="s">
        <v>19</v>
      </c>
      <c r="C3332" s="179"/>
      <c r="D3332" s="169">
        <v>42631</v>
      </c>
      <c r="E3332" s="281">
        <v>42631.559027777781</v>
      </c>
      <c r="F3332" s="169">
        <v>42631</v>
      </c>
      <c r="G3332" s="281">
        <v>42631.611111111109</v>
      </c>
      <c r="H3332" s="193">
        <f t="shared" si="248"/>
        <v>5.2083333328482695E-2</v>
      </c>
      <c r="I3332" s="179">
        <v>1</v>
      </c>
      <c r="J3332" s="115"/>
      <c r="K3332" s="115"/>
      <c r="L3332" s="179" t="s">
        <v>17</v>
      </c>
      <c r="M3332" s="179" t="s">
        <v>57</v>
      </c>
      <c r="N3332" s="179" t="s">
        <v>3</v>
      </c>
      <c r="O3332" s="179" t="s">
        <v>57</v>
      </c>
      <c r="P3332" s="179" t="s">
        <v>8684</v>
      </c>
      <c r="Q3332" s="115" t="s">
        <v>8683</v>
      </c>
      <c r="R3332" s="170"/>
      <c r="S3332" s="170">
        <v>5.141</v>
      </c>
      <c r="T3332" s="170">
        <f t="shared" si="249"/>
        <v>5.141</v>
      </c>
      <c r="U3332" s="2" t="s">
        <v>57</v>
      </c>
      <c r="X3332" s="1"/>
      <c r="AB3332" s="1"/>
      <c r="AC3332" s="1"/>
      <c r="AD3332" s="115" t="s">
        <v>38</v>
      </c>
      <c r="AE3332" s="1"/>
      <c r="AF3332" s="1"/>
      <c r="AJ3332" s="1">
        <f t="shared" si="250"/>
        <v>0</v>
      </c>
      <c r="AK3332" s="1">
        <f t="shared" si="247"/>
        <v>-5.141</v>
      </c>
    </row>
    <row r="3333" spans="1:37" ht="47.25" customHeight="1">
      <c r="A3333" s="179" t="s">
        <v>8405</v>
      </c>
      <c r="B3333" s="179" t="s">
        <v>19</v>
      </c>
      <c r="C3333" s="179"/>
      <c r="D3333" s="169">
        <v>42632</v>
      </c>
      <c r="E3333" s="281">
        <v>42632.333333333336</v>
      </c>
      <c r="F3333" s="169">
        <v>42632</v>
      </c>
      <c r="G3333" s="281">
        <v>42632.583333333336</v>
      </c>
      <c r="H3333" s="193">
        <f t="shared" si="248"/>
        <v>0.25</v>
      </c>
      <c r="I3333" s="179">
        <v>1</v>
      </c>
      <c r="J3333" s="115"/>
      <c r="K3333" s="115"/>
      <c r="L3333" s="115" t="s">
        <v>12</v>
      </c>
      <c r="M3333" s="179" t="s">
        <v>561</v>
      </c>
      <c r="N3333" s="179">
        <v>0.4</v>
      </c>
      <c r="O3333" s="179" t="s">
        <v>2</v>
      </c>
      <c r="P3333" s="179" t="s">
        <v>8686</v>
      </c>
      <c r="Q3333" s="115" t="s">
        <v>8687</v>
      </c>
      <c r="R3333" s="170">
        <v>0.33800000000000002</v>
      </c>
      <c r="S3333" s="170"/>
      <c r="T3333" s="170">
        <f t="shared" si="249"/>
        <v>0.33800000000000002</v>
      </c>
      <c r="U3333" s="1"/>
      <c r="W3333" s="2" t="s">
        <v>12161</v>
      </c>
      <c r="X3333" s="1"/>
      <c r="Y3333" s="2" t="s">
        <v>5889</v>
      </c>
      <c r="Z3333" s="2">
        <v>100</v>
      </c>
      <c r="AA3333" s="2" t="s">
        <v>12189</v>
      </c>
      <c r="AB3333" s="1"/>
      <c r="AC3333" s="1"/>
      <c r="AD3333" s="115" t="s">
        <v>18</v>
      </c>
      <c r="AE3333" s="1"/>
      <c r="AF3333" s="1"/>
      <c r="AJ3333" s="1">
        <f t="shared" si="250"/>
        <v>0</v>
      </c>
      <c r="AK3333" s="1">
        <f t="shared" si="247"/>
        <v>-0.33800000000000002</v>
      </c>
    </row>
    <row r="3334" spans="1:37" ht="63" customHeight="1">
      <c r="A3334" s="179" t="s">
        <v>8405</v>
      </c>
      <c r="B3334" s="179" t="s">
        <v>19</v>
      </c>
      <c r="C3334" s="179"/>
      <c r="D3334" s="169">
        <v>42634</v>
      </c>
      <c r="E3334" s="281">
        <v>42634.458333333336</v>
      </c>
      <c r="F3334" s="169">
        <v>42634</v>
      </c>
      <c r="G3334" s="281">
        <v>42634.625</v>
      </c>
      <c r="H3334" s="193">
        <f t="shared" si="248"/>
        <v>0.16666666666424135</v>
      </c>
      <c r="I3334" s="179">
        <v>1</v>
      </c>
      <c r="J3334" s="115"/>
      <c r="K3334" s="115"/>
      <c r="L3334" s="115" t="s">
        <v>12</v>
      </c>
      <c r="M3334" s="179" t="s">
        <v>439</v>
      </c>
      <c r="N3334" s="179">
        <v>0.4</v>
      </c>
      <c r="O3334" s="179" t="s">
        <v>2</v>
      </c>
      <c r="P3334" s="179" t="s">
        <v>12271</v>
      </c>
      <c r="Q3334" s="115" t="s">
        <v>12272</v>
      </c>
      <c r="R3334" s="170">
        <v>0.1</v>
      </c>
      <c r="S3334" s="170"/>
      <c r="T3334" s="170">
        <f t="shared" si="249"/>
        <v>0.1</v>
      </c>
      <c r="U3334" s="1"/>
      <c r="X3334" s="1"/>
      <c r="Y3334" s="2" t="s">
        <v>5902</v>
      </c>
      <c r="Z3334" s="2">
        <v>100</v>
      </c>
      <c r="AA3334" s="2" t="s">
        <v>12189</v>
      </c>
      <c r="AB3334" s="1"/>
      <c r="AC3334" s="1"/>
      <c r="AD3334" s="115" t="s">
        <v>18</v>
      </c>
      <c r="AE3334" s="1"/>
      <c r="AF3334" s="1"/>
      <c r="AJ3334" s="1">
        <f t="shared" si="250"/>
        <v>0</v>
      </c>
      <c r="AK3334" s="1">
        <f t="shared" si="247"/>
        <v>-0.1</v>
      </c>
    </row>
    <row r="3335" spans="1:37" ht="110.25" customHeight="1">
      <c r="A3335" s="179" t="s">
        <v>8405</v>
      </c>
      <c r="B3335" s="179" t="s">
        <v>19</v>
      </c>
      <c r="C3335" s="179"/>
      <c r="D3335" s="169">
        <v>42635</v>
      </c>
      <c r="E3335" s="281">
        <v>42635.333333333336</v>
      </c>
      <c r="F3335" s="169">
        <v>42635</v>
      </c>
      <c r="G3335" s="281">
        <v>42635.458333333336</v>
      </c>
      <c r="H3335" s="193">
        <f t="shared" si="248"/>
        <v>0.125</v>
      </c>
      <c r="I3335" s="179">
        <v>1</v>
      </c>
      <c r="J3335" s="115"/>
      <c r="K3335" s="115"/>
      <c r="L3335" s="115" t="s">
        <v>12</v>
      </c>
      <c r="M3335" s="179" t="s">
        <v>561</v>
      </c>
      <c r="N3335" s="179">
        <v>0.4</v>
      </c>
      <c r="O3335" s="179" t="s">
        <v>2</v>
      </c>
      <c r="P3335" s="179" t="s">
        <v>12273</v>
      </c>
      <c r="Q3335" s="115" t="s">
        <v>12274</v>
      </c>
      <c r="R3335" s="170">
        <v>0.122</v>
      </c>
      <c r="S3335" s="170"/>
      <c r="T3335" s="170">
        <f t="shared" si="249"/>
        <v>0.122</v>
      </c>
      <c r="U3335" s="1"/>
      <c r="X3335" s="1"/>
      <c r="Y3335" s="2" t="s">
        <v>5892</v>
      </c>
      <c r="Z3335" s="2">
        <v>100</v>
      </c>
      <c r="AA3335" s="2" t="s">
        <v>5931</v>
      </c>
      <c r="AB3335" s="1"/>
      <c r="AC3335" s="1"/>
      <c r="AD3335" s="115" t="s">
        <v>18</v>
      </c>
      <c r="AE3335" s="1"/>
      <c r="AF3335" s="1"/>
      <c r="AJ3335" s="1">
        <f t="shared" si="250"/>
        <v>0</v>
      </c>
      <c r="AK3335" s="1">
        <f t="shared" si="247"/>
        <v>-0.122</v>
      </c>
    </row>
    <row r="3336" spans="1:37" ht="189" customHeight="1">
      <c r="A3336" s="179" t="s">
        <v>8405</v>
      </c>
      <c r="B3336" s="179" t="s">
        <v>19</v>
      </c>
      <c r="C3336" s="179"/>
      <c r="D3336" s="169">
        <v>42635</v>
      </c>
      <c r="E3336" s="281">
        <v>42635.583333333336</v>
      </c>
      <c r="F3336" s="169">
        <v>42635</v>
      </c>
      <c r="G3336" s="281">
        <v>42635.625</v>
      </c>
      <c r="H3336" s="193">
        <f t="shared" si="248"/>
        <v>4.1666666664241347E-2</v>
      </c>
      <c r="I3336" s="179">
        <v>1</v>
      </c>
      <c r="J3336" s="115"/>
      <c r="K3336" s="115"/>
      <c r="L3336" s="115" t="s">
        <v>12</v>
      </c>
      <c r="M3336" s="179" t="s">
        <v>439</v>
      </c>
      <c r="N3336" s="179">
        <v>0.4</v>
      </c>
      <c r="O3336" s="179" t="s">
        <v>2</v>
      </c>
      <c r="P3336" s="179" t="s">
        <v>12275</v>
      </c>
      <c r="Q3336" s="115" t="s">
        <v>12276</v>
      </c>
      <c r="R3336" s="170"/>
      <c r="S3336" s="170"/>
      <c r="T3336" s="170"/>
      <c r="U3336" s="2" t="s">
        <v>46</v>
      </c>
      <c r="W3336" s="2" t="s">
        <v>12277</v>
      </c>
      <c r="X3336" s="1"/>
      <c r="Y3336" s="2" t="s">
        <v>5892</v>
      </c>
      <c r="Z3336" s="2">
        <v>100</v>
      </c>
      <c r="AA3336" s="2" t="s">
        <v>5931</v>
      </c>
      <c r="AB3336" s="1"/>
      <c r="AC3336" s="1"/>
      <c r="AD3336" s="115" t="s">
        <v>18</v>
      </c>
      <c r="AE3336" s="1"/>
      <c r="AF3336" s="1"/>
      <c r="AJ3336" s="1">
        <f t="shared" si="250"/>
        <v>0</v>
      </c>
      <c r="AK3336" s="1">
        <f t="shared" si="247"/>
        <v>0</v>
      </c>
    </row>
    <row r="3337" spans="1:37" ht="31.5" customHeight="1">
      <c r="A3337" s="179" t="s">
        <v>8405</v>
      </c>
      <c r="B3337" s="179" t="s">
        <v>19</v>
      </c>
      <c r="C3337" s="179"/>
      <c r="D3337" s="169">
        <v>42638</v>
      </c>
      <c r="E3337" s="281">
        <v>42638.395833333336</v>
      </c>
      <c r="F3337" s="169">
        <v>42638</v>
      </c>
      <c r="G3337" s="281">
        <v>42638.458333333336</v>
      </c>
      <c r="H3337" s="193">
        <f t="shared" si="248"/>
        <v>6.25E-2</v>
      </c>
      <c r="I3337" s="179">
        <v>1</v>
      </c>
      <c r="J3337" s="115"/>
      <c r="K3337" s="115"/>
      <c r="L3337" s="115" t="s">
        <v>12</v>
      </c>
      <c r="M3337" s="179" t="s">
        <v>561</v>
      </c>
      <c r="N3337" s="179">
        <v>0.4</v>
      </c>
      <c r="O3337" s="179" t="s">
        <v>2</v>
      </c>
      <c r="P3337" s="179" t="s">
        <v>12278</v>
      </c>
      <c r="Q3337" s="115" t="s">
        <v>12279</v>
      </c>
      <c r="R3337" s="170"/>
      <c r="S3337" s="170"/>
      <c r="T3337" s="170"/>
      <c r="U3337" s="1"/>
      <c r="W3337" s="2" t="s">
        <v>6016</v>
      </c>
      <c r="X3337" s="1"/>
      <c r="Y3337" s="2" t="s">
        <v>5903</v>
      </c>
      <c r="Z3337" s="2">
        <v>100</v>
      </c>
      <c r="AA3337" s="2" t="s">
        <v>6013</v>
      </c>
      <c r="AB3337" s="1"/>
      <c r="AC3337" s="1"/>
      <c r="AD3337" s="115" t="s">
        <v>18</v>
      </c>
      <c r="AE3337" s="1"/>
      <c r="AF3337" s="1"/>
      <c r="AJ3337" s="1">
        <f t="shared" si="250"/>
        <v>0</v>
      </c>
      <c r="AK3337" s="1">
        <f t="shared" si="247"/>
        <v>0</v>
      </c>
    </row>
    <row r="3338" spans="1:37" ht="110.25" customHeight="1">
      <c r="A3338" s="179" t="s">
        <v>8405</v>
      </c>
      <c r="B3338" s="179" t="s">
        <v>19</v>
      </c>
      <c r="C3338" s="179"/>
      <c r="D3338" s="169">
        <v>42638</v>
      </c>
      <c r="E3338" s="281">
        <v>42638.333333333336</v>
      </c>
      <c r="F3338" s="169">
        <v>42638</v>
      </c>
      <c r="G3338" s="281">
        <v>42638.416666666664</v>
      </c>
      <c r="H3338" s="193">
        <f t="shared" si="248"/>
        <v>8.3333333328482695E-2</v>
      </c>
      <c r="I3338" s="179">
        <v>1</v>
      </c>
      <c r="J3338" s="115"/>
      <c r="K3338" s="115"/>
      <c r="L3338" s="115" t="s">
        <v>12</v>
      </c>
      <c r="M3338" s="179" t="s">
        <v>439</v>
      </c>
      <c r="N3338" s="179">
        <v>0.4</v>
      </c>
      <c r="O3338" s="179" t="s">
        <v>2</v>
      </c>
      <c r="P3338" s="179" t="s">
        <v>12280</v>
      </c>
      <c r="Q3338" s="115" t="s">
        <v>12281</v>
      </c>
      <c r="R3338" s="170"/>
      <c r="S3338" s="170"/>
      <c r="T3338" s="170"/>
      <c r="U3338" s="1"/>
      <c r="X3338" s="1"/>
      <c r="Y3338" s="2" t="s">
        <v>5889</v>
      </c>
      <c r="Z3338" s="2">
        <v>100</v>
      </c>
      <c r="AA3338" s="2" t="s">
        <v>12111</v>
      </c>
      <c r="AB3338" s="1"/>
      <c r="AC3338" s="1"/>
      <c r="AD3338" s="115" t="s">
        <v>18</v>
      </c>
      <c r="AE3338" s="1"/>
      <c r="AF3338" s="1"/>
      <c r="AJ3338" s="1">
        <f t="shared" si="250"/>
        <v>0</v>
      </c>
      <c r="AK3338" s="1">
        <f t="shared" si="247"/>
        <v>0</v>
      </c>
    </row>
    <row r="3339" spans="1:37" ht="126" customHeight="1">
      <c r="A3339" s="179" t="s">
        <v>8405</v>
      </c>
      <c r="B3339" s="179" t="s">
        <v>19</v>
      </c>
      <c r="C3339" s="179"/>
      <c r="D3339" s="169">
        <v>42639</v>
      </c>
      <c r="E3339" s="281">
        <v>42639.333333333336</v>
      </c>
      <c r="F3339" s="169">
        <v>42639</v>
      </c>
      <c r="G3339" s="281">
        <v>42639.385416666664</v>
      </c>
      <c r="H3339" s="193">
        <f t="shared" si="248"/>
        <v>5.2083333328482695E-2</v>
      </c>
      <c r="I3339" s="179">
        <v>1</v>
      </c>
      <c r="J3339" s="115"/>
      <c r="K3339" s="115"/>
      <c r="L3339" s="115" t="s">
        <v>12</v>
      </c>
      <c r="M3339" s="179" t="s">
        <v>439</v>
      </c>
      <c r="N3339" s="179">
        <v>0.4</v>
      </c>
      <c r="O3339" s="179" t="s">
        <v>2</v>
      </c>
      <c r="P3339" s="179" t="s">
        <v>12282</v>
      </c>
      <c r="Q3339" s="115" t="s">
        <v>8678</v>
      </c>
      <c r="R3339" s="170">
        <v>7.3999999999999996E-2</v>
      </c>
      <c r="S3339" s="170"/>
      <c r="T3339" s="170">
        <f>R3339+S3339</f>
        <v>7.3999999999999996E-2</v>
      </c>
      <c r="U3339" s="2" t="s">
        <v>46</v>
      </c>
      <c r="W3339" s="2" t="s">
        <v>12283</v>
      </c>
      <c r="X3339" s="1"/>
      <c r="Y3339" s="2" t="s">
        <v>5902</v>
      </c>
      <c r="Z3339" s="2">
        <v>100</v>
      </c>
      <c r="AA3339" s="2" t="s">
        <v>12189</v>
      </c>
      <c r="AB3339" s="1"/>
      <c r="AC3339" s="1"/>
      <c r="AD3339" s="115" t="s">
        <v>18</v>
      </c>
      <c r="AE3339" s="1"/>
      <c r="AF3339" s="1"/>
      <c r="AJ3339" s="1">
        <f t="shared" si="250"/>
        <v>0</v>
      </c>
      <c r="AK3339" s="1">
        <f t="shared" si="247"/>
        <v>-7.3999999999999996E-2</v>
      </c>
    </row>
    <row r="3340" spans="1:37" ht="63" customHeight="1">
      <c r="A3340" s="179" t="s">
        <v>8405</v>
      </c>
      <c r="B3340" s="179" t="s">
        <v>19</v>
      </c>
      <c r="C3340" s="179"/>
      <c r="D3340" s="169">
        <v>42640</v>
      </c>
      <c r="E3340" s="281">
        <v>42640.333333333336</v>
      </c>
      <c r="F3340" s="169">
        <v>42640</v>
      </c>
      <c r="G3340" s="281">
        <v>42640.458333333336</v>
      </c>
      <c r="H3340" s="193">
        <f t="shared" si="248"/>
        <v>0.125</v>
      </c>
      <c r="I3340" s="179">
        <v>1</v>
      </c>
      <c r="J3340" s="115"/>
      <c r="K3340" s="115"/>
      <c r="L3340" s="115" t="s">
        <v>12</v>
      </c>
      <c r="M3340" s="179" t="s">
        <v>439</v>
      </c>
      <c r="N3340" s="179">
        <v>0.4</v>
      </c>
      <c r="O3340" s="179" t="s">
        <v>2</v>
      </c>
      <c r="P3340" s="179" t="s">
        <v>12284</v>
      </c>
      <c r="Q3340" s="115" t="s">
        <v>12285</v>
      </c>
      <c r="R3340" s="170">
        <v>0.21299999999999999</v>
      </c>
      <c r="S3340" s="170"/>
      <c r="T3340" s="170">
        <f>R3340+S3340</f>
        <v>0.21299999999999999</v>
      </c>
      <c r="U3340" s="2" t="s">
        <v>46</v>
      </c>
      <c r="W3340" s="2" t="s">
        <v>12237</v>
      </c>
      <c r="X3340" s="1"/>
      <c r="Y3340" s="2" t="s">
        <v>5892</v>
      </c>
      <c r="Z3340" s="2">
        <v>100</v>
      </c>
      <c r="AA3340" s="2" t="s">
        <v>5931</v>
      </c>
      <c r="AB3340" s="1"/>
      <c r="AC3340" s="1"/>
      <c r="AD3340" s="115" t="s">
        <v>18</v>
      </c>
      <c r="AE3340" s="1"/>
      <c r="AF3340" s="1"/>
      <c r="AJ3340" s="1">
        <f t="shared" si="250"/>
        <v>0</v>
      </c>
      <c r="AK3340" s="1">
        <f t="shared" si="247"/>
        <v>-0.21299999999999999</v>
      </c>
    </row>
    <row r="3341" spans="1:37" ht="47.25" customHeight="1">
      <c r="A3341" s="179" t="s">
        <v>8405</v>
      </c>
      <c r="B3341" s="179" t="s">
        <v>19</v>
      </c>
      <c r="C3341" s="179"/>
      <c r="D3341" s="169">
        <v>42640</v>
      </c>
      <c r="E3341" s="281">
        <v>42640.541666666664</v>
      </c>
      <c r="F3341" s="169">
        <v>42640</v>
      </c>
      <c r="G3341" s="281">
        <v>42640.666666666664</v>
      </c>
      <c r="H3341" s="193">
        <f t="shared" si="248"/>
        <v>0.125</v>
      </c>
      <c r="I3341" s="179">
        <v>2</v>
      </c>
      <c r="J3341" s="115"/>
      <c r="K3341" s="115"/>
      <c r="L3341" s="115" t="s">
        <v>4</v>
      </c>
      <c r="M3341" s="179" t="s">
        <v>8265</v>
      </c>
      <c r="N3341" s="179">
        <v>0.4</v>
      </c>
      <c r="O3341" s="179" t="s">
        <v>49</v>
      </c>
      <c r="P3341" s="179" t="s">
        <v>12286</v>
      </c>
      <c r="Q3341" s="115" t="s">
        <v>12287</v>
      </c>
      <c r="R3341" s="170">
        <v>0.28799999999999998</v>
      </c>
      <c r="S3341" s="170"/>
      <c r="T3341" s="170">
        <f>R3341+S3341</f>
        <v>0.28799999999999998</v>
      </c>
      <c r="U3341" s="2" t="s">
        <v>49</v>
      </c>
      <c r="W3341" s="2" t="s">
        <v>12288</v>
      </c>
      <c r="X3341" s="1"/>
      <c r="Y3341" s="2" t="s">
        <v>5902</v>
      </c>
      <c r="Z3341" s="2">
        <v>100</v>
      </c>
      <c r="AA3341" s="2" t="s">
        <v>12111</v>
      </c>
      <c r="AB3341" s="1"/>
      <c r="AC3341" s="1"/>
      <c r="AD3341" s="115" t="s">
        <v>18</v>
      </c>
      <c r="AE3341" s="1"/>
      <c r="AF3341" s="1"/>
      <c r="AJ3341" s="1">
        <f t="shared" si="250"/>
        <v>0</v>
      </c>
      <c r="AK3341" s="1">
        <f t="shared" si="247"/>
        <v>-0.28799999999999998</v>
      </c>
    </row>
    <row r="3342" spans="1:37" ht="94.5" customHeight="1">
      <c r="A3342" s="179" t="s">
        <v>8405</v>
      </c>
      <c r="B3342" s="179" t="s">
        <v>19</v>
      </c>
      <c r="C3342" s="179"/>
      <c r="D3342" s="169">
        <v>42640</v>
      </c>
      <c r="E3342" s="281">
        <v>42640.604166666664</v>
      </c>
      <c r="F3342" s="169">
        <v>42640</v>
      </c>
      <c r="G3342" s="281">
        <v>42640.666666666664</v>
      </c>
      <c r="H3342" s="193">
        <f t="shared" si="248"/>
        <v>6.25E-2</v>
      </c>
      <c r="I3342" s="179">
        <v>2</v>
      </c>
      <c r="J3342" s="115"/>
      <c r="K3342" s="115"/>
      <c r="L3342" s="115" t="s">
        <v>4</v>
      </c>
      <c r="M3342" s="179" t="s">
        <v>8265</v>
      </c>
      <c r="N3342" s="179">
        <v>0.4</v>
      </c>
      <c r="O3342" s="179" t="s">
        <v>49</v>
      </c>
      <c r="P3342" s="179" t="s">
        <v>12289</v>
      </c>
      <c r="Q3342" s="115" t="s">
        <v>12287</v>
      </c>
      <c r="R3342" s="170">
        <v>0.253</v>
      </c>
      <c r="S3342" s="170"/>
      <c r="T3342" s="170">
        <f>R3342+S3342</f>
        <v>0.253</v>
      </c>
      <c r="U3342" s="2" t="s">
        <v>49</v>
      </c>
      <c r="W3342" s="2" t="s">
        <v>12288</v>
      </c>
      <c r="X3342" s="1"/>
      <c r="Y3342" s="2" t="s">
        <v>5902</v>
      </c>
      <c r="Z3342" s="2">
        <v>100</v>
      </c>
      <c r="AA3342" s="2" t="s">
        <v>12111</v>
      </c>
      <c r="AB3342" s="1"/>
      <c r="AC3342" s="1"/>
      <c r="AD3342" s="115" t="s">
        <v>18</v>
      </c>
      <c r="AE3342" s="1"/>
      <c r="AF3342" s="1"/>
      <c r="AJ3342" s="1">
        <f t="shared" si="250"/>
        <v>0</v>
      </c>
      <c r="AK3342" s="1">
        <f t="shared" si="247"/>
        <v>-0.253</v>
      </c>
    </row>
    <row r="3343" spans="1:37" ht="78.75" customHeight="1">
      <c r="A3343" s="179" t="s">
        <v>8405</v>
      </c>
      <c r="B3343" s="179" t="s">
        <v>19</v>
      </c>
      <c r="C3343" s="179"/>
      <c r="D3343" s="169">
        <v>42641</v>
      </c>
      <c r="E3343" s="281">
        <v>42641.416666666664</v>
      </c>
      <c r="F3343" s="169">
        <v>42641</v>
      </c>
      <c r="G3343" s="281">
        <v>42641.666666666664</v>
      </c>
      <c r="H3343" s="193">
        <f t="shared" si="248"/>
        <v>0.25</v>
      </c>
      <c r="I3343" s="179">
        <v>1</v>
      </c>
      <c r="J3343" s="115"/>
      <c r="K3343" s="115"/>
      <c r="L3343" s="115" t="s">
        <v>12</v>
      </c>
      <c r="M3343" s="179" t="s">
        <v>561</v>
      </c>
      <c r="N3343" s="179">
        <v>0.4</v>
      </c>
      <c r="O3343" s="179" t="s">
        <v>2</v>
      </c>
      <c r="P3343" s="179" t="s">
        <v>12290</v>
      </c>
      <c r="Q3343" s="115" t="s">
        <v>12291</v>
      </c>
      <c r="R3343" s="170"/>
      <c r="S3343" s="170"/>
      <c r="T3343" s="170"/>
      <c r="U3343" s="1"/>
      <c r="W3343" s="2" t="s">
        <v>5901</v>
      </c>
      <c r="X3343" s="1"/>
      <c r="Y3343" s="2" t="s">
        <v>5903</v>
      </c>
      <c r="Z3343" s="2">
        <v>100</v>
      </c>
      <c r="AA3343" s="2" t="s">
        <v>6013</v>
      </c>
      <c r="AB3343" s="1"/>
      <c r="AC3343" s="1"/>
      <c r="AD3343" s="115" t="s">
        <v>18</v>
      </c>
      <c r="AE3343" s="1"/>
      <c r="AF3343" s="1"/>
      <c r="AJ3343" s="1">
        <f t="shared" si="250"/>
        <v>0</v>
      </c>
      <c r="AK3343" s="1">
        <f t="shared" si="247"/>
        <v>0</v>
      </c>
    </row>
    <row r="3344" spans="1:37" ht="63" customHeight="1">
      <c r="A3344" s="179" t="s">
        <v>8405</v>
      </c>
      <c r="B3344" s="179" t="s">
        <v>19</v>
      </c>
      <c r="C3344" s="179"/>
      <c r="D3344" s="169">
        <v>42641</v>
      </c>
      <c r="E3344" s="281">
        <v>42641.458333333336</v>
      </c>
      <c r="F3344" s="169">
        <v>42641</v>
      </c>
      <c r="G3344" s="281">
        <v>42641.666666666664</v>
      </c>
      <c r="H3344" s="193">
        <f t="shared" si="248"/>
        <v>0.20833333332848269</v>
      </c>
      <c r="I3344" s="179">
        <v>1</v>
      </c>
      <c r="J3344" s="115"/>
      <c r="K3344" s="115"/>
      <c r="L3344" s="115" t="s">
        <v>12</v>
      </c>
      <c r="M3344" s="179" t="s">
        <v>561</v>
      </c>
      <c r="N3344" s="179">
        <v>0.4</v>
      </c>
      <c r="O3344" s="179" t="s">
        <v>2</v>
      </c>
      <c r="P3344" s="179" t="s">
        <v>12292</v>
      </c>
      <c r="Q3344" s="115" t="s">
        <v>12293</v>
      </c>
      <c r="R3344" s="170"/>
      <c r="S3344" s="170"/>
      <c r="T3344" s="170"/>
      <c r="U3344" s="1"/>
      <c r="W3344" s="2" t="s">
        <v>12294</v>
      </c>
      <c r="X3344" s="1"/>
      <c r="Y3344" s="2" t="s">
        <v>5903</v>
      </c>
      <c r="Z3344" s="2">
        <v>100</v>
      </c>
      <c r="AA3344" s="2" t="s">
        <v>6013</v>
      </c>
      <c r="AB3344" s="1"/>
      <c r="AC3344" s="1"/>
      <c r="AD3344" s="115" t="s">
        <v>18</v>
      </c>
      <c r="AE3344" s="1"/>
      <c r="AF3344" s="1"/>
      <c r="AJ3344" s="1">
        <f t="shared" si="250"/>
        <v>0</v>
      </c>
      <c r="AK3344" s="1">
        <f t="shared" si="247"/>
        <v>0</v>
      </c>
    </row>
    <row r="3345" spans="1:37" ht="94.5" customHeight="1">
      <c r="A3345" s="179" t="s">
        <v>8405</v>
      </c>
      <c r="B3345" s="179" t="s">
        <v>19</v>
      </c>
      <c r="C3345" s="179"/>
      <c r="D3345" s="169">
        <v>42641</v>
      </c>
      <c r="E3345" s="281">
        <v>42641.6875</v>
      </c>
      <c r="F3345" s="169">
        <v>42641</v>
      </c>
      <c r="G3345" s="281">
        <v>42641.729166666664</v>
      </c>
      <c r="H3345" s="193">
        <f t="shared" si="248"/>
        <v>4.1666666664241347E-2</v>
      </c>
      <c r="I3345" s="179">
        <v>1</v>
      </c>
      <c r="J3345" s="115"/>
      <c r="K3345" s="115"/>
      <c r="L3345" s="115" t="s">
        <v>12</v>
      </c>
      <c r="M3345" s="179" t="s">
        <v>439</v>
      </c>
      <c r="N3345" s="179">
        <v>0.4</v>
      </c>
      <c r="O3345" s="179" t="s">
        <v>2</v>
      </c>
      <c r="P3345" s="179" t="s">
        <v>12295</v>
      </c>
      <c r="Q3345" s="115" t="s">
        <v>12296</v>
      </c>
      <c r="R3345" s="170"/>
      <c r="S3345" s="170"/>
      <c r="T3345" s="170"/>
      <c r="U3345" s="2" t="s">
        <v>46</v>
      </c>
      <c r="W3345" s="2" t="s">
        <v>12297</v>
      </c>
      <c r="X3345" s="1"/>
      <c r="Y3345" s="2" t="s">
        <v>5978</v>
      </c>
      <c r="Z3345" s="2">
        <v>100</v>
      </c>
      <c r="AA3345" s="2" t="s">
        <v>5931</v>
      </c>
      <c r="AB3345" s="1"/>
      <c r="AC3345" s="1"/>
      <c r="AD3345" s="115" t="s">
        <v>18</v>
      </c>
      <c r="AE3345" s="1"/>
      <c r="AF3345" s="1"/>
      <c r="AJ3345" s="1">
        <f t="shared" si="250"/>
        <v>0</v>
      </c>
      <c r="AK3345" s="1">
        <f t="shared" si="247"/>
        <v>0</v>
      </c>
    </row>
    <row r="3346" spans="1:37" ht="78.75" customHeight="1">
      <c r="A3346" s="179" t="s">
        <v>8405</v>
      </c>
      <c r="B3346" s="179" t="s">
        <v>19</v>
      </c>
      <c r="C3346" s="179"/>
      <c r="D3346" s="169">
        <v>42641</v>
      </c>
      <c r="E3346" s="281">
        <v>42641.701388888891</v>
      </c>
      <c r="F3346" s="169">
        <v>42641</v>
      </c>
      <c r="G3346" s="281">
        <v>42641.788194444445</v>
      </c>
      <c r="H3346" s="193">
        <f t="shared" si="248"/>
        <v>8.6805555554747116E-2</v>
      </c>
      <c r="I3346" s="179">
        <v>1</v>
      </c>
      <c r="J3346" s="115"/>
      <c r="K3346" s="115"/>
      <c r="L3346" s="179" t="s">
        <v>10</v>
      </c>
      <c r="M3346" s="179" t="s">
        <v>12298</v>
      </c>
      <c r="N3346" s="179" t="s">
        <v>3</v>
      </c>
      <c r="O3346" s="179" t="s">
        <v>8</v>
      </c>
      <c r="P3346" s="179" t="s">
        <v>12299</v>
      </c>
      <c r="Q3346" s="115" t="s">
        <v>12300</v>
      </c>
      <c r="R3346" s="170"/>
      <c r="S3346" s="170"/>
      <c r="T3346" s="170"/>
      <c r="U3346" s="2" t="s">
        <v>8</v>
      </c>
      <c r="V3346" s="2" t="s">
        <v>12301</v>
      </c>
      <c r="W3346" s="2" t="s">
        <v>12302</v>
      </c>
      <c r="X3346" s="1"/>
      <c r="Y3346" s="2" t="s">
        <v>5889</v>
      </c>
      <c r="Z3346" s="2">
        <v>100</v>
      </c>
      <c r="AA3346" s="2" t="s">
        <v>12189</v>
      </c>
      <c r="AB3346" s="1"/>
      <c r="AC3346" s="1"/>
      <c r="AD3346" s="115" t="s">
        <v>32</v>
      </c>
      <c r="AE3346" s="1"/>
      <c r="AF3346" s="1"/>
      <c r="AJ3346" s="1">
        <f t="shared" si="250"/>
        <v>0</v>
      </c>
      <c r="AK3346" s="1">
        <f t="shared" si="247"/>
        <v>0</v>
      </c>
    </row>
    <row r="3347" spans="1:37" ht="110.25" customHeight="1">
      <c r="A3347" s="179" t="s">
        <v>8405</v>
      </c>
      <c r="B3347" s="179" t="s">
        <v>19</v>
      </c>
      <c r="C3347" s="179"/>
      <c r="D3347" s="169">
        <v>42641</v>
      </c>
      <c r="E3347" s="281">
        <v>42641.701388888891</v>
      </c>
      <c r="F3347" s="169">
        <v>42641</v>
      </c>
      <c r="G3347" s="281">
        <v>42641.797222222223</v>
      </c>
      <c r="H3347" s="193">
        <f t="shared" si="248"/>
        <v>9.5833333332848269E-2</v>
      </c>
      <c r="I3347" s="179">
        <v>3</v>
      </c>
      <c r="J3347" s="115"/>
      <c r="K3347" s="115"/>
      <c r="L3347" s="179" t="s">
        <v>10</v>
      </c>
      <c r="M3347" s="179" t="s">
        <v>12298</v>
      </c>
      <c r="N3347" s="179" t="s">
        <v>3</v>
      </c>
      <c r="O3347" s="179" t="s">
        <v>8</v>
      </c>
      <c r="P3347" s="179" t="s">
        <v>12303</v>
      </c>
      <c r="Q3347" s="115" t="s">
        <v>12300</v>
      </c>
      <c r="R3347" s="170">
        <v>0.30499999999999999</v>
      </c>
      <c r="S3347" s="170"/>
      <c r="T3347" s="170">
        <f>R3347+S3347</f>
        <v>0.30499999999999999</v>
      </c>
      <c r="U3347" s="2" t="s">
        <v>8</v>
      </c>
      <c r="V3347" s="2" t="s">
        <v>12301</v>
      </c>
      <c r="W3347" s="2" t="s">
        <v>12302</v>
      </c>
      <c r="X3347" s="1"/>
      <c r="Y3347" s="2" t="s">
        <v>5889</v>
      </c>
      <c r="Z3347" s="2">
        <v>100</v>
      </c>
      <c r="AA3347" s="2" t="s">
        <v>12189</v>
      </c>
      <c r="AB3347" s="1"/>
      <c r="AC3347" s="1"/>
      <c r="AD3347" s="115" t="s">
        <v>32</v>
      </c>
      <c r="AE3347" s="1"/>
      <c r="AF3347" s="1"/>
      <c r="AJ3347" s="1">
        <f t="shared" si="250"/>
        <v>0</v>
      </c>
      <c r="AK3347" s="1">
        <f t="shared" si="247"/>
        <v>-0.30499999999999999</v>
      </c>
    </row>
    <row r="3348" spans="1:37" ht="47.25" customHeight="1">
      <c r="A3348" s="179" t="s">
        <v>8405</v>
      </c>
      <c r="B3348" s="179" t="s">
        <v>19</v>
      </c>
      <c r="C3348" s="179"/>
      <c r="D3348" s="169">
        <v>42641</v>
      </c>
      <c r="E3348" s="746">
        <v>42641.701388888891</v>
      </c>
      <c r="F3348" s="169">
        <v>42642</v>
      </c>
      <c r="G3348" s="746">
        <v>42642.395833333336</v>
      </c>
      <c r="H3348" s="193">
        <f t="shared" si="248"/>
        <v>0.69444444444525288</v>
      </c>
      <c r="I3348" s="179">
        <v>54</v>
      </c>
      <c r="J3348" s="115"/>
      <c r="K3348" s="115"/>
      <c r="L3348" s="179" t="s">
        <v>10</v>
      </c>
      <c r="M3348" s="179" t="s">
        <v>12298</v>
      </c>
      <c r="N3348" s="179" t="s">
        <v>3</v>
      </c>
      <c r="O3348" s="179" t="s">
        <v>8</v>
      </c>
      <c r="P3348" s="179" t="s">
        <v>12304</v>
      </c>
      <c r="Q3348" s="115" t="s">
        <v>12305</v>
      </c>
      <c r="R3348" s="170">
        <v>15.233000000000001</v>
      </c>
      <c r="S3348" s="170"/>
      <c r="T3348" s="170">
        <f>R3348+S3348</f>
        <v>15.233000000000001</v>
      </c>
      <c r="U3348" s="2" t="s">
        <v>8</v>
      </c>
      <c r="V3348" s="2" t="s">
        <v>12301</v>
      </c>
      <c r="W3348" s="2" t="s">
        <v>12302</v>
      </c>
      <c r="X3348" s="1"/>
      <c r="Y3348" s="2" t="s">
        <v>5889</v>
      </c>
      <c r="Z3348" s="2">
        <v>100</v>
      </c>
      <c r="AA3348" s="2" t="s">
        <v>12189</v>
      </c>
      <c r="AB3348" s="1"/>
      <c r="AC3348" s="1"/>
      <c r="AD3348" s="115" t="s">
        <v>32</v>
      </c>
      <c r="AE3348" s="1"/>
      <c r="AF3348" s="1"/>
      <c r="AG3348" s="1" t="s">
        <v>4726</v>
      </c>
      <c r="AJ3348" s="1">
        <f t="shared" si="250"/>
        <v>0</v>
      </c>
      <c r="AK3348" s="1">
        <f t="shared" si="247"/>
        <v>-15.233000000000001</v>
      </c>
    </row>
    <row r="3349" spans="1:37" ht="47.25" customHeight="1">
      <c r="A3349" s="179" t="s">
        <v>8405</v>
      </c>
      <c r="B3349" s="179" t="s">
        <v>19</v>
      </c>
      <c r="C3349" s="179"/>
      <c r="D3349" s="169">
        <v>42641</v>
      </c>
      <c r="E3349" s="746">
        <v>42641.541666666664</v>
      </c>
      <c r="F3349" s="169">
        <v>42641</v>
      </c>
      <c r="G3349" s="746">
        <v>42641.583333333336</v>
      </c>
      <c r="H3349" s="193">
        <f t="shared" si="248"/>
        <v>4.1666666671517305E-2</v>
      </c>
      <c r="I3349" s="179">
        <v>1</v>
      </c>
      <c r="J3349" s="115"/>
      <c r="K3349" s="115"/>
      <c r="L3349" s="115" t="s">
        <v>12</v>
      </c>
      <c r="M3349" s="179" t="s">
        <v>561</v>
      </c>
      <c r="N3349" s="179">
        <v>0.4</v>
      </c>
      <c r="O3349" s="179" t="s">
        <v>2</v>
      </c>
      <c r="P3349" s="179" t="s">
        <v>12306</v>
      </c>
      <c r="Q3349" s="115" t="s">
        <v>12307</v>
      </c>
      <c r="R3349" s="170"/>
      <c r="S3349" s="170"/>
      <c r="T3349" s="170"/>
      <c r="U3349" s="1"/>
      <c r="W3349" s="2" t="s">
        <v>12161</v>
      </c>
      <c r="X3349" s="1"/>
      <c r="Y3349" s="2" t="s">
        <v>12183</v>
      </c>
      <c r="Z3349" s="2">
        <v>100</v>
      </c>
      <c r="AA3349" s="2" t="s">
        <v>6013</v>
      </c>
      <c r="AB3349" s="1"/>
      <c r="AC3349" s="1"/>
      <c r="AD3349" s="115" t="s">
        <v>18</v>
      </c>
      <c r="AE3349" s="1"/>
      <c r="AF3349" s="1"/>
      <c r="AJ3349" s="1">
        <f t="shared" si="250"/>
        <v>0</v>
      </c>
      <c r="AK3349" s="1">
        <f t="shared" si="247"/>
        <v>0</v>
      </c>
    </row>
    <row r="3350" spans="1:37" ht="110.25" customHeight="1">
      <c r="A3350" s="179" t="s">
        <v>2039</v>
      </c>
      <c r="B3350" s="179" t="s">
        <v>13</v>
      </c>
      <c r="C3350" s="179" t="s">
        <v>140</v>
      </c>
      <c r="D3350" s="169">
        <v>42467</v>
      </c>
      <c r="E3350" s="591">
        <v>0.34722222222222227</v>
      </c>
      <c r="F3350" s="169">
        <v>42467</v>
      </c>
      <c r="G3350" s="591">
        <v>0.53472222222222221</v>
      </c>
      <c r="H3350" s="176">
        <v>0.18749999999999994</v>
      </c>
      <c r="I3350" s="179">
        <v>1</v>
      </c>
      <c r="J3350" s="179" t="s">
        <v>141</v>
      </c>
      <c r="K3350" s="179" t="s">
        <v>141</v>
      </c>
      <c r="L3350" s="179" t="s">
        <v>4</v>
      </c>
      <c r="M3350" s="179" t="s">
        <v>2088</v>
      </c>
      <c r="N3350" s="179">
        <v>0.4</v>
      </c>
      <c r="O3350" s="179" t="s">
        <v>2</v>
      </c>
      <c r="P3350" s="179" t="s">
        <v>2089</v>
      </c>
      <c r="Q3350" s="179" t="s">
        <v>2090</v>
      </c>
      <c r="R3350" s="179">
        <v>0.7</v>
      </c>
      <c r="S3350" s="179">
        <v>2.2999999999999998</v>
      </c>
      <c r="T3350" s="179">
        <v>3</v>
      </c>
      <c r="U3350" s="2" t="s">
        <v>1</v>
      </c>
      <c r="V3350" s="2" t="s">
        <v>141</v>
      </c>
      <c r="W3350" s="2" t="s">
        <v>141</v>
      </c>
      <c r="X3350" s="2" t="s">
        <v>141</v>
      </c>
      <c r="Y3350" s="2" t="s">
        <v>141</v>
      </c>
      <c r="Z3350" s="2" t="s">
        <v>141</v>
      </c>
      <c r="AA3350" s="2" t="s">
        <v>141</v>
      </c>
      <c r="AB3350" s="2" t="s">
        <v>141</v>
      </c>
      <c r="AC3350" s="2" t="s">
        <v>141</v>
      </c>
      <c r="AD3350" s="115" t="s">
        <v>23</v>
      </c>
      <c r="AE3350" s="2" t="s">
        <v>141</v>
      </c>
      <c r="AF3350" s="2" t="s">
        <v>141</v>
      </c>
      <c r="AG3350" s="2" t="s">
        <v>3129</v>
      </c>
      <c r="AJ3350" s="1">
        <f t="shared" si="250"/>
        <v>0</v>
      </c>
    </row>
    <row r="3351" spans="1:37" ht="47.25" customHeight="1">
      <c r="A3351" s="179" t="s">
        <v>6868</v>
      </c>
      <c r="B3351" s="179" t="s">
        <v>13</v>
      </c>
      <c r="C3351" s="179" t="s">
        <v>147</v>
      </c>
      <c r="D3351" s="169">
        <v>42588</v>
      </c>
      <c r="E3351" s="1165">
        <v>0.70138888888888884</v>
      </c>
      <c r="F3351" s="169">
        <v>42588</v>
      </c>
      <c r="G3351" s="1165">
        <v>0.67152777777777783</v>
      </c>
      <c r="H3351" s="68">
        <v>0.70138888888888884</v>
      </c>
      <c r="I3351" s="179">
        <v>7</v>
      </c>
      <c r="J3351" s="179" t="s">
        <v>141</v>
      </c>
      <c r="K3351" s="179" t="s">
        <v>141</v>
      </c>
      <c r="L3351" s="179" t="s">
        <v>12</v>
      </c>
      <c r="M3351" s="179" t="s">
        <v>7073</v>
      </c>
      <c r="N3351" s="179">
        <v>0.4</v>
      </c>
      <c r="O3351" s="179" t="s">
        <v>57</v>
      </c>
      <c r="P3351" s="179" t="s">
        <v>57</v>
      </c>
      <c r="Q3351" s="61" t="s">
        <v>7074</v>
      </c>
      <c r="R3351" s="190">
        <v>1.8</v>
      </c>
      <c r="S3351" s="190">
        <v>1.2</v>
      </c>
      <c r="T3351" s="190">
        <f>R3351+S3351</f>
        <v>3</v>
      </c>
      <c r="U3351" s="2" t="s">
        <v>62</v>
      </c>
      <c r="V3351" s="2" t="s">
        <v>141</v>
      </c>
      <c r="W3351" s="2" t="s">
        <v>141</v>
      </c>
      <c r="X3351" s="2" t="s">
        <v>141</v>
      </c>
      <c r="Y3351" s="2" t="s">
        <v>141</v>
      </c>
      <c r="Z3351" s="2" t="s">
        <v>141</v>
      </c>
      <c r="AA3351" s="2" t="s">
        <v>141</v>
      </c>
      <c r="AB3351" s="2" t="s">
        <v>141</v>
      </c>
      <c r="AC3351" s="2" t="s">
        <v>141</v>
      </c>
      <c r="AD3351" s="115" t="s">
        <v>23</v>
      </c>
      <c r="AE3351" s="2" t="s">
        <v>141</v>
      </c>
      <c r="AF3351" s="2" t="s">
        <v>141</v>
      </c>
      <c r="AG3351" s="2" t="s">
        <v>141</v>
      </c>
      <c r="AJ3351" s="1">
        <f t="shared" si="250"/>
        <v>0</v>
      </c>
      <c r="AK3351" s="1">
        <f>AJ3351-T3351</f>
        <v>-3</v>
      </c>
    </row>
    <row r="3352" spans="1:37" ht="141.75" customHeight="1">
      <c r="A3352" s="179" t="s">
        <v>1052</v>
      </c>
      <c r="B3352" s="179" t="s">
        <v>6</v>
      </c>
      <c r="C3352" s="179" t="s">
        <v>1863</v>
      </c>
      <c r="D3352" s="169">
        <v>42455</v>
      </c>
      <c r="E3352" s="591">
        <v>0.7319444444444444</v>
      </c>
      <c r="F3352" s="169">
        <v>42455</v>
      </c>
      <c r="G3352" s="591">
        <v>0.75138888888888899</v>
      </c>
      <c r="H3352" s="176">
        <v>1.9444444444444445E-2</v>
      </c>
      <c r="I3352" s="179">
        <v>8</v>
      </c>
      <c r="J3352" s="179" t="s">
        <v>477</v>
      </c>
      <c r="K3352" s="179" t="s">
        <v>21</v>
      </c>
      <c r="L3352" s="179" t="s">
        <v>12</v>
      </c>
      <c r="M3352" s="179" t="s">
        <v>3921</v>
      </c>
      <c r="N3352" s="179">
        <v>0.4</v>
      </c>
      <c r="O3352" s="179" t="s">
        <v>2</v>
      </c>
      <c r="P3352" s="179" t="s">
        <v>3922</v>
      </c>
      <c r="Q3352" s="179" t="s">
        <v>1923</v>
      </c>
      <c r="R3352" s="179"/>
      <c r="S3352" s="179">
        <v>3</v>
      </c>
      <c r="T3352" s="179">
        <v>3</v>
      </c>
      <c r="U3352" s="138" t="s">
        <v>1</v>
      </c>
      <c r="V3352" s="138"/>
      <c r="W3352" s="138"/>
      <c r="X3352" s="138"/>
      <c r="Y3352" s="710"/>
      <c r="Z3352" s="138"/>
      <c r="AA3352" s="710"/>
      <c r="AB3352" s="138"/>
      <c r="AC3352" s="710"/>
      <c r="AD3352" s="115" t="s">
        <v>23</v>
      </c>
      <c r="AE3352" s="138"/>
      <c r="AF3352" s="138"/>
      <c r="AG3352" s="138"/>
      <c r="AJ3352" s="1">
        <f t="shared" si="250"/>
        <v>0</v>
      </c>
    </row>
    <row r="3353" spans="1:37" ht="78.75">
      <c r="A3353" s="94" t="s">
        <v>12777</v>
      </c>
      <c r="B3353" s="179" t="s">
        <v>19</v>
      </c>
      <c r="C3353" s="179" t="s">
        <v>19</v>
      </c>
      <c r="D3353" s="169">
        <v>42688</v>
      </c>
      <c r="E3353" s="746">
        <v>42688.517361111109</v>
      </c>
      <c r="F3353" s="169">
        <v>42688</v>
      </c>
      <c r="G3353" s="746">
        <v>42688.586805555555</v>
      </c>
      <c r="H3353" s="193">
        <v>6.9444444445252884E-2</v>
      </c>
      <c r="I3353" s="179">
        <v>69</v>
      </c>
      <c r="J3353" s="115"/>
      <c r="K3353" s="115"/>
      <c r="L3353" s="179" t="s">
        <v>4</v>
      </c>
      <c r="M3353" s="179" t="s">
        <v>12315</v>
      </c>
      <c r="N3353" s="179">
        <v>35</v>
      </c>
      <c r="O3353" s="179" t="s">
        <v>14</v>
      </c>
      <c r="P3353" s="179" t="s">
        <v>13448</v>
      </c>
      <c r="Q3353" s="179" t="s">
        <v>13449</v>
      </c>
      <c r="R3353" s="190">
        <v>2.976</v>
      </c>
      <c r="S3353" s="170"/>
      <c r="T3353" s="170">
        <v>2.976</v>
      </c>
      <c r="U3353" s="1"/>
      <c r="X3353" s="1"/>
      <c r="AB3353" s="1"/>
      <c r="AC3353" s="1"/>
      <c r="AD3353" s="115" t="s">
        <v>23</v>
      </c>
      <c r="AE3353" s="1"/>
      <c r="AF3353" s="1"/>
      <c r="AJ3353" s="1">
        <f t="shared" si="250"/>
        <v>0</v>
      </c>
    </row>
    <row r="3354" spans="1:37" ht="31.5">
      <c r="A3354" s="179" t="s">
        <v>6868</v>
      </c>
      <c r="B3354" s="179" t="s">
        <v>19</v>
      </c>
      <c r="C3354" s="179"/>
      <c r="D3354" s="169">
        <v>42592</v>
      </c>
      <c r="E3354" s="591">
        <v>42592.333333333336</v>
      </c>
      <c r="F3354" s="169">
        <v>42593</v>
      </c>
      <c r="G3354" s="591">
        <v>42593.6875</v>
      </c>
      <c r="H3354" s="193">
        <f>G3354-E3354</f>
        <v>1.3541666666642413</v>
      </c>
      <c r="I3354" s="179">
        <v>1</v>
      </c>
      <c r="J3354" s="115"/>
      <c r="K3354" s="115"/>
      <c r="L3354" s="115" t="s">
        <v>12</v>
      </c>
      <c r="M3354" s="179" t="s">
        <v>561</v>
      </c>
      <c r="N3354" s="179">
        <v>0.4</v>
      </c>
      <c r="O3354" s="179" t="s">
        <v>2</v>
      </c>
      <c r="P3354" s="179" t="s">
        <v>8183</v>
      </c>
      <c r="Q3354" s="115" t="s">
        <v>8152</v>
      </c>
      <c r="R3354" s="170"/>
      <c r="S3354" s="170">
        <v>2.9159999999999999</v>
      </c>
      <c r="T3354" s="170">
        <f>R3354+S3354</f>
        <v>2.9159999999999999</v>
      </c>
      <c r="U3354" s="1"/>
      <c r="X3354" s="1"/>
      <c r="AB3354" s="1"/>
      <c r="AC3354" s="1"/>
      <c r="AD3354" s="115" t="s">
        <v>23</v>
      </c>
      <c r="AE3354" s="1"/>
      <c r="AF3354" s="1"/>
      <c r="AG3354" s="1" t="s">
        <v>4726</v>
      </c>
      <c r="AJ3354" s="1">
        <f t="shared" si="250"/>
        <v>0</v>
      </c>
      <c r="AK3354" s="1">
        <f>AJ3354-T3354</f>
        <v>-2.9159999999999999</v>
      </c>
    </row>
    <row r="3355" spans="1:37" ht="204" customHeight="1">
      <c r="A3355" s="179" t="s">
        <v>672</v>
      </c>
      <c r="B3355" s="179" t="s">
        <v>87</v>
      </c>
      <c r="C3355" s="179" t="s">
        <v>87</v>
      </c>
      <c r="D3355" s="278">
        <v>42403</v>
      </c>
      <c r="E3355" s="591">
        <v>0.66875000000000007</v>
      </c>
      <c r="F3355" s="278">
        <v>42403</v>
      </c>
      <c r="G3355" s="1165">
        <v>0.66875000000000007</v>
      </c>
      <c r="H3355" s="191">
        <v>0</v>
      </c>
      <c r="I3355" s="109">
        <v>21</v>
      </c>
      <c r="J3355" s="179"/>
      <c r="K3355" s="179"/>
      <c r="L3355" s="179" t="s">
        <v>4</v>
      </c>
      <c r="M3355" s="180" t="s">
        <v>799</v>
      </c>
      <c r="N3355" s="179">
        <v>35</v>
      </c>
      <c r="O3355" s="179" t="s">
        <v>14</v>
      </c>
      <c r="P3355" s="196" t="s">
        <v>799</v>
      </c>
      <c r="Q3355" s="233" t="s">
        <v>800</v>
      </c>
      <c r="R3355" s="237"/>
      <c r="S3355" s="237">
        <v>2.9</v>
      </c>
      <c r="T3355" s="189">
        <v>2.9</v>
      </c>
      <c r="U3355" s="2" t="s">
        <v>39</v>
      </c>
      <c r="V3355" s="2">
        <v>1985</v>
      </c>
      <c r="W3355" s="2" t="s">
        <v>2732</v>
      </c>
      <c r="X3355" s="2" t="s">
        <v>2722</v>
      </c>
      <c r="Y3355" s="2" t="s">
        <v>2733</v>
      </c>
      <c r="Z3355" s="2">
        <v>100</v>
      </c>
      <c r="AB3355" s="2">
        <v>0</v>
      </c>
      <c r="AC3355" s="2" t="s">
        <v>2734</v>
      </c>
      <c r="AD3355" s="115" t="s">
        <v>23</v>
      </c>
      <c r="AE3355" s="1"/>
      <c r="AF3355" s="1"/>
      <c r="AG3355" s="1" t="s">
        <v>609</v>
      </c>
      <c r="AH3355" s="2"/>
      <c r="AJ3355" s="1">
        <f t="shared" si="250"/>
        <v>0</v>
      </c>
    </row>
    <row r="3356" spans="1:37" ht="47.25" customHeight="1">
      <c r="A3356" s="179" t="s">
        <v>8405</v>
      </c>
      <c r="B3356" s="179" t="s">
        <v>19</v>
      </c>
      <c r="C3356" s="179"/>
      <c r="D3356" s="169">
        <v>42642</v>
      </c>
      <c r="E3356" s="746">
        <v>42642.333333333336</v>
      </c>
      <c r="F3356" s="169">
        <v>42642</v>
      </c>
      <c r="G3356" s="746">
        <v>42642.569444444445</v>
      </c>
      <c r="H3356" s="193">
        <f>G3356-E3356</f>
        <v>0.23611111110949423</v>
      </c>
      <c r="I3356" s="179">
        <v>25</v>
      </c>
      <c r="J3356" s="115"/>
      <c r="K3356" s="115"/>
      <c r="L3356" s="179" t="s">
        <v>10</v>
      </c>
      <c r="M3356" s="179" t="s">
        <v>12315</v>
      </c>
      <c r="N3356" s="179" t="s">
        <v>3</v>
      </c>
      <c r="O3356" s="179" t="s">
        <v>8</v>
      </c>
      <c r="P3356" s="179" t="s">
        <v>12316</v>
      </c>
      <c r="Q3356" s="115" t="s">
        <v>12317</v>
      </c>
      <c r="R3356" s="170">
        <v>4.3559999999999999</v>
      </c>
      <c r="S3356" s="170"/>
      <c r="T3356" s="170">
        <f>R3356+S3356</f>
        <v>4.3559999999999999</v>
      </c>
      <c r="U3356" s="2" t="s">
        <v>8</v>
      </c>
      <c r="V3356" s="2">
        <v>1953</v>
      </c>
      <c r="W3356" s="2" t="s">
        <v>2861</v>
      </c>
      <c r="X3356" s="1"/>
      <c r="Y3356" s="2" t="s">
        <v>5978</v>
      </c>
      <c r="Z3356" s="2">
        <v>100</v>
      </c>
      <c r="AA3356" s="2" t="s">
        <v>12318</v>
      </c>
      <c r="AB3356" s="1"/>
      <c r="AC3356" s="1"/>
      <c r="AD3356" s="115" t="s">
        <v>32</v>
      </c>
      <c r="AE3356" s="1"/>
      <c r="AF3356" s="1"/>
      <c r="AJ3356" s="1">
        <f t="shared" si="250"/>
        <v>0</v>
      </c>
      <c r="AK3356" s="1">
        <f>AJ3356-T3356</f>
        <v>-4.3559999999999999</v>
      </c>
    </row>
    <row r="3357" spans="1:37" ht="78.75" customHeight="1">
      <c r="A3357" s="179" t="s">
        <v>8405</v>
      </c>
      <c r="B3357" s="179" t="s">
        <v>19</v>
      </c>
      <c r="C3357" s="179"/>
      <c r="D3357" s="169">
        <v>42642</v>
      </c>
      <c r="E3357" s="746">
        <v>42642.354166666664</v>
      </c>
      <c r="F3357" s="169">
        <v>42643</v>
      </c>
      <c r="G3357" s="746">
        <v>42643.625</v>
      </c>
      <c r="H3357" s="193">
        <f>G3357-E3357</f>
        <v>1.2708333333357587</v>
      </c>
      <c r="I3357" s="179">
        <v>2</v>
      </c>
      <c r="J3357" s="115"/>
      <c r="K3357" s="115"/>
      <c r="L3357" s="115" t="s">
        <v>4</v>
      </c>
      <c r="M3357" s="179" t="s">
        <v>8265</v>
      </c>
      <c r="N3357" s="179">
        <v>0.4</v>
      </c>
      <c r="O3357" s="179" t="s">
        <v>49</v>
      </c>
      <c r="P3357" s="179" t="s">
        <v>12319</v>
      </c>
      <c r="Q3357" s="115" t="s">
        <v>12320</v>
      </c>
      <c r="R3357" s="170">
        <f>1.683+0.502</f>
        <v>2.1850000000000001</v>
      </c>
      <c r="S3357" s="170"/>
      <c r="T3357" s="170">
        <f>R3357+S3357</f>
        <v>2.1850000000000001</v>
      </c>
      <c r="U3357" s="2" t="s">
        <v>8</v>
      </c>
      <c r="W3357" s="2" t="s">
        <v>5897</v>
      </c>
      <c r="X3357" s="1"/>
      <c r="Y3357" s="2" t="s">
        <v>12183</v>
      </c>
      <c r="Z3357" s="2">
        <v>100</v>
      </c>
      <c r="AA3357" s="2" t="s">
        <v>12189</v>
      </c>
      <c r="AB3357" s="1"/>
      <c r="AC3357" s="1"/>
      <c r="AD3357" s="115" t="s">
        <v>18</v>
      </c>
      <c r="AE3357" s="1"/>
      <c r="AF3357" s="1"/>
      <c r="AG3357" s="1" t="s">
        <v>4726</v>
      </c>
      <c r="AJ3357" s="1">
        <f t="shared" si="250"/>
        <v>0</v>
      </c>
      <c r="AK3357" s="1">
        <f>AJ3357-T3357</f>
        <v>-2.1850000000000001</v>
      </c>
    </row>
    <row r="3358" spans="1:37" ht="78.75" customHeight="1">
      <c r="A3358" s="179" t="s">
        <v>8405</v>
      </c>
      <c r="B3358" s="179" t="s">
        <v>19</v>
      </c>
      <c r="C3358" s="179"/>
      <c r="D3358" s="169">
        <v>42642</v>
      </c>
      <c r="E3358" s="746">
        <v>42642.569444444445</v>
      </c>
      <c r="F3358" s="169">
        <v>42643</v>
      </c>
      <c r="G3358" s="746">
        <v>42643.625</v>
      </c>
      <c r="H3358" s="193">
        <f>G3358-E3358</f>
        <v>1.0555555555547471</v>
      </c>
      <c r="I3358" s="179">
        <v>1</v>
      </c>
      <c r="J3358" s="115"/>
      <c r="K3358" s="115"/>
      <c r="L3358" s="115" t="s">
        <v>4</v>
      </c>
      <c r="M3358" s="179" t="s">
        <v>12321</v>
      </c>
      <c r="N3358" s="179" t="s">
        <v>3</v>
      </c>
      <c r="O3358" s="179" t="s">
        <v>26</v>
      </c>
      <c r="P3358" s="179" t="s">
        <v>12322</v>
      </c>
      <c r="Q3358" s="115" t="s">
        <v>12323</v>
      </c>
      <c r="R3358" s="170">
        <f>0.465+0.178</f>
        <v>0.64300000000000002</v>
      </c>
      <c r="S3358" s="170"/>
      <c r="T3358" s="170">
        <f>R3358+S3358</f>
        <v>0.64300000000000002</v>
      </c>
      <c r="U3358" s="2" t="s">
        <v>7</v>
      </c>
      <c r="V3358" s="2">
        <v>1960</v>
      </c>
      <c r="W3358" s="2" t="s">
        <v>11596</v>
      </c>
      <c r="X3358" s="1"/>
      <c r="Y3358" s="2" t="s">
        <v>5902</v>
      </c>
      <c r="Z3358" s="2">
        <v>100</v>
      </c>
      <c r="AA3358" s="2" t="s">
        <v>12324</v>
      </c>
      <c r="AB3358" s="1"/>
      <c r="AC3358" s="1"/>
      <c r="AD3358" s="115" t="s">
        <v>18</v>
      </c>
      <c r="AE3358" s="1"/>
      <c r="AF3358" s="1"/>
      <c r="AG3358" s="1" t="s">
        <v>4726</v>
      </c>
      <c r="AJ3358" s="1">
        <f t="shared" si="250"/>
        <v>0</v>
      </c>
      <c r="AK3358" s="1">
        <f>AJ3358-T3358</f>
        <v>-0.64300000000000002</v>
      </c>
    </row>
    <row r="3359" spans="1:37" ht="63" customHeight="1">
      <c r="A3359" s="179" t="s">
        <v>8405</v>
      </c>
      <c r="B3359" s="179" t="s">
        <v>19</v>
      </c>
      <c r="C3359" s="179"/>
      <c r="D3359" s="169">
        <v>42642</v>
      </c>
      <c r="E3359" s="746">
        <v>42642.569444444445</v>
      </c>
      <c r="F3359" s="169">
        <v>42643</v>
      </c>
      <c r="G3359" s="746">
        <v>42643.625</v>
      </c>
      <c r="H3359" s="193">
        <f>G3359-E3359</f>
        <v>1.0555555555547471</v>
      </c>
      <c r="I3359" s="179">
        <v>1</v>
      </c>
      <c r="J3359" s="115"/>
      <c r="K3359" s="115"/>
      <c r="L3359" s="115" t="s">
        <v>12</v>
      </c>
      <c r="M3359" s="179" t="s">
        <v>561</v>
      </c>
      <c r="N3359" s="179">
        <v>0.4</v>
      </c>
      <c r="O3359" s="179" t="s">
        <v>2</v>
      </c>
      <c r="P3359" s="179" t="s">
        <v>12325</v>
      </c>
      <c r="Q3359" s="115" t="s">
        <v>12326</v>
      </c>
      <c r="R3359" s="170">
        <f>0.344+0.131</f>
        <v>0.47499999999999998</v>
      </c>
      <c r="S3359" s="170"/>
      <c r="T3359" s="170">
        <f>R3359+S3359</f>
        <v>0.47499999999999998</v>
      </c>
      <c r="U3359" s="1"/>
      <c r="W3359" s="2" t="s">
        <v>5987</v>
      </c>
      <c r="X3359" s="1"/>
      <c r="Y3359" s="2" t="s">
        <v>5889</v>
      </c>
      <c r="Z3359" s="2">
        <v>100</v>
      </c>
      <c r="AA3359" s="2" t="s">
        <v>12324</v>
      </c>
      <c r="AB3359" s="1"/>
      <c r="AC3359" s="1"/>
      <c r="AD3359" s="115" t="s">
        <v>18</v>
      </c>
      <c r="AE3359" s="1"/>
      <c r="AF3359" s="1"/>
      <c r="AG3359" s="1" t="s">
        <v>4726</v>
      </c>
      <c r="AJ3359" s="1">
        <f t="shared" si="250"/>
        <v>0</v>
      </c>
      <c r="AK3359" s="1">
        <f>AJ3359-T3359</f>
        <v>-0.47499999999999998</v>
      </c>
    </row>
    <row r="3360" spans="1:37" s="16" customFormat="1" ht="78.75">
      <c r="A3360" s="94" t="s">
        <v>12777</v>
      </c>
      <c r="B3360" s="955" t="s">
        <v>11</v>
      </c>
      <c r="C3360" s="955" t="s">
        <v>873</v>
      </c>
      <c r="D3360" s="974">
        <v>42699</v>
      </c>
      <c r="E3360" s="1007">
        <v>0.55069444444444449</v>
      </c>
      <c r="F3360" s="974">
        <v>42699</v>
      </c>
      <c r="G3360" s="1007">
        <v>0.55069444444444449</v>
      </c>
      <c r="H3360" s="986">
        <v>0</v>
      </c>
      <c r="I3360" s="955">
        <v>6</v>
      </c>
      <c r="J3360" s="955" t="s">
        <v>459</v>
      </c>
      <c r="K3360" s="955" t="s">
        <v>9</v>
      </c>
      <c r="L3360" s="990" t="s">
        <v>30</v>
      </c>
      <c r="M3360" s="955" t="s">
        <v>15091</v>
      </c>
      <c r="N3360" s="955" t="s">
        <v>3</v>
      </c>
      <c r="O3360" s="955" t="s">
        <v>8</v>
      </c>
      <c r="P3360" s="955" t="s">
        <v>15092</v>
      </c>
      <c r="Q3360" s="987" t="s">
        <v>15093</v>
      </c>
      <c r="R3360" s="955">
        <v>1</v>
      </c>
      <c r="S3360" s="955">
        <v>1</v>
      </c>
      <c r="T3360" s="988">
        <v>2</v>
      </c>
      <c r="U3360" s="955" t="s">
        <v>29</v>
      </c>
      <c r="V3360" s="955"/>
      <c r="W3360" s="955"/>
      <c r="X3360" s="955"/>
      <c r="Y3360" s="955"/>
      <c r="Z3360" s="955"/>
      <c r="AA3360" s="955"/>
      <c r="AB3360" s="955"/>
      <c r="AC3360" s="955"/>
      <c r="AD3360" s="955" t="s">
        <v>61</v>
      </c>
      <c r="AE3360" s="955"/>
      <c r="AF3360" s="955"/>
      <c r="AG3360" s="955" t="s">
        <v>15087</v>
      </c>
      <c r="AJ3360" s="1">
        <f t="shared" si="250"/>
        <v>0</v>
      </c>
    </row>
    <row r="3361" spans="1:37" ht="47.25" customHeight="1">
      <c r="A3361" s="179" t="s">
        <v>8405</v>
      </c>
      <c r="B3361" s="1151" t="s">
        <v>258</v>
      </c>
      <c r="C3361" s="1151" t="s">
        <v>258</v>
      </c>
      <c r="D3361" s="1158">
        <v>42637</v>
      </c>
      <c r="E3361" s="1169">
        <v>0.68958333333333333</v>
      </c>
      <c r="F3361" s="1158">
        <v>42637</v>
      </c>
      <c r="G3361" s="1169">
        <v>0.69305555555555554</v>
      </c>
      <c r="H3361" s="1189">
        <v>3.4722222222222099E-3</v>
      </c>
      <c r="I3361" s="1151">
        <v>9</v>
      </c>
      <c r="J3361" s="1204" t="s">
        <v>2484</v>
      </c>
      <c r="K3361" s="1211"/>
      <c r="L3361" s="1211" t="s">
        <v>4</v>
      </c>
      <c r="M3361" s="1211" t="s">
        <v>634</v>
      </c>
      <c r="N3361" s="1211" t="s">
        <v>3</v>
      </c>
      <c r="O3361" s="1211" t="s">
        <v>33</v>
      </c>
      <c r="P3361" s="1211" t="s">
        <v>5346</v>
      </c>
      <c r="Q3361" s="1211" t="s">
        <v>8761</v>
      </c>
      <c r="R3361" s="1251">
        <v>2.9</v>
      </c>
      <c r="S3361" s="1211"/>
      <c r="T3361" s="1251">
        <v>2.9</v>
      </c>
      <c r="U3361" s="1299"/>
      <c r="V3361" s="1299"/>
      <c r="W3361" s="1299"/>
      <c r="X3361" s="1299"/>
      <c r="Y3361" s="1299"/>
      <c r="Z3361" s="1299"/>
      <c r="AA3361" s="1299"/>
      <c r="AB3361" s="1299"/>
      <c r="AC3361" s="1299"/>
      <c r="AD3361" s="1299" t="s">
        <v>23</v>
      </c>
      <c r="AE3361" s="1299"/>
      <c r="AF3361" s="1299"/>
      <c r="AG3361" s="1299"/>
      <c r="AJ3361" s="1">
        <f t="shared" si="250"/>
        <v>0</v>
      </c>
      <c r="AK3361" s="1">
        <f>AJ3361-T3361</f>
        <v>-2.9</v>
      </c>
    </row>
    <row r="3362" spans="1:37" ht="75">
      <c r="A3362" s="94" t="s">
        <v>13179</v>
      </c>
      <c r="B3362" s="960" t="s">
        <v>87</v>
      </c>
      <c r="C3362" s="960" t="s">
        <v>87</v>
      </c>
      <c r="D3362" s="1107">
        <v>42717</v>
      </c>
      <c r="E3362" s="1166">
        <v>0.89097222222222217</v>
      </c>
      <c r="F3362" s="1107">
        <v>42717</v>
      </c>
      <c r="G3362" s="1166">
        <v>0.97916666666666663</v>
      </c>
      <c r="H3362" s="1006">
        <v>8.819444444444445E-2</v>
      </c>
      <c r="I3362" s="1002">
        <v>4</v>
      </c>
      <c r="J3362" s="1002"/>
      <c r="K3362" s="1002"/>
      <c r="L3362" s="1018" t="s">
        <v>10</v>
      </c>
      <c r="M3362" s="1215" t="s">
        <v>13499</v>
      </c>
      <c r="N3362" s="1002" t="s">
        <v>3</v>
      </c>
      <c r="O3362" s="1018" t="s">
        <v>8</v>
      </c>
      <c r="P3362" s="1215" t="s">
        <v>13499</v>
      </c>
      <c r="Q3362" s="1018" t="s">
        <v>13500</v>
      </c>
      <c r="R3362" s="1247">
        <v>2.9</v>
      </c>
      <c r="S3362" s="1247"/>
      <c r="T3362" s="1247">
        <v>2.9</v>
      </c>
      <c r="U3362" s="955" t="s">
        <v>47</v>
      </c>
      <c r="V3362" s="955">
        <v>1992</v>
      </c>
      <c r="W3362" s="955"/>
      <c r="X3362" s="955"/>
      <c r="Y3362" s="955"/>
      <c r="Z3362" s="955"/>
      <c r="AA3362" s="955"/>
      <c r="AB3362" s="955"/>
      <c r="AC3362" s="955"/>
      <c r="AD3362" s="956" t="s">
        <v>23</v>
      </c>
      <c r="AE3362" s="956"/>
      <c r="AF3362" s="956"/>
      <c r="AG3362" s="956" t="s">
        <v>609</v>
      </c>
      <c r="AH3362" s="2" t="s">
        <v>15051</v>
      </c>
      <c r="AJ3362" s="1">
        <f t="shared" si="250"/>
        <v>0</v>
      </c>
    </row>
    <row r="3363" spans="1:37" ht="37.5" customHeight="1">
      <c r="A3363" s="94" t="s">
        <v>13179</v>
      </c>
      <c r="B3363" s="955" t="s">
        <v>11</v>
      </c>
      <c r="C3363" s="955" t="s">
        <v>7623</v>
      </c>
      <c r="D3363" s="974">
        <v>42711</v>
      </c>
      <c r="E3363" s="1007">
        <v>4.8611111111111112E-2</v>
      </c>
      <c r="F3363" s="974">
        <v>42710</v>
      </c>
      <c r="G3363" s="1007">
        <v>0.15069444444444444</v>
      </c>
      <c r="H3363" s="986">
        <v>0.10208333333333335</v>
      </c>
      <c r="I3363" s="955">
        <v>13</v>
      </c>
      <c r="J3363" s="955" t="s">
        <v>459</v>
      </c>
      <c r="K3363" s="955" t="s">
        <v>15</v>
      </c>
      <c r="L3363" s="990" t="s">
        <v>4</v>
      </c>
      <c r="M3363" s="955" t="s">
        <v>13711</v>
      </c>
      <c r="N3363" s="955" t="s">
        <v>3</v>
      </c>
      <c r="O3363" s="955" t="s">
        <v>8</v>
      </c>
      <c r="P3363" s="955" t="s">
        <v>13711</v>
      </c>
      <c r="Q3363" s="955" t="s">
        <v>13712</v>
      </c>
      <c r="R3363" s="955">
        <v>5</v>
      </c>
      <c r="S3363" s="955"/>
      <c r="T3363" s="955">
        <v>5</v>
      </c>
      <c r="U3363" s="955"/>
      <c r="V3363" s="955"/>
      <c r="W3363" s="955"/>
      <c r="X3363" s="955"/>
      <c r="Y3363" s="955"/>
      <c r="Z3363" s="955"/>
      <c r="AA3363" s="955"/>
      <c r="AB3363" s="955"/>
      <c r="AC3363" s="955"/>
      <c r="AD3363" s="955" t="s">
        <v>0</v>
      </c>
      <c r="AE3363" s="955"/>
      <c r="AF3363" s="955"/>
      <c r="AG3363" s="955" t="s">
        <v>15095</v>
      </c>
      <c r="AJ3363" s="1">
        <f t="shared" si="250"/>
        <v>0</v>
      </c>
    </row>
    <row r="3364" spans="1:37" ht="47.25">
      <c r="A3364" s="179" t="s">
        <v>672</v>
      </c>
      <c r="B3364" s="955" t="s">
        <v>13</v>
      </c>
      <c r="C3364" s="955" t="s">
        <v>140</v>
      </c>
      <c r="D3364" s="974">
        <v>42426</v>
      </c>
      <c r="E3364" s="1007">
        <v>0.72430555555555554</v>
      </c>
      <c r="F3364" s="974">
        <v>42426</v>
      </c>
      <c r="G3364" s="1007">
        <v>0.8125</v>
      </c>
      <c r="H3364" s="986">
        <v>8.8194444444444464E-2</v>
      </c>
      <c r="I3364" s="955">
        <v>1</v>
      </c>
      <c r="J3364" s="955" t="s">
        <v>141</v>
      </c>
      <c r="K3364" s="955" t="s">
        <v>141</v>
      </c>
      <c r="L3364" s="955" t="s">
        <v>12</v>
      </c>
      <c r="M3364" s="955" t="s">
        <v>1040</v>
      </c>
      <c r="N3364" s="955">
        <v>0.4</v>
      </c>
      <c r="O3364" s="955" t="s">
        <v>2</v>
      </c>
      <c r="P3364" s="955" t="s">
        <v>1040</v>
      </c>
      <c r="Q3364" s="955" t="s">
        <v>1041</v>
      </c>
      <c r="R3364" s="955">
        <v>0.5</v>
      </c>
      <c r="S3364" s="955">
        <v>2.4</v>
      </c>
      <c r="T3364" s="955">
        <v>2.9</v>
      </c>
      <c r="U3364" s="955" t="s">
        <v>1</v>
      </c>
      <c r="V3364" s="955" t="s">
        <v>141</v>
      </c>
      <c r="W3364" s="955" t="s">
        <v>141</v>
      </c>
      <c r="X3364" s="955" t="s">
        <v>141</v>
      </c>
      <c r="Y3364" s="955" t="s">
        <v>141</v>
      </c>
      <c r="Z3364" s="955" t="s">
        <v>141</v>
      </c>
      <c r="AA3364" s="955" t="s">
        <v>141</v>
      </c>
      <c r="AB3364" s="955" t="s">
        <v>141</v>
      </c>
      <c r="AC3364" s="955" t="s">
        <v>141</v>
      </c>
      <c r="AD3364" s="956" t="s">
        <v>23</v>
      </c>
      <c r="AE3364" s="955" t="s">
        <v>141</v>
      </c>
      <c r="AF3364" s="955" t="s">
        <v>141</v>
      </c>
      <c r="AG3364" s="955"/>
      <c r="AJ3364" s="1">
        <f t="shared" si="250"/>
        <v>0</v>
      </c>
    </row>
    <row r="3365" spans="1:37" ht="31.5">
      <c r="A3365" s="94" t="s">
        <v>13179</v>
      </c>
      <c r="B3365" s="955" t="s">
        <v>11</v>
      </c>
      <c r="C3365" s="955" t="s">
        <v>873</v>
      </c>
      <c r="D3365" s="974">
        <v>42714</v>
      </c>
      <c r="E3365" s="1007">
        <v>0.59722222222222221</v>
      </c>
      <c r="F3365" s="974">
        <v>42714</v>
      </c>
      <c r="G3365" s="1007">
        <v>0.73125000000000007</v>
      </c>
      <c r="H3365" s="986">
        <v>0.13402777777777777</v>
      </c>
      <c r="I3365" s="955">
        <v>21</v>
      </c>
      <c r="J3365" s="955" t="s">
        <v>459</v>
      </c>
      <c r="K3365" s="955" t="s">
        <v>15</v>
      </c>
      <c r="L3365" s="990" t="s">
        <v>4</v>
      </c>
      <c r="M3365" s="955" t="s">
        <v>13338</v>
      </c>
      <c r="N3365" s="955" t="s">
        <v>3</v>
      </c>
      <c r="O3365" s="955" t="s">
        <v>8</v>
      </c>
      <c r="P3365" s="955" t="s">
        <v>13715</v>
      </c>
      <c r="Q3365" s="987" t="s">
        <v>13716</v>
      </c>
      <c r="R3365" s="992">
        <v>12.8</v>
      </c>
      <c r="S3365" s="955"/>
      <c r="T3365" s="992">
        <v>12.8</v>
      </c>
      <c r="U3365" s="955" t="s">
        <v>29</v>
      </c>
      <c r="V3365" s="955">
        <v>1984</v>
      </c>
      <c r="W3365" s="955" t="s">
        <v>29</v>
      </c>
      <c r="X3365" s="955" t="s">
        <v>2932</v>
      </c>
      <c r="Y3365" s="955" t="s">
        <v>15097</v>
      </c>
      <c r="Z3365" s="989">
        <v>0.7</v>
      </c>
      <c r="AA3365" s="991">
        <v>43101</v>
      </c>
      <c r="AB3365" s="955">
        <v>0</v>
      </c>
      <c r="AC3365" s="964">
        <v>42647</v>
      </c>
      <c r="AD3365" s="955" t="s">
        <v>0</v>
      </c>
      <c r="AE3365" s="955"/>
      <c r="AF3365" s="955"/>
      <c r="AG3365" s="955" t="s">
        <v>2941</v>
      </c>
      <c r="AJ3365" s="1">
        <f t="shared" si="250"/>
        <v>0</v>
      </c>
    </row>
    <row r="3366" spans="1:37" ht="31.5">
      <c r="A3366" s="179" t="s">
        <v>5349</v>
      </c>
      <c r="B3366" s="955" t="s">
        <v>13</v>
      </c>
      <c r="C3366" s="955" t="s">
        <v>147</v>
      </c>
      <c r="D3366" s="974">
        <v>42573</v>
      </c>
      <c r="E3366" s="1175">
        <v>0.21249999999999999</v>
      </c>
      <c r="F3366" s="974">
        <v>42573</v>
      </c>
      <c r="G3366" s="1175">
        <v>0.23958333333333334</v>
      </c>
      <c r="H3366" s="1079">
        <f>G3366-E3366</f>
        <v>2.7083333333333348E-2</v>
      </c>
      <c r="I3366" s="955">
        <v>2</v>
      </c>
      <c r="J3366" s="955" t="s">
        <v>141</v>
      </c>
      <c r="K3366" s="955" t="s">
        <v>141</v>
      </c>
      <c r="L3366" s="955" t="s">
        <v>12</v>
      </c>
      <c r="M3366" s="955" t="s">
        <v>149</v>
      </c>
      <c r="N3366" s="955">
        <v>0.4</v>
      </c>
      <c r="O3366" s="955" t="s">
        <v>57</v>
      </c>
      <c r="P3366" s="955" t="s">
        <v>57</v>
      </c>
      <c r="Q3366" s="980" t="s">
        <v>10735</v>
      </c>
      <c r="R3366" s="1085">
        <v>2</v>
      </c>
      <c r="S3366" s="1085">
        <v>0.9</v>
      </c>
      <c r="T3366" s="1085">
        <f>R3366+S3366</f>
        <v>2.9</v>
      </c>
      <c r="U3366" s="955" t="s">
        <v>62</v>
      </c>
      <c r="V3366" s="955" t="s">
        <v>141</v>
      </c>
      <c r="W3366" s="955" t="s">
        <v>141</v>
      </c>
      <c r="X3366" s="955" t="s">
        <v>141</v>
      </c>
      <c r="Y3366" s="955" t="s">
        <v>141</v>
      </c>
      <c r="Z3366" s="955" t="s">
        <v>141</v>
      </c>
      <c r="AA3366" s="955" t="s">
        <v>141</v>
      </c>
      <c r="AB3366" s="955" t="s">
        <v>141</v>
      </c>
      <c r="AC3366" s="955" t="s">
        <v>141</v>
      </c>
      <c r="AD3366" s="956" t="s">
        <v>23</v>
      </c>
      <c r="AE3366" s="955" t="s">
        <v>141</v>
      </c>
      <c r="AF3366" s="955" t="s">
        <v>141</v>
      </c>
      <c r="AG3366" s="955" t="s">
        <v>141</v>
      </c>
      <c r="AJ3366" s="1">
        <f t="shared" si="250"/>
        <v>0</v>
      </c>
      <c r="AK3366" s="1">
        <f>AJ3366-T3366</f>
        <v>-2.9</v>
      </c>
    </row>
    <row r="3367" spans="1:37" ht="63">
      <c r="A3367" s="94" t="s">
        <v>13179</v>
      </c>
      <c r="B3367" s="955" t="s">
        <v>6</v>
      </c>
      <c r="C3367" s="955" t="s">
        <v>1131</v>
      </c>
      <c r="D3367" s="974">
        <v>42733</v>
      </c>
      <c r="E3367" s="1007">
        <v>0.84027777777777779</v>
      </c>
      <c r="F3367" s="974">
        <v>42733</v>
      </c>
      <c r="G3367" s="1007">
        <v>0.84027777777777779</v>
      </c>
      <c r="H3367" s="986">
        <v>0</v>
      </c>
      <c r="I3367" s="1016">
        <v>9</v>
      </c>
      <c r="J3367" s="955" t="s">
        <v>144</v>
      </c>
      <c r="K3367" s="955" t="s">
        <v>9</v>
      </c>
      <c r="L3367" s="1051" t="s">
        <v>12</v>
      </c>
      <c r="M3367" s="955" t="s">
        <v>14846</v>
      </c>
      <c r="N3367" s="955" t="s">
        <v>3</v>
      </c>
      <c r="O3367" s="955" t="s">
        <v>8</v>
      </c>
      <c r="P3367" s="955" t="s">
        <v>13837</v>
      </c>
      <c r="Q3367" s="1051" t="s">
        <v>14847</v>
      </c>
      <c r="R3367" s="955">
        <v>1.2</v>
      </c>
      <c r="S3367" s="955">
        <v>1.7</v>
      </c>
      <c r="T3367" s="1016">
        <v>2.9</v>
      </c>
      <c r="U3367" s="955"/>
      <c r="V3367" s="955"/>
      <c r="W3367" s="955"/>
      <c r="X3367" s="955"/>
      <c r="Y3367" s="955"/>
      <c r="Z3367" s="955"/>
      <c r="AA3367" s="955"/>
      <c r="AB3367" s="955"/>
      <c r="AC3367" s="964"/>
      <c r="AD3367" s="1016" t="s">
        <v>23</v>
      </c>
      <c r="AE3367" s="955"/>
      <c r="AF3367" s="955"/>
      <c r="AG3367" s="955"/>
      <c r="AJ3367" s="1">
        <f t="shared" si="250"/>
        <v>0</v>
      </c>
    </row>
    <row r="3368" spans="1:37" ht="31.5">
      <c r="A3368" s="94" t="s">
        <v>13179</v>
      </c>
      <c r="B3368" s="993" t="s">
        <v>11</v>
      </c>
      <c r="C3368" s="987" t="s">
        <v>376</v>
      </c>
      <c r="D3368" s="974">
        <v>42725</v>
      </c>
      <c r="E3368" s="1007">
        <v>0.40347222222222223</v>
      </c>
      <c r="F3368" s="974">
        <v>42725</v>
      </c>
      <c r="G3368" s="1007">
        <v>0.40347222222222223</v>
      </c>
      <c r="H3368" s="986">
        <v>0</v>
      </c>
      <c r="I3368" s="955">
        <v>65</v>
      </c>
      <c r="J3368" s="955" t="s">
        <v>306</v>
      </c>
      <c r="K3368" s="955" t="s">
        <v>5552</v>
      </c>
      <c r="L3368" s="990" t="s">
        <v>17</v>
      </c>
      <c r="M3368" s="955" t="s">
        <v>13593</v>
      </c>
      <c r="N3368" s="955">
        <v>110</v>
      </c>
      <c r="O3368" s="955" t="s">
        <v>14</v>
      </c>
      <c r="P3368" s="955" t="s">
        <v>13593</v>
      </c>
      <c r="Q3368" s="955" t="s">
        <v>13722</v>
      </c>
      <c r="R3368" s="955">
        <v>5</v>
      </c>
      <c r="S3368" s="955">
        <v>14</v>
      </c>
      <c r="T3368" s="955">
        <v>19</v>
      </c>
      <c r="U3368" s="955"/>
      <c r="V3368" s="955"/>
      <c r="W3368" s="955"/>
      <c r="X3368" s="955"/>
      <c r="Y3368" s="955"/>
      <c r="Z3368" s="955"/>
      <c r="AA3368" s="955"/>
      <c r="AB3368" s="955"/>
      <c r="AC3368" s="955"/>
      <c r="AD3368" s="955" t="s">
        <v>38</v>
      </c>
      <c r="AE3368" s="955"/>
      <c r="AF3368" s="955"/>
      <c r="AG3368" s="955" t="s">
        <v>2941</v>
      </c>
      <c r="AJ3368" s="1">
        <f t="shared" si="250"/>
        <v>0</v>
      </c>
    </row>
    <row r="3369" spans="1:37" ht="141.75">
      <c r="A3369" s="179" t="s">
        <v>12537</v>
      </c>
      <c r="B3369" s="956" t="s">
        <v>71</v>
      </c>
      <c r="C3369" s="956" t="s">
        <v>71</v>
      </c>
      <c r="D3369" s="1161">
        <v>42667</v>
      </c>
      <c r="E3369" s="1175">
        <v>0.44166666666666665</v>
      </c>
      <c r="F3369" s="1186">
        <v>42667</v>
      </c>
      <c r="G3369" s="1175">
        <v>0.56180555555555556</v>
      </c>
      <c r="H3369" s="1193">
        <f>G3369-E3369</f>
        <v>0.12013888888888891</v>
      </c>
      <c r="I3369" s="955">
        <v>7</v>
      </c>
      <c r="J3369" s="955" t="s">
        <v>303</v>
      </c>
      <c r="K3369" s="956" t="s">
        <v>21</v>
      </c>
      <c r="L3369" s="956" t="s">
        <v>10</v>
      </c>
      <c r="M3369" s="956" t="s">
        <v>14492</v>
      </c>
      <c r="N3369" s="962">
        <v>35</v>
      </c>
      <c r="O3369" s="955" t="s">
        <v>14</v>
      </c>
      <c r="P3369" s="956" t="s">
        <v>14493</v>
      </c>
      <c r="Q3369" s="997" t="s">
        <v>14494</v>
      </c>
      <c r="R3369" s="955">
        <v>2.7749999999999999</v>
      </c>
      <c r="S3369" s="955">
        <v>6.9000000000000006E-2</v>
      </c>
      <c r="T3369" s="955">
        <f>SUM(R3369:S3369)</f>
        <v>2.8439999999999999</v>
      </c>
      <c r="U3369" s="956" t="s">
        <v>29</v>
      </c>
      <c r="V3369" s="955">
        <v>1989</v>
      </c>
      <c r="W3369" s="955" t="s">
        <v>3113</v>
      </c>
      <c r="X3369" s="955" t="s">
        <v>3096</v>
      </c>
      <c r="Y3369" s="992" t="s">
        <v>2818</v>
      </c>
      <c r="Z3369" s="955">
        <v>100</v>
      </c>
      <c r="AA3369" s="992" t="s">
        <v>2903</v>
      </c>
      <c r="AB3369" s="955">
        <v>0</v>
      </c>
      <c r="AC3369" s="992" t="s">
        <v>2818</v>
      </c>
      <c r="AD3369" s="980" t="s">
        <v>23</v>
      </c>
      <c r="AE3369" s="955"/>
      <c r="AF3369" s="955"/>
      <c r="AG3369" s="997" t="s">
        <v>14494</v>
      </c>
      <c r="AJ3369" s="1">
        <f t="shared" si="250"/>
        <v>0</v>
      </c>
    </row>
    <row r="3370" spans="1:37" ht="189">
      <c r="A3370" s="179" t="s">
        <v>8405</v>
      </c>
      <c r="B3370" s="955" t="s">
        <v>16</v>
      </c>
      <c r="C3370" s="955" t="s">
        <v>292</v>
      </c>
      <c r="D3370" s="964">
        <v>42619</v>
      </c>
      <c r="E3370" s="1007">
        <v>0.38680555555555557</v>
      </c>
      <c r="F3370" s="964">
        <v>42619</v>
      </c>
      <c r="G3370" s="1007">
        <v>0.38680555555555557</v>
      </c>
      <c r="H3370" s="1014">
        <f>(F3370+G3370)-(D3370+E3370)</f>
        <v>0</v>
      </c>
      <c r="I3370" s="955">
        <v>11</v>
      </c>
      <c r="J3370" s="955" t="s">
        <v>144</v>
      </c>
      <c r="K3370" s="955" t="s">
        <v>9</v>
      </c>
      <c r="L3370" s="955" t="s">
        <v>4</v>
      </c>
      <c r="M3370" s="955" t="s">
        <v>7825</v>
      </c>
      <c r="N3370" s="955" t="s">
        <v>3</v>
      </c>
      <c r="O3370" s="955" t="s">
        <v>8</v>
      </c>
      <c r="P3370" s="955" t="s">
        <v>10036</v>
      </c>
      <c r="Q3370" s="955" t="s">
        <v>10037</v>
      </c>
      <c r="R3370" s="955"/>
      <c r="S3370" s="955">
        <v>2.83</v>
      </c>
      <c r="T3370" s="988">
        <f>SUM(R3370:S3370)</f>
        <v>2.83</v>
      </c>
      <c r="U3370" s="955" t="s">
        <v>29</v>
      </c>
      <c r="V3370" s="955">
        <v>1984</v>
      </c>
      <c r="W3370" s="955" t="s">
        <v>2725</v>
      </c>
      <c r="X3370" s="964"/>
      <c r="Y3370" s="964" t="s">
        <v>10038</v>
      </c>
      <c r="Z3370" s="955">
        <v>100</v>
      </c>
      <c r="AA3370" s="992" t="s">
        <v>9672</v>
      </c>
      <c r="AB3370" s="955">
        <v>0</v>
      </c>
      <c r="AC3370" s="964"/>
      <c r="AD3370" s="955" t="s">
        <v>23</v>
      </c>
      <c r="AE3370" s="955" t="s">
        <v>55</v>
      </c>
      <c r="AF3370" s="955"/>
      <c r="AG3370" s="955" t="s">
        <v>10039</v>
      </c>
      <c r="AJ3370" s="1">
        <f t="shared" si="250"/>
        <v>0</v>
      </c>
      <c r="AK3370" s="1">
        <f>AJ3370-T3370</f>
        <v>-2.83</v>
      </c>
    </row>
    <row r="3371" spans="1:37" ht="78.75">
      <c r="A3371" s="94" t="s">
        <v>13179</v>
      </c>
      <c r="B3371" s="993" t="s">
        <v>11</v>
      </c>
      <c r="C3371" s="987" t="s">
        <v>376</v>
      </c>
      <c r="D3371" s="974">
        <v>42730</v>
      </c>
      <c r="E3371" s="1007">
        <v>0.79722222222222217</v>
      </c>
      <c r="F3371" s="974">
        <v>42730</v>
      </c>
      <c r="G3371" s="1007">
        <v>0.84375</v>
      </c>
      <c r="H3371" s="986">
        <v>4.6527777777777779E-2</v>
      </c>
      <c r="I3371" s="955">
        <v>878</v>
      </c>
      <c r="J3371" s="955" t="s">
        <v>13708</v>
      </c>
      <c r="K3371" s="955" t="s">
        <v>15</v>
      </c>
      <c r="L3371" s="990" t="s">
        <v>17</v>
      </c>
      <c r="M3371" s="955" t="s">
        <v>13709</v>
      </c>
      <c r="N3371" s="955">
        <v>110</v>
      </c>
      <c r="O3371" s="955" t="s">
        <v>8</v>
      </c>
      <c r="P3371" s="955" t="s">
        <v>13709</v>
      </c>
      <c r="Q3371" s="955" t="s">
        <v>13710</v>
      </c>
      <c r="R3371" s="955">
        <v>940.3</v>
      </c>
      <c r="S3371" s="955">
        <v>118</v>
      </c>
      <c r="T3371" s="955">
        <v>1058.3</v>
      </c>
      <c r="U3371" s="955"/>
      <c r="V3371" s="955"/>
      <c r="W3371" s="955"/>
      <c r="X3371" s="955"/>
      <c r="Y3371" s="955"/>
      <c r="Z3371" s="955"/>
      <c r="AA3371" s="955"/>
      <c r="AB3371" s="955"/>
      <c r="AC3371" s="955"/>
      <c r="AD3371" s="955" t="s">
        <v>38</v>
      </c>
      <c r="AE3371" s="955"/>
      <c r="AF3371" s="955"/>
      <c r="AG3371" s="955" t="s">
        <v>15102</v>
      </c>
      <c r="AJ3371" s="1">
        <f t="shared" si="250"/>
        <v>0</v>
      </c>
    </row>
    <row r="3372" spans="1:37" ht="31.5">
      <c r="A3372" s="179" t="s">
        <v>12537</v>
      </c>
      <c r="B3372" s="955" t="s">
        <v>19</v>
      </c>
      <c r="C3372" s="955" t="s">
        <v>19</v>
      </c>
      <c r="D3372" s="974">
        <v>42645</v>
      </c>
      <c r="E3372" s="975">
        <v>42645.333333333336</v>
      </c>
      <c r="F3372" s="974">
        <v>42645</v>
      </c>
      <c r="G3372" s="975">
        <v>42645.375</v>
      </c>
      <c r="H3372" s="976">
        <v>4.1666666664241347E-2</v>
      </c>
      <c r="I3372" s="955">
        <v>1</v>
      </c>
      <c r="J3372" s="956"/>
      <c r="K3372" s="956"/>
      <c r="L3372" s="956" t="s">
        <v>12</v>
      </c>
      <c r="M3372" s="955" t="s">
        <v>439</v>
      </c>
      <c r="N3372" s="955">
        <v>0.4</v>
      </c>
      <c r="O3372" s="955" t="s">
        <v>2</v>
      </c>
      <c r="P3372" s="955" t="s">
        <v>13998</v>
      </c>
      <c r="Q3372" s="956" t="s">
        <v>13783</v>
      </c>
      <c r="R3372" s="977">
        <v>7.8E-2</v>
      </c>
      <c r="S3372" s="977"/>
      <c r="T3372" s="977">
        <v>7.8E-2</v>
      </c>
      <c r="U3372" s="955" t="s">
        <v>46</v>
      </c>
      <c r="V3372" s="955">
        <v>2001</v>
      </c>
      <c r="W3372" s="955" t="s">
        <v>15065</v>
      </c>
      <c r="X3372" s="956"/>
      <c r="Y3372" s="973" t="s">
        <v>5903</v>
      </c>
      <c r="Z3372" s="955">
        <v>100</v>
      </c>
      <c r="AA3372" s="955" t="s">
        <v>6013</v>
      </c>
      <c r="AB3372" s="956"/>
      <c r="AC3372" s="956"/>
      <c r="AD3372" s="956" t="s">
        <v>18</v>
      </c>
      <c r="AE3372" s="956"/>
      <c r="AF3372" s="956"/>
      <c r="AG3372" s="956"/>
      <c r="AJ3372" s="1">
        <f t="shared" si="250"/>
        <v>0</v>
      </c>
    </row>
    <row r="3373" spans="1:37" ht="31.5">
      <c r="A3373" s="179" t="s">
        <v>12537</v>
      </c>
      <c r="B3373" s="955" t="s">
        <v>19</v>
      </c>
      <c r="C3373" s="955" t="s">
        <v>19</v>
      </c>
      <c r="D3373" s="974">
        <v>42645</v>
      </c>
      <c r="E3373" s="975">
        <v>42645.697916666664</v>
      </c>
      <c r="F3373" s="974">
        <v>42645</v>
      </c>
      <c r="G3373" s="975">
        <v>42645.760416666664</v>
      </c>
      <c r="H3373" s="976">
        <v>6.25E-2</v>
      </c>
      <c r="I3373" s="955">
        <v>3</v>
      </c>
      <c r="J3373" s="956"/>
      <c r="K3373" s="956"/>
      <c r="L3373" s="956" t="s">
        <v>12</v>
      </c>
      <c r="M3373" s="955" t="s">
        <v>439</v>
      </c>
      <c r="N3373" s="955">
        <v>0.4</v>
      </c>
      <c r="O3373" s="955" t="s">
        <v>2</v>
      </c>
      <c r="P3373" s="955" t="s">
        <v>12499</v>
      </c>
      <c r="Q3373" s="956" t="s">
        <v>13999</v>
      </c>
      <c r="R3373" s="977">
        <v>1.02</v>
      </c>
      <c r="S3373" s="977"/>
      <c r="T3373" s="977">
        <v>1.02</v>
      </c>
      <c r="U3373" s="955" t="s">
        <v>48</v>
      </c>
      <c r="V3373" s="955">
        <v>2009</v>
      </c>
      <c r="W3373" s="955" t="s">
        <v>15066</v>
      </c>
      <c r="X3373" s="956" t="s">
        <v>2736</v>
      </c>
      <c r="Y3373" s="955" t="s">
        <v>5892</v>
      </c>
      <c r="Z3373" s="955">
        <v>100</v>
      </c>
      <c r="AA3373" s="955" t="s">
        <v>5931</v>
      </c>
      <c r="AB3373" s="956"/>
      <c r="AC3373" s="956"/>
      <c r="AD3373" s="956" t="s">
        <v>18</v>
      </c>
      <c r="AE3373" s="956"/>
      <c r="AF3373" s="956"/>
      <c r="AG3373" s="956"/>
      <c r="AJ3373" s="1">
        <f t="shared" si="250"/>
        <v>0</v>
      </c>
    </row>
    <row r="3374" spans="1:37" ht="47.25">
      <c r="A3374" s="179" t="s">
        <v>12537</v>
      </c>
      <c r="B3374" s="955" t="s">
        <v>19</v>
      </c>
      <c r="C3374" s="955" t="s">
        <v>19</v>
      </c>
      <c r="D3374" s="974">
        <v>42646</v>
      </c>
      <c r="E3374" s="975">
        <v>42646.229166666664</v>
      </c>
      <c r="F3374" s="974">
        <v>42646</v>
      </c>
      <c r="G3374" s="975">
        <v>42646.270833333336</v>
      </c>
      <c r="H3374" s="976">
        <v>4.1666666671517305E-2</v>
      </c>
      <c r="I3374" s="955">
        <v>1</v>
      </c>
      <c r="J3374" s="956"/>
      <c r="K3374" s="956"/>
      <c r="L3374" s="956" t="s">
        <v>12</v>
      </c>
      <c r="M3374" s="955" t="s">
        <v>439</v>
      </c>
      <c r="N3374" s="955">
        <v>0.4</v>
      </c>
      <c r="O3374" s="955" t="s">
        <v>2</v>
      </c>
      <c r="P3374" s="955" t="s">
        <v>14000</v>
      </c>
      <c r="Q3374" s="956" t="s">
        <v>14001</v>
      </c>
      <c r="R3374" s="977"/>
      <c r="S3374" s="977"/>
      <c r="T3374" s="977"/>
      <c r="U3374" s="955" t="s">
        <v>46</v>
      </c>
      <c r="V3374" s="955"/>
      <c r="W3374" s="955" t="s">
        <v>5995</v>
      </c>
      <c r="X3374" s="956"/>
      <c r="Y3374" s="973" t="s">
        <v>5903</v>
      </c>
      <c r="Z3374" s="955">
        <v>100</v>
      </c>
      <c r="AA3374" s="955" t="s">
        <v>6013</v>
      </c>
      <c r="AB3374" s="956"/>
      <c r="AC3374" s="956"/>
      <c r="AD3374" s="956" t="s">
        <v>18</v>
      </c>
      <c r="AE3374" s="956"/>
      <c r="AF3374" s="956"/>
      <c r="AG3374" s="956"/>
      <c r="AJ3374" s="1">
        <f t="shared" si="250"/>
        <v>0</v>
      </c>
    </row>
    <row r="3375" spans="1:37" ht="47.25">
      <c r="A3375" s="179" t="s">
        <v>12537</v>
      </c>
      <c r="B3375" s="955" t="s">
        <v>19</v>
      </c>
      <c r="C3375" s="955" t="s">
        <v>19</v>
      </c>
      <c r="D3375" s="974">
        <v>42646</v>
      </c>
      <c r="E3375" s="975">
        <v>42646.416666666664</v>
      </c>
      <c r="F3375" s="974">
        <v>42646</v>
      </c>
      <c r="G3375" s="975">
        <v>42646.590277777781</v>
      </c>
      <c r="H3375" s="976">
        <v>0.17361111111677019</v>
      </c>
      <c r="I3375" s="955">
        <v>1</v>
      </c>
      <c r="J3375" s="956"/>
      <c r="K3375" s="956"/>
      <c r="L3375" s="956" t="s">
        <v>12</v>
      </c>
      <c r="M3375" s="955" t="s">
        <v>561</v>
      </c>
      <c r="N3375" s="955">
        <v>0.4</v>
      </c>
      <c r="O3375" s="955" t="s">
        <v>2</v>
      </c>
      <c r="P3375" s="955" t="s">
        <v>14002</v>
      </c>
      <c r="Q3375" s="956" t="s">
        <v>14003</v>
      </c>
      <c r="R3375" s="977"/>
      <c r="S3375" s="977"/>
      <c r="T3375" s="977"/>
      <c r="U3375" s="956"/>
      <c r="V3375" s="955"/>
      <c r="W3375" s="955" t="s">
        <v>6016</v>
      </c>
      <c r="X3375" s="956"/>
      <c r="Y3375" s="955" t="s">
        <v>5889</v>
      </c>
      <c r="Z3375" s="955">
        <v>100</v>
      </c>
      <c r="AA3375" s="955" t="s">
        <v>12111</v>
      </c>
      <c r="AB3375" s="956"/>
      <c r="AC3375" s="956"/>
      <c r="AD3375" s="956" t="s">
        <v>18</v>
      </c>
      <c r="AE3375" s="956"/>
      <c r="AF3375" s="956"/>
      <c r="AG3375" s="956"/>
      <c r="AJ3375" s="1">
        <f t="shared" si="250"/>
        <v>0</v>
      </c>
    </row>
    <row r="3376" spans="1:37" ht="75" customHeight="1">
      <c r="A3376" s="179" t="s">
        <v>12537</v>
      </c>
      <c r="B3376" s="955" t="s">
        <v>19</v>
      </c>
      <c r="C3376" s="955" t="s">
        <v>19</v>
      </c>
      <c r="D3376" s="974">
        <v>42647</v>
      </c>
      <c r="E3376" s="975">
        <v>42647.333333333336</v>
      </c>
      <c r="F3376" s="974">
        <v>42647</v>
      </c>
      <c r="G3376" s="975">
        <v>42647.458333333336</v>
      </c>
      <c r="H3376" s="976">
        <v>0.125</v>
      </c>
      <c r="I3376" s="955">
        <v>1</v>
      </c>
      <c r="J3376" s="956"/>
      <c r="K3376" s="956"/>
      <c r="L3376" s="956" t="s">
        <v>12</v>
      </c>
      <c r="M3376" s="955" t="s">
        <v>439</v>
      </c>
      <c r="N3376" s="955">
        <v>0.4</v>
      </c>
      <c r="O3376" s="955" t="s">
        <v>2</v>
      </c>
      <c r="P3376" s="955" t="s">
        <v>14004</v>
      </c>
      <c r="Q3376" s="956" t="s">
        <v>14005</v>
      </c>
      <c r="R3376" s="977">
        <v>0.182</v>
      </c>
      <c r="S3376" s="977"/>
      <c r="T3376" s="977">
        <v>0.182</v>
      </c>
      <c r="U3376" s="955" t="s">
        <v>46</v>
      </c>
      <c r="V3376" s="955"/>
      <c r="W3376" s="955" t="s">
        <v>12152</v>
      </c>
      <c r="X3376" s="956"/>
      <c r="Y3376" s="955" t="s">
        <v>5898</v>
      </c>
      <c r="Z3376" s="955">
        <v>100</v>
      </c>
      <c r="AA3376" s="955">
        <v>2017</v>
      </c>
      <c r="AB3376" s="956"/>
      <c r="AC3376" s="956"/>
      <c r="AD3376" s="956" t="s">
        <v>18</v>
      </c>
      <c r="AE3376" s="956"/>
      <c r="AF3376" s="956"/>
      <c r="AG3376" s="956"/>
      <c r="AJ3376" s="1">
        <f t="shared" si="250"/>
        <v>0</v>
      </c>
    </row>
    <row r="3377" spans="1:36" ht="93.75" customHeight="1">
      <c r="A3377" s="179" t="s">
        <v>12537</v>
      </c>
      <c r="B3377" s="955" t="s">
        <v>19</v>
      </c>
      <c r="C3377" s="955" t="s">
        <v>19</v>
      </c>
      <c r="D3377" s="974">
        <v>42647</v>
      </c>
      <c r="E3377" s="975">
        <v>42647.788194444445</v>
      </c>
      <c r="F3377" s="974">
        <v>42647</v>
      </c>
      <c r="G3377" s="975">
        <v>42647.829861111109</v>
      </c>
      <c r="H3377" s="976">
        <v>4.1666666664241347E-2</v>
      </c>
      <c r="I3377" s="955">
        <v>10</v>
      </c>
      <c r="J3377" s="956"/>
      <c r="K3377" s="956"/>
      <c r="L3377" s="955" t="s">
        <v>4</v>
      </c>
      <c r="M3377" s="955" t="s">
        <v>14006</v>
      </c>
      <c r="N3377" s="955" t="s">
        <v>3</v>
      </c>
      <c r="O3377" s="955" t="s">
        <v>8</v>
      </c>
      <c r="P3377" s="955" t="s">
        <v>14007</v>
      </c>
      <c r="Q3377" s="956" t="s">
        <v>14008</v>
      </c>
      <c r="R3377" s="977">
        <v>0.68300000000000005</v>
      </c>
      <c r="S3377" s="977"/>
      <c r="T3377" s="977">
        <v>0.68300000000000005</v>
      </c>
      <c r="U3377" s="955" t="s">
        <v>7</v>
      </c>
      <c r="V3377" s="955">
        <v>1971</v>
      </c>
      <c r="W3377" s="955"/>
      <c r="X3377" s="956"/>
      <c r="Y3377" s="955" t="s">
        <v>5903</v>
      </c>
      <c r="Z3377" s="955">
        <v>100</v>
      </c>
      <c r="AA3377" s="955" t="s">
        <v>12111</v>
      </c>
      <c r="AB3377" s="956"/>
      <c r="AC3377" s="956"/>
      <c r="AD3377" s="956" t="s">
        <v>18</v>
      </c>
      <c r="AE3377" s="956"/>
      <c r="AF3377" s="956"/>
      <c r="AG3377" s="956"/>
      <c r="AJ3377" s="1">
        <f t="shared" si="250"/>
        <v>0</v>
      </c>
    </row>
    <row r="3378" spans="1:36" ht="37.5" customHeight="1">
      <c r="A3378" s="179" t="s">
        <v>12537</v>
      </c>
      <c r="B3378" s="955" t="s">
        <v>19</v>
      </c>
      <c r="C3378" s="955" t="s">
        <v>19</v>
      </c>
      <c r="D3378" s="974">
        <v>42647</v>
      </c>
      <c r="E3378" s="975">
        <v>42647.829861111109</v>
      </c>
      <c r="F3378" s="974">
        <v>42648</v>
      </c>
      <c r="G3378" s="975">
        <v>42648.444444444445</v>
      </c>
      <c r="H3378" s="976">
        <v>0.61458333333575865</v>
      </c>
      <c r="I3378" s="955">
        <v>4</v>
      </c>
      <c r="J3378" s="956"/>
      <c r="K3378" s="956"/>
      <c r="L3378" s="955" t="s">
        <v>4</v>
      </c>
      <c r="M3378" s="955" t="s">
        <v>14009</v>
      </c>
      <c r="N3378" s="955" t="s">
        <v>3</v>
      </c>
      <c r="O3378" s="955" t="s">
        <v>26</v>
      </c>
      <c r="P3378" s="955" t="s">
        <v>14010</v>
      </c>
      <c r="Q3378" s="956" t="s">
        <v>14011</v>
      </c>
      <c r="R3378" s="977">
        <v>3.77</v>
      </c>
      <c r="S3378" s="977"/>
      <c r="T3378" s="977">
        <v>3.77</v>
      </c>
      <c r="U3378" s="955" t="s">
        <v>7</v>
      </c>
      <c r="V3378" s="955">
        <v>1971</v>
      </c>
      <c r="W3378" s="955"/>
      <c r="X3378" s="956"/>
      <c r="Y3378" s="955" t="s">
        <v>5903</v>
      </c>
      <c r="Z3378" s="955">
        <v>100</v>
      </c>
      <c r="AA3378" s="955" t="s">
        <v>12111</v>
      </c>
      <c r="AB3378" s="956"/>
      <c r="AC3378" s="956"/>
      <c r="AD3378" s="956" t="s">
        <v>18</v>
      </c>
      <c r="AE3378" s="956"/>
      <c r="AF3378" s="956"/>
      <c r="AG3378" s="956" t="s">
        <v>4726</v>
      </c>
      <c r="AJ3378" s="1">
        <f t="shared" si="250"/>
        <v>0</v>
      </c>
    </row>
    <row r="3379" spans="1:36" ht="56.25" customHeight="1">
      <c r="A3379" s="179" t="s">
        <v>12537</v>
      </c>
      <c r="B3379" s="955" t="s">
        <v>19</v>
      </c>
      <c r="C3379" s="955" t="s">
        <v>19</v>
      </c>
      <c r="D3379" s="974">
        <v>42647</v>
      </c>
      <c r="E3379" s="975">
        <v>42647.875</v>
      </c>
      <c r="F3379" s="974">
        <v>42647</v>
      </c>
      <c r="G3379" s="975">
        <v>42647.993055555555</v>
      </c>
      <c r="H3379" s="976">
        <v>0.11805555555474712</v>
      </c>
      <c r="I3379" s="955">
        <v>5</v>
      </c>
      <c r="J3379" s="956"/>
      <c r="K3379" s="956"/>
      <c r="L3379" s="955" t="s">
        <v>4</v>
      </c>
      <c r="M3379" s="955" t="s">
        <v>14012</v>
      </c>
      <c r="N3379" s="955" t="s">
        <v>3</v>
      </c>
      <c r="O3379" s="955" t="s">
        <v>26</v>
      </c>
      <c r="P3379" s="955" t="s">
        <v>14013</v>
      </c>
      <c r="Q3379" s="956" t="s">
        <v>14014</v>
      </c>
      <c r="R3379" s="977">
        <v>1.0469999999999999</v>
      </c>
      <c r="S3379" s="977"/>
      <c r="T3379" s="977">
        <v>1.0469999999999999</v>
      </c>
      <c r="U3379" s="955" t="s">
        <v>45</v>
      </c>
      <c r="V3379" s="955">
        <v>1995</v>
      </c>
      <c r="W3379" s="955" t="s">
        <v>2856</v>
      </c>
      <c r="X3379" s="956"/>
      <c r="Y3379" s="955" t="s">
        <v>5889</v>
      </c>
      <c r="Z3379" s="955">
        <v>100</v>
      </c>
      <c r="AA3379" s="955">
        <v>2017</v>
      </c>
      <c r="AB3379" s="956"/>
      <c r="AC3379" s="956"/>
      <c r="AD3379" s="956" t="s">
        <v>0</v>
      </c>
      <c r="AE3379" s="956"/>
      <c r="AF3379" s="956"/>
      <c r="AG3379" s="956"/>
      <c r="AJ3379" s="1">
        <f t="shared" si="250"/>
        <v>0</v>
      </c>
    </row>
    <row r="3380" spans="1:36" ht="37.5" customHeight="1">
      <c r="A3380" s="179" t="s">
        <v>12537</v>
      </c>
      <c r="B3380" s="955" t="s">
        <v>19</v>
      </c>
      <c r="C3380" s="955" t="s">
        <v>19</v>
      </c>
      <c r="D3380" s="974">
        <v>42648</v>
      </c>
      <c r="E3380" s="975">
        <v>42648.604166666664</v>
      </c>
      <c r="F3380" s="974">
        <v>42648</v>
      </c>
      <c r="G3380" s="975">
        <v>42648.666666666664</v>
      </c>
      <c r="H3380" s="976">
        <v>6.25E-2</v>
      </c>
      <c r="I3380" s="955">
        <v>1</v>
      </c>
      <c r="J3380" s="956"/>
      <c r="K3380" s="956"/>
      <c r="L3380" s="956" t="s">
        <v>12</v>
      </c>
      <c r="M3380" s="955" t="s">
        <v>439</v>
      </c>
      <c r="N3380" s="955">
        <v>0.4</v>
      </c>
      <c r="O3380" s="955" t="s">
        <v>2</v>
      </c>
      <c r="P3380" s="955" t="s">
        <v>14015</v>
      </c>
      <c r="Q3380" s="956" t="s">
        <v>14016</v>
      </c>
      <c r="R3380" s="977"/>
      <c r="S3380" s="977"/>
      <c r="T3380" s="977"/>
      <c r="U3380" s="955" t="s">
        <v>46</v>
      </c>
      <c r="V3380" s="955"/>
      <c r="W3380" s="955" t="s">
        <v>15067</v>
      </c>
      <c r="X3380" s="956"/>
      <c r="Y3380" s="955" t="s">
        <v>5892</v>
      </c>
      <c r="Z3380" s="955">
        <v>100</v>
      </c>
      <c r="AA3380" s="955" t="s">
        <v>5931</v>
      </c>
      <c r="AB3380" s="956"/>
      <c r="AC3380" s="956"/>
      <c r="AD3380" s="956" t="s">
        <v>18</v>
      </c>
      <c r="AE3380" s="956"/>
      <c r="AF3380" s="956"/>
      <c r="AG3380" s="956"/>
      <c r="AJ3380" s="1">
        <f t="shared" si="250"/>
        <v>0</v>
      </c>
    </row>
    <row r="3381" spans="1:36" ht="56.25" customHeight="1">
      <c r="A3381" s="179" t="s">
        <v>12537</v>
      </c>
      <c r="B3381" s="955" t="s">
        <v>19</v>
      </c>
      <c r="C3381" s="955" t="s">
        <v>19</v>
      </c>
      <c r="D3381" s="974">
        <v>42648</v>
      </c>
      <c r="E3381" s="975">
        <v>42648.333333333336</v>
      </c>
      <c r="F3381" s="974">
        <v>42648</v>
      </c>
      <c r="G3381" s="975">
        <v>42648.5625</v>
      </c>
      <c r="H3381" s="976">
        <v>0.22916666666424135</v>
      </c>
      <c r="I3381" s="955">
        <v>3</v>
      </c>
      <c r="J3381" s="956"/>
      <c r="K3381" s="956"/>
      <c r="L3381" s="955" t="s">
        <v>4</v>
      </c>
      <c r="M3381" s="955" t="s">
        <v>12517</v>
      </c>
      <c r="N3381" s="955" t="s">
        <v>3</v>
      </c>
      <c r="O3381" s="955" t="s">
        <v>26</v>
      </c>
      <c r="P3381" s="955" t="s">
        <v>12518</v>
      </c>
      <c r="Q3381" s="956" t="s">
        <v>14017</v>
      </c>
      <c r="R3381" s="977">
        <v>0.63100000000000001</v>
      </c>
      <c r="S3381" s="977"/>
      <c r="T3381" s="977">
        <v>0.63100000000000001</v>
      </c>
      <c r="U3381" s="955" t="s">
        <v>46</v>
      </c>
      <c r="V3381" s="955">
        <v>1956</v>
      </c>
      <c r="W3381" s="955" t="s">
        <v>12166</v>
      </c>
      <c r="X3381" s="956"/>
      <c r="Y3381" s="955" t="s">
        <v>5902</v>
      </c>
      <c r="Z3381" s="955">
        <v>100</v>
      </c>
      <c r="AA3381" s="955" t="s">
        <v>12111</v>
      </c>
      <c r="AB3381" s="956"/>
      <c r="AC3381" s="956"/>
      <c r="AD3381" s="956" t="s">
        <v>18</v>
      </c>
      <c r="AE3381" s="956"/>
      <c r="AF3381" s="956"/>
      <c r="AG3381" s="956"/>
      <c r="AJ3381" s="1">
        <f t="shared" si="250"/>
        <v>0</v>
      </c>
    </row>
    <row r="3382" spans="1:36" ht="37.5" customHeight="1">
      <c r="A3382" s="179" t="s">
        <v>12537</v>
      </c>
      <c r="B3382" s="955" t="s">
        <v>19</v>
      </c>
      <c r="C3382" s="955" t="s">
        <v>15130</v>
      </c>
      <c r="D3382" s="974">
        <v>42648</v>
      </c>
      <c r="E3382" s="975">
        <v>42648.986111111109</v>
      </c>
      <c r="F3382" s="974">
        <v>42649</v>
      </c>
      <c r="G3382" s="975">
        <v>42649.045138888891</v>
      </c>
      <c r="H3382" s="976">
        <v>5.9027777781011537E-2</v>
      </c>
      <c r="I3382" s="955">
        <v>1</v>
      </c>
      <c r="J3382" s="956"/>
      <c r="K3382" s="956"/>
      <c r="L3382" s="955" t="s">
        <v>17</v>
      </c>
      <c r="M3382" s="955" t="s">
        <v>57</v>
      </c>
      <c r="N3382" s="955" t="s">
        <v>3</v>
      </c>
      <c r="O3382" s="955" t="s">
        <v>57</v>
      </c>
      <c r="P3382" s="955" t="s">
        <v>14018</v>
      </c>
      <c r="Q3382" s="956" t="s">
        <v>14019</v>
      </c>
      <c r="R3382" s="977">
        <v>20.835999999999999</v>
      </c>
      <c r="S3382" s="977"/>
      <c r="T3382" s="977">
        <v>20.835999999999999</v>
      </c>
      <c r="U3382" s="956"/>
      <c r="V3382" s="955"/>
      <c r="W3382" s="955"/>
      <c r="X3382" s="956"/>
      <c r="Y3382" s="955"/>
      <c r="Z3382" s="955"/>
      <c r="AA3382" s="955"/>
      <c r="AB3382" s="956"/>
      <c r="AC3382" s="956"/>
      <c r="AD3382" s="956" t="s">
        <v>38</v>
      </c>
      <c r="AE3382" s="956"/>
      <c r="AF3382" s="956"/>
      <c r="AG3382" s="956" t="s">
        <v>4726</v>
      </c>
      <c r="AJ3382" s="1">
        <f t="shared" si="250"/>
        <v>0</v>
      </c>
    </row>
    <row r="3383" spans="1:36" ht="37.5" customHeight="1">
      <c r="A3383" s="179" t="s">
        <v>12537</v>
      </c>
      <c r="B3383" s="955" t="s">
        <v>19</v>
      </c>
      <c r="C3383" s="955" t="s">
        <v>19</v>
      </c>
      <c r="D3383" s="974">
        <v>42649</v>
      </c>
      <c r="E3383" s="975">
        <v>42649.54583333333</v>
      </c>
      <c r="F3383" s="974">
        <v>42649</v>
      </c>
      <c r="G3383" s="975">
        <v>42649.571527777778</v>
      </c>
      <c r="H3383" s="976">
        <v>2.5694444448163267E-2</v>
      </c>
      <c r="I3383" s="955">
        <v>1</v>
      </c>
      <c r="J3383" s="956"/>
      <c r="K3383" s="956"/>
      <c r="L3383" s="955" t="s">
        <v>30</v>
      </c>
      <c r="M3383" s="955"/>
      <c r="N3383" s="955">
        <v>0.4</v>
      </c>
      <c r="O3383" s="955" t="s">
        <v>2</v>
      </c>
      <c r="P3383" s="955" t="s">
        <v>14020</v>
      </c>
      <c r="Q3383" s="978" t="s">
        <v>14021</v>
      </c>
      <c r="R3383" s="979">
        <v>0.12</v>
      </c>
      <c r="S3383" s="977"/>
      <c r="T3383" s="977">
        <v>0.12</v>
      </c>
      <c r="U3383" s="956"/>
      <c r="V3383" s="955"/>
      <c r="W3383" s="955"/>
      <c r="X3383" s="956"/>
      <c r="Y3383" s="955"/>
      <c r="Z3383" s="955"/>
      <c r="AA3383" s="955"/>
      <c r="AB3383" s="956"/>
      <c r="AC3383" s="956"/>
      <c r="AD3383" s="956" t="s">
        <v>61</v>
      </c>
      <c r="AE3383" s="956"/>
      <c r="AF3383" s="956"/>
      <c r="AG3383" s="956"/>
      <c r="AJ3383" s="1">
        <f t="shared" si="250"/>
        <v>0</v>
      </c>
    </row>
    <row r="3384" spans="1:36" ht="37.5" customHeight="1">
      <c r="A3384" s="179" t="s">
        <v>12537</v>
      </c>
      <c r="B3384" s="955" t="s">
        <v>19</v>
      </c>
      <c r="C3384" s="955" t="s">
        <v>19</v>
      </c>
      <c r="D3384" s="974">
        <v>42649</v>
      </c>
      <c r="E3384" s="975">
        <v>42649.54583333333</v>
      </c>
      <c r="F3384" s="974">
        <v>42649</v>
      </c>
      <c r="G3384" s="975">
        <v>42649.557638888888</v>
      </c>
      <c r="H3384" s="976">
        <v>1.1805555557657499E-2</v>
      </c>
      <c r="I3384" s="955">
        <v>1</v>
      </c>
      <c r="J3384" s="956"/>
      <c r="K3384" s="956"/>
      <c r="L3384" s="955" t="s">
        <v>30</v>
      </c>
      <c r="M3384" s="955"/>
      <c r="N3384" s="955">
        <v>0.4</v>
      </c>
      <c r="O3384" s="955" t="s">
        <v>2</v>
      </c>
      <c r="P3384" s="955" t="s">
        <v>14022</v>
      </c>
      <c r="Q3384" s="978" t="s">
        <v>14023</v>
      </c>
      <c r="R3384" s="979"/>
      <c r="S3384" s="977"/>
      <c r="T3384" s="977"/>
      <c r="U3384" s="956"/>
      <c r="V3384" s="955"/>
      <c r="W3384" s="955"/>
      <c r="X3384" s="956"/>
      <c r="Y3384" s="955"/>
      <c r="Z3384" s="955"/>
      <c r="AA3384" s="955"/>
      <c r="AB3384" s="956"/>
      <c r="AC3384" s="956"/>
      <c r="AD3384" s="956" t="s">
        <v>61</v>
      </c>
      <c r="AE3384" s="956"/>
      <c r="AF3384" s="956"/>
      <c r="AG3384" s="956"/>
      <c r="AJ3384" s="1">
        <f t="shared" si="250"/>
        <v>0</v>
      </c>
    </row>
    <row r="3385" spans="1:36" ht="37.5" customHeight="1">
      <c r="A3385" s="179" t="s">
        <v>12537</v>
      </c>
      <c r="B3385" s="955" t="s">
        <v>19</v>
      </c>
      <c r="C3385" s="955" t="s">
        <v>19</v>
      </c>
      <c r="D3385" s="974">
        <v>42649</v>
      </c>
      <c r="E3385" s="975">
        <v>42649.54583333333</v>
      </c>
      <c r="F3385" s="974">
        <v>42649</v>
      </c>
      <c r="G3385" s="975">
        <v>42649.568749999999</v>
      </c>
      <c r="H3385" s="976">
        <v>2.2916666668606922E-2</v>
      </c>
      <c r="I3385" s="955">
        <v>1</v>
      </c>
      <c r="J3385" s="956"/>
      <c r="K3385" s="956"/>
      <c r="L3385" s="955" t="s">
        <v>30</v>
      </c>
      <c r="M3385" s="955"/>
      <c r="N3385" s="955">
        <v>0.4</v>
      </c>
      <c r="O3385" s="955" t="s">
        <v>2</v>
      </c>
      <c r="P3385" s="955" t="s">
        <v>14024</v>
      </c>
      <c r="Q3385" s="978" t="s">
        <v>14023</v>
      </c>
      <c r="R3385" s="979">
        <v>0.10299999999999999</v>
      </c>
      <c r="S3385" s="977"/>
      <c r="T3385" s="977">
        <v>0.10299999999999999</v>
      </c>
      <c r="U3385" s="956"/>
      <c r="V3385" s="955"/>
      <c r="W3385" s="955"/>
      <c r="X3385" s="956"/>
      <c r="Y3385" s="955"/>
      <c r="Z3385" s="955"/>
      <c r="AA3385" s="955"/>
      <c r="AB3385" s="956"/>
      <c r="AC3385" s="956"/>
      <c r="AD3385" s="956" t="s">
        <v>61</v>
      </c>
      <c r="AE3385" s="956"/>
      <c r="AF3385" s="956"/>
      <c r="AG3385" s="956"/>
      <c r="AJ3385" s="1">
        <f t="shared" si="250"/>
        <v>0</v>
      </c>
    </row>
    <row r="3386" spans="1:36" ht="112.5" customHeight="1">
      <c r="A3386" s="179" t="s">
        <v>12537</v>
      </c>
      <c r="B3386" s="955" t="s">
        <v>19</v>
      </c>
      <c r="C3386" s="955" t="s">
        <v>19</v>
      </c>
      <c r="D3386" s="974">
        <v>42649</v>
      </c>
      <c r="E3386" s="975">
        <v>42649.54583333333</v>
      </c>
      <c r="F3386" s="974">
        <v>42649</v>
      </c>
      <c r="G3386" s="975">
        <v>42649.549305555556</v>
      </c>
      <c r="H3386" s="976">
        <v>3.4722222262644209E-3</v>
      </c>
      <c r="I3386" s="955">
        <v>1</v>
      </c>
      <c r="J3386" s="956"/>
      <c r="K3386" s="956"/>
      <c r="L3386" s="955" t="s">
        <v>30</v>
      </c>
      <c r="M3386" s="955"/>
      <c r="N3386" s="955">
        <v>0.4</v>
      </c>
      <c r="O3386" s="955" t="s">
        <v>2</v>
      </c>
      <c r="P3386" s="955" t="s">
        <v>14025</v>
      </c>
      <c r="Q3386" s="978" t="s">
        <v>14023</v>
      </c>
      <c r="R3386" s="979"/>
      <c r="S3386" s="977"/>
      <c r="T3386" s="977"/>
      <c r="U3386" s="956"/>
      <c r="V3386" s="955"/>
      <c r="W3386" s="955"/>
      <c r="X3386" s="956"/>
      <c r="Y3386" s="955"/>
      <c r="Z3386" s="955"/>
      <c r="AA3386" s="955"/>
      <c r="AB3386" s="956"/>
      <c r="AC3386" s="956"/>
      <c r="AD3386" s="956" t="s">
        <v>61</v>
      </c>
      <c r="AE3386" s="956"/>
      <c r="AF3386" s="956"/>
      <c r="AG3386" s="956"/>
      <c r="AJ3386" s="1">
        <f t="shared" si="250"/>
        <v>0</v>
      </c>
    </row>
    <row r="3387" spans="1:36" ht="37.5" customHeight="1">
      <c r="A3387" s="179" t="s">
        <v>12537</v>
      </c>
      <c r="B3387" s="955" t="s">
        <v>19</v>
      </c>
      <c r="C3387" s="955" t="s">
        <v>19</v>
      </c>
      <c r="D3387" s="974">
        <v>42649</v>
      </c>
      <c r="E3387" s="975">
        <v>42649.54583333333</v>
      </c>
      <c r="F3387" s="974">
        <v>42649</v>
      </c>
      <c r="G3387" s="975">
        <v>42649.56527777778</v>
      </c>
      <c r="H3387" s="976">
        <v>1.9444444449618459E-2</v>
      </c>
      <c r="I3387" s="955">
        <v>1</v>
      </c>
      <c r="J3387" s="956"/>
      <c r="K3387" s="956"/>
      <c r="L3387" s="955" t="s">
        <v>30</v>
      </c>
      <c r="M3387" s="955"/>
      <c r="N3387" s="955">
        <v>0.4</v>
      </c>
      <c r="O3387" s="955" t="s">
        <v>2</v>
      </c>
      <c r="P3387" s="955" t="s">
        <v>14026</v>
      </c>
      <c r="Q3387" s="978" t="s">
        <v>14023</v>
      </c>
      <c r="R3387" s="979">
        <v>5.1999999999999998E-2</v>
      </c>
      <c r="S3387" s="977"/>
      <c r="T3387" s="977">
        <v>5.1999999999999998E-2</v>
      </c>
      <c r="U3387" s="956"/>
      <c r="V3387" s="955"/>
      <c r="W3387" s="955"/>
      <c r="X3387" s="956"/>
      <c r="Y3387" s="955"/>
      <c r="Z3387" s="955"/>
      <c r="AA3387" s="955"/>
      <c r="AB3387" s="956"/>
      <c r="AC3387" s="956"/>
      <c r="AD3387" s="956" t="s">
        <v>61</v>
      </c>
      <c r="AE3387" s="956"/>
      <c r="AF3387" s="956"/>
      <c r="AG3387" s="956"/>
      <c r="AJ3387" s="1">
        <f t="shared" si="250"/>
        <v>0</v>
      </c>
    </row>
    <row r="3388" spans="1:36" ht="31.5">
      <c r="A3388" s="179" t="s">
        <v>12537</v>
      </c>
      <c r="B3388" s="955" t="s">
        <v>19</v>
      </c>
      <c r="C3388" s="955" t="s">
        <v>19</v>
      </c>
      <c r="D3388" s="974">
        <v>42649</v>
      </c>
      <c r="E3388" s="975">
        <v>42649.333333333336</v>
      </c>
      <c r="F3388" s="974">
        <v>42649</v>
      </c>
      <c r="G3388" s="975">
        <v>42649.416666666664</v>
      </c>
      <c r="H3388" s="976">
        <v>8.3333333328482695E-2</v>
      </c>
      <c r="I3388" s="955">
        <v>1</v>
      </c>
      <c r="J3388" s="956"/>
      <c r="K3388" s="956"/>
      <c r="L3388" s="956" t="s">
        <v>12</v>
      </c>
      <c r="M3388" s="955" t="s">
        <v>439</v>
      </c>
      <c r="N3388" s="955">
        <v>0.4</v>
      </c>
      <c r="O3388" s="955" t="s">
        <v>2</v>
      </c>
      <c r="P3388" s="955" t="s">
        <v>14027</v>
      </c>
      <c r="Q3388" s="956" t="s">
        <v>14028</v>
      </c>
      <c r="R3388" s="979">
        <v>6.0999999999999999E-2</v>
      </c>
      <c r="S3388" s="977"/>
      <c r="T3388" s="977">
        <v>6.0999999999999999E-2</v>
      </c>
      <c r="U3388" s="955" t="s">
        <v>46</v>
      </c>
      <c r="V3388" s="955"/>
      <c r="W3388" s="955" t="s">
        <v>15068</v>
      </c>
      <c r="X3388" s="956"/>
      <c r="Y3388" s="955" t="s">
        <v>5889</v>
      </c>
      <c r="Z3388" s="955">
        <v>100</v>
      </c>
      <c r="AA3388" s="955" t="s">
        <v>12111</v>
      </c>
      <c r="AB3388" s="956"/>
      <c r="AC3388" s="956"/>
      <c r="AD3388" s="956" t="s">
        <v>18</v>
      </c>
      <c r="AE3388" s="956"/>
      <c r="AF3388" s="956"/>
      <c r="AG3388" s="956"/>
      <c r="AJ3388" s="1">
        <f t="shared" ref="AJ3388:AJ3451" si="251">T3388-S3388-R3388</f>
        <v>0</v>
      </c>
    </row>
    <row r="3389" spans="1:36" ht="31.5">
      <c r="A3389" s="179" t="s">
        <v>12537</v>
      </c>
      <c r="B3389" s="955" t="s">
        <v>19</v>
      </c>
      <c r="C3389" s="955" t="s">
        <v>19</v>
      </c>
      <c r="D3389" s="974">
        <v>42650</v>
      </c>
      <c r="E3389" s="975">
        <v>42650.600694444445</v>
      </c>
      <c r="F3389" s="974">
        <v>42650</v>
      </c>
      <c r="G3389" s="975">
        <v>42650.666666666664</v>
      </c>
      <c r="H3389" s="976">
        <v>6.5972222218988463E-2</v>
      </c>
      <c r="I3389" s="955">
        <v>1</v>
      </c>
      <c r="J3389" s="956"/>
      <c r="K3389" s="956"/>
      <c r="L3389" s="955" t="s">
        <v>30</v>
      </c>
      <c r="M3389" s="955"/>
      <c r="N3389" s="955">
        <v>0.4</v>
      </c>
      <c r="O3389" s="955" t="s">
        <v>2</v>
      </c>
      <c r="P3389" s="955" t="s">
        <v>14029</v>
      </c>
      <c r="Q3389" s="978" t="s">
        <v>14030</v>
      </c>
      <c r="R3389" s="979">
        <v>8.2000000000000003E-2</v>
      </c>
      <c r="S3389" s="977"/>
      <c r="T3389" s="977">
        <v>8.2000000000000003E-2</v>
      </c>
      <c r="U3389" s="956"/>
      <c r="V3389" s="955"/>
      <c r="W3389" s="955"/>
      <c r="X3389" s="956"/>
      <c r="Y3389" s="955"/>
      <c r="Z3389" s="955"/>
      <c r="AA3389" s="955"/>
      <c r="AB3389" s="956"/>
      <c r="AC3389" s="956"/>
      <c r="AD3389" s="956" t="s">
        <v>61</v>
      </c>
      <c r="AE3389" s="956"/>
      <c r="AF3389" s="956"/>
      <c r="AG3389" s="956"/>
      <c r="AJ3389" s="1">
        <f t="shared" si="251"/>
        <v>0</v>
      </c>
    </row>
    <row r="3390" spans="1:36" ht="31.5">
      <c r="A3390" s="179" t="s">
        <v>12537</v>
      </c>
      <c r="B3390" s="955" t="s">
        <v>19</v>
      </c>
      <c r="C3390" s="955" t="s">
        <v>19</v>
      </c>
      <c r="D3390" s="974">
        <v>42650</v>
      </c>
      <c r="E3390" s="975">
        <v>42650.600694444445</v>
      </c>
      <c r="F3390" s="974">
        <v>42650</v>
      </c>
      <c r="G3390" s="975">
        <v>42650.666666666664</v>
      </c>
      <c r="H3390" s="976">
        <v>6.5972222218988463E-2</v>
      </c>
      <c r="I3390" s="955">
        <v>1</v>
      </c>
      <c r="J3390" s="956"/>
      <c r="K3390" s="956"/>
      <c r="L3390" s="955" t="s">
        <v>30</v>
      </c>
      <c r="M3390" s="955"/>
      <c r="N3390" s="955">
        <v>0.4</v>
      </c>
      <c r="O3390" s="955" t="s">
        <v>2</v>
      </c>
      <c r="P3390" s="955" t="s">
        <v>5985</v>
      </c>
      <c r="Q3390" s="978" t="s">
        <v>14031</v>
      </c>
      <c r="R3390" s="979">
        <v>0.128</v>
      </c>
      <c r="S3390" s="977"/>
      <c r="T3390" s="977">
        <v>0.128</v>
      </c>
      <c r="U3390" s="956"/>
      <c r="V3390" s="955"/>
      <c r="W3390" s="955"/>
      <c r="X3390" s="956"/>
      <c r="Y3390" s="955"/>
      <c r="Z3390" s="955"/>
      <c r="AA3390" s="955"/>
      <c r="AB3390" s="956"/>
      <c r="AC3390" s="956"/>
      <c r="AD3390" s="956" t="s">
        <v>61</v>
      </c>
      <c r="AE3390" s="956"/>
      <c r="AF3390" s="956"/>
      <c r="AG3390" s="956"/>
      <c r="AJ3390" s="1">
        <f t="shared" si="251"/>
        <v>0</v>
      </c>
    </row>
    <row r="3391" spans="1:36" ht="31.5">
      <c r="A3391" s="179" t="s">
        <v>12537</v>
      </c>
      <c r="B3391" s="955" t="s">
        <v>19</v>
      </c>
      <c r="C3391" s="955" t="s">
        <v>19</v>
      </c>
      <c r="D3391" s="974">
        <v>42650</v>
      </c>
      <c r="E3391" s="975">
        <v>42650.600694444445</v>
      </c>
      <c r="F3391" s="974">
        <v>42650</v>
      </c>
      <c r="G3391" s="975">
        <v>42650.666666666664</v>
      </c>
      <c r="H3391" s="976">
        <v>6.5972222218988463E-2</v>
      </c>
      <c r="I3391" s="955">
        <v>1</v>
      </c>
      <c r="J3391" s="956"/>
      <c r="K3391" s="956"/>
      <c r="L3391" s="955" t="s">
        <v>30</v>
      </c>
      <c r="M3391" s="955"/>
      <c r="N3391" s="955">
        <v>0.4</v>
      </c>
      <c r="O3391" s="955" t="s">
        <v>2</v>
      </c>
      <c r="P3391" s="955" t="s">
        <v>14032</v>
      </c>
      <c r="Q3391" s="978" t="s">
        <v>14033</v>
      </c>
      <c r="R3391" s="979"/>
      <c r="S3391" s="977"/>
      <c r="T3391" s="977"/>
      <c r="U3391" s="956"/>
      <c r="V3391" s="955"/>
      <c r="W3391" s="955"/>
      <c r="X3391" s="956"/>
      <c r="Y3391" s="955"/>
      <c r="Z3391" s="955"/>
      <c r="AA3391" s="955"/>
      <c r="AB3391" s="956"/>
      <c r="AC3391" s="956"/>
      <c r="AD3391" s="956" t="s">
        <v>61</v>
      </c>
      <c r="AE3391" s="956"/>
      <c r="AF3391" s="956"/>
      <c r="AG3391" s="956"/>
      <c r="AJ3391" s="1">
        <f t="shared" si="251"/>
        <v>0</v>
      </c>
    </row>
    <row r="3392" spans="1:36" ht="31.5">
      <c r="A3392" s="179" t="s">
        <v>12537</v>
      </c>
      <c r="B3392" s="955" t="s">
        <v>19</v>
      </c>
      <c r="C3392" s="955" t="s">
        <v>19</v>
      </c>
      <c r="D3392" s="974">
        <v>42650</v>
      </c>
      <c r="E3392" s="975">
        <v>42650.72152777778</v>
      </c>
      <c r="F3392" s="974">
        <v>42650</v>
      </c>
      <c r="G3392" s="975">
        <v>42650.724999999999</v>
      </c>
      <c r="H3392" s="976">
        <v>3.4722222189884633E-3</v>
      </c>
      <c r="I3392" s="955">
        <v>7</v>
      </c>
      <c r="J3392" s="956"/>
      <c r="K3392" s="956"/>
      <c r="L3392" s="955" t="s">
        <v>4</v>
      </c>
      <c r="M3392" s="955" t="s">
        <v>14034</v>
      </c>
      <c r="N3392" s="955" t="s">
        <v>3</v>
      </c>
      <c r="O3392" s="955" t="s">
        <v>8</v>
      </c>
      <c r="P3392" s="955" t="s">
        <v>14035</v>
      </c>
      <c r="Q3392" s="956" t="s">
        <v>14036</v>
      </c>
      <c r="R3392" s="977"/>
      <c r="S3392" s="977"/>
      <c r="T3392" s="977"/>
      <c r="U3392" s="956"/>
      <c r="V3392" s="955">
        <v>1969</v>
      </c>
      <c r="W3392" s="955"/>
      <c r="X3392" s="956"/>
      <c r="Y3392" s="955" t="s">
        <v>5903</v>
      </c>
      <c r="Z3392" s="955">
        <v>100</v>
      </c>
      <c r="AA3392" s="955">
        <v>2017</v>
      </c>
      <c r="AB3392" s="956"/>
      <c r="AC3392" s="956"/>
      <c r="AD3392" s="956" t="s">
        <v>18</v>
      </c>
      <c r="AE3392" s="956"/>
      <c r="AF3392" s="956"/>
      <c r="AG3392" s="956"/>
      <c r="AJ3392" s="1">
        <f t="shared" si="251"/>
        <v>0</v>
      </c>
    </row>
    <row r="3393" spans="1:36" ht="31.5">
      <c r="A3393" s="179" t="s">
        <v>12537</v>
      </c>
      <c r="B3393" s="955" t="s">
        <v>19</v>
      </c>
      <c r="C3393" s="955" t="s">
        <v>19</v>
      </c>
      <c r="D3393" s="974">
        <v>42650</v>
      </c>
      <c r="E3393" s="975">
        <v>42650.828472222223</v>
      </c>
      <c r="F3393" s="974">
        <v>42650</v>
      </c>
      <c r="G3393" s="975">
        <v>42650.897222222222</v>
      </c>
      <c r="H3393" s="976">
        <v>6.8749999998544808E-2</v>
      </c>
      <c r="I3393" s="955">
        <v>7</v>
      </c>
      <c r="J3393" s="956"/>
      <c r="K3393" s="956"/>
      <c r="L3393" s="955" t="s">
        <v>4</v>
      </c>
      <c r="M3393" s="955" t="s">
        <v>14034</v>
      </c>
      <c r="N3393" s="955" t="s">
        <v>3</v>
      </c>
      <c r="O3393" s="955" t="s">
        <v>8</v>
      </c>
      <c r="P3393" s="955" t="s">
        <v>14035</v>
      </c>
      <c r="Q3393" s="956" t="s">
        <v>14037</v>
      </c>
      <c r="R3393" s="977">
        <v>0.71299999999999997</v>
      </c>
      <c r="S3393" s="977"/>
      <c r="T3393" s="977">
        <v>0.71299999999999997</v>
      </c>
      <c r="U3393" s="955" t="s">
        <v>7</v>
      </c>
      <c r="V3393" s="955">
        <v>1969</v>
      </c>
      <c r="W3393" s="955"/>
      <c r="X3393" s="956"/>
      <c r="Y3393" s="955" t="s">
        <v>5903</v>
      </c>
      <c r="Z3393" s="955">
        <v>100</v>
      </c>
      <c r="AA3393" s="955">
        <v>2017</v>
      </c>
      <c r="AB3393" s="956"/>
      <c r="AC3393" s="956"/>
      <c r="AD3393" s="956" t="s">
        <v>18</v>
      </c>
      <c r="AE3393" s="956"/>
      <c r="AF3393" s="956"/>
      <c r="AG3393" s="956"/>
      <c r="AJ3393" s="1">
        <f t="shared" si="251"/>
        <v>0</v>
      </c>
    </row>
    <row r="3394" spans="1:36" ht="31.5">
      <c r="A3394" s="179" t="s">
        <v>12537</v>
      </c>
      <c r="B3394" s="955" t="s">
        <v>19</v>
      </c>
      <c r="C3394" s="955" t="s">
        <v>19</v>
      </c>
      <c r="D3394" s="974">
        <v>42650</v>
      </c>
      <c r="E3394" s="975">
        <v>42650.885416666664</v>
      </c>
      <c r="F3394" s="974">
        <v>42650</v>
      </c>
      <c r="G3394" s="975">
        <v>42650.897222222222</v>
      </c>
      <c r="H3394" s="976">
        <v>1.1805555557657499E-2</v>
      </c>
      <c r="I3394" s="955">
        <v>10</v>
      </c>
      <c r="J3394" s="956"/>
      <c r="K3394" s="956"/>
      <c r="L3394" s="955" t="s">
        <v>4</v>
      </c>
      <c r="M3394" s="955" t="s">
        <v>14034</v>
      </c>
      <c r="N3394" s="955" t="s">
        <v>3</v>
      </c>
      <c r="O3394" s="955" t="s">
        <v>8</v>
      </c>
      <c r="P3394" s="955" t="s">
        <v>14035</v>
      </c>
      <c r="Q3394" s="956" t="s">
        <v>14038</v>
      </c>
      <c r="R3394" s="977">
        <v>0.16900000000000001</v>
      </c>
      <c r="S3394" s="977"/>
      <c r="T3394" s="977">
        <v>0.16900000000000001</v>
      </c>
      <c r="U3394" s="955" t="s">
        <v>7</v>
      </c>
      <c r="V3394" s="955">
        <v>1969</v>
      </c>
      <c r="W3394" s="955"/>
      <c r="X3394" s="956"/>
      <c r="Y3394" s="955" t="s">
        <v>5903</v>
      </c>
      <c r="Z3394" s="955">
        <v>100</v>
      </c>
      <c r="AA3394" s="955">
        <v>2017</v>
      </c>
      <c r="AB3394" s="956"/>
      <c r="AC3394" s="956"/>
      <c r="AD3394" s="956" t="s">
        <v>18</v>
      </c>
      <c r="AE3394" s="956"/>
      <c r="AF3394" s="956"/>
      <c r="AG3394" s="956"/>
      <c r="AJ3394" s="1">
        <f t="shared" si="251"/>
        <v>0</v>
      </c>
    </row>
    <row r="3395" spans="1:36" ht="31.5">
      <c r="A3395" s="179" t="s">
        <v>12537</v>
      </c>
      <c r="B3395" s="955" t="s">
        <v>19</v>
      </c>
      <c r="C3395" s="955" t="s">
        <v>19</v>
      </c>
      <c r="D3395" s="974">
        <v>42650</v>
      </c>
      <c r="E3395" s="975">
        <v>42650.395833333336</v>
      </c>
      <c r="F3395" s="974">
        <v>42650</v>
      </c>
      <c r="G3395" s="975">
        <v>42650.90625</v>
      </c>
      <c r="H3395" s="976">
        <v>0.51041666666424135</v>
      </c>
      <c r="I3395" s="955">
        <v>1</v>
      </c>
      <c r="J3395" s="956"/>
      <c r="K3395" s="956"/>
      <c r="L3395" s="956" t="s">
        <v>12</v>
      </c>
      <c r="M3395" s="955" t="s">
        <v>561</v>
      </c>
      <c r="N3395" s="955">
        <v>0.4</v>
      </c>
      <c r="O3395" s="955" t="s">
        <v>2</v>
      </c>
      <c r="P3395" s="955" t="s">
        <v>14039</v>
      </c>
      <c r="Q3395" s="956" t="s">
        <v>14040</v>
      </c>
      <c r="R3395" s="977">
        <v>0.26900000000000002</v>
      </c>
      <c r="S3395" s="977"/>
      <c r="T3395" s="977">
        <v>0.26900000000000002</v>
      </c>
      <c r="U3395" s="955" t="s">
        <v>48</v>
      </c>
      <c r="V3395" s="955"/>
      <c r="W3395" s="955" t="s">
        <v>5984</v>
      </c>
      <c r="X3395" s="956"/>
      <c r="Y3395" s="955" t="s">
        <v>5903</v>
      </c>
      <c r="Z3395" s="955">
        <v>100</v>
      </c>
      <c r="AA3395" s="955">
        <v>2017</v>
      </c>
      <c r="AB3395" s="956"/>
      <c r="AC3395" s="956"/>
      <c r="AD3395" s="956" t="s">
        <v>18</v>
      </c>
      <c r="AE3395" s="956"/>
      <c r="AF3395" s="956"/>
      <c r="AG3395" s="956"/>
      <c r="AJ3395" s="1">
        <f t="shared" si="251"/>
        <v>0</v>
      </c>
    </row>
    <row r="3396" spans="1:36" ht="31.5">
      <c r="A3396" s="179" t="s">
        <v>12537</v>
      </c>
      <c r="B3396" s="955" t="s">
        <v>19</v>
      </c>
      <c r="C3396" s="955" t="s">
        <v>19</v>
      </c>
      <c r="D3396" s="974">
        <v>42651</v>
      </c>
      <c r="E3396" s="975">
        <v>42651.458333333336</v>
      </c>
      <c r="F3396" s="974">
        <v>42651</v>
      </c>
      <c r="G3396" s="975">
        <v>42651.604166666664</v>
      </c>
      <c r="H3396" s="976">
        <v>0.14583333332848269</v>
      </c>
      <c r="I3396" s="955">
        <v>1</v>
      </c>
      <c r="J3396" s="956"/>
      <c r="K3396" s="956"/>
      <c r="L3396" s="956" t="s">
        <v>12</v>
      </c>
      <c r="M3396" s="955" t="s">
        <v>439</v>
      </c>
      <c r="N3396" s="955">
        <v>0.4</v>
      </c>
      <c r="O3396" s="955" t="s">
        <v>2</v>
      </c>
      <c r="P3396" s="955" t="s">
        <v>14041</v>
      </c>
      <c r="Q3396" s="956" t="s">
        <v>14042</v>
      </c>
      <c r="R3396" s="977"/>
      <c r="S3396" s="977"/>
      <c r="T3396" s="977"/>
      <c r="U3396" s="955" t="s">
        <v>46</v>
      </c>
      <c r="V3396" s="955"/>
      <c r="W3396" s="955" t="s">
        <v>5914</v>
      </c>
      <c r="X3396" s="956"/>
      <c r="Y3396" s="955" t="s">
        <v>5889</v>
      </c>
      <c r="Z3396" s="955">
        <v>100</v>
      </c>
      <c r="AA3396" s="955" t="s">
        <v>12111</v>
      </c>
      <c r="AB3396" s="956"/>
      <c r="AC3396" s="956"/>
      <c r="AD3396" s="956" t="s">
        <v>18</v>
      </c>
      <c r="AE3396" s="956"/>
      <c r="AF3396" s="956"/>
      <c r="AG3396" s="956"/>
      <c r="AJ3396" s="1">
        <f t="shared" si="251"/>
        <v>0</v>
      </c>
    </row>
    <row r="3397" spans="1:36" ht="31.5">
      <c r="A3397" s="179" t="s">
        <v>12537</v>
      </c>
      <c r="B3397" s="955" t="s">
        <v>19</v>
      </c>
      <c r="C3397" s="955" t="s">
        <v>19</v>
      </c>
      <c r="D3397" s="974">
        <v>42651</v>
      </c>
      <c r="E3397" s="975">
        <v>42651.458333333336</v>
      </c>
      <c r="F3397" s="974">
        <v>42651</v>
      </c>
      <c r="G3397" s="975">
        <v>42651.645833333336</v>
      </c>
      <c r="H3397" s="976">
        <v>0.1875</v>
      </c>
      <c r="I3397" s="955">
        <v>1</v>
      </c>
      <c r="J3397" s="956"/>
      <c r="K3397" s="956"/>
      <c r="L3397" s="956" t="s">
        <v>12</v>
      </c>
      <c r="M3397" s="955" t="s">
        <v>561</v>
      </c>
      <c r="N3397" s="955">
        <v>0.4</v>
      </c>
      <c r="O3397" s="955" t="s">
        <v>2</v>
      </c>
      <c r="P3397" s="955" t="s">
        <v>14043</v>
      </c>
      <c r="Q3397" s="956" t="s">
        <v>8123</v>
      </c>
      <c r="R3397" s="977">
        <v>7.2999999999999995E-2</v>
      </c>
      <c r="S3397" s="977"/>
      <c r="T3397" s="977">
        <v>7.2999999999999995E-2</v>
      </c>
      <c r="U3397" s="956"/>
      <c r="V3397" s="955"/>
      <c r="W3397" s="955"/>
      <c r="X3397" s="956"/>
      <c r="Y3397" s="955" t="s">
        <v>5895</v>
      </c>
      <c r="Z3397" s="955">
        <v>100</v>
      </c>
      <c r="AA3397" s="955">
        <v>2017</v>
      </c>
      <c r="AB3397" s="956"/>
      <c r="AC3397" s="956"/>
      <c r="AD3397" s="956" t="s">
        <v>18</v>
      </c>
      <c r="AE3397" s="956"/>
      <c r="AF3397" s="956"/>
      <c r="AG3397" s="956"/>
      <c r="AJ3397" s="1">
        <f t="shared" si="251"/>
        <v>0</v>
      </c>
    </row>
    <row r="3398" spans="1:36" ht="31.5">
      <c r="A3398" s="179" t="s">
        <v>12537</v>
      </c>
      <c r="B3398" s="955" t="s">
        <v>19</v>
      </c>
      <c r="C3398" s="955" t="s">
        <v>19</v>
      </c>
      <c r="D3398" s="974">
        <v>42652</v>
      </c>
      <c r="E3398" s="975">
        <v>42652.833333333336</v>
      </c>
      <c r="F3398" s="974">
        <v>42653</v>
      </c>
      <c r="G3398" s="975">
        <v>42653.479166666664</v>
      </c>
      <c r="H3398" s="976">
        <v>0.64583333332848269</v>
      </c>
      <c r="I3398" s="955">
        <v>1</v>
      </c>
      <c r="J3398" s="956"/>
      <c r="K3398" s="956"/>
      <c r="L3398" s="956" t="s">
        <v>4</v>
      </c>
      <c r="M3398" s="955" t="s">
        <v>8265</v>
      </c>
      <c r="N3398" s="955">
        <v>0.4</v>
      </c>
      <c r="O3398" s="955" t="s">
        <v>8</v>
      </c>
      <c r="P3398" s="955" t="s">
        <v>14044</v>
      </c>
      <c r="Q3398" s="956" t="s">
        <v>14045</v>
      </c>
      <c r="R3398" s="977">
        <v>2.347</v>
      </c>
      <c r="S3398" s="977"/>
      <c r="T3398" s="977">
        <v>2.347</v>
      </c>
      <c r="U3398" s="955" t="s">
        <v>47</v>
      </c>
      <c r="V3398" s="955">
        <v>1992</v>
      </c>
      <c r="W3398" s="955"/>
      <c r="X3398" s="956"/>
      <c r="Y3398" s="973" t="s">
        <v>5898</v>
      </c>
      <c r="Z3398" s="955">
        <v>100</v>
      </c>
      <c r="AA3398" s="955">
        <v>2017</v>
      </c>
      <c r="AB3398" s="956"/>
      <c r="AC3398" s="956"/>
      <c r="AD3398" s="956" t="s">
        <v>0</v>
      </c>
      <c r="AE3398" s="956"/>
      <c r="AF3398" s="956"/>
      <c r="AG3398" s="956" t="s">
        <v>4726</v>
      </c>
      <c r="AJ3398" s="1">
        <f t="shared" si="251"/>
        <v>0</v>
      </c>
    </row>
    <row r="3399" spans="1:36" ht="63">
      <c r="A3399" s="179" t="s">
        <v>12537</v>
      </c>
      <c r="B3399" s="955" t="s">
        <v>19</v>
      </c>
      <c r="C3399" s="955" t="s">
        <v>19</v>
      </c>
      <c r="D3399" s="974">
        <v>42653</v>
      </c>
      <c r="E3399" s="975">
        <v>42653.525694444441</v>
      </c>
      <c r="F3399" s="974">
        <v>42653</v>
      </c>
      <c r="G3399" s="975">
        <v>42653.5625</v>
      </c>
      <c r="H3399" s="976">
        <v>3.680555555911269E-2</v>
      </c>
      <c r="I3399" s="955">
        <v>38</v>
      </c>
      <c r="J3399" s="956"/>
      <c r="K3399" s="956"/>
      <c r="L3399" s="955" t="s">
        <v>10</v>
      </c>
      <c r="M3399" s="955" t="s">
        <v>6320</v>
      </c>
      <c r="N3399" s="955">
        <v>35</v>
      </c>
      <c r="O3399" s="955" t="s">
        <v>14</v>
      </c>
      <c r="P3399" s="955" t="s">
        <v>6321</v>
      </c>
      <c r="Q3399" s="956" t="s">
        <v>14046</v>
      </c>
      <c r="R3399" s="977"/>
      <c r="S3399" s="977">
        <v>1.839</v>
      </c>
      <c r="T3399" s="977">
        <v>1.839</v>
      </c>
      <c r="U3399" s="955" t="s">
        <v>37</v>
      </c>
      <c r="V3399" s="955" t="s">
        <v>12244</v>
      </c>
      <c r="W3399" s="955" t="s">
        <v>12245</v>
      </c>
      <c r="X3399" s="956"/>
      <c r="Y3399" s="973" t="s">
        <v>5898</v>
      </c>
      <c r="Z3399" s="955">
        <v>100</v>
      </c>
      <c r="AA3399" s="973" t="s">
        <v>5931</v>
      </c>
      <c r="AB3399" s="956"/>
      <c r="AC3399" s="956"/>
      <c r="AD3399" s="956" t="s">
        <v>31</v>
      </c>
      <c r="AE3399" s="956"/>
      <c r="AF3399" s="956"/>
      <c r="AG3399" s="956"/>
      <c r="AJ3399" s="1">
        <f t="shared" si="251"/>
        <v>0</v>
      </c>
    </row>
    <row r="3400" spans="1:36" ht="63">
      <c r="A3400" s="179" t="s">
        <v>12537</v>
      </c>
      <c r="B3400" s="955" t="s">
        <v>19</v>
      </c>
      <c r="C3400" s="955" t="s">
        <v>19</v>
      </c>
      <c r="D3400" s="974">
        <v>42653</v>
      </c>
      <c r="E3400" s="975">
        <v>42653.525694444441</v>
      </c>
      <c r="F3400" s="974">
        <v>42653</v>
      </c>
      <c r="G3400" s="975">
        <v>42653.604166666664</v>
      </c>
      <c r="H3400" s="976">
        <v>7.8472222223354038E-2</v>
      </c>
      <c r="I3400" s="955">
        <v>4</v>
      </c>
      <c r="J3400" s="956"/>
      <c r="K3400" s="956"/>
      <c r="L3400" s="955" t="s">
        <v>10</v>
      </c>
      <c r="M3400" s="955" t="s">
        <v>6320</v>
      </c>
      <c r="N3400" s="955">
        <v>35</v>
      </c>
      <c r="O3400" s="955" t="s">
        <v>14</v>
      </c>
      <c r="P3400" s="955" t="s">
        <v>6321</v>
      </c>
      <c r="Q3400" s="956" t="s">
        <v>14046</v>
      </c>
      <c r="R3400" s="977"/>
      <c r="S3400" s="977">
        <v>0.872</v>
      </c>
      <c r="T3400" s="977">
        <v>0.872</v>
      </c>
      <c r="U3400" s="955" t="s">
        <v>37</v>
      </c>
      <c r="V3400" s="955" t="s">
        <v>12244</v>
      </c>
      <c r="W3400" s="955" t="s">
        <v>12245</v>
      </c>
      <c r="X3400" s="956"/>
      <c r="Y3400" s="973" t="s">
        <v>5898</v>
      </c>
      <c r="Z3400" s="955">
        <v>100</v>
      </c>
      <c r="AA3400" s="973" t="s">
        <v>5931</v>
      </c>
      <c r="AB3400" s="956"/>
      <c r="AC3400" s="956"/>
      <c r="AD3400" s="956" t="s">
        <v>31</v>
      </c>
      <c r="AE3400" s="956"/>
      <c r="AF3400" s="956"/>
      <c r="AG3400" s="956"/>
      <c r="AJ3400" s="1">
        <f t="shared" si="251"/>
        <v>0</v>
      </c>
    </row>
    <row r="3401" spans="1:36" ht="63">
      <c r="A3401" s="179" t="s">
        <v>12537</v>
      </c>
      <c r="B3401" s="955" t="s">
        <v>19</v>
      </c>
      <c r="C3401" s="955" t="s">
        <v>19</v>
      </c>
      <c r="D3401" s="974">
        <v>42653</v>
      </c>
      <c r="E3401" s="975">
        <v>42653.525694444441</v>
      </c>
      <c r="F3401" s="974">
        <v>42653</v>
      </c>
      <c r="G3401" s="975">
        <v>42653.5625</v>
      </c>
      <c r="H3401" s="976">
        <v>3.680555555911269E-2</v>
      </c>
      <c r="I3401" s="955">
        <v>39</v>
      </c>
      <c r="J3401" s="956"/>
      <c r="K3401" s="956"/>
      <c r="L3401" s="955" t="s">
        <v>10</v>
      </c>
      <c r="M3401" s="955" t="s">
        <v>6320</v>
      </c>
      <c r="N3401" s="955">
        <v>35</v>
      </c>
      <c r="O3401" s="955" t="s">
        <v>14</v>
      </c>
      <c r="P3401" s="955" t="s">
        <v>6321</v>
      </c>
      <c r="Q3401" s="956" t="s">
        <v>14047</v>
      </c>
      <c r="R3401" s="977"/>
      <c r="S3401" s="977">
        <v>2.1970000000000001</v>
      </c>
      <c r="T3401" s="977">
        <v>2.1970000000000001</v>
      </c>
      <c r="U3401" s="955" t="s">
        <v>37</v>
      </c>
      <c r="V3401" s="955" t="s">
        <v>12244</v>
      </c>
      <c r="W3401" s="955" t="s">
        <v>12245</v>
      </c>
      <c r="X3401" s="956"/>
      <c r="Y3401" s="973" t="s">
        <v>5898</v>
      </c>
      <c r="Z3401" s="955">
        <v>100</v>
      </c>
      <c r="AA3401" s="973" t="s">
        <v>5931</v>
      </c>
      <c r="AB3401" s="956"/>
      <c r="AC3401" s="956"/>
      <c r="AD3401" s="956" t="s">
        <v>31</v>
      </c>
      <c r="AE3401" s="956"/>
      <c r="AF3401" s="956"/>
      <c r="AG3401" s="956"/>
      <c r="AJ3401" s="1">
        <f t="shared" si="251"/>
        <v>0</v>
      </c>
    </row>
    <row r="3402" spans="1:36">
      <c r="A3402" s="179" t="s">
        <v>12537</v>
      </c>
      <c r="B3402" s="955" t="s">
        <v>19</v>
      </c>
      <c r="C3402" s="955" t="s">
        <v>19</v>
      </c>
      <c r="D3402" s="974">
        <v>42653</v>
      </c>
      <c r="E3402" s="975">
        <v>42653.604861111111</v>
      </c>
      <c r="F3402" s="974">
        <v>42653</v>
      </c>
      <c r="G3402" s="975">
        <v>42653.611805555556</v>
      </c>
      <c r="H3402" s="976">
        <v>6.9444444452528842E-3</v>
      </c>
      <c r="I3402" s="955">
        <v>38</v>
      </c>
      <c r="J3402" s="956"/>
      <c r="K3402" s="956"/>
      <c r="L3402" s="1052" t="s">
        <v>10</v>
      </c>
      <c r="M3402" s="955" t="s">
        <v>6320</v>
      </c>
      <c r="N3402" s="955">
        <v>35</v>
      </c>
      <c r="O3402" s="955" t="s">
        <v>14</v>
      </c>
      <c r="P3402" s="955" t="s">
        <v>6321</v>
      </c>
      <c r="Q3402" s="956" t="s">
        <v>14048</v>
      </c>
      <c r="R3402" s="977"/>
      <c r="S3402" s="977">
        <v>0.40899999999999997</v>
      </c>
      <c r="T3402" s="977">
        <v>0.40899999999999997</v>
      </c>
      <c r="U3402" s="956"/>
      <c r="V3402" s="955"/>
      <c r="W3402" s="955"/>
      <c r="X3402" s="956"/>
      <c r="Y3402" s="955"/>
      <c r="Z3402" s="955"/>
      <c r="AA3402" s="955"/>
      <c r="AB3402" s="956"/>
      <c r="AC3402" s="956"/>
      <c r="AD3402" s="956" t="s">
        <v>31</v>
      </c>
      <c r="AE3402" s="956"/>
      <c r="AF3402" s="956"/>
      <c r="AG3402" s="956"/>
      <c r="AJ3402" s="1">
        <f t="shared" si="251"/>
        <v>0</v>
      </c>
    </row>
    <row r="3403" spans="1:36" ht="63">
      <c r="A3403" s="179" t="s">
        <v>12537</v>
      </c>
      <c r="B3403" s="955" t="s">
        <v>19</v>
      </c>
      <c r="C3403" s="955" t="s">
        <v>19</v>
      </c>
      <c r="D3403" s="974">
        <v>42653</v>
      </c>
      <c r="E3403" s="975">
        <v>42653.525694444441</v>
      </c>
      <c r="F3403" s="974">
        <v>42653</v>
      </c>
      <c r="G3403" s="975">
        <v>42653.5625</v>
      </c>
      <c r="H3403" s="976">
        <v>3.680555555911269E-2</v>
      </c>
      <c r="I3403" s="955">
        <v>9</v>
      </c>
      <c r="J3403" s="956"/>
      <c r="K3403" s="956"/>
      <c r="L3403" s="955" t="s">
        <v>10</v>
      </c>
      <c r="M3403" s="955" t="s">
        <v>6320</v>
      </c>
      <c r="N3403" s="955">
        <v>35</v>
      </c>
      <c r="O3403" s="955" t="s">
        <v>14</v>
      </c>
      <c r="P3403" s="955" t="s">
        <v>6321</v>
      </c>
      <c r="Q3403" s="956" t="s">
        <v>14047</v>
      </c>
      <c r="R3403" s="977"/>
      <c r="S3403" s="977">
        <v>0.26600000000000001</v>
      </c>
      <c r="T3403" s="977">
        <v>0.26600000000000001</v>
      </c>
      <c r="U3403" s="955" t="s">
        <v>37</v>
      </c>
      <c r="V3403" s="955" t="s">
        <v>12244</v>
      </c>
      <c r="W3403" s="955" t="s">
        <v>12245</v>
      </c>
      <c r="X3403" s="956"/>
      <c r="Y3403" s="973" t="s">
        <v>5898</v>
      </c>
      <c r="Z3403" s="955">
        <v>100</v>
      </c>
      <c r="AA3403" s="973" t="s">
        <v>5931</v>
      </c>
      <c r="AB3403" s="956"/>
      <c r="AC3403" s="956"/>
      <c r="AD3403" s="956" t="s">
        <v>31</v>
      </c>
      <c r="AE3403" s="956"/>
      <c r="AF3403" s="956"/>
      <c r="AG3403" s="956"/>
      <c r="AJ3403" s="1">
        <f t="shared" si="251"/>
        <v>0</v>
      </c>
    </row>
    <row r="3404" spans="1:36">
      <c r="A3404" s="179" t="s">
        <v>12537</v>
      </c>
      <c r="B3404" s="955" t="s">
        <v>19</v>
      </c>
      <c r="C3404" s="955" t="s">
        <v>19</v>
      </c>
      <c r="D3404" s="974">
        <v>42653</v>
      </c>
      <c r="E3404" s="975">
        <v>42653.604861111111</v>
      </c>
      <c r="F3404" s="974">
        <v>42653</v>
      </c>
      <c r="G3404" s="975">
        <v>42653.611805555556</v>
      </c>
      <c r="H3404" s="976">
        <v>6.9444444452528842E-3</v>
      </c>
      <c r="I3404" s="955">
        <v>9</v>
      </c>
      <c r="J3404" s="956"/>
      <c r="K3404" s="956"/>
      <c r="L3404" s="955" t="s">
        <v>10</v>
      </c>
      <c r="M3404" s="955" t="s">
        <v>6320</v>
      </c>
      <c r="N3404" s="955">
        <v>35</v>
      </c>
      <c r="O3404" s="955" t="s">
        <v>14</v>
      </c>
      <c r="P3404" s="955" t="s">
        <v>6321</v>
      </c>
      <c r="Q3404" s="956" t="s">
        <v>14048</v>
      </c>
      <c r="R3404" s="977"/>
      <c r="S3404" s="977">
        <v>5.0999999999999997E-2</v>
      </c>
      <c r="T3404" s="977">
        <v>5.0999999999999997E-2</v>
      </c>
      <c r="U3404" s="956"/>
      <c r="V3404" s="955"/>
      <c r="W3404" s="955"/>
      <c r="X3404" s="956"/>
      <c r="Y3404" s="955"/>
      <c r="Z3404" s="955"/>
      <c r="AA3404" s="955"/>
      <c r="AB3404" s="956"/>
      <c r="AC3404" s="956"/>
      <c r="AD3404" s="956" t="s">
        <v>31</v>
      </c>
      <c r="AE3404" s="956"/>
      <c r="AF3404" s="956"/>
      <c r="AG3404" s="956"/>
      <c r="AJ3404" s="1">
        <f t="shared" si="251"/>
        <v>0</v>
      </c>
    </row>
    <row r="3405" spans="1:36" ht="63">
      <c r="A3405" s="179" t="s">
        <v>12537</v>
      </c>
      <c r="B3405" s="955" t="s">
        <v>19</v>
      </c>
      <c r="C3405" s="955" t="s">
        <v>19</v>
      </c>
      <c r="D3405" s="974">
        <v>42653</v>
      </c>
      <c r="E3405" s="975">
        <v>42653.525694444441</v>
      </c>
      <c r="F3405" s="974">
        <v>42653</v>
      </c>
      <c r="G3405" s="975">
        <v>42653.604166666664</v>
      </c>
      <c r="H3405" s="976">
        <v>7.8472222223354038E-2</v>
      </c>
      <c r="I3405" s="955">
        <v>14</v>
      </c>
      <c r="J3405" s="956"/>
      <c r="K3405" s="956"/>
      <c r="L3405" s="955" t="s">
        <v>10</v>
      </c>
      <c r="M3405" s="955" t="s">
        <v>6320</v>
      </c>
      <c r="N3405" s="955">
        <v>35</v>
      </c>
      <c r="O3405" s="955" t="s">
        <v>14</v>
      </c>
      <c r="P3405" s="955" t="s">
        <v>6321</v>
      </c>
      <c r="Q3405" s="956" t="s">
        <v>14046</v>
      </c>
      <c r="R3405" s="977"/>
      <c r="S3405" s="977">
        <v>1.095</v>
      </c>
      <c r="T3405" s="977">
        <v>1.095</v>
      </c>
      <c r="U3405" s="955" t="s">
        <v>37</v>
      </c>
      <c r="V3405" s="955" t="s">
        <v>12244</v>
      </c>
      <c r="W3405" s="955" t="s">
        <v>12245</v>
      </c>
      <c r="X3405" s="956"/>
      <c r="Y3405" s="973" t="s">
        <v>5898</v>
      </c>
      <c r="Z3405" s="955">
        <v>100</v>
      </c>
      <c r="AA3405" s="973" t="s">
        <v>5931</v>
      </c>
      <c r="AB3405" s="956"/>
      <c r="AC3405" s="956"/>
      <c r="AD3405" s="956" t="s">
        <v>31</v>
      </c>
      <c r="AE3405" s="956"/>
      <c r="AF3405" s="956"/>
      <c r="AG3405" s="956"/>
      <c r="AJ3405" s="1">
        <f t="shared" si="251"/>
        <v>0</v>
      </c>
    </row>
    <row r="3406" spans="1:36" ht="31.5">
      <c r="A3406" s="179" t="s">
        <v>12537</v>
      </c>
      <c r="B3406" s="955" t="s">
        <v>19</v>
      </c>
      <c r="C3406" s="955" t="s">
        <v>19</v>
      </c>
      <c r="D3406" s="974">
        <v>42654</v>
      </c>
      <c r="E3406" s="975">
        <v>42654.333333333336</v>
      </c>
      <c r="F3406" s="974">
        <v>42654</v>
      </c>
      <c r="G3406" s="975">
        <v>42654.5</v>
      </c>
      <c r="H3406" s="976">
        <v>0.16666666666424135</v>
      </c>
      <c r="I3406" s="955">
        <v>1</v>
      </c>
      <c r="J3406" s="956"/>
      <c r="K3406" s="956"/>
      <c r="L3406" s="956" t="s">
        <v>12</v>
      </c>
      <c r="M3406" s="955" t="s">
        <v>439</v>
      </c>
      <c r="N3406" s="955">
        <v>0.4</v>
      </c>
      <c r="O3406" s="955" t="s">
        <v>2</v>
      </c>
      <c r="P3406" s="955" t="s">
        <v>14049</v>
      </c>
      <c r="Q3406" s="956" t="s">
        <v>14028</v>
      </c>
      <c r="R3406" s="977">
        <v>0.13300000000000001</v>
      </c>
      <c r="S3406" s="977"/>
      <c r="T3406" s="977">
        <v>0.13300000000000001</v>
      </c>
      <c r="U3406" s="955" t="s">
        <v>46</v>
      </c>
      <c r="V3406" s="955"/>
      <c r="W3406" s="955" t="s">
        <v>5995</v>
      </c>
      <c r="X3406" s="956"/>
      <c r="Y3406" s="973" t="s">
        <v>5898</v>
      </c>
      <c r="Z3406" s="955">
        <v>100</v>
      </c>
      <c r="AA3406" s="955">
        <v>2017</v>
      </c>
      <c r="AB3406" s="956"/>
      <c r="AC3406" s="956"/>
      <c r="AD3406" s="956" t="s">
        <v>18</v>
      </c>
      <c r="AE3406" s="956"/>
      <c r="AF3406" s="956"/>
      <c r="AG3406" s="956"/>
      <c r="AJ3406" s="1">
        <f t="shared" si="251"/>
        <v>0</v>
      </c>
    </row>
    <row r="3407" spans="1:36" ht="31.5">
      <c r="A3407" s="179" t="s">
        <v>12537</v>
      </c>
      <c r="B3407" s="955" t="s">
        <v>19</v>
      </c>
      <c r="C3407" s="955" t="s">
        <v>19</v>
      </c>
      <c r="D3407" s="974">
        <v>42654</v>
      </c>
      <c r="E3407" s="975">
        <v>42654.333333333336</v>
      </c>
      <c r="F3407" s="974">
        <v>42654</v>
      </c>
      <c r="G3407" s="975">
        <v>42654.416666666664</v>
      </c>
      <c r="H3407" s="976">
        <v>8.3333333328482695E-2</v>
      </c>
      <c r="I3407" s="955">
        <v>1</v>
      </c>
      <c r="J3407" s="956"/>
      <c r="K3407" s="956"/>
      <c r="L3407" s="956" t="s">
        <v>12</v>
      </c>
      <c r="M3407" s="955" t="s">
        <v>439</v>
      </c>
      <c r="N3407" s="955">
        <v>0.4</v>
      </c>
      <c r="O3407" s="955" t="s">
        <v>2</v>
      </c>
      <c r="P3407" s="955" t="s">
        <v>14050</v>
      </c>
      <c r="Q3407" s="956" t="s">
        <v>14051</v>
      </c>
      <c r="R3407" s="977">
        <v>7.3999999999999996E-2</v>
      </c>
      <c r="S3407" s="977"/>
      <c r="T3407" s="977">
        <v>7.3999999999999996E-2</v>
      </c>
      <c r="U3407" s="955" t="s">
        <v>46</v>
      </c>
      <c r="V3407" s="955"/>
      <c r="W3407" s="955" t="s">
        <v>12177</v>
      </c>
      <c r="X3407" s="956"/>
      <c r="Y3407" s="973" t="s">
        <v>5903</v>
      </c>
      <c r="Z3407" s="955">
        <v>100</v>
      </c>
      <c r="AA3407" s="955" t="s">
        <v>6013</v>
      </c>
      <c r="AB3407" s="956"/>
      <c r="AC3407" s="956"/>
      <c r="AD3407" s="956" t="s">
        <v>18</v>
      </c>
      <c r="AE3407" s="956"/>
      <c r="AF3407" s="956"/>
      <c r="AG3407" s="956"/>
      <c r="AJ3407" s="1">
        <f t="shared" si="251"/>
        <v>0</v>
      </c>
    </row>
    <row r="3408" spans="1:36" ht="31.5">
      <c r="A3408" s="179" t="s">
        <v>12537</v>
      </c>
      <c r="B3408" s="955" t="s">
        <v>19</v>
      </c>
      <c r="C3408" s="955" t="s">
        <v>19</v>
      </c>
      <c r="D3408" s="974">
        <v>42655</v>
      </c>
      <c r="E3408" s="975">
        <v>42655.666666666664</v>
      </c>
      <c r="F3408" s="974">
        <v>42656</v>
      </c>
      <c r="G3408" s="975">
        <v>42656.46875</v>
      </c>
      <c r="H3408" s="976">
        <v>0.80208333333575865</v>
      </c>
      <c r="I3408" s="955">
        <v>1</v>
      </c>
      <c r="J3408" s="956"/>
      <c r="K3408" s="956"/>
      <c r="L3408" s="956" t="s">
        <v>4</v>
      </c>
      <c r="M3408" s="955" t="s">
        <v>8265</v>
      </c>
      <c r="N3408" s="955">
        <v>0.4</v>
      </c>
      <c r="O3408" s="955" t="s">
        <v>8</v>
      </c>
      <c r="P3408" s="955" t="s">
        <v>14052</v>
      </c>
      <c r="Q3408" s="956" t="s">
        <v>14053</v>
      </c>
      <c r="R3408" s="977">
        <v>0.193</v>
      </c>
      <c r="S3408" s="977"/>
      <c r="T3408" s="977">
        <v>0.193</v>
      </c>
      <c r="U3408" s="955" t="s">
        <v>29</v>
      </c>
      <c r="V3408" s="955">
        <v>1992</v>
      </c>
      <c r="W3408" s="955" t="s">
        <v>5897</v>
      </c>
      <c r="X3408" s="956"/>
      <c r="Y3408" s="973" t="s">
        <v>5898</v>
      </c>
      <c r="Z3408" s="955">
        <v>100</v>
      </c>
      <c r="AA3408" s="955">
        <v>2017</v>
      </c>
      <c r="AB3408" s="956"/>
      <c r="AC3408" s="956"/>
      <c r="AD3408" s="956" t="s">
        <v>18</v>
      </c>
      <c r="AE3408" s="956"/>
      <c r="AF3408" s="956"/>
      <c r="AG3408" s="956" t="s">
        <v>4726</v>
      </c>
      <c r="AJ3408" s="1">
        <f t="shared" si="251"/>
        <v>0</v>
      </c>
    </row>
    <row r="3409" spans="1:37" ht="31.5">
      <c r="A3409" s="179" t="s">
        <v>12537</v>
      </c>
      <c r="B3409" s="955" t="s">
        <v>19</v>
      </c>
      <c r="C3409" s="955" t="s">
        <v>19</v>
      </c>
      <c r="D3409" s="974">
        <v>42655</v>
      </c>
      <c r="E3409" s="975">
        <v>42655.333333333336</v>
      </c>
      <c r="F3409" s="974">
        <v>42655</v>
      </c>
      <c r="G3409" s="975">
        <v>42655.5</v>
      </c>
      <c r="H3409" s="976">
        <v>0.16666666666424135</v>
      </c>
      <c r="I3409" s="955">
        <v>1</v>
      </c>
      <c r="J3409" s="956"/>
      <c r="K3409" s="956"/>
      <c r="L3409" s="956" t="s">
        <v>12</v>
      </c>
      <c r="M3409" s="955" t="s">
        <v>439</v>
      </c>
      <c r="N3409" s="955">
        <v>0.4</v>
      </c>
      <c r="O3409" s="955" t="s">
        <v>2</v>
      </c>
      <c r="P3409" s="955" t="s">
        <v>14050</v>
      </c>
      <c r="Q3409" s="956" t="s">
        <v>14054</v>
      </c>
      <c r="R3409" s="977">
        <v>0.14899999999999999</v>
      </c>
      <c r="S3409" s="977"/>
      <c r="T3409" s="977">
        <v>0.14899999999999999</v>
      </c>
      <c r="U3409" s="955" t="s">
        <v>46</v>
      </c>
      <c r="V3409" s="955"/>
      <c r="W3409" s="955" t="s">
        <v>12177</v>
      </c>
      <c r="X3409" s="956"/>
      <c r="Y3409" s="973" t="s">
        <v>5903</v>
      </c>
      <c r="Z3409" s="955">
        <v>100</v>
      </c>
      <c r="AA3409" s="955" t="s">
        <v>6013</v>
      </c>
      <c r="AB3409" s="956"/>
      <c r="AC3409" s="956"/>
      <c r="AD3409" s="956" t="s">
        <v>18</v>
      </c>
      <c r="AE3409" s="956"/>
      <c r="AF3409" s="956"/>
      <c r="AG3409" s="956"/>
      <c r="AJ3409" s="1">
        <f t="shared" si="251"/>
        <v>0</v>
      </c>
    </row>
    <row r="3410" spans="1:37" ht="31.5">
      <c r="A3410" s="179" t="s">
        <v>12537</v>
      </c>
      <c r="B3410" s="955" t="s">
        <v>19</v>
      </c>
      <c r="C3410" s="955" t="s">
        <v>19</v>
      </c>
      <c r="D3410" s="974">
        <v>42655</v>
      </c>
      <c r="E3410" s="975">
        <v>42655.333333333336</v>
      </c>
      <c r="F3410" s="974">
        <v>42655</v>
      </c>
      <c r="G3410" s="975">
        <v>42655.583333333336</v>
      </c>
      <c r="H3410" s="976">
        <v>0.25</v>
      </c>
      <c r="I3410" s="955">
        <v>1</v>
      </c>
      <c r="J3410" s="956"/>
      <c r="K3410" s="956"/>
      <c r="L3410" s="955" t="s">
        <v>4</v>
      </c>
      <c r="M3410" s="955" t="s">
        <v>14055</v>
      </c>
      <c r="N3410" s="955" t="s">
        <v>3</v>
      </c>
      <c r="O3410" s="955" t="s">
        <v>26</v>
      </c>
      <c r="P3410" s="955" t="s">
        <v>14056</v>
      </c>
      <c r="Q3410" s="956" t="s">
        <v>14057</v>
      </c>
      <c r="R3410" s="977">
        <v>5.2999999999999999E-2</v>
      </c>
      <c r="S3410" s="977"/>
      <c r="T3410" s="977">
        <v>5.2999999999999999E-2</v>
      </c>
      <c r="U3410" s="955" t="s">
        <v>46</v>
      </c>
      <c r="V3410" s="955">
        <v>1989</v>
      </c>
      <c r="W3410" s="955" t="s">
        <v>5949</v>
      </c>
      <c r="X3410" s="956"/>
      <c r="Y3410" s="973" t="s">
        <v>5898</v>
      </c>
      <c r="Z3410" s="955">
        <v>100</v>
      </c>
      <c r="AA3410" s="955">
        <v>2017</v>
      </c>
      <c r="AB3410" s="956"/>
      <c r="AC3410" s="956"/>
      <c r="AD3410" s="956" t="s">
        <v>18</v>
      </c>
      <c r="AE3410" s="956"/>
      <c r="AF3410" s="956"/>
      <c r="AG3410" s="956"/>
      <c r="AJ3410" s="1">
        <f t="shared" si="251"/>
        <v>0</v>
      </c>
    </row>
    <row r="3411" spans="1:37" ht="31.5">
      <c r="A3411" s="179" t="s">
        <v>12537</v>
      </c>
      <c r="B3411" s="955" t="s">
        <v>19</v>
      </c>
      <c r="C3411" s="955" t="s">
        <v>19</v>
      </c>
      <c r="D3411" s="974">
        <v>42656</v>
      </c>
      <c r="E3411" s="975">
        <v>42656.375</v>
      </c>
      <c r="F3411" s="974">
        <v>42656</v>
      </c>
      <c r="G3411" s="975">
        <v>42656.479166666664</v>
      </c>
      <c r="H3411" s="976">
        <v>0.10416666666424135</v>
      </c>
      <c r="I3411" s="955">
        <v>1</v>
      </c>
      <c r="J3411" s="956"/>
      <c r="K3411" s="956"/>
      <c r="L3411" s="956" t="s">
        <v>12</v>
      </c>
      <c r="M3411" s="955" t="s">
        <v>439</v>
      </c>
      <c r="N3411" s="955">
        <v>0.4</v>
      </c>
      <c r="O3411" s="955" t="s">
        <v>2</v>
      </c>
      <c r="P3411" s="955" t="s">
        <v>14058</v>
      </c>
      <c r="Q3411" s="956" t="s">
        <v>951</v>
      </c>
      <c r="R3411" s="977">
        <v>6.8000000000000005E-2</v>
      </c>
      <c r="S3411" s="977"/>
      <c r="T3411" s="977">
        <v>6.8000000000000005E-2</v>
      </c>
      <c r="U3411" s="955" t="s">
        <v>46</v>
      </c>
      <c r="V3411" s="955"/>
      <c r="W3411" s="955" t="s">
        <v>5995</v>
      </c>
      <c r="X3411" s="956"/>
      <c r="Y3411" s="955" t="s">
        <v>5978</v>
      </c>
      <c r="Z3411" s="955">
        <v>100</v>
      </c>
      <c r="AA3411" s="955">
        <v>2017</v>
      </c>
      <c r="AB3411" s="956"/>
      <c r="AC3411" s="956"/>
      <c r="AD3411" s="956" t="s">
        <v>18</v>
      </c>
      <c r="AE3411" s="956"/>
      <c r="AF3411" s="956"/>
      <c r="AG3411" s="956"/>
      <c r="AJ3411" s="1">
        <f t="shared" si="251"/>
        <v>0</v>
      </c>
    </row>
    <row r="3412" spans="1:37" ht="31.5">
      <c r="A3412" s="179" t="s">
        <v>12537</v>
      </c>
      <c r="B3412" s="955" t="s">
        <v>19</v>
      </c>
      <c r="C3412" s="955" t="s">
        <v>19</v>
      </c>
      <c r="D3412" s="974">
        <v>42657</v>
      </c>
      <c r="E3412" s="975">
        <v>42657.472222222219</v>
      </c>
      <c r="F3412" s="974">
        <v>42657</v>
      </c>
      <c r="G3412" s="975">
        <v>42657.638888888891</v>
      </c>
      <c r="H3412" s="976">
        <v>0.16666666667151731</v>
      </c>
      <c r="I3412" s="955">
        <v>1</v>
      </c>
      <c r="J3412" s="956"/>
      <c r="K3412" s="956"/>
      <c r="L3412" s="956" t="s">
        <v>12</v>
      </c>
      <c r="M3412" s="955" t="s">
        <v>439</v>
      </c>
      <c r="N3412" s="955">
        <v>0.4</v>
      </c>
      <c r="O3412" s="955" t="s">
        <v>2</v>
      </c>
      <c r="P3412" s="955" t="s">
        <v>14059</v>
      </c>
      <c r="Q3412" s="956" t="s">
        <v>13736</v>
      </c>
      <c r="R3412" s="977"/>
      <c r="S3412" s="977"/>
      <c r="T3412" s="977"/>
      <c r="U3412" s="955" t="s">
        <v>46</v>
      </c>
      <c r="V3412" s="955"/>
      <c r="W3412" s="955" t="s">
        <v>15069</v>
      </c>
      <c r="X3412" s="956"/>
      <c r="Y3412" s="955" t="s">
        <v>5898</v>
      </c>
      <c r="Z3412" s="955">
        <v>100</v>
      </c>
      <c r="AA3412" s="955">
        <v>2017</v>
      </c>
      <c r="AB3412" s="956"/>
      <c r="AC3412" s="956"/>
      <c r="AD3412" s="956" t="s">
        <v>18</v>
      </c>
      <c r="AE3412" s="956"/>
      <c r="AF3412" s="956"/>
      <c r="AG3412" s="956"/>
      <c r="AJ3412" s="1">
        <f t="shared" si="251"/>
        <v>0</v>
      </c>
    </row>
    <row r="3413" spans="1:37" ht="31.5">
      <c r="A3413" s="179" t="s">
        <v>12537</v>
      </c>
      <c r="B3413" s="955" t="s">
        <v>19</v>
      </c>
      <c r="C3413" s="955" t="s">
        <v>19</v>
      </c>
      <c r="D3413" s="974">
        <v>42657</v>
      </c>
      <c r="E3413" s="975">
        <v>42657.4375</v>
      </c>
      <c r="F3413" s="974">
        <v>42657</v>
      </c>
      <c r="G3413" s="975">
        <v>42657.520833333336</v>
      </c>
      <c r="H3413" s="976">
        <v>8.3333333335758653E-2</v>
      </c>
      <c r="I3413" s="955">
        <v>1</v>
      </c>
      <c r="J3413" s="956"/>
      <c r="K3413" s="956"/>
      <c r="L3413" s="956" t="s">
        <v>12</v>
      </c>
      <c r="M3413" s="955" t="s">
        <v>439</v>
      </c>
      <c r="N3413" s="955">
        <v>0.4</v>
      </c>
      <c r="O3413" s="955" t="s">
        <v>2</v>
      </c>
      <c r="P3413" s="955" t="s">
        <v>14060</v>
      </c>
      <c r="Q3413" s="956" t="s">
        <v>14061</v>
      </c>
      <c r="R3413" s="977">
        <v>8.4000000000000005E-2</v>
      </c>
      <c r="S3413" s="977"/>
      <c r="T3413" s="977">
        <v>8.4000000000000005E-2</v>
      </c>
      <c r="U3413" s="955" t="s">
        <v>46</v>
      </c>
      <c r="V3413" s="955"/>
      <c r="W3413" s="955" t="s">
        <v>15070</v>
      </c>
      <c r="X3413" s="956"/>
      <c r="Y3413" s="973" t="s">
        <v>5903</v>
      </c>
      <c r="Z3413" s="955">
        <v>100</v>
      </c>
      <c r="AA3413" s="955" t="s">
        <v>6013</v>
      </c>
      <c r="AB3413" s="956"/>
      <c r="AC3413" s="956"/>
      <c r="AD3413" s="956" t="s">
        <v>18</v>
      </c>
      <c r="AE3413" s="956"/>
      <c r="AF3413" s="956"/>
      <c r="AG3413" s="956"/>
      <c r="AJ3413" s="1">
        <f t="shared" si="251"/>
        <v>0</v>
      </c>
    </row>
    <row r="3414" spans="1:37" ht="31.5" customHeight="1">
      <c r="A3414" s="179" t="s">
        <v>6868</v>
      </c>
      <c r="B3414" s="955" t="s">
        <v>19</v>
      </c>
      <c r="C3414" s="955"/>
      <c r="D3414" s="974">
        <v>42592</v>
      </c>
      <c r="E3414" s="1007">
        <v>42592.145833333336</v>
      </c>
      <c r="F3414" s="974">
        <v>42594</v>
      </c>
      <c r="G3414" s="1007">
        <v>42594.625</v>
      </c>
      <c r="H3414" s="976">
        <f>G3414-E3414</f>
        <v>2.4791666666642413</v>
      </c>
      <c r="I3414" s="955">
        <v>1</v>
      </c>
      <c r="J3414" s="956"/>
      <c r="K3414" s="956"/>
      <c r="L3414" s="1056" t="s">
        <v>12</v>
      </c>
      <c r="M3414" s="955" t="s">
        <v>561</v>
      </c>
      <c r="N3414" s="955">
        <v>0.4</v>
      </c>
      <c r="O3414" s="955" t="s">
        <v>2</v>
      </c>
      <c r="P3414" s="955" t="s">
        <v>8174</v>
      </c>
      <c r="Q3414" s="1056" t="s">
        <v>8152</v>
      </c>
      <c r="R3414" s="977"/>
      <c r="S3414" s="977">
        <v>2.8180000000000001</v>
      </c>
      <c r="T3414" s="977">
        <f>R3414+S3414</f>
        <v>2.8180000000000001</v>
      </c>
      <c r="U3414" s="956"/>
      <c r="V3414" s="955"/>
      <c r="W3414" s="955"/>
      <c r="X3414" s="956"/>
      <c r="Y3414" s="955"/>
      <c r="Z3414" s="955"/>
      <c r="AA3414" s="955"/>
      <c r="AB3414" s="956"/>
      <c r="AC3414" s="956"/>
      <c r="AD3414" s="956" t="s">
        <v>23</v>
      </c>
      <c r="AE3414" s="956"/>
      <c r="AF3414" s="956"/>
      <c r="AG3414" s="956" t="s">
        <v>4726</v>
      </c>
      <c r="AJ3414" s="1">
        <f t="shared" si="251"/>
        <v>0</v>
      </c>
      <c r="AK3414" s="1">
        <f>AJ3414-T3414</f>
        <v>-2.8180000000000001</v>
      </c>
    </row>
    <row r="3415" spans="1:37" ht="31.5">
      <c r="A3415" s="179" t="s">
        <v>12537</v>
      </c>
      <c r="B3415" s="955" t="s">
        <v>19</v>
      </c>
      <c r="C3415" s="955" t="s">
        <v>19</v>
      </c>
      <c r="D3415" s="974">
        <v>42658</v>
      </c>
      <c r="E3415" s="975">
        <v>42658.333333333336</v>
      </c>
      <c r="F3415" s="974">
        <v>42658</v>
      </c>
      <c r="G3415" s="975">
        <v>42658.375</v>
      </c>
      <c r="H3415" s="976">
        <v>4.1666666664241347E-2</v>
      </c>
      <c r="I3415" s="955">
        <v>1</v>
      </c>
      <c r="J3415" s="956"/>
      <c r="K3415" s="956"/>
      <c r="L3415" s="956" t="s">
        <v>12</v>
      </c>
      <c r="M3415" s="955" t="s">
        <v>439</v>
      </c>
      <c r="N3415" s="955">
        <v>0.4</v>
      </c>
      <c r="O3415" s="955" t="s">
        <v>2</v>
      </c>
      <c r="P3415" s="955" t="s">
        <v>14064</v>
      </c>
      <c r="Q3415" s="956" t="s">
        <v>14065</v>
      </c>
      <c r="R3415" s="977">
        <v>7.5999999999999998E-2</v>
      </c>
      <c r="S3415" s="977"/>
      <c r="T3415" s="977">
        <v>7.5999999999999998E-2</v>
      </c>
      <c r="U3415" s="955" t="s">
        <v>46</v>
      </c>
      <c r="V3415" s="955"/>
      <c r="W3415" s="955"/>
      <c r="X3415" s="956"/>
      <c r="Y3415" s="973" t="s">
        <v>5903</v>
      </c>
      <c r="Z3415" s="955">
        <v>100</v>
      </c>
      <c r="AA3415" s="955" t="s">
        <v>6013</v>
      </c>
      <c r="AB3415" s="956"/>
      <c r="AC3415" s="956"/>
      <c r="AD3415" s="956" t="s">
        <v>18</v>
      </c>
      <c r="AE3415" s="956"/>
      <c r="AF3415" s="956"/>
      <c r="AG3415" s="956"/>
      <c r="AJ3415" s="1">
        <f t="shared" si="251"/>
        <v>0</v>
      </c>
    </row>
    <row r="3416" spans="1:37" ht="31.5">
      <c r="A3416" s="179" t="s">
        <v>12537</v>
      </c>
      <c r="B3416" s="955" t="s">
        <v>19</v>
      </c>
      <c r="C3416" s="955" t="s">
        <v>19</v>
      </c>
      <c r="D3416" s="974">
        <v>42660</v>
      </c>
      <c r="E3416" s="975">
        <v>42660.458333333336</v>
      </c>
      <c r="F3416" s="974">
        <v>42664</v>
      </c>
      <c r="G3416" s="975">
        <v>42664.666666666664</v>
      </c>
      <c r="H3416" s="976">
        <v>4.2083333333284827</v>
      </c>
      <c r="I3416" s="955">
        <v>1</v>
      </c>
      <c r="J3416" s="956"/>
      <c r="K3416" s="956"/>
      <c r="L3416" s="956" t="s">
        <v>12</v>
      </c>
      <c r="M3416" s="955" t="s">
        <v>561</v>
      </c>
      <c r="N3416" s="955">
        <v>0.4</v>
      </c>
      <c r="O3416" s="955" t="s">
        <v>2</v>
      </c>
      <c r="P3416" s="955" t="s">
        <v>14066</v>
      </c>
      <c r="Q3416" s="956" t="s">
        <v>14067</v>
      </c>
      <c r="R3416" s="977">
        <v>0.78299999999999992</v>
      </c>
      <c r="S3416" s="977"/>
      <c r="T3416" s="977">
        <v>0.78299999999999992</v>
      </c>
      <c r="U3416" s="956"/>
      <c r="V3416" s="955"/>
      <c r="W3416" s="955" t="s">
        <v>5901</v>
      </c>
      <c r="X3416" s="956"/>
      <c r="Y3416" s="955" t="s">
        <v>5892</v>
      </c>
      <c r="Z3416" s="955">
        <v>100</v>
      </c>
      <c r="AA3416" s="955" t="s">
        <v>5931</v>
      </c>
      <c r="AB3416" s="956"/>
      <c r="AC3416" s="956"/>
      <c r="AD3416" s="956" t="s">
        <v>18</v>
      </c>
      <c r="AE3416" s="956"/>
      <c r="AF3416" s="956"/>
      <c r="AG3416" s="956" t="s">
        <v>4726</v>
      </c>
      <c r="AJ3416" s="1">
        <f t="shared" si="251"/>
        <v>0</v>
      </c>
    </row>
    <row r="3417" spans="1:37" ht="31.5">
      <c r="A3417" s="179" t="s">
        <v>12537</v>
      </c>
      <c r="B3417" s="955" t="s">
        <v>19</v>
      </c>
      <c r="C3417" s="955" t="s">
        <v>19</v>
      </c>
      <c r="D3417" s="974">
        <v>42660</v>
      </c>
      <c r="E3417" s="975">
        <v>42660.479166666664</v>
      </c>
      <c r="F3417" s="974">
        <v>42660</v>
      </c>
      <c r="G3417" s="975">
        <v>42660.666666666664</v>
      </c>
      <c r="H3417" s="976">
        <v>0.1875</v>
      </c>
      <c r="I3417" s="955">
        <v>1</v>
      </c>
      <c r="J3417" s="956"/>
      <c r="K3417" s="956"/>
      <c r="L3417" s="956" t="s">
        <v>12</v>
      </c>
      <c r="M3417" s="955" t="s">
        <v>561</v>
      </c>
      <c r="N3417" s="955">
        <v>0.4</v>
      </c>
      <c r="O3417" s="955" t="s">
        <v>2</v>
      </c>
      <c r="P3417" s="955" t="s">
        <v>14068</v>
      </c>
      <c r="Q3417" s="956" t="s">
        <v>14069</v>
      </c>
      <c r="R3417" s="977">
        <v>0.189</v>
      </c>
      <c r="S3417" s="977"/>
      <c r="T3417" s="977">
        <v>0.189</v>
      </c>
      <c r="U3417" s="956"/>
      <c r="V3417" s="955"/>
      <c r="W3417" s="955" t="s">
        <v>5970</v>
      </c>
      <c r="X3417" s="956"/>
      <c r="Y3417" s="955" t="s">
        <v>5889</v>
      </c>
      <c r="Z3417" s="955">
        <v>100</v>
      </c>
      <c r="AA3417" s="955" t="s">
        <v>12111</v>
      </c>
      <c r="AB3417" s="956"/>
      <c r="AC3417" s="956"/>
      <c r="AD3417" s="956" t="s">
        <v>18</v>
      </c>
      <c r="AE3417" s="956"/>
      <c r="AF3417" s="956"/>
      <c r="AG3417" s="956"/>
      <c r="AJ3417" s="1">
        <f t="shared" si="251"/>
        <v>0</v>
      </c>
    </row>
    <row r="3418" spans="1:37" ht="31.5">
      <c r="A3418" s="179" t="s">
        <v>12537</v>
      </c>
      <c r="B3418" s="955" t="s">
        <v>19</v>
      </c>
      <c r="C3418" s="955" t="s">
        <v>19</v>
      </c>
      <c r="D3418" s="974">
        <v>42660</v>
      </c>
      <c r="E3418" s="975">
        <v>42660.333333333336</v>
      </c>
      <c r="F3418" s="974">
        <v>42660</v>
      </c>
      <c r="G3418" s="975">
        <v>42660.666666666664</v>
      </c>
      <c r="H3418" s="976">
        <v>0.33333333332848269</v>
      </c>
      <c r="I3418" s="955">
        <v>1</v>
      </c>
      <c r="J3418" s="956"/>
      <c r="K3418" s="956"/>
      <c r="L3418" s="956" t="s">
        <v>12</v>
      </c>
      <c r="M3418" s="955" t="s">
        <v>561</v>
      </c>
      <c r="N3418" s="955">
        <v>0.4</v>
      </c>
      <c r="O3418" s="955" t="s">
        <v>2</v>
      </c>
      <c r="P3418" s="955" t="s">
        <v>14070</v>
      </c>
      <c r="Q3418" s="956" t="s">
        <v>14071</v>
      </c>
      <c r="R3418" s="977">
        <v>7.4999999999999997E-2</v>
      </c>
      <c r="S3418" s="977"/>
      <c r="T3418" s="977">
        <v>7.4999999999999997E-2</v>
      </c>
      <c r="U3418" s="956"/>
      <c r="V3418" s="955"/>
      <c r="W3418" s="955" t="s">
        <v>5901</v>
      </c>
      <c r="X3418" s="956"/>
      <c r="Y3418" s="955" t="s">
        <v>5895</v>
      </c>
      <c r="Z3418" s="955">
        <v>100</v>
      </c>
      <c r="AA3418" s="955">
        <v>2017</v>
      </c>
      <c r="AB3418" s="956"/>
      <c r="AC3418" s="956"/>
      <c r="AD3418" s="956" t="s">
        <v>18</v>
      </c>
      <c r="AE3418" s="956"/>
      <c r="AF3418" s="956"/>
      <c r="AG3418" s="956"/>
      <c r="AJ3418" s="1">
        <f t="shared" si="251"/>
        <v>0</v>
      </c>
    </row>
    <row r="3419" spans="1:37" ht="31.5">
      <c r="A3419" s="179" t="s">
        <v>12537</v>
      </c>
      <c r="B3419" s="955" t="s">
        <v>19</v>
      </c>
      <c r="C3419" s="955" t="s">
        <v>19</v>
      </c>
      <c r="D3419" s="974">
        <v>42661</v>
      </c>
      <c r="E3419" s="975">
        <v>42661.333333333336</v>
      </c>
      <c r="F3419" s="974">
        <v>42661</v>
      </c>
      <c r="G3419" s="975">
        <v>42661.451388888891</v>
      </c>
      <c r="H3419" s="976">
        <v>0.11805555555474712</v>
      </c>
      <c r="I3419" s="955">
        <v>1</v>
      </c>
      <c r="J3419" s="956"/>
      <c r="K3419" s="956"/>
      <c r="L3419" s="956" t="s">
        <v>12</v>
      </c>
      <c r="M3419" s="955" t="s">
        <v>561</v>
      </c>
      <c r="N3419" s="955">
        <v>0.4</v>
      </c>
      <c r="O3419" s="955" t="s">
        <v>2</v>
      </c>
      <c r="P3419" s="955" t="s">
        <v>14072</v>
      </c>
      <c r="Q3419" s="956" t="s">
        <v>14073</v>
      </c>
      <c r="R3419" s="977"/>
      <c r="S3419" s="977"/>
      <c r="T3419" s="977"/>
      <c r="U3419" s="956"/>
      <c r="V3419" s="955"/>
      <c r="W3419" s="955" t="s">
        <v>5984</v>
      </c>
      <c r="X3419" s="956"/>
      <c r="Y3419" s="955" t="s">
        <v>5889</v>
      </c>
      <c r="Z3419" s="955">
        <v>100</v>
      </c>
      <c r="AA3419" s="955" t="s">
        <v>12111</v>
      </c>
      <c r="AB3419" s="956"/>
      <c r="AC3419" s="956"/>
      <c r="AD3419" s="956" t="s">
        <v>18</v>
      </c>
      <c r="AE3419" s="956"/>
      <c r="AF3419" s="956"/>
      <c r="AG3419" s="956"/>
      <c r="AJ3419" s="1">
        <f t="shared" si="251"/>
        <v>0</v>
      </c>
    </row>
    <row r="3420" spans="1:37" ht="31.5">
      <c r="A3420" s="179" t="s">
        <v>12537</v>
      </c>
      <c r="B3420" s="955" t="s">
        <v>19</v>
      </c>
      <c r="C3420" s="955" t="s">
        <v>19</v>
      </c>
      <c r="D3420" s="974">
        <v>42661</v>
      </c>
      <c r="E3420" s="975">
        <v>42661.583333333336</v>
      </c>
      <c r="F3420" s="974">
        <v>42661</v>
      </c>
      <c r="G3420" s="975">
        <v>42661.6875</v>
      </c>
      <c r="H3420" s="976">
        <v>0.10416666666424135</v>
      </c>
      <c r="I3420" s="955">
        <v>1</v>
      </c>
      <c r="J3420" s="956"/>
      <c r="K3420" s="956"/>
      <c r="L3420" s="956" t="s">
        <v>4</v>
      </c>
      <c r="M3420" s="955" t="s">
        <v>8265</v>
      </c>
      <c r="N3420" s="955">
        <v>0.4</v>
      </c>
      <c r="O3420" s="955" t="s">
        <v>49</v>
      </c>
      <c r="P3420" s="955" t="s">
        <v>14074</v>
      </c>
      <c r="Q3420" s="956" t="s">
        <v>14075</v>
      </c>
      <c r="R3420" s="977"/>
      <c r="S3420" s="977"/>
      <c r="T3420" s="977"/>
      <c r="U3420" s="955" t="s">
        <v>49</v>
      </c>
      <c r="V3420" s="955"/>
      <c r="W3420" s="955"/>
      <c r="X3420" s="956"/>
      <c r="Y3420" s="955" t="s">
        <v>5902</v>
      </c>
      <c r="Z3420" s="955">
        <v>100</v>
      </c>
      <c r="AA3420" s="955" t="s">
        <v>5931</v>
      </c>
      <c r="AB3420" s="956"/>
      <c r="AC3420" s="956"/>
      <c r="AD3420" s="956" t="s">
        <v>18</v>
      </c>
      <c r="AE3420" s="956"/>
      <c r="AF3420" s="956"/>
      <c r="AG3420" s="956"/>
      <c r="AJ3420" s="1">
        <f t="shared" si="251"/>
        <v>0</v>
      </c>
    </row>
    <row r="3421" spans="1:37" ht="31.5">
      <c r="A3421" s="179" t="s">
        <v>12537</v>
      </c>
      <c r="B3421" s="955" t="s">
        <v>19</v>
      </c>
      <c r="C3421" s="955" t="s">
        <v>19</v>
      </c>
      <c r="D3421" s="974">
        <v>42661</v>
      </c>
      <c r="E3421" s="975">
        <v>42661.333333333336</v>
      </c>
      <c r="F3421" s="974">
        <v>42661</v>
      </c>
      <c r="G3421" s="975">
        <v>42661.416666666664</v>
      </c>
      <c r="H3421" s="976">
        <v>8.3333333328482695E-2</v>
      </c>
      <c r="I3421" s="955">
        <v>1</v>
      </c>
      <c r="J3421" s="956"/>
      <c r="K3421" s="956"/>
      <c r="L3421" s="956" t="s">
        <v>12</v>
      </c>
      <c r="M3421" s="955" t="s">
        <v>439</v>
      </c>
      <c r="N3421" s="955">
        <v>0.4</v>
      </c>
      <c r="O3421" s="955" t="s">
        <v>2</v>
      </c>
      <c r="P3421" s="955" t="s">
        <v>12612</v>
      </c>
      <c r="Q3421" s="956" t="s">
        <v>14076</v>
      </c>
      <c r="R3421" s="977">
        <v>0.42299999999999999</v>
      </c>
      <c r="S3421" s="977"/>
      <c r="T3421" s="977">
        <v>0.42299999999999999</v>
      </c>
      <c r="U3421" s="955" t="s">
        <v>46</v>
      </c>
      <c r="V3421" s="955"/>
      <c r="W3421" s="955" t="s">
        <v>15070</v>
      </c>
      <c r="X3421" s="956"/>
      <c r="Y3421" s="955" t="s">
        <v>5892</v>
      </c>
      <c r="Z3421" s="955">
        <v>100</v>
      </c>
      <c r="AA3421" s="955" t="s">
        <v>5931</v>
      </c>
      <c r="AB3421" s="956"/>
      <c r="AC3421" s="956"/>
      <c r="AD3421" s="956" t="s">
        <v>18</v>
      </c>
      <c r="AE3421" s="956"/>
      <c r="AF3421" s="956"/>
      <c r="AG3421" s="956"/>
      <c r="AJ3421" s="1">
        <f t="shared" si="251"/>
        <v>0</v>
      </c>
    </row>
    <row r="3422" spans="1:37" ht="31.5">
      <c r="A3422" s="179" t="s">
        <v>12537</v>
      </c>
      <c r="B3422" s="955" t="s">
        <v>19</v>
      </c>
      <c r="C3422" s="955" t="s">
        <v>19</v>
      </c>
      <c r="D3422" s="974">
        <v>42661</v>
      </c>
      <c r="E3422" s="975">
        <v>42661.416666666664</v>
      </c>
      <c r="F3422" s="974">
        <v>42661</v>
      </c>
      <c r="G3422" s="975">
        <v>42661.604166666664</v>
      </c>
      <c r="H3422" s="976">
        <v>0.1875</v>
      </c>
      <c r="I3422" s="955">
        <v>1</v>
      </c>
      <c r="J3422" s="956"/>
      <c r="K3422" s="956"/>
      <c r="L3422" s="956" t="s">
        <v>12</v>
      </c>
      <c r="M3422" s="955" t="s">
        <v>439</v>
      </c>
      <c r="N3422" s="955">
        <v>0.4</v>
      </c>
      <c r="O3422" s="955" t="s">
        <v>2</v>
      </c>
      <c r="P3422" s="955" t="s">
        <v>12613</v>
      </c>
      <c r="Q3422" s="956" t="s">
        <v>8233</v>
      </c>
      <c r="R3422" s="977">
        <v>8.7999999999999995E-2</v>
      </c>
      <c r="S3422" s="977"/>
      <c r="T3422" s="977">
        <v>8.7999999999999995E-2</v>
      </c>
      <c r="U3422" s="955" t="s">
        <v>46</v>
      </c>
      <c r="V3422" s="955"/>
      <c r="W3422" s="955" t="s">
        <v>5949</v>
      </c>
      <c r="X3422" s="956"/>
      <c r="Y3422" s="955" t="s">
        <v>5888</v>
      </c>
      <c r="Z3422" s="955">
        <v>100</v>
      </c>
      <c r="AA3422" s="955">
        <v>2017</v>
      </c>
      <c r="AB3422" s="956"/>
      <c r="AC3422" s="956"/>
      <c r="AD3422" s="956" t="s">
        <v>18</v>
      </c>
      <c r="AE3422" s="956"/>
      <c r="AF3422" s="956"/>
      <c r="AG3422" s="956"/>
      <c r="AJ3422" s="1">
        <f t="shared" si="251"/>
        <v>0</v>
      </c>
    </row>
    <row r="3423" spans="1:37" ht="31.5">
      <c r="A3423" s="179" t="s">
        <v>12537</v>
      </c>
      <c r="B3423" s="955" t="s">
        <v>19</v>
      </c>
      <c r="C3423" s="955" t="s">
        <v>19</v>
      </c>
      <c r="D3423" s="974">
        <v>42661</v>
      </c>
      <c r="E3423" s="975">
        <v>42661.625</v>
      </c>
      <c r="F3423" s="974">
        <v>42661</v>
      </c>
      <c r="G3423" s="975">
        <v>42661.666666666664</v>
      </c>
      <c r="H3423" s="976">
        <v>4.1666666664241347E-2</v>
      </c>
      <c r="I3423" s="955">
        <v>2</v>
      </c>
      <c r="J3423" s="956"/>
      <c r="K3423" s="956"/>
      <c r="L3423" s="955" t="s">
        <v>4</v>
      </c>
      <c r="M3423" s="955" t="s">
        <v>12671</v>
      </c>
      <c r="N3423" s="955" t="s">
        <v>3</v>
      </c>
      <c r="O3423" s="955" t="s">
        <v>26</v>
      </c>
      <c r="P3423" s="955" t="s">
        <v>14077</v>
      </c>
      <c r="Q3423" s="956" t="s">
        <v>14078</v>
      </c>
      <c r="R3423" s="977">
        <v>6.3E-2</v>
      </c>
      <c r="S3423" s="977"/>
      <c r="T3423" s="977">
        <v>6.3E-2</v>
      </c>
      <c r="U3423" s="955" t="s">
        <v>46</v>
      </c>
      <c r="V3423" s="955">
        <v>1985</v>
      </c>
      <c r="W3423" s="955" t="s">
        <v>12130</v>
      </c>
      <c r="X3423" s="956"/>
      <c r="Y3423" s="955" t="s">
        <v>5892</v>
      </c>
      <c r="Z3423" s="955">
        <v>100</v>
      </c>
      <c r="AA3423" s="955" t="s">
        <v>5931</v>
      </c>
      <c r="AB3423" s="956"/>
      <c r="AC3423" s="956"/>
      <c r="AD3423" s="956" t="s">
        <v>18</v>
      </c>
      <c r="AE3423" s="956"/>
      <c r="AF3423" s="956"/>
      <c r="AG3423" s="956"/>
      <c r="AJ3423" s="1">
        <f t="shared" si="251"/>
        <v>0</v>
      </c>
    </row>
    <row r="3424" spans="1:37" ht="110.25">
      <c r="A3424" s="179" t="s">
        <v>12537</v>
      </c>
      <c r="B3424" s="955" t="s">
        <v>19</v>
      </c>
      <c r="C3424" s="955" t="s">
        <v>15129</v>
      </c>
      <c r="D3424" s="974">
        <v>42661</v>
      </c>
      <c r="E3424" s="975">
        <v>42661.486111111109</v>
      </c>
      <c r="F3424" s="974">
        <v>42661</v>
      </c>
      <c r="G3424" s="975">
        <v>42661.486111111109</v>
      </c>
      <c r="H3424" s="976">
        <f>G3424-E3424</f>
        <v>0</v>
      </c>
      <c r="I3424" s="955">
        <v>5</v>
      </c>
      <c r="J3424" s="956"/>
      <c r="K3424" s="956"/>
      <c r="L3424" s="955" t="s">
        <v>17</v>
      </c>
      <c r="M3424" s="955" t="s">
        <v>14079</v>
      </c>
      <c r="N3424" s="955">
        <v>110</v>
      </c>
      <c r="O3424" s="955" t="s">
        <v>14</v>
      </c>
      <c r="P3424" s="955" t="s">
        <v>12607</v>
      </c>
      <c r="Q3424" s="955" t="s">
        <v>14080</v>
      </c>
      <c r="R3424" s="977"/>
      <c r="S3424" s="977">
        <v>7.3730000000000002</v>
      </c>
      <c r="T3424" s="977">
        <v>7.3730000000000002</v>
      </c>
      <c r="U3424" s="956"/>
      <c r="V3424" s="955"/>
      <c r="W3424" s="955"/>
      <c r="X3424" s="956"/>
      <c r="Y3424" s="955"/>
      <c r="Z3424" s="955"/>
      <c r="AA3424" s="955"/>
      <c r="AB3424" s="956"/>
      <c r="AC3424" s="956"/>
      <c r="AD3424" s="956" t="s">
        <v>38</v>
      </c>
      <c r="AE3424" s="956"/>
      <c r="AF3424" s="956"/>
      <c r="AG3424" s="956"/>
      <c r="AJ3424" s="1">
        <f t="shared" si="251"/>
        <v>0</v>
      </c>
    </row>
    <row r="3425" spans="1:36" ht="126">
      <c r="A3425" s="179" t="s">
        <v>12537</v>
      </c>
      <c r="B3425" s="955" t="s">
        <v>19</v>
      </c>
      <c r="C3425" s="955" t="s">
        <v>19</v>
      </c>
      <c r="D3425" s="974">
        <v>42662</v>
      </c>
      <c r="E3425" s="975">
        <v>42662.430555555555</v>
      </c>
      <c r="F3425" s="974">
        <v>42662</v>
      </c>
      <c r="G3425" s="975">
        <v>42662.472222222219</v>
      </c>
      <c r="H3425" s="976">
        <v>4.1666666664241347E-2</v>
      </c>
      <c r="I3425" s="955">
        <v>14</v>
      </c>
      <c r="J3425" s="956"/>
      <c r="K3425" s="956"/>
      <c r="L3425" s="955" t="s">
        <v>4</v>
      </c>
      <c r="M3425" s="955" t="s">
        <v>5621</v>
      </c>
      <c r="N3425" s="955">
        <v>35</v>
      </c>
      <c r="O3425" s="955" t="s">
        <v>14</v>
      </c>
      <c r="P3425" s="955" t="s">
        <v>12620</v>
      </c>
      <c r="Q3425" s="955" t="s">
        <v>14081</v>
      </c>
      <c r="R3425" s="977">
        <v>7.798</v>
      </c>
      <c r="S3425" s="977"/>
      <c r="T3425" s="977">
        <v>7.798</v>
      </c>
      <c r="U3425" s="955" t="s">
        <v>7</v>
      </c>
      <c r="V3425" s="955">
        <v>1984</v>
      </c>
      <c r="W3425" s="955"/>
      <c r="X3425" s="956"/>
      <c r="Y3425" s="955" t="s">
        <v>5892</v>
      </c>
      <c r="Z3425" s="955">
        <v>100</v>
      </c>
      <c r="AA3425" s="955" t="s">
        <v>6013</v>
      </c>
      <c r="AB3425" s="956"/>
      <c r="AC3425" s="956"/>
      <c r="AD3425" s="956" t="s">
        <v>18</v>
      </c>
      <c r="AE3425" s="956"/>
      <c r="AF3425" s="956"/>
      <c r="AG3425" s="956"/>
      <c r="AJ3425" s="1">
        <f t="shared" si="251"/>
        <v>0</v>
      </c>
    </row>
    <row r="3426" spans="1:36" ht="31.5">
      <c r="A3426" s="179" t="s">
        <v>1052</v>
      </c>
      <c r="B3426" s="955" t="s">
        <v>87</v>
      </c>
      <c r="C3426" s="955" t="s">
        <v>87</v>
      </c>
      <c r="D3426" s="1162">
        <v>42454</v>
      </c>
      <c r="E3426" s="1007">
        <v>0.36458333333333331</v>
      </c>
      <c r="F3426" s="1162">
        <v>42454</v>
      </c>
      <c r="G3426" s="1175">
        <v>0.36458333333333331</v>
      </c>
      <c r="H3426" s="1071">
        <v>0</v>
      </c>
      <c r="I3426" s="1115">
        <v>8</v>
      </c>
      <c r="J3426" s="955" t="s">
        <v>144</v>
      </c>
      <c r="K3426" s="955"/>
      <c r="L3426" s="955" t="s">
        <v>4</v>
      </c>
      <c r="M3426" s="1073" t="s">
        <v>1919</v>
      </c>
      <c r="N3426" s="955">
        <v>35</v>
      </c>
      <c r="O3426" s="955" t="s">
        <v>14</v>
      </c>
      <c r="P3426" s="1236" t="s">
        <v>1919</v>
      </c>
      <c r="Q3426" s="1114" t="s">
        <v>2775</v>
      </c>
      <c r="R3426" s="1269"/>
      <c r="S3426" s="1269">
        <v>2.8</v>
      </c>
      <c r="T3426" s="1076">
        <v>2.8</v>
      </c>
      <c r="U3426" s="955" t="s">
        <v>37</v>
      </c>
      <c r="V3426" s="955">
        <v>1991</v>
      </c>
      <c r="W3426" s="983" t="s">
        <v>2752</v>
      </c>
      <c r="X3426" s="955" t="s">
        <v>2753</v>
      </c>
      <c r="Y3426" s="964">
        <v>42160</v>
      </c>
      <c r="Z3426" s="955">
        <v>100</v>
      </c>
      <c r="AA3426" s="955"/>
      <c r="AB3426" s="955">
        <v>0</v>
      </c>
      <c r="AC3426" s="964">
        <v>42160</v>
      </c>
      <c r="AD3426" s="955" t="s">
        <v>23</v>
      </c>
      <c r="AE3426" s="956"/>
      <c r="AF3426" s="956"/>
      <c r="AG3426" s="956"/>
      <c r="AH3426" s="152"/>
      <c r="AJ3426" s="1">
        <f t="shared" si="251"/>
        <v>0</v>
      </c>
    </row>
    <row r="3427" spans="1:36" ht="31.5">
      <c r="A3427" s="179" t="s">
        <v>12537</v>
      </c>
      <c r="B3427" s="955" t="s">
        <v>19</v>
      </c>
      <c r="C3427" s="955" t="s">
        <v>19</v>
      </c>
      <c r="D3427" s="974">
        <v>42662</v>
      </c>
      <c r="E3427" s="975">
        <v>42662.416666666664</v>
      </c>
      <c r="F3427" s="974">
        <v>42663</v>
      </c>
      <c r="G3427" s="975">
        <v>42663.600694444445</v>
      </c>
      <c r="H3427" s="976">
        <v>1.1840277777810115</v>
      </c>
      <c r="I3427" s="955">
        <v>1</v>
      </c>
      <c r="J3427" s="956"/>
      <c r="K3427" s="956"/>
      <c r="L3427" s="115" t="s">
        <v>12</v>
      </c>
      <c r="M3427" s="955" t="s">
        <v>561</v>
      </c>
      <c r="N3427" s="955">
        <v>0.4</v>
      </c>
      <c r="O3427" s="955" t="s">
        <v>2</v>
      </c>
      <c r="P3427" s="955" t="s">
        <v>14084</v>
      </c>
      <c r="Q3427" s="956" t="s">
        <v>14085</v>
      </c>
      <c r="R3427" s="977">
        <v>0.44799999999999995</v>
      </c>
      <c r="S3427" s="977"/>
      <c r="T3427" s="977">
        <v>0.44799999999999995</v>
      </c>
      <c r="U3427" s="956"/>
      <c r="V3427" s="955"/>
      <c r="W3427" s="955" t="s">
        <v>5901</v>
      </c>
      <c r="X3427" s="956"/>
      <c r="Y3427" s="955" t="s">
        <v>5889</v>
      </c>
      <c r="Z3427" s="955">
        <v>100</v>
      </c>
      <c r="AA3427" s="955" t="s">
        <v>12111</v>
      </c>
      <c r="AB3427" s="956"/>
      <c r="AC3427" s="956"/>
      <c r="AD3427" s="956" t="s">
        <v>18</v>
      </c>
      <c r="AE3427" s="956"/>
      <c r="AF3427" s="956"/>
      <c r="AG3427" s="956" t="s">
        <v>4726</v>
      </c>
      <c r="AJ3427" s="1">
        <f t="shared" si="251"/>
        <v>0</v>
      </c>
    </row>
    <row r="3428" spans="1:36" ht="31.5">
      <c r="A3428" s="179" t="s">
        <v>12537</v>
      </c>
      <c r="B3428" s="955" t="s">
        <v>19</v>
      </c>
      <c r="C3428" s="955" t="s">
        <v>19</v>
      </c>
      <c r="D3428" s="974">
        <v>42662</v>
      </c>
      <c r="E3428" s="975">
        <v>42662.416666666664</v>
      </c>
      <c r="F3428" s="974">
        <v>42662</v>
      </c>
      <c r="G3428" s="975">
        <v>42662.625</v>
      </c>
      <c r="H3428" s="976">
        <v>0.20833333333575865</v>
      </c>
      <c r="I3428" s="955">
        <v>1</v>
      </c>
      <c r="J3428" s="956"/>
      <c r="K3428" s="956"/>
      <c r="L3428" s="956" t="s">
        <v>12</v>
      </c>
      <c r="M3428" s="955" t="s">
        <v>439</v>
      </c>
      <c r="N3428" s="955">
        <v>0.4</v>
      </c>
      <c r="O3428" s="955" t="s">
        <v>2</v>
      </c>
      <c r="P3428" s="955" t="s">
        <v>14086</v>
      </c>
      <c r="Q3428" s="956" t="s">
        <v>14087</v>
      </c>
      <c r="R3428" s="977">
        <v>0.26500000000000001</v>
      </c>
      <c r="S3428" s="977"/>
      <c r="T3428" s="977">
        <v>0.26500000000000001</v>
      </c>
      <c r="U3428" s="955" t="s">
        <v>46</v>
      </c>
      <c r="V3428" s="955"/>
      <c r="W3428" s="955" t="s">
        <v>15071</v>
      </c>
      <c r="X3428" s="956"/>
      <c r="Y3428" s="955" t="s">
        <v>15072</v>
      </c>
      <c r="Z3428" s="955"/>
      <c r="AA3428" s="955"/>
      <c r="AB3428" s="956"/>
      <c r="AC3428" s="956"/>
      <c r="AD3428" s="956" t="s">
        <v>18</v>
      </c>
      <c r="AE3428" s="956"/>
      <c r="AF3428" s="956"/>
      <c r="AG3428" s="956"/>
      <c r="AJ3428" s="1">
        <f t="shared" si="251"/>
        <v>0</v>
      </c>
    </row>
    <row r="3429" spans="1:36" ht="31.5">
      <c r="A3429" s="179" t="s">
        <v>12537</v>
      </c>
      <c r="B3429" s="955" t="s">
        <v>19</v>
      </c>
      <c r="C3429" s="955" t="s">
        <v>19</v>
      </c>
      <c r="D3429" s="974">
        <v>42663</v>
      </c>
      <c r="E3429" s="975">
        <v>42663.479166666664</v>
      </c>
      <c r="F3429" s="974">
        <v>42664</v>
      </c>
      <c r="G3429" s="975">
        <v>42664.666666666664</v>
      </c>
      <c r="H3429" s="976">
        <v>1.1875</v>
      </c>
      <c r="I3429" s="955">
        <v>1</v>
      </c>
      <c r="J3429" s="956"/>
      <c r="K3429" s="956"/>
      <c r="L3429" s="115" t="s">
        <v>12</v>
      </c>
      <c r="M3429" s="955" t="s">
        <v>561</v>
      </c>
      <c r="N3429" s="955">
        <v>0.4</v>
      </c>
      <c r="O3429" s="955" t="s">
        <v>2</v>
      </c>
      <c r="P3429" s="955" t="s">
        <v>6940</v>
      </c>
      <c r="Q3429" s="956" t="s">
        <v>14088</v>
      </c>
      <c r="R3429" s="977">
        <v>0.40299999999999997</v>
      </c>
      <c r="S3429" s="977"/>
      <c r="T3429" s="977">
        <v>0.40299999999999997</v>
      </c>
      <c r="U3429" s="956"/>
      <c r="V3429" s="955"/>
      <c r="W3429" s="955" t="s">
        <v>5901</v>
      </c>
      <c r="X3429" s="956"/>
      <c r="Y3429" s="955" t="s">
        <v>5898</v>
      </c>
      <c r="Z3429" s="955">
        <v>100</v>
      </c>
      <c r="AA3429" s="955">
        <v>2017</v>
      </c>
      <c r="AB3429" s="956"/>
      <c r="AC3429" s="956"/>
      <c r="AD3429" s="956" t="s">
        <v>18</v>
      </c>
      <c r="AE3429" s="956"/>
      <c r="AF3429" s="956"/>
      <c r="AG3429" s="956" t="s">
        <v>4726</v>
      </c>
      <c r="AJ3429" s="1">
        <f t="shared" si="251"/>
        <v>0</v>
      </c>
    </row>
    <row r="3430" spans="1:36" ht="31.5">
      <c r="A3430" s="179" t="s">
        <v>12537</v>
      </c>
      <c r="B3430" s="955" t="s">
        <v>19</v>
      </c>
      <c r="C3430" s="955" t="s">
        <v>19</v>
      </c>
      <c r="D3430" s="974">
        <v>42663</v>
      </c>
      <c r="E3430" s="975">
        <v>42663.645833333336</v>
      </c>
      <c r="F3430" s="974">
        <v>42664</v>
      </c>
      <c r="G3430" s="975">
        <v>42664.666666666664</v>
      </c>
      <c r="H3430" s="976">
        <v>1.0208333333284827</v>
      </c>
      <c r="I3430" s="955">
        <v>1</v>
      </c>
      <c r="J3430" s="956"/>
      <c r="K3430" s="956"/>
      <c r="L3430" s="956" t="s">
        <v>12</v>
      </c>
      <c r="M3430" s="955" t="s">
        <v>561</v>
      </c>
      <c r="N3430" s="955">
        <v>0.4</v>
      </c>
      <c r="O3430" s="955" t="s">
        <v>2</v>
      </c>
      <c r="P3430" s="955" t="s">
        <v>14089</v>
      </c>
      <c r="Q3430" s="956" t="s">
        <v>14090</v>
      </c>
      <c r="R3430" s="977">
        <v>0.49299999999999999</v>
      </c>
      <c r="S3430" s="977"/>
      <c r="T3430" s="977">
        <v>0.49299999999999999</v>
      </c>
      <c r="U3430" s="956"/>
      <c r="V3430" s="955"/>
      <c r="W3430" s="955" t="s">
        <v>5984</v>
      </c>
      <c r="X3430" s="956"/>
      <c r="Y3430" s="955" t="s">
        <v>5898</v>
      </c>
      <c r="Z3430" s="955">
        <v>100</v>
      </c>
      <c r="AA3430" s="955">
        <v>2017</v>
      </c>
      <c r="AB3430" s="956"/>
      <c r="AC3430" s="956"/>
      <c r="AD3430" s="956" t="s">
        <v>18</v>
      </c>
      <c r="AE3430" s="956"/>
      <c r="AF3430" s="956"/>
      <c r="AG3430" s="956" t="s">
        <v>4726</v>
      </c>
      <c r="AJ3430" s="1">
        <f t="shared" si="251"/>
        <v>0</v>
      </c>
    </row>
    <row r="3431" spans="1:36" ht="47.25">
      <c r="A3431" s="179" t="s">
        <v>12537</v>
      </c>
      <c r="B3431" s="955" t="s">
        <v>19</v>
      </c>
      <c r="C3431" s="955" t="s">
        <v>19</v>
      </c>
      <c r="D3431" s="974">
        <v>42663</v>
      </c>
      <c r="E3431" s="975">
        <v>42663.333333333336</v>
      </c>
      <c r="F3431" s="974">
        <v>42663</v>
      </c>
      <c r="G3431" s="975">
        <v>42663.75</v>
      </c>
      <c r="H3431" s="976">
        <v>0.41666666666424135</v>
      </c>
      <c r="I3431" s="955">
        <v>1</v>
      </c>
      <c r="J3431" s="956"/>
      <c r="K3431" s="956"/>
      <c r="L3431" s="956" t="s">
        <v>12</v>
      </c>
      <c r="M3431" s="955" t="s">
        <v>561</v>
      </c>
      <c r="N3431" s="955">
        <v>0.4</v>
      </c>
      <c r="O3431" s="955" t="s">
        <v>2</v>
      </c>
      <c r="P3431" s="955" t="s">
        <v>13478</v>
      </c>
      <c r="Q3431" s="956" t="s">
        <v>14091</v>
      </c>
      <c r="R3431" s="977">
        <v>1.5760000000000001</v>
      </c>
      <c r="S3431" s="977"/>
      <c r="T3431" s="977">
        <v>1.5760000000000001</v>
      </c>
      <c r="U3431" s="956"/>
      <c r="V3431" s="955"/>
      <c r="W3431" s="955" t="s">
        <v>5987</v>
      </c>
      <c r="X3431" s="956"/>
      <c r="Y3431" s="955" t="s">
        <v>5889</v>
      </c>
      <c r="Z3431" s="955">
        <v>100</v>
      </c>
      <c r="AA3431" s="955" t="s">
        <v>12111</v>
      </c>
      <c r="AB3431" s="956"/>
      <c r="AC3431" s="956"/>
      <c r="AD3431" s="956" t="s">
        <v>18</v>
      </c>
      <c r="AE3431" s="956"/>
      <c r="AF3431" s="956"/>
      <c r="AG3431" s="956"/>
      <c r="AJ3431" s="1">
        <f t="shared" si="251"/>
        <v>0</v>
      </c>
    </row>
    <row r="3432" spans="1:36" ht="31.5">
      <c r="A3432" s="179" t="s">
        <v>12537</v>
      </c>
      <c r="B3432" s="955" t="s">
        <v>19</v>
      </c>
      <c r="C3432" s="955" t="s">
        <v>19</v>
      </c>
      <c r="D3432" s="974">
        <v>42663</v>
      </c>
      <c r="E3432" s="975">
        <v>42663.375</v>
      </c>
      <c r="F3432" s="974">
        <v>42664</v>
      </c>
      <c r="G3432" s="975">
        <v>42664.333333333336</v>
      </c>
      <c r="H3432" s="976">
        <v>0.95833333333575865</v>
      </c>
      <c r="I3432" s="955">
        <v>1</v>
      </c>
      <c r="J3432" s="956"/>
      <c r="K3432" s="956"/>
      <c r="L3432" s="956" t="s">
        <v>12</v>
      </c>
      <c r="M3432" s="955" t="s">
        <v>561</v>
      </c>
      <c r="N3432" s="955">
        <v>0.4</v>
      </c>
      <c r="O3432" s="955" t="s">
        <v>2</v>
      </c>
      <c r="P3432" s="955" t="s">
        <v>13474</v>
      </c>
      <c r="Q3432" s="956" t="s">
        <v>14092</v>
      </c>
      <c r="R3432" s="977">
        <v>0.36600000000000005</v>
      </c>
      <c r="S3432" s="977"/>
      <c r="T3432" s="977">
        <v>0.36600000000000005</v>
      </c>
      <c r="U3432" s="956"/>
      <c r="V3432" s="955"/>
      <c r="W3432" s="955" t="s">
        <v>5970</v>
      </c>
      <c r="X3432" s="956"/>
      <c r="Y3432" s="955" t="s">
        <v>5903</v>
      </c>
      <c r="Z3432" s="955">
        <v>100</v>
      </c>
      <c r="AA3432" s="973" t="s">
        <v>6013</v>
      </c>
      <c r="AB3432" s="956"/>
      <c r="AC3432" s="956"/>
      <c r="AD3432" s="956" t="s">
        <v>18</v>
      </c>
      <c r="AE3432" s="956"/>
      <c r="AF3432" s="956"/>
      <c r="AG3432" s="956" t="s">
        <v>4726</v>
      </c>
      <c r="AJ3432" s="1">
        <f t="shared" si="251"/>
        <v>0</v>
      </c>
    </row>
    <row r="3433" spans="1:36" ht="31.5">
      <c r="A3433" s="179" t="s">
        <v>12537</v>
      </c>
      <c r="B3433" s="955" t="s">
        <v>19</v>
      </c>
      <c r="C3433" s="955" t="s">
        <v>19</v>
      </c>
      <c r="D3433" s="974">
        <v>42663</v>
      </c>
      <c r="E3433" s="975">
        <v>42663.375</v>
      </c>
      <c r="F3433" s="974">
        <v>42663</v>
      </c>
      <c r="G3433" s="975">
        <v>42663.604166666664</v>
      </c>
      <c r="H3433" s="976">
        <v>0.22916666666424135</v>
      </c>
      <c r="I3433" s="955">
        <v>1</v>
      </c>
      <c r="J3433" s="956"/>
      <c r="K3433" s="956"/>
      <c r="L3433" s="956" t="s">
        <v>12</v>
      </c>
      <c r="M3433" s="955" t="s">
        <v>561</v>
      </c>
      <c r="N3433" s="955">
        <v>0.4</v>
      </c>
      <c r="O3433" s="955" t="s">
        <v>2</v>
      </c>
      <c r="P3433" s="955" t="s">
        <v>14093</v>
      </c>
      <c r="Q3433" s="956" t="s">
        <v>14094</v>
      </c>
      <c r="R3433" s="977">
        <v>0.20599999999999999</v>
      </c>
      <c r="S3433" s="977"/>
      <c r="T3433" s="977">
        <v>0.20599999999999999</v>
      </c>
      <c r="U3433" s="956"/>
      <c r="V3433" s="955"/>
      <c r="W3433" s="955"/>
      <c r="X3433" s="956"/>
      <c r="Y3433" s="955" t="s">
        <v>5892</v>
      </c>
      <c r="Z3433" s="955">
        <v>100</v>
      </c>
      <c r="AA3433" s="955">
        <v>2017</v>
      </c>
      <c r="AB3433" s="956"/>
      <c r="AC3433" s="956"/>
      <c r="AD3433" s="956" t="s">
        <v>18</v>
      </c>
      <c r="AE3433" s="956"/>
      <c r="AF3433" s="956"/>
      <c r="AG3433" s="956"/>
      <c r="AJ3433" s="1">
        <f t="shared" si="251"/>
        <v>0</v>
      </c>
    </row>
    <row r="3434" spans="1:36" ht="31.5">
      <c r="A3434" s="179" t="s">
        <v>12537</v>
      </c>
      <c r="B3434" s="955" t="s">
        <v>19</v>
      </c>
      <c r="C3434" s="955" t="s">
        <v>19</v>
      </c>
      <c r="D3434" s="974">
        <v>42664</v>
      </c>
      <c r="E3434" s="975">
        <v>42664.375</v>
      </c>
      <c r="F3434" s="974">
        <v>42664</v>
      </c>
      <c r="G3434" s="975">
        <v>42664.708333333336</v>
      </c>
      <c r="H3434" s="976">
        <v>0.33333333333575865</v>
      </c>
      <c r="I3434" s="955">
        <v>1</v>
      </c>
      <c r="J3434" s="956"/>
      <c r="K3434" s="956"/>
      <c r="L3434" s="956" t="s">
        <v>12</v>
      </c>
      <c r="M3434" s="955" t="s">
        <v>439</v>
      </c>
      <c r="N3434" s="955">
        <v>0.4</v>
      </c>
      <c r="O3434" s="955" t="s">
        <v>2</v>
      </c>
      <c r="P3434" s="955" t="s">
        <v>13388</v>
      </c>
      <c r="Q3434" s="956" t="s">
        <v>14095</v>
      </c>
      <c r="R3434" s="977">
        <v>0.157</v>
      </c>
      <c r="S3434" s="977"/>
      <c r="T3434" s="977">
        <v>0.157</v>
      </c>
      <c r="U3434" s="955" t="s">
        <v>46</v>
      </c>
      <c r="V3434" s="955"/>
      <c r="W3434" s="955" t="s">
        <v>14195</v>
      </c>
      <c r="X3434" s="956"/>
      <c r="Y3434" s="955" t="s">
        <v>5889</v>
      </c>
      <c r="Z3434" s="955">
        <v>100</v>
      </c>
      <c r="AA3434" s="955" t="s">
        <v>12111</v>
      </c>
      <c r="AB3434" s="956"/>
      <c r="AC3434" s="956"/>
      <c r="AD3434" s="956" t="s">
        <v>18</v>
      </c>
      <c r="AE3434" s="956"/>
      <c r="AF3434" s="956"/>
      <c r="AG3434" s="956"/>
      <c r="AJ3434" s="1">
        <f t="shared" si="251"/>
        <v>0</v>
      </c>
    </row>
    <row r="3435" spans="1:36" ht="31.5">
      <c r="A3435" s="179" t="s">
        <v>12537</v>
      </c>
      <c r="B3435" s="955" t="s">
        <v>19</v>
      </c>
      <c r="C3435" s="955" t="s">
        <v>19</v>
      </c>
      <c r="D3435" s="974">
        <v>42664</v>
      </c>
      <c r="E3435" s="975">
        <v>42664.375</v>
      </c>
      <c r="F3435" s="974">
        <v>42664</v>
      </c>
      <c r="G3435" s="975">
        <v>42664.6875</v>
      </c>
      <c r="H3435" s="976">
        <v>0.3125</v>
      </c>
      <c r="I3435" s="955">
        <v>1</v>
      </c>
      <c r="J3435" s="956"/>
      <c r="K3435" s="956"/>
      <c r="L3435" s="956" t="s">
        <v>12</v>
      </c>
      <c r="M3435" s="955" t="s">
        <v>439</v>
      </c>
      <c r="N3435" s="955">
        <v>0.4</v>
      </c>
      <c r="O3435" s="955" t="s">
        <v>2</v>
      </c>
      <c r="P3435" s="955" t="s">
        <v>14096</v>
      </c>
      <c r="Q3435" s="956" t="s">
        <v>14095</v>
      </c>
      <c r="R3435" s="977">
        <v>6.2E-2</v>
      </c>
      <c r="S3435" s="977"/>
      <c r="T3435" s="977">
        <v>6.2E-2</v>
      </c>
      <c r="U3435" s="955" t="s">
        <v>46</v>
      </c>
      <c r="V3435" s="955"/>
      <c r="W3435" s="955" t="s">
        <v>12106</v>
      </c>
      <c r="X3435" s="1"/>
      <c r="Y3435" s="955" t="s">
        <v>5889</v>
      </c>
      <c r="Z3435" s="955">
        <v>100</v>
      </c>
      <c r="AA3435" s="955" t="s">
        <v>12111</v>
      </c>
      <c r="AB3435" s="956"/>
      <c r="AC3435" s="956"/>
      <c r="AD3435" s="956" t="s">
        <v>18</v>
      </c>
      <c r="AE3435" s="956"/>
      <c r="AF3435" s="956"/>
      <c r="AG3435" s="956"/>
      <c r="AJ3435" s="1">
        <f t="shared" si="251"/>
        <v>0</v>
      </c>
    </row>
    <row r="3436" spans="1:36" ht="31.5">
      <c r="A3436" s="179" t="s">
        <v>12537</v>
      </c>
      <c r="B3436" s="955" t="s">
        <v>19</v>
      </c>
      <c r="C3436" s="955" t="s">
        <v>19</v>
      </c>
      <c r="D3436" s="974">
        <v>42664</v>
      </c>
      <c r="E3436" s="975">
        <v>42664.395833333336</v>
      </c>
      <c r="F3436" s="974">
        <v>42664</v>
      </c>
      <c r="G3436" s="975">
        <v>42664.743055555555</v>
      </c>
      <c r="H3436" s="976">
        <v>0.34722222221898846</v>
      </c>
      <c r="I3436" s="955">
        <v>1</v>
      </c>
      <c r="J3436" s="956"/>
      <c r="K3436" s="956"/>
      <c r="L3436" s="956" t="s">
        <v>12</v>
      </c>
      <c r="M3436" s="955" t="s">
        <v>439</v>
      </c>
      <c r="N3436" s="955">
        <v>0.4</v>
      </c>
      <c r="O3436" s="955" t="s">
        <v>2</v>
      </c>
      <c r="P3436" s="955" t="s">
        <v>14097</v>
      </c>
      <c r="Q3436" s="956" t="s">
        <v>14095</v>
      </c>
      <c r="R3436" s="977">
        <v>0.17100000000000001</v>
      </c>
      <c r="S3436" s="977"/>
      <c r="T3436" s="977">
        <v>0.17100000000000001</v>
      </c>
      <c r="U3436" s="955" t="s">
        <v>46</v>
      </c>
      <c r="V3436" s="955"/>
      <c r="W3436" s="955" t="s">
        <v>15073</v>
      </c>
      <c r="X3436" s="956"/>
      <c r="Y3436" s="955" t="s">
        <v>5889</v>
      </c>
      <c r="Z3436" s="955">
        <v>100</v>
      </c>
      <c r="AA3436" s="955" t="s">
        <v>12111</v>
      </c>
      <c r="AB3436" s="956"/>
      <c r="AC3436" s="956"/>
      <c r="AD3436" s="956" t="s">
        <v>18</v>
      </c>
      <c r="AE3436" s="956"/>
      <c r="AF3436" s="956"/>
      <c r="AG3436" s="956"/>
      <c r="AJ3436" s="1">
        <f t="shared" si="251"/>
        <v>0</v>
      </c>
    </row>
    <row r="3437" spans="1:36" ht="31.5">
      <c r="A3437" s="179" t="s">
        <v>12537</v>
      </c>
      <c r="B3437" s="955" t="s">
        <v>19</v>
      </c>
      <c r="C3437" s="955" t="s">
        <v>19</v>
      </c>
      <c r="D3437" s="974">
        <v>42664</v>
      </c>
      <c r="E3437" s="975">
        <v>42664.520833333336</v>
      </c>
      <c r="F3437" s="974">
        <v>42664</v>
      </c>
      <c r="G3437" s="975">
        <v>42664.625</v>
      </c>
      <c r="H3437" s="976">
        <v>0.10416666666424135</v>
      </c>
      <c r="I3437" s="955">
        <v>1</v>
      </c>
      <c r="J3437" s="956"/>
      <c r="K3437" s="956"/>
      <c r="L3437" s="956" t="s">
        <v>12</v>
      </c>
      <c r="M3437" s="955" t="s">
        <v>439</v>
      </c>
      <c r="N3437" s="955">
        <v>0.4</v>
      </c>
      <c r="O3437" s="955" t="s">
        <v>2</v>
      </c>
      <c r="P3437" s="955" t="s">
        <v>14098</v>
      </c>
      <c r="Q3437" s="956" t="s">
        <v>14095</v>
      </c>
      <c r="R3437" s="977">
        <v>5.0999999999999997E-2</v>
      </c>
      <c r="S3437" s="977"/>
      <c r="T3437" s="977">
        <v>5.0999999999999997E-2</v>
      </c>
      <c r="U3437" s="955" t="s">
        <v>46</v>
      </c>
      <c r="V3437" s="955"/>
      <c r="W3437" s="955" t="s">
        <v>15074</v>
      </c>
      <c r="X3437" s="956"/>
      <c r="Y3437" s="955" t="s">
        <v>5889</v>
      </c>
      <c r="Z3437" s="955">
        <v>100</v>
      </c>
      <c r="AA3437" s="955" t="s">
        <v>12111</v>
      </c>
      <c r="AB3437" s="956"/>
      <c r="AC3437" s="956"/>
      <c r="AD3437" s="956" t="s">
        <v>18</v>
      </c>
      <c r="AE3437" s="956"/>
      <c r="AF3437" s="956"/>
      <c r="AG3437" s="956"/>
      <c r="AJ3437" s="1">
        <f t="shared" si="251"/>
        <v>0</v>
      </c>
    </row>
    <row r="3438" spans="1:36" ht="31.5">
      <c r="A3438" s="179" t="s">
        <v>12537</v>
      </c>
      <c r="B3438" s="955" t="s">
        <v>19</v>
      </c>
      <c r="C3438" s="955" t="s">
        <v>19</v>
      </c>
      <c r="D3438" s="974">
        <v>42664</v>
      </c>
      <c r="E3438" s="975">
        <v>42664.666666666664</v>
      </c>
      <c r="F3438" s="974">
        <v>42664</v>
      </c>
      <c r="G3438" s="975">
        <v>42664.71875</v>
      </c>
      <c r="H3438" s="976">
        <v>5.2083333335758653E-2</v>
      </c>
      <c r="I3438" s="955">
        <v>1</v>
      </c>
      <c r="J3438" s="956"/>
      <c r="K3438" s="956"/>
      <c r="L3438" s="956" t="s">
        <v>12</v>
      </c>
      <c r="M3438" s="955" t="s">
        <v>561</v>
      </c>
      <c r="N3438" s="955">
        <v>0.4</v>
      </c>
      <c r="O3438" s="955" t="s">
        <v>2</v>
      </c>
      <c r="P3438" s="955" t="s">
        <v>14099</v>
      </c>
      <c r="Q3438" s="956" t="s">
        <v>14100</v>
      </c>
      <c r="R3438" s="977"/>
      <c r="S3438" s="977"/>
      <c r="T3438" s="977"/>
      <c r="U3438" s="956"/>
      <c r="V3438" s="955"/>
      <c r="W3438" s="955"/>
      <c r="X3438" s="956"/>
      <c r="Y3438" s="955" t="s">
        <v>5889</v>
      </c>
      <c r="Z3438" s="955">
        <v>100</v>
      </c>
      <c r="AA3438" s="955" t="s">
        <v>12111</v>
      </c>
      <c r="AB3438" s="956"/>
      <c r="AC3438" s="956"/>
      <c r="AD3438" s="956" t="s">
        <v>18</v>
      </c>
      <c r="AE3438" s="956"/>
      <c r="AF3438" s="956"/>
      <c r="AG3438" s="956"/>
      <c r="AJ3438" s="1">
        <f t="shared" si="251"/>
        <v>0</v>
      </c>
    </row>
    <row r="3439" spans="1:36" ht="47.25">
      <c r="A3439" s="179" t="s">
        <v>12537</v>
      </c>
      <c r="B3439" s="955" t="s">
        <v>19</v>
      </c>
      <c r="C3439" s="955" t="s">
        <v>19</v>
      </c>
      <c r="D3439" s="974">
        <v>42664</v>
      </c>
      <c r="E3439" s="975">
        <v>42664.333333333336</v>
      </c>
      <c r="F3439" s="974">
        <v>42664</v>
      </c>
      <c r="G3439" s="975">
        <v>42664.458333333336</v>
      </c>
      <c r="H3439" s="976">
        <v>0.125</v>
      </c>
      <c r="I3439" s="955">
        <v>3</v>
      </c>
      <c r="J3439" s="956"/>
      <c r="K3439" s="956"/>
      <c r="L3439" s="179" t="s">
        <v>10</v>
      </c>
      <c r="M3439" s="955" t="s">
        <v>8265</v>
      </c>
      <c r="N3439" s="955">
        <v>0.4</v>
      </c>
      <c r="O3439" s="955" t="s">
        <v>8</v>
      </c>
      <c r="P3439" s="955" t="s">
        <v>12685</v>
      </c>
      <c r="Q3439" s="956" t="s">
        <v>14101</v>
      </c>
      <c r="R3439" s="977">
        <v>0.24399999999999999</v>
      </c>
      <c r="S3439" s="977"/>
      <c r="T3439" s="977">
        <v>0.24399999999999999</v>
      </c>
      <c r="U3439" s="955" t="s">
        <v>29</v>
      </c>
      <c r="V3439" s="955">
        <v>1978</v>
      </c>
      <c r="W3439" s="955" t="s">
        <v>5897</v>
      </c>
      <c r="X3439" s="956"/>
      <c r="Y3439" s="955" t="s">
        <v>5898</v>
      </c>
      <c r="Z3439" s="955">
        <v>100</v>
      </c>
      <c r="AA3439" s="955">
        <v>2017</v>
      </c>
      <c r="AB3439" s="956"/>
      <c r="AC3439" s="956"/>
      <c r="AD3439" s="955" t="s">
        <v>56</v>
      </c>
      <c r="AE3439" s="956"/>
      <c r="AF3439" s="956"/>
      <c r="AG3439" s="956"/>
      <c r="AJ3439" s="1">
        <f t="shared" si="251"/>
        <v>0</v>
      </c>
    </row>
    <row r="3440" spans="1:36" ht="31.5">
      <c r="A3440" s="179" t="s">
        <v>12537</v>
      </c>
      <c r="B3440" s="955" t="s">
        <v>19</v>
      </c>
      <c r="C3440" s="955" t="s">
        <v>19</v>
      </c>
      <c r="D3440" s="974">
        <v>42664</v>
      </c>
      <c r="E3440" s="975">
        <v>42664.375</v>
      </c>
      <c r="F3440" s="974">
        <v>42664</v>
      </c>
      <c r="G3440" s="975">
        <v>42664.416666666664</v>
      </c>
      <c r="H3440" s="976">
        <v>4.1666666664241347E-2</v>
      </c>
      <c r="I3440" s="955">
        <v>1</v>
      </c>
      <c r="J3440" s="956"/>
      <c r="K3440" s="956"/>
      <c r="L3440" s="956" t="s">
        <v>12</v>
      </c>
      <c r="M3440" s="955" t="s">
        <v>439</v>
      </c>
      <c r="N3440" s="955">
        <v>0.4</v>
      </c>
      <c r="O3440" s="955" t="s">
        <v>2</v>
      </c>
      <c r="P3440" s="955" t="s">
        <v>14102</v>
      </c>
      <c r="Q3440" s="956" t="s">
        <v>14103</v>
      </c>
      <c r="R3440" s="977"/>
      <c r="S3440" s="977"/>
      <c r="T3440" s="977"/>
      <c r="U3440" s="955" t="s">
        <v>46</v>
      </c>
      <c r="V3440" s="955"/>
      <c r="W3440" s="955"/>
      <c r="X3440" s="956"/>
      <c r="Y3440" s="955" t="s">
        <v>5895</v>
      </c>
      <c r="Z3440" s="955">
        <v>100</v>
      </c>
      <c r="AA3440" s="2" t="s">
        <v>5892</v>
      </c>
      <c r="AB3440" s="956"/>
      <c r="AC3440" s="956"/>
      <c r="AD3440" s="956" t="s">
        <v>18</v>
      </c>
      <c r="AE3440" s="956"/>
      <c r="AF3440" s="956"/>
      <c r="AG3440" s="956"/>
      <c r="AJ3440" s="1">
        <f t="shared" si="251"/>
        <v>0</v>
      </c>
    </row>
    <row r="3441" spans="1:36" ht="31.5">
      <c r="A3441" s="179" t="s">
        <v>12537</v>
      </c>
      <c r="B3441" s="955" t="s">
        <v>19</v>
      </c>
      <c r="C3441" s="955" t="s">
        <v>19</v>
      </c>
      <c r="D3441" s="974">
        <v>42664</v>
      </c>
      <c r="E3441" s="975">
        <v>42664.541666666664</v>
      </c>
      <c r="F3441" s="974">
        <v>42664</v>
      </c>
      <c r="G3441" s="975">
        <v>42664.583333333336</v>
      </c>
      <c r="H3441" s="976">
        <v>4.1666666671517305E-2</v>
      </c>
      <c r="I3441" s="955">
        <v>4</v>
      </c>
      <c r="J3441" s="956"/>
      <c r="K3441" s="956"/>
      <c r="L3441" s="955" t="s">
        <v>10</v>
      </c>
      <c r="M3441" s="955" t="s">
        <v>8265</v>
      </c>
      <c r="N3441" s="955">
        <v>0.4</v>
      </c>
      <c r="O3441" s="955" t="s">
        <v>8</v>
      </c>
      <c r="P3441" s="955" t="s">
        <v>14104</v>
      </c>
      <c r="Q3441" s="956" t="s">
        <v>14105</v>
      </c>
      <c r="R3441" s="977">
        <v>0.23799999999999999</v>
      </c>
      <c r="S3441" s="977"/>
      <c r="T3441" s="977">
        <v>0.23799999999999999</v>
      </c>
      <c r="U3441" s="955" t="s">
        <v>29</v>
      </c>
      <c r="V3441" s="955">
        <v>1992</v>
      </c>
      <c r="W3441" s="955" t="s">
        <v>5897</v>
      </c>
      <c r="X3441" s="956"/>
      <c r="Y3441" s="955" t="s">
        <v>5889</v>
      </c>
      <c r="Z3441" s="955">
        <v>100</v>
      </c>
      <c r="AA3441" s="955" t="s">
        <v>5931</v>
      </c>
      <c r="AB3441" s="956"/>
      <c r="AC3441" s="956"/>
      <c r="AD3441" s="955" t="s">
        <v>56</v>
      </c>
      <c r="AE3441" s="956"/>
      <c r="AF3441" s="956"/>
      <c r="AG3441" s="956"/>
      <c r="AJ3441" s="1">
        <f t="shared" si="251"/>
        <v>0</v>
      </c>
    </row>
    <row r="3442" spans="1:36" ht="31.5">
      <c r="A3442" s="179" t="s">
        <v>12537</v>
      </c>
      <c r="B3442" s="955" t="s">
        <v>19</v>
      </c>
      <c r="C3442" s="955" t="s">
        <v>19</v>
      </c>
      <c r="D3442" s="974">
        <v>42664</v>
      </c>
      <c r="E3442" s="975">
        <v>42664.645833333336</v>
      </c>
      <c r="F3442" s="974">
        <v>42664</v>
      </c>
      <c r="G3442" s="975">
        <v>42664.708333333336</v>
      </c>
      <c r="H3442" s="976">
        <v>6.25E-2</v>
      </c>
      <c r="I3442" s="955">
        <v>5</v>
      </c>
      <c r="J3442" s="956"/>
      <c r="K3442" s="956"/>
      <c r="L3442" s="955" t="s">
        <v>4</v>
      </c>
      <c r="M3442" s="955" t="s">
        <v>14012</v>
      </c>
      <c r="N3442" s="955" t="s">
        <v>3</v>
      </c>
      <c r="O3442" s="955" t="s">
        <v>26</v>
      </c>
      <c r="P3442" s="955" t="s">
        <v>14106</v>
      </c>
      <c r="Q3442" s="956" t="s">
        <v>14107</v>
      </c>
      <c r="R3442" s="977">
        <v>0.61099999999999999</v>
      </c>
      <c r="S3442" s="977"/>
      <c r="T3442" s="977">
        <v>0.61099999999999999</v>
      </c>
      <c r="U3442" s="955" t="s">
        <v>45</v>
      </c>
      <c r="V3442" s="955">
        <v>1995</v>
      </c>
      <c r="W3442" s="955" t="s">
        <v>2856</v>
      </c>
      <c r="X3442" s="956"/>
      <c r="Y3442" s="955" t="s">
        <v>5889</v>
      </c>
      <c r="Z3442" s="955">
        <v>100</v>
      </c>
      <c r="AA3442" s="955">
        <v>2017</v>
      </c>
      <c r="AB3442" s="956"/>
      <c r="AC3442" s="956"/>
      <c r="AD3442" s="956" t="s">
        <v>0</v>
      </c>
      <c r="AE3442" s="956"/>
      <c r="AF3442" s="956"/>
      <c r="AG3442" s="956"/>
      <c r="AJ3442" s="1">
        <f t="shared" si="251"/>
        <v>0</v>
      </c>
    </row>
    <row r="3443" spans="1:36" ht="31.5">
      <c r="A3443" s="179" t="s">
        <v>12537</v>
      </c>
      <c r="B3443" s="955" t="s">
        <v>19</v>
      </c>
      <c r="C3443" s="955" t="s">
        <v>19</v>
      </c>
      <c r="D3443" s="974">
        <v>42665</v>
      </c>
      <c r="E3443" s="975">
        <v>42665.375</v>
      </c>
      <c r="F3443" s="974">
        <v>42665</v>
      </c>
      <c r="G3443" s="975">
        <v>42665.482638888891</v>
      </c>
      <c r="H3443" s="976">
        <v>0.10763888889050577</v>
      </c>
      <c r="I3443" s="955">
        <v>3</v>
      </c>
      <c r="J3443" s="956"/>
      <c r="K3443" s="956"/>
      <c r="L3443" s="955" t="s">
        <v>4</v>
      </c>
      <c r="M3443" s="955" t="s">
        <v>8265</v>
      </c>
      <c r="N3443" s="955">
        <v>0.4</v>
      </c>
      <c r="O3443" s="955" t="s">
        <v>8</v>
      </c>
      <c r="P3443" s="955" t="s">
        <v>8134</v>
      </c>
      <c r="Q3443" s="956" t="s">
        <v>14108</v>
      </c>
      <c r="R3443" s="977">
        <v>0.13300000000000001</v>
      </c>
      <c r="S3443" s="977"/>
      <c r="T3443" s="977">
        <v>0.13300000000000001</v>
      </c>
      <c r="U3443" s="955" t="s">
        <v>29</v>
      </c>
      <c r="V3443" s="955">
        <v>1991</v>
      </c>
      <c r="W3443" s="955" t="s">
        <v>5897</v>
      </c>
      <c r="X3443" s="956"/>
      <c r="Y3443" s="955" t="s">
        <v>5902</v>
      </c>
      <c r="Z3443" s="955">
        <v>100</v>
      </c>
      <c r="AA3443" s="955" t="s">
        <v>5931</v>
      </c>
      <c r="AB3443" s="956"/>
      <c r="AC3443" s="956"/>
      <c r="AD3443" s="956" t="s">
        <v>18</v>
      </c>
      <c r="AE3443" s="956"/>
      <c r="AF3443" s="956"/>
      <c r="AG3443" s="956"/>
      <c r="AJ3443" s="1">
        <f t="shared" si="251"/>
        <v>0</v>
      </c>
    </row>
    <row r="3444" spans="1:36" ht="31.5">
      <c r="A3444" s="179" t="s">
        <v>12537</v>
      </c>
      <c r="B3444" s="955" t="s">
        <v>19</v>
      </c>
      <c r="C3444" s="955" t="s">
        <v>19</v>
      </c>
      <c r="D3444" s="974">
        <v>42665</v>
      </c>
      <c r="E3444" s="975">
        <v>42665.9375</v>
      </c>
      <c r="F3444" s="974">
        <v>42665</v>
      </c>
      <c r="G3444" s="975">
        <v>42665.993055555555</v>
      </c>
      <c r="H3444" s="976">
        <v>5.5555555554747116E-2</v>
      </c>
      <c r="I3444" s="955">
        <v>2</v>
      </c>
      <c r="J3444" s="956"/>
      <c r="K3444" s="956"/>
      <c r="L3444" s="955" t="s">
        <v>4</v>
      </c>
      <c r="M3444" s="955" t="s">
        <v>8265</v>
      </c>
      <c r="N3444" s="955">
        <v>0.4</v>
      </c>
      <c r="O3444" s="955" t="s">
        <v>8</v>
      </c>
      <c r="P3444" s="955" t="s">
        <v>8134</v>
      </c>
      <c r="Q3444" s="956" t="s">
        <v>14109</v>
      </c>
      <c r="R3444" s="977">
        <v>5.6000000000000001E-2</v>
      </c>
      <c r="S3444" s="977"/>
      <c r="T3444" s="977">
        <v>5.6000000000000001E-2</v>
      </c>
      <c r="U3444" s="955" t="s">
        <v>29</v>
      </c>
      <c r="V3444" s="955">
        <v>1991</v>
      </c>
      <c r="W3444" s="955" t="s">
        <v>5897</v>
      </c>
      <c r="X3444" s="956"/>
      <c r="Y3444" s="955" t="s">
        <v>5902</v>
      </c>
      <c r="Z3444" s="955">
        <v>100</v>
      </c>
      <c r="AA3444" s="955" t="s">
        <v>5931</v>
      </c>
      <c r="AB3444" s="956"/>
      <c r="AC3444" s="956"/>
      <c r="AD3444" s="956" t="s">
        <v>18</v>
      </c>
      <c r="AE3444" s="956"/>
      <c r="AF3444" s="956"/>
      <c r="AG3444" s="956"/>
      <c r="AJ3444" s="1">
        <f t="shared" si="251"/>
        <v>0</v>
      </c>
    </row>
    <row r="3445" spans="1:36" ht="31.5">
      <c r="A3445" s="179" t="s">
        <v>12537</v>
      </c>
      <c r="B3445" s="955" t="s">
        <v>19</v>
      </c>
      <c r="C3445" s="955" t="s">
        <v>19</v>
      </c>
      <c r="D3445" s="974">
        <v>42665</v>
      </c>
      <c r="E3445" s="975">
        <v>42665.375</v>
      </c>
      <c r="F3445" s="974">
        <v>42666</v>
      </c>
      <c r="G3445" s="975">
        <v>42666.388888888891</v>
      </c>
      <c r="H3445" s="976">
        <v>1.0138888888905058</v>
      </c>
      <c r="I3445" s="955">
        <v>1</v>
      </c>
      <c r="J3445" s="956"/>
      <c r="K3445" s="956"/>
      <c r="L3445" s="955" t="s">
        <v>4</v>
      </c>
      <c r="M3445" s="955" t="s">
        <v>8265</v>
      </c>
      <c r="N3445" s="955">
        <v>0.4</v>
      </c>
      <c r="O3445" s="955" t="s">
        <v>8</v>
      </c>
      <c r="P3445" s="955" t="s">
        <v>14110</v>
      </c>
      <c r="Q3445" s="956" t="s">
        <v>14111</v>
      </c>
      <c r="R3445" s="977">
        <v>0.187</v>
      </c>
      <c r="S3445" s="977"/>
      <c r="T3445" s="977">
        <v>0.187</v>
      </c>
      <c r="U3445" s="955" t="s">
        <v>29</v>
      </c>
      <c r="V3445" s="955">
        <v>1991</v>
      </c>
      <c r="W3445" s="955" t="s">
        <v>5897</v>
      </c>
      <c r="X3445" s="956"/>
      <c r="Y3445" s="955" t="s">
        <v>5902</v>
      </c>
      <c r="Z3445" s="955">
        <v>100</v>
      </c>
      <c r="AA3445" s="955" t="s">
        <v>5931</v>
      </c>
      <c r="AB3445" s="956"/>
      <c r="AC3445" s="956"/>
      <c r="AD3445" s="956" t="s">
        <v>18</v>
      </c>
      <c r="AE3445" s="956"/>
      <c r="AF3445" s="956"/>
      <c r="AG3445" s="956" t="s">
        <v>4726</v>
      </c>
      <c r="AJ3445" s="1">
        <f t="shared" si="251"/>
        <v>0</v>
      </c>
    </row>
    <row r="3446" spans="1:36" ht="47.25">
      <c r="A3446" s="179" t="s">
        <v>12537</v>
      </c>
      <c r="B3446" s="955" t="s">
        <v>19</v>
      </c>
      <c r="C3446" s="955" t="s">
        <v>19</v>
      </c>
      <c r="D3446" s="974">
        <v>42665</v>
      </c>
      <c r="E3446" s="975">
        <v>42665.416666666664</v>
      </c>
      <c r="F3446" s="974">
        <v>42675</v>
      </c>
      <c r="G3446" s="975">
        <v>42675.666666666664</v>
      </c>
      <c r="H3446" s="976">
        <v>10.25</v>
      </c>
      <c r="I3446" s="955">
        <v>1</v>
      </c>
      <c r="J3446" s="956"/>
      <c r="K3446" s="956"/>
      <c r="L3446" s="956" t="s">
        <v>12</v>
      </c>
      <c r="M3446" s="955" t="s">
        <v>561</v>
      </c>
      <c r="N3446" s="955">
        <v>0.4</v>
      </c>
      <c r="O3446" s="955" t="s">
        <v>2</v>
      </c>
      <c r="P3446" s="955" t="s">
        <v>14112</v>
      </c>
      <c r="Q3446" s="956" t="s">
        <v>14113</v>
      </c>
      <c r="R3446" s="977">
        <v>0.115</v>
      </c>
      <c r="S3446" s="977">
        <v>0.79800000000000004</v>
      </c>
      <c r="T3446" s="977">
        <v>0.91300000000000003</v>
      </c>
      <c r="U3446" s="956"/>
      <c r="V3446" s="955"/>
      <c r="W3446" s="955" t="s">
        <v>5970</v>
      </c>
      <c r="X3446" s="956"/>
      <c r="Y3446" s="955" t="s">
        <v>5889</v>
      </c>
      <c r="Z3446" s="955">
        <v>100</v>
      </c>
      <c r="AA3446" s="955" t="s">
        <v>12111</v>
      </c>
      <c r="AB3446" s="956"/>
      <c r="AC3446" s="956"/>
      <c r="AD3446" s="956" t="s">
        <v>88</v>
      </c>
      <c r="AE3446" s="956"/>
      <c r="AF3446" s="956"/>
      <c r="AG3446" s="956" t="s">
        <v>4726</v>
      </c>
      <c r="AJ3446" s="1">
        <f t="shared" si="251"/>
        <v>0</v>
      </c>
    </row>
    <row r="3447" spans="1:36" ht="31.5">
      <c r="A3447" s="179" t="s">
        <v>12537</v>
      </c>
      <c r="B3447" s="955" t="s">
        <v>19</v>
      </c>
      <c r="C3447" s="955" t="s">
        <v>19</v>
      </c>
      <c r="D3447" s="974">
        <v>42666</v>
      </c>
      <c r="E3447" s="975">
        <v>42666.333333333336</v>
      </c>
      <c r="F3447" s="974">
        <v>42666</v>
      </c>
      <c r="G3447" s="975">
        <v>42666.493055555555</v>
      </c>
      <c r="H3447" s="976">
        <v>0.15972222221898846</v>
      </c>
      <c r="I3447" s="955">
        <v>1</v>
      </c>
      <c r="J3447" s="956"/>
      <c r="K3447" s="956"/>
      <c r="L3447" s="956" t="s">
        <v>12</v>
      </c>
      <c r="M3447" s="955" t="s">
        <v>561</v>
      </c>
      <c r="N3447" s="955">
        <v>0.4</v>
      </c>
      <c r="O3447" s="955" t="s">
        <v>2</v>
      </c>
      <c r="P3447" s="955" t="s">
        <v>13388</v>
      </c>
      <c r="Q3447" s="956" t="s">
        <v>14114</v>
      </c>
      <c r="R3447" s="977">
        <v>7.0999999999999994E-2</v>
      </c>
      <c r="S3447" s="977"/>
      <c r="T3447" s="977">
        <v>7.0999999999999994E-2</v>
      </c>
      <c r="U3447" s="956"/>
      <c r="V3447" s="955"/>
      <c r="W3447" s="955" t="s">
        <v>5984</v>
      </c>
      <c r="X3447" s="955"/>
      <c r="Y3447" s="955" t="s">
        <v>5889</v>
      </c>
      <c r="Z3447" s="955">
        <v>100</v>
      </c>
      <c r="AA3447" s="955" t="s">
        <v>12111</v>
      </c>
      <c r="AB3447" s="956"/>
      <c r="AC3447" s="956"/>
      <c r="AD3447" s="956" t="s">
        <v>18</v>
      </c>
      <c r="AE3447" s="956"/>
      <c r="AF3447" s="956"/>
      <c r="AG3447" s="956"/>
      <c r="AJ3447" s="1">
        <f t="shared" si="251"/>
        <v>0</v>
      </c>
    </row>
    <row r="3448" spans="1:36" ht="31.5">
      <c r="A3448" s="179" t="s">
        <v>12537</v>
      </c>
      <c r="B3448" s="955" t="s">
        <v>19</v>
      </c>
      <c r="C3448" s="955" t="s">
        <v>19</v>
      </c>
      <c r="D3448" s="974">
        <v>42666</v>
      </c>
      <c r="E3448" s="975">
        <v>42666.333333333336</v>
      </c>
      <c r="F3448" s="974">
        <v>42666</v>
      </c>
      <c r="G3448" s="975">
        <v>42666.479166666664</v>
      </c>
      <c r="H3448" s="976">
        <v>0.14583333332848269</v>
      </c>
      <c r="I3448" s="955">
        <v>1</v>
      </c>
      <c r="J3448" s="956"/>
      <c r="K3448" s="956"/>
      <c r="L3448" s="956" t="s">
        <v>4</v>
      </c>
      <c r="M3448" s="955" t="s">
        <v>8265</v>
      </c>
      <c r="N3448" s="955">
        <v>0.4</v>
      </c>
      <c r="O3448" s="955" t="s">
        <v>8</v>
      </c>
      <c r="P3448" s="955" t="s">
        <v>14115</v>
      </c>
      <c r="Q3448" s="956" t="s">
        <v>14116</v>
      </c>
      <c r="R3448" s="977">
        <v>6.8000000000000005E-2</v>
      </c>
      <c r="S3448" s="977"/>
      <c r="T3448" s="977">
        <v>6.8000000000000005E-2</v>
      </c>
      <c r="U3448" s="955" t="s">
        <v>29</v>
      </c>
      <c r="V3448" s="955">
        <v>1995</v>
      </c>
      <c r="W3448" s="955" t="s">
        <v>5897</v>
      </c>
      <c r="X3448" s="956"/>
      <c r="Y3448" s="955" t="s">
        <v>5898</v>
      </c>
      <c r="Z3448" s="955">
        <v>100</v>
      </c>
      <c r="AA3448" s="955">
        <v>2017</v>
      </c>
      <c r="AB3448" s="956"/>
      <c r="AC3448" s="956"/>
      <c r="AD3448" s="956" t="s">
        <v>18</v>
      </c>
      <c r="AE3448" s="956"/>
      <c r="AF3448" s="956"/>
      <c r="AG3448" s="956"/>
      <c r="AJ3448" s="1">
        <f t="shared" si="251"/>
        <v>0</v>
      </c>
    </row>
    <row r="3449" spans="1:36" ht="31.5">
      <c r="A3449" s="179" t="s">
        <v>12537</v>
      </c>
      <c r="B3449" s="955" t="s">
        <v>19</v>
      </c>
      <c r="C3449" s="955" t="s">
        <v>19</v>
      </c>
      <c r="D3449" s="974">
        <v>42667</v>
      </c>
      <c r="E3449" s="975">
        <v>42667.208333333336</v>
      </c>
      <c r="F3449" s="974">
        <v>42667</v>
      </c>
      <c r="G3449" s="975">
        <v>42667.458333333336</v>
      </c>
      <c r="H3449" s="976">
        <v>0.25</v>
      </c>
      <c r="I3449" s="955">
        <v>3</v>
      </c>
      <c r="J3449" s="956"/>
      <c r="K3449" s="956"/>
      <c r="L3449" s="955" t="s">
        <v>4</v>
      </c>
      <c r="M3449" s="955" t="s">
        <v>12680</v>
      </c>
      <c r="N3449" s="955" t="s">
        <v>3</v>
      </c>
      <c r="O3449" s="955" t="s">
        <v>26</v>
      </c>
      <c r="P3449" s="955" t="s">
        <v>12681</v>
      </c>
      <c r="Q3449" s="956" t="s">
        <v>14117</v>
      </c>
      <c r="R3449" s="977">
        <v>0.55900000000000005</v>
      </c>
      <c r="S3449" s="977"/>
      <c r="T3449" s="977">
        <v>0.55900000000000005</v>
      </c>
      <c r="U3449" s="955" t="s">
        <v>46</v>
      </c>
      <c r="V3449" s="955">
        <v>1986</v>
      </c>
      <c r="W3449" s="955"/>
      <c r="X3449" s="956"/>
      <c r="Y3449" s="955" t="s">
        <v>5889</v>
      </c>
      <c r="Z3449" s="955">
        <v>100</v>
      </c>
      <c r="AA3449" s="955" t="s">
        <v>12111</v>
      </c>
      <c r="AB3449" s="956"/>
      <c r="AC3449" s="956"/>
      <c r="AD3449" s="956" t="s">
        <v>18</v>
      </c>
      <c r="AE3449" s="956"/>
      <c r="AF3449" s="956"/>
      <c r="AG3449" s="956" t="s">
        <v>4726</v>
      </c>
      <c r="AJ3449" s="1">
        <f t="shared" si="251"/>
        <v>0</v>
      </c>
    </row>
    <row r="3450" spans="1:36" ht="31.5">
      <c r="A3450" s="179" t="s">
        <v>12537</v>
      </c>
      <c r="B3450" s="955" t="s">
        <v>19</v>
      </c>
      <c r="C3450" s="955" t="s">
        <v>19</v>
      </c>
      <c r="D3450" s="974">
        <v>42667</v>
      </c>
      <c r="E3450" s="975">
        <v>42667.416666666664</v>
      </c>
      <c r="F3450" s="974">
        <v>42668</v>
      </c>
      <c r="G3450" s="975">
        <v>42668.614583333336</v>
      </c>
      <c r="H3450" s="976">
        <v>1.1979166666715173</v>
      </c>
      <c r="I3450" s="955">
        <v>1</v>
      </c>
      <c r="J3450" s="956"/>
      <c r="K3450" s="956"/>
      <c r="L3450" s="956" t="s">
        <v>12</v>
      </c>
      <c r="M3450" s="955" t="s">
        <v>439</v>
      </c>
      <c r="N3450" s="955">
        <v>0.4</v>
      </c>
      <c r="O3450" s="955" t="s">
        <v>2</v>
      </c>
      <c r="P3450" s="955" t="s">
        <v>14118</v>
      </c>
      <c r="Q3450" s="956" t="s">
        <v>14119</v>
      </c>
      <c r="R3450" s="977">
        <v>0.92699999999999994</v>
      </c>
      <c r="S3450" s="977"/>
      <c r="T3450" s="977">
        <v>0.92699999999999994</v>
      </c>
      <c r="U3450" s="955" t="s">
        <v>46</v>
      </c>
      <c r="V3450" s="955"/>
      <c r="W3450" s="955"/>
      <c r="X3450" s="956"/>
      <c r="Y3450" s="955" t="s">
        <v>5889</v>
      </c>
      <c r="Z3450" s="955">
        <v>100</v>
      </c>
      <c r="AA3450" s="955" t="s">
        <v>12111</v>
      </c>
      <c r="AB3450" s="956"/>
      <c r="AC3450" s="956"/>
      <c r="AD3450" s="956" t="s">
        <v>18</v>
      </c>
      <c r="AE3450" s="956"/>
      <c r="AF3450" s="956"/>
      <c r="AG3450" s="956" t="s">
        <v>4726</v>
      </c>
      <c r="AJ3450" s="1">
        <f t="shared" si="251"/>
        <v>0</v>
      </c>
    </row>
    <row r="3451" spans="1:36" ht="31.5">
      <c r="A3451" s="179" t="s">
        <v>12537</v>
      </c>
      <c r="B3451" s="955" t="s">
        <v>19</v>
      </c>
      <c r="C3451" s="955" t="s">
        <v>19</v>
      </c>
      <c r="D3451" s="974">
        <v>42667</v>
      </c>
      <c r="E3451" s="975">
        <v>42667.4375</v>
      </c>
      <c r="F3451" s="974">
        <v>42667</v>
      </c>
      <c r="G3451" s="975">
        <v>42667.666666666664</v>
      </c>
      <c r="H3451" s="976">
        <v>0.22916666666424135</v>
      </c>
      <c r="I3451" s="955">
        <v>3</v>
      </c>
      <c r="J3451" s="956"/>
      <c r="K3451" s="956"/>
      <c r="L3451" s="955" t="s">
        <v>10</v>
      </c>
      <c r="M3451" s="955" t="s">
        <v>8265</v>
      </c>
      <c r="N3451" s="955">
        <v>0.4</v>
      </c>
      <c r="O3451" s="955" t="s">
        <v>8</v>
      </c>
      <c r="P3451" s="955" t="s">
        <v>12682</v>
      </c>
      <c r="Q3451" s="956" t="s">
        <v>14120</v>
      </c>
      <c r="R3451" s="977">
        <v>0.40799999999999997</v>
      </c>
      <c r="S3451" s="977"/>
      <c r="T3451" s="977">
        <v>0.40799999999999997</v>
      </c>
      <c r="U3451" s="955" t="s">
        <v>29</v>
      </c>
      <c r="V3451" s="955">
        <v>1993</v>
      </c>
      <c r="W3451" s="955" t="s">
        <v>5897</v>
      </c>
      <c r="X3451" s="956"/>
      <c r="Y3451" s="955" t="s">
        <v>5902</v>
      </c>
      <c r="Z3451" s="955">
        <v>100</v>
      </c>
      <c r="AA3451" s="955" t="s">
        <v>12111</v>
      </c>
      <c r="AB3451" s="956"/>
      <c r="AC3451" s="956"/>
      <c r="AD3451" s="955" t="s">
        <v>56</v>
      </c>
      <c r="AE3451" s="956"/>
      <c r="AF3451" s="956"/>
      <c r="AG3451" s="956"/>
      <c r="AJ3451" s="1">
        <f t="shared" si="251"/>
        <v>0</v>
      </c>
    </row>
    <row r="3452" spans="1:36" ht="31.5">
      <c r="A3452" s="179" t="s">
        <v>12537</v>
      </c>
      <c r="B3452" s="955" t="s">
        <v>19</v>
      </c>
      <c r="C3452" s="955" t="s">
        <v>19</v>
      </c>
      <c r="D3452" s="974">
        <v>42667</v>
      </c>
      <c r="E3452" s="975">
        <v>42667.489583333336</v>
      </c>
      <c r="F3452" s="974">
        <v>42667</v>
      </c>
      <c r="G3452" s="975">
        <v>42667.708333333336</v>
      </c>
      <c r="H3452" s="976">
        <v>0.21875</v>
      </c>
      <c r="I3452" s="955">
        <v>3</v>
      </c>
      <c r="J3452" s="956"/>
      <c r="K3452" s="956"/>
      <c r="L3452" s="955" t="s">
        <v>4</v>
      </c>
      <c r="M3452" s="955" t="s">
        <v>12683</v>
      </c>
      <c r="N3452" s="955" t="s">
        <v>3</v>
      </c>
      <c r="O3452" s="955" t="s">
        <v>26</v>
      </c>
      <c r="P3452" s="955" t="s">
        <v>8134</v>
      </c>
      <c r="Q3452" s="956" t="s">
        <v>14121</v>
      </c>
      <c r="R3452" s="977">
        <v>0.14099999999999999</v>
      </c>
      <c r="S3452" s="977"/>
      <c r="T3452" s="977">
        <v>0.14099999999999999</v>
      </c>
      <c r="U3452" s="955" t="s">
        <v>46</v>
      </c>
      <c r="V3452" s="955">
        <v>1991</v>
      </c>
      <c r="W3452" s="955" t="s">
        <v>15074</v>
      </c>
      <c r="X3452" s="956"/>
      <c r="Y3452" s="955" t="s">
        <v>5931</v>
      </c>
      <c r="Z3452" s="955">
        <v>100</v>
      </c>
      <c r="AA3452" s="955">
        <v>2017</v>
      </c>
      <c r="AB3452" s="956"/>
      <c r="AC3452" s="956"/>
      <c r="AD3452" s="956" t="s">
        <v>18</v>
      </c>
      <c r="AE3452" s="956"/>
      <c r="AF3452" s="956"/>
      <c r="AG3452" s="956"/>
      <c r="AJ3452" s="1">
        <f t="shared" ref="AJ3452:AJ3515" si="252">T3452-S3452-R3452</f>
        <v>0</v>
      </c>
    </row>
    <row r="3453" spans="1:36" ht="31.5">
      <c r="A3453" s="179" t="s">
        <v>12537</v>
      </c>
      <c r="B3453" s="955" t="s">
        <v>19</v>
      </c>
      <c r="C3453" s="955" t="s">
        <v>19</v>
      </c>
      <c r="D3453" s="974">
        <v>42667</v>
      </c>
      <c r="E3453" s="975">
        <v>42667.541666666664</v>
      </c>
      <c r="F3453" s="974">
        <v>42667</v>
      </c>
      <c r="G3453" s="975">
        <v>42667.645833333336</v>
      </c>
      <c r="H3453" s="976">
        <v>0.10416666667151731</v>
      </c>
      <c r="I3453" s="955">
        <v>3</v>
      </c>
      <c r="J3453" s="956"/>
      <c r="K3453" s="956"/>
      <c r="L3453" s="955" t="s">
        <v>4</v>
      </c>
      <c r="M3453" s="955" t="s">
        <v>12684</v>
      </c>
      <c r="N3453" s="955" t="s">
        <v>3</v>
      </c>
      <c r="O3453" s="955" t="s">
        <v>26</v>
      </c>
      <c r="P3453" s="955" t="s">
        <v>12685</v>
      </c>
      <c r="Q3453" s="956" t="s">
        <v>14122</v>
      </c>
      <c r="R3453" s="977">
        <v>0.20300000000000001</v>
      </c>
      <c r="S3453" s="977"/>
      <c r="T3453" s="977">
        <v>0.20300000000000001</v>
      </c>
      <c r="U3453" s="955" t="s">
        <v>46</v>
      </c>
      <c r="V3453" s="955">
        <v>1978</v>
      </c>
      <c r="W3453" s="955" t="s">
        <v>3831</v>
      </c>
      <c r="X3453" s="956"/>
      <c r="Y3453" s="955" t="s">
        <v>5903</v>
      </c>
      <c r="Z3453" s="955">
        <v>100</v>
      </c>
      <c r="AA3453" s="955" t="s">
        <v>6013</v>
      </c>
      <c r="AB3453" s="956"/>
      <c r="AC3453" s="956"/>
      <c r="AD3453" s="956" t="s">
        <v>18</v>
      </c>
      <c r="AE3453" s="956"/>
      <c r="AF3453" s="956"/>
      <c r="AG3453" s="956"/>
      <c r="AJ3453" s="1">
        <f t="shared" si="252"/>
        <v>0</v>
      </c>
    </row>
    <row r="3454" spans="1:36" ht="31.5">
      <c r="A3454" s="179" t="s">
        <v>12537</v>
      </c>
      <c r="B3454" s="955" t="s">
        <v>19</v>
      </c>
      <c r="C3454" s="955" t="s">
        <v>19</v>
      </c>
      <c r="D3454" s="974">
        <v>42667</v>
      </c>
      <c r="E3454" s="975">
        <v>42667.583333333336</v>
      </c>
      <c r="F3454" s="974">
        <v>42667</v>
      </c>
      <c r="G3454" s="975">
        <v>42667.708333333336</v>
      </c>
      <c r="H3454" s="976">
        <v>0.125</v>
      </c>
      <c r="I3454" s="955">
        <v>1</v>
      </c>
      <c r="J3454" s="956"/>
      <c r="K3454" s="956"/>
      <c r="L3454" s="956" t="s">
        <v>12</v>
      </c>
      <c r="M3454" s="955" t="s">
        <v>561</v>
      </c>
      <c r="N3454" s="955">
        <v>0.4</v>
      </c>
      <c r="O3454" s="955" t="s">
        <v>2</v>
      </c>
      <c r="P3454" s="955" t="s">
        <v>14123</v>
      </c>
      <c r="Q3454" s="956" t="s">
        <v>14124</v>
      </c>
      <c r="R3454" s="977">
        <v>0.15</v>
      </c>
      <c r="S3454" s="977"/>
      <c r="T3454" s="977">
        <v>0.15</v>
      </c>
      <c r="U3454" s="956"/>
      <c r="V3454" s="955"/>
      <c r="W3454" s="955" t="s">
        <v>5901</v>
      </c>
      <c r="X3454" s="956"/>
      <c r="Y3454" s="955" t="s">
        <v>5889</v>
      </c>
      <c r="Z3454" s="955">
        <v>100</v>
      </c>
      <c r="AA3454" s="955" t="s">
        <v>6013</v>
      </c>
      <c r="AB3454" s="956"/>
      <c r="AC3454" s="956"/>
      <c r="AD3454" s="956" t="s">
        <v>18</v>
      </c>
      <c r="AE3454" s="956"/>
      <c r="AF3454" s="956"/>
      <c r="AG3454" s="956"/>
      <c r="AJ3454" s="1">
        <f t="shared" si="252"/>
        <v>0</v>
      </c>
    </row>
    <row r="3455" spans="1:36" ht="94.5">
      <c r="A3455" s="179" t="s">
        <v>12537</v>
      </c>
      <c r="B3455" s="955" t="s">
        <v>19</v>
      </c>
      <c r="C3455" s="955" t="s">
        <v>15128</v>
      </c>
      <c r="D3455" s="974">
        <v>42668</v>
      </c>
      <c r="E3455" s="975">
        <v>42668.529166666667</v>
      </c>
      <c r="F3455" s="974">
        <v>42668</v>
      </c>
      <c r="G3455" s="975">
        <v>42668.541666666664</v>
      </c>
      <c r="H3455" s="976">
        <v>1.2499999997089617E-2</v>
      </c>
      <c r="I3455" s="955">
        <v>221</v>
      </c>
      <c r="J3455" s="956"/>
      <c r="K3455" s="956"/>
      <c r="L3455" s="955" t="s">
        <v>17</v>
      </c>
      <c r="M3455" s="955" t="s">
        <v>14125</v>
      </c>
      <c r="N3455" s="955">
        <v>35</v>
      </c>
      <c r="O3455" s="955" t="s">
        <v>14</v>
      </c>
      <c r="P3455" s="955" t="s">
        <v>14126</v>
      </c>
      <c r="Q3455" s="955" t="s">
        <v>14127</v>
      </c>
      <c r="R3455" s="977"/>
      <c r="S3455" s="977">
        <v>2.077</v>
      </c>
      <c r="T3455" s="977">
        <v>2.077</v>
      </c>
      <c r="U3455" s="956"/>
      <c r="V3455" s="955"/>
      <c r="W3455" s="955"/>
      <c r="X3455" s="956"/>
      <c r="Y3455" s="955"/>
      <c r="Z3455" s="955"/>
      <c r="AA3455" s="955"/>
      <c r="AB3455" s="956"/>
      <c r="AC3455" s="956"/>
      <c r="AD3455" s="956" t="s">
        <v>38</v>
      </c>
      <c r="AE3455" s="956"/>
      <c r="AF3455" s="956"/>
      <c r="AG3455" s="956"/>
      <c r="AJ3455" s="1">
        <f t="shared" si="252"/>
        <v>0</v>
      </c>
    </row>
    <row r="3456" spans="1:36" ht="31.5">
      <c r="A3456" s="179" t="s">
        <v>12537</v>
      </c>
      <c r="B3456" s="955" t="s">
        <v>19</v>
      </c>
      <c r="C3456" s="955" t="s">
        <v>19</v>
      </c>
      <c r="D3456" s="974">
        <v>42668</v>
      </c>
      <c r="E3456" s="975">
        <v>42668.375</v>
      </c>
      <c r="F3456" s="974">
        <v>42668</v>
      </c>
      <c r="G3456" s="975">
        <v>42668.5</v>
      </c>
      <c r="H3456" s="976">
        <v>0.125</v>
      </c>
      <c r="I3456" s="955">
        <v>2</v>
      </c>
      <c r="J3456" s="956"/>
      <c r="K3456" s="956"/>
      <c r="L3456" s="955" t="s">
        <v>4</v>
      </c>
      <c r="M3456" s="955" t="s">
        <v>12671</v>
      </c>
      <c r="N3456" s="955" t="s">
        <v>3</v>
      </c>
      <c r="O3456" s="955" t="s">
        <v>26</v>
      </c>
      <c r="P3456" s="955" t="s">
        <v>12672</v>
      </c>
      <c r="Q3456" s="956" t="s">
        <v>14128</v>
      </c>
      <c r="R3456" s="977">
        <v>0.19400000000000001</v>
      </c>
      <c r="S3456" s="977"/>
      <c r="T3456" s="977">
        <v>0.19400000000000001</v>
      </c>
      <c r="U3456" s="955" t="s">
        <v>46</v>
      </c>
      <c r="V3456" s="955">
        <v>1985</v>
      </c>
      <c r="W3456" s="955" t="s">
        <v>12130</v>
      </c>
      <c r="X3456" s="956"/>
      <c r="Y3456" s="955" t="s">
        <v>5892</v>
      </c>
      <c r="Z3456" s="955">
        <v>100</v>
      </c>
      <c r="AA3456" s="955" t="s">
        <v>5931</v>
      </c>
      <c r="AB3456" s="956"/>
      <c r="AC3456" s="956"/>
      <c r="AD3456" s="956" t="s">
        <v>18</v>
      </c>
      <c r="AE3456" s="956"/>
      <c r="AF3456" s="956"/>
      <c r="AG3456" s="956"/>
      <c r="AJ3456" s="1">
        <f t="shared" si="252"/>
        <v>0</v>
      </c>
    </row>
    <row r="3457" spans="1:36" ht="47.25">
      <c r="A3457" s="179" t="s">
        <v>12537</v>
      </c>
      <c r="B3457" s="955" t="s">
        <v>19</v>
      </c>
      <c r="C3457" s="955" t="s">
        <v>19</v>
      </c>
      <c r="D3457" s="974">
        <v>42669</v>
      </c>
      <c r="E3457" s="975">
        <v>42669.333333333336</v>
      </c>
      <c r="F3457" s="974">
        <v>42669</v>
      </c>
      <c r="G3457" s="975">
        <v>42669.541666666664</v>
      </c>
      <c r="H3457" s="976">
        <v>0.20833333332848269</v>
      </c>
      <c r="I3457" s="955">
        <v>1</v>
      </c>
      <c r="J3457" s="956"/>
      <c r="K3457" s="956"/>
      <c r="L3457" s="956" t="s">
        <v>12</v>
      </c>
      <c r="M3457" s="955" t="s">
        <v>439</v>
      </c>
      <c r="N3457" s="955">
        <v>0.4</v>
      </c>
      <c r="O3457" s="955" t="s">
        <v>2</v>
      </c>
      <c r="P3457" s="955" t="s">
        <v>14129</v>
      </c>
      <c r="Q3457" s="956" t="s">
        <v>14130</v>
      </c>
      <c r="R3457" s="977">
        <v>8.5999999999999993E-2</v>
      </c>
      <c r="S3457" s="977"/>
      <c r="T3457" s="977">
        <v>8.5999999999999993E-2</v>
      </c>
      <c r="U3457" s="955" t="s">
        <v>46</v>
      </c>
      <c r="V3457" s="955"/>
      <c r="W3457" s="955" t="s">
        <v>15068</v>
      </c>
      <c r="X3457" s="956"/>
      <c r="Y3457" s="955" t="s">
        <v>5898</v>
      </c>
      <c r="Z3457" s="955">
        <v>100</v>
      </c>
      <c r="AA3457" s="955">
        <v>2017</v>
      </c>
      <c r="AB3457" s="956"/>
      <c r="AC3457" s="956"/>
      <c r="AD3457" s="956" t="s">
        <v>18</v>
      </c>
      <c r="AE3457" s="956"/>
      <c r="AF3457" s="956"/>
      <c r="AG3457" s="956"/>
      <c r="AJ3457" s="1">
        <f t="shared" si="252"/>
        <v>0</v>
      </c>
    </row>
    <row r="3458" spans="1:36" ht="47.25">
      <c r="A3458" s="179" t="s">
        <v>12537</v>
      </c>
      <c r="B3458" s="955" t="s">
        <v>19</v>
      </c>
      <c r="C3458" s="955" t="s">
        <v>19</v>
      </c>
      <c r="D3458" s="974">
        <v>42669</v>
      </c>
      <c r="E3458" s="975">
        <v>42669.333333333336</v>
      </c>
      <c r="F3458" s="974">
        <v>42669</v>
      </c>
      <c r="G3458" s="975">
        <v>42669.583333333336</v>
      </c>
      <c r="H3458" s="976">
        <v>0.25</v>
      </c>
      <c r="I3458" s="955">
        <v>1</v>
      </c>
      <c r="J3458" s="956"/>
      <c r="K3458" s="956"/>
      <c r="L3458" s="956" t="s">
        <v>12</v>
      </c>
      <c r="M3458" s="955" t="s">
        <v>439</v>
      </c>
      <c r="N3458" s="955">
        <v>0.4</v>
      </c>
      <c r="O3458" s="955" t="s">
        <v>2</v>
      </c>
      <c r="P3458" s="955" t="s">
        <v>14131</v>
      </c>
      <c r="Q3458" s="956" t="s">
        <v>14132</v>
      </c>
      <c r="R3458" s="977">
        <v>0.14199999999999999</v>
      </c>
      <c r="S3458" s="977"/>
      <c r="T3458" s="977">
        <v>0.14199999999999999</v>
      </c>
      <c r="U3458" s="955" t="s">
        <v>46</v>
      </c>
      <c r="V3458" s="955"/>
      <c r="W3458" s="955" t="s">
        <v>5949</v>
      </c>
      <c r="X3458" s="956"/>
      <c r="Y3458" s="955" t="s">
        <v>5898</v>
      </c>
      <c r="Z3458" s="955">
        <v>100</v>
      </c>
      <c r="AA3458" s="955">
        <v>2017</v>
      </c>
      <c r="AB3458" s="956"/>
      <c r="AC3458" s="956"/>
      <c r="AD3458" s="956" t="s">
        <v>18</v>
      </c>
      <c r="AE3458" s="956"/>
      <c r="AF3458" s="956"/>
      <c r="AG3458" s="956"/>
      <c r="AJ3458" s="1">
        <f t="shared" si="252"/>
        <v>0</v>
      </c>
    </row>
    <row r="3459" spans="1:36" ht="31.5">
      <c r="A3459" s="179" t="s">
        <v>12537</v>
      </c>
      <c r="B3459" s="955" t="s">
        <v>19</v>
      </c>
      <c r="C3459" s="955" t="s">
        <v>19</v>
      </c>
      <c r="D3459" s="974">
        <v>42670</v>
      </c>
      <c r="E3459" s="975">
        <v>42670.375</v>
      </c>
      <c r="F3459" s="974">
        <v>42670</v>
      </c>
      <c r="G3459" s="975">
        <v>42670.708333333336</v>
      </c>
      <c r="H3459" s="976">
        <v>0.33333333333575865</v>
      </c>
      <c r="I3459" s="955">
        <v>1</v>
      </c>
      <c r="J3459" s="956"/>
      <c r="K3459" s="956"/>
      <c r="L3459" s="956" t="s">
        <v>12</v>
      </c>
      <c r="M3459" s="955" t="s">
        <v>439</v>
      </c>
      <c r="N3459" s="955">
        <v>0.4</v>
      </c>
      <c r="O3459" s="955" t="s">
        <v>2</v>
      </c>
      <c r="P3459" s="955" t="s">
        <v>14097</v>
      </c>
      <c r="Q3459" s="956" t="s">
        <v>14133</v>
      </c>
      <c r="R3459" s="977">
        <v>0.16400000000000001</v>
      </c>
      <c r="S3459" s="977"/>
      <c r="T3459" s="977">
        <v>0.16400000000000001</v>
      </c>
      <c r="U3459" s="955" t="s">
        <v>46</v>
      </c>
      <c r="V3459" s="955"/>
      <c r="W3459" s="955" t="s">
        <v>12165</v>
      </c>
      <c r="X3459" s="956"/>
      <c r="Y3459" s="955" t="s">
        <v>5889</v>
      </c>
      <c r="Z3459" s="955">
        <v>100</v>
      </c>
      <c r="AA3459" s="955" t="s">
        <v>12111</v>
      </c>
      <c r="AB3459" s="956"/>
      <c r="AC3459" s="956"/>
      <c r="AD3459" s="956" t="s">
        <v>18</v>
      </c>
      <c r="AE3459" s="956"/>
      <c r="AF3459" s="956"/>
      <c r="AG3459" s="956"/>
      <c r="AJ3459" s="1">
        <f t="shared" si="252"/>
        <v>0</v>
      </c>
    </row>
    <row r="3460" spans="1:36" ht="31.5">
      <c r="A3460" s="179" t="s">
        <v>12537</v>
      </c>
      <c r="B3460" s="955" t="s">
        <v>19</v>
      </c>
      <c r="C3460" s="955" t="s">
        <v>19</v>
      </c>
      <c r="D3460" s="974">
        <v>42670</v>
      </c>
      <c r="E3460" s="975">
        <v>42670.625</v>
      </c>
      <c r="F3460" s="974">
        <v>42672</v>
      </c>
      <c r="G3460" s="975">
        <v>42672.791666666664</v>
      </c>
      <c r="H3460" s="976">
        <v>2.1666666666642413</v>
      </c>
      <c r="I3460" s="955">
        <v>1</v>
      </c>
      <c r="J3460" s="956"/>
      <c r="K3460" s="956"/>
      <c r="L3460" s="956" t="s">
        <v>12</v>
      </c>
      <c r="M3460" s="955" t="s">
        <v>561</v>
      </c>
      <c r="N3460" s="955">
        <v>0.4</v>
      </c>
      <c r="O3460" s="955" t="s">
        <v>2</v>
      </c>
      <c r="P3460" s="955" t="s">
        <v>14134</v>
      </c>
      <c r="Q3460" s="956" t="s">
        <v>14135</v>
      </c>
      <c r="R3460" s="977">
        <v>1.488</v>
      </c>
      <c r="S3460" s="977"/>
      <c r="T3460" s="977">
        <v>1.488</v>
      </c>
      <c r="U3460" s="956"/>
      <c r="V3460" s="955"/>
      <c r="W3460" s="955" t="s">
        <v>15075</v>
      </c>
      <c r="X3460" s="956"/>
      <c r="Y3460" s="955" t="s">
        <v>5903</v>
      </c>
      <c r="Z3460" s="955">
        <v>100</v>
      </c>
      <c r="AA3460" s="955">
        <v>2017</v>
      </c>
      <c r="AB3460" s="956"/>
      <c r="AC3460" s="956"/>
      <c r="AD3460" s="956" t="s">
        <v>18</v>
      </c>
      <c r="AE3460" s="956"/>
      <c r="AF3460" s="956"/>
      <c r="AG3460" s="956" t="s">
        <v>4726</v>
      </c>
      <c r="AJ3460" s="1">
        <f t="shared" si="252"/>
        <v>0</v>
      </c>
    </row>
    <row r="3461" spans="1:36" ht="31.5">
      <c r="A3461" s="179" t="s">
        <v>12537</v>
      </c>
      <c r="B3461" s="955" t="s">
        <v>19</v>
      </c>
      <c r="C3461" s="955" t="s">
        <v>19</v>
      </c>
      <c r="D3461" s="974">
        <v>42672</v>
      </c>
      <c r="E3461" s="975">
        <v>42672.625</v>
      </c>
      <c r="F3461" s="974">
        <v>42672</v>
      </c>
      <c r="G3461" s="975">
        <v>42672.708333333336</v>
      </c>
      <c r="H3461" s="976">
        <v>8.3333333335758653E-2</v>
      </c>
      <c r="I3461" s="955">
        <v>1</v>
      </c>
      <c r="J3461" s="956"/>
      <c r="K3461" s="956"/>
      <c r="L3461" s="956" t="s">
        <v>12</v>
      </c>
      <c r="M3461" s="955" t="s">
        <v>561</v>
      </c>
      <c r="N3461" s="955">
        <v>0.4</v>
      </c>
      <c r="O3461" s="955" t="s">
        <v>2</v>
      </c>
      <c r="P3461" s="955" t="s">
        <v>13406</v>
      </c>
      <c r="Q3461" s="956" t="s">
        <v>14136</v>
      </c>
      <c r="R3461" s="977">
        <v>0.14799999999999999</v>
      </c>
      <c r="S3461" s="977"/>
      <c r="T3461" s="977">
        <v>0.14799999999999999</v>
      </c>
      <c r="U3461" s="956"/>
      <c r="V3461" s="955"/>
      <c r="W3461" s="955" t="s">
        <v>15076</v>
      </c>
      <c r="X3461" s="956"/>
      <c r="Y3461" s="955" t="s">
        <v>5889</v>
      </c>
      <c r="Z3461" s="955">
        <v>100</v>
      </c>
      <c r="AA3461" s="955" t="s">
        <v>12111</v>
      </c>
      <c r="AB3461" s="956"/>
      <c r="AC3461" s="956"/>
      <c r="AD3461" s="956" t="s">
        <v>18</v>
      </c>
      <c r="AE3461" s="956"/>
      <c r="AF3461" s="956"/>
      <c r="AG3461" s="956"/>
      <c r="AJ3461" s="1">
        <f t="shared" si="252"/>
        <v>0</v>
      </c>
    </row>
    <row r="3462" spans="1:36" ht="31.5">
      <c r="A3462" s="94" t="s">
        <v>12777</v>
      </c>
      <c r="B3462" s="955" t="s">
        <v>19</v>
      </c>
      <c r="C3462" s="955" t="s">
        <v>19</v>
      </c>
      <c r="D3462" s="974">
        <v>42675</v>
      </c>
      <c r="E3462" s="975">
        <v>42675.333333333336</v>
      </c>
      <c r="F3462" s="974">
        <v>42681</v>
      </c>
      <c r="G3462" s="975">
        <v>42681.333333333336</v>
      </c>
      <c r="H3462" s="976">
        <v>6</v>
      </c>
      <c r="I3462" s="955">
        <v>1</v>
      </c>
      <c r="J3462" s="956"/>
      <c r="K3462" s="956"/>
      <c r="L3462" s="956" t="s">
        <v>12</v>
      </c>
      <c r="M3462" s="955" t="s">
        <v>561</v>
      </c>
      <c r="N3462" s="955">
        <v>0.4</v>
      </c>
      <c r="O3462" s="955" t="s">
        <v>2</v>
      </c>
      <c r="P3462" s="955" t="s">
        <v>13375</v>
      </c>
      <c r="Q3462" s="956" t="s">
        <v>13376</v>
      </c>
      <c r="R3462" s="977">
        <v>3.9420000000000002</v>
      </c>
      <c r="S3462" s="977"/>
      <c r="T3462" s="977">
        <v>3.9420000000000002</v>
      </c>
      <c r="U3462" s="956"/>
      <c r="V3462" s="955"/>
      <c r="W3462" s="955" t="s">
        <v>15076</v>
      </c>
      <c r="X3462" s="956"/>
      <c r="Y3462" s="955" t="s">
        <v>5903</v>
      </c>
      <c r="Z3462" s="955">
        <v>100</v>
      </c>
      <c r="AA3462" s="955" t="s">
        <v>6013</v>
      </c>
      <c r="AB3462" s="956"/>
      <c r="AC3462" s="956"/>
      <c r="AD3462" s="956" t="s">
        <v>18</v>
      </c>
      <c r="AE3462" s="956"/>
      <c r="AF3462" s="956"/>
      <c r="AG3462" s="956" t="s">
        <v>4726</v>
      </c>
      <c r="AJ3462" s="1">
        <f t="shared" si="252"/>
        <v>0</v>
      </c>
    </row>
    <row r="3463" spans="1:36" ht="47.25">
      <c r="A3463" s="94" t="s">
        <v>12777</v>
      </c>
      <c r="B3463" s="955" t="s">
        <v>19</v>
      </c>
      <c r="C3463" s="955" t="s">
        <v>19</v>
      </c>
      <c r="D3463" s="974">
        <v>42675</v>
      </c>
      <c r="E3463" s="975">
        <v>42675.416666666664</v>
      </c>
      <c r="F3463" s="974">
        <v>42675</v>
      </c>
      <c r="G3463" s="975">
        <v>42675.5</v>
      </c>
      <c r="H3463" s="976">
        <v>8.3333333335758653E-2</v>
      </c>
      <c r="I3463" s="955">
        <v>1</v>
      </c>
      <c r="J3463" s="956"/>
      <c r="K3463" s="956"/>
      <c r="L3463" s="956" t="s">
        <v>12</v>
      </c>
      <c r="M3463" s="955" t="s">
        <v>439</v>
      </c>
      <c r="N3463" s="955">
        <v>0.4</v>
      </c>
      <c r="O3463" s="955" t="s">
        <v>2</v>
      </c>
      <c r="P3463" s="955" t="s">
        <v>13377</v>
      </c>
      <c r="Q3463" s="956" t="s">
        <v>13378</v>
      </c>
      <c r="R3463" s="977"/>
      <c r="S3463" s="977"/>
      <c r="T3463" s="977"/>
      <c r="U3463" s="955" t="s">
        <v>46</v>
      </c>
      <c r="V3463" s="955"/>
      <c r="W3463" s="955" t="s">
        <v>5949</v>
      </c>
      <c r="X3463" s="956"/>
      <c r="Y3463" s="955" t="s">
        <v>5898</v>
      </c>
      <c r="Z3463" s="955">
        <v>100</v>
      </c>
      <c r="AA3463" s="955">
        <v>2017</v>
      </c>
      <c r="AB3463" s="956"/>
      <c r="AC3463" s="956"/>
      <c r="AD3463" s="956" t="s">
        <v>18</v>
      </c>
      <c r="AE3463" s="956"/>
      <c r="AF3463" s="956"/>
      <c r="AG3463" s="956"/>
      <c r="AJ3463" s="1">
        <f t="shared" si="252"/>
        <v>0</v>
      </c>
    </row>
    <row r="3464" spans="1:36" ht="31.5">
      <c r="A3464" s="94" t="s">
        <v>12777</v>
      </c>
      <c r="B3464" s="955" t="s">
        <v>19</v>
      </c>
      <c r="C3464" s="955" t="s">
        <v>19</v>
      </c>
      <c r="D3464" s="974">
        <v>42675</v>
      </c>
      <c r="E3464" s="975">
        <v>42675.416666666664</v>
      </c>
      <c r="F3464" s="974">
        <v>42675</v>
      </c>
      <c r="G3464" s="975">
        <v>42675.5</v>
      </c>
      <c r="H3464" s="976">
        <v>8.3333333335758653E-2</v>
      </c>
      <c r="I3464" s="955">
        <v>1</v>
      </c>
      <c r="J3464" s="956"/>
      <c r="K3464" s="956"/>
      <c r="L3464" s="956" t="s">
        <v>12</v>
      </c>
      <c r="M3464" s="955" t="s">
        <v>439</v>
      </c>
      <c r="N3464" s="955">
        <v>0.4</v>
      </c>
      <c r="O3464" s="955" t="s">
        <v>2</v>
      </c>
      <c r="P3464" s="955" t="s">
        <v>13379</v>
      </c>
      <c r="Q3464" s="956" t="s">
        <v>13380</v>
      </c>
      <c r="R3464" s="977">
        <v>0.193</v>
      </c>
      <c r="S3464" s="977"/>
      <c r="T3464" s="977">
        <v>0.193</v>
      </c>
      <c r="U3464" s="955" t="s">
        <v>46</v>
      </c>
      <c r="V3464" s="955">
        <v>2001</v>
      </c>
      <c r="W3464" s="955" t="s">
        <v>15065</v>
      </c>
      <c r="X3464" s="956"/>
      <c r="Y3464" s="973" t="s">
        <v>5903</v>
      </c>
      <c r="Z3464" s="955">
        <v>100</v>
      </c>
      <c r="AA3464" s="955" t="s">
        <v>6013</v>
      </c>
      <c r="AB3464" s="956"/>
      <c r="AC3464" s="956"/>
      <c r="AD3464" s="956" t="s">
        <v>18</v>
      </c>
      <c r="AE3464" s="956"/>
      <c r="AF3464" s="956"/>
      <c r="AG3464" s="956"/>
      <c r="AJ3464" s="1">
        <f t="shared" si="252"/>
        <v>0</v>
      </c>
    </row>
    <row r="3465" spans="1:36" ht="31.5">
      <c r="A3465" s="94" t="s">
        <v>12777</v>
      </c>
      <c r="B3465" s="955" t="s">
        <v>19</v>
      </c>
      <c r="C3465" s="955" t="s">
        <v>19</v>
      </c>
      <c r="D3465" s="974">
        <v>42676</v>
      </c>
      <c r="E3465" s="975">
        <v>42676.395833333336</v>
      </c>
      <c r="F3465" s="974">
        <v>42676</v>
      </c>
      <c r="G3465" s="975">
        <v>42676.520833333336</v>
      </c>
      <c r="H3465" s="976">
        <v>0.125</v>
      </c>
      <c r="I3465" s="955">
        <v>1</v>
      </c>
      <c r="J3465" s="956"/>
      <c r="K3465" s="956"/>
      <c r="L3465" s="956" t="s">
        <v>4</v>
      </c>
      <c r="M3465" s="955" t="s">
        <v>8265</v>
      </c>
      <c r="N3465" s="955">
        <v>0.4</v>
      </c>
      <c r="O3465" s="955" t="s">
        <v>8</v>
      </c>
      <c r="P3465" s="955" t="s">
        <v>13381</v>
      </c>
      <c r="Q3465" s="956" t="s">
        <v>13382</v>
      </c>
      <c r="R3465" s="977">
        <v>0.27100000000000002</v>
      </c>
      <c r="S3465" s="977"/>
      <c r="T3465" s="977">
        <v>0.27100000000000002</v>
      </c>
      <c r="U3465" s="955" t="s">
        <v>29</v>
      </c>
      <c r="V3465" s="955">
        <v>1974</v>
      </c>
      <c r="W3465" s="955" t="s">
        <v>5897</v>
      </c>
      <c r="X3465" s="956"/>
      <c r="Y3465" s="955" t="s">
        <v>5898</v>
      </c>
      <c r="Z3465" s="955">
        <v>100</v>
      </c>
      <c r="AA3465" s="955">
        <v>2017</v>
      </c>
      <c r="AB3465" s="956"/>
      <c r="AC3465" s="956"/>
      <c r="AD3465" s="956" t="s">
        <v>18</v>
      </c>
      <c r="AE3465" s="956"/>
      <c r="AF3465" s="956"/>
      <c r="AG3465" s="956"/>
      <c r="AJ3465" s="1">
        <f t="shared" si="252"/>
        <v>0</v>
      </c>
    </row>
    <row r="3466" spans="1:36" ht="31.5">
      <c r="A3466" s="94" t="s">
        <v>12777</v>
      </c>
      <c r="B3466" s="955" t="s">
        <v>19</v>
      </c>
      <c r="C3466" s="955" t="s">
        <v>19</v>
      </c>
      <c r="D3466" s="974">
        <v>42677</v>
      </c>
      <c r="E3466" s="975">
        <v>42677.333333333336</v>
      </c>
      <c r="F3466" s="974">
        <v>42677</v>
      </c>
      <c r="G3466" s="975">
        <v>42677.5</v>
      </c>
      <c r="H3466" s="976">
        <v>0.16666666666424135</v>
      </c>
      <c r="I3466" s="955">
        <v>1</v>
      </c>
      <c r="J3466" s="956"/>
      <c r="K3466" s="956"/>
      <c r="L3466" s="956" t="s">
        <v>12</v>
      </c>
      <c r="M3466" s="955" t="s">
        <v>439</v>
      </c>
      <c r="N3466" s="955">
        <v>0.4</v>
      </c>
      <c r="O3466" s="955" t="s">
        <v>2</v>
      </c>
      <c r="P3466" s="955" t="s">
        <v>13383</v>
      </c>
      <c r="Q3466" s="1056" t="s">
        <v>13384</v>
      </c>
      <c r="R3466" s="977">
        <v>8.6999999999999994E-2</v>
      </c>
      <c r="S3466" s="977"/>
      <c r="T3466" s="977">
        <v>8.6999999999999994E-2</v>
      </c>
      <c r="U3466" s="955" t="s">
        <v>46</v>
      </c>
      <c r="V3466" s="955"/>
      <c r="W3466" s="955"/>
      <c r="X3466" s="956"/>
      <c r="Y3466" s="955" t="s">
        <v>5889</v>
      </c>
      <c r="Z3466" s="955">
        <v>100</v>
      </c>
      <c r="AA3466" s="955" t="s">
        <v>12111</v>
      </c>
      <c r="AB3466" s="956"/>
      <c r="AC3466" s="956"/>
      <c r="AD3466" s="956" t="s">
        <v>18</v>
      </c>
      <c r="AE3466" s="956"/>
      <c r="AF3466" s="956"/>
      <c r="AG3466" s="956"/>
      <c r="AJ3466" s="1">
        <f t="shared" si="252"/>
        <v>0</v>
      </c>
    </row>
    <row r="3467" spans="1:36" ht="31.5">
      <c r="A3467" s="94" t="s">
        <v>12777</v>
      </c>
      <c r="B3467" s="955" t="s">
        <v>19</v>
      </c>
      <c r="C3467" s="955" t="s">
        <v>19</v>
      </c>
      <c r="D3467" s="974">
        <v>42677</v>
      </c>
      <c r="E3467" s="975">
        <v>42677.666666666664</v>
      </c>
      <c r="F3467" s="974">
        <v>42685</v>
      </c>
      <c r="G3467" s="975">
        <v>42685.75</v>
      </c>
      <c r="H3467" s="976">
        <v>8.0833333333357587</v>
      </c>
      <c r="I3467" s="955">
        <v>1</v>
      </c>
      <c r="J3467" s="956"/>
      <c r="K3467" s="956"/>
      <c r="L3467" s="956" t="s">
        <v>4</v>
      </c>
      <c r="M3467" s="955" t="s">
        <v>8265</v>
      </c>
      <c r="N3467" s="955">
        <v>0.4</v>
      </c>
      <c r="O3467" s="955" t="s">
        <v>8</v>
      </c>
      <c r="P3467" s="955" t="s">
        <v>13379</v>
      </c>
      <c r="Q3467" s="1056" t="s">
        <v>13385</v>
      </c>
      <c r="R3467" s="977">
        <v>15.343000000000002</v>
      </c>
      <c r="S3467" s="977"/>
      <c r="T3467" s="977">
        <v>15.343000000000002</v>
      </c>
      <c r="U3467" s="955" t="s">
        <v>47</v>
      </c>
      <c r="V3467" s="955"/>
      <c r="W3467" s="955"/>
      <c r="X3467" s="956"/>
      <c r="Y3467" s="955" t="s">
        <v>5898</v>
      </c>
      <c r="Z3467" s="955">
        <v>100</v>
      </c>
      <c r="AA3467" s="955">
        <v>2017</v>
      </c>
      <c r="AB3467" s="956"/>
      <c r="AC3467" s="956"/>
      <c r="AD3467" s="956" t="s">
        <v>18</v>
      </c>
      <c r="AE3467" s="956"/>
      <c r="AF3467" s="956"/>
      <c r="AG3467" s="956" t="s">
        <v>4726</v>
      </c>
      <c r="AJ3467" s="1">
        <f t="shared" si="252"/>
        <v>0</v>
      </c>
    </row>
    <row r="3468" spans="1:36" ht="31.5">
      <c r="A3468" s="94" t="s">
        <v>12777</v>
      </c>
      <c r="B3468" s="955" t="s">
        <v>19</v>
      </c>
      <c r="C3468" s="955" t="s">
        <v>19</v>
      </c>
      <c r="D3468" s="974">
        <v>42678</v>
      </c>
      <c r="E3468" s="975">
        <v>42678.4375</v>
      </c>
      <c r="F3468" s="974">
        <v>42682</v>
      </c>
      <c r="G3468" s="975">
        <v>42682.864583333336</v>
      </c>
      <c r="H3468" s="976">
        <v>4.4270833333357587</v>
      </c>
      <c r="I3468" s="955">
        <v>1</v>
      </c>
      <c r="J3468" s="956"/>
      <c r="K3468" s="956"/>
      <c r="L3468" s="956" t="s">
        <v>12</v>
      </c>
      <c r="M3468" s="955" t="s">
        <v>561</v>
      </c>
      <c r="N3468" s="955">
        <v>0.4</v>
      </c>
      <c r="O3468" s="955" t="s">
        <v>2</v>
      </c>
      <c r="P3468" s="955" t="s">
        <v>13386</v>
      </c>
      <c r="Q3468" s="956" t="s">
        <v>13387</v>
      </c>
      <c r="R3468" s="977">
        <v>0.41699999999999998</v>
      </c>
      <c r="S3468" s="977">
        <v>1.1800000000000002</v>
      </c>
      <c r="T3468" s="977">
        <v>1.5970000000000002</v>
      </c>
      <c r="U3468" s="956"/>
      <c r="V3468" s="955"/>
      <c r="W3468" s="955" t="s">
        <v>5984</v>
      </c>
      <c r="X3468" s="956"/>
      <c r="Y3468" s="955" t="s">
        <v>5889</v>
      </c>
      <c r="Z3468" s="955">
        <v>100</v>
      </c>
      <c r="AA3468" s="955" t="s">
        <v>12111</v>
      </c>
      <c r="AB3468" s="956"/>
      <c r="AC3468" s="956"/>
      <c r="AD3468" s="956" t="s">
        <v>18</v>
      </c>
      <c r="AE3468" s="956"/>
      <c r="AF3468" s="956"/>
      <c r="AG3468" s="956" t="s">
        <v>4726</v>
      </c>
      <c r="AJ3468" s="1">
        <f t="shared" si="252"/>
        <v>0</v>
      </c>
    </row>
    <row r="3469" spans="1:36" ht="31.5">
      <c r="A3469" s="94" t="s">
        <v>12777</v>
      </c>
      <c r="B3469" s="955" t="s">
        <v>19</v>
      </c>
      <c r="C3469" s="955" t="s">
        <v>19</v>
      </c>
      <c r="D3469" s="974">
        <v>42678</v>
      </c>
      <c r="E3469" s="975">
        <v>42678.447916666664</v>
      </c>
      <c r="F3469" s="974">
        <v>42678</v>
      </c>
      <c r="G3469" s="975">
        <v>42678.489583333336</v>
      </c>
      <c r="H3469" s="976">
        <v>4.1666666671517305E-2</v>
      </c>
      <c r="I3469" s="955">
        <v>1</v>
      </c>
      <c r="J3469" s="956"/>
      <c r="K3469" s="956"/>
      <c r="L3469" s="956" t="s">
        <v>12</v>
      </c>
      <c r="M3469" s="955" t="s">
        <v>439</v>
      </c>
      <c r="N3469" s="955">
        <v>0.4</v>
      </c>
      <c r="O3469" s="955" t="s">
        <v>2</v>
      </c>
      <c r="P3469" s="955" t="s">
        <v>13388</v>
      </c>
      <c r="Q3469" s="956" t="s">
        <v>13389</v>
      </c>
      <c r="R3469" s="977"/>
      <c r="S3469" s="977"/>
      <c r="T3469" s="977"/>
      <c r="U3469" s="955" t="s">
        <v>46</v>
      </c>
      <c r="V3469" s="955"/>
      <c r="W3469" s="955" t="s">
        <v>14195</v>
      </c>
      <c r="X3469" s="956"/>
      <c r="Y3469" s="955" t="s">
        <v>5889</v>
      </c>
      <c r="Z3469" s="955">
        <v>100</v>
      </c>
      <c r="AA3469" s="955" t="s">
        <v>12111</v>
      </c>
      <c r="AB3469" s="956"/>
      <c r="AC3469" s="956"/>
      <c r="AD3469" s="956" t="s">
        <v>18</v>
      </c>
      <c r="AE3469" s="956"/>
      <c r="AF3469" s="956"/>
      <c r="AG3469" s="956"/>
      <c r="AJ3469" s="1">
        <f t="shared" si="252"/>
        <v>0</v>
      </c>
    </row>
    <row r="3470" spans="1:36" ht="31.5">
      <c r="A3470" s="94" t="s">
        <v>12777</v>
      </c>
      <c r="B3470" s="955" t="s">
        <v>19</v>
      </c>
      <c r="C3470" s="955" t="s">
        <v>19</v>
      </c>
      <c r="D3470" s="974">
        <v>42678</v>
      </c>
      <c r="E3470" s="975">
        <v>42678.701388888891</v>
      </c>
      <c r="F3470" s="974">
        <v>42678</v>
      </c>
      <c r="G3470" s="975">
        <v>42678.770833333336</v>
      </c>
      <c r="H3470" s="976">
        <v>6.9444444445252884E-2</v>
      </c>
      <c r="I3470" s="955">
        <v>27</v>
      </c>
      <c r="J3470" s="956"/>
      <c r="K3470" s="956"/>
      <c r="L3470" s="956" t="s">
        <v>4</v>
      </c>
      <c r="M3470" s="955" t="s">
        <v>13390</v>
      </c>
      <c r="N3470" s="955" t="s">
        <v>3</v>
      </c>
      <c r="O3470" s="955" t="s">
        <v>24</v>
      </c>
      <c r="P3470" s="955" t="s">
        <v>13391</v>
      </c>
      <c r="Q3470" s="1056" t="s">
        <v>13392</v>
      </c>
      <c r="R3470" s="977">
        <v>5.5819999999999999</v>
      </c>
      <c r="S3470" s="977"/>
      <c r="T3470" s="977">
        <v>5.5819999999999999</v>
      </c>
      <c r="U3470" s="955" t="s">
        <v>29</v>
      </c>
      <c r="V3470" s="955"/>
      <c r="W3470" s="955"/>
      <c r="X3470" s="956"/>
      <c r="Y3470" s="955"/>
      <c r="Z3470" s="955"/>
      <c r="AA3470" s="955"/>
      <c r="AB3470" s="956"/>
      <c r="AC3470" s="956"/>
      <c r="AD3470" s="956" t="s">
        <v>58</v>
      </c>
      <c r="AE3470" s="956"/>
      <c r="AF3470" s="956"/>
      <c r="AG3470" s="956"/>
      <c r="AJ3470" s="1">
        <f t="shared" si="252"/>
        <v>0</v>
      </c>
    </row>
    <row r="3471" spans="1:36" ht="31.5">
      <c r="A3471" s="94" t="s">
        <v>12777</v>
      </c>
      <c r="B3471" s="955" t="s">
        <v>19</v>
      </c>
      <c r="C3471" s="955" t="s">
        <v>19</v>
      </c>
      <c r="D3471" s="974">
        <v>42678</v>
      </c>
      <c r="E3471" s="975">
        <v>42678.701388888891</v>
      </c>
      <c r="F3471" s="974">
        <v>42678</v>
      </c>
      <c r="G3471" s="975">
        <v>42678.795138888891</v>
      </c>
      <c r="H3471" s="976">
        <v>9.375E-2</v>
      </c>
      <c r="I3471" s="955">
        <v>23</v>
      </c>
      <c r="J3471" s="956"/>
      <c r="K3471" s="956"/>
      <c r="L3471" s="956" t="s">
        <v>4</v>
      </c>
      <c r="M3471" s="955" t="s">
        <v>13390</v>
      </c>
      <c r="N3471" s="955" t="s">
        <v>3</v>
      </c>
      <c r="O3471" s="955" t="s">
        <v>24</v>
      </c>
      <c r="P3471" s="955" t="s">
        <v>13391</v>
      </c>
      <c r="Q3471" s="956" t="s">
        <v>13392</v>
      </c>
      <c r="R3471" s="977">
        <v>5.109</v>
      </c>
      <c r="S3471" s="977"/>
      <c r="T3471" s="977">
        <v>5.109</v>
      </c>
      <c r="U3471" s="955" t="s">
        <v>29</v>
      </c>
      <c r="V3471" s="955"/>
      <c r="W3471" s="955"/>
      <c r="X3471" s="956"/>
      <c r="Y3471" s="955"/>
      <c r="Z3471" s="955"/>
      <c r="AA3471" s="955"/>
      <c r="AB3471" s="956"/>
      <c r="AC3471" s="956"/>
      <c r="AD3471" s="956" t="s">
        <v>58</v>
      </c>
      <c r="AE3471" s="956"/>
      <c r="AF3471" s="956"/>
      <c r="AG3471" s="956"/>
      <c r="AJ3471" s="1">
        <f t="shared" si="252"/>
        <v>0</v>
      </c>
    </row>
    <row r="3472" spans="1:36" ht="47.25">
      <c r="A3472" s="94" t="s">
        <v>12777</v>
      </c>
      <c r="B3472" s="955" t="s">
        <v>19</v>
      </c>
      <c r="C3472" s="955" t="s">
        <v>19</v>
      </c>
      <c r="D3472" s="974">
        <v>42680</v>
      </c>
      <c r="E3472" s="975">
        <v>42680.333333333336</v>
      </c>
      <c r="F3472" s="974">
        <v>42680</v>
      </c>
      <c r="G3472" s="975">
        <v>42680.458333333336</v>
      </c>
      <c r="H3472" s="976">
        <v>0.125</v>
      </c>
      <c r="I3472" s="955">
        <v>1</v>
      </c>
      <c r="J3472" s="956"/>
      <c r="K3472" s="956"/>
      <c r="L3472" s="956" t="s">
        <v>12</v>
      </c>
      <c r="M3472" s="955" t="s">
        <v>439</v>
      </c>
      <c r="N3472" s="955">
        <v>0.4</v>
      </c>
      <c r="O3472" s="955" t="s">
        <v>2</v>
      </c>
      <c r="P3472" s="955" t="s">
        <v>13377</v>
      </c>
      <c r="Q3472" s="956" t="s">
        <v>8256</v>
      </c>
      <c r="R3472" s="977"/>
      <c r="S3472" s="977"/>
      <c r="T3472" s="977"/>
      <c r="U3472" s="955" t="s">
        <v>46</v>
      </c>
      <c r="V3472" s="955"/>
      <c r="W3472" s="955" t="s">
        <v>5949</v>
      </c>
      <c r="X3472" s="956"/>
      <c r="Y3472" s="955" t="s">
        <v>5898</v>
      </c>
      <c r="Z3472" s="955">
        <v>100</v>
      </c>
      <c r="AA3472" s="955">
        <v>2017</v>
      </c>
      <c r="AB3472" s="956"/>
      <c r="AC3472" s="956"/>
      <c r="AD3472" s="956" t="s">
        <v>18</v>
      </c>
      <c r="AE3472" s="956"/>
      <c r="AF3472" s="956"/>
      <c r="AG3472" s="956"/>
      <c r="AJ3472" s="1">
        <f t="shared" si="252"/>
        <v>0</v>
      </c>
    </row>
    <row r="3473" spans="1:36" ht="78.75">
      <c r="A3473" s="94" t="s">
        <v>12777</v>
      </c>
      <c r="B3473" s="955" t="s">
        <v>19</v>
      </c>
      <c r="C3473" s="955" t="s">
        <v>19</v>
      </c>
      <c r="D3473" s="974">
        <v>42680</v>
      </c>
      <c r="E3473" s="975">
        <v>42680.59097222222</v>
      </c>
      <c r="F3473" s="974">
        <v>42680</v>
      </c>
      <c r="G3473" s="975">
        <v>42680.594444444447</v>
      </c>
      <c r="H3473" s="976">
        <v>3.4722222262644209E-3</v>
      </c>
      <c r="I3473" s="955">
        <v>6</v>
      </c>
      <c r="J3473" s="956"/>
      <c r="K3473" s="956"/>
      <c r="L3473" s="955" t="s">
        <v>10</v>
      </c>
      <c r="M3473" s="955" t="s">
        <v>6320</v>
      </c>
      <c r="N3473" s="955">
        <v>35</v>
      </c>
      <c r="O3473" s="955" t="s">
        <v>14</v>
      </c>
      <c r="P3473" s="955" t="s">
        <v>13393</v>
      </c>
      <c r="Q3473" s="955" t="s">
        <v>13394</v>
      </c>
      <c r="R3473" s="977">
        <v>0.107</v>
      </c>
      <c r="S3473" s="977"/>
      <c r="T3473" s="977">
        <v>0.107</v>
      </c>
      <c r="U3473" s="955" t="s">
        <v>29</v>
      </c>
      <c r="V3473" s="955"/>
      <c r="W3473" s="955"/>
      <c r="X3473" s="956"/>
      <c r="Y3473" s="955" t="s">
        <v>5931</v>
      </c>
      <c r="Z3473" s="955">
        <v>100</v>
      </c>
      <c r="AA3473" s="955">
        <v>2017</v>
      </c>
      <c r="AB3473" s="956"/>
      <c r="AC3473" s="956"/>
      <c r="AD3473" s="956" t="s">
        <v>31</v>
      </c>
      <c r="AE3473" s="956"/>
      <c r="AF3473" s="956"/>
      <c r="AG3473" s="956"/>
      <c r="AJ3473" s="1">
        <f t="shared" si="252"/>
        <v>0</v>
      </c>
    </row>
    <row r="3474" spans="1:36" ht="78.75">
      <c r="A3474" s="94" t="s">
        <v>12777</v>
      </c>
      <c r="B3474" s="955" t="s">
        <v>19</v>
      </c>
      <c r="C3474" s="955" t="s">
        <v>19</v>
      </c>
      <c r="D3474" s="974">
        <v>42680</v>
      </c>
      <c r="E3474" s="975">
        <v>42680.670138888891</v>
      </c>
      <c r="F3474" s="974">
        <v>42680</v>
      </c>
      <c r="G3474" s="975">
        <v>42680.681944444441</v>
      </c>
      <c r="H3474" s="976">
        <v>1.1805555550381541E-2</v>
      </c>
      <c r="I3474" s="955">
        <v>6</v>
      </c>
      <c r="J3474" s="956"/>
      <c r="K3474" s="956"/>
      <c r="L3474" s="955" t="s">
        <v>10</v>
      </c>
      <c r="M3474" s="955" t="s">
        <v>6320</v>
      </c>
      <c r="N3474" s="955">
        <v>35</v>
      </c>
      <c r="O3474" s="955" t="s">
        <v>14</v>
      </c>
      <c r="P3474" s="955" t="s">
        <v>13393</v>
      </c>
      <c r="Q3474" s="955" t="s">
        <v>13394</v>
      </c>
      <c r="R3474" s="977">
        <v>0.36699999999999999</v>
      </c>
      <c r="S3474" s="977"/>
      <c r="T3474" s="977">
        <v>0.36699999999999999</v>
      </c>
      <c r="U3474" s="955" t="s">
        <v>29</v>
      </c>
      <c r="V3474" s="955"/>
      <c r="W3474" s="955"/>
      <c r="X3474" s="956"/>
      <c r="Y3474" s="955" t="s">
        <v>5931</v>
      </c>
      <c r="Z3474" s="955">
        <v>100</v>
      </c>
      <c r="AA3474" s="955">
        <v>2017</v>
      </c>
      <c r="AB3474" s="956"/>
      <c r="AC3474" s="956"/>
      <c r="AD3474" s="956" t="s">
        <v>31</v>
      </c>
      <c r="AE3474" s="956"/>
      <c r="AF3474" s="956"/>
      <c r="AG3474" s="956"/>
      <c r="AJ3474" s="1">
        <f t="shared" si="252"/>
        <v>0</v>
      </c>
    </row>
    <row r="3475" spans="1:36" s="16" customFormat="1" ht="70.900000000000006" customHeight="1">
      <c r="A3475" s="94" t="s">
        <v>12777</v>
      </c>
      <c r="B3475" s="955" t="s">
        <v>19</v>
      </c>
      <c r="C3475" s="955" t="s">
        <v>19</v>
      </c>
      <c r="D3475" s="974">
        <v>42680</v>
      </c>
      <c r="E3475" s="975">
        <v>42680.70208333333</v>
      </c>
      <c r="F3475" s="974">
        <v>42680</v>
      </c>
      <c r="G3475" s="975">
        <v>42680.734027777777</v>
      </c>
      <c r="H3475" s="976">
        <v>3.1944444446708076E-2</v>
      </c>
      <c r="I3475" s="955">
        <v>6</v>
      </c>
      <c r="J3475" s="956"/>
      <c r="K3475" s="956"/>
      <c r="L3475" s="955" t="s">
        <v>10</v>
      </c>
      <c r="M3475" s="955" t="s">
        <v>6320</v>
      </c>
      <c r="N3475" s="955">
        <v>35</v>
      </c>
      <c r="O3475" s="955" t="s">
        <v>14</v>
      </c>
      <c r="P3475" s="955" t="s">
        <v>13393</v>
      </c>
      <c r="Q3475" s="955" t="s">
        <v>13394</v>
      </c>
      <c r="R3475" s="977">
        <v>0.99099999999999999</v>
      </c>
      <c r="S3475" s="977"/>
      <c r="T3475" s="977">
        <v>0.99099999999999999</v>
      </c>
      <c r="U3475" s="955" t="s">
        <v>29</v>
      </c>
      <c r="V3475" s="955"/>
      <c r="W3475" s="955"/>
      <c r="X3475" s="956"/>
      <c r="Y3475" s="955" t="s">
        <v>5931</v>
      </c>
      <c r="Z3475" s="955">
        <v>100</v>
      </c>
      <c r="AA3475" s="955">
        <v>2017</v>
      </c>
      <c r="AB3475" s="956"/>
      <c r="AC3475" s="956"/>
      <c r="AD3475" s="956" t="s">
        <v>31</v>
      </c>
      <c r="AE3475" s="956"/>
      <c r="AF3475" s="956"/>
      <c r="AG3475" s="956"/>
      <c r="AJ3475" s="1">
        <f t="shared" si="252"/>
        <v>0</v>
      </c>
    </row>
    <row r="3476" spans="1:36" ht="78.75">
      <c r="A3476" s="94" t="s">
        <v>12777</v>
      </c>
      <c r="B3476" s="955" t="s">
        <v>19</v>
      </c>
      <c r="C3476" s="955" t="s">
        <v>19</v>
      </c>
      <c r="D3476" s="974">
        <v>42680</v>
      </c>
      <c r="E3476" s="975">
        <v>42680.590277777781</v>
      </c>
      <c r="F3476" s="974">
        <v>42680</v>
      </c>
      <c r="G3476" s="975">
        <v>42680.594444444447</v>
      </c>
      <c r="H3476" s="976">
        <v>4.166666665696539E-3</v>
      </c>
      <c r="I3476" s="955">
        <v>17</v>
      </c>
      <c r="J3476" s="956"/>
      <c r="K3476" s="956"/>
      <c r="L3476" s="955" t="s">
        <v>10</v>
      </c>
      <c r="M3476" s="955" t="s">
        <v>6320</v>
      </c>
      <c r="N3476" s="955">
        <v>35</v>
      </c>
      <c r="O3476" s="955" t="s">
        <v>14</v>
      </c>
      <c r="P3476" s="955" t="s">
        <v>5989</v>
      </c>
      <c r="Q3476" s="955" t="s">
        <v>13394</v>
      </c>
      <c r="R3476" s="977">
        <v>2.052</v>
      </c>
      <c r="S3476" s="977">
        <v>16.25</v>
      </c>
      <c r="T3476" s="977">
        <v>18.302</v>
      </c>
      <c r="U3476" s="955" t="s">
        <v>29</v>
      </c>
      <c r="V3476" s="955"/>
      <c r="W3476" s="955"/>
      <c r="X3476" s="956"/>
      <c r="Y3476" s="955" t="s">
        <v>5931</v>
      </c>
      <c r="Z3476" s="955">
        <v>100</v>
      </c>
      <c r="AA3476" s="955">
        <v>2017</v>
      </c>
      <c r="AB3476" s="956"/>
      <c r="AC3476" s="956"/>
      <c r="AD3476" s="956" t="s">
        <v>31</v>
      </c>
      <c r="AE3476" s="956"/>
      <c r="AF3476" s="956"/>
      <c r="AG3476" s="956"/>
      <c r="AJ3476" s="1">
        <f t="shared" si="252"/>
        <v>0</v>
      </c>
    </row>
    <row r="3477" spans="1:36" ht="78.75">
      <c r="A3477" s="94" t="s">
        <v>12777</v>
      </c>
      <c r="B3477" s="955" t="s">
        <v>19</v>
      </c>
      <c r="C3477" s="955" t="s">
        <v>19</v>
      </c>
      <c r="D3477" s="974">
        <v>42680</v>
      </c>
      <c r="E3477" s="975">
        <v>42680.669444444444</v>
      </c>
      <c r="F3477" s="974">
        <v>42680</v>
      </c>
      <c r="G3477" s="975">
        <v>42680.674305555556</v>
      </c>
      <c r="H3477" s="976">
        <v>4.8611111124046147E-3</v>
      </c>
      <c r="I3477" s="955">
        <v>13</v>
      </c>
      <c r="J3477" s="956"/>
      <c r="K3477" s="956"/>
      <c r="L3477" s="179" t="s">
        <v>10</v>
      </c>
      <c r="M3477" s="955" t="s">
        <v>6320</v>
      </c>
      <c r="N3477" s="955">
        <v>35</v>
      </c>
      <c r="O3477" s="955" t="s">
        <v>14</v>
      </c>
      <c r="P3477" s="955" t="s">
        <v>5989</v>
      </c>
      <c r="Q3477" s="955" t="s">
        <v>13395</v>
      </c>
      <c r="R3477" s="977">
        <v>2.7330000000000001</v>
      </c>
      <c r="S3477" s="977">
        <v>13.89</v>
      </c>
      <c r="T3477" s="977">
        <v>16.623000000000001</v>
      </c>
      <c r="U3477" s="955" t="s">
        <v>29</v>
      </c>
      <c r="V3477" s="955"/>
      <c r="W3477" s="955"/>
      <c r="X3477" s="956"/>
      <c r="Y3477" s="955" t="s">
        <v>5931</v>
      </c>
      <c r="Z3477" s="955">
        <v>100</v>
      </c>
      <c r="AA3477" s="955">
        <v>2017</v>
      </c>
      <c r="AB3477" s="956"/>
      <c r="AC3477" s="956"/>
      <c r="AD3477" s="956" t="s">
        <v>31</v>
      </c>
      <c r="AE3477" s="956"/>
      <c r="AF3477" s="956"/>
      <c r="AG3477" s="956"/>
      <c r="AJ3477" s="1">
        <f t="shared" si="252"/>
        <v>0</v>
      </c>
    </row>
    <row r="3478" spans="1:36" ht="31.5">
      <c r="A3478" s="94" t="s">
        <v>12777</v>
      </c>
      <c r="B3478" s="955" t="s">
        <v>19</v>
      </c>
      <c r="C3478" s="955" t="s">
        <v>19</v>
      </c>
      <c r="D3478" s="974">
        <v>42681</v>
      </c>
      <c r="E3478" s="975">
        <v>42681.395833333336</v>
      </c>
      <c r="F3478" s="974">
        <v>42681</v>
      </c>
      <c r="G3478" s="975">
        <v>42681.541666666664</v>
      </c>
      <c r="H3478" s="976">
        <v>0.14583333332848269</v>
      </c>
      <c r="I3478" s="955">
        <v>1</v>
      </c>
      <c r="J3478" s="956"/>
      <c r="K3478" s="956"/>
      <c r="L3478" s="115" t="s">
        <v>12</v>
      </c>
      <c r="M3478" s="955" t="s">
        <v>561</v>
      </c>
      <c r="N3478" s="955">
        <v>0.4</v>
      </c>
      <c r="O3478" s="955" t="s">
        <v>2</v>
      </c>
      <c r="P3478" s="955" t="s">
        <v>13396</v>
      </c>
      <c r="Q3478" s="978" t="s">
        <v>13397</v>
      </c>
      <c r="R3478" s="977"/>
      <c r="S3478" s="977"/>
      <c r="T3478" s="977"/>
      <c r="U3478" s="956"/>
      <c r="V3478" s="955"/>
      <c r="W3478" s="955" t="s">
        <v>5984</v>
      </c>
      <c r="X3478" s="956"/>
      <c r="Y3478" s="955" t="s">
        <v>5898</v>
      </c>
      <c r="Z3478" s="955">
        <v>100</v>
      </c>
      <c r="AA3478" s="955">
        <v>2017</v>
      </c>
      <c r="AB3478" s="956"/>
      <c r="AC3478" s="956"/>
      <c r="AD3478" s="956" t="s">
        <v>18</v>
      </c>
      <c r="AE3478" s="956"/>
      <c r="AF3478" s="956"/>
      <c r="AG3478" s="956"/>
      <c r="AJ3478" s="1">
        <f t="shared" si="252"/>
        <v>0</v>
      </c>
    </row>
    <row r="3479" spans="1:36" ht="31.5">
      <c r="A3479" s="94" t="s">
        <v>12777</v>
      </c>
      <c r="B3479" s="955" t="s">
        <v>19</v>
      </c>
      <c r="C3479" s="955" t="s">
        <v>19</v>
      </c>
      <c r="D3479" s="974">
        <v>42681</v>
      </c>
      <c r="E3479" s="975">
        <v>42681.611111111109</v>
      </c>
      <c r="F3479" s="974">
        <v>42681</v>
      </c>
      <c r="G3479" s="975">
        <v>42681.666666666664</v>
      </c>
      <c r="H3479" s="976">
        <v>5.5555555554747116E-2</v>
      </c>
      <c r="I3479" s="955">
        <v>1</v>
      </c>
      <c r="J3479" s="956"/>
      <c r="K3479" s="956"/>
      <c r="L3479" s="115" t="s">
        <v>12</v>
      </c>
      <c r="M3479" s="955" t="s">
        <v>561</v>
      </c>
      <c r="N3479" s="955">
        <v>0.4</v>
      </c>
      <c r="O3479" s="955" t="s">
        <v>2</v>
      </c>
      <c r="P3479" s="955" t="s">
        <v>13398</v>
      </c>
      <c r="Q3479" s="978" t="s">
        <v>13399</v>
      </c>
      <c r="R3479" s="977"/>
      <c r="S3479" s="977"/>
      <c r="T3479" s="977"/>
      <c r="U3479" s="956"/>
      <c r="V3479" s="955"/>
      <c r="W3479" s="955" t="s">
        <v>12161</v>
      </c>
      <c r="X3479" s="956"/>
      <c r="Y3479" s="955" t="s">
        <v>5889</v>
      </c>
      <c r="Z3479" s="955">
        <v>100</v>
      </c>
      <c r="AA3479" s="955" t="s">
        <v>12111</v>
      </c>
      <c r="AB3479" s="956"/>
      <c r="AC3479" s="956"/>
      <c r="AD3479" s="956" t="s">
        <v>18</v>
      </c>
      <c r="AE3479" s="956"/>
      <c r="AF3479" s="956"/>
      <c r="AG3479" s="956"/>
      <c r="AJ3479" s="1">
        <f t="shared" si="252"/>
        <v>0</v>
      </c>
    </row>
    <row r="3480" spans="1:36" ht="110.25">
      <c r="A3480" s="94" t="s">
        <v>12777</v>
      </c>
      <c r="B3480" s="955" t="s">
        <v>19</v>
      </c>
      <c r="C3480" s="955" t="s">
        <v>19</v>
      </c>
      <c r="D3480" s="974">
        <v>42681</v>
      </c>
      <c r="E3480" s="975">
        <v>42681.031944444447</v>
      </c>
      <c r="F3480" s="974">
        <v>42681</v>
      </c>
      <c r="G3480" s="975">
        <v>42681.032638888886</v>
      </c>
      <c r="H3480" s="976">
        <v>6.9444443943211809E-4</v>
      </c>
      <c r="I3480" s="955">
        <v>8</v>
      </c>
      <c r="J3480" s="956"/>
      <c r="K3480" s="956"/>
      <c r="L3480" s="956" t="s">
        <v>4</v>
      </c>
      <c r="M3480" s="955" t="s">
        <v>13400</v>
      </c>
      <c r="N3480" s="955" t="s">
        <v>3</v>
      </c>
      <c r="O3480" s="955" t="s">
        <v>33</v>
      </c>
      <c r="P3480" s="955" t="s">
        <v>13401</v>
      </c>
      <c r="Q3480" s="956" t="s">
        <v>13402</v>
      </c>
      <c r="R3480" s="977"/>
      <c r="S3480" s="977"/>
      <c r="T3480" s="977"/>
      <c r="U3480" s="955" t="s">
        <v>7</v>
      </c>
      <c r="V3480" s="955"/>
      <c r="W3480" s="955"/>
      <c r="X3480" s="956"/>
      <c r="Y3480" s="973" t="s">
        <v>5903</v>
      </c>
      <c r="Z3480" s="955">
        <v>100</v>
      </c>
      <c r="AA3480" s="955" t="s">
        <v>12111</v>
      </c>
      <c r="AB3480" s="956"/>
      <c r="AC3480" s="956"/>
      <c r="AD3480" s="956" t="s">
        <v>18</v>
      </c>
      <c r="AE3480" s="956"/>
      <c r="AF3480" s="956"/>
      <c r="AG3480" s="956"/>
      <c r="AJ3480" s="1">
        <f t="shared" si="252"/>
        <v>0</v>
      </c>
    </row>
    <row r="3481" spans="1:36" ht="78.75">
      <c r="A3481" s="94" t="s">
        <v>12777</v>
      </c>
      <c r="B3481" s="955" t="s">
        <v>19</v>
      </c>
      <c r="C3481" s="955" t="s">
        <v>19</v>
      </c>
      <c r="D3481" s="974">
        <v>42681</v>
      </c>
      <c r="E3481" s="975">
        <v>42681.064583333333</v>
      </c>
      <c r="F3481" s="974">
        <v>42681</v>
      </c>
      <c r="G3481" s="975">
        <v>42681.06527777778</v>
      </c>
      <c r="H3481" s="976">
        <v>6.944444467080757E-4</v>
      </c>
      <c r="I3481" s="955">
        <v>19</v>
      </c>
      <c r="J3481" s="956"/>
      <c r="K3481" s="956"/>
      <c r="L3481" s="956" t="s">
        <v>4</v>
      </c>
      <c r="M3481" s="955" t="s">
        <v>13400</v>
      </c>
      <c r="N3481" s="955" t="s">
        <v>3</v>
      </c>
      <c r="O3481" s="955" t="s">
        <v>33</v>
      </c>
      <c r="P3481" s="955" t="s">
        <v>13403</v>
      </c>
      <c r="Q3481" s="956" t="s">
        <v>13404</v>
      </c>
      <c r="R3481" s="977"/>
      <c r="S3481" s="977"/>
      <c r="T3481" s="977"/>
      <c r="U3481" s="955" t="s">
        <v>7</v>
      </c>
      <c r="V3481" s="955"/>
      <c r="W3481" s="955"/>
      <c r="X3481" s="956"/>
      <c r="Y3481" s="973" t="s">
        <v>5903</v>
      </c>
      <c r="Z3481" s="955">
        <v>100</v>
      </c>
      <c r="AA3481" s="955" t="s">
        <v>12111</v>
      </c>
      <c r="AB3481" s="956"/>
      <c r="AC3481" s="956"/>
      <c r="AD3481" s="956" t="s">
        <v>18</v>
      </c>
      <c r="AE3481" s="956"/>
      <c r="AF3481" s="956"/>
      <c r="AG3481" s="956"/>
      <c r="AJ3481" s="1">
        <f t="shared" si="252"/>
        <v>0</v>
      </c>
    </row>
    <row r="3482" spans="1:36" ht="31.5">
      <c r="A3482" s="94" t="s">
        <v>12777</v>
      </c>
      <c r="B3482" s="955" t="s">
        <v>19</v>
      </c>
      <c r="C3482" s="955" t="s">
        <v>19</v>
      </c>
      <c r="D3482" s="974">
        <v>42682</v>
      </c>
      <c r="E3482" s="975">
        <v>42682.333333333336</v>
      </c>
      <c r="F3482" s="974">
        <v>42682</v>
      </c>
      <c r="G3482" s="975">
        <v>42682.760416666664</v>
      </c>
      <c r="H3482" s="976">
        <v>0.42708333332848269</v>
      </c>
      <c r="I3482" s="955">
        <v>1</v>
      </c>
      <c r="J3482" s="956"/>
      <c r="K3482" s="956"/>
      <c r="L3482" s="956" t="s">
        <v>12</v>
      </c>
      <c r="M3482" s="955" t="s">
        <v>561</v>
      </c>
      <c r="N3482" s="955">
        <v>0.4</v>
      </c>
      <c r="O3482" s="955" t="s">
        <v>2</v>
      </c>
      <c r="P3482" s="955" t="s">
        <v>13398</v>
      </c>
      <c r="Q3482" s="978" t="s">
        <v>13405</v>
      </c>
      <c r="R3482" s="977">
        <v>0.20699999999999999</v>
      </c>
      <c r="S3482" s="977"/>
      <c r="T3482" s="977">
        <v>0.20699999999999999</v>
      </c>
      <c r="U3482" s="956"/>
      <c r="V3482" s="955"/>
      <c r="W3482" s="955" t="s">
        <v>12161</v>
      </c>
      <c r="X3482" s="956"/>
      <c r="Y3482" s="955" t="s">
        <v>5889</v>
      </c>
      <c r="Z3482" s="955">
        <v>100</v>
      </c>
      <c r="AA3482" s="955" t="s">
        <v>12111</v>
      </c>
      <c r="AB3482" s="956"/>
      <c r="AC3482" s="956"/>
      <c r="AD3482" s="956" t="s">
        <v>18</v>
      </c>
      <c r="AE3482" s="956"/>
      <c r="AF3482" s="956"/>
      <c r="AG3482" s="956"/>
      <c r="AJ3482" s="1">
        <f t="shared" si="252"/>
        <v>0</v>
      </c>
    </row>
    <row r="3483" spans="1:36" ht="31.5">
      <c r="A3483" s="94" t="s">
        <v>12777</v>
      </c>
      <c r="B3483" s="955" t="s">
        <v>19</v>
      </c>
      <c r="C3483" s="955" t="s">
        <v>19</v>
      </c>
      <c r="D3483" s="974">
        <v>42682</v>
      </c>
      <c r="E3483" s="975">
        <v>42682.375</v>
      </c>
      <c r="F3483" s="974">
        <v>42682</v>
      </c>
      <c r="G3483" s="975">
        <v>42682.458333333336</v>
      </c>
      <c r="H3483" s="976">
        <v>8.3333333335758653E-2</v>
      </c>
      <c r="I3483" s="955">
        <v>1</v>
      </c>
      <c r="J3483" s="956"/>
      <c r="K3483" s="956"/>
      <c r="L3483" s="956" t="s">
        <v>12</v>
      </c>
      <c r="M3483" s="955" t="s">
        <v>561</v>
      </c>
      <c r="N3483" s="955">
        <v>0.4</v>
      </c>
      <c r="O3483" s="955" t="s">
        <v>2</v>
      </c>
      <c r="P3483" s="955" t="s">
        <v>13406</v>
      </c>
      <c r="Q3483" s="956" t="s">
        <v>13407</v>
      </c>
      <c r="R3483" s="977">
        <v>0.14399999999999999</v>
      </c>
      <c r="S3483" s="977"/>
      <c r="T3483" s="977">
        <v>0.14399999999999999</v>
      </c>
      <c r="U3483" s="956"/>
      <c r="V3483" s="955"/>
      <c r="W3483" s="955" t="s">
        <v>15076</v>
      </c>
      <c r="X3483" s="956"/>
      <c r="Y3483" s="955" t="s">
        <v>5889</v>
      </c>
      <c r="Z3483" s="955">
        <v>100</v>
      </c>
      <c r="AA3483" s="955" t="s">
        <v>12111</v>
      </c>
      <c r="AB3483" s="956"/>
      <c r="AC3483" s="956"/>
      <c r="AD3483" s="956" t="s">
        <v>18</v>
      </c>
      <c r="AE3483" s="956"/>
      <c r="AF3483" s="956"/>
      <c r="AG3483" s="956"/>
      <c r="AJ3483" s="1">
        <f t="shared" si="252"/>
        <v>0</v>
      </c>
    </row>
    <row r="3484" spans="1:36" ht="31.5">
      <c r="A3484" s="94" t="s">
        <v>12777</v>
      </c>
      <c r="B3484" s="955" t="s">
        <v>19</v>
      </c>
      <c r="C3484" s="955" t="s">
        <v>19</v>
      </c>
      <c r="D3484" s="974">
        <v>42682</v>
      </c>
      <c r="E3484" s="975">
        <v>42682.333333333336</v>
      </c>
      <c r="F3484" s="974">
        <v>42682</v>
      </c>
      <c r="G3484" s="975">
        <v>42682.5</v>
      </c>
      <c r="H3484" s="976">
        <v>0.16666666666424135</v>
      </c>
      <c r="I3484" s="955">
        <v>1</v>
      </c>
      <c r="J3484" s="956"/>
      <c r="K3484" s="956"/>
      <c r="L3484" s="956" t="s">
        <v>12</v>
      </c>
      <c r="M3484" s="955" t="s">
        <v>561</v>
      </c>
      <c r="N3484" s="955">
        <v>0.4</v>
      </c>
      <c r="O3484" s="955" t="s">
        <v>2</v>
      </c>
      <c r="P3484" s="955" t="s">
        <v>13408</v>
      </c>
      <c r="Q3484" s="956" t="s">
        <v>13409</v>
      </c>
      <c r="R3484" s="977"/>
      <c r="S3484" s="977"/>
      <c r="T3484" s="977"/>
      <c r="U3484" s="956"/>
      <c r="V3484" s="955"/>
      <c r="W3484" s="955" t="s">
        <v>5984</v>
      </c>
      <c r="X3484" s="956"/>
      <c r="Y3484" s="955" t="s">
        <v>5931</v>
      </c>
      <c r="Z3484" s="955">
        <v>100</v>
      </c>
      <c r="AA3484" s="955">
        <v>2017</v>
      </c>
      <c r="AB3484" s="956"/>
      <c r="AC3484" s="956"/>
      <c r="AD3484" s="956" t="s">
        <v>18</v>
      </c>
      <c r="AE3484" s="956"/>
      <c r="AF3484" s="956"/>
      <c r="AG3484" s="956"/>
      <c r="AJ3484" s="1">
        <f t="shared" si="252"/>
        <v>0</v>
      </c>
    </row>
    <row r="3485" spans="1:36" ht="78.75">
      <c r="A3485" s="94" t="s">
        <v>12777</v>
      </c>
      <c r="B3485" s="955" t="s">
        <v>19</v>
      </c>
      <c r="C3485" s="955" t="s">
        <v>15129</v>
      </c>
      <c r="D3485" s="974">
        <v>42682</v>
      </c>
      <c r="E3485" s="975">
        <v>42682.447916666664</v>
      </c>
      <c r="F3485" s="974">
        <v>42682</v>
      </c>
      <c r="G3485" s="975">
        <v>42682.532638888886</v>
      </c>
      <c r="H3485" s="976">
        <v>8.4722222221898846E-2</v>
      </c>
      <c r="I3485" s="955">
        <v>66</v>
      </c>
      <c r="J3485" s="956"/>
      <c r="K3485" s="956"/>
      <c r="L3485" s="955" t="s">
        <v>17</v>
      </c>
      <c r="M3485" s="955" t="s">
        <v>8231</v>
      </c>
      <c r="N3485" s="955">
        <v>110</v>
      </c>
      <c r="O3485" s="955" t="s">
        <v>14</v>
      </c>
      <c r="P3485" s="955" t="s">
        <v>12900</v>
      </c>
      <c r="Q3485" s="956" t="s">
        <v>13410</v>
      </c>
      <c r="R3485" s="977"/>
      <c r="S3485" s="977">
        <v>54.02</v>
      </c>
      <c r="T3485" s="977">
        <v>54.02</v>
      </c>
      <c r="U3485" s="956"/>
      <c r="V3485" s="955"/>
      <c r="W3485" s="955"/>
      <c r="X3485" s="956"/>
      <c r="Y3485" s="955"/>
      <c r="Z3485" s="955"/>
      <c r="AA3485" s="955"/>
      <c r="AB3485" s="956"/>
      <c r="AC3485" s="956"/>
      <c r="AD3485" s="956" t="s">
        <v>38</v>
      </c>
      <c r="AE3485" s="956"/>
      <c r="AF3485" s="956"/>
      <c r="AG3485" s="956"/>
      <c r="AJ3485" s="1">
        <f t="shared" si="252"/>
        <v>0</v>
      </c>
    </row>
    <row r="3486" spans="1:36" ht="31.5">
      <c r="A3486" s="94" t="s">
        <v>12777</v>
      </c>
      <c r="B3486" s="955" t="s">
        <v>19</v>
      </c>
      <c r="C3486" s="955" t="s">
        <v>19</v>
      </c>
      <c r="D3486" s="974">
        <v>42683</v>
      </c>
      <c r="E3486" s="975">
        <v>42683.833333333336</v>
      </c>
      <c r="F3486" s="974">
        <v>42683</v>
      </c>
      <c r="G3486" s="975">
        <v>42683.885416666664</v>
      </c>
      <c r="H3486" s="976">
        <v>5.2083333328482695E-2</v>
      </c>
      <c r="I3486" s="955">
        <v>1</v>
      </c>
      <c r="J3486" s="956"/>
      <c r="K3486" s="956"/>
      <c r="L3486" s="956" t="s">
        <v>12</v>
      </c>
      <c r="M3486" s="955" t="s">
        <v>439</v>
      </c>
      <c r="N3486" s="955">
        <v>0.4</v>
      </c>
      <c r="O3486" s="955" t="s">
        <v>2</v>
      </c>
      <c r="P3486" s="955" t="s">
        <v>13408</v>
      </c>
      <c r="Q3486" s="956" t="s">
        <v>13411</v>
      </c>
      <c r="R3486" s="977"/>
      <c r="S3486" s="977"/>
      <c r="T3486" s="977"/>
      <c r="U3486" s="955" t="s">
        <v>46</v>
      </c>
      <c r="V3486" s="955"/>
      <c r="W3486" s="955" t="s">
        <v>5914</v>
      </c>
      <c r="X3486" s="956"/>
      <c r="Y3486" s="955" t="s">
        <v>5931</v>
      </c>
      <c r="Z3486" s="955">
        <v>100</v>
      </c>
      <c r="AA3486" s="955">
        <v>2017</v>
      </c>
      <c r="AB3486" s="956"/>
      <c r="AC3486" s="956"/>
      <c r="AD3486" s="956" t="s">
        <v>18</v>
      </c>
      <c r="AE3486" s="956"/>
      <c r="AF3486" s="956"/>
      <c r="AG3486" s="956"/>
      <c r="AJ3486" s="1">
        <f t="shared" si="252"/>
        <v>0</v>
      </c>
    </row>
    <row r="3487" spans="1:36" ht="31.5">
      <c r="A3487" s="94" t="s">
        <v>12777</v>
      </c>
      <c r="B3487" s="955" t="s">
        <v>19</v>
      </c>
      <c r="C3487" s="955" t="s">
        <v>19</v>
      </c>
      <c r="D3487" s="974">
        <v>42683</v>
      </c>
      <c r="E3487" s="975">
        <v>42683.4375</v>
      </c>
      <c r="F3487" s="974">
        <v>42683</v>
      </c>
      <c r="G3487" s="975">
        <v>42683.666666666664</v>
      </c>
      <c r="H3487" s="976">
        <v>0.22916666666424135</v>
      </c>
      <c r="I3487" s="955">
        <v>1</v>
      </c>
      <c r="J3487" s="956"/>
      <c r="K3487" s="956"/>
      <c r="L3487" s="956" t="s">
        <v>4</v>
      </c>
      <c r="M3487" s="955" t="s">
        <v>8265</v>
      </c>
      <c r="N3487" s="955">
        <v>0.4</v>
      </c>
      <c r="O3487" s="955" t="s">
        <v>8</v>
      </c>
      <c r="P3487" s="955" t="s">
        <v>13412</v>
      </c>
      <c r="Q3487" s="956" t="s">
        <v>13413</v>
      </c>
      <c r="R3487" s="977"/>
      <c r="S3487" s="977"/>
      <c r="T3487" s="977"/>
      <c r="U3487" s="955" t="s">
        <v>29</v>
      </c>
      <c r="V3487" s="955"/>
      <c r="W3487" s="955" t="s">
        <v>5897</v>
      </c>
      <c r="X3487" s="956"/>
      <c r="Y3487" s="955" t="s">
        <v>5931</v>
      </c>
      <c r="Z3487" s="955">
        <v>100</v>
      </c>
      <c r="AA3487" s="955">
        <v>2017</v>
      </c>
      <c r="AB3487" s="956"/>
      <c r="AC3487" s="956"/>
      <c r="AD3487" s="956" t="s">
        <v>18</v>
      </c>
      <c r="AE3487" s="956"/>
      <c r="AF3487" s="956"/>
      <c r="AG3487" s="956"/>
      <c r="AJ3487" s="1">
        <f t="shared" si="252"/>
        <v>0</v>
      </c>
    </row>
    <row r="3488" spans="1:36" ht="47.25">
      <c r="A3488" s="94" t="s">
        <v>12777</v>
      </c>
      <c r="B3488" s="955" t="s">
        <v>19</v>
      </c>
      <c r="C3488" s="955" t="s">
        <v>19</v>
      </c>
      <c r="D3488" s="974">
        <v>42683</v>
      </c>
      <c r="E3488" s="975">
        <v>42683.583333333336</v>
      </c>
      <c r="F3488" s="974">
        <v>42683</v>
      </c>
      <c r="G3488" s="975">
        <v>42683.625</v>
      </c>
      <c r="H3488" s="976">
        <v>4.1666666664241347E-2</v>
      </c>
      <c r="I3488" s="955">
        <v>1</v>
      </c>
      <c r="J3488" s="956"/>
      <c r="K3488" s="956"/>
      <c r="L3488" s="956" t="s">
        <v>4</v>
      </c>
      <c r="M3488" s="955" t="s">
        <v>8265</v>
      </c>
      <c r="N3488" s="955">
        <v>0.4</v>
      </c>
      <c r="O3488" s="955" t="s">
        <v>8</v>
      </c>
      <c r="P3488" s="955" t="s">
        <v>13414</v>
      </c>
      <c r="Q3488" s="956" t="s">
        <v>13415</v>
      </c>
      <c r="R3488" s="977"/>
      <c r="S3488" s="977"/>
      <c r="T3488" s="977"/>
      <c r="U3488" s="955" t="s">
        <v>29</v>
      </c>
      <c r="V3488" s="955"/>
      <c r="W3488" s="955" t="s">
        <v>5897</v>
      </c>
      <c r="X3488" s="956"/>
      <c r="Y3488" s="973" t="s">
        <v>5903</v>
      </c>
      <c r="Z3488" s="955">
        <v>100</v>
      </c>
      <c r="AA3488" s="955">
        <v>2017</v>
      </c>
      <c r="AB3488" s="956"/>
      <c r="AC3488" s="956"/>
      <c r="AD3488" s="956" t="s">
        <v>18</v>
      </c>
      <c r="AE3488" s="956"/>
      <c r="AF3488" s="956"/>
      <c r="AG3488" s="956"/>
      <c r="AJ3488" s="1">
        <f t="shared" si="252"/>
        <v>0</v>
      </c>
    </row>
    <row r="3489" spans="1:36" ht="31.5">
      <c r="A3489" s="94" t="s">
        <v>12777</v>
      </c>
      <c r="B3489" s="955" t="s">
        <v>19</v>
      </c>
      <c r="C3489" s="955" t="s">
        <v>19</v>
      </c>
      <c r="D3489" s="974">
        <v>42683</v>
      </c>
      <c r="E3489" s="975">
        <v>42683.375</v>
      </c>
      <c r="F3489" s="974">
        <v>42684</v>
      </c>
      <c r="G3489" s="975">
        <v>42684.708333333336</v>
      </c>
      <c r="H3489" s="976">
        <v>1.3333333333357587</v>
      </c>
      <c r="I3489" s="955">
        <v>2</v>
      </c>
      <c r="J3489" s="956"/>
      <c r="K3489" s="956"/>
      <c r="L3489" s="955" t="s">
        <v>10</v>
      </c>
      <c r="M3489" s="955" t="s">
        <v>8265</v>
      </c>
      <c r="N3489" s="955">
        <v>0.4</v>
      </c>
      <c r="O3489" s="955" t="s">
        <v>8</v>
      </c>
      <c r="P3489" s="955" t="s">
        <v>12929</v>
      </c>
      <c r="Q3489" s="956" t="s">
        <v>13416</v>
      </c>
      <c r="R3489" s="977">
        <v>12.526999999999999</v>
      </c>
      <c r="S3489" s="977"/>
      <c r="T3489" s="977">
        <v>12.526999999999999</v>
      </c>
      <c r="U3489" s="955" t="s">
        <v>29</v>
      </c>
      <c r="V3489" s="955"/>
      <c r="W3489" s="955" t="s">
        <v>5897</v>
      </c>
      <c r="X3489" s="956"/>
      <c r="Y3489" s="973" t="s">
        <v>5903</v>
      </c>
      <c r="Z3489" s="955">
        <v>100</v>
      </c>
      <c r="AA3489" s="955">
        <v>2017</v>
      </c>
      <c r="AB3489" s="956"/>
      <c r="AC3489" s="956"/>
      <c r="AD3489" s="955" t="s">
        <v>56</v>
      </c>
      <c r="AE3489" s="956"/>
      <c r="AF3489" s="956"/>
      <c r="AG3489" s="956" t="s">
        <v>4726</v>
      </c>
      <c r="AJ3489" s="1">
        <f t="shared" si="252"/>
        <v>0</v>
      </c>
    </row>
    <row r="3490" spans="1:36" ht="31.5">
      <c r="A3490" s="94" t="s">
        <v>12777</v>
      </c>
      <c r="B3490" s="955" t="s">
        <v>19</v>
      </c>
      <c r="C3490" s="955" t="s">
        <v>19</v>
      </c>
      <c r="D3490" s="974">
        <v>42683</v>
      </c>
      <c r="E3490" s="975">
        <v>42683.583333333336</v>
      </c>
      <c r="F3490" s="974">
        <v>42684</v>
      </c>
      <c r="G3490" s="975">
        <v>42684.333333333336</v>
      </c>
      <c r="H3490" s="976">
        <v>0.75</v>
      </c>
      <c r="I3490" s="955">
        <v>1</v>
      </c>
      <c r="J3490" s="956"/>
      <c r="K3490" s="956"/>
      <c r="L3490" s="955" t="s">
        <v>10</v>
      </c>
      <c r="M3490" s="955" t="s">
        <v>8265</v>
      </c>
      <c r="N3490" s="955">
        <v>0.4</v>
      </c>
      <c r="O3490" s="955" t="s">
        <v>8</v>
      </c>
      <c r="P3490" s="955" t="s">
        <v>12930</v>
      </c>
      <c r="Q3490" s="956" t="s">
        <v>13417</v>
      </c>
      <c r="R3490" s="977">
        <v>0.7</v>
      </c>
      <c r="S3490" s="977"/>
      <c r="T3490" s="977">
        <v>0.7</v>
      </c>
      <c r="U3490" s="955" t="s">
        <v>29</v>
      </c>
      <c r="V3490" s="955"/>
      <c r="W3490" s="955" t="s">
        <v>5897</v>
      </c>
      <c r="X3490" s="956"/>
      <c r="Y3490" s="973" t="s">
        <v>5903</v>
      </c>
      <c r="Z3490" s="955">
        <v>100</v>
      </c>
      <c r="AA3490" s="955">
        <v>2017</v>
      </c>
      <c r="AB3490" s="956"/>
      <c r="AC3490" s="956"/>
      <c r="AD3490" s="955" t="s">
        <v>56</v>
      </c>
      <c r="AE3490" s="956"/>
      <c r="AF3490" s="956"/>
      <c r="AG3490" s="956" t="s">
        <v>4726</v>
      </c>
      <c r="AJ3490" s="1">
        <f t="shared" si="252"/>
        <v>0</v>
      </c>
    </row>
    <row r="3491" spans="1:36" ht="31.5">
      <c r="A3491" s="94" t="s">
        <v>12777</v>
      </c>
      <c r="B3491" s="955" t="s">
        <v>19</v>
      </c>
      <c r="C3491" s="955" t="s">
        <v>19</v>
      </c>
      <c r="D3491" s="974">
        <v>42683</v>
      </c>
      <c r="E3491" s="975">
        <v>42683.708333333336</v>
      </c>
      <c r="F3491" s="974">
        <v>42685</v>
      </c>
      <c r="G3491" s="975">
        <v>42685.4375</v>
      </c>
      <c r="H3491" s="976">
        <v>1.7291666666642413</v>
      </c>
      <c r="I3491" s="955">
        <v>3</v>
      </c>
      <c r="J3491" s="956"/>
      <c r="K3491" s="956"/>
      <c r="L3491" s="955" t="s">
        <v>10</v>
      </c>
      <c r="M3491" s="955" t="s">
        <v>8265</v>
      </c>
      <c r="N3491" s="955">
        <v>0.4</v>
      </c>
      <c r="O3491" s="955" t="s">
        <v>8</v>
      </c>
      <c r="P3491" s="955" t="s">
        <v>12931</v>
      </c>
      <c r="Q3491" s="956" t="s">
        <v>13418</v>
      </c>
      <c r="R3491" s="977">
        <v>26.102</v>
      </c>
      <c r="S3491" s="977"/>
      <c r="T3491" s="977">
        <v>26.102</v>
      </c>
      <c r="U3491" s="955" t="s">
        <v>29</v>
      </c>
      <c r="V3491" s="955"/>
      <c r="W3491" s="955" t="s">
        <v>5897</v>
      </c>
      <c r="X3491" s="956"/>
      <c r="Y3491" s="955" t="s">
        <v>5931</v>
      </c>
      <c r="Z3491" s="955">
        <v>100</v>
      </c>
      <c r="AA3491" s="955">
        <v>2017</v>
      </c>
      <c r="AB3491" s="956"/>
      <c r="AC3491" s="956"/>
      <c r="AD3491" s="955" t="s">
        <v>56</v>
      </c>
      <c r="AE3491" s="956"/>
      <c r="AF3491" s="956"/>
      <c r="AG3491" s="956" t="s">
        <v>4726</v>
      </c>
      <c r="AJ3491" s="1">
        <f t="shared" si="252"/>
        <v>0</v>
      </c>
    </row>
    <row r="3492" spans="1:36" ht="47.25">
      <c r="A3492" s="94" t="s">
        <v>12777</v>
      </c>
      <c r="B3492" s="955" t="s">
        <v>19</v>
      </c>
      <c r="C3492" s="955" t="s">
        <v>19</v>
      </c>
      <c r="D3492" s="974">
        <v>42684</v>
      </c>
      <c r="E3492" s="975">
        <v>42684.333333333336</v>
      </c>
      <c r="F3492" s="974">
        <v>42684</v>
      </c>
      <c r="G3492" s="975">
        <v>42684.458333333336</v>
      </c>
      <c r="H3492" s="976">
        <v>0.125</v>
      </c>
      <c r="I3492" s="955">
        <v>1</v>
      </c>
      <c r="J3492" s="956"/>
      <c r="K3492" s="956"/>
      <c r="L3492" s="956" t="s">
        <v>12</v>
      </c>
      <c r="M3492" s="955" t="s">
        <v>439</v>
      </c>
      <c r="N3492" s="955">
        <v>0.4</v>
      </c>
      <c r="O3492" s="955" t="s">
        <v>2</v>
      </c>
      <c r="P3492" s="955" t="s">
        <v>13377</v>
      </c>
      <c r="Q3492" s="956" t="s">
        <v>8256</v>
      </c>
      <c r="R3492" s="977"/>
      <c r="S3492" s="977"/>
      <c r="T3492" s="977"/>
      <c r="U3492" s="955" t="s">
        <v>46</v>
      </c>
      <c r="V3492" s="955"/>
      <c r="W3492" s="955" t="s">
        <v>5949</v>
      </c>
      <c r="X3492" s="956"/>
      <c r="Y3492" s="955" t="s">
        <v>5898</v>
      </c>
      <c r="Z3492" s="955">
        <v>100</v>
      </c>
      <c r="AA3492" s="955">
        <v>2017</v>
      </c>
      <c r="AB3492" s="956"/>
      <c r="AC3492" s="956"/>
      <c r="AD3492" s="956" t="s">
        <v>18</v>
      </c>
      <c r="AE3492" s="956"/>
      <c r="AF3492" s="956"/>
      <c r="AG3492" s="956"/>
      <c r="AJ3492" s="1">
        <f t="shared" si="252"/>
        <v>0</v>
      </c>
    </row>
    <row r="3493" spans="1:36" ht="31.5">
      <c r="A3493" s="94" t="s">
        <v>12777</v>
      </c>
      <c r="B3493" s="955" t="s">
        <v>19</v>
      </c>
      <c r="C3493" s="955" t="s">
        <v>19</v>
      </c>
      <c r="D3493" s="974">
        <v>42684</v>
      </c>
      <c r="E3493" s="975">
        <v>42684.333333333336</v>
      </c>
      <c r="F3493" s="974">
        <v>42684</v>
      </c>
      <c r="G3493" s="975">
        <v>42684.5</v>
      </c>
      <c r="H3493" s="976">
        <v>0.16666666666424135</v>
      </c>
      <c r="I3493" s="955">
        <v>1</v>
      </c>
      <c r="J3493" s="956"/>
      <c r="K3493" s="956"/>
      <c r="L3493" s="956" t="s">
        <v>12</v>
      </c>
      <c r="M3493" s="955" t="s">
        <v>439</v>
      </c>
      <c r="N3493" s="955">
        <v>0.4</v>
      </c>
      <c r="O3493" s="955" t="s">
        <v>2</v>
      </c>
      <c r="P3493" s="955" t="s">
        <v>13419</v>
      </c>
      <c r="Q3493" s="956" t="s">
        <v>8256</v>
      </c>
      <c r="R3493" s="977">
        <v>5.7000000000000002E-2</v>
      </c>
      <c r="S3493" s="977"/>
      <c r="T3493" s="977">
        <v>5.7000000000000002E-2</v>
      </c>
      <c r="U3493" s="955" t="s">
        <v>46</v>
      </c>
      <c r="V3493" s="955"/>
      <c r="W3493" s="955" t="s">
        <v>5949</v>
      </c>
      <c r="X3493" s="956"/>
      <c r="Y3493" s="955" t="s">
        <v>5889</v>
      </c>
      <c r="Z3493" s="955">
        <v>100</v>
      </c>
      <c r="AA3493" s="955" t="s">
        <v>12111</v>
      </c>
      <c r="AB3493" s="956"/>
      <c r="AC3493" s="956"/>
      <c r="AD3493" s="956" t="s">
        <v>18</v>
      </c>
      <c r="AE3493" s="956"/>
      <c r="AF3493" s="956"/>
      <c r="AG3493" s="956"/>
      <c r="AJ3493" s="1">
        <f t="shared" si="252"/>
        <v>0</v>
      </c>
    </row>
    <row r="3494" spans="1:36" ht="31.5">
      <c r="A3494" s="94" t="s">
        <v>12777</v>
      </c>
      <c r="B3494" s="955" t="s">
        <v>19</v>
      </c>
      <c r="C3494" s="955" t="s">
        <v>19</v>
      </c>
      <c r="D3494" s="974">
        <v>42684</v>
      </c>
      <c r="E3494" s="975">
        <v>42684.354166666664</v>
      </c>
      <c r="F3494" s="974">
        <v>42684</v>
      </c>
      <c r="G3494" s="975">
        <v>42684.666666666664</v>
      </c>
      <c r="H3494" s="976">
        <v>0.3125</v>
      </c>
      <c r="I3494" s="955">
        <v>1</v>
      </c>
      <c r="J3494" s="956"/>
      <c r="K3494" s="956"/>
      <c r="L3494" s="956" t="s">
        <v>12</v>
      </c>
      <c r="M3494" s="955" t="s">
        <v>439</v>
      </c>
      <c r="N3494" s="955">
        <v>0.4</v>
      </c>
      <c r="O3494" s="955" t="s">
        <v>2</v>
      </c>
      <c r="P3494" s="955" t="s">
        <v>13388</v>
      </c>
      <c r="Q3494" s="956" t="s">
        <v>13420</v>
      </c>
      <c r="R3494" s="977">
        <v>0.182</v>
      </c>
      <c r="S3494" s="977"/>
      <c r="T3494" s="977">
        <v>0.182</v>
      </c>
      <c r="U3494" s="955" t="s">
        <v>46</v>
      </c>
      <c r="V3494" s="955"/>
      <c r="W3494" s="955" t="s">
        <v>6023</v>
      </c>
      <c r="X3494" s="956"/>
      <c r="Y3494" s="955" t="s">
        <v>5889</v>
      </c>
      <c r="Z3494" s="955">
        <v>100</v>
      </c>
      <c r="AA3494" s="955" t="s">
        <v>12111</v>
      </c>
      <c r="AB3494" s="956"/>
      <c r="AC3494" s="956"/>
      <c r="AD3494" s="956" t="s">
        <v>18</v>
      </c>
      <c r="AE3494" s="956"/>
      <c r="AF3494" s="956"/>
      <c r="AG3494" s="956"/>
      <c r="AJ3494" s="1">
        <f t="shared" si="252"/>
        <v>0</v>
      </c>
    </row>
    <row r="3495" spans="1:36" ht="31.5">
      <c r="A3495" s="94" t="s">
        <v>12777</v>
      </c>
      <c r="B3495" s="955" t="s">
        <v>19</v>
      </c>
      <c r="C3495" s="955" t="s">
        <v>19</v>
      </c>
      <c r="D3495" s="974">
        <v>42684</v>
      </c>
      <c r="E3495" s="975">
        <v>42684.875</v>
      </c>
      <c r="F3495" s="974">
        <v>42685</v>
      </c>
      <c r="G3495" s="975">
        <v>42685.041666666664</v>
      </c>
      <c r="H3495" s="976">
        <v>0.16666666666424135</v>
      </c>
      <c r="I3495" s="955">
        <v>1</v>
      </c>
      <c r="J3495" s="956"/>
      <c r="K3495" s="956"/>
      <c r="L3495" s="956" t="s">
        <v>12</v>
      </c>
      <c r="M3495" s="955" t="s">
        <v>439</v>
      </c>
      <c r="N3495" s="955">
        <v>0.4</v>
      </c>
      <c r="O3495" s="955" t="s">
        <v>2</v>
      </c>
      <c r="P3495" s="955" t="s">
        <v>13421</v>
      </c>
      <c r="Q3495" s="956" t="s">
        <v>13422</v>
      </c>
      <c r="R3495" s="977">
        <v>0.26200000000000001</v>
      </c>
      <c r="S3495" s="977"/>
      <c r="T3495" s="977">
        <v>0.26200000000000001</v>
      </c>
      <c r="U3495" s="955" t="s">
        <v>46</v>
      </c>
      <c r="V3495" s="955"/>
      <c r="W3495" s="955" t="s">
        <v>5887</v>
      </c>
      <c r="X3495" s="956"/>
      <c r="Y3495" s="955" t="s">
        <v>5903</v>
      </c>
      <c r="Z3495" s="955">
        <v>100</v>
      </c>
      <c r="AA3495" s="955" t="s">
        <v>6013</v>
      </c>
      <c r="AB3495" s="956"/>
      <c r="AC3495" s="956"/>
      <c r="AD3495" s="956" t="s">
        <v>18</v>
      </c>
      <c r="AE3495" s="956"/>
      <c r="AF3495" s="956"/>
      <c r="AG3495" s="956"/>
      <c r="AJ3495" s="1">
        <f t="shared" si="252"/>
        <v>0</v>
      </c>
    </row>
    <row r="3496" spans="1:36" ht="31.5">
      <c r="A3496" s="94" t="s">
        <v>12777</v>
      </c>
      <c r="B3496" s="955" t="s">
        <v>19</v>
      </c>
      <c r="C3496" s="955" t="s">
        <v>19</v>
      </c>
      <c r="D3496" s="974">
        <v>42684</v>
      </c>
      <c r="E3496" s="975">
        <v>42684.375</v>
      </c>
      <c r="F3496" s="974">
        <v>42684</v>
      </c>
      <c r="G3496" s="975">
        <v>42684.5</v>
      </c>
      <c r="H3496" s="976">
        <v>0.125</v>
      </c>
      <c r="I3496" s="955">
        <v>2</v>
      </c>
      <c r="J3496" s="956"/>
      <c r="K3496" s="956"/>
      <c r="L3496" s="955" t="s">
        <v>4</v>
      </c>
      <c r="M3496" s="955" t="s">
        <v>12671</v>
      </c>
      <c r="N3496" s="955" t="s">
        <v>3</v>
      </c>
      <c r="O3496" s="955" t="s">
        <v>26</v>
      </c>
      <c r="P3496" s="955" t="s">
        <v>13423</v>
      </c>
      <c r="Q3496" s="956" t="s">
        <v>13424</v>
      </c>
      <c r="R3496" s="977">
        <v>0.16</v>
      </c>
      <c r="S3496" s="977"/>
      <c r="T3496" s="977">
        <v>0.16</v>
      </c>
      <c r="U3496" s="955" t="s">
        <v>46</v>
      </c>
      <c r="V3496" s="955">
        <v>1985</v>
      </c>
      <c r="W3496" s="955" t="s">
        <v>12130</v>
      </c>
      <c r="X3496" s="956"/>
      <c r="Y3496" s="955" t="s">
        <v>5931</v>
      </c>
      <c r="Z3496" s="955">
        <v>100</v>
      </c>
      <c r="AA3496" s="955">
        <v>2017</v>
      </c>
      <c r="AB3496" s="956"/>
      <c r="AC3496" s="956"/>
      <c r="AD3496" s="956" t="s">
        <v>18</v>
      </c>
      <c r="AE3496" s="956"/>
      <c r="AF3496" s="956"/>
      <c r="AG3496" s="956"/>
      <c r="AJ3496" s="1">
        <f t="shared" si="252"/>
        <v>0</v>
      </c>
    </row>
    <row r="3497" spans="1:36" ht="31.5">
      <c r="A3497" s="94" t="s">
        <v>12777</v>
      </c>
      <c r="B3497" s="955" t="s">
        <v>19</v>
      </c>
      <c r="C3497" s="955" t="s">
        <v>19</v>
      </c>
      <c r="D3497" s="974">
        <v>42684</v>
      </c>
      <c r="E3497" s="975">
        <v>42684.416666666664</v>
      </c>
      <c r="F3497" s="974">
        <v>42684</v>
      </c>
      <c r="G3497" s="975">
        <v>42684.5</v>
      </c>
      <c r="H3497" s="976">
        <v>8.3333333335758653E-2</v>
      </c>
      <c r="I3497" s="955">
        <v>5</v>
      </c>
      <c r="J3497" s="956"/>
      <c r="K3497" s="956"/>
      <c r="L3497" s="955" t="s">
        <v>4</v>
      </c>
      <c r="M3497" s="955" t="s">
        <v>12937</v>
      </c>
      <c r="N3497" s="955" t="s">
        <v>3</v>
      </c>
      <c r="O3497" s="955" t="s">
        <v>26</v>
      </c>
      <c r="P3497" s="955" t="s">
        <v>13425</v>
      </c>
      <c r="Q3497" s="956" t="s">
        <v>13426</v>
      </c>
      <c r="R3497" s="977">
        <v>0.57699999999999996</v>
      </c>
      <c r="S3497" s="977"/>
      <c r="T3497" s="977">
        <v>0.57699999999999996</v>
      </c>
      <c r="U3497" s="955" t="s">
        <v>46</v>
      </c>
      <c r="V3497" s="955">
        <v>1992</v>
      </c>
      <c r="W3497" s="955" t="s">
        <v>5949</v>
      </c>
      <c r="X3497" s="956"/>
      <c r="Y3497" s="955" t="s">
        <v>5903</v>
      </c>
      <c r="Z3497" s="955">
        <v>100</v>
      </c>
      <c r="AA3497" s="973" t="s">
        <v>6013</v>
      </c>
      <c r="AB3497" s="956"/>
      <c r="AC3497" s="956"/>
      <c r="AD3497" s="956" t="s">
        <v>18</v>
      </c>
      <c r="AE3497" s="956"/>
      <c r="AF3497" s="956"/>
      <c r="AG3497" s="956"/>
      <c r="AJ3497" s="1">
        <f t="shared" si="252"/>
        <v>0</v>
      </c>
    </row>
    <row r="3498" spans="1:36" ht="31.5">
      <c r="A3498" s="94" t="s">
        <v>12777</v>
      </c>
      <c r="B3498" s="955" t="s">
        <v>19</v>
      </c>
      <c r="C3498" s="955" t="s">
        <v>19</v>
      </c>
      <c r="D3498" s="974">
        <v>42684</v>
      </c>
      <c r="E3498" s="975">
        <v>42684.416666666664</v>
      </c>
      <c r="F3498" s="974">
        <v>42684</v>
      </c>
      <c r="G3498" s="975">
        <v>42684.5</v>
      </c>
      <c r="H3498" s="976">
        <v>8.3333333335758653E-2</v>
      </c>
      <c r="I3498" s="955">
        <v>1</v>
      </c>
      <c r="J3498" s="956"/>
      <c r="K3498" s="956"/>
      <c r="L3498" s="956" t="s">
        <v>12</v>
      </c>
      <c r="M3498" s="955" t="s">
        <v>439</v>
      </c>
      <c r="N3498" s="955">
        <v>0.4</v>
      </c>
      <c r="O3498" s="955" t="s">
        <v>2</v>
      </c>
      <c r="P3498" s="955" t="s">
        <v>13427</v>
      </c>
      <c r="Q3498" s="956" t="s">
        <v>13428</v>
      </c>
      <c r="R3498" s="977"/>
      <c r="S3498" s="977"/>
      <c r="T3498" s="977"/>
      <c r="U3498" s="955" t="s">
        <v>46</v>
      </c>
      <c r="V3498" s="955"/>
      <c r="W3498" s="955" t="s">
        <v>5887</v>
      </c>
      <c r="X3498" s="956"/>
      <c r="Y3498" s="955" t="s">
        <v>5888</v>
      </c>
      <c r="Z3498" s="955">
        <v>100</v>
      </c>
      <c r="AA3498" s="955">
        <v>2017</v>
      </c>
      <c r="AB3498" s="956"/>
      <c r="AC3498" s="956"/>
      <c r="AD3498" s="956" t="s">
        <v>18</v>
      </c>
      <c r="AE3498" s="956"/>
      <c r="AF3498" s="956"/>
      <c r="AG3498" s="956"/>
      <c r="AJ3498" s="1">
        <f t="shared" si="252"/>
        <v>0</v>
      </c>
    </row>
    <row r="3499" spans="1:36" ht="31.5">
      <c r="A3499" s="94" t="s">
        <v>12777</v>
      </c>
      <c r="B3499" s="955" t="s">
        <v>19</v>
      </c>
      <c r="C3499" s="955" t="s">
        <v>19</v>
      </c>
      <c r="D3499" s="974">
        <v>42684</v>
      </c>
      <c r="E3499" s="975">
        <v>42684.333333333336</v>
      </c>
      <c r="F3499" s="974">
        <v>42684</v>
      </c>
      <c r="G3499" s="975">
        <v>42684.458333333336</v>
      </c>
      <c r="H3499" s="976">
        <v>0.125</v>
      </c>
      <c r="I3499" s="955">
        <v>1</v>
      </c>
      <c r="J3499" s="956"/>
      <c r="K3499" s="956"/>
      <c r="L3499" s="956" t="s">
        <v>12</v>
      </c>
      <c r="M3499" s="955" t="s">
        <v>439</v>
      </c>
      <c r="N3499" s="955">
        <v>0.4</v>
      </c>
      <c r="O3499" s="955" t="s">
        <v>2</v>
      </c>
      <c r="P3499" s="955" t="s">
        <v>13429</v>
      </c>
      <c r="Q3499" s="956" t="s">
        <v>13428</v>
      </c>
      <c r="R3499" s="977">
        <v>0.378</v>
      </c>
      <c r="S3499" s="977"/>
      <c r="T3499" s="977">
        <v>0.378</v>
      </c>
      <c r="U3499" s="955" t="s">
        <v>46</v>
      </c>
      <c r="V3499" s="955"/>
      <c r="W3499" s="955" t="s">
        <v>15077</v>
      </c>
      <c r="X3499" s="956"/>
      <c r="Y3499" s="955" t="s">
        <v>5931</v>
      </c>
      <c r="Z3499" s="955">
        <v>100</v>
      </c>
      <c r="AA3499" s="955">
        <v>2017</v>
      </c>
      <c r="AB3499" s="956"/>
      <c r="AC3499" s="956"/>
      <c r="AD3499" s="956" t="s">
        <v>18</v>
      </c>
      <c r="AE3499" s="956"/>
      <c r="AF3499" s="956"/>
      <c r="AG3499" s="956"/>
      <c r="AJ3499" s="1">
        <f t="shared" si="252"/>
        <v>0</v>
      </c>
    </row>
    <row r="3500" spans="1:36" ht="47.25">
      <c r="A3500" s="94" t="s">
        <v>12777</v>
      </c>
      <c r="B3500" s="955" t="s">
        <v>19</v>
      </c>
      <c r="C3500" s="955" t="s">
        <v>19</v>
      </c>
      <c r="D3500" s="974">
        <v>42685</v>
      </c>
      <c r="E3500" s="975">
        <v>42685.333333333336</v>
      </c>
      <c r="F3500" s="974">
        <v>42692</v>
      </c>
      <c r="G3500" s="975">
        <v>42692.583333333336</v>
      </c>
      <c r="H3500" s="976">
        <v>7.25</v>
      </c>
      <c r="I3500" s="955">
        <v>1</v>
      </c>
      <c r="J3500" s="956"/>
      <c r="K3500" s="956"/>
      <c r="L3500" s="956" t="s">
        <v>12</v>
      </c>
      <c r="M3500" s="955" t="s">
        <v>561</v>
      </c>
      <c r="N3500" s="955">
        <v>0.4</v>
      </c>
      <c r="O3500" s="955" t="s">
        <v>2</v>
      </c>
      <c r="P3500" s="955" t="s">
        <v>13430</v>
      </c>
      <c r="Q3500" s="956" t="s">
        <v>13431</v>
      </c>
      <c r="R3500" s="977">
        <v>0.28399999999999997</v>
      </c>
      <c r="S3500" s="977">
        <v>1.2069999999999999</v>
      </c>
      <c r="T3500" s="977">
        <v>1.4909999999999999</v>
      </c>
      <c r="U3500" s="956"/>
      <c r="V3500" s="955"/>
      <c r="W3500" s="955">
        <v>18.5</v>
      </c>
      <c r="X3500" s="956"/>
      <c r="Y3500" s="955" t="s">
        <v>5931</v>
      </c>
      <c r="Z3500" s="955">
        <v>100</v>
      </c>
      <c r="AA3500" s="955">
        <v>2017</v>
      </c>
      <c r="AB3500" s="956"/>
      <c r="AC3500" s="956"/>
      <c r="AD3500" s="956" t="s">
        <v>18</v>
      </c>
      <c r="AE3500" s="956"/>
      <c r="AF3500" s="956"/>
      <c r="AG3500" s="956" t="s">
        <v>4726</v>
      </c>
      <c r="AJ3500" s="1">
        <f t="shared" si="252"/>
        <v>0</v>
      </c>
    </row>
    <row r="3501" spans="1:36" ht="31.5">
      <c r="A3501" s="94" t="s">
        <v>12777</v>
      </c>
      <c r="B3501" s="955" t="s">
        <v>19</v>
      </c>
      <c r="C3501" s="955" t="s">
        <v>19</v>
      </c>
      <c r="D3501" s="974">
        <v>42686</v>
      </c>
      <c r="E3501" s="975">
        <v>42686.458333333336</v>
      </c>
      <c r="F3501" s="974">
        <v>42687</v>
      </c>
      <c r="G3501" s="975">
        <v>42687.666666666664</v>
      </c>
      <c r="H3501" s="976">
        <v>1.2083333333284827</v>
      </c>
      <c r="I3501" s="955">
        <v>1</v>
      </c>
      <c r="J3501" s="956"/>
      <c r="K3501" s="956"/>
      <c r="L3501" s="956" t="s">
        <v>12</v>
      </c>
      <c r="M3501" s="955" t="s">
        <v>561</v>
      </c>
      <c r="N3501" s="955">
        <v>0.4</v>
      </c>
      <c r="O3501" s="955" t="s">
        <v>2</v>
      </c>
      <c r="P3501" s="955" t="s">
        <v>13432</v>
      </c>
      <c r="Q3501" s="956" t="s">
        <v>13433</v>
      </c>
      <c r="R3501" s="977">
        <v>1.5599999999999998</v>
      </c>
      <c r="S3501" s="977"/>
      <c r="T3501" s="977">
        <v>1.5599999999999998</v>
      </c>
      <c r="U3501" s="956"/>
      <c r="V3501" s="955"/>
      <c r="W3501" s="955" t="s">
        <v>6016</v>
      </c>
      <c r="X3501" s="956"/>
      <c r="Y3501" s="955" t="s">
        <v>5931</v>
      </c>
      <c r="Z3501" s="955">
        <v>100</v>
      </c>
      <c r="AA3501" s="955">
        <v>2017</v>
      </c>
      <c r="AB3501" s="956"/>
      <c r="AC3501" s="956"/>
      <c r="AD3501" s="956" t="s">
        <v>18</v>
      </c>
      <c r="AE3501" s="956"/>
      <c r="AF3501" s="956"/>
      <c r="AG3501" s="956" t="s">
        <v>4726</v>
      </c>
      <c r="AJ3501" s="1">
        <f t="shared" si="252"/>
        <v>0</v>
      </c>
    </row>
    <row r="3502" spans="1:36" ht="31.5">
      <c r="A3502" s="94" t="s">
        <v>12777</v>
      </c>
      <c r="B3502" s="955" t="s">
        <v>19</v>
      </c>
      <c r="C3502" s="955" t="s">
        <v>19</v>
      </c>
      <c r="D3502" s="974">
        <v>42686</v>
      </c>
      <c r="E3502" s="975">
        <v>42686.395833333336</v>
      </c>
      <c r="F3502" s="974">
        <v>42686</v>
      </c>
      <c r="G3502" s="975">
        <v>42686.479166666664</v>
      </c>
      <c r="H3502" s="976">
        <v>8.3333333328482695E-2</v>
      </c>
      <c r="I3502" s="955">
        <v>1</v>
      </c>
      <c r="J3502" s="956"/>
      <c r="K3502" s="956"/>
      <c r="L3502" s="956" t="s">
        <v>12</v>
      </c>
      <c r="M3502" s="955" t="s">
        <v>439</v>
      </c>
      <c r="N3502" s="955">
        <v>0.4</v>
      </c>
      <c r="O3502" s="955" t="s">
        <v>2</v>
      </c>
      <c r="P3502" s="955" t="s">
        <v>13434</v>
      </c>
      <c r="Q3502" s="66" t="s">
        <v>13435</v>
      </c>
      <c r="R3502" s="977"/>
      <c r="S3502" s="977"/>
      <c r="T3502" s="977"/>
      <c r="U3502" s="955" t="s">
        <v>46</v>
      </c>
      <c r="V3502" s="955"/>
      <c r="W3502" s="955" t="s">
        <v>5949</v>
      </c>
      <c r="X3502" s="956"/>
      <c r="Y3502" s="955" t="s">
        <v>5889</v>
      </c>
      <c r="Z3502" s="955">
        <v>100</v>
      </c>
      <c r="AA3502" s="955" t="s">
        <v>12111</v>
      </c>
      <c r="AB3502" s="956"/>
      <c r="AC3502" s="956"/>
      <c r="AD3502" s="956" t="s">
        <v>18</v>
      </c>
      <c r="AE3502" s="956"/>
      <c r="AF3502" s="956"/>
      <c r="AG3502" s="956"/>
      <c r="AJ3502" s="1">
        <f t="shared" si="252"/>
        <v>0</v>
      </c>
    </row>
    <row r="3503" spans="1:36" ht="47.25">
      <c r="A3503" s="94" t="s">
        <v>12777</v>
      </c>
      <c r="B3503" s="955" t="s">
        <v>19</v>
      </c>
      <c r="C3503" s="955" t="s">
        <v>19</v>
      </c>
      <c r="D3503" s="974">
        <v>42686</v>
      </c>
      <c r="E3503" s="975">
        <v>42686.541666666664</v>
      </c>
      <c r="F3503" s="974">
        <v>42686</v>
      </c>
      <c r="G3503" s="975">
        <v>42686.625</v>
      </c>
      <c r="H3503" s="976">
        <v>8.3333333335758653E-2</v>
      </c>
      <c r="I3503" s="955">
        <v>1</v>
      </c>
      <c r="J3503" s="956"/>
      <c r="K3503" s="956"/>
      <c r="L3503" s="956" t="s">
        <v>12</v>
      </c>
      <c r="M3503" s="955" t="s">
        <v>439</v>
      </c>
      <c r="N3503" s="955">
        <v>0.4</v>
      </c>
      <c r="O3503" s="955" t="s">
        <v>2</v>
      </c>
      <c r="P3503" s="955" t="s">
        <v>13436</v>
      </c>
      <c r="Q3503" s="956" t="s">
        <v>5609</v>
      </c>
      <c r="R3503" s="977">
        <v>8.5000000000000006E-2</v>
      </c>
      <c r="S3503" s="977"/>
      <c r="T3503" s="977">
        <v>8.5000000000000006E-2</v>
      </c>
      <c r="U3503" s="955" t="s">
        <v>46</v>
      </c>
      <c r="V3503" s="955"/>
      <c r="W3503" s="955" t="s">
        <v>5949</v>
      </c>
      <c r="X3503" s="956"/>
      <c r="Y3503" s="955" t="s">
        <v>5898</v>
      </c>
      <c r="Z3503" s="955">
        <v>100</v>
      </c>
      <c r="AA3503" s="955">
        <v>2017</v>
      </c>
      <c r="AB3503" s="956"/>
      <c r="AC3503" s="956"/>
      <c r="AD3503" s="956" t="s">
        <v>18</v>
      </c>
      <c r="AE3503" s="956"/>
      <c r="AF3503" s="956"/>
      <c r="AG3503" s="956"/>
      <c r="AJ3503" s="1">
        <f t="shared" si="252"/>
        <v>0</v>
      </c>
    </row>
    <row r="3504" spans="1:36" ht="31.5">
      <c r="A3504" s="94" t="s">
        <v>12777</v>
      </c>
      <c r="B3504" s="955" t="s">
        <v>19</v>
      </c>
      <c r="C3504" s="955" t="s">
        <v>19</v>
      </c>
      <c r="D3504" s="974">
        <v>42686</v>
      </c>
      <c r="E3504" s="975">
        <v>42686.875</v>
      </c>
      <c r="F3504" s="974">
        <v>42687</v>
      </c>
      <c r="G3504" s="975">
        <v>42687.416666666664</v>
      </c>
      <c r="H3504" s="976">
        <v>0.54166666666424135</v>
      </c>
      <c r="I3504" s="955">
        <v>1</v>
      </c>
      <c r="J3504" s="956"/>
      <c r="K3504" s="956"/>
      <c r="L3504" s="956" t="s">
        <v>12</v>
      </c>
      <c r="M3504" s="955" t="s">
        <v>439</v>
      </c>
      <c r="N3504" s="955">
        <v>0.4</v>
      </c>
      <c r="O3504" s="955" t="s">
        <v>2</v>
      </c>
      <c r="P3504" s="955" t="s">
        <v>13437</v>
      </c>
      <c r="Q3504" s="956" t="s">
        <v>13438</v>
      </c>
      <c r="R3504" s="977">
        <v>1.657</v>
      </c>
      <c r="S3504" s="977"/>
      <c r="T3504" s="977">
        <v>1.657</v>
      </c>
      <c r="U3504" s="955" t="s">
        <v>46</v>
      </c>
      <c r="V3504" s="955"/>
      <c r="W3504" s="955" t="s">
        <v>12106</v>
      </c>
      <c r="X3504" s="956"/>
      <c r="Y3504" s="955" t="s">
        <v>5903</v>
      </c>
      <c r="Z3504" s="955">
        <v>100</v>
      </c>
      <c r="AA3504" s="973" t="s">
        <v>6013</v>
      </c>
      <c r="AB3504" s="956"/>
      <c r="AC3504" s="956"/>
      <c r="AD3504" s="956" t="s">
        <v>18</v>
      </c>
      <c r="AE3504" s="956"/>
      <c r="AF3504" s="956"/>
      <c r="AG3504" s="956" t="s">
        <v>4726</v>
      </c>
      <c r="AJ3504" s="1">
        <f t="shared" si="252"/>
        <v>0</v>
      </c>
    </row>
    <row r="3505" spans="1:36" ht="78.75">
      <c r="A3505" s="94" t="s">
        <v>12777</v>
      </c>
      <c r="B3505" s="955" t="s">
        <v>19</v>
      </c>
      <c r="C3505" s="955" t="s">
        <v>19</v>
      </c>
      <c r="D3505" s="974">
        <v>42686</v>
      </c>
      <c r="E3505" s="975">
        <v>42686.677083333336</v>
      </c>
      <c r="F3505" s="974">
        <v>42686</v>
      </c>
      <c r="G3505" s="975">
        <v>42686.677083333336</v>
      </c>
      <c r="H3505" s="976">
        <v>0</v>
      </c>
      <c r="I3505" s="955">
        <v>58</v>
      </c>
      <c r="J3505" s="956"/>
      <c r="K3505" s="956"/>
      <c r="L3505" s="955" t="s">
        <v>10</v>
      </c>
      <c r="M3505" s="955" t="s">
        <v>12298</v>
      </c>
      <c r="N3505" s="955">
        <v>35</v>
      </c>
      <c r="O3505" s="955" t="s">
        <v>14</v>
      </c>
      <c r="P3505" s="955" t="s">
        <v>6571</v>
      </c>
      <c r="Q3505" s="980" t="s">
        <v>13439</v>
      </c>
      <c r="R3505" s="981"/>
      <c r="S3505" s="977">
        <v>34.795999999999999</v>
      </c>
      <c r="T3505" s="977">
        <v>34.795999999999999</v>
      </c>
      <c r="U3505" s="956"/>
      <c r="V3505" s="955"/>
      <c r="W3505" s="955"/>
      <c r="X3505" s="956"/>
      <c r="Y3505" s="955"/>
      <c r="Z3505" s="955"/>
      <c r="AA3505" s="955"/>
      <c r="AB3505" s="956"/>
      <c r="AC3505" s="956"/>
      <c r="AD3505" s="956" t="s">
        <v>31</v>
      </c>
      <c r="AE3505" s="956"/>
      <c r="AF3505" s="956"/>
      <c r="AG3505" s="956"/>
      <c r="AJ3505" s="1">
        <f t="shared" si="252"/>
        <v>0</v>
      </c>
    </row>
    <row r="3506" spans="1:36" ht="31.5">
      <c r="A3506" s="94" t="s">
        <v>12777</v>
      </c>
      <c r="B3506" s="955" t="s">
        <v>19</v>
      </c>
      <c r="C3506" s="955" t="s">
        <v>19</v>
      </c>
      <c r="D3506" s="974">
        <v>42687</v>
      </c>
      <c r="E3506" s="975">
        <v>42687.083333333336</v>
      </c>
      <c r="F3506" s="974">
        <v>42687</v>
      </c>
      <c r="G3506" s="975">
        <v>42687.458333333336</v>
      </c>
      <c r="H3506" s="976">
        <v>0.375</v>
      </c>
      <c r="I3506" s="955">
        <v>1</v>
      </c>
      <c r="J3506" s="956"/>
      <c r="K3506" s="956"/>
      <c r="L3506" s="956" t="s">
        <v>12</v>
      </c>
      <c r="M3506" s="955" t="s">
        <v>439</v>
      </c>
      <c r="N3506" s="955">
        <v>0.4</v>
      </c>
      <c r="O3506" s="955" t="s">
        <v>2</v>
      </c>
      <c r="P3506" s="955" t="s">
        <v>13440</v>
      </c>
      <c r="Q3506" s="956" t="s">
        <v>13438</v>
      </c>
      <c r="R3506" s="977">
        <v>0.78100000000000003</v>
      </c>
      <c r="S3506" s="977"/>
      <c r="T3506" s="977">
        <v>0.78100000000000003</v>
      </c>
      <c r="U3506" s="955" t="s">
        <v>46</v>
      </c>
      <c r="V3506" s="955"/>
      <c r="W3506" s="955" t="s">
        <v>12151</v>
      </c>
      <c r="X3506" s="956"/>
      <c r="Y3506" s="955" t="s">
        <v>5931</v>
      </c>
      <c r="Z3506" s="955">
        <v>100</v>
      </c>
      <c r="AA3506" s="955">
        <v>2017</v>
      </c>
      <c r="AB3506" s="956"/>
      <c r="AC3506" s="982"/>
      <c r="AD3506" s="956" t="s">
        <v>18</v>
      </c>
      <c r="AE3506" s="956"/>
      <c r="AF3506" s="956"/>
      <c r="AG3506" s="956"/>
      <c r="AJ3506" s="1">
        <f t="shared" si="252"/>
        <v>0</v>
      </c>
    </row>
    <row r="3507" spans="1:36" ht="18.75">
      <c r="A3507" s="94" t="s">
        <v>12777</v>
      </c>
      <c r="B3507" s="955" t="s">
        <v>19</v>
      </c>
      <c r="C3507" s="955" t="s">
        <v>19</v>
      </c>
      <c r="D3507" s="974">
        <v>42687</v>
      </c>
      <c r="E3507" s="975">
        <v>42687.166666666664</v>
      </c>
      <c r="F3507" s="974">
        <v>42687</v>
      </c>
      <c r="G3507" s="975">
        <v>42687.458333333336</v>
      </c>
      <c r="H3507" s="976">
        <v>0.29166666667151731</v>
      </c>
      <c r="I3507" s="955">
        <v>1</v>
      </c>
      <c r="J3507" s="956"/>
      <c r="K3507" s="956"/>
      <c r="L3507" s="956" t="s">
        <v>12</v>
      </c>
      <c r="M3507" s="955" t="s">
        <v>439</v>
      </c>
      <c r="N3507" s="955">
        <v>0.4</v>
      </c>
      <c r="O3507" s="955" t="s">
        <v>2</v>
      </c>
      <c r="P3507" s="955" t="s">
        <v>13441</v>
      </c>
      <c r="Q3507" s="956" t="s">
        <v>13438</v>
      </c>
      <c r="R3507" s="977">
        <v>0.08</v>
      </c>
      <c r="S3507" s="977"/>
      <c r="T3507" s="977">
        <v>0.08</v>
      </c>
      <c r="U3507" s="955" t="s">
        <v>46</v>
      </c>
      <c r="V3507" s="955"/>
      <c r="W3507" s="955" t="s">
        <v>5887</v>
      </c>
      <c r="X3507" s="956"/>
      <c r="Y3507" s="955" t="s">
        <v>5931</v>
      </c>
      <c r="Z3507" s="955">
        <v>100</v>
      </c>
      <c r="AA3507" s="955">
        <v>2017</v>
      </c>
      <c r="AB3507" s="956"/>
      <c r="AC3507" s="982"/>
      <c r="AD3507" s="956" t="s">
        <v>18</v>
      </c>
      <c r="AE3507" s="956"/>
      <c r="AF3507" s="956"/>
      <c r="AG3507" s="956"/>
      <c r="AJ3507" s="1">
        <f t="shared" si="252"/>
        <v>0</v>
      </c>
    </row>
    <row r="3508" spans="1:36" ht="31.5">
      <c r="A3508" s="94" t="s">
        <v>12777</v>
      </c>
      <c r="B3508" s="955" t="s">
        <v>19</v>
      </c>
      <c r="C3508" s="955" t="s">
        <v>19</v>
      </c>
      <c r="D3508" s="974">
        <v>42687</v>
      </c>
      <c r="E3508" s="975">
        <v>42687.166666666664</v>
      </c>
      <c r="F3508" s="974">
        <v>42687</v>
      </c>
      <c r="G3508" s="975">
        <v>42687.458333333336</v>
      </c>
      <c r="H3508" s="976">
        <v>0.29166666667151731</v>
      </c>
      <c r="I3508" s="955">
        <v>1</v>
      </c>
      <c r="J3508" s="956"/>
      <c r="K3508" s="956"/>
      <c r="L3508" s="956" t="s">
        <v>12</v>
      </c>
      <c r="M3508" s="955" t="s">
        <v>439</v>
      </c>
      <c r="N3508" s="955">
        <v>0.4</v>
      </c>
      <c r="O3508" s="955" t="s">
        <v>2</v>
      </c>
      <c r="P3508" s="955" t="s">
        <v>13442</v>
      </c>
      <c r="Q3508" s="956" t="s">
        <v>13438</v>
      </c>
      <c r="R3508" s="977">
        <v>0.56499999999999995</v>
      </c>
      <c r="S3508" s="977"/>
      <c r="T3508" s="977">
        <v>0.56499999999999995</v>
      </c>
      <c r="U3508" s="955" t="s">
        <v>46</v>
      </c>
      <c r="V3508" s="955"/>
      <c r="W3508" s="955" t="s">
        <v>12151</v>
      </c>
      <c r="X3508" s="956"/>
      <c r="Y3508" s="955" t="s">
        <v>5931</v>
      </c>
      <c r="Z3508" s="955">
        <v>100</v>
      </c>
      <c r="AA3508" s="955">
        <v>2017</v>
      </c>
      <c r="AB3508" s="956"/>
      <c r="AC3508" s="982"/>
      <c r="AD3508" s="956" t="s">
        <v>18</v>
      </c>
      <c r="AE3508" s="956"/>
      <c r="AF3508" s="956"/>
      <c r="AG3508" s="956"/>
      <c r="AJ3508" s="1">
        <f t="shared" si="252"/>
        <v>0</v>
      </c>
    </row>
    <row r="3509" spans="1:36" ht="47.25">
      <c r="A3509" s="94" t="s">
        <v>12777</v>
      </c>
      <c r="B3509" s="955" t="s">
        <v>19</v>
      </c>
      <c r="C3509" s="955" t="s">
        <v>19</v>
      </c>
      <c r="D3509" s="974">
        <v>42687</v>
      </c>
      <c r="E3509" s="975">
        <v>42687.333333333336</v>
      </c>
      <c r="F3509" s="974">
        <v>42687</v>
      </c>
      <c r="G3509" s="975">
        <v>42687.4375</v>
      </c>
      <c r="H3509" s="976">
        <v>0.10416666666424135</v>
      </c>
      <c r="I3509" s="955">
        <v>1</v>
      </c>
      <c r="J3509" s="956"/>
      <c r="K3509" s="956"/>
      <c r="L3509" s="956" t="s">
        <v>12</v>
      </c>
      <c r="M3509" s="955" t="s">
        <v>439</v>
      </c>
      <c r="N3509" s="955">
        <v>0.4</v>
      </c>
      <c r="O3509" s="955" t="s">
        <v>2</v>
      </c>
      <c r="P3509" s="955" t="s">
        <v>13443</v>
      </c>
      <c r="Q3509" s="956" t="s">
        <v>13444</v>
      </c>
      <c r="R3509" s="977">
        <v>6.7000000000000004E-2</v>
      </c>
      <c r="S3509" s="977"/>
      <c r="T3509" s="977">
        <v>6.7000000000000004E-2</v>
      </c>
      <c r="U3509" s="955" t="s">
        <v>46</v>
      </c>
      <c r="V3509" s="955"/>
      <c r="W3509" s="955" t="s">
        <v>14195</v>
      </c>
      <c r="X3509" s="956"/>
      <c r="Y3509" s="955" t="s">
        <v>5889</v>
      </c>
      <c r="Z3509" s="955">
        <v>100</v>
      </c>
      <c r="AA3509" s="955" t="s">
        <v>12111</v>
      </c>
      <c r="AB3509" s="956"/>
      <c r="AC3509" s="956"/>
      <c r="AD3509" s="956" t="s">
        <v>18</v>
      </c>
      <c r="AE3509" s="956"/>
      <c r="AF3509" s="956"/>
      <c r="AG3509" s="956"/>
      <c r="AJ3509" s="1">
        <f t="shared" si="252"/>
        <v>0</v>
      </c>
    </row>
    <row r="3510" spans="1:36" ht="110.25">
      <c r="A3510" s="94" t="s">
        <v>12777</v>
      </c>
      <c r="B3510" s="955" t="s">
        <v>19</v>
      </c>
      <c r="C3510" s="955" t="s">
        <v>19</v>
      </c>
      <c r="D3510" s="974">
        <v>42687</v>
      </c>
      <c r="E3510" s="975">
        <v>42687.625</v>
      </c>
      <c r="F3510" s="974">
        <v>42687</v>
      </c>
      <c r="G3510" s="975">
        <v>42687.663888888892</v>
      </c>
      <c r="H3510" s="976">
        <v>3.888888889196096E-2</v>
      </c>
      <c r="I3510" s="955">
        <v>39</v>
      </c>
      <c r="J3510" s="955"/>
      <c r="K3510" s="955"/>
      <c r="L3510" s="955" t="s">
        <v>4</v>
      </c>
      <c r="M3510" s="955" t="s">
        <v>12882</v>
      </c>
      <c r="N3510" s="955">
        <v>35</v>
      </c>
      <c r="O3510" s="955" t="s">
        <v>14</v>
      </c>
      <c r="P3510" s="955" t="s">
        <v>12883</v>
      </c>
      <c r="Q3510" s="980" t="s">
        <v>13445</v>
      </c>
      <c r="R3510" s="977">
        <v>43.9</v>
      </c>
      <c r="S3510" s="977">
        <v>14.282999999999999</v>
      </c>
      <c r="T3510" s="977">
        <v>58.183</v>
      </c>
      <c r="U3510" s="955" t="s">
        <v>7</v>
      </c>
      <c r="V3510" s="955"/>
      <c r="W3510" s="955" t="s">
        <v>15078</v>
      </c>
      <c r="X3510" s="956"/>
      <c r="Y3510" s="955" t="s">
        <v>5931</v>
      </c>
      <c r="Z3510" s="955">
        <v>100</v>
      </c>
      <c r="AA3510" s="955" t="s">
        <v>12111</v>
      </c>
      <c r="AB3510" s="956"/>
      <c r="AC3510" s="956"/>
      <c r="AD3510" s="956" t="s">
        <v>0</v>
      </c>
      <c r="AE3510" s="956"/>
      <c r="AF3510" s="956"/>
      <c r="AG3510" s="956"/>
      <c r="AJ3510" s="1">
        <f t="shared" si="252"/>
        <v>0</v>
      </c>
    </row>
    <row r="3511" spans="1:36" ht="47.25">
      <c r="A3511" s="94" t="s">
        <v>12777</v>
      </c>
      <c r="B3511" s="955" t="s">
        <v>19</v>
      </c>
      <c r="C3511" s="955" t="s">
        <v>19</v>
      </c>
      <c r="D3511" s="974">
        <v>42688</v>
      </c>
      <c r="E3511" s="975">
        <v>42688.590277777781</v>
      </c>
      <c r="F3511" s="974">
        <v>42691</v>
      </c>
      <c r="G3511" s="975">
        <v>42691.666666666664</v>
      </c>
      <c r="H3511" s="976">
        <v>3.0763888888832298</v>
      </c>
      <c r="I3511" s="955">
        <v>1</v>
      </c>
      <c r="J3511" s="956"/>
      <c r="K3511" s="956"/>
      <c r="L3511" s="956" t="s">
        <v>12</v>
      </c>
      <c r="M3511" s="955" t="s">
        <v>561</v>
      </c>
      <c r="N3511" s="955">
        <v>0.4</v>
      </c>
      <c r="O3511" s="955" t="s">
        <v>2</v>
      </c>
      <c r="P3511" s="955" t="s">
        <v>13446</v>
      </c>
      <c r="Q3511" s="956" t="s">
        <v>13447</v>
      </c>
      <c r="R3511" s="977">
        <v>0.28100000000000003</v>
      </c>
      <c r="S3511" s="977">
        <v>0.504</v>
      </c>
      <c r="T3511" s="977">
        <v>0.78500000000000003</v>
      </c>
      <c r="U3511" s="956"/>
      <c r="V3511" s="955"/>
      <c r="W3511" s="955" t="s">
        <v>5901</v>
      </c>
      <c r="X3511" s="956"/>
      <c r="Y3511" s="955" t="s">
        <v>5931</v>
      </c>
      <c r="Z3511" s="955">
        <v>100</v>
      </c>
      <c r="AA3511" s="955">
        <v>2017</v>
      </c>
      <c r="AB3511" s="956"/>
      <c r="AC3511" s="982"/>
      <c r="AD3511" s="956" t="s">
        <v>18</v>
      </c>
      <c r="AE3511" s="956"/>
      <c r="AF3511" s="956"/>
      <c r="AG3511" s="956" t="s">
        <v>4726</v>
      </c>
      <c r="AJ3511" s="1">
        <f t="shared" si="252"/>
        <v>0</v>
      </c>
    </row>
    <row r="3512" spans="1:36" ht="78.75">
      <c r="A3512" s="94" t="s">
        <v>13179</v>
      </c>
      <c r="B3512" s="960" t="s">
        <v>258</v>
      </c>
      <c r="C3512" s="960" t="s">
        <v>258</v>
      </c>
      <c r="D3512" s="964">
        <v>42733</v>
      </c>
      <c r="E3512" s="1007">
        <v>0.4826388888888889</v>
      </c>
      <c r="F3512" s="964">
        <v>42733</v>
      </c>
      <c r="G3512" s="1007">
        <v>0.50694444444444442</v>
      </c>
      <c r="H3512" s="1195">
        <f>G3512-E3512</f>
        <v>2.4305555555555525E-2</v>
      </c>
      <c r="I3512" s="955">
        <v>3</v>
      </c>
      <c r="J3512" s="955" t="s">
        <v>13943</v>
      </c>
      <c r="K3512" s="956"/>
      <c r="L3512" s="956" t="s">
        <v>4</v>
      </c>
      <c r="M3512" s="955" t="s">
        <v>13944</v>
      </c>
      <c r="N3512" s="955">
        <v>0.4</v>
      </c>
      <c r="O3512" s="955" t="s">
        <v>57</v>
      </c>
      <c r="P3512" s="955" t="s">
        <v>13839</v>
      </c>
      <c r="Q3512" s="980" t="s">
        <v>15033</v>
      </c>
      <c r="R3512" s="955">
        <v>2.8</v>
      </c>
      <c r="S3512" s="955"/>
      <c r="T3512" s="988">
        <f>R3512+S3512</f>
        <v>2.8</v>
      </c>
      <c r="U3512" s="955" t="s">
        <v>62</v>
      </c>
      <c r="V3512" s="955">
        <v>2012</v>
      </c>
      <c r="W3512" s="955" t="s">
        <v>15034</v>
      </c>
      <c r="X3512" s="955" t="s">
        <v>15034</v>
      </c>
      <c r="Y3512" s="955">
        <v>2016</v>
      </c>
      <c r="Z3512" s="955">
        <v>100</v>
      </c>
      <c r="AA3512" s="955">
        <v>2017</v>
      </c>
      <c r="AB3512" s="955">
        <v>0</v>
      </c>
      <c r="AC3512" s="955">
        <v>2016</v>
      </c>
      <c r="AD3512" s="955" t="s">
        <v>23</v>
      </c>
      <c r="AE3512" s="955"/>
      <c r="AF3512" s="955"/>
      <c r="AG3512" s="955"/>
      <c r="AJ3512" s="1">
        <f t="shared" si="252"/>
        <v>0</v>
      </c>
    </row>
    <row r="3513" spans="1:36" ht="31.5">
      <c r="A3513" s="94" t="s">
        <v>12777</v>
      </c>
      <c r="B3513" s="955" t="s">
        <v>19</v>
      </c>
      <c r="C3513" s="955" t="s">
        <v>15129</v>
      </c>
      <c r="D3513" s="974">
        <v>42688</v>
      </c>
      <c r="E3513" s="975">
        <v>42688.576388888891</v>
      </c>
      <c r="F3513" s="974">
        <v>42688</v>
      </c>
      <c r="G3513" s="975">
        <v>42688.602083333331</v>
      </c>
      <c r="H3513" s="976">
        <v>2.569444444088731E-2</v>
      </c>
      <c r="I3513" s="955">
        <v>44</v>
      </c>
      <c r="J3513" s="956"/>
      <c r="K3513" s="956"/>
      <c r="L3513" s="955" t="s">
        <v>17</v>
      </c>
      <c r="M3513" s="955" t="s">
        <v>8231</v>
      </c>
      <c r="N3513" s="955">
        <v>35</v>
      </c>
      <c r="O3513" s="955" t="s">
        <v>8</v>
      </c>
      <c r="P3513" s="955" t="s">
        <v>13450</v>
      </c>
      <c r="Q3513" s="955" t="s">
        <v>13451</v>
      </c>
      <c r="R3513" s="977"/>
      <c r="S3513" s="977">
        <v>12.585000000000001</v>
      </c>
      <c r="T3513" s="977">
        <v>12.585000000000001</v>
      </c>
      <c r="U3513" s="956"/>
      <c r="V3513" s="955"/>
      <c r="W3513" s="955"/>
      <c r="X3513" s="956"/>
      <c r="Y3513" s="955"/>
      <c r="Z3513" s="955"/>
      <c r="AA3513" s="955"/>
      <c r="AB3513" s="956"/>
      <c r="AC3513" s="956"/>
      <c r="AD3513" s="956" t="s">
        <v>38</v>
      </c>
      <c r="AE3513" s="956"/>
      <c r="AF3513" s="956"/>
      <c r="AG3513" s="956"/>
      <c r="AJ3513" s="1">
        <f t="shared" si="252"/>
        <v>0</v>
      </c>
    </row>
    <row r="3514" spans="1:36" ht="63">
      <c r="A3514" s="94" t="s">
        <v>12777</v>
      </c>
      <c r="B3514" s="955" t="s">
        <v>19</v>
      </c>
      <c r="C3514" s="955" t="s">
        <v>19</v>
      </c>
      <c r="D3514" s="974">
        <v>42688</v>
      </c>
      <c r="E3514" s="975">
        <v>42688.576388888891</v>
      </c>
      <c r="F3514" s="974">
        <v>42688</v>
      </c>
      <c r="G3514" s="975">
        <v>42688.722222222219</v>
      </c>
      <c r="H3514" s="976">
        <v>0.14583333332848269</v>
      </c>
      <c r="I3514" s="955">
        <v>18</v>
      </c>
      <c r="J3514" s="956"/>
      <c r="K3514" s="956"/>
      <c r="L3514" s="955" t="s">
        <v>30</v>
      </c>
      <c r="M3514" s="955" t="s">
        <v>7068</v>
      </c>
      <c r="N3514" s="955" t="s">
        <v>3</v>
      </c>
      <c r="O3514" s="955" t="s">
        <v>8</v>
      </c>
      <c r="P3514" s="955" t="s">
        <v>13452</v>
      </c>
      <c r="Q3514" s="955" t="s">
        <v>13453</v>
      </c>
      <c r="R3514" s="977">
        <v>20.437000000000001</v>
      </c>
      <c r="S3514" s="977"/>
      <c r="T3514" s="977">
        <v>20.437000000000001</v>
      </c>
      <c r="U3514" s="956"/>
      <c r="V3514" s="955"/>
      <c r="W3514" s="955"/>
      <c r="X3514" s="956"/>
      <c r="Y3514" s="955"/>
      <c r="Z3514" s="955"/>
      <c r="AA3514" s="955"/>
      <c r="AB3514" s="956"/>
      <c r="AC3514" s="956"/>
      <c r="AD3514" s="956" t="s">
        <v>28</v>
      </c>
      <c r="AE3514" s="956"/>
      <c r="AF3514" s="956"/>
      <c r="AG3514" s="956"/>
      <c r="AJ3514" s="1">
        <f t="shared" si="252"/>
        <v>0</v>
      </c>
    </row>
    <row r="3515" spans="1:36" ht="47.25">
      <c r="A3515" s="94" t="s">
        <v>12777</v>
      </c>
      <c r="B3515" s="955" t="s">
        <v>19</v>
      </c>
      <c r="C3515" s="955" t="s">
        <v>19</v>
      </c>
      <c r="D3515" s="974">
        <v>42689</v>
      </c>
      <c r="E3515" s="975">
        <v>42689.333333333336</v>
      </c>
      <c r="F3515" s="974">
        <v>42689</v>
      </c>
      <c r="G3515" s="975">
        <v>42689.5</v>
      </c>
      <c r="H3515" s="976">
        <v>0.16666666666424135</v>
      </c>
      <c r="I3515" s="955">
        <v>2</v>
      </c>
      <c r="J3515" s="956"/>
      <c r="K3515" s="956"/>
      <c r="L3515" s="956" t="s">
        <v>12</v>
      </c>
      <c r="M3515" s="955" t="s">
        <v>439</v>
      </c>
      <c r="N3515" s="955">
        <v>0.4</v>
      </c>
      <c r="O3515" s="955" t="s">
        <v>2</v>
      </c>
      <c r="P3515" s="955" t="s">
        <v>13454</v>
      </c>
      <c r="Q3515" s="956" t="s">
        <v>13455</v>
      </c>
      <c r="R3515" s="977">
        <v>0.63100000000000001</v>
      </c>
      <c r="S3515" s="977"/>
      <c r="T3515" s="977">
        <v>0.63100000000000001</v>
      </c>
      <c r="U3515" s="955" t="s">
        <v>48</v>
      </c>
      <c r="V3515" s="955"/>
      <c r="W3515" s="955"/>
      <c r="X3515" s="956"/>
      <c r="Y3515" s="955" t="s">
        <v>5889</v>
      </c>
      <c r="Z3515" s="955">
        <v>100</v>
      </c>
      <c r="AA3515" s="955" t="s">
        <v>12111</v>
      </c>
      <c r="AB3515" s="956"/>
      <c r="AC3515" s="956"/>
      <c r="AD3515" s="956" t="s">
        <v>18</v>
      </c>
      <c r="AE3515" s="956"/>
      <c r="AF3515" s="956"/>
      <c r="AG3515" s="956"/>
      <c r="AJ3515" s="1">
        <f t="shared" si="252"/>
        <v>0</v>
      </c>
    </row>
    <row r="3516" spans="1:36" ht="63">
      <c r="A3516" s="94" t="s">
        <v>12777</v>
      </c>
      <c r="B3516" s="955" t="s">
        <v>19</v>
      </c>
      <c r="C3516" s="955" t="s">
        <v>19</v>
      </c>
      <c r="D3516" s="974">
        <v>42690</v>
      </c>
      <c r="E3516" s="975">
        <v>42690.423611111109</v>
      </c>
      <c r="F3516" s="974">
        <v>42690</v>
      </c>
      <c r="G3516" s="975">
        <v>42690.430555555555</v>
      </c>
      <c r="H3516" s="976">
        <v>6.9444444452528842E-3</v>
      </c>
      <c r="I3516" s="955">
        <v>23</v>
      </c>
      <c r="J3516" s="956"/>
      <c r="K3516" s="956"/>
      <c r="L3516" s="955" t="s">
        <v>4</v>
      </c>
      <c r="M3516" s="955" t="s">
        <v>12298</v>
      </c>
      <c r="N3516" s="955" t="s">
        <v>3</v>
      </c>
      <c r="O3516" s="955" t="s">
        <v>8</v>
      </c>
      <c r="P3516" s="955" t="s">
        <v>12977</v>
      </c>
      <c r="Q3516" s="955" t="s">
        <v>13456</v>
      </c>
      <c r="R3516" s="977">
        <v>5.2999999999999999E-2</v>
      </c>
      <c r="S3516" s="977"/>
      <c r="T3516" s="977">
        <v>5.2999999999999999E-2</v>
      </c>
      <c r="U3516" s="955" t="s">
        <v>29</v>
      </c>
      <c r="V3516" s="955">
        <v>1955</v>
      </c>
      <c r="W3516" s="955" t="s">
        <v>2861</v>
      </c>
      <c r="X3516" s="956"/>
      <c r="Y3516" s="955" t="s">
        <v>5903</v>
      </c>
      <c r="Z3516" s="955">
        <v>100</v>
      </c>
      <c r="AA3516" s="955">
        <v>2017</v>
      </c>
      <c r="AB3516" s="956"/>
      <c r="AC3516" s="956"/>
      <c r="AD3516" s="956" t="s">
        <v>18</v>
      </c>
      <c r="AE3516" s="956"/>
      <c r="AF3516" s="956"/>
      <c r="AG3516" s="956"/>
      <c r="AJ3516" s="1">
        <f t="shared" ref="AJ3516:AJ3579" si="253">T3516-S3516-R3516</f>
        <v>0</v>
      </c>
    </row>
    <row r="3517" spans="1:36" ht="31.5">
      <c r="A3517" s="94" t="s">
        <v>12777</v>
      </c>
      <c r="B3517" s="955" t="s">
        <v>19</v>
      </c>
      <c r="C3517" s="955" t="s">
        <v>19</v>
      </c>
      <c r="D3517" s="974">
        <v>42691</v>
      </c>
      <c r="E3517" s="975">
        <v>42691.416666666664</v>
      </c>
      <c r="F3517" s="974">
        <v>42691</v>
      </c>
      <c r="G3517" s="975">
        <v>42691.625</v>
      </c>
      <c r="H3517" s="976">
        <v>0.20833333333575865</v>
      </c>
      <c r="I3517" s="955">
        <v>1</v>
      </c>
      <c r="J3517" s="956"/>
      <c r="K3517" s="956"/>
      <c r="L3517" s="956" t="s">
        <v>12</v>
      </c>
      <c r="M3517" s="955" t="s">
        <v>439</v>
      </c>
      <c r="N3517" s="955">
        <v>0.4</v>
      </c>
      <c r="O3517" s="955" t="s">
        <v>2</v>
      </c>
      <c r="P3517" s="955" t="s">
        <v>13419</v>
      </c>
      <c r="Q3517" s="956" t="s">
        <v>8256</v>
      </c>
      <c r="R3517" s="977">
        <v>7.0999999999999994E-2</v>
      </c>
      <c r="S3517" s="977"/>
      <c r="T3517" s="977">
        <v>7.0999999999999994E-2</v>
      </c>
      <c r="U3517" s="955" t="s">
        <v>46</v>
      </c>
      <c r="V3517" s="955"/>
      <c r="W3517" s="955" t="s">
        <v>5949</v>
      </c>
      <c r="X3517" s="956"/>
      <c r="Y3517" s="955" t="s">
        <v>5889</v>
      </c>
      <c r="Z3517" s="955">
        <v>100</v>
      </c>
      <c r="AA3517" s="955" t="s">
        <v>12111</v>
      </c>
      <c r="AB3517" s="956"/>
      <c r="AC3517" s="956"/>
      <c r="AD3517" s="956" t="s">
        <v>18</v>
      </c>
      <c r="AE3517" s="956"/>
      <c r="AF3517" s="956"/>
      <c r="AG3517" s="956"/>
      <c r="AJ3517" s="1">
        <f t="shared" si="253"/>
        <v>0</v>
      </c>
    </row>
    <row r="3518" spans="1:36" ht="31.5">
      <c r="A3518" s="94" t="s">
        <v>12777</v>
      </c>
      <c r="B3518" s="955" t="s">
        <v>19</v>
      </c>
      <c r="C3518" s="955" t="s">
        <v>19</v>
      </c>
      <c r="D3518" s="974">
        <v>42695</v>
      </c>
      <c r="E3518" s="975">
        <v>42695</v>
      </c>
      <c r="F3518" s="974">
        <v>42695</v>
      </c>
      <c r="G3518" s="975">
        <v>42695.041666666664</v>
      </c>
      <c r="H3518" s="976">
        <v>4.1666666664241347E-2</v>
      </c>
      <c r="I3518" s="955">
        <v>1</v>
      </c>
      <c r="J3518" s="956"/>
      <c r="K3518" s="956"/>
      <c r="L3518" s="956" t="s">
        <v>12</v>
      </c>
      <c r="M3518" s="955" t="s">
        <v>439</v>
      </c>
      <c r="N3518" s="955">
        <v>0.4</v>
      </c>
      <c r="O3518" s="955" t="s">
        <v>2</v>
      </c>
      <c r="P3518" s="955" t="s">
        <v>13457</v>
      </c>
      <c r="Q3518" s="956" t="s">
        <v>13458</v>
      </c>
      <c r="R3518" s="977">
        <v>0.151</v>
      </c>
      <c r="S3518" s="977"/>
      <c r="T3518" s="977">
        <v>0.151</v>
      </c>
      <c r="U3518" s="955" t="s">
        <v>48</v>
      </c>
      <c r="V3518" s="955"/>
      <c r="W3518" s="955"/>
      <c r="X3518" s="956"/>
      <c r="Y3518" s="955" t="s">
        <v>5931</v>
      </c>
      <c r="Z3518" s="955">
        <v>100</v>
      </c>
      <c r="AA3518" s="955">
        <v>2017</v>
      </c>
      <c r="AB3518" s="956"/>
      <c r="AC3518" s="956"/>
      <c r="AD3518" s="956" t="s">
        <v>18</v>
      </c>
      <c r="AE3518" s="956"/>
      <c r="AF3518" s="956"/>
      <c r="AG3518" s="956"/>
      <c r="AJ3518" s="1">
        <f t="shared" si="253"/>
        <v>0</v>
      </c>
    </row>
    <row r="3519" spans="1:36" ht="31.5">
      <c r="A3519" s="94" t="s">
        <v>12777</v>
      </c>
      <c r="B3519" s="955" t="s">
        <v>19</v>
      </c>
      <c r="C3519" s="955" t="s">
        <v>19</v>
      </c>
      <c r="D3519" s="974">
        <v>42695</v>
      </c>
      <c r="E3519" s="975">
        <v>42695.729166666664</v>
      </c>
      <c r="F3519" s="974">
        <v>42695</v>
      </c>
      <c r="G3519" s="975">
        <v>42695.875</v>
      </c>
      <c r="H3519" s="976">
        <v>0.14583333333575865</v>
      </c>
      <c r="I3519" s="955">
        <v>1</v>
      </c>
      <c r="J3519" s="956"/>
      <c r="K3519" s="956"/>
      <c r="L3519" s="956" t="s">
        <v>12</v>
      </c>
      <c r="M3519" s="955" t="s">
        <v>439</v>
      </c>
      <c r="N3519" s="955">
        <v>0.4</v>
      </c>
      <c r="O3519" s="955" t="s">
        <v>2</v>
      </c>
      <c r="P3519" s="955" t="s">
        <v>13459</v>
      </c>
      <c r="Q3519" s="956" t="s">
        <v>13460</v>
      </c>
      <c r="R3519" s="977">
        <v>8.5999999999999993E-2</v>
      </c>
      <c r="S3519" s="977"/>
      <c r="T3519" s="977">
        <v>8.5999999999999993E-2</v>
      </c>
      <c r="U3519" s="955" t="s">
        <v>46</v>
      </c>
      <c r="V3519" s="955"/>
      <c r="W3519" s="955" t="s">
        <v>6023</v>
      </c>
      <c r="X3519" s="956"/>
      <c r="Y3519" s="955" t="s">
        <v>5898</v>
      </c>
      <c r="Z3519" s="955">
        <v>100</v>
      </c>
      <c r="AA3519" s="955">
        <v>2017</v>
      </c>
      <c r="AB3519" s="956"/>
      <c r="AC3519" s="956"/>
      <c r="AD3519" s="956" t="s">
        <v>18</v>
      </c>
      <c r="AE3519" s="956"/>
      <c r="AF3519" s="956"/>
      <c r="AG3519" s="956"/>
      <c r="AJ3519" s="1">
        <f t="shared" si="253"/>
        <v>0</v>
      </c>
    </row>
    <row r="3520" spans="1:36" ht="31.5">
      <c r="A3520" s="94" t="s">
        <v>12777</v>
      </c>
      <c r="B3520" s="955" t="s">
        <v>19</v>
      </c>
      <c r="C3520" s="955" t="s">
        <v>19</v>
      </c>
      <c r="D3520" s="974">
        <v>42696</v>
      </c>
      <c r="E3520" s="975">
        <v>42696.541666666664</v>
      </c>
      <c r="F3520" s="974">
        <v>42696</v>
      </c>
      <c r="G3520" s="975">
        <v>42696.666666666664</v>
      </c>
      <c r="H3520" s="976">
        <v>0.125</v>
      </c>
      <c r="I3520" s="955">
        <v>1</v>
      </c>
      <c r="J3520" s="956"/>
      <c r="K3520" s="956"/>
      <c r="L3520" s="956" t="s">
        <v>12</v>
      </c>
      <c r="M3520" s="955" t="s">
        <v>439</v>
      </c>
      <c r="N3520" s="955">
        <v>0.4</v>
      </c>
      <c r="O3520" s="955" t="s">
        <v>2</v>
      </c>
      <c r="P3520" s="955" t="s">
        <v>13443</v>
      </c>
      <c r="Q3520" s="956" t="s">
        <v>7217</v>
      </c>
      <c r="R3520" s="977">
        <v>8.1000000000000003E-2</v>
      </c>
      <c r="S3520" s="977"/>
      <c r="T3520" s="977">
        <v>8.1000000000000003E-2</v>
      </c>
      <c r="U3520" s="955" t="s">
        <v>46</v>
      </c>
      <c r="V3520" s="955"/>
      <c r="W3520" s="955" t="s">
        <v>14195</v>
      </c>
      <c r="X3520" s="956"/>
      <c r="Y3520" s="955" t="s">
        <v>12111</v>
      </c>
      <c r="Z3520" s="955">
        <v>100</v>
      </c>
      <c r="AA3520" s="955">
        <v>2017</v>
      </c>
      <c r="AB3520" s="956"/>
      <c r="AC3520" s="956"/>
      <c r="AD3520" s="956" t="s">
        <v>18</v>
      </c>
      <c r="AE3520" s="956"/>
      <c r="AF3520" s="956"/>
      <c r="AG3520" s="956"/>
      <c r="AJ3520" s="1">
        <f t="shared" si="253"/>
        <v>0</v>
      </c>
    </row>
    <row r="3521" spans="1:36" ht="47.25">
      <c r="A3521" s="94" t="s">
        <v>12777</v>
      </c>
      <c r="B3521" s="955" t="s">
        <v>19</v>
      </c>
      <c r="C3521" s="955" t="s">
        <v>19</v>
      </c>
      <c r="D3521" s="974">
        <v>42696</v>
      </c>
      <c r="E3521" s="975">
        <v>42696.5625</v>
      </c>
      <c r="F3521" s="974">
        <v>42696</v>
      </c>
      <c r="G3521" s="975">
        <v>42696.604166666664</v>
      </c>
      <c r="H3521" s="976">
        <v>4.1666666664241347E-2</v>
      </c>
      <c r="I3521" s="955">
        <v>1</v>
      </c>
      <c r="J3521" s="956"/>
      <c r="K3521" s="956"/>
      <c r="L3521" s="956" t="s">
        <v>12</v>
      </c>
      <c r="M3521" s="955" t="s">
        <v>439</v>
      </c>
      <c r="N3521" s="955">
        <v>0.4</v>
      </c>
      <c r="O3521" s="955" t="s">
        <v>2</v>
      </c>
      <c r="P3521" s="955" t="s">
        <v>13461</v>
      </c>
      <c r="Q3521" s="956" t="s">
        <v>13462</v>
      </c>
      <c r="R3521" s="977"/>
      <c r="S3521" s="977"/>
      <c r="T3521" s="977"/>
      <c r="U3521" s="955" t="s">
        <v>46</v>
      </c>
      <c r="V3521" s="955"/>
      <c r="W3521" s="955"/>
      <c r="X3521" s="956"/>
      <c r="Y3521" s="955" t="s">
        <v>12111</v>
      </c>
      <c r="Z3521" s="955">
        <v>100</v>
      </c>
      <c r="AA3521" s="955">
        <v>2017</v>
      </c>
      <c r="AB3521" s="956"/>
      <c r="AC3521" s="956"/>
      <c r="AD3521" s="956" t="s">
        <v>18</v>
      </c>
      <c r="AE3521" s="956"/>
      <c r="AF3521" s="956"/>
      <c r="AG3521" s="956"/>
      <c r="AJ3521" s="1">
        <f t="shared" si="253"/>
        <v>0</v>
      </c>
    </row>
    <row r="3522" spans="1:36" ht="31.5">
      <c r="A3522" s="94" t="s">
        <v>12777</v>
      </c>
      <c r="B3522" s="955" t="s">
        <v>19</v>
      </c>
      <c r="C3522" s="955" t="s">
        <v>19</v>
      </c>
      <c r="D3522" s="974">
        <v>42696</v>
      </c>
      <c r="E3522" s="975">
        <v>42696.333333333336</v>
      </c>
      <c r="F3522" s="974">
        <v>42696</v>
      </c>
      <c r="G3522" s="975">
        <v>42696.604166666664</v>
      </c>
      <c r="H3522" s="976">
        <v>0.27083333332848269</v>
      </c>
      <c r="I3522" s="955">
        <v>1</v>
      </c>
      <c r="J3522" s="956"/>
      <c r="K3522" s="956"/>
      <c r="L3522" s="956" t="s">
        <v>12</v>
      </c>
      <c r="M3522" s="955" t="s">
        <v>561</v>
      </c>
      <c r="N3522" s="955">
        <v>0.4</v>
      </c>
      <c r="O3522" s="955" t="s">
        <v>2</v>
      </c>
      <c r="P3522" s="955" t="s">
        <v>13463</v>
      </c>
      <c r="Q3522" s="956" t="s">
        <v>8123</v>
      </c>
      <c r="R3522" s="977">
        <v>0.28899999999999998</v>
      </c>
      <c r="S3522" s="977"/>
      <c r="T3522" s="977">
        <v>0.28899999999999998</v>
      </c>
      <c r="U3522" s="956"/>
      <c r="V3522" s="955"/>
      <c r="W3522" s="955" t="s">
        <v>12161</v>
      </c>
      <c r="X3522" s="956"/>
      <c r="Y3522" s="973" t="s">
        <v>5903</v>
      </c>
      <c r="Z3522" s="955">
        <v>100</v>
      </c>
      <c r="AA3522" s="955">
        <v>2017</v>
      </c>
      <c r="AB3522" s="956"/>
      <c r="AC3522" s="956"/>
      <c r="AD3522" s="956" t="s">
        <v>18</v>
      </c>
      <c r="AE3522" s="956"/>
      <c r="AF3522" s="956"/>
      <c r="AG3522" s="956"/>
      <c r="AJ3522" s="1">
        <f t="shared" si="253"/>
        <v>0</v>
      </c>
    </row>
    <row r="3523" spans="1:36" ht="31.5">
      <c r="A3523" s="94" t="s">
        <v>12777</v>
      </c>
      <c r="B3523" s="955" t="s">
        <v>19</v>
      </c>
      <c r="C3523" s="955" t="s">
        <v>19</v>
      </c>
      <c r="D3523" s="974">
        <v>42697</v>
      </c>
      <c r="E3523" s="975">
        <v>42697.333333333336</v>
      </c>
      <c r="F3523" s="974">
        <v>42697</v>
      </c>
      <c r="G3523" s="975">
        <v>42697.541666666664</v>
      </c>
      <c r="H3523" s="976">
        <v>0.20833333332848269</v>
      </c>
      <c r="I3523" s="955">
        <v>1</v>
      </c>
      <c r="J3523" s="956"/>
      <c r="K3523" s="956"/>
      <c r="L3523" s="956" t="s">
        <v>12</v>
      </c>
      <c r="M3523" s="955" t="s">
        <v>561</v>
      </c>
      <c r="N3523" s="955">
        <v>0.4</v>
      </c>
      <c r="O3523" s="955" t="s">
        <v>2</v>
      </c>
      <c r="P3523" s="955" t="s">
        <v>13464</v>
      </c>
      <c r="Q3523" s="956" t="s">
        <v>13465</v>
      </c>
      <c r="R3523" s="977">
        <v>0.34699999999999998</v>
      </c>
      <c r="S3523" s="977"/>
      <c r="T3523" s="977">
        <v>0.34699999999999998</v>
      </c>
      <c r="U3523" s="956"/>
      <c r="V3523" s="955"/>
      <c r="W3523" s="955" t="s">
        <v>5970</v>
      </c>
      <c r="X3523" s="956"/>
      <c r="Y3523" s="955" t="s">
        <v>12111</v>
      </c>
      <c r="Z3523" s="955">
        <v>100</v>
      </c>
      <c r="AA3523" s="955">
        <v>2017</v>
      </c>
      <c r="AB3523" s="956"/>
      <c r="AC3523" s="956"/>
      <c r="AD3523" s="956" t="s">
        <v>18</v>
      </c>
      <c r="AE3523" s="956"/>
      <c r="AF3523" s="956"/>
      <c r="AG3523" s="956"/>
      <c r="AJ3523" s="1">
        <f t="shared" si="253"/>
        <v>0</v>
      </c>
    </row>
    <row r="3524" spans="1:36" ht="47.25">
      <c r="A3524" s="94" t="s">
        <v>12777</v>
      </c>
      <c r="B3524" s="955" t="s">
        <v>19</v>
      </c>
      <c r="C3524" s="955" t="s">
        <v>19</v>
      </c>
      <c r="D3524" s="974">
        <v>42697</v>
      </c>
      <c r="E3524" s="975">
        <v>42697.375</v>
      </c>
      <c r="F3524" s="974">
        <v>42697</v>
      </c>
      <c r="G3524" s="975">
        <v>42697.583333333336</v>
      </c>
      <c r="H3524" s="976">
        <v>0.20833333333575865</v>
      </c>
      <c r="I3524" s="955">
        <v>1</v>
      </c>
      <c r="J3524" s="956"/>
      <c r="K3524" s="956"/>
      <c r="L3524" s="956" t="s">
        <v>12</v>
      </c>
      <c r="M3524" s="955" t="s">
        <v>439</v>
      </c>
      <c r="N3524" s="955">
        <v>0.4</v>
      </c>
      <c r="O3524" s="955" t="s">
        <v>2</v>
      </c>
      <c r="P3524" s="955" t="s">
        <v>13461</v>
      </c>
      <c r="Q3524" s="956" t="s">
        <v>13466</v>
      </c>
      <c r="R3524" s="977">
        <v>7.8E-2</v>
      </c>
      <c r="S3524" s="977"/>
      <c r="T3524" s="977">
        <v>7.8E-2</v>
      </c>
      <c r="U3524" s="955" t="s">
        <v>46</v>
      </c>
      <c r="V3524" s="955"/>
      <c r="W3524" s="955"/>
      <c r="X3524" s="956"/>
      <c r="Y3524" s="955" t="s">
        <v>12111</v>
      </c>
      <c r="Z3524" s="955">
        <v>100</v>
      </c>
      <c r="AA3524" s="955">
        <v>2017</v>
      </c>
      <c r="AB3524" s="956"/>
      <c r="AC3524" s="956"/>
      <c r="AD3524" s="956" t="s">
        <v>18</v>
      </c>
      <c r="AE3524" s="956"/>
      <c r="AF3524" s="956"/>
      <c r="AG3524" s="956"/>
      <c r="AJ3524" s="1">
        <f t="shared" si="253"/>
        <v>0</v>
      </c>
    </row>
    <row r="3525" spans="1:36" ht="31.5">
      <c r="A3525" s="94" t="s">
        <v>12777</v>
      </c>
      <c r="B3525" s="955" t="s">
        <v>19</v>
      </c>
      <c r="C3525" s="955" t="s">
        <v>19</v>
      </c>
      <c r="D3525" s="974">
        <v>42697</v>
      </c>
      <c r="E3525" s="975">
        <v>42697.333333333336</v>
      </c>
      <c r="F3525" s="974">
        <v>42697</v>
      </c>
      <c r="G3525" s="975">
        <v>42697.5</v>
      </c>
      <c r="H3525" s="976">
        <v>0.16666666666424135</v>
      </c>
      <c r="I3525" s="955">
        <v>1</v>
      </c>
      <c r="J3525" s="956"/>
      <c r="K3525" s="115"/>
      <c r="L3525" s="956" t="s">
        <v>4</v>
      </c>
      <c r="M3525" s="955" t="s">
        <v>8265</v>
      </c>
      <c r="N3525" s="955">
        <v>0.4</v>
      </c>
      <c r="O3525" s="955" t="s">
        <v>8</v>
      </c>
      <c r="P3525" s="955" t="s">
        <v>13467</v>
      </c>
      <c r="Q3525" s="956" t="s">
        <v>13468</v>
      </c>
      <c r="R3525" s="977">
        <v>0.34</v>
      </c>
      <c r="S3525" s="977"/>
      <c r="T3525" s="977">
        <v>0.34</v>
      </c>
      <c r="U3525" s="955" t="s">
        <v>29</v>
      </c>
      <c r="V3525" s="955"/>
      <c r="W3525" s="955" t="s">
        <v>5897</v>
      </c>
      <c r="X3525" s="956"/>
      <c r="Y3525" s="955" t="s">
        <v>5898</v>
      </c>
      <c r="Z3525" s="955">
        <v>100</v>
      </c>
      <c r="AA3525" s="955">
        <v>2017</v>
      </c>
      <c r="AB3525" s="956"/>
      <c r="AC3525" s="956"/>
      <c r="AD3525" s="956" t="s">
        <v>18</v>
      </c>
      <c r="AE3525" s="956"/>
      <c r="AF3525" s="956"/>
      <c r="AG3525" s="956"/>
      <c r="AJ3525" s="1">
        <f t="shared" si="253"/>
        <v>0</v>
      </c>
    </row>
    <row r="3526" spans="1:36" ht="31.5">
      <c r="A3526" s="94" t="s">
        <v>12777</v>
      </c>
      <c r="B3526" s="955" t="s">
        <v>19</v>
      </c>
      <c r="C3526" s="955" t="s">
        <v>19</v>
      </c>
      <c r="D3526" s="974">
        <v>42698</v>
      </c>
      <c r="E3526" s="975">
        <v>42698.458333333336</v>
      </c>
      <c r="F3526" s="974">
        <v>42701</v>
      </c>
      <c r="G3526" s="975">
        <v>42701.666666666664</v>
      </c>
      <c r="H3526" s="976">
        <v>3.2083333333284827</v>
      </c>
      <c r="I3526" s="955">
        <v>1</v>
      </c>
      <c r="J3526" s="956"/>
      <c r="K3526" s="956"/>
      <c r="L3526" s="956" t="s">
        <v>12</v>
      </c>
      <c r="M3526" s="955" t="s">
        <v>561</v>
      </c>
      <c r="N3526" s="955">
        <v>0.4</v>
      </c>
      <c r="O3526" s="955" t="s">
        <v>2</v>
      </c>
      <c r="P3526" s="955" t="s">
        <v>5633</v>
      </c>
      <c r="Q3526" s="956" t="s">
        <v>13469</v>
      </c>
      <c r="R3526" s="977">
        <v>1.3380000000000001</v>
      </c>
      <c r="S3526" s="977"/>
      <c r="T3526" s="977">
        <v>1.3380000000000001</v>
      </c>
      <c r="U3526" s="956"/>
      <c r="V3526" s="955"/>
      <c r="W3526" s="955" t="s">
        <v>12161</v>
      </c>
      <c r="X3526" s="956"/>
      <c r="Y3526" s="955" t="s">
        <v>5931</v>
      </c>
      <c r="Z3526" s="955">
        <v>100</v>
      </c>
      <c r="AA3526" s="955">
        <v>2017</v>
      </c>
      <c r="AB3526" s="956"/>
      <c r="AC3526" s="956"/>
      <c r="AD3526" s="956" t="s">
        <v>18</v>
      </c>
      <c r="AE3526" s="956"/>
      <c r="AF3526" s="956"/>
      <c r="AG3526" s="956" t="s">
        <v>4726</v>
      </c>
      <c r="AJ3526" s="1">
        <f t="shared" si="253"/>
        <v>0</v>
      </c>
    </row>
    <row r="3527" spans="1:36" ht="31.5">
      <c r="A3527" s="94" t="s">
        <v>12777</v>
      </c>
      <c r="B3527" s="955" t="s">
        <v>19</v>
      </c>
      <c r="C3527" s="955" t="s">
        <v>19</v>
      </c>
      <c r="D3527" s="974">
        <v>42699</v>
      </c>
      <c r="E3527" s="975">
        <v>42699.583333333336</v>
      </c>
      <c r="F3527" s="974">
        <v>42702</v>
      </c>
      <c r="G3527" s="975">
        <v>42702.625</v>
      </c>
      <c r="H3527" s="976">
        <v>3.0416666666642413</v>
      </c>
      <c r="I3527" s="955">
        <v>1</v>
      </c>
      <c r="J3527" s="956"/>
      <c r="K3527" s="115"/>
      <c r="L3527" s="956" t="s">
        <v>12</v>
      </c>
      <c r="M3527" s="955" t="s">
        <v>561</v>
      </c>
      <c r="N3527" s="955">
        <v>0.4</v>
      </c>
      <c r="O3527" s="955" t="s">
        <v>2</v>
      </c>
      <c r="P3527" s="955" t="s">
        <v>13470</v>
      </c>
      <c r="Q3527" s="956" t="s">
        <v>13471</v>
      </c>
      <c r="R3527" s="977">
        <v>0.20200000000000001</v>
      </c>
      <c r="S3527" s="977">
        <v>0.34900000000000003</v>
      </c>
      <c r="T3527" s="977">
        <v>0.55100000000000005</v>
      </c>
      <c r="U3527" s="956"/>
      <c r="V3527" s="955"/>
      <c r="W3527" s="955" t="s">
        <v>12179</v>
      </c>
      <c r="X3527" s="956"/>
      <c r="Y3527" s="955" t="s">
        <v>5931</v>
      </c>
      <c r="Z3527" s="955">
        <v>100</v>
      </c>
      <c r="AA3527" s="955">
        <v>2017</v>
      </c>
      <c r="AB3527" s="956"/>
      <c r="AC3527" s="956"/>
      <c r="AD3527" s="956" t="s">
        <v>18</v>
      </c>
      <c r="AE3527" s="956"/>
      <c r="AF3527" s="956"/>
      <c r="AG3527" s="956" t="s">
        <v>4726</v>
      </c>
      <c r="AJ3527" s="1">
        <f t="shared" si="253"/>
        <v>0</v>
      </c>
    </row>
    <row r="3528" spans="1:36" ht="31.5">
      <c r="A3528" s="94" t="s">
        <v>12777</v>
      </c>
      <c r="B3528" s="955" t="s">
        <v>19</v>
      </c>
      <c r="C3528" s="955" t="s">
        <v>19</v>
      </c>
      <c r="D3528" s="974">
        <v>42701</v>
      </c>
      <c r="E3528" s="975">
        <v>42701.333333333336</v>
      </c>
      <c r="F3528" s="974">
        <v>42701</v>
      </c>
      <c r="G3528" s="975">
        <v>42701.541666666664</v>
      </c>
      <c r="H3528" s="976">
        <v>0.20833333332848269</v>
      </c>
      <c r="I3528" s="76">
        <v>1</v>
      </c>
      <c r="J3528" s="956"/>
      <c r="K3528" s="956"/>
      <c r="L3528" s="956" t="s">
        <v>12</v>
      </c>
      <c r="M3528" s="955" t="s">
        <v>439</v>
      </c>
      <c r="N3528" s="955">
        <v>0.4</v>
      </c>
      <c r="O3528" s="955" t="s">
        <v>2</v>
      </c>
      <c r="P3528" s="955" t="s">
        <v>13472</v>
      </c>
      <c r="Q3528" s="956" t="s">
        <v>13473</v>
      </c>
      <c r="R3528" s="977"/>
      <c r="S3528" s="977"/>
      <c r="T3528" s="977"/>
      <c r="U3528" s="955" t="s">
        <v>46</v>
      </c>
      <c r="V3528" s="955"/>
      <c r="W3528" s="955"/>
      <c r="X3528" s="956"/>
      <c r="Y3528" s="955" t="s">
        <v>5931</v>
      </c>
      <c r="Z3528" s="955">
        <v>100</v>
      </c>
      <c r="AA3528" s="955">
        <v>2017</v>
      </c>
      <c r="AB3528" s="956"/>
      <c r="AC3528" s="956"/>
      <c r="AD3528" s="956" t="s">
        <v>18</v>
      </c>
      <c r="AE3528" s="956"/>
      <c r="AF3528" s="956"/>
      <c r="AG3528" s="956"/>
      <c r="AJ3528" s="1">
        <f t="shared" si="253"/>
        <v>0</v>
      </c>
    </row>
    <row r="3529" spans="1:36" ht="31.5">
      <c r="A3529" s="94" t="s">
        <v>12777</v>
      </c>
      <c r="B3529" s="955" t="s">
        <v>19</v>
      </c>
      <c r="C3529" s="955" t="s">
        <v>19</v>
      </c>
      <c r="D3529" s="974">
        <v>42702</v>
      </c>
      <c r="E3529" s="975">
        <v>42702.333333333336</v>
      </c>
      <c r="F3529" s="974">
        <v>42705</v>
      </c>
      <c r="G3529" s="975">
        <v>42705.666666666664</v>
      </c>
      <c r="H3529" s="976">
        <v>3.3333333333284827</v>
      </c>
      <c r="I3529" s="955">
        <v>1</v>
      </c>
      <c r="J3529" s="956"/>
      <c r="K3529" s="956"/>
      <c r="L3529" s="956" t="s">
        <v>12</v>
      </c>
      <c r="M3529" s="955" t="s">
        <v>439</v>
      </c>
      <c r="N3529" s="955">
        <v>0.4</v>
      </c>
      <c r="O3529" s="955" t="s">
        <v>2</v>
      </c>
      <c r="P3529" s="955" t="s">
        <v>13474</v>
      </c>
      <c r="Q3529" s="956" t="s">
        <v>13475</v>
      </c>
      <c r="R3529" s="977">
        <v>0.68399999999999994</v>
      </c>
      <c r="S3529" s="977"/>
      <c r="T3529" s="977">
        <v>0.68399999999999994</v>
      </c>
      <c r="U3529" s="955" t="s">
        <v>46</v>
      </c>
      <c r="V3529" s="955"/>
      <c r="W3529" s="955" t="s">
        <v>15079</v>
      </c>
      <c r="X3529" s="956"/>
      <c r="Y3529" s="973" t="s">
        <v>5903</v>
      </c>
      <c r="Z3529" s="955">
        <v>100</v>
      </c>
      <c r="AA3529" s="955" t="s">
        <v>6013</v>
      </c>
      <c r="AB3529" s="956"/>
      <c r="AC3529" s="956"/>
      <c r="AD3529" s="956" t="s">
        <v>18</v>
      </c>
      <c r="AE3529" s="956"/>
      <c r="AF3529" s="956"/>
      <c r="AG3529" s="956" t="s">
        <v>4726</v>
      </c>
      <c r="AJ3529" s="1">
        <f t="shared" si="253"/>
        <v>0</v>
      </c>
    </row>
    <row r="3530" spans="1:36" ht="31.5">
      <c r="A3530" s="94" t="s">
        <v>12777</v>
      </c>
      <c r="B3530" s="955" t="s">
        <v>19</v>
      </c>
      <c r="C3530" s="955" t="s">
        <v>19</v>
      </c>
      <c r="D3530" s="974">
        <v>42702</v>
      </c>
      <c r="E3530" s="975">
        <v>42702.604166666664</v>
      </c>
      <c r="F3530" s="974">
        <v>42703</v>
      </c>
      <c r="G3530" s="975">
        <v>42703.395833333336</v>
      </c>
      <c r="H3530" s="976">
        <v>0.79166666667151731</v>
      </c>
      <c r="I3530" s="955">
        <v>1</v>
      </c>
      <c r="J3530" s="956"/>
      <c r="K3530" s="115"/>
      <c r="L3530" s="956" t="s">
        <v>12</v>
      </c>
      <c r="M3530" s="955" t="s">
        <v>439</v>
      </c>
      <c r="N3530" s="955">
        <v>0.4</v>
      </c>
      <c r="O3530" s="955" t="s">
        <v>2</v>
      </c>
      <c r="P3530" s="955" t="s">
        <v>13476</v>
      </c>
      <c r="Q3530" s="956" t="s">
        <v>13477</v>
      </c>
      <c r="R3530" s="977">
        <v>0.70100000000000007</v>
      </c>
      <c r="S3530" s="977"/>
      <c r="T3530" s="977">
        <v>0.70100000000000007</v>
      </c>
      <c r="U3530" s="955" t="s">
        <v>46</v>
      </c>
      <c r="V3530" s="955"/>
      <c r="W3530" s="955" t="s">
        <v>15080</v>
      </c>
      <c r="X3530" s="956"/>
      <c r="Y3530" s="955" t="s">
        <v>5931</v>
      </c>
      <c r="Z3530" s="955">
        <v>100</v>
      </c>
      <c r="AA3530" s="955">
        <v>2017</v>
      </c>
      <c r="AB3530" s="956"/>
      <c r="AC3530" s="956"/>
      <c r="AD3530" s="956" t="s">
        <v>18</v>
      </c>
      <c r="AE3530" s="956"/>
      <c r="AF3530" s="956"/>
      <c r="AG3530" s="956" t="s">
        <v>4726</v>
      </c>
      <c r="AJ3530" s="1">
        <f t="shared" si="253"/>
        <v>0</v>
      </c>
    </row>
    <row r="3531" spans="1:36" ht="47.25">
      <c r="A3531" s="94" t="s">
        <v>12777</v>
      </c>
      <c r="B3531" s="955" t="s">
        <v>19</v>
      </c>
      <c r="C3531" s="955" t="s">
        <v>19</v>
      </c>
      <c r="D3531" s="974">
        <v>42703</v>
      </c>
      <c r="E3531" s="975">
        <v>42703.333333333336</v>
      </c>
      <c r="F3531" s="974">
        <v>42703</v>
      </c>
      <c r="G3531" s="975">
        <v>42703.5</v>
      </c>
      <c r="H3531" s="976">
        <v>0.16666666666424135</v>
      </c>
      <c r="I3531" s="955">
        <v>1</v>
      </c>
      <c r="J3531" s="956"/>
      <c r="K3531" s="956"/>
      <c r="L3531" s="956" t="s">
        <v>12</v>
      </c>
      <c r="M3531" s="955" t="s">
        <v>439</v>
      </c>
      <c r="N3531" s="955">
        <v>0.4</v>
      </c>
      <c r="O3531" s="955" t="s">
        <v>2</v>
      </c>
      <c r="P3531" s="955" t="s">
        <v>13478</v>
      </c>
      <c r="Q3531" s="956" t="s">
        <v>13479</v>
      </c>
      <c r="R3531" s="977">
        <v>0.57599999999999996</v>
      </c>
      <c r="S3531" s="977"/>
      <c r="T3531" s="977">
        <v>0.57599999999999996</v>
      </c>
      <c r="U3531" s="955" t="s">
        <v>46</v>
      </c>
      <c r="V3531" s="955"/>
      <c r="W3531" s="955" t="s">
        <v>15079</v>
      </c>
      <c r="X3531" s="956"/>
      <c r="Y3531" s="955" t="s">
        <v>12111</v>
      </c>
      <c r="Z3531" s="955">
        <v>100</v>
      </c>
      <c r="AA3531" s="955">
        <v>2017</v>
      </c>
      <c r="AB3531" s="956"/>
      <c r="AC3531" s="956"/>
      <c r="AD3531" s="956" t="s">
        <v>18</v>
      </c>
      <c r="AE3531" s="956"/>
      <c r="AF3531" s="956"/>
      <c r="AG3531" s="956"/>
      <c r="AJ3531" s="1">
        <f t="shared" si="253"/>
        <v>0</v>
      </c>
    </row>
    <row r="3532" spans="1:36" ht="31.5">
      <c r="A3532" s="94" t="s">
        <v>12777</v>
      </c>
      <c r="B3532" s="955" t="s">
        <v>19</v>
      </c>
      <c r="C3532" s="955" t="s">
        <v>19</v>
      </c>
      <c r="D3532" s="974">
        <v>42704</v>
      </c>
      <c r="E3532" s="975">
        <v>42704.458333333336</v>
      </c>
      <c r="F3532" s="974">
        <v>42704</v>
      </c>
      <c r="G3532" s="975">
        <v>42704.6875</v>
      </c>
      <c r="H3532" s="976">
        <v>0.22916666666424135</v>
      </c>
      <c r="I3532" s="955">
        <v>1</v>
      </c>
      <c r="J3532" s="956"/>
      <c r="K3532" s="956"/>
      <c r="L3532" s="956" t="s">
        <v>12</v>
      </c>
      <c r="M3532" s="955" t="s">
        <v>561</v>
      </c>
      <c r="N3532" s="955">
        <v>0.4</v>
      </c>
      <c r="O3532" s="955" t="s">
        <v>2</v>
      </c>
      <c r="P3532" s="955" t="s">
        <v>13480</v>
      </c>
      <c r="Q3532" s="956" t="s">
        <v>13481</v>
      </c>
      <c r="R3532" s="977">
        <v>9.9000000000000005E-2</v>
      </c>
      <c r="S3532" s="977"/>
      <c r="T3532" s="977">
        <v>9.9000000000000005E-2</v>
      </c>
      <c r="U3532" s="956"/>
      <c r="V3532" s="955"/>
      <c r="W3532" s="955" t="s">
        <v>5901</v>
      </c>
      <c r="X3532" s="956"/>
      <c r="Y3532" s="955" t="s">
        <v>12111</v>
      </c>
      <c r="Z3532" s="955">
        <v>100</v>
      </c>
      <c r="AA3532" s="955">
        <v>2017</v>
      </c>
      <c r="AB3532" s="956"/>
      <c r="AC3532" s="956"/>
      <c r="AD3532" s="956" t="s">
        <v>18</v>
      </c>
      <c r="AE3532" s="956"/>
      <c r="AF3532" s="956"/>
      <c r="AG3532" s="956"/>
      <c r="AJ3532" s="1">
        <f t="shared" si="253"/>
        <v>0</v>
      </c>
    </row>
    <row r="3533" spans="1:36" ht="47.25">
      <c r="A3533" s="94" t="s">
        <v>12777</v>
      </c>
      <c r="B3533" s="955" t="s">
        <v>19</v>
      </c>
      <c r="C3533" s="955" t="s">
        <v>19</v>
      </c>
      <c r="D3533" s="974">
        <v>42704</v>
      </c>
      <c r="E3533" s="975">
        <v>42704.625</v>
      </c>
      <c r="F3533" s="974">
        <v>42704</v>
      </c>
      <c r="G3533" s="975">
        <v>42704.708333333336</v>
      </c>
      <c r="H3533" s="976">
        <v>8.3333333335758653E-2</v>
      </c>
      <c r="I3533" s="955">
        <v>1</v>
      </c>
      <c r="J3533" s="956"/>
      <c r="K3533" s="956"/>
      <c r="L3533" s="956" t="s">
        <v>12</v>
      </c>
      <c r="M3533" s="955" t="s">
        <v>439</v>
      </c>
      <c r="N3533" s="955">
        <v>0.4</v>
      </c>
      <c r="O3533" s="955" t="s">
        <v>2</v>
      </c>
      <c r="P3533" s="955" t="s">
        <v>13482</v>
      </c>
      <c r="Q3533" s="956" t="s">
        <v>13483</v>
      </c>
      <c r="R3533" s="977">
        <v>5.1999999999999998E-2</v>
      </c>
      <c r="S3533" s="977"/>
      <c r="T3533" s="977">
        <v>5.1999999999999998E-2</v>
      </c>
      <c r="U3533" s="955" t="s">
        <v>46</v>
      </c>
      <c r="V3533" s="955"/>
      <c r="W3533" s="955" t="s">
        <v>15081</v>
      </c>
      <c r="X3533" s="956"/>
      <c r="Y3533" s="955" t="s">
        <v>12111</v>
      </c>
      <c r="Z3533" s="955">
        <v>100</v>
      </c>
      <c r="AA3533" s="955">
        <v>2017</v>
      </c>
      <c r="AB3533" s="956"/>
      <c r="AC3533" s="956"/>
      <c r="AD3533" s="956" t="s">
        <v>18</v>
      </c>
      <c r="AE3533" s="956"/>
      <c r="AF3533" s="956"/>
      <c r="AG3533" s="956"/>
      <c r="AJ3533" s="1">
        <f t="shared" si="253"/>
        <v>0</v>
      </c>
    </row>
    <row r="3534" spans="1:36" s="16" customFormat="1" ht="225" customHeight="1">
      <c r="A3534" s="94" t="s">
        <v>13179</v>
      </c>
      <c r="B3534" s="955" t="s">
        <v>19</v>
      </c>
      <c r="C3534" s="955" t="s">
        <v>19</v>
      </c>
      <c r="D3534" s="974">
        <v>42706</v>
      </c>
      <c r="E3534" s="975">
        <v>42706.333333333336</v>
      </c>
      <c r="F3534" s="974">
        <v>42706</v>
      </c>
      <c r="G3534" s="975">
        <v>42706.666666666664</v>
      </c>
      <c r="H3534" s="976">
        <v>0.33333333332848269</v>
      </c>
      <c r="I3534" s="955">
        <v>1</v>
      </c>
      <c r="J3534" s="956"/>
      <c r="K3534" s="956"/>
      <c r="L3534" s="956" t="s">
        <v>12</v>
      </c>
      <c r="M3534" s="955" t="s">
        <v>439</v>
      </c>
      <c r="N3534" s="955">
        <v>0.4</v>
      </c>
      <c r="O3534" s="955" t="s">
        <v>2</v>
      </c>
      <c r="P3534" s="955" t="s">
        <v>13386</v>
      </c>
      <c r="Q3534" s="956" t="s">
        <v>13726</v>
      </c>
      <c r="R3534" s="977">
        <v>0.17599999999999999</v>
      </c>
      <c r="S3534" s="977"/>
      <c r="T3534" s="977">
        <v>0.17599999999999999</v>
      </c>
      <c r="U3534" s="956"/>
      <c r="V3534" s="955"/>
      <c r="W3534" s="955"/>
      <c r="X3534" s="956"/>
      <c r="Y3534" s="955" t="s">
        <v>12111</v>
      </c>
      <c r="Z3534" s="955">
        <v>100</v>
      </c>
      <c r="AA3534" s="955">
        <v>2017</v>
      </c>
      <c r="AB3534" s="956"/>
      <c r="AC3534" s="956"/>
      <c r="AD3534" s="956" t="s">
        <v>18</v>
      </c>
      <c r="AE3534" s="956"/>
      <c r="AF3534" s="956"/>
      <c r="AG3534" s="956"/>
      <c r="AJ3534" s="1">
        <f t="shared" si="253"/>
        <v>0</v>
      </c>
    </row>
    <row r="3535" spans="1:36" s="16" customFormat="1" ht="225" customHeight="1">
      <c r="A3535" s="94" t="s">
        <v>13179</v>
      </c>
      <c r="B3535" s="955" t="s">
        <v>19</v>
      </c>
      <c r="C3535" s="955" t="s">
        <v>19</v>
      </c>
      <c r="D3535" s="974">
        <v>42706</v>
      </c>
      <c r="E3535" s="975">
        <v>42706.50277777778</v>
      </c>
      <c r="F3535" s="974">
        <v>42706</v>
      </c>
      <c r="G3535" s="975">
        <v>42706.597222222219</v>
      </c>
      <c r="H3535" s="976">
        <v>9.4444444439432118E-2</v>
      </c>
      <c r="I3535" s="955">
        <v>14</v>
      </c>
      <c r="J3535" s="956"/>
      <c r="K3535" s="956"/>
      <c r="L3535" s="955" t="s">
        <v>10</v>
      </c>
      <c r="M3535" s="955" t="s">
        <v>13198</v>
      </c>
      <c r="N3535" s="955">
        <v>35</v>
      </c>
      <c r="O3535" s="955" t="s">
        <v>14</v>
      </c>
      <c r="P3535" s="983" t="s">
        <v>13199</v>
      </c>
      <c r="Q3535" s="955" t="s">
        <v>13200</v>
      </c>
      <c r="R3535" s="977">
        <v>17.663</v>
      </c>
      <c r="S3535" s="977"/>
      <c r="T3535" s="977">
        <v>17.663</v>
      </c>
      <c r="U3535" s="956"/>
      <c r="V3535" s="955">
        <v>1984</v>
      </c>
      <c r="W3535" s="955"/>
      <c r="X3535" s="956"/>
      <c r="Y3535" s="955" t="s">
        <v>5898</v>
      </c>
      <c r="Z3535" s="955">
        <v>100</v>
      </c>
      <c r="AA3535" s="955">
        <v>2017</v>
      </c>
      <c r="AB3535" s="956"/>
      <c r="AC3535" s="956"/>
      <c r="AD3535" s="956" t="s">
        <v>68</v>
      </c>
      <c r="AE3535" s="956"/>
      <c r="AF3535" s="956"/>
      <c r="AG3535" s="956"/>
      <c r="AJ3535" s="1">
        <f t="shared" si="253"/>
        <v>0</v>
      </c>
    </row>
    <row r="3536" spans="1:36" s="16" customFormat="1" ht="70.900000000000006" customHeight="1">
      <c r="A3536" s="94" t="s">
        <v>13179</v>
      </c>
      <c r="B3536" s="955" t="s">
        <v>19</v>
      </c>
      <c r="C3536" s="955" t="s">
        <v>19</v>
      </c>
      <c r="D3536" s="974">
        <v>42706</v>
      </c>
      <c r="E3536" s="975">
        <v>42706.50277777778</v>
      </c>
      <c r="F3536" s="974">
        <v>42706</v>
      </c>
      <c r="G3536" s="975">
        <v>42706.660416666666</v>
      </c>
      <c r="H3536" s="976">
        <v>0.15763888888614019</v>
      </c>
      <c r="I3536" s="955">
        <v>2</v>
      </c>
      <c r="J3536" s="955" t="s">
        <v>13201</v>
      </c>
      <c r="K3536" s="955" t="s">
        <v>52</v>
      </c>
      <c r="L3536" s="955" t="s">
        <v>10</v>
      </c>
      <c r="M3536" s="955" t="s">
        <v>13202</v>
      </c>
      <c r="N3536" s="955" t="s">
        <v>3</v>
      </c>
      <c r="O3536" s="955" t="s">
        <v>8</v>
      </c>
      <c r="P3536" s="983" t="s">
        <v>13203</v>
      </c>
      <c r="Q3536" s="962" t="s">
        <v>13204</v>
      </c>
      <c r="R3536" s="977">
        <v>2.5819999999999999</v>
      </c>
      <c r="S3536" s="977"/>
      <c r="T3536" s="977">
        <v>2.5819999999999999</v>
      </c>
      <c r="U3536" s="955" t="s">
        <v>7</v>
      </c>
      <c r="V3536" s="955"/>
      <c r="W3536" s="955"/>
      <c r="X3536" s="956"/>
      <c r="Y3536" s="955" t="s">
        <v>5931</v>
      </c>
      <c r="Z3536" s="955">
        <v>100</v>
      </c>
      <c r="AA3536" s="955" t="s">
        <v>12111</v>
      </c>
      <c r="AB3536" s="956"/>
      <c r="AC3536" s="956"/>
      <c r="AD3536" s="956" t="s">
        <v>68</v>
      </c>
      <c r="AE3536" s="956"/>
      <c r="AF3536" s="956"/>
      <c r="AG3536" s="956"/>
      <c r="AJ3536" s="1">
        <f t="shared" si="253"/>
        <v>0</v>
      </c>
    </row>
    <row r="3537" spans="1:36" s="16" customFormat="1" ht="63">
      <c r="A3537" s="94" t="s">
        <v>13179</v>
      </c>
      <c r="B3537" s="955" t="s">
        <v>19</v>
      </c>
      <c r="C3537" s="955" t="s">
        <v>19</v>
      </c>
      <c r="D3537" s="974">
        <v>42706</v>
      </c>
      <c r="E3537" s="975">
        <v>42706.769444444442</v>
      </c>
      <c r="F3537" s="974">
        <v>42707</v>
      </c>
      <c r="G3537" s="975">
        <v>42707.332638888889</v>
      </c>
      <c r="H3537" s="976">
        <v>0.56319444444670808</v>
      </c>
      <c r="I3537" s="955">
        <v>8</v>
      </c>
      <c r="J3537" s="955" t="s">
        <v>13201</v>
      </c>
      <c r="K3537" s="962" t="s">
        <v>146</v>
      </c>
      <c r="L3537" s="955" t="s">
        <v>10</v>
      </c>
      <c r="M3537" s="955" t="s">
        <v>13205</v>
      </c>
      <c r="N3537" s="955" t="s">
        <v>3</v>
      </c>
      <c r="O3537" s="955" t="s">
        <v>26</v>
      </c>
      <c r="P3537" s="955" t="s">
        <v>13206</v>
      </c>
      <c r="Q3537" s="962" t="s">
        <v>13207</v>
      </c>
      <c r="R3537" s="977">
        <v>75.376999999999995</v>
      </c>
      <c r="S3537" s="977"/>
      <c r="T3537" s="977">
        <v>75.376999999999995</v>
      </c>
      <c r="U3537" s="956"/>
      <c r="V3537" s="955"/>
      <c r="W3537" s="955"/>
      <c r="X3537" s="956"/>
      <c r="Y3537" s="955"/>
      <c r="Z3537" s="955"/>
      <c r="AA3537" s="955"/>
      <c r="AB3537" s="956"/>
      <c r="AC3537" s="956"/>
      <c r="AD3537" s="956" t="s">
        <v>68</v>
      </c>
      <c r="AE3537" s="956"/>
      <c r="AF3537" s="956"/>
      <c r="AG3537" s="956" t="s">
        <v>4726</v>
      </c>
      <c r="AJ3537" s="1">
        <f t="shared" si="253"/>
        <v>0</v>
      </c>
    </row>
    <row r="3538" spans="1:36" s="16" customFormat="1" ht="47.25">
      <c r="A3538" s="94" t="s">
        <v>13179</v>
      </c>
      <c r="B3538" s="955" t="s">
        <v>19</v>
      </c>
      <c r="C3538" s="955" t="s">
        <v>19</v>
      </c>
      <c r="D3538" s="974">
        <v>42706</v>
      </c>
      <c r="E3538" s="975">
        <v>42706.781944444447</v>
      </c>
      <c r="F3538" s="974">
        <v>42706</v>
      </c>
      <c r="G3538" s="975">
        <v>42706.802083333336</v>
      </c>
      <c r="H3538" s="976">
        <v>2.0138888889050577E-2</v>
      </c>
      <c r="I3538" s="955">
        <v>9</v>
      </c>
      <c r="J3538" s="955" t="s">
        <v>303</v>
      </c>
      <c r="K3538" s="962" t="s">
        <v>146</v>
      </c>
      <c r="L3538" s="955" t="s">
        <v>10</v>
      </c>
      <c r="M3538" s="955" t="s">
        <v>13208</v>
      </c>
      <c r="N3538" s="955" t="s">
        <v>3</v>
      </c>
      <c r="O3538" s="955" t="s">
        <v>8</v>
      </c>
      <c r="P3538" s="955" t="s">
        <v>13209</v>
      </c>
      <c r="Q3538" s="955" t="s">
        <v>13210</v>
      </c>
      <c r="R3538" s="977">
        <v>2.2469999999999999</v>
      </c>
      <c r="S3538" s="977"/>
      <c r="T3538" s="977">
        <v>2.2469999999999999</v>
      </c>
      <c r="U3538" s="956"/>
      <c r="V3538" s="955"/>
      <c r="W3538" s="955"/>
      <c r="X3538" s="956"/>
      <c r="Y3538" s="955"/>
      <c r="Z3538" s="955"/>
      <c r="AA3538" s="955"/>
      <c r="AB3538" s="956"/>
      <c r="AC3538" s="956"/>
      <c r="AD3538" s="956" t="s">
        <v>68</v>
      </c>
      <c r="AE3538" s="956"/>
      <c r="AF3538" s="956"/>
      <c r="AG3538" s="956"/>
      <c r="AJ3538" s="1">
        <f t="shared" si="253"/>
        <v>0</v>
      </c>
    </row>
    <row r="3539" spans="1:36" s="16" customFormat="1" ht="47.25">
      <c r="A3539" s="94" t="s">
        <v>13179</v>
      </c>
      <c r="B3539" s="993" t="s">
        <v>19</v>
      </c>
      <c r="C3539" s="955" t="s">
        <v>19</v>
      </c>
      <c r="D3539" s="974">
        <v>42706</v>
      </c>
      <c r="E3539" s="975">
        <v>42706.852777777778</v>
      </c>
      <c r="F3539" s="974">
        <v>42706</v>
      </c>
      <c r="G3539" s="975">
        <v>42706.884027777778</v>
      </c>
      <c r="H3539" s="976">
        <v>3.125E-2</v>
      </c>
      <c r="I3539" s="955">
        <v>17</v>
      </c>
      <c r="J3539" s="956" t="s">
        <v>309</v>
      </c>
      <c r="K3539" s="955" t="s">
        <v>52</v>
      </c>
      <c r="L3539" s="955" t="s">
        <v>10</v>
      </c>
      <c r="M3539" s="955" t="s">
        <v>13211</v>
      </c>
      <c r="N3539" s="955" t="s">
        <v>3</v>
      </c>
      <c r="O3539" s="955" t="s">
        <v>8</v>
      </c>
      <c r="P3539" s="955" t="s">
        <v>13212</v>
      </c>
      <c r="Q3539" s="955" t="s">
        <v>13213</v>
      </c>
      <c r="R3539" s="977">
        <v>4.1440000000000001</v>
      </c>
      <c r="S3539" s="977"/>
      <c r="T3539" s="977">
        <v>4.1440000000000001</v>
      </c>
      <c r="U3539" s="956"/>
      <c r="V3539" s="955"/>
      <c r="W3539" s="955"/>
      <c r="X3539" s="956"/>
      <c r="Y3539" s="955"/>
      <c r="Z3539" s="955"/>
      <c r="AA3539" s="955"/>
      <c r="AB3539" s="956"/>
      <c r="AC3539" s="956"/>
      <c r="AD3539" s="956" t="s">
        <v>68</v>
      </c>
      <c r="AE3539" s="956"/>
      <c r="AF3539" s="956"/>
      <c r="AG3539" s="956"/>
      <c r="AJ3539" s="1">
        <f t="shared" si="253"/>
        <v>0</v>
      </c>
    </row>
    <row r="3540" spans="1:36" ht="47.25">
      <c r="A3540" s="94" t="s">
        <v>13179</v>
      </c>
      <c r="B3540" s="955" t="s">
        <v>19</v>
      </c>
      <c r="C3540" s="955" t="s">
        <v>19</v>
      </c>
      <c r="D3540" s="974">
        <v>42706</v>
      </c>
      <c r="E3540" s="975">
        <v>42706.884027777778</v>
      </c>
      <c r="F3540" s="974">
        <v>42707</v>
      </c>
      <c r="G3540" s="975">
        <v>42707.489583333336</v>
      </c>
      <c r="H3540" s="976">
        <v>0.6055555555576575</v>
      </c>
      <c r="I3540" s="955">
        <v>11</v>
      </c>
      <c r="J3540" s="955"/>
      <c r="K3540" s="955" t="s">
        <v>52</v>
      </c>
      <c r="L3540" s="955" t="s">
        <v>10</v>
      </c>
      <c r="M3540" s="955" t="s">
        <v>13214</v>
      </c>
      <c r="N3540" s="955" t="s">
        <v>3</v>
      </c>
      <c r="O3540" s="955" t="s">
        <v>8</v>
      </c>
      <c r="P3540" s="955" t="s">
        <v>13215</v>
      </c>
      <c r="Q3540" s="955" t="s">
        <v>15082</v>
      </c>
      <c r="R3540" s="977">
        <v>59.509</v>
      </c>
      <c r="S3540" s="977"/>
      <c r="T3540" s="977">
        <v>59.509</v>
      </c>
      <c r="U3540" s="956"/>
      <c r="V3540" s="955"/>
      <c r="W3540" s="955"/>
      <c r="X3540" s="956"/>
      <c r="Y3540" s="955"/>
      <c r="Z3540" s="955"/>
      <c r="AA3540" s="955"/>
      <c r="AB3540" s="956"/>
      <c r="AC3540" s="956"/>
      <c r="AD3540" s="956" t="s">
        <v>68</v>
      </c>
      <c r="AE3540" s="956"/>
      <c r="AF3540" s="956"/>
      <c r="AG3540" s="956" t="s">
        <v>4726</v>
      </c>
      <c r="AJ3540" s="1">
        <f t="shared" si="253"/>
        <v>0</v>
      </c>
    </row>
    <row r="3541" spans="1:36" s="16" customFormat="1" ht="47.25">
      <c r="A3541" s="94" t="s">
        <v>13179</v>
      </c>
      <c r="B3541" s="955" t="s">
        <v>19</v>
      </c>
      <c r="C3541" s="955" t="s">
        <v>19</v>
      </c>
      <c r="D3541" s="974">
        <v>42706</v>
      </c>
      <c r="E3541" s="975">
        <v>42706.940972222219</v>
      </c>
      <c r="F3541" s="974">
        <v>42706</v>
      </c>
      <c r="G3541" s="975">
        <v>42706.942361111112</v>
      </c>
      <c r="H3541" s="976">
        <v>1.3888888934161514E-3</v>
      </c>
      <c r="I3541" s="955">
        <v>9</v>
      </c>
      <c r="J3541" s="955" t="s">
        <v>303</v>
      </c>
      <c r="K3541" s="962" t="s">
        <v>146</v>
      </c>
      <c r="L3541" s="955" t="s">
        <v>10</v>
      </c>
      <c r="M3541" s="955" t="s">
        <v>13208</v>
      </c>
      <c r="N3541" s="955" t="s">
        <v>3</v>
      </c>
      <c r="O3541" s="955" t="s">
        <v>8</v>
      </c>
      <c r="P3541" s="955" t="s">
        <v>13209</v>
      </c>
      <c r="Q3541" s="955" t="s">
        <v>13210</v>
      </c>
      <c r="R3541" s="977">
        <v>0.14899999999999999</v>
      </c>
      <c r="S3541" s="977"/>
      <c r="T3541" s="977">
        <v>0.14899999999999999</v>
      </c>
      <c r="U3541" s="956"/>
      <c r="V3541" s="955"/>
      <c r="W3541" s="955"/>
      <c r="X3541" s="956"/>
      <c r="Y3541" s="955"/>
      <c r="Z3541" s="955"/>
      <c r="AA3541" s="955"/>
      <c r="AB3541" s="956"/>
      <c r="AC3541" s="956"/>
      <c r="AD3541" s="956" t="s">
        <v>68</v>
      </c>
      <c r="AE3541" s="956"/>
      <c r="AF3541" s="956"/>
      <c r="AG3541" s="956"/>
      <c r="AJ3541" s="1">
        <f t="shared" si="253"/>
        <v>0</v>
      </c>
    </row>
    <row r="3542" spans="1:36" s="16" customFormat="1" ht="70.900000000000006" customHeight="1">
      <c r="A3542" s="94" t="s">
        <v>13179</v>
      </c>
      <c r="B3542" s="955" t="s">
        <v>19</v>
      </c>
      <c r="C3542" s="955" t="s">
        <v>19</v>
      </c>
      <c r="D3542" s="974">
        <v>42707</v>
      </c>
      <c r="E3542" s="975">
        <v>42707.333333333336</v>
      </c>
      <c r="F3542" s="974">
        <v>42707</v>
      </c>
      <c r="G3542" s="975">
        <v>42707.604166666664</v>
      </c>
      <c r="H3542" s="976">
        <v>0.27083333332848269</v>
      </c>
      <c r="I3542" s="955">
        <v>8</v>
      </c>
      <c r="J3542" s="955"/>
      <c r="K3542" s="955"/>
      <c r="L3542" s="955" t="s">
        <v>10</v>
      </c>
      <c r="M3542" s="955" t="s">
        <v>13205</v>
      </c>
      <c r="N3542" s="955" t="s">
        <v>3</v>
      </c>
      <c r="O3542" s="955" t="s">
        <v>26</v>
      </c>
      <c r="P3542" s="955" t="s">
        <v>13206</v>
      </c>
      <c r="Q3542" s="962" t="s">
        <v>13240</v>
      </c>
      <c r="R3542" s="977">
        <v>36.204000000000001</v>
      </c>
      <c r="S3542" s="977"/>
      <c r="T3542" s="977">
        <v>36.204000000000001</v>
      </c>
      <c r="U3542" s="955" t="s">
        <v>7</v>
      </c>
      <c r="V3542" s="955"/>
      <c r="W3542" s="955"/>
      <c r="X3542" s="956"/>
      <c r="Y3542" s="955"/>
      <c r="Z3542" s="955"/>
      <c r="AA3542" s="955"/>
      <c r="AB3542" s="956"/>
      <c r="AC3542" s="956"/>
      <c r="AD3542" s="956" t="s">
        <v>68</v>
      </c>
      <c r="AE3542" s="956"/>
      <c r="AF3542" s="956"/>
      <c r="AG3542" s="956"/>
      <c r="AJ3542" s="1">
        <f t="shared" si="253"/>
        <v>0</v>
      </c>
    </row>
    <row r="3543" spans="1:36" ht="110.25">
      <c r="A3543" s="94" t="s">
        <v>13179</v>
      </c>
      <c r="B3543" s="955" t="s">
        <v>19</v>
      </c>
      <c r="C3543" s="955" t="s">
        <v>15129</v>
      </c>
      <c r="D3543" s="974">
        <v>42707</v>
      </c>
      <c r="E3543" s="975">
        <v>42707.09375</v>
      </c>
      <c r="F3543" s="974">
        <v>42707</v>
      </c>
      <c r="G3543" s="975">
        <v>42707.121527777781</v>
      </c>
      <c r="H3543" s="976">
        <v>2.7777777781011537E-2</v>
      </c>
      <c r="I3543" s="955">
        <v>36</v>
      </c>
      <c r="J3543" s="955" t="s">
        <v>2484</v>
      </c>
      <c r="K3543" s="955"/>
      <c r="L3543" s="955" t="s">
        <v>17</v>
      </c>
      <c r="M3543" s="955" t="s">
        <v>13220</v>
      </c>
      <c r="N3543" s="955">
        <v>220</v>
      </c>
      <c r="O3543" s="955" t="s">
        <v>8</v>
      </c>
      <c r="P3543" s="955" t="s">
        <v>13221</v>
      </c>
      <c r="Q3543" s="955" t="s">
        <v>13222</v>
      </c>
      <c r="R3543" s="977"/>
      <c r="S3543" s="955">
        <v>9.16</v>
      </c>
      <c r="T3543" s="977">
        <v>9.16</v>
      </c>
      <c r="U3543" s="956"/>
      <c r="V3543" s="955"/>
      <c r="W3543" s="955"/>
      <c r="X3543" s="956"/>
      <c r="Y3543" s="955"/>
      <c r="Z3543" s="955"/>
      <c r="AA3543" s="955"/>
      <c r="AB3543" s="956"/>
      <c r="AC3543" s="956"/>
      <c r="AD3543" s="956" t="s">
        <v>38</v>
      </c>
      <c r="AE3543" s="956"/>
      <c r="AF3543" s="956"/>
      <c r="AG3543" s="956"/>
      <c r="AJ3543" s="1">
        <f t="shared" si="253"/>
        <v>0</v>
      </c>
    </row>
    <row r="3544" spans="1:36" ht="37.5" customHeight="1">
      <c r="A3544" s="94" t="s">
        <v>13179</v>
      </c>
      <c r="B3544" s="955" t="s">
        <v>19</v>
      </c>
      <c r="C3544" s="955" t="s">
        <v>19</v>
      </c>
      <c r="D3544" s="974">
        <v>42707</v>
      </c>
      <c r="E3544" s="975">
        <v>42707.45208333333</v>
      </c>
      <c r="F3544" s="974">
        <v>42707</v>
      </c>
      <c r="G3544" s="975">
        <v>42707.452777777777</v>
      </c>
      <c r="H3544" s="976">
        <v>6.944444467080757E-4</v>
      </c>
      <c r="I3544" s="955">
        <v>24</v>
      </c>
      <c r="J3544" s="955"/>
      <c r="K3544" s="955"/>
      <c r="L3544" s="955" t="s">
        <v>10</v>
      </c>
      <c r="M3544" s="955" t="s">
        <v>12298</v>
      </c>
      <c r="N3544" s="955" t="s">
        <v>3</v>
      </c>
      <c r="O3544" s="955" t="s">
        <v>8</v>
      </c>
      <c r="P3544" s="955" t="s">
        <v>13727</v>
      </c>
      <c r="Q3544" s="955" t="s">
        <v>13728</v>
      </c>
      <c r="R3544" s="977"/>
      <c r="S3544" s="977"/>
      <c r="T3544" s="977"/>
      <c r="U3544" s="956"/>
      <c r="V3544" s="955"/>
      <c r="W3544" s="955"/>
      <c r="X3544" s="956"/>
      <c r="Y3544" s="955"/>
      <c r="Z3544" s="955"/>
      <c r="AA3544" s="955"/>
      <c r="AB3544" s="956"/>
      <c r="AC3544" s="956"/>
      <c r="AD3544" s="956" t="s">
        <v>68</v>
      </c>
      <c r="AE3544" s="956"/>
      <c r="AF3544" s="956"/>
      <c r="AG3544" s="956"/>
      <c r="AJ3544" s="1">
        <f t="shared" si="253"/>
        <v>0</v>
      </c>
    </row>
    <row r="3545" spans="1:36" ht="31.5">
      <c r="A3545" s="94" t="s">
        <v>13179</v>
      </c>
      <c r="B3545" s="955" t="s">
        <v>19</v>
      </c>
      <c r="C3545" s="955" t="s">
        <v>19</v>
      </c>
      <c r="D3545" s="974">
        <v>42707</v>
      </c>
      <c r="E3545" s="975">
        <v>42707.541666666664</v>
      </c>
      <c r="F3545" s="974">
        <v>42708</v>
      </c>
      <c r="G3545" s="975">
        <v>42708.583333333336</v>
      </c>
      <c r="H3545" s="976">
        <v>1.0416666666715173</v>
      </c>
      <c r="I3545" s="955">
        <v>1</v>
      </c>
      <c r="J3545" s="956"/>
      <c r="K3545" s="956"/>
      <c r="L3545" s="956" t="s">
        <v>4</v>
      </c>
      <c r="M3545" s="955" t="s">
        <v>8265</v>
      </c>
      <c r="N3545" s="955">
        <v>0.4</v>
      </c>
      <c r="O3545" s="955" t="s">
        <v>8</v>
      </c>
      <c r="P3545" s="955" t="s">
        <v>6596</v>
      </c>
      <c r="Q3545" s="956" t="s">
        <v>13729</v>
      </c>
      <c r="R3545" s="977">
        <v>0.58200000000000007</v>
      </c>
      <c r="S3545" s="977"/>
      <c r="T3545" s="977">
        <v>0.58200000000000007</v>
      </c>
      <c r="U3545" s="955" t="s">
        <v>48</v>
      </c>
      <c r="V3545" s="955"/>
      <c r="W3545" s="955"/>
      <c r="X3545" s="956"/>
      <c r="Y3545" s="955" t="s">
        <v>5898</v>
      </c>
      <c r="Z3545" s="955">
        <v>100</v>
      </c>
      <c r="AA3545" s="955">
        <v>2017</v>
      </c>
      <c r="AB3545" s="956"/>
      <c r="AC3545" s="956"/>
      <c r="AD3545" s="956" t="s">
        <v>18</v>
      </c>
      <c r="AE3545" s="956"/>
      <c r="AF3545" s="956"/>
      <c r="AG3545" s="956" t="s">
        <v>4726</v>
      </c>
      <c r="AJ3545" s="1">
        <f t="shared" si="253"/>
        <v>0</v>
      </c>
    </row>
    <row r="3546" spans="1:36" ht="31.5">
      <c r="A3546" s="94" t="s">
        <v>13179</v>
      </c>
      <c r="B3546" s="955" t="s">
        <v>19</v>
      </c>
      <c r="C3546" s="955" t="s">
        <v>19</v>
      </c>
      <c r="D3546" s="974">
        <v>42707</v>
      </c>
      <c r="E3546" s="975">
        <v>42707.5</v>
      </c>
      <c r="F3546" s="974">
        <v>42709</v>
      </c>
      <c r="G3546" s="975">
        <v>42709.6875</v>
      </c>
      <c r="H3546" s="976">
        <v>2.1875</v>
      </c>
      <c r="I3546" s="955">
        <v>2</v>
      </c>
      <c r="J3546" s="956"/>
      <c r="K3546" s="956"/>
      <c r="L3546" s="955" t="s">
        <v>4</v>
      </c>
      <c r="M3546" s="955" t="s">
        <v>13730</v>
      </c>
      <c r="N3546" s="955" t="s">
        <v>3</v>
      </c>
      <c r="O3546" s="955" t="s">
        <v>26</v>
      </c>
      <c r="P3546" s="955" t="s">
        <v>13731</v>
      </c>
      <c r="Q3546" s="956" t="s">
        <v>13732</v>
      </c>
      <c r="R3546" s="977">
        <v>1.774</v>
      </c>
      <c r="S3546" s="977"/>
      <c r="T3546" s="977">
        <v>1.774</v>
      </c>
      <c r="U3546" s="955" t="s">
        <v>46</v>
      </c>
      <c r="V3546" s="955">
        <v>1977</v>
      </c>
      <c r="W3546" s="955"/>
      <c r="X3546" s="956"/>
      <c r="Y3546" s="955" t="s">
        <v>12111</v>
      </c>
      <c r="Z3546" s="955">
        <v>100</v>
      </c>
      <c r="AA3546" s="955">
        <v>2017</v>
      </c>
      <c r="AB3546" s="956"/>
      <c r="AC3546" s="956"/>
      <c r="AD3546" s="956" t="s">
        <v>18</v>
      </c>
      <c r="AE3546" s="956"/>
      <c r="AF3546" s="956"/>
      <c r="AG3546" s="956" t="s">
        <v>4726</v>
      </c>
      <c r="AJ3546" s="1">
        <f t="shared" si="253"/>
        <v>0</v>
      </c>
    </row>
    <row r="3547" spans="1:36" ht="31.5">
      <c r="A3547" s="94" t="s">
        <v>13179</v>
      </c>
      <c r="B3547" s="955" t="s">
        <v>19</v>
      </c>
      <c r="C3547" s="955" t="s">
        <v>19</v>
      </c>
      <c r="D3547" s="974">
        <v>42707</v>
      </c>
      <c r="E3547" s="975">
        <v>42707.333333333336</v>
      </c>
      <c r="F3547" s="974">
        <v>42707</v>
      </c>
      <c r="G3547" s="975">
        <v>42707.6875</v>
      </c>
      <c r="H3547" s="976">
        <v>0.35416666666424135</v>
      </c>
      <c r="I3547" s="955">
        <v>2</v>
      </c>
      <c r="J3547" s="956"/>
      <c r="K3547" s="956"/>
      <c r="L3547" s="955" t="s">
        <v>4</v>
      </c>
      <c r="M3547" s="955" t="s">
        <v>12684</v>
      </c>
      <c r="N3547" s="955" t="s">
        <v>3</v>
      </c>
      <c r="O3547" s="955" t="s">
        <v>26</v>
      </c>
      <c r="P3547" s="955" t="s">
        <v>13733</v>
      </c>
      <c r="Q3547" s="956" t="s">
        <v>13734</v>
      </c>
      <c r="R3547" s="977">
        <v>0.65900000000000003</v>
      </c>
      <c r="S3547" s="977"/>
      <c r="T3547" s="977">
        <v>0.65900000000000003</v>
      </c>
      <c r="U3547" s="955" t="s">
        <v>46</v>
      </c>
      <c r="V3547" s="955">
        <v>1978</v>
      </c>
      <c r="W3547" s="955" t="s">
        <v>3831</v>
      </c>
      <c r="X3547" s="956"/>
      <c r="Y3547" s="955" t="s">
        <v>5903</v>
      </c>
      <c r="Z3547" s="955">
        <v>100</v>
      </c>
      <c r="AA3547" s="955" t="s">
        <v>6013</v>
      </c>
      <c r="AB3547" s="956"/>
      <c r="AC3547" s="956"/>
      <c r="AD3547" s="956" t="s">
        <v>18</v>
      </c>
      <c r="AE3547" s="956"/>
      <c r="AF3547" s="956"/>
      <c r="AG3547" s="956"/>
      <c r="AJ3547" s="1">
        <f t="shared" si="253"/>
        <v>0</v>
      </c>
    </row>
    <row r="3548" spans="1:36" ht="31.5">
      <c r="A3548" s="94" t="s">
        <v>13179</v>
      </c>
      <c r="B3548" s="955" t="s">
        <v>19</v>
      </c>
      <c r="C3548" s="955" t="s">
        <v>19</v>
      </c>
      <c r="D3548" s="974">
        <v>42707</v>
      </c>
      <c r="E3548" s="975">
        <v>42707.5</v>
      </c>
      <c r="F3548" s="974">
        <v>42707</v>
      </c>
      <c r="G3548" s="975">
        <v>42707.6875</v>
      </c>
      <c r="H3548" s="976">
        <v>0.1875</v>
      </c>
      <c r="I3548" s="955">
        <v>1</v>
      </c>
      <c r="J3548" s="956"/>
      <c r="K3548" s="956"/>
      <c r="L3548" s="956" t="s">
        <v>12</v>
      </c>
      <c r="M3548" s="955" t="s">
        <v>439</v>
      </c>
      <c r="N3548" s="955">
        <v>0.4</v>
      </c>
      <c r="O3548" s="955" t="s">
        <v>2</v>
      </c>
      <c r="P3548" s="955" t="s">
        <v>13735</v>
      </c>
      <c r="Q3548" s="956" t="s">
        <v>13736</v>
      </c>
      <c r="R3548" s="977">
        <v>6.9000000000000006E-2</v>
      </c>
      <c r="S3548" s="977"/>
      <c r="T3548" s="977">
        <v>6.9000000000000006E-2</v>
      </c>
      <c r="U3548" s="955" t="s">
        <v>46</v>
      </c>
      <c r="V3548" s="955"/>
      <c r="W3548" s="955" t="s">
        <v>5894</v>
      </c>
      <c r="X3548" s="956"/>
      <c r="Y3548" s="955" t="s">
        <v>12111</v>
      </c>
      <c r="Z3548" s="955">
        <v>100</v>
      </c>
      <c r="AA3548" s="955">
        <v>2017</v>
      </c>
      <c r="AB3548" s="956"/>
      <c r="AC3548" s="956"/>
      <c r="AD3548" s="956" t="s">
        <v>18</v>
      </c>
      <c r="AE3548" s="956"/>
      <c r="AF3548" s="956"/>
      <c r="AG3548" s="956"/>
      <c r="AJ3548" s="1">
        <f t="shared" si="253"/>
        <v>0</v>
      </c>
    </row>
    <row r="3549" spans="1:36" ht="31.5">
      <c r="A3549" s="94" t="s">
        <v>13179</v>
      </c>
      <c r="B3549" s="955" t="s">
        <v>19</v>
      </c>
      <c r="C3549" s="955" t="s">
        <v>19</v>
      </c>
      <c r="D3549" s="974">
        <v>42707</v>
      </c>
      <c r="E3549" s="975">
        <v>42707.541666666664</v>
      </c>
      <c r="F3549" s="974">
        <v>42707</v>
      </c>
      <c r="G3549" s="975">
        <v>42707.6875</v>
      </c>
      <c r="H3549" s="976">
        <v>0.14583333333575865</v>
      </c>
      <c r="I3549" s="955">
        <v>1</v>
      </c>
      <c r="J3549" s="956"/>
      <c r="K3549" s="956"/>
      <c r="L3549" s="956" t="s">
        <v>12</v>
      </c>
      <c r="M3549" s="955" t="s">
        <v>439</v>
      </c>
      <c r="N3549" s="955">
        <v>0.4</v>
      </c>
      <c r="O3549" s="955" t="s">
        <v>2</v>
      </c>
      <c r="P3549" s="955" t="s">
        <v>13737</v>
      </c>
      <c r="Q3549" s="956" t="s">
        <v>13736</v>
      </c>
      <c r="R3549" s="977">
        <v>6.2E-2</v>
      </c>
      <c r="S3549" s="977"/>
      <c r="T3549" s="977">
        <v>6.2E-2</v>
      </c>
      <c r="U3549" s="955" t="s">
        <v>46</v>
      </c>
      <c r="V3549" s="955"/>
      <c r="W3549" s="955" t="s">
        <v>5894</v>
      </c>
      <c r="X3549" s="956"/>
      <c r="Y3549" s="955" t="s">
        <v>12111</v>
      </c>
      <c r="Z3549" s="955">
        <v>100</v>
      </c>
      <c r="AA3549" s="955">
        <v>2017</v>
      </c>
      <c r="AB3549" s="956"/>
      <c r="AC3549" s="956"/>
      <c r="AD3549" s="956" t="s">
        <v>18</v>
      </c>
      <c r="AE3549" s="956"/>
      <c r="AF3549" s="956"/>
      <c r="AG3549" s="956"/>
      <c r="AJ3549" s="1">
        <f t="shared" si="253"/>
        <v>0</v>
      </c>
    </row>
    <row r="3550" spans="1:36" ht="31.5">
      <c r="A3550" s="94" t="s">
        <v>13179</v>
      </c>
      <c r="B3550" s="955" t="s">
        <v>19</v>
      </c>
      <c r="C3550" s="955" t="s">
        <v>19</v>
      </c>
      <c r="D3550" s="974">
        <v>42707</v>
      </c>
      <c r="E3550" s="975">
        <v>42707.791666666664</v>
      </c>
      <c r="F3550" s="974">
        <v>42710</v>
      </c>
      <c r="G3550" s="975">
        <v>42710.625</v>
      </c>
      <c r="H3550" s="976">
        <v>2.8333333333357587</v>
      </c>
      <c r="I3550" s="955">
        <v>1</v>
      </c>
      <c r="J3550" s="956"/>
      <c r="K3550" s="956"/>
      <c r="L3550" s="956" t="s">
        <v>12</v>
      </c>
      <c r="M3550" s="955" t="s">
        <v>561</v>
      </c>
      <c r="N3550" s="955">
        <v>0.4</v>
      </c>
      <c r="O3550" s="955" t="s">
        <v>2</v>
      </c>
      <c r="P3550" s="955" t="s">
        <v>13738</v>
      </c>
      <c r="Q3550" s="956" t="s">
        <v>13739</v>
      </c>
      <c r="R3550" s="977">
        <v>2.0700000000000003</v>
      </c>
      <c r="S3550" s="977"/>
      <c r="T3550" s="977">
        <v>2.0700000000000003</v>
      </c>
      <c r="U3550" s="956"/>
      <c r="V3550" s="955"/>
      <c r="W3550" s="955" t="s">
        <v>15075</v>
      </c>
      <c r="X3550" s="956"/>
      <c r="Y3550" s="955" t="s">
        <v>5931</v>
      </c>
      <c r="Z3550" s="955">
        <v>100</v>
      </c>
      <c r="AA3550" s="955">
        <v>2017</v>
      </c>
      <c r="AB3550" s="956"/>
      <c r="AC3550" s="956"/>
      <c r="AD3550" s="956" t="s">
        <v>18</v>
      </c>
      <c r="AE3550" s="956"/>
      <c r="AF3550" s="956"/>
      <c r="AG3550" s="956" t="s">
        <v>4726</v>
      </c>
      <c r="AJ3550" s="1">
        <f t="shared" si="253"/>
        <v>0</v>
      </c>
    </row>
    <row r="3551" spans="1:36" ht="31.5">
      <c r="A3551" s="94" t="s">
        <v>13179</v>
      </c>
      <c r="B3551" s="955" t="s">
        <v>19</v>
      </c>
      <c r="C3551" s="955" t="s">
        <v>19</v>
      </c>
      <c r="D3551" s="974">
        <v>42707</v>
      </c>
      <c r="E3551" s="975">
        <v>42707.333333333336</v>
      </c>
      <c r="F3551" s="974">
        <v>42707</v>
      </c>
      <c r="G3551" s="975">
        <v>42707.458333333336</v>
      </c>
      <c r="H3551" s="976">
        <v>0.125</v>
      </c>
      <c r="I3551" s="955">
        <v>11</v>
      </c>
      <c r="J3551" s="956"/>
      <c r="K3551" s="956"/>
      <c r="L3551" s="955" t="s">
        <v>4</v>
      </c>
      <c r="M3551" s="955" t="s">
        <v>12671</v>
      </c>
      <c r="N3551" s="955" t="s">
        <v>3</v>
      </c>
      <c r="O3551" s="955" t="s">
        <v>26</v>
      </c>
      <c r="P3551" s="955" t="s">
        <v>13740</v>
      </c>
      <c r="Q3551" s="956" t="s">
        <v>13741</v>
      </c>
      <c r="R3551" s="977">
        <v>1.579</v>
      </c>
      <c r="S3551" s="977"/>
      <c r="T3551" s="977">
        <v>1.579</v>
      </c>
      <c r="U3551" s="955" t="s">
        <v>46</v>
      </c>
      <c r="V3551" s="955">
        <v>1985</v>
      </c>
      <c r="W3551" s="955" t="s">
        <v>12130</v>
      </c>
      <c r="X3551" s="956"/>
      <c r="Y3551" s="955" t="s">
        <v>5931</v>
      </c>
      <c r="Z3551" s="955">
        <v>100</v>
      </c>
      <c r="AA3551" s="955">
        <v>2017</v>
      </c>
      <c r="AB3551" s="956"/>
      <c r="AC3551" s="956"/>
      <c r="AD3551" s="956" t="s">
        <v>18</v>
      </c>
      <c r="AE3551" s="956"/>
      <c r="AF3551" s="956"/>
      <c r="AG3551" s="956"/>
      <c r="AJ3551" s="1">
        <f t="shared" si="253"/>
        <v>0</v>
      </c>
    </row>
    <row r="3552" spans="1:36" ht="31.5">
      <c r="A3552" s="94" t="s">
        <v>13179</v>
      </c>
      <c r="B3552" s="955" t="s">
        <v>19</v>
      </c>
      <c r="C3552" s="955" t="s">
        <v>19</v>
      </c>
      <c r="D3552" s="974">
        <v>42707</v>
      </c>
      <c r="E3552" s="975">
        <v>42707.416666666664</v>
      </c>
      <c r="F3552" s="974">
        <v>42707</v>
      </c>
      <c r="G3552" s="975">
        <v>42707.458333333336</v>
      </c>
      <c r="H3552" s="976">
        <v>4.1666666671517305E-2</v>
      </c>
      <c r="I3552" s="955">
        <v>1</v>
      </c>
      <c r="J3552" s="956"/>
      <c r="K3552" s="956"/>
      <c r="L3552" s="956" t="s">
        <v>12</v>
      </c>
      <c r="M3552" s="955" t="s">
        <v>439</v>
      </c>
      <c r="N3552" s="955">
        <v>0.4</v>
      </c>
      <c r="O3552" s="955" t="s">
        <v>2</v>
      </c>
      <c r="P3552" s="955" t="s">
        <v>13742</v>
      </c>
      <c r="Q3552" s="956" t="s">
        <v>13743</v>
      </c>
      <c r="R3552" s="977"/>
      <c r="S3552" s="977"/>
      <c r="T3552" s="977"/>
      <c r="U3552" s="955" t="s">
        <v>46</v>
      </c>
      <c r="V3552" s="955"/>
      <c r="W3552" s="955"/>
      <c r="X3552" s="956"/>
      <c r="Y3552" s="955" t="s">
        <v>5888</v>
      </c>
      <c r="Z3552" s="955">
        <v>100</v>
      </c>
      <c r="AA3552" s="955">
        <v>2017</v>
      </c>
      <c r="AB3552" s="956"/>
      <c r="AC3552" s="956"/>
      <c r="AD3552" s="956" t="s">
        <v>18</v>
      </c>
      <c r="AE3552" s="956"/>
      <c r="AF3552" s="956"/>
      <c r="AG3552" s="956"/>
      <c r="AJ3552" s="1">
        <f t="shared" si="253"/>
        <v>0</v>
      </c>
    </row>
    <row r="3553" spans="1:36" ht="31.5">
      <c r="A3553" s="94" t="s">
        <v>13179</v>
      </c>
      <c r="B3553" s="955" t="s">
        <v>19</v>
      </c>
      <c r="C3553" s="955" t="s">
        <v>19</v>
      </c>
      <c r="D3553" s="974">
        <v>42707</v>
      </c>
      <c r="E3553" s="975">
        <v>42707.458333333336</v>
      </c>
      <c r="F3553" s="974">
        <v>42707</v>
      </c>
      <c r="G3553" s="975">
        <v>42707.5</v>
      </c>
      <c r="H3553" s="976">
        <v>4.1666666664241347E-2</v>
      </c>
      <c r="I3553" s="955">
        <v>3</v>
      </c>
      <c r="J3553" s="956"/>
      <c r="K3553" s="956"/>
      <c r="L3553" s="955" t="s">
        <v>4</v>
      </c>
      <c r="M3553" s="955" t="s">
        <v>13744</v>
      </c>
      <c r="N3553" s="955" t="s">
        <v>3</v>
      </c>
      <c r="O3553" s="955" t="s">
        <v>26</v>
      </c>
      <c r="P3553" s="955" t="s">
        <v>13745</v>
      </c>
      <c r="Q3553" s="956" t="s">
        <v>13746</v>
      </c>
      <c r="R3553" s="977">
        <v>0.11</v>
      </c>
      <c r="S3553" s="977"/>
      <c r="T3553" s="977">
        <v>0.11</v>
      </c>
      <c r="U3553" s="955" t="s">
        <v>46</v>
      </c>
      <c r="V3553" s="955">
        <v>1992</v>
      </c>
      <c r="W3553" s="955"/>
      <c r="X3553" s="956"/>
      <c r="Y3553" s="955" t="s">
        <v>5931</v>
      </c>
      <c r="Z3553" s="955">
        <v>100</v>
      </c>
      <c r="AA3553" s="955">
        <v>2017</v>
      </c>
      <c r="AB3553" s="956"/>
      <c r="AC3553" s="956"/>
      <c r="AD3553" s="956" t="s">
        <v>18</v>
      </c>
      <c r="AE3553" s="956"/>
      <c r="AF3553" s="956"/>
      <c r="AG3553" s="956"/>
      <c r="AJ3553" s="1">
        <f t="shared" si="253"/>
        <v>0</v>
      </c>
    </row>
    <row r="3554" spans="1:36" ht="31.5">
      <c r="A3554" s="94" t="s">
        <v>13179</v>
      </c>
      <c r="B3554" s="955" t="s">
        <v>19</v>
      </c>
      <c r="C3554" s="955" t="s">
        <v>19</v>
      </c>
      <c r="D3554" s="974">
        <v>42707</v>
      </c>
      <c r="E3554" s="975">
        <v>42707.458333333336</v>
      </c>
      <c r="F3554" s="974">
        <v>42707</v>
      </c>
      <c r="G3554" s="975">
        <v>42707.583333333336</v>
      </c>
      <c r="H3554" s="976">
        <v>0.125</v>
      </c>
      <c r="I3554" s="955">
        <v>2</v>
      </c>
      <c r="J3554" s="956"/>
      <c r="K3554" s="956"/>
      <c r="L3554" s="955" t="s">
        <v>4</v>
      </c>
      <c r="M3554" s="955" t="s">
        <v>13744</v>
      </c>
      <c r="N3554" s="955" t="s">
        <v>3</v>
      </c>
      <c r="O3554" s="76" t="s">
        <v>26</v>
      </c>
      <c r="P3554" s="955" t="s">
        <v>13745</v>
      </c>
      <c r="Q3554" s="66" t="s">
        <v>13746</v>
      </c>
      <c r="R3554" s="977">
        <v>0.30099999999999999</v>
      </c>
      <c r="S3554" s="977"/>
      <c r="T3554" s="977">
        <v>0.30099999999999999</v>
      </c>
      <c r="U3554" s="955" t="s">
        <v>46</v>
      </c>
      <c r="V3554" s="955">
        <v>1992</v>
      </c>
      <c r="W3554" s="955"/>
      <c r="X3554" s="956"/>
      <c r="Y3554" s="955" t="s">
        <v>5931</v>
      </c>
      <c r="Z3554" s="955">
        <v>100</v>
      </c>
      <c r="AA3554" s="955">
        <v>2017</v>
      </c>
      <c r="AB3554" s="956"/>
      <c r="AC3554" s="956"/>
      <c r="AD3554" s="956" t="s">
        <v>18</v>
      </c>
      <c r="AE3554" s="956"/>
      <c r="AF3554" s="956"/>
      <c r="AG3554" s="956"/>
      <c r="AJ3554" s="1">
        <f t="shared" si="253"/>
        <v>0</v>
      </c>
    </row>
    <row r="3555" spans="1:36" ht="31.5">
      <c r="A3555" s="94" t="s">
        <v>13179</v>
      </c>
      <c r="B3555" s="955" t="s">
        <v>19</v>
      </c>
      <c r="C3555" s="955" t="s">
        <v>19</v>
      </c>
      <c r="D3555" s="974">
        <v>42707</v>
      </c>
      <c r="E3555" s="975">
        <v>42707.416666666664</v>
      </c>
      <c r="F3555" s="974">
        <v>42707</v>
      </c>
      <c r="G3555" s="975">
        <v>42707.625</v>
      </c>
      <c r="H3555" s="976">
        <v>0.20833333333575865</v>
      </c>
      <c r="I3555" s="955">
        <v>1</v>
      </c>
      <c r="J3555" s="956"/>
      <c r="K3555" s="956"/>
      <c r="L3555" s="956" t="s">
        <v>12</v>
      </c>
      <c r="M3555" s="955" t="s">
        <v>561</v>
      </c>
      <c r="N3555" s="955">
        <v>0.4</v>
      </c>
      <c r="O3555" s="955" t="s">
        <v>2</v>
      </c>
      <c r="P3555" s="955" t="s">
        <v>13747</v>
      </c>
      <c r="Q3555" s="956" t="s">
        <v>13748</v>
      </c>
      <c r="R3555" s="977">
        <v>0.14499999999999999</v>
      </c>
      <c r="S3555" s="977"/>
      <c r="T3555" s="977">
        <v>0.14499999999999999</v>
      </c>
      <c r="U3555" s="956"/>
      <c r="V3555" s="955"/>
      <c r="W3555" s="955"/>
      <c r="X3555" s="956"/>
      <c r="Y3555" s="955" t="s">
        <v>5903</v>
      </c>
      <c r="Z3555" s="955">
        <v>100</v>
      </c>
      <c r="AA3555" s="955">
        <v>2017</v>
      </c>
      <c r="AB3555" s="956"/>
      <c r="AC3555" s="956"/>
      <c r="AD3555" s="956" t="s">
        <v>18</v>
      </c>
      <c r="AE3555" s="956"/>
      <c r="AF3555" s="956"/>
      <c r="AG3555" s="956"/>
      <c r="AJ3555" s="1">
        <f t="shared" si="253"/>
        <v>0</v>
      </c>
    </row>
    <row r="3556" spans="1:36" ht="31.5">
      <c r="A3556" s="94" t="s">
        <v>13179</v>
      </c>
      <c r="B3556" s="955" t="s">
        <v>19</v>
      </c>
      <c r="C3556" s="955" t="s">
        <v>19</v>
      </c>
      <c r="D3556" s="974">
        <v>42708</v>
      </c>
      <c r="E3556" s="975">
        <v>42708.416666666664</v>
      </c>
      <c r="F3556" s="974">
        <v>42708</v>
      </c>
      <c r="G3556" s="975">
        <v>42708.618055555555</v>
      </c>
      <c r="H3556" s="976">
        <v>0.20138888889050577</v>
      </c>
      <c r="I3556" s="955">
        <v>1</v>
      </c>
      <c r="J3556" s="956"/>
      <c r="K3556" s="956"/>
      <c r="L3556" s="956" t="s">
        <v>12</v>
      </c>
      <c r="M3556" s="955" t="s">
        <v>439</v>
      </c>
      <c r="N3556" s="955">
        <v>0.4</v>
      </c>
      <c r="O3556" s="955" t="s">
        <v>2</v>
      </c>
      <c r="P3556" s="955" t="s">
        <v>13735</v>
      </c>
      <c r="Q3556" s="956" t="s">
        <v>13749</v>
      </c>
      <c r="R3556" s="977">
        <v>7.3999999999999996E-2</v>
      </c>
      <c r="S3556" s="977"/>
      <c r="T3556" s="977">
        <v>7.3999999999999996E-2</v>
      </c>
      <c r="U3556" s="955" t="s">
        <v>46</v>
      </c>
      <c r="V3556" s="955"/>
      <c r="W3556" s="955"/>
      <c r="X3556" s="956"/>
      <c r="Y3556" s="955" t="s">
        <v>12111</v>
      </c>
      <c r="Z3556" s="955">
        <v>100</v>
      </c>
      <c r="AA3556" s="955">
        <v>2017</v>
      </c>
      <c r="AB3556" s="956"/>
      <c r="AC3556" s="956"/>
      <c r="AD3556" s="956" t="s">
        <v>18</v>
      </c>
      <c r="AE3556" s="956"/>
      <c r="AF3556" s="956"/>
      <c r="AG3556" s="956"/>
      <c r="AJ3556" s="1">
        <f t="shared" si="253"/>
        <v>0</v>
      </c>
    </row>
    <row r="3557" spans="1:36" ht="31.5">
      <c r="A3557" s="94" t="s">
        <v>13179</v>
      </c>
      <c r="B3557" s="955" t="s">
        <v>19</v>
      </c>
      <c r="C3557" s="955" t="s">
        <v>19</v>
      </c>
      <c r="D3557" s="974">
        <v>42708</v>
      </c>
      <c r="E3557" s="975">
        <v>42708.5</v>
      </c>
      <c r="F3557" s="974">
        <v>42709</v>
      </c>
      <c r="G3557" s="975">
        <v>42709.666666666664</v>
      </c>
      <c r="H3557" s="976">
        <v>1.1666666666642413</v>
      </c>
      <c r="I3557" s="955">
        <v>1</v>
      </c>
      <c r="J3557" s="956"/>
      <c r="K3557" s="956"/>
      <c r="L3557" s="956" t="s">
        <v>12</v>
      </c>
      <c r="M3557" s="955" t="s">
        <v>561</v>
      </c>
      <c r="N3557" s="955">
        <v>0.4</v>
      </c>
      <c r="O3557" s="955" t="s">
        <v>2</v>
      </c>
      <c r="P3557" s="955" t="s">
        <v>13750</v>
      </c>
      <c r="Q3557" s="956" t="s">
        <v>13751</v>
      </c>
      <c r="R3557" s="977">
        <v>0.48299999999999998</v>
      </c>
      <c r="S3557" s="977"/>
      <c r="T3557" s="977">
        <v>0.48299999999999998</v>
      </c>
      <c r="U3557" s="955"/>
      <c r="V3557" s="955"/>
      <c r="W3557" s="955" t="s">
        <v>5984</v>
      </c>
      <c r="X3557" s="956"/>
      <c r="Y3557" s="955" t="s">
        <v>5898</v>
      </c>
      <c r="Z3557" s="955">
        <v>100</v>
      </c>
      <c r="AA3557" s="955">
        <v>2017</v>
      </c>
      <c r="AB3557" s="956"/>
      <c r="AC3557" s="956"/>
      <c r="AD3557" s="956" t="s">
        <v>18</v>
      </c>
      <c r="AE3557" s="956"/>
      <c r="AF3557" s="956"/>
      <c r="AG3557" s="956" t="s">
        <v>4726</v>
      </c>
      <c r="AJ3557" s="1">
        <f t="shared" si="253"/>
        <v>0</v>
      </c>
    </row>
    <row r="3558" spans="1:36" ht="31.5">
      <c r="A3558" s="94" t="s">
        <v>13179</v>
      </c>
      <c r="B3558" s="955" t="s">
        <v>19</v>
      </c>
      <c r="C3558" s="955" t="s">
        <v>19</v>
      </c>
      <c r="D3558" s="974">
        <v>42708</v>
      </c>
      <c r="E3558" s="975">
        <v>42708.770833333336</v>
      </c>
      <c r="F3558" s="974">
        <v>42709</v>
      </c>
      <c r="G3558" s="975">
        <v>42709.75</v>
      </c>
      <c r="H3558" s="976">
        <v>0.97916666666424135</v>
      </c>
      <c r="I3558" s="955">
        <v>2</v>
      </c>
      <c r="J3558" s="956"/>
      <c r="K3558" s="956"/>
      <c r="L3558" s="956" t="s">
        <v>4</v>
      </c>
      <c r="M3558" s="955" t="s">
        <v>8265</v>
      </c>
      <c r="N3558" s="955">
        <v>0.4</v>
      </c>
      <c r="O3558" s="955" t="s">
        <v>8</v>
      </c>
      <c r="P3558" s="955" t="s">
        <v>13752</v>
      </c>
      <c r="Q3558" s="956" t="s">
        <v>13753</v>
      </c>
      <c r="R3558" s="977">
        <v>4.1050000000000004</v>
      </c>
      <c r="S3558" s="977"/>
      <c r="T3558" s="977">
        <v>4.1050000000000004</v>
      </c>
      <c r="U3558" s="955" t="s">
        <v>48</v>
      </c>
      <c r="V3558" s="955"/>
      <c r="W3558" s="955"/>
      <c r="X3558" s="956"/>
      <c r="Y3558" s="955" t="s">
        <v>5898</v>
      </c>
      <c r="Z3558" s="955">
        <v>100</v>
      </c>
      <c r="AA3558" s="955">
        <v>2017</v>
      </c>
      <c r="AB3558" s="956"/>
      <c r="AC3558" s="956"/>
      <c r="AD3558" s="956" t="s">
        <v>18</v>
      </c>
      <c r="AE3558" s="956"/>
      <c r="AF3558" s="956"/>
      <c r="AG3558" s="956" t="s">
        <v>4726</v>
      </c>
      <c r="AJ3558" s="1">
        <f t="shared" si="253"/>
        <v>0</v>
      </c>
    </row>
    <row r="3559" spans="1:36" ht="31.5">
      <c r="A3559" s="94" t="s">
        <v>13179</v>
      </c>
      <c r="B3559" s="955" t="s">
        <v>19</v>
      </c>
      <c r="C3559" s="955" t="s">
        <v>19</v>
      </c>
      <c r="D3559" s="974">
        <v>42709</v>
      </c>
      <c r="E3559" s="975">
        <v>42709.479166666664</v>
      </c>
      <c r="F3559" s="974">
        <v>42710</v>
      </c>
      <c r="G3559" s="975">
        <v>42710.763888888891</v>
      </c>
      <c r="H3559" s="976">
        <v>1.2847222222262644</v>
      </c>
      <c r="I3559" s="955">
        <v>1</v>
      </c>
      <c r="J3559" s="956"/>
      <c r="K3559" s="956"/>
      <c r="L3559" s="956" t="s">
        <v>12</v>
      </c>
      <c r="M3559" s="955" t="s">
        <v>561</v>
      </c>
      <c r="N3559" s="955">
        <v>0.4</v>
      </c>
      <c r="O3559" s="955" t="s">
        <v>2</v>
      </c>
      <c r="P3559" s="955" t="s">
        <v>13754</v>
      </c>
      <c r="Q3559" s="956" t="s">
        <v>13751</v>
      </c>
      <c r="R3559" s="977">
        <v>0.59400000000000008</v>
      </c>
      <c r="S3559" s="977"/>
      <c r="T3559" s="977">
        <v>0.59400000000000008</v>
      </c>
      <c r="U3559" s="956"/>
      <c r="V3559" s="955"/>
      <c r="W3559" s="955" t="s">
        <v>5984</v>
      </c>
      <c r="X3559" s="956"/>
      <c r="Y3559" s="955" t="s">
        <v>5931</v>
      </c>
      <c r="Z3559" s="955">
        <v>100</v>
      </c>
      <c r="AA3559" s="955">
        <v>2017</v>
      </c>
      <c r="AB3559" s="956"/>
      <c r="AC3559" s="956"/>
      <c r="AD3559" s="956" t="s">
        <v>18</v>
      </c>
      <c r="AE3559" s="956"/>
      <c r="AF3559" s="956"/>
      <c r="AG3559" s="956" t="s">
        <v>4726</v>
      </c>
      <c r="AJ3559" s="1">
        <f t="shared" si="253"/>
        <v>0</v>
      </c>
    </row>
    <row r="3560" spans="1:36" ht="31.5">
      <c r="A3560" s="94" t="s">
        <v>13179</v>
      </c>
      <c r="B3560" s="955" t="s">
        <v>19</v>
      </c>
      <c r="C3560" s="955" t="s">
        <v>19</v>
      </c>
      <c r="D3560" s="974">
        <v>42709</v>
      </c>
      <c r="E3560" s="975">
        <v>42709.333333333336</v>
      </c>
      <c r="F3560" s="974">
        <v>42709</v>
      </c>
      <c r="G3560" s="975">
        <v>42709.416666666664</v>
      </c>
      <c r="H3560" s="976">
        <v>8.3333333328482695E-2</v>
      </c>
      <c r="I3560" s="955">
        <v>1</v>
      </c>
      <c r="J3560" s="956"/>
      <c r="K3560" s="956"/>
      <c r="L3560" s="956" t="s">
        <v>12</v>
      </c>
      <c r="M3560" s="955" t="s">
        <v>439</v>
      </c>
      <c r="N3560" s="955">
        <v>0.4</v>
      </c>
      <c r="O3560" s="955" t="s">
        <v>2</v>
      </c>
      <c r="P3560" s="955" t="s">
        <v>13755</v>
      </c>
      <c r="Q3560" s="956" t="s">
        <v>5597</v>
      </c>
      <c r="R3560" s="977">
        <v>7.0999999999999994E-2</v>
      </c>
      <c r="S3560" s="977"/>
      <c r="T3560" s="977">
        <v>7.0999999999999994E-2</v>
      </c>
      <c r="U3560" s="955" t="s">
        <v>46</v>
      </c>
      <c r="V3560" s="955"/>
      <c r="W3560" s="955" t="s">
        <v>5995</v>
      </c>
      <c r="X3560" s="956"/>
      <c r="Y3560" s="955" t="s">
        <v>5931</v>
      </c>
      <c r="Z3560" s="955">
        <v>100</v>
      </c>
      <c r="AA3560" s="955">
        <v>2017</v>
      </c>
      <c r="AB3560" s="956"/>
      <c r="AC3560" s="956"/>
      <c r="AD3560" s="956" t="s">
        <v>18</v>
      </c>
      <c r="AE3560" s="956"/>
      <c r="AF3560" s="956"/>
      <c r="AG3560" s="956"/>
      <c r="AJ3560" s="1">
        <f t="shared" si="253"/>
        <v>0</v>
      </c>
    </row>
    <row r="3561" spans="1:36" ht="47.25">
      <c r="A3561" s="94" t="s">
        <v>13179</v>
      </c>
      <c r="B3561" s="955" t="s">
        <v>19</v>
      </c>
      <c r="C3561" s="955" t="s">
        <v>19</v>
      </c>
      <c r="D3561" s="974">
        <v>42709</v>
      </c>
      <c r="E3561" s="975">
        <v>42709.458333333336</v>
      </c>
      <c r="F3561" s="974">
        <v>42709</v>
      </c>
      <c r="G3561" s="975">
        <v>42709.625</v>
      </c>
      <c r="H3561" s="976">
        <v>0.16666666666424135</v>
      </c>
      <c r="I3561" s="955">
        <v>1</v>
      </c>
      <c r="J3561" s="956"/>
      <c r="K3561" s="956"/>
      <c r="L3561" s="956" t="s">
        <v>12</v>
      </c>
      <c r="M3561" s="955" t="s">
        <v>561</v>
      </c>
      <c r="N3561" s="955">
        <v>0.4</v>
      </c>
      <c r="O3561" s="955" t="s">
        <v>2</v>
      </c>
      <c r="P3561" s="955" t="s">
        <v>13756</v>
      </c>
      <c r="Q3561" s="956" t="s">
        <v>13757</v>
      </c>
      <c r="R3561" s="977">
        <v>7.8E-2</v>
      </c>
      <c r="S3561" s="977"/>
      <c r="T3561" s="977">
        <v>7.8E-2</v>
      </c>
      <c r="U3561" s="956"/>
      <c r="V3561" s="955"/>
      <c r="W3561" s="955"/>
      <c r="X3561" s="956"/>
      <c r="Y3561" s="955" t="s">
        <v>12111</v>
      </c>
      <c r="Z3561" s="955">
        <v>100</v>
      </c>
      <c r="AA3561" s="955">
        <v>2017</v>
      </c>
      <c r="AB3561" s="956"/>
      <c r="AC3561" s="956"/>
      <c r="AD3561" s="956" t="s">
        <v>18</v>
      </c>
      <c r="AE3561" s="956"/>
      <c r="AF3561" s="956"/>
      <c r="AG3561" s="956"/>
      <c r="AJ3561" s="1">
        <f t="shared" si="253"/>
        <v>0</v>
      </c>
    </row>
    <row r="3562" spans="1:36" ht="31.5">
      <c r="A3562" s="94" t="s">
        <v>13179</v>
      </c>
      <c r="B3562" s="955" t="s">
        <v>19</v>
      </c>
      <c r="C3562" s="955" t="s">
        <v>19</v>
      </c>
      <c r="D3562" s="974">
        <v>42710</v>
      </c>
      <c r="E3562" s="975">
        <v>42710.666666666664</v>
      </c>
      <c r="F3562" s="974">
        <v>42710</v>
      </c>
      <c r="G3562" s="975">
        <v>42710.708333333336</v>
      </c>
      <c r="H3562" s="976">
        <v>4.1666666671517305E-2</v>
      </c>
      <c r="I3562" s="955">
        <v>1</v>
      </c>
      <c r="J3562" s="956"/>
      <c r="K3562" s="956"/>
      <c r="L3562" s="955" t="s">
        <v>4</v>
      </c>
      <c r="M3562" s="955" t="s">
        <v>13758</v>
      </c>
      <c r="N3562" s="955" t="s">
        <v>3</v>
      </c>
      <c r="O3562" s="955" t="s">
        <v>26</v>
      </c>
      <c r="P3562" s="955" t="s">
        <v>2543</v>
      </c>
      <c r="Q3562" s="956" t="s">
        <v>13759</v>
      </c>
      <c r="R3562" s="977">
        <v>8.5000000000000006E-2</v>
      </c>
      <c r="S3562" s="977"/>
      <c r="T3562" s="977">
        <v>8.5000000000000006E-2</v>
      </c>
      <c r="U3562" s="955" t="s">
        <v>46</v>
      </c>
      <c r="V3562" s="955">
        <v>1994</v>
      </c>
      <c r="W3562" s="955" t="s">
        <v>15068</v>
      </c>
      <c r="X3562" s="956"/>
      <c r="Y3562" s="955" t="s">
        <v>12111</v>
      </c>
      <c r="Z3562" s="955">
        <v>100</v>
      </c>
      <c r="AA3562" s="955">
        <v>2017</v>
      </c>
      <c r="AB3562" s="956"/>
      <c r="AC3562" s="956"/>
      <c r="AD3562" s="956" t="s">
        <v>18</v>
      </c>
      <c r="AE3562" s="956"/>
      <c r="AF3562" s="956"/>
      <c r="AG3562" s="956"/>
      <c r="AJ3562" s="1">
        <f t="shared" si="253"/>
        <v>0</v>
      </c>
    </row>
    <row r="3563" spans="1:36" ht="31.5">
      <c r="A3563" s="94" t="s">
        <v>13179</v>
      </c>
      <c r="B3563" s="955" t="s">
        <v>19</v>
      </c>
      <c r="C3563" s="955" t="s">
        <v>19</v>
      </c>
      <c r="D3563" s="974">
        <v>42710</v>
      </c>
      <c r="E3563" s="975">
        <v>42710.458333333336</v>
      </c>
      <c r="F3563" s="974">
        <v>42710</v>
      </c>
      <c r="G3563" s="975">
        <v>42710.732638888891</v>
      </c>
      <c r="H3563" s="976">
        <v>0.27430555555474712</v>
      </c>
      <c r="I3563" s="955">
        <v>1</v>
      </c>
      <c r="J3563" s="956"/>
      <c r="K3563" s="956"/>
      <c r="L3563" s="956" t="s">
        <v>12</v>
      </c>
      <c r="M3563" s="955" t="s">
        <v>561</v>
      </c>
      <c r="N3563" s="955">
        <v>0.4</v>
      </c>
      <c r="O3563" s="955" t="s">
        <v>2</v>
      </c>
      <c r="P3563" s="955" t="s">
        <v>13760</v>
      </c>
      <c r="Q3563" s="956" t="s">
        <v>13761</v>
      </c>
      <c r="R3563" s="977">
        <v>7.6999999999999999E-2</v>
      </c>
      <c r="S3563" s="977"/>
      <c r="T3563" s="977">
        <v>7.6999999999999999E-2</v>
      </c>
      <c r="U3563" s="956"/>
      <c r="V3563" s="955"/>
      <c r="W3563" s="955" t="s">
        <v>5901</v>
      </c>
      <c r="X3563" s="956"/>
      <c r="Y3563" s="955" t="s">
        <v>12111</v>
      </c>
      <c r="Z3563" s="955">
        <v>100</v>
      </c>
      <c r="AA3563" s="955">
        <v>2017</v>
      </c>
      <c r="AB3563" s="956"/>
      <c r="AC3563" s="956"/>
      <c r="AD3563" s="956" t="s">
        <v>18</v>
      </c>
      <c r="AE3563" s="956"/>
      <c r="AF3563" s="956"/>
      <c r="AG3563" s="956"/>
      <c r="AJ3563" s="1">
        <f t="shared" si="253"/>
        <v>0</v>
      </c>
    </row>
    <row r="3564" spans="1:36" ht="31.5">
      <c r="A3564" s="94" t="s">
        <v>13179</v>
      </c>
      <c r="B3564" s="955" t="s">
        <v>19</v>
      </c>
      <c r="C3564" s="955" t="s">
        <v>19</v>
      </c>
      <c r="D3564" s="974">
        <v>42711</v>
      </c>
      <c r="E3564" s="975">
        <v>42711.71875</v>
      </c>
      <c r="F3564" s="974">
        <v>42712</v>
      </c>
      <c r="G3564" s="975">
        <v>42712.332638888889</v>
      </c>
      <c r="H3564" s="976">
        <v>0.61388888888905058</v>
      </c>
      <c r="I3564" s="955">
        <v>1</v>
      </c>
      <c r="J3564" s="956"/>
      <c r="K3564" s="956"/>
      <c r="L3564" s="956" t="s">
        <v>12</v>
      </c>
      <c r="M3564" s="955" t="s">
        <v>439</v>
      </c>
      <c r="N3564" s="955">
        <v>0.4</v>
      </c>
      <c r="O3564" s="955" t="s">
        <v>2</v>
      </c>
      <c r="P3564" s="955" t="s">
        <v>13762</v>
      </c>
      <c r="Q3564" s="956" t="s">
        <v>13763</v>
      </c>
      <c r="R3564" s="977">
        <v>0.2</v>
      </c>
      <c r="S3564" s="977"/>
      <c r="T3564" s="977">
        <v>0.2</v>
      </c>
      <c r="U3564" s="955" t="s">
        <v>46</v>
      </c>
      <c r="V3564" s="955"/>
      <c r="W3564" s="955" t="s">
        <v>15083</v>
      </c>
      <c r="X3564" s="956"/>
      <c r="Y3564" s="955" t="s">
        <v>12111</v>
      </c>
      <c r="Z3564" s="955">
        <v>100</v>
      </c>
      <c r="AA3564" s="955">
        <v>2017</v>
      </c>
      <c r="AB3564" s="956"/>
      <c r="AC3564" s="956"/>
      <c r="AD3564" s="956" t="s">
        <v>18</v>
      </c>
      <c r="AE3564" s="956"/>
      <c r="AF3564" s="956"/>
      <c r="AG3564" s="956" t="s">
        <v>4726</v>
      </c>
      <c r="AJ3564" s="1">
        <f t="shared" si="253"/>
        <v>0</v>
      </c>
    </row>
    <row r="3565" spans="1:36" ht="31.5">
      <c r="A3565" s="94" t="s">
        <v>13179</v>
      </c>
      <c r="B3565" s="955" t="s">
        <v>19</v>
      </c>
      <c r="C3565" s="955" t="s">
        <v>19</v>
      </c>
      <c r="D3565" s="974">
        <v>42712</v>
      </c>
      <c r="E3565" s="975">
        <v>42712.6875</v>
      </c>
      <c r="F3565" s="974">
        <v>42713</v>
      </c>
      <c r="G3565" s="975">
        <v>42713</v>
      </c>
      <c r="H3565" s="976">
        <v>0.3125</v>
      </c>
      <c r="I3565" s="955">
        <v>1</v>
      </c>
      <c r="J3565" s="956"/>
      <c r="K3565" s="956"/>
      <c r="L3565" s="956" t="s">
        <v>12</v>
      </c>
      <c r="M3565" s="955" t="s">
        <v>439</v>
      </c>
      <c r="N3565" s="955">
        <v>0.4</v>
      </c>
      <c r="O3565" s="955" t="s">
        <v>2</v>
      </c>
      <c r="P3565" s="955" t="s">
        <v>5966</v>
      </c>
      <c r="Q3565" s="956" t="s">
        <v>13764</v>
      </c>
      <c r="R3565" s="977">
        <v>9.2999999999999999E-2</v>
      </c>
      <c r="S3565" s="977"/>
      <c r="T3565" s="977">
        <v>9.2999999999999999E-2</v>
      </c>
      <c r="U3565" s="955" t="s">
        <v>48</v>
      </c>
      <c r="V3565" s="955"/>
      <c r="W3565" s="955"/>
      <c r="X3565" s="956"/>
      <c r="Y3565" s="955" t="s">
        <v>5898</v>
      </c>
      <c r="Z3565" s="955">
        <v>100</v>
      </c>
      <c r="AA3565" s="955">
        <v>2017</v>
      </c>
      <c r="AB3565" s="956"/>
      <c r="AC3565" s="956"/>
      <c r="AD3565" s="956" t="s">
        <v>18</v>
      </c>
      <c r="AE3565" s="956"/>
      <c r="AF3565" s="956"/>
      <c r="AG3565" s="956"/>
      <c r="AJ3565" s="1">
        <f t="shared" si="253"/>
        <v>0</v>
      </c>
    </row>
    <row r="3566" spans="1:36" ht="31.5">
      <c r="A3566" s="94" t="s">
        <v>13179</v>
      </c>
      <c r="B3566" s="955" t="s">
        <v>19</v>
      </c>
      <c r="C3566" s="955" t="s">
        <v>19</v>
      </c>
      <c r="D3566" s="974">
        <v>42713</v>
      </c>
      <c r="E3566" s="975">
        <v>42713.914583333331</v>
      </c>
      <c r="F3566" s="974">
        <v>42713</v>
      </c>
      <c r="G3566" s="975">
        <v>42713.915277777778</v>
      </c>
      <c r="H3566" s="976">
        <v>6.944444467080757E-4</v>
      </c>
      <c r="I3566" s="955">
        <v>13</v>
      </c>
      <c r="J3566" s="956"/>
      <c r="K3566" s="956"/>
      <c r="L3566" s="955" t="s">
        <v>10</v>
      </c>
      <c r="M3566" s="955" t="s">
        <v>6830</v>
      </c>
      <c r="N3566" s="955" t="s">
        <v>3</v>
      </c>
      <c r="O3566" s="955" t="s">
        <v>8</v>
      </c>
      <c r="P3566" s="955" t="s">
        <v>13765</v>
      </c>
      <c r="Q3566" s="980" t="s">
        <v>13766</v>
      </c>
      <c r="R3566" s="977"/>
      <c r="S3566" s="977"/>
      <c r="T3566" s="977"/>
      <c r="U3566" s="955" t="s">
        <v>37</v>
      </c>
      <c r="V3566" s="955">
        <v>2004</v>
      </c>
      <c r="W3566" s="955"/>
      <c r="X3566" s="956"/>
      <c r="Y3566" s="955" t="s">
        <v>12111</v>
      </c>
      <c r="Z3566" s="955">
        <v>100</v>
      </c>
      <c r="AA3566" s="955" t="s">
        <v>6013</v>
      </c>
      <c r="AB3566" s="956"/>
      <c r="AC3566" s="956"/>
      <c r="AD3566" s="956" t="s">
        <v>68</v>
      </c>
      <c r="AE3566" s="956"/>
      <c r="AF3566" s="956"/>
      <c r="AG3566" s="956"/>
      <c r="AJ3566" s="1">
        <f t="shared" si="253"/>
        <v>0</v>
      </c>
    </row>
    <row r="3567" spans="1:36" ht="31.5">
      <c r="A3567" s="94" t="s">
        <v>13179</v>
      </c>
      <c r="B3567" s="955" t="s">
        <v>19</v>
      </c>
      <c r="C3567" s="955" t="s">
        <v>19</v>
      </c>
      <c r="D3567" s="974">
        <v>42713</v>
      </c>
      <c r="E3567" s="975">
        <v>42713.915972222225</v>
      </c>
      <c r="F3567" s="974">
        <v>42714</v>
      </c>
      <c r="G3567" s="975">
        <v>42714.489583333336</v>
      </c>
      <c r="H3567" s="976">
        <v>0.57361111111094942</v>
      </c>
      <c r="I3567" s="955">
        <v>5</v>
      </c>
      <c r="J3567" s="956"/>
      <c r="K3567" s="956"/>
      <c r="L3567" s="955" t="s">
        <v>10</v>
      </c>
      <c r="M3567" s="955" t="s">
        <v>13767</v>
      </c>
      <c r="N3567" s="955">
        <v>0.4</v>
      </c>
      <c r="O3567" s="955" t="s">
        <v>26</v>
      </c>
      <c r="P3567" s="955" t="s">
        <v>13768</v>
      </c>
      <c r="Q3567" s="956" t="s">
        <v>13769</v>
      </c>
      <c r="R3567" s="977">
        <v>13.456</v>
      </c>
      <c r="S3567" s="977"/>
      <c r="T3567" s="977">
        <v>13.456</v>
      </c>
      <c r="U3567" s="955" t="s">
        <v>46</v>
      </c>
      <c r="V3567" s="955">
        <v>1999</v>
      </c>
      <c r="W3567" s="955"/>
      <c r="X3567" s="956"/>
      <c r="Y3567" s="955" t="s">
        <v>5898</v>
      </c>
      <c r="Z3567" s="955">
        <v>100</v>
      </c>
      <c r="AA3567" s="955" t="s">
        <v>6013</v>
      </c>
      <c r="AB3567" s="956"/>
      <c r="AC3567" s="956" t="s">
        <v>5889</v>
      </c>
      <c r="AD3567" s="956" t="s">
        <v>68</v>
      </c>
      <c r="AE3567" s="956"/>
      <c r="AF3567" s="956"/>
      <c r="AG3567" s="956" t="s">
        <v>4726</v>
      </c>
      <c r="AJ3567" s="1">
        <f t="shared" si="253"/>
        <v>0</v>
      </c>
    </row>
    <row r="3568" spans="1:36" ht="31.5">
      <c r="A3568" s="94" t="s">
        <v>13179</v>
      </c>
      <c r="B3568" s="955" t="s">
        <v>19</v>
      </c>
      <c r="C3568" s="955" t="s">
        <v>19</v>
      </c>
      <c r="D3568" s="974">
        <v>42713</v>
      </c>
      <c r="E3568" s="975">
        <v>42713.472222222219</v>
      </c>
      <c r="F3568" s="974">
        <v>42713</v>
      </c>
      <c r="G3568" s="975">
        <v>42713.493055555555</v>
      </c>
      <c r="H3568" s="976">
        <v>2.0833333335758653E-2</v>
      </c>
      <c r="I3568" s="955">
        <v>1</v>
      </c>
      <c r="J3568" s="956"/>
      <c r="K3568" s="956"/>
      <c r="L3568" s="955" t="s">
        <v>4</v>
      </c>
      <c r="M3568" s="955" t="s">
        <v>13770</v>
      </c>
      <c r="N3568" s="955" t="s">
        <v>3</v>
      </c>
      <c r="O3568" s="955" t="s">
        <v>26</v>
      </c>
      <c r="P3568" s="955" t="s">
        <v>13771</v>
      </c>
      <c r="Q3568" s="956" t="s">
        <v>13772</v>
      </c>
      <c r="R3568" s="977">
        <v>6.0999999999999999E-2</v>
      </c>
      <c r="S3568" s="977"/>
      <c r="T3568" s="977">
        <v>6.0999999999999999E-2</v>
      </c>
      <c r="U3568" s="955" t="s">
        <v>46</v>
      </c>
      <c r="V3568" s="955">
        <v>1997</v>
      </c>
      <c r="W3568" s="955"/>
      <c r="X3568" s="956"/>
      <c r="Y3568" s="955" t="s">
        <v>12111</v>
      </c>
      <c r="Z3568" s="955">
        <v>100</v>
      </c>
      <c r="AA3568" s="955">
        <v>2017</v>
      </c>
      <c r="AB3568" s="956"/>
      <c r="AC3568" s="956" t="s">
        <v>5978</v>
      </c>
      <c r="AD3568" s="956" t="s">
        <v>18</v>
      </c>
      <c r="AE3568" s="956"/>
      <c r="AF3568" s="956"/>
      <c r="AG3568" s="956"/>
      <c r="AJ3568" s="1">
        <f t="shared" si="253"/>
        <v>0</v>
      </c>
    </row>
    <row r="3569" spans="1:36" ht="31.5">
      <c r="A3569" s="94" t="s">
        <v>13179</v>
      </c>
      <c r="B3569" s="955" t="s">
        <v>19</v>
      </c>
      <c r="C3569" s="955" t="s">
        <v>19</v>
      </c>
      <c r="D3569" s="974">
        <v>42713</v>
      </c>
      <c r="E3569" s="975">
        <v>42713.666666666664</v>
      </c>
      <c r="F3569" s="974">
        <v>42714</v>
      </c>
      <c r="G3569" s="975">
        <v>42714.666666666664</v>
      </c>
      <c r="H3569" s="976">
        <v>1</v>
      </c>
      <c r="I3569" s="955">
        <v>1</v>
      </c>
      <c r="J3569" s="956"/>
      <c r="K3569" s="956"/>
      <c r="L3569" s="956" t="s">
        <v>12</v>
      </c>
      <c r="M3569" s="955" t="s">
        <v>439</v>
      </c>
      <c r="N3569" s="955">
        <v>0.4</v>
      </c>
      <c r="O3569" s="955" t="s">
        <v>2</v>
      </c>
      <c r="P3569" s="955" t="s">
        <v>13773</v>
      </c>
      <c r="Q3569" s="956" t="s">
        <v>13774</v>
      </c>
      <c r="R3569" s="977">
        <v>0.13800000000000001</v>
      </c>
      <c r="S3569" s="977"/>
      <c r="T3569" s="977">
        <v>0.13800000000000001</v>
      </c>
      <c r="U3569" s="956"/>
      <c r="V3569" s="955"/>
      <c r="W3569" s="955" t="s">
        <v>5984</v>
      </c>
      <c r="X3569" s="956"/>
      <c r="Y3569" s="955" t="s">
        <v>5931</v>
      </c>
      <c r="Z3569" s="955">
        <v>100</v>
      </c>
      <c r="AA3569" s="955">
        <v>2017</v>
      </c>
      <c r="AB3569" s="956"/>
      <c r="AC3569" s="956"/>
      <c r="AD3569" s="956" t="s">
        <v>18</v>
      </c>
      <c r="AE3569" s="956"/>
      <c r="AF3569" s="956"/>
      <c r="AG3569" s="956" t="s">
        <v>4726</v>
      </c>
      <c r="AJ3569" s="1">
        <f t="shared" si="253"/>
        <v>0</v>
      </c>
    </row>
    <row r="3570" spans="1:36" ht="31.5">
      <c r="A3570" s="94" t="s">
        <v>13179</v>
      </c>
      <c r="B3570" s="955" t="s">
        <v>19</v>
      </c>
      <c r="C3570" s="955" t="s">
        <v>19</v>
      </c>
      <c r="D3570" s="974">
        <v>42713</v>
      </c>
      <c r="E3570" s="975">
        <v>42713.666666666664</v>
      </c>
      <c r="F3570" s="974">
        <v>42714</v>
      </c>
      <c r="G3570" s="975">
        <v>42714.6875</v>
      </c>
      <c r="H3570" s="976">
        <v>1.0208333333357587</v>
      </c>
      <c r="I3570" s="955">
        <v>1</v>
      </c>
      <c r="J3570" s="956"/>
      <c r="K3570" s="956"/>
      <c r="L3570" s="956" t="s">
        <v>12</v>
      </c>
      <c r="M3570" s="955" t="s">
        <v>439</v>
      </c>
      <c r="N3570" s="955">
        <v>0.4</v>
      </c>
      <c r="O3570" s="955" t="s">
        <v>2</v>
      </c>
      <c r="P3570" s="955" t="s">
        <v>13775</v>
      </c>
      <c r="Q3570" s="956" t="s">
        <v>13774</v>
      </c>
      <c r="R3570" s="977">
        <v>0.28200000000000003</v>
      </c>
      <c r="S3570" s="977"/>
      <c r="T3570" s="977">
        <v>0.28200000000000003</v>
      </c>
      <c r="U3570" s="956"/>
      <c r="V3570" s="955"/>
      <c r="W3570" s="955" t="s">
        <v>5984</v>
      </c>
      <c r="X3570" s="956"/>
      <c r="Y3570" s="955" t="s">
        <v>12111</v>
      </c>
      <c r="Z3570" s="955">
        <v>100</v>
      </c>
      <c r="AA3570" s="955">
        <v>2017</v>
      </c>
      <c r="AB3570" s="956"/>
      <c r="AC3570" s="956"/>
      <c r="AD3570" s="956" t="s">
        <v>18</v>
      </c>
      <c r="AE3570" s="956"/>
      <c r="AF3570" s="956"/>
      <c r="AG3570" s="956" t="s">
        <v>4726</v>
      </c>
      <c r="AJ3570" s="1">
        <f t="shared" si="253"/>
        <v>0</v>
      </c>
    </row>
    <row r="3571" spans="1:36" ht="31.5">
      <c r="A3571" s="94" t="s">
        <v>13179</v>
      </c>
      <c r="B3571" s="955" t="s">
        <v>19</v>
      </c>
      <c r="C3571" s="955" t="s">
        <v>19</v>
      </c>
      <c r="D3571" s="974">
        <v>42715</v>
      </c>
      <c r="E3571" s="975">
        <v>42715.208333333336</v>
      </c>
      <c r="F3571" s="974">
        <v>42715</v>
      </c>
      <c r="G3571" s="975">
        <v>42715.332638888889</v>
      </c>
      <c r="H3571" s="976">
        <v>0.12430555555329192</v>
      </c>
      <c r="I3571" s="955">
        <v>1</v>
      </c>
      <c r="J3571" s="956"/>
      <c r="K3571" s="956"/>
      <c r="L3571" s="956" t="s">
        <v>12</v>
      </c>
      <c r="M3571" s="955" t="s">
        <v>561</v>
      </c>
      <c r="N3571" s="955">
        <v>0.4</v>
      </c>
      <c r="O3571" s="955" t="s">
        <v>2</v>
      </c>
      <c r="P3571" s="955" t="s">
        <v>12612</v>
      </c>
      <c r="Q3571" s="956" t="s">
        <v>13776</v>
      </c>
      <c r="R3571" s="977">
        <v>1.034</v>
      </c>
      <c r="S3571" s="977"/>
      <c r="T3571" s="977">
        <v>1.034</v>
      </c>
      <c r="U3571" s="956"/>
      <c r="V3571" s="955"/>
      <c r="W3571" s="955" t="s">
        <v>5970</v>
      </c>
      <c r="X3571" s="956"/>
      <c r="Y3571" s="955" t="s">
        <v>5931</v>
      </c>
      <c r="Z3571" s="955">
        <v>100</v>
      </c>
      <c r="AA3571" s="955">
        <v>2017</v>
      </c>
      <c r="AB3571" s="956"/>
      <c r="AC3571" s="956"/>
      <c r="AD3571" s="956" t="s">
        <v>18</v>
      </c>
      <c r="AE3571" s="956"/>
      <c r="AF3571" s="956"/>
      <c r="AG3571" s="956"/>
      <c r="AJ3571" s="1">
        <f t="shared" si="253"/>
        <v>0</v>
      </c>
    </row>
    <row r="3572" spans="1:36" ht="31.5">
      <c r="A3572" s="94" t="s">
        <v>13179</v>
      </c>
      <c r="B3572" s="955" t="s">
        <v>19</v>
      </c>
      <c r="C3572" s="955" t="s">
        <v>19</v>
      </c>
      <c r="D3572" s="974">
        <v>42715</v>
      </c>
      <c r="E3572" s="975">
        <v>42715.416666666664</v>
      </c>
      <c r="F3572" s="974">
        <v>42716</v>
      </c>
      <c r="G3572" s="975">
        <v>42716.666666666664</v>
      </c>
      <c r="H3572" s="976">
        <v>1.25</v>
      </c>
      <c r="I3572" s="955">
        <v>1</v>
      </c>
      <c r="J3572" s="956"/>
      <c r="K3572" s="956"/>
      <c r="L3572" s="956" t="s">
        <v>12</v>
      </c>
      <c r="M3572" s="955" t="s">
        <v>561</v>
      </c>
      <c r="N3572" s="955">
        <v>0.4</v>
      </c>
      <c r="O3572" s="76" t="s">
        <v>2</v>
      </c>
      <c r="P3572" s="955" t="s">
        <v>13777</v>
      </c>
      <c r="Q3572" s="956" t="s">
        <v>13778</v>
      </c>
      <c r="R3572" s="977">
        <v>2.4699999999999998</v>
      </c>
      <c r="S3572" s="977"/>
      <c r="T3572" s="977">
        <v>2.4699999999999998</v>
      </c>
      <c r="U3572" s="956"/>
      <c r="V3572" s="955"/>
      <c r="W3572" s="955" t="s">
        <v>5961</v>
      </c>
      <c r="X3572" s="956"/>
      <c r="Y3572" s="955" t="s">
        <v>5889</v>
      </c>
      <c r="Z3572" s="955">
        <v>100</v>
      </c>
      <c r="AA3572" s="955">
        <v>2017</v>
      </c>
      <c r="AB3572" s="956"/>
      <c r="AC3572" s="956"/>
      <c r="AD3572" s="956" t="s">
        <v>18</v>
      </c>
      <c r="AE3572" s="956"/>
      <c r="AF3572" s="956"/>
      <c r="AG3572" s="956" t="s">
        <v>4726</v>
      </c>
      <c r="AJ3572" s="1">
        <f t="shared" si="253"/>
        <v>0</v>
      </c>
    </row>
    <row r="3573" spans="1:36" ht="47.25">
      <c r="A3573" s="94" t="s">
        <v>13179</v>
      </c>
      <c r="B3573" s="955" t="s">
        <v>19</v>
      </c>
      <c r="C3573" s="955" t="s">
        <v>19</v>
      </c>
      <c r="D3573" s="974">
        <v>42716</v>
      </c>
      <c r="E3573" s="975">
        <v>42716.625</v>
      </c>
      <c r="F3573" s="974">
        <v>42717</v>
      </c>
      <c r="G3573" s="975">
        <v>42717.583333333336</v>
      </c>
      <c r="H3573" s="976">
        <v>0.95833333333575865</v>
      </c>
      <c r="I3573" s="955">
        <v>1</v>
      </c>
      <c r="J3573" s="956"/>
      <c r="K3573" s="956"/>
      <c r="L3573" s="956" t="s">
        <v>12</v>
      </c>
      <c r="M3573" s="955" t="s">
        <v>439</v>
      </c>
      <c r="N3573" s="955">
        <v>0.4</v>
      </c>
      <c r="O3573" s="76" t="s">
        <v>2</v>
      </c>
      <c r="P3573" s="955" t="s">
        <v>13436</v>
      </c>
      <c r="Q3573" s="956" t="s">
        <v>13779</v>
      </c>
      <c r="R3573" s="977">
        <v>0.97799999999999998</v>
      </c>
      <c r="S3573" s="977"/>
      <c r="T3573" s="977">
        <v>0.97799999999999998</v>
      </c>
      <c r="U3573" s="955" t="s">
        <v>46</v>
      </c>
      <c r="V3573" s="955"/>
      <c r="W3573" s="955" t="s">
        <v>5949</v>
      </c>
      <c r="X3573" s="956"/>
      <c r="Y3573" s="955" t="s">
        <v>5898</v>
      </c>
      <c r="Z3573" s="955">
        <v>100</v>
      </c>
      <c r="AA3573" s="955">
        <v>2017</v>
      </c>
      <c r="AB3573" s="956"/>
      <c r="AC3573" s="956"/>
      <c r="AD3573" s="956" t="s">
        <v>18</v>
      </c>
      <c r="AE3573" s="956"/>
      <c r="AF3573" s="956"/>
      <c r="AG3573" s="956"/>
      <c r="AJ3573" s="1">
        <f t="shared" si="253"/>
        <v>0</v>
      </c>
    </row>
    <row r="3574" spans="1:36" ht="31.5">
      <c r="A3574" s="94" t="s">
        <v>13179</v>
      </c>
      <c r="B3574" s="955" t="s">
        <v>19</v>
      </c>
      <c r="C3574" s="955" t="s">
        <v>19</v>
      </c>
      <c r="D3574" s="974">
        <v>42717</v>
      </c>
      <c r="E3574" s="975">
        <v>42717.583333333336</v>
      </c>
      <c r="F3574" s="974">
        <v>42717</v>
      </c>
      <c r="G3574" s="975">
        <v>42717.625</v>
      </c>
      <c r="H3574" s="976">
        <v>4.1666666664241347E-2</v>
      </c>
      <c r="I3574" s="955">
        <v>1</v>
      </c>
      <c r="J3574" s="956"/>
      <c r="K3574" s="956"/>
      <c r="L3574" s="956" t="s">
        <v>12</v>
      </c>
      <c r="M3574" s="955" t="s">
        <v>439</v>
      </c>
      <c r="N3574" s="955">
        <v>0.4</v>
      </c>
      <c r="O3574" s="955" t="s">
        <v>2</v>
      </c>
      <c r="P3574" s="955" t="s">
        <v>13780</v>
      </c>
      <c r="Q3574" s="956" t="s">
        <v>13781</v>
      </c>
      <c r="R3574" s="977"/>
      <c r="S3574" s="977"/>
      <c r="T3574" s="977"/>
      <c r="U3574" s="955" t="s">
        <v>46</v>
      </c>
      <c r="V3574" s="955"/>
      <c r="W3574" s="955" t="s">
        <v>5887</v>
      </c>
      <c r="X3574" s="956"/>
      <c r="Y3574" s="955" t="s">
        <v>5931</v>
      </c>
      <c r="Z3574" s="955">
        <v>100</v>
      </c>
      <c r="AA3574" s="955">
        <v>2017</v>
      </c>
      <c r="AB3574" s="956"/>
      <c r="AC3574" s="956"/>
      <c r="AD3574" s="956" t="s">
        <v>18</v>
      </c>
      <c r="AE3574" s="956"/>
      <c r="AF3574" s="956"/>
      <c r="AG3574" s="956"/>
      <c r="AJ3574" s="1">
        <f t="shared" si="253"/>
        <v>0</v>
      </c>
    </row>
    <row r="3575" spans="1:36" ht="31.5" customHeight="1">
      <c r="A3575" s="179" t="s">
        <v>139</v>
      </c>
      <c r="B3575" s="179" t="s">
        <v>71</v>
      </c>
      <c r="C3575" s="179" t="s">
        <v>71</v>
      </c>
      <c r="D3575" s="169">
        <v>42380</v>
      </c>
      <c r="E3575" s="176">
        <v>0.70416666666666661</v>
      </c>
      <c r="F3575" s="169">
        <v>42380</v>
      </c>
      <c r="G3575" s="176">
        <v>0.73472222222222217</v>
      </c>
      <c r="H3575" s="176">
        <f>G3575-E3575</f>
        <v>3.0555555555555558E-2</v>
      </c>
      <c r="I3575" s="179">
        <v>5</v>
      </c>
      <c r="J3575" s="179"/>
      <c r="K3575" s="179" t="s">
        <v>146</v>
      </c>
      <c r="L3575" s="179" t="s">
        <v>4</v>
      </c>
      <c r="M3575" s="179" t="s">
        <v>446</v>
      </c>
      <c r="N3575" s="179" t="s">
        <v>3</v>
      </c>
      <c r="O3575" s="179" t="s">
        <v>8</v>
      </c>
      <c r="P3575" s="179" t="s">
        <v>446</v>
      </c>
      <c r="Q3575" s="179" t="s">
        <v>447</v>
      </c>
      <c r="R3575" s="179">
        <v>0.89300000000000002</v>
      </c>
      <c r="S3575" s="179">
        <v>0.28100000000000003</v>
      </c>
      <c r="T3575" s="179">
        <f>R3575+S3575</f>
        <v>1.1739999999999999</v>
      </c>
      <c r="U3575" s="115" t="s">
        <v>29</v>
      </c>
      <c r="V3575" s="179">
        <v>2006</v>
      </c>
      <c r="W3575" s="179" t="s">
        <v>2861</v>
      </c>
      <c r="X3575" s="179" t="s">
        <v>3096</v>
      </c>
      <c r="Y3575" s="336" t="s">
        <v>3097</v>
      </c>
      <c r="Z3575" s="179">
        <v>100</v>
      </c>
      <c r="AA3575" s="336" t="s">
        <v>2828</v>
      </c>
      <c r="AB3575" s="179">
        <v>0</v>
      </c>
      <c r="AC3575" s="336">
        <v>11.201499999999999</v>
      </c>
      <c r="AD3575" s="115" t="s">
        <v>0</v>
      </c>
      <c r="AE3575" s="179"/>
      <c r="AF3575" s="179"/>
      <c r="AG3575" s="386" t="s">
        <v>447</v>
      </c>
      <c r="AJ3575" s="1">
        <f t="shared" si="253"/>
        <v>0</v>
      </c>
    </row>
    <row r="3576" spans="1:36" ht="31.5" customHeight="1">
      <c r="A3576" s="179" t="s">
        <v>139</v>
      </c>
      <c r="B3576" s="179" t="s">
        <v>71</v>
      </c>
      <c r="C3576" s="179" t="s">
        <v>71</v>
      </c>
      <c r="D3576" s="169">
        <v>42389</v>
      </c>
      <c r="E3576" s="176">
        <v>0.11944444444444445</v>
      </c>
      <c r="F3576" s="169">
        <v>42389</v>
      </c>
      <c r="G3576" s="176">
        <v>0.19166666666666665</v>
      </c>
      <c r="H3576" s="176">
        <f>G3576-E3576</f>
        <v>7.2222222222222202E-2</v>
      </c>
      <c r="I3576" s="179">
        <v>7</v>
      </c>
      <c r="J3576" s="179"/>
      <c r="K3576" s="179" t="s">
        <v>21</v>
      </c>
      <c r="L3576" s="179" t="s">
        <v>10</v>
      </c>
      <c r="M3576" s="179" t="s">
        <v>567</v>
      </c>
      <c r="N3576" s="179" t="s">
        <v>3</v>
      </c>
      <c r="O3576" s="179" t="s">
        <v>8</v>
      </c>
      <c r="P3576" s="179" t="s">
        <v>567</v>
      </c>
      <c r="Q3576" s="179" t="s">
        <v>568</v>
      </c>
      <c r="R3576" s="179">
        <v>1.8560000000000001</v>
      </c>
      <c r="S3576" s="179">
        <v>0.36699999999999999</v>
      </c>
      <c r="T3576" s="179">
        <f>R3576+S3576</f>
        <v>2.2229999999999999</v>
      </c>
      <c r="U3576" s="115" t="s">
        <v>29</v>
      </c>
      <c r="V3576" s="179">
        <v>2002</v>
      </c>
      <c r="W3576" s="179" t="s">
        <v>2861</v>
      </c>
      <c r="X3576" s="179" t="s">
        <v>3096</v>
      </c>
      <c r="Y3576" s="336" t="s">
        <v>3098</v>
      </c>
      <c r="Z3576" s="179">
        <v>100</v>
      </c>
      <c r="AA3576" s="336" t="s">
        <v>2822</v>
      </c>
      <c r="AB3576" s="179">
        <v>0</v>
      </c>
      <c r="AC3576" s="336">
        <v>10.201499999999999</v>
      </c>
      <c r="AD3576" s="115" t="s">
        <v>68</v>
      </c>
      <c r="AE3576" s="179"/>
      <c r="AF3576" s="179"/>
      <c r="AG3576" s="109" t="s">
        <v>3099</v>
      </c>
      <c r="AJ3576" s="1">
        <f t="shared" si="253"/>
        <v>0</v>
      </c>
    </row>
    <row r="3577" spans="1:36" ht="47.25" customHeight="1">
      <c r="A3577" s="179" t="s">
        <v>139</v>
      </c>
      <c r="B3577" s="179" t="s">
        <v>71</v>
      </c>
      <c r="C3577" s="179" t="s">
        <v>71</v>
      </c>
      <c r="D3577" s="169">
        <v>42389</v>
      </c>
      <c r="E3577" s="176">
        <v>0.88541666666666663</v>
      </c>
      <c r="F3577" s="169">
        <v>42389</v>
      </c>
      <c r="G3577" s="176">
        <v>0.90902777777777777</v>
      </c>
      <c r="H3577" s="176">
        <f>G3577-E3577</f>
        <v>2.3611111111111138E-2</v>
      </c>
      <c r="I3577" s="179">
        <v>4</v>
      </c>
      <c r="J3577" s="179"/>
      <c r="K3577" s="179" t="s">
        <v>146</v>
      </c>
      <c r="L3577" s="179" t="s">
        <v>10</v>
      </c>
      <c r="M3577" s="179" t="s">
        <v>570</v>
      </c>
      <c r="N3577" s="179" t="s">
        <v>3</v>
      </c>
      <c r="O3577" s="179" t="s">
        <v>8</v>
      </c>
      <c r="P3577" s="179" t="s">
        <v>570</v>
      </c>
      <c r="Q3577" s="179" t="s">
        <v>571</v>
      </c>
      <c r="R3577" s="179">
        <v>0.72799999999999998</v>
      </c>
      <c r="S3577" s="179">
        <v>8.3000000000000004E-2</v>
      </c>
      <c r="T3577" s="179">
        <f>R3577+S3577</f>
        <v>0.81099999999999994</v>
      </c>
      <c r="U3577" s="115" t="s">
        <v>29</v>
      </c>
      <c r="V3577" s="179">
        <v>1958</v>
      </c>
      <c r="W3577" s="179" t="s">
        <v>2861</v>
      </c>
      <c r="X3577" s="179" t="s">
        <v>3096</v>
      </c>
      <c r="Y3577" s="336" t="s">
        <v>3101</v>
      </c>
      <c r="Z3577" s="179">
        <v>100</v>
      </c>
      <c r="AA3577" s="336" t="s">
        <v>3102</v>
      </c>
      <c r="AB3577" s="179">
        <v>0</v>
      </c>
      <c r="AC3577" s="336" t="s">
        <v>3101</v>
      </c>
      <c r="AD3577" s="115" t="s">
        <v>25</v>
      </c>
      <c r="AE3577" s="179"/>
      <c r="AF3577" s="179"/>
      <c r="AG3577" s="109" t="s">
        <v>3103</v>
      </c>
      <c r="AJ3577" s="1">
        <f t="shared" si="253"/>
        <v>0</v>
      </c>
    </row>
    <row r="3578" spans="1:36" ht="47.25" customHeight="1">
      <c r="A3578" s="179" t="s">
        <v>139</v>
      </c>
      <c r="B3578" s="179" t="s">
        <v>71</v>
      </c>
      <c r="C3578" s="179" t="s">
        <v>71</v>
      </c>
      <c r="D3578" s="169">
        <v>42389</v>
      </c>
      <c r="E3578" s="176">
        <v>0.14166666666666666</v>
      </c>
      <c r="F3578" s="169">
        <v>42389</v>
      </c>
      <c r="G3578" s="176">
        <v>0.20555555555555557</v>
      </c>
      <c r="H3578" s="176">
        <f>G3578-E3578</f>
        <v>6.3888888888888912E-2</v>
      </c>
      <c r="I3578" s="179">
        <v>9</v>
      </c>
      <c r="J3578" s="179" t="s">
        <v>303</v>
      </c>
      <c r="K3578" s="179" t="s">
        <v>52</v>
      </c>
      <c r="L3578" s="179" t="s">
        <v>17</v>
      </c>
      <c r="M3578" s="179" t="s">
        <v>569</v>
      </c>
      <c r="N3578" s="179" t="s">
        <v>3</v>
      </c>
      <c r="O3578" s="179" t="s">
        <v>8</v>
      </c>
      <c r="P3578" s="179" t="s">
        <v>569</v>
      </c>
      <c r="Q3578" s="179" t="s">
        <v>3100</v>
      </c>
      <c r="R3578" s="179">
        <v>2.5779999999999998</v>
      </c>
      <c r="S3578" s="179">
        <v>0.67600000000000005</v>
      </c>
      <c r="T3578" s="179">
        <f>SUM(R3578:S3578)</f>
        <v>3.254</v>
      </c>
      <c r="U3578" s="115" t="s">
        <v>29</v>
      </c>
      <c r="V3578" s="179">
        <v>1964</v>
      </c>
      <c r="W3578" s="179" t="s">
        <v>2861</v>
      </c>
      <c r="X3578" s="179" t="s">
        <v>3096</v>
      </c>
      <c r="Y3578" s="336" t="s">
        <v>3098</v>
      </c>
      <c r="Z3578" s="179">
        <v>100</v>
      </c>
      <c r="AA3578" s="336" t="s">
        <v>2822</v>
      </c>
      <c r="AB3578" s="179">
        <v>0</v>
      </c>
      <c r="AC3578" s="336">
        <v>10.201499999999999</v>
      </c>
      <c r="AD3578" s="115" t="s">
        <v>38</v>
      </c>
      <c r="AE3578" s="179"/>
      <c r="AF3578" s="179"/>
      <c r="AG3578" s="109" t="s">
        <v>3100</v>
      </c>
      <c r="AJ3578" s="1">
        <f t="shared" si="253"/>
        <v>0</v>
      </c>
    </row>
    <row r="3579" spans="1:36" ht="47.25" customHeight="1">
      <c r="A3579" s="179" t="s">
        <v>139</v>
      </c>
      <c r="B3579" s="179" t="s">
        <v>71</v>
      </c>
      <c r="C3579" s="179" t="s">
        <v>1266</v>
      </c>
      <c r="D3579" s="169">
        <v>42396</v>
      </c>
      <c r="E3579" s="176">
        <v>0.47361111111111115</v>
      </c>
      <c r="F3579" s="169">
        <v>42396</v>
      </c>
      <c r="G3579" s="176">
        <v>0.48958333333333331</v>
      </c>
      <c r="H3579" s="176">
        <f>G3579-E3579</f>
        <v>1.5972222222222165E-2</v>
      </c>
      <c r="I3579" s="179">
        <v>1</v>
      </c>
      <c r="J3579" s="179"/>
      <c r="K3579" s="179"/>
      <c r="L3579" s="179" t="s">
        <v>17</v>
      </c>
      <c r="M3579" s="179" t="s">
        <v>648</v>
      </c>
      <c r="N3579" s="179" t="s">
        <v>3</v>
      </c>
      <c r="O3579" s="179" t="s">
        <v>8</v>
      </c>
      <c r="P3579" s="179" t="s">
        <v>648</v>
      </c>
      <c r="Q3579" s="179" t="s">
        <v>649</v>
      </c>
      <c r="R3579" s="179">
        <v>0.19</v>
      </c>
      <c r="S3579" s="179">
        <v>0.28199999999999997</v>
      </c>
      <c r="T3579" s="179">
        <f t="shared" ref="T3579:T3595" si="254">R3579+S3579</f>
        <v>0.47199999999999998</v>
      </c>
      <c r="U3579" s="115" t="s">
        <v>29</v>
      </c>
      <c r="V3579" s="179" t="s">
        <v>3096</v>
      </c>
      <c r="W3579" s="179" t="s">
        <v>2861</v>
      </c>
      <c r="X3579" s="179" t="s">
        <v>3096</v>
      </c>
      <c r="Y3579" s="179" t="s">
        <v>3096</v>
      </c>
      <c r="Z3579" s="179" t="s">
        <v>3096</v>
      </c>
      <c r="AA3579" s="179" t="s">
        <v>3096</v>
      </c>
      <c r="AB3579" s="179" t="s">
        <v>3096</v>
      </c>
      <c r="AC3579" s="179" t="s">
        <v>3096</v>
      </c>
      <c r="AD3579" s="115" t="s">
        <v>38</v>
      </c>
      <c r="AE3579" s="179"/>
      <c r="AF3579" s="179"/>
      <c r="AG3579" s="109" t="s">
        <v>649</v>
      </c>
      <c r="AJ3579" s="1">
        <f t="shared" si="253"/>
        <v>0</v>
      </c>
    </row>
    <row r="3580" spans="1:36" ht="63" customHeight="1">
      <c r="A3580" s="179" t="s">
        <v>139</v>
      </c>
      <c r="B3580" s="179" t="s">
        <v>71</v>
      </c>
      <c r="C3580" s="179" t="s">
        <v>71</v>
      </c>
      <c r="D3580" s="169">
        <v>42398</v>
      </c>
      <c r="E3580" s="176">
        <v>0.41666666666666669</v>
      </c>
      <c r="F3580" s="169">
        <v>42398</v>
      </c>
      <c r="G3580" s="176">
        <v>0.43888888888888888</v>
      </c>
      <c r="H3580" s="176">
        <v>2.2222222222222199E-2</v>
      </c>
      <c r="I3580" s="179">
        <v>11</v>
      </c>
      <c r="J3580" s="179"/>
      <c r="K3580" s="179" t="s">
        <v>21</v>
      </c>
      <c r="L3580" s="179" t="s">
        <v>4</v>
      </c>
      <c r="M3580" s="179" t="s">
        <v>663</v>
      </c>
      <c r="N3580" s="179" t="s">
        <v>3</v>
      </c>
      <c r="O3580" s="179" t="s">
        <v>8</v>
      </c>
      <c r="P3580" s="179" t="s">
        <v>663</v>
      </c>
      <c r="Q3580" s="179" t="s">
        <v>664</v>
      </c>
      <c r="R3580" s="179">
        <v>2.7109999999999999</v>
      </c>
      <c r="S3580" s="179">
        <v>2.278</v>
      </c>
      <c r="T3580" s="179">
        <f t="shared" si="254"/>
        <v>4.9889999999999999</v>
      </c>
      <c r="U3580" s="115" t="s">
        <v>29</v>
      </c>
      <c r="V3580" s="179">
        <v>2006</v>
      </c>
      <c r="W3580" s="179" t="s">
        <v>2861</v>
      </c>
      <c r="X3580" s="179" t="s">
        <v>3096</v>
      </c>
      <c r="Y3580" s="336" t="s">
        <v>3101</v>
      </c>
      <c r="Z3580" s="179">
        <v>100</v>
      </c>
      <c r="AA3580" s="336" t="s">
        <v>3102</v>
      </c>
      <c r="AB3580" s="179">
        <v>0</v>
      </c>
      <c r="AC3580" s="336" t="s">
        <v>3101</v>
      </c>
      <c r="AD3580" s="115" t="s">
        <v>0</v>
      </c>
      <c r="AE3580" s="179"/>
      <c r="AF3580" s="179"/>
      <c r="AG3580" s="109" t="s">
        <v>3104</v>
      </c>
      <c r="AJ3580" s="1">
        <f t="shared" ref="AJ3580:AJ3643" si="255">T3580-S3580-R3580</f>
        <v>0</v>
      </c>
    </row>
    <row r="3581" spans="1:36" ht="47.25" customHeight="1">
      <c r="A3581" s="179" t="s">
        <v>672</v>
      </c>
      <c r="B3581" s="179" t="s">
        <v>71</v>
      </c>
      <c r="C3581" s="179" t="s">
        <v>71</v>
      </c>
      <c r="D3581" s="169">
        <v>42415</v>
      </c>
      <c r="E3581" s="176">
        <v>0.50277777777777777</v>
      </c>
      <c r="F3581" s="169">
        <v>42415</v>
      </c>
      <c r="G3581" s="176">
        <v>0.66736111111111107</v>
      </c>
      <c r="H3581" s="176">
        <f>G3581-E3581</f>
        <v>0.1645833333333333</v>
      </c>
      <c r="I3581" s="179">
        <v>9</v>
      </c>
      <c r="J3581" s="179" t="s">
        <v>303</v>
      </c>
      <c r="K3581" s="179" t="s">
        <v>15</v>
      </c>
      <c r="L3581" s="179" t="s">
        <v>4</v>
      </c>
      <c r="M3581" s="179" t="s">
        <v>958</v>
      </c>
      <c r="N3581" s="179" t="s">
        <v>3</v>
      </c>
      <c r="O3581" s="179" t="s">
        <v>8</v>
      </c>
      <c r="P3581" s="179" t="s">
        <v>958</v>
      </c>
      <c r="Q3581" s="179" t="s">
        <v>959</v>
      </c>
      <c r="R3581" s="179">
        <v>6.4710000000000001</v>
      </c>
      <c r="S3581" s="179">
        <v>0.22700000000000001</v>
      </c>
      <c r="T3581" s="179">
        <f t="shared" si="254"/>
        <v>6.6980000000000004</v>
      </c>
      <c r="U3581" s="115" t="s">
        <v>29</v>
      </c>
      <c r="V3581" s="179">
        <v>2005</v>
      </c>
      <c r="W3581" s="179" t="s">
        <v>2861</v>
      </c>
      <c r="X3581" s="179" t="s">
        <v>3096</v>
      </c>
      <c r="Y3581" s="336" t="s">
        <v>3098</v>
      </c>
      <c r="Z3581" s="179">
        <v>100</v>
      </c>
      <c r="AA3581" s="336" t="s">
        <v>2822</v>
      </c>
      <c r="AB3581" s="179">
        <v>0</v>
      </c>
      <c r="AC3581" s="336">
        <v>10.201499999999999</v>
      </c>
      <c r="AD3581" s="115" t="s">
        <v>31</v>
      </c>
      <c r="AE3581" s="179"/>
      <c r="AF3581" s="179"/>
      <c r="AG3581" s="109" t="s">
        <v>959</v>
      </c>
      <c r="AJ3581" s="1">
        <f t="shared" si="255"/>
        <v>0</v>
      </c>
    </row>
    <row r="3582" spans="1:36" ht="47.25" customHeight="1">
      <c r="A3582" s="179" t="s">
        <v>672</v>
      </c>
      <c r="B3582" s="179" t="s">
        <v>71</v>
      </c>
      <c r="C3582" s="179" t="s">
        <v>71</v>
      </c>
      <c r="D3582" s="169">
        <v>42419</v>
      </c>
      <c r="E3582" s="176">
        <v>0.76527777777777783</v>
      </c>
      <c r="F3582" s="169">
        <v>42419</v>
      </c>
      <c r="G3582" s="176">
        <v>0.76597222222222217</v>
      </c>
      <c r="H3582" s="176">
        <f>G3582-E3582</f>
        <v>6.9444444444433095E-4</v>
      </c>
      <c r="I3582" s="179">
        <v>4</v>
      </c>
      <c r="J3582" s="179" t="s">
        <v>303</v>
      </c>
      <c r="K3582" s="179" t="s">
        <v>9</v>
      </c>
      <c r="L3582" s="179" t="s">
        <v>4</v>
      </c>
      <c r="M3582" s="179" t="s">
        <v>570</v>
      </c>
      <c r="N3582" s="179" t="s">
        <v>3</v>
      </c>
      <c r="O3582" s="179" t="s">
        <v>8</v>
      </c>
      <c r="P3582" s="179" t="s">
        <v>570</v>
      </c>
      <c r="Q3582" s="179" t="s">
        <v>1115</v>
      </c>
      <c r="R3582" s="179">
        <v>2.1000000000000001E-2</v>
      </c>
      <c r="S3582" s="179">
        <v>0.218</v>
      </c>
      <c r="T3582" s="179">
        <f t="shared" si="254"/>
        <v>0.23899999999999999</v>
      </c>
      <c r="U3582" s="115" t="s">
        <v>29</v>
      </c>
      <c r="V3582" s="179">
        <v>1958</v>
      </c>
      <c r="W3582" s="179" t="s">
        <v>2861</v>
      </c>
      <c r="X3582" s="179" t="s">
        <v>3096</v>
      </c>
      <c r="Y3582" s="336" t="s">
        <v>3101</v>
      </c>
      <c r="Z3582" s="179">
        <v>100</v>
      </c>
      <c r="AA3582" s="336" t="s">
        <v>3102</v>
      </c>
      <c r="AB3582" s="179">
        <v>0</v>
      </c>
      <c r="AC3582" s="336" t="s">
        <v>3101</v>
      </c>
      <c r="AD3582" s="115" t="s">
        <v>25</v>
      </c>
      <c r="AE3582" s="179"/>
      <c r="AF3582" s="179"/>
      <c r="AG3582" s="109" t="s">
        <v>1115</v>
      </c>
      <c r="AJ3582" s="1">
        <f t="shared" si="255"/>
        <v>0</v>
      </c>
    </row>
    <row r="3583" spans="1:36" ht="63" customHeight="1">
      <c r="A3583" s="179" t="s">
        <v>672</v>
      </c>
      <c r="B3583" s="179" t="s">
        <v>71</v>
      </c>
      <c r="C3583" s="179" t="s">
        <v>71</v>
      </c>
      <c r="D3583" s="169">
        <v>42419</v>
      </c>
      <c r="E3583" s="176">
        <v>0.80347222222222225</v>
      </c>
      <c r="F3583" s="169">
        <v>42419</v>
      </c>
      <c r="G3583" s="176">
        <v>0.8041666666666667</v>
      </c>
      <c r="H3583" s="176">
        <f>G3583-E3583</f>
        <v>6.9444444444444198E-4</v>
      </c>
      <c r="I3583" s="179">
        <v>4</v>
      </c>
      <c r="J3583" s="179" t="s">
        <v>303</v>
      </c>
      <c r="K3583" s="179" t="s">
        <v>9</v>
      </c>
      <c r="L3583" s="179" t="s">
        <v>4</v>
      </c>
      <c r="M3583" s="179" t="s">
        <v>570</v>
      </c>
      <c r="N3583" s="179" t="s">
        <v>3</v>
      </c>
      <c r="O3583" s="179" t="s">
        <v>8</v>
      </c>
      <c r="P3583" s="179" t="s">
        <v>570</v>
      </c>
      <c r="Q3583" s="179" t="s">
        <v>1115</v>
      </c>
      <c r="R3583" s="179">
        <v>2.1000000000000001E-2</v>
      </c>
      <c r="S3583" s="179">
        <v>0.23499999999999999</v>
      </c>
      <c r="T3583" s="179">
        <f t="shared" si="254"/>
        <v>0.25600000000000001</v>
      </c>
      <c r="U3583" s="115" t="s">
        <v>29</v>
      </c>
      <c r="V3583" s="179">
        <v>1958</v>
      </c>
      <c r="W3583" s="179" t="s">
        <v>2861</v>
      </c>
      <c r="X3583" s="179" t="s">
        <v>3096</v>
      </c>
      <c r="Y3583" s="336" t="s">
        <v>3101</v>
      </c>
      <c r="Z3583" s="179">
        <v>100</v>
      </c>
      <c r="AA3583" s="336" t="s">
        <v>3102</v>
      </c>
      <c r="AB3583" s="179">
        <v>0</v>
      </c>
      <c r="AC3583" s="336" t="s">
        <v>3101</v>
      </c>
      <c r="AD3583" s="115" t="s">
        <v>25</v>
      </c>
      <c r="AE3583" s="179"/>
      <c r="AF3583" s="179"/>
      <c r="AG3583" s="109" t="s">
        <v>1115</v>
      </c>
      <c r="AJ3583" s="1">
        <f t="shared" si="255"/>
        <v>0</v>
      </c>
    </row>
    <row r="3584" spans="1:36" ht="47.25" customHeight="1">
      <c r="A3584" s="179" t="s">
        <v>1052</v>
      </c>
      <c r="B3584" s="179" t="s">
        <v>71</v>
      </c>
      <c r="C3584" s="179" t="s">
        <v>71</v>
      </c>
      <c r="D3584" s="169">
        <v>42438</v>
      </c>
      <c r="E3584" s="176">
        <v>0.95833333333333337</v>
      </c>
      <c r="F3584" s="169">
        <v>42439</v>
      </c>
      <c r="G3584" s="176">
        <v>1.01875</v>
      </c>
      <c r="H3584" s="176">
        <f>G3584-E3584</f>
        <v>6.0416666666666674E-2</v>
      </c>
      <c r="I3584" s="179">
        <v>8</v>
      </c>
      <c r="J3584" s="179" t="s">
        <v>303</v>
      </c>
      <c r="K3584" s="179" t="s">
        <v>15</v>
      </c>
      <c r="L3584" s="179" t="s">
        <v>4</v>
      </c>
      <c r="M3584" s="179" t="s">
        <v>569</v>
      </c>
      <c r="N3584" s="179" t="s">
        <v>3</v>
      </c>
      <c r="O3584" s="179" t="s">
        <v>8</v>
      </c>
      <c r="P3584" s="179" t="s">
        <v>569</v>
      </c>
      <c r="Q3584" s="179" t="s">
        <v>1239</v>
      </c>
      <c r="R3584" s="179">
        <v>0.42499999999999999</v>
      </c>
      <c r="S3584" s="179">
        <v>5.1999999999999998E-2</v>
      </c>
      <c r="T3584" s="179">
        <f t="shared" si="254"/>
        <v>0.47699999999999998</v>
      </c>
      <c r="U3584" s="115" t="s">
        <v>29</v>
      </c>
      <c r="V3584" s="179">
        <v>1964</v>
      </c>
      <c r="W3584" s="179" t="s">
        <v>2861</v>
      </c>
      <c r="X3584" s="179" t="s">
        <v>3096</v>
      </c>
      <c r="Y3584" s="336" t="s">
        <v>3098</v>
      </c>
      <c r="Z3584" s="179">
        <v>100</v>
      </c>
      <c r="AA3584" s="336" t="s">
        <v>2822</v>
      </c>
      <c r="AB3584" s="179">
        <v>0</v>
      </c>
      <c r="AC3584" s="336">
        <v>10.201499999999999</v>
      </c>
      <c r="AD3584" s="115" t="s">
        <v>0</v>
      </c>
      <c r="AE3584" s="179"/>
      <c r="AF3584" s="179"/>
      <c r="AG3584" s="109" t="s">
        <v>3105</v>
      </c>
      <c r="AJ3584" s="1">
        <f t="shared" si="255"/>
        <v>0</v>
      </c>
    </row>
    <row r="3585" spans="1:37" ht="47.25" customHeight="1">
      <c r="A3585" s="179" t="s">
        <v>1052</v>
      </c>
      <c r="B3585" s="179" t="s">
        <v>71</v>
      </c>
      <c r="C3585" s="179" t="s">
        <v>71</v>
      </c>
      <c r="D3585" s="169">
        <v>42438</v>
      </c>
      <c r="E3585" s="176">
        <v>0.95833333333333337</v>
      </c>
      <c r="F3585" s="169">
        <v>42439</v>
      </c>
      <c r="G3585" s="176">
        <v>0.52986111111111112</v>
      </c>
      <c r="H3585" s="176">
        <v>0.57152777777777775</v>
      </c>
      <c r="I3585" s="179">
        <v>5</v>
      </c>
      <c r="J3585" s="179" t="s">
        <v>303</v>
      </c>
      <c r="K3585" s="179" t="s">
        <v>15</v>
      </c>
      <c r="L3585" s="179" t="s">
        <v>4</v>
      </c>
      <c r="M3585" s="179" t="s">
        <v>569</v>
      </c>
      <c r="N3585" s="179" t="s">
        <v>3</v>
      </c>
      <c r="O3585" s="179" t="s">
        <v>8</v>
      </c>
      <c r="P3585" s="179" t="s">
        <v>569</v>
      </c>
      <c r="Q3585" s="179" t="s">
        <v>1240</v>
      </c>
      <c r="R3585" s="179">
        <v>10.869</v>
      </c>
      <c r="S3585" s="179">
        <v>0.91300000000000003</v>
      </c>
      <c r="T3585" s="179">
        <f t="shared" si="254"/>
        <v>11.782</v>
      </c>
      <c r="U3585" s="115" t="s">
        <v>29</v>
      </c>
      <c r="V3585" s="179">
        <v>1964</v>
      </c>
      <c r="W3585" s="179" t="s">
        <v>2861</v>
      </c>
      <c r="X3585" s="179" t="s">
        <v>3096</v>
      </c>
      <c r="Y3585" s="336" t="s">
        <v>3098</v>
      </c>
      <c r="Z3585" s="179">
        <v>100</v>
      </c>
      <c r="AA3585" s="336" t="s">
        <v>2822</v>
      </c>
      <c r="AB3585" s="179">
        <v>0</v>
      </c>
      <c r="AC3585" s="336">
        <v>10.201499999999999</v>
      </c>
      <c r="AD3585" s="115" t="s">
        <v>0</v>
      </c>
      <c r="AE3585" s="179"/>
      <c r="AF3585" s="179"/>
      <c r="AG3585" s="109" t="s">
        <v>3107</v>
      </c>
      <c r="AJ3585" s="1">
        <f t="shared" si="255"/>
        <v>0</v>
      </c>
    </row>
    <row r="3586" spans="1:37" ht="94.5" customHeight="1">
      <c r="A3586" s="179" t="s">
        <v>1052</v>
      </c>
      <c r="B3586" s="179" t="s">
        <v>71</v>
      </c>
      <c r="C3586" s="179" t="s">
        <v>71</v>
      </c>
      <c r="D3586" s="169">
        <v>42439</v>
      </c>
      <c r="E3586" s="176">
        <v>0.15833333333333333</v>
      </c>
      <c r="F3586" s="169">
        <v>42439</v>
      </c>
      <c r="G3586" s="176">
        <v>0.17361111111111113</v>
      </c>
      <c r="H3586" s="176">
        <f>G3586-E3586</f>
        <v>1.5277777777777807E-2</v>
      </c>
      <c r="I3586" s="179">
        <v>8</v>
      </c>
      <c r="J3586" s="179" t="s">
        <v>303</v>
      </c>
      <c r="K3586" s="179" t="s">
        <v>15</v>
      </c>
      <c r="L3586" s="179" t="s">
        <v>4</v>
      </c>
      <c r="M3586" s="179" t="s">
        <v>569</v>
      </c>
      <c r="N3586" s="179" t="s">
        <v>3</v>
      </c>
      <c r="O3586" s="179" t="s">
        <v>8</v>
      </c>
      <c r="P3586" s="179" t="s">
        <v>569</v>
      </c>
      <c r="Q3586" s="179" t="s">
        <v>1241</v>
      </c>
      <c r="R3586" s="179">
        <v>0.34699999999999998</v>
      </c>
      <c r="S3586" s="179">
        <v>9.1999999999999998E-2</v>
      </c>
      <c r="T3586" s="179">
        <f t="shared" si="254"/>
        <v>0.43899999999999995</v>
      </c>
      <c r="U3586" s="115" t="s">
        <v>29</v>
      </c>
      <c r="V3586" s="179">
        <v>1964</v>
      </c>
      <c r="W3586" s="179" t="s">
        <v>2861</v>
      </c>
      <c r="X3586" s="179" t="s">
        <v>3096</v>
      </c>
      <c r="Y3586" s="336" t="s">
        <v>3098</v>
      </c>
      <c r="Z3586" s="179">
        <v>100</v>
      </c>
      <c r="AA3586" s="336" t="s">
        <v>2822</v>
      </c>
      <c r="AB3586" s="179">
        <v>0</v>
      </c>
      <c r="AC3586" s="336">
        <v>10.201499999999999</v>
      </c>
      <c r="AD3586" s="115" t="s">
        <v>0</v>
      </c>
      <c r="AE3586" s="179"/>
      <c r="AF3586" s="179"/>
      <c r="AG3586" s="109" t="s">
        <v>3106</v>
      </c>
      <c r="AJ3586" s="1">
        <f t="shared" si="255"/>
        <v>0</v>
      </c>
    </row>
    <row r="3587" spans="1:37" ht="63" customHeight="1">
      <c r="A3587" s="179" t="s">
        <v>1052</v>
      </c>
      <c r="B3587" s="179" t="s">
        <v>71</v>
      </c>
      <c r="C3587" s="179" t="s">
        <v>71</v>
      </c>
      <c r="D3587" s="169">
        <v>42446</v>
      </c>
      <c r="E3587" s="176">
        <v>0.41805555555555557</v>
      </c>
      <c r="F3587" s="169">
        <v>42446</v>
      </c>
      <c r="G3587" s="176">
        <v>0.56180555555555556</v>
      </c>
      <c r="H3587" s="176">
        <v>0.14374999999999999</v>
      </c>
      <c r="I3587" s="179">
        <v>5</v>
      </c>
      <c r="J3587" s="179" t="s">
        <v>303</v>
      </c>
      <c r="K3587" s="179" t="s">
        <v>15</v>
      </c>
      <c r="L3587" s="179" t="s">
        <v>4</v>
      </c>
      <c r="M3587" s="179" t="s">
        <v>1269</v>
      </c>
      <c r="N3587" s="179" t="s">
        <v>3</v>
      </c>
      <c r="O3587" s="179" t="s">
        <v>8</v>
      </c>
      <c r="P3587" s="179" t="s">
        <v>1269</v>
      </c>
      <c r="Q3587" s="179" t="s">
        <v>1270</v>
      </c>
      <c r="R3587" s="179">
        <v>2.278</v>
      </c>
      <c r="S3587" s="179">
        <v>0.56899999999999995</v>
      </c>
      <c r="T3587" s="179">
        <f t="shared" si="254"/>
        <v>2.847</v>
      </c>
      <c r="U3587" s="115" t="s">
        <v>29</v>
      </c>
      <c r="V3587" s="179">
        <v>2002</v>
      </c>
      <c r="W3587" s="179" t="s">
        <v>2861</v>
      </c>
      <c r="X3587" s="179" t="s">
        <v>3096</v>
      </c>
      <c r="Y3587" s="336" t="s">
        <v>2780</v>
      </c>
      <c r="Z3587" s="179">
        <v>100</v>
      </c>
      <c r="AA3587" s="336" t="s">
        <v>2815</v>
      </c>
      <c r="AB3587" s="179">
        <v>0</v>
      </c>
      <c r="AC3587" s="336" t="s">
        <v>2780</v>
      </c>
      <c r="AD3587" s="115" t="s">
        <v>32</v>
      </c>
      <c r="AE3587" s="179"/>
      <c r="AF3587" s="179"/>
      <c r="AG3587" s="109" t="s">
        <v>3109</v>
      </c>
      <c r="AJ3587" s="1">
        <f t="shared" si="255"/>
        <v>0</v>
      </c>
    </row>
    <row r="3588" spans="1:37" ht="63" customHeight="1">
      <c r="A3588" s="179" t="s">
        <v>1052</v>
      </c>
      <c r="B3588" s="179" t="s">
        <v>71</v>
      </c>
      <c r="C3588" s="179" t="s">
        <v>71</v>
      </c>
      <c r="D3588" s="169">
        <v>42446</v>
      </c>
      <c r="E3588" s="176">
        <v>0.5625</v>
      </c>
      <c r="F3588" s="169">
        <v>42446</v>
      </c>
      <c r="G3588" s="176">
        <v>0.66388888888888886</v>
      </c>
      <c r="H3588" s="176">
        <v>0.10138888888888886</v>
      </c>
      <c r="I3588" s="179">
        <v>6</v>
      </c>
      <c r="J3588" s="179" t="s">
        <v>303</v>
      </c>
      <c r="K3588" s="179" t="s">
        <v>52</v>
      </c>
      <c r="L3588" s="179" t="s">
        <v>4</v>
      </c>
      <c r="M3588" s="179" t="s">
        <v>1271</v>
      </c>
      <c r="N3588" s="179" t="s">
        <v>3</v>
      </c>
      <c r="O3588" s="179" t="s">
        <v>8</v>
      </c>
      <c r="P3588" s="179" t="s">
        <v>1271</v>
      </c>
      <c r="Q3588" s="179" t="s">
        <v>1272</v>
      </c>
      <c r="R3588" s="179">
        <v>5.1479999999999997</v>
      </c>
      <c r="S3588" s="179">
        <v>0.107</v>
      </c>
      <c r="T3588" s="179">
        <f t="shared" si="254"/>
        <v>5.2549999999999999</v>
      </c>
      <c r="U3588" s="115" t="s">
        <v>29</v>
      </c>
      <c r="V3588" s="179">
        <v>1995</v>
      </c>
      <c r="W3588" s="179" t="s">
        <v>2861</v>
      </c>
      <c r="X3588" s="179" t="s">
        <v>3096</v>
      </c>
      <c r="Y3588" s="336" t="s">
        <v>3097</v>
      </c>
      <c r="Z3588" s="179">
        <v>100</v>
      </c>
      <c r="AA3588" s="336" t="s">
        <v>2836</v>
      </c>
      <c r="AB3588" s="179">
        <v>0</v>
      </c>
      <c r="AC3588" s="336" t="s">
        <v>3097</v>
      </c>
      <c r="AD3588" s="115" t="s">
        <v>32</v>
      </c>
      <c r="AE3588" s="179"/>
      <c r="AF3588" s="179"/>
      <c r="AG3588" s="109" t="s">
        <v>3110</v>
      </c>
      <c r="AJ3588" s="1">
        <f t="shared" si="255"/>
        <v>0</v>
      </c>
    </row>
    <row r="3589" spans="1:37" ht="63" customHeight="1">
      <c r="A3589" s="179" t="s">
        <v>1052</v>
      </c>
      <c r="B3589" s="179" t="s">
        <v>71</v>
      </c>
      <c r="C3589" s="179" t="s">
        <v>1266</v>
      </c>
      <c r="D3589" s="169">
        <v>42446</v>
      </c>
      <c r="E3589" s="176">
        <v>0.50694444444444442</v>
      </c>
      <c r="F3589" s="169">
        <v>42446</v>
      </c>
      <c r="G3589" s="176">
        <v>0.61597222222222225</v>
      </c>
      <c r="H3589" s="176">
        <v>0.10902777777777783</v>
      </c>
      <c r="I3589" s="179">
        <v>1</v>
      </c>
      <c r="J3589" s="179" t="s">
        <v>144</v>
      </c>
      <c r="K3589" s="179" t="s">
        <v>15</v>
      </c>
      <c r="L3589" s="179" t="s">
        <v>17</v>
      </c>
      <c r="M3589" s="179" t="s">
        <v>1267</v>
      </c>
      <c r="N3589" s="179" t="s">
        <v>3</v>
      </c>
      <c r="O3589" s="179" t="s">
        <v>8</v>
      </c>
      <c r="P3589" s="179" t="s">
        <v>1267</v>
      </c>
      <c r="Q3589" s="179" t="s">
        <v>1268</v>
      </c>
      <c r="R3589" s="179">
        <v>0.96299999999999997</v>
      </c>
      <c r="S3589" s="179">
        <v>1.73</v>
      </c>
      <c r="T3589" s="179">
        <f t="shared" si="254"/>
        <v>2.6930000000000001</v>
      </c>
      <c r="U3589" s="115" t="s">
        <v>29</v>
      </c>
      <c r="V3589" s="179" t="s">
        <v>3096</v>
      </c>
      <c r="W3589" s="179" t="s">
        <v>2861</v>
      </c>
      <c r="X3589" s="179" t="s">
        <v>3096</v>
      </c>
      <c r="Y3589" s="179" t="s">
        <v>3096</v>
      </c>
      <c r="Z3589" s="179" t="s">
        <v>3096</v>
      </c>
      <c r="AA3589" s="179" t="s">
        <v>3096</v>
      </c>
      <c r="AB3589" s="179" t="s">
        <v>3096</v>
      </c>
      <c r="AC3589" s="179" t="s">
        <v>3096</v>
      </c>
      <c r="AD3589" s="115" t="s">
        <v>38</v>
      </c>
      <c r="AE3589" s="179"/>
      <c r="AF3589" s="179"/>
      <c r="AG3589" s="109" t="s">
        <v>3108</v>
      </c>
      <c r="AJ3589" s="1">
        <f t="shared" si="255"/>
        <v>0</v>
      </c>
    </row>
    <row r="3590" spans="1:37" ht="78.75" customHeight="1">
      <c r="A3590" s="179" t="s">
        <v>1052</v>
      </c>
      <c r="B3590" s="179" t="s">
        <v>71</v>
      </c>
      <c r="C3590" s="179" t="s">
        <v>71</v>
      </c>
      <c r="D3590" s="169">
        <v>42449</v>
      </c>
      <c r="E3590" s="176">
        <v>0.29166666666666669</v>
      </c>
      <c r="F3590" s="169">
        <v>42449</v>
      </c>
      <c r="G3590" s="176">
        <v>0.47430555555555554</v>
      </c>
      <c r="H3590" s="176">
        <v>0.18263888888888885</v>
      </c>
      <c r="I3590" s="179">
        <v>2</v>
      </c>
      <c r="J3590" s="179"/>
      <c r="K3590" s="179" t="s">
        <v>52</v>
      </c>
      <c r="L3590" s="179" t="s">
        <v>4</v>
      </c>
      <c r="M3590" s="179" t="s">
        <v>1372</v>
      </c>
      <c r="N3590" s="179">
        <v>35</v>
      </c>
      <c r="O3590" s="179" t="s">
        <v>14</v>
      </c>
      <c r="P3590" s="179" t="s">
        <v>1373</v>
      </c>
      <c r="Q3590" s="179" t="s">
        <v>1374</v>
      </c>
      <c r="R3590" s="179">
        <v>1.2010000000000001</v>
      </c>
      <c r="S3590" s="179"/>
      <c r="T3590" s="179">
        <f t="shared" si="254"/>
        <v>1.2010000000000001</v>
      </c>
      <c r="U3590" s="115" t="s">
        <v>29</v>
      </c>
      <c r="V3590" s="179">
        <v>1984</v>
      </c>
      <c r="W3590" s="179" t="s">
        <v>3111</v>
      </c>
      <c r="X3590" s="179" t="s">
        <v>3096</v>
      </c>
      <c r="Y3590" s="336" t="s">
        <v>2779</v>
      </c>
      <c r="Z3590" s="179">
        <v>100</v>
      </c>
      <c r="AA3590" s="336" t="s">
        <v>2828</v>
      </c>
      <c r="AB3590" s="179">
        <v>0</v>
      </c>
      <c r="AC3590" s="336" t="s">
        <v>2779</v>
      </c>
      <c r="AD3590" s="115" t="s">
        <v>0</v>
      </c>
      <c r="AE3590" s="179"/>
      <c r="AF3590" s="179"/>
      <c r="AG3590" s="109" t="s">
        <v>3112</v>
      </c>
      <c r="AJ3590" s="1">
        <f t="shared" si="255"/>
        <v>0</v>
      </c>
    </row>
    <row r="3591" spans="1:37" ht="31.5" customHeight="1">
      <c r="A3591" s="179" t="s">
        <v>1052</v>
      </c>
      <c r="B3591" s="179" t="s">
        <v>71</v>
      </c>
      <c r="C3591" s="179" t="s">
        <v>71</v>
      </c>
      <c r="D3591" s="169">
        <v>42459</v>
      </c>
      <c r="E3591" s="176">
        <v>0.17708333333333334</v>
      </c>
      <c r="F3591" s="169">
        <v>42459</v>
      </c>
      <c r="G3591" s="176">
        <v>0.22569444444444445</v>
      </c>
      <c r="H3591" s="176">
        <v>4.8611111111111105E-2</v>
      </c>
      <c r="I3591" s="179">
        <v>17</v>
      </c>
      <c r="J3591" s="179"/>
      <c r="K3591" s="179" t="s">
        <v>21</v>
      </c>
      <c r="L3591" s="179" t="s">
        <v>4</v>
      </c>
      <c r="M3591" s="179" t="s">
        <v>1981</v>
      </c>
      <c r="N3591" s="179">
        <v>35</v>
      </c>
      <c r="O3591" s="179" t="s">
        <v>14</v>
      </c>
      <c r="P3591" s="179" t="s">
        <v>1982</v>
      </c>
      <c r="Q3591" s="179" t="s">
        <v>1983</v>
      </c>
      <c r="R3591" s="179">
        <v>4.0739999999999998</v>
      </c>
      <c r="S3591" s="179">
        <v>0.372</v>
      </c>
      <c r="T3591" s="179">
        <f t="shared" si="254"/>
        <v>4.4459999999999997</v>
      </c>
      <c r="U3591" s="115" t="s">
        <v>37</v>
      </c>
      <c r="V3591" s="179">
        <v>1971</v>
      </c>
      <c r="W3591" s="179" t="s">
        <v>3113</v>
      </c>
      <c r="X3591" s="179" t="s">
        <v>3096</v>
      </c>
      <c r="Y3591" s="336" t="s">
        <v>3102</v>
      </c>
      <c r="Z3591" s="179">
        <v>100</v>
      </c>
      <c r="AA3591" s="336" t="s">
        <v>2818</v>
      </c>
      <c r="AB3591" s="179">
        <v>0</v>
      </c>
      <c r="AC3591" s="336" t="s">
        <v>3102</v>
      </c>
      <c r="AD3591" s="115" t="s">
        <v>25</v>
      </c>
      <c r="AE3591" s="179"/>
      <c r="AF3591" s="179"/>
      <c r="AG3591" s="115" t="s">
        <v>3114</v>
      </c>
      <c r="AJ3591" s="1">
        <f t="shared" si="255"/>
        <v>0</v>
      </c>
    </row>
    <row r="3592" spans="1:37" ht="63" customHeight="1">
      <c r="A3592" s="179" t="s">
        <v>2039</v>
      </c>
      <c r="B3592" s="179" t="s">
        <v>71</v>
      </c>
      <c r="C3592" s="179" t="s">
        <v>71</v>
      </c>
      <c r="D3592" s="169">
        <v>42470</v>
      </c>
      <c r="E3592" s="176">
        <v>0.63263888888888886</v>
      </c>
      <c r="F3592" s="169">
        <v>42470</v>
      </c>
      <c r="G3592" s="176">
        <v>0.6333333333333333</v>
      </c>
      <c r="H3592" s="176">
        <v>6.9444444444444198E-4</v>
      </c>
      <c r="I3592" s="179">
        <v>4</v>
      </c>
      <c r="J3592" s="179"/>
      <c r="K3592" s="179" t="s">
        <v>2114</v>
      </c>
      <c r="L3592" s="179" t="s">
        <v>4</v>
      </c>
      <c r="M3592" s="179" t="s">
        <v>2115</v>
      </c>
      <c r="N3592" s="179" t="s">
        <v>3</v>
      </c>
      <c r="O3592" s="179" t="s">
        <v>8</v>
      </c>
      <c r="P3592" s="179" t="s">
        <v>2116</v>
      </c>
      <c r="Q3592" s="179" t="s">
        <v>2117</v>
      </c>
      <c r="R3592" s="179">
        <v>0.14599999999999999</v>
      </c>
      <c r="S3592" s="179">
        <v>0.16700000000000001</v>
      </c>
      <c r="T3592" s="179">
        <f t="shared" si="254"/>
        <v>0.313</v>
      </c>
      <c r="U3592" s="115" t="s">
        <v>29</v>
      </c>
      <c r="V3592" s="179">
        <v>1963</v>
      </c>
      <c r="W3592" s="179" t="s">
        <v>2861</v>
      </c>
      <c r="X3592" s="179" t="s">
        <v>3096</v>
      </c>
      <c r="Y3592" s="336" t="s">
        <v>2780</v>
      </c>
      <c r="Z3592" s="179">
        <v>100</v>
      </c>
      <c r="AA3592" s="336" t="s">
        <v>2815</v>
      </c>
      <c r="AB3592" s="179">
        <v>0</v>
      </c>
      <c r="AC3592" s="336" t="s">
        <v>2780</v>
      </c>
      <c r="AD3592" s="115" t="s">
        <v>0</v>
      </c>
      <c r="AE3592" s="179"/>
      <c r="AF3592" s="179"/>
      <c r="AG3592" s="109" t="s">
        <v>3115</v>
      </c>
      <c r="AJ3592" s="1">
        <f t="shared" si="255"/>
        <v>0</v>
      </c>
    </row>
    <row r="3593" spans="1:37" ht="63" customHeight="1">
      <c r="A3593" s="179" t="s">
        <v>2039</v>
      </c>
      <c r="B3593" s="179" t="s">
        <v>71</v>
      </c>
      <c r="C3593" s="179" t="s">
        <v>71</v>
      </c>
      <c r="D3593" s="169">
        <v>42470</v>
      </c>
      <c r="E3593" s="176">
        <v>0.70138888888888884</v>
      </c>
      <c r="F3593" s="169">
        <v>42470</v>
      </c>
      <c r="G3593" s="176">
        <v>0.72499999999999998</v>
      </c>
      <c r="H3593" s="176">
        <v>2.3611111111111138E-2</v>
      </c>
      <c r="I3593" s="179">
        <v>2</v>
      </c>
      <c r="J3593" s="179"/>
      <c r="K3593" s="179"/>
      <c r="L3593" s="179" t="s">
        <v>4</v>
      </c>
      <c r="M3593" s="179" t="s">
        <v>2115</v>
      </c>
      <c r="N3593" s="179" t="s">
        <v>3</v>
      </c>
      <c r="O3593" s="179" t="s">
        <v>8</v>
      </c>
      <c r="P3593" s="179" t="s">
        <v>2116</v>
      </c>
      <c r="Q3593" s="179" t="s">
        <v>2118</v>
      </c>
      <c r="R3593" s="179">
        <v>0.42099999999999999</v>
      </c>
      <c r="S3593" s="179">
        <v>1.6E-2</v>
      </c>
      <c r="T3593" s="179">
        <f t="shared" si="254"/>
        <v>0.437</v>
      </c>
      <c r="U3593" s="115" t="s">
        <v>29</v>
      </c>
      <c r="V3593" s="179">
        <v>1963</v>
      </c>
      <c r="W3593" s="179" t="s">
        <v>2861</v>
      </c>
      <c r="X3593" s="179" t="s">
        <v>3096</v>
      </c>
      <c r="Y3593" s="336" t="s">
        <v>2780</v>
      </c>
      <c r="Z3593" s="179">
        <v>100</v>
      </c>
      <c r="AA3593" s="336" t="s">
        <v>2815</v>
      </c>
      <c r="AB3593" s="179">
        <v>0</v>
      </c>
      <c r="AC3593" s="336" t="s">
        <v>2780</v>
      </c>
      <c r="AD3593" s="115" t="s">
        <v>0</v>
      </c>
      <c r="AE3593" s="179"/>
      <c r="AF3593" s="179"/>
      <c r="AG3593" s="109" t="s">
        <v>3116</v>
      </c>
      <c r="AJ3593" s="1">
        <f t="shared" si="255"/>
        <v>0</v>
      </c>
    </row>
    <row r="3594" spans="1:37" ht="63" customHeight="1">
      <c r="A3594" s="179" t="s">
        <v>2039</v>
      </c>
      <c r="B3594" s="179" t="s">
        <v>71</v>
      </c>
      <c r="C3594" s="179" t="s">
        <v>71</v>
      </c>
      <c r="D3594" s="169">
        <v>42472</v>
      </c>
      <c r="E3594" s="176">
        <v>0.5395833333333333</v>
      </c>
      <c r="F3594" s="169">
        <v>42472</v>
      </c>
      <c r="G3594" s="176">
        <v>0.59236111111111112</v>
      </c>
      <c r="H3594" s="176">
        <f>G3594-E3594</f>
        <v>5.2777777777777812E-2</v>
      </c>
      <c r="I3594" s="179">
        <v>11</v>
      </c>
      <c r="J3594" s="179"/>
      <c r="K3594" s="179" t="s">
        <v>2114</v>
      </c>
      <c r="L3594" s="179" t="s">
        <v>4</v>
      </c>
      <c r="M3594" s="179" t="s">
        <v>2177</v>
      </c>
      <c r="N3594" s="179" t="s">
        <v>3</v>
      </c>
      <c r="O3594" s="179" t="s">
        <v>8</v>
      </c>
      <c r="P3594" s="179" t="s">
        <v>2178</v>
      </c>
      <c r="Q3594" s="179" t="s">
        <v>2179</v>
      </c>
      <c r="R3594" s="179">
        <v>4.96</v>
      </c>
      <c r="S3594" s="179">
        <v>0.26800000000000002</v>
      </c>
      <c r="T3594" s="179">
        <f t="shared" si="254"/>
        <v>5.2279999999999998</v>
      </c>
      <c r="U3594" s="115" t="s">
        <v>29</v>
      </c>
      <c r="V3594" s="179">
        <v>2006</v>
      </c>
      <c r="W3594" s="179" t="s">
        <v>2861</v>
      </c>
      <c r="X3594" s="179" t="s">
        <v>3096</v>
      </c>
      <c r="Y3594" s="336" t="s">
        <v>3102</v>
      </c>
      <c r="Z3594" s="179">
        <v>100</v>
      </c>
      <c r="AA3594" s="336" t="s">
        <v>2818</v>
      </c>
      <c r="AB3594" s="179">
        <v>0</v>
      </c>
      <c r="AC3594" s="336" t="s">
        <v>3102</v>
      </c>
      <c r="AD3594" s="115" t="s">
        <v>0</v>
      </c>
      <c r="AE3594" s="179"/>
      <c r="AF3594" s="179"/>
      <c r="AG3594" s="115" t="s">
        <v>2179</v>
      </c>
      <c r="AJ3594" s="1">
        <f t="shared" si="255"/>
        <v>0</v>
      </c>
    </row>
    <row r="3595" spans="1:37" ht="47.25" customHeight="1">
      <c r="A3595" s="179" t="s">
        <v>2039</v>
      </c>
      <c r="B3595" s="179" t="s">
        <v>71</v>
      </c>
      <c r="C3595" s="179" t="s">
        <v>1266</v>
      </c>
      <c r="D3595" s="169">
        <v>42488</v>
      </c>
      <c r="E3595" s="176">
        <v>0.44791666666666669</v>
      </c>
      <c r="F3595" s="169">
        <v>42488</v>
      </c>
      <c r="G3595" s="176">
        <v>0.45833333333333331</v>
      </c>
      <c r="H3595" s="176">
        <v>1.041666666666663E-2</v>
      </c>
      <c r="I3595" s="179">
        <v>8</v>
      </c>
      <c r="J3595" s="179"/>
      <c r="K3595" s="179" t="s">
        <v>15</v>
      </c>
      <c r="L3595" s="179" t="s">
        <v>17</v>
      </c>
      <c r="M3595" s="179" t="s">
        <v>2433</v>
      </c>
      <c r="N3595" s="179">
        <v>35</v>
      </c>
      <c r="O3595" s="179" t="s">
        <v>8</v>
      </c>
      <c r="P3595" s="179" t="s">
        <v>2434</v>
      </c>
      <c r="Q3595" s="179" t="s">
        <v>2435</v>
      </c>
      <c r="R3595" s="179">
        <v>0.89600000000000002</v>
      </c>
      <c r="S3595" s="179">
        <v>5.8999999999999997E-2</v>
      </c>
      <c r="T3595" s="179">
        <f t="shared" si="254"/>
        <v>0.95500000000000007</v>
      </c>
      <c r="U3595" s="179" t="s">
        <v>3096</v>
      </c>
      <c r="V3595" s="179" t="s">
        <v>3096</v>
      </c>
      <c r="W3595" s="179" t="s">
        <v>3096</v>
      </c>
      <c r="X3595" s="179" t="s">
        <v>3096</v>
      </c>
      <c r="Y3595" s="179" t="s">
        <v>3096</v>
      </c>
      <c r="Z3595" s="179" t="s">
        <v>3096</v>
      </c>
      <c r="AA3595" s="179" t="s">
        <v>3096</v>
      </c>
      <c r="AB3595" s="179" t="s">
        <v>3096</v>
      </c>
      <c r="AC3595" s="179" t="s">
        <v>3096</v>
      </c>
      <c r="AD3595" s="115" t="s">
        <v>38</v>
      </c>
      <c r="AE3595" s="179"/>
      <c r="AF3595" s="179"/>
      <c r="AG3595" s="109" t="s">
        <v>2435</v>
      </c>
      <c r="AJ3595" s="1">
        <f t="shared" si="255"/>
        <v>0</v>
      </c>
    </row>
    <row r="3596" spans="1:37" ht="110.25" customHeight="1">
      <c r="A3596" s="179" t="s">
        <v>2467</v>
      </c>
      <c r="B3596" s="115" t="s">
        <v>71</v>
      </c>
      <c r="C3596" s="115" t="s">
        <v>71</v>
      </c>
      <c r="D3596" s="383">
        <v>42497</v>
      </c>
      <c r="E3596" s="68">
        <v>0.47222222222222227</v>
      </c>
      <c r="F3596" s="335">
        <v>42497</v>
      </c>
      <c r="G3596" s="68">
        <v>0.51597222222222217</v>
      </c>
      <c r="H3596" s="69">
        <f>G3596-E3596</f>
        <v>4.37499999999999E-2</v>
      </c>
      <c r="I3596" s="179">
        <v>20</v>
      </c>
      <c r="J3596" s="179"/>
      <c r="K3596" s="115" t="s">
        <v>15</v>
      </c>
      <c r="L3596" s="115" t="s">
        <v>10</v>
      </c>
      <c r="M3596" s="115" t="s">
        <v>5138</v>
      </c>
      <c r="N3596" s="179">
        <v>35</v>
      </c>
      <c r="O3596" s="179" t="s">
        <v>14</v>
      </c>
      <c r="P3596" s="179" t="s">
        <v>2569</v>
      </c>
      <c r="Q3596" s="61" t="s">
        <v>2570</v>
      </c>
      <c r="R3596" s="279">
        <v>3.12</v>
      </c>
      <c r="S3596" s="542">
        <v>1.202</v>
      </c>
      <c r="T3596" s="179">
        <f>SUM(R3596:S3596)</f>
        <v>4.3220000000000001</v>
      </c>
      <c r="U3596" s="115" t="s">
        <v>37</v>
      </c>
      <c r="V3596" s="179">
        <v>1971</v>
      </c>
      <c r="W3596" s="179" t="s">
        <v>3113</v>
      </c>
      <c r="X3596" s="179" t="s">
        <v>3096</v>
      </c>
      <c r="Y3596" s="336" t="s">
        <v>3102</v>
      </c>
      <c r="Z3596" s="179">
        <v>100</v>
      </c>
      <c r="AA3596" s="336" t="s">
        <v>2818</v>
      </c>
      <c r="AB3596" s="179">
        <v>0</v>
      </c>
      <c r="AC3596" s="336" t="s">
        <v>3102</v>
      </c>
      <c r="AD3596" s="115" t="s">
        <v>25</v>
      </c>
      <c r="AE3596" s="179"/>
      <c r="AF3596" s="179"/>
      <c r="AG3596" s="115" t="s">
        <v>2570</v>
      </c>
      <c r="AJ3596" s="1">
        <f t="shared" si="255"/>
        <v>0</v>
      </c>
      <c r="AK3596" s="1">
        <f t="shared" ref="AK3596:AK3603" si="256">AJ3596-T3596</f>
        <v>-4.3220000000000001</v>
      </c>
    </row>
    <row r="3597" spans="1:37" ht="47.25" customHeight="1">
      <c r="A3597" s="179" t="s">
        <v>2467</v>
      </c>
      <c r="B3597" s="115" t="s">
        <v>71</v>
      </c>
      <c r="C3597" s="115" t="s">
        <v>71</v>
      </c>
      <c r="D3597" s="383">
        <v>42504</v>
      </c>
      <c r="E3597" s="68">
        <v>0.74236111111111114</v>
      </c>
      <c r="F3597" s="335">
        <v>42504</v>
      </c>
      <c r="G3597" s="68">
        <v>0.81597222222222221</v>
      </c>
      <c r="H3597" s="69">
        <f>G3597-E3597</f>
        <v>7.3611111111111072E-2</v>
      </c>
      <c r="I3597" s="179">
        <v>0</v>
      </c>
      <c r="J3597" s="179" t="s">
        <v>144</v>
      </c>
      <c r="K3597" s="115" t="s">
        <v>21</v>
      </c>
      <c r="L3597" s="115" t="s">
        <v>10</v>
      </c>
      <c r="M3597" s="172" t="s">
        <v>10100</v>
      </c>
      <c r="N3597" s="208" t="s">
        <v>3</v>
      </c>
      <c r="O3597" s="208" t="s">
        <v>8</v>
      </c>
      <c r="P3597" s="179" t="s">
        <v>4724</v>
      </c>
      <c r="Q3597" s="384" t="s">
        <v>10101</v>
      </c>
      <c r="R3597" s="179"/>
      <c r="S3597" s="179"/>
      <c r="T3597" s="179"/>
      <c r="U3597" s="115" t="s">
        <v>29</v>
      </c>
      <c r="V3597" s="179">
        <v>2001</v>
      </c>
      <c r="W3597" s="179" t="s">
        <v>2861</v>
      </c>
      <c r="X3597" s="179" t="s">
        <v>3096</v>
      </c>
      <c r="Y3597" s="336" t="s">
        <v>2822</v>
      </c>
      <c r="Z3597" s="179">
        <v>100</v>
      </c>
      <c r="AA3597" s="336" t="s">
        <v>2877</v>
      </c>
      <c r="AB3597" s="179">
        <v>0</v>
      </c>
      <c r="AC3597" s="336" t="s">
        <v>2822</v>
      </c>
      <c r="AD3597" s="115" t="s">
        <v>43</v>
      </c>
      <c r="AE3597" s="179"/>
      <c r="AF3597" s="179"/>
      <c r="AG3597" s="763" t="s">
        <v>10101</v>
      </c>
      <c r="AJ3597" s="1">
        <f t="shared" si="255"/>
        <v>0</v>
      </c>
      <c r="AK3597" s="1">
        <f t="shared" si="256"/>
        <v>0</v>
      </c>
    </row>
    <row r="3598" spans="1:37" ht="47.25" customHeight="1">
      <c r="A3598" s="179" t="s">
        <v>2467</v>
      </c>
      <c r="B3598" s="115" t="s">
        <v>71</v>
      </c>
      <c r="C3598" s="115" t="s">
        <v>71</v>
      </c>
      <c r="D3598" s="383">
        <v>42504</v>
      </c>
      <c r="E3598" s="68">
        <v>0.82986111111111116</v>
      </c>
      <c r="F3598" s="335">
        <v>42504</v>
      </c>
      <c r="G3598" s="68">
        <v>0.88124999999999998</v>
      </c>
      <c r="H3598" s="69">
        <f>G3598-E3598</f>
        <v>5.1388888888888817E-2</v>
      </c>
      <c r="I3598" s="179">
        <v>3</v>
      </c>
      <c r="J3598" s="179" t="s">
        <v>144</v>
      </c>
      <c r="K3598" s="115" t="s">
        <v>21</v>
      </c>
      <c r="L3598" s="115" t="s">
        <v>10</v>
      </c>
      <c r="M3598" s="115" t="s">
        <v>10102</v>
      </c>
      <c r="N3598" s="208" t="s">
        <v>3</v>
      </c>
      <c r="O3598" s="208" t="s">
        <v>8</v>
      </c>
      <c r="P3598" s="179" t="s">
        <v>10103</v>
      </c>
      <c r="Q3598" s="384" t="s">
        <v>10104</v>
      </c>
      <c r="R3598" s="179">
        <v>0.33800000000000002</v>
      </c>
      <c r="S3598" s="179">
        <v>0.03</v>
      </c>
      <c r="T3598" s="179">
        <f>SUM(R3598:S3598)</f>
        <v>0.36799999999999999</v>
      </c>
      <c r="U3598" s="115" t="s">
        <v>29</v>
      </c>
      <c r="V3598" s="179">
        <v>2006</v>
      </c>
      <c r="W3598" s="179" t="s">
        <v>2861</v>
      </c>
      <c r="X3598" s="179" t="s">
        <v>3096</v>
      </c>
      <c r="Y3598" s="336" t="s">
        <v>2863</v>
      </c>
      <c r="Z3598" s="179">
        <v>100</v>
      </c>
      <c r="AA3598" s="336" t="s">
        <v>2899</v>
      </c>
      <c r="AB3598" s="179">
        <v>0</v>
      </c>
      <c r="AC3598" s="336" t="s">
        <v>2863</v>
      </c>
      <c r="AD3598" s="115" t="s">
        <v>43</v>
      </c>
      <c r="AE3598" s="179"/>
      <c r="AF3598" s="179"/>
      <c r="AG3598" s="763" t="s">
        <v>10104</v>
      </c>
      <c r="AJ3598" s="1">
        <f t="shared" si="255"/>
        <v>0</v>
      </c>
      <c r="AK3598" s="1">
        <f t="shared" si="256"/>
        <v>-0.36799999999999999</v>
      </c>
    </row>
    <row r="3599" spans="1:37" ht="94.5" customHeight="1">
      <c r="A3599" s="179" t="s">
        <v>2467</v>
      </c>
      <c r="B3599" s="61" t="s">
        <v>71</v>
      </c>
      <c r="C3599" s="61" t="s">
        <v>71</v>
      </c>
      <c r="D3599" s="383">
        <v>42504</v>
      </c>
      <c r="E3599" s="68">
        <v>0.94444444444444453</v>
      </c>
      <c r="F3599" s="335">
        <v>42505</v>
      </c>
      <c r="G3599" s="68">
        <v>0.31527777777777777</v>
      </c>
      <c r="H3599" s="69">
        <v>0.37083333333333335</v>
      </c>
      <c r="I3599" s="179">
        <v>0</v>
      </c>
      <c r="J3599" s="179" t="s">
        <v>144</v>
      </c>
      <c r="K3599" s="179" t="s">
        <v>15</v>
      </c>
      <c r="L3599" s="179" t="s">
        <v>10</v>
      </c>
      <c r="M3599" s="208" t="s">
        <v>10100</v>
      </c>
      <c r="N3599" s="208" t="s">
        <v>3</v>
      </c>
      <c r="O3599" s="208" t="s">
        <v>8</v>
      </c>
      <c r="P3599" s="179" t="s">
        <v>4724</v>
      </c>
      <c r="Q3599" s="384" t="s">
        <v>10105</v>
      </c>
      <c r="R3599" s="179"/>
      <c r="S3599" s="179"/>
      <c r="T3599" s="179"/>
      <c r="U3599" s="61" t="s">
        <v>29</v>
      </c>
      <c r="V3599" s="179">
        <v>2001</v>
      </c>
      <c r="W3599" s="179" t="s">
        <v>2861</v>
      </c>
      <c r="X3599" s="179" t="s">
        <v>3096</v>
      </c>
      <c r="Y3599" s="336" t="s">
        <v>2822</v>
      </c>
      <c r="Z3599" s="179">
        <v>100</v>
      </c>
      <c r="AA3599" s="336" t="s">
        <v>2877</v>
      </c>
      <c r="AB3599" s="179">
        <v>0</v>
      </c>
      <c r="AC3599" s="336" t="s">
        <v>2822</v>
      </c>
      <c r="AD3599" s="115" t="s">
        <v>43</v>
      </c>
      <c r="AE3599" s="179"/>
      <c r="AF3599" s="179"/>
      <c r="AG3599" s="764" t="s">
        <v>10105</v>
      </c>
      <c r="AJ3599" s="1">
        <f t="shared" si="255"/>
        <v>0</v>
      </c>
      <c r="AK3599" s="1">
        <f t="shared" si="256"/>
        <v>0</v>
      </c>
    </row>
    <row r="3600" spans="1:37" ht="63" customHeight="1">
      <c r="A3600" s="179" t="s">
        <v>2467</v>
      </c>
      <c r="B3600" s="115" t="s">
        <v>71</v>
      </c>
      <c r="C3600" s="115" t="s">
        <v>71</v>
      </c>
      <c r="D3600" s="335">
        <v>42505</v>
      </c>
      <c r="E3600" s="68">
        <v>0</v>
      </c>
      <c r="F3600" s="335">
        <v>42505</v>
      </c>
      <c r="G3600" s="68">
        <v>0.49583333333333335</v>
      </c>
      <c r="H3600" s="69">
        <f>G3600-E3600</f>
        <v>0.49583333333333335</v>
      </c>
      <c r="I3600" s="179">
        <v>2</v>
      </c>
      <c r="J3600" s="179" t="s">
        <v>144</v>
      </c>
      <c r="K3600" s="115" t="s">
        <v>21</v>
      </c>
      <c r="L3600" s="115" t="s">
        <v>10</v>
      </c>
      <c r="M3600" s="115" t="s">
        <v>2611</v>
      </c>
      <c r="N3600" s="208" t="s">
        <v>3</v>
      </c>
      <c r="O3600" s="208" t="s">
        <v>8</v>
      </c>
      <c r="P3600" s="179" t="s">
        <v>2612</v>
      </c>
      <c r="Q3600" s="384" t="s">
        <v>10106</v>
      </c>
      <c r="R3600" s="179">
        <v>4.01</v>
      </c>
      <c r="S3600" s="179">
        <v>2.5999999999999999E-2</v>
      </c>
      <c r="T3600" s="179">
        <f>SUM(R3600:S3600)</f>
        <v>4.0359999999999996</v>
      </c>
      <c r="U3600" s="115" t="s">
        <v>29</v>
      </c>
      <c r="V3600" s="179">
        <v>2002</v>
      </c>
      <c r="W3600" s="179" t="s">
        <v>2861</v>
      </c>
      <c r="X3600" s="179" t="s">
        <v>3096</v>
      </c>
      <c r="Y3600" s="336" t="s">
        <v>2780</v>
      </c>
      <c r="Z3600" s="179">
        <v>100</v>
      </c>
      <c r="AA3600" s="336" t="s">
        <v>2815</v>
      </c>
      <c r="AB3600" s="179">
        <v>0</v>
      </c>
      <c r="AC3600" s="336" t="s">
        <v>2780</v>
      </c>
      <c r="AD3600" s="115" t="s">
        <v>43</v>
      </c>
      <c r="AE3600" s="179"/>
      <c r="AF3600" s="179"/>
      <c r="AG3600" s="763" t="s">
        <v>10106</v>
      </c>
      <c r="AJ3600" s="1">
        <f t="shared" si="255"/>
        <v>0</v>
      </c>
      <c r="AK3600" s="1">
        <f t="shared" si="256"/>
        <v>-4.0359999999999996</v>
      </c>
    </row>
    <row r="3601" spans="1:37" ht="63" customHeight="1">
      <c r="A3601" s="179" t="s">
        <v>2467</v>
      </c>
      <c r="B3601" s="115" t="s">
        <v>71</v>
      </c>
      <c r="C3601" s="115" t="s">
        <v>71</v>
      </c>
      <c r="D3601" s="335">
        <v>42505</v>
      </c>
      <c r="E3601" s="68">
        <v>0.67013888888888884</v>
      </c>
      <c r="F3601" s="335">
        <v>42505</v>
      </c>
      <c r="G3601" s="68">
        <v>0.7715277777777777</v>
      </c>
      <c r="H3601" s="69">
        <f>G3601-E3601</f>
        <v>0.10138888888888886</v>
      </c>
      <c r="I3601" s="179"/>
      <c r="J3601" s="179" t="s">
        <v>303</v>
      </c>
      <c r="K3601" s="115" t="s">
        <v>15</v>
      </c>
      <c r="L3601" s="115" t="s">
        <v>10</v>
      </c>
      <c r="M3601" s="115" t="s">
        <v>10107</v>
      </c>
      <c r="N3601" s="208" t="s">
        <v>3</v>
      </c>
      <c r="O3601" s="208" t="s">
        <v>8</v>
      </c>
      <c r="P3601" s="179" t="s">
        <v>2613</v>
      </c>
      <c r="Q3601" s="385" t="s">
        <v>10108</v>
      </c>
      <c r="R3601" s="179">
        <v>4.6920000000000002</v>
      </c>
      <c r="S3601" s="179">
        <v>0.28899999999999998</v>
      </c>
      <c r="T3601" s="179">
        <f>SUM(R3601:S3601)</f>
        <v>4.9809999999999999</v>
      </c>
      <c r="U3601" s="115" t="s">
        <v>29</v>
      </c>
      <c r="V3601" s="179">
        <v>2006</v>
      </c>
      <c r="W3601" s="179" t="s">
        <v>2861</v>
      </c>
      <c r="X3601" s="179" t="s">
        <v>3096</v>
      </c>
      <c r="Y3601" s="336" t="s">
        <v>2780</v>
      </c>
      <c r="Z3601" s="179">
        <v>100</v>
      </c>
      <c r="AA3601" s="336" t="s">
        <v>2815</v>
      </c>
      <c r="AB3601" s="179">
        <v>0</v>
      </c>
      <c r="AC3601" s="336" t="s">
        <v>2780</v>
      </c>
      <c r="AD3601" s="115" t="s">
        <v>43</v>
      </c>
      <c r="AE3601" s="179"/>
      <c r="AF3601" s="179"/>
      <c r="AG3601" s="386" t="s">
        <v>10108</v>
      </c>
      <c r="AJ3601" s="1">
        <f t="shared" si="255"/>
        <v>0</v>
      </c>
      <c r="AK3601" s="1">
        <f t="shared" si="256"/>
        <v>-4.9809999999999999</v>
      </c>
    </row>
    <row r="3602" spans="1:37" ht="47.25" customHeight="1">
      <c r="A3602" s="179" t="s">
        <v>2467</v>
      </c>
      <c r="B3602" s="115" t="s">
        <v>71</v>
      </c>
      <c r="C3602" s="115" t="s">
        <v>71</v>
      </c>
      <c r="D3602" s="335">
        <v>42505</v>
      </c>
      <c r="E3602" s="68">
        <v>0.67291666666666661</v>
      </c>
      <c r="F3602" s="335">
        <v>42505</v>
      </c>
      <c r="G3602" s="68">
        <v>0.67361111111111116</v>
      </c>
      <c r="H3602" s="69">
        <f>G3602-E3602</f>
        <v>6.94444444444553E-4</v>
      </c>
      <c r="I3602" s="179">
        <v>0</v>
      </c>
      <c r="J3602" s="179" t="s">
        <v>144</v>
      </c>
      <c r="K3602" s="115" t="s">
        <v>9</v>
      </c>
      <c r="L3602" s="115" t="s">
        <v>10</v>
      </c>
      <c r="M3602" s="115" t="s">
        <v>10109</v>
      </c>
      <c r="N3602" s="179">
        <v>110</v>
      </c>
      <c r="O3602" s="179" t="s">
        <v>8</v>
      </c>
      <c r="P3602" s="179" t="s">
        <v>10110</v>
      </c>
      <c r="Q3602" s="385" t="s">
        <v>10111</v>
      </c>
      <c r="R3602" s="179"/>
      <c r="S3602" s="179"/>
      <c r="T3602" s="179"/>
      <c r="U3602" s="115" t="s">
        <v>29</v>
      </c>
      <c r="V3602" s="179">
        <v>2000</v>
      </c>
      <c r="W3602" s="179" t="s">
        <v>2717</v>
      </c>
      <c r="X3602" s="179" t="s">
        <v>3096</v>
      </c>
      <c r="Y3602" s="336" t="s">
        <v>2863</v>
      </c>
      <c r="Z3602" s="179">
        <v>100</v>
      </c>
      <c r="AA3602" s="336" t="s">
        <v>2899</v>
      </c>
      <c r="AB3602" s="179">
        <v>0</v>
      </c>
      <c r="AC3602" s="336" t="s">
        <v>2863</v>
      </c>
      <c r="AD3602" s="115" t="s">
        <v>43</v>
      </c>
      <c r="AE3602" s="179"/>
      <c r="AF3602" s="179"/>
      <c r="AG3602" s="386" t="s">
        <v>10111</v>
      </c>
      <c r="AJ3602" s="1">
        <f t="shared" si="255"/>
        <v>0</v>
      </c>
      <c r="AK3602" s="1">
        <f t="shared" si="256"/>
        <v>0</v>
      </c>
    </row>
    <row r="3603" spans="1:37" ht="47.25" customHeight="1">
      <c r="A3603" s="179" t="s">
        <v>2467</v>
      </c>
      <c r="B3603" s="115" t="s">
        <v>71</v>
      </c>
      <c r="C3603" s="115" t="s">
        <v>71</v>
      </c>
      <c r="D3603" s="383">
        <v>42513</v>
      </c>
      <c r="E3603" s="68">
        <v>0.46597222222222223</v>
      </c>
      <c r="F3603" s="383">
        <v>42513</v>
      </c>
      <c r="G3603" s="68">
        <v>0.48888888888888887</v>
      </c>
      <c r="H3603" s="69">
        <f>G3603-E3603</f>
        <v>2.2916666666666641E-2</v>
      </c>
      <c r="I3603" s="179">
        <v>1</v>
      </c>
      <c r="J3603" s="179" t="s">
        <v>303</v>
      </c>
      <c r="K3603" s="115" t="s">
        <v>146</v>
      </c>
      <c r="L3603" s="115" t="s">
        <v>10</v>
      </c>
      <c r="M3603" s="115" t="s">
        <v>4352</v>
      </c>
      <c r="N3603" s="179" t="s">
        <v>3</v>
      </c>
      <c r="O3603" s="179" t="s">
        <v>8</v>
      </c>
      <c r="P3603" s="179" t="s">
        <v>4278</v>
      </c>
      <c r="Q3603" s="385" t="s">
        <v>4279</v>
      </c>
      <c r="R3603" s="279">
        <v>9.7000000000000003E-2</v>
      </c>
      <c r="S3603" s="542">
        <v>1.2E-2</v>
      </c>
      <c r="T3603" s="179">
        <f>SUM(R3603:S3603)</f>
        <v>0.109</v>
      </c>
      <c r="U3603" s="115" t="s">
        <v>29</v>
      </c>
      <c r="V3603" s="179">
        <v>1999</v>
      </c>
      <c r="W3603" s="179" t="s">
        <v>2861</v>
      </c>
      <c r="X3603" s="179" t="s">
        <v>3096</v>
      </c>
      <c r="Y3603" s="336" t="s">
        <v>2822</v>
      </c>
      <c r="Z3603" s="179">
        <v>100</v>
      </c>
      <c r="AA3603" s="336" t="s">
        <v>2877</v>
      </c>
      <c r="AB3603" s="179">
        <v>0</v>
      </c>
      <c r="AC3603" s="336" t="s">
        <v>2822</v>
      </c>
      <c r="AD3603" s="115" t="s">
        <v>32</v>
      </c>
      <c r="AE3603" s="179"/>
      <c r="AF3603" s="179"/>
      <c r="AG3603" s="385" t="s">
        <v>4279</v>
      </c>
      <c r="AJ3603" s="1">
        <f t="shared" si="255"/>
        <v>0</v>
      </c>
      <c r="AK3603" s="1">
        <f t="shared" si="256"/>
        <v>-0.109</v>
      </c>
    </row>
    <row r="3604" spans="1:37" ht="56.25" customHeight="1">
      <c r="A3604" s="179" t="s">
        <v>12537</v>
      </c>
      <c r="B3604" s="208" t="s">
        <v>13</v>
      </c>
      <c r="C3604" s="179" t="s">
        <v>147</v>
      </c>
      <c r="D3604" s="161">
        <v>42663</v>
      </c>
      <c r="E3604" s="185">
        <v>0.72013888888888899</v>
      </c>
      <c r="F3604" s="161">
        <v>42663</v>
      </c>
      <c r="G3604" s="185">
        <v>0.72430555555555554</v>
      </c>
      <c r="H3604" s="1008">
        <v>4.1666666666665408E-3</v>
      </c>
      <c r="I3604" s="208">
        <v>5</v>
      </c>
      <c r="J3604" s="606" t="s">
        <v>141</v>
      </c>
      <c r="K3604" s="606"/>
      <c r="L3604" s="179" t="s">
        <v>12</v>
      </c>
      <c r="M3604" s="606" t="s">
        <v>12510</v>
      </c>
      <c r="N3604" s="208">
        <v>0.4</v>
      </c>
      <c r="O3604" s="208" t="s">
        <v>57</v>
      </c>
      <c r="P3604" s="606" t="s">
        <v>57</v>
      </c>
      <c r="Q3604" s="163" t="s">
        <v>12635</v>
      </c>
      <c r="R3604" s="254">
        <v>1.7</v>
      </c>
      <c r="S3604" s="254">
        <v>1.1000000000000001</v>
      </c>
      <c r="T3604" s="190">
        <v>2.8</v>
      </c>
      <c r="U3604" s="606" t="s">
        <v>62</v>
      </c>
      <c r="V3604" s="606" t="s">
        <v>141</v>
      </c>
      <c r="W3604" s="606" t="s">
        <v>141</v>
      </c>
      <c r="X3604" s="606" t="s">
        <v>141</v>
      </c>
      <c r="Y3604" s="606" t="s">
        <v>141</v>
      </c>
      <c r="Z3604" s="606" t="s">
        <v>141</v>
      </c>
      <c r="AA3604" s="606" t="s">
        <v>141</v>
      </c>
      <c r="AB3604" s="606" t="s">
        <v>141</v>
      </c>
      <c r="AC3604" s="606" t="s">
        <v>141</v>
      </c>
      <c r="AD3604" s="179" t="s">
        <v>23</v>
      </c>
      <c r="AE3604" s="903" t="s">
        <v>141</v>
      </c>
      <c r="AF3604" s="903" t="s">
        <v>141</v>
      </c>
      <c r="AG3604" s="179" t="s">
        <v>141</v>
      </c>
      <c r="AJ3604" s="1">
        <f t="shared" si="255"/>
        <v>0</v>
      </c>
    </row>
    <row r="3605" spans="1:37" ht="94.5" customHeight="1">
      <c r="A3605" s="179" t="s">
        <v>6868</v>
      </c>
      <c r="B3605" s="208" t="s">
        <v>6</v>
      </c>
      <c r="C3605" s="208" t="s">
        <v>1863</v>
      </c>
      <c r="D3605" s="161">
        <v>42590</v>
      </c>
      <c r="E3605" s="182">
        <v>0.30208333333333331</v>
      </c>
      <c r="F3605" s="161">
        <v>42590</v>
      </c>
      <c r="G3605" s="182">
        <v>0.30208333333333331</v>
      </c>
      <c r="H3605" s="182">
        <v>0</v>
      </c>
      <c r="I3605" s="208">
        <v>8</v>
      </c>
      <c r="J3605" s="208"/>
      <c r="K3605" s="208"/>
      <c r="L3605" s="208" t="s">
        <v>12</v>
      </c>
      <c r="M3605" s="208" t="s">
        <v>11696</v>
      </c>
      <c r="N3605" s="208">
        <v>0.4</v>
      </c>
      <c r="O3605" s="208" t="s">
        <v>2</v>
      </c>
      <c r="P3605" s="208" t="s">
        <v>473</v>
      </c>
      <c r="Q3605" s="208" t="s">
        <v>8370</v>
      </c>
      <c r="R3605" s="208">
        <v>0.8</v>
      </c>
      <c r="S3605" s="208">
        <v>2</v>
      </c>
      <c r="T3605" s="254">
        <f>S3605+R3605</f>
        <v>2.8</v>
      </c>
      <c r="U3605" s="208" t="s">
        <v>1</v>
      </c>
      <c r="V3605" s="208"/>
      <c r="W3605" s="208"/>
      <c r="X3605" s="208"/>
      <c r="Y3605" s="208"/>
      <c r="Z3605" s="208"/>
      <c r="AA3605" s="208"/>
      <c r="AB3605" s="208"/>
      <c r="AC3605" s="293"/>
      <c r="AD3605" s="115" t="s">
        <v>23</v>
      </c>
      <c r="AE3605" s="208"/>
      <c r="AF3605" s="208"/>
      <c r="AG3605" s="208"/>
      <c r="AJ3605" s="1">
        <f t="shared" si="255"/>
        <v>0</v>
      </c>
      <c r="AK3605" s="1">
        <f t="shared" ref="AK3605:AK3647" si="257">AJ3605-T3605</f>
        <v>-2.8</v>
      </c>
    </row>
    <row r="3606" spans="1:37" ht="63" customHeight="1">
      <c r="A3606" s="179" t="s">
        <v>2467</v>
      </c>
      <c r="B3606" s="115" t="s">
        <v>71</v>
      </c>
      <c r="C3606" s="115" t="s">
        <v>71</v>
      </c>
      <c r="D3606" s="383">
        <v>42513</v>
      </c>
      <c r="E3606" s="68">
        <v>0.76527777777777783</v>
      </c>
      <c r="F3606" s="383">
        <v>42513</v>
      </c>
      <c r="G3606" s="68">
        <v>0.77430555555555547</v>
      </c>
      <c r="H3606" s="69">
        <f>G3606-E3606</f>
        <v>9.0277777777776347E-3</v>
      </c>
      <c r="I3606" s="179">
        <v>5</v>
      </c>
      <c r="J3606" s="179" t="s">
        <v>303</v>
      </c>
      <c r="K3606" s="115" t="s">
        <v>15</v>
      </c>
      <c r="L3606" s="115" t="s">
        <v>10</v>
      </c>
      <c r="M3606" s="115" t="s">
        <v>10113</v>
      </c>
      <c r="N3606" s="179" t="s">
        <v>3</v>
      </c>
      <c r="O3606" s="179" t="s">
        <v>8</v>
      </c>
      <c r="P3606" s="179" t="s">
        <v>4101</v>
      </c>
      <c r="Q3606" s="385" t="s">
        <v>4283</v>
      </c>
      <c r="R3606" s="179">
        <v>0.14299999999999999</v>
      </c>
      <c r="S3606" s="179">
        <v>1.4999999999999999E-2</v>
      </c>
      <c r="T3606" s="179">
        <f t="shared" ref="T3606:T3614" si="258">SUM(R3606:S3606)</f>
        <v>0.15799999999999997</v>
      </c>
      <c r="U3606" s="115" t="s">
        <v>29</v>
      </c>
      <c r="V3606" s="179">
        <v>2002</v>
      </c>
      <c r="W3606" s="179" t="s">
        <v>2861</v>
      </c>
      <c r="X3606" s="179" t="s">
        <v>3096</v>
      </c>
      <c r="Y3606" s="336" t="s">
        <v>2780</v>
      </c>
      <c r="Z3606" s="179">
        <v>100</v>
      </c>
      <c r="AA3606" s="336" t="s">
        <v>2815</v>
      </c>
      <c r="AB3606" s="179">
        <v>0</v>
      </c>
      <c r="AC3606" s="336" t="s">
        <v>2780</v>
      </c>
      <c r="AD3606" s="115" t="s">
        <v>32</v>
      </c>
      <c r="AE3606" s="179"/>
      <c r="AF3606" s="179"/>
      <c r="AG3606" s="386" t="s">
        <v>4283</v>
      </c>
      <c r="AJ3606" s="1">
        <f t="shared" si="255"/>
        <v>0</v>
      </c>
      <c r="AK3606" s="1">
        <f t="shared" si="257"/>
        <v>-0.15799999999999997</v>
      </c>
    </row>
    <row r="3607" spans="1:37" ht="63" customHeight="1">
      <c r="A3607" s="179" t="s">
        <v>2467</v>
      </c>
      <c r="B3607" s="115" t="s">
        <v>71</v>
      </c>
      <c r="C3607" s="115" t="s">
        <v>71</v>
      </c>
      <c r="D3607" s="383">
        <v>42515</v>
      </c>
      <c r="E3607" s="68">
        <v>0.23402777777777781</v>
      </c>
      <c r="F3607" s="335">
        <v>42515</v>
      </c>
      <c r="G3607" s="68">
        <v>0.23541666666666669</v>
      </c>
      <c r="H3607" s="69">
        <f>G3607-E3607</f>
        <v>1.388888888888884E-3</v>
      </c>
      <c r="I3607" s="179">
        <v>9</v>
      </c>
      <c r="J3607" s="179"/>
      <c r="K3607" s="115" t="s">
        <v>15</v>
      </c>
      <c r="L3607" s="115" t="s">
        <v>17</v>
      </c>
      <c r="M3607" s="115" t="s">
        <v>4284</v>
      </c>
      <c r="N3607" s="179" t="s">
        <v>3</v>
      </c>
      <c r="O3607" s="179" t="s">
        <v>8</v>
      </c>
      <c r="P3607" s="179" t="s">
        <v>4285</v>
      </c>
      <c r="Q3607" s="385" t="s">
        <v>4286</v>
      </c>
      <c r="R3607" s="179">
        <v>0.158</v>
      </c>
      <c r="S3607" s="179">
        <v>1.4219999999999999</v>
      </c>
      <c r="T3607" s="179">
        <f t="shared" si="258"/>
        <v>1.5799999999999998</v>
      </c>
      <c r="U3607" s="115" t="s">
        <v>29</v>
      </c>
      <c r="V3607" s="179">
        <v>1995</v>
      </c>
      <c r="W3607" s="179" t="s">
        <v>2861</v>
      </c>
      <c r="X3607" s="179" t="s">
        <v>3096</v>
      </c>
      <c r="Y3607" s="336" t="s">
        <v>2863</v>
      </c>
      <c r="Z3607" s="179">
        <v>100</v>
      </c>
      <c r="AA3607" s="336" t="s">
        <v>2899</v>
      </c>
      <c r="AB3607" s="179">
        <v>0</v>
      </c>
      <c r="AC3607" s="336" t="s">
        <v>2863</v>
      </c>
      <c r="AD3607" s="115" t="s">
        <v>38</v>
      </c>
      <c r="AE3607" s="179"/>
      <c r="AF3607" s="179"/>
      <c r="AG3607" s="385" t="s">
        <v>4286</v>
      </c>
      <c r="AJ3607" s="1">
        <f t="shared" si="255"/>
        <v>0</v>
      </c>
      <c r="AK3607" s="1">
        <f t="shared" si="257"/>
        <v>-1.5799999999999998</v>
      </c>
    </row>
    <row r="3608" spans="1:37" ht="157.5" customHeight="1">
      <c r="A3608" s="179" t="s">
        <v>2467</v>
      </c>
      <c r="B3608" s="115" t="s">
        <v>71</v>
      </c>
      <c r="C3608" s="115" t="s">
        <v>71</v>
      </c>
      <c r="D3608" s="383">
        <v>42517</v>
      </c>
      <c r="E3608" s="68">
        <v>0.7583333333333333</v>
      </c>
      <c r="F3608" s="383">
        <v>42517</v>
      </c>
      <c r="G3608" s="68">
        <v>0.87569444444444444</v>
      </c>
      <c r="H3608" s="69">
        <f>G3608-E3608</f>
        <v>0.11736111111111114</v>
      </c>
      <c r="I3608" s="179">
        <v>2</v>
      </c>
      <c r="J3608" s="179"/>
      <c r="K3608" s="115" t="s">
        <v>15</v>
      </c>
      <c r="L3608" s="208" t="s">
        <v>10</v>
      </c>
      <c r="M3608" s="115" t="s">
        <v>4311</v>
      </c>
      <c r="N3608" s="179" t="s">
        <v>3</v>
      </c>
      <c r="O3608" s="179" t="s">
        <v>8</v>
      </c>
      <c r="P3608" s="179" t="s">
        <v>4312</v>
      </c>
      <c r="Q3608" s="385" t="s">
        <v>4313</v>
      </c>
      <c r="R3608" s="179">
        <v>0.79</v>
      </c>
      <c r="S3608" s="179">
        <v>1.9E-2</v>
      </c>
      <c r="T3608" s="179">
        <f t="shared" si="258"/>
        <v>0.80900000000000005</v>
      </c>
      <c r="U3608" s="115" t="s">
        <v>29</v>
      </c>
      <c r="V3608" s="179">
        <v>2001</v>
      </c>
      <c r="W3608" s="179" t="s">
        <v>2861</v>
      </c>
      <c r="X3608" s="179" t="s">
        <v>3096</v>
      </c>
      <c r="Y3608" s="336" t="s">
        <v>2822</v>
      </c>
      <c r="Z3608" s="179">
        <v>100</v>
      </c>
      <c r="AA3608" s="336" t="s">
        <v>2877</v>
      </c>
      <c r="AB3608" s="179">
        <v>0</v>
      </c>
      <c r="AC3608" s="336" t="s">
        <v>2822</v>
      </c>
      <c r="AD3608" s="115" t="s">
        <v>43</v>
      </c>
      <c r="AE3608" s="179"/>
      <c r="AF3608" s="179"/>
      <c r="AG3608" s="385" t="s">
        <v>4313</v>
      </c>
      <c r="AJ3608" s="1">
        <f t="shared" si="255"/>
        <v>0</v>
      </c>
      <c r="AK3608" s="1">
        <f t="shared" si="257"/>
        <v>-0.80900000000000005</v>
      </c>
    </row>
    <row r="3609" spans="1:37" ht="47.25" customHeight="1">
      <c r="A3609" s="179" t="s">
        <v>2467</v>
      </c>
      <c r="B3609" s="115" t="s">
        <v>71</v>
      </c>
      <c r="C3609" s="115" t="s">
        <v>71</v>
      </c>
      <c r="D3609" s="383">
        <v>42518</v>
      </c>
      <c r="E3609" s="68">
        <v>0.60277777777777775</v>
      </c>
      <c r="F3609" s="383">
        <v>42519</v>
      </c>
      <c r="G3609" s="68">
        <v>0.52777777777777779</v>
      </c>
      <c r="H3609" s="69">
        <v>0.92499999999999993</v>
      </c>
      <c r="I3609" s="179">
        <v>2</v>
      </c>
      <c r="J3609" s="179"/>
      <c r="K3609" s="115" t="s">
        <v>15</v>
      </c>
      <c r="L3609" s="115" t="s">
        <v>10</v>
      </c>
      <c r="M3609" s="115" t="s">
        <v>4311</v>
      </c>
      <c r="N3609" s="179" t="s">
        <v>3</v>
      </c>
      <c r="O3609" s="179" t="s">
        <v>8</v>
      </c>
      <c r="P3609" s="179" t="s">
        <v>4312</v>
      </c>
      <c r="Q3609" s="385" t="s">
        <v>10114</v>
      </c>
      <c r="R3609" s="179">
        <v>6.2220000000000004</v>
      </c>
      <c r="S3609" s="179">
        <v>0.14399999999999999</v>
      </c>
      <c r="T3609" s="179">
        <f t="shared" si="258"/>
        <v>6.3660000000000005</v>
      </c>
      <c r="U3609" s="115" t="s">
        <v>29</v>
      </c>
      <c r="V3609" s="179">
        <v>2001</v>
      </c>
      <c r="W3609" s="179" t="s">
        <v>2861</v>
      </c>
      <c r="X3609" s="179" t="s">
        <v>3096</v>
      </c>
      <c r="Y3609" s="336" t="s">
        <v>2822</v>
      </c>
      <c r="Z3609" s="179">
        <v>100</v>
      </c>
      <c r="AA3609" s="336" t="s">
        <v>2877</v>
      </c>
      <c r="AB3609" s="179">
        <v>0</v>
      </c>
      <c r="AC3609" s="336" t="s">
        <v>2822</v>
      </c>
      <c r="AD3609" s="115" t="s">
        <v>43</v>
      </c>
      <c r="AE3609" s="179"/>
      <c r="AF3609" s="179"/>
      <c r="AG3609" s="385" t="s">
        <v>10114</v>
      </c>
      <c r="AJ3609" s="1">
        <f t="shared" si="255"/>
        <v>0</v>
      </c>
      <c r="AK3609" s="1">
        <f t="shared" si="257"/>
        <v>-6.3660000000000005</v>
      </c>
    </row>
    <row r="3610" spans="1:37" ht="78.75" customHeight="1">
      <c r="A3610" s="179" t="s">
        <v>2467</v>
      </c>
      <c r="B3610" s="115" t="s">
        <v>71</v>
      </c>
      <c r="C3610" s="115" t="s">
        <v>71</v>
      </c>
      <c r="D3610" s="383">
        <v>42518</v>
      </c>
      <c r="E3610" s="68">
        <v>0.80763888888888891</v>
      </c>
      <c r="F3610" s="383">
        <v>42518</v>
      </c>
      <c r="G3610" s="68">
        <v>0.89444444444444438</v>
      </c>
      <c r="H3610" s="69">
        <f t="shared" ref="H3610:H3616" si="259">G3610-E3610</f>
        <v>8.6805555555555469E-2</v>
      </c>
      <c r="I3610" s="179">
        <v>2</v>
      </c>
      <c r="J3610" s="179" t="s">
        <v>303</v>
      </c>
      <c r="K3610" s="115" t="s">
        <v>21</v>
      </c>
      <c r="L3610" s="115" t="s">
        <v>10</v>
      </c>
      <c r="M3610" s="115" t="s">
        <v>10115</v>
      </c>
      <c r="N3610" s="179" t="s">
        <v>3</v>
      </c>
      <c r="O3610" s="179" t="s">
        <v>8</v>
      </c>
      <c r="P3610" s="179" t="s">
        <v>4333</v>
      </c>
      <c r="Q3610" s="385" t="s">
        <v>10116</v>
      </c>
      <c r="R3610" s="179">
        <v>2.286</v>
      </c>
      <c r="S3610" s="179">
        <v>5.5E-2</v>
      </c>
      <c r="T3610" s="179">
        <f t="shared" si="258"/>
        <v>2.3410000000000002</v>
      </c>
      <c r="U3610" s="115" t="s">
        <v>29</v>
      </c>
      <c r="V3610" s="179">
        <v>2005</v>
      </c>
      <c r="W3610" s="179" t="s">
        <v>2861</v>
      </c>
      <c r="X3610" s="179" t="s">
        <v>3096</v>
      </c>
      <c r="Y3610" s="336" t="s">
        <v>2780</v>
      </c>
      <c r="Z3610" s="179">
        <v>100</v>
      </c>
      <c r="AA3610" s="336" t="s">
        <v>2815</v>
      </c>
      <c r="AB3610" s="179">
        <v>0</v>
      </c>
      <c r="AC3610" s="336" t="s">
        <v>2780</v>
      </c>
      <c r="AD3610" s="115" t="s">
        <v>43</v>
      </c>
      <c r="AE3610" s="179"/>
      <c r="AF3610" s="179"/>
      <c r="AG3610" s="385" t="s">
        <v>10116</v>
      </c>
      <c r="AJ3610" s="1">
        <f t="shared" si="255"/>
        <v>0</v>
      </c>
      <c r="AK3610" s="1">
        <f t="shared" si="257"/>
        <v>-2.3410000000000002</v>
      </c>
    </row>
    <row r="3611" spans="1:37" ht="31.5" customHeight="1">
      <c r="A3611" s="179" t="s">
        <v>2467</v>
      </c>
      <c r="B3611" s="115" t="s">
        <v>71</v>
      </c>
      <c r="C3611" s="115" t="s">
        <v>71</v>
      </c>
      <c r="D3611" s="383">
        <v>42519</v>
      </c>
      <c r="E3611" s="68">
        <v>0.34027777777777773</v>
      </c>
      <c r="F3611" s="383">
        <v>42519</v>
      </c>
      <c r="G3611" s="68">
        <v>0.34097222222222223</v>
      </c>
      <c r="H3611" s="69">
        <f t="shared" si="259"/>
        <v>6.9444444444449749E-4</v>
      </c>
      <c r="I3611" s="179">
        <v>3</v>
      </c>
      <c r="J3611" s="179"/>
      <c r="K3611" s="115" t="s">
        <v>2114</v>
      </c>
      <c r="L3611" s="115" t="s">
        <v>10</v>
      </c>
      <c r="M3611" s="115" t="s">
        <v>10117</v>
      </c>
      <c r="N3611" s="179" t="s">
        <v>3</v>
      </c>
      <c r="O3611" s="179" t="s">
        <v>8</v>
      </c>
      <c r="P3611" s="179" t="s">
        <v>4348</v>
      </c>
      <c r="Q3611" s="385" t="s">
        <v>4349</v>
      </c>
      <c r="R3611" s="179">
        <v>1.9E-2</v>
      </c>
      <c r="S3611" s="179">
        <v>0.45300000000000001</v>
      </c>
      <c r="T3611" s="179">
        <f t="shared" si="258"/>
        <v>0.47200000000000003</v>
      </c>
      <c r="U3611" s="115" t="s">
        <v>29</v>
      </c>
      <c r="V3611" s="179">
        <v>1958</v>
      </c>
      <c r="W3611" s="179" t="s">
        <v>2861</v>
      </c>
      <c r="X3611" s="179" t="s">
        <v>3096</v>
      </c>
      <c r="Y3611" s="336" t="s">
        <v>2863</v>
      </c>
      <c r="Z3611" s="179">
        <v>100</v>
      </c>
      <c r="AA3611" s="336" t="s">
        <v>2899</v>
      </c>
      <c r="AB3611" s="179">
        <v>0</v>
      </c>
      <c r="AC3611" s="336" t="s">
        <v>2863</v>
      </c>
      <c r="AD3611" s="115" t="s">
        <v>43</v>
      </c>
      <c r="AE3611" s="179"/>
      <c r="AF3611" s="179"/>
      <c r="AG3611" s="385" t="s">
        <v>4349</v>
      </c>
      <c r="AJ3611" s="1">
        <f t="shared" si="255"/>
        <v>0</v>
      </c>
      <c r="AK3611" s="1">
        <f t="shared" si="257"/>
        <v>-0.47200000000000003</v>
      </c>
    </row>
    <row r="3612" spans="1:37" ht="63" customHeight="1">
      <c r="A3612" s="179" t="s">
        <v>2467</v>
      </c>
      <c r="B3612" s="115" t="s">
        <v>71</v>
      </c>
      <c r="C3612" s="115" t="s">
        <v>71</v>
      </c>
      <c r="D3612" s="383">
        <v>42519</v>
      </c>
      <c r="E3612" s="68">
        <v>0.54999999999999993</v>
      </c>
      <c r="F3612" s="383">
        <v>42519</v>
      </c>
      <c r="G3612" s="68">
        <v>0.58750000000000002</v>
      </c>
      <c r="H3612" s="69">
        <f t="shared" si="259"/>
        <v>3.7500000000000089E-2</v>
      </c>
      <c r="I3612" s="179">
        <v>8</v>
      </c>
      <c r="J3612" s="179" t="s">
        <v>303</v>
      </c>
      <c r="K3612" s="115" t="s">
        <v>15</v>
      </c>
      <c r="L3612" s="115" t="s">
        <v>10</v>
      </c>
      <c r="M3612" s="115" t="s">
        <v>10118</v>
      </c>
      <c r="N3612" s="179" t="s">
        <v>3</v>
      </c>
      <c r="O3612" s="179" t="s">
        <v>8</v>
      </c>
      <c r="P3612" s="179" t="s">
        <v>4350</v>
      </c>
      <c r="Q3612" s="385" t="s">
        <v>10119</v>
      </c>
      <c r="R3612" s="179">
        <v>4.2140000000000004</v>
      </c>
      <c r="S3612" s="179">
        <v>2.9319999999999999</v>
      </c>
      <c r="T3612" s="179">
        <f t="shared" si="258"/>
        <v>7.1460000000000008</v>
      </c>
      <c r="U3612" s="115" t="s">
        <v>29</v>
      </c>
      <c r="V3612" s="179">
        <v>2007</v>
      </c>
      <c r="W3612" s="179" t="s">
        <v>2861</v>
      </c>
      <c r="X3612" s="179" t="s">
        <v>3096</v>
      </c>
      <c r="Y3612" s="336" t="s">
        <v>2780</v>
      </c>
      <c r="Z3612" s="179">
        <v>100</v>
      </c>
      <c r="AA3612" s="336" t="s">
        <v>2815</v>
      </c>
      <c r="AB3612" s="179">
        <v>0</v>
      </c>
      <c r="AC3612" s="336" t="s">
        <v>2780</v>
      </c>
      <c r="AD3612" s="115" t="s">
        <v>43</v>
      </c>
      <c r="AE3612" s="179"/>
      <c r="AF3612" s="179"/>
      <c r="AG3612" s="385" t="s">
        <v>4351</v>
      </c>
      <c r="AJ3612" s="1">
        <f t="shared" si="255"/>
        <v>0</v>
      </c>
      <c r="AK3612" s="1">
        <f t="shared" si="257"/>
        <v>-7.1460000000000008</v>
      </c>
    </row>
    <row r="3613" spans="1:37" ht="47.25" customHeight="1">
      <c r="A3613" s="179" t="s">
        <v>2467</v>
      </c>
      <c r="B3613" s="115" t="s">
        <v>71</v>
      </c>
      <c r="C3613" s="115" t="s">
        <v>71</v>
      </c>
      <c r="D3613" s="383">
        <v>42519</v>
      </c>
      <c r="E3613" s="68">
        <v>0.70138888888888884</v>
      </c>
      <c r="F3613" s="383">
        <v>42519</v>
      </c>
      <c r="G3613" s="68">
        <v>0.90902777777777777</v>
      </c>
      <c r="H3613" s="69">
        <f t="shared" si="259"/>
        <v>0.20763888888888893</v>
      </c>
      <c r="I3613" s="179">
        <v>1</v>
      </c>
      <c r="J3613" s="179" t="s">
        <v>303</v>
      </c>
      <c r="K3613" s="115" t="s">
        <v>15</v>
      </c>
      <c r="L3613" s="115" t="s">
        <v>10</v>
      </c>
      <c r="M3613" s="115" t="s">
        <v>4352</v>
      </c>
      <c r="N3613" s="179" t="s">
        <v>3</v>
      </c>
      <c r="O3613" s="179" t="s">
        <v>8</v>
      </c>
      <c r="P3613" s="179" t="s">
        <v>4353</v>
      </c>
      <c r="Q3613" s="385" t="s">
        <v>4354</v>
      </c>
      <c r="R3613" s="533">
        <v>0.88200000000000001</v>
      </c>
      <c r="S3613" s="545">
        <v>2.1000000000000001E-2</v>
      </c>
      <c r="T3613" s="179">
        <f t="shared" si="258"/>
        <v>0.90300000000000002</v>
      </c>
      <c r="U3613" s="115" t="s">
        <v>29</v>
      </c>
      <c r="V3613" s="179">
        <v>1999</v>
      </c>
      <c r="W3613" s="179" t="s">
        <v>2861</v>
      </c>
      <c r="X3613" s="179" t="s">
        <v>3096</v>
      </c>
      <c r="Y3613" s="336" t="s">
        <v>2779</v>
      </c>
      <c r="Z3613" s="179">
        <v>100</v>
      </c>
      <c r="AA3613" s="336" t="s">
        <v>2836</v>
      </c>
      <c r="AB3613" s="179">
        <v>0</v>
      </c>
      <c r="AC3613" s="336" t="s">
        <v>2779</v>
      </c>
      <c r="AD3613" s="115" t="s">
        <v>43</v>
      </c>
      <c r="AE3613" s="179"/>
      <c r="AF3613" s="179"/>
      <c r="AG3613" s="385" t="s">
        <v>4354</v>
      </c>
      <c r="AJ3613" s="1">
        <f t="shared" si="255"/>
        <v>0</v>
      </c>
      <c r="AK3613" s="1">
        <f t="shared" si="257"/>
        <v>-0.90300000000000002</v>
      </c>
    </row>
    <row r="3614" spans="1:37" ht="75" customHeight="1">
      <c r="A3614" s="179" t="s">
        <v>2467</v>
      </c>
      <c r="B3614" s="115" t="s">
        <v>71</v>
      </c>
      <c r="C3614" s="115" t="s">
        <v>71</v>
      </c>
      <c r="D3614" s="383">
        <v>42519</v>
      </c>
      <c r="E3614" s="68">
        <v>0.74444444444444446</v>
      </c>
      <c r="F3614" s="383">
        <v>42519</v>
      </c>
      <c r="G3614" s="68">
        <v>0.90138888888888891</v>
      </c>
      <c r="H3614" s="69">
        <f t="shared" si="259"/>
        <v>0.15694444444444444</v>
      </c>
      <c r="I3614" s="179">
        <v>2</v>
      </c>
      <c r="J3614" s="179" t="s">
        <v>303</v>
      </c>
      <c r="K3614" s="115" t="s">
        <v>21</v>
      </c>
      <c r="L3614" s="115" t="s">
        <v>10</v>
      </c>
      <c r="M3614" s="115" t="s">
        <v>4355</v>
      </c>
      <c r="N3614" s="179" t="s">
        <v>3</v>
      </c>
      <c r="O3614" s="179" t="s">
        <v>8</v>
      </c>
      <c r="P3614" s="179" t="s">
        <v>4356</v>
      </c>
      <c r="Q3614" s="862" t="s">
        <v>4357</v>
      </c>
      <c r="R3614" s="533">
        <v>1.079</v>
      </c>
      <c r="S3614" s="545">
        <v>1.9E-2</v>
      </c>
      <c r="T3614" s="179">
        <f t="shared" si="258"/>
        <v>1.0979999999999999</v>
      </c>
      <c r="U3614" s="115" t="s">
        <v>29</v>
      </c>
      <c r="V3614" s="179">
        <v>2006</v>
      </c>
      <c r="W3614" s="179" t="s">
        <v>2861</v>
      </c>
      <c r="X3614" s="179" t="s">
        <v>3096</v>
      </c>
      <c r="Y3614" s="336" t="s">
        <v>2863</v>
      </c>
      <c r="Z3614" s="179">
        <v>100</v>
      </c>
      <c r="AA3614" s="336" t="s">
        <v>2899</v>
      </c>
      <c r="AB3614" s="179">
        <v>0</v>
      </c>
      <c r="AC3614" s="336" t="s">
        <v>2863</v>
      </c>
      <c r="AD3614" s="115" t="s">
        <v>43</v>
      </c>
      <c r="AE3614" s="179"/>
      <c r="AF3614" s="179"/>
      <c r="AG3614" s="385" t="s">
        <v>4357</v>
      </c>
      <c r="AJ3614" s="1">
        <f t="shared" si="255"/>
        <v>0</v>
      </c>
      <c r="AK3614" s="1">
        <f t="shared" si="257"/>
        <v>-1.0979999999999999</v>
      </c>
    </row>
    <row r="3615" spans="1:37" ht="63" customHeight="1">
      <c r="A3615" s="179" t="s">
        <v>2467</v>
      </c>
      <c r="B3615" s="115" t="s">
        <v>71</v>
      </c>
      <c r="C3615" s="115" t="s">
        <v>71</v>
      </c>
      <c r="D3615" s="498">
        <v>42519</v>
      </c>
      <c r="E3615" s="68">
        <v>0.70763888888888893</v>
      </c>
      <c r="F3615" s="498">
        <v>42520</v>
      </c>
      <c r="G3615" s="68">
        <v>1.0104166666666667</v>
      </c>
      <c r="H3615" s="69">
        <f t="shared" si="259"/>
        <v>0.30277777777777781</v>
      </c>
      <c r="I3615" s="179">
        <v>0</v>
      </c>
      <c r="J3615" s="179" t="s">
        <v>303</v>
      </c>
      <c r="K3615" s="115" t="s">
        <v>15</v>
      </c>
      <c r="L3615" s="115" t="s">
        <v>10</v>
      </c>
      <c r="M3615" s="115" t="s">
        <v>4358</v>
      </c>
      <c r="N3615" s="179" t="s">
        <v>3</v>
      </c>
      <c r="O3615" s="179" t="s">
        <v>8</v>
      </c>
      <c r="P3615" s="179" t="s">
        <v>4359</v>
      </c>
      <c r="Q3615" s="385" t="s">
        <v>10120</v>
      </c>
      <c r="R3615" s="518"/>
      <c r="S3615" s="518"/>
      <c r="T3615" s="179"/>
      <c r="U3615" s="115" t="s">
        <v>29</v>
      </c>
      <c r="V3615" s="179">
        <v>1959</v>
      </c>
      <c r="W3615" s="179" t="s">
        <v>2861</v>
      </c>
      <c r="X3615" s="179" t="s">
        <v>3096</v>
      </c>
      <c r="Y3615" s="336" t="s">
        <v>3102</v>
      </c>
      <c r="Z3615" s="179">
        <v>100</v>
      </c>
      <c r="AA3615" s="124" t="s">
        <v>2818</v>
      </c>
      <c r="AB3615" s="179">
        <v>0</v>
      </c>
      <c r="AC3615" s="336" t="s">
        <v>3102</v>
      </c>
      <c r="AD3615" s="115" t="s">
        <v>43</v>
      </c>
      <c r="AE3615" s="179"/>
      <c r="AF3615" s="179"/>
      <c r="AG3615" s="385" t="s">
        <v>10121</v>
      </c>
      <c r="AJ3615" s="1">
        <f t="shared" si="255"/>
        <v>0</v>
      </c>
      <c r="AK3615" s="1">
        <f t="shared" si="257"/>
        <v>0</v>
      </c>
    </row>
    <row r="3616" spans="1:37" ht="94.5" customHeight="1">
      <c r="A3616" s="179" t="s">
        <v>2467</v>
      </c>
      <c r="B3616" s="115" t="s">
        <v>71</v>
      </c>
      <c r="C3616" s="115" t="s">
        <v>71</v>
      </c>
      <c r="D3616" s="498">
        <v>42519</v>
      </c>
      <c r="E3616" s="68">
        <v>0.7090277777777777</v>
      </c>
      <c r="F3616" s="498">
        <v>42519</v>
      </c>
      <c r="G3616" s="68">
        <v>0.75624999999999998</v>
      </c>
      <c r="H3616" s="69">
        <f t="shared" si="259"/>
        <v>4.7222222222222276E-2</v>
      </c>
      <c r="I3616" s="179">
        <v>4</v>
      </c>
      <c r="J3616" s="179" t="s">
        <v>303</v>
      </c>
      <c r="K3616" s="115" t="s">
        <v>21</v>
      </c>
      <c r="L3616" s="115" t="s">
        <v>10</v>
      </c>
      <c r="M3616" s="115" t="s">
        <v>4360</v>
      </c>
      <c r="N3616" s="179" t="s">
        <v>3</v>
      </c>
      <c r="O3616" s="179" t="s">
        <v>8</v>
      </c>
      <c r="P3616" s="179" t="s">
        <v>4361</v>
      </c>
      <c r="Q3616" s="861" t="s">
        <v>4362</v>
      </c>
      <c r="R3616" s="518">
        <v>1.1459999999999999</v>
      </c>
      <c r="S3616" s="518">
        <v>0.13500000000000001</v>
      </c>
      <c r="T3616" s="179">
        <f t="shared" ref="T3616:T3627" si="260">SUM(R3616:S3616)</f>
        <v>1.2809999999999999</v>
      </c>
      <c r="U3616" s="115" t="s">
        <v>29</v>
      </c>
      <c r="V3616" s="179">
        <v>2002</v>
      </c>
      <c r="W3616" s="179" t="s">
        <v>2861</v>
      </c>
      <c r="X3616" s="179" t="s">
        <v>3096</v>
      </c>
      <c r="Y3616" s="336" t="s">
        <v>2822</v>
      </c>
      <c r="Z3616" s="179">
        <v>100</v>
      </c>
      <c r="AA3616" s="336" t="s">
        <v>2877</v>
      </c>
      <c r="AB3616" s="179">
        <v>0</v>
      </c>
      <c r="AC3616" s="336" t="s">
        <v>2822</v>
      </c>
      <c r="AD3616" s="115" t="s">
        <v>43</v>
      </c>
      <c r="AE3616" s="179"/>
      <c r="AF3616" s="179"/>
      <c r="AG3616" s="385" t="s">
        <v>4362</v>
      </c>
      <c r="AJ3616" s="1">
        <f t="shared" si="255"/>
        <v>0</v>
      </c>
      <c r="AK3616" s="1">
        <f t="shared" si="257"/>
        <v>-1.2809999999999999</v>
      </c>
    </row>
    <row r="3617" spans="1:37" ht="63" customHeight="1">
      <c r="A3617" s="179" t="s">
        <v>2467</v>
      </c>
      <c r="B3617" s="115" t="s">
        <v>71</v>
      </c>
      <c r="C3617" s="115" t="s">
        <v>71</v>
      </c>
      <c r="D3617" s="383">
        <v>42519</v>
      </c>
      <c r="E3617" s="68">
        <v>0.71736111111111101</v>
      </c>
      <c r="F3617" s="383">
        <v>42520</v>
      </c>
      <c r="G3617" s="68">
        <v>0.22222222222222221</v>
      </c>
      <c r="H3617" s="69">
        <v>0.5229166666666667</v>
      </c>
      <c r="I3617" s="179">
        <v>4</v>
      </c>
      <c r="J3617" s="179" t="s">
        <v>303</v>
      </c>
      <c r="K3617" s="115" t="s">
        <v>15</v>
      </c>
      <c r="L3617" s="115" t="s">
        <v>10</v>
      </c>
      <c r="M3617" s="115" t="s">
        <v>4363</v>
      </c>
      <c r="N3617" s="179" t="s">
        <v>3</v>
      </c>
      <c r="O3617" s="179" t="s">
        <v>8</v>
      </c>
      <c r="P3617" s="179" t="s">
        <v>4364</v>
      </c>
      <c r="Q3617" s="385" t="s">
        <v>10122</v>
      </c>
      <c r="R3617" s="527">
        <v>5.665</v>
      </c>
      <c r="S3617" s="527">
        <v>0.10100000000000001</v>
      </c>
      <c r="T3617" s="179">
        <f t="shared" si="260"/>
        <v>5.766</v>
      </c>
      <c r="U3617" s="115" t="s">
        <v>29</v>
      </c>
      <c r="V3617" s="179">
        <v>2006</v>
      </c>
      <c r="W3617" s="179" t="s">
        <v>2861</v>
      </c>
      <c r="X3617" s="179" t="s">
        <v>3096</v>
      </c>
      <c r="Y3617" s="336" t="s">
        <v>2863</v>
      </c>
      <c r="Z3617" s="179">
        <v>100</v>
      </c>
      <c r="AA3617" s="336" t="s">
        <v>2899</v>
      </c>
      <c r="AB3617" s="179">
        <v>0</v>
      </c>
      <c r="AC3617" s="336" t="s">
        <v>2863</v>
      </c>
      <c r="AD3617" s="115" t="s">
        <v>43</v>
      </c>
      <c r="AE3617" s="179"/>
      <c r="AF3617" s="179"/>
      <c r="AG3617" s="385" t="s">
        <v>10123</v>
      </c>
      <c r="AJ3617" s="1">
        <f t="shared" si="255"/>
        <v>0</v>
      </c>
      <c r="AK3617" s="1">
        <f t="shared" si="257"/>
        <v>-5.766</v>
      </c>
    </row>
    <row r="3618" spans="1:37" ht="47.25" customHeight="1">
      <c r="A3618" s="179" t="s">
        <v>2467</v>
      </c>
      <c r="B3618" s="115" t="s">
        <v>71</v>
      </c>
      <c r="C3618" s="115" t="s">
        <v>71</v>
      </c>
      <c r="D3618" s="383">
        <v>42519</v>
      </c>
      <c r="E3618" s="68">
        <v>0.72083333333333333</v>
      </c>
      <c r="F3618" s="383">
        <v>42519</v>
      </c>
      <c r="G3618" s="68">
        <v>0.7583333333333333</v>
      </c>
      <c r="H3618" s="69">
        <f t="shared" ref="H3618:H3624" si="261">G3618-E3618</f>
        <v>3.7499999999999978E-2</v>
      </c>
      <c r="I3618" s="179">
        <v>16</v>
      </c>
      <c r="J3618" s="179" t="s">
        <v>303</v>
      </c>
      <c r="K3618" s="115" t="s">
        <v>21</v>
      </c>
      <c r="L3618" s="115" t="s">
        <v>10</v>
      </c>
      <c r="M3618" s="115" t="s">
        <v>4365</v>
      </c>
      <c r="N3618" s="179" t="s">
        <v>3</v>
      </c>
      <c r="O3618" s="179" t="s">
        <v>8</v>
      </c>
      <c r="P3618" s="179" t="s">
        <v>4366</v>
      </c>
      <c r="Q3618" s="385" t="s">
        <v>4367</v>
      </c>
      <c r="R3618" s="518">
        <v>3.0960000000000001</v>
      </c>
      <c r="S3618" s="518">
        <v>0.43</v>
      </c>
      <c r="T3618" s="179">
        <f t="shared" si="260"/>
        <v>3.5260000000000002</v>
      </c>
      <c r="U3618" s="115" t="s">
        <v>37</v>
      </c>
      <c r="V3618" s="179">
        <v>1961</v>
      </c>
      <c r="W3618" s="179" t="s">
        <v>2861</v>
      </c>
      <c r="X3618" s="179" t="s">
        <v>3096</v>
      </c>
      <c r="Y3618" s="336" t="s">
        <v>2779</v>
      </c>
      <c r="Z3618" s="179">
        <v>100</v>
      </c>
      <c r="AA3618" s="336" t="s">
        <v>2836</v>
      </c>
      <c r="AB3618" s="179">
        <v>0</v>
      </c>
      <c r="AC3618" s="336" t="s">
        <v>2779</v>
      </c>
      <c r="AD3618" s="115" t="s">
        <v>43</v>
      </c>
      <c r="AE3618" s="179"/>
      <c r="AF3618" s="179"/>
      <c r="AG3618" s="385" t="s">
        <v>4367</v>
      </c>
      <c r="AJ3618" s="1">
        <f t="shared" si="255"/>
        <v>0</v>
      </c>
      <c r="AK3618" s="1">
        <f t="shared" si="257"/>
        <v>-3.5260000000000002</v>
      </c>
    </row>
    <row r="3619" spans="1:37" ht="47.25" customHeight="1">
      <c r="A3619" s="179" t="s">
        <v>2467</v>
      </c>
      <c r="B3619" s="115" t="s">
        <v>71</v>
      </c>
      <c r="C3619" s="115" t="s">
        <v>71</v>
      </c>
      <c r="D3619" s="383">
        <v>42519</v>
      </c>
      <c r="E3619" s="68">
        <v>0.70833333333333337</v>
      </c>
      <c r="F3619" s="383">
        <v>42519</v>
      </c>
      <c r="G3619" s="68">
        <v>0.7090277777777777</v>
      </c>
      <c r="H3619" s="69">
        <f t="shared" si="261"/>
        <v>6.9444444444433095E-4</v>
      </c>
      <c r="I3619" s="179">
        <v>1</v>
      </c>
      <c r="J3619" s="179"/>
      <c r="K3619" s="115" t="s">
        <v>2114</v>
      </c>
      <c r="L3619" s="115" t="s">
        <v>10</v>
      </c>
      <c r="M3619" s="115" t="s">
        <v>4368</v>
      </c>
      <c r="N3619" s="179" t="s">
        <v>3</v>
      </c>
      <c r="O3619" s="179" t="s">
        <v>8</v>
      </c>
      <c r="P3619" s="179" t="s">
        <v>2116</v>
      </c>
      <c r="Q3619" s="385" t="s">
        <v>4369</v>
      </c>
      <c r="R3619" s="518">
        <v>6.0000000000000001E-3</v>
      </c>
      <c r="S3619" s="518">
        <v>0.25600000000000001</v>
      </c>
      <c r="T3619" s="179">
        <f t="shared" si="260"/>
        <v>0.26200000000000001</v>
      </c>
      <c r="U3619" s="115" t="s">
        <v>29</v>
      </c>
      <c r="V3619" s="179">
        <v>1963</v>
      </c>
      <c r="W3619" s="179" t="s">
        <v>2861</v>
      </c>
      <c r="X3619" s="179" t="s">
        <v>3096</v>
      </c>
      <c r="Y3619" s="336" t="s">
        <v>2780</v>
      </c>
      <c r="Z3619" s="179">
        <v>100</v>
      </c>
      <c r="AA3619" s="336" t="s">
        <v>2815</v>
      </c>
      <c r="AB3619" s="179">
        <v>0</v>
      </c>
      <c r="AC3619" s="336" t="s">
        <v>2780</v>
      </c>
      <c r="AD3619" s="115" t="s">
        <v>43</v>
      </c>
      <c r="AE3619" s="179"/>
      <c r="AF3619" s="179"/>
      <c r="AG3619" s="385" t="s">
        <v>4369</v>
      </c>
      <c r="AJ3619" s="1">
        <f t="shared" si="255"/>
        <v>0</v>
      </c>
      <c r="AK3619" s="1">
        <f t="shared" si="257"/>
        <v>-0.26200000000000001</v>
      </c>
    </row>
    <row r="3620" spans="1:37" ht="47.25" customHeight="1">
      <c r="A3620" s="179" t="s">
        <v>2467</v>
      </c>
      <c r="B3620" s="115" t="s">
        <v>71</v>
      </c>
      <c r="C3620" s="115" t="s">
        <v>71</v>
      </c>
      <c r="D3620" s="383">
        <v>42519</v>
      </c>
      <c r="E3620" s="68">
        <v>0.70972222222222225</v>
      </c>
      <c r="F3620" s="383">
        <v>42519</v>
      </c>
      <c r="G3620" s="68">
        <v>0.87361111111111101</v>
      </c>
      <c r="H3620" s="69">
        <f t="shared" si="261"/>
        <v>0.16388888888888875</v>
      </c>
      <c r="I3620" s="179">
        <v>2</v>
      </c>
      <c r="J3620" s="179" t="s">
        <v>303</v>
      </c>
      <c r="K3620" s="115" t="s">
        <v>15</v>
      </c>
      <c r="L3620" s="115" t="s">
        <v>10</v>
      </c>
      <c r="M3620" s="115" t="s">
        <v>4370</v>
      </c>
      <c r="N3620" s="179" t="s">
        <v>3</v>
      </c>
      <c r="O3620" s="179" t="s">
        <v>8</v>
      </c>
      <c r="P3620" s="179" t="s">
        <v>4371</v>
      </c>
      <c r="Q3620" s="385" t="s">
        <v>4372</v>
      </c>
      <c r="R3620" s="518">
        <v>8.3689999999999998</v>
      </c>
      <c r="S3620" s="518">
        <v>0.17599999999999999</v>
      </c>
      <c r="T3620" s="179">
        <f t="shared" si="260"/>
        <v>8.5449999999999999</v>
      </c>
      <c r="U3620" s="115" t="s">
        <v>29</v>
      </c>
      <c r="V3620" s="179">
        <v>2004</v>
      </c>
      <c r="W3620" s="179" t="s">
        <v>2861</v>
      </c>
      <c r="X3620" s="179" t="s">
        <v>3096</v>
      </c>
      <c r="Y3620" s="336" t="s">
        <v>2863</v>
      </c>
      <c r="Z3620" s="179">
        <v>100</v>
      </c>
      <c r="AA3620" s="336" t="s">
        <v>2899</v>
      </c>
      <c r="AB3620" s="179">
        <v>0</v>
      </c>
      <c r="AC3620" s="336" t="s">
        <v>2863</v>
      </c>
      <c r="AD3620" s="115" t="s">
        <v>43</v>
      </c>
      <c r="AE3620" s="179"/>
      <c r="AF3620" s="179"/>
      <c r="AG3620" s="385" t="s">
        <v>4372</v>
      </c>
      <c r="AJ3620" s="1">
        <f t="shared" si="255"/>
        <v>0</v>
      </c>
      <c r="AK3620" s="1">
        <f t="shared" si="257"/>
        <v>-8.5449999999999999</v>
      </c>
    </row>
    <row r="3621" spans="1:37" ht="63" customHeight="1">
      <c r="A3621" s="179" t="s">
        <v>2467</v>
      </c>
      <c r="B3621" s="115" t="s">
        <v>71</v>
      </c>
      <c r="C3621" s="115" t="s">
        <v>71</v>
      </c>
      <c r="D3621" s="383">
        <v>42519</v>
      </c>
      <c r="E3621" s="68">
        <v>0.73402777777777783</v>
      </c>
      <c r="F3621" s="383">
        <v>42519</v>
      </c>
      <c r="G3621" s="68">
        <v>0.75624999999999998</v>
      </c>
      <c r="H3621" s="69">
        <f t="shared" si="261"/>
        <v>2.2222222222222143E-2</v>
      </c>
      <c r="I3621" s="179">
        <v>12</v>
      </c>
      <c r="J3621" s="179" t="s">
        <v>303</v>
      </c>
      <c r="K3621" s="115" t="s">
        <v>21</v>
      </c>
      <c r="L3621" s="115" t="s">
        <v>10</v>
      </c>
      <c r="M3621" s="115" t="s">
        <v>4373</v>
      </c>
      <c r="N3621" s="179" t="s">
        <v>3</v>
      </c>
      <c r="O3621" s="179" t="s">
        <v>8</v>
      </c>
      <c r="P3621" s="179" t="s">
        <v>4361</v>
      </c>
      <c r="Q3621" s="385" t="s">
        <v>4374</v>
      </c>
      <c r="R3621" s="518">
        <v>1.073</v>
      </c>
      <c r="S3621" s="518">
        <v>0.33700000000000002</v>
      </c>
      <c r="T3621" s="179">
        <f t="shared" si="260"/>
        <v>1.41</v>
      </c>
      <c r="U3621" s="115" t="s">
        <v>29</v>
      </c>
      <c r="V3621" s="179">
        <v>2002</v>
      </c>
      <c r="W3621" s="179" t="s">
        <v>2861</v>
      </c>
      <c r="X3621" s="179" t="s">
        <v>3096</v>
      </c>
      <c r="Y3621" s="336" t="s">
        <v>2780</v>
      </c>
      <c r="Z3621" s="179">
        <v>100</v>
      </c>
      <c r="AA3621" s="336" t="s">
        <v>2815</v>
      </c>
      <c r="AB3621" s="179">
        <v>0</v>
      </c>
      <c r="AC3621" s="336" t="s">
        <v>2780</v>
      </c>
      <c r="AD3621" s="115" t="s">
        <v>43</v>
      </c>
      <c r="AE3621" s="179"/>
      <c r="AF3621" s="179"/>
      <c r="AG3621" s="385" t="s">
        <v>4374</v>
      </c>
      <c r="AJ3621" s="1">
        <f t="shared" si="255"/>
        <v>0</v>
      </c>
      <c r="AK3621" s="1">
        <f t="shared" si="257"/>
        <v>-1.41</v>
      </c>
    </row>
    <row r="3622" spans="1:37" ht="110.25" customHeight="1">
      <c r="A3622" s="179" t="s">
        <v>2467</v>
      </c>
      <c r="B3622" s="115" t="s">
        <v>71</v>
      </c>
      <c r="C3622" s="115" t="s">
        <v>71</v>
      </c>
      <c r="D3622" s="383">
        <v>42519</v>
      </c>
      <c r="E3622" s="68">
        <v>0.73402777777777783</v>
      </c>
      <c r="F3622" s="383">
        <v>42520</v>
      </c>
      <c r="G3622" s="68">
        <v>1.0097222222222222</v>
      </c>
      <c r="H3622" s="69">
        <f t="shared" si="261"/>
        <v>0.27569444444444435</v>
      </c>
      <c r="I3622" s="179">
        <v>11</v>
      </c>
      <c r="J3622" s="179" t="s">
        <v>303</v>
      </c>
      <c r="K3622" s="115" t="s">
        <v>15</v>
      </c>
      <c r="L3622" s="115" t="s">
        <v>10</v>
      </c>
      <c r="M3622" s="115" t="s">
        <v>4375</v>
      </c>
      <c r="N3622" s="179" t="s">
        <v>3</v>
      </c>
      <c r="O3622" s="179" t="s">
        <v>8</v>
      </c>
      <c r="P3622" s="179" t="s">
        <v>4376</v>
      </c>
      <c r="Q3622" s="385" t="s">
        <v>10124</v>
      </c>
      <c r="R3622" s="518">
        <v>12.839</v>
      </c>
      <c r="S3622" s="518">
        <v>3.2000000000000001E-2</v>
      </c>
      <c r="T3622" s="179">
        <f t="shared" si="260"/>
        <v>12.871</v>
      </c>
      <c r="U3622" s="115" t="s">
        <v>29</v>
      </c>
      <c r="V3622" s="179">
        <v>2006</v>
      </c>
      <c r="W3622" s="179" t="s">
        <v>2861</v>
      </c>
      <c r="X3622" s="179" t="s">
        <v>3096</v>
      </c>
      <c r="Y3622" s="336" t="s">
        <v>2863</v>
      </c>
      <c r="Z3622" s="179">
        <v>100</v>
      </c>
      <c r="AA3622" s="336" t="s">
        <v>2899</v>
      </c>
      <c r="AB3622" s="179">
        <v>0</v>
      </c>
      <c r="AC3622" s="336" t="s">
        <v>2863</v>
      </c>
      <c r="AD3622" s="115" t="s">
        <v>43</v>
      </c>
      <c r="AE3622" s="179"/>
      <c r="AF3622" s="179"/>
      <c r="AG3622" s="385" t="s">
        <v>10125</v>
      </c>
      <c r="AJ3622" s="1">
        <f t="shared" si="255"/>
        <v>0</v>
      </c>
      <c r="AK3622" s="1">
        <f t="shared" si="257"/>
        <v>-12.871</v>
      </c>
    </row>
    <row r="3623" spans="1:37" ht="63" customHeight="1">
      <c r="A3623" s="179" t="s">
        <v>2467</v>
      </c>
      <c r="B3623" s="115" t="s">
        <v>71</v>
      </c>
      <c r="C3623" s="115" t="s">
        <v>71</v>
      </c>
      <c r="D3623" s="383">
        <v>42519</v>
      </c>
      <c r="E3623" s="68">
        <v>0.73472222222222217</v>
      </c>
      <c r="F3623" s="383">
        <v>42519</v>
      </c>
      <c r="G3623" s="68">
        <v>0.73749999999999993</v>
      </c>
      <c r="H3623" s="69">
        <f t="shared" si="261"/>
        <v>2.7777777777777679E-3</v>
      </c>
      <c r="I3623" s="179">
        <v>7</v>
      </c>
      <c r="J3623" s="179" t="s">
        <v>303</v>
      </c>
      <c r="K3623" s="115" t="s">
        <v>21</v>
      </c>
      <c r="L3623" s="115" t="s">
        <v>10</v>
      </c>
      <c r="M3623" s="115" t="s">
        <v>4377</v>
      </c>
      <c r="N3623" s="179" t="s">
        <v>3</v>
      </c>
      <c r="O3623" s="179" t="s">
        <v>8</v>
      </c>
      <c r="P3623" s="179" t="s">
        <v>4378</v>
      </c>
      <c r="Q3623" s="385" t="s">
        <v>10126</v>
      </c>
      <c r="R3623" s="531">
        <v>0.113</v>
      </c>
      <c r="S3623" s="531">
        <v>0.13500000000000001</v>
      </c>
      <c r="T3623" s="179">
        <f t="shared" si="260"/>
        <v>0.248</v>
      </c>
      <c r="U3623" s="115" t="s">
        <v>29</v>
      </c>
      <c r="V3623" s="179">
        <v>1979</v>
      </c>
      <c r="W3623" s="179" t="s">
        <v>2861</v>
      </c>
      <c r="X3623" s="179" t="s">
        <v>3096</v>
      </c>
      <c r="Y3623" s="336" t="s">
        <v>2780</v>
      </c>
      <c r="Z3623" s="179">
        <v>100</v>
      </c>
      <c r="AA3623" s="336" t="s">
        <v>2815</v>
      </c>
      <c r="AB3623" s="179">
        <v>0</v>
      </c>
      <c r="AC3623" s="336" t="s">
        <v>2780</v>
      </c>
      <c r="AD3623" s="115" t="s">
        <v>43</v>
      </c>
      <c r="AE3623" s="179"/>
      <c r="AF3623" s="179"/>
      <c r="AG3623" s="385" t="s">
        <v>4379</v>
      </c>
      <c r="AJ3623" s="1">
        <f t="shared" si="255"/>
        <v>0</v>
      </c>
      <c r="AK3623" s="1">
        <f t="shared" si="257"/>
        <v>-0.248</v>
      </c>
    </row>
    <row r="3624" spans="1:37" ht="31.5" customHeight="1">
      <c r="A3624" s="179" t="s">
        <v>2467</v>
      </c>
      <c r="B3624" s="115" t="s">
        <v>71</v>
      </c>
      <c r="C3624" s="115" t="s">
        <v>71</v>
      </c>
      <c r="D3624" s="383">
        <v>42519</v>
      </c>
      <c r="E3624" s="68">
        <v>0.85069444444444453</v>
      </c>
      <c r="F3624" s="383">
        <v>42519</v>
      </c>
      <c r="G3624" s="68">
        <v>0.85138888888888886</v>
      </c>
      <c r="H3624" s="69">
        <f t="shared" si="261"/>
        <v>6.9444444444433095E-4</v>
      </c>
      <c r="I3624" s="179">
        <v>3</v>
      </c>
      <c r="J3624" s="179" t="s">
        <v>303</v>
      </c>
      <c r="K3624" s="115" t="s">
        <v>15</v>
      </c>
      <c r="L3624" s="115" t="s">
        <v>10</v>
      </c>
      <c r="M3624" s="115" t="s">
        <v>4380</v>
      </c>
      <c r="N3624" s="179" t="s">
        <v>3</v>
      </c>
      <c r="O3624" s="179" t="s">
        <v>8</v>
      </c>
      <c r="P3624" s="179" t="s">
        <v>4381</v>
      </c>
      <c r="Q3624" s="385" t="s">
        <v>10127</v>
      </c>
      <c r="R3624" s="518">
        <v>6.0000000000000001E-3</v>
      </c>
      <c r="S3624" s="518">
        <v>5.0999999999999997E-2</v>
      </c>
      <c r="T3624" s="179">
        <f t="shared" si="260"/>
        <v>5.6999999999999995E-2</v>
      </c>
      <c r="U3624" s="115" t="s">
        <v>29</v>
      </c>
      <c r="V3624" s="179">
        <v>1964</v>
      </c>
      <c r="W3624" s="179" t="s">
        <v>2861</v>
      </c>
      <c r="X3624" s="179" t="s">
        <v>3096</v>
      </c>
      <c r="Y3624" s="336" t="s">
        <v>2779</v>
      </c>
      <c r="Z3624" s="179">
        <v>100</v>
      </c>
      <c r="AA3624" s="336" t="s">
        <v>2836</v>
      </c>
      <c r="AB3624" s="179">
        <v>0</v>
      </c>
      <c r="AC3624" s="336" t="s">
        <v>2779</v>
      </c>
      <c r="AD3624" s="115" t="s">
        <v>43</v>
      </c>
      <c r="AE3624" s="179"/>
      <c r="AF3624" s="179"/>
      <c r="AG3624" s="385" t="s">
        <v>4382</v>
      </c>
      <c r="AJ3624" s="1">
        <f t="shared" si="255"/>
        <v>0</v>
      </c>
      <c r="AK3624" s="1">
        <f t="shared" si="257"/>
        <v>-5.6999999999999995E-2</v>
      </c>
    </row>
    <row r="3625" spans="1:37" ht="56.25" customHeight="1">
      <c r="A3625" s="179" t="s">
        <v>2467</v>
      </c>
      <c r="B3625" s="115" t="s">
        <v>71</v>
      </c>
      <c r="C3625" s="115" t="s">
        <v>71</v>
      </c>
      <c r="D3625" s="383">
        <v>42519</v>
      </c>
      <c r="E3625" s="68">
        <v>0.71736111111111101</v>
      </c>
      <c r="F3625" s="383">
        <v>42520</v>
      </c>
      <c r="G3625" s="502">
        <v>0.6875</v>
      </c>
      <c r="H3625" s="510">
        <v>0.97013888888888899</v>
      </c>
      <c r="I3625" s="179">
        <v>4</v>
      </c>
      <c r="J3625" s="179" t="s">
        <v>303</v>
      </c>
      <c r="K3625" s="115" t="s">
        <v>15</v>
      </c>
      <c r="L3625" s="115" t="s">
        <v>10</v>
      </c>
      <c r="M3625" s="115" t="s">
        <v>10128</v>
      </c>
      <c r="N3625" s="179" t="s">
        <v>3</v>
      </c>
      <c r="O3625" s="179" t="s">
        <v>8</v>
      </c>
      <c r="P3625" s="179" t="s">
        <v>10129</v>
      </c>
      <c r="Q3625" s="385" t="s">
        <v>10130</v>
      </c>
      <c r="R3625" s="279">
        <v>29.516999999999999</v>
      </c>
      <c r="S3625" s="542"/>
      <c r="T3625" s="179">
        <f t="shared" si="260"/>
        <v>29.516999999999999</v>
      </c>
      <c r="U3625" s="115" t="s">
        <v>29</v>
      </c>
      <c r="V3625" s="179">
        <v>2006</v>
      </c>
      <c r="W3625" s="179" t="s">
        <v>2861</v>
      </c>
      <c r="X3625" s="179" t="s">
        <v>3096</v>
      </c>
      <c r="Y3625" s="336" t="s">
        <v>2863</v>
      </c>
      <c r="Z3625" s="179">
        <v>100</v>
      </c>
      <c r="AA3625" s="336" t="s">
        <v>2899</v>
      </c>
      <c r="AB3625" s="179">
        <v>0</v>
      </c>
      <c r="AC3625" s="336" t="s">
        <v>2863</v>
      </c>
      <c r="AD3625" s="115" t="s">
        <v>43</v>
      </c>
      <c r="AE3625" s="179"/>
      <c r="AF3625" s="179"/>
      <c r="AG3625" s="385" t="s">
        <v>10130</v>
      </c>
      <c r="AJ3625" s="1">
        <f t="shared" si="255"/>
        <v>0</v>
      </c>
      <c r="AK3625" s="1">
        <f t="shared" si="257"/>
        <v>-29.516999999999999</v>
      </c>
    </row>
    <row r="3626" spans="1:37" ht="93.75" customHeight="1">
      <c r="A3626" s="179" t="s">
        <v>2467</v>
      </c>
      <c r="B3626" s="115" t="s">
        <v>71</v>
      </c>
      <c r="C3626" s="115" t="s">
        <v>71</v>
      </c>
      <c r="D3626" s="383">
        <v>42519</v>
      </c>
      <c r="E3626" s="68">
        <v>0.73402777777777783</v>
      </c>
      <c r="F3626" s="383">
        <v>42520</v>
      </c>
      <c r="G3626" s="502">
        <v>0.49374999999999997</v>
      </c>
      <c r="H3626" s="510">
        <v>0.72777777777777775</v>
      </c>
      <c r="I3626" s="179">
        <v>9</v>
      </c>
      <c r="J3626" s="179" t="s">
        <v>303</v>
      </c>
      <c r="K3626" s="115" t="s">
        <v>15</v>
      </c>
      <c r="L3626" s="115" t="s">
        <v>10</v>
      </c>
      <c r="M3626" s="115" t="s">
        <v>10131</v>
      </c>
      <c r="N3626" s="179" t="s">
        <v>3</v>
      </c>
      <c r="O3626" s="179" t="s">
        <v>8</v>
      </c>
      <c r="P3626" s="179" t="s">
        <v>10132</v>
      </c>
      <c r="Q3626" s="385" t="s">
        <v>10133</v>
      </c>
      <c r="R3626" s="279">
        <v>19.280999999999999</v>
      </c>
      <c r="S3626" s="542">
        <v>0.253</v>
      </c>
      <c r="T3626" s="179">
        <f t="shared" si="260"/>
        <v>19.533999999999999</v>
      </c>
      <c r="U3626" s="115" t="s">
        <v>29</v>
      </c>
      <c r="V3626" s="179">
        <v>2006</v>
      </c>
      <c r="W3626" s="179" t="s">
        <v>2861</v>
      </c>
      <c r="X3626" s="179" t="s">
        <v>3096</v>
      </c>
      <c r="Y3626" s="336" t="s">
        <v>2863</v>
      </c>
      <c r="Z3626" s="179">
        <v>100</v>
      </c>
      <c r="AA3626" s="336" t="s">
        <v>2899</v>
      </c>
      <c r="AB3626" s="179">
        <v>0</v>
      </c>
      <c r="AC3626" s="336" t="s">
        <v>2863</v>
      </c>
      <c r="AD3626" s="115" t="s">
        <v>43</v>
      </c>
      <c r="AE3626" s="179"/>
      <c r="AF3626" s="179"/>
      <c r="AG3626" s="385" t="s">
        <v>10133</v>
      </c>
      <c r="AH3626"/>
      <c r="AJ3626" s="1">
        <f t="shared" si="255"/>
        <v>0</v>
      </c>
      <c r="AK3626" s="1">
        <f t="shared" si="257"/>
        <v>-19.533999999999999</v>
      </c>
    </row>
    <row r="3627" spans="1:37" ht="37.5" customHeight="1">
      <c r="A3627" s="179" t="s">
        <v>2467</v>
      </c>
      <c r="B3627" s="115" t="s">
        <v>71</v>
      </c>
      <c r="C3627" s="115" t="s">
        <v>71</v>
      </c>
      <c r="D3627" s="498">
        <v>42520</v>
      </c>
      <c r="E3627" s="502">
        <v>0.42499999999999999</v>
      </c>
      <c r="F3627" s="498">
        <v>42520</v>
      </c>
      <c r="G3627" s="502">
        <v>0.51041666666666663</v>
      </c>
      <c r="H3627" s="69">
        <f t="shared" ref="H3627:H3638" si="262">G3627-E3627</f>
        <v>8.5416666666666641E-2</v>
      </c>
      <c r="I3627" s="179">
        <v>9</v>
      </c>
      <c r="J3627" s="179" t="s">
        <v>303</v>
      </c>
      <c r="K3627" s="115" t="s">
        <v>15</v>
      </c>
      <c r="L3627" s="115" t="s">
        <v>10</v>
      </c>
      <c r="M3627" s="115" t="s">
        <v>4421</v>
      </c>
      <c r="N3627" s="179" t="s">
        <v>3</v>
      </c>
      <c r="O3627" s="179" t="s">
        <v>8</v>
      </c>
      <c r="P3627" s="179" t="s">
        <v>4285</v>
      </c>
      <c r="Q3627" s="385" t="s">
        <v>4422</v>
      </c>
      <c r="R3627" s="279">
        <v>9.7080000000000002</v>
      </c>
      <c r="S3627" s="542">
        <v>1.4259999999999999</v>
      </c>
      <c r="T3627" s="179">
        <f t="shared" si="260"/>
        <v>11.134</v>
      </c>
      <c r="U3627" s="115" t="s">
        <v>29</v>
      </c>
      <c r="V3627" s="179">
        <v>1995</v>
      </c>
      <c r="W3627" s="179" t="s">
        <v>2861</v>
      </c>
      <c r="X3627" s="179" t="s">
        <v>3096</v>
      </c>
      <c r="Y3627" s="336" t="s">
        <v>2863</v>
      </c>
      <c r="Z3627" s="179">
        <v>100</v>
      </c>
      <c r="AA3627" s="336" t="s">
        <v>2899</v>
      </c>
      <c r="AB3627" s="179">
        <v>0</v>
      </c>
      <c r="AC3627" s="336" t="s">
        <v>2863</v>
      </c>
      <c r="AD3627" s="115" t="s">
        <v>43</v>
      </c>
      <c r="AE3627" s="179"/>
      <c r="AF3627" s="179"/>
      <c r="AG3627" s="385" t="s">
        <v>4422</v>
      </c>
      <c r="AH3627" s="16"/>
      <c r="AI3627" s="16"/>
      <c r="AJ3627" s="1">
        <f t="shared" si="255"/>
        <v>0</v>
      </c>
      <c r="AK3627" s="1">
        <f t="shared" si="257"/>
        <v>-11.134</v>
      </c>
    </row>
    <row r="3628" spans="1:37" ht="56.25" customHeight="1">
      <c r="A3628" s="179" t="s">
        <v>2467</v>
      </c>
      <c r="B3628" s="115" t="s">
        <v>71</v>
      </c>
      <c r="C3628" s="115" t="s">
        <v>71</v>
      </c>
      <c r="D3628" s="498">
        <v>42520</v>
      </c>
      <c r="E3628" s="502">
        <v>0.43888888888888888</v>
      </c>
      <c r="F3628" s="498">
        <v>42520</v>
      </c>
      <c r="G3628" s="502">
        <v>0.57361111111111118</v>
      </c>
      <c r="H3628" s="69">
        <f t="shared" si="262"/>
        <v>0.1347222222222223</v>
      </c>
      <c r="I3628" s="179"/>
      <c r="J3628" s="179" t="s">
        <v>303</v>
      </c>
      <c r="K3628" s="115" t="s">
        <v>15</v>
      </c>
      <c r="L3628" s="115" t="s">
        <v>10</v>
      </c>
      <c r="M3628" s="115" t="s">
        <v>4358</v>
      </c>
      <c r="N3628" s="179" t="s">
        <v>3</v>
      </c>
      <c r="O3628" s="179" t="s">
        <v>8</v>
      </c>
      <c r="P3628" s="179" t="s">
        <v>4359</v>
      </c>
      <c r="Q3628" s="384" t="s">
        <v>10134</v>
      </c>
      <c r="R3628" s="527"/>
      <c r="S3628" s="527"/>
      <c r="T3628" s="179"/>
      <c r="U3628" s="115" t="s">
        <v>29</v>
      </c>
      <c r="V3628" s="179">
        <v>1959</v>
      </c>
      <c r="W3628" s="179" t="s">
        <v>2861</v>
      </c>
      <c r="X3628" s="179" t="s">
        <v>3096</v>
      </c>
      <c r="Y3628" s="124" t="s">
        <v>3102</v>
      </c>
      <c r="Z3628" s="179">
        <v>100</v>
      </c>
      <c r="AA3628" s="336" t="s">
        <v>2818</v>
      </c>
      <c r="AB3628" s="179">
        <v>0</v>
      </c>
      <c r="AC3628" s="336" t="s">
        <v>3102</v>
      </c>
      <c r="AD3628" s="115" t="s">
        <v>43</v>
      </c>
      <c r="AE3628" s="179"/>
      <c r="AF3628" s="179"/>
      <c r="AG3628" s="384" t="s">
        <v>4423</v>
      </c>
      <c r="AH3628" s="16"/>
      <c r="AI3628" s="16"/>
      <c r="AJ3628" s="1">
        <f t="shared" si="255"/>
        <v>0</v>
      </c>
      <c r="AK3628" s="1">
        <f t="shared" si="257"/>
        <v>0</v>
      </c>
    </row>
    <row r="3629" spans="1:37" ht="56.25" customHeight="1">
      <c r="A3629" s="179" t="s">
        <v>4411</v>
      </c>
      <c r="B3629" s="115" t="s">
        <v>71</v>
      </c>
      <c r="C3629" s="115" t="s">
        <v>71</v>
      </c>
      <c r="D3629" s="498">
        <v>42522</v>
      </c>
      <c r="E3629" s="68">
        <v>0.64374999999999993</v>
      </c>
      <c r="F3629" s="498">
        <v>42522</v>
      </c>
      <c r="G3629" s="68">
        <v>0.84722222222222221</v>
      </c>
      <c r="H3629" s="69">
        <f t="shared" si="262"/>
        <v>0.20347222222222228</v>
      </c>
      <c r="I3629" s="179"/>
      <c r="J3629" s="179" t="s">
        <v>144</v>
      </c>
      <c r="K3629" s="115" t="s">
        <v>21</v>
      </c>
      <c r="L3629" s="115" t="s">
        <v>10</v>
      </c>
      <c r="M3629" s="115" t="s">
        <v>4424</v>
      </c>
      <c r="N3629" s="179" t="s">
        <v>3</v>
      </c>
      <c r="O3629" s="179" t="s">
        <v>8</v>
      </c>
      <c r="P3629" s="179" t="s">
        <v>4425</v>
      </c>
      <c r="Q3629" s="385" t="s">
        <v>10135</v>
      </c>
      <c r="R3629" s="279"/>
      <c r="S3629" s="542"/>
      <c r="T3629" s="179"/>
      <c r="U3629" s="115" t="s">
        <v>29</v>
      </c>
      <c r="V3629" s="179">
        <v>2002</v>
      </c>
      <c r="W3629" s="179" t="s">
        <v>2861</v>
      </c>
      <c r="X3629" s="179" t="s">
        <v>3096</v>
      </c>
      <c r="Y3629" s="336" t="s">
        <v>2779</v>
      </c>
      <c r="Z3629" s="179">
        <v>100</v>
      </c>
      <c r="AA3629" s="336" t="s">
        <v>2836</v>
      </c>
      <c r="AB3629" s="179">
        <v>0</v>
      </c>
      <c r="AC3629" s="336" t="s">
        <v>2779</v>
      </c>
      <c r="AD3629" s="115" t="s">
        <v>43</v>
      </c>
      <c r="AE3629" s="179"/>
      <c r="AF3629" s="179"/>
      <c r="AG3629" s="385" t="s">
        <v>10135</v>
      </c>
      <c r="AH3629" s="16"/>
      <c r="AI3629" s="16"/>
      <c r="AJ3629" s="1">
        <f t="shared" si="255"/>
        <v>0</v>
      </c>
      <c r="AK3629" s="1">
        <f t="shared" si="257"/>
        <v>0</v>
      </c>
    </row>
    <row r="3630" spans="1:37" ht="56.25" customHeight="1">
      <c r="A3630" s="179" t="s">
        <v>4411</v>
      </c>
      <c r="B3630" s="115" t="s">
        <v>71</v>
      </c>
      <c r="C3630" s="115" t="s">
        <v>71</v>
      </c>
      <c r="D3630" s="498">
        <v>42522</v>
      </c>
      <c r="E3630" s="68">
        <v>0.72083333333333333</v>
      </c>
      <c r="F3630" s="498">
        <v>42522</v>
      </c>
      <c r="G3630" s="68">
        <v>0.76111111111111107</v>
      </c>
      <c r="H3630" s="69">
        <f t="shared" si="262"/>
        <v>4.0277777777777746E-2</v>
      </c>
      <c r="I3630" s="179">
        <v>11</v>
      </c>
      <c r="J3630" s="179" t="s">
        <v>303</v>
      </c>
      <c r="K3630" s="115" t="s">
        <v>21</v>
      </c>
      <c r="L3630" s="115" t="s">
        <v>10</v>
      </c>
      <c r="M3630" s="115" t="s">
        <v>4426</v>
      </c>
      <c r="N3630" s="179" t="s">
        <v>3</v>
      </c>
      <c r="O3630" s="179" t="s">
        <v>8</v>
      </c>
      <c r="P3630" s="179" t="s">
        <v>4427</v>
      </c>
      <c r="Q3630" s="385" t="s">
        <v>10136</v>
      </c>
      <c r="R3630" s="279">
        <v>2.1070000000000002</v>
      </c>
      <c r="S3630" s="542">
        <v>0.27900000000000003</v>
      </c>
      <c r="T3630" s="179">
        <f>SUM(R3630:S3630)</f>
        <v>2.3860000000000001</v>
      </c>
      <c r="U3630" s="115" t="s">
        <v>29</v>
      </c>
      <c r="V3630" s="179">
        <v>2002</v>
      </c>
      <c r="W3630" s="179" t="s">
        <v>2861</v>
      </c>
      <c r="X3630" s="179" t="s">
        <v>3096</v>
      </c>
      <c r="Y3630" s="336" t="s">
        <v>2863</v>
      </c>
      <c r="Z3630" s="179">
        <v>100</v>
      </c>
      <c r="AA3630" s="336" t="s">
        <v>2899</v>
      </c>
      <c r="AB3630" s="179">
        <v>0</v>
      </c>
      <c r="AC3630" s="336" t="s">
        <v>2863</v>
      </c>
      <c r="AD3630" s="115" t="s">
        <v>43</v>
      </c>
      <c r="AE3630" s="179"/>
      <c r="AF3630" s="179"/>
      <c r="AG3630" s="385" t="s">
        <v>10136</v>
      </c>
      <c r="AH3630" s="16"/>
      <c r="AI3630" s="16"/>
      <c r="AJ3630" s="1">
        <f t="shared" si="255"/>
        <v>0</v>
      </c>
      <c r="AK3630" s="1">
        <f t="shared" si="257"/>
        <v>-2.3860000000000001</v>
      </c>
    </row>
    <row r="3631" spans="1:37" ht="56.25" customHeight="1">
      <c r="A3631" s="179" t="s">
        <v>4411</v>
      </c>
      <c r="B3631" s="115" t="s">
        <v>71</v>
      </c>
      <c r="C3631" s="115" t="s">
        <v>71</v>
      </c>
      <c r="D3631" s="498">
        <v>42528</v>
      </c>
      <c r="E3631" s="68">
        <v>0.53333333333333333</v>
      </c>
      <c r="F3631" s="498">
        <v>42528</v>
      </c>
      <c r="G3631" s="68">
        <v>0.58472222222222225</v>
      </c>
      <c r="H3631" s="69">
        <f t="shared" si="262"/>
        <v>5.1388888888888928E-2</v>
      </c>
      <c r="I3631" s="179">
        <v>0</v>
      </c>
      <c r="J3631" s="179" t="s">
        <v>144</v>
      </c>
      <c r="K3631" s="115" t="s">
        <v>21</v>
      </c>
      <c r="L3631" s="115" t="s">
        <v>10</v>
      </c>
      <c r="M3631" s="115" t="s">
        <v>4723</v>
      </c>
      <c r="N3631" s="179" t="s">
        <v>3</v>
      </c>
      <c r="O3631" s="179" t="s">
        <v>8</v>
      </c>
      <c r="P3631" s="179" t="s">
        <v>4724</v>
      </c>
      <c r="Q3631" s="385" t="s">
        <v>4725</v>
      </c>
      <c r="R3631" s="179"/>
      <c r="S3631" s="179"/>
      <c r="T3631" s="179"/>
      <c r="U3631" s="115" t="s">
        <v>29</v>
      </c>
      <c r="V3631" s="179">
        <v>2001</v>
      </c>
      <c r="W3631" s="179" t="s">
        <v>2861</v>
      </c>
      <c r="X3631" s="179" t="s">
        <v>3096</v>
      </c>
      <c r="Y3631" s="336" t="s">
        <v>2780</v>
      </c>
      <c r="Z3631" s="179">
        <v>100</v>
      </c>
      <c r="AA3631" s="336" t="s">
        <v>2815</v>
      </c>
      <c r="AB3631" s="179">
        <v>0</v>
      </c>
      <c r="AC3631" s="336" t="s">
        <v>2780</v>
      </c>
      <c r="AD3631" s="115" t="s">
        <v>43</v>
      </c>
      <c r="AE3631" s="179"/>
      <c r="AF3631" s="179"/>
      <c r="AG3631" s="385" t="s">
        <v>4725</v>
      </c>
      <c r="AH3631" s="16"/>
      <c r="AI3631" s="16"/>
      <c r="AJ3631" s="1">
        <f t="shared" si="255"/>
        <v>0</v>
      </c>
      <c r="AK3631" s="1">
        <f t="shared" si="257"/>
        <v>0</v>
      </c>
    </row>
    <row r="3632" spans="1:37" ht="63" customHeight="1">
      <c r="A3632" s="179" t="s">
        <v>4411</v>
      </c>
      <c r="B3632" s="172" t="s">
        <v>71</v>
      </c>
      <c r="C3632" s="172" t="s">
        <v>71</v>
      </c>
      <c r="D3632" s="846">
        <v>42541</v>
      </c>
      <c r="E3632" s="185">
        <v>0.53611111111111109</v>
      </c>
      <c r="F3632" s="850">
        <v>42541</v>
      </c>
      <c r="G3632" s="185">
        <v>0.57638888888888895</v>
      </c>
      <c r="H3632" s="173">
        <f t="shared" si="262"/>
        <v>4.0277777777777857E-2</v>
      </c>
      <c r="I3632" s="208">
        <v>9</v>
      </c>
      <c r="J3632" s="208"/>
      <c r="K3632" s="172" t="s">
        <v>15</v>
      </c>
      <c r="L3632" s="172" t="s">
        <v>17</v>
      </c>
      <c r="M3632" s="172" t="s">
        <v>5107</v>
      </c>
      <c r="N3632" s="208" t="s">
        <v>3</v>
      </c>
      <c r="O3632" s="208" t="s">
        <v>8</v>
      </c>
      <c r="P3632" s="208" t="s">
        <v>521</v>
      </c>
      <c r="Q3632" s="384" t="s">
        <v>10137</v>
      </c>
      <c r="R3632" s="208">
        <v>2.472</v>
      </c>
      <c r="S3632" s="208">
        <v>0.17399999999999999</v>
      </c>
      <c r="T3632" s="179">
        <f t="shared" ref="T3632:T3639" si="263">SUM(R3632:S3632)</f>
        <v>2.6459999999999999</v>
      </c>
      <c r="U3632" s="115" t="s">
        <v>29</v>
      </c>
      <c r="V3632" s="179">
        <v>1994</v>
      </c>
      <c r="W3632" s="179" t="s">
        <v>2861</v>
      </c>
      <c r="X3632" s="179" t="s">
        <v>3096</v>
      </c>
      <c r="Y3632" s="336" t="s">
        <v>2863</v>
      </c>
      <c r="Z3632" s="179">
        <v>100</v>
      </c>
      <c r="AA3632" s="336" t="s">
        <v>2899</v>
      </c>
      <c r="AB3632" s="179">
        <v>0</v>
      </c>
      <c r="AC3632" s="336" t="s">
        <v>2863</v>
      </c>
      <c r="AD3632" s="115" t="s">
        <v>38</v>
      </c>
      <c r="AE3632" s="179"/>
      <c r="AF3632" s="179"/>
      <c r="AG3632" s="384" t="s">
        <v>10137</v>
      </c>
      <c r="AJ3632" s="1">
        <f t="shared" si="255"/>
        <v>0</v>
      </c>
      <c r="AK3632" s="1">
        <f t="shared" si="257"/>
        <v>-2.6459999999999999</v>
      </c>
    </row>
    <row r="3633" spans="1:37" ht="31.5" customHeight="1">
      <c r="A3633" s="179" t="s">
        <v>4411</v>
      </c>
      <c r="B3633" s="829" t="s">
        <v>71</v>
      </c>
      <c r="C3633" s="829" t="s">
        <v>71</v>
      </c>
      <c r="D3633" s="847">
        <v>42541</v>
      </c>
      <c r="E3633" s="826">
        <v>0.62152777777777779</v>
      </c>
      <c r="F3633" s="851">
        <v>42541</v>
      </c>
      <c r="G3633" s="826">
        <v>0.80208333333333337</v>
      </c>
      <c r="H3633" s="852">
        <f t="shared" si="262"/>
        <v>0.18055555555555558</v>
      </c>
      <c r="I3633" s="332">
        <v>2</v>
      </c>
      <c r="J3633" s="332" t="s">
        <v>303</v>
      </c>
      <c r="K3633" s="829" t="s">
        <v>15</v>
      </c>
      <c r="L3633" s="829" t="s">
        <v>10</v>
      </c>
      <c r="M3633" s="829" t="s">
        <v>4355</v>
      </c>
      <c r="N3633" s="332" t="s">
        <v>3</v>
      </c>
      <c r="O3633" s="332" t="s">
        <v>8</v>
      </c>
      <c r="P3633" s="332" t="s">
        <v>4356</v>
      </c>
      <c r="Q3633" s="860" t="s">
        <v>5093</v>
      </c>
      <c r="R3633" s="332">
        <v>1.0509999999999999</v>
      </c>
      <c r="S3633" s="332">
        <v>0.02</v>
      </c>
      <c r="T3633" s="179">
        <f t="shared" si="263"/>
        <v>1.071</v>
      </c>
      <c r="U3633" s="339" t="s">
        <v>29</v>
      </c>
      <c r="V3633" s="280">
        <v>2005</v>
      </c>
      <c r="W3633" s="280" t="s">
        <v>2861</v>
      </c>
      <c r="X3633" s="280" t="s">
        <v>3096</v>
      </c>
      <c r="Y3633" s="708" t="s">
        <v>3102</v>
      </c>
      <c r="Z3633" s="280">
        <v>100</v>
      </c>
      <c r="AA3633" s="708" t="s">
        <v>2818</v>
      </c>
      <c r="AB3633" s="280">
        <v>0</v>
      </c>
      <c r="AC3633" s="708" t="s">
        <v>3102</v>
      </c>
      <c r="AD3633" s="115" t="s">
        <v>43</v>
      </c>
      <c r="AE3633" s="280"/>
      <c r="AF3633" s="280"/>
      <c r="AG3633" s="860" t="s">
        <v>5093</v>
      </c>
      <c r="AJ3633" s="1">
        <f t="shared" si="255"/>
        <v>0</v>
      </c>
      <c r="AK3633" s="1">
        <f t="shared" si="257"/>
        <v>-1.071</v>
      </c>
    </row>
    <row r="3634" spans="1:37" ht="47.25" customHeight="1">
      <c r="A3634" s="179" t="s">
        <v>4411</v>
      </c>
      <c r="B3634" s="172" t="s">
        <v>71</v>
      </c>
      <c r="C3634" s="172" t="s">
        <v>71</v>
      </c>
      <c r="D3634" s="387">
        <v>42542</v>
      </c>
      <c r="E3634" s="68">
        <v>0.78472222222222221</v>
      </c>
      <c r="F3634" s="335">
        <v>42542</v>
      </c>
      <c r="G3634" s="68">
        <v>0.81041666666666667</v>
      </c>
      <c r="H3634" s="69">
        <f t="shared" si="262"/>
        <v>2.5694444444444464E-2</v>
      </c>
      <c r="I3634" s="179">
        <v>9</v>
      </c>
      <c r="J3634" s="179"/>
      <c r="K3634" s="115" t="s">
        <v>15</v>
      </c>
      <c r="L3634" s="115" t="s">
        <v>17</v>
      </c>
      <c r="M3634" s="172" t="s">
        <v>5107</v>
      </c>
      <c r="N3634" s="208" t="s">
        <v>3</v>
      </c>
      <c r="O3634" s="208" t="s">
        <v>8</v>
      </c>
      <c r="P3634" s="208" t="s">
        <v>521</v>
      </c>
      <c r="Q3634" s="384" t="s">
        <v>10137</v>
      </c>
      <c r="R3634" s="279">
        <v>2.7730000000000001</v>
      </c>
      <c r="S3634" s="542">
        <v>0.58499999999999996</v>
      </c>
      <c r="T3634" s="179">
        <f t="shared" si="263"/>
        <v>3.3580000000000001</v>
      </c>
      <c r="U3634" s="115" t="s">
        <v>29</v>
      </c>
      <c r="V3634" s="179">
        <v>1994</v>
      </c>
      <c r="W3634" s="179" t="s">
        <v>2861</v>
      </c>
      <c r="X3634" s="179" t="s">
        <v>3096</v>
      </c>
      <c r="Y3634" s="708" t="s">
        <v>2863</v>
      </c>
      <c r="Z3634" s="179">
        <v>100</v>
      </c>
      <c r="AA3634" s="336" t="s">
        <v>2899</v>
      </c>
      <c r="AB3634" s="179">
        <v>0</v>
      </c>
      <c r="AC3634" s="336" t="s">
        <v>2863</v>
      </c>
      <c r="AD3634" s="115" t="s">
        <v>38</v>
      </c>
      <c r="AE3634" s="179"/>
      <c r="AF3634" s="179"/>
      <c r="AG3634" s="384" t="s">
        <v>10137</v>
      </c>
      <c r="AJ3634" s="1">
        <f t="shared" si="255"/>
        <v>0</v>
      </c>
      <c r="AK3634" s="1">
        <f t="shared" si="257"/>
        <v>-3.3580000000000001</v>
      </c>
    </row>
    <row r="3635" spans="1:37" ht="157.5" customHeight="1">
      <c r="A3635" s="179" t="s">
        <v>4411</v>
      </c>
      <c r="B3635" s="172" t="s">
        <v>71</v>
      </c>
      <c r="C3635" s="172" t="s">
        <v>71</v>
      </c>
      <c r="D3635" s="387">
        <v>42543</v>
      </c>
      <c r="E3635" s="68">
        <v>0.62847222222222221</v>
      </c>
      <c r="F3635" s="335">
        <v>42543</v>
      </c>
      <c r="G3635" s="68">
        <v>0.68611111111111101</v>
      </c>
      <c r="H3635" s="69">
        <f t="shared" si="262"/>
        <v>5.7638888888888795E-2</v>
      </c>
      <c r="I3635" s="179">
        <v>15</v>
      </c>
      <c r="J3635" s="179" t="s">
        <v>303</v>
      </c>
      <c r="K3635" s="115" t="s">
        <v>21</v>
      </c>
      <c r="L3635" s="115" t="s">
        <v>4</v>
      </c>
      <c r="M3635" s="115" t="s">
        <v>5138</v>
      </c>
      <c r="N3635" s="179">
        <v>35</v>
      </c>
      <c r="O3635" s="179" t="s">
        <v>14</v>
      </c>
      <c r="P3635" s="179" t="s">
        <v>2569</v>
      </c>
      <c r="Q3635" s="61" t="s">
        <v>5139</v>
      </c>
      <c r="R3635" s="864">
        <v>4.6710000000000003</v>
      </c>
      <c r="S3635" s="867">
        <v>1.4179999999999999</v>
      </c>
      <c r="T3635" s="76">
        <f t="shared" si="263"/>
        <v>6.0890000000000004</v>
      </c>
      <c r="U3635" s="115" t="s">
        <v>37</v>
      </c>
      <c r="V3635" s="179">
        <v>1971</v>
      </c>
      <c r="W3635" s="179" t="s">
        <v>10138</v>
      </c>
      <c r="X3635" s="179" t="s">
        <v>3096</v>
      </c>
      <c r="Y3635" s="336" t="s">
        <v>2780</v>
      </c>
      <c r="Z3635" s="179">
        <v>100</v>
      </c>
      <c r="AA3635" s="336" t="s">
        <v>2815</v>
      </c>
      <c r="AB3635" s="179">
        <v>0</v>
      </c>
      <c r="AC3635" s="336" t="s">
        <v>2780</v>
      </c>
      <c r="AD3635" s="115" t="s">
        <v>31</v>
      </c>
      <c r="AE3635" s="179"/>
      <c r="AF3635" s="179"/>
      <c r="AG3635" s="115" t="s">
        <v>5139</v>
      </c>
      <c r="AJ3635" s="1">
        <f t="shared" si="255"/>
        <v>0</v>
      </c>
      <c r="AK3635" s="1">
        <f t="shared" si="257"/>
        <v>-6.0890000000000004</v>
      </c>
    </row>
    <row r="3636" spans="1:37" ht="157.5" customHeight="1">
      <c r="A3636" s="179" t="s">
        <v>4411</v>
      </c>
      <c r="B3636" s="172" t="s">
        <v>71</v>
      </c>
      <c r="C3636" s="172" t="s">
        <v>71</v>
      </c>
      <c r="D3636" s="387">
        <v>42543</v>
      </c>
      <c r="E3636" s="185">
        <v>0.72152777777777777</v>
      </c>
      <c r="F3636" s="388">
        <v>42543</v>
      </c>
      <c r="G3636" s="185">
        <v>0.79861111111111116</v>
      </c>
      <c r="H3636" s="173">
        <f t="shared" si="262"/>
        <v>7.7083333333333393E-2</v>
      </c>
      <c r="I3636" s="208">
        <v>2</v>
      </c>
      <c r="J3636" s="208" t="s">
        <v>303</v>
      </c>
      <c r="K3636" s="172" t="s">
        <v>15</v>
      </c>
      <c r="L3636" s="172" t="s">
        <v>10</v>
      </c>
      <c r="M3636" s="172" t="s">
        <v>4355</v>
      </c>
      <c r="N3636" s="208" t="s">
        <v>3</v>
      </c>
      <c r="O3636" s="208" t="s">
        <v>8</v>
      </c>
      <c r="P3636" s="208" t="s">
        <v>4356</v>
      </c>
      <c r="Q3636" s="384" t="s">
        <v>5140</v>
      </c>
      <c r="R3636" s="279">
        <v>0.505</v>
      </c>
      <c r="S3636" s="542">
        <v>0.02</v>
      </c>
      <c r="T3636" s="179">
        <f t="shared" si="263"/>
        <v>0.52500000000000002</v>
      </c>
      <c r="U3636" s="115" t="s">
        <v>29</v>
      </c>
      <c r="V3636" s="179">
        <v>2005</v>
      </c>
      <c r="W3636" s="179" t="s">
        <v>2861</v>
      </c>
      <c r="X3636" s="179" t="s">
        <v>3096</v>
      </c>
      <c r="Y3636" s="336" t="s">
        <v>3102</v>
      </c>
      <c r="Z3636" s="179">
        <v>100</v>
      </c>
      <c r="AA3636" s="336" t="s">
        <v>2818</v>
      </c>
      <c r="AB3636" s="179">
        <v>0</v>
      </c>
      <c r="AC3636" s="336" t="s">
        <v>3102</v>
      </c>
      <c r="AD3636" s="115" t="s">
        <v>43</v>
      </c>
      <c r="AE3636" s="179"/>
      <c r="AF3636" s="179"/>
      <c r="AG3636" s="115" t="s">
        <v>5140</v>
      </c>
      <c r="AJ3636" s="1">
        <f t="shared" si="255"/>
        <v>0</v>
      </c>
      <c r="AK3636" s="1">
        <f t="shared" si="257"/>
        <v>-0.52500000000000002</v>
      </c>
    </row>
    <row r="3637" spans="1:37" ht="78.75" customHeight="1">
      <c r="A3637" s="179" t="s">
        <v>4411</v>
      </c>
      <c r="B3637" s="172" t="s">
        <v>71</v>
      </c>
      <c r="C3637" s="172" t="s">
        <v>71</v>
      </c>
      <c r="D3637" s="383">
        <v>42551</v>
      </c>
      <c r="E3637" s="68">
        <v>0.96527777777777779</v>
      </c>
      <c r="F3637" s="79">
        <v>42552</v>
      </c>
      <c r="G3637" s="68">
        <v>1.0590277777777779</v>
      </c>
      <c r="H3637" s="69">
        <f t="shared" si="262"/>
        <v>9.3750000000000111E-2</v>
      </c>
      <c r="I3637" s="179">
        <v>2</v>
      </c>
      <c r="J3637" s="179"/>
      <c r="K3637" s="115" t="s">
        <v>2114</v>
      </c>
      <c r="L3637" s="172" t="s">
        <v>10</v>
      </c>
      <c r="M3637" s="115" t="s">
        <v>5227</v>
      </c>
      <c r="N3637" s="208" t="s">
        <v>3</v>
      </c>
      <c r="O3637" s="208" t="s">
        <v>8</v>
      </c>
      <c r="P3637" s="179" t="s">
        <v>4371</v>
      </c>
      <c r="Q3637" s="385" t="s">
        <v>10139</v>
      </c>
      <c r="R3637" s="179">
        <v>4.6219999999999999</v>
      </c>
      <c r="S3637" s="179">
        <v>0.997</v>
      </c>
      <c r="T3637" s="179">
        <f t="shared" si="263"/>
        <v>5.6189999999999998</v>
      </c>
      <c r="U3637" s="115"/>
      <c r="V3637" s="179"/>
      <c r="W3637" s="179"/>
      <c r="X3637" s="179"/>
      <c r="Y3637" s="708"/>
      <c r="Z3637" s="179"/>
      <c r="AA3637" s="336"/>
      <c r="AB3637" s="179"/>
      <c r="AC3637" s="336"/>
      <c r="AD3637" s="115" t="s">
        <v>43</v>
      </c>
      <c r="AE3637" s="179"/>
      <c r="AF3637" s="179"/>
      <c r="AG3637" s="115"/>
      <c r="AJ3637" s="1">
        <f t="shared" si="255"/>
        <v>0</v>
      </c>
      <c r="AK3637" s="1">
        <f t="shared" si="257"/>
        <v>-5.6189999999999998</v>
      </c>
    </row>
    <row r="3638" spans="1:37" ht="78.75" customHeight="1">
      <c r="A3638" s="179" t="s">
        <v>5349</v>
      </c>
      <c r="B3638" s="172" t="s">
        <v>71</v>
      </c>
      <c r="C3638" s="172" t="s">
        <v>71</v>
      </c>
      <c r="D3638" s="383">
        <v>42552</v>
      </c>
      <c r="E3638" s="68">
        <v>0.47500000000000003</v>
      </c>
      <c r="F3638" s="383">
        <v>42552</v>
      </c>
      <c r="G3638" s="68">
        <v>0.56527777777777777</v>
      </c>
      <c r="H3638" s="69">
        <f t="shared" si="262"/>
        <v>9.0277777777777735E-2</v>
      </c>
      <c r="I3638" s="179">
        <v>13</v>
      </c>
      <c r="J3638" s="179"/>
      <c r="K3638" s="115"/>
      <c r="L3638" s="115" t="s">
        <v>4</v>
      </c>
      <c r="M3638" s="115" t="s">
        <v>7231</v>
      </c>
      <c r="N3638" s="208" t="s">
        <v>3</v>
      </c>
      <c r="O3638" s="179" t="s">
        <v>8</v>
      </c>
      <c r="P3638" s="179" t="s">
        <v>7232</v>
      </c>
      <c r="Q3638" s="861" t="s">
        <v>7233</v>
      </c>
      <c r="R3638" s="179">
        <v>3.5990000000000002</v>
      </c>
      <c r="S3638" s="179">
        <v>6.9000000000000006E-2</v>
      </c>
      <c r="T3638" s="179">
        <f t="shared" si="263"/>
        <v>3.6680000000000001</v>
      </c>
      <c r="U3638" s="115"/>
      <c r="V3638" s="179"/>
      <c r="W3638" s="179"/>
      <c r="X3638" s="179"/>
      <c r="Y3638" s="336"/>
      <c r="Z3638" s="179"/>
      <c r="AA3638" s="336"/>
      <c r="AB3638" s="179"/>
      <c r="AC3638" s="336"/>
      <c r="AD3638" s="115" t="s">
        <v>0</v>
      </c>
      <c r="AE3638" s="179"/>
      <c r="AF3638" s="179"/>
      <c r="AG3638" s="115" t="s">
        <v>7233</v>
      </c>
      <c r="AJ3638" s="1">
        <f t="shared" si="255"/>
        <v>0</v>
      </c>
      <c r="AK3638" s="1">
        <f t="shared" si="257"/>
        <v>-3.6680000000000001</v>
      </c>
    </row>
    <row r="3639" spans="1:37" ht="31.5" customHeight="1">
      <c r="A3639" s="179" t="s">
        <v>8405</v>
      </c>
      <c r="B3639" s="179" t="s">
        <v>16</v>
      </c>
      <c r="C3639" s="179" t="s">
        <v>292</v>
      </c>
      <c r="D3639" s="79">
        <v>42615</v>
      </c>
      <c r="E3639" s="176">
        <v>0.56666666666666665</v>
      </c>
      <c r="F3639" s="79">
        <v>42615</v>
      </c>
      <c r="G3639" s="176">
        <v>0.56666666666666665</v>
      </c>
      <c r="H3639" s="377">
        <f>(F3639+G3639)-(D3639+E3639)</f>
        <v>0</v>
      </c>
      <c r="I3639" s="179">
        <v>11</v>
      </c>
      <c r="J3639" s="179" t="s">
        <v>498</v>
      </c>
      <c r="K3639" s="179" t="s">
        <v>9</v>
      </c>
      <c r="L3639" s="179" t="s">
        <v>10</v>
      </c>
      <c r="M3639" s="179" t="s">
        <v>7825</v>
      </c>
      <c r="N3639" s="179" t="s">
        <v>3</v>
      </c>
      <c r="O3639" s="179" t="s">
        <v>8</v>
      </c>
      <c r="P3639" s="179" t="s">
        <v>8422</v>
      </c>
      <c r="Q3639" s="179" t="s">
        <v>10022</v>
      </c>
      <c r="R3639" s="179"/>
      <c r="S3639" s="179">
        <v>2.79</v>
      </c>
      <c r="T3639" s="177">
        <f t="shared" si="263"/>
        <v>2.79</v>
      </c>
      <c r="U3639" s="179" t="s">
        <v>29</v>
      </c>
      <c r="V3639" s="179">
        <v>1984</v>
      </c>
      <c r="W3639" s="179" t="s">
        <v>2725</v>
      </c>
      <c r="X3639" s="79"/>
      <c r="Y3639" s="79" t="s">
        <v>10023</v>
      </c>
      <c r="Z3639" s="179">
        <v>100</v>
      </c>
      <c r="AA3639" s="336" t="s">
        <v>9672</v>
      </c>
      <c r="AB3639" s="179">
        <v>0</v>
      </c>
      <c r="AC3639" s="79"/>
      <c r="AD3639" s="179" t="s">
        <v>23</v>
      </c>
      <c r="AE3639" s="179" t="s">
        <v>55</v>
      </c>
      <c r="AF3639" s="179"/>
      <c r="AG3639" s="179" t="s">
        <v>10024</v>
      </c>
      <c r="AJ3639" s="1">
        <f t="shared" si="255"/>
        <v>0</v>
      </c>
      <c r="AK3639" s="1">
        <f t="shared" si="257"/>
        <v>-2.79</v>
      </c>
    </row>
    <row r="3640" spans="1:37" ht="63" customHeight="1">
      <c r="A3640" s="179" t="s">
        <v>5349</v>
      </c>
      <c r="B3640" s="115" t="s">
        <v>71</v>
      </c>
      <c r="C3640" s="115" t="s">
        <v>71</v>
      </c>
      <c r="D3640" s="383">
        <v>42559</v>
      </c>
      <c r="E3640" s="68">
        <v>0.51041666666666663</v>
      </c>
      <c r="F3640" s="335">
        <v>42559</v>
      </c>
      <c r="G3640" s="68">
        <v>0.55347222222222225</v>
      </c>
      <c r="H3640" s="69">
        <v>4.3055555555555625E-2</v>
      </c>
      <c r="I3640" s="179">
        <v>75</v>
      </c>
      <c r="J3640" s="179"/>
      <c r="K3640" s="115" t="s">
        <v>21</v>
      </c>
      <c r="L3640" s="115" t="s">
        <v>17</v>
      </c>
      <c r="M3640" s="115" t="s">
        <v>5635</v>
      </c>
      <c r="N3640" s="179">
        <v>110</v>
      </c>
      <c r="O3640" s="179" t="s">
        <v>8</v>
      </c>
      <c r="P3640" s="179" t="s">
        <v>7235</v>
      </c>
      <c r="Q3640" s="385" t="s">
        <v>7236</v>
      </c>
      <c r="R3640" s="179">
        <v>17.584</v>
      </c>
      <c r="S3640" s="179">
        <v>6.6630000000000003</v>
      </c>
      <c r="T3640" s="179">
        <f>R3640+S3640</f>
        <v>24.247</v>
      </c>
      <c r="U3640" s="115" t="s">
        <v>29</v>
      </c>
      <c r="V3640" s="179"/>
      <c r="W3640" s="179" t="s">
        <v>2717</v>
      </c>
      <c r="X3640" s="179"/>
      <c r="Y3640" s="336" t="s">
        <v>2828</v>
      </c>
      <c r="Z3640" s="179">
        <v>100</v>
      </c>
      <c r="AA3640" s="336" t="s">
        <v>2899</v>
      </c>
      <c r="AB3640" s="179">
        <v>0</v>
      </c>
      <c r="AC3640" s="336" t="s">
        <v>2828</v>
      </c>
      <c r="AD3640" s="115" t="s">
        <v>38</v>
      </c>
      <c r="AE3640" s="179"/>
      <c r="AF3640" s="179"/>
      <c r="AG3640" s="115" t="s">
        <v>7236</v>
      </c>
      <c r="AJ3640" s="1">
        <f t="shared" si="255"/>
        <v>0</v>
      </c>
      <c r="AK3640" s="1">
        <f t="shared" si="257"/>
        <v>-24.247</v>
      </c>
    </row>
    <row r="3641" spans="1:37" ht="31.5" customHeight="1">
      <c r="A3641" s="179" t="s">
        <v>5349</v>
      </c>
      <c r="B3641" s="115" t="s">
        <v>71</v>
      </c>
      <c r="C3641" s="115" t="s">
        <v>71</v>
      </c>
      <c r="D3641" s="383">
        <v>42559</v>
      </c>
      <c r="E3641" s="68">
        <v>0.65694444444444444</v>
      </c>
      <c r="F3641" s="335">
        <v>42559</v>
      </c>
      <c r="G3641" s="68">
        <v>0.73958333333333337</v>
      </c>
      <c r="H3641" s="69">
        <v>8.2638888888888928E-2</v>
      </c>
      <c r="I3641" s="179">
        <v>17</v>
      </c>
      <c r="J3641" s="179"/>
      <c r="K3641" s="115" t="s">
        <v>21</v>
      </c>
      <c r="L3641" s="115" t="s">
        <v>10</v>
      </c>
      <c r="M3641" s="115" t="s">
        <v>5138</v>
      </c>
      <c r="N3641" s="179">
        <v>35</v>
      </c>
      <c r="O3641" s="179" t="s">
        <v>14</v>
      </c>
      <c r="P3641" s="179" t="s">
        <v>2569</v>
      </c>
      <c r="Q3641" s="385" t="s">
        <v>5639</v>
      </c>
      <c r="R3641" s="179">
        <v>8.109</v>
      </c>
      <c r="S3641" s="179">
        <v>0.68200000000000005</v>
      </c>
      <c r="T3641" s="179">
        <f>R3641+S3641</f>
        <v>8.7910000000000004</v>
      </c>
      <c r="U3641" s="115"/>
      <c r="V3641" s="179"/>
      <c r="W3641" s="179"/>
      <c r="X3641" s="179"/>
      <c r="Y3641" s="336"/>
      <c r="Z3641" s="179"/>
      <c r="AA3641" s="336"/>
      <c r="AB3641" s="179"/>
      <c r="AC3641" s="336"/>
      <c r="AD3641" s="115" t="s">
        <v>43</v>
      </c>
      <c r="AE3641" s="179"/>
      <c r="AF3641" s="179"/>
      <c r="AG3641" s="115"/>
      <c r="AJ3641" s="1">
        <f t="shared" si="255"/>
        <v>0</v>
      </c>
      <c r="AK3641" s="1">
        <f t="shared" si="257"/>
        <v>-8.7910000000000004</v>
      </c>
    </row>
    <row r="3642" spans="1:37" ht="31.5" customHeight="1">
      <c r="A3642" s="179" t="s">
        <v>5349</v>
      </c>
      <c r="B3642" s="172" t="s">
        <v>71</v>
      </c>
      <c r="C3642" s="172" t="s">
        <v>71</v>
      </c>
      <c r="D3642" s="383">
        <v>42560</v>
      </c>
      <c r="E3642" s="502">
        <v>0.59861111111111109</v>
      </c>
      <c r="F3642" s="383">
        <v>42560</v>
      </c>
      <c r="G3642" s="502">
        <v>0.61805555555555558</v>
      </c>
      <c r="H3642" s="69">
        <f>G3642-E3642</f>
        <v>1.9444444444444486E-2</v>
      </c>
      <c r="I3642" s="208">
        <v>17</v>
      </c>
      <c r="J3642" s="179"/>
      <c r="K3642" s="115" t="s">
        <v>21</v>
      </c>
      <c r="L3642" s="115" t="s">
        <v>4</v>
      </c>
      <c r="M3642" s="115" t="s">
        <v>5138</v>
      </c>
      <c r="N3642" s="208">
        <v>35</v>
      </c>
      <c r="O3642" s="179" t="s">
        <v>14</v>
      </c>
      <c r="P3642" s="179" t="s">
        <v>2569</v>
      </c>
      <c r="Q3642" s="385" t="s">
        <v>7237</v>
      </c>
      <c r="R3642" s="279">
        <v>1.7789999999999999</v>
      </c>
      <c r="S3642" s="542">
        <v>0.51300000000000001</v>
      </c>
      <c r="T3642" s="179">
        <f>SUM(R3642:S3642)</f>
        <v>2.2919999999999998</v>
      </c>
      <c r="U3642" s="339"/>
      <c r="V3642" s="280"/>
      <c r="W3642" s="179"/>
      <c r="X3642" s="179"/>
      <c r="Y3642" s="336"/>
      <c r="Z3642" s="179"/>
      <c r="AA3642" s="336"/>
      <c r="AB3642" s="179"/>
      <c r="AC3642" s="336"/>
      <c r="AD3642" s="115" t="s">
        <v>31</v>
      </c>
      <c r="AE3642" s="179"/>
      <c r="AF3642" s="179"/>
      <c r="AG3642" s="115" t="s">
        <v>7237</v>
      </c>
      <c r="AJ3642" s="1">
        <f t="shared" si="255"/>
        <v>0</v>
      </c>
      <c r="AK3642" s="1">
        <f t="shared" si="257"/>
        <v>-2.2919999999999998</v>
      </c>
    </row>
    <row r="3643" spans="1:37" ht="31.5" customHeight="1">
      <c r="A3643" s="179" t="s">
        <v>5349</v>
      </c>
      <c r="B3643" s="115" t="s">
        <v>71</v>
      </c>
      <c r="C3643" s="115" t="s">
        <v>71</v>
      </c>
      <c r="D3643" s="383">
        <v>42562</v>
      </c>
      <c r="E3643" s="68">
        <v>0.50069444444444444</v>
      </c>
      <c r="F3643" s="335">
        <v>42562</v>
      </c>
      <c r="G3643" s="68">
        <v>0.53472222222222221</v>
      </c>
      <c r="H3643" s="69">
        <v>3.4027777777777768E-2</v>
      </c>
      <c r="I3643" s="179">
        <v>5</v>
      </c>
      <c r="J3643" s="179" t="s">
        <v>144</v>
      </c>
      <c r="K3643" s="115" t="s">
        <v>21</v>
      </c>
      <c r="L3643" s="208" t="s">
        <v>10</v>
      </c>
      <c r="M3643" s="115" t="s">
        <v>7238</v>
      </c>
      <c r="N3643" s="179" t="s">
        <v>3</v>
      </c>
      <c r="O3643" s="179" t="s">
        <v>8</v>
      </c>
      <c r="P3643" s="179" t="s">
        <v>7239</v>
      </c>
      <c r="Q3643" s="385" t="s">
        <v>7240</v>
      </c>
      <c r="R3643" s="179">
        <v>0.63400000000000001</v>
      </c>
      <c r="S3643" s="179">
        <v>3.1E-2</v>
      </c>
      <c r="T3643" s="179">
        <v>0.66500000000000004</v>
      </c>
      <c r="U3643" s="115"/>
      <c r="V3643" s="179"/>
      <c r="W3643" s="179"/>
      <c r="X3643" s="179"/>
      <c r="Y3643" s="124"/>
      <c r="Z3643" s="179"/>
      <c r="AA3643" s="124"/>
      <c r="AB3643" s="179"/>
      <c r="AC3643" s="336"/>
      <c r="AD3643" s="115" t="s">
        <v>43</v>
      </c>
      <c r="AE3643" s="179"/>
      <c r="AF3643" s="179"/>
      <c r="AG3643" s="115"/>
      <c r="AJ3643" s="1">
        <f t="shared" si="255"/>
        <v>0</v>
      </c>
      <c r="AK3643" s="1">
        <f t="shared" si="257"/>
        <v>-0.66500000000000004</v>
      </c>
    </row>
    <row r="3644" spans="1:37" ht="31.5" customHeight="1">
      <c r="A3644" s="179" t="s">
        <v>5349</v>
      </c>
      <c r="B3644" s="115" t="s">
        <v>71</v>
      </c>
      <c r="C3644" s="115" t="s">
        <v>71</v>
      </c>
      <c r="D3644" s="383">
        <v>42564</v>
      </c>
      <c r="E3644" s="68">
        <v>0.16944444444444443</v>
      </c>
      <c r="F3644" s="121">
        <v>42564</v>
      </c>
      <c r="G3644" s="68">
        <v>0.17013888888888887</v>
      </c>
      <c r="H3644" s="69">
        <v>6.9444444444444198E-4</v>
      </c>
      <c r="I3644" s="179">
        <v>0</v>
      </c>
      <c r="J3644" s="179" t="s">
        <v>144</v>
      </c>
      <c r="K3644" s="115" t="s">
        <v>9</v>
      </c>
      <c r="L3644" s="115" t="s">
        <v>17</v>
      </c>
      <c r="M3644" s="115" t="s">
        <v>7241</v>
      </c>
      <c r="N3644" s="179">
        <v>110</v>
      </c>
      <c r="O3644" s="179" t="s">
        <v>8</v>
      </c>
      <c r="P3644" s="179" t="s">
        <v>7242</v>
      </c>
      <c r="Q3644" s="385" t="s">
        <v>7243</v>
      </c>
      <c r="R3644" s="179"/>
      <c r="S3644" s="179"/>
      <c r="T3644" s="179"/>
      <c r="U3644" s="115" t="s">
        <v>29</v>
      </c>
      <c r="V3644" s="179" t="s">
        <v>3096</v>
      </c>
      <c r="W3644" s="179" t="s">
        <v>3096</v>
      </c>
      <c r="X3644" s="179" t="s">
        <v>3096</v>
      </c>
      <c r="Y3644" s="336" t="s">
        <v>3096</v>
      </c>
      <c r="Z3644" s="179" t="s">
        <v>3096</v>
      </c>
      <c r="AA3644" s="336" t="s">
        <v>3096</v>
      </c>
      <c r="AB3644" s="179" t="s">
        <v>3096</v>
      </c>
      <c r="AC3644" s="336" t="s">
        <v>3096</v>
      </c>
      <c r="AD3644" s="115" t="s">
        <v>38</v>
      </c>
      <c r="AE3644" s="179"/>
      <c r="AF3644" s="179"/>
      <c r="AG3644" s="115" t="s">
        <v>7243</v>
      </c>
      <c r="AJ3644" s="1">
        <f t="shared" ref="AJ3644:AJ3707" si="264">T3644-S3644-R3644</f>
        <v>0</v>
      </c>
      <c r="AK3644" s="1">
        <f t="shared" si="257"/>
        <v>0</v>
      </c>
    </row>
    <row r="3645" spans="1:37" ht="78.75" customHeight="1">
      <c r="A3645" s="179" t="s">
        <v>5349</v>
      </c>
      <c r="B3645" s="172" t="s">
        <v>71</v>
      </c>
      <c r="C3645" s="172" t="s">
        <v>71</v>
      </c>
      <c r="D3645" s="335">
        <v>42567</v>
      </c>
      <c r="E3645" s="68">
        <v>0.19791666666666666</v>
      </c>
      <c r="F3645" s="335">
        <v>42567</v>
      </c>
      <c r="G3645" s="68">
        <v>0.21736111111111112</v>
      </c>
      <c r="H3645" s="69">
        <f>G3645-E3645</f>
        <v>1.9444444444444459E-2</v>
      </c>
      <c r="I3645" s="179">
        <v>12</v>
      </c>
      <c r="J3645" s="179"/>
      <c r="K3645" s="115" t="s">
        <v>2114</v>
      </c>
      <c r="L3645" s="115" t="s">
        <v>4</v>
      </c>
      <c r="M3645" s="115" t="s">
        <v>7244</v>
      </c>
      <c r="N3645" s="208" t="s">
        <v>3</v>
      </c>
      <c r="O3645" s="179" t="s">
        <v>8</v>
      </c>
      <c r="P3645" s="179" t="s">
        <v>7245</v>
      </c>
      <c r="Q3645" s="385" t="s">
        <v>7246</v>
      </c>
      <c r="R3645" s="179">
        <v>1.5720000000000001</v>
      </c>
      <c r="S3645" s="179">
        <v>1.0229999999999999</v>
      </c>
      <c r="T3645" s="179">
        <f>SUM(R3645:S3645)</f>
        <v>2.5949999999999998</v>
      </c>
      <c r="U3645" s="115"/>
      <c r="V3645" s="179"/>
      <c r="W3645" s="179"/>
      <c r="X3645" s="179"/>
      <c r="Y3645" s="336"/>
      <c r="Z3645" s="179"/>
      <c r="AA3645" s="336"/>
      <c r="AB3645" s="179"/>
      <c r="AC3645" s="336"/>
      <c r="AD3645" s="115" t="s">
        <v>32</v>
      </c>
      <c r="AE3645" s="179"/>
      <c r="AF3645" s="179"/>
      <c r="AG3645" s="115"/>
      <c r="AJ3645" s="1">
        <f t="shared" si="264"/>
        <v>0</v>
      </c>
      <c r="AK3645" s="1">
        <f t="shared" si="257"/>
        <v>-2.5949999999999998</v>
      </c>
    </row>
    <row r="3646" spans="1:37" ht="47.25" customHeight="1">
      <c r="A3646" s="179" t="s">
        <v>4411</v>
      </c>
      <c r="B3646" s="120" t="s">
        <v>91</v>
      </c>
      <c r="C3646" s="208" t="s">
        <v>5330</v>
      </c>
      <c r="D3646" s="81">
        <v>42549</v>
      </c>
      <c r="E3646" s="121">
        <v>0.48541666666666666</v>
      </c>
      <c r="F3646" s="81">
        <v>42549</v>
      </c>
      <c r="G3646" s="121">
        <v>0.52361111111111114</v>
      </c>
      <c r="H3646" s="173">
        <f>G3646-E3646</f>
        <v>3.8194444444444475E-2</v>
      </c>
      <c r="I3646" s="179">
        <v>4</v>
      </c>
      <c r="J3646" s="179"/>
      <c r="K3646" s="172" t="s">
        <v>9</v>
      </c>
      <c r="L3646" s="115" t="s">
        <v>12</v>
      </c>
      <c r="M3646" s="115" t="s">
        <v>5331</v>
      </c>
      <c r="N3646" s="208">
        <v>0.4</v>
      </c>
      <c r="O3646" s="163" t="s">
        <v>40</v>
      </c>
      <c r="P3646" s="115" t="s">
        <v>5332</v>
      </c>
      <c r="Q3646" s="202" t="s">
        <v>5759</v>
      </c>
      <c r="R3646" s="179">
        <v>2.7</v>
      </c>
      <c r="S3646" s="179"/>
      <c r="T3646" s="179">
        <v>2.7</v>
      </c>
      <c r="U3646" s="179"/>
      <c r="V3646" s="179"/>
      <c r="W3646" s="179"/>
      <c r="X3646" s="179"/>
      <c r="Y3646" s="179"/>
      <c r="Z3646" s="179"/>
      <c r="AA3646" s="179"/>
      <c r="AB3646" s="179"/>
      <c r="AC3646" s="179"/>
      <c r="AD3646" s="208" t="s">
        <v>23</v>
      </c>
      <c r="AE3646" s="179"/>
      <c r="AF3646" s="179"/>
      <c r="AG3646" s="179" t="s">
        <v>5760</v>
      </c>
      <c r="AJ3646" s="1">
        <f t="shared" si="264"/>
        <v>0</v>
      </c>
      <c r="AK3646" s="1">
        <f t="shared" si="257"/>
        <v>-2.7</v>
      </c>
    </row>
    <row r="3647" spans="1:37" ht="47.25" customHeight="1">
      <c r="A3647" s="179" t="s">
        <v>5349</v>
      </c>
      <c r="B3647" s="172" t="s">
        <v>71</v>
      </c>
      <c r="C3647" s="172" t="s">
        <v>71</v>
      </c>
      <c r="D3647" s="383">
        <v>42568</v>
      </c>
      <c r="E3647" s="68">
        <v>0.4055555555555555</v>
      </c>
      <c r="F3647" s="335">
        <v>42568</v>
      </c>
      <c r="G3647" s="68">
        <v>0.51041666666666663</v>
      </c>
      <c r="H3647" s="69">
        <f>G3647-E3647</f>
        <v>0.10486111111111113</v>
      </c>
      <c r="I3647" s="179"/>
      <c r="J3647" s="179" t="s">
        <v>303</v>
      </c>
      <c r="K3647" s="115" t="s">
        <v>15</v>
      </c>
      <c r="L3647" s="115" t="s">
        <v>4</v>
      </c>
      <c r="M3647" s="115" t="s">
        <v>6330</v>
      </c>
      <c r="N3647" s="208" t="s">
        <v>3</v>
      </c>
      <c r="O3647" s="179" t="s">
        <v>8</v>
      </c>
      <c r="P3647" s="179" t="s">
        <v>4376</v>
      </c>
      <c r="Q3647" s="385" t="s">
        <v>7250</v>
      </c>
      <c r="R3647" s="179">
        <v>3.1890000000000001</v>
      </c>
      <c r="S3647" s="179">
        <v>8.4000000000000005E-2</v>
      </c>
      <c r="T3647" s="179">
        <f>SUM(R3647:S3647)</f>
        <v>3.2730000000000001</v>
      </c>
      <c r="U3647" s="115"/>
      <c r="V3647" s="179"/>
      <c r="W3647" s="179"/>
      <c r="X3647" s="179"/>
      <c r="Y3647" s="336"/>
      <c r="Z3647" s="179"/>
      <c r="AA3647" s="336"/>
      <c r="AB3647" s="179"/>
      <c r="AC3647" s="336"/>
      <c r="AD3647" s="115" t="s">
        <v>31</v>
      </c>
      <c r="AE3647" s="179"/>
      <c r="AF3647" s="179"/>
      <c r="AG3647" s="115" t="s">
        <v>7250</v>
      </c>
      <c r="AJ3647" s="1">
        <f t="shared" si="264"/>
        <v>0</v>
      </c>
      <c r="AK3647" s="1">
        <f t="shared" si="257"/>
        <v>-3.2730000000000001</v>
      </c>
    </row>
    <row r="3648" spans="1:37" ht="63">
      <c r="A3648" s="94" t="s">
        <v>12777</v>
      </c>
      <c r="B3648" s="596" t="s">
        <v>12578</v>
      </c>
      <c r="C3648" s="596" t="s">
        <v>12579</v>
      </c>
      <c r="D3648" s="786">
        <v>42676</v>
      </c>
      <c r="E3648" s="787">
        <v>0</v>
      </c>
      <c r="F3648" s="786">
        <v>42676</v>
      </c>
      <c r="G3648" s="787">
        <v>0.72916666666666663</v>
      </c>
      <c r="H3648" s="787">
        <f>G3648-E3648</f>
        <v>0.72916666666666663</v>
      </c>
      <c r="I3648" s="788">
        <v>1</v>
      </c>
      <c r="J3648" s="596" t="s">
        <v>141</v>
      </c>
      <c r="K3648" s="596"/>
      <c r="L3648" s="596" t="s">
        <v>4</v>
      </c>
      <c r="M3648" s="596" t="s">
        <v>12743</v>
      </c>
      <c r="N3648" s="792">
        <v>0.4</v>
      </c>
      <c r="O3648" s="596" t="s">
        <v>2</v>
      </c>
      <c r="P3648" s="789" t="s">
        <v>12744</v>
      </c>
      <c r="Q3648" s="789" t="s">
        <v>12772</v>
      </c>
      <c r="R3648" s="790">
        <v>2.6979166666666665</v>
      </c>
      <c r="S3648" s="790"/>
      <c r="T3648" s="807">
        <v>2.7</v>
      </c>
      <c r="U3648" s="792" t="s">
        <v>46</v>
      </c>
      <c r="V3648" s="792" t="s">
        <v>1220</v>
      </c>
      <c r="W3648" s="792" t="s">
        <v>14195</v>
      </c>
      <c r="X3648" s="792" t="s">
        <v>2736</v>
      </c>
      <c r="Y3648" s="792" t="s">
        <v>141</v>
      </c>
      <c r="Z3648" s="792" t="s">
        <v>141</v>
      </c>
      <c r="AA3648" s="792" t="s">
        <v>141</v>
      </c>
      <c r="AB3648" s="792" t="s">
        <v>141</v>
      </c>
      <c r="AC3648" s="792"/>
      <c r="AD3648" s="792" t="s">
        <v>23</v>
      </c>
      <c r="AE3648" s="792"/>
      <c r="AF3648" s="792"/>
      <c r="AG3648" s="792"/>
      <c r="AJ3648" s="1">
        <f t="shared" si="264"/>
        <v>2.083333333333659E-3</v>
      </c>
    </row>
    <row r="3649" spans="1:37" ht="31.5" customHeight="1">
      <c r="A3649" s="179" t="s">
        <v>6868</v>
      </c>
      <c r="B3649" s="115" t="s">
        <v>71</v>
      </c>
      <c r="C3649" s="115" t="s">
        <v>71</v>
      </c>
      <c r="D3649" s="383">
        <v>42604</v>
      </c>
      <c r="E3649" s="68">
        <v>0.51388888888888895</v>
      </c>
      <c r="F3649" s="121">
        <v>42604</v>
      </c>
      <c r="G3649" s="68">
        <v>0.54513888888888895</v>
      </c>
      <c r="H3649" s="69">
        <v>3.125E-2</v>
      </c>
      <c r="I3649" s="179">
        <v>8</v>
      </c>
      <c r="J3649" s="179"/>
      <c r="K3649" s="115"/>
      <c r="L3649" s="115" t="s">
        <v>10</v>
      </c>
      <c r="M3649" s="115" t="s">
        <v>7771</v>
      </c>
      <c r="N3649" s="179" t="s">
        <v>3</v>
      </c>
      <c r="O3649" s="179" t="s">
        <v>8</v>
      </c>
      <c r="P3649" s="179" t="s">
        <v>7727</v>
      </c>
      <c r="Q3649" s="385" t="s">
        <v>8294</v>
      </c>
      <c r="R3649" s="179">
        <v>2.3370000000000002</v>
      </c>
      <c r="S3649" s="179">
        <v>0.441</v>
      </c>
      <c r="T3649" s="179">
        <v>2.778</v>
      </c>
      <c r="U3649" s="115"/>
      <c r="V3649" s="179"/>
      <c r="W3649" s="179"/>
      <c r="X3649" s="179"/>
      <c r="Y3649" s="708"/>
      <c r="Z3649" s="179"/>
      <c r="AA3649" s="336"/>
      <c r="AB3649" s="179"/>
      <c r="AC3649" s="336"/>
      <c r="AD3649" s="115" t="s">
        <v>32</v>
      </c>
      <c r="AE3649" s="179"/>
      <c r="AF3649" s="179"/>
      <c r="AG3649" s="115" t="s">
        <v>8294</v>
      </c>
      <c r="AJ3649" s="1">
        <f t="shared" si="264"/>
        <v>0</v>
      </c>
      <c r="AK3649" s="1">
        <f>AJ3649-T3649</f>
        <v>-2.778</v>
      </c>
    </row>
    <row r="3650" spans="1:37" ht="47.25" customHeight="1">
      <c r="A3650" s="179" t="s">
        <v>8405</v>
      </c>
      <c r="B3650" s="179" t="s">
        <v>13</v>
      </c>
      <c r="C3650" s="179" t="s">
        <v>147</v>
      </c>
      <c r="D3650" s="169">
        <v>42617</v>
      </c>
      <c r="E3650" s="68">
        <v>0.57986111111111105</v>
      </c>
      <c r="F3650" s="169">
        <v>42617</v>
      </c>
      <c r="G3650" s="68">
        <v>0.59444444444444444</v>
      </c>
      <c r="H3650" s="68">
        <f>G3650-E3650</f>
        <v>1.4583333333333393E-2</v>
      </c>
      <c r="I3650" s="179">
        <v>3</v>
      </c>
      <c r="J3650" s="179" t="s">
        <v>141</v>
      </c>
      <c r="K3650" s="179" t="s">
        <v>141</v>
      </c>
      <c r="L3650" s="179" t="s">
        <v>12</v>
      </c>
      <c r="M3650" s="179" t="s">
        <v>8466</v>
      </c>
      <c r="N3650" s="179">
        <v>0.4</v>
      </c>
      <c r="O3650" s="179" t="s">
        <v>57</v>
      </c>
      <c r="P3650" s="179" t="s">
        <v>57</v>
      </c>
      <c r="Q3650" s="61" t="s">
        <v>8467</v>
      </c>
      <c r="R3650" s="190">
        <v>1</v>
      </c>
      <c r="S3650" s="190">
        <v>1.7</v>
      </c>
      <c r="T3650" s="190">
        <f>R3650+S3650</f>
        <v>2.7</v>
      </c>
      <c r="U3650" s="179" t="s">
        <v>62</v>
      </c>
      <c r="V3650" s="179" t="s">
        <v>141</v>
      </c>
      <c r="W3650" s="179" t="s">
        <v>141</v>
      </c>
      <c r="X3650" s="179" t="s">
        <v>141</v>
      </c>
      <c r="Y3650" s="179" t="s">
        <v>141</v>
      </c>
      <c r="Z3650" s="179" t="s">
        <v>141</v>
      </c>
      <c r="AA3650" s="179" t="s">
        <v>141</v>
      </c>
      <c r="AB3650" s="179" t="s">
        <v>141</v>
      </c>
      <c r="AC3650" s="179" t="s">
        <v>141</v>
      </c>
      <c r="AD3650" s="115" t="s">
        <v>23</v>
      </c>
      <c r="AE3650" s="179" t="s">
        <v>141</v>
      </c>
      <c r="AF3650" s="179" t="s">
        <v>141</v>
      </c>
      <c r="AG3650" s="179" t="s">
        <v>141</v>
      </c>
      <c r="AJ3650" s="1">
        <f t="shared" si="264"/>
        <v>0</v>
      </c>
      <c r="AK3650" s="1">
        <f>AJ3650-T3650</f>
        <v>-2.7</v>
      </c>
    </row>
    <row r="3651" spans="1:37" ht="126" customHeight="1">
      <c r="A3651" s="179" t="s">
        <v>6868</v>
      </c>
      <c r="B3651" s="115" t="s">
        <v>71</v>
      </c>
      <c r="C3651" s="115" t="s">
        <v>71</v>
      </c>
      <c r="D3651" s="383">
        <v>42605</v>
      </c>
      <c r="E3651" s="68">
        <v>0.5</v>
      </c>
      <c r="F3651" s="121">
        <v>42605</v>
      </c>
      <c r="G3651" s="68">
        <v>0.53819444444444442</v>
      </c>
      <c r="H3651" s="69">
        <v>3.819444444444442E-2</v>
      </c>
      <c r="I3651" s="179">
        <v>8</v>
      </c>
      <c r="J3651" s="179" t="s">
        <v>303</v>
      </c>
      <c r="K3651" s="115" t="s">
        <v>15</v>
      </c>
      <c r="L3651" s="115" t="s">
        <v>17</v>
      </c>
      <c r="M3651" s="115" t="s">
        <v>7771</v>
      </c>
      <c r="N3651" s="179">
        <v>35</v>
      </c>
      <c r="O3651" s="179" t="s">
        <v>14</v>
      </c>
      <c r="P3651" s="179" t="s">
        <v>521</v>
      </c>
      <c r="Q3651" s="385" t="s">
        <v>7773</v>
      </c>
      <c r="R3651" s="179">
        <v>2.8580000000000001</v>
      </c>
      <c r="S3651" s="179">
        <v>0.56599999999999995</v>
      </c>
      <c r="T3651" s="179">
        <v>3.4239999999999999</v>
      </c>
      <c r="U3651" s="115" t="s">
        <v>29</v>
      </c>
      <c r="V3651" s="179">
        <v>1957</v>
      </c>
      <c r="W3651" s="179" t="s">
        <v>2861</v>
      </c>
      <c r="X3651" s="179" t="s">
        <v>3096</v>
      </c>
      <c r="Y3651" s="336" t="s">
        <v>2863</v>
      </c>
      <c r="Z3651" s="179">
        <v>100</v>
      </c>
      <c r="AA3651" s="336" t="s">
        <v>2899</v>
      </c>
      <c r="AB3651" s="179">
        <v>0</v>
      </c>
      <c r="AC3651" s="336" t="s">
        <v>2863</v>
      </c>
      <c r="AD3651" s="115" t="s">
        <v>38</v>
      </c>
      <c r="AE3651" s="179"/>
      <c r="AF3651" s="179"/>
      <c r="AG3651" s="115" t="s">
        <v>7773</v>
      </c>
      <c r="AJ3651" s="1">
        <f t="shared" si="264"/>
        <v>0</v>
      </c>
      <c r="AK3651" s="1">
        <f>AJ3651-T3651</f>
        <v>-3.4239999999999999</v>
      </c>
    </row>
    <row r="3652" spans="1:37" ht="31.5" customHeight="1">
      <c r="A3652" s="179" t="s">
        <v>6868</v>
      </c>
      <c r="B3652" s="172" t="s">
        <v>71</v>
      </c>
      <c r="C3652" s="172" t="s">
        <v>71</v>
      </c>
      <c r="D3652" s="383">
        <v>42607</v>
      </c>
      <c r="E3652" s="68">
        <v>0.65277777777777779</v>
      </c>
      <c r="F3652" s="335">
        <v>42607</v>
      </c>
      <c r="G3652" s="68">
        <v>0.66111111111111109</v>
      </c>
      <c r="H3652" s="69">
        <f>G3652-E3652</f>
        <v>8.3333333333333037E-3</v>
      </c>
      <c r="I3652" s="208">
        <v>35</v>
      </c>
      <c r="J3652" s="179" t="s">
        <v>144</v>
      </c>
      <c r="K3652" s="115" t="s">
        <v>21</v>
      </c>
      <c r="L3652" s="115" t="s">
        <v>17</v>
      </c>
      <c r="M3652" s="115" t="s">
        <v>7799</v>
      </c>
      <c r="N3652" s="208">
        <v>35</v>
      </c>
      <c r="O3652" s="179" t="s">
        <v>8</v>
      </c>
      <c r="P3652" s="179"/>
      <c r="Q3652" s="385" t="s">
        <v>8296</v>
      </c>
      <c r="R3652" s="208">
        <v>1.351</v>
      </c>
      <c r="S3652" s="208">
        <v>0.58199999999999996</v>
      </c>
      <c r="T3652" s="179">
        <f>SUM(R3652:S3652)</f>
        <v>1.9329999999999998</v>
      </c>
      <c r="U3652" s="115" t="s">
        <v>37</v>
      </c>
      <c r="V3652" s="179" t="s">
        <v>3096</v>
      </c>
      <c r="W3652" s="179" t="s">
        <v>3096</v>
      </c>
      <c r="X3652" s="179" t="s">
        <v>3096</v>
      </c>
      <c r="Y3652" s="179" t="s">
        <v>3096</v>
      </c>
      <c r="Z3652" s="179" t="s">
        <v>3096</v>
      </c>
      <c r="AA3652" s="179" t="s">
        <v>3096</v>
      </c>
      <c r="AB3652" s="179" t="s">
        <v>3096</v>
      </c>
      <c r="AC3652" s="179" t="s">
        <v>3096</v>
      </c>
      <c r="AD3652" s="115" t="s">
        <v>38</v>
      </c>
      <c r="AE3652" s="179"/>
      <c r="AF3652" s="179"/>
      <c r="AG3652" s="115" t="s">
        <v>8296</v>
      </c>
      <c r="AJ3652" s="1">
        <f t="shared" si="264"/>
        <v>0</v>
      </c>
      <c r="AK3652" s="1">
        <f>AJ3652-T3652</f>
        <v>-1.9329999999999998</v>
      </c>
    </row>
    <row r="3653" spans="1:37" ht="31.5" customHeight="1">
      <c r="A3653" s="179" t="s">
        <v>6868</v>
      </c>
      <c r="B3653" s="172" t="s">
        <v>71</v>
      </c>
      <c r="C3653" s="172" t="s">
        <v>71</v>
      </c>
      <c r="D3653" s="383">
        <v>42607</v>
      </c>
      <c r="E3653" s="68">
        <v>0.79722222222222217</v>
      </c>
      <c r="F3653" s="335">
        <v>42607</v>
      </c>
      <c r="G3653" s="68">
        <v>0.81180555555555556</v>
      </c>
      <c r="H3653" s="69">
        <f>G3653-E3653</f>
        <v>1.4583333333333393E-2</v>
      </c>
      <c r="I3653" s="179">
        <v>2</v>
      </c>
      <c r="J3653" s="179"/>
      <c r="K3653" s="115" t="s">
        <v>15</v>
      </c>
      <c r="L3653" s="115" t="s">
        <v>10</v>
      </c>
      <c r="M3653" s="115" t="s">
        <v>4370</v>
      </c>
      <c r="N3653" s="179" t="s">
        <v>3</v>
      </c>
      <c r="O3653" s="179" t="s">
        <v>8</v>
      </c>
      <c r="P3653" s="179" t="s">
        <v>4371</v>
      </c>
      <c r="Q3653" s="385" t="s">
        <v>10140</v>
      </c>
      <c r="R3653" s="179">
        <v>0.73299999999999998</v>
      </c>
      <c r="S3653" s="179">
        <v>0.72099999999999997</v>
      </c>
      <c r="T3653" s="179">
        <f>SUM(R3653:S3653)</f>
        <v>1.454</v>
      </c>
      <c r="U3653" s="115"/>
      <c r="V3653" s="179"/>
      <c r="W3653" s="179"/>
      <c r="X3653" s="179"/>
      <c r="Y3653" s="336"/>
      <c r="Z3653" s="179"/>
      <c r="AA3653" s="336"/>
      <c r="AB3653" s="179"/>
      <c r="AC3653" s="336"/>
      <c r="AD3653" s="115" t="s">
        <v>32</v>
      </c>
      <c r="AE3653" s="179"/>
      <c r="AF3653" s="179"/>
      <c r="AG3653" s="386" t="s">
        <v>10140</v>
      </c>
      <c r="AJ3653" s="1">
        <f t="shared" si="264"/>
        <v>0</v>
      </c>
      <c r="AK3653" s="1">
        <f>AJ3653-T3653</f>
        <v>-1.454</v>
      </c>
    </row>
    <row r="3654" spans="1:37" ht="63" customHeight="1">
      <c r="A3654" s="179" t="s">
        <v>139</v>
      </c>
      <c r="B3654" s="179" t="s">
        <v>6</v>
      </c>
      <c r="C3654" s="179" t="s">
        <v>1131</v>
      </c>
      <c r="D3654" s="169">
        <v>42380</v>
      </c>
      <c r="E3654" s="176">
        <v>0.58680555555555558</v>
      </c>
      <c r="F3654" s="169">
        <v>42380</v>
      </c>
      <c r="G3654" s="176">
        <v>0.72916666666666663</v>
      </c>
      <c r="H3654" s="176">
        <v>0.14236111111111105</v>
      </c>
      <c r="I3654" s="179">
        <v>1</v>
      </c>
      <c r="J3654" s="179" t="s">
        <v>303</v>
      </c>
      <c r="K3654" s="179" t="s">
        <v>9</v>
      </c>
      <c r="L3654" s="179" t="s">
        <v>12</v>
      </c>
      <c r="M3654" s="179" t="s">
        <v>744</v>
      </c>
      <c r="N3654" s="179" t="s">
        <v>3</v>
      </c>
      <c r="O3654" s="179" t="s">
        <v>8</v>
      </c>
      <c r="P3654" s="179" t="s">
        <v>745</v>
      </c>
      <c r="Q3654" s="179" t="s">
        <v>476</v>
      </c>
      <c r="R3654" s="179"/>
      <c r="S3654" s="179">
        <v>2.7</v>
      </c>
      <c r="T3654" s="179">
        <f>SUM(R3654:S3654)</f>
        <v>2.7</v>
      </c>
      <c r="U3654" s="80" t="s">
        <v>29</v>
      </c>
      <c r="V3654" s="80">
        <v>1979</v>
      </c>
      <c r="W3654" s="80" t="s">
        <v>3398</v>
      </c>
      <c r="X3654" s="80" t="s">
        <v>2932</v>
      </c>
      <c r="Y3654" s="337" t="s">
        <v>3402</v>
      </c>
      <c r="Z3654" s="338">
        <v>1</v>
      </c>
      <c r="AA3654" s="337" t="s">
        <v>3403</v>
      </c>
      <c r="AB3654" s="80" t="s">
        <v>3404</v>
      </c>
      <c r="AC3654" s="80"/>
      <c r="AD3654" s="115" t="s">
        <v>23</v>
      </c>
      <c r="AE3654" s="80"/>
      <c r="AF3654" s="80"/>
      <c r="AG3654" s="80"/>
      <c r="AJ3654" s="1">
        <f t="shared" si="264"/>
        <v>0</v>
      </c>
    </row>
    <row r="3655" spans="1:37" ht="31.5" customHeight="1">
      <c r="A3655" s="179" t="s">
        <v>8405</v>
      </c>
      <c r="B3655" s="172" t="s">
        <v>71</v>
      </c>
      <c r="C3655" s="172" t="s">
        <v>71</v>
      </c>
      <c r="D3655" s="79">
        <v>42614</v>
      </c>
      <c r="E3655" s="68">
        <v>0.35416666666666669</v>
      </c>
      <c r="F3655" s="335">
        <v>42614</v>
      </c>
      <c r="G3655" s="68">
        <v>0.40625</v>
      </c>
      <c r="H3655" s="69">
        <f>G3655-E3655</f>
        <v>5.2083333333333315E-2</v>
      </c>
      <c r="I3655" s="179">
        <v>18</v>
      </c>
      <c r="J3655" s="179" t="s">
        <v>303</v>
      </c>
      <c r="K3655" s="115" t="s">
        <v>15</v>
      </c>
      <c r="L3655" s="115" t="s">
        <v>10</v>
      </c>
      <c r="M3655" s="115" t="s">
        <v>8406</v>
      </c>
      <c r="N3655" s="208" t="s">
        <v>3</v>
      </c>
      <c r="O3655" s="179" t="s">
        <v>8</v>
      </c>
      <c r="P3655" s="179" t="s">
        <v>8407</v>
      </c>
      <c r="Q3655" s="385" t="s">
        <v>10141</v>
      </c>
      <c r="R3655" s="179">
        <v>19.52</v>
      </c>
      <c r="S3655" s="179">
        <v>4.5039999999999996</v>
      </c>
      <c r="T3655" s="179">
        <f>SUM(R3655:S3655)</f>
        <v>24.024000000000001</v>
      </c>
      <c r="U3655" s="115" t="s">
        <v>29</v>
      </c>
      <c r="V3655" s="179">
        <v>2005</v>
      </c>
      <c r="W3655" s="179" t="s">
        <v>2861</v>
      </c>
      <c r="X3655" s="179" t="s">
        <v>3096</v>
      </c>
      <c r="Y3655" s="336" t="s">
        <v>3102</v>
      </c>
      <c r="Z3655" s="179">
        <v>100</v>
      </c>
      <c r="AA3655" s="336" t="s">
        <v>2818</v>
      </c>
      <c r="AB3655" s="179">
        <v>0</v>
      </c>
      <c r="AC3655" s="336" t="s">
        <v>3102</v>
      </c>
      <c r="AD3655" s="115" t="s">
        <v>0</v>
      </c>
      <c r="AE3655" s="179"/>
      <c r="AF3655" s="179"/>
      <c r="AG3655" s="385" t="s">
        <v>10141</v>
      </c>
      <c r="AJ3655" s="1">
        <f t="shared" si="264"/>
        <v>0</v>
      </c>
      <c r="AK3655" s="1">
        <f>AJ3655-T3655</f>
        <v>-24.024000000000001</v>
      </c>
    </row>
    <row r="3656" spans="1:37" ht="110.25" customHeight="1">
      <c r="A3656" s="179" t="s">
        <v>6868</v>
      </c>
      <c r="B3656" s="179" t="s">
        <v>19</v>
      </c>
      <c r="C3656" s="179"/>
      <c r="D3656" s="169">
        <v>42592</v>
      </c>
      <c r="E3656" s="453">
        <v>42592.145833333336</v>
      </c>
      <c r="F3656" s="169">
        <v>42593</v>
      </c>
      <c r="G3656" s="508">
        <v>42593.479166666664</v>
      </c>
      <c r="H3656" s="193">
        <f>G3656-E3656</f>
        <v>1.3333333333284827</v>
      </c>
      <c r="I3656" s="179">
        <v>2</v>
      </c>
      <c r="J3656" s="115"/>
      <c r="K3656" s="115"/>
      <c r="L3656" s="115" t="s">
        <v>12</v>
      </c>
      <c r="M3656" s="179" t="s">
        <v>561</v>
      </c>
      <c r="N3656" s="179">
        <v>0.4</v>
      </c>
      <c r="O3656" s="179" t="s">
        <v>2</v>
      </c>
      <c r="P3656" s="179" t="s">
        <v>8165</v>
      </c>
      <c r="Q3656" s="115" t="s">
        <v>8152</v>
      </c>
      <c r="R3656" s="170"/>
      <c r="S3656" s="170">
        <v>2.6869999999999998</v>
      </c>
      <c r="T3656" s="170">
        <f>R3656+S3656</f>
        <v>2.6869999999999998</v>
      </c>
      <c r="U3656" s="115"/>
      <c r="V3656" s="179"/>
      <c r="W3656" s="179"/>
      <c r="X3656" s="115"/>
      <c r="Y3656" s="179"/>
      <c r="Z3656" s="179"/>
      <c r="AA3656" s="179"/>
      <c r="AB3656" s="115"/>
      <c r="AC3656" s="115"/>
      <c r="AD3656" s="115" t="s">
        <v>23</v>
      </c>
      <c r="AE3656" s="115"/>
      <c r="AF3656" s="115"/>
      <c r="AG3656" s="115" t="s">
        <v>4726</v>
      </c>
      <c r="AJ3656" s="1">
        <f t="shared" si="264"/>
        <v>0</v>
      </c>
      <c r="AK3656" s="1">
        <f>AJ3656-T3656</f>
        <v>-2.6869999999999998</v>
      </c>
    </row>
    <row r="3657" spans="1:37" ht="31.5">
      <c r="A3657" s="94" t="s">
        <v>13179</v>
      </c>
      <c r="B3657" s="179" t="s">
        <v>19</v>
      </c>
      <c r="C3657" s="179" t="s">
        <v>19</v>
      </c>
      <c r="D3657" s="169">
        <v>42719</v>
      </c>
      <c r="E3657" s="281">
        <v>42719.666666666664</v>
      </c>
      <c r="F3657" s="294">
        <v>42719</v>
      </c>
      <c r="G3657" s="281">
        <v>42719.833333333336</v>
      </c>
      <c r="H3657" s="193">
        <v>0.16666666667151731</v>
      </c>
      <c r="I3657" s="179">
        <v>2</v>
      </c>
      <c r="J3657" s="115"/>
      <c r="K3657" s="115"/>
      <c r="L3657" s="115" t="s">
        <v>4</v>
      </c>
      <c r="M3657" s="179" t="s">
        <v>8265</v>
      </c>
      <c r="N3657" s="179">
        <v>0.4</v>
      </c>
      <c r="O3657" s="179" t="s">
        <v>8</v>
      </c>
      <c r="P3657" s="179" t="s">
        <v>13525</v>
      </c>
      <c r="Q3657" s="115" t="s">
        <v>13782</v>
      </c>
      <c r="R3657" s="170">
        <v>0.19</v>
      </c>
      <c r="S3657" s="170"/>
      <c r="T3657" s="170">
        <v>0.19</v>
      </c>
      <c r="U3657" s="179" t="s">
        <v>47</v>
      </c>
      <c r="V3657" s="179">
        <v>1983</v>
      </c>
      <c r="W3657" s="179"/>
      <c r="X3657" s="115"/>
      <c r="Y3657" s="179" t="s">
        <v>5931</v>
      </c>
      <c r="Z3657" s="179">
        <v>100</v>
      </c>
      <c r="AA3657" s="179">
        <v>2017</v>
      </c>
      <c r="AB3657" s="115"/>
      <c r="AC3657" s="115"/>
      <c r="AD3657" s="115" t="s">
        <v>0</v>
      </c>
      <c r="AE3657" s="115"/>
      <c r="AF3657" s="115"/>
      <c r="AG3657" s="115"/>
      <c r="AJ3657" s="1">
        <f t="shared" si="264"/>
        <v>0</v>
      </c>
    </row>
    <row r="3658" spans="1:37" ht="31.5">
      <c r="A3658" s="94" t="s">
        <v>13179</v>
      </c>
      <c r="B3658" s="179" t="s">
        <v>19</v>
      </c>
      <c r="C3658" s="179" t="s">
        <v>19</v>
      </c>
      <c r="D3658" s="169">
        <v>42719</v>
      </c>
      <c r="E3658" s="281">
        <v>42719.75</v>
      </c>
      <c r="F3658" s="169">
        <v>42720</v>
      </c>
      <c r="G3658" s="281">
        <v>42720.270833333336</v>
      </c>
      <c r="H3658" s="193">
        <v>0.52083333333575865</v>
      </c>
      <c r="I3658" s="179">
        <v>2</v>
      </c>
      <c r="J3658" s="115"/>
      <c r="K3658" s="115"/>
      <c r="L3658" s="179" t="s">
        <v>4</v>
      </c>
      <c r="M3658" s="179" t="s">
        <v>13526</v>
      </c>
      <c r="N3658" s="179" t="s">
        <v>3</v>
      </c>
      <c r="O3658" s="179" t="s">
        <v>26</v>
      </c>
      <c r="P3658" s="179" t="s">
        <v>5976</v>
      </c>
      <c r="Q3658" s="115" t="s">
        <v>13783</v>
      </c>
      <c r="R3658" s="170">
        <v>0.41299999999999998</v>
      </c>
      <c r="S3658" s="170"/>
      <c r="T3658" s="170">
        <v>0.41299999999999998</v>
      </c>
      <c r="U3658" s="179" t="s">
        <v>46</v>
      </c>
      <c r="V3658" s="179"/>
      <c r="W3658" s="179" t="s">
        <v>5949</v>
      </c>
      <c r="X3658" s="115"/>
      <c r="Y3658" s="179" t="s">
        <v>5931</v>
      </c>
      <c r="Z3658" s="179">
        <v>100</v>
      </c>
      <c r="AA3658" s="179">
        <v>2017</v>
      </c>
      <c r="AB3658" s="115"/>
      <c r="AC3658" s="115"/>
      <c r="AD3658" s="115" t="s">
        <v>18</v>
      </c>
      <c r="AE3658" s="115"/>
      <c r="AF3658" s="115"/>
      <c r="AG3658" s="115"/>
      <c r="AJ3658" s="1">
        <f t="shared" si="264"/>
        <v>0</v>
      </c>
    </row>
    <row r="3659" spans="1:37" ht="31.5">
      <c r="A3659" s="94" t="s">
        <v>13179</v>
      </c>
      <c r="B3659" s="179" t="s">
        <v>19</v>
      </c>
      <c r="C3659" s="179" t="s">
        <v>19</v>
      </c>
      <c r="D3659" s="169">
        <v>42721</v>
      </c>
      <c r="E3659" s="281">
        <v>42721.416666666664</v>
      </c>
      <c r="F3659" s="169">
        <v>42721</v>
      </c>
      <c r="G3659" s="281">
        <v>42721.5</v>
      </c>
      <c r="H3659" s="193">
        <v>8.3333333335758653E-2</v>
      </c>
      <c r="I3659" s="179">
        <v>1</v>
      </c>
      <c r="J3659" s="115"/>
      <c r="K3659" s="115"/>
      <c r="L3659" s="115" t="s">
        <v>12</v>
      </c>
      <c r="M3659" s="179" t="s">
        <v>439</v>
      </c>
      <c r="N3659" s="179">
        <v>0.4</v>
      </c>
      <c r="O3659" s="179" t="s">
        <v>2</v>
      </c>
      <c r="P3659" s="179" t="s">
        <v>13784</v>
      </c>
      <c r="Q3659" s="115" t="s">
        <v>13785</v>
      </c>
      <c r="R3659" s="170"/>
      <c r="S3659" s="170"/>
      <c r="T3659" s="170"/>
      <c r="U3659" s="179" t="s">
        <v>46</v>
      </c>
      <c r="V3659" s="179"/>
      <c r="W3659" s="179"/>
      <c r="X3659" s="115"/>
      <c r="Y3659" s="179" t="s">
        <v>5931</v>
      </c>
      <c r="Z3659" s="179">
        <v>100</v>
      </c>
      <c r="AA3659" s="179">
        <v>2017</v>
      </c>
      <c r="AB3659" s="115"/>
      <c r="AC3659" s="115"/>
      <c r="AD3659" s="115" t="s">
        <v>18</v>
      </c>
      <c r="AE3659" s="115"/>
      <c r="AF3659" s="115"/>
      <c r="AG3659" s="115"/>
      <c r="AJ3659" s="1">
        <f t="shared" si="264"/>
        <v>0</v>
      </c>
    </row>
    <row r="3660" spans="1:37" ht="31.5">
      <c r="A3660" s="94" t="s">
        <v>13179</v>
      </c>
      <c r="B3660" s="179" t="s">
        <v>19</v>
      </c>
      <c r="C3660" s="179" t="s">
        <v>19</v>
      </c>
      <c r="D3660" s="169">
        <v>42723</v>
      </c>
      <c r="E3660" s="281">
        <v>42723.416666666664</v>
      </c>
      <c r="F3660" s="169">
        <v>42723</v>
      </c>
      <c r="G3660" s="281">
        <v>42723.4375</v>
      </c>
      <c r="H3660" s="193">
        <v>2.0833333335758653E-2</v>
      </c>
      <c r="I3660" s="179">
        <v>6</v>
      </c>
      <c r="J3660" s="115"/>
      <c r="K3660" s="115"/>
      <c r="L3660" s="179" t="s">
        <v>4</v>
      </c>
      <c r="M3660" s="179" t="s">
        <v>13786</v>
      </c>
      <c r="N3660" s="179" t="s">
        <v>3</v>
      </c>
      <c r="O3660" s="179" t="s">
        <v>26</v>
      </c>
      <c r="P3660" s="179" t="s">
        <v>13787</v>
      </c>
      <c r="Q3660" s="115" t="s">
        <v>13788</v>
      </c>
      <c r="R3660" s="170">
        <v>0.19700000000000001</v>
      </c>
      <c r="S3660" s="170"/>
      <c r="T3660" s="170">
        <v>0.19700000000000001</v>
      </c>
      <c r="U3660" s="179" t="s">
        <v>46</v>
      </c>
      <c r="V3660" s="179"/>
      <c r="W3660" s="179" t="s">
        <v>15084</v>
      </c>
      <c r="X3660" s="115"/>
      <c r="Y3660" s="179" t="s">
        <v>6013</v>
      </c>
      <c r="Z3660" s="179">
        <v>100</v>
      </c>
      <c r="AA3660" s="179">
        <v>2017</v>
      </c>
      <c r="AB3660" s="115"/>
      <c r="AC3660" s="115" t="s">
        <v>12128</v>
      </c>
      <c r="AD3660" s="115" t="s">
        <v>18</v>
      </c>
      <c r="AE3660" s="115"/>
      <c r="AF3660" s="115"/>
      <c r="AG3660" s="115"/>
      <c r="AJ3660" s="1">
        <f t="shared" si="264"/>
        <v>0</v>
      </c>
    </row>
    <row r="3661" spans="1:37" ht="47.25">
      <c r="A3661" s="94" t="s">
        <v>13179</v>
      </c>
      <c r="B3661" s="179" t="s">
        <v>19</v>
      </c>
      <c r="C3661" s="179" t="s">
        <v>19</v>
      </c>
      <c r="D3661" s="169">
        <v>42723</v>
      </c>
      <c r="E3661" s="281">
        <v>42723.486805555556</v>
      </c>
      <c r="F3661" s="169">
        <v>42724</v>
      </c>
      <c r="G3661" s="281">
        <v>42724.4375</v>
      </c>
      <c r="H3661" s="193">
        <v>0.95069444444379769</v>
      </c>
      <c r="I3661" s="179">
        <v>1</v>
      </c>
      <c r="J3661" s="115"/>
      <c r="K3661" s="115"/>
      <c r="L3661" s="115" t="s">
        <v>4</v>
      </c>
      <c r="M3661" s="179" t="s">
        <v>8265</v>
      </c>
      <c r="N3661" s="179">
        <v>0.4</v>
      </c>
      <c r="O3661" s="179" t="s">
        <v>8</v>
      </c>
      <c r="P3661" s="179" t="s">
        <v>13789</v>
      </c>
      <c r="Q3661" s="115" t="s">
        <v>13790</v>
      </c>
      <c r="R3661" s="170">
        <v>0.76800000000000002</v>
      </c>
      <c r="S3661" s="170"/>
      <c r="T3661" s="170">
        <v>0.76800000000000002</v>
      </c>
      <c r="U3661" s="179" t="s">
        <v>48</v>
      </c>
      <c r="V3661" s="179"/>
      <c r="W3661" s="179"/>
      <c r="X3661" s="115"/>
      <c r="Y3661" s="179" t="s">
        <v>6013</v>
      </c>
      <c r="Z3661" s="179">
        <v>100</v>
      </c>
      <c r="AA3661" s="179">
        <v>2017</v>
      </c>
      <c r="AB3661" s="115"/>
      <c r="AC3661" s="115"/>
      <c r="AD3661" s="115" t="s">
        <v>18</v>
      </c>
      <c r="AE3661" s="115"/>
      <c r="AF3661" s="115"/>
      <c r="AG3661" s="115" t="s">
        <v>4726</v>
      </c>
      <c r="AJ3661" s="1">
        <f t="shared" si="264"/>
        <v>0</v>
      </c>
    </row>
    <row r="3662" spans="1:37" ht="31.5">
      <c r="A3662" s="94" t="s">
        <v>13179</v>
      </c>
      <c r="B3662" s="179" t="s">
        <v>19</v>
      </c>
      <c r="C3662" s="179" t="s">
        <v>19</v>
      </c>
      <c r="D3662" s="169">
        <v>42724</v>
      </c>
      <c r="E3662" s="281">
        <v>42724.333333333336</v>
      </c>
      <c r="F3662" s="169">
        <v>42724</v>
      </c>
      <c r="G3662" s="281">
        <v>42724.625</v>
      </c>
      <c r="H3662" s="193">
        <v>0.29166666666424135</v>
      </c>
      <c r="I3662" s="179">
        <v>1</v>
      </c>
      <c r="J3662" s="115"/>
      <c r="K3662" s="115"/>
      <c r="L3662" s="115" t="s">
        <v>12</v>
      </c>
      <c r="M3662" s="179" t="s">
        <v>439</v>
      </c>
      <c r="N3662" s="179">
        <v>0.4</v>
      </c>
      <c r="O3662" s="179" t="s">
        <v>2</v>
      </c>
      <c r="P3662" s="179" t="s">
        <v>13791</v>
      </c>
      <c r="Q3662" s="115" t="s">
        <v>13792</v>
      </c>
      <c r="R3662" s="170">
        <v>0.28599999999999998</v>
      </c>
      <c r="S3662" s="170"/>
      <c r="T3662" s="170">
        <v>0.28599999999999998</v>
      </c>
      <c r="U3662" s="179" t="s">
        <v>46</v>
      </c>
      <c r="V3662" s="179"/>
      <c r="W3662" s="179"/>
      <c r="X3662" s="115"/>
      <c r="Y3662" s="179" t="s">
        <v>5931</v>
      </c>
      <c r="Z3662" s="179">
        <v>100</v>
      </c>
      <c r="AA3662" s="179">
        <v>2017</v>
      </c>
      <c r="AB3662" s="115"/>
      <c r="AC3662" s="115"/>
      <c r="AD3662" s="115" t="s">
        <v>18</v>
      </c>
      <c r="AE3662" s="115"/>
      <c r="AF3662" s="115"/>
      <c r="AG3662" s="115"/>
      <c r="AJ3662" s="1">
        <f t="shared" si="264"/>
        <v>0</v>
      </c>
    </row>
    <row r="3663" spans="1:37" ht="31.5">
      <c r="A3663" s="94" t="s">
        <v>13179</v>
      </c>
      <c r="B3663" s="179" t="s">
        <v>19</v>
      </c>
      <c r="C3663" s="179" t="s">
        <v>19</v>
      </c>
      <c r="D3663" s="169">
        <v>42724</v>
      </c>
      <c r="E3663" s="281">
        <v>42724.333333333336</v>
      </c>
      <c r="F3663" s="169">
        <v>42724</v>
      </c>
      <c r="G3663" s="281">
        <v>42724.625</v>
      </c>
      <c r="H3663" s="193">
        <v>0.29166666666424135</v>
      </c>
      <c r="I3663" s="179">
        <v>1</v>
      </c>
      <c r="J3663" s="115"/>
      <c r="K3663" s="115"/>
      <c r="L3663" s="115" t="s">
        <v>12</v>
      </c>
      <c r="M3663" s="179" t="s">
        <v>439</v>
      </c>
      <c r="N3663" s="179">
        <v>0.4</v>
      </c>
      <c r="O3663" s="179" t="s">
        <v>2</v>
      </c>
      <c r="P3663" s="179" t="s">
        <v>13472</v>
      </c>
      <c r="Q3663" s="1021" t="s">
        <v>13793</v>
      </c>
      <c r="R3663" s="170">
        <v>0.05</v>
      </c>
      <c r="S3663" s="170"/>
      <c r="T3663" s="170">
        <v>0.05</v>
      </c>
      <c r="U3663" s="280" t="s">
        <v>46</v>
      </c>
      <c r="V3663" s="179"/>
      <c r="W3663" s="179"/>
      <c r="X3663" s="115"/>
      <c r="Y3663" s="179" t="s">
        <v>5931</v>
      </c>
      <c r="Z3663" s="179">
        <v>100</v>
      </c>
      <c r="AA3663" s="179">
        <v>2017</v>
      </c>
      <c r="AB3663" s="115"/>
      <c r="AC3663" s="115"/>
      <c r="AD3663" s="115" t="s">
        <v>18</v>
      </c>
      <c r="AE3663" s="115"/>
      <c r="AF3663" s="115"/>
      <c r="AG3663" s="115"/>
      <c r="AJ3663" s="1">
        <f t="shared" si="264"/>
        <v>0</v>
      </c>
    </row>
    <row r="3664" spans="1:37" ht="31.5">
      <c r="A3664" s="94" t="s">
        <v>13179</v>
      </c>
      <c r="B3664" s="179" t="s">
        <v>19</v>
      </c>
      <c r="C3664" s="179" t="s">
        <v>19</v>
      </c>
      <c r="D3664" s="169">
        <v>42724</v>
      </c>
      <c r="E3664" s="281">
        <v>42724.652777777781</v>
      </c>
      <c r="F3664" s="169">
        <v>42724</v>
      </c>
      <c r="G3664" s="281">
        <v>42724.6875</v>
      </c>
      <c r="H3664" s="193">
        <v>3.4722222218988463E-2</v>
      </c>
      <c r="I3664" s="179">
        <v>147</v>
      </c>
      <c r="J3664" s="115"/>
      <c r="K3664" s="115"/>
      <c r="L3664" s="179" t="s">
        <v>30</v>
      </c>
      <c r="M3664" s="179" t="s">
        <v>13583</v>
      </c>
      <c r="N3664" s="179" t="s">
        <v>3</v>
      </c>
      <c r="O3664" s="179" t="s">
        <v>8</v>
      </c>
      <c r="P3664" s="179" t="s">
        <v>13584</v>
      </c>
      <c r="Q3664" s="115" t="s">
        <v>13794</v>
      </c>
      <c r="R3664" s="170"/>
      <c r="S3664" s="170">
        <v>4.3620000000000001</v>
      </c>
      <c r="T3664" s="170">
        <v>4.3620000000000001</v>
      </c>
      <c r="U3664" s="115"/>
      <c r="V3664" s="179"/>
      <c r="W3664" s="179"/>
      <c r="X3664" s="115"/>
      <c r="Y3664" s="179"/>
      <c r="Z3664" s="179"/>
      <c r="AA3664" s="179"/>
      <c r="AB3664" s="115"/>
      <c r="AC3664" s="115"/>
      <c r="AD3664" s="115" t="s">
        <v>61</v>
      </c>
      <c r="AE3664" s="115"/>
      <c r="AF3664" s="115"/>
      <c r="AG3664" s="115"/>
      <c r="AJ3664" s="1">
        <f t="shared" si="264"/>
        <v>0</v>
      </c>
    </row>
    <row r="3665" spans="1:40" ht="31.5">
      <c r="A3665" s="94" t="s">
        <v>13179</v>
      </c>
      <c r="B3665" s="179" t="s">
        <v>19</v>
      </c>
      <c r="C3665" s="179" t="s">
        <v>19</v>
      </c>
      <c r="D3665" s="169">
        <v>42725</v>
      </c>
      <c r="E3665" s="281">
        <v>42725.4375</v>
      </c>
      <c r="F3665" s="169">
        <v>42725</v>
      </c>
      <c r="G3665" s="281">
        <v>42725.618055555555</v>
      </c>
      <c r="H3665" s="193">
        <v>0.18055555555474712</v>
      </c>
      <c r="I3665" s="179">
        <v>1</v>
      </c>
      <c r="J3665" s="115"/>
      <c r="K3665" s="115"/>
      <c r="L3665" s="115" t="s">
        <v>4</v>
      </c>
      <c r="M3665" s="179" t="s">
        <v>8265</v>
      </c>
      <c r="N3665" s="179">
        <v>0.4</v>
      </c>
      <c r="O3665" s="179" t="s">
        <v>8</v>
      </c>
      <c r="P3665" s="179" t="s">
        <v>13795</v>
      </c>
      <c r="Q3665" s="115" t="s">
        <v>13796</v>
      </c>
      <c r="R3665" s="170">
        <v>5.2999999999999999E-2</v>
      </c>
      <c r="S3665" s="170"/>
      <c r="T3665" s="170">
        <v>5.2999999999999999E-2</v>
      </c>
      <c r="U3665" s="179" t="s">
        <v>29</v>
      </c>
      <c r="V3665" s="179"/>
      <c r="W3665" s="179" t="s">
        <v>5897</v>
      </c>
      <c r="X3665" s="115"/>
      <c r="Y3665" s="179" t="s">
        <v>5931</v>
      </c>
      <c r="Z3665" s="179">
        <v>100</v>
      </c>
      <c r="AA3665" s="179">
        <v>2017</v>
      </c>
      <c r="AB3665" s="115"/>
      <c r="AC3665" s="115"/>
      <c r="AD3665" s="115" t="s">
        <v>18</v>
      </c>
      <c r="AE3665" s="115"/>
      <c r="AF3665" s="115"/>
      <c r="AG3665" s="115"/>
      <c r="AJ3665" s="1">
        <f t="shared" si="264"/>
        <v>0</v>
      </c>
    </row>
    <row r="3666" spans="1:40" ht="47.25">
      <c r="A3666" s="94" t="s">
        <v>13179</v>
      </c>
      <c r="B3666" s="179" t="s">
        <v>19</v>
      </c>
      <c r="C3666" s="179" t="s">
        <v>19</v>
      </c>
      <c r="D3666" s="169">
        <v>42726</v>
      </c>
      <c r="E3666" s="281">
        <v>42726.0625</v>
      </c>
      <c r="F3666" s="169">
        <v>42726</v>
      </c>
      <c r="G3666" s="281">
        <v>42726.069444444445</v>
      </c>
      <c r="H3666" s="193">
        <v>6.9444444452528842E-3</v>
      </c>
      <c r="I3666" s="179">
        <v>4</v>
      </c>
      <c r="J3666" s="115"/>
      <c r="K3666" s="115"/>
      <c r="L3666" s="179" t="s">
        <v>10</v>
      </c>
      <c r="M3666" s="179" t="s">
        <v>13612</v>
      </c>
      <c r="N3666" s="179" t="s">
        <v>3</v>
      </c>
      <c r="O3666" s="179" t="s">
        <v>8</v>
      </c>
      <c r="P3666" s="179" t="s">
        <v>13612</v>
      </c>
      <c r="Q3666" s="115" t="s">
        <v>13797</v>
      </c>
      <c r="R3666" s="170"/>
      <c r="S3666" s="170">
        <v>0.112</v>
      </c>
      <c r="T3666" s="170">
        <v>0.112</v>
      </c>
      <c r="U3666" s="115"/>
      <c r="V3666" s="179"/>
      <c r="W3666" s="179"/>
      <c r="X3666" s="115"/>
      <c r="Y3666" s="179"/>
      <c r="Z3666" s="179"/>
      <c r="AA3666" s="179"/>
      <c r="AB3666" s="115"/>
      <c r="AC3666" s="115"/>
      <c r="AD3666" s="115" t="s">
        <v>31</v>
      </c>
      <c r="AE3666" s="115"/>
      <c r="AF3666" s="115"/>
      <c r="AG3666" s="115"/>
      <c r="AJ3666" s="1">
        <f t="shared" si="264"/>
        <v>0</v>
      </c>
    </row>
    <row r="3667" spans="1:40" ht="47.25">
      <c r="A3667" s="94" t="s">
        <v>13179</v>
      </c>
      <c r="B3667" s="179" t="s">
        <v>19</v>
      </c>
      <c r="C3667" s="179" t="s">
        <v>19</v>
      </c>
      <c r="D3667" s="169">
        <v>42726</v>
      </c>
      <c r="E3667" s="281">
        <v>42726.581944444442</v>
      </c>
      <c r="F3667" s="169">
        <v>42726</v>
      </c>
      <c r="G3667" s="281">
        <v>42726.585416666669</v>
      </c>
      <c r="H3667" s="193">
        <v>3.4722222262644209E-3</v>
      </c>
      <c r="I3667" s="179">
        <v>4</v>
      </c>
      <c r="J3667" s="115"/>
      <c r="K3667" s="115"/>
      <c r="L3667" s="179" t="s">
        <v>10</v>
      </c>
      <c r="M3667" s="179" t="s">
        <v>13612</v>
      </c>
      <c r="N3667" s="179" t="s">
        <v>3</v>
      </c>
      <c r="O3667" s="179" t="s">
        <v>8</v>
      </c>
      <c r="P3667" s="179" t="s">
        <v>13612</v>
      </c>
      <c r="Q3667" s="115" t="s">
        <v>13798</v>
      </c>
      <c r="R3667" s="170">
        <v>0.05</v>
      </c>
      <c r="S3667" s="170"/>
      <c r="T3667" s="170">
        <v>0.05</v>
      </c>
      <c r="U3667" s="115"/>
      <c r="V3667" s="179"/>
      <c r="W3667" s="179"/>
      <c r="X3667" s="115"/>
      <c r="Y3667" s="179"/>
      <c r="Z3667" s="179"/>
      <c r="AA3667" s="179"/>
      <c r="AB3667" s="115"/>
      <c r="AC3667" s="115"/>
      <c r="AD3667" s="115" t="s">
        <v>31</v>
      </c>
      <c r="AE3667" s="115"/>
      <c r="AF3667" s="115"/>
      <c r="AG3667" s="115"/>
      <c r="AJ3667" s="1">
        <f t="shared" si="264"/>
        <v>0</v>
      </c>
    </row>
    <row r="3668" spans="1:40" ht="78.75">
      <c r="A3668" s="94" t="s">
        <v>13179</v>
      </c>
      <c r="B3668" s="179" t="s">
        <v>19</v>
      </c>
      <c r="C3668" s="179" t="s">
        <v>19</v>
      </c>
      <c r="D3668" s="169">
        <v>42729</v>
      </c>
      <c r="E3668" s="281">
        <v>42729.506944444445</v>
      </c>
      <c r="F3668" s="169">
        <v>42729</v>
      </c>
      <c r="G3668" s="281">
        <v>42729.555555555555</v>
      </c>
      <c r="H3668" s="193">
        <v>4.8611111109494232E-2</v>
      </c>
      <c r="I3668" s="179">
        <v>59</v>
      </c>
      <c r="J3668" s="115"/>
      <c r="K3668" s="115"/>
      <c r="L3668" s="179" t="s">
        <v>30</v>
      </c>
      <c r="M3668" s="179" t="s">
        <v>13658</v>
      </c>
      <c r="N3668" s="179">
        <v>35</v>
      </c>
      <c r="O3668" s="179" t="s">
        <v>8</v>
      </c>
      <c r="P3668" s="179" t="s">
        <v>13659</v>
      </c>
      <c r="Q3668" s="179" t="s">
        <v>13799</v>
      </c>
      <c r="R3668" s="179">
        <v>28.391999999999999</v>
      </c>
      <c r="S3668" s="179">
        <v>2.448</v>
      </c>
      <c r="T3668" s="170">
        <v>30.84</v>
      </c>
      <c r="U3668" s="115"/>
      <c r="V3668" s="179"/>
      <c r="W3668" s="179"/>
      <c r="X3668" s="115"/>
      <c r="Y3668" s="179"/>
      <c r="Z3668" s="179"/>
      <c r="AA3668" s="179"/>
      <c r="AB3668" s="115"/>
      <c r="AC3668" s="115"/>
      <c r="AD3668" s="115" t="s">
        <v>28</v>
      </c>
      <c r="AE3668" s="115"/>
      <c r="AF3668" s="115"/>
      <c r="AG3668" s="115"/>
      <c r="AJ3668" s="1">
        <f t="shared" si="264"/>
        <v>0</v>
      </c>
    </row>
    <row r="3669" spans="1:40" ht="63">
      <c r="A3669" s="179" t="s">
        <v>12537</v>
      </c>
      <c r="B3669" s="115" t="s">
        <v>71</v>
      </c>
      <c r="C3669" s="115" t="s">
        <v>71</v>
      </c>
      <c r="D3669" s="335">
        <v>42645</v>
      </c>
      <c r="E3669" s="68">
        <v>0.42708333333333331</v>
      </c>
      <c r="F3669" s="335">
        <v>42645</v>
      </c>
      <c r="G3669" s="68">
        <v>0.51388888888888895</v>
      </c>
      <c r="H3669" s="69">
        <f>G3669-E3669</f>
        <v>8.6805555555555636E-2</v>
      </c>
      <c r="I3669" s="179">
        <v>2</v>
      </c>
      <c r="J3669" s="179" t="s">
        <v>303</v>
      </c>
      <c r="K3669" s="115" t="s">
        <v>21</v>
      </c>
      <c r="L3669" s="115" t="s">
        <v>4</v>
      </c>
      <c r="M3669" s="115" t="s">
        <v>2611</v>
      </c>
      <c r="N3669" s="208" t="s">
        <v>3</v>
      </c>
      <c r="O3669" s="208" t="s">
        <v>8</v>
      </c>
      <c r="P3669" s="179" t="s">
        <v>14483</v>
      </c>
      <c r="Q3669" s="384" t="s">
        <v>14484</v>
      </c>
      <c r="R3669" s="279">
        <v>1.2010000000000001</v>
      </c>
      <c r="S3669" s="542">
        <v>1E-3</v>
      </c>
      <c r="T3669" s="179">
        <f>SUM(R3669:S3669)</f>
        <v>1.202</v>
      </c>
      <c r="U3669" s="956" t="s">
        <v>29</v>
      </c>
      <c r="V3669" s="955">
        <v>2002</v>
      </c>
      <c r="W3669" s="955" t="s">
        <v>2861</v>
      </c>
      <c r="X3669" s="955" t="s">
        <v>3096</v>
      </c>
      <c r="Y3669" s="992" t="s">
        <v>2780</v>
      </c>
      <c r="Z3669" s="955">
        <v>100</v>
      </c>
      <c r="AA3669" s="992" t="s">
        <v>2815</v>
      </c>
      <c r="AB3669" s="955">
        <v>0</v>
      </c>
      <c r="AC3669" s="992" t="s">
        <v>2780</v>
      </c>
      <c r="AD3669" s="980" t="s">
        <v>25</v>
      </c>
      <c r="AE3669" s="955"/>
      <c r="AF3669" s="955"/>
      <c r="AG3669" s="1127" t="s">
        <v>14485</v>
      </c>
      <c r="AJ3669" s="1">
        <f t="shared" si="264"/>
        <v>0</v>
      </c>
    </row>
    <row r="3670" spans="1:40" ht="56.25" customHeight="1">
      <c r="A3670" s="179" t="s">
        <v>12537</v>
      </c>
      <c r="B3670" s="115" t="s">
        <v>71</v>
      </c>
      <c r="C3670" s="115" t="s">
        <v>71</v>
      </c>
      <c r="D3670" s="335">
        <v>42651</v>
      </c>
      <c r="E3670" s="68">
        <v>0.16250000000000001</v>
      </c>
      <c r="F3670" s="335">
        <v>42651</v>
      </c>
      <c r="G3670" s="121">
        <v>0.16597222222222222</v>
      </c>
      <c r="H3670" s="69">
        <f>G3670-E3670</f>
        <v>3.4722222222222099E-3</v>
      </c>
      <c r="I3670" s="179">
        <v>5</v>
      </c>
      <c r="J3670" s="179" t="s">
        <v>303</v>
      </c>
      <c r="K3670" s="115" t="s">
        <v>146</v>
      </c>
      <c r="L3670" s="115" t="s">
        <v>30</v>
      </c>
      <c r="M3670" s="115" t="s">
        <v>13800</v>
      </c>
      <c r="N3670" s="208" t="s">
        <v>3</v>
      </c>
      <c r="O3670" s="179" t="s">
        <v>8</v>
      </c>
      <c r="P3670" s="179" t="s">
        <v>13801</v>
      </c>
      <c r="Q3670" s="385" t="s">
        <v>13802</v>
      </c>
      <c r="R3670" s="279">
        <v>0.13400000000000001</v>
      </c>
      <c r="S3670" s="542">
        <v>0.27200000000000002</v>
      </c>
      <c r="T3670" s="179">
        <f>SUM(R3670:S3670)</f>
        <v>0.40600000000000003</v>
      </c>
      <c r="U3670" s="956" t="s">
        <v>29</v>
      </c>
      <c r="V3670" s="955">
        <v>1964</v>
      </c>
      <c r="W3670" s="955" t="s">
        <v>2861</v>
      </c>
      <c r="X3670" s="955" t="s">
        <v>3096</v>
      </c>
      <c r="Y3670" s="992" t="s">
        <v>2836</v>
      </c>
      <c r="Z3670" s="955">
        <v>100</v>
      </c>
      <c r="AA3670" s="992" t="s">
        <v>9422</v>
      </c>
      <c r="AB3670" s="955">
        <v>0</v>
      </c>
      <c r="AC3670" s="992" t="s">
        <v>2836</v>
      </c>
      <c r="AD3670" s="980" t="s">
        <v>0</v>
      </c>
      <c r="AE3670" s="955"/>
      <c r="AF3670" s="955"/>
      <c r="AG3670" s="997" t="s">
        <v>13802</v>
      </c>
      <c r="AJ3670" s="1">
        <f t="shared" si="264"/>
        <v>0</v>
      </c>
    </row>
    <row r="3671" spans="1:40" ht="131.25" customHeight="1">
      <c r="A3671" s="179" t="s">
        <v>12537</v>
      </c>
      <c r="B3671" s="115" t="s">
        <v>71</v>
      </c>
      <c r="C3671" s="115" t="s">
        <v>71</v>
      </c>
      <c r="D3671" s="335">
        <v>42651</v>
      </c>
      <c r="E3671" s="68">
        <v>0.16250000000000001</v>
      </c>
      <c r="F3671" s="335">
        <v>42651</v>
      </c>
      <c r="G3671" s="121">
        <v>0.22083333333333333</v>
      </c>
      <c r="H3671" s="69">
        <f>G3671-E3671</f>
        <v>5.833333333333332E-2</v>
      </c>
      <c r="I3671" s="179">
        <v>4</v>
      </c>
      <c r="J3671" s="179" t="s">
        <v>303</v>
      </c>
      <c r="K3671" s="115" t="s">
        <v>146</v>
      </c>
      <c r="L3671" s="115" t="s">
        <v>30</v>
      </c>
      <c r="M3671" s="115" t="s">
        <v>14486</v>
      </c>
      <c r="N3671" s="208" t="s">
        <v>3</v>
      </c>
      <c r="O3671" s="179" t="s">
        <v>8</v>
      </c>
      <c r="P3671" s="179" t="s">
        <v>14487</v>
      </c>
      <c r="Q3671" s="385" t="s">
        <v>13802</v>
      </c>
      <c r="R3671" s="279">
        <v>1.476</v>
      </c>
      <c r="S3671" s="542">
        <v>8.7999999999999995E-2</v>
      </c>
      <c r="T3671" s="179">
        <f>SUM(R3671:S3671)</f>
        <v>1.5640000000000001</v>
      </c>
      <c r="U3671" s="956" t="s">
        <v>29</v>
      </c>
      <c r="V3671" s="955">
        <v>1964</v>
      </c>
      <c r="W3671" s="955" t="s">
        <v>2861</v>
      </c>
      <c r="X3671" s="955" t="s">
        <v>3096</v>
      </c>
      <c r="Y3671" s="992" t="s">
        <v>2836</v>
      </c>
      <c r="Z3671" s="955">
        <v>100</v>
      </c>
      <c r="AA3671" s="992" t="s">
        <v>9422</v>
      </c>
      <c r="AB3671" s="955">
        <v>0</v>
      </c>
      <c r="AC3671" s="992" t="s">
        <v>2836</v>
      </c>
      <c r="AD3671" s="980" t="s">
        <v>0</v>
      </c>
      <c r="AE3671" s="955"/>
      <c r="AF3671" s="955"/>
      <c r="AG3671" s="997" t="s">
        <v>13802</v>
      </c>
      <c r="AJ3671" s="1">
        <f t="shared" si="264"/>
        <v>0</v>
      </c>
    </row>
    <row r="3672" spans="1:40" ht="75" customHeight="1">
      <c r="A3672" s="179" t="s">
        <v>12537</v>
      </c>
      <c r="B3672" s="115" t="s">
        <v>71</v>
      </c>
      <c r="C3672" s="115" t="s">
        <v>71</v>
      </c>
      <c r="D3672" s="335">
        <v>42657</v>
      </c>
      <c r="E3672" s="68">
        <v>0.15208333333333332</v>
      </c>
      <c r="F3672" s="335">
        <v>42657</v>
      </c>
      <c r="G3672" s="68">
        <v>0.46388888888888885</v>
      </c>
      <c r="H3672" s="69">
        <f>G3672-E3672</f>
        <v>0.31180555555555556</v>
      </c>
      <c r="I3672" s="179">
        <v>9</v>
      </c>
      <c r="J3672" s="179" t="s">
        <v>303</v>
      </c>
      <c r="K3672" s="115" t="s">
        <v>15</v>
      </c>
      <c r="L3672" s="115" t="s">
        <v>10</v>
      </c>
      <c r="M3672" s="115" t="s">
        <v>12575</v>
      </c>
      <c r="N3672" s="208" t="s">
        <v>3</v>
      </c>
      <c r="O3672" s="179" t="s">
        <v>8</v>
      </c>
      <c r="P3672" s="179" t="s">
        <v>12576</v>
      </c>
      <c r="Q3672" s="385" t="s">
        <v>12577</v>
      </c>
      <c r="R3672" s="179">
        <v>24.6</v>
      </c>
      <c r="S3672" s="179">
        <v>0.25900000000000001</v>
      </c>
      <c r="T3672" s="179">
        <f>SUM(R3672:S3672)</f>
        <v>24.859000000000002</v>
      </c>
      <c r="U3672" s="956" t="s">
        <v>29</v>
      </c>
      <c r="V3672" s="955">
        <v>2002</v>
      </c>
      <c r="W3672" s="955" t="s">
        <v>2861</v>
      </c>
      <c r="X3672" s="955" t="s">
        <v>3096</v>
      </c>
      <c r="Y3672" s="992" t="s">
        <v>2818</v>
      </c>
      <c r="Z3672" s="955">
        <v>100</v>
      </c>
      <c r="AA3672" s="992" t="s">
        <v>2903</v>
      </c>
      <c r="AB3672" s="955">
        <v>0</v>
      </c>
      <c r="AC3672" s="992" t="s">
        <v>2818</v>
      </c>
      <c r="AD3672" s="980" t="s">
        <v>32</v>
      </c>
      <c r="AE3672" s="955"/>
      <c r="AF3672" s="955"/>
      <c r="AG3672" s="997" t="s">
        <v>12577</v>
      </c>
      <c r="AJ3672" s="1">
        <f t="shared" si="264"/>
        <v>0</v>
      </c>
    </row>
    <row r="3673" spans="1:40" s="16" customFormat="1" ht="63">
      <c r="A3673" s="94" t="s">
        <v>12777</v>
      </c>
      <c r="B3673" s="179" t="s">
        <v>11</v>
      </c>
      <c r="C3673" s="179" t="s">
        <v>873</v>
      </c>
      <c r="D3673" s="169">
        <v>42704</v>
      </c>
      <c r="E3673" s="176">
        <v>0.36944444444444446</v>
      </c>
      <c r="F3673" s="169">
        <v>42704</v>
      </c>
      <c r="G3673" s="176">
        <v>0.43263888888888885</v>
      </c>
      <c r="H3673" s="176">
        <v>6.3194444444444442E-2</v>
      </c>
      <c r="I3673" s="179">
        <v>9</v>
      </c>
      <c r="J3673" s="179" t="s">
        <v>459</v>
      </c>
      <c r="K3673" s="179" t="s">
        <v>21</v>
      </c>
      <c r="L3673" s="179" t="s">
        <v>12</v>
      </c>
      <c r="M3673" s="179" t="s">
        <v>13152</v>
      </c>
      <c r="N3673" s="179" t="s">
        <v>3</v>
      </c>
      <c r="O3673" s="179" t="s">
        <v>8</v>
      </c>
      <c r="P3673" s="179" t="s">
        <v>13152</v>
      </c>
      <c r="Q3673" s="482" t="s">
        <v>13153</v>
      </c>
      <c r="R3673" s="179">
        <v>2.6</v>
      </c>
      <c r="S3673" s="179"/>
      <c r="T3673" s="179">
        <v>2.6</v>
      </c>
      <c r="U3673" s="955" t="s">
        <v>29</v>
      </c>
      <c r="V3673" s="955"/>
      <c r="W3673" s="955"/>
      <c r="X3673" s="955"/>
      <c r="Y3673" s="955"/>
      <c r="Z3673" s="955"/>
      <c r="AA3673" s="955"/>
      <c r="AB3673" s="955"/>
      <c r="AC3673" s="955"/>
      <c r="AD3673" s="955" t="s">
        <v>23</v>
      </c>
      <c r="AE3673" s="955"/>
      <c r="AF3673" s="955"/>
      <c r="AG3673" s="955" t="s">
        <v>15094</v>
      </c>
      <c r="AJ3673" s="1">
        <f t="shared" si="264"/>
        <v>0</v>
      </c>
    </row>
    <row r="3674" spans="1:40" ht="47.25" customHeight="1">
      <c r="A3674" s="179" t="s">
        <v>5349</v>
      </c>
      <c r="B3674" s="179" t="s">
        <v>13</v>
      </c>
      <c r="C3674" s="179" t="s">
        <v>147</v>
      </c>
      <c r="D3674" s="294">
        <v>42561</v>
      </c>
      <c r="E3674" s="68">
        <v>0.4826388888888889</v>
      </c>
      <c r="F3674" s="294">
        <v>42561</v>
      </c>
      <c r="G3674" s="68">
        <v>0.4826388888888889</v>
      </c>
      <c r="H3674" s="68">
        <f>G3674-E3674</f>
        <v>0</v>
      </c>
      <c r="I3674" s="179">
        <v>7</v>
      </c>
      <c r="J3674" s="179" t="s">
        <v>141</v>
      </c>
      <c r="K3674" s="179" t="s">
        <v>141</v>
      </c>
      <c r="L3674" s="179" t="s">
        <v>12</v>
      </c>
      <c r="M3674" s="179" t="s">
        <v>5715</v>
      </c>
      <c r="N3674" s="179">
        <v>0.4</v>
      </c>
      <c r="O3674" s="179" t="s">
        <v>57</v>
      </c>
      <c r="P3674" s="179" t="s">
        <v>57</v>
      </c>
      <c r="Q3674" s="61" t="s">
        <v>1117</v>
      </c>
      <c r="R3674" s="190">
        <v>0.4</v>
      </c>
      <c r="S3674" s="190">
        <v>2.2000000000000002</v>
      </c>
      <c r="T3674" s="190">
        <f>R3674+S3674</f>
        <v>2.6</v>
      </c>
      <c r="U3674" s="955" t="s">
        <v>62</v>
      </c>
      <c r="V3674" s="955" t="s">
        <v>141</v>
      </c>
      <c r="W3674" s="955" t="s">
        <v>141</v>
      </c>
      <c r="X3674" s="955" t="s">
        <v>141</v>
      </c>
      <c r="Y3674" s="955" t="s">
        <v>141</v>
      </c>
      <c r="Z3674" s="955" t="s">
        <v>141</v>
      </c>
      <c r="AA3674" s="955" t="s">
        <v>141</v>
      </c>
      <c r="AB3674" s="955" t="s">
        <v>141</v>
      </c>
      <c r="AC3674" s="955" t="s">
        <v>141</v>
      </c>
      <c r="AD3674" s="956" t="s">
        <v>23</v>
      </c>
      <c r="AE3674" s="955" t="s">
        <v>141</v>
      </c>
      <c r="AF3674" s="955" t="s">
        <v>141</v>
      </c>
      <c r="AG3674" s="955" t="s">
        <v>141</v>
      </c>
      <c r="AJ3674" s="1">
        <f t="shared" si="264"/>
        <v>0</v>
      </c>
      <c r="AK3674" s="1">
        <f>AJ3674-T3674</f>
        <v>-2.6</v>
      </c>
    </row>
    <row r="3675" spans="1:40" ht="31.5" customHeight="1">
      <c r="A3675" s="179" t="s">
        <v>6868</v>
      </c>
      <c r="B3675" s="179" t="s">
        <v>13</v>
      </c>
      <c r="C3675" s="179" t="s">
        <v>147</v>
      </c>
      <c r="D3675" s="169">
        <v>42589</v>
      </c>
      <c r="E3675" s="68">
        <v>0.67361111111111116</v>
      </c>
      <c r="F3675" s="169">
        <v>42589</v>
      </c>
      <c r="G3675" s="68">
        <v>0.69444444444444453</v>
      </c>
      <c r="H3675" s="68">
        <f>G3675-E3675</f>
        <v>2.083333333333337E-2</v>
      </c>
      <c r="I3675" s="179">
        <v>2</v>
      </c>
      <c r="J3675" s="179" t="s">
        <v>141</v>
      </c>
      <c r="K3675" s="179" t="s">
        <v>141</v>
      </c>
      <c r="L3675" s="179" t="s">
        <v>12</v>
      </c>
      <c r="M3675" s="179" t="s">
        <v>10806</v>
      </c>
      <c r="N3675" s="179">
        <v>0.4</v>
      </c>
      <c r="O3675" s="179" t="s">
        <v>57</v>
      </c>
      <c r="P3675" s="179" t="s">
        <v>57</v>
      </c>
      <c r="Q3675" s="61" t="s">
        <v>7102</v>
      </c>
      <c r="R3675" s="190">
        <v>1.8</v>
      </c>
      <c r="S3675" s="190">
        <v>0.8</v>
      </c>
      <c r="T3675" s="678">
        <f>R3675+S3675</f>
        <v>2.6</v>
      </c>
      <c r="U3675" s="955" t="s">
        <v>62</v>
      </c>
      <c r="V3675" s="955" t="s">
        <v>141</v>
      </c>
      <c r="W3675" s="955" t="s">
        <v>141</v>
      </c>
      <c r="X3675" s="955" t="s">
        <v>141</v>
      </c>
      <c r="Y3675" s="955" t="s">
        <v>141</v>
      </c>
      <c r="Z3675" s="955" t="s">
        <v>141</v>
      </c>
      <c r="AA3675" s="955" t="s">
        <v>141</v>
      </c>
      <c r="AB3675" s="955" t="s">
        <v>141</v>
      </c>
      <c r="AC3675" s="955" t="s">
        <v>141</v>
      </c>
      <c r="AD3675" s="956" t="s">
        <v>23</v>
      </c>
      <c r="AE3675" s="955" t="s">
        <v>141</v>
      </c>
      <c r="AF3675" s="955" t="s">
        <v>141</v>
      </c>
      <c r="AG3675" s="955" t="s">
        <v>141</v>
      </c>
      <c r="AJ3675" s="1">
        <f t="shared" si="264"/>
        <v>0</v>
      </c>
      <c r="AK3675" s="1">
        <f>AJ3675-T3675</f>
        <v>-2.6</v>
      </c>
    </row>
    <row r="3676" spans="1:40" s="16" customFormat="1" ht="37.5">
      <c r="A3676" s="179" t="s">
        <v>139</v>
      </c>
      <c r="B3676" s="57" t="s">
        <v>308</v>
      </c>
      <c r="C3676" s="57" t="s">
        <v>308</v>
      </c>
      <c r="D3676" s="58">
        <v>42384</v>
      </c>
      <c r="E3676" s="59">
        <v>21.54</v>
      </c>
      <c r="F3676" s="58">
        <v>42384</v>
      </c>
      <c r="G3676" s="59">
        <v>1.06</v>
      </c>
      <c r="H3676" s="59">
        <v>0.125</v>
      </c>
      <c r="I3676" s="60">
        <v>6</v>
      </c>
      <c r="J3676" s="60"/>
      <c r="K3676" s="60"/>
      <c r="L3676" s="179" t="s">
        <v>4</v>
      </c>
      <c r="M3676" s="72" t="s">
        <v>493</v>
      </c>
      <c r="N3676" s="60" t="s">
        <v>3</v>
      </c>
      <c r="O3676" s="60" t="s">
        <v>26</v>
      </c>
      <c r="P3676" s="72" t="s">
        <v>494</v>
      </c>
      <c r="Q3676" s="71" t="s">
        <v>495</v>
      </c>
      <c r="R3676" s="167">
        <v>2.597</v>
      </c>
      <c r="S3676" s="167"/>
      <c r="T3676" s="433">
        <v>2.597</v>
      </c>
      <c r="U3676" s="955" t="s">
        <v>29</v>
      </c>
      <c r="V3676" s="955">
        <v>2004</v>
      </c>
      <c r="W3676" s="955" t="s">
        <v>26</v>
      </c>
      <c r="X3676" s="955"/>
      <c r="Y3676" s="964">
        <v>41839</v>
      </c>
      <c r="Z3676" s="955">
        <v>100</v>
      </c>
      <c r="AA3676" s="955">
        <v>2016</v>
      </c>
      <c r="AB3676" s="955">
        <v>0</v>
      </c>
      <c r="AC3676" s="964">
        <v>42079</v>
      </c>
      <c r="AD3676" s="955" t="s">
        <v>23</v>
      </c>
      <c r="AE3676" s="955"/>
      <c r="AF3676" s="955"/>
      <c r="AG3676" s="956"/>
      <c r="AH3676" s="1"/>
      <c r="AI3676" s="1"/>
      <c r="AJ3676" s="1">
        <f t="shared" si="264"/>
        <v>0</v>
      </c>
      <c r="AM3676" s="21"/>
      <c r="AN3676" s="21"/>
    </row>
    <row r="3677" spans="1:40" s="16" customFormat="1" ht="47.25">
      <c r="A3677" s="94" t="s">
        <v>12777</v>
      </c>
      <c r="B3677" s="115" t="s">
        <v>71</v>
      </c>
      <c r="C3677" s="115" t="s">
        <v>71</v>
      </c>
      <c r="D3677" s="383">
        <v>42676</v>
      </c>
      <c r="E3677" s="68">
        <v>0.42430555555555555</v>
      </c>
      <c r="F3677" s="335">
        <v>42676</v>
      </c>
      <c r="G3677" s="68">
        <v>0.59930555555555554</v>
      </c>
      <c r="H3677" s="69">
        <f>G3677-E3677</f>
        <v>0.17499999999999999</v>
      </c>
      <c r="I3677" s="179">
        <v>6</v>
      </c>
      <c r="J3677" s="179" t="s">
        <v>303</v>
      </c>
      <c r="K3677" s="115" t="s">
        <v>15</v>
      </c>
      <c r="L3677" s="115" t="s">
        <v>10</v>
      </c>
      <c r="M3677" s="115" t="s">
        <v>12773</v>
      </c>
      <c r="N3677" s="208" t="s">
        <v>3</v>
      </c>
      <c r="O3677" s="179" t="s">
        <v>8</v>
      </c>
      <c r="P3677" s="179" t="s">
        <v>12774</v>
      </c>
      <c r="Q3677" s="385" t="s">
        <v>12775</v>
      </c>
      <c r="R3677" s="279">
        <v>3.3140000000000001</v>
      </c>
      <c r="S3677" s="542">
        <v>1.2999999999999999E-2</v>
      </c>
      <c r="T3677" s="179">
        <f>SUM(R3677:S3677)</f>
        <v>3.327</v>
      </c>
      <c r="U3677" s="956" t="s">
        <v>29</v>
      </c>
      <c r="V3677" s="955">
        <v>2002</v>
      </c>
      <c r="W3677" s="955" t="s">
        <v>2861</v>
      </c>
      <c r="X3677" s="955" t="s">
        <v>3096</v>
      </c>
      <c r="Y3677" s="992" t="s">
        <v>2877</v>
      </c>
      <c r="Z3677" s="955">
        <v>100</v>
      </c>
      <c r="AA3677" s="992" t="s">
        <v>9654</v>
      </c>
      <c r="AB3677" s="955">
        <v>0</v>
      </c>
      <c r="AC3677" s="992" t="s">
        <v>2877</v>
      </c>
      <c r="AD3677" s="980" t="s">
        <v>31</v>
      </c>
      <c r="AE3677" s="955"/>
      <c r="AF3677" s="955"/>
      <c r="AG3677" s="956" t="s">
        <v>12775</v>
      </c>
      <c r="AJ3677" s="1">
        <f t="shared" si="264"/>
        <v>0</v>
      </c>
    </row>
    <row r="3678" spans="1:40" ht="135">
      <c r="A3678" s="94" t="s">
        <v>12777</v>
      </c>
      <c r="B3678" s="115" t="s">
        <v>71</v>
      </c>
      <c r="C3678" s="115" t="s">
        <v>71</v>
      </c>
      <c r="D3678" s="383">
        <v>42694</v>
      </c>
      <c r="E3678" s="68">
        <v>0.52569444444444446</v>
      </c>
      <c r="F3678" s="383">
        <v>42694</v>
      </c>
      <c r="G3678" s="68">
        <v>0.61527777777777781</v>
      </c>
      <c r="H3678" s="69">
        <f>G3678-E3678</f>
        <v>8.9583333333333348E-2</v>
      </c>
      <c r="I3678" s="179">
        <v>16</v>
      </c>
      <c r="J3678" s="179" t="s">
        <v>303</v>
      </c>
      <c r="K3678" s="115" t="s">
        <v>15</v>
      </c>
      <c r="L3678" s="115" t="s">
        <v>10</v>
      </c>
      <c r="M3678" s="115" t="s">
        <v>8406</v>
      </c>
      <c r="N3678" s="208" t="s">
        <v>3</v>
      </c>
      <c r="O3678" s="179" t="s">
        <v>8</v>
      </c>
      <c r="P3678" s="179" t="s">
        <v>8407</v>
      </c>
      <c r="Q3678" s="386" t="s">
        <v>14498</v>
      </c>
      <c r="R3678" s="179">
        <v>31.567</v>
      </c>
      <c r="S3678" s="179">
        <v>2.9079999999999999</v>
      </c>
      <c r="T3678" s="179">
        <f>SUM(R3678:S3678)</f>
        <v>34.475000000000001</v>
      </c>
      <c r="U3678" s="956" t="s">
        <v>29</v>
      </c>
      <c r="V3678" s="955">
        <v>2005</v>
      </c>
      <c r="W3678" s="955" t="s">
        <v>2861</v>
      </c>
      <c r="X3678" s="955" t="s">
        <v>3096</v>
      </c>
      <c r="Y3678" s="992" t="s">
        <v>2815</v>
      </c>
      <c r="Z3678" s="955">
        <v>100</v>
      </c>
      <c r="AA3678" s="992" t="s">
        <v>2854</v>
      </c>
      <c r="AB3678" s="955">
        <v>0</v>
      </c>
      <c r="AC3678" s="992" t="s">
        <v>2815</v>
      </c>
      <c r="AD3678" s="980" t="s">
        <v>32</v>
      </c>
      <c r="AE3678" s="955"/>
      <c r="AF3678" s="955"/>
      <c r="AG3678" s="1067" t="s">
        <v>14498</v>
      </c>
      <c r="AJ3678" s="1">
        <f t="shared" si="264"/>
        <v>0</v>
      </c>
    </row>
    <row r="3679" spans="1:40" ht="60">
      <c r="A3679" s="94" t="s">
        <v>12777</v>
      </c>
      <c r="B3679" s="115" t="s">
        <v>71</v>
      </c>
      <c r="C3679" s="115" t="s">
        <v>71</v>
      </c>
      <c r="D3679" s="383">
        <v>42694</v>
      </c>
      <c r="E3679" s="68">
        <v>0.59583333333333333</v>
      </c>
      <c r="F3679" s="383">
        <v>42694</v>
      </c>
      <c r="G3679" s="68">
        <v>0.61805555555555558</v>
      </c>
      <c r="H3679" s="69">
        <f>G3679-E3679</f>
        <v>2.2222222222222254E-2</v>
      </c>
      <c r="I3679" s="179">
        <v>11</v>
      </c>
      <c r="J3679" s="179"/>
      <c r="K3679" s="115" t="s">
        <v>15</v>
      </c>
      <c r="L3679" s="115" t="s">
        <v>10</v>
      </c>
      <c r="M3679" s="115" t="s">
        <v>12997</v>
      </c>
      <c r="N3679" s="208" t="s">
        <v>3</v>
      </c>
      <c r="O3679" s="179" t="s">
        <v>8</v>
      </c>
      <c r="P3679" s="179" t="s">
        <v>12998</v>
      </c>
      <c r="Q3679" s="386" t="s">
        <v>14499</v>
      </c>
      <c r="R3679" s="179">
        <v>2.234</v>
      </c>
      <c r="S3679" s="179">
        <v>0.71499999999999997</v>
      </c>
      <c r="T3679" s="179">
        <f>SUM(R3679:S3679)</f>
        <v>2.9489999999999998</v>
      </c>
      <c r="U3679" s="956"/>
      <c r="V3679" s="955">
        <v>2007</v>
      </c>
      <c r="W3679" s="955" t="s">
        <v>2861</v>
      </c>
      <c r="X3679" s="955" t="s">
        <v>3096</v>
      </c>
      <c r="Y3679" s="992" t="s">
        <v>2836</v>
      </c>
      <c r="Z3679" s="955">
        <v>100</v>
      </c>
      <c r="AA3679" s="992" t="s">
        <v>9422</v>
      </c>
      <c r="AB3679" s="955">
        <v>0</v>
      </c>
      <c r="AC3679" s="992" t="s">
        <v>2836</v>
      </c>
      <c r="AD3679" s="980" t="s">
        <v>32</v>
      </c>
      <c r="AE3679" s="955"/>
      <c r="AF3679" s="955"/>
      <c r="AG3679" s="1067" t="s">
        <v>14499</v>
      </c>
      <c r="AJ3679" s="1">
        <f t="shared" si="264"/>
        <v>0</v>
      </c>
    </row>
    <row r="3680" spans="1:40" ht="110.25" customHeight="1">
      <c r="A3680" s="179" t="s">
        <v>4411</v>
      </c>
      <c r="B3680" s="115" t="s">
        <v>87</v>
      </c>
      <c r="C3680" s="115" t="s">
        <v>321</v>
      </c>
      <c r="D3680" s="171">
        <v>42541</v>
      </c>
      <c r="E3680" s="121">
        <v>0.42777777777777781</v>
      </c>
      <c r="F3680" s="171">
        <v>42541</v>
      </c>
      <c r="G3680" s="121">
        <v>0.42777777777777781</v>
      </c>
      <c r="H3680" s="121">
        <v>0</v>
      </c>
      <c r="I3680" s="137">
        <v>14</v>
      </c>
      <c r="J3680" s="115" t="s">
        <v>303</v>
      </c>
      <c r="K3680" s="115" t="s">
        <v>9</v>
      </c>
      <c r="L3680" s="115" t="s">
        <v>10</v>
      </c>
      <c r="M3680" s="179" t="s">
        <v>5085</v>
      </c>
      <c r="N3680" s="179" t="s">
        <v>3</v>
      </c>
      <c r="O3680" s="179" t="s">
        <v>8</v>
      </c>
      <c r="P3680" s="179" t="s">
        <v>5085</v>
      </c>
      <c r="Q3680" s="61" t="s">
        <v>5086</v>
      </c>
      <c r="R3680" s="243"/>
      <c r="S3680" s="243">
        <v>2.5</v>
      </c>
      <c r="T3680" s="243">
        <v>2.5</v>
      </c>
      <c r="U3680" s="179" t="s">
        <v>7</v>
      </c>
      <c r="V3680" s="179">
        <v>1988</v>
      </c>
      <c r="W3680" s="179" t="s">
        <v>9456</v>
      </c>
      <c r="X3680" s="179" t="s">
        <v>2722</v>
      </c>
      <c r="Y3680" s="79">
        <v>42519</v>
      </c>
      <c r="Z3680" s="179">
        <v>100</v>
      </c>
      <c r="AA3680" s="179" t="s">
        <v>9457</v>
      </c>
      <c r="AB3680" s="179">
        <v>0</v>
      </c>
      <c r="AC3680" s="79">
        <v>42519</v>
      </c>
      <c r="AD3680" s="179" t="s">
        <v>23</v>
      </c>
      <c r="AE3680" s="115"/>
      <c r="AF3680" s="115"/>
      <c r="AG3680" s="115"/>
      <c r="AH3680" s="2"/>
      <c r="AI3680" s="16"/>
      <c r="AJ3680" s="1">
        <f t="shared" si="264"/>
        <v>0</v>
      </c>
      <c r="AK3680" s="1">
        <f>AJ3680-T3680</f>
        <v>-2.5</v>
      </c>
    </row>
    <row r="3681" spans="1:37" ht="63" customHeight="1">
      <c r="A3681" s="179" t="s">
        <v>1052</v>
      </c>
      <c r="B3681" s="179" t="s">
        <v>1174</v>
      </c>
      <c r="C3681" s="179" t="s">
        <v>1174</v>
      </c>
      <c r="D3681" s="169">
        <v>42440</v>
      </c>
      <c r="E3681" s="176">
        <v>0.92013888888888884</v>
      </c>
      <c r="F3681" s="169">
        <v>42440</v>
      </c>
      <c r="G3681" s="176">
        <v>0.97986111111111107</v>
      </c>
      <c r="H3681" s="176">
        <v>5.9722222222222225E-2</v>
      </c>
      <c r="I3681" s="179">
        <v>51</v>
      </c>
      <c r="J3681" s="179"/>
      <c r="K3681" s="179"/>
      <c r="L3681" s="179" t="s">
        <v>30</v>
      </c>
      <c r="M3681" s="179" t="s">
        <v>1175</v>
      </c>
      <c r="N3681" s="179" t="s">
        <v>3</v>
      </c>
      <c r="O3681" s="179" t="s">
        <v>49</v>
      </c>
      <c r="P3681" s="179" t="s">
        <v>1175</v>
      </c>
      <c r="Q3681" s="179" t="s">
        <v>1176</v>
      </c>
      <c r="R3681" s="179">
        <v>114.68</v>
      </c>
      <c r="S3681" s="179"/>
      <c r="T3681" s="179">
        <v>114.68</v>
      </c>
      <c r="U3681" s="179"/>
      <c r="V3681" s="179"/>
      <c r="W3681" s="179"/>
      <c r="X3681" s="179"/>
      <c r="Y3681" s="179"/>
      <c r="Z3681" s="179"/>
      <c r="AA3681" s="179"/>
      <c r="AB3681" s="179"/>
      <c r="AC3681" s="179"/>
      <c r="AD3681" s="115" t="s">
        <v>28</v>
      </c>
      <c r="AE3681" s="179"/>
      <c r="AF3681" s="179"/>
      <c r="AG3681" s="115"/>
      <c r="AJ3681" s="1">
        <f t="shared" si="264"/>
        <v>0</v>
      </c>
    </row>
    <row r="3682" spans="1:37" s="16" customFormat="1" ht="47.25">
      <c r="A3682" s="94" t="s">
        <v>13179</v>
      </c>
      <c r="B3682" s="208" t="s">
        <v>13</v>
      </c>
      <c r="C3682" s="208" t="s">
        <v>140</v>
      </c>
      <c r="D3682" s="161">
        <v>42734</v>
      </c>
      <c r="E3682" s="406">
        <v>0.96805555555555556</v>
      </c>
      <c r="F3682" s="161">
        <v>42735</v>
      </c>
      <c r="G3682" s="406">
        <v>1.0180555555555555</v>
      </c>
      <c r="H3682" s="1008">
        <v>4.9999999999999933E-2</v>
      </c>
      <c r="I3682" s="208">
        <v>5</v>
      </c>
      <c r="J3682" s="606" t="s">
        <v>141</v>
      </c>
      <c r="K3682" s="606"/>
      <c r="L3682" s="179" t="s">
        <v>12</v>
      </c>
      <c r="M3682" s="606" t="s">
        <v>13846</v>
      </c>
      <c r="N3682" s="208">
        <v>0.4</v>
      </c>
      <c r="O3682" s="606" t="s">
        <v>2</v>
      </c>
      <c r="P3682" s="606" t="s">
        <v>13847</v>
      </c>
      <c r="Q3682" s="892" t="s">
        <v>13848</v>
      </c>
      <c r="R3682" s="162">
        <v>2.1</v>
      </c>
      <c r="S3682" s="254">
        <v>0.4</v>
      </c>
      <c r="T3682" s="254">
        <v>2.5</v>
      </c>
      <c r="U3682" s="606" t="s">
        <v>141</v>
      </c>
      <c r="V3682" s="606" t="s">
        <v>141</v>
      </c>
      <c r="W3682" s="606" t="s">
        <v>141</v>
      </c>
      <c r="X3682" s="606" t="s">
        <v>141</v>
      </c>
      <c r="Y3682" s="606" t="s">
        <v>141</v>
      </c>
      <c r="Z3682" s="606" t="s">
        <v>141</v>
      </c>
      <c r="AA3682" s="606" t="s">
        <v>141</v>
      </c>
      <c r="AB3682" s="606" t="s">
        <v>141</v>
      </c>
      <c r="AC3682" s="606" t="s">
        <v>141</v>
      </c>
      <c r="AD3682" s="115" t="s">
        <v>23</v>
      </c>
      <c r="AE3682" s="903" t="s">
        <v>141</v>
      </c>
      <c r="AF3682" s="903" t="s">
        <v>141</v>
      </c>
      <c r="AG3682" s="179" t="s">
        <v>3129</v>
      </c>
      <c r="AJ3682" s="1">
        <f t="shared" si="264"/>
        <v>0</v>
      </c>
    </row>
    <row r="3683" spans="1:37" ht="37.5" customHeight="1">
      <c r="A3683" s="179" t="s">
        <v>12537</v>
      </c>
      <c r="B3683" s="596" t="s">
        <v>12578</v>
      </c>
      <c r="C3683" s="596" t="s">
        <v>12579</v>
      </c>
      <c r="D3683" s="786">
        <v>42668</v>
      </c>
      <c r="E3683" s="804">
        <v>0.11388888888888889</v>
      </c>
      <c r="F3683" s="786">
        <v>42668</v>
      </c>
      <c r="G3683" s="804">
        <v>0.16666666666666666</v>
      </c>
      <c r="H3683" s="787">
        <f>G3683-E3683</f>
        <v>5.2777777777777771E-2</v>
      </c>
      <c r="I3683" s="805">
        <v>2</v>
      </c>
      <c r="J3683" s="596" t="s">
        <v>141</v>
      </c>
      <c r="K3683" s="596"/>
      <c r="L3683" s="596" t="s">
        <v>4</v>
      </c>
      <c r="M3683" s="596" t="s">
        <v>12666</v>
      </c>
      <c r="N3683" s="792" t="s">
        <v>3</v>
      </c>
      <c r="O3683" s="596" t="s">
        <v>26</v>
      </c>
      <c r="P3683" s="596" t="s">
        <v>12666</v>
      </c>
      <c r="Q3683" s="789" t="s">
        <v>14184</v>
      </c>
      <c r="R3683" s="790">
        <v>2.427777777777778</v>
      </c>
      <c r="S3683" s="790"/>
      <c r="T3683" s="806">
        <v>2.4300000000000002</v>
      </c>
      <c r="U3683" s="792" t="s">
        <v>46</v>
      </c>
      <c r="V3683" s="792">
        <v>1996</v>
      </c>
      <c r="W3683" s="792" t="s">
        <v>14185</v>
      </c>
      <c r="X3683" s="792" t="s">
        <v>14186</v>
      </c>
      <c r="Y3683" s="793" t="s">
        <v>14187</v>
      </c>
      <c r="Z3683" s="799">
        <v>1</v>
      </c>
      <c r="AA3683" s="793" t="s">
        <v>14188</v>
      </c>
      <c r="AB3683" s="792" t="s">
        <v>141</v>
      </c>
      <c r="AC3683" s="793" t="s">
        <v>141</v>
      </c>
      <c r="AD3683" s="792" t="s">
        <v>23</v>
      </c>
      <c r="AE3683" s="792"/>
      <c r="AF3683" s="792"/>
      <c r="AG3683" s="792"/>
      <c r="AJ3683" s="1">
        <f t="shared" si="264"/>
        <v>2.2222222222221255E-3</v>
      </c>
    </row>
    <row r="3684" spans="1:37" ht="84">
      <c r="A3684" s="94" t="s">
        <v>13179</v>
      </c>
      <c r="B3684" s="596" t="s">
        <v>12578</v>
      </c>
      <c r="C3684" s="596" t="s">
        <v>12579</v>
      </c>
      <c r="D3684" s="786">
        <v>42713</v>
      </c>
      <c r="E3684" s="593">
        <v>0.54513888888888895</v>
      </c>
      <c r="F3684" s="786">
        <v>42713</v>
      </c>
      <c r="G3684" s="593">
        <v>0.57916666666666672</v>
      </c>
      <c r="H3684" s="787">
        <f>G3684-E3684</f>
        <v>3.4027777777777768E-2</v>
      </c>
      <c r="I3684" s="595">
        <v>23</v>
      </c>
      <c r="J3684" s="595" t="s">
        <v>5344</v>
      </c>
      <c r="K3684" s="595" t="s">
        <v>146</v>
      </c>
      <c r="L3684" s="596" t="s">
        <v>4</v>
      </c>
      <c r="M3684" s="595" t="s">
        <v>13334</v>
      </c>
      <c r="N3684" s="792">
        <v>35</v>
      </c>
      <c r="O3684" s="595" t="s">
        <v>14</v>
      </c>
      <c r="P3684" s="595" t="s">
        <v>13335</v>
      </c>
      <c r="Q3684" s="595" t="s">
        <v>14417</v>
      </c>
      <c r="R3684" s="790">
        <v>2.4300000000000002</v>
      </c>
      <c r="S3684" s="790"/>
      <c r="T3684" s="803">
        <v>2.4300000000000002</v>
      </c>
      <c r="U3684" s="792" t="s">
        <v>34</v>
      </c>
      <c r="V3684" s="792">
        <v>2016</v>
      </c>
      <c r="W3684" s="792" t="s">
        <v>14394</v>
      </c>
      <c r="X3684" s="792" t="s">
        <v>14395</v>
      </c>
      <c r="Y3684" s="793" t="s">
        <v>14418</v>
      </c>
      <c r="Z3684" s="792">
        <v>100</v>
      </c>
      <c r="AA3684" s="793" t="s">
        <v>14397</v>
      </c>
      <c r="AB3684" s="792"/>
      <c r="AC3684" s="792"/>
      <c r="AD3684" s="792" t="s">
        <v>23</v>
      </c>
      <c r="AE3684" s="792"/>
      <c r="AF3684" s="792"/>
      <c r="AG3684" s="792"/>
      <c r="AJ3684" s="1">
        <f t="shared" si="264"/>
        <v>0</v>
      </c>
    </row>
    <row r="3685" spans="1:37" ht="31.5" customHeight="1">
      <c r="A3685" s="179" t="s">
        <v>6868</v>
      </c>
      <c r="B3685" s="179" t="s">
        <v>19</v>
      </c>
      <c r="C3685" s="179"/>
      <c r="D3685" s="169">
        <v>42592</v>
      </c>
      <c r="E3685" s="176">
        <v>42592.145833333336</v>
      </c>
      <c r="F3685" s="169">
        <v>42592</v>
      </c>
      <c r="G3685" s="176">
        <v>42592.395833333336</v>
      </c>
      <c r="H3685" s="193">
        <f>G3685-E3685</f>
        <v>0.25</v>
      </c>
      <c r="I3685" s="179">
        <v>13</v>
      </c>
      <c r="J3685" s="115"/>
      <c r="K3685" s="115"/>
      <c r="L3685" s="115" t="s">
        <v>12</v>
      </c>
      <c r="M3685" s="179"/>
      <c r="N3685" s="179">
        <v>0.4</v>
      </c>
      <c r="O3685" s="179" t="s">
        <v>2</v>
      </c>
      <c r="P3685" s="179" t="s">
        <v>8146</v>
      </c>
      <c r="Q3685" s="115" t="s">
        <v>8150</v>
      </c>
      <c r="R3685" s="170"/>
      <c r="S3685" s="170">
        <v>2.4300000000000002</v>
      </c>
      <c r="T3685" s="170">
        <f>R3685+S3685</f>
        <v>2.4300000000000002</v>
      </c>
      <c r="U3685" s="179"/>
      <c r="V3685" s="179"/>
      <c r="W3685" s="179"/>
      <c r="X3685" s="115"/>
      <c r="Y3685" s="179"/>
      <c r="Z3685" s="179"/>
      <c r="AA3685" s="179"/>
      <c r="AB3685" s="115"/>
      <c r="AC3685" s="115"/>
      <c r="AD3685" s="115" t="s">
        <v>23</v>
      </c>
      <c r="AE3685" s="115"/>
      <c r="AF3685" s="115"/>
      <c r="AG3685" s="115"/>
      <c r="AJ3685" s="1">
        <f t="shared" si="264"/>
        <v>0</v>
      </c>
      <c r="AK3685" s="1">
        <f>AJ3685-T3685</f>
        <v>-2.4300000000000002</v>
      </c>
    </row>
    <row r="3686" spans="1:37" ht="141.75" customHeight="1">
      <c r="A3686" s="179" t="s">
        <v>2039</v>
      </c>
      <c r="B3686" s="179" t="s">
        <v>1174</v>
      </c>
      <c r="C3686" s="179" t="s">
        <v>1174</v>
      </c>
      <c r="D3686" s="169">
        <v>42488</v>
      </c>
      <c r="E3686" s="176">
        <v>0.27916666666666667</v>
      </c>
      <c r="F3686" s="169">
        <v>42488</v>
      </c>
      <c r="G3686" s="176">
        <v>0.33055555555555555</v>
      </c>
      <c r="H3686" s="176">
        <v>5.1388888888888894E-2</v>
      </c>
      <c r="I3686" s="179">
        <v>7</v>
      </c>
      <c r="J3686" s="179"/>
      <c r="K3686" s="179"/>
      <c r="L3686" s="179" t="s">
        <v>4</v>
      </c>
      <c r="M3686" s="179" t="s">
        <v>2436</v>
      </c>
      <c r="N3686" s="179" t="s">
        <v>3</v>
      </c>
      <c r="O3686" s="179" t="s">
        <v>49</v>
      </c>
      <c r="P3686" s="179" t="s">
        <v>2436</v>
      </c>
      <c r="Q3686" s="179" t="s">
        <v>6182</v>
      </c>
      <c r="R3686" s="179">
        <v>8.3000000000000007</v>
      </c>
      <c r="S3686" s="179"/>
      <c r="T3686" s="179">
        <v>8.3000000000000007</v>
      </c>
      <c r="U3686" s="179"/>
      <c r="V3686" s="179"/>
      <c r="W3686" s="179"/>
      <c r="X3686" s="179"/>
      <c r="Y3686" s="179"/>
      <c r="Z3686" s="179"/>
      <c r="AA3686" s="179"/>
      <c r="AB3686" s="179"/>
      <c r="AC3686" s="179"/>
      <c r="AD3686" s="115" t="s">
        <v>0</v>
      </c>
      <c r="AE3686" s="179"/>
      <c r="AF3686" s="179"/>
      <c r="AG3686" s="115"/>
      <c r="AJ3686" s="1">
        <f t="shared" si="264"/>
        <v>0</v>
      </c>
    </row>
    <row r="3687" spans="1:37" ht="78.75">
      <c r="A3687" s="94" t="s">
        <v>13179</v>
      </c>
      <c r="B3687" s="179" t="s">
        <v>87</v>
      </c>
      <c r="C3687" s="179" t="s">
        <v>321</v>
      </c>
      <c r="D3687" s="169">
        <v>42728</v>
      </c>
      <c r="E3687" s="176">
        <v>8.5416666666666655E-2</v>
      </c>
      <c r="F3687" s="169">
        <v>42728</v>
      </c>
      <c r="G3687" s="176">
        <v>0.17361111111111113</v>
      </c>
      <c r="H3687" s="176">
        <v>8.819444444444445E-2</v>
      </c>
      <c r="I3687" s="179">
        <v>1</v>
      </c>
      <c r="J3687" s="179"/>
      <c r="K3687" s="179"/>
      <c r="L3687" s="179" t="s">
        <v>4</v>
      </c>
      <c r="M3687" s="179" t="s">
        <v>13652</v>
      </c>
      <c r="N3687" s="179" t="s">
        <v>3</v>
      </c>
      <c r="O3687" s="179" t="s">
        <v>8</v>
      </c>
      <c r="P3687" s="179" t="s">
        <v>13652</v>
      </c>
      <c r="Q3687" s="183" t="s">
        <v>13705</v>
      </c>
      <c r="R3687" s="597">
        <v>2.4</v>
      </c>
      <c r="S3687" s="597"/>
      <c r="T3687" s="597">
        <v>2.4</v>
      </c>
      <c r="U3687" s="179" t="s">
        <v>7</v>
      </c>
      <c r="V3687" s="179"/>
      <c r="W3687" s="179"/>
      <c r="X3687" s="179"/>
      <c r="Y3687" s="179"/>
      <c r="Z3687" s="179"/>
      <c r="AA3687" s="179"/>
      <c r="AB3687" s="179"/>
      <c r="AC3687" s="179"/>
      <c r="AD3687" s="115" t="s">
        <v>23</v>
      </c>
      <c r="AE3687" s="115"/>
      <c r="AF3687" s="115"/>
      <c r="AG3687" s="115"/>
      <c r="AH3687" s="2" t="s">
        <v>15064</v>
      </c>
      <c r="AJ3687" s="1">
        <f t="shared" si="264"/>
        <v>0</v>
      </c>
    </row>
    <row r="3688" spans="1:37" ht="130.5" customHeight="1">
      <c r="A3688" s="179" t="s">
        <v>2467</v>
      </c>
      <c r="B3688" s="179" t="s">
        <v>1174</v>
      </c>
      <c r="C3688" s="179" t="s">
        <v>1174</v>
      </c>
      <c r="D3688" s="169">
        <v>42511</v>
      </c>
      <c r="E3688" s="176">
        <v>0.65416666666666667</v>
      </c>
      <c r="F3688" s="169">
        <v>42511</v>
      </c>
      <c r="G3688" s="176">
        <v>0.65555555555555556</v>
      </c>
      <c r="H3688" s="176">
        <v>1.3888888888888889E-3</v>
      </c>
      <c r="I3688" s="179">
        <v>14</v>
      </c>
      <c r="J3688" s="179" t="s">
        <v>1695</v>
      </c>
      <c r="K3688" s="179" t="s">
        <v>4090</v>
      </c>
      <c r="L3688" s="179" t="s">
        <v>10</v>
      </c>
      <c r="M3688" s="179" t="s">
        <v>4091</v>
      </c>
      <c r="N3688" s="179" t="s">
        <v>3</v>
      </c>
      <c r="O3688" s="179" t="s">
        <v>49</v>
      </c>
      <c r="P3688" s="179" t="s">
        <v>4091</v>
      </c>
      <c r="Q3688" s="179" t="s">
        <v>4092</v>
      </c>
      <c r="R3688" s="179">
        <v>4.4000000000000004</v>
      </c>
      <c r="S3688" s="179"/>
      <c r="T3688" s="179">
        <f>R3688+S3688</f>
        <v>4.4000000000000004</v>
      </c>
      <c r="U3688" s="179"/>
      <c r="V3688" s="179"/>
      <c r="W3688" s="179"/>
      <c r="X3688" s="179"/>
      <c r="Y3688" s="179"/>
      <c r="Z3688" s="179"/>
      <c r="AA3688" s="179"/>
      <c r="AB3688" s="179"/>
      <c r="AC3688" s="179"/>
      <c r="AD3688" s="115" t="s">
        <v>32</v>
      </c>
      <c r="AE3688" s="179"/>
      <c r="AF3688" s="179"/>
      <c r="AG3688" s="115"/>
      <c r="AJ3688" s="1">
        <f t="shared" si="264"/>
        <v>0</v>
      </c>
      <c r="AK3688" s="1">
        <f>AJ3688-T3688</f>
        <v>-4.4000000000000004</v>
      </c>
    </row>
    <row r="3689" spans="1:37" ht="31.5" customHeight="1">
      <c r="A3689" s="179" t="s">
        <v>2467</v>
      </c>
      <c r="B3689" s="179" t="s">
        <v>1174</v>
      </c>
      <c r="C3689" s="179" t="s">
        <v>1174</v>
      </c>
      <c r="D3689" s="169">
        <v>42512</v>
      </c>
      <c r="E3689" s="176">
        <v>0.7416666666666667</v>
      </c>
      <c r="F3689" s="169">
        <v>42512</v>
      </c>
      <c r="G3689" s="176">
        <v>0.76041666666666663</v>
      </c>
      <c r="H3689" s="176">
        <v>1.8749999999999999E-2</v>
      </c>
      <c r="I3689" s="179">
        <v>42</v>
      </c>
      <c r="J3689" s="179" t="s">
        <v>144</v>
      </c>
      <c r="K3689" s="179" t="s">
        <v>2310</v>
      </c>
      <c r="L3689" s="179" t="s">
        <v>10</v>
      </c>
      <c r="M3689" s="179" t="s">
        <v>4099</v>
      </c>
      <c r="N3689" s="179" t="s">
        <v>3</v>
      </c>
      <c r="O3689" s="179" t="s">
        <v>49</v>
      </c>
      <c r="P3689" s="179" t="s">
        <v>4099</v>
      </c>
      <c r="Q3689" s="179" t="s">
        <v>4100</v>
      </c>
      <c r="R3689" s="179">
        <v>20.363</v>
      </c>
      <c r="S3689" s="179"/>
      <c r="T3689" s="179">
        <v>20.363</v>
      </c>
      <c r="U3689" s="179"/>
      <c r="V3689" s="179"/>
      <c r="W3689" s="179"/>
      <c r="X3689" s="179"/>
      <c r="Y3689" s="179"/>
      <c r="Z3689" s="179"/>
      <c r="AA3689" s="179"/>
      <c r="AB3689" s="179"/>
      <c r="AC3689" s="179"/>
      <c r="AD3689" s="115" t="s">
        <v>43</v>
      </c>
      <c r="AE3689" s="179"/>
      <c r="AF3689" s="179"/>
      <c r="AG3689" s="115"/>
      <c r="AJ3689" s="1">
        <f t="shared" si="264"/>
        <v>0</v>
      </c>
      <c r="AK3689" s="1">
        <f>AJ3689-T3689</f>
        <v>-20.363</v>
      </c>
    </row>
    <row r="3690" spans="1:37" ht="31.5" customHeight="1">
      <c r="A3690" s="179" t="s">
        <v>2467</v>
      </c>
      <c r="B3690" s="179" t="s">
        <v>1174</v>
      </c>
      <c r="C3690" s="179" t="s">
        <v>1174</v>
      </c>
      <c r="D3690" s="169">
        <v>42520</v>
      </c>
      <c r="E3690" s="176">
        <v>0.70972222222222225</v>
      </c>
      <c r="F3690" s="169">
        <v>42520</v>
      </c>
      <c r="G3690" s="176">
        <v>0.71111111111111114</v>
      </c>
      <c r="H3690" s="176">
        <v>1.3888888888888889E-3</v>
      </c>
      <c r="I3690" s="179">
        <v>0</v>
      </c>
      <c r="J3690" s="179" t="s">
        <v>4499</v>
      </c>
      <c r="K3690" s="179" t="s">
        <v>4090</v>
      </c>
      <c r="L3690" s="179" t="s">
        <v>4</v>
      </c>
      <c r="M3690" s="179" t="s">
        <v>4500</v>
      </c>
      <c r="N3690" s="179" t="s">
        <v>3</v>
      </c>
      <c r="O3690" s="179" t="s">
        <v>49</v>
      </c>
      <c r="P3690" s="179" t="s">
        <v>4500</v>
      </c>
      <c r="Q3690" s="179" t="s">
        <v>4501</v>
      </c>
      <c r="R3690" s="179"/>
      <c r="S3690" s="179"/>
      <c r="T3690" s="179"/>
      <c r="U3690" s="179" t="s">
        <v>2589</v>
      </c>
      <c r="V3690" s="179">
        <v>2013</v>
      </c>
      <c r="W3690" s="179" t="s">
        <v>2589</v>
      </c>
      <c r="X3690" s="179"/>
      <c r="Y3690" s="179"/>
      <c r="Z3690" s="116" t="s">
        <v>4502</v>
      </c>
      <c r="AA3690" s="116" t="s">
        <v>4502</v>
      </c>
      <c r="AB3690" s="179"/>
      <c r="AC3690" s="116">
        <v>42461</v>
      </c>
      <c r="AD3690" s="115" t="s">
        <v>32</v>
      </c>
      <c r="AE3690" s="115"/>
      <c r="AF3690" s="115"/>
      <c r="AG3690" s="179"/>
      <c r="AJ3690" s="1">
        <f t="shared" si="264"/>
        <v>0</v>
      </c>
      <c r="AK3690" s="1">
        <f>AJ3690-T3690</f>
        <v>0</v>
      </c>
    </row>
    <row r="3691" spans="1:37" ht="110.25">
      <c r="A3691" s="94" t="s">
        <v>12777</v>
      </c>
      <c r="B3691" s="179" t="s">
        <v>16</v>
      </c>
      <c r="C3691" s="179" t="s">
        <v>292</v>
      </c>
      <c r="D3691" s="79">
        <v>42693</v>
      </c>
      <c r="E3691" s="176">
        <v>0.55694444444444446</v>
      </c>
      <c r="F3691" s="79">
        <v>42693</v>
      </c>
      <c r="G3691" s="176">
        <v>0.55694444444444446</v>
      </c>
      <c r="H3691" s="377">
        <f>(F3691+G3691)-(D3691+E3691)</f>
        <v>0</v>
      </c>
      <c r="I3691" s="179">
        <v>25</v>
      </c>
      <c r="J3691" s="179" t="s">
        <v>144</v>
      </c>
      <c r="K3691" s="179" t="s">
        <v>9</v>
      </c>
      <c r="L3691" s="179" t="s">
        <v>4</v>
      </c>
      <c r="M3691" s="179" t="s">
        <v>12526</v>
      </c>
      <c r="N3691" s="179" t="s">
        <v>3</v>
      </c>
      <c r="O3691" s="179" t="s">
        <v>8</v>
      </c>
      <c r="P3691" s="208" t="s">
        <v>4215</v>
      </c>
      <c r="Q3691" s="179" t="s">
        <v>13362</v>
      </c>
      <c r="R3691" s="179"/>
      <c r="S3691" s="208">
        <v>2.4</v>
      </c>
      <c r="T3691" s="208">
        <v>2.4</v>
      </c>
      <c r="U3691" s="179" t="s">
        <v>29</v>
      </c>
      <c r="V3691" s="179">
        <v>1981</v>
      </c>
      <c r="W3691" s="179" t="s">
        <v>2725</v>
      </c>
      <c r="X3691" s="79"/>
      <c r="Y3691" s="179" t="s">
        <v>14927</v>
      </c>
      <c r="Z3691" s="179">
        <v>100</v>
      </c>
      <c r="AA3691" s="336" t="s">
        <v>9427</v>
      </c>
      <c r="AB3691" s="179">
        <v>0</v>
      </c>
      <c r="AC3691" s="115"/>
      <c r="AD3691" s="179" t="s">
        <v>23</v>
      </c>
      <c r="AE3691" s="179" t="s">
        <v>55</v>
      </c>
      <c r="AF3691" s="179"/>
      <c r="AG3691" s="179" t="s">
        <v>14928</v>
      </c>
      <c r="AJ3691" s="1">
        <f t="shared" si="264"/>
        <v>0</v>
      </c>
    </row>
    <row r="3692" spans="1:37" ht="31.5" customHeight="1">
      <c r="A3692" s="179" t="s">
        <v>5349</v>
      </c>
      <c r="B3692" s="179" t="s">
        <v>1174</v>
      </c>
      <c r="C3692" s="179" t="s">
        <v>1174</v>
      </c>
      <c r="D3692" s="169">
        <v>42577</v>
      </c>
      <c r="E3692" s="176">
        <v>0.90277777777777779</v>
      </c>
      <c r="F3692" s="169">
        <v>42577</v>
      </c>
      <c r="G3692" s="176">
        <v>0.92361111111111116</v>
      </c>
      <c r="H3692" s="176">
        <v>2.0833333333333332E-2</v>
      </c>
      <c r="I3692" s="179">
        <v>9</v>
      </c>
      <c r="J3692" s="179" t="s">
        <v>6802</v>
      </c>
      <c r="K3692" s="179" t="s">
        <v>6803</v>
      </c>
      <c r="L3692" s="179" t="s">
        <v>10</v>
      </c>
      <c r="M3692" s="179" t="s">
        <v>6804</v>
      </c>
      <c r="N3692" s="179" t="s">
        <v>3</v>
      </c>
      <c r="O3692" s="179" t="s">
        <v>8</v>
      </c>
      <c r="P3692" s="179" t="s">
        <v>6805</v>
      </c>
      <c r="Q3692" s="179" t="s">
        <v>6806</v>
      </c>
      <c r="R3692" s="179">
        <v>7.8</v>
      </c>
      <c r="S3692" s="179"/>
      <c r="T3692" s="179">
        <v>7.8</v>
      </c>
      <c r="U3692" s="179"/>
      <c r="V3692" s="179"/>
      <c r="W3692" s="179"/>
      <c r="X3692" s="179"/>
      <c r="Y3692" s="179"/>
      <c r="Z3692" s="179"/>
      <c r="AA3692" s="179"/>
      <c r="AB3692" s="179"/>
      <c r="AC3692" s="179"/>
      <c r="AD3692" s="115" t="s">
        <v>31</v>
      </c>
      <c r="AE3692" s="179"/>
      <c r="AF3692" s="179"/>
      <c r="AG3692" s="115"/>
      <c r="AJ3692" s="1">
        <f t="shared" si="264"/>
        <v>0</v>
      </c>
      <c r="AK3692" s="1">
        <f>AJ3692-T3692</f>
        <v>-7.8</v>
      </c>
    </row>
    <row r="3693" spans="1:37" ht="157.5" customHeight="1">
      <c r="A3693" s="179" t="s">
        <v>672</v>
      </c>
      <c r="B3693" s="179" t="s">
        <v>13</v>
      </c>
      <c r="C3693" s="179" t="s">
        <v>147</v>
      </c>
      <c r="D3693" s="169">
        <v>42407</v>
      </c>
      <c r="E3693" s="176">
        <v>0.22708333333333333</v>
      </c>
      <c r="F3693" s="169">
        <v>42407</v>
      </c>
      <c r="G3693" s="176">
        <v>0.96736111111111101</v>
      </c>
      <c r="H3693" s="176">
        <f>G3693-E3693</f>
        <v>0.7402777777777777</v>
      </c>
      <c r="I3693" s="179">
        <v>1</v>
      </c>
      <c r="J3693" s="179" t="s">
        <v>141</v>
      </c>
      <c r="K3693" s="179" t="s">
        <v>141</v>
      </c>
      <c r="L3693" s="179" t="s">
        <v>12</v>
      </c>
      <c r="M3693" s="179" t="s">
        <v>854</v>
      </c>
      <c r="N3693" s="179">
        <v>0.4</v>
      </c>
      <c r="O3693" s="179" t="s">
        <v>57</v>
      </c>
      <c r="P3693" s="179" t="s">
        <v>57</v>
      </c>
      <c r="Q3693" s="179" t="s">
        <v>148</v>
      </c>
      <c r="R3693" s="179">
        <v>0.9</v>
      </c>
      <c r="S3693" s="179">
        <v>1.5</v>
      </c>
      <c r="T3693" s="179">
        <v>2.4</v>
      </c>
      <c r="U3693" s="179" t="s">
        <v>62</v>
      </c>
      <c r="V3693" s="179" t="s">
        <v>141</v>
      </c>
      <c r="W3693" s="179" t="s">
        <v>141</v>
      </c>
      <c r="X3693" s="179" t="s">
        <v>141</v>
      </c>
      <c r="Y3693" s="179" t="s">
        <v>141</v>
      </c>
      <c r="Z3693" s="179" t="s">
        <v>141</v>
      </c>
      <c r="AA3693" s="179" t="s">
        <v>141</v>
      </c>
      <c r="AB3693" s="179" t="s">
        <v>141</v>
      </c>
      <c r="AC3693" s="179" t="s">
        <v>141</v>
      </c>
      <c r="AD3693" s="115" t="s">
        <v>23</v>
      </c>
      <c r="AE3693" s="179" t="s">
        <v>141</v>
      </c>
      <c r="AF3693" s="179" t="s">
        <v>141</v>
      </c>
      <c r="AG3693" s="179"/>
      <c r="AJ3693" s="1">
        <f t="shared" si="264"/>
        <v>0</v>
      </c>
    </row>
    <row r="3694" spans="1:37" ht="31.5" customHeight="1">
      <c r="A3694" s="179" t="s">
        <v>6868</v>
      </c>
      <c r="B3694" s="179" t="s">
        <v>1174</v>
      </c>
      <c r="C3694" s="179" t="s">
        <v>1174</v>
      </c>
      <c r="D3694" s="169">
        <v>42600</v>
      </c>
      <c r="E3694" s="477">
        <v>0.64236111111111105</v>
      </c>
      <c r="F3694" s="79">
        <v>42600</v>
      </c>
      <c r="G3694" s="477">
        <v>0.64444444444444449</v>
      </c>
      <c r="H3694" s="179" t="s">
        <v>13876</v>
      </c>
      <c r="I3694" s="179">
        <v>1</v>
      </c>
      <c r="J3694" s="179" t="s">
        <v>13877</v>
      </c>
      <c r="K3694" s="179" t="s">
        <v>4090</v>
      </c>
      <c r="L3694" s="179" t="s">
        <v>30</v>
      </c>
      <c r="M3694" s="179" t="s">
        <v>6804</v>
      </c>
      <c r="N3694" s="179" t="s">
        <v>3</v>
      </c>
      <c r="O3694" s="179" t="s">
        <v>8</v>
      </c>
      <c r="P3694" s="179" t="s">
        <v>13879</v>
      </c>
      <c r="Q3694" s="179" t="s">
        <v>13878</v>
      </c>
      <c r="R3694" s="179">
        <v>7.5999999999999998E-2</v>
      </c>
      <c r="S3694" s="179"/>
      <c r="T3694" s="179">
        <v>7.5999999999999998E-2</v>
      </c>
      <c r="U3694" s="179" t="s">
        <v>2589</v>
      </c>
      <c r="V3694" s="179">
        <v>2013</v>
      </c>
      <c r="W3694" s="179" t="s">
        <v>2589</v>
      </c>
      <c r="X3694" s="179"/>
      <c r="Y3694" s="179" t="s">
        <v>13880</v>
      </c>
      <c r="Z3694" s="179"/>
      <c r="AA3694" s="179"/>
      <c r="AB3694" s="179"/>
      <c r="AC3694" s="179" t="s">
        <v>13880</v>
      </c>
      <c r="AD3694" s="179" t="s">
        <v>28</v>
      </c>
      <c r="AE3694" s="179"/>
      <c r="AF3694" s="179"/>
      <c r="AG3694" s="179"/>
      <c r="AJ3694" s="1">
        <f t="shared" si="264"/>
        <v>0</v>
      </c>
    </row>
    <row r="3695" spans="1:37" ht="31.5" customHeight="1">
      <c r="A3695" s="179" t="s">
        <v>6868</v>
      </c>
      <c r="B3695" s="179" t="s">
        <v>1174</v>
      </c>
      <c r="C3695" s="179" t="s">
        <v>1174</v>
      </c>
      <c r="D3695" s="169">
        <v>42606</v>
      </c>
      <c r="E3695" s="176">
        <v>0.85</v>
      </c>
      <c r="F3695" s="169">
        <v>42606</v>
      </c>
      <c r="G3695" s="176">
        <v>0.90138888888888891</v>
      </c>
      <c r="H3695" s="176">
        <f t="shared" ref="H3695:H3716" si="265">G3695-E3695</f>
        <v>5.1388888888888928E-2</v>
      </c>
      <c r="I3695" s="179"/>
      <c r="J3695" s="179"/>
      <c r="K3695" s="179"/>
      <c r="L3695" s="179" t="s">
        <v>30</v>
      </c>
      <c r="M3695" s="179" t="s">
        <v>7794</v>
      </c>
      <c r="N3695" s="179" t="s">
        <v>3</v>
      </c>
      <c r="O3695" s="179" t="s">
        <v>8</v>
      </c>
      <c r="P3695" s="179" t="s">
        <v>7794</v>
      </c>
      <c r="Q3695" s="179" t="s">
        <v>7795</v>
      </c>
      <c r="R3695" s="179">
        <v>20.3</v>
      </c>
      <c r="S3695" s="179"/>
      <c r="T3695" s="179">
        <v>20.3</v>
      </c>
      <c r="U3695" s="179"/>
      <c r="V3695" s="179"/>
      <c r="W3695" s="179"/>
      <c r="X3695" s="179"/>
      <c r="Y3695" s="179"/>
      <c r="Z3695" s="179"/>
      <c r="AA3695" s="179"/>
      <c r="AB3695" s="179"/>
      <c r="AC3695" s="179"/>
      <c r="AD3695" s="115" t="s">
        <v>28</v>
      </c>
      <c r="AE3695" s="179"/>
      <c r="AF3695" s="179"/>
      <c r="AG3695" s="115"/>
      <c r="AJ3695" s="1">
        <f t="shared" si="264"/>
        <v>0</v>
      </c>
      <c r="AK3695" s="1">
        <f>AJ3695-T3695</f>
        <v>-20.3</v>
      </c>
    </row>
    <row r="3696" spans="1:37" ht="63">
      <c r="A3696" s="94" t="s">
        <v>13179</v>
      </c>
      <c r="B3696" s="596" t="s">
        <v>12578</v>
      </c>
      <c r="C3696" s="596" t="s">
        <v>12579</v>
      </c>
      <c r="D3696" s="786">
        <v>42735</v>
      </c>
      <c r="E3696" s="594">
        <v>6.9444444444444441E-3</v>
      </c>
      <c r="F3696" s="786">
        <v>42735</v>
      </c>
      <c r="G3696" s="594">
        <v>0.15</v>
      </c>
      <c r="H3696" s="787">
        <f t="shared" si="265"/>
        <v>0.14305555555555555</v>
      </c>
      <c r="I3696" s="595">
        <v>25</v>
      </c>
      <c r="J3696" s="595" t="s">
        <v>144</v>
      </c>
      <c r="K3696" s="596" t="s">
        <v>15</v>
      </c>
      <c r="L3696" s="596" t="s">
        <v>4</v>
      </c>
      <c r="M3696" s="595" t="s">
        <v>13874</v>
      </c>
      <c r="N3696" s="792" t="s">
        <v>3</v>
      </c>
      <c r="O3696" s="595" t="s">
        <v>8</v>
      </c>
      <c r="P3696" s="595" t="s">
        <v>13874</v>
      </c>
      <c r="Q3696" s="595" t="s">
        <v>13875</v>
      </c>
      <c r="R3696" s="802">
        <v>2.3450000000000002</v>
      </c>
      <c r="S3696" s="802"/>
      <c r="T3696" s="803">
        <v>2.3450000000000002</v>
      </c>
      <c r="U3696" s="792" t="s">
        <v>29</v>
      </c>
      <c r="V3696" s="792">
        <v>1986</v>
      </c>
      <c r="W3696" s="792" t="s">
        <v>2748</v>
      </c>
      <c r="X3696" s="792" t="s">
        <v>2736</v>
      </c>
      <c r="Y3696" s="793">
        <v>42676</v>
      </c>
      <c r="Z3696" s="792">
        <v>100</v>
      </c>
      <c r="AA3696" s="794">
        <v>42795</v>
      </c>
      <c r="AB3696" s="792">
        <v>0</v>
      </c>
      <c r="AC3696" s="792" t="s">
        <v>14257</v>
      </c>
      <c r="AD3696" s="792" t="s">
        <v>23</v>
      </c>
      <c r="AE3696" s="792"/>
      <c r="AF3696" s="792"/>
      <c r="AG3696" s="792"/>
      <c r="AJ3696" s="1">
        <f t="shared" si="264"/>
        <v>0</v>
      </c>
    </row>
    <row r="3697" spans="1:37" ht="47.25" customHeight="1">
      <c r="A3697" s="179" t="s">
        <v>8405</v>
      </c>
      <c r="B3697" s="258" t="s">
        <v>1174</v>
      </c>
      <c r="C3697" s="258" t="s">
        <v>1174</v>
      </c>
      <c r="D3697" s="98">
        <v>42637</v>
      </c>
      <c r="E3697" s="99">
        <v>0.65972222222222221</v>
      </c>
      <c r="F3697" s="98">
        <v>42637</v>
      </c>
      <c r="G3697" s="99">
        <v>0.90972222222222221</v>
      </c>
      <c r="H3697" s="99">
        <f t="shared" si="265"/>
        <v>0.25</v>
      </c>
      <c r="I3697" s="101">
        <v>42</v>
      </c>
      <c r="J3697" s="100" t="s">
        <v>8757</v>
      </c>
      <c r="K3697" s="258"/>
      <c r="L3697" s="258" t="s">
        <v>30</v>
      </c>
      <c r="M3697" s="258" t="s">
        <v>8758</v>
      </c>
      <c r="N3697" s="258" t="s">
        <v>3</v>
      </c>
      <c r="O3697" s="258" t="s">
        <v>8</v>
      </c>
      <c r="P3697" s="258" t="s">
        <v>8759</v>
      </c>
      <c r="Q3697" s="258" t="s">
        <v>8760</v>
      </c>
      <c r="R3697" s="259">
        <v>107.3</v>
      </c>
      <c r="S3697" s="258"/>
      <c r="T3697" s="259">
        <v>107.3</v>
      </c>
      <c r="U3697" s="179"/>
      <c r="V3697" s="179"/>
      <c r="W3697" s="179"/>
      <c r="X3697" s="179"/>
      <c r="Y3697" s="179"/>
      <c r="Z3697" s="179"/>
      <c r="AA3697" s="179"/>
      <c r="AB3697" s="179"/>
      <c r="AC3697" s="179"/>
      <c r="AD3697" s="115" t="s">
        <v>28</v>
      </c>
      <c r="AE3697" s="179"/>
      <c r="AF3697" s="179"/>
      <c r="AG3697" s="115"/>
      <c r="AJ3697" s="1">
        <f t="shared" si="264"/>
        <v>0</v>
      </c>
      <c r="AK3697" s="1">
        <f>AJ3697-T3697</f>
        <v>-107.3</v>
      </c>
    </row>
    <row r="3698" spans="1:37" ht="31.5">
      <c r="A3698" s="94" t="s">
        <v>12777</v>
      </c>
      <c r="B3698" s="115" t="s">
        <v>71</v>
      </c>
      <c r="C3698" s="115" t="s">
        <v>71</v>
      </c>
      <c r="D3698" s="383">
        <v>42697</v>
      </c>
      <c r="E3698" s="68">
        <v>0.75</v>
      </c>
      <c r="F3698" s="335">
        <v>42697</v>
      </c>
      <c r="G3698" s="68">
        <v>0.77916666666666667</v>
      </c>
      <c r="H3698" s="69">
        <f t="shared" si="265"/>
        <v>2.9166666666666674E-2</v>
      </c>
      <c r="I3698" s="179">
        <v>10</v>
      </c>
      <c r="J3698" s="179"/>
      <c r="K3698" s="115"/>
      <c r="L3698" s="115" t="s">
        <v>17</v>
      </c>
      <c r="M3698" s="115" t="s">
        <v>13034</v>
      </c>
      <c r="N3698" s="208" t="s">
        <v>3</v>
      </c>
      <c r="O3698" s="179" t="s">
        <v>8</v>
      </c>
      <c r="P3698" s="179" t="s">
        <v>14500</v>
      </c>
      <c r="Q3698" s="997" t="s">
        <v>14501</v>
      </c>
      <c r="R3698" s="179">
        <v>1.2190000000000001</v>
      </c>
      <c r="S3698" s="179">
        <v>0.69699999999999995</v>
      </c>
      <c r="T3698" s="179">
        <f t="shared" ref="T3698:T3703" si="266">SUM(R3698:S3698)</f>
        <v>1.9159999999999999</v>
      </c>
      <c r="U3698" s="956" t="s">
        <v>29</v>
      </c>
      <c r="V3698" s="955" t="s">
        <v>3096</v>
      </c>
      <c r="W3698" s="955" t="s">
        <v>3096</v>
      </c>
      <c r="X3698" s="955" t="s">
        <v>3096</v>
      </c>
      <c r="Y3698" s="955" t="s">
        <v>3096</v>
      </c>
      <c r="Z3698" s="955" t="s">
        <v>3096</v>
      </c>
      <c r="AA3698" s="955" t="s">
        <v>3096</v>
      </c>
      <c r="AB3698" s="955" t="s">
        <v>3096</v>
      </c>
      <c r="AC3698" s="955" t="s">
        <v>3096</v>
      </c>
      <c r="AD3698" s="980" t="s">
        <v>38</v>
      </c>
      <c r="AE3698" s="955"/>
      <c r="AF3698" s="955"/>
      <c r="AG3698" s="997" t="s">
        <v>14502</v>
      </c>
      <c r="AJ3698" s="1">
        <f t="shared" si="264"/>
        <v>0</v>
      </c>
    </row>
    <row r="3699" spans="1:37" ht="189">
      <c r="A3699" s="94" t="s">
        <v>13179</v>
      </c>
      <c r="B3699" s="115" t="s">
        <v>71</v>
      </c>
      <c r="C3699" s="115" t="s">
        <v>71</v>
      </c>
      <c r="D3699" s="383">
        <v>42708</v>
      </c>
      <c r="E3699" s="68">
        <v>0.9194444444444444</v>
      </c>
      <c r="F3699" s="383">
        <v>42708</v>
      </c>
      <c r="G3699" s="68">
        <v>0.99652777777777779</v>
      </c>
      <c r="H3699" s="69">
        <f t="shared" si="265"/>
        <v>7.7083333333333393E-2</v>
      </c>
      <c r="I3699" s="179">
        <v>35</v>
      </c>
      <c r="J3699" s="179" t="s">
        <v>303</v>
      </c>
      <c r="K3699" s="115" t="s">
        <v>15</v>
      </c>
      <c r="L3699" s="115" t="s">
        <v>30</v>
      </c>
      <c r="M3699" s="115" t="s">
        <v>13803</v>
      </c>
      <c r="N3699" s="208">
        <v>35</v>
      </c>
      <c r="O3699" s="179" t="s">
        <v>8</v>
      </c>
      <c r="P3699" s="179" t="s">
        <v>13249</v>
      </c>
      <c r="Q3699" s="385" t="s">
        <v>13804</v>
      </c>
      <c r="R3699" s="179">
        <v>17.983000000000001</v>
      </c>
      <c r="S3699" s="179">
        <v>0.64600000000000002</v>
      </c>
      <c r="T3699" s="179">
        <f t="shared" si="266"/>
        <v>18.629000000000001</v>
      </c>
      <c r="U3699" s="956" t="s">
        <v>37</v>
      </c>
      <c r="V3699" s="955">
        <v>2007</v>
      </c>
      <c r="W3699" s="955" t="s">
        <v>15119</v>
      </c>
      <c r="X3699" s="955" t="s">
        <v>3096</v>
      </c>
      <c r="Y3699" s="992" t="s">
        <v>2877</v>
      </c>
      <c r="Z3699" s="955">
        <v>100</v>
      </c>
      <c r="AA3699" s="992" t="s">
        <v>9654</v>
      </c>
      <c r="AB3699" s="955">
        <v>0</v>
      </c>
      <c r="AC3699" s="992" t="s">
        <v>2877</v>
      </c>
      <c r="AD3699" s="980" t="s">
        <v>28</v>
      </c>
      <c r="AE3699" s="955"/>
      <c r="AF3699" s="955"/>
      <c r="AG3699" s="997" t="s">
        <v>13804</v>
      </c>
      <c r="AJ3699" s="1">
        <f t="shared" si="264"/>
        <v>0</v>
      </c>
    </row>
    <row r="3700" spans="1:37" ht="189">
      <c r="A3700" s="94" t="s">
        <v>13179</v>
      </c>
      <c r="B3700" s="115" t="s">
        <v>71</v>
      </c>
      <c r="C3700" s="115" t="s">
        <v>71</v>
      </c>
      <c r="D3700" s="383">
        <v>42708</v>
      </c>
      <c r="E3700" s="598">
        <v>42708.919444444444</v>
      </c>
      <c r="F3700" s="335">
        <v>42709</v>
      </c>
      <c r="G3700" s="176">
        <v>42709.413194444445</v>
      </c>
      <c r="H3700" s="69">
        <f t="shared" si="265"/>
        <v>0.49375000000145519</v>
      </c>
      <c r="I3700" s="179">
        <v>4</v>
      </c>
      <c r="J3700" s="179" t="s">
        <v>303</v>
      </c>
      <c r="K3700" s="115" t="s">
        <v>15</v>
      </c>
      <c r="L3700" s="115" t="s">
        <v>30</v>
      </c>
      <c r="M3700" s="115" t="s">
        <v>13250</v>
      </c>
      <c r="N3700" s="208" t="s">
        <v>3</v>
      </c>
      <c r="O3700" s="179" t="s">
        <v>8</v>
      </c>
      <c r="P3700" s="179" t="s">
        <v>13251</v>
      </c>
      <c r="Q3700" s="385" t="s">
        <v>13805</v>
      </c>
      <c r="R3700" s="179">
        <v>6.6390000000000002</v>
      </c>
      <c r="S3700" s="179">
        <v>1.4E-2</v>
      </c>
      <c r="T3700" s="179">
        <f t="shared" si="266"/>
        <v>6.6530000000000005</v>
      </c>
      <c r="U3700" s="115" t="s">
        <v>29</v>
      </c>
      <c r="V3700" s="179">
        <v>2006</v>
      </c>
      <c r="W3700" s="179" t="s">
        <v>2861</v>
      </c>
      <c r="X3700" s="179" t="s">
        <v>3096</v>
      </c>
      <c r="Y3700" s="336" t="s">
        <v>2815</v>
      </c>
      <c r="Z3700" s="179">
        <v>100</v>
      </c>
      <c r="AA3700" s="336" t="s">
        <v>2854</v>
      </c>
      <c r="AB3700" s="179">
        <v>0</v>
      </c>
      <c r="AC3700" s="336" t="s">
        <v>2815</v>
      </c>
      <c r="AD3700" s="61" t="s">
        <v>28</v>
      </c>
      <c r="AE3700" s="179"/>
      <c r="AF3700" s="179"/>
      <c r="AG3700" s="385" t="s">
        <v>13804</v>
      </c>
      <c r="AJ3700" s="1">
        <f t="shared" si="264"/>
        <v>0</v>
      </c>
    </row>
    <row r="3701" spans="1:37" ht="56.25" customHeight="1">
      <c r="A3701" s="94" t="s">
        <v>13179</v>
      </c>
      <c r="B3701" s="115" t="s">
        <v>71</v>
      </c>
      <c r="C3701" s="115" t="s">
        <v>71</v>
      </c>
      <c r="D3701" s="383">
        <v>42709</v>
      </c>
      <c r="E3701" s="68">
        <v>0.68402777777777779</v>
      </c>
      <c r="F3701" s="335">
        <v>42710</v>
      </c>
      <c r="G3701" s="176">
        <v>42710.680555555555</v>
      </c>
      <c r="H3701" s="69">
        <f t="shared" si="265"/>
        <v>42709.996527777774</v>
      </c>
      <c r="I3701" s="179">
        <v>4</v>
      </c>
      <c r="J3701" s="179" t="s">
        <v>303</v>
      </c>
      <c r="K3701" s="115" t="s">
        <v>15</v>
      </c>
      <c r="L3701" s="115" t="s">
        <v>4</v>
      </c>
      <c r="M3701" s="115" t="s">
        <v>13250</v>
      </c>
      <c r="N3701" s="208" t="s">
        <v>3</v>
      </c>
      <c r="O3701" s="179" t="s">
        <v>8</v>
      </c>
      <c r="P3701" s="179" t="s">
        <v>13251</v>
      </c>
      <c r="Q3701" s="385" t="s">
        <v>13806</v>
      </c>
      <c r="R3701" s="208">
        <v>40.639000000000003</v>
      </c>
      <c r="S3701" s="208">
        <v>2.6320000000000001</v>
      </c>
      <c r="T3701" s="179">
        <f t="shared" si="266"/>
        <v>43.271000000000001</v>
      </c>
      <c r="U3701" s="115" t="s">
        <v>29</v>
      </c>
      <c r="V3701" s="179">
        <v>2006</v>
      </c>
      <c r="W3701" s="179" t="s">
        <v>2861</v>
      </c>
      <c r="X3701" s="179" t="s">
        <v>3096</v>
      </c>
      <c r="Y3701" s="336" t="s">
        <v>2815</v>
      </c>
      <c r="Z3701" s="179">
        <v>100</v>
      </c>
      <c r="AA3701" s="336" t="s">
        <v>2854</v>
      </c>
      <c r="AB3701" s="179">
        <v>0</v>
      </c>
      <c r="AC3701" s="336" t="s">
        <v>2815</v>
      </c>
      <c r="AD3701" s="61" t="s">
        <v>28</v>
      </c>
      <c r="AE3701" s="179"/>
      <c r="AF3701" s="179"/>
      <c r="AG3701" s="385" t="s">
        <v>13806</v>
      </c>
      <c r="AJ3701" s="1">
        <f t="shared" si="264"/>
        <v>0</v>
      </c>
    </row>
    <row r="3702" spans="1:37" ht="56.25" customHeight="1">
      <c r="A3702" s="94" t="s">
        <v>13179</v>
      </c>
      <c r="B3702" s="115" t="s">
        <v>71</v>
      </c>
      <c r="C3702" s="115" t="s">
        <v>71</v>
      </c>
      <c r="D3702" s="335">
        <v>42710</v>
      </c>
      <c r="E3702" s="68">
        <v>0.53472222222222221</v>
      </c>
      <c r="F3702" s="335">
        <v>42710</v>
      </c>
      <c r="G3702" s="68">
        <v>0.57430555555555551</v>
      </c>
      <c r="H3702" s="69">
        <f t="shared" si="265"/>
        <v>3.9583333333333304E-2</v>
      </c>
      <c r="I3702" s="179">
        <v>29</v>
      </c>
      <c r="J3702" s="179" t="s">
        <v>303</v>
      </c>
      <c r="K3702" s="115" t="s">
        <v>21</v>
      </c>
      <c r="L3702" s="115" t="s">
        <v>4</v>
      </c>
      <c r="M3702" s="115" t="s">
        <v>13276</v>
      </c>
      <c r="N3702" s="208">
        <v>35</v>
      </c>
      <c r="O3702" s="179" t="s">
        <v>14</v>
      </c>
      <c r="P3702" s="179" t="s">
        <v>13277</v>
      </c>
      <c r="Q3702" s="385" t="s">
        <v>13278</v>
      </c>
      <c r="R3702" s="279">
        <v>6.45</v>
      </c>
      <c r="S3702" s="542">
        <v>4.3609999999999998</v>
      </c>
      <c r="T3702" s="179">
        <f t="shared" si="266"/>
        <v>10.811</v>
      </c>
      <c r="U3702" s="115" t="s">
        <v>37</v>
      </c>
      <c r="V3702" s="179">
        <v>2007</v>
      </c>
      <c r="W3702" s="179" t="s">
        <v>15119</v>
      </c>
      <c r="X3702" s="179" t="s">
        <v>3096</v>
      </c>
      <c r="Y3702" s="336" t="s">
        <v>2877</v>
      </c>
      <c r="Z3702" s="179">
        <v>100</v>
      </c>
      <c r="AA3702" s="336" t="s">
        <v>9654</v>
      </c>
      <c r="AB3702" s="179">
        <v>0</v>
      </c>
      <c r="AC3702" s="336" t="s">
        <v>2877</v>
      </c>
      <c r="AD3702" s="61" t="s">
        <v>0</v>
      </c>
      <c r="AE3702" s="179"/>
      <c r="AF3702" s="179"/>
      <c r="AG3702" s="385" t="s">
        <v>13278</v>
      </c>
      <c r="AJ3702" s="1">
        <f t="shared" si="264"/>
        <v>0</v>
      </c>
    </row>
    <row r="3703" spans="1:37" ht="63">
      <c r="A3703" s="94" t="s">
        <v>13179</v>
      </c>
      <c r="B3703" s="115" t="s">
        <v>71</v>
      </c>
      <c r="C3703" s="115" t="s">
        <v>71</v>
      </c>
      <c r="D3703" s="335">
        <v>42710</v>
      </c>
      <c r="E3703" s="68">
        <v>0.53472222222222221</v>
      </c>
      <c r="F3703" s="335">
        <v>42710</v>
      </c>
      <c r="G3703" s="68">
        <v>0.57430555555555551</v>
      </c>
      <c r="H3703" s="69">
        <f t="shared" si="265"/>
        <v>3.9583333333333304E-2</v>
      </c>
      <c r="I3703" s="179">
        <v>21</v>
      </c>
      <c r="J3703" s="179" t="s">
        <v>303</v>
      </c>
      <c r="K3703" s="115" t="s">
        <v>21</v>
      </c>
      <c r="L3703" s="115" t="s">
        <v>4</v>
      </c>
      <c r="M3703" s="115" t="s">
        <v>13279</v>
      </c>
      <c r="N3703" s="208">
        <v>35</v>
      </c>
      <c r="O3703" s="179" t="s">
        <v>14</v>
      </c>
      <c r="P3703" s="179" t="s">
        <v>13280</v>
      </c>
      <c r="Q3703" s="385" t="s">
        <v>13281</v>
      </c>
      <c r="R3703" s="208">
        <v>16.152999999999999</v>
      </c>
      <c r="S3703" s="208">
        <v>2.7829999999999999</v>
      </c>
      <c r="T3703" s="179">
        <f t="shared" si="266"/>
        <v>18.936</v>
      </c>
      <c r="U3703" s="115" t="s">
        <v>37</v>
      </c>
      <c r="V3703" s="179">
        <v>2006</v>
      </c>
      <c r="W3703" s="179" t="s">
        <v>15120</v>
      </c>
      <c r="X3703" s="179" t="s">
        <v>3096</v>
      </c>
      <c r="Y3703" s="336" t="s">
        <v>2815</v>
      </c>
      <c r="Z3703" s="179">
        <v>100</v>
      </c>
      <c r="AA3703" s="336" t="s">
        <v>2854</v>
      </c>
      <c r="AB3703" s="179">
        <v>0</v>
      </c>
      <c r="AC3703" s="336" t="s">
        <v>2815</v>
      </c>
      <c r="AD3703" s="61" t="s">
        <v>0</v>
      </c>
      <c r="AE3703" s="179"/>
      <c r="AF3703" s="179"/>
      <c r="AG3703" s="385" t="s">
        <v>13281</v>
      </c>
      <c r="AJ3703" s="1">
        <f t="shared" si="264"/>
        <v>0</v>
      </c>
    </row>
    <row r="3704" spans="1:37" ht="110.25" customHeight="1">
      <c r="A3704" s="179" t="s">
        <v>139</v>
      </c>
      <c r="B3704" s="179" t="s">
        <v>13</v>
      </c>
      <c r="C3704" s="179" t="s">
        <v>147</v>
      </c>
      <c r="D3704" s="169">
        <v>42371</v>
      </c>
      <c r="E3704" s="176">
        <v>0.71666666666666667</v>
      </c>
      <c r="F3704" s="169">
        <v>42371</v>
      </c>
      <c r="G3704" s="176">
        <v>0.72430555555555554</v>
      </c>
      <c r="H3704" s="176">
        <f t="shared" si="265"/>
        <v>7.6388888888888618E-3</v>
      </c>
      <c r="I3704" s="179">
        <v>2</v>
      </c>
      <c r="J3704" s="179" t="s">
        <v>141</v>
      </c>
      <c r="K3704" s="179" t="s">
        <v>141</v>
      </c>
      <c r="L3704" s="179" t="s">
        <v>12</v>
      </c>
      <c r="M3704" s="179" t="s">
        <v>149</v>
      </c>
      <c r="N3704" s="179">
        <v>0.4</v>
      </c>
      <c r="O3704" s="179" t="s">
        <v>57</v>
      </c>
      <c r="P3704" s="179" t="s">
        <v>57</v>
      </c>
      <c r="Q3704" s="179"/>
      <c r="R3704" s="179"/>
      <c r="S3704" s="179"/>
      <c r="T3704" s="179"/>
      <c r="U3704" s="179"/>
      <c r="V3704" s="179"/>
      <c r="W3704" s="179"/>
      <c r="X3704" s="179"/>
      <c r="Y3704" s="179"/>
      <c r="Z3704" s="179"/>
      <c r="AA3704" s="179"/>
      <c r="AB3704" s="179"/>
      <c r="AC3704" s="179"/>
      <c r="AD3704" s="115"/>
      <c r="AE3704" s="179"/>
      <c r="AF3704" s="179"/>
      <c r="AG3704" s="179" t="s">
        <v>3169</v>
      </c>
      <c r="AH3704" s="16"/>
      <c r="AI3704" s="16"/>
      <c r="AJ3704" s="1">
        <f t="shared" si="264"/>
        <v>0</v>
      </c>
    </row>
    <row r="3705" spans="1:37" ht="189" customHeight="1">
      <c r="A3705" s="179" t="s">
        <v>139</v>
      </c>
      <c r="B3705" s="179" t="s">
        <v>13</v>
      </c>
      <c r="C3705" s="179" t="s">
        <v>140</v>
      </c>
      <c r="D3705" s="169">
        <v>42372</v>
      </c>
      <c r="E3705" s="176">
        <v>0.40069444444444446</v>
      </c>
      <c r="F3705" s="169">
        <v>42372</v>
      </c>
      <c r="G3705" s="176">
        <v>0.40069444444444446</v>
      </c>
      <c r="H3705" s="176">
        <f t="shared" si="265"/>
        <v>0</v>
      </c>
      <c r="I3705" s="179">
        <v>187</v>
      </c>
      <c r="J3705" s="179" t="s">
        <v>245</v>
      </c>
      <c r="K3705" s="179" t="s">
        <v>9</v>
      </c>
      <c r="L3705" s="208" t="s">
        <v>10</v>
      </c>
      <c r="M3705" s="179" t="s">
        <v>255</v>
      </c>
      <c r="N3705" s="179">
        <v>110</v>
      </c>
      <c r="O3705" s="179" t="s">
        <v>8</v>
      </c>
      <c r="P3705" s="179" t="s">
        <v>255</v>
      </c>
      <c r="Q3705" s="179" t="s">
        <v>442</v>
      </c>
      <c r="R3705" s="179">
        <v>25.9</v>
      </c>
      <c r="S3705" s="179">
        <v>41.2</v>
      </c>
      <c r="T3705" s="179">
        <f t="shared" ref="T3705:T3714" si="267">R3705+S3705</f>
        <v>67.099999999999994</v>
      </c>
      <c r="U3705" s="179" t="s">
        <v>29</v>
      </c>
      <c r="V3705" s="179">
        <v>2003</v>
      </c>
      <c r="W3705" s="179" t="s">
        <v>3117</v>
      </c>
      <c r="X3705" s="76" t="s">
        <v>3096</v>
      </c>
      <c r="Y3705" s="179" t="s">
        <v>3118</v>
      </c>
      <c r="Z3705" s="179">
        <v>100</v>
      </c>
      <c r="AA3705" s="179" t="s">
        <v>2964</v>
      </c>
      <c r="AB3705" s="179">
        <v>0</v>
      </c>
      <c r="AC3705" s="179" t="s">
        <v>3118</v>
      </c>
      <c r="AD3705" s="115" t="s">
        <v>43</v>
      </c>
      <c r="AE3705" s="179" t="s">
        <v>141</v>
      </c>
      <c r="AF3705" s="179" t="s">
        <v>141</v>
      </c>
      <c r="AG3705" s="392" t="s">
        <v>3119</v>
      </c>
      <c r="AH3705" s="21"/>
      <c r="AI3705" s="21"/>
      <c r="AJ3705" s="1">
        <f t="shared" si="264"/>
        <v>0</v>
      </c>
    </row>
    <row r="3706" spans="1:37" ht="63" customHeight="1">
      <c r="A3706" s="179" t="s">
        <v>139</v>
      </c>
      <c r="B3706" s="179" t="s">
        <v>13</v>
      </c>
      <c r="C3706" s="179" t="s">
        <v>140</v>
      </c>
      <c r="D3706" s="169">
        <v>42374</v>
      </c>
      <c r="E3706" s="176">
        <v>0.88888888888888884</v>
      </c>
      <c r="F3706" s="169">
        <v>42374</v>
      </c>
      <c r="G3706" s="176">
        <v>0.90972222222222221</v>
      </c>
      <c r="H3706" s="176">
        <f t="shared" si="265"/>
        <v>2.083333333333337E-2</v>
      </c>
      <c r="I3706" s="179">
        <v>2</v>
      </c>
      <c r="J3706" s="179" t="s">
        <v>141</v>
      </c>
      <c r="K3706" s="179" t="s">
        <v>141</v>
      </c>
      <c r="L3706" s="179" t="s">
        <v>4</v>
      </c>
      <c r="M3706" s="179" t="s">
        <v>345</v>
      </c>
      <c r="N3706" s="179" t="s">
        <v>3</v>
      </c>
      <c r="O3706" s="179" t="s">
        <v>8</v>
      </c>
      <c r="P3706" s="179" t="s">
        <v>346</v>
      </c>
      <c r="Q3706" s="179" t="s">
        <v>443</v>
      </c>
      <c r="R3706" s="179">
        <v>0.17</v>
      </c>
      <c r="S3706" s="179">
        <v>0.5</v>
      </c>
      <c r="T3706" s="179">
        <f t="shared" si="267"/>
        <v>0.67</v>
      </c>
      <c r="U3706" s="179" t="s">
        <v>45</v>
      </c>
      <c r="V3706" s="179">
        <v>2015</v>
      </c>
      <c r="W3706" s="179" t="s">
        <v>3120</v>
      </c>
      <c r="X3706" s="179" t="s">
        <v>3121</v>
      </c>
      <c r="Y3706" s="179" t="s">
        <v>3122</v>
      </c>
      <c r="Z3706" s="179" t="s">
        <v>141</v>
      </c>
      <c r="AA3706" s="179" t="s">
        <v>3123</v>
      </c>
      <c r="AB3706" s="179" t="s">
        <v>141</v>
      </c>
      <c r="AC3706" s="179" t="s">
        <v>141</v>
      </c>
      <c r="AD3706" s="115" t="s">
        <v>58</v>
      </c>
      <c r="AE3706" s="179" t="s">
        <v>141</v>
      </c>
      <c r="AF3706" s="179" t="s">
        <v>141</v>
      </c>
      <c r="AG3706" s="392" t="s">
        <v>3124</v>
      </c>
      <c r="AJ3706" s="1">
        <f t="shared" si="264"/>
        <v>0</v>
      </c>
    </row>
    <row r="3707" spans="1:37" ht="63" customHeight="1">
      <c r="A3707" s="179" t="s">
        <v>139</v>
      </c>
      <c r="B3707" s="179" t="s">
        <v>13</v>
      </c>
      <c r="C3707" s="179" t="s">
        <v>140</v>
      </c>
      <c r="D3707" s="294">
        <v>42377</v>
      </c>
      <c r="E3707" s="176">
        <v>3.4027777777777775E-2</v>
      </c>
      <c r="F3707" s="169">
        <v>42377</v>
      </c>
      <c r="G3707" s="176">
        <v>0.125</v>
      </c>
      <c r="H3707" s="176">
        <f t="shared" si="265"/>
        <v>9.0972222222222232E-2</v>
      </c>
      <c r="I3707" s="179">
        <v>10</v>
      </c>
      <c r="J3707" s="179" t="s">
        <v>141</v>
      </c>
      <c r="K3707" s="179" t="s">
        <v>141</v>
      </c>
      <c r="L3707" s="179" t="s">
        <v>4</v>
      </c>
      <c r="M3707" s="179" t="s">
        <v>650</v>
      </c>
      <c r="N3707" s="179">
        <v>0.4</v>
      </c>
      <c r="O3707" s="179" t="s">
        <v>8</v>
      </c>
      <c r="P3707" s="179" t="s">
        <v>651</v>
      </c>
      <c r="Q3707" s="179" t="s">
        <v>730</v>
      </c>
      <c r="R3707" s="179">
        <v>3.99</v>
      </c>
      <c r="S3707" s="179">
        <v>26.4</v>
      </c>
      <c r="T3707" s="179">
        <f t="shared" si="267"/>
        <v>30.39</v>
      </c>
      <c r="U3707" s="179" t="s">
        <v>29</v>
      </c>
      <c r="V3707" s="179">
        <v>2012</v>
      </c>
      <c r="W3707" s="179" t="s">
        <v>2737</v>
      </c>
      <c r="X3707" s="179" t="s">
        <v>3125</v>
      </c>
      <c r="Y3707" s="179" t="s">
        <v>3126</v>
      </c>
      <c r="Z3707" s="179">
        <v>100</v>
      </c>
      <c r="AA3707" s="179" t="s">
        <v>3127</v>
      </c>
      <c r="AB3707" s="179" t="s">
        <v>141</v>
      </c>
      <c r="AC3707" s="179" t="s">
        <v>141</v>
      </c>
      <c r="AD3707" s="115" t="s">
        <v>70</v>
      </c>
      <c r="AE3707" s="179" t="s">
        <v>141</v>
      </c>
      <c r="AF3707" s="179" t="s">
        <v>141</v>
      </c>
      <c r="AG3707" s="179" t="s">
        <v>141</v>
      </c>
      <c r="AJ3707" s="1">
        <f t="shared" si="264"/>
        <v>0</v>
      </c>
    </row>
    <row r="3708" spans="1:37" ht="78.75" customHeight="1">
      <c r="A3708" s="179" t="s">
        <v>139</v>
      </c>
      <c r="B3708" s="179" t="s">
        <v>13</v>
      </c>
      <c r="C3708" s="179" t="s">
        <v>140</v>
      </c>
      <c r="D3708" s="294">
        <v>42378</v>
      </c>
      <c r="E3708" s="176">
        <v>0.12569444444444444</v>
      </c>
      <c r="F3708" s="169">
        <v>42378</v>
      </c>
      <c r="G3708" s="176">
        <v>0.67083333333333339</v>
      </c>
      <c r="H3708" s="176">
        <f t="shared" si="265"/>
        <v>0.54513888888888895</v>
      </c>
      <c r="I3708" s="179">
        <v>8</v>
      </c>
      <c r="J3708" s="179" t="s">
        <v>141</v>
      </c>
      <c r="K3708" s="179" t="s">
        <v>141</v>
      </c>
      <c r="L3708" s="179" t="s">
        <v>4</v>
      </c>
      <c r="M3708" s="179" t="s">
        <v>650</v>
      </c>
      <c r="N3708" s="179">
        <v>0.4</v>
      </c>
      <c r="O3708" s="179" t="s">
        <v>8</v>
      </c>
      <c r="P3708" s="179" t="s">
        <v>651</v>
      </c>
      <c r="Q3708" s="179" t="s">
        <v>730</v>
      </c>
      <c r="R3708" s="179">
        <v>57.8</v>
      </c>
      <c r="S3708" s="179">
        <v>58.3</v>
      </c>
      <c r="T3708" s="179">
        <f t="shared" si="267"/>
        <v>116.1</v>
      </c>
      <c r="U3708" s="179" t="s">
        <v>29</v>
      </c>
      <c r="V3708" s="179">
        <v>2012</v>
      </c>
      <c r="W3708" s="179" t="s">
        <v>2737</v>
      </c>
      <c r="X3708" s="179" t="s">
        <v>3125</v>
      </c>
      <c r="Y3708" s="179" t="s">
        <v>3126</v>
      </c>
      <c r="Z3708" s="179">
        <v>100</v>
      </c>
      <c r="AA3708" s="179" t="s">
        <v>3127</v>
      </c>
      <c r="AB3708" s="179" t="s">
        <v>141</v>
      </c>
      <c r="AC3708" s="179" t="s">
        <v>141</v>
      </c>
      <c r="AD3708" s="115" t="s">
        <v>70</v>
      </c>
      <c r="AE3708" s="179" t="s">
        <v>141</v>
      </c>
      <c r="AF3708" s="179" t="s">
        <v>141</v>
      </c>
      <c r="AG3708" s="112" t="s">
        <v>3128</v>
      </c>
      <c r="AJ3708" s="1">
        <f t="shared" ref="AJ3708:AJ3762" si="268">T3708-S3708-R3708</f>
        <v>0</v>
      </c>
    </row>
    <row r="3709" spans="1:37" ht="63" customHeight="1">
      <c r="A3709" s="179" t="s">
        <v>139</v>
      </c>
      <c r="B3709" s="179" t="s">
        <v>13</v>
      </c>
      <c r="C3709" s="179" t="s">
        <v>140</v>
      </c>
      <c r="D3709" s="169">
        <v>42379</v>
      </c>
      <c r="E3709" s="176">
        <v>0.22916666666666666</v>
      </c>
      <c r="F3709" s="169">
        <v>42379</v>
      </c>
      <c r="G3709" s="176">
        <v>0.62916666666666665</v>
      </c>
      <c r="H3709" s="176">
        <f t="shared" si="265"/>
        <v>0.4</v>
      </c>
      <c r="I3709" s="179">
        <v>1</v>
      </c>
      <c r="J3709" s="179"/>
      <c r="K3709" s="179"/>
      <c r="L3709" s="179" t="s">
        <v>12</v>
      </c>
      <c r="M3709" s="179" t="s">
        <v>444</v>
      </c>
      <c r="N3709" s="179">
        <v>0.4</v>
      </c>
      <c r="O3709" s="179" t="s">
        <v>2</v>
      </c>
      <c r="P3709" s="179" t="s">
        <v>444</v>
      </c>
      <c r="Q3709" s="179" t="s">
        <v>445</v>
      </c>
      <c r="R3709" s="179"/>
      <c r="S3709" s="179">
        <v>0.8</v>
      </c>
      <c r="T3709" s="179">
        <f t="shared" si="267"/>
        <v>0.8</v>
      </c>
      <c r="U3709" s="179" t="s">
        <v>561</v>
      </c>
      <c r="V3709" s="179" t="s">
        <v>141</v>
      </c>
      <c r="W3709" s="179" t="s">
        <v>141</v>
      </c>
      <c r="X3709" s="179" t="s">
        <v>141</v>
      </c>
      <c r="Y3709" s="179" t="s">
        <v>141</v>
      </c>
      <c r="Z3709" s="179" t="s">
        <v>141</v>
      </c>
      <c r="AA3709" s="179" t="s">
        <v>141</v>
      </c>
      <c r="AB3709" s="179" t="s">
        <v>141</v>
      </c>
      <c r="AC3709" s="179" t="s">
        <v>141</v>
      </c>
      <c r="AD3709" s="115" t="s">
        <v>0</v>
      </c>
      <c r="AE3709" s="179" t="s">
        <v>141</v>
      </c>
      <c r="AF3709" s="179" t="s">
        <v>141</v>
      </c>
      <c r="AG3709" s="179" t="s">
        <v>3129</v>
      </c>
      <c r="AJ3709" s="1">
        <f t="shared" si="268"/>
        <v>0</v>
      </c>
    </row>
    <row r="3710" spans="1:37" ht="78.75" customHeight="1">
      <c r="A3710" s="179" t="s">
        <v>139</v>
      </c>
      <c r="B3710" s="179" t="s">
        <v>13</v>
      </c>
      <c r="C3710" s="179" t="s">
        <v>140</v>
      </c>
      <c r="D3710" s="169">
        <v>42379</v>
      </c>
      <c r="E3710" s="176">
        <v>0.41597222222222219</v>
      </c>
      <c r="F3710" s="169">
        <v>42379</v>
      </c>
      <c r="G3710" s="176">
        <v>0.41597222222222219</v>
      </c>
      <c r="H3710" s="176">
        <f t="shared" si="265"/>
        <v>0</v>
      </c>
      <c r="I3710" s="179">
        <v>11</v>
      </c>
      <c r="J3710" s="179" t="s">
        <v>407</v>
      </c>
      <c r="K3710" s="179" t="s">
        <v>9</v>
      </c>
      <c r="L3710" s="179" t="s">
        <v>30</v>
      </c>
      <c r="M3710" s="179" t="s">
        <v>408</v>
      </c>
      <c r="N3710" s="179" t="s">
        <v>3</v>
      </c>
      <c r="O3710" s="179" t="s">
        <v>8</v>
      </c>
      <c r="P3710" s="179" t="s">
        <v>408</v>
      </c>
      <c r="Q3710" s="179" t="s">
        <v>409</v>
      </c>
      <c r="R3710" s="179">
        <v>1.1000000000000001</v>
      </c>
      <c r="S3710" s="179">
        <v>2.4</v>
      </c>
      <c r="T3710" s="179">
        <f t="shared" si="267"/>
        <v>3.5</v>
      </c>
      <c r="U3710" s="179" t="s">
        <v>47</v>
      </c>
      <c r="V3710" s="179">
        <v>1986</v>
      </c>
      <c r="W3710" s="179" t="s">
        <v>47</v>
      </c>
      <c r="X3710" s="179" t="s">
        <v>3096</v>
      </c>
      <c r="Y3710" s="179" t="s">
        <v>3130</v>
      </c>
      <c r="Z3710" s="179">
        <v>100</v>
      </c>
      <c r="AA3710" s="179" t="s">
        <v>3131</v>
      </c>
      <c r="AB3710" s="179">
        <v>0</v>
      </c>
      <c r="AC3710" s="179" t="s">
        <v>3132</v>
      </c>
      <c r="AD3710" s="115" t="s">
        <v>28</v>
      </c>
      <c r="AE3710" s="179" t="s">
        <v>141</v>
      </c>
      <c r="AF3710" s="179" t="s">
        <v>141</v>
      </c>
      <c r="AG3710" s="112" t="s">
        <v>3133</v>
      </c>
      <c r="AJ3710" s="1">
        <f t="shared" si="268"/>
        <v>0</v>
      </c>
    </row>
    <row r="3711" spans="1:37" ht="126" customHeight="1">
      <c r="A3711" s="179" t="s">
        <v>6868</v>
      </c>
      <c r="B3711" s="179" t="s">
        <v>19</v>
      </c>
      <c r="C3711" s="179"/>
      <c r="D3711" s="169">
        <v>42592</v>
      </c>
      <c r="E3711" s="176">
        <v>42592.145833333336</v>
      </c>
      <c r="F3711" s="169">
        <v>42593</v>
      </c>
      <c r="G3711" s="176">
        <v>42593.6875</v>
      </c>
      <c r="H3711" s="193">
        <f t="shared" si="265"/>
        <v>1.5416666666642413</v>
      </c>
      <c r="I3711" s="179">
        <v>2</v>
      </c>
      <c r="J3711" s="115"/>
      <c r="K3711" s="115"/>
      <c r="L3711" s="115" t="s">
        <v>12</v>
      </c>
      <c r="M3711" s="179" t="s">
        <v>561</v>
      </c>
      <c r="N3711" s="179">
        <v>0.4</v>
      </c>
      <c r="O3711" s="179" t="s">
        <v>2</v>
      </c>
      <c r="P3711" s="179" t="s">
        <v>8171</v>
      </c>
      <c r="Q3711" s="115" t="s">
        <v>8152</v>
      </c>
      <c r="R3711" s="170"/>
      <c r="S3711" s="170">
        <v>2.319</v>
      </c>
      <c r="T3711" s="170">
        <f t="shared" si="267"/>
        <v>2.319</v>
      </c>
      <c r="U3711" s="115"/>
      <c r="V3711" s="280"/>
      <c r="W3711" s="179"/>
      <c r="X3711" s="115"/>
      <c r="Y3711" s="179"/>
      <c r="Z3711" s="179"/>
      <c r="AA3711" s="179"/>
      <c r="AB3711" s="115"/>
      <c r="AC3711" s="115"/>
      <c r="AD3711" s="115" t="s">
        <v>23</v>
      </c>
      <c r="AE3711" s="115"/>
      <c r="AF3711" s="115"/>
      <c r="AG3711" s="115" t="s">
        <v>4726</v>
      </c>
      <c r="AJ3711" s="1">
        <f t="shared" si="268"/>
        <v>0</v>
      </c>
      <c r="AK3711" s="1">
        <f>AJ3711-T3711</f>
        <v>-2.319</v>
      </c>
    </row>
    <row r="3712" spans="1:37" ht="63" customHeight="1">
      <c r="A3712" s="179" t="s">
        <v>139</v>
      </c>
      <c r="B3712" s="179" t="s">
        <v>13</v>
      </c>
      <c r="C3712" s="179" t="s">
        <v>140</v>
      </c>
      <c r="D3712" s="169">
        <v>42382</v>
      </c>
      <c r="E3712" s="176">
        <v>0.46319444444444446</v>
      </c>
      <c r="F3712" s="169">
        <v>42382</v>
      </c>
      <c r="G3712" s="176">
        <v>0.62569444444444444</v>
      </c>
      <c r="H3712" s="176">
        <f t="shared" si="265"/>
        <v>0.16249999999999998</v>
      </c>
      <c r="I3712" s="179">
        <v>11</v>
      </c>
      <c r="J3712" s="179" t="s">
        <v>141</v>
      </c>
      <c r="K3712" s="179" t="s">
        <v>141</v>
      </c>
      <c r="L3712" s="179" t="s">
        <v>4</v>
      </c>
      <c r="M3712" s="179" t="s">
        <v>572</v>
      </c>
      <c r="N3712" s="179">
        <v>35</v>
      </c>
      <c r="O3712" s="179" t="s">
        <v>14</v>
      </c>
      <c r="P3712" s="179" t="s">
        <v>481</v>
      </c>
      <c r="Q3712" s="179" t="s">
        <v>482</v>
      </c>
      <c r="R3712" s="179">
        <v>13.34</v>
      </c>
      <c r="S3712" s="179">
        <v>8.31</v>
      </c>
      <c r="T3712" s="179">
        <f t="shared" si="267"/>
        <v>21.65</v>
      </c>
      <c r="U3712" s="179" t="s">
        <v>37</v>
      </c>
      <c r="V3712" s="179">
        <v>2009</v>
      </c>
      <c r="W3712" s="179" t="s">
        <v>3134</v>
      </c>
      <c r="X3712" s="179" t="s">
        <v>3135</v>
      </c>
      <c r="Y3712" s="179" t="s">
        <v>3136</v>
      </c>
      <c r="Z3712" s="179">
        <v>100</v>
      </c>
      <c r="AA3712" s="179" t="s">
        <v>3137</v>
      </c>
      <c r="AB3712" s="179" t="s">
        <v>141</v>
      </c>
      <c r="AC3712" s="179" t="s">
        <v>141</v>
      </c>
      <c r="AD3712" s="115" t="s">
        <v>42</v>
      </c>
      <c r="AE3712" s="179" t="s">
        <v>59</v>
      </c>
      <c r="AF3712" s="179" t="s">
        <v>54</v>
      </c>
      <c r="AG3712" s="392" t="s">
        <v>3138</v>
      </c>
      <c r="AJ3712" s="1">
        <f t="shared" si="268"/>
        <v>0</v>
      </c>
    </row>
    <row r="3713" spans="1:37" ht="47.25" customHeight="1">
      <c r="A3713" s="179" t="s">
        <v>139</v>
      </c>
      <c r="B3713" s="179" t="s">
        <v>13</v>
      </c>
      <c r="C3713" s="179" t="s">
        <v>483</v>
      </c>
      <c r="D3713" s="169">
        <v>42383</v>
      </c>
      <c r="E3713" s="176">
        <v>0.58194444444444449</v>
      </c>
      <c r="F3713" s="169">
        <v>42383</v>
      </c>
      <c r="G3713" s="176">
        <v>0.59930555555555554</v>
      </c>
      <c r="H3713" s="176">
        <f t="shared" si="265"/>
        <v>1.7361111111111049E-2</v>
      </c>
      <c r="I3713" s="179"/>
      <c r="J3713" s="179" t="s">
        <v>484</v>
      </c>
      <c r="K3713" s="179" t="s">
        <v>21</v>
      </c>
      <c r="L3713" s="179" t="s">
        <v>30</v>
      </c>
      <c r="M3713" s="179" t="s">
        <v>485</v>
      </c>
      <c r="N3713" s="179" t="s">
        <v>3</v>
      </c>
      <c r="O3713" s="179" t="s">
        <v>8</v>
      </c>
      <c r="P3713" s="179" t="s">
        <v>486</v>
      </c>
      <c r="Q3713" s="179" t="s">
        <v>487</v>
      </c>
      <c r="R3713" s="179">
        <v>0.2</v>
      </c>
      <c r="S3713" s="179">
        <v>4.3</v>
      </c>
      <c r="T3713" s="179">
        <f t="shared" si="267"/>
        <v>4.5</v>
      </c>
      <c r="U3713" s="179" t="s">
        <v>29</v>
      </c>
      <c r="V3713" s="179">
        <v>1982</v>
      </c>
      <c r="W3713" s="179" t="s">
        <v>2737</v>
      </c>
      <c r="X3713" s="179" t="s">
        <v>3096</v>
      </c>
      <c r="Y3713" s="179" t="s">
        <v>141</v>
      </c>
      <c r="Z3713" s="179" t="s">
        <v>141</v>
      </c>
      <c r="AA3713" s="179" t="s">
        <v>141</v>
      </c>
      <c r="AB3713" s="179" t="s">
        <v>141</v>
      </c>
      <c r="AC3713" s="179" t="s">
        <v>141</v>
      </c>
      <c r="AD3713" s="115" t="s">
        <v>28</v>
      </c>
      <c r="AE3713" s="179" t="s">
        <v>141</v>
      </c>
      <c r="AF3713" s="179" t="s">
        <v>141</v>
      </c>
      <c r="AG3713" s="112" t="s">
        <v>3139</v>
      </c>
      <c r="AJ3713" s="1">
        <f t="shared" si="268"/>
        <v>0</v>
      </c>
    </row>
    <row r="3714" spans="1:37" ht="63" customHeight="1">
      <c r="A3714" s="179" t="s">
        <v>139</v>
      </c>
      <c r="B3714" s="179" t="s">
        <v>13</v>
      </c>
      <c r="C3714" s="179" t="s">
        <v>140</v>
      </c>
      <c r="D3714" s="169">
        <v>42385</v>
      </c>
      <c r="E3714" s="176">
        <v>0.4201388888888889</v>
      </c>
      <c r="F3714" s="169">
        <v>42385</v>
      </c>
      <c r="G3714" s="176">
        <v>0.59027777777777779</v>
      </c>
      <c r="H3714" s="176">
        <f t="shared" si="265"/>
        <v>0.1701388888888889</v>
      </c>
      <c r="I3714" s="179">
        <v>1</v>
      </c>
      <c r="J3714" s="179" t="s">
        <v>141</v>
      </c>
      <c r="K3714" s="179" t="s">
        <v>141</v>
      </c>
      <c r="L3714" s="179" t="s">
        <v>12</v>
      </c>
      <c r="M3714" s="179" t="s">
        <v>573</v>
      </c>
      <c r="N3714" s="179">
        <v>0.4</v>
      </c>
      <c r="O3714" s="179" t="s">
        <v>2</v>
      </c>
      <c r="P3714" s="179" t="s">
        <v>573</v>
      </c>
      <c r="Q3714" s="179" t="s">
        <v>445</v>
      </c>
      <c r="R3714" s="179"/>
      <c r="S3714" s="179">
        <v>0.1</v>
      </c>
      <c r="T3714" s="179">
        <f t="shared" si="267"/>
        <v>0.1</v>
      </c>
      <c r="U3714" s="179" t="s">
        <v>561</v>
      </c>
      <c r="V3714" s="179" t="s">
        <v>141</v>
      </c>
      <c r="W3714" s="179" t="s">
        <v>141</v>
      </c>
      <c r="X3714" s="179" t="s">
        <v>141</v>
      </c>
      <c r="Y3714" s="179" t="s">
        <v>141</v>
      </c>
      <c r="Z3714" s="179" t="s">
        <v>141</v>
      </c>
      <c r="AA3714" s="179" t="s">
        <v>141</v>
      </c>
      <c r="AB3714" s="179" t="s">
        <v>141</v>
      </c>
      <c r="AC3714" s="179" t="s">
        <v>141</v>
      </c>
      <c r="AD3714" s="115" t="s">
        <v>0</v>
      </c>
      <c r="AE3714" s="179" t="s">
        <v>141</v>
      </c>
      <c r="AF3714" s="179" t="s">
        <v>141</v>
      </c>
      <c r="AG3714" s="179" t="s">
        <v>3129</v>
      </c>
      <c r="AJ3714" s="1">
        <f t="shared" si="268"/>
        <v>0</v>
      </c>
    </row>
    <row r="3715" spans="1:37" ht="84">
      <c r="A3715" s="94" t="s">
        <v>13179</v>
      </c>
      <c r="B3715" s="596" t="s">
        <v>12578</v>
      </c>
      <c r="C3715" s="596" t="s">
        <v>12579</v>
      </c>
      <c r="D3715" s="786">
        <v>42710</v>
      </c>
      <c r="E3715" s="593">
        <v>0.59097222222222223</v>
      </c>
      <c r="F3715" s="786">
        <v>42710</v>
      </c>
      <c r="G3715" s="593">
        <v>0.65694444444444444</v>
      </c>
      <c r="H3715" s="787">
        <f t="shared" si="265"/>
        <v>6.597222222222221E-2</v>
      </c>
      <c r="I3715" s="595">
        <v>23</v>
      </c>
      <c r="J3715" s="595" t="s">
        <v>13291</v>
      </c>
      <c r="K3715" s="595"/>
      <c r="L3715" s="596" t="s">
        <v>4</v>
      </c>
      <c r="M3715" s="595" t="s">
        <v>13299</v>
      </c>
      <c r="N3715" s="792" t="s">
        <v>3</v>
      </c>
      <c r="O3715" s="595" t="s">
        <v>8</v>
      </c>
      <c r="P3715" s="595" t="s">
        <v>13299</v>
      </c>
      <c r="Q3715" s="595" t="s">
        <v>13300</v>
      </c>
      <c r="R3715" s="802">
        <v>2.2999999999999998</v>
      </c>
      <c r="S3715" s="802"/>
      <c r="T3715" s="803">
        <v>2.2999999999999998</v>
      </c>
      <c r="U3715" s="792" t="s">
        <v>29</v>
      </c>
      <c r="V3715" s="792">
        <v>1973</v>
      </c>
      <c r="W3715" s="792" t="s">
        <v>2717</v>
      </c>
      <c r="X3715" s="792" t="s">
        <v>2736</v>
      </c>
      <c r="Y3715" s="793">
        <v>42459</v>
      </c>
      <c r="Z3715" s="792">
        <v>100</v>
      </c>
      <c r="AA3715" s="792">
        <v>2017</v>
      </c>
      <c r="AB3715" s="792">
        <v>0</v>
      </c>
      <c r="AC3715" s="792">
        <v>2006</v>
      </c>
      <c r="AD3715" s="792" t="s">
        <v>23</v>
      </c>
      <c r="AE3715" s="792"/>
      <c r="AF3715" s="792"/>
      <c r="AG3715" s="792"/>
      <c r="AJ3715" s="1">
        <f t="shared" si="268"/>
        <v>0</v>
      </c>
    </row>
    <row r="3716" spans="1:37" ht="94.5" customHeight="1">
      <c r="A3716" s="179" t="s">
        <v>5349</v>
      </c>
      <c r="B3716" s="179" t="s">
        <v>13</v>
      </c>
      <c r="C3716" s="179" t="s">
        <v>140</v>
      </c>
      <c r="D3716" s="169">
        <v>42557</v>
      </c>
      <c r="E3716" s="68">
        <v>0.69513888888888886</v>
      </c>
      <c r="F3716" s="169">
        <v>42557</v>
      </c>
      <c r="G3716" s="68">
        <v>0.7006944444444444</v>
      </c>
      <c r="H3716" s="68">
        <f t="shared" si="265"/>
        <v>5.5555555555555358E-3</v>
      </c>
      <c r="I3716" s="179">
        <v>26</v>
      </c>
      <c r="J3716" s="179" t="s">
        <v>141</v>
      </c>
      <c r="K3716" s="179" t="s">
        <v>141</v>
      </c>
      <c r="L3716" s="179" t="s">
        <v>12</v>
      </c>
      <c r="M3716" s="179" t="s">
        <v>5548</v>
      </c>
      <c r="N3716" s="179">
        <v>0.4</v>
      </c>
      <c r="O3716" s="179" t="s">
        <v>2</v>
      </c>
      <c r="P3716" s="179" t="s">
        <v>346</v>
      </c>
      <c r="Q3716" s="457" t="s">
        <v>10631</v>
      </c>
      <c r="R3716" s="190">
        <v>0.5</v>
      </c>
      <c r="S3716" s="190">
        <v>1.8</v>
      </c>
      <c r="T3716" s="190">
        <f>R3716+S3716</f>
        <v>2.2999999999999998</v>
      </c>
      <c r="U3716" s="179" t="s">
        <v>141</v>
      </c>
      <c r="V3716" s="179" t="s">
        <v>141</v>
      </c>
      <c r="W3716" s="179" t="s">
        <v>141</v>
      </c>
      <c r="X3716" s="179" t="s">
        <v>141</v>
      </c>
      <c r="Y3716" s="179" t="s">
        <v>141</v>
      </c>
      <c r="Z3716" s="179" t="s">
        <v>141</v>
      </c>
      <c r="AA3716" s="179" t="s">
        <v>141</v>
      </c>
      <c r="AB3716" s="179" t="s">
        <v>141</v>
      </c>
      <c r="AC3716" s="179" t="s">
        <v>141</v>
      </c>
      <c r="AD3716" s="115" t="s">
        <v>23</v>
      </c>
      <c r="AE3716" s="179" t="s">
        <v>141</v>
      </c>
      <c r="AF3716" s="179" t="s">
        <v>141</v>
      </c>
      <c r="AG3716" s="179" t="s">
        <v>3129</v>
      </c>
      <c r="AJ3716" s="1">
        <f t="shared" si="268"/>
        <v>0</v>
      </c>
      <c r="AK3716" s="1">
        <f>AJ3716-T3716</f>
        <v>-2.2999999999999998</v>
      </c>
    </row>
    <row r="3717" spans="1:37" ht="31.5">
      <c r="A3717" s="94" t="s">
        <v>12777</v>
      </c>
      <c r="B3717" s="208" t="s">
        <v>13</v>
      </c>
      <c r="C3717" s="179" t="s">
        <v>147</v>
      </c>
      <c r="D3717" s="161">
        <v>42681</v>
      </c>
      <c r="E3717" s="185">
        <v>0.54861111111111105</v>
      </c>
      <c r="F3717" s="161">
        <v>42681</v>
      </c>
      <c r="G3717" s="1010">
        <v>0.56736111111111109</v>
      </c>
      <c r="H3717" s="1008">
        <v>1.8750000000000044E-2</v>
      </c>
      <c r="I3717" s="208">
        <v>4</v>
      </c>
      <c r="J3717" s="208" t="s">
        <v>141</v>
      </c>
      <c r="K3717" s="208"/>
      <c r="L3717" s="179" t="s">
        <v>12</v>
      </c>
      <c r="M3717" s="208" t="s">
        <v>727</v>
      </c>
      <c r="N3717" s="208">
        <v>0.4</v>
      </c>
      <c r="O3717" s="208" t="s">
        <v>57</v>
      </c>
      <c r="P3717" s="606" t="s">
        <v>57</v>
      </c>
      <c r="Q3717" s="163" t="s">
        <v>12887</v>
      </c>
      <c r="R3717" s="254">
        <v>0.9</v>
      </c>
      <c r="S3717" s="606">
        <v>1.4</v>
      </c>
      <c r="T3717" s="190">
        <v>2.2999999999999998</v>
      </c>
      <c r="U3717" s="606" t="s">
        <v>141</v>
      </c>
      <c r="V3717" s="606" t="s">
        <v>141</v>
      </c>
      <c r="W3717" s="606" t="s">
        <v>141</v>
      </c>
      <c r="X3717" s="606" t="s">
        <v>141</v>
      </c>
      <c r="Y3717" s="606" t="s">
        <v>141</v>
      </c>
      <c r="Z3717" s="606" t="s">
        <v>141</v>
      </c>
      <c r="AA3717" s="606" t="s">
        <v>141</v>
      </c>
      <c r="AB3717" s="606" t="s">
        <v>141</v>
      </c>
      <c r="AC3717" s="606" t="s">
        <v>141</v>
      </c>
      <c r="AD3717" s="179" t="s">
        <v>23</v>
      </c>
      <c r="AE3717" s="903" t="s">
        <v>141</v>
      </c>
      <c r="AF3717" s="903" t="s">
        <v>141</v>
      </c>
      <c r="AG3717" s="179" t="s">
        <v>141</v>
      </c>
      <c r="AJ3717" s="1">
        <f t="shared" si="268"/>
        <v>0</v>
      </c>
    </row>
    <row r="3718" spans="1:37" ht="110.25" customHeight="1">
      <c r="A3718" s="179" t="s">
        <v>139</v>
      </c>
      <c r="B3718" s="179" t="s">
        <v>13</v>
      </c>
      <c r="C3718" s="179" t="s">
        <v>140</v>
      </c>
      <c r="D3718" s="169">
        <v>42391</v>
      </c>
      <c r="E3718" s="176">
        <v>0.25694444444444448</v>
      </c>
      <c r="F3718" s="169">
        <v>42391</v>
      </c>
      <c r="G3718" s="176">
        <v>0.3298611111111111</v>
      </c>
      <c r="H3718" s="176">
        <f>G3718-E3718</f>
        <v>7.291666666666663E-2</v>
      </c>
      <c r="I3718" s="179">
        <v>1</v>
      </c>
      <c r="J3718" s="179" t="s">
        <v>592</v>
      </c>
      <c r="K3718" s="179" t="s">
        <v>141</v>
      </c>
      <c r="L3718" s="179" t="s">
        <v>4</v>
      </c>
      <c r="M3718" s="179" t="s">
        <v>731</v>
      </c>
      <c r="N3718" s="179">
        <v>35</v>
      </c>
      <c r="O3718" s="179" t="s">
        <v>14</v>
      </c>
      <c r="P3718" s="179" t="s">
        <v>593</v>
      </c>
      <c r="Q3718" s="179" t="s">
        <v>732</v>
      </c>
      <c r="R3718" s="179">
        <v>0.3</v>
      </c>
      <c r="S3718" s="179">
        <v>0.9</v>
      </c>
      <c r="T3718" s="179">
        <f>R3718+S3718</f>
        <v>1.2</v>
      </c>
      <c r="U3718" s="179" t="s">
        <v>34</v>
      </c>
      <c r="V3718" s="179">
        <v>1998</v>
      </c>
      <c r="W3718" s="179" t="s">
        <v>3141</v>
      </c>
      <c r="X3718" s="179"/>
      <c r="Y3718" s="179" t="s">
        <v>3142</v>
      </c>
      <c r="Z3718" s="179">
        <v>100</v>
      </c>
      <c r="AA3718" s="179" t="s">
        <v>3143</v>
      </c>
      <c r="AB3718" s="179" t="s">
        <v>141</v>
      </c>
      <c r="AC3718" s="179" t="s">
        <v>141</v>
      </c>
      <c r="AD3718" s="115" t="s">
        <v>0</v>
      </c>
      <c r="AE3718" s="179" t="s">
        <v>55</v>
      </c>
      <c r="AF3718" s="179"/>
      <c r="AG3718" s="392" t="s">
        <v>3144</v>
      </c>
      <c r="AJ3718" s="1">
        <f t="shared" si="268"/>
        <v>0</v>
      </c>
    </row>
    <row r="3719" spans="1:37" ht="105">
      <c r="A3719" s="94" t="s">
        <v>12777</v>
      </c>
      <c r="B3719" s="596" t="s">
        <v>12578</v>
      </c>
      <c r="C3719" s="596" t="s">
        <v>12579</v>
      </c>
      <c r="D3719" s="786">
        <v>42686</v>
      </c>
      <c r="E3719" s="787">
        <v>0.21527777777777779</v>
      </c>
      <c r="F3719" s="786">
        <v>42686</v>
      </c>
      <c r="G3719" s="787">
        <v>0.46666666666666662</v>
      </c>
      <c r="H3719" s="787">
        <f>G3719-E3719</f>
        <v>0.25138888888888883</v>
      </c>
      <c r="I3719" s="788">
        <v>3</v>
      </c>
      <c r="J3719" s="595" t="s">
        <v>13291</v>
      </c>
      <c r="K3719" s="595"/>
      <c r="L3719" s="596" t="s">
        <v>4</v>
      </c>
      <c r="M3719" s="596" t="s">
        <v>12864</v>
      </c>
      <c r="N3719" s="792" t="s">
        <v>3</v>
      </c>
      <c r="O3719" s="596" t="s">
        <v>8</v>
      </c>
      <c r="P3719" s="789" t="s">
        <v>12864</v>
      </c>
      <c r="Q3719" s="789" t="s">
        <v>12865</v>
      </c>
      <c r="R3719" s="790">
        <v>2.2625000000000002</v>
      </c>
      <c r="S3719" s="790"/>
      <c r="T3719" s="807">
        <v>2.2599999999999998</v>
      </c>
      <c r="U3719" s="792" t="s">
        <v>1</v>
      </c>
      <c r="V3719" s="792">
        <v>1969</v>
      </c>
      <c r="W3719" s="792" t="s">
        <v>2589</v>
      </c>
      <c r="X3719" s="792" t="s">
        <v>14148</v>
      </c>
      <c r="Y3719" s="792" t="s">
        <v>14318</v>
      </c>
      <c r="Z3719" s="792">
        <v>100</v>
      </c>
      <c r="AA3719" s="792" t="s">
        <v>14319</v>
      </c>
      <c r="AB3719" s="792"/>
      <c r="AC3719" s="792"/>
      <c r="AD3719" s="792" t="s">
        <v>23</v>
      </c>
      <c r="AE3719" s="792"/>
      <c r="AF3719" s="792"/>
      <c r="AG3719" s="792"/>
      <c r="AJ3719" s="1">
        <f t="shared" si="268"/>
        <v>-2.5000000000003908E-3</v>
      </c>
    </row>
    <row r="3720" spans="1:37" ht="78.75" customHeight="1">
      <c r="A3720" s="179" t="s">
        <v>139</v>
      </c>
      <c r="B3720" s="179" t="s">
        <v>13</v>
      </c>
      <c r="C3720" s="179" t="s">
        <v>140</v>
      </c>
      <c r="D3720" s="169">
        <v>42393</v>
      </c>
      <c r="E3720" s="176">
        <v>0.3298611111111111</v>
      </c>
      <c r="F3720" s="169">
        <v>42393</v>
      </c>
      <c r="G3720" s="176">
        <v>0.41250000000000003</v>
      </c>
      <c r="H3720" s="176">
        <f>G3720-E3720</f>
        <v>8.2638888888888928E-2</v>
      </c>
      <c r="I3720" s="179">
        <v>10</v>
      </c>
      <c r="J3720" s="179" t="s">
        <v>141</v>
      </c>
      <c r="K3720" s="179" t="s">
        <v>141</v>
      </c>
      <c r="L3720" s="179" t="s">
        <v>4</v>
      </c>
      <c r="M3720" s="179" t="s">
        <v>650</v>
      </c>
      <c r="N3720" s="179">
        <v>0.4</v>
      </c>
      <c r="O3720" s="179" t="s">
        <v>8</v>
      </c>
      <c r="P3720" s="179" t="s">
        <v>651</v>
      </c>
      <c r="Q3720" s="179" t="s">
        <v>733</v>
      </c>
      <c r="R3720" s="179">
        <v>23.8</v>
      </c>
      <c r="S3720" s="179">
        <v>25.3</v>
      </c>
      <c r="T3720" s="179">
        <f>R3720+S3720</f>
        <v>49.1</v>
      </c>
      <c r="U3720" s="179" t="s">
        <v>29</v>
      </c>
      <c r="V3720" s="179">
        <v>2012</v>
      </c>
      <c r="W3720" s="179" t="s">
        <v>2737</v>
      </c>
      <c r="X3720" s="179" t="s">
        <v>3125</v>
      </c>
      <c r="Y3720" s="179" t="s">
        <v>3126</v>
      </c>
      <c r="Z3720" s="179">
        <v>100</v>
      </c>
      <c r="AA3720" s="179" t="s">
        <v>3127</v>
      </c>
      <c r="AB3720" s="179" t="s">
        <v>141</v>
      </c>
      <c r="AC3720" s="179" t="s">
        <v>141</v>
      </c>
      <c r="AD3720" s="115" t="s">
        <v>88</v>
      </c>
      <c r="AE3720" s="179" t="s">
        <v>55</v>
      </c>
      <c r="AF3720" s="179" t="s">
        <v>141</v>
      </c>
      <c r="AG3720" s="392" t="s">
        <v>3145</v>
      </c>
      <c r="AJ3720" s="1">
        <f t="shared" si="268"/>
        <v>0</v>
      </c>
    </row>
    <row r="3721" spans="1:37" ht="283.5" customHeight="1">
      <c r="A3721" s="179" t="s">
        <v>6868</v>
      </c>
      <c r="B3721" s="179" t="s">
        <v>16</v>
      </c>
      <c r="C3721" s="179" t="s">
        <v>292</v>
      </c>
      <c r="D3721" s="217">
        <v>42597</v>
      </c>
      <c r="E3721" s="176">
        <v>0.41944444444444445</v>
      </c>
      <c r="F3721" s="217">
        <v>42597</v>
      </c>
      <c r="G3721" s="176">
        <v>0.41944444444444445</v>
      </c>
      <c r="H3721" s="377">
        <f>(F3721+G3721)-(D3721+E3721)</f>
        <v>0</v>
      </c>
      <c r="I3721" s="179">
        <v>7</v>
      </c>
      <c r="J3721" s="179" t="s">
        <v>6917</v>
      </c>
      <c r="K3721" s="179" t="s">
        <v>9</v>
      </c>
      <c r="L3721" s="179" t="s">
        <v>10</v>
      </c>
      <c r="M3721" s="290" t="s">
        <v>293</v>
      </c>
      <c r="N3721" s="179" t="s">
        <v>3</v>
      </c>
      <c r="O3721" s="179" t="s">
        <v>8</v>
      </c>
      <c r="P3721" s="290" t="s">
        <v>8084</v>
      </c>
      <c r="Q3721" s="179" t="s">
        <v>8085</v>
      </c>
      <c r="R3721" s="179"/>
      <c r="S3721" s="179">
        <v>2.2599999999999998</v>
      </c>
      <c r="T3721" s="177">
        <f>SUM(R3721:S3721)</f>
        <v>2.2599999999999998</v>
      </c>
      <c r="U3721" s="179" t="s">
        <v>29</v>
      </c>
      <c r="V3721" s="179">
        <v>2000</v>
      </c>
      <c r="W3721" s="179" t="s">
        <v>2745</v>
      </c>
      <c r="X3721" s="79"/>
      <c r="Y3721" s="179" t="s">
        <v>9969</v>
      </c>
      <c r="Z3721" s="179">
        <v>100</v>
      </c>
      <c r="AA3721" s="380" t="s">
        <v>9702</v>
      </c>
      <c r="AB3721" s="179">
        <v>0</v>
      </c>
      <c r="AC3721" s="79"/>
      <c r="AD3721" s="179" t="s">
        <v>23</v>
      </c>
      <c r="AE3721" s="179" t="s">
        <v>55</v>
      </c>
      <c r="AF3721" s="179"/>
      <c r="AG3721" s="179" t="s">
        <v>9970</v>
      </c>
      <c r="AJ3721" s="1">
        <f t="shared" si="268"/>
        <v>0</v>
      </c>
      <c r="AK3721" s="1">
        <f>AJ3721-T3721</f>
        <v>-2.2599999999999998</v>
      </c>
    </row>
    <row r="3722" spans="1:37" ht="94.5" customHeight="1">
      <c r="A3722" s="179" t="s">
        <v>139</v>
      </c>
      <c r="B3722" s="179" t="s">
        <v>13</v>
      </c>
      <c r="C3722" s="179" t="s">
        <v>140</v>
      </c>
      <c r="D3722" s="169">
        <v>42395</v>
      </c>
      <c r="E3722" s="176">
        <v>0.15625</v>
      </c>
      <c r="F3722" s="169">
        <v>42395</v>
      </c>
      <c r="G3722" s="176">
        <v>0.27569444444444446</v>
      </c>
      <c r="H3722" s="176">
        <f>G3722-E3722</f>
        <v>0.11944444444444446</v>
      </c>
      <c r="I3722" s="179"/>
      <c r="J3722" s="179" t="s">
        <v>484</v>
      </c>
      <c r="K3722" s="179" t="s">
        <v>297</v>
      </c>
      <c r="L3722" s="179" t="s">
        <v>30</v>
      </c>
      <c r="M3722" s="179" t="s">
        <v>652</v>
      </c>
      <c r="N3722" s="179" t="s">
        <v>3</v>
      </c>
      <c r="O3722" s="179" t="s">
        <v>8</v>
      </c>
      <c r="P3722" s="179" t="s">
        <v>653</v>
      </c>
      <c r="Q3722" s="179" t="s">
        <v>734</v>
      </c>
      <c r="R3722" s="179"/>
      <c r="S3722" s="179">
        <v>4.5999999999999996</v>
      </c>
      <c r="T3722" s="179">
        <v>4.5999999999999996</v>
      </c>
      <c r="U3722" s="179" t="s">
        <v>3146</v>
      </c>
      <c r="V3722" s="179">
        <v>1990</v>
      </c>
      <c r="W3722" s="179" t="s">
        <v>3147</v>
      </c>
      <c r="X3722" s="179" t="s">
        <v>141</v>
      </c>
      <c r="Y3722" s="179" t="s">
        <v>3148</v>
      </c>
      <c r="Z3722" s="179" t="s">
        <v>141</v>
      </c>
      <c r="AA3722" s="179" t="s">
        <v>3149</v>
      </c>
      <c r="AB3722" s="179" t="s">
        <v>141</v>
      </c>
      <c r="AC3722" s="179" t="s">
        <v>141</v>
      </c>
      <c r="AD3722" s="115" t="s">
        <v>28</v>
      </c>
      <c r="AE3722" s="179" t="s">
        <v>141</v>
      </c>
      <c r="AF3722" s="179" t="s">
        <v>141</v>
      </c>
      <c r="AG3722" s="112" t="s">
        <v>3150</v>
      </c>
      <c r="AJ3722" s="1">
        <f t="shared" si="268"/>
        <v>0</v>
      </c>
    </row>
    <row r="3723" spans="1:37" ht="189" customHeight="1">
      <c r="A3723" s="179" t="s">
        <v>6868</v>
      </c>
      <c r="B3723" s="179" t="s">
        <v>19</v>
      </c>
      <c r="C3723" s="179"/>
      <c r="D3723" s="169">
        <v>42592</v>
      </c>
      <c r="E3723" s="176">
        <v>42592.145833333336</v>
      </c>
      <c r="F3723" s="169">
        <v>42593</v>
      </c>
      <c r="G3723" s="176">
        <v>42593.583333333336</v>
      </c>
      <c r="H3723" s="193">
        <f>G3723-E3723</f>
        <v>1.4375</v>
      </c>
      <c r="I3723" s="179">
        <v>3</v>
      </c>
      <c r="J3723" s="115"/>
      <c r="K3723" s="115"/>
      <c r="L3723" s="115" t="s">
        <v>12</v>
      </c>
      <c r="M3723" s="179" t="s">
        <v>561</v>
      </c>
      <c r="N3723" s="179">
        <v>0.4</v>
      </c>
      <c r="O3723" s="179" t="s">
        <v>2</v>
      </c>
      <c r="P3723" s="179" t="s">
        <v>8167</v>
      </c>
      <c r="Q3723" s="115" t="s">
        <v>8152</v>
      </c>
      <c r="R3723" s="170"/>
      <c r="S3723" s="170">
        <v>2.2029999999999998</v>
      </c>
      <c r="T3723" s="170">
        <f>R3723+S3723</f>
        <v>2.2029999999999998</v>
      </c>
      <c r="U3723" s="115"/>
      <c r="V3723" s="179"/>
      <c r="W3723" s="179"/>
      <c r="X3723" s="115"/>
      <c r="Y3723" s="179"/>
      <c r="Z3723" s="179"/>
      <c r="AA3723" s="179"/>
      <c r="AB3723" s="115"/>
      <c r="AC3723" s="115"/>
      <c r="AD3723" s="115" t="s">
        <v>23</v>
      </c>
      <c r="AE3723" s="115"/>
      <c r="AF3723" s="115"/>
      <c r="AG3723" s="115" t="s">
        <v>4726</v>
      </c>
      <c r="AJ3723" s="1">
        <f t="shared" si="268"/>
        <v>0</v>
      </c>
      <c r="AK3723" s="1">
        <f>AJ3723-T3723</f>
        <v>-2.2029999999999998</v>
      </c>
    </row>
    <row r="3724" spans="1:37" ht="141.75" customHeight="1">
      <c r="A3724" s="179" t="s">
        <v>2039</v>
      </c>
      <c r="B3724" s="179" t="s">
        <v>13</v>
      </c>
      <c r="C3724" s="179" t="s">
        <v>147</v>
      </c>
      <c r="D3724" s="169">
        <v>42475</v>
      </c>
      <c r="E3724" s="176">
        <v>0.30208333333333331</v>
      </c>
      <c r="F3724" s="169">
        <v>42475</v>
      </c>
      <c r="G3724" s="176">
        <v>0.30555555555555552</v>
      </c>
      <c r="H3724" s="176">
        <v>3.4722222222222099E-3</v>
      </c>
      <c r="I3724" s="179">
        <v>9</v>
      </c>
      <c r="J3724" s="179" t="s">
        <v>141</v>
      </c>
      <c r="K3724" s="179" t="s">
        <v>141</v>
      </c>
      <c r="L3724" s="179" t="s">
        <v>12</v>
      </c>
      <c r="M3724" s="179" t="s">
        <v>2203</v>
      </c>
      <c r="N3724" s="179" t="s">
        <v>3</v>
      </c>
      <c r="O3724" s="179" t="s">
        <v>24</v>
      </c>
      <c r="P3724" s="179" t="s">
        <v>729</v>
      </c>
      <c r="Q3724" s="179" t="s">
        <v>2204</v>
      </c>
      <c r="R3724" s="179">
        <v>1.1000000000000001</v>
      </c>
      <c r="S3724" s="179">
        <v>1.1000000000000001</v>
      </c>
      <c r="T3724" s="179">
        <v>2.2000000000000002</v>
      </c>
      <c r="U3724" s="179" t="s">
        <v>63</v>
      </c>
      <c r="V3724" s="179" t="s">
        <v>141</v>
      </c>
      <c r="W3724" s="179" t="s">
        <v>141</v>
      </c>
      <c r="X3724" s="179" t="s">
        <v>141</v>
      </c>
      <c r="Y3724" s="179" t="s">
        <v>141</v>
      </c>
      <c r="Z3724" s="179" t="s">
        <v>141</v>
      </c>
      <c r="AA3724" s="179" t="s">
        <v>141</v>
      </c>
      <c r="AB3724" s="179" t="s">
        <v>141</v>
      </c>
      <c r="AC3724" s="179" t="s">
        <v>141</v>
      </c>
      <c r="AD3724" s="115" t="s">
        <v>23</v>
      </c>
      <c r="AE3724" s="179"/>
      <c r="AF3724" s="179"/>
      <c r="AG3724" s="179"/>
      <c r="AJ3724" s="1">
        <f t="shared" si="268"/>
        <v>0</v>
      </c>
    </row>
    <row r="3725" spans="1:37" ht="47.25" customHeight="1">
      <c r="A3725" s="179" t="s">
        <v>6868</v>
      </c>
      <c r="B3725" s="179" t="s">
        <v>13</v>
      </c>
      <c r="C3725" s="179" t="s">
        <v>147</v>
      </c>
      <c r="D3725" s="169">
        <v>42599</v>
      </c>
      <c r="E3725" s="68">
        <v>0.1451388888888889</v>
      </c>
      <c r="F3725" s="169">
        <v>42599</v>
      </c>
      <c r="G3725" s="68">
        <v>0.17708333333333334</v>
      </c>
      <c r="H3725" s="68">
        <f>G3725-E3725</f>
        <v>3.1944444444444442E-2</v>
      </c>
      <c r="I3725" s="179">
        <v>2</v>
      </c>
      <c r="J3725" s="179" t="s">
        <v>141</v>
      </c>
      <c r="K3725" s="179" t="s">
        <v>141</v>
      </c>
      <c r="L3725" s="179" t="s">
        <v>12</v>
      </c>
      <c r="M3725" s="179" t="s">
        <v>7724</v>
      </c>
      <c r="N3725" s="179">
        <v>0.4</v>
      </c>
      <c r="O3725" s="179" t="s">
        <v>57</v>
      </c>
      <c r="P3725" s="179" t="s">
        <v>57</v>
      </c>
      <c r="Q3725" s="61" t="s">
        <v>7687</v>
      </c>
      <c r="R3725" s="179">
        <v>0.2</v>
      </c>
      <c r="S3725" s="179">
        <v>2</v>
      </c>
      <c r="T3725" s="190">
        <f>R3725+S3725</f>
        <v>2.2000000000000002</v>
      </c>
      <c r="U3725" s="179" t="s">
        <v>62</v>
      </c>
      <c r="V3725" s="179" t="s">
        <v>141</v>
      </c>
      <c r="W3725" s="179" t="s">
        <v>141</v>
      </c>
      <c r="X3725" s="179" t="s">
        <v>141</v>
      </c>
      <c r="Y3725" s="179" t="s">
        <v>141</v>
      </c>
      <c r="Z3725" s="179" t="s">
        <v>141</v>
      </c>
      <c r="AA3725" s="179" t="s">
        <v>141</v>
      </c>
      <c r="AB3725" s="179" t="s">
        <v>141</v>
      </c>
      <c r="AC3725" s="179" t="s">
        <v>141</v>
      </c>
      <c r="AD3725" s="115" t="s">
        <v>23</v>
      </c>
      <c r="AE3725" s="179" t="s">
        <v>141</v>
      </c>
      <c r="AF3725" s="179" t="s">
        <v>141</v>
      </c>
      <c r="AG3725" s="179" t="s">
        <v>141</v>
      </c>
      <c r="AJ3725" s="1">
        <f t="shared" si="268"/>
        <v>0</v>
      </c>
      <c r="AK3725" s="1">
        <f>AJ3725-T3725</f>
        <v>-2.2000000000000002</v>
      </c>
    </row>
    <row r="3726" spans="1:37" ht="63">
      <c r="A3726" s="94" t="s">
        <v>13179</v>
      </c>
      <c r="B3726" s="596" t="s">
        <v>12578</v>
      </c>
      <c r="C3726" s="596" t="s">
        <v>12579</v>
      </c>
      <c r="D3726" s="786">
        <v>42710</v>
      </c>
      <c r="E3726" s="593">
        <v>0.77083333333333337</v>
      </c>
      <c r="F3726" s="786">
        <v>42710</v>
      </c>
      <c r="G3726" s="593">
        <v>0.78125</v>
      </c>
      <c r="H3726" s="787">
        <f>G3726-E3726</f>
        <v>1.041666666666663E-2</v>
      </c>
      <c r="I3726" s="595">
        <v>4</v>
      </c>
      <c r="J3726" s="596" t="s">
        <v>141</v>
      </c>
      <c r="K3726" s="596"/>
      <c r="L3726" s="596" t="s">
        <v>4</v>
      </c>
      <c r="M3726" s="595" t="s">
        <v>14413</v>
      </c>
      <c r="N3726" s="792" t="s">
        <v>3</v>
      </c>
      <c r="O3726" s="595" t="s">
        <v>24</v>
      </c>
      <c r="P3726" s="595" t="s">
        <v>14413</v>
      </c>
      <c r="Q3726" s="1241" t="s">
        <v>13308</v>
      </c>
      <c r="R3726" s="802">
        <v>1.093</v>
      </c>
      <c r="S3726" s="802">
        <v>1.069</v>
      </c>
      <c r="T3726" s="803">
        <v>2.1619999999999999</v>
      </c>
      <c r="U3726" s="792" t="s">
        <v>63</v>
      </c>
      <c r="V3726" s="792">
        <v>2013</v>
      </c>
      <c r="W3726" s="792" t="s">
        <v>14414</v>
      </c>
      <c r="X3726" s="792" t="s">
        <v>14156</v>
      </c>
      <c r="Y3726" s="792" t="s">
        <v>14332</v>
      </c>
      <c r="Z3726" s="792">
        <v>100</v>
      </c>
      <c r="AA3726" s="792" t="s">
        <v>141</v>
      </c>
      <c r="AB3726" s="792" t="s">
        <v>141</v>
      </c>
      <c r="AC3726" s="792" t="s">
        <v>141</v>
      </c>
      <c r="AD3726" s="792" t="s">
        <v>23</v>
      </c>
      <c r="AE3726" s="792"/>
      <c r="AF3726" s="792"/>
      <c r="AG3726" s="792"/>
      <c r="AJ3726" s="1">
        <f t="shared" si="268"/>
        <v>0</v>
      </c>
    </row>
    <row r="3727" spans="1:37" ht="157.5" customHeight="1">
      <c r="A3727" s="179" t="s">
        <v>672</v>
      </c>
      <c r="B3727" s="179" t="s">
        <v>13</v>
      </c>
      <c r="C3727" s="179" t="s">
        <v>140</v>
      </c>
      <c r="D3727" s="169">
        <v>42406</v>
      </c>
      <c r="E3727" s="176">
        <v>0.85138888888888886</v>
      </c>
      <c r="F3727" s="169">
        <v>42406</v>
      </c>
      <c r="G3727" s="176">
        <v>0.85138888888888886</v>
      </c>
      <c r="H3727" s="176">
        <f>G3727-E3727</f>
        <v>0</v>
      </c>
      <c r="I3727" s="179">
        <v>3</v>
      </c>
      <c r="J3727" s="179" t="s">
        <v>407</v>
      </c>
      <c r="K3727" s="179" t="s">
        <v>15</v>
      </c>
      <c r="L3727" s="179" t="s">
        <v>4</v>
      </c>
      <c r="M3727" s="179" t="s">
        <v>851</v>
      </c>
      <c r="N3727" s="179" t="s">
        <v>3</v>
      </c>
      <c r="O3727" s="179" t="s">
        <v>49</v>
      </c>
      <c r="P3727" s="179" t="s">
        <v>852</v>
      </c>
      <c r="Q3727" s="179" t="s">
        <v>853</v>
      </c>
      <c r="R3727" s="179"/>
      <c r="S3727" s="179">
        <v>0.4</v>
      </c>
      <c r="T3727" s="179">
        <v>0.4</v>
      </c>
      <c r="U3727" s="179" t="s">
        <v>48</v>
      </c>
      <c r="V3727" s="179">
        <v>2012</v>
      </c>
      <c r="W3727" s="179" t="s">
        <v>3151</v>
      </c>
      <c r="X3727" s="179" t="s">
        <v>3152</v>
      </c>
      <c r="Y3727" s="179" t="s">
        <v>3153</v>
      </c>
      <c r="Z3727" s="179" t="s">
        <v>141</v>
      </c>
      <c r="AA3727" s="179" t="s">
        <v>3154</v>
      </c>
      <c r="AB3727" s="179" t="s">
        <v>141</v>
      </c>
      <c r="AC3727" s="179" t="s">
        <v>141</v>
      </c>
      <c r="AD3727" s="115" t="s">
        <v>78</v>
      </c>
      <c r="AE3727" s="179"/>
      <c r="AF3727" s="179"/>
      <c r="AG3727" s="392" t="s">
        <v>3155</v>
      </c>
      <c r="AJ3727" s="1">
        <f t="shared" si="268"/>
        <v>0</v>
      </c>
    </row>
    <row r="3728" spans="1:37" ht="75" customHeight="1">
      <c r="A3728" s="179" t="s">
        <v>139</v>
      </c>
      <c r="B3728" s="179" t="s">
        <v>13</v>
      </c>
      <c r="C3728" s="179" t="s">
        <v>147</v>
      </c>
      <c r="D3728" s="169">
        <v>42397</v>
      </c>
      <c r="E3728" s="176">
        <v>3.6805555555555557E-2</v>
      </c>
      <c r="F3728" s="169">
        <v>42398</v>
      </c>
      <c r="G3728" s="176">
        <v>8.2638888888888887E-2</v>
      </c>
      <c r="H3728" s="176">
        <f>G3728-E3728</f>
        <v>4.583333333333333E-2</v>
      </c>
      <c r="I3728" s="179">
        <v>1</v>
      </c>
      <c r="J3728" s="179" t="s">
        <v>141</v>
      </c>
      <c r="K3728" s="179" t="s">
        <v>141</v>
      </c>
      <c r="L3728" s="179" t="s">
        <v>12</v>
      </c>
      <c r="M3728" s="179" t="s">
        <v>654</v>
      </c>
      <c r="N3728" s="179">
        <v>0.4</v>
      </c>
      <c r="O3728" s="179" t="s">
        <v>57</v>
      </c>
      <c r="P3728" s="179" t="s">
        <v>57</v>
      </c>
      <c r="Q3728" s="179" t="s">
        <v>148</v>
      </c>
      <c r="R3728" s="179">
        <v>1.1499999999999999</v>
      </c>
      <c r="S3728" s="179">
        <v>1</v>
      </c>
      <c r="T3728" s="179">
        <v>2.15</v>
      </c>
      <c r="U3728" s="179" t="s">
        <v>62</v>
      </c>
      <c r="V3728" s="179" t="s">
        <v>141</v>
      </c>
      <c r="W3728" s="179" t="s">
        <v>141</v>
      </c>
      <c r="X3728" s="179" t="s">
        <v>141</v>
      </c>
      <c r="Y3728" s="179" t="s">
        <v>141</v>
      </c>
      <c r="Z3728" s="179" t="s">
        <v>141</v>
      </c>
      <c r="AA3728" s="179" t="s">
        <v>141</v>
      </c>
      <c r="AB3728" s="179" t="s">
        <v>141</v>
      </c>
      <c r="AC3728" s="179" t="s">
        <v>141</v>
      </c>
      <c r="AD3728" s="115" t="s">
        <v>23</v>
      </c>
      <c r="AE3728" s="179" t="s">
        <v>141</v>
      </c>
      <c r="AF3728" s="179" t="s">
        <v>141</v>
      </c>
      <c r="AG3728" s="61"/>
      <c r="AJ3728" s="1">
        <f t="shared" si="268"/>
        <v>0</v>
      </c>
    </row>
    <row r="3729" spans="1:37" ht="141.75" customHeight="1">
      <c r="A3729" s="179" t="s">
        <v>672</v>
      </c>
      <c r="B3729" s="179" t="s">
        <v>13</v>
      </c>
      <c r="C3729" s="179" t="s">
        <v>140</v>
      </c>
      <c r="D3729" s="169">
        <v>42409</v>
      </c>
      <c r="E3729" s="176">
        <v>0.76180555555555562</v>
      </c>
      <c r="F3729" s="169">
        <v>42408</v>
      </c>
      <c r="G3729" s="176">
        <v>0.76180555555555562</v>
      </c>
      <c r="H3729" s="176">
        <f>G3729-E3729</f>
        <v>0</v>
      </c>
      <c r="I3729" s="179">
        <v>19</v>
      </c>
      <c r="J3729" s="179" t="s">
        <v>592</v>
      </c>
      <c r="K3729" s="179" t="s">
        <v>141</v>
      </c>
      <c r="L3729" s="179" t="s">
        <v>4</v>
      </c>
      <c r="M3729" s="179" t="s">
        <v>855</v>
      </c>
      <c r="N3729" s="179">
        <v>110</v>
      </c>
      <c r="O3729" s="179" t="s">
        <v>14</v>
      </c>
      <c r="P3729" s="179" t="s">
        <v>856</v>
      </c>
      <c r="Q3729" s="179" t="s">
        <v>857</v>
      </c>
      <c r="R3729" s="179">
        <v>0.5</v>
      </c>
      <c r="S3729" s="179">
        <v>3.3</v>
      </c>
      <c r="T3729" s="179">
        <v>3.8</v>
      </c>
      <c r="U3729" s="179" t="s">
        <v>34</v>
      </c>
      <c r="V3729" s="179">
        <v>2010</v>
      </c>
      <c r="W3729" s="179" t="s">
        <v>3156</v>
      </c>
      <c r="X3729" s="179" t="s">
        <v>3157</v>
      </c>
      <c r="Y3729" s="179" t="s">
        <v>3158</v>
      </c>
      <c r="Z3729" s="179" t="s">
        <v>141</v>
      </c>
      <c r="AA3729" s="179" t="s">
        <v>3159</v>
      </c>
      <c r="AB3729" s="179" t="s">
        <v>141</v>
      </c>
      <c r="AC3729" s="179" t="s">
        <v>3160</v>
      </c>
      <c r="AD3729" s="115" t="s">
        <v>25</v>
      </c>
      <c r="AE3729" s="179"/>
      <c r="AF3729" s="179"/>
      <c r="AG3729" s="392" t="s">
        <v>3161</v>
      </c>
      <c r="AJ3729" s="1">
        <f t="shared" si="268"/>
        <v>0</v>
      </c>
    </row>
    <row r="3730" spans="1:37" ht="157.5" customHeight="1">
      <c r="A3730" s="179" t="s">
        <v>672</v>
      </c>
      <c r="B3730" s="179" t="s">
        <v>13</v>
      </c>
      <c r="C3730" s="179" t="s">
        <v>140</v>
      </c>
      <c r="D3730" s="169">
        <v>42410</v>
      </c>
      <c r="E3730" s="176">
        <v>0.94027777777777777</v>
      </c>
      <c r="F3730" s="169">
        <v>42411</v>
      </c>
      <c r="G3730" s="176">
        <v>0.54861111111111105</v>
      </c>
      <c r="H3730" s="176">
        <v>0.60833333333333328</v>
      </c>
      <c r="I3730" s="179">
        <v>1</v>
      </c>
      <c r="J3730" s="179" t="s">
        <v>141</v>
      </c>
      <c r="K3730" s="179" t="s">
        <v>141</v>
      </c>
      <c r="L3730" s="179" t="s">
        <v>12</v>
      </c>
      <c r="M3730" s="179" t="s">
        <v>858</v>
      </c>
      <c r="N3730" s="179">
        <v>0.4</v>
      </c>
      <c r="O3730" s="179" t="s">
        <v>2</v>
      </c>
      <c r="P3730" s="179" t="s">
        <v>858</v>
      </c>
      <c r="Q3730" s="179" t="s">
        <v>859</v>
      </c>
      <c r="R3730" s="179"/>
      <c r="S3730" s="179">
        <v>1.3</v>
      </c>
      <c r="T3730" s="179">
        <v>1.3</v>
      </c>
      <c r="U3730" s="179" t="s">
        <v>561</v>
      </c>
      <c r="V3730" s="179" t="s">
        <v>141</v>
      </c>
      <c r="W3730" s="179" t="s">
        <v>141</v>
      </c>
      <c r="X3730" s="179" t="s">
        <v>141</v>
      </c>
      <c r="Y3730" s="179" t="s">
        <v>141</v>
      </c>
      <c r="Z3730" s="179" t="s">
        <v>141</v>
      </c>
      <c r="AA3730" s="179" t="s">
        <v>141</v>
      </c>
      <c r="AB3730" s="179" t="s">
        <v>141</v>
      </c>
      <c r="AC3730" s="179" t="s">
        <v>141</v>
      </c>
      <c r="AD3730" s="115" t="s">
        <v>0</v>
      </c>
      <c r="AE3730" s="179" t="s">
        <v>141</v>
      </c>
      <c r="AF3730" s="179" t="s">
        <v>141</v>
      </c>
      <c r="AG3730" s="61"/>
      <c r="AJ3730" s="1">
        <f t="shared" si="268"/>
        <v>0</v>
      </c>
    </row>
    <row r="3731" spans="1:37" ht="47.25">
      <c r="A3731" s="179" t="s">
        <v>6868</v>
      </c>
      <c r="B3731" s="179" t="s">
        <v>19</v>
      </c>
      <c r="C3731" s="179"/>
      <c r="D3731" s="169">
        <v>42592</v>
      </c>
      <c r="E3731" s="176">
        <v>42592.583333333336</v>
      </c>
      <c r="F3731" s="169">
        <v>42593</v>
      </c>
      <c r="G3731" s="176">
        <v>42593.6875</v>
      </c>
      <c r="H3731" s="193">
        <f>G3731-E3731</f>
        <v>1.1041666666642413</v>
      </c>
      <c r="I3731" s="179">
        <v>2</v>
      </c>
      <c r="J3731" s="115"/>
      <c r="K3731" s="115"/>
      <c r="L3731" s="115" t="s">
        <v>12</v>
      </c>
      <c r="M3731" s="179" t="s">
        <v>561</v>
      </c>
      <c r="N3731" s="179">
        <v>0.4</v>
      </c>
      <c r="O3731" s="179" t="s">
        <v>2</v>
      </c>
      <c r="P3731" s="179" t="s">
        <v>8184</v>
      </c>
      <c r="Q3731" s="115" t="s">
        <v>8152</v>
      </c>
      <c r="R3731" s="170"/>
      <c r="S3731" s="170">
        <v>2.1139999999999999</v>
      </c>
      <c r="T3731" s="170">
        <f>R3731+S3731</f>
        <v>2.1139999999999999</v>
      </c>
      <c r="U3731" s="115"/>
      <c r="V3731" s="179"/>
      <c r="W3731" s="179"/>
      <c r="X3731" s="115"/>
      <c r="Y3731" s="179"/>
      <c r="Z3731" s="179"/>
      <c r="AA3731" s="179"/>
      <c r="AB3731" s="115"/>
      <c r="AC3731" s="115"/>
      <c r="AD3731" s="115" t="s">
        <v>23</v>
      </c>
      <c r="AE3731" s="115"/>
      <c r="AF3731" s="115"/>
      <c r="AG3731" s="115" t="s">
        <v>4726</v>
      </c>
      <c r="AJ3731" s="1">
        <f t="shared" si="268"/>
        <v>0</v>
      </c>
      <c r="AK3731" s="1">
        <f>AJ3731-T3731</f>
        <v>-2.1139999999999999</v>
      </c>
    </row>
    <row r="3732" spans="1:37" ht="31.5" customHeight="1">
      <c r="A3732" s="179" t="s">
        <v>4411</v>
      </c>
      <c r="B3732" s="179" t="s">
        <v>13</v>
      </c>
      <c r="C3732" s="179" t="s">
        <v>147</v>
      </c>
      <c r="D3732" s="169">
        <v>42536</v>
      </c>
      <c r="E3732" s="68">
        <v>1.1805555555555555E-2</v>
      </c>
      <c r="F3732" s="169">
        <v>42536</v>
      </c>
      <c r="G3732" s="68">
        <v>1.5277777777777777E-2</v>
      </c>
      <c r="H3732" s="176">
        <f>G3732-E3732</f>
        <v>3.472222222222222E-3</v>
      </c>
      <c r="I3732" s="179">
        <v>9</v>
      </c>
      <c r="J3732" s="179" t="s">
        <v>141</v>
      </c>
      <c r="K3732" s="179" t="s">
        <v>141</v>
      </c>
      <c r="L3732" s="179" t="s">
        <v>12</v>
      </c>
      <c r="M3732" s="179" t="s">
        <v>347</v>
      </c>
      <c r="N3732" s="179">
        <v>0.4</v>
      </c>
      <c r="O3732" s="179" t="s">
        <v>57</v>
      </c>
      <c r="P3732" s="179" t="s">
        <v>57</v>
      </c>
      <c r="Q3732" s="61" t="s">
        <v>10365</v>
      </c>
      <c r="R3732" s="190">
        <v>1</v>
      </c>
      <c r="S3732" s="190">
        <v>1.1000000000000001</v>
      </c>
      <c r="T3732" s="190">
        <f>R3732+S3732</f>
        <v>2.1</v>
      </c>
      <c r="U3732" s="179" t="s">
        <v>62</v>
      </c>
      <c r="V3732" s="179" t="s">
        <v>141</v>
      </c>
      <c r="W3732" s="179" t="s">
        <v>141</v>
      </c>
      <c r="X3732" s="179" t="s">
        <v>141</v>
      </c>
      <c r="Y3732" s="179" t="s">
        <v>141</v>
      </c>
      <c r="Z3732" s="179" t="s">
        <v>141</v>
      </c>
      <c r="AA3732" s="179" t="s">
        <v>141</v>
      </c>
      <c r="AB3732" s="179" t="s">
        <v>141</v>
      </c>
      <c r="AC3732" s="179" t="s">
        <v>141</v>
      </c>
      <c r="AD3732" s="115" t="s">
        <v>23</v>
      </c>
      <c r="AE3732" s="179" t="s">
        <v>141</v>
      </c>
      <c r="AF3732" s="179" t="s">
        <v>141</v>
      </c>
      <c r="AG3732" s="179" t="s">
        <v>141</v>
      </c>
      <c r="AH3732" s="16"/>
      <c r="AI3732" s="16"/>
      <c r="AJ3732" s="1">
        <f t="shared" si="268"/>
        <v>0</v>
      </c>
      <c r="AK3732" s="1">
        <f>AJ3732-T3732</f>
        <v>-2.1</v>
      </c>
    </row>
    <row r="3733" spans="1:37" ht="126" customHeight="1">
      <c r="A3733" s="179" t="s">
        <v>672</v>
      </c>
      <c r="B3733" s="179" t="s">
        <v>13</v>
      </c>
      <c r="C3733" s="179" t="s">
        <v>140</v>
      </c>
      <c r="D3733" s="169">
        <v>42412</v>
      </c>
      <c r="E3733" s="176">
        <v>9.0277777777777787E-3</v>
      </c>
      <c r="F3733" s="169">
        <v>42412</v>
      </c>
      <c r="G3733" s="176">
        <v>9.0277777777777787E-3</v>
      </c>
      <c r="H3733" s="176">
        <v>0</v>
      </c>
      <c r="I3733" s="179">
        <v>4</v>
      </c>
      <c r="J3733" s="179" t="s">
        <v>484</v>
      </c>
      <c r="K3733" s="179" t="s">
        <v>9</v>
      </c>
      <c r="L3733" s="179" t="s">
        <v>4</v>
      </c>
      <c r="M3733" s="179" t="s">
        <v>861</v>
      </c>
      <c r="N3733" s="179" t="s">
        <v>3</v>
      </c>
      <c r="O3733" s="179" t="s">
        <v>8</v>
      </c>
      <c r="P3733" s="179" t="s">
        <v>862</v>
      </c>
      <c r="Q3733" s="179" t="s">
        <v>863</v>
      </c>
      <c r="R3733" s="179">
        <v>0.1</v>
      </c>
      <c r="S3733" s="179"/>
      <c r="T3733" s="179">
        <v>0.1</v>
      </c>
      <c r="U3733" s="179" t="s">
        <v>7</v>
      </c>
      <c r="V3733" s="179">
        <v>1988</v>
      </c>
      <c r="W3733" s="179" t="s">
        <v>3162</v>
      </c>
      <c r="X3733" s="179" t="s">
        <v>141</v>
      </c>
      <c r="Y3733" s="179" t="s">
        <v>3163</v>
      </c>
      <c r="Z3733" s="179" t="s">
        <v>141</v>
      </c>
      <c r="AA3733" s="179" t="s">
        <v>3164</v>
      </c>
      <c r="AB3733" s="179">
        <v>10</v>
      </c>
      <c r="AC3733" s="179" t="s">
        <v>141</v>
      </c>
      <c r="AD3733" s="115" t="s">
        <v>0</v>
      </c>
      <c r="AE3733" s="179"/>
      <c r="AF3733" s="179"/>
      <c r="AG3733" s="392" t="s">
        <v>3165</v>
      </c>
      <c r="AJ3733" s="1">
        <f t="shared" si="268"/>
        <v>0</v>
      </c>
    </row>
    <row r="3734" spans="1:37" ht="31.5" customHeight="1">
      <c r="A3734" s="179" t="s">
        <v>5349</v>
      </c>
      <c r="B3734" s="179" t="s">
        <v>13</v>
      </c>
      <c r="C3734" s="179" t="s">
        <v>147</v>
      </c>
      <c r="D3734" s="169">
        <v>42578</v>
      </c>
      <c r="E3734" s="68">
        <v>0.54236111111111118</v>
      </c>
      <c r="F3734" s="169">
        <v>42578</v>
      </c>
      <c r="G3734" s="1180">
        <v>0.55625000000000002</v>
      </c>
      <c r="H3734" s="68">
        <f>G3734-E3734</f>
        <v>1.388888888888884E-2</v>
      </c>
      <c r="I3734" s="179">
        <v>1</v>
      </c>
      <c r="J3734" s="179" t="s">
        <v>141</v>
      </c>
      <c r="K3734" s="179" t="s">
        <v>141</v>
      </c>
      <c r="L3734" s="179" t="s">
        <v>12</v>
      </c>
      <c r="M3734" s="179" t="s">
        <v>10658</v>
      </c>
      <c r="N3734" s="179">
        <v>0.4</v>
      </c>
      <c r="O3734" s="179" t="s">
        <v>57</v>
      </c>
      <c r="P3734" s="179" t="s">
        <v>57</v>
      </c>
      <c r="Q3734" s="61" t="s">
        <v>10748</v>
      </c>
      <c r="R3734" s="190"/>
      <c r="S3734" s="190">
        <v>2.1</v>
      </c>
      <c r="T3734" s="190">
        <f>R3734+S3734</f>
        <v>2.1</v>
      </c>
      <c r="U3734" s="179" t="s">
        <v>62</v>
      </c>
      <c r="V3734" s="179" t="s">
        <v>141</v>
      </c>
      <c r="W3734" s="179" t="s">
        <v>141</v>
      </c>
      <c r="X3734" s="179" t="s">
        <v>141</v>
      </c>
      <c r="Y3734" s="280" t="s">
        <v>141</v>
      </c>
      <c r="Z3734" s="179" t="s">
        <v>141</v>
      </c>
      <c r="AA3734" s="179" t="s">
        <v>141</v>
      </c>
      <c r="AB3734" s="179" t="s">
        <v>141</v>
      </c>
      <c r="AC3734" s="179" t="s">
        <v>141</v>
      </c>
      <c r="AD3734" s="115" t="s">
        <v>23</v>
      </c>
      <c r="AE3734" s="179" t="s">
        <v>141</v>
      </c>
      <c r="AF3734" s="179" t="s">
        <v>141</v>
      </c>
      <c r="AG3734" s="179" t="s">
        <v>141</v>
      </c>
      <c r="AJ3734" s="1">
        <f t="shared" si="268"/>
        <v>0</v>
      </c>
      <c r="AK3734" s="1">
        <f>AJ3734-T3734</f>
        <v>-2.1</v>
      </c>
    </row>
    <row r="3735" spans="1:37" ht="126" customHeight="1">
      <c r="A3735" s="179" t="s">
        <v>5349</v>
      </c>
      <c r="B3735" s="179" t="s">
        <v>13</v>
      </c>
      <c r="C3735" s="179" t="s">
        <v>147</v>
      </c>
      <c r="D3735" s="169">
        <v>42581</v>
      </c>
      <c r="E3735" s="1180">
        <v>0.87847222222222221</v>
      </c>
      <c r="F3735" s="169">
        <v>42581</v>
      </c>
      <c r="G3735" s="68">
        <v>0.87847222222222221</v>
      </c>
      <c r="H3735" s="68">
        <f>G3735-E3735</f>
        <v>0</v>
      </c>
      <c r="I3735" s="179">
        <v>10</v>
      </c>
      <c r="J3735" s="179" t="s">
        <v>141</v>
      </c>
      <c r="K3735" s="179" t="s">
        <v>141</v>
      </c>
      <c r="L3735" s="179" t="s">
        <v>12</v>
      </c>
      <c r="M3735" s="179" t="s">
        <v>347</v>
      </c>
      <c r="N3735" s="179" t="s">
        <v>3</v>
      </c>
      <c r="O3735" s="179" t="s">
        <v>24</v>
      </c>
      <c r="P3735" s="179" t="s">
        <v>63</v>
      </c>
      <c r="Q3735" s="61" t="s">
        <v>10766</v>
      </c>
      <c r="R3735" s="190">
        <v>0.8</v>
      </c>
      <c r="S3735" s="190">
        <v>1.3</v>
      </c>
      <c r="T3735" s="190">
        <f>R3735+S3735</f>
        <v>2.1</v>
      </c>
      <c r="U3735" s="179" t="s">
        <v>63</v>
      </c>
      <c r="V3735" s="179" t="s">
        <v>141</v>
      </c>
      <c r="W3735" s="179" t="s">
        <v>141</v>
      </c>
      <c r="X3735" s="179" t="s">
        <v>141</v>
      </c>
      <c r="Y3735" s="179" t="s">
        <v>141</v>
      </c>
      <c r="Z3735" s="179" t="s">
        <v>141</v>
      </c>
      <c r="AA3735" s="179" t="s">
        <v>141</v>
      </c>
      <c r="AB3735" s="179" t="s">
        <v>141</v>
      </c>
      <c r="AC3735" s="179" t="s">
        <v>141</v>
      </c>
      <c r="AD3735" s="115" t="s">
        <v>23</v>
      </c>
      <c r="AE3735" s="179" t="s">
        <v>141</v>
      </c>
      <c r="AF3735" s="179" t="s">
        <v>141</v>
      </c>
      <c r="AG3735" s="179" t="s">
        <v>141</v>
      </c>
      <c r="AJ3735" s="1">
        <f t="shared" si="268"/>
        <v>0</v>
      </c>
      <c r="AK3735" s="1">
        <f>AJ3735-T3735</f>
        <v>-2.1</v>
      </c>
    </row>
    <row r="3736" spans="1:37" ht="204.75" customHeight="1">
      <c r="A3736" s="179" t="s">
        <v>672</v>
      </c>
      <c r="B3736" s="179" t="s">
        <v>13</v>
      </c>
      <c r="C3736" s="179" t="s">
        <v>140</v>
      </c>
      <c r="D3736" s="169">
        <v>42413</v>
      </c>
      <c r="E3736" s="176">
        <v>0.47013888888888888</v>
      </c>
      <c r="F3736" s="169">
        <v>42413</v>
      </c>
      <c r="G3736" s="176">
        <v>0.48333333333333334</v>
      </c>
      <c r="H3736" s="176">
        <v>1.3194444444444453E-2</v>
      </c>
      <c r="I3736" s="179">
        <v>19</v>
      </c>
      <c r="J3736" s="179" t="s">
        <v>484</v>
      </c>
      <c r="K3736" s="179" t="s">
        <v>21</v>
      </c>
      <c r="L3736" s="179" t="s">
        <v>30</v>
      </c>
      <c r="M3736" s="179" t="s">
        <v>898</v>
      </c>
      <c r="N3736" s="179" t="s">
        <v>3</v>
      </c>
      <c r="O3736" s="179" t="s">
        <v>8</v>
      </c>
      <c r="P3736" s="179" t="s">
        <v>898</v>
      </c>
      <c r="Q3736" s="179" t="s">
        <v>899</v>
      </c>
      <c r="R3736" s="179">
        <v>0.2</v>
      </c>
      <c r="S3736" s="179">
        <v>2</v>
      </c>
      <c r="T3736" s="179">
        <v>2.2000000000000002</v>
      </c>
      <c r="U3736" s="179" t="s">
        <v>29</v>
      </c>
      <c r="V3736" s="179">
        <v>1984</v>
      </c>
      <c r="W3736" s="179" t="s">
        <v>2725</v>
      </c>
      <c r="X3736" s="179" t="s">
        <v>141</v>
      </c>
      <c r="Y3736" s="179" t="s">
        <v>3166</v>
      </c>
      <c r="Z3736" s="179" t="s">
        <v>141</v>
      </c>
      <c r="AA3736" s="179" t="s">
        <v>3167</v>
      </c>
      <c r="AB3736" s="179" t="s">
        <v>141</v>
      </c>
      <c r="AC3736" s="179" t="s">
        <v>141</v>
      </c>
      <c r="AD3736" s="115" t="s">
        <v>61</v>
      </c>
      <c r="AE3736" s="179" t="s">
        <v>141</v>
      </c>
      <c r="AF3736" s="179" t="s">
        <v>141</v>
      </c>
      <c r="AG3736" s="179" t="s">
        <v>3168</v>
      </c>
      <c r="AJ3736" s="1">
        <f t="shared" si="268"/>
        <v>0</v>
      </c>
    </row>
    <row r="3737" spans="1:37" ht="94.5" customHeight="1">
      <c r="A3737" s="179" t="s">
        <v>672</v>
      </c>
      <c r="B3737" s="179" t="s">
        <v>13</v>
      </c>
      <c r="C3737" s="179" t="s">
        <v>140</v>
      </c>
      <c r="D3737" s="169">
        <v>42415</v>
      </c>
      <c r="E3737" s="176">
        <v>0.56111111111111112</v>
      </c>
      <c r="F3737" s="169">
        <v>42415</v>
      </c>
      <c r="G3737" s="176">
        <v>0.84236111111111101</v>
      </c>
      <c r="H3737" s="176">
        <f>G3737-E3737</f>
        <v>0.28124999999999989</v>
      </c>
      <c r="I3737" s="179">
        <v>1</v>
      </c>
      <c r="J3737" s="179" t="s">
        <v>141</v>
      </c>
      <c r="K3737" s="179" t="s">
        <v>141</v>
      </c>
      <c r="L3737" s="179" t="s">
        <v>12</v>
      </c>
      <c r="M3737" s="179" t="s">
        <v>960</v>
      </c>
      <c r="N3737" s="179">
        <v>0.4</v>
      </c>
      <c r="O3737" s="179" t="s">
        <v>2</v>
      </c>
      <c r="P3737" s="179" t="s">
        <v>960</v>
      </c>
      <c r="Q3737" s="179" t="s">
        <v>445</v>
      </c>
      <c r="R3737" s="179"/>
      <c r="S3737" s="179">
        <v>1.27</v>
      </c>
      <c r="T3737" s="179">
        <v>1.27</v>
      </c>
      <c r="U3737" s="179" t="s">
        <v>561</v>
      </c>
      <c r="V3737" s="179" t="s">
        <v>141</v>
      </c>
      <c r="W3737" s="179" t="s">
        <v>141</v>
      </c>
      <c r="X3737" s="179" t="s">
        <v>141</v>
      </c>
      <c r="Y3737" s="179" t="s">
        <v>141</v>
      </c>
      <c r="Z3737" s="179" t="s">
        <v>141</v>
      </c>
      <c r="AA3737" s="179" t="s">
        <v>141</v>
      </c>
      <c r="AB3737" s="179" t="s">
        <v>141</v>
      </c>
      <c r="AC3737" s="179" t="s">
        <v>141</v>
      </c>
      <c r="AD3737" s="115" t="s">
        <v>0</v>
      </c>
      <c r="AE3737" s="179" t="s">
        <v>141</v>
      </c>
      <c r="AF3737" s="179" t="s">
        <v>141</v>
      </c>
      <c r="AG3737" s="179"/>
      <c r="AJ3737" s="1">
        <f t="shared" si="268"/>
        <v>0</v>
      </c>
    </row>
    <row r="3738" spans="1:37" ht="47.25" customHeight="1">
      <c r="A3738" s="179" t="s">
        <v>672</v>
      </c>
      <c r="B3738" s="179" t="s">
        <v>13</v>
      </c>
      <c r="C3738" s="179" t="s">
        <v>140</v>
      </c>
      <c r="D3738" s="169">
        <v>42418</v>
      </c>
      <c r="E3738" s="176">
        <v>0.1277777777777778</v>
      </c>
      <c r="F3738" s="169">
        <v>42418</v>
      </c>
      <c r="G3738" s="176">
        <v>0.63263888888888886</v>
      </c>
      <c r="H3738" s="176">
        <f>G3738-E3738</f>
        <v>0.50486111111111109</v>
      </c>
      <c r="I3738" s="179">
        <v>1</v>
      </c>
      <c r="J3738" s="179" t="s">
        <v>141</v>
      </c>
      <c r="K3738" s="179" t="s">
        <v>141</v>
      </c>
      <c r="L3738" s="179" t="s">
        <v>12</v>
      </c>
      <c r="M3738" s="179" t="s">
        <v>961</v>
      </c>
      <c r="N3738" s="179">
        <v>0.4</v>
      </c>
      <c r="O3738" s="179" t="s">
        <v>2</v>
      </c>
      <c r="P3738" s="179" t="s">
        <v>961</v>
      </c>
      <c r="Q3738" s="179" t="s">
        <v>962</v>
      </c>
      <c r="R3738" s="179"/>
      <c r="S3738" s="179">
        <v>1.6</v>
      </c>
      <c r="T3738" s="179">
        <v>1.6</v>
      </c>
      <c r="U3738" s="280" t="s">
        <v>561</v>
      </c>
      <c r="V3738" s="179" t="s">
        <v>141</v>
      </c>
      <c r="W3738" s="179" t="s">
        <v>141</v>
      </c>
      <c r="X3738" s="179" t="s">
        <v>141</v>
      </c>
      <c r="Y3738" s="179" t="s">
        <v>141</v>
      </c>
      <c r="Z3738" s="179" t="s">
        <v>141</v>
      </c>
      <c r="AA3738" s="179" t="s">
        <v>141</v>
      </c>
      <c r="AB3738" s="179" t="s">
        <v>141</v>
      </c>
      <c r="AC3738" s="179" t="s">
        <v>141</v>
      </c>
      <c r="AD3738" s="115" t="s">
        <v>0</v>
      </c>
      <c r="AE3738" s="179"/>
      <c r="AF3738" s="179"/>
      <c r="AG3738" s="179" t="s">
        <v>3169</v>
      </c>
      <c r="AJ3738" s="1">
        <f t="shared" si="268"/>
        <v>0</v>
      </c>
    </row>
    <row r="3739" spans="1:37" ht="78.75" customHeight="1">
      <c r="A3739" s="179" t="s">
        <v>8405</v>
      </c>
      <c r="B3739" s="179" t="s">
        <v>13</v>
      </c>
      <c r="C3739" s="179" t="s">
        <v>147</v>
      </c>
      <c r="D3739" s="169">
        <v>42621</v>
      </c>
      <c r="E3739" s="68">
        <v>0.43888888888888888</v>
      </c>
      <c r="F3739" s="169">
        <v>42621</v>
      </c>
      <c r="G3739" s="68">
        <v>0.50624999999999998</v>
      </c>
      <c r="H3739" s="336" t="s">
        <v>8508</v>
      </c>
      <c r="I3739" s="179">
        <v>1</v>
      </c>
      <c r="J3739" s="179" t="s">
        <v>141</v>
      </c>
      <c r="K3739" s="179" t="s">
        <v>141</v>
      </c>
      <c r="L3739" s="179" t="s">
        <v>12</v>
      </c>
      <c r="M3739" s="179" t="s">
        <v>8464</v>
      </c>
      <c r="N3739" s="179">
        <v>0.4</v>
      </c>
      <c r="O3739" s="179" t="s">
        <v>57</v>
      </c>
      <c r="P3739" s="179" t="s">
        <v>57</v>
      </c>
      <c r="Q3739" s="61" t="s">
        <v>8509</v>
      </c>
      <c r="R3739" s="170">
        <v>1.6</v>
      </c>
      <c r="S3739" s="170">
        <v>0.5</v>
      </c>
      <c r="T3739" s="190">
        <f>R3739+S3739</f>
        <v>2.1</v>
      </c>
      <c r="U3739" s="179" t="s">
        <v>62</v>
      </c>
      <c r="V3739" s="179" t="s">
        <v>141</v>
      </c>
      <c r="W3739" s="179" t="s">
        <v>141</v>
      </c>
      <c r="X3739" s="179" t="s">
        <v>141</v>
      </c>
      <c r="Y3739" s="179" t="s">
        <v>141</v>
      </c>
      <c r="Z3739" s="179" t="s">
        <v>141</v>
      </c>
      <c r="AA3739" s="179" t="s">
        <v>141</v>
      </c>
      <c r="AB3739" s="179" t="s">
        <v>141</v>
      </c>
      <c r="AC3739" s="179" t="s">
        <v>141</v>
      </c>
      <c r="AD3739" s="115" t="s">
        <v>23</v>
      </c>
      <c r="AE3739" s="179" t="s">
        <v>141</v>
      </c>
      <c r="AF3739" s="179" t="s">
        <v>141</v>
      </c>
      <c r="AG3739" s="179" t="s">
        <v>141</v>
      </c>
      <c r="AJ3739" s="1">
        <f t="shared" si="268"/>
        <v>0</v>
      </c>
      <c r="AK3739" s="1">
        <f>AJ3739-T3739</f>
        <v>-2.1</v>
      </c>
    </row>
    <row r="3740" spans="1:37" ht="47.25" customHeight="1">
      <c r="A3740" s="179" t="s">
        <v>672</v>
      </c>
      <c r="B3740" s="179" t="s">
        <v>13</v>
      </c>
      <c r="C3740" s="179" t="s">
        <v>140</v>
      </c>
      <c r="D3740" s="169">
        <v>42422</v>
      </c>
      <c r="E3740" s="176">
        <v>0.68680555555555556</v>
      </c>
      <c r="F3740" s="169">
        <v>42422</v>
      </c>
      <c r="G3740" s="176">
        <v>0.68680555555555556</v>
      </c>
      <c r="H3740" s="176">
        <v>0</v>
      </c>
      <c r="I3740" s="179">
        <v>3</v>
      </c>
      <c r="J3740" s="179"/>
      <c r="K3740" s="179"/>
      <c r="L3740" s="179" t="s">
        <v>4</v>
      </c>
      <c r="M3740" s="179" t="s">
        <v>992</v>
      </c>
      <c r="N3740" s="179">
        <v>0.4</v>
      </c>
      <c r="O3740" s="179" t="s">
        <v>2</v>
      </c>
      <c r="P3740" s="179" t="s">
        <v>993</v>
      </c>
      <c r="Q3740" s="179" t="s">
        <v>994</v>
      </c>
      <c r="R3740" s="179"/>
      <c r="S3740" s="179">
        <v>1.6</v>
      </c>
      <c r="T3740" s="179">
        <v>1.6</v>
      </c>
      <c r="U3740" s="280" t="s">
        <v>7</v>
      </c>
      <c r="V3740" s="179">
        <v>1998</v>
      </c>
      <c r="W3740" s="179" t="s">
        <v>3170</v>
      </c>
      <c r="X3740" s="179" t="s">
        <v>141</v>
      </c>
      <c r="Y3740" s="179" t="s">
        <v>3171</v>
      </c>
      <c r="Z3740" s="179" t="s">
        <v>141</v>
      </c>
      <c r="AA3740" s="179" t="s">
        <v>3172</v>
      </c>
      <c r="AB3740" s="179" t="s">
        <v>141</v>
      </c>
      <c r="AC3740" s="179" t="s">
        <v>141</v>
      </c>
      <c r="AD3740" s="115" t="s">
        <v>0</v>
      </c>
      <c r="AE3740" s="179" t="s">
        <v>59</v>
      </c>
      <c r="AF3740" s="179" t="s">
        <v>55</v>
      </c>
      <c r="AG3740" s="392" t="s">
        <v>3173</v>
      </c>
      <c r="AJ3740" s="1">
        <f t="shared" si="268"/>
        <v>0</v>
      </c>
    </row>
    <row r="3741" spans="1:37" ht="31.5" customHeight="1">
      <c r="A3741" s="179" t="s">
        <v>2039</v>
      </c>
      <c r="B3741" s="57" t="s">
        <v>16</v>
      </c>
      <c r="C3741" s="57" t="s">
        <v>292</v>
      </c>
      <c r="D3741" s="278">
        <v>42466</v>
      </c>
      <c r="E3741" s="59">
        <v>0.27083333333333331</v>
      </c>
      <c r="F3741" s="278">
        <v>42466</v>
      </c>
      <c r="G3741" s="59">
        <v>0.27083333333333331</v>
      </c>
      <c r="H3741" s="59">
        <f>(F3741+G3741)-(D3741+E3741)</f>
        <v>0</v>
      </c>
      <c r="I3741" s="60">
        <v>15</v>
      </c>
      <c r="J3741" s="60" t="s">
        <v>144</v>
      </c>
      <c r="K3741" s="60" t="s">
        <v>9</v>
      </c>
      <c r="L3741" s="71" t="s">
        <v>4</v>
      </c>
      <c r="M3741" s="72" t="s">
        <v>2069</v>
      </c>
      <c r="N3741" s="60" t="s">
        <v>3</v>
      </c>
      <c r="O3741" s="71" t="s">
        <v>8</v>
      </c>
      <c r="P3741" s="72" t="s">
        <v>2070</v>
      </c>
      <c r="Q3741" s="71" t="s">
        <v>2071</v>
      </c>
      <c r="R3741" s="167"/>
      <c r="S3741" s="167">
        <v>2.08</v>
      </c>
      <c r="T3741" s="167">
        <f>SUM(R3741:S3741)</f>
        <v>2.08</v>
      </c>
      <c r="U3741" s="108" t="s">
        <v>29</v>
      </c>
      <c r="V3741" s="108">
        <v>1987</v>
      </c>
      <c r="W3741" s="108" t="s">
        <v>2745</v>
      </c>
      <c r="X3741" s="164"/>
      <c r="Y3741" s="108" t="s">
        <v>2896</v>
      </c>
      <c r="Z3741" s="108">
        <v>100</v>
      </c>
      <c r="AA3741" s="107" t="s">
        <v>2818</v>
      </c>
      <c r="AB3741" s="108">
        <v>1</v>
      </c>
      <c r="AC3741" s="164"/>
      <c r="AD3741" s="108" t="s">
        <v>23</v>
      </c>
      <c r="AE3741" s="108" t="s">
        <v>55</v>
      </c>
      <c r="AF3741" s="108"/>
      <c r="AG3741" s="108" t="s">
        <v>2897</v>
      </c>
      <c r="AH3741" s="159"/>
      <c r="AI3741" s="159"/>
      <c r="AJ3741" s="1">
        <f t="shared" si="268"/>
        <v>0</v>
      </c>
    </row>
    <row r="3742" spans="1:37" ht="78.75" customHeight="1">
      <c r="A3742" s="179" t="s">
        <v>5349</v>
      </c>
      <c r="B3742" s="280" t="s">
        <v>13</v>
      </c>
      <c r="C3742" s="280" t="s">
        <v>147</v>
      </c>
      <c r="D3742" s="169">
        <v>42563</v>
      </c>
      <c r="E3742" s="68">
        <v>0.48125000000000001</v>
      </c>
      <c r="F3742" s="169">
        <v>42563</v>
      </c>
      <c r="G3742" s="68">
        <v>0.4826388888888889</v>
      </c>
      <c r="H3742" s="68">
        <f>G3742-E3742</f>
        <v>1.388888888888884E-3</v>
      </c>
      <c r="I3742" s="280">
        <v>9</v>
      </c>
      <c r="J3742" s="179" t="s">
        <v>141</v>
      </c>
      <c r="K3742" s="280" t="s">
        <v>141</v>
      </c>
      <c r="L3742" s="280" t="s">
        <v>12</v>
      </c>
      <c r="M3742" s="179" t="s">
        <v>347</v>
      </c>
      <c r="N3742" s="280" t="s">
        <v>3</v>
      </c>
      <c r="O3742" s="280" t="s">
        <v>24</v>
      </c>
      <c r="P3742" s="179" t="s">
        <v>63</v>
      </c>
      <c r="Q3742" s="642" t="s">
        <v>10699</v>
      </c>
      <c r="R3742" s="463">
        <v>0.78</v>
      </c>
      <c r="S3742" s="463">
        <v>1.3</v>
      </c>
      <c r="T3742" s="463">
        <f>R3742+S3742</f>
        <v>2.08</v>
      </c>
      <c r="U3742" s="280" t="s">
        <v>63</v>
      </c>
      <c r="V3742" s="179" t="s">
        <v>141</v>
      </c>
      <c r="W3742" s="179" t="s">
        <v>141</v>
      </c>
      <c r="X3742" s="179" t="s">
        <v>141</v>
      </c>
      <c r="Y3742" s="179" t="s">
        <v>141</v>
      </c>
      <c r="Z3742" s="179" t="s">
        <v>141</v>
      </c>
      <c r="AA3742" s="179" t="s">
        <v>141</v>
      </c>
      <c r="AB3742" s="179" t="s">
        <v>141</v>
      </c>
      <c r="AC3742" s="179" t="s">
        <v>141</v>
      </c>
      <c r="AD3742" s="115" t="s">
        <v>23</v>
      </c>
      <c r="AE3742" s="179" t="s">
        <v>141</v>
      </c>
      <c r="AF3742" s="179" t="s">
        <v>141</v>
      </c>
      <c r="AG3742" s="179" t="s">
        <v>141</v>
      </c>
      <c r="AJ3742" s="1">
        <f t="shared" si="268"/>
        <v>0</v>
      </c>
      <c r="AK3742" s="1">
        <f>AJ3742-T3742</f>
        <v>-2.08</v>
      </c>
    </row>
    <row r="3743" spans="1:37" ht="31.5">
      <c r="A3743" s="179" t="s">
        <v>2467</v>
      </c>
      <c r="B3743" s="208" t="s">
        <v>308</v>
      </c>
      <c r="C3743" s="208" t="s">
        <v>308</v>
      </c>
      <c r="D3743" s="79">
        <v>42511</v>
      </c>
      <c r="E3743" s="68">
        <v>0.70347222222222217</v>
      </c>
      <c r="F3743" s="79">
        <v>42511</v>
      </c>
      <c r="G3743" s="68">
        <v>0.70347222222222217</v>
      </c>
      <c r="H3743" s="176">
        <f>G3743-E3743</f>
        <v>0</v>
      </c>
      <c r="I3743" s="179">
        <v>12</v>
      </c>
      <c r="J3743" s="115" t="s">
        <v>8979</v>
      </c>
      <c r="K3743" s="115"/>
      <c r="L3743" s="115" t="s">
        <v>4</v>
      </c>
      <c r="M3743" s="179" t="s">
        <v>4102</v>
      </c>
      <c r="N3743" s="179">
        <v>35</v>
      </c>
      <c r="O3743" s="179" t="s">
        <v>14</v>
      </c>
      <c r="P3743" s="179" t="s">
        <v>8980</v>
      </c>
      <c r="Q3743" s="179" t="s">
        <v>4128</v>
      </c>
      <c r="R3743" s="80">
        <v>0.29499999999999998</v>
      </c>
      <c r="S3743" s="80">
        <v>1.7070000000000001</v>
      </c>
      <c r="T3743" s="80">
        <v>2.0019999999999998</v>
      </c>
      <c r="U3743" s="179" t="s">
        <v>46</v>
      </c>
      <c r="V3743" s="179">
        <v>1991</v>
      </c>
      <c r="W3743" s="179" t="s">
        <v>14</v>
      </c>
      <c r="X3743" s="179"/>
      <c r="Y3743" s="79">
        <v>42420</v>
      </c>
      <c r="Z3743" s="179">
        <v>100</v>
      </c>
      <c r="AA3743" s="179">
        <v>2016</v>
      </c>
      <c r="AB3743" s="179">
        <v>0</v>
      </c>
      <c r="AC3743" s="79">
        <v>42420</v>
      </c>
      <c r="AD3743" s="179" t="s">
        <v>23</v>
      </c>
      <c r="AE3743" s="179"/>
      <c r="AF3743" s="179"/>
      <c r="AG3743" s="115"/>
      <c r="AJ3743" s="1">
        <f t="shared" si="268"/>
        <v>0</v>
      </c>
      <c r="AK3743" s="1">
        <f>AJ3743-T3743</f>
        <v>-2.0019999999999998</v>
      </c>
    </row>
    <row r="3744" spans="1:37" ht="409.5" customHeight="1">
      <c r="A3744" s="94" t="s">
        <v>2467</v>
      </c>
      <c r="B3744" s="57" t="s">
        <v>505</v>
      </c>
      <c r="C3744" s="57" t="s">
        <v>607</v>
      </c>
      <c r="D3744" s="58">
        <v>42502</v>
      </c>
      <c r="E3744" s="59">
        <v>0.43888888888888888</v>
      </c>
      <c r="F3744" s="58">
        <v>42502</v>
      </c>
      <c r="G3744" s="59">
        <v>0.45902777777777781</v>
      </c>
      <c r="H3744" s="59">
        <v>2.013888888888889E-2</v>
      </c>
      <c r="I3744" s="60">
        <v>2</v>
      </c>
      <c r="J3744" s="60" t="s">
        <v>2598</v>
      </c>
      <c r="K3744" s="60"/>
      <c r="L3744" s="177" t="s">
        <v>12</v>
      </c>
      <c r="M3744" s="180" t="s">
        <v>609</v>
      </c>
      <c r="N3744" s="179" t="s">
        <v>3</v>
      </c>
      <c r="O3744" s="177" t="s">
        <v>24</v>
      </c>
      <c r="P3744" s="180" t="s">
        <v>12084</v>
      </c>
      <c r="Q3744" s="177" t="s">
        <v>12085</v>
      </c>
      <c r="R3744" s="170">
        <v>2</v>
      </c>
      <c r="S3744" s="170"/>
      <c r="T3744" s="170">
        <v>2</v>
      </c>
      <c r="U3744" s="109">
        <v>4</v>
      </c>
      <c r="V3744" s="109">
        <v>0</v>
      </c>
      <c r="W3744" s="109">
        <v>0</v>
      </c>
      <c r="X3744" s="109"/>
      <c r="Y3744" s="109" t="s">
        <v>141</v>
      </c>
      <c r="Z3744" s="109" t="s">
        <v>141</v>
      </c>
      <c r="AA3744" s="109" t="s">
        <v>141</v>
      </c>
      <c r="AB3744" s="109" t="s">
        <v>2710</v>
      </c>
      <c r="AC3744" s="109" t="s">
        <v>141</v>
      </c>
      <c r="AD3744" s="109" t="s">
        <v>23</v>
      </c>
      <c r="AE3744" s="109">
        <v>0</v>
      </c>
      <c r="AF3744" s="109" t="s">
        <v>2649</v>
      </c>
      <c r="AG3744" s="109"/>
      <c r="AH3744" s="267"/>
      <c r="AI3744" s="267"/>
      <c r="AJ3744" s="1">
        <f t="shared" si="268"/>
        <v>0</v>
      </c>
      <c r="AK3744" s="1">
        <f>AJ3744-T3744</f>
        <v>-2</v>
      </c>
    </row>
    <row r="3745" spans="1:37" ht="409.5" customHeight="1">
      <c r="A3745" s="179" t="s">
        <v>4411</v>
      </c>
      <c r="B3745" s="57" t="s">
        <v>505</v>
      </c>
      <c r="C3745" s="57" t="s">
        <v>506</v>
      </c>
      <c r="D3745" s="58">
        <v>42546</v>
      </c>
      <c r="E3745" s="59">
        <v>0.12638888888888888</v>
      </c>
      <c r="F3745" s="58">
        <v>42546</v>
      </c>
      <c r="G3745" s="59">
        <v>0.20902777777777778</v>
      </c>
      <c r="H3745" s="59">
        <v>8.2638888888888887E-2</v>
      </c>
      <c r="I3745" s="60">
        <v>4</v>
      </c>
      <c r="J3745" s="60" t="s">
        <v>5432</v>
      </c>
      <c r="K3745" s="60"/>
      <c r="L3745" s="177" t="s">
        <v>12</v>
      </c>
      <c r="M3745" s="180" t="s">
        <v>5810</v>
      </c>
      <c r="N3745" s="179" t="s">
        <v>3</v>
      </c>
      <c r="O3745" s="177" t="s">
        <v>26</v>
      </c>
      <c r="P3745" s="180" t="s">
        <v>5811</v>
      </c>
      <c r="Q3745" s="177" t="s">
        <v>5812</v>
      </c>
      <c r="R3745" s="170"/>
      <c r="S3745" s="170">
        <v>2</v>
      </c>
      <c r="T3745" s="170">
        <v>2</v>
      </c>
      <c r="U3745" s="109">
        <v>0</v>
      </c>
      <c r="V3745" s="109">
        <v>19</v>
      </c>
      <c r="W3745" s="109">
        <v>19</v>
      </c>
      <c r="X3745" s="109" t="s">
        <v>5813</v>
      </c>
      <c r="Y3745" s="109" t="s">
        <v>141</v>
      </c>
      <c r="Z3745" s="109" t="s">
        <v>141</v>
      </c>
      <c r="AA3745" s="109" t="s">
        <v>141</v>
      </c>
      <c r="AB3745" s="109" t="s">
        <v>5814</v>
      </c>
      <c r="AC3745" s="109" t="s">
        <v>141</v>
      </c>
      <c r="AD3745" s="109" t="s">
        <v>23</v>
      </c>
      <c r="AE3745" s="109">
        <v>0</v>
      </c>
      <c r="AF3745" s="109" t="s">
        <v>2649</v>
      </c>
      <c r="AG3745" s="109" t="s">
        <v>162</v>
      </c>
      <c r="AH3745" s="267"/>
      <c r="AI3745" s="267"/>
      <c r="AJ3745" s="1">
        <f t="shared" si="268"/>
        <v>0</v>
      </c>
      <c r="AK3745" s="1">
        <f>AJ3745-T3745</f>
        <v>-2</v>
      </c>
    </row>
    <row r="3746" spans="1:37" ht="63" customHeight="1">
      <c r="A3746" s="179" t="s">
        <v>1052</v>
      </c>
      <c r="B3746" s="179" t="s">
        <v>13</v>
      </c>
      <c r="C3746" s="179" t="s">
        <v>1143</v>
      </c>
      <c r="D3746" s="169">
        <v>42433</v>
      </c>
      <c r="E3746" s="176">
        <v>0.39097222222222222</v>
      </c>
      <c r="F3746" s="169">
        <v>42433</v>
      </c>
      <c r="G3746" s="176">
        <v>0.52222222222222225</v>
      </c>
      <c r="H3746" s="176">
        <v>0.13125000000000001</v>
      </c>
      <c r="I3746" s="179">
        <v>1</v>
      </c>
      <c r="J3746" s="179" t="s">
        <v>141</v>
      </c>
      <c r="K3746" s="179" t="s">
        <v>141</v>
      </c>
      <c r="L3746" s="179" t="s">
        <v>12</v>
      </c>
      <c r="M3746" s="179" t="s">
        <v>1144</v>
      </c>
      <c r="N3746" s="179">
        <v>0.4</v>
      </c>
      <c r="O3746" s="179" t="s">
        <v>2</v>
      </c>
      <c r="P3746" s="179" t="s">
        <v>1145</v>
      </c>
      <c r="Q3746" s="179" t="s">
        <v>1146</v>
      </c>
      <c r="R3746" s="179">
        <v>0.5</v>
      </c>
      <c r="S3746" s="179">
        <v>2.2999999999999998</v>
      </c>
      <c r="T3746" s="179">
        <v>2.8</v>
      </c>
      <c r="U3746" s="280" t="s">
        <v>1</v>
      </c>
      <c r="V3746" s="179" t="s">
        <v>141</v>
      </c>
      <c r="W3746" s="179" t="s">
        <v>141</v>
      </c>
      <c r="X3746" s="179" t="s">
        <v>141</v>
      </c>
      <c r="Y3746" s="179" t="s">
        <v>141</v>
      </c>
      <c r="Z3746" s="179" t="s">
        <v>141</v>
      </c>
      <c r="AA3746" s="179" t="s">
        <v>141</v>
      </c>
      <c r="AB3746" s="179" t="s">
        <v>141</v>
      </c>
      <c r="AC3746" s="179" t="s">
        <v>141</v>
      </c>
      <c r="AD3746" s="115" t="s">
        <v>0</v>
      </c>
      <c r="AE3746" s="179" t="s">
        <v>141</v>
      </c>
      <c r="AF3746" s="179" t="s">
        <v>141</v>
      </c>
      <c r="AG3746" s="179"/>
      <c r="AJ3746" s="1">
        <f t="shared" si="268"/>
        <v>0</v>
      </c>
    </row>
    <row r="3747" spans="1:37" ht="56.25" customHeight="1">
      <c r="A3747" s="179" t="s">
        <v>6868</v>
      </c>
      <c r="B3747" s="179" t="s">
        <v>505</v>
      </c>
      <c r="C3747" s="179" t="s">
        <v>607</v>
      </c>
      <c r="D3747" s="79">
        <v>42609</v>
      </c>
      <c r="E3747" s="176">
        <v>0.79861111111111116</v>
      </c>
      <c r="F3747" s="79">
        <v>42609</v>
      </c>
      <c r="G3747" s="176">
        <v>0.80347222222222225</v>
      </c>
      <c r="H3747" s="136">
        <v>5.5555555555555558E-3</v>
      </c>
      <c r="I3747" s="179">
        <v>10</v>
      </c>
      <c r="J3747" s="179" t="s">
        <v>608</v>
      </c>
      <c r="K3747" s="115"/>
      <c r="L3747" s="179" t="s">
        <v>12</v>
      </c>
      <c r="M3747" s="179" t="s">
        <v>609</v>
      </c>
      <c r="N3747" s="179" t="s">
        <v>3</v>
      </c>
      <c r="O3747" s="179" t="s">
        <v>24</v>
      </c>
      <c r="P3747" s="179" t="s">
        <v>7920</v>
      </c>
      <c r="Q3747" s="115" t="s">
        <v>7976</v>
      </c>
      <c r="R3747" s="179">
        <v>1</v>
      </c>
      <c r="S3747" s="179">
        <v>1</v>
      </c>
      <c r="T3747" s="177">
        <v>2</v>
      </c>
      <c r="U3747" s="280"/>
      <c r="V3747" s="179"/>
      <c r="W3747" s="179"/>
      <c r="X3747" s="179"/>
      <c r="Y3747" s="179"/>
      <c r="Z3747" s="179"/>
      <c r="AA3747" s="179"/>
      <c r="AB3747" s="179"/>
      <c r="AC3747" s="179"/>
      <c r="AD3747" s="109" t="s">
        <v>23</v>
      </c>
      <c r="AE3747" s="179"/>
      <c r="AF3747" s="179"/>
      <c r="AG3747" s="115"/>
      <c r="AJ3747" s="1">
        <f t="shared" si="268"/>
        <v>0</v>
      </c>
      <c r="AK3747" s="1">
        <f>AJ3747-T3747</f>
        <v>-2</v>
      </c>
    </row>
    <row r="3748" spans="1:37" ht="141.75" customHeight="1">
      <c r="A3748" s="94" t="s">
        <v>2039</v>
      </c>
      <c r="B3748" s="57" t="s">
        <v>20</v>
      </c>
      <c r="C3748" s="57" t="s">
        <v>20</v>
      </c>
      <c r="D3748" s="278">
        <v>42468</v>
      </c>
      <c r="E3748" s="59">
        <v>0.4993055555555555</v>
      </c>
      <c r="F3748" s="278">
        <v>42468</v>
      </c>
      <c r="G3748" s="95">
        <v>0.5</v>
      </c>
      <c r="H3748" s="95">
        <v>6.9444444444449749E-4</v>
      </c>
      <c r="I3748" s="57">
        <v>1</v>
      </c>
      <c r="J3748" s="57"/>
      <c r="K3748" s="57"/>
      <c r="L3748" s="57" t="s">
        <v>12</v>
      </c>
      <c r="M3748" s="57" t="s">
        <v>2098</v>
      </c>
      <c r="N3748" s="57" t="s">
        <v>3</v>
      </c>
      <c r="O3748" s="57" t="s">
        <v>8</v>
      </c>
      <c r="P3748" s="57" t="s">
        <v>2099</v>
      </c>
      <c r="Q3748" s="57" t="s">
        <v>2100</v>
      </c>
      <c r="R3748" s="57"/>
      <c r="S3748" s="57">
        <v>2</v>
      </c>
      <c r="T3748" s="57">
        <f>R3748+S3748</f>
        <v>2</v>
      </c>
      <c r="U3748" s="179"/>
      <c r="V3748" s="179"/>
      <c r="W3748" s="179"/>
      <c r="X3748" s="179"/>
      <c r="Y3748" s="179"/>
      <c r="Z3748" s="179"/>
      <c r="AA3748" s="179"/>
      <c r="AB3748" s="179"/>
      <c r="AC3748" s="179"/>
      <c r="AD3748" s="179" t="s">
        <v>23</v>
      </c>
      <c r="AE3748" s="179"/>
      <c r="AF3748" s="179"/>
      <c r="AG3748" s="115"/>
      <c r="AJ3748" s="1">
        <f t="shared" si="268"/>
        <v>0</v>
      </c>
    </row>
    <row r="3749" spans="1:37" ht="47.25" customHeight="1">
      <c r="A3749" s="94" t="s">
        <v>2039</v>
      </c>
      <c r="B3749" s="57" t="s">
        <v>20</v>
      </c>
      <c r="C3749" s="57" t="s">
        <v>20</v>
      </c>
      <c r="D3749" s="278">
        <v>42468</v>
      </c>
      <c r="E3749" s="59">
        <v>0.60833333333333328</v>
      </c>
      <c r="F3749" s="278">
        <v>42468</v>
      </c>
      <c r="G3749" s="95">
        <v>0.60902777777777783</v>
      </c>
      <c r="H3749" s="95">
        <v>6.94444444444553E-4</v>
      </c>
      <c r="I3749" s="57">
        <v>6</v>
      </c>
      <c r="J3749" s="57"/>
      <c r="K3749" s="57"/>
      <c r="L3749" s="57" t="s">
        <v>12</v>
      </c>
      <c r="M3749" s="57" t="s">
        <v>2098</v>
      </c>
      <c r="N3749" s="57" t="s">
        <v>3</v>
      </c>
      <c r="O3749" s="57" t="s">
        <v>8</v>
      </c>
      <c r="P3749" s="57" t="s">
        <v>2129</v>
      </c>
      <c r="Q3749" s="57" t="s">
        <v>2100</v>
      </c>
      <c r="R3749" s="57">
        <v>2</v>
      </c>
      <c r="S3749" s="57"/>
      <c r="T3749" s="57">
        <f>R3749+S3749</f>
        <v>2</v>
      </c>
      <c r="U3749" s="179"/>
      <c r="V3749" s="179"/>
      <c r="W3749" s="179"/>
      <c r="X3749" s="179"/>
      <c r="Y3749" s="179"/>
      <c r="Z3749" s="179"/>
      <c r="AA3749" s="179"/>
      <c r="AB3749" s="179"/>
      <c r="AC3749" s="179"/>
      <c r="AD3749" s="179" t="s">
        <v>23</v>
      </c>
      <c r="AE3749" s="179"/>
      <c r="AF3749" s="179"/>
      <c r="AG3749" s="115"/>
      <c r="AJ3749" s="1">
        <f t="shared" si="268"/>
        <v>0</v>
      </c>
    </row>
    <row r="3750" spans="1:37" ht="31.5" customHeight="1">
      <c r="A3750" s="179" t="s">
        <v>1052</v>
      </c>
      <c r="B3750" s="57" t="s">
        <v>11</v>
      </c>
      <c r="C3750" s="57" t="s">
        <v>1101</v>
      </c>
      <c r="D3750" s="278">
        <v>42431</v>
      </c>
      <c r="E3750" s="59">
        <v>7.4305555555555555E-2</v>
      </c>
      <c r="F3750" s="278">
        <v>42431</v>
      </c>
      <c r="G3750" s="59">
        <v>7.4305555555555555E-2</v>
      </c>
      <c r="H3750" s="59">
        <v>0</v>
      </c>
      <c r="I3750" s="60">
        <v>12</v>
      </c>
      <c r="J3750" s="60" t="s">
        <v>459</v>
      </c>
      <c r="K3750" s="60" t="s">
        <v>9</v>
      </c>
      <c r="L3750" s="71" t="s">
        <v>12</v>
      </c>
      <c r="M3750" s="72" t="s">
        <v>1102</v>
      </c>
      <c r="N3750" s="60" t="s">
        <v>3</v>
      </c>
      <c r="O3750" s="71" t="s">
        <v>8</v>
      </c>
      <c r="P3750" s="72" t="s">
        <v>1102</v>
      </c>
      <c r="Q3750" s="71" t="s">
        <v>1103</v>
      </c>
      <c r="R3750" s="167">
        <v>1</v>
      </c>
      <c r="S3750" s="167">
        <v>1</v>
      </c>
      <c r="T3750" s="167">
        <v>2</v>
      </c>
      <c r="U3750" s="179"/>
      <c r="V3750" s="179"/>
      <c r="W3750" s="179"/>
      <c r="X3750" s="179"/>
      <c r="Y3750" s="179"/>
      <c r="Z3750" s="179"/>
      <c r="AA3750" s="179"/>
      <c r="AB3750" s="179"/>
      <c r="AC3750" s="179"/>
      <c r="AD3750" s="179" t="s">
        <v>23</v>
      </c>
      <c r="AE3750" s="179"/>
      <c r="AF3750" s="179"/>
      <c r="AG3750" s="179" t="s">
        <v>2943</v>
      </c>
      <c r="AJ3750" s="1">
        <f t="shared" si="268"/>
        <v>0</v>
      </c>
    </row>
    <row r="3751" spans="1:37" ht="126" customHeight="1">
      <c r="A3751" s="179" t="s">
        <v>1052</v>
      </c>
      <c r="B3751" s="179" t="s">
        <v>13</v>
      </c>
      <c r="C3751" s="179" t="s">
        <v>147</v>
      </c>
      <c r="D3751" s="169">
        <v>42432</v>
      </c>
      <c r="E3751" s="176">
        <v>6.1805555555555558E-2</v>
      </c>
      <c r="F3751" s="169">
        <v>42432</v>
      </c>
      <c r="G3751" s="176">
        <v>0.1125</v>
      </c>
      <c r="H3751" s="176">
        <f>G3751-E3751</f>
        <v>5.0694444444444445E-2</v>
      </c>
      <c r="I3751" s="179">
        <v>1</v>
      </c>
      <c r="J3751" s="179" t="s">
        <v>141</v>
      </c>
      <c r="K3751" s="179" t="s">
        <v>141</v>
      </c>
      <c r="L3751" s="179" t="s">
        <v>12</v>
      </c>
      <c r="M3751" s="179" t="s">
        <v>854</v>
      </c>
      <c r="N3751" s="179">
        <v>0.4</v>
      </c>
      <c r="O3751" s="179" t="s">
        <v>57</v>
      </c>
      <c r="P3751" s="179" t="s">
        <v>57</v>
      </c>
      <c r="Q3751" s="179" t="s">
        <v>1117</v>
      </c>
      <c r="R3751" s="179">
        <v>0.9</v>
      </c>
      <c r="S3751" s="179">
        <v>1.1000000000000001</v>
      </c>
      <c r="T3751" s="179">
        <v>2</v>
      </c>
      <c r="U3751" s="179" t="s">
        <v>62</v>
      </c>
      <c r="V3751" s="179" t="s">
        <v>141</v>
      </c>
      <c r="W3751" s="179" t="s">
        <v>141</v>
      </c>
      <c r="X3751" s="179" t="s">
        <v>141</v>
      </c>
      <c r="Y3751" s="179" t="s">
        <v>141</v>
      </c>
      <c r="Z3751" s="179" t="s">
        <v>141</v>
      </c>
      <c r="AA3751" s="179" t="s">
        <v>141</v>
      </c>
      <c r="AB3751" s="179" t="s">
        <v>141</v>
      </c>
      <c r="AC3751" s="179" t="s">
        <v>141</v>
      </c>
      <c r="AD3751" s="115" t="s">
        <v>23</v>
      </c>
      <c r="AE3751" s="179" t="s">
        <v>141</v>
      </c>
      <c r="AF3751" s="179" t="s">
        <v>141</v>
      </c>
      <c r="AG3751" s="179" t="s">
        <v>3177</v>
      </c>
      <c r="AJ3751" s="1">
        <f t="shared" si="268"/>
        <v>0</v>
      </c>
    </row>
    <row r="3752" spans="1:37" ht="110.25" customHeight="1">
      <c r="A3752" s="179" t="s">
        <v>1052</v>
      </c>
      <c r="B3752" s="179" t="s">
        <v>13</v>
      </c>
      <c r="C3752" s="179" t="s">
        <v>140</v>
      </c>
      <c r="D3752" s="169">
        <v>42444</v>
      </c>
      <c r="E3752" s="176">
        <v>0.21666666666666667</v>
      </c>
      <c r="F3752" s="169">
        <v>42444</v>
      </c>
      <c r="G3752" s="176">
        <v>0.21666666666666667</v>
      </c>
      <c r="H3752" s="176">
        <f>G3752-E3752</f>
        <v>0</v>
      </c>
      <c r="I3752" s="179">
        <v>12</v>
      </c>
      <c r="J3752" s="179" t="s">
        <v>407</v>
      </c>
      <c r="K3752" s="179" t="s">
        <v>9</v>
      </c>
      <c r="L3752" s="179" t="s">
        <v>4</v>
      </c>
      <c r="M3752" s="179" t="s">
        <v>1249</v>
      </c>
      <c r="N3752" s="179" t="s">
        <v>3</v>
      </c>
      <c r="O3752" s="179" t="s">
        <v>8</v>
      </c>
      <c r="P3752" s="179" t="s">
        <v>1250</v>
      </c>
      <c r="Q3752" s="179" t="s">
        <v>1251</v>
      </c>
      <c r="R3752" s="179">
        <v>0.1</v>
      </c>
      <c r="S3752" s="179">
        <v>0.5</v>
      </c>
      <c r="T3752" s="179">
        <v>0.6</v>
      </c>
      <c r="U3752" s="179" t="s">
        <v>45</v>
      </c>
      <c r="V3752" s="179" t="s">
        <v>3180</v>
      </c>
      <c r="W3752" s="179" t="s">
        <v>2856</v>
      </c>
      <c r="X3752" s="179" t="s">
        <v>141</v>
      </c>
      <c r="Y3752" s="179" t="s">
        <v>3181</v>
      </c>
      <c r="Z3752" s="179" t="s">
        <v>141</v>
      </c>
      <c r="AA3752" s="179" t="s">
        <v>3182</v>
      </c>
      <c r="AB3752" s="179">
        <v>7</v>
      </c>
      <c r="AC3752" s="179" t="s">
        <v>141</v>
      </c>
      <c r="AD3752" s="115" t="s">
        <v>65</v>
      </c>
      <c r="AE3752" s="179" t="s">
        <v>141</v>
      </c>
      <c r="AF3752" s="108" t="s">
        <v>141</v>
      </c>
      <c r="AG3752" s="392" t="s">
        <v>3183</v>
      </c>
      <c r="AJ3752" s="1">
        <f t="shared" si="268"/>
        <v>0</v>
      </c>
    </row>
    <row r="3753" spans="1:37" ht="47.25" customHeight="1">
      <c r="A3753" s="179" t="s">
        <v>1052</v>
      </c>
      <c r="B3753" s="179" t="s">
        <v>13</v>
      </c>
      <c r="C3753" s="179" t="s">
        <v>140</v>
      </c>
      <c r="D3753" s="169">
        <v>42445</v>
      </c>
      <c r="E3753" s="176">
        <v>0.38611111111111113</v>
      </c>
      <c r="F3753" s="169">
        <v>42445</v>
      </c>
      <c r="G3753" s="176">
        <v>0.38611111111111113</v>
      </c>
      <c r="H3753" s="176">
        <f>G3753-E3753</f>
        <v>0</v>
      </c>
      <c r="I3753" s="179">
        <v>4</v>
      </c>
      <c r="J3753" s="179" t="s">
        <v>141</v>
      </c>
      <c r="K3753" s="179" t="s">
        <v>141</v>
      </c>
      <c r="L3753" s="179" t="s">
        <v>12</v>
      </c>
      <c r="M3753" s="179" t="s">
        <v>1252</v>
      </c>
      <c r="N3753" s="179">
        <v>110</v>
      </c>
      <c r="O3753" s="179" t="s">
        <v>14</v>
      </c>
      <c r="P3753" s="179" t="s">
        <v>346</v>
      </c>
      <c r="Q3753" s="179" t="s">
        <v>1253</v>
      </c>
      <c r="R3753" s="179">
        <v>0.3</v>
      </c>
      <c r="S3753" s="179">
        <v>1.7</v>
      </c>
      <c r="T3753" s="179">
        <v>2</v>
      </c>
      <c r="U3753" s="280" t="s">
        <v>35</v>
      </c>
      <c r="V3753" s="179" t="s">
        <v>141</v>
      </c>
      <c r="W3753" s="179" t="s">
        <v>141</v>
      </c>
      <c r="X3753" s="179" t="s">
        <v>141</v>
      </c>
      <c r="Y3753" s="179" t="s">
        <v>141</v>
      </c>
      <c r="Z3753" s="179" t="s">
        <v>141</v>
      </c>
      <c r="AA3753" s="179" t="s">
        <v>141</v>
      </c>
      <c r="AB3753" s="179" t="s">
        <v>141</v>
      </c>
      <c r="AC3753" s="179" t="s">
        <v>141</v>
      </c>
      <c r="AD3753" s="115" t="s">
        <v>23</v>
      </c>
      <c r="AE3753" s="179" t="s">
        <v>141</v>
      </c>
      <c r="AF3753" s="179" t="s">
        <v>141</v>
      </c>
      <c r="AG3753" s="392"/>
      <c r="AJ3753" s="1">
        <f t="shared" si="268"/>
        <v>0</v>
      </c>
    </row>
    <row r="3754" spans="1:37" ht="94.5" customHeight="1">
      <c r="A3754" s="179" t="s">
        <v>2467</v>
      </c>
      <c r="B3754" s="179" t="s">
        <v>13</v>
      </c>
      <c r="C3754" s="179" t="s">
        <v>140</v>
      </c>
      <c r="D3754" s="169">
        <v>42512</v>
      </c>
      <c r="E3754" s="68">
        <v>0.39861111111111108</v>
      </c>
      <c r="F3754" s="169">
        <v>42512</v>
      </c>
      <c r="G3754" s="68">
        <v>0.6069444444444444</v>
      </c>
      <c r="H3754" s="68">
        <f>G3754-E3754</f>
        <v>0.20833333333333331</v>
      </c>
      <c r="I3754" s="179">
        <v>1</v>
      </c>
      <c r="J3754" s="179" t="s">
        <v>141</v>
      </c>
      <c r="K3754" s="179" t="s">
        <v>141</v>
      </c>
      <c r="L3754" s="179" t="s">
        <v>4</v>
      </c>
      <c r="M3754" s="179" t="s">
        <v>10228</v>
      </c>
      <c r="N3754" s="179">
        <v>0.4</v>
      </c>
      <c r="O3754" s="179" t="s">
        <v>2</v>
      </c>
      <c r="P3754" s="179" t="s">
        <v>1828</v>
      </c>
      <c r="Q3754" s="61" t="s">
        <v>10229</v>
      </c>
      <c r="R3754" s="190">
        <v>0.1</v>
      </c>
      <c r="S3754" s="190">
        <v>1.9</v>
      </c>
      <c r="T3754" s="190">
        <f>R3754+S3754</f>
        <v>2</v>
      </c>
      <c r="U3754" s="280" t="s">
        <v>1</v>
      </c>
      <c r="V3754" s="179" t="s">
        <v>141</v>
      </c>
      <c r="W3754" s="179" t="s">
        <v>141</v>
      </c>
      <c r="X3754" s="179" t="s">
        <v>141</v>
      </c>
      <c r="Y3754" s="179" t="s">
        <v>141</v>
      </c>
      <c r="Z3754" s="179" t="s">
        <v>141</v>
      </c>
      <c r="AA3754" s="179" t="s">
        <v>141</v>
      </c>
      <c r="AB3754" s="179" t="s">
        <v>141</v>
      </c>
      <c r="AC3754" s="179" t="s">
        <v>141</v>
      </c>
      <c r="AD3754" s="115" t="s">
        <v>23</v>
      </c>
      <c r="AE3754" s="179" t="s">
        <v>141</v>
      </c>
      <c r="AF3754" s="179" t="s">
        <v>141</v>
      </c>
      <c r="AG3754" s="179" t="s">
        <v>141</v>
      </c>
      <c r="AJ3754" s="1">
        <f t="shared" si="268"/>
        <v>0</v>
      </c>
      <c r="AK3754" s="1">
        <f>AJ3754-T3754</f>
        <v>-2</v>
      </c>
    </row>
    <row r="3755" spans="1:37" ht="31.5" customHeight="1">
      <c r="A3755" s="179" t="s">
        <v>6868</v>
      </c>
      <c r="B3755" s="179" t="s">
        <v>13</v>
      </c>
      <c r="C3755" s="179" t="s">
        <v>140</v>
      </c>
      <c r="D3755" s="169">
        <v>42589</v>
      </c>
      <c r="E3755" s="68">
        <v>0.23750000000000002</v>
      </c>
      <c r="F3755" s="169">
        <v>42589</v>
      </c>
      <c r="G3755" s="68">
        <v>0.32013888888888892</v>
      </c>
      <c r="H3755" s="68">
        <f>G3755-E3755</f>
        <v>8.2638888888888901E-2</v>
      </c>
      <c r="I3755" s="179">
        <v>1</v>
      </c>
      <c r="J3755" s="179" t="s">
        <v>141</v>
      </c>
      <c r="K3755" s="179" t="s">
        <v>141</v>
      </c>
      <c r="L3755" s="179" t="s">
        <v>12</v>
      </c>
      <c r="M3755" s="179" t="s">
        <v>6934</v>
      </c>
      <c r="N3755" s="179">
        <v>0.4</v>
      </c>
      <c r="O3755" s="179" t="s">
        <v>2</v>
      </c>
      <c r="P3755" s="179" t="s">
        <v>6863</v>
      </c>
      <c r="Q3755" s="399" t="s">
        <v>7100</v>
      </c>
      <c r="R3755" s="190">
        <v>1</v>
      </c>
      <c r="S3755" s="190">
        <v>1</v>
      </c>
      <c r="T3755" s="190">
        <f>R3755+S3755</f>
        <v>2</v>
      </c>
      <c r="U3755" s="179" t="s">
        <v>1</v>
      </c>
      <c r="V3755" s="179" t="s">
        <v>141</v>
      </c>
      <c r="W3755" s="179" t="s">
        <v>141</v>
      </c>
      <c r="X3755" s="179" t="s">
        <v>141</v>
      </c>
      <c r="Y3755" s="179" t="s">
        <v>141</v>
      </c>
      <c r="Z3755" s="179" t="s">
        <v>141</v>
      </c>
      <c r="AA3755" s="179" t="s">
        <v>141</v>
      </c>
      <c r="AB3755" s="179" t="s">
        <v>141</v>
      </c>
      <c r="AC3755" s="179" t="s">
        <v>141</v>
      </c>
      <c r="AD3755" s="115" t="s">
        <v>23</v>
      </c>
      <c r="AE3755" s="179" t="s">
        <v>141</v>
      </c>
      <c r="AF3755" s="179" t="s">
        <v>141</v>
      </c>
      <c r="AG3755" s="179" t="s">
        <v>3129</v>
      </c>
      <c r="AJ3755" s="1">
        <f t="shared" si="268"/>
        <v>0</v>
      </c>
      <c r="AK3755" s="1">
        <f>AJ3755-T3755</f>
        <v>-2</v>
      </c>
    </row>
    <row r="3756" spans="1:37" ht="47.25">
      <c r="A3756" s="179" t="s">
        <v>8405</v>
      </c>
      <c r="B3756" s="208" t="s">
        <v>6</v>
      </c>
      <c r="C3756" s="208" t="s">
        <v>1863</v>
      </c>
      <c r="D3756" s="161">
        <v>42625</v>
      </c>
      <c r="E3756" s="182">
        <v>0.4604166666666667</v>
      </c>
      <c r="F3756" s="161">
        <v>42625</v>
      </c>
      <c r="G3756" s="182">
        <v>0.4604166666666667</v>
      </c>
      <c r="H3756" s="182">
        <v>0</v>
      </c>
      <c r="I3756" s="208">
        <v>11</v>
      </c>
      <c r="J3756" s="208"/>
      <c r="K3756" s="208"/>
      <c r="L3756" s="208" t="s">
        <v>12</v>
      </c>
      <c r="M3756" s="208" t="s">
        <v>8551</v>
      </c>
      <c r="N3756" s="208">
        <v>0.4</v>
      </c>
      <c r="O3756" s="208" t="s">
        <v>2</v>
      </c>
      <c r="P3756" s="208" t="s">
        <v>473</v>
      </c>
      <c r="Q3756" s="208" t="s">
        <v>8710</v>
      </c>
      <c r="R3756" s="254">
        <v>2</v>
      </c>
      <c r="S3756" s="254"/>
      <c r="T3756" s="254">
        <f>SUM(R3756:S3756)</f>
        <v>2</v>
      </c>
      <c r="U3756" s="208" t="s">
        <v>1</v>
      </c>
      <c r="V3756" s="208"/>
      <c r="W3756" s="208"/>
      <c r="X3756" s="208"/>
      <c r="Y3756" s="1339"/>
      <c r="Z3756" s="208"/>
      <c r="AA3756" s="208"/>
      <c r="AB3756" s="208"/>
      <c r="AC3756" s="208"/>
      <c r="AD3756" s="115" t="s">
        <v>23</v>
      </c>
      <c r="AE3756" s="208"/>
      <c r="AF3756" s="208"/>
      <c r="AG3756" s="208"/>
      <c r="AJ3756" s="1">
        <f t="shared" si="268"/>
        <v>0</v>
      </c>
      <c r="AK3756" s="1">
        <f>AJ3756-T3756</f>
        <v>-2</v>
      </c>
    </row>
    <row r="3757" spans="1:37" ht="94.5" customHeight="1">
      <c r="A3757" s="179" t="s">
        <v>1052</v>
      </c>
      <c r="B3757" s="179" t="s">
        <v>13</v>
      </c>
      <c r="C3757" s="179" t="s">
        <v>140</v>
      </c>
      <c r="D3757" s="169">
        <v>42449</v>
      </c>
      <c r="E3757" s="176">
        <v>0.8027777777777777</v>
      </c>
      <c r="F3757" s="169">
        <v>42449</v>
      </c>
      <c r="G3757" s="176">
        <v>0.95416666666666661</v>
      </c>
      <c r="H3757" s="176">
        <v>0.15138888888888888</v>
      </c>
      <c r="I3757" s="179">
        <v>2</v>
      </c>
      <c r="J3757" s="179" t="s">
        <v>141</v>
      </c>
      <c r="K3757" s="179" t="s">
        <v>141</v>
      </c>
      <c r="L3757" s="179" t="s">
        <v>4</v>
      </c>
      <c r="M3757" s="179" t="s">
        <v>1363</v>
      </c>
      <c r="N3757" s="179" t="s">
        <v>3</v>
      </c>
      <c r="O3757" s="179" t="s">
        <v>8</v>
      </c>
      <c r="P3757" s="179" t="s">
        <v>346</v>
      </c>
      <c r="Q3757" s="179" t="s">
        <v>1364</v>
      </c>
      <c r="R3757" s="179"/>
      <c r="S3757" s="179">
        <v>0.1</v>
      </c>
      <c r="T3757" s="179">
        <f>R3757+S3757</f>
        <v>0.1</v>
      </c>
      <c r="U3757" s="179" t="s">
        <v>45</v>
      </c>
      <c r="V3757" s="179"/>
      <c r="W3757" s="179"/>
      <c r="X3757" s="179"/>
      <c r="Y3757" s="179"/>
      <c r="Z3757" s="179"/>
      <c r="AA3757" s="179"/>
      <c r="AB3757" s="179"/>
      <c r="AC3757" s="179"/>
      <c r="AD3757" s="115" t="s">
        <v>0</v>
      </c>
      <c r="AE3757" s="179"/>
      <c r="AF3757" s="179"/>
      <c r="AG3757" s="392" t="s">
        <v>3185</v>
      </c>
      <c r="AJ3757" s="1">
        <f t="shared" si="268"/>
        <v>0</v>
      </c>
    </row>
    <row r="3758" spans="1:37" ht="47.25" customHeight="1">
      <c r="A3758" s="179" t="s">
        <v>1052</v>
      </c>
      <c r="B3758" s="179" t="s">
        <v>13</v>
      </c>
      <c r="C3758" s="179" t="s">
        <v>140</v>
      </c>
      <c r="D3758" s="169">
        <v>42449</v>
      </c>
      <c r="E3758" s="176">
        <v>0.71111111111111114</v>
      </c>
      <c r="F3758" s="169">
        <v>42449</v>
      </c>
      <c r="G3758" s="176">
        <v>0.71111111111111114</v>
      </c>
      <c r="H3758" s="176">
        <f>G3758-E3758</f>
        <v>0</v>
      </c>
      <c r="I3758" s="179">
        <v>19</v>
      </c>
      <c r="J3758" s="179" t="s">
        <v>484</v>
      </c>
      <c r="K3758" s="179" t="s">
        <v>9</v>
      </c>
      <c r="L3758" s="179" t="s">
        <v>10</v>
      </c>
      <c r="M3758" s="179" t="s">
        <v>1784</v>
      </c>
      <c r="N3758" s="179" t="s">
        <v>3</v>
      </c>
      <c r="O3758" s="179" t="s">
        <v>8</v>
      </c>
      <c r="P3758" s="179" t="s">
        <v>1365</v>
      </c>
      <c r="Q3758" s="179" t="s">
        <v>1785</v>
      </c>
      <c r="R3758" s="179">
        <v>1.7</v>
      </c>
      <c r="S3758" s="179">
        <v>0.8</v>
      </c>
      <c r="T3758" s="179">
        <v>2.5</v>
      </c>
      <c r="U3758" s="179" t="s">
        <v>3186</v>
      </c>
      <c r="V3758" s="179" t="s">
        <v>3187</v>
      </c>
      <c r="W3758" s="179" t="s">
        <v>3188</v>
      </c>
      <c r="X3758" s="179" t="s">
        <v>141</v>
      </c>
      <c r="Y3758" s="179" t="s">
        <v>3189</v>
      </c>
      <c r="Z3758" s="179">
        <v>100</v>
      </c>
      <c r="AA3758" s="179" t="s">
        <v>3190</v>
      </c>
      <c r="AB3758" s="179">
        <v>5</v>
      </c>
      <c r="AC3758" s="179" t="s">
        <v>141</v>
      </c>
      <c r="AD3758" s="115" t="s">
        <v>56</v>
      </c>
      <c r="AE3758" s="179"/>
      <c r="AF3758" s="179"/>
      <c r="AG3758" s="392" t="s">
        <v>3191</v>
      </c>
      <c r="AJ3758" s="1">
        <f t="shared" si="268"/>
        <v>0</v>
      </c>
    </row>
    <row r="3759" spans="1:37" ht="47.25" customHeight="1">
      <c r="A3759" s="179" t="s">
        <v>1052</v>
      </c>
      <c r="B3759" s="179" t="s">
        <v>13</v>
      </c>
      <c r="C3759" s="179" t="s">
        <v>140</v>
      </c>
      <c r="D3759" s="169">
        <v>42449</v>
      </c>
      <c r="E3759" s="176">
        <v>0.52361111111111114</v>
      </c>
      <c r="F3759" s="169">
        <v>42449</v>
      </c>
      <c r="G3759" s="176">
        <v>0.52361111111111114</v>
      </c>
      <c r="H3759" s="176">
        <f>G3759-E3759</f>
        <v>0</v>
      </c>
      <c r="I3759" s="179">
        <v>41</v>
      </c>
      <c r="J3759" s="179" t="s">
        <v>484</v>
      </c>
      <c r="K3759" s="179" t="s">
        <v>9</v>
      </c>
      <c r="L3759" s="179" t="s">
        <v>10</v>
      </c>
      <c r="M3759" s="179" t="s">
        <v>1786</v>
      </c>
      <c r="N3759" s="179">
        <v>35</v>
      </c>
      <c r="O3759" s="179" t="s">
        <v>8</v>
      </c>
      <c r="P3759" s="179" t="s">
        <v>1366</v>
      </c>
      <c r="Q3759" s="179" t="s">
        <v>1787</v>
      </c>
      <c r="R3759" s="179">
        <v>2.7</v>
      </c>
      <c r="S3759" s="179">
        <v>2.2999999999999998</v>
      </c>
      <c r="T3759" s="179">
        <v>5</v>
      </c>
      <c r="U3759" s="280" t="s">
        <v>29</v>
      </c>
      <c r="V3759" s="280" t="s">
        <v>3192</v>
      </c>
      <c r="W3759" s="179" t="s">
        <v>2717</v>
      </c>
      <c r="X3759" s="179" t="s">
        <v>3193</v>
      </c>
      <c r="Y3759" s="179" t="s">
        <v>3194</v>
      </c>
      <c r="Z3759" s="179" t="s">
        <v>141</v>
      </c>
      <c r="AA3759" s="179" t="s">
        <v>3195</v>
      </c>
      <c r="AB3759" s="179" t="s">
        <v>141</v>
      </c>
      <c r="AC3759" s="179" t="s">
        <v>141</v>
      </c>
      <c r="AD3759" s="115" t="s">
        <v>56</v>
      </c>
      <c r="AE3759" s="179"/>
      <c r="AF3759" s="179"/>
      <c r="AG3759" s="392" t="s">
        <v>3196</v>
      </c>
      <c r="AJ3759" s="1">
        <f t="shared" si="268"/>
        <v>0</v>
      </c>
    </row>
    <row r="3760" spans="1:37" ht="78.75" customHeight="1">
      <c r="A3760" s="179" t="s">
        <v>1052</v>
      </c>
      <c r="B3760" s="179" t="s">
        <v>13</v>
      </c>
      <c r="C3760" s="179" t="s">
        <v>140</v>
      </c>
      <c r="D3760" s="169">
        <v>42450</v>
      </c>
      <c r="E3760" s="176">
        <v>0.42986111111111108</v>
      </c>
      <c r="F3760" s="169">
        <v>42450</v>
      </c>
      <c r="G3760" s="176">
        <v>0.42986111111111108</v>
      </c>
      <c r="H3760" s="176">
        <f>G3760-E3760</f>
        <v>0</v>
      </c>
      <c r="I3760" s="179">
        <v>35</v>
      </c>
      <c r="J3760" s="179" t="s">
        <v>484</v>
      </c>
      <c r="K3760" s="179" t="s">
        <v>9</v>
      </c>
      <c r="L3760" s="179" t="s">
        <v>4</v>
      </c>
      <c r="M3760" s="179" t="s">
        <v>1788</v>
      </c>
      <c r="N3760" s="179" t="s">
        <v>3</v>
      </c>
      <c r="O3760" s="179" t="s">
        <v>8</v>
      </c>
      <c r="P3760" s="179" t="s">
        <v>1789</v>
      </c>
      <c r="Q3760" s="179" t="s">
        <v>1790</v>
      </c>
      <c r="R3760" s="179">
        <v>4.7</v>
      </c>
      <c r="S3760" s="179">
        <v>7.5</v>
      </c>
      <c r="T3760" s="179">
        <v>12.2</v>
      </c>
      <c r="U3760" s="179" t="s">
        <v>7</v>
      </c>
      <c r="V3760" s="179" t="s">
        <v>3197</v>
      </c>
      <c r="W3760" s="179" t="s">
        <v>3198</v>
      </c>
      <c r="X3760" s="179" t="s">
        <v>3199</v>
      </c>
      <c r="Y3760" s="179" t="s">
        <v>3200</v>
      </c>
      <c r="Z3760" s="179">
        <v>100</v>
      </c>
      <c r="AA3760" s="179" t="s">
        <v>3201</v>
      </c>
      <c r="AB3760" s="179" t="s">
        <v>141</v>
      </c>
      <c r="AC3760" s="179" t="s">
        <v>141</v>
      </c>
      <c r="AD3760" s="115" t="s">
        <v>25</v>
      </c>
      <c r="AE3760" s="179" t="s">
        <v>59</v>
      </c>
      <c r="AF3760" s="179"/>
      <c r="AG3760" s="392" t="s">
        <v>3202</v>
      </c>
      <c r="AJ3760" s="1">
        <f t="shared" si="268"/>
        <v>0</v>
      </c>
    </row>
    <row r="3761" spans="1:36" ht="157.5" customHeight="1">
      <c r="A3761" s="179" t="s">
        <v>1052</v>
      </c>
      <c r="B3761" s="179" t="s">
        <v>13</v>
      </c>
      <c r="C3761" s="179" t="s">
        <v>140</v>
      </c>
      <c r="D3761" s="169">
        <v>42451</v>
      </c>
      <c r="E3761" s="176">
        <v>0.26041666666666669</v>
      </c>
      <c r="F3761" s="169">
        <v>42451</v>
      </c>
      <c r="G3761" s="176">
        <v>0.26041666666666669</v>
      </c>
      <c r="H3761" s="176">
        <v>0</v>
      </c>
      <c r="I3761" s="179">
        <v>5</v>
      </c>
      <c r="J3761" s="179" t="s">
        <v>407</v>
      </c>
      <c r="K3761" s="179" t="s">
        <v>9</v>
      </c>
      <c r="L3761" s="179" t="s">
        <v>10</v>
      </c>
      <c r="M3761" s="179" t="s">
        <v>1794</v>
      </c>
      <c r="N3761" s="179" t="s">
        <v>3</v>
      </c>
      <c r="O3761" s="179" t="s">
        <v>8</v>
      </c>
      <c r="P3761" s="179" t="s">
        <v>1794</v>
      </c>
      <c r="Q3761" s="179" t="s">
        <v>1795</v>
      </c>
      <c r="R3761" s="179">
        <v>2.5</v>
      </c>
      <c r="S3761" s="179">
        <v>4.7</v>
      </c>
      <c r="T3761" s="179">
        <v>7.1</v>
      </c>
      <c r="U3761" s="179" t="s">
        <v>29</v>
      </c>
      <c r="V3761" s="179" t="s">
        <v>3203</v>
      </c>
      <c r="W3761" s="179" t="s">
        <v>2717</v>
      </c>
      <c r="X3761" s="179" t="s">
        <v>141</v>
      </c>
      <c r="Y3761" s="179" t="s">
        <v>3204</v>
      </c>
      <c r="Z3761" s="179" t="s">
        <v>141</v>
      </c>
      <c r="AA3761" s="179" t="s">
        <v>3205</v>
      </c>
      <c r="AB3761" s="179">
        <v>3</v>
      </c>
      <c r="AC3761" s="179" t="s">
        <v>141</v>
      </c>
      <c r="AD3761" s="115" t="s">
        <v>56</v>
      </c>
      <c r="AE3761" s="179"/>
      <c r="AF3761" s="179"/>
      <c r="AG3761" s="392" t="s">
        <v>3206</v>
      </c>
      <c r="AJ3761" s="1">
        <f t="shared" si="268"/>
        <v>-0.10000000000000053</v>
      </c>
    </row>
    <row r="3762" spans="1:36" ht="126" customHeight="1">
      <c r="A3762" s="179" t="s">
        <v>1052</v>
      </c>
      <c r="B3762" s="179" t="s">
        <v>13</v>
      </c>
      <c r="C3762" s="179" t="s">
        <v>140</v>
      </c>
      <c r="D3762" s="169">
        <v>42451</v>
      </c>
      <c r="E3762" s="176">
        <v>0.2673611111111111</v>
      </c>
      <c r="F3762" s="169">
        <v>42451</v>
      </c>
      <c r="G3762" s="176">
        <v>0.2673611111111111</v>
      </c>
      <c r="H3762" s="176">
        <v>0</v>
      </c>
      <c r="I3762" s="179">
        <v>3</v>
      </c>
      <c r="J3762" s="179" t="s">
        <v>484</v>
      </c>
      <c r="K3762" s="179" t="s">
        <v>9</v>
      </c>
      <c r="L3762" s="179" t="s">
        <v>10</v>
      </c>
      <c r="M3762" s="179" t="s">
        <v>1796</v>
      </c>
      <c r="N3762" s="179" t="s">
        <v>3</v>
      </c>
      <c r="O3762" s="179" t="s">
        <v>8</v>
      </c>
      <c r="P3762" s="179" t="s">
        <v>1797</v>
      </c>
      <c r="Q3762" s="179" t="s">
        <v>3207</v>
      </c>
      <c r="R3762" s="179">
        <v>0.12</v>
      </c>
      <c r="S3762" s="179"/>
      <c r="T3762" s="179">
        <f t="shared" ref="T3762:T3781" si="269">R3762+S3762</f>
        <v>0.12</v>
      </c>
      <c r="U3762" s="179" t="s">
        <v>29</v>
      </c>
      <c r="V3762" s="179" t="s">
        <v>3208</v>
      </c>
      <c r="W3762" s="179" t="s">
        <v>2717</v>
      </c>
      <c r="X3762" s="179" t="s">
        <v>3209</v>
      </c>
      <c r="Y3762" s="179" t="s">
        <v>3210</v>
      </c>
      <c r="Z3762" s="179" t="s">
        <v>141</v>
      </c>
      <c r="AA3762" s="179" t="s">
        <v>3211</v>
      </c>
      <c r="AB3762" s="179" t="s">
        <v>141</v>
      </c>
      <c r="AC3762" s="179" t="s">
        <v>141</v>
      </c>
      <c r="AD3762" s="115" t="s">
        <v>56</v>
      </c>
      <c r="AE3762" s="179"/>
      <c r="AF3762" s="179"/>
      <c r="AG3762" s="392" t="s">
        <v>3212</v>
      </c>
      <c r="AJ3762" s="1">
        <f t="shared" si="268"/>
        <v>0</v>
      </c>
    </row>
    <row r="3763" spans="1:36" ht="94.5" customHeight="1">
      <c r="A3763" s="179" t="s">
        <v>1052</v>
      </c>
      <c r="B3763" s="179" t="s">
        <v>13</v>
      </c>
      <c r="C3763" s="179" t="s">
        <v>140</v>
      </c>
      <c r="D3763" s="169">
        <v>42451</v>
      </c>
      <c r="E3763" s="176">
        <v>0.3215277777777778</v>
      </c>
      <c r="F3763" s="169">
        <v>42451</v>
      </c>
      <c r="G3763" s="176">
        <v>0.79166666666666663</v>
      </c>
      <c r="H3763" s="176">
        <v>0.47013888888888883</v>
      </c>
      <c r="I3763" s="179">
        <v>7</v>
      </c>
      <c r="J3763" s="179" t="s">
        <v>141</v>
      </c>
      <c r="K3763" s="179" t="s">
        <v>141</v>
      </c>
      <c r="L3763" s="179" t="s">
        <v>10</v>
      </c>
      <c r="M3763" s="179" t="s">
        <v>1803</v>
      </c>
      <c r="N3763" s="179" t="s">
        <v>3</v>
      </c>
      <c r="O3763" s="179" t="s">
        <v>8</v>
      </c>
      <c r="P3763" s="179" t="s">
        <v>346</v>
      </c>
      <c r="Q3763" s="179" t="s">
        <v>1804</v>
      </c>
      <c r="R3763" s="179">
        <v>0.18</v>
      </c>
      <c r="S3763" s="179">
        <v>27.38</v>
      </c>
      <c r="T3763" s="179">
        <f t="shared" si="269"/>
        <v>27.56</v>
      </c>
      <c r="U3763" s="179" t="s">
        <v>45</v>
      </c>
      <c r="V3763" s="179" t="s">
        <v>3197</v>
      </c>
      <c r="W3763" s="179" t="s">
        <v>3213</v>
      </c>
      <c r="X3763" s="179" t="s">
        <v>141</v>
      </c>
      <c r="Y3763" s="179" t="s">
        <v>3214</v>
      </c>
      <c r="Z3763" s="179" t="s">
        <v>141</v>
      </c>
      <c r="AA3763" s="179" t="s">
        <v>3214</v>
      </c>
      <c r="AB3763" s="179">
        <v>5</v>
      </c>
      <c r="AC3763" s="179" t="s">
        <v>141</v>
      </c>
      <c r="AD3763" s="115" t="s">
        <v>0</v>
      </c>
      <c r="AE3763" s="179" t="s">
        <v>59</v>
      </c>
      <c r="AF3763" s="179" t="s">
        <v>141</v>
      </c>
      <c r="AG3763" s="392" t="s">
        <v>3215</v>
      </c>
    </row>
    <row r="3764" spans="1:36" ht="63" customHeight="1">
      <c r="A3764" s="179" t="s">
        <v>1052</v>
      </c>
      <c r="B3764" s="179" t="s">
        <v>13</v>
      </c>
      <c r="C3764" s="179" t="s">
        <v>140</v>
      </c>
      <c r="D3764" s="169">
        <v>42451</v>
      </c>
      <c r="E3764" s="176">
        <v>0.37152777777777773</v>
      </c>
      <c r="F3764" s="169">
        <v>42451</v>
      </c>
      <c r="G3764" s="176">
        <v>0.37152777777777773</v>
      </c>
      <c r="H3764" s="176">
        <v>0</v>
      </c>
      <c r="I3764" s="179">
        <v>11</v>
      </c>
      <c r="J3764" s="179" t="s">
        <v>407</v>
      </c>
      <c r="K3764" s="179" t="s">
        <v>9</v>
      </c>
      <c r="L3764" s="179" t="s">
        <v>10</v>
      </c>
      <c r="M3764" s="179" t="s">
        <v>1805</v>
      </c>
      <c r="N3764" s="179" t="s">
        <v>3</v>
      </c>
      <c r="O3764" s="179" t="s">
        <v>8</v>
      </c>
      <c r="P3764" s="179" t="s">
        <v>1806</v>
      </c>
      <c r="Q3764" s="179" t="s">
        <v>3216</v>
      </c>
      <c r="R3764" s="179">
        <v>0.33</v>
      </c>
      <c r="S3764" s="179">
        <v>0.5</v>
      </c>
      <c r="T3764" s="179">
        <f t="shared" si="269"/>
        <v>0.83000000000000007</v>
      </c>
      <c r="U3764" s="179" t="s">
        <v>29</v>
      </c>
      <c r="V3764" s="179" t="s">
        <v>3217</v>
      </c>
      <c r="W3764" s="179" t="s">
        <v>2737</v>
      </c>
      <c r="X3764" s="179" t="s">
        <v>141</v>
      </c>
      <c r="Y3764" s="179" t="s">
        <v>3218</v>
      </c>
      <c r="Z3764" s="179" t="s">
        <v>141</v>
      </c>
      <c r="AA3764" s="179" t="s">
        <v>3219</v>
      </c>
      <c r="AB3764" s="179">
        <v>4</v>
      </c>
      <c r="AC3764" s="179" t="s">
        <v>141</v>
      </c>
      <c r="AD3764" s="115" t="s">
        <v>56</v>
      </c>
      <c r="AE3764" s="179" t="s">
        <v>141</v>
      </c>
      <c r="AF3764" s="179" t="s">
        <v>141</v>
      </c>
      <c r="AG3764" s="392" t="s">
        <v>3220</v>
      </c>
      <c r="AJ3764" s="1">
        <f t="shared" ref="AJ3764:AJ3769" si="270">T3764-S3764-R3764</f>
        <v>0</v>
      </c>
    </row>
    <row r="3765" spans="1:36" ht="126" customHeight="1">
      <c r="A3765" s="179" t="s">
        <v>1052</v>
      </c>
      <c r="B3765" s="179" t="s">
        <v>13</v>
      </c>
      <c r="C3765" s="179" t="s">
        <v>140</v>
      </c>
      <c r="D3765" s="169">
        <v>42451</v>
      </c>
      <c r="E3765" s="176">
        <v>0.38125000000000003</v>
      </c>
      <c r="F3765" s="169">
        <v>42451</v>
      </c>
      <c r="G3765" s="176">
        <v>0.38125000000000003</v>
      </c>
      <c r="H3765" s="176">
        <v>0</v>
      </c>
      <c r="I3765" s="179">
        <v>21</v>
      </c>
      <c r="J3765" s="179" t="s">
        <v>407</v>
      </c>
      <c r="K3765" s="179" t="s">
        <v>9</v>
      </c>
      <c r="L3765" s="179" t="s">
        <v>10</v>
      </c>
      <c r="M3765" s="179" t="s">
        <v>1784</v>
      </c>
      <c r="N3765" s="179" t="s">
        <v>3</v>
      </c>
      <c r="O3765" s="179" t="s">
        <v>8</v>
      </c>
      <c r="P3765" s="179" t="s">
        <v>1807</v>
      </c>
      <c r="Q3765" s="179" t="s">
        <v>3221</v>
      </c>
      <c r="R3765" s="179">
        <v>0.5</v>
      </c>
      <c r="S3765" s="179">
        <v>6.2</v>
      </c>
      <c r="T3765" s="179">
        <f t="shared" si="269"/>
        <v>6.7</v>
      </c>
      <c r="U3765" s="179" t="s">
        <v>3186</v>
      </c>
      <c r="V3765" s="179" t="s">
        <v>3187</v>
      </c>
      <c r="W3765" s="179" t="s">
        <v>3188</v>
      </c>
      <c r="X3765" s="179" t="s">
        <v>141</v>
      </c>
      <c r="Y3765" s="179" t="s">
        <v>3189</v>
      </c>
      <c r="Z3765" s="179">
        <v>100</v>
      </c>
      <c r="AA3765" s="179" t="s">
        <v>3190</v>
      </c>
      <c r="AB3765" s="179">
        <v>5</v>
      </c>
      <c r="AC3765" s="179" t="s">
        <v>141</v>
      </c>
      <c r="AD3765" s="115" t="s">
        <v>56</v>
      </c>
      <c r="AE3765" s="179"/>
      <c r="AF3765" s="179"/>
      <c r="AG3765" s="392" t="s">
        <v>3191</v>
      </c>
      <c r="AJ3765" s="1">
        <f t="shared" si="270"/>
        <v>0</v>
      </c>
    </row>
    <row r="3766" spans="1:36" ht="63" customHeight="1">
      <c r="A3766" s="179" t="s">
        <v>1052</v>
      </c>
      <c r="B3766" s="179" t="s">
        <v>13</v>
      </c>
      <c r="C3766" s="179" t="s">
        <v>140</v>
      </c>
      <c r="D3766" s="294">
        <v>42451</v>
      </c>
      <c r="E3766" s="176">
        <v>0.38194444444444442</v>
      </c>
      <c r="F3766" s="169">
        <v>42451</v>
      </c>
      <c r="G3766" s="176">
        <v>0.70486111111111116</v>
      </c>
      <c r="H3766" s="176">
        <v>0.32291666666666669</v>
      </c>
      <c r="I3766" s="179">
        <v>7</v>
      </c>
      <c r="J3766" s="179" t="s">
        <v>407</v>
      </c>
      <c r="K3766" s="179" t="s">
        <v>297</v>
      </c>
      <c r="L3766" s="179" t="s">
        <v>10</v>
      </c>
      <c r="M3766" s="179" t="s">
        <v>1808</v>
      </c>
      <c r="N3766" s="179" t="s">
        <v>3</v>
      </c>
      <c r="O3766" s="179" t="s">
        <v>8</v>
      </c>
      <c r="P3766" s="179" t="s">
        <v>1809</v>
      </c>
      <c r="Q3766" s="179" t="s">
        <v>1810</v>
      </c>
      <c r="R3766" s="179">
        <v>6.94</v>
      </c>
      <c r="S3766" s="179">
        <v>3.3</v>
      </c>
      <c r="T3766" s="179">
        <f t="shared" si="269"/>
        <v>10.24</v>
      </c>
      <c r="U3766" s="179" t="s">
        <v>29</v>
      </c>
      <c r="V3766" s="179" t="s">
        <v>3222</v>
      </c>
      <c r="W3766" s="179" t="s">
        <v>2737</v>
      </c>
      <c r="X3766" s="179" t="s">
        <v>141</v>
      </c>
      <c r="Y3766" s="179" t="s">
        <v>3223</v>
      </c>
      <c r="Z3766" s="179">
        <v>100</v>
      </c>
      <c r="AA3766" s="179" t="s">
        <v>3224</v>
      </c>
      <c r="AB3766" s="179">
        <v>5</v>
      </c>
      <c r="AC3766" s="179" t="s">
        <v>141</v>
      </c>
      <c r="AD3766" s="115" t="s">
        <v>31</v>
      </c>
      <c r="AE3766" s="179"/>
      <c r="AF3766" s="179"/>
      <c r="AG3766" s="392" t="s">
        <v>3225</v>
      </c>
      <c r="AJ3766" s="1">
        <f t="shared" si="270"/>
        <v>0</v>
      </c>
    </row>
    <row r="3767" spans="1:36" ht="63" customHeight="1">
      <c r="A3767" s="179" t="s">
        <v>1052</v>
      </c>
      <c r="B3767" s="179" t="s">
        <v>13</v>
      </c>
      <c r="C3767" s="179" t="s">
        <v>140</v>
      </c>
      <c r="D3767" s="169">
        <v>42451</v>
      </c>
      <c r="E3767" s="176">
        <v>0.41944444444444445</v>
      </c>
      <c r="F3767" s="169">
        <v>42451</v>
      </c>
      <c r="G3767" s="176">
        <v>0.4375</v>
      </c>
      <c r="H3767" s="176">
        <v>1.8055555555555557E-2</v>
      </c>
      <c r="I3767" s="179">
        <v>25</v>
      </c>
      <c r="J3767" s="179" t="s">
        <v>576</v>
      </c>
      <c r="K3767" s="179" t="s">
        <v>141</v>
      </c>
      <c r="L3767" s="179" t="s">
        <v>10</v>
      </c>
      <c r="M3767" s="179" t="s">
        <v>3226</v>
      </c>
      <c r="N3767" s="179">
        <v>35</v>
      </c>
      <c r="O3767" s="179" t="s">
        <v>14</v>
      </c>
      <c r="P3767" s="179" t="s">
        <v>1811</v>
      </c>
      <c r="Q3767" s="179" t="s">
        <v>1812</v>
      </c>
      <c r="R3767" s="179">
        <v>0.9</v>
      </c>
      <c r="S3767" s="179">
        <v>9.8000000000000007</v>
      </c>
      <c r="T3767" s="179">
        <f t="shared" si="269"/>
        <v>10.700000000000001</v>
      </c>
      <c r="U3767" s="179" t="s">
        <v>29</v>
      </c>
      <c r="V3767" s="179" t="s">
        <v>3227</v>
      </c>
      <c r="W3767" s="179" t="s">
        <v>2746</v>
      </c>
      <c r="X3767" s="179" t="s">
        <v>141</v>
      </c>
      <c r="Y3767" s="179" t="s">
        <v>3228</v>
      </c>
      <c r="Z3767" s="179" t="s">
        <v>141</v>
      </c>
      <c r="AA3767" s="179" t="s">
        <v>3229</v>
      </c>
      <c r="AB3767" s="179" t="s">
        <v>141</v>
      </c>
      <c r="AC3767" s="179" t="s">
        <v>141</v>
      </c>
      <c r="AD3767" s="115" t="s">
        <v>61</v>
      </c>
      <c r="AE3767" s="179"/>
      <c r="AF3767" s="179"/>
      <c r="AG3767" s="392" t="s">
        <v>3230</v>
      </c>
      <c r="AJ3767" s="1">
        <f t="shared" si="270"/>
        <v>0</v>
      </c>
    </row>
    <row r="3768" spans="1:36" ht="31.5" customHeight="1">
      <c r="A3768" s="179" t="s">
        <v>1052</v>
      </c>
      <c r="B3768" s="179" t="s">
        <v>13</v>
      </c>
      <c r="C3768" s="179" t="s">
        <v>140</v>
      </c>
      <c r="D3768" s="169">
        <v>42451</v>
      </c>
      <c r="E3768" s="176">
        <v>0.43958333333333338</v>
      </c>
      <c r="F3768" s="169">
        <v>42451</v>
      </c>
      <c r="G3768" s="176">
        <v>0.43958333333333338</v>
      </c>
      <c r="H3768" s="176">
        <v>0</v>
      </c>
      <c r="I3768" s="179">
        <v>7</v>
      </c>
      <c r="J3768" s="179" t="s">
        <v>1813</v>
      </c>
      <c r="K3768" s="179" t="s">
        <v>9</v>
      </c>
      <c r="L3768" s="179" t="s">
        <v>10</v>
      </c>
      <c r="M3768" s="179" t="s">
        <v>1814</v>
      </c>
      <c r="N3768" s="179" t="s">
        <v>3</v>
      </c>
      <c r="O3768" s="179" t="s">
        <v>8</v>
      </c>
      <c r="P3768" s="179" t="s">
        <v>1815</v>
      </c>
      <c r="Q3768" s="179" t="s">
        <v>3231</v>
      </c>
      <c r="R3768" s="179">
        <v>0.1</v>
      </c>
      <c r="S3768" s="179"/>
      <c r="T3768" s="179">
        <f t="shared" si="269"/>
        <v>0.1</v>
      </c>
      <c r="U3768" s="179" t="s">
        <v>29</v>
      </c>
      <c r="V3768" s="179" t="s">
        <v>3232</v>
      </c>
      <c r="W3768" s="179" t="s">
        <v>2737</v>
      </c>
      <c r="X3768" s="179" t="s">
        <v>3233</v>
      </c>
      <c r="Y3768" s="179" t="s">
        <v>3234</v>
      </c>
      <c r="Z3768" s="179">
        <v>100</v>
      </c>
      <c r="AA3768" s="179" t="s">
        <v>3235</v>
      </c>
      <c r="AB3768" s="179" t="s">
        <v>141</v>
      </c>
      <c r="AC3768" s="179" t="s">
        <v>141</v>
      </c>
      <c r="AD3768" s="115" t="s">
        <v>56</v>
      </c>
      <c r="AE3768" s="179"/>
      <c r="AF3768" s="179"/>
      <c r="AG3768" s="392" t="s">
        <v>3236</v>
      </c>
      <c r="AJ3768" s="1">
        <f t="shared" si="270"/>
        <v>0</v>
      </c>
    </row>
    <row r="3769" spans="1:36" ht="15.75" customHeight="1">
      <c r="A3769" s="179" t="s">
        <v>1052</v>
      </c>
      <c r="B3769" s="179" t="s">
        <v>13</v>
      </c>
      <c r="C3769" s="179" t="s">
        <v>140</v>
      </c>
      <c r="D3769" s="169">
        <v>42451</v>
      </c>
      <c r="E3769" s="176">
        <v>0.44097222222222227</v>
      </c>
      <c r="F3769" s="169">
        <v>42451</v>
      </c>
      <c r="G3769" s="176">
        <v>0.44097222222222227</v>
      </c>
      <c r="H3769" s="176">
        <v>0</v>
      </c>
      <c r="I3769" s="179">
        <v>8</v>
      </c>
      <c r="J3769" s="179" t="s">
        <v>1813</v>
      </c>
      <c r="K3769" s="179" t="s">
        <v>9</v>
      </c>
      <c r="L3769" s="179" t="s">
        <v>10</v>
      </c>
      <c r="M3769" s="179" t="s">
        <v>1816</v>
      </c>
      <c r="N3769" s="179" t="s">
        <v>3</v>
      </c>
      <c r="O3769" s="179" t="s">
        <v>8</v>
      </c>
      <c r="P3769" s="179" t="s">
        <v>1817</v>
      </c>
      <c r="Q3769" s="179" t="s">
        <v>3237</v>
      </c>
      <c r="R3769" s="179">
        <v>0.41</v>
      </c>
      <c r="S3769" s="179">
        <v>5.4</v>
      </c>
      <c r="T3769" s="179">
        <f t="shared" si="269"/>
        <v>5.8100000000000005</v>
      </c>
      <c r="U3769" s="179" t="s">
        <v>29</v>
      </c>
      <c r="V3769" s="179"/>
      <c r="W3769" s="179"/>
      <c r="X3769" s="179"/>
      <c r="Y3769" s="179"/>
      <c r="Z3769" s="179"/>
      <c r="AA3769" s="179"/>
      <c r="AB3769" s="179"/>
      <c r="AC3769" s="179"/>
      <c r="AD3769" s="115" t="s">
        <v>31</v>
      </c>
      <c r="AE3769" s="179"/>
      <c r="AF3769" s="179"/>
      <c r="AG3769" s="392" t="s">
        <v>3238</v>
      </c>
      <c r="AJ3769" s="1">
        <f t="shared" si="270"/>
        <v>0</v>
      </c>
    </row>
    <row r="3770" spans="1:36" ht="31.5" customHeight="1">
      <c r="A3770" s="179" t="s">
        <v>1052</v>
      </c>
      <c r="B3770" s="179" t="s">
        <v>13</v>
      </c>
      <c r="C3770" s="179" t="s">
        <v>140</v>
      </c>
      <c r="D3770" s="169">
        <v>42451</v>
      </c>
      <c r="E3770" s="176">
        <v>0.47430555555555554</v>
      </c>
      <c r="F3770" s="169">
        <v>42451</v>
      </c>
      <c r="G3770" s="176">
        <v>0.65208333333333335</v>
      </c>
      <c r="H3770" s="176">
        <v>0.17777777777777778</v>
      </c>
      <c r="I3770" s="179">
        <v>5</v>
      </c>
      <c r="J3770" s="179" t="s">
        <v>141</v>
      </c>
      <c r="K3770" s="179" t="s">
        <v>141</v>
      </c>
      <c r="L3770" s="179" t="s">
        <v>10</v>
      </c>
      <c r="M3770" s="179" t="s">
        <v>1818</v>
      </c>
      <c r="N3770" s="179" t="s">
        <v>3</v>
      </c>
      <c r="O3770" s="179" t="s">
        <v>8</v>
      </c>
      <c r="P3770" s="179" t="s">
        <v>1819</v>
      </c>
      <c r="Q3770" s="179" t="s">
        <v>1820</v>
      </c>
      <c r="R3770" s="179">
        <v>0.1</v>
      </c>
      <c r="S3770" s="179">
        <v>7.2</v>
      </c>
      <c r="T3770" s="179">
        <f t="shared" si="269"/>
        <v>7.3</v>
      </c>
      <c r="U3770" s="179" t="s">
        <v>29</v>
      </c>
      <c r="V3770" s="179" t="s">
        <v>3239</v>
      </c>
      <c r="W3770" s="179" t="s">
        <v>2737</v>
      </c>
      <c r="X3770" s="179" t="s">
        <v>141</v>
      </c>
      <c r="Y3770" s="179" t="s">
        <v>3240</v>
      </c>
      <c r="Z3770" s="179" t="s">
        <v>141</v>
      </c>
      <c r="AA3770" s="179" t="s">
        <v>3241</v>
      </c>
      <c r="AB3770" s="179">
        <v>8</v>
      </c>
      <c r="AC3770" s="179" t="s">
        <v>3242</v>
      </c>
      <c r="AD3770" s="115" t="s">
        <v>32</v>
      </c>
      <c r="AE3770" s="179"/>
      <c r="AF3770" s="179"/>
      <c r="AG3770" s="392" t="s">
        <v>3243</v>
      </c>
    </row>
    <row r="3771" spans="1:36" ht="31.5" customHeight="1">
      <c r="A3771" s="179" t="s">
        <v>1052</v>
      </c>
      <c r="B3771" s="179" t="s">
        <v>13</v>
      </c>
      <c r="C3771" s="179" t="s">
        <v>140</v>
      </c>
      <c r="D3771" s="169">
        <v>42451</v>
      </c>
      <c r="E3771" s="176">
        <v>0.55208333333333337</v>
      </c>
      <c r="F3771" s="169">
        <v>42451</v>
      </c>
      <c r="G3771" s="176">
        <v>0.55972222222222223</v>
      </c>
      <c r="H3771" s="176">
        <f>G3771-E3771</f>
        <v>7.6388888888888618E-3</v>
      </c>
      <c r="I3771" s="179">
        <v>8</v>
      </c>
      <c r="J3771" s="179" t="s">
        <v>407</v>
      </c>
      <c r="K3771" s="179" t="s">
        <v>297</v>
      </c>
      <c r="L3771" s="179" t="s">
        <v>10</v>
      </c>
      <c r="M3771" s="179" t="s">
        <v>1825</v>
      </c>
      <c r="N3771" s="179" t="s">
        <v>3</v>
      </c>
      <c r="O3771" s="179" t="s">
        <v>8</v>
      </c>
      <c r="P3771" s="179" t="s">
        <v>1826</v>
      </c>
      <c r="Q3771" s="179" t="s">
        <v>3246</v>
      </c>
      <c r="R3771" s="179">
        <v>2.15</v>
      </c>
      <c r="S3771" s="179">
        <v>1.1000000000000001</v>
      </c>
      <c r="T3771" s="179">
        <f t="shared" si="269"/>
        <v>3.25</v>
      </c>
      <c r="U3771" s="179" t="s">
        <v>29</v>
      </c>
      <c r="V3771" s="179" t="s">
        <v>3247</v>
      </c>
      <c r="W3771" s="179" t="s">
        <v>2737</v>
      </c>
      <c r="X3771" s="179" t="s">
        <v>141</v>
      </c>
      <c r="Y3771" s="179" t="s">
        <v>3248</v>
      </c>
      <c r="Z3771" s="179" t="s">
        <v>141</v>
      </c>
      <c r="AA3771" s="179" t="s">
        <v>3249</v>
      </c>
      <c r="AB3771" s="179">
        <v>4</v>
      </c>
      <c r="AC3771" s="179" t="s">
        <v>141</v>
      </c>
      <c r="AD3771" s="115" t="s">
        <v>56</v>
      </c>
      <c r="AE3771" s="179" t="s">
        <v>141</v>
      </c>
      <c r="AF3771" s="179" t="s">
        <v>141</v>
      </c>
      <c r="AG3771" s="392" t="s">
        <v>3250</v>
      </c>
      <c r="AJ3771" s="1">
        <f>T3771-S3771-R3771</f>
        <v>0</v>
      </c>
    </row>
    <row r="3772" spans="1:36" ht="47.25" customHeight="1">
      <c r="A3772" s="179" t="s">
        <v>1052</v>
      </c>
      <c r="B3772" s="179" t="s">
        <v>13</v>
      </c>
      <c r="C3772" s="179" t="s">
        <v>140</v>
      </c>
      <c r="D3772" s="169">
        <v>42451</v>
      </c>
      <c r="E3772" s="176">
        <v>0.58888888888888891</v>
      </c>
      <c r="F3772" s="169">
        <v>42451</v>
      </c>
      <c r="G3772" s="176">
        <v>0.58888888888888891</v>
      </c>
      <c r="H3772" s="176">
        <v>0</v>
      </c>
      <c r="I3772" s="179">
        <v>25</v>
      </c>
      <c r="J3772" s="179" t="s">
        <v>141</v>
      </c>
      <c r="K3772" s="179" t="s">
        <v>141</v>
      </c>
      <c r="L3772" s="179" t="s">
        <v>10</v>
      </c>
      <c r="M3772" s="179" t="s">
        <v>1827</v>
      </c>
      <c r="N3772" s="179">
        <v>0.4</v>
      </c>
      <c r="O3772" s="179" t="s">
        <v>2</v>
      </c>
      <c r="P3772" s="179" t="s">
        <v>1828</v>
      </c>
      <c r="Q3772" s="179" t="s">
        <v>3251</v>
      </c>
      <c r="R3772" s="179">
        <v>0.7</v>
      </c>
      <c r="S3772" s="179">
        <v>0.3</v>
      </c>
      <c r="T3772" s="179">
        <f t="shared" si="269"/>
        <v>1</v>
      </c>
      <c r="U3772" s="179" t="s">
        <v>29</v>
      </c>
      <c r="V3772" s="179" t="s">
        <v>3192</v>
      </c>
      <c r="W3772" s="179" t="s">
        <v>2717</v>
      </c>
      <c r="X3772" s="179" t="s">
        <v>3193</v>
      </c>
      <c r="Y3772" s="179" t="s">
        <v>3194</v>
      </c>
      <c r="Z3772" s="179" t="s">
        <v>141</v>
      </c>
      <c r="AA3772" s="179" t="s">
        <v>3195</v>
      </c>
      <c r="AB3772" s="179" t="s">
        <v>141</v>
      </c>
      <c r="AC3772" s="179" t="s">
        <v>141</v>
      </c>
      <c r="AD3772" s="115" t="s">
        <v>56</v>
      </c>
      <c r="AE3772" s="179"/>
      <c r="AF3772" s="179"/>
      <c r="AG3772" s="392" t="s">
        <v>3196</v>
      </c>
      <c r="AJ3772" s="1">
        <f>T3772-S3772-R3772</f>
        <v>0</v>
      </c>
    </row>
    <row r="3773" spans="1:36" ht="31.5" customHeight="1">
      <c r="A3773" s="179" t="s">
        <v>1052</v>
      </c>
      <c r="B3773" s="179" t="s">
        <v>13</v>
      </c>
      <c r="C3773" s="179" t="s">
        <v>140</v>
      </c>
      <c r="D3773" s="169">
        <v>42451</v>
      </c>
      <c r="E3773" s="176">
        <v>0.58888888888888891</v>
      </c>
      <c r="F3773" s="169">
        <v>42451</v>
      </c>
      <c r="G3773" s="176">
        <v>0.75277777777777777</v>
      </c>
      <c r="H3773" s="176">
        <v>0.16388888888888889</v>
      </c>
      <c r="I3773" s="179">
        <v>18</v>
      </c>
      <c r="J3773" s="179" t="s">
        <v>407</v>
      </c>
      <c r="K3773" s="179" t="s">
        <v>297</v>
      </c>
      <c r="L3773" s="179" t="s">
        <v>10</v>
      </c>
      <c r="M3773" s="179" t="s">
        <v>3252</v>
      </c>
      <c r="N3773" s="179" t="s">
        <v>3</v>
      </c>
      <c r="O3773" s="179" t="s">
        <v>8</v>
      </c>
      <c r="P3773" s="179" t="s">
        <v>3253</v>
      </c>
      <c r="Q3773" s="179" t="s">
        <v>3254</v>
      </c>
      <c r="R3773" s="179">
        <v>0.71</v>
      </c>
      <c r="S3773" s="179">
        <v>26.46</v>
      </c>
      <c r="T3773" s="179">
        <f t="shared" si="269"/>
        <v>27.17</v>
      </c>
      <c r="U3773" s="179" t="s">
        <v>3186</v>
      </c>
      <c r="V3773" s="179" t="s">
        <v>3255</v>
      </c>
      <c r="W3773" s="179" t="s">
        <v>3188</v>
      </c>
      <c r="X3773" s="179" t="s">
        <v>141</v>
      </c>
      <c r="Y3773" s="179" t="s">
        <v>3256</v>
      </c>
      <c r="Z3773" s="179" t="s">
        <v>141</v>
      </c>
      <c r="AA3773" s="179" t="s">
        <v>3257</v>
      </c>
      <c r="AB3773" s="179">
        <v>4</v>
      </c>
      <c r="AC3773" s="179" t="s">
        <v>141</v>
      </c>
      <c r="AD3773" s="115" t="s">
        <v>56</v>
      </c>
      <c r="AE3773" s="179"/>
      <c r="AF3773" s="179"/>
      <c r="AG3773" s="392" t="s">
        <v>3258</v>
      </c>
    </row>
    <row r="3774" spans="1:36" ht="31.5" customHeight="1">
      <c r="A3774" s="179" t="s">
        <v>1052</v>
      </c>
      <c r="B3774" s="179" t="s">
        <v>13</v>
      </c>
      <c r="C3774" s="179" t="s">
        <v>140</v>
      </c>
      <c r="D3774" s="169">
        <v>42451</v>
      </c>
      <c r="E3774" s="176">
        <v>0.59375</v>
      </c>
      <c r="F3774" s="169">
        <v>42451</v>
      </c>
      <c r="G3774" s="176">
        <v>0.59375</v>
      </c>
      <c r="H3774" s="176">
        <v>0</v>
      </c>
      <c r="I3774" s="179">
        <v>9</v>
      </c>
      <c r="J3774" s="179" t="s">
        <v>407</v>
      </c>
      <c r="K3774" s="179" t="s">
        <v>9</v>
      </c>
      <c r="L3774" s="179" t="s">
        <v>10</v>
      </c>
      <c r="M3774" s="179" t="s">
        <v>1829</v>
      </c>
      <c r="N3774" s="179" t="s">
        <v>3</v>
      </c>
      <c r="O3774" s="179" t="s">
        <v>8</v>
      </c>
      <c r="P3774" s="179" t="s">
        <v>3259</v>
      </c>
      <c r="Q3774" s="179" t="s">
        <v>3260</v>
      </c>
      <c r="R3774" s="179">
        <v>0.42</v>
      </c>
      <c r="S3774" s="179">
        <v>2.83</v>
      </c>
      <c r="T3774" s="179">
        <f t="shared" si="269"/>
        <v>3.25</v>
      </c>
      <c r="U3774" s="179" t="s">
        <v>29</v>
      </c>
      <c r="V3774" s="179" t="s">
        <v>3261</v>
      </c>
      <c r="W3774" s="179" t="s">
        <v>2737</v>
      </c>
      <c r="X3774" s="179" t="s">
        <v>141</v>
      </c>
      <c r="Y3774" s="179" t="s">
        <v>3262</v>
      </c>
      <c r="Z3774" s="179" t="s">
        <v>141</v>
      </c>
      <c r="AA3774" s="179" t="s">
        <v>3263</v>
      </c>
      <c r="AB3774" s="179" t="s">
        <v>141</v>
      </c>
      <c r="AC3774" s="179" t="s">
        <v>141</v>
      </c>
      <c r="AD3774" s="115" t="s">
        <v>56</v>
      </c>
      <c r="AE3774" s="179"/>
      <c r="AF3774" s="179"/>
      <c r="AG3774" s="392" t="s">
        <v>3264</v>
      </c>
      <c r="AJ3774" s="1">
        <f t="shared" ref="AJ3774:AJ3786" si="271">T3774-S3774-R3774</f>
        <v>0</v>
      </c>
    </row>
    <row r="3775" spans="1:36" ht="63" customHeight="1">
      <c r="A3775" s="179" t="s">
        <v>1052</v>
      </c>
      <c r="B3775" s="179" t="s">
        <v>13</v>
      </c>
      <c r="C3775" s="179" t="s">
        <v>140</v>
      </c>
      <c r="D3775" s="169">
        <v>42451</v>
      </c>
      <c r="E3775" s="176">
        <v>0.63611111111111118</v>
      </c>
      <c r="F3775" s="169">
        <v>42451</v>
      </c>
      <c r="G3775" s="176">
        <v>0.66666666666666663</v>
      </c>
      <c r="H3775" s="176">
        <f>G3775-E3775</f>
        <v>3.0555555555555447E-2</v>
      </c>
      <c r="I3775" s="179">
        <v>4</v>
      </c>
      <c r="J3775" s="179" t="s">
        <v>407</v>
      </c>
      <c r="K3775" s="179" t="s">
        <v>297</v>
      </c>
      <c r="L3775" s="179" t="s">
        <v>10</v>
      </c>
      <c r="M3775" s="179" t="s">
        <v>1835</v>
      </c>
      <c r="N3775" s="179" t="s">
        <v>3</v>
      </c>
      <c r="O3775" s="179" t="s">
        <v>8</v>
      </c>
      <c r="P3775" s="179" t="s">
        <v>1836</v>
      </c>
      <c r="Q3775" s="179" t="s">
        <v>1837</v>
      </c>
      <c r="R3775" s="179">
        <v>0.01</v>
      </c>
      <c r="S3775" s="179"/>
      <c r="T3775" s="179">
        <f t="shared" si="269"/>
        <v>0.01</v>
      </c>
      <c r="U3775" s="179" t="s">
        <v>29</v>
      </c>
      <c r="V3775" s="179" t="s">
        <v>3265</v>
      </c>
      <c r="W3775" s="179" t="s">
        <v>2725</v>
      </c>
      <c r="X3775" s="179" t="s">
        <v>141</v>
      </c>
      <c r="Y3775" s="179" t="s">
        <v>3266</v>
      </c>
      <c r="Z3775" s="179">
        <v>100</v>
      </c>
      <c r="AA3775" s="179" t="s">
        <v>3267</v>
      </c>
      <c r="AB3775" s="179">
        <v>5</v>
      </c>
      <c r="AC3775" s="179" t="s">
        <v>141</v>
      </c>
      <c r="AD3775" s="115" t="s">
        <v>56</v>
      </c>
      <c r="AE3775" s="179"/>
      <c r="AF3775" s="179"/>
      <c r="AG3775" s="392" t="s">
        <v>3268</v>
      </c>
      <c r="AJ3775" s="1">
        <f t="shared" si="271"/>
        <v>0</v>
      </c>
    </row>
    <row r="3776" spans="1:36" ht="31.5" customHeight="1">
      <c r="A3776" s="179" t="s">
        <v>1052</v>
      </c>
      <c r="B3776" s="179" t="s">
        <v>13</v>
      </c>
      <c r="C3776" s="179" t="s">
        <v>140</v>
      </c>
      <c r="D3776" s="169">
        <v>42451</v>
      </c>
      <c r="E3776" s="176">
        <v>0.63958333333333328</v>
      </c>
      <c r="F3776" s="169">
        <v>42451</v>
      </c>
      <c r="G3776" s="176">
        <v>0.65208333333333335</v>
      </c>
      <c r="H3776" s="176">
        <v>1.2499999999999999E-2</v>
      </c>
      <c r="I3776" s="179">
        <v>7</v>
      </c>
      <c r="J3776" s="179" t="s">
        <v>407</v>
      </c>
      <c r="K3776" s="179" t="s">
        <v>9</v>
      </c>
      <c r="L3776" s="179" t="s">
        <v>10</v>
      </c>
      <c r="M3776" s="179" t="s">
        <v>3269</v>
      </c>
      <c r="N3776" s="179" t="s">
        <v>3</v>
      </c>
      <c r="O3776" s="179" t="s">
        <v>8</v>
      </c>
      <c r="P3776" s="179" t="s">
        <v>3270</v>
      </c>
      <c r="Q3776" s="179" t="s">
        <v>3271</v>
      </c>
      <c r="R3776" s="179">
        <v>0.2</v>
      </c>
      <c r="S3776" s="179">
        <v>0.4</v>
      </c>
      <c r="T3776" s="179">
        <f t="shared" si="269"/>
        <v>0.60000000000000009</v>
      </c>
      <c r="U3776" s="179" t="s">
        <v>29</v>
      </c>
      <c r="V3776" s="179"/>
      <c r="W3776" s="179"/>
      <c r="X3776" s="179"/>
      <c r="Y3776" s="179"/>
      <c r="Z3776" s="179"/>
      <c r="AA3776" s="179"/>
      <c r="AB3776" s="179"/>
      <c r="AC3776" s="179"/>
      <c r="AD3776" s="115" t="s">
        <v>56</v>
      </c>
      <c r="AE3776" s="179"/>
      <c r="AF3776" s="179"/>
      <c r="AG3776" s="392" t="s">
        <v>3272</v>
      </c>
      <c r="AJ3776" s="1">
        <f t="shared" si="271"/>
        <v>0</v>
      </c>
    </row>
    <row r="3777" spans="1:37" ht="141.75" customHeight="1">
      <c r="A3777" s="179" t="s">
        <v>1052</v>
      </c>
      <c r="B3777" s="179" t="s">
        <v>13</v>
      </c>
      <c r="C3777" s="179" t="s">
        <v>140</v>
      </c>
      <c r="D3777" s="169">
        <v>42451</v>
      </c>
      <c r="E3777" s="176">
        <v>0.65069444444444446</v>
      </c>
      <c r="F3777" s="169">
        <v>42451</v>
      </c>
      <c r="G3777" s="176">
        <v>0.67986111111111114</v>
      </c>
      <c r="H3777" s="176">
        <v>2.9166666666666674E-2</v>
      </c>
      <c r="I3777" s="179">
        <v>2</v>
      </c>
      <c r="J3777" s="179" t="s">
        <v>141</v>
      </c>
      <c r="K3777" s="179" t="s">
        <v>141</v>
      </c>
      <c r="L3777" s="179" t="s">
        <v>10</v>
      </c>
      <c r="M3777" s="179" t="s">
        <v>1839</v>
      </c>
      <c r="N3777" s="179" t="s">
        <v>3</v>
      </c>
      <c r="O3777" s="179" t="s">
        <v>8</v>
      </c>
      <c r="P3777" s="179" t="s">
        <v>346</v>
      </c>
      <c r="Q3777" s="179" t="s">
        <v>3274</v>
      </c>
      <c r="R3777" s="179">
        <v>0.1</v>
      </c>
      <c r="S3777" s="179">
        <v>1.3</v>
      </c>
      <c r="T3777" s="179">
        <f t="shared" si="269"/>
        <v>1.4000000000000001</v>
      </c>
      <c r="U3777" s="179" t="s">
        <v>45</v>
      </c>
      <c r="V3777" s="179" t="s">
        <v>3261</v>
      </c>
      <c r="W3777" s="179" t="s">
        <v>3213</v>
      </c>
      <c r="X3777" s="179" t="s">
        <v>141</v>
      </c>
      <c r="Y3777" s="179" t="s">
        <v>3275</v>
      </c>
      <c r="Z3777" s="179">
        <v>100</v>
      </c>
      <c r="AA3777" s="179" t="s">
        <v>3276</v>
      </c>
      <c r="AB3777" s="179">
        <v>3</v>
      </c>
      <c r="AC3777" s="179" t="s">
        <v>141</v>
      </c>
      <c r="AD3777" s="115" t="s">
        <v>32</v>
      </c>
      <c r="AE3777" s="179"/>
      <c r="AF3777" s="179"/>
      <c r="AG3777" s="392" t="s">
        <v>3277</v>
      </c>
      <c r="AJ3777" s="1">
        <f t="shared" si="271"/>
        <v>0</v>
      </c>
    </row>
    <row r="3778" spans="1:37" ht="110.25" customHeight="1">
      <c r="A3778" s="179" t="s">
        <v>1052</v>
      </c>
      <c r="B3778" s="179" t="s">
        <v>13</v>
      </c>
      <c r="C3778" s="179" t="s">
        <v>140</v>
      </c>
      <c r="D3778" s="169">
        <v>42451</v>
      </c>
      <c r="E3778" s="176">
        <v>0.65486111111111112</v>
      </c>
      <c r="F3778" s="169">
        <v>42451</v>
      </c>
      <c r="G3778" s="176">
        <v>0.67222222222222217</v>
      </c>
      <c r="H3778" s="176">
        <v>1.7361111111111112E-2</v>
      </c>
      <c r="I3778" s="179">
        <v>5</v>
      </c>
      <c r="J3778" s="179" t="s">
        <v>407</v>
      </c>
      <c r="K3778" s="179" t="s">
        <v>297</v>
      </c>
      <c r="L3778" s="179" t="s">
        <v>10</v>
      </c>
      <c r="M3778" s="179" t="s">
        <v>1841</v>
      </c>
      <c r="N3778" s="179" t="s">
        <v>3</v>
      </c>
      <c r="O3778" s="179" t="s">
        <v>8</v>
      </c>
      <c r="P3778" s="179" t="s">
        <v>1842</v>
      </c>
      <c r="Q3778" s="179" t="s">
        <v>3278</v>
      </c>
      <c r="R3778" s="179">
        <v>0.2</v>
      </c>
      <c r="S3778" s="179">
        <v>0.6</v>
      </c>
      <c r="T3778" s="179">
        <f t="shared" si="269"/>
        <v>0.8</v>
      </c>
      <c r="U3778" s="179" t="s">
        <v>29</v>
      </c>
      <c r="V3778" s="179" t="s">
        <v>3279</v>
      </c>
      <c r="W3778" s="179" t="s">
        <v>2737</v>
      </c>
      <c r="X3778" s="179" t="s">
        <v>141</v>
      </c>
      <c r="Y3778" s="179" t="s">
        <v>3280</v>
      </c>
      <c r="Z3778" s="179">
        <v>100</v>
      </c>
      <c r="AA3778" s="179" t="s">
        <v>3281</v>
      </c>
      <c r="AB3778" s="179">
        <v>9</v>
      </c>
      <c r="AC3778" s="179" t="s">
        <v>141</v>
      </c>
      <c r="AD3778" s="115" t="s">
        <v>32</v>
      </c>
      <c r="AE3778" s="179"/>
      <c r="AF3778" s="179"/>
      <c r="AG3778" s="392" t="s">
        <v>3282</v>
      </c>
      <c r="AJ3778" s="1">
        <f t="shared" si="271"/>
        <v>0</v>
      </c>
    </row>
    <row r="3779" spans="1:37" ht="78.75" customHeight="1">
      <c r="A3779" s="179" t="s">
        <v>1052</v>
      </c>
      <c r="B3779" s="179" t="s">
        <v>13</v>
      </c>
      <c r="C3779" s="179" t="s">
        <v>140</v>
      </c>
      <c r="D3779" s="169">
        <v>42451</v>
      </c>
      <c r="E3779" s="176">
        <v>0.68611111111111101</v>
      </c>
      <c r="F3779" s="169">
        <v>42451</v>
      </c>
      <c r="G3779" s="176">
        <v>0.68611111111111101</v>
      </c>
      <c r="H3779" s="176">
        <v>0</v>
      </c>
      <c r="I3779" s="179">
        <v>6</v>
      </c>
      <c r="J3779" s="179" t="s">
        <v>141</v>
      </c>
      <c r="K3779" s="179" t="s">
        <v>141</v>
      </c>
      <c r="L3779" s="179" t="s">
        <v>10</v>
      </c>
      <c r="M3779" s="179" t="s">
        <v>1843</v>
      </c>
      <c r="N3779" s="179" t="s">
        <v>3</v>
      </c>
      <c r="O3779" s="179" t="s">
        <v>8</v>
      </c>
      <c r="P3779" s="179" t="s">
        <v>1828</v>
      </c>
      <c r="Q3779" s="179" t="s">
        <v>3283</v>
      </c>
      <c r="R3779" s="179">
        <v>0.1</v>
      </c>
      <c r="S3779" s="179">
        <v>0.1</v>
      </c>
      <c r="T3779" s="179">
        <f t="shared" si="269"/>
        <v>0.2</v>
      </c>
      <c r="U3779" s="179" t="s">
        <v>29</v>
      </c>
      <c r="V3779" s="179" t="s">
        <v>3284</v>
      </c>
      <c r="W3779" s="179" t="s">
        <v>2737</v>
      </c>
      <c r="X3779" s="179" t="s">
        <v>141</v>
      </c>
      <c r="Y3779" s="179" t="s">
        <v>3285</v>
      </c>
      <c r="Z3779" s="179">
        <v>100</v>
      </c>
      <c r="AA3779" s="179" t="s">
        <v>3286</v>
      </c>
      <c r="AB3779" s="179" t="s">
        <v>141</v>
      </c>
      <c r="AC3779" s="179" t="s">
        <v>141</v>
      </c>
      <c r="AD3779" s="115" t="s">
        <v>32</v>
      </c>
      <c r="AE3779" s="179"/>
      <c r="AF3779" s="179"/>
      <c r="AG3779" s="392" t="s">
        <v>3287</v>
      </c>
      <c r="AJ3779" s="1">
        <f t="shared" si="271"/>
        <v>0</v>
      </c>
    </row>
    <row r="3780" spans="1:37" ht="141.75" customHeight="1">
      <c r="A3780" s="179" t="s">
        <v>1052</v>
      </c>
      <c r="B3780" s="280" t="s">
        <v>13</v>
      </c>
      <c r="C3780" s="179" t="s">
        <v>140</v>
      </c>
      <c r="D3780" s="497">
        <v>42451</v>
      </c>
      <c r="E3780" s="501">
        <v>0.73402777777777783</v>
      </c>
      <c r="F3780" s="169">
        <v>42451</v>
      </c>
      <c r="G3780" s="176">
        <v>0.73402777777777783</v>
      </c>
      <c r="H3780" s="176">
        <v>0</v>
      </c>
      <c r="I3780" s="179">
        <v>4</v>
      </c>
      <c r="J3780" s="179" t="s">
        <v>407</v>
      </c>
      <c r="K3780" s="179" t="s">
        <v>297</v>
      </c>
      <c r="L3780" s="179" t="s">
        <v>10</v>
      </c>
      <c r="M3780" s="179" t="s">
        <v>1844</v>
      </c>
      <c r="N3780" s="179" t="s">
        <v>3</v>
      </c>
      <c r="O3780" s="179" t="s">
        <v>8</v>
      </c>
      <c r="P3780" s="179" t="s">
        <v>1845</v>
      </c>
      <c r="Q3780" s="179" t="s">
        <v>3288</v>
      </c>
      <c r="R3780" s="179">
        <v>0.03</v>
      </c>
      <c r="S3780" s="179"/>
      <c r="T3780" s="179">
        <f t="shared" si="269"/>
        <v>0.03</v>
      </c>
      <c r="U3780" s="179" t="s">
        <v>29</v>
      </c>
      <c r="V3780" s="179" t="s">
        <v>3289</v>
      </c>
      <c r="W3780" s="179" t="s">
        <v>2737</v>
      </c>
      <c r="X3780" s="179" t="s">
        <v>141</v>
      </c>
      <c r="Y3780" s="179" t="s">
        <v>3290</v>
      </c>
      <c r="Z3780" s="179">
        <v>100</v>
      </c>
      <c r="AA3780" s="179" t="s">
        <v>3291</v>
      </c>
      <c r="AB3780" s="179">
        <v>3</v>
      </c>
      <c r="AC3780" s="179">
        <v>3</v>
      </c>
      <c r="AD3780" s="115" t="s">
        <v>32</v>
      </c>
      <c r="AE3780" s="179"/>
      <c r="AF3780" s="179"/>
      <c r="AG3780" s="392" t="s">
        <v>3292</v>
      </c>
      <c r="AJ3780" s="1">
        <f t="shared" si="271"/>
        <v>0</v>
      </c>
    </row>
    <row r="3781" spans="1:37" ht="78.75" customHeight="1">
      <c r="A3781" s="179" t="s">
        <v>1052</v>
      </c>
      <c r="B3781" s="179" t="s">
        <v>13</v>
      </c>
      <c r="C3781" s="179" t="s">
        <v>140</v>
      </c>
      <c r="D3781" s="169">
        <v>42451</v>
      </c>
      <c r="E3781" s="176">
        <v>0.79166666666666663</v>
      </c>
      <c r="F3781" s="169">
        <v>42452</v>
      </c>
      <c r="G3781" s="176">
        <v>1.125</v>
      </c>
      <c r="H3781" s="176">
        <f>G3781-E3781</f>
        <v>0.33333333333333337</v>
      </c>
      <c r="I3781" s="179">
        <v>7</v>
      </c>
      <c r="J3781" s="179" t="s">
        <v>407</v>
      </c>
      <c r="K3781" s="179" t="s">
        <v>297</v>
      </c>
      <c r="L3781" s="179" t="s">
        <v>10</v>
      </c>
      <c r="M3781" s="179" t="s">
        <v>1803</v>
      </c>
      <c r="N3781" s="179" t="s">
        <v>3</v>
      </c>
      <c r="O3781" s="179" t="s">
        <v>8</v>
      </c>
      <c r="P3781" s="179" t="s">
        <v>1846</v>
      </c>
      <c r="Q3781" s="179" t="s">
        <v>3293</v>
      </c>
      <c r="R3781" s="179">
        <v>4.2300000000000004</v>
      </c>
      <c r="S3781" s="179">
        <v>23.77</v>
      </c>
      <c r="T3781" s="179">
        <f t="shared" si="269"/>
        <v>28</v>
      </c>
      <c r="U3781" s="179" t="s">
        <v>29</v>
      </c>
      <c r="V3781" s="179" t="s">
        <v>141</v>
      </c>
      <c r="W3781" s="179" t="s">
        <v>141</v>
      </c>
      <c r="X3781" s="179" t="s">
        <v>141</v>
      </c>
      <c r="Y3781" s="179" t="s">
        <v>141</v>
      </c>
      <c r="Z3781" s="179" t="s">
        <v>141</v>
      </c>
      <c r="AA3781" s="179" t="s">
        <v>141</v>
      </c>
      <c r="AB3781" s="179" t="s">
        <v>141</v>
      </c>
      <c r="AC3781" s="179" t="s">
        <v>141</v>
      </c>
      <c r="AD3781" s="115" t="s">
        <v>32</v>
      </c>
      <c r="AE3781" s="179" t="s">
        <v>141</v>
      </c>
      <c r="AF3781" s="179" t="s">
        <v>141</v>
      </c>
      <c r="AG3781" s="392" t="s">
        <v>3215</v>
      </c>
      <c r="AJ3781" s="1">
        <f t="shared" si="271"/>
        <v>0</v>
      </c>
    </row>
    <row r="3782" spans="1:37" ht="56.25">
      <c r="A3782" s="94" t="s">
        <v>13179</v>
      </c>
      <c r="B3782" s="57" t="s">
        <v>308</v>
      </c>
      <c r="C3782" s="57" t="s">
        <v>308</v>
      </c>
      <c r="D3782" s="58">
        <v>42718</v>
      </c>
      <c r="E3782" s="59">
        <v>0.3833333333333333</v>
      </c>
      <c r="F3782" s="58">
        <v>42718</v>
      </c>
      <c r="G3782" s="59">
        <v>0.39027777777777778</v>
      </c>
      <c r="H3782" s="59">
        <v>42718</v>
      </c>
      <c r="I3782" s="60">
        <v>23</v>
      </c>
      <c r="J3782" s="60" t="s">
        <v>141</v>
      </c>
      <c r="K3782" s="60"/>
      <c r="L3782" s="71" t="s">
        <v>4</v>
      </c>
      <c r="M3782" s="72" t="s">
        <v>13505</v>
      </c>
      <c r="N3782" s="60" t="s">
        <v>3</v>
      </c>
      <c r="O3782" s="71" t="s">
        <v>8</v>
      </c>
      <c r="P3782" s="72" t="s">
        <v>13506</v>
      </c>
      <c r="Q3782" s="71" t="s">
        <v>13507</v>
      </c>
      <c r="R3782" s="167">
        <v>1.595</v>
      </c>
      <c r="S3782" s="167">
        <v>0.36399999999999999</v>
      </c>
      <c r="T3782" s="167">
        <v>1.9590000000000001</v>
      </c>
      <c r="U3782" s="179"/>
      <c r="V3782" s="179">
        <v>1992</v>
      </c>
      <c r="W3782" s="179" t="s">
        <v>8</v>
      </c>
      <c r="X3782" s="179"/>
      <c r="Y3782" s="79">
        <v>42083</v>
      </c>
      <c r="Z3782" s="179">
        <v>100</v>
      </c>
      <c r="AA3782" s="179">
        <v>2017</v>
      </c>
      <c r="AB3782" s="179">
        <v>1</v>
      </c>
      <c r="AC3782" s="79">
        <v>42563</v>
      </c>
      <c r="AD3782" s="179" t="s">
        <v>23</v>
      </c>
      <c r="AE3782" s="179"/>
      <c r="AF3782" s="179"/>
      <c r="AG3782" s="179"/>
      <c r="AJ3782" s="1">
        <f t="shared" si="271"/>
        <v>0</v>
      </c>
    </row>
    <row r="3783" spans="1:37" ht="78.75" customHeight="1">
      <c r="A3783" s="179" t="s">
        <v>1052</v>
      </c>
      <c r="B3783" s="179" t="s">
        <v>13</v>
      </c>
      <c r="C3783" s="179" t="s">
        <v>1798</v>
      </c>
      <c r="D3783" s="169">
        <v>42451</v>
      </c>
      <c r="E3783" s="176">
        <v>0.30763888888888891</v>
      </c>
      <c r="F3783" s="169">
        <v>42451</v>
      </c>
      <c r="G3783" s="176">
        <v>0.30763888888888891</v>
      </c>
      <c r="H3783" s="176">
        <v>0</v>
      </c>
      <c r="I3783" s="179">
        <v>39</v>
      </c>
      <c r="J3783" s="179" t="s">
        <v>1799</v>
      </c>
      <c r="K3783" s="179" t="s">
        <v>9</v>
      </c>
      <c r="L3783" s="179" t="s">
        <v>17</v>
      </c>
      <c r="M3783" s="179" t="s">
        <v>1800</v>
      </c>
      <c r="N3783" s="179">
        <v>110</v>
      </c>
      <c r="O3783" s="179" t="s">
        <v>8</v>
      </c>
      <c r="P3783" s="179" t="s">
        <v>1801</v>
      </c>
      <c r="Q3783" s="179" t="s">
        <v>1802</v>
      </c>
      <c r="R3783" s="179">
        <v>5.62</v>
      </c>
      <c r="S3783" s="179">
        <v>3.41</v>
      </c>
      <c r="T3783" s="179">
        <f>R3783+S3783</f>
        <v>9.0300000000000011</v>
      </c>
      <c r="U3783" s="179" t="s">
        <v>141</v>
      </c>
      <c r="V3783" s="179" t="s">
        <v>141</v>
      </c>
      <c r="W3783" s="179" t="s">
        <v>141</v>
      </c>
      <c r="X3783" s="179" t="s">
        <v>141</v>
      </c>
      <c r="Y3783" s="179" t="s">
        <v>141</v>
      </c>
      <c r="Z3783" s="179" t="s">
        <v>141</v>
      </c>
      <c r="AA3783" s="179" t="s">
        <v>141</v>
      </c>
      <c r="AB3783" s="179" t="s">
        <v>141</v>
      </c>
      <c r="AC3783" s="179" t="s">
        <v>141</v>
      </c>
      <c r="AD3783" s="115" t="s">
        <v>38</v>
      </c>
      <c r="AE3783" s="179" t="s">
        <v>141</v>
      </c>
      <c r="AF3783" s="179" t="s">
        <v>141</v>
      </c>
      <c r="AG3783" s="179"/>
      <c r="AJ3783" s="1">
        <f t="shared" si="271"/>
        <v>0</v>
      </c>
    </row>
    <row r="3784" spans="1:37" ht="110.25" customHeight="1">
      <c r="A3784" s="179" t="s">
        <v>1052</v>
      </c>
      <c r="B3784" s="179" t="s">
        <v>13</v>
      </c>
      <c r="C3784" s="179" t="s">
        <v>1821</v>
      </c>
      <c r="D3784" s="169">
        <v>42451</v>
      </c>
      <c r="E3784" s="176">
        <v>0.52013888888888882</v>
      </c>
      <c r="F3784" s="169">
        <v>42451</v>
      </c>
      <c r="G3784" s="176">
        <v>0.52013888888888882</v>
      </c>
      <c r="H3784" s="176">
        <v>0</v>
      </c>
      <c r="I3784" s="179">
        <v>9</v>
      </c>
      <c r="J3784" s="179" t="s">
        <v>1822</v>
      </c>
      <c r="K3784" s="179" t="s">
        <v>297</v>
      </c>
      <c r="L3784" s="179" t="s">
        <v>17</v>
      </c>
      <c r="M3784" s="179" t="s">
        <v>1823</v>
      </c>
      <c r="N3784" s="179">
        <v>220</v>
      </c>
      <c r="O3784" s="179" t="s">
        <v>8</v>
      </c>
      <c r="P3784" s="179" t="s">
        <v>1824</v>
      </c>
      <c r="Q3784" s="179" t="s">
        <v>3244</v>
      </c>
      <c r="R3784" s="179">
        <v>0.72</v>
      </c>
      <c r="S3784" s="179">
        <v>2.1</v>
      </c>
      <c r="T3784" s="179">
        <f>R3784+S3784</f>
        <v>2.8200000000000003</v>
      </c>
      <c r="U3784" s="179" t="s">
        <v>141</v>
      </c>
      <c r="V3784" s="179" t="s">
        <v>141</v>
      </c>
      <c r="W3784" s="179" t="s">
        <v>141</v>
      </c>
      <c r="X3784" s="179" t="s">
        <v>141</v>
      </c>
      <c r="Y3784" s="218" t="s">
        <v>141</v>
      </c>
      <c r="Z3784" s="179" t="s">
        <v>141</v>
      </c>
      <c r="AA3784" s="179" t="s">
        <v>141</v>
      </c>
      <c r="AB3784" s="179" t="s">
        <v>141</v>
      </c>
      <c r="AC3784" s="179" t="s">
        <v>141</v>
      </c>
      <c r="AD3784" s="115" t="s">
        <v>38</v>
      </c>
      <c r="AE3784" s="179" t="s">
        <v>141</v>
      </c>
      <c r="AF3784" s="179" t="s">
        <v>141</v>
      </c>
      <c r="AG3784" s="179" t="s">
        <v>3245</v>
      </c>
      <c r="AJ3784" s="1">
        <f t="shared" si="271"/>
        <v>0</v>
      </c>
    </row>
    <row r="3785" spans="1:37" ht="47.25" customHeight="1">
      <c r="A3785" s="179" t="s">
        <v>1052</v>
      </c>
      <c r="B3785" s="179" t="s">
        <v>13</v>
      </c>
      <c r="C3785" s="179" t="s">
        <v>1830</v>
      </c>
      <c r="D3785" s="169">
        <v>42451</v>
      </c>
      <c r="E3785" s="176">
        <v>0.62916666666666665</v>
      </c>
      <c r="F3785" s="169">
        <v>42451</v>
      </c>
      <c r="G3785" s="176">
        <v>0.63611111111111118</v>
      </c>
      <c r="H3785" s="176">
        <v>6.9444444444444441E-3</v>
      </c>
      <c r="I3785" s="179">
        <v>23</v>
      </c>
      <c r="J3785" s="179" t="s">
        <v>1831</v>
      </c>
      <c r="K3785" s="179" t="s">
        <v>297</v>
      </c>
      <c r="L3785" s="179" t="s">
        <v>17</v>
      </c>
      <c r="M3785" s="179" t="s">
        <v>1832</v>
      </c>
      <c r="N3785" s="179">
        <v>220</v>
      </c>
      <c r="O3785" s="179" t="s">
        <v>8</v>
      </c>
      <c r="P3785" s="179" t="s">
        <v>1833</v>
      </c>
      <c r="Q3785" s="179" t="s">
        <v>1834</v>
      </c>
      <c r="R3785" s="179">
        <v>1.1000000000000001</v>
      </c>
      <c r="S3785" s="179">
        <v>2.7</v>
      </c>
      <c r="T3785" s="179">
        <f>R3785+S3785</f>
        <v>3.8000000000000003</v>
      </c>
      <c r="U3785" s="179" t="s">
        <v>141</v>
      </c>
      <c r="V3785" s="179" t="s">
        <v>141</v>
      </c>
      <c r="W3785" s="179" t="s">
        <v>141</v>
      </c>
      <c r="X3785" s="179" t="s">
        <v>141</v>
      </c>
      <c r="Y3785" s="179" t="s">
        <v>141</v>
      </c>
      <c r="Z3785" s="179" t="s">
        <v>141</v>
      </c>
      <c r="AA3785" s="179" t="s">
        <v>141</v>
      </c>
      <c r="AB3785" s="179" t="s">
        <v>141</v>
      </c>
      <c r="AC3785" s="179" t="s">
        <v>141</v>
      </c>
      <c r="AD3785" s="115" t="s">
        <v>38</v>
      </c>
      <c r="AE3785" s="179" t="s">
        <v>141</v>
      </c>
      <c r="AF3785" s="179" t="s">
        <v>141</v>
      </c>
      <c r="AG3785" s="179"/>
      <c r="AJ3785" s="1">
        <f t="shared" si="271"/>
        <v>0</v>
      </c>
    </row>
    <row r="3786" spans="1:37" ht="78.75" customHeight="1">
      <c r="A3786" s="179" t="s">
        <v>1052</v>
      </c>
      <c r="B3786" s="179" t="s">
        <v>13</v>
      </c>
      <c r="C3786" s="179" t="s">
        <v>1821</v>
      </c>
      <c r="D3786" s="169">
        <v>42451</v>
      </c>
      <c r="E3786" s="176">
        <v>0.6479166666666667</v>
      </c>
      <c r="F3786" s="169">
        <v>42451</v>
      </c>
      <c r="G3786" s="176">
        <v>0.6479166666666667</v>
      </c>
      <c r="H3786" s="176">
        <v>0</v>
      </c>
      <c r="I3786" s="179">
        <v>31</v>
      </c>
      <c r="J3786" s="179" t="s">
        <v>1799</v>
      </c>
      <c r="K3786" s="179" t="s">
        <v>9</v>
      </c>
      <c r="L3786" s="179" t="s">
        <v>17</v>
      </c>
      <c r="M3786" s="179" t="s">
        <v>1838</v>
      </c>
      <c r="N3786" s="179">
        <v>110</v>
      </c>
      <c r="O3786" s="179" t="s">
        <v>8</v>
      </c>
      <c r="P3786" s="179" t="s">
        <v>1838</v>
      </c>
      <c r="Q3786" s="179" t="s">
        <v>3273</v>
      </c>
      <c r="R3786" s="179">
        <v>0.47</v>
      </c>
      <c r="S3786" s="179">
        <v>5.21</v>
      </c>
      <c r="T3786" s="179">
        <f>R3786+S3786</f>
        <v>5.68</v>
      </c>
      <c r="U3786" s="179" t="s">
        <v>141</v>
      </c>
      <c r="V3786" s="179" t="s">
        <v>141</v>
      </c>
      <c r="W3786" s="179" t="s">
        <v>141</v>
      </c>
      <c r="X3786" s="179" t="s">
        <v>141</v>
      </c>
      <c r="Y3786" s="179" t="s">
        <v>141</v>
      </c>
      <c r="Z3786" s="179" t="s">
        <v>141</v>
      </c>
      <c r="AA3786" s="179" t="s">
        <v>141</v>
      </c>
      <c r="AB3786" s="179" t="s">
        <v>141</v>
      </c>
      <c r="AC3786" s="179" t="s">
        <v>141</v>
      </c>
      <c r="AD3786" s="115" t="s">
        <v>38</v>
      </c>
      <c r="AE3786" s="179" t="s">
        <v>141</v>
      </c>
      <c r="AF3786" s="179" t="s">
        <v>141</v>
      </c>
      <c r="AG3786" s="179"/>
      <c r="AJ3786" s="1">
        <f t="shared" si="271"/>
        <v>0</v>
      </c>
    </row>
    <row r="3787" spans="1:37" ht="47.25">
      <c r="A3787" s="179" t="s">
        <v>12537</v>
      </c>
      <c r="B3787" s="208" t="s">
        <v>13</v>
      </c>
      <c r="C3787" s="208" t="s">
        <v>140</v>
      </c>
      <c r="D3787" s="161">
        <v>42653</v>
      </c>
      <c r="E3787" s="185">
        <v>0.60555555555555551</v>
      </c>
      <c r="F3787" s="161">
        <v>42653</v>
      </c>
      <c r="G3787" s="185">
        <v>0.60555555555555551</v>
      </c>
      <c r="H3787" s="1008">
        <v>0</v>
      </c>
      <c r="I3787" s="208">
        <v>9</v>
      </c>
      <c r="J3787" s="208" t="s">
        <v>141</v>
      </c>
      <c r="K3787" s="606"/>
      <c r="L3787" s="179" t="s">
        <v>12</v>
      </c>
      <c r="M3787" s="606" t="s">
        <v>12543</v>
      </c>
      <c r="N3787" s="179">
        <v>220</v>
      </c>
      <c r="O3787" s="208" t="s">
        <v>14</v>
      </c>
      <c r="P3787" s="606" t="s">
        <v>6208</v>
      </c>
      <c r="Q3787" s="163" t="s">
        <v>12544</v>
      </c>
      <c r="R3787" s="170">
        <v>0.12</v>
      </c>
      <c r="S3787" s="170">
        <v>1.8</v>
      </c>
      <c r="T3787" s="190">
        <v>1.92</v>
      </c>
      <c r="U3787" s="606" t="s">
        <v>141</v>
      </c>
      <c r="V3787" s="606" t="s">
        <v>141</v>
      </c>
      <c r="W3787" s="606" t="s">
        <v>141</v>
      </c>
      <c r="X3787" s="606" t="s">
        <v>141</v>
      </c>
      <c r="Y3787" s="606" t="s">
        <v>141</v>
      </c>
      <c r="Z3787" s="606" t="s">
        <v>141</v>
      </c>
      <c r="AA3787" s="606" t="s">
        <v>141</v>
      </c>
      <c r="AB3787" s="606" t="s">
        <v>141</v>
      </c>
      <c r="AC3787" s="606" t="s">
        <v>141</v>
      </c>
      <c r="AD3787" s="179" t="s">
        <v>23</v>
      </c>
      <c r="AE3787" s="606" t="s">
        <v>141</v>
      </c>
      <c r="AF3787" s="606" t="s">
        <v>141</v>
      </c>
      <c r="AG3787" s="179" t="s">
        <v>141</v>
      </c>
    </row>
    <row r="3788" spans="1:37" ht="236.25" customHeight="1">
      <c r="A3788" s="179" t="s">
        <v>1052</v>
      </c>
      <c r="B3788" s="179" t="s">
        <v>13</v>
      </c>
      <c r="C3788" s="179" t="s">
        <v>140</v>
      </c>
      <c r="D3788" s="169">
        <v>42452</v>
      </c>
      <c r="E3788" s="176">
        <v>0.12569444444444444</v>
      </c>
      <c r="F3788" s="169">
        <v>42452</v>
      </c>
      <c r="G3788" s="176">
        <v>0.8354166666666667</v>
      </c>
      <c r="H3788" s="176">
        <f>G3788-E3788</f>
        <v>0.70972222222222225</v>
      </c>
      <c r="I3788" s="179">
        <v>5</v>
      </c>
      <c r="J3788" s="179" t="s">
        <v>407</v>
      </c>
      <c r="K3788" s="179" t="s">
        <v>297</v>
      </c>
      <c r="L3788" s="179" t="s">
        <v>4</v>
      </c>
      <c r="M3788" s="179" t="s">
        <v>1851</v>
      </c>
      <c r="N3788" s="179" t="s">
        <v>3</v>
      </c>
      <c r="O3788" s="179" t="s">
        <v>26</v>
      </c>
      <c r="P3788" s="179" t="s">
        <v>1852</v>
      </c>
      <c r="Q3788" s="179" t="s">
        <v>1853</v>
      </c>
      <c r="R3788" s="179">
        <v>27.91</v>
      </c>
      <c r="S3788" s="179">
        <v>10.5</v>
      </c>
      <c r="T3788" s="179">
        <f t="shared" ref="T3788:T3795" si="272">R3788+S3788</f>
        <v>38.409999999999997</v>
      </c>
      <c r="U3788" s="179" t="s">
        <v>34</v>
      </c>
      <c r="V3788" s="179" t="s">
        <v>3279</v>
      </c>
      <c r="W3788" s="179" t="s">
        <v>3294</v>
      </c>
      <c r="X3788" s="179" t="s">
        <v>3295</v>
      </c>
      <c r="Y3788" s="179" t="s">
        <v>3296</v>
      </c>
      <c r="Z3788" s="179">
        <v>100</v>
      </c>
      <c r="AA3788" s="179" t="s">
        <v>3297</v>
      </c>
      <c r="AB3788" s="179">
        <v>1</v>
      </c>
      <c r="AC3788" s="179" t="s">
        <v>141</v>
      </c>
      <c r="AD3788" s="115" t="s">
        <v>0</v>
      </c>
      <c r="AE3788" s="179" t="s">
        <v>59</v>
      </c>
      <c r="AF3788" s="179"/>
      <c r="AG3788" s="392" t="s">
        <v>3215</v>
      </c>
      <c r="AJ3788" s="1">
        <f t="shared" ref="AJ3788:AJ3820" si="273">T3788-S3788-R3788</f>
        <v>0</v>
      </c>
    </row>
    <row r="3789" spans="1:37" ht="63" customHeight="1">
      <c r="A3789" s="179" t="s">
        <v>1052</v>
      </c>
      <c r="B3789" s="179" t="s">
        <v>13</v>
      </c>
      <c r="C3789" s="179" t="s">
        <v>140</v>
      </c>
      <c r="D3789" s="169">
        <v>42452</v>
      </c>
      <c r="E3789" s="176">
        <v>0.12569444444444444</v>
      </c>
      <c r="F3789" s="169">
        <v>42452</v>
      </c>
      <c r="G3789" s="176">
        <v>0.67083333333333339</v>
      </c>
      <c r="H3789" s="176">
        <f>G3789-E3789</f>
        <v>0.54513888888888895</v>
      </c>
      <c r="I3789" s="179">
        <v>1</v>
      </c>
      <c r="J3789" s="179" t="s">
        <v>141</v>
      </c>
      <c r="K3789" s="179" t="s">
        <v>141</v>
      </c>
      <c r="L3789" s="179" t="s">
        <v>12</v>
      </c>
      <c r="M3789" s="179" t="s">
        <v>1849</v>
      </c>
      <c r="N3789" s="179">
        <v>0.4</v>
      </c>
      <c r="O3789" s="179" t="s">
        <v>2</v>
      </c>
      <c r="P3789" s="179" t="s">
        <v>1850</v>
      </c>
      <c r="Q3789" s="179" t="s">
        <v>445</v>
      </c>
      <c r="R3789" s="179"/>
      <c r="S3789" s="179">
        <v>0.9</v>
      </c>
      <c r="T3789" s="179">
        <f t="shared" si="272"/>
        <v>0.9</v>
      </c>
      <c r="U3789" s="179" t="s">
        <v>561</v>
      </c>
      <c r="V3789" s="179" t="s">
        <v>141</v>
      </c>
      <c r="W3789" s="179" t="s">
        <v>141</v>
      </c>
      <c r="X3789" s="179" t="s">
        <v>141</v>
      </c>
      <c r="Y3789" s="179" t="s">
        <v>141</v>
      </c>
      <c r="Z3789" s="179" t="s">
        <v>141</v>
      </c>
      <c r="AA3789" s="179" t="s">
        <v>141</v>
      </c>
      <c r="AB3789" s="179" t="s">
        <v>141</v>
      </c>
      <c r="AC3789" s="179" t="s">
        <v>141</v>
      </c>
      <c r="AD3789" s="115" t="s">
        <v>0</v>
      </c>
      <c r="AE3789" s="179" t="s">
        <v>141</v>
      </c>
      <c r="AF3789" s="179" t="s">
        <v>141</v>
      </c>
      <c r="AG3789" s="179" t="s">
        <v>3129</v>
      </c>
      <c r="AJ3789" s="1">
        <f t="shared" si="273"/>
        <v>0</v>
      </c>
    </row>
    <row r="3790" spans="1:37" ht="78.75" customHeight="1">
      <c r="A3790" s="179" t="s">
        <v>1052</v>
      </c>
      <c r="B3790" s="179" t="s">
        <v>13</v>
      </c>
      <c r="C3790" s="179" t="s">
        <v>1798</v>
      </c>
      <c r="D3790" s="169">
        <v>42453</v>
      </c>
      <c r="E3790" s="176">
        <v>0.40763888888888888</v>
      </c>
      <c r="F3790" s="169">
        <v>42453</v>
      </c>
      <c r="G3790" s="176">
        <v>0.40763888888888888</v>
      </c>
      <c r="H3790" s="176">
        <v>0</v>
      </c>
      <c r="I3790" s="179">
        <v>49</v>
      </c>
      <c r="J3790" s="179" t="s">
        <v>1854</v>
      </c>
      <c r="K3790" s="179" t="s">
        <v>141</v>
      </c>
      <c r="L3790" s="179" t="s">
        <v>17</v>
      </c>
      <c r="M3790" s="179" t="s">
        <v>1855</v>
      </c>
      <c r="N3790" s="179">
        <v>110</v>
      </c>
      <c r="O3790" s="179" t="s">
        <v>14</v>
      </c>
      <c r="P3790" s="179" t="s">
        <v>346</v>
      </c>
      <c r="Q3790" s="179" t="s">
        <v>1856</v>
      </c>
      <c r="R3790" s="179">
        <v>7</v>
      </c>
      <c r="S3790" s="179">
        <v>23</v>
      </c>
      <c r="T3790" s="179">
        <f t="shared" si="272"/>
        <v>30</v>
      </c>
      <c r="U3790" s="179" t="s">
        <v>141</v>
      </c>
      <c r="V3790" s="179" t="s">
        <v>141</v>
      </c>
      <c r="W3790" s="179" t="s">
        <v>141</v>
      </c>
      <c r="X3790" s="179" t="s">
        <v>141</v>
      </c>
      <c r="Y3790" s="179" t="s">
        <v>141</v>
      </c>
      <c r="Z3790" s="179" t="s">
        <v>141</v>
      </c>
      <c r="AA3790" s="179" t="s">
        <v>141</v>
      </c>
      <c r="AB3790" s="179" t="s">
        <v>141</v>
      </c>
      <c r="AC3790" s="179" t="s">
        <v>141</v>
      </c>
      <c r="AD3790" s="115" t="s">
        <v>38</v>
      </c>
      <c r="AE3790" s="179" t="s">
        <v>141</v>
      </c>
      <c r="AF3790" s="179" t="s">
        <v>141</v>
      </c>
      <c r="AG3790" s="179" t="s">
        <v>3298</v>
      </c>
      <c r="AJ3790" s="1">
        <f t="shared" si="273"/>
        <v>0</v>
      </c>
    </row>
    <row r="3791" spans="1:37" ht="94.5" customHeight="1">
      <c r="A3791" s="179" t="s">
        <v>1052</v>
      </c>
      <c r="B3791" s="179" t="s">
        <v>13</v>
      </c>
      <c r="C3791" s="179" t="s">
        <v>1798</v>
      </c>
      <c r="D3791" s="169">
        <v>42453</v>
      </c>
      <c r="E3791" s="176">
        <v>0.4201388888888889</v>
      </c>
      <c r="F3791" s="169">
        <v>42453</v>
      </c>
      <c r="G3791" s="176">
        <v>0.4201388888888889</v>
      </c>
      <c r="H3791" s="176">
        <v>0</v>
      </c>
      <c r="I3791" s="179">
        <v>99</v>
      </c>
      <c r="J3791" s="179" t="s">
        <v>141</v>
      </c>
      <c r="K3791" s="179" t="s">
        <v>141</v>
      </c>
      <c r="L3791" s="179" t="s">
        <v>17</v>
      </c>
      <c r="M3791" s="179" t="s">
        <v>1857</v>
      </c>
      <c r="N3791" s="179">
        <v>110</v>
      </c>
      <c r="O3791" s="179" t="s">
        <v>14</v>
      </c>
      <c r="P3791" s="179" t="s">
        <v>346</v>
      </c>
      <c r="Q3791" s="179" t="s">
        <v>1858</v>
      </c>
      <c r="R3791" s="179">
        <v>12.3</v>
      </c>
      <c r="S3791" s="179">
        <v>20.3</v>
      </c>
      <c r="T3791" s="179">
        <f t="shared" si="272"/>
        <v>32.6</v>
      </c>
      <c r="U3791" s="179" t="s">
        <v>141</v>
      </c>
      <c r="V3791" s="179" t="s">
        <v>141</v>
      </c>
      <c r="W3791" s="179" t="s">
        <v>141</v>
      </c>
      <c r="X3791" s="179" t="s">
        <v>141</v>
      </c>
      <c r="Y3791" s="179" t="s">
        <v>141</v>
      </c>
      <c r="Z3791" s="179" t="s">
        <v>141</v>
      </c>
      <c r="AA3791" s="179" t="s">
        <v>141</v>
      </c>
      <c r="AB3791" s="179" t="s">
        <v>141</v>
      </c>
      <c r="AC3791" s="179" t="s">
        <v>141</v>
      </c>
      <c r="AD3791" s="115" t="s">
        <v>38</v>
      </c>
      <c r="AE3791" s="179" t="s">
        <v>141</v>
      </c>
      <c r="AF3791" s="179" t="s">
        <v>141</v>
      </c>
      <c r="AG3791" s="179" t="s">
        <v>3298</v>
      </c>
      <c r="AJ3791" s="1">
        <f t="shared" si="273"/>
        <v>0</v>
      </c>
    </row>
    <row r="3792" spans="1:37" ht="110.25" customHeight="1">
      <c r="A3792" s="179" t="s">
        <v>4411</v>
      </c>
      <c r="B3792" s="179" t="s">
        <v>19</v>
      </c>
      <c r="C3792" s="179" t="s">
        <v>19</v>
      </c>
      <c r="D3792" s="169">
        <v>42551</v>
      </c>
      <c r="E3792" s="176">
        <v>42551.440972222219</v>
      </c>
      <c r="F3792" s="169">
        <v>42551</v>
      </c>
      <c r="G3792" s="176">
        <v>42551.452777777777</v>
      </c>
      <c r="H3792" s="176">
        <f>G3792-E3792</f>
        <v>1.1805555557657499E-2</v>
      </c>
      <c r="I3792" s="179">
        <v>207</v>
      </c>
      <c r="J3792" s="179"/>
      <c r="K3792" s="179"/>
      <c r="L3792" s="179" t="s">
        <v>4</v>
      </c>
      <c r="M3792" s="179" t="s">
        <v>6042</v>
      </c>
      <c r="N3792" s="179">
        <v>35</v>
      </c>
      <c r="O3792" s="179" t="s">
        <v>75</v>
      </c>
      <c r="P3792" s="179" t="s">
        <v>6043</v>
      </c>
      <c r="Q3792" s="179" t="s">
        <v>6044</v>
      </c>
      <c r="R3792" s="179"/>
      <c r="S3792" s="179">
        <v>1.903</v>
      </c>
      <c r="T3792" s="179">
        <f t="shared" si="272"/>
        <v>1.903</v>
      </c>
      <c r="U3792" s="115"/>
      <c r="V3792" s="179"/>
      <c r="W3792" s="179"/>
      <c r="X3792" s="115"/>
      <c r="Y3792" s="179"/>
      <c r="Z3792" s="179"/>
      <c r="AA3792" s="179"/>
      <c r="AB3792" s="115"/>
      <c r="AC3792" s="115"/>
      <c r="AD3792" s="60" t="s">
        <v>23</v>
      </c>
      <c r="AE3792" s="115"/>
      <c r="AF3792" s="115"/>
      <c r="AG3792" s="115"/>
      <c r="AJ3792" s="1">
        <f t="shared" si="273"/>
        <v>0</v>
      </c>
      <c r="AK3792" s="1">
        <f>AJ3792-T3792</f>
        <v>-1.903</v>
      </c>
    </row>
    <row r="3793" spans="1:37" ht="56.25">
      <c r="A3793" s="94" t="s">
        <v>12777</v>
      </c>
      <c r="B3793" s="179" t="s">
        <v>20</v>
      </c>
      <c r="C3793" s="480" t="s">
        <v>20</v>
      </c>
      <c r="D3793" s="169">
        <v>42678</v>
      </c>
      <c r="E3793" s="176">
        <v>0.63750000000000007</v>
      </c>
      <c r="F3793" s="169">
        <v>42678</v>
      </c>
      <c r="G3793" s="176">
        <v>0.6381944444444444</v>
      </c>
      <c r="H3793" s="191">
        <f>F3793-D3793+G3793-E3793</f>
        <v>6.9444444444433095E-4</v>
      </c>
      <c r="I3793" s="1201">
        <v>3</v>
      </c>
      <c r="J3793" s="179"/>
      <c r="K3793" s="179" t="s">
        <v>9</v>
      </c>
      <c r="L3793" s="179" t="s">
        <v>4</v>
      </c>
      <c r="M3793" s="180" t="s">
        <v>1955</v>
      </c>
      <c r="N3793" s="179" t="s">
        <v>3</v>
      </c>
      <c r="O3793" s="179" t="s">
        <v>40</v>
      </c>
      <c r="P3793" s="179" t="s">
        <v>12800</v>
      </c>
      <c r="Q3793" s="1122" t="s">
        <v>15341</v>
      </c>
      <c r="R3793" s="190">
        <v>0.2</v>
      </c>
      <c r="S3793" s="190">
        <v>1.7</v>
      </c>
      <c r="T3793" s="189">
        <f t="shared" si="272"/>
        <v>1.9</v>
      </c>
      <c r="U3793" s="179"/>
      <c r="V3793" s="179">
        <v>0</v>
      </c>
      <c r="W3793" s="179">
        <v>0</v>
      </c>
      <c r="X3793" s="179">
        <v>0</v>
      </c>
      <c r="Y3793" s="79">
        <v>0</v>
      </c>
      <c r="Z3793" s="179">
        <v>0</v>
      </c>
      <c r="AA3793" s="79">
        <v>0</v>
      </c>
      <c r="AB3793" s="179">
        <v>0</v>
      </c>
      <c r="AC3793" s="79">
        <v>0</v>
      </c>
      <c r="AD3793" s="179" t="s">
        <v>23</v>
      </c>
      <c r="AE3793" s="179"/>
      <c r="AF3793" s="179"/>
      <c r="AG3793" s="179" t="s">
        <v>15342</v>
      </c>
      <c r="AJ3793" s="1">
        <f t="shared" si="273"/>
        <v>0</v>
      </c>
    </row>
    <row r="3794" spans="1:37" ht="63" customHeight="1">
      <c r="A3794" s="179" t="s">
        <v>1052</v>
      </c>
      <c r="B3794" s="179" t="s">
        <v>13</v>
      </c>
      <c r="C3794" s="179" t="s">
        <v>140</v>
      </c>
      <c r="D3794" s="169">
        <v>42460</v>
      </c>
      <c r="E3794" s="176">
        <v>0.70833333333333337</v>
      </c>
      <c r="F3794" s="169">
        <v>42460</v>
      </c>
      <c r="G3794" s="176">
        <v>0.9375</v>
      </c>
      <c r="H3794" s="176">
        <f>G3794-E3794</f>
        <v>0.22916666666666663</v>
      </c>
      <c r="I3794" s="179">
        <v>1</v>
      </c>
      <c r="J3794" s="179" t="s">
        <v>141</v>
      </c>
      <c r="K3794" s="179" t="s">
        <v>141</v>
      </c>
      <c r="L3794" s="179" t="s">
        <v>4</v>
      </c>
      <c r="M3794" s="179" t="s">
        <v>1992</v>
      </c>
      <c r="N3794" s="179">
        <v>0.4</v>
      </c>
      <c r="O3794" s="179" t="s">
        <v>2</v>
      </c>
      <c r="P3794" s="179" t="s">
        <v>1840</v>
      </c>
      <c r="Q3794" s="179" t="s">
        <v>3299</v>
      </c>
      <c r="R3794" s="179">
        <v>0.9</v>
      </c>
      <c r="S3794" s="179">
        <v>1.9</v>
      </c>
      <c r="T3794" s="179">
        <f t="shared" si="272"/>
        <v>2.8</v>
      </c>
      <c r="U3794" s="179" t="s">
        <v>1</v>
      </c>
      <c r="V3794" s="179" t="s">
        <v>141</v>
      </c>
      <c r="W3794" s="179" t="s">
        <v>141</v>
      </c>
      <c r="X3794" s="179" t="s">
        <v>141</v>
      </c>
      <c r="Y3794" s="179" t="s">
        <v>141</v>
      </c>
      <c r="Z3794" s="179" t="s">
        <v>141</v>
      </c>
      <c r="AA3794" s="179" t="s">
        <v>141</v>
      </c>
      <c r="AB3794" s="179" t="s">
        <v>141</v>
      </c>
      <c r="AC3794" s="179" t="s">
        <v>141</v>
      </c>
      <c r="AD3794" s="115" t="s">
        <v>0</v>
      </c>
      <c r="AE3794" s="179" t="s">
        <v>141</v>
      </c>
      <c r="AF3794" s="179" t="s">
        <v>141</v>
      </c>
      <c r="AG3794" s="179" t="s">
        <v>3129</v>
      </c>
      <c r="AJ3794" s="1">
        <f t="shared" si="273"/>
        <v>0</v>
      </c>
    </row>
    <row r="3795" spans="1:37" ht="189" customHeight="1">
      <c r="A3795" s="179" t="s">
        <v>2039</v>
      </c>
      <c r="B3795" s="179" t="s">
        <v>13</v>
      </c>
      <c r="C3795" s="179" t="s">
        <v>140</v>
      </c>
      <c r="D3795" s="169">
        <v>42461</v>
      </c>
      <c r="E3795" s="176">
        <v>0.7583333333333333</v>
      </c>
      <c r="F3795" s="169">
        <v>42462</v>
      </c>
      <c r="G3795" s="176">
        <v>3.4722222222222224E-2</v>
      </c>
      <c r="H3795" s="176">
        <v>0.27638888888888885</v>
      </c>
      <c r="I3795" s="179">
        <v>5</v>
      </c>
      <c r="J3795" s="179" t="s">
        <v>141</v>
      </c>
      <c r="K3795" s="179" t="s">
        <v>141</v>
      </c>
      <c r="L3795" s="179" t="s">
        <v>4</v>
      </c>
      <c r="M3795" s="179" t="s">
        <v>3300</v>
      </c>
      <c r="N3795" s="179" t="s">
        <v>3</v>
      </c>
      <c r="O3795" s="179" t="s">
        <v>26</v>
      </c>
      <c r="P3795" s="179" t="s">
        <v>1840</v>
      </c>
      <c r="Q3795" s="179" t="s">
        <v>3301</v>
      </c>
      <c r="R3795" s="179">
        <v>25</v>
      </c>
      <c r="S3795" s="179">
        <v>3.6</v>
      </c>
      <c r="T3795" s="179">
        <f t="shared" si="272"/>
        <v>28.6</v>
      </c>
      <c r="U3795" s="179" t="s">
        <v>1</v>
      </c>
      <c r="V3795" s="179" t="s">
        <v>141</v>
      </c>
      <c r="W3795" s="179" t="s">
        <v>141</v>
      </c>
      <c r="X3795" s="179" t="s">
        <v>141</v>
      </c>
      <c r="Y3795" s="179" t="s">
        <v>141</v>
      </c>
      <c r="Z3795" s="179" t="s">
        <v>141</v>
      </c>
      <c r="AA3795" s="179" t="s">
        <v>141</v>
      </c>
      <c r="AB3795" s="179" t="s">
        <v>141</v>
      </c>
      <c r="AC3795" s="179" t="s">
        <v>141</v>
      </c>
      <c r="AD3795" s="115" t="s">
        <v>0</v>
      </c>
      <c r="AE3795" s="179" t="s">
        <v>141</v>
      </c>
      <c r="AF3795" s="179" t="s">
        <v>141</v>
      </c>
      <c r="AG3795" s="179" t="s">
        <v>3129</v>
      </c>
      <c r="AJ3795" s="1">
        <f t="shared" si="273"/>
        <v>0</v>
      </c>
    </row>
    <row r="3796" spans="1:37" ht="63">
      <c r="A3796" s="94" t="s">
        <v>13179</v>
      </c>
      <c r="B3796" s="179" t="s">
        <v>87</v>
      </c>
      <c r="C3796" s="179" t="s">
        <v>321</v>
      </c>
      <c r="D3796" s="169">
        <v>42724</v>
      </c>
      <c r="E3796" s="176">
        <v>0.79513888888888884</v>
      </c>
      <c r="F3796" s="169">
        <v>42724</v>
      </c>
      <c r="G3796" s="176">
        <v>0.79513888888888884</v>
      </c>
      <c r="H3796" s="176">
        <v>0</v>
      </c>
      <c r="I3796" s="179">
        <v>6</v>
      </c>
      <c r="J3796" s="179" t="s">
        <v>144</v>
      </c>
      <c r="K3796" s="179" t="s">
        <v>9</v>
      </c>
      <c r="L3796" s="179" t="s">
        <v>10</v>
      </c>
      <c r="M3796" s="179" t="s">
        <v>13700</v>
      </c>
      <c r="N3796" s="179" t="s">
        <v>3</v>
      </c>
      <c r="O3796" s="179" t="s">
        <v>8</v>
      </c>
      <c r="P3796" s="179" t="s">
        <v>13700</v>
      </c>
      <c r="Q3796" s="183" t="s">
        <v>13701</v>
      </c>
      <c r="R3796" s="597"/>
      <c r="S3796" s="597">
        <v>1.9</v>
      </c>
      <c r="T3796" s="597">
        <v>1.9</v>
      </c>
      <c r="U3796" s="179" t="s">
        <v>46</v>
      </c>
      <c r="V3796" s="179"/>
      <c r="W3796" s="179"/>
      <c r="X3796" s="179"/>
      <c r="Y3796" s="179"/>
      <c r="Z3796" s="179"/>
      <c r="AA3796" s="179"/>
      <c r="AB3796" s="179"/>
      <c r="AC3796" s="179"/>
      <c r="AD3796" s="115" t="s">
        <v>23</v>
      </c>
      <c r="AE3796" s="115"/>
      <c r="AF3796" s="115"/>
      <c r="AG3796" s="115"/>
      <c r="AH3796" s="2" t="s">
        <v>15051</v>
      </c>
      <c r="AJ3796" s="1">
        <f t="shared" si="273"/>
        <v>0</v>
      </c>
    </row>
    <row r="3797" spans="1:37" ht="47.25" customHeight="1">
      <c r="A3797" s="179" t="s">
        <v>2039</v>
      </c>
      <c r="B3797" s="179" t="s">
        <v>13</v>
      </c>
      <c r="C3797" s="179" t="s">
        <v>140</v>
      </c>
      <c r="D3797" s="169">
        <v>42462</v>
      </c>
      <c r="E3797" s="176">
        <v>0.21319444444444444</v>
      </c>
      <c r="F3797" s="169">
        <v>42462</v>
      </c>
      <c r="G3797" s="176">
        <v>0.21319444444444444</v>
      </c>
      <c r="H3797" s="176">
        <f>G3797-E3797</f>
        <v>0</v>
      </c>
      <c r="I3797" s="179">
        <v>19</v>
      </c>
      <c r="J3797" s="179" t="s">
        <v>484</v>
      </c>
      <c r="K3797" s="179" t="s">
        <v>9</v>
      </c>
      <c r="L3797" s="179" t="s">
        <v>30</v>
      </c>
      <c r="M3797" s="179" t="s">
        <v>3303</v>
      </c>
      <c r="N3797" s="179" t="s">
        <v>3</v>
      </c>
      <c r="O3797" s="179" t="s">
        <v>8</v>
      </c>
      <c r="P3797" s="179" t="s">
        <v>2442</v>
      </c>
      <c r="Q3797" s="179" t="s">
        <v>3304</v>
      </c>
      <c r="R3797" s="179">
        <v>0.3</v>
      </c>
      <c r="S3797" s="179">
        <v>1.9</v>
      </c>
      <c r="T3797" s="179">
        <f>R3797+S3797</f>
        <v>2.1999999999999997</v>
      </c>
      <c r="U3797" s="179" t="s">
        <v>29</v>
      </c>
      <c r="V3797" s="179" t="s">
        <v>141</v>
      </c>
      <c r="W3797" s="179" t="s">
        <v>141</v>
      </c>
      <c r="X3797" s="179" t="s">
        <v>141</v>
      </c>
      <c r="Y3797" s="179" t="s">
        <v>141</v>
      </c>
      <c r="Z3797" s="179" t="s">
        <v>141</v>
      </c>
      <c r="AA3797" s="179" t="s">
        <v>141</v>
      </c>
      <c r="AB3797" s="179" t="s">
        <v>141</v>
      </c>
      <c r="AC3797" s="179" t="s">
        <v>141</v>
      </c>
      <c r="AD3797" s="115" t="s">
        <v>28</v>
      </c>
      <c r="AE3797" s="179" t="s">
        <v>141</v>
      </c>
      <c r="AF3797" s="179" t="s">
        <v>141</v>
      </c>
      <c r="AG3797" s="179"/>
      <c r="AJ3797" s="1">
        <f t="shared" si="273"/>
        <v>0</v>
      </c>
    </row>
    <row r="3798" spans="1:37" ht="110.25" customHeight="1">
      <c r="A3798" s="179" t="s">
        <v>6868</v>
      </c>
      <c r="B3798" s="179" t="s">
        <v>13</v>
      </c>
      <c r="C3798" s="179" t="s">
        <v>147</v>
      </c>
      <c r="D3798" s="169">
        <v>42610</v>
      </c>
      <c r="E3798" s="68">
        <v>0.76944444444444438</v>
      </c>
      <c r="F3798" s="169">
        <v>42610</v>
      </c>
      <c r="G3798" s="68">
        <v>0.78263888888888899</v>
      </c>
      <c r="H3798" s="68">
        <f>G3798-E3798</f>
        <v>1.319444444444462E-2</v>
      </c>
      <c r="I3798" s="179">
        <v>1</v>
      </c>
      <c r="J3798" s="179" t="s">
        <v>141</v>
      </c>
      <c r="K3798" s="179" t="s">
        <v>141</v>
      </c>
      <c r="L3798" s="179" t="s">
        <v>12</v>
      </c>
      <c r="M3798" s="179" t="s">
        <v>7779</v>
      </c>
      <c r="N3798" s="179">
        <v>0.4</v>
      </c>
      <c r="O3798" s="179" t="s">
        <v>57</v>
      </c>
      <c r="P3798" s="179" t="s">
        <v>57</v>
      </c>
      <c r="Q3798" s="61" t="s">
        <v>7901</v>
      </c>
      <c r="R3798" s="190">
        <v>1.2</v>
      </c>
      <c r="S3798" s="190">
        <v>0.7</v>
      </c>
      <c r="T3798" s="190">
        <f>R3798+S3798</f>
        <v>1.9</v>
      </c>
      <c r="U3798" s="179" t="s">
        <v>62</v>
      </c>
      <c r="V3798" s="179" t="s">
        <v>141</v>
      </c>
      <c r="W3798" s="179" t="s">
        <v>141</v>
      </c>
      <c r="X3798" s="179" t="s">
        <v>141</v>
      </c>
      <c r="Y3798" s="179" t="s">
        <v>141</v>
      </c>
      <c r="Z3798" s="179" t="s">
        <v>141</v>
      </c>
      <c r="AA3798" s="179" t="s">
        <v>141</v>
      </c>
      <c r="AB3798" s="179" t="s">
        <v>141</v>
      </c>
      <c r="AC3798" s="179" t="s">
        <v>141</v>
      </c>
      <c r="AD3798" s="115" t="s">
        <v>23</v>
      </c>
      <c r="AE3798" s="179" t="s">
        <v>141</v>
      </c>
      <c r="AF3798" s="179" t="s">
        <v>141</v>
      </c>
      <c r="AG3798" s="179" t="s">
        <v>141</v>
      </c>
      <c r="AJ3798" s="1">
        <f t="shared" si="273"/>
        <v>0</v>
      </c>
      <c r="AK3798" s="1">
        <f>AJ3798-T3798</f>
        <v>-1.9</v>
      </c>
    </row>
    <row r="3799" spans="1:37" ht="110.25" customHeight="1">
      <c r="A3799" s="179" t="s">
        <v>2039</v>
      </c>
      <c r="B3799" s="179" t="s">
        <v>13</v>
      </c>
      <c r="C3799" s="179" t="s">
        <v>1798</v>
      </c>
      <c r="D3799" s="169">
        <v>42464</v>
      </c>
      <c r="E3799" s="176">
        <v>0.69652777777777775</v>
      </c>
      <c r="F3799" s="169">
        <v>42464</v>
      </c>
      <c r="G3799" s="176">
        <v>0.69652777777777775</v>
      </c>
      <c r="H3799" s="176">
        <f>G3799-E3799</f>
        <v>0</v>
      </c>
      <c r="I3799" s="179">
        <v>227</v>
      </c>
      <c r="J3799" s="179" t="s">
        <v>141</v>
      </c>
      <c r="K3799" s="179" t="s">
        <v>141</v>
      </c>
      <c r="L3799" s="179" t="s">
        <v>17</v>
      </c>
      <c r="M3799" s="179" t="s">
        <v>2085</v>
      </c>
      <c r="N3799" s="179">
        <v>110</v>
      </c>
      <c r="O3799" s="179" t="s">
        <v>14</v>
      </c>
      <c r="P3799" s="179" t="s">
        <v>2086</v>
      </c>
      <c r="Q3799" s="179" t="s">
        <v>3306</v>
      </c>
      <c r="R3799" s="179">
        <v>17.100000000000001</v>
      </c>
      <c r="S3799" s="179">
        <v>47.9</v>
      </c>
      <c r="T3799" s="179">
        <f>R3799+S3799</f>
        <v>65</v>
      </c>
      <c r="U3799" s="179" t="s">
        <v>37</v>
      </c>
      <c r="V3799" s="179" t="s">
        <v>141</v>
      </c>
      <c r="W3799" s="179" t="s">
        <v>141</v>
      </c>
      <c r="X3799" s="179" t="s">
        <v>141</v>
      </c>
      <c r="Y3799" s="179" t="s">
        <v>141</v>
      </c>
      <c r="Z3799" s="179" t="s">
        <v>141</v>
      </c>
      <c r="AA3799" s="179" t="s">
        <v>141</v>
      </c>
      <c r="AB3799" s="179" t="s">
        <v>141</v>
      </c>
      <c r="AC3799" s="179" t="s">
        <v>141</v>
      </c>
      <c r="AD3799" s="115" t="s">
        <v>38</v>
      </c>
      <c r="AE3799" s="179" t="s">
        <v>141</v>
      </c>
      <c r="AF3799" s="179" t="s">
        <v>141</v>
      </c>
      <c r="AG3799" s="392" t="s">
        <v>3307</v>
      </c>
      <c r="AJ3799" s="1">
        <f t="shared" si="273"/>
        <v>0</v>
      </c>
    </row>
    <row r="3800" spans="1:37" ht="78.75" customHeight="1">
      <c r="A3800" s="179" t="s">
        <v>2039</v>
      </c>
      <c r="B3800" s="179" t="s">
        <v>13</v>
      </c>
      <c r="C3800" s="179" t="s">
        <v>1798</v>
      </c>
      <c r="D3800" s="169">
        <v>42464</v>
      </c>
      <c r="E3800" s="176">
        <v>0.79236111111111107</v>
      </c>
      <c r="F3800" s="169">
        <v>42464</v>
      </c>
      <c r="G3800" s="176">
        <v>0.79236111111111107</v>
      </c>
      <c r="H3800" s="176">
        <f>G3800-E3800</f>
        <v>0</v>
      </c>
      <c r="I3800" s="179">
        <v>60</v>
      </c>
      <c r="J3800" s="179" t="s">
        <v>141</v>
      </c>
      <c r="K3800" s="179" t="s">
        <v>141</v>
      </c>
      <c r="L3800" s="179" t="s">
        <v>17</v>
      </c>
      <c r="M3800" s="179" t="s">
        <v>346</v>
      </c>
      <c r="N3800" s="179">
        <v>0.4</v>
      </c>
      <c r="O3800" s="179" t="s">
        <v>2</v>
      </c>
      <c r="P3800" s="179" t="s">
        <v>346</v>
      </c>
      <c r="Q3800" s="179" t="s">
        <v>2087</v>
      </c>
      <c r="R3800" s="179">
        <v>8.8000000000000007</v>
      </c>
      <c r="S3800" s="179">
        <v>34.6</v>
      </c>
      <c r="T3800" s="179">
        <f>R3800+S3800</f>
        <v>43.400000000000006</v>
      </c>
      <c r="U3800" s="179"/>
      <c r="V3800" s="179" t="s">
        <v>141</v>
      </c>
      <c r="W3800" s="179" t="s">
        <v>141</v>
      </c>
      <c r="X3800" s="179" t="s">
        <v>141</v>
      </c>
      <c r="Y3800" s="179" t="s">
        <v>141</v>
      </c>
      <c r="Z3800" s="179" t="s">
        <v>141</v>
      </c>
      <c r="AA3800" s="179" t="s">
        <v>141</v>
      </c>
      <c r="AB3800" s="179" t="s">
        <v>141</v>
      </c>
      <c r="AC3800" s="179" t="s">
        <v>141</v>
      </c>
      <c r="AD3800" s="115" t="s">
        <v>38</v>
      </c>
      <c r="AE3800" s="179" t="s">
        <v>141</v>
      </c>
      <c r="AF3800" s="179" t="s">
        <v>141</v>
      </c>
      <c r="AG3800" s="392" t="s">
        <v>3307</v>
      </c>
      <c r="AJ3800" s="1">
        <f t="shared" si="273"/>
        <v>0</v>
      </c>
    </row>
    <row r="3801" spans="1:37" ht="78.75" customHeight="1">
      <c r="A3801" s="179" t="s">
        <v>2467</v>
      </c>
      <c r="B3801" s="208" t="s">
        <v>6</v>
      </c>
      <c r="C3801" s="208" t="s">
        <v>1868</v>
      </c>
      <c r="D3801" s="161">
        <v>42498</v>
      </c>
      <c r="E3801" s="182">
        <v>0.13333333333333333</v>
      </c>
      <c r="F3801" s="161">
        <v>42498</v>
      </c>
      <c r="G3801" s="182">
        <v>0.13333333333333333</v>
      </c>
      <c r="H3801" s="182">
        <v>0</v>
      </c>
      <c r="I3801" s="208">
        <v>5</v>
      </c>
      <c r="J3801" s="208" t="s">
        <v>303</v>
      </c>
      <c r="K3801" s="208" t="s">
        <v>9</v>
      </c>
      <c r="L3801" s="208" t="s">
        <v>10</v>
      </c>
      <c r="M3801" s="208" t="s">
        <v>4040</v>
      </c>
      <c r="N3801" s="208" t="s">
        <v>3</v>
      </c>
      <c r="O3801" s="208" t="s">
        <v>8</v>
      </c>
      <c r="P3801" s="208" t="s">
        <v>4041</v>
      </c>
      <c r="Q3801" s="382" t="s">
        <v>11062</v>
      </c>
      <c r="R3801" s="208"/>
      <c r="S3801" s="208">
        <v>1.9</v>
      </c>
      <c r="T3801" s="254">
        <v>1.9</v>
      </c>
      <c r="U3801" s="208" t="s">
        <v>29</v>
      </c>
      <c r="V3801" s="293">
        <v>1991</v>
      </c>
      <c r="W3801" s="208" t="s">
        <v>11063</v>
      </c>
      <c r="X3801" s="208" t="s">
        <v>2736</v>
      </c>
      <c r="Y3801" s="208" t="s">
        <v>11055</v>
      </c>
      <c r="Z3801" s="927" t="s">
        <v>11056</v>
      </c>
      <c r="AA3801" s="208" t="s">
        <v>11057</v>
      </c>
      <c r="AB3801" s="208" t="s">
        <v>11058</v>
      </c>
      <c r="AC3801" s="208" t="s">
        <v>2215</v>
      </c>
      <c r="AD3801" s="115" t="s">
        <v>23</v>
      </c>
      <c r="AE3801" s="208"/>
      <c r="AF3801" s="208"/>
      <c r="AG3801" s="208"/>
      <c r="AJ3801" s="1">
        <f t="shared" si="273"/>
        <v>0</v>
      </c>
      <c r="AK3801" s="1">
        <f>AJ3801-T3801</f>
        <v>-1.9</v>
      </c>
    </row>
    <row r="3802" spans="1:37" ht="47.25" customHeight="1">
      <c r="A3802" s="179" t="s">
        <v>2039</v>
      </c>
      <c r="B3802" s="179" t="s">
        <v>13</v>
      </c>
      <c r="C3802" s="179" t="s">
        <v>2104</v>
      </c>
      <c r="D3802" s="169">
        <v>42469</v>
      </c>
      <c r="E3802" s="176">
        <v>0.9784722222222223</v>
      </c>
      <c r="F3802" s="169">
        <v>42469</v>
      </c>
      <c r="G3802" s="176">
        <v>0.9784722222222223</v>
      </c>
      <c r="H3802" s="176">
        <f>G3802-E3802</f>
        <v>0</v>
      </c>
      <c r="I3802" s="179">
        <v>70</v>
      </c>
      <c r="J3802" s="179" t="s">
        <v>2105</v>
      </c>
      <c r="K3802" s="179" t="s">
        <v>2106</v>
      </c>
      <c r="L3802" s="179" t="s">
        <v>17</v>
      </c>
      <c r="M3802" s="179" t="s">
        <v>2180</v>
      </c>
      <c r="N3802" s="179">
        <v>35</v>
      </c>
      <c r="O3802" s="179" t="s">
        <v>8</v>
      </c>
      <c r="P3802" s="179" t="s">
        <v>2181</v>
      </c>
      <c r="Q3802" s="179" t="s">
        <v>2182</v>
      </c>
      <c r="R3802" s="179">
        <v>3.4</v>
      </c>
      <c r="S3802" s="179">
        <v>26.2</v>
      </c>
      <c r="T3802" s="179">
        <v>29.6</v>
      </c>
      <c r="U3802" s="179" t="s">
        <v>141</v>
      </c>
      <c r="V3802" s="179" t="s">
        <v>141</v>
      </c>
      <c r="W3802" s="179" t="s">
        <v>141</v>
      </c>
      <c r="X3802" s="179" t="s">
        <v>141</v>
      </c>
      <c r="Y3802" s="179" t="s">
        <v>141</v>
      </c>
      <c r="Z3802" s="179" t="s">
        <v>141</v>
      </c>
      <c r="AA3802" s="179" t="s">
        <v>141</v>
      </c>
      <c r="AB3802" s="179" t="s">
        <v>141</v>
      </c>
      <c r="AC3802" s="179" t="s">
        <v>141</v>
      </c>
      <c r="AD3802" s="115" t="s">
        <v>38</v>
      </c>
      <c r="AE3802" s="179" t="s">
        <v>141</v>
      </c>
      <c r="AF3802" s="179" t="s">
        <v>141</v>
      </c>
      <c r="AG3802" s="112" t="s">
        <v>3308</v>
      </c>
      <c r="AJ3802" s="1">
        <f t="shared" si="273"/>
        <v>0</v>
      </c>
    </row>
    <row r="3803" spans="1:37" ht="110.25" customHeight="1">
      <c r="A3803" s="179" t="s">
        <v>2039</v>
      </c>
      <c r="B3803" s="179" t="s">
        <v>13</v>
      </c>
      <c r="C3803" s="179" t="s">
        <v>140</v>
      </c>
      <c r="D3803" s="169">
        <v>42470</v>
      </c>
      <c r="E3803" s="176">
        <v>0.95624999999999993</v>
      </c>
      <c r="F3803" s="169">
        <v>42471</v>
      </c>
      <c r="G3803" s="176">
        <v>1.0763888888888888</v>
      </c>
      <c r="H3803" s="176">
        <f>G3803-E3803</f>
        <v>0.12013888888888891</v>
      </c>
      <c r="I3803" s="179">
        <v>6</v>
      </c>
      <c r="J3803" s="179" t="s">
        <v>141</v>
      </c>
      <c r="K3803" s="179" t="s">
        <v>141</v>
      </c>
      <c r="L3803" s="179" t="s">
        <v>30</v>
      </c>
      <c r="M3803" s="179" t="s">
        <v>2183</v>
      </c>
      <c r="N3803" s="179">
        <v>0.4</v>
      </c>
      <c r="O3803" s="179" t="s">
        <v>2</v>
      </c>
      <c r="P3803" s="179" t="s">
        <v>2184</v>
      </c>
      <c r="Q3803" s="179" t="s">
        <v>2185</v>
      </c>
      <c r="R3803" s="179">
        <v>2.5</v>
      </c>
      <c r="S3803" s="179">
        <v>1</v>
      </c>
      <c r="T3803" s="179">
        <v>3.5</v>
      </c>
      <c r="U3803" s="179" t="s">
        <v>1</v>
      </c>
      <c r="V3803" s="179" t="s">
        <v>141</v>
      </c>
      <c r="W3803" s="179" t="s">
        <v>141</v>
      </c>
      <c r="X3803" s="179" t="s">
        <v>141</v>
      </c>
      <c r="Y3803" s="179" t="s">
        <v>141</v>
      </c>
      <c r="Z3803" s="179" t="s">
        <v>141</v>
      </c>
      <c r="AA3803" s="179" t="s">
        <v>141</v>
      </c>
      <c r="AB3803" s="179" t="s">
        <v>141</v>
      </c>
      <c r="AC3803" s="179" t="s">
        <v>141</v>
      </c>
      <c r="AD3803" s="115" t="s">
        <v>61</v>
      </c>
      <c r="AE3803" s="179" t="s">
        <v>141</v>
      </c>
      <c r="AF3803" s="179" t="s">
        <v>141</v>
      </c>
      <c r="AG3803" s="179" t="s">
        <v>3129</v>
      </c>
      <c r="AJ3803" s="1">
        <f t="shared" si="273"/>
        <v>0</v>
      </c>
    </row>
    <row r="3804" spans="1:37" ht="141.75" customHeight="1">
      <c r="A3804" s="179" t="s">
        <v>2039</v>
      </c>
      <c r="B3804" s="179" t="s">
        <v>13</v>
      </c>
      <c r="C3804" s="179" t="s">
        <v>140</v>
      </c>
      <c r="D3804" s="169">
        <v>42473</v>
      </c>
      <c r="E3804" s="176">
        <v>4.1666666666666666E-3</v>
      </c>
      <c r="F3804" s="169">
        <v>42473</v>
      </c>
      <c r="G3804" s="176">
        <v>4.1666666666666666E-3</v>
      </c>
      <c r="H3804" s="176">
        <f>G3804-E3804</f>
        <v>0</v>
      </c>
      <c r="I3804" s="179">
        <v>24</v>
      </c>
      <c r="J3804" s="179" t="s">
        <v>2186</v>
      </c>
      <c r="K3804" s="179" t="s">
        <v>2187</v>
      </c>
      <c r="L3804" s="179" t="s">
        <v>4</v>
      </c>
      <c r="M3804" s="179" t="s">
        <v>2188</v>
      </c>
      <c r="N3804" s="179" t="s">
        <v>3</v>
      </c>
      <c r="O3804" s="179" t="s">
        <v>2</v>
      </c>
      <c r="P3804" s="179" t="s">
        <v>2188</v>
      </c>
      <c r="Q3804" s="179" t="s">
        <v>2189</v>
      </c>
      <c r="R3804" s="179">
        <v>0.9</v>
      </c>
      <c r="S3804" s="179">
        <v>4.9000000000000004</v>
      </c>
      <c r="T3804" s="179">
        <v>5.8</v>
      </c>
      <c r="U3804" s="179" t="s">
        <v>39</v>
      </c>
      <c r="V3804" s="179" t="s">
        <v>3309</v>
      </c>
      <c r="W3804" s="179" t="s">
        <v>3310</v>
      </c>
      <c r="X3804" s="179" t="s">
        <v>3311</v>
      </c>
      <c r="Y3804" s="179" t="s">
        <v>3312</v>
      </c>
      <c r="Z3804" s="179" t="s">
        <v>141</v>
      </c>
      <c r="AA3804" s="179" t="s">
        <v>3313</v>
      </c>
      <c r="AB3804" s="179" t="s">
        <v>141</v>
      </c>
      <c r="AC3804" s="179" t="s">
        <v>3314</v>
      </c>
      <c r="AD3804" s="115" t="s">
        <v>0</v>
      </c>
      <c r="AE3804" s="179" t="s">
        <v>141</v>
      </c>
      <c r="AF3804" s="179" t="s">
        <v>141</v>
      </c>
      <c r="AG3804" s="112" t="s">
        <v>3315</v>
      </c>
      <c r="AJ3804" s="1">
        <f t="shared" si="273"/>
        <v>0</v>
      </c>
    </row>
    <row r="3805" spans="1:37" ht="78.75" customHeight="1">
      <c r="A3805" s="179" t="s">
        <v>8405</v>
      </c>
      <c r="B3805" s="208" t="s">
        <v>6</v>
      </c>
      <c r="C3805" s="208" t="s">
        <v>1863</v>
      </c>
      <c r="D3805" s="161">
        <v>42618</v>
      </c>
      <c r="E3805" s="182">
        <v>0.57500000000000007</v>
      </c>
      <c r="F3805" s="161">
        <v>42618</v>
      </c>
      <c r="G3805" s="182">
        <v>0.63611111111111118</v>
      </c>
      <c r="H3805" s="182">
        <v>6.1111111111111116E-2</v>
      </c>
      <c r="I3805" s="208">
        <v>3</v>
      </c>
      <c r="J3805" s="208" t="s">
        <v>303</v>
      </c>
      <c r="K3805" s="208" t="s">
        <v>21</v>
      </c>
      <c r="L3805" s="208" t="s">
        <v>12</v>
      </c>
      <c r="M3805" s="208" t="s">
        <v>8473</v>
      </c>
      <c r="N3805" s="208" t="s">
        <v>3</v>
      </c>
      <c r="O3805" s="208" t="s">
        <v>8</v>
      </c>
      <c r="P3805" s="208" t="s">
        <v>8474</v>
      </c>
      <c r="Q3805" s="208" t="s">
        <v>8695</v>
      </c>
      <c r="R3805" s="208">
        <v>1.3</v>
      </c>
      <c r="S3805" s="208">
        <v>0.6</v>
      </c>
      <c r="T3805" s="208">
        <v>1.9</v>
      </c>
      <c r="U3805" s="208" t="s">
        <v>29</v>
      </c>
      <c r="V3805" s="208"/>
      <c r="W3805" s="208"/>
      <c r="X3805" s="208"/>
      <c r="Y3805" s="208"/>
      <c r="Z3805" s="208"/>
      <c r="AA3805" s="208"/>
      <c r="AB3805" s="208"/>
      <c r="AC3805" s="208"/>
      <c r="AD3805" s="115" t="s">
        <v>23</v>
      </c>
      <c r="AE3805" s="208"/>
      <c r="AF3805" s="208"/>
      <c r="AG3805" s="172"/>
      <c r="AJ3805" s="1">
        <f t="shared" si="273"/>
        <v>0</v>
      </c>
      <c r="AK3805" s="1">
        <f>AJ3805-T3805</f>
        <v>-1.9</v>
      </c>
    </row>
    <row r="3806" spans="1:37" ht="47.25">
      <c r="A3806" s="94" t="s">
        <v>12777</v>
      </c>
      <c r="B3806" s="179" t="s">
        <v>6</v>
      </c>
      <c r="C3806" s="179" t="s">
        <v>1131</v>
      </c>
      <c r="D3806" s="599">
        <v>42678</v>
      </c>
      <c r="E3806" s="176">
        <v>9.4444444444444442E-2</v>
      </c>
      <c r="F3806" s="599">
        <v>42678</v>
      </c>
      <c r="G3806" s="176">
        <v>0.14583333333333334</v>
      </c>
      <c r="H3806" s="176">
        <v>5.1388888888888901E-2</v>
      </c>
      <c r="I3806" s="208">
        <v>3</v>
      </c>
      <c r="J3806" s="208" t="s">
        <v>303</v>
      </c>
      <c r="K3806" s="208" t="s">
        <v>21</v>
      </c>
      <c r="L3806" s="208" t="s">
        <v>4</v>
      </c>
      <c r="M3806" s="208" t="s">
        <v>12812</v>
      </c>
      <c r="N3806" s="208" t="s">
        <v>3</v>
      </c>
      <c r="O3806" s="208" t="s">
        <v>8</v>
      </c>
      <c r="P3806" s="208" t="s">
        <v>12813</v>
      </c>
      <c r="Q3806" s="913" t="s">
        <v>14701</v>
      </c>
      <c r="R3806" s="254">
        <v>1.9</v>
      </c>
      <c r="S3806" s="254"/>
      <c r="T3806" s="254">
        <v>1.9</v>
      </c>
      <c r="U3806" s="208" t="s">
        <v>29</v>
      </c>
      <c r="V3806" s="79" t="s">
        <v>3197</v>
      </c>
      <c r="W3806" s="179" t="s">
        <v>2725</v>
      </c>
      <c r="X3806" s="179" t="s">
        <v>2736</v>
      </c>
      <c r="Y3806" s="79" t="s">
        <v>14702</v>
      </c>
      <c r="Z3806" s="270">
        <v>1</v>
      </c>
      <c r="AA3806" s="79" t="s">
        <v>14703</v>
      </c>
      <c r="AB3806" s="179" t="s">
        <v>14704</v>
      </c>
      <c r="AC3806" s="79"/>
      <c r="AD3806" s="600" t="s">
        <v>23</v>
      </c>
      <c r="AE3806" s="179"/>
      <c r="AF3806" s="179"/>
      <c r="AG3806" s="179"/>
      <c r="AJ3806" s="1">
        <f t="shared" si="273"/>
        <v>0</v>
      </c>
    </row>
    <row r="3807" spans="1:37" ht="141.75" customHeight="1">
      <c r="A3807" s="179" t="s">
        <v>2039</v>
      </c>
      <c r="B3807" s="179" t="s">
        <v>13</v>
      </c>
      <c r="C3807" s="179" t="s">
        <v>140</v>
      </c>
      <c r="D3807" s="169">
        <v>42478</v>
      </c>
      <c r="E3807" s="176">
        <v>0.17013888888888887</v>
      </c>
      <c r="F3807" s="169">
        <v>42478</v>
      </c>
      <c r="G3807" s="176">
        <v>0.62777777777777777</v>
      </c>
      <c r="H3807" s="176">
        <f>G3807-E3807</f>
        <v>0.45763888888888893</v>
      </c>
      <c r="I3807" s="179">
        <v>4</v>
      </c>
      <c r="J3807" s="179" t="s">
        <v>141</v>
      </c>
      <c r="K3807" s="179" t="s">
        <v>141</v>
      </c>
      <c r="L3807" s="179" t="s">
        <v>4</v>
      </c>
      <c r="M3807" s="179" t="s">
        <v>2246</v>
      </c>
      <c r="N3807" s="179" t="s">
        <v>3</v>
      </c>
      <c r="O3807" s="179" t="s">
        <v>26</v>
      </c>
      <c r="P3807" s="179" t="s">
        <v>2247</v>
      </c>
      <c r="Q3807" s="179" t="s">
        <v>2248</v>
      </c>
      <c r="R3807" s="179">
        <v>3.8</v>
      </c>
      <c r="S3807" s="179">
        <v>2.6</v>
      </c>
      <c r="T3807" s="179">
        <v>6.4</v>
      </c>
      <c r="U3807" s="179" t="s">
        <v>34</v>
      </c>
      <c r="V3807" s="179" t="s">
        <v>3316</v>
      </c>
      <c r="W3807" s="179" t="s">
        <v>3317</v>
      </c>
      <c r="X3807" s="179" t="s">
        <v>3318</v>
      </c>
      <c r="Y3807" s="179" t="s">
        <v>3319</v>
      </c>
      <c r="Z3807" s="179">
        <v>100</v>
      </c>
      <c r="AA3807" s="179" t="s">
        <v>3320</v>
      </c>
      <c r="AB3807" s="179">
        <v>1</v>
      </c>
      <c r="AC3807" s="179" t="s">
        <v>3321</v>
      </c>
      <c r="AD3807" s="115" t="s">
        <v>0</v>
      </c>
      <c r="AE3807" s="179" t="s">
        <v>141</v>
      </c>
      <c r="AF3807" s="179" t="s">
        <v>141</v>
      </c>
      <c r="AG3807" s="112" t="s">
        <v>3322</v>
      </c>
      <c r="AJ3807" s="1">
        <f t="shared" si="273"/>
        <v>0</v>
      </c>
    </row>
    <row r="3808" spans="1:37" ht="47.25" customHeight="1">
      <c r="A3808" s="179" t="s">
        <v>6868</v>
      </c>
      <c r="B3808" s="179" t="s">
        <v>19</v>
      </c>
      <c r="C3808" s="179"/>
      <c r="D3808" s="169">
        <v>42592</v>
      </c>
      <c r="E3808" s="176">
        <v>42592.145833333336</v>
      </c>
      <c r="F3808" s="169">
        <v>42593</v>
      </c>
      <c r="G3808" s="176">
        <v>42593.5</v>
      </c>
      <c r="H3808" s="193">
        <f>G3808-E3808</f>
        <v>1.3541666666642413</v>
      </c>
      <c r="I3808" s="179">
        <v>1</v>
      </c>
      <c r="J3808" s="115"/>
      <c r="K3808" s="115"/>
      <c r="L3808" s="115" t="s">
        <v>12</v>
      </c>
      <c r="M3808" s="179" t="s">
        <v>561</v>
      </c>
      <c r="N3808" s="179">
        <v>0.4</v>
      </c>
      <c r="O3808" s="179" t="s">
        <v>2</v>
      </c>
      <c r="P3808" s="179" t="s">
        <v>8166</v>
      </c>
      <c r="Q3808" s="115" t="s">
        <v>8152</v>
      </c>
      <c r="R3808" s="170"/>
      <c r="S3808" s="170">
        <v>1.8819999999999999</v>
      </c>
      <c r="T3808" s="170">
        <f>R3808+S3808</f>
        <v>1.8819999999999999</v>
      </c>
      <c r="U3808" s="115"/>
      <c r="V3808" s="179"/>
      <c r="W3808" s="179"/>
      <c r="X3808" s="115"/>
      <c r="Y3808" s="179"/>
      <c r="Z3808" s="179"/>
      <c r="AA3808" s="179"/>
      <c r="AB3808" s="115"/>
      <c r="AC3808" s="115"/>
      <c r="AD3808" s="115" t="s">
        <v>23</v>
      </c>
      <c r="AE3808" s="115"/>
      <c r="AF3808" s="115"/>
      <c r="AG3808" s="115" t="s">
        <v>4726</v>
      </c>
      <c r="AJ3808" s="1">
        <f t="shared" si="273"/>
        <v>0</v>
      </c>
      <c r="AK3808" s="1">
        <f>AJ3808-T3808</f>
        <v>-1.8819999999999999</v>
      </c>
    </row>
    <row r="3809" spans="1:37" ht="31.5" customHeight="1">
      <c r="A3809" s="179" t="s">
        <v>2039</v>
      </c>
      <c r="B3809" s="179" t="s">
        <v>13</v>
      </c>
      <c r="C3809" s="179" t="s">
        <v>2278</v>
      </c>
      <c r="D3809" s="169">
        <v>42482</v>
      </c>
      <c r="E3809" s="176">
        <v>0.41319444444444442</v>
      </c>
      <c r="F3809" s="169">
        <v>42482</v>
      </c>
      <c r="G3809" s="176">
        <v>0.41319444444444442</v>
      </c>
      <c r="H3809" s="176">
        <v>0</v>
      </c>
      <c r="I3809" s="179">
        <v>12</v>
      </c>
      <c r="J3809" s="179" t="s">
        <v>141</v>
      </c>
      <c r="K3809" s="179" t="s">
        <v>141</v>
      </c>
      <c r="L3809" s="179" t="s">
        <v>17</v>
      </c>
      <c r="M3809" s="179" t="s">
        <v>2279</v>
      </c>
      <c r="N3809" s="179" t="s">
        <v>3</v>
      </c>
      <c r="O3809" s="179" t="s">
        <v>49</v>
      </c>
      <c r="P3809" s="179" t="s">
        <v>346</v>
      </c>
      <c r="Q3809" s="179" t="s">
        <v>2280</v>
      </c>
      <c r="R3809" s="179">
        <v>0.8</v>
      </c>
      <c r="S3809" s="179">
        <v>0.8</v>
      </c>
      <c r="T3809" s="179">
        <v>1.6</v>
      </c>
      <c r="U3809" s="179" t="s">
        <v>141</v>
      </c>
      <c r="V3809" s="179" t="s">
        <v>141</v>
      </c>
      <c r="W3809" s="179" t="s">
        <v>141</v>
      </c>
      <c r="X3809" s="179" t="s">
        <v>141</v>
      </c>
      <c r="Y3809" s="179" t="s">
        <v>141</v>
      </c>
      <c r="Z3809" s="179" t="s">
        <v>141</v>
      </c>
      <c r="AA3809" s="179" t="s">
        <v>141</v>
      </c>
      <c r="AB3809" s="179" t="s">
        <v>141</v>
      </c>
      <c r="AC3809" s="179" t="s">
        <v>141</v>
      </c>
      <c r="AD3809" s="115" t="s">
        <v>38</v>
      </c>
      <c r="AE3809" s="179" t="s">
        <v>141</v>
      </c>
      <c r="AF3809" s="179" t="s">
        <v>141</v>
      </c>
      <c r="AG3809" s="112"/>
      <c r="AJ3809" s="1">
        <f t="shared" si="273"/>
        <v>0</v>
      </c>
    </row>
    <row r="3810" spans="1:37" s="16" customFormat="1" ht="157.5">
      <c r="A3810" s="94" t="s">
        <v>12777</v>
      </c>
      <c r="B3810" s="115" t="s">
        <v>16</v>
      </c>
      <c r="C3810" s="179" t="s">
        <v>292</v>
      </c>
      <c r="D3810" s="79">
        <v>42676</v>
      </c>
      <c r="E3810" s="176">
        <v>0.48958333333333331</v>
      </c>
      <c r="F3810" s="79">
        <v>42676</v>
      </c>
      <c r="G3810" s="176">
        <v>0.48958333333333331</v>
      </c>
      <c r="H3810" s="377">
        <f>(F3810+G3810)-(D3810+E3810)</f>
        <v>0</v>
      </c>
      <c r="I3810" s="179">
        <v>6</v>
      </c>
      <c r="J3810" s="179" t="s">
        <v>144</v>
      </c>
      <c r="K3810" s="179" t="s">
        <v>9</v>
      </c>
      <c r="L3810" s="179" t="s">
        <v>4</v>
      </c>
      <c r="M3810" s="179" t="s">
        <v>12760</v>
      </c>
      <c r="N3810" s="179" t="s">
        <v>3</v>
      </c>
      <c r="O3810" s="179" t="s">
        <v>8</v>
      </c>
      <c r="P3810" s="597" t="s">
        <v>14897</v>
      </c>
      <c r="Q3810" s="179" t="s">
        <v>14898</v>
      </c>
      <c r="R3810" s="179"/>
      <c r="S3810" s="179">
        <v>1.85</v>
      </c>
      <c r="T3810" s="177">
        <f>SUM(R3810:S3810)</f>
        <v>1.85</v>
      </c>
      <c r="U3810" s="179" t="s">
        <v>39</v>
      </c>
      <c r="V3810" s="179">
        <v>1977</v>
      </c>
      <c r="W3810" s="179" t="s">
        <v>14899</v>
      </c>
      <c r="X3810" s="79" t="s">
        <v>2932</v>
      </c>
      <c r="Y3810" s="79">
        <v>42654</v>
      </c>
      <c r="Z3810" s="179">
        <v>100</v>
      </c>
      <c r="AA3810" s="336" t="s">
        <v>9672</v>
      </c>
      <c r="AB3810" s="179">
        <v>0</v>
      </c>
      <c r="AC3810" s="79"/>
      <c r="AD3810" s="179" t="s">
        <v>23</v>
      </c>
      <c r="AE3810" s="179" t="s">
        <v>67</v>
      </c>
      <c r="AF3810" s="179"/>
      <c r="AG3810" s="179" t="s">
        <v>14900</v>
      </c>
      <c r="AJ3810" s="1">
        <f t="shared" si="273"/>
        <v>0</v>
      </c>
    </row>
    <row r="3811" spans="1:37" ht="47.25" customHeight="1">
      <c r="A3811" s="179" t="s">
        <v>2039</v>
      </c>
      <c r="B3811" s="179" t="s">
        <v>13</v>
      </c>
      <c r="C3811" s="179" t="s">
        <v>140</v>
      </c>
      <c r="D3811" s="169">
        <v>42485</v>
      </c>
      <c r="E3811" s="176">
        <v>8.6111111111111124E-2</v>
      </c>
      <c r="F3811" s="169">
        <v>42485</v>
      </c>
      <c r="G3811" s="176">
        <v>0.13194444444444445</v>
      </c>
      <c r="H3811" s="176">
        <f t="shared" ref="H3811:H3817" si="274">G3811-E3811</f>
        <v>4.5833333333333323E-2</v>
      </c>
      <c r="I3811" s="179">
        <v>23</v>
      </c>
      <c r="J3811" s="179" t="s">
        <v>141</v>
      </c>
      <c r="K3811" s="179" t="s">
        <v>141</v>
      </c>
      <c r="L3811" s="179" t="s">
        <v>4</v>
      </c>
      <c r="M3811" s="179" t="s">
        <v>2437</v>
      </c>
      <c r="N3811" s="179">
        <v>35</v>
      </c>
      <c r="O3811" s="179" t="s">
        <v>14</v>
      </c>
      <c r="P3811" s="179" t="s">
        <v>2438</v>
      </c>
      <c r="Q3811" s="179" t="s">
        <v>2439</v>
      </c>
      <c r="R3811" s="179">
        <v>1.8</v>
      </c>
      <c r="S3811" s="179">
        <v>11.9</v>
      </c>
      <c r="T3811" s="179">
        <v>13.7</v>
      </c>
      <c r="U3811" s="179" t="s">
        <v>39</v>
      </c>
      <c r="V3811" s="179" t="s">
        <v>3323</v>
      </c>
      <c r="W3811" s="179" t="s">
        <v>3324</v>
      </c>
      <c r="X3811" s="179" t="s">
        <v>141</v>
      </c>
      <c r="Y3811" s="179" t="s">
        <v>3325</v>
      </c>
      <c r="Z3811" s="179" t="s">
        <v>141</v>
      </c>
      <c r="AA3811" s="179" t="s">
        <v>3326</v>
      </c>
      <c r="AB3811" s="179" t="s">
        <v>141</v>
      </c>
      <c r="AC3811" s="179" t="s">
        <v>141</v>
      </c>
      <c r="AD3811" s="115" t="s">
        <v>25</v>
      </c>
      <c r="AE3811" s="179" t="s">
        <v>141</v>
      </c>
      <c r="AF3811" s="179" t="s">
        <v>141</v>
      </c>
      <c r="AG3811" s="112" t="s">
        <v>3327</v>
      </c>
      <c r="AJ3811" s="1">
        <f t="shared" si="273"/>
        <v>0</v>
      </c>
    </row>
    <row r="3812" spans="1:37" ht="126" customHeight="1">
      <c r="A3812" s="179" t="s">
        <v>2039</v>
      </c>
      <c r="B3812" s="179" t="s">
        <v>13</v>
      </c>
      <c r="C3812" s="179" t="s">
        <v>140</v>
      </c>
      <c r="D3812" s="169">
        <v>42488</v>
      </c>
      <c r="E3812" s="176">
        <v>0.7270833333333333</v>
      </c>
      <c r="F3812" s="169">
        <v>42488</v>
      </c>
      <c r="G3812" s="176">
        <v>0.92638888888888893</v>
      </c>
      <c r="H3812" s="176">
        <f t="shared" si="274"/>
        <v>0.19930555555555562</v>
      </c>
      <c r="I3812" s="179">
        <v>3</v>
      </c>
      <c r="J3812" s="179" t="s">
        <v>2444</v>
      </c>
      <c r="K3812" s="179" t="s">
        <v>15</v>
      </c>
      <c r="L3812" s="179" t="s">
        <v>10</v>
      </c>
      <c r="M3812" s="179" t="s">
        <v>3330</v>
      </c>
      <c r="N3812" s="179" t="s">
        <v>3</v>
      </c>
      <c r="O3812" s="179" t="s">
        <v>8</v>
      </c>
      <c r="P3812" s="179" t="s">
        <v>2445</v>
      </c>
      <c r="Q3812" s="179" t="s">
        <v>2446</v>
      </c>
      <c r="R3812" s="179">
        <v>7.5</v>
      </c>
      <c r="S3812" s="179">
        <v>4.0999999999999996</v>
      </c>
      <c r="T3812" s="179">
        <f>R3812+S3812</f>
        <v>11.6</v>
      </c>
      <c r="U3812" s="179" t="s">
        <v>3186</v>
      </c>
      <c r="V3812" s="179" t="s">
        <v>3265</v>
      </c>
      <c r="W3812" s="179" t="s">
        <v>3188</v>
      </c>
      <c r="X3812" s="179" t="s">
        <v>141</v>
      </c>
      <c r="Y3812" s="179" t="s">
        <v>3331</v>
      </c>
      <c r="Z3812" s="179" t="s">
        <v>141</v>
      </c>
      <c r="AA3812" s="179" t="s">
        <v>3332</v>
      </c>
      <c r="AB3812" s="179">
        <v>9</v>
      </c>
      <c r="AC3812" s="179" t="s">
        <v>141</v>
      </c>
      <c r="AD3812" s="115" t="s">
        <v>31</v>
      </c>
      <c r="AE3812" s="179" t="s">
        <v>55</v>
      </c>
      <c r="AF3812" s="179" t="s">
        <v>141</v>
      </c>
      <c r="AG3812" s="112" t="s">
        <v>3333</v>
      </c>
      <c r="AJ3812" s="1">
        <f t="shared" si="273"/>
        <v>0</v>
      </c>
    </row>
    <row r="3813" spans="1:37" ht="126" customHeight="1">
      <c r="A3813" s="179" t="s">
        <v>2039</v>
      </c>
      <c r="B3813" s="179" t="s">
        <v>13</v>
      </c>
      <c r="C3813" s="179" t="s">
        <v>140</v>
      </c>
      <c r="D3813" s="169">
        <v>42488</v>
      </c>
      <c r="E3813" s="176">
        <v>0.17777777777777778</v>
      </c>
      <c r="F3813" s="169">
        <v>42488</v>
      </c>
      <c r="G3813" s="176">
        <v>0.21527777777777779</v>
      </c>
      <c r="H3813" s="176">
        <f t="shared" si="274"/>
        <v>3.7500000000000006E-2</v>
      </c>
      <c r="I3813" s="179">
        <v>20</v>
      </c>
      <c r="J3813" s="179" t="s">
        <v>2440</v>
      </c>
      <c r="K3813" s="179" t="s">
        <v>2441</v>
      </c>
      <c r="L3813" s="179" t="s">
        <v>30</v>
      </c>
      <c r="M3813" s="179" t="s">
        <v>3328</v>
      </c>
      <c r="N3813" s="179" t="s">
        <v>3</v>
      </c>
      <c r="O3813" s="179" t="s">
        <v>8</v>
      </c>
      <c r="P3813" s="179" t="s">
        <v>2442</v>
      </c>
      <c r="Q3813" s="179" t="s">
        <v>2443</v>
      </c>
      <c r="R3813" s="179">
        <v>3.1</v>
      </c>
      <c r="S3813" s="179">
        <v>2.91</v>
      </c>
      <c r="T3813" s="179">
        <f>R3813+S3813</f>
        <v>6.01</v>
      </c>
      <c r="U3813" s="179"/>
      <c r="V3813" s="179"/>
      <c r="W3813" s="179"/>
      <c r="X3813" s="179"/>
      <c r="Y3813" s="179"/>
      <c r="Z3813" s="179"/>
      <c r="AA3813" s="179"/>
      <c r="AB3813" s="179"/>
      <c r="AC3813" s="179"/>
      <c r="AD3813" s="115" t="s">
        <v>28</v>
      </c>
      <c r="AE3813" s="179"/>
      <c r="AF3813" s="179"/>
      <c r="AG3813" s="112" t="s">
        <v>3329</v>
      </c>
      <c r="AJ3813" s="1">
        <f t="shared" si="273"/>
        <v>0</v>
      </c>
    </row>
    <row r="3814" spans="1:37" ht="63" customHeight="1">
      <c r="A3814" s="179" t="s">
        <v>2039</v>
      </c>
      <c r="B3814" s="179" t="s">
        <v>13</v>
      </c>
      <c r="C3814" s="179" t="s">
        <v>140</v>
      </c>
      <c r="D3814" s="169">
        <v>42489</v>
      </c>
      <c r="E3814" s="176">
        <v>0.82500000000000007</v>
      </c>
      <c r="F3814" s="169">
        <v>42489</v>
      </c>
      <c r="G3814" s="176">
        <v>0.8520833333333333</v>
      </c>
      <c r="H3814" s="176">
        <f t="shared" si="274"/>
        <v>2.7083333333333237E-2</v>
      </c>
      <c r="I3814" s="179">
        <v>3</v>
      </c>
      <c r="J3814" s="179" t="s">
        <v>141</v>
      </c>
      <c r="K3814" s="179" t="s">
        <v>141</v>
      </c>
      <c r="L3814" s="179" t="s">
        <v>12</v>
      </c>
      <c r="M3814" s="179" t="s">
        <v>2286</v>
      </c>
      <c r="N3814" s="179" t="s">
        <v>3</v>
      </c>
      <c r="O3814" s="179" t="s">
        <v>49</v>
      </c>
      <c r="P3814" s="179" t="s">
        <v>346</v>
      </c>
      <c r="Q3814" s="179" t="s">
        <v>3334</v>
      </c>
      <c r="R3814" s="179">
        <v>0.1</v>
      </c>
      <c r="S3814" s="179">
        <v>0.2</v>
      </c>
      <c r="T3814" s="179">
        <f>R3814+S3814</f>
        <v>0.30000000000000004</v>
      </c>
      <c r="U3814" s="179" t="s">
        <v>141</v>
      </c>
      <c r="V3814" s="179" t="s">
        <v>141</v>
      </c>
      <c r="W3814" s="179" t="s">
        <v>141</v>
      </c>
      <c r="X3814" s="179" t="s">
        <v>141</v>
      </c>
      <c r="Y3814" s="179" t="s">
        <v>141</v>
      </c>
      <c r="Z3814" s="179" t="s">
        <v>141</v>
      </c>
      <c r="AA3814" s="179" t="s">
        <v>141</v>
      </c>
      <c r="AB3814" s="179" t="s">
        <v>141</v>
      </c>
      <c r="AC3814" s="179" t="s">
        <v>141</v>
      </c>
      <c r="AD3814" s="115" t="s">
        <v>18</v>
      </c>
      <c r="AE3814" s="179" t="s">
        <v>141</v>
      </c>
      <c r="AF3814" s="179" t="s">
        <v>141</v>
      </c>
      <c r="AG3814" s="179"/>
      <c r="AJ3814" s="1">
        <f t="shared" si="273"/>
        <v>0</v>
      </c>
    </row>
    <row r="3815" spans="1:37" ht="110.25" customHeight="1">
      <c r="A3815" s="179" t="s">
        <v>2039</v>
      </c>
      <c r="B3815" s="179" t="s">
        <v>13</v>
      </c>
      <c r="C3815" s="179" t="s">
        <v>140</v>
      </c>
      <c r="D3815" s="169">
        <v>42490</v>
      </c>
      <c r="E3815" s="176">
        <v>0.56874999999999998</v>
      </c>
      <c r="F3815" s="169">
        <v>42490</v>
      </c>
      <c r="G3815" s="176">
        <v>0.56874999999999998</v>
      </c>
      <c r="H3815" s="176">
        <f t="shared" si="274"/>
        <v>0</v>
      </c>
      <c r="I3815" s="179">
        <v>4</v>
      </c>
      <c r="J3815" s="179" t="s">
        <v>303</v>
      </c>
      <c r="K3815" s="179" t="s">
        <v>3335</v>
      </c>
      <c r="L3815" s="179" t="s">
        <v>10</v>
      </c>
      <c r="M3815" s="179" t="s">
        <v>3336</v>
      </c>
      <c r="N3815" s="179" t="s">
        <v>3</v>
      </c>
      <c r="O3815" s="179" t="s">
        <v>8</v>
      </c>
      <c r="P3815" s="179" t="s">
        <v>3337</v>
      </c>
      <c r="Q3815" s="179" t="s">
        <v>3338</v>
      </c>
      <c r="R3815" s="179">
        <v>1.2</v>
      </c>
      <c r="S3815" s="179">
        <v>0.9</v>
      </c>
      <c r="T3815" s="179">
        <f>R3815+S3815</f>
        <v>2.1</v>
      </c>
      <c r="U3815" s="179" t="s">
        <v>47</v>
      </c>
      <c r="V3815" s="179" t="s">
        <v>3339</v>
      </c>
      <c r="W3815" s="179" t="s">
        <v>3340</v>
      </c>
      <c r="X3815" s="179" t="s">
        <v>3341</v>
      </c>
      <c r="Y3815" s="179" t="s">
        <v>3342</v>
      </c>
      <c r="Z3815" s="179" t="s">
        <v>141</v>
      </c>
      <c r="AA3815" s="179" t="s">
        <v>3343</v>
      </c>
      <c r="AB3815" s="179" t="s">
        <v>141</v>
      </c>
      <c r="AC3815" s="179" t="s">
        <v>141</v>
      </c>
      <c r="AD3815" s="115" t="s">
        <v>32</v>
      </c>
      <c r="AE3815" s="179" t="s">
        <v>141</v>
      </c>
      <c r="AF3815" s="179" t="s">
        <v>141</v>
      </c>
      <c r="AG3815" s="112" t="s">
        <v>3344</v>
      </c>
      <c r="AJ3815" s="1">
        <f t="shared" si="273"/>
        <v>0</v>
      </c>
    </row>
    <row r="3816" spans="1:37" ht="94.5" customHeight="1">
      <c r="A3816" s="179" t="s">
        <v>2467</v>
      </c>
      <c r="B3816" s="208" t="s">
        <v>308</v>
      </c>
      <c r="C3816" s="208" t="s">
        <v>308</v>
      </c>
      <c r="D3816" s="79">
        <v>42514</v>
      </c>
      <c r="E3816" s="121">
        <v>0.20694444444444446</v>
      </c>
      <c r="F3816" s="335">
        <v>42514</v>
      </c>
      <c r="G3816" s="121">
        <v>0.69444444444444453</v>
      </c>
      <c r="H3816" s="176">
        <f t="shared" si="274"/>
        <v>0.48750000000000004</v>
      </c>
      <c r="I3816" s="179">
        <v>1</v>
      </c>
      <c r="J3816" s="179" t="s">
        <v>141</v>
      </c>
      <c r="K3816" s="179" t="s">
        <v>8982</v>
      </c>
      <c r="L3816" s="179" t="s">
        <v>4</v>
      </c>
      <c r="M3816" s="179" t="s">
        <v>4111</v>
      </c>
      <c r="N3816" s="179" t="s">
        <v>3</v>
      </c>
      <c r="O3816" s="179" t="s">
        <v>26</v>
      </c>
      <c r="P3816" s="115" t="s">
        <v>4112</v>
      </c>
      <c r="Q3816" s="179" t="s">
        <v>8983</v>
      </c>
      <c r="R3816" s="80">
        <v>1.8</v>
      </c>
      <c r="S3816" s="80"/>
      <c r="T3816" s="216">
        <v>1.8</v>
      </c>
      <c r="U3816" s="179" t="s">
        <v>34</v>
      </c>
      <c r="V3816" s="179">
        <v>1988</v>
      </c>
      <c r="W3816" s="179" t="s">
        <v>26</v>
      </c>
      <c r="X3816" s="179"/>
      <c r="Y3816" s="79">
        <v>42219</v>
      </c>
      <c r="Z3816" s="179">
        <v>100</v>
      </c>
      <c r="AA3816" s="179">
        <v>2016</v>
      </c>
      <c r="AB3816" s="179">
        <v>0</v>
      </c>
      <c r="AC3816" s="79">
        <v>42219</v>
      </c>
      <c r="AD3816" s="179" t="s">
        <v>23</v>
      </c>
      <c r="AE3816" s="179"/>
      <c r="AF3816" s="179"/>
      <c r="AG3816" s="115"/>
      <c r="AH3816" s="16"/>
      <c r="AI3816" s="16"/>
      <c r="AJ3816" s="1">
        <f t="shared" si="273"/>
        <v>0</v>
      </c>
      <c r="AK3816" s="1">
        <f>AJ3816-T3816</f>
        <v>-1.8</v>
      </c>
    </row>
    <row r="3817" spans="1:37" ht="47.25" customHeight="1">
      <c r="A3817" s="179" t="s">
        <v>2467</v>
      </c>
      <c r="B3817" s="179" t="s">
        <v>13</v>
      </c>
      <c r="C3817" s="179" t="s">
        <v>140</v>
      </c>
      <c r="D3817" s="169">
        <v>42493</v>
      </c>
      <c r="E3817" s="68">
        <v>0.13125000000000001</v>
      </c>
      <c r="F3817" s="169">
        <v>42493</v>
      </c>
      <c r="G3817" s="68">
        <v>0.65277777777777779</v>
      </c>
      <c r="H3817" s="176">
        <f t="shared" si="274"/>
        <v>0.52152777777777781</v>
      </c>
      <c r="I3817" s="179">
        <v>1</v>
      </c>
      <c r="J3817" s="179" t="s">
        <v>141</v>
      </c>
      <c r="K3817" s="179" t="s">
        <v>141</v>
      </c>
      <c r="L3817" s="179" t="s">
        <v>12</v>
      </c>
      <c r="M3817" s="179" t="s">
        <v>2469</v>
      </c>
      <c r="N3817" s="179">
        <v>0.4</v>
      </c>
      <c r="O3817" s="179" t="s">
        <v>2</v>
      </c>
      <c r="P3817" s="179" t="s">
        <v>1852</v>
      </c>
      <c r="Q3817" s="61" t="s">
        <v>445</v>
      </c>
      <c r="R3817" s="190"/>
      <c r="S3817" s="190">
        <v>1.6</v>
      </c>
      <c r="T3817" s="190">
        <f>R3817+S3817</f>
        <v>1.6</v>
      </c>
      <c r="U3817" s="179" t="s">
        <v>1</v>
      </c>
      <c r="V3817" s="179" t="s">
        <v>141</v>
      </c>
      <c r="W3817" s="179" t="s">
        <v>141</v>
      </c>
      <c r="X3817" s="179" t="s">
        <v>141</v>
      </c>
      <c r="Y3817" s="179" t="s">
        <v>141</v>
      </c>
      <c r="Z3817" s="179" t="s">
        <v>141</v>
      </c>
      <c r="AA3817" s="179" t="s">
        <v>141</v>
      </c>
      <c r="AB3817" s="179" t="s">
        <v>141</v>
      </c>
      <c r="AC3817" s="179" t="s">
        <v>141</v>
      </c>
      <c r="AD3817" s="115" t="s">
        <v>0</v>
      </c>
      <c r="AE3817" s="179" t="s">
        <v>141</v>
      </c>
      <c r="AF3817" s="179" t="s">
        <v>141</v>
      </c>
      <c r="AG3817" s="179" t="s">
        <v>141</v>
      </c>
      <c r="AJ3817" s="1">
        <f t="shared" si="273"/>
        <v>0</v>
      </c>
      <c r="AK3817" s="1">
        <f>AJ3817-T3817</f>
        <v>-1.6</v>
      </c>
    </row>
    <row r="3818" spans="1:37" ht="31.5" customHeight="1">
      <c r="A3818" s="94" t="s">
        <v>1052</v>
      </c>
      <c r="B3818" s="57" t="s">
        <v>91</v>
      </c>
      <c r="C3818" s="57" t="s">
        <v>91</v>
      </c>
      <c r="D3818" s="58">
        <v>42433</v>
      </c>
      <c r="E3818" s="59">
        <v>0.34722222222222227</v>
      </c>
      <c r="F3818" s="58">
        <v>42433</v>
      </c>
      <c r="G3818" s="59">
        <v>0.3888888888888889</v>
      </c>
      <c r="H3818" s="59">
        <v>4.1666666666666664E-2</v>
      </c>
      <c r="I3818" s="60">
        <v>5</v>
      </c>
      <c r="J3818" s="60"/>
      <c r="K3818" s="60" t="s">
        <v>15</v>
      </c>
      <c r="L3818" s="71" t="s">
        <v>4</v>
      </c>
      <c r="M3818" s="72" t="s">
        <v>1123</v>
      </c>
      <c r="N3818" s="71" t="s">
        <v>3</v>
      </c>
      <c r="O3818" s="71" t="s">
        <v>8</v>
      </c>
      <c r="P3818" s="72" t="s">
        <v>1123</v>
      </c>
      <c r="Q3818" s="71" t="s">
        <v>1124</v>
      </c>
      <c r="R3818" s="167">
        <v>1.8</v>
      </c>
      <c r="S3818" s="167"/>
      <c r="T3818" s="167">
        <v>1.8</v>
      </c>
      <c r="U3818" s="286" t="s">
        <v>46</v>
      </c>
      <c r="V3818" s="179"/>
      <c r="W3818" s="179"/>
      <c r="X3818" s="179"/>
      <c r="Y3818" s="179"/>
      <c r="Z3818" s="179"/>
      <c r="AA3818" s="179"/>
      <c r="AB3818" s="179"/>
      <c r="AC3818" s="179"/>
      <c r="AD3818" s="179" t="s">
        <v>23</v>
      </c>
      <c r="AE3818" s="179"/>
      <c r="AF3818" s="179"/>
      <c r="AG3818" s="179" t="s">
        <v>2636</v>
      </c>
      <c r="AJ3818" s="1">
        <f t="shared" si="273"/>
        <v>0</v>
      </c>
    </row>
    <row r="3819" spans="1:37" ht="126" customHeight="1">
      <c r="A3819" s="179" t="s">
        <v>2467</v>
      </c>
      <c r="B3819" s="179" t="s">
        <v>13</v>
      </c>
      <c r="C3819" s="179" t="s">
        <v>140</v>
      </c>
      <c r="D3819" s="169">
        <v>42498</v>
      </c>
      <c r="E3819" s="68">
        <v>0.64722222222222225</v>
      </c>
      <c r="F3819" s="169">
        <v>42498</v>
      </c>
      <c r="G3819" s="68">
        <v>0.75763888888888886</v>
      </c>
      <c r="H3819" s="176">
        <f>G3819-E3819</f>
        <v>0.11041666666666661</v>
      </c>
      <c r="I3819" s="179">
        <v>1</v>
      </c>
      <c r="J3819" s="179" t="s">
        <v>141</v>
      </c>
      <c r="K3819" s="179" t="s">
        <v>141</v>
      </c>
      <c r="L3819" s="179" t="s">
        <v>12</v>
      </c>
      <c r="M3819" s="179" t="s">
        <v>10143</v>
      </c>
      <c r="N3819" s="179">
        <v>0.4</v>
      </c>
      <c r="O3819" s="179" t="s">
        <v>2</v>
      </c>
      <c r="P3819" s="179" t="s">
        <v>2582</v>
      </c>
      <c r="Q3819" s="61" t="s">
        <v>2583</v>
      </c>
      <c r="R3819" s="190">
        <v>0.24</v>
      </c>
      <c r="S3819" s="190">
        <v>0.1</v>
      </c>
      <c r="T3819" s="190">
        <f>R3819+S3819</f>
        <v>0.33999999999999997</v>
      </c>
      <c r="U3819" s="179" t="s">
        <v>1</v>
      </c>
      <c r="V3819" s="179" t="s">
        <v>141</v>
      </c>
      <c r="W3819" s="179" t="s">
        <v>141</v>
      </c>
      <c r="X3819" s="179" t="s">
        <v>141</v>
      </c>
      <c r="Y3819" s="179" t="s">
        <v>141</v>
      </c>
      <c r="Z3819" s="179" t="s">
        <v>141</v>
      </c>
      <c r="AA3819" s="179" t="s">
        <v>141</v>
      </c>
      <c r="AB3819" s="179" t="s">
        <v>141</v>
      </c>
      <c r="AC3819" s="179" t="s">
        <v>141</v>
      </c>
      <c r="AD3819" s="115" t="s">
        <v>0</v>
      </c>
      <c r="AE3819" s="179" t="s">
        <v>141</v>
      </c>
      <c r="AF3819" s="179" t="s">
        <v>141</v>
      </c>
      <c r="AG3819" s="179" t="s">
        <v>141</v>
      </c>
      <c r="AJ3819" s="1">
        <f t="shared" si="273"/>
        <v>0</v>
      </c>
      <c r="AK3819" s="1">
        <f>AJ3819-T3819</f>
        <v>-0.33999999999999997</v>
      </c>
    </row>
    <row r="3820" spans="1:37" ht="229.5" customHeight="1">
      <c r="A3820" s="179" t="s">
        <v>139</v>
      </c>
      <c r="B3820" s="179" t="s">
        <v>87</v>
      </c>
      <c r="C3820" s="179" t="s">
        <v>321</v>
      </c>
      <c r="D3820" s="278">
        <v>42395</v>
      </c>
      <c r="E3820" s="176">
        <v>0.7402777777777777</v>
      </c>
      <c r="F3820" s="278">
        <v>42395</v>
      </c>
      <c r="G3820" s="68">
        <v>0.77083333333333337</v>
      </c>
      <c r="H3820" s="191">
        <v>3.0555555555555555E-2</v>
      </c>
      <c r="I3820" s="109">
        <v>5</v>
      </c>
      <c r="J3820" s="179"/>
      <c r="K3820" s="179"/>
      <c r="L3820" s="179" t="s">
        <v>12</v>
      </c>
      <c r="M3820" s="180" t="s">
        <v>631</v>
      </c>
      <c r="N3820" s="179" t="s">
        <v>3</v>
      </c>
      <c r="O3820" s="179" t="s">
        <v>26</v>
      </c>
      <c r="P3820" s="196" t="s">
        <v>631</v>
      </c>
      <c r="Q3820" s="233" t="s">
        <v>632</v>
      </c>
      <c r="R3820" s="237">
        <v>1.8</v>
      </c>
      <c r="S3820" s="237"/>
      <c r="T3820" s="189">
        <v>1.8</v>
      </c>
      <c r="U3820" s="179"/>
      <c r="V3820" s="179">
        <v>2008</v>
      </c>
      <c r="W3820" s="179"/>
      <c r="X3820" s="336"/>
      <c r="Y3820" s="336"/>
      <c r="Z3820" s="179"/>
      <c r="AA3820" s="336"/>
      <c r="AB3820" s="179"/>
      <c r="AC3820" s="179"/>
      <c r="AD3820" s="179" t="s">
        <v>23</v>
      </c>
      <c r="AE3820" s="115"/>
      <c r="AF3820" s="115"/>
      <c r="AG3820" s="115"/>
      <c r="AH3820" s="2"/>
      <c r="AJ3820" s="1">
        <f t="shared" si="273"/>
        <v>0</v>
      </c>
    </row>
    <row r="3821" spans="1:37" ht="31.5" customHeight="1">
      <c r="A3821" s="179" t="s">
        <v>2467</v>
      </c>
      <c r="B3821" s="179" t="s">
        <v>13</v>
      </c>
      <c r="C3821" s="179" t="s">
        <v>140</v>
      </c>
      <c r="D3821" s="169">
        <v>42501</v>
      </c>
      <c r="E3821" s="68">
        <v>0.40902777777777777</v>
      </c>
      <c r="F3821" s="169">
        <v>42501</v>
      </c>
      <c r="G3821" s="68">
        <v>0.45694444444444443</v>
      </c>
      <c r="H3821" s="176">
        <f t="shared" ref="H3821:H3831" si="275">G3821-E3821</f>
        <v>4.7916666666666663E-2</v>
      </c>
      <c r="I3821" s="179">
        <v>14</v>
      </c>
      <c r="J3821" s="179" t="s">
        <v>141</v>
      </c>
      <c r="K3821" s="179" t="s">
        <v>141</v>
      </c>
      <c r="L3821" s="179" t="s">
        <v>4</v>
      </c>
      <c r="M3821" s="179" t="s">
        <v>10145</v>
      </c>
      <c r="N3821" s="179" t="s">
        <v>3</v>
      </c>
      <c r="O3821" s="179" t="s">
        <v>8</v>
      </c>
      <c r="P3821" s="179" t="s">
        <v>3349</v>
      </c>
      <c r="Q3821" s="61" t="s">
        <v>10146</v>
      </c>
      <c r="R3821" s="190">
        <v>0.3</v>
      </c>
      <c r="S3821" s="190">
        <v>8.5</v>
      </c>
      <c r="T3821" s="190">
        <f t="shared" ref="T3821:T3834" si="276">R3821+S3821</f>
        <v>8.8000000000000007</v>
      </c>
      <c r="U3821" s="179" t="s">
        <v>29</v>
      </c>
      <c r="V3821" s="179" t="s">
        <v>3232</v>
      </c>
      <c r="W3821" s="179" t="s">
        <v>2737</v>
      </c>
      <c r="X3821" s="179" t="s">
        <v>141</v>
      </c>
      <c r="Y3821" s="179" t="s">
        <v>10147</v>
      </c>
      <c r="Z3821" s="179">
        <v>100</v>
      </c>
      <c r="AA3821" s="179" t="s">
        <v>10148</v>
      </c>
      <c r="AB3821" s="179" t="s">
        <v>141</v>
      </c>
      <c r="AC3821" s="179" t="s">
        <v>141</v>
      </c>
      <c r="AD3821" s="115" t="s">
        <v>0</v>
      </c>
      <c r="AE3821" s="179" t="s">
        <v>141</v>
      </c>
      <c r="AF3821" s="179" t="s">
        <v>141</v>
      </c>
      <c r="AG3821" s="392" t="s">
        <v>10149</v>
      </c>
      <c r="AK3821" s="1">
        <f t="shared" ref="AK3821:AK3842" si="277">AJ3821-T3821</f>
        <v>-8.8000000000000007</v>
      </c>
    </row>
    <row r="3822" spans="1:37" ht="31.5" customHeight="1">
      <c r="A3822" s="179" t="s">
        <v>2467</v>
      </c>
      <c r="B3822" s="179" t="s">
        <v>13</v>
      </c>
      <c r="C3822" s="179" t="s">
        <v>140</v>
      </c>
      <c r="D3822" s="169">
        <v>42502</v>
      </c>
      <c r="E3822" s="68">
        <v>0.63055555555555554</v>
      </c>
      <c r="F3822" s="169">
        <v>42502</v>
      </c>
      <c r="G3822" s="68">
        <v>0.71527777777777779</v>
      </c>
      <c r="H3822" s="176">
        <f t="shared" si="275"/>
        <v>8.4722222222222254E-2</v>
      </c>
      <c r="I3822" s="179">
        <v>1</v>
      </c>
      <c r="J3822" s="179" t="s">
        <v>141</v>
      </c>
      <c r="K3822" s="179" t="s">
        <v>141</v>
      </c>
      <c r="L3822" s="179" t="s">
        <v>12</v>
      </c>
      <c r="M3822" s="179" t="s">
        <v>10150</v>
      </c>
      <c r="N3822" s="179">
        <v>0.4</v>
      </c>
      <c r="O3822" s="179" t="s">
        <v>2</v>
      </c>
      <c r="P3822" s="179" t="s">
        <v>3350</v>
      </c>
      <c r="Q3822" s="61" t="s">
        <v>3351</v>
      </c>
      <c r="R3822" s="179"/>
      <c r="S3822" s="179">
        <v>0.28999999999999998</v>
      </c>
      <c r="T3822" s="190">
        <f t="shared" si="276"/>
        <v>0.28999999999999998</v>
      </c>
      <c r="U3822" s="179" t="s">
        <v>1</v>
      </c>
      <c r="V3822" s="179" t="s">
        <v>141</v>
      </c>
      <c r="W3822" s="179" t="s">
        <v>141</v>
      </c>
      <c r="X3822" s="179" t="s">
        <v>141</v>
      </c>
      <c r="Y3822" s="179" t="s">
        <v>141</v>
      </c>
      <c r="Z3822" s="179" t="s">
        <v>141</v>
      </c>
      <c r="AA3822" s="179" t="s">
        <v>141</v>
      </c>
      <c r="AB3822" s="179" t="s">
        <v>141</v>
      </c>
      <c r="AC3822" s="179" t="s">
        <v>141</v>
      </c>
      <c r="AD3822" s="115" t="s">
        <v>0</v>
      </c>
      <c r="AE3822" s="179" t="s">
        <v>141</v>
      </c>
      <c r="AF3822" s="179" t="s">
        <v>141</v>
      </c>
      <c r="AG3822" s="179" t="s">
        <v>141</v>
      </c>
      <c r="AJ3822" s="1">
        <f t="shared" ref="AJ3822:AJ3837" si="278">T3822-S3822-R3822</f>
        <v>0</v>
      </c>
      <c r="AK3822" s="1">
        <f t="shared" si="277"/>
        <v>-0.28999999999999998</v>
      </c>
    </row>
    <row r="3823" spans="1:37" ht="31.5" customHeight="1">
      <c r="A3823" s="179" t="s">
        <v>2467</v>
      </c>
      <c r="B3823" s="179" t="s">
        <v>13</v>
      </c>
      <c r="C3823" s="179" t="s">
        <v>140</v>
      </c>
      <c r="D3823" s="169">
        <v>42502</v>
      </c>
      <c r="E3823" s="68">
        <v>0.69166666666666676</v>
      </c>
      <c r="F3823" s="169">
        <v>42502</v>
      </c>
      <c r="G3823" s="68">
        <v>0.69166666666666676</v>
      </c>
      <c r="H3823" s="176">
        <f t="shared" si="275"/>
        <v>0</v>
      </c>
      <c r="I3823" s="179">
        <v>9</v>
      </c>
      <c r="J3823" s="179" t="s">
        <v>141</v>
      </c>
      <c r="K3823" s="179" t="s">
        <v>141</v>
      </c>
      <c r="L3823" s="179" t="s">
        <v>17</v>
      </c>
      <c r="M3823" s="179" t="s">
        <v>2592</v>
      </c>
      <c r="N3823" s="309">
        <v>35</v>
      </c>
      <c r="O3823" s="179" t="s">
        <v>14</v>
      </c>
      <c r="P3823" s="179" t="s">
        <v>346</v>
      </c>
      <c r="Q3823" s="61" t="s">
        <v>3352</v>
      </c>
      <c r="R3823" s="190">
        <v>0.24</v>
      </c>
      <c r="S3823" s="190">
        <v>0.38</v>
      </c>
      <c r="T3823" s="190">
        <f t="shared" si="276"/>
        <v>0.62</v>
      </c>
      <c r="U3823" s="179" t="s">
        <v>37</v>
      </c>
      <c r="V3823" s="179" t="s">
        <v>141</v>
      </c>
      <c r="W3823" s="179" t="s">
        <v>141</v>
      </c>
      <c r="X3823" s="179" t="s">
        <v>141</v>
      </c>
      <c r="Y3823" s="179" t="s">
        <v>141</v>
      </c>
      <c r="Z3823" s="179" t="s">
        <v>141</v>
      </c>
      <c r="AA3823" s="179" t="s">
        <v>141</v>
      </c>
      <c r="AB3823" s="179" t="s">
        <v>141</v>
      </c>
      <c r="AC3823" s="179" t="s">
        <v>141</v>
      </c>
      <c r="AD3823" s="115" t="s">
        <v>38</v>
      </c>
      <c r="AE3823" s="179" t="s">
        <v>141</v>
      </c>
      <c r="AF3823" s="179" t="s">
        <v>141</v>
      </c>
      <c r="AG3823" s="179" t="s">
        <v>141</v>
      </c>
      <c r="AJ3823" s="1">
        <f t="shared" si="278"/>
        <v>0</v>
      </c>
      <c r="AK3823" s="1">
        <f t="shared" si="277"/>
        <v>-0.62</v>
      </c>
    </row>
    <row r="3824" spans="1:37" ht="126" customHeight="1">
      <c r="A3824" s="179" t="s">
        <v>2467</v>
      </c>
      <c r="B3824" s="179" t="s">
        <v>13</v>
      </c>
      <c r="C3824" s="179" t="s">
        <v>140</v>
      </c>
      <c r="D3824" s="169">
        <v>42503</v>
      </c>
      <c r="E3824" s="68">
        <v>0.70694444444444438</v>
      </c>
      <c r="F3824" s="169">
        <v>42503</v>
      </c>
      <c r="G3824" s="68">
        <v>0.70694444444444438</v>
      </c>
      <c r="H3824" s="176">
        <f t="shared" si="275"/>
        <v>0</v>
      </c>
      <c r="I3824" s="179">
        <v>6</v>
      </c>
      <c r="J3824" s="179" t="s">
        <v>3353</v>
      </c>
      <c r="K3824" s="179" t="s">
        <v>9</v>
      </c>
      <c r="L3824" s="179" t="s">
        <v>10</v>
      </c>
      <c r="M3824" s="179" t="s">
        <v>3354</v>
      </c>
      <c r="N3824" s="179" t="s">
        <v>3</v>
      </c>
      <c r="O3824" s="179" t="s">
        <v>8</v>
      </c>
      <c r="P3824" s="179" t="s">
        <v>3355</v>
      </c>
      <c r="Q3824" s="61" t="s">
        <v>10151</v>
      </c>
      <c r="R3824" s="190">
        <v>0.5</v>
      </c>
      <c r="S3824" s="190">
        <v>0.8</v>
      </c>
      <c r="T3824" s="190">
        <f t="shared" si="276"/>
        <v>1.3</v>
      </c>
      <c r="U3824" s="179" t="s">
        <v>141</v>
      </c>
      <c r="V3824" s="179" t="s">
        <v>10152</v>
      </c>
      <c r="W3824" s="179" t="s">
        <v>141</v>
      </c>
      <c r="X3824" s="179" t="s">
        <v>141</v>
      </c>
      <c r="Y3824" s="179" t="s">
        <v>10153</v>
      </c>
      <c r="Z3824" s="179">
        <v>100</v>
      </c>
      <c r="AA3824" s="179" t="s">
        <v>10154</v>
      </c>
      <c r="AB3824" s="179" t="s">
        <v>141</v>
      </c>
      <c r="AC3824" s="179" t="s">
        <v>141</v>
      </c>
      <c r="AD3824" s="115" t="s">
        <v>32</v>
      </c>
      <c r="AE3824" s="179" t="s">
        <v>141</v>
      </c>
      <c r="AF3824" s="179" t="s">
        <v>141</v>
      </c>
      <c r="AG3824" s="112" t="s">
        <v>10155</v>
      </c>
      <c r="AJ3824" s="1">
        <f t="shared" si="278"/>
        <v>0</v>
      </c>
      <c r="AK3824" s="1">
        <f t="shared" si="277"/>
        <v>-1.3</v>
      </c>
    </row>
    <row r="3825" spans="1:37" ht="47.25" customHeight="1">
      <c r="A3825" s="179" t="s">
        <v>2467</v>
      </c>
      <c r="B3825" s="179" t="s">
        <v>13</v>
      </c>
      <c r="C3825" s="179" t="s">
        <v>140</v>
      </c>
      <c r="D3825" s="169">
        <v>42503</v>
      </c>
      <c r="E3825" s="68">
        <v>0.71111111111111114</v>
      </c>
      <c r="F3825" s="169">
        <v>42503</v>
      </c>
      <c r="G3825" s="68">
        <v>0.87361111111111101</v>
      </c>
      <c r="H3825" s="176">
        <f t="shared" si="275"/>
        <v>0.16249999999999987</v>
      </c>
      <c r="I3825" s="179">
        <v>12</v>
      </c>
      <c r="J3825" s="179" t="s">
        <v>2444</v>
      </c>
      <c r="K3825" s="179" t="s">
        <v>15</v>
      </c>
      <c r="L3825" s="179" t="s">
        <v>10</v>
      </c>
      <c r="M3825" s="179" t="s">
        <v>3356</v>
      </c>
      <c r="N3825" s="179" t="s">
        <v>3</v>
      </c>
      <c r="O3825" s="179" t="s">
        <v>8</v>
      </c>
      <c r="P3825" s="179" t="s">
        <v>2606</v>
      </c>
      <c r="Q3825" s="61" t="s">
        <v>3357</v>
      </c>
      <c r="R3825" s="190">
        <v>10.8</v>
      </c>
      <c r="S3825" s="190">
        <v>8.3000000000000007</v>
      </c>
      <c r="T3825" s="190">
        <f t="shared" si="276"/>
        <v>19.100000000000001</v>
      </c>
      <c r="U3825" s="179" t="s">
        <v>29</v>
      </c>
      <c r="V3825" s="179" t="s">
        <v>10156</v>
      </c>
      <c r="W3825" s="179" t="s">
        <v>2737</v>
      </c>
      <c r="X3825" s="179" t="s">
        <v>141</v>
      </c>
      <c r="Y3825" s="280" t="s">
        <v>10157</v>
      </c>
      <c r="Z3825" s="179">
        <v>100</v>
      </c>
      <c r="AA3825" s="280" t="s">
        <v>10158</v>
      </c>
      <c r="AB3825" s="179">
        <v>1</v>
      </c>
      <c r="AC3825" s="179" t="s">
        <v>141</v>
      </c>
      <c r="AD3825" s="115" t="s">
        <v>31</v>
      </c>
      <c r="AE3825" s="179" t="s">
        <v>141</v>
      </c>
      <c r="AF3825" s="179" t="s">
        <v>141</v>
      </c>
      <c r="AG3825" s="112" t="s">
        <v>10159</v>
      </c>
      <c r="AJ3825" s="1">
        <f t="shared" si="278"/>
        <v>0</v>
      </c>
      <c r="AK3825" s="1">
        <f t="shared" si="277"/>
        <v>-19.100000000000001</v>
      </c>
    </row>
    <row r="3826" spans="1:37" ht="126" customHeight="1">
      <c r="A3826" s="179" t="s">
        <v>2467</v>
      </c>
      <c r="B3826" s="179" t="s">
        <v>13</v>
      </c>
      <c r="C3826" s="179" t="s">
        <v>140</v>
      </c>
      <c r="D3826" s="169">
        <v>42503</v>
      </c>
      <c r="E3826" s="68">
        <v>0.63472222222222219</v>
      </c>
      <c r="F3826" s="169">
        <v>42503</v>
      </c>
      <c r="G3826" s="68">
        <v>0.63472222222222219</v>
      </c>
      <c r="H3826" s="176">
        <f t="shared" si="275"/>
        <v>0</v>
      </c>
      <c r="I3826" s="179">
        <v>10</v>
      </c>
      <c r="J3826" s="179" t="s">
        <v>2444</v>
      </c>
      <c r="K3826" s="179" t="s">
        <v>9</v>
      </c>
      <c r="L3826" s="179" t="s">
        <v>10</v>
      </c>
      <c r="M3826" s="179" t="s">
        <v>3358</v>
      </c>
      <c r="N3826" s="179" t="s">
        <v>3</v>
      </c>
      <c r="O3826" s="179" t="s">
        <v>8</v>
      </c>
      <c r="P3826" s="179" t="s">
        <v>3359</v>
      </c>
      <c r="Q3826" s="61" t="s">
        <v>3360</v>
      </c>
      <c r="R3826" s="190">
        <v>1.2</v>
      </c>
      <c r="S3826" s="190">
        <v>0.6</v>
      </c>
      <c r="T3826" s="190">
        <f t="shared" si="276"/>
        <v>1.7999999999999998</v>
      </c>
      <c r="U3826" s="179" t="s">
        <v>29</v>
      </c>
      <c r="V3826" s="179" t="s">
        <v>3339</v>
      </c>
      <c r="W3826" s="179" t="s">
        <v>2737</v>
      </c>
      <c r="X3826" s="179" t="s">
        <v>141</v>
      </c>
      <c r="Y3826" s="179" t="s">
        <v>10160</v>
      </c>
      <c r="Z3826" s="179">
        <v>100</v>
      </c>
      <c r="AA3826" s="179" t="s">
        <v>10161</v>
      </c>
      <c r="AB3826" s="179" t="s">
        <v>141</v>
      </c>
      <c r="AC3826" s="179" t="s">
        <v>141</v>
      </c>
      <c r="AD3826" s="115" t="s">
        <v>56</v>
      </c>
      <c r="AE3826" s="179" t="s">
        <v>141</v>
      </c>
      <c r="AF3826" s="179" t="s">
        <v>141</v>
      </c>
      <c r="AG3826" s="112" t="s">
        <v>10162</v>
      </c>
      <c r="AJ3826" s="1">
        <f t="shared" si="278"/>
        <v>0</v>
      </c>
      <c r="AK3826" s="1">
        <f t="shared" si="277"/>
        <v>-1.7999999999999998</v>
      </c>
    </row>
    <row r="3827" spans="1:37" ht="126" customHeight="1">
      <c r="A3827" s="179" t="s">
        <v>2467</v>
      </c>
      <c r="B3827" s="179" t="s">
        <v>13</v>
      </c>
      <c r="C3827" s="179" t="s">
        <v>140</v>
      </c>
      <c r="D3827" s="169">
        <v>42503</v>
      </c>
      <c r="E3827" s="68">
        <v>0.59513888888888888</v>
      </c>
      <c r="F3827" s="169">
        <v>42503</v>
      </c>
      <c r="G3827" s="68">
        <v>0.59513888888888888</v>
      </c>
      <c r="H3827" s="176">
        <f t="shared" si="275"/>
        <v>0</v>
      </c>
      <c r="I3827" s="179">
        <v>8</v>
      </c>
      <c r="J3827" s="179" t="s">
        <v>141</v>
      </c>
      <c r="K3827" s="179" t="s">
        <v>141</v>
      </c>
      <c r="L3827" s="179" t="s">
        <v>10</v>
      </c>
      <c r="M3827" s="179" t="s">
        <v>2607</v>
      </c>
      <c r="N3827" s="179" t="s">
        <v>3</v>
      </c>
      <c r="O3827" s="179" t="s">
        <v>8</v>
      </c>
      <c r="P3827" s="179" t="s">
        <v>1828</v>
      </c>
      <c r="Q3827" s="61" t="s">
        <v>10163</v>
      </c>
      <c r="R3827" s="190">
        <v>3</v>
      </c>
      <c r="S3827" s="190">
        <v>8.5</v>
      </c>
      <c r="T3827" s="190">
        <f t="shared" si="276"/>
        <v>11.5</v>
      </c>
      <c r="U3827" s="179" t="s">
        <v>29</v>
      </c>
      <c r="V3827" s="179" t="s">
        <v>10164</v>
      </c>
      <c r="W3827" s="179" t="s">
        <v>2737</v>
      </c>
      <c r="X3827" s="179" t="s">
        <v>141</v>
      </c>
      <c r="Y3827" s="179" t="s">
        <v>10165</v>
      </c>
      <c r="Z3827" s="179">
        <v>100</v>
      </c>
      <c r="AA3827" s="179" t="s">
        <v>10166</v>
      </c>
      <c r="AB3827" s="179" t="s">
        <v>141</v>
      </c>
      <c r="AC3827" s="179" t="s">
        <v>141</v>
      </c>
      <c r="AD3827" s="115" t="s">
        <v>56</v>
      </c>
      <c r="AE3827" s="179" t="s">
        <v>141</v>
      </c>
      <c r="AF3827" s="179" t="s">
        <v>141</v>
      </c>
      <c r="AG3827" s="112" t="s">
        <v>10167</v>
      </c>
      <c r="AJ3827" s="1">
        <f t="shared" si="278"/>
        <v>0</v>
      </c>
      <c r="AK3827" s="1">
        <f t="shared" si="277"/>
        <v>-11.5</v>
      </c>
    </row>
    <row r="3828" spans="1:37" ht="126" customHeight="1">
      <c r="A3828" s="179" t="s">
        <v>2467</v>
      </c>
      <c r="B3828" s="179" t="s">
        <v>13</v>
      </c>
      <c r="C3828" s="179" t="s">
        <v>140</v>
      </c>
      <c r="D3828" s="169">
        <v>42504</v>
      </c>
      <c r="E3828" s="68">
        <v>0.72013888888888899</v>
      </c>
      <c r="F3828" s="169">
        <v>42504</v>
      </c>
      <c r="G3828" s="68">
        <v>0.72013888888888899</v>
      </c>
      <c r="H3828" s="176">
        <f t="shared" si="275"/>
        <v>0</v>
      </c>
      <c r="I3828" s="179">
        <v>9</v>
      </c>
      <c r="J3828" s="179" t="s">
        <v>2440</v>
      </c>
      <c r="K3828" s="179" t="s">
        <v>9</v>
      </c>
      <c r="L3828" s="179" t="s">
        <v>4</v>
      </c>
      <c r="M3828" s="179" t="s">
        <v>3361</v>
      </c>
      <c r="N3828" s="179" t="s">
        <v>3</v>
      </c>
      <c r="O3828" s="179" t="s">
        <v>8</v>
      </c>
      <c r="P3828" s="179" t="s">
        <v>3362</v>
      </c>
      <c r="Q3828" s="61" t="s">
        <v>10168</v>
      </c>
      <c r="R3828" s="190">
        <v>1.02</v>
      </c>
      <c r="S3828" s="190">
        <v>2.12</v>
      </c>
      <c r="T3828" s="190">
        <f t="shared" si="276"/>
        <v>3.14</v>
      </c>
      <c r="U3828" s="179" t="s">
        <v>29</v>
      </c>
      <c r="V3828" s="179" t="s">
        <v>3187</v>
      </c>
      <c r="W3828" s="179" t="s">
        <v>2725</v>
      </c>
      <c r="X3828" s="179" t="s">
        <v>141</v>
      </c>
      <c r="Y3828" s="179" t="s">
        <v>10169</v>
      </c>
      <c r="Z3828" s="179">
        <v>100</v>
      </c>
      <c r="AA3828" s="179" t="s">
        <v>10170</v>
      </c>
      <c r="AB3828" s="179">
        <v>2</v>
      </c>
      <c r="AC3828" s="179" t="s">
        <v>141</v>
      </c>
      <c r="AD3828" s="115" t="s">
        <v>31</v>
      </c>
      <c r="AE3828" s="179" t="s">
        <v>141</v>
      </c>
      <c r="AF3828" s="179" t="s">
        <v>141</v>
      </c>
      <c r="AG3828" s="112" t="s">
        <v>10171</v>
      </c>
      <c r="AJ3828" s="1">
        <f t="shared" si="278"/>
        <v>0</v>
      </c>
      <c r="AK3828" s="1">
        <f t="shared" si="277"/>
        <v>-3.14</v>
      </c>
    </row>
    <row r="3829" spans="1:37" ht="126" customHeight="1">
      <c r="A3829" s="179" t="s">
        <v>2467</v>
      </c>
      <c r="B3829" s="179" t="s">
        <v>13</v>
      </c>
      <c r="C3829" s="179" t="s">
        <v>140</v>
      </c>
      <c r="D3829" s="169">
        <v>42504</v>
      </c>
      <c r="E3829" s="68">
        <v>0.38263888888888892</v>
      </c>
      <c r="F3829" s="169">
        <v>42504</v>
      </c>
      <c r="G3829" s="68">
        <v>0.45833333333333331</v>
      </c>
      <c r="H3829" s="176">
        <f t="shared" si="275"/>
        <v>7.5694444444444398E-2</v>
      </c>
      <c r="I3829" s="179">
        <v>3</v>
      </c>
      <c r="J3829" s="179" t="s">
        <v>2444</v>
      </c>
      <c r="K3829" s="179" t="s">
        <v>9</v>
      </c>
      <c r="L3829" s="179" t="s">
        <v>30</v>
      </c>
      <c r="M3829" s="179" t="s">
        <v>3363</v>
      </c>
      <c r="N3829" s="179" t="s">
        <v>3</v>
      </c>
      <c r="O3829" s="179" t="s">
        <v>8</v>
      </c>
      <c r="P3829" s="179" t="s">
        <v>3364</v>
      </c>
      <c r="Q3829" s="61" t="s">
        <v>10172</v>
      </c>
      <c r="R3829" s="190">
        <v>2.4</v>
      </c>
      <c r="S3829" s="190">
        <v>2</v>
      </c>
      <c r="T3829" s="190">
        <f t="shared" si="276"/>
        <v>4.4000000000000004</v>
      </c>
      <c r="U3829" s="179" t="s">
        <v>47</v>
      </c>
      <c r="V3829" s="179" t="s">
        <v>10156</v>
      </c>
      <c r="W3829" s="179" t="s">
        <v>10173</v>
      </c>
      <c r="X3829" s="179" t="s">
        <v>141</v>
      </c>
      <c r="Y3829" s="179" t="s">
        <v>10174</v>
      </c>
      <c r="Z3829" s="179">
        <v>100</v>
      </c>
      <c r="AA3829" s="179" t="s">
        <v>10175</v>
      </c>
      <c r="AB3829" s="179" t="s">
        <v>141</v>
      </c>
      <c r="AC3829" s="179" t="s">
        <v>141</v>
      </c>
      <c r="AD3829" s="115" t="s">
        <v>28</v>
      </c>
      <c r="AE3829" s="179" t="s">
        <v>141</v>
      </c>
      <c r="AF3829" s="179" t="s">
        <v>141</v>
      </c>
      <c r="AG3829" s="112" t="s">
        <v>10176</v>
      </c>
      <c r="AJ3829" s="1">
        <f t="shared" si="278"/>
        <v>0</v>
      </c>
      <c r="AK3829" s="1">
        <f t="shared" si="277"/>
        <v>-4.4000000000000004</v>
      </c>
    </row>
    <row r="3830" spans="1:37" ht="94.5" customHeight="1">
      <c r="A3830" s="179" t="s">
        <v>2467</v>
      </c>
      <c r="B3830" s="179" t="s">
        <v>13</v>
      </c>
      <c r="C3830" s="179" t="s">
        <v>140</v>
      </c>
      <c r="D3830" s="169">
        <v>42504</v>
      </c>
      <c r="E3830" s="68">
        <v>0.8125</v>
      </c>
      <c r="F3830" s="169">
        <v>42504</v>
      </c>
      <c r="G3830" s="68">
        <v>0.81458333333333333</v>
      </c>
      <c r="H3830" s="176">
        <f t="shared" si="275"/>
        <v>2.0833333333333259E-3</v>
      </c>
      <c r="I3830" s="179">
        <v>9</v>
      </c>
      <c r="J3830" s="179" t="s">
        <v>141</v>
      </c>
      <c r="K3830" s="179" t="s">
        <v>141</v>
      </c>
      <c r="L3830" s="179" t="s">
        <v>4</v>
      </c>
      <c r="M3830" s="179" t="s">
        <v>10177</v>
      </c>
      <c r="N3830" s="179" t="s">
        <v>3</v>
      </c>
      <c r="O3830" s="179" t="s">
        <v>40</v>
      </c>
      <c r="P3830" s="179" t="s">
        <v>10178</v>
      </c>
      <c r="Q3830" s="61" t="s">
        <v>10179</v>
      </c>
      <c r="R3830" s="190">
        <v>0.62</v>
      </c>
      <c r="S3830" s="190">
        <v>1.4</v>
      </c>
      <c r="T3830" s="190">
        <f t="shared" si="276"/>
        <v>2.02</v>
      </c>
      <c r="U3830" s="179" t="s">
        <v>39</v>
      </c>
      <c r="V3830" s="179" t="s">
        <v>10180</v>
      </c>
      <c r="W3830" s="179" t="s">
        <v>10181</v>
      </c>
      <c r="X3830" s="179" t="s">
        <v>3135</v>
      </c>
      <c r="Y3830" s="179" t="s">
        <v>10182</v>
      </c>
      <c r="Z3830" s="179" t="s">
        <v>141</v>
      </c>
      <c r="AA3830" s="179" t="s">
        <v>10183</v>
      </c>
      <c r="AB3830" s="179" t="s">
        <v>141</v>
      </c>
      <c r="AC3830" s="179" t="s">
        <v>141</v>
      </c>
      <c r="AD3830" s="115" t="s">
        <v>42</v>
      </c>
      <c r="AE3830" s="179"/>
      <c r="AF3830" s="179"/>
      <c r="AG3830" s="112" t="s">
        <v>10184</v>
      </c>
      <c r="AJ3830" s="1">
        <f t="shared" si="278"/>
        <v>0</v>
      </c>
      <c r="AK3830" s="1">
        <f t="shared" si="277"/>
        <v>-2.02</v>
      </c>
    </row>
    <row r="3831" spans="1:37" ht="94.5" customHeight="1">
      <c r="A3831" s="179" t="s">
        <v>5349</v>
      </c>
      <c r="B3831" s="179" t="s">
        <v>13</v>
      </c>
      <c r="C3831" s="179" t="s">
        <v>140</v>
      </c>
      <c r="D3831" s="169">
        <v>42582</v>
      </c>
      <c r="E3831" s="68">
        <v>0.16805555555555554</v>
      </c>
      <c r="F3831" s="169">
        <v>42582</v>
      </c>
      <c r="G3831" s="68">
        <v>0.23124999999999998</v>
      </c>
      <c r="H3831" s="68">
        <f t="shared" si="275"/>
        <v>6.3194444444444442E-2</v>
      </c>
      <c r="I3831" s="179">
        <v>1</v>
      </c>
      <c r="J3831" s="179" t="s">
        <v>141</v>
      </c>
      <c r="K3831" s="179" t="s">
        <v>141</v>
      </c>
      <c r="L3831" s="179" t="s">
        <v>12</v>
      </c>
      <c r="M3831" s="179" t="s">
        <v>6934</v>
      </c>
      <c r="N3831" s="179">
        <v>0.4</v>
      </c>
      <c r="O3831" s="179" t="s">
        <v>2</v>
      </c>
      <c r="P3831" s="179" t="s">
        <v>6863</v>
      </c>
      <c r="Q3831" s="399" t="s">
        <v>7347</v>
      </c>
      <c r="R3831" s="190">
        <v>1</v>
      </c>
      <c r="S3831" s="190">
        <v>0.8</v>
      </c>
      <c r="T3831" s="190">
        <f t="shared" si="276"/>
        <v>1.8</v>
      </c>
      <c r="U3831" s="179" t="s">
        <v>1</v>
      </c>
      <c r="V3831" s="179" t="s">
        <v>141</v>
      </c>
      <c r="W3831" s="179" t="s">
        <v>141</v>
      </c>
      <c r="X3831" s="179" t="s">
        <v>141</v>
      </c>
      <c r="Y3831" s="179" t="s">
        <v>141</v>
      </c>
      <c r="Z3831" s="179" t="s">
        <v>141</v>
      </c>
      <c r="AA3831" s="179" t="s">
        <v>141</v>
      </c>
      <c r="AB3831" s="179" t="s">
        <v>141</v>
      </c>
      <c r="AC3831" s="179" t="s">
        <v>141</v>
      </c>
      <c r="AD3831" s="115" t="s">
        <v>23</v>
      </c>
      <c r="AE3831" s="179" t="s">
        <v>141</v>
      </c>
      <c r="AF3831" s="179" t="s">
        <v>141</v>
      </c>
      <c r="AG3831" s="179" t="s">
        <v>3129</v>
      </c>
      <c r="AJ3831" s="1">
        <f t="shared" si="278"/>
        <v>0</v>
      </c>
      <c r="AK3831" s="1">
        <f t="shared" si="277"/>
        <v>-1.8</v>
      </c>
    </row>
    <row r="3832" spans="1:37" ht="63" customHeight="1">
      <c r="A3832" s="179" t="s">
        <v>8405</v>
      </c>
      <c r="B3832" s="179" t="s">
        <v>13</v>
      </c>
      <c r="C3832" s="179" t="s">
        <v>140</v>
      </c>
      <c r="D3832" s="169">
        <v>42622</v>
      </c>
      <c r="E3832" s="68">
        <v>0.93958333333333333</v>
      </c>
      <c r="F3832" s="169">
        <v>42623</v>
      </c>
      <c r="G3832" s="68">
        <v>1.1111111111111112E-2</v>
      </c>
      <c r="H3832" s="68">
        <v>7.1527777777777787E-2</v>
      </c>
      <c r="I3832" s="179">
        <v>1</v>
      </c>
      <c r="J3832" s="179" t="s">
        <v>141</v>
      </c>
      <c r="K3832" s="179" t="s">
        <v>141</v>
      </c>
      <c r="L3832" s="179" t="s">
        <v>12</v>
      </c>
      <c r="M3832" s="179" t="s">
        <v>6934</v>
      </c>
      <c r="N3832" s="179">
        <v>0.4</v>
      </c>
      <c r="O3832" s="179" t="s">
        <v>2</v>
      </c>
      <c r="P3832" s="179" t="s">
        <v>6863</v>
      </c>
      <c r="Q3832" s="399" t="s">
        <v>8347</v>
      </c>
      <c r="R3832" s="179">
        <v>0.9</v>
      </c>
      <c r="S3832" s="179">
        <v>0.9</v>
      </c>
      <c r="T3832" s="190">
        <f t="shared" si="276"/>
        <v>1.8</v>
      </c>
      <c r="U3832" s="179" t="s">
        <v>1</v>
      </c>
      <c r="V3832" s="179" t="s">
        <v>141</v>
      </c>
      <c r="W3832" s="179" t="s">
        <v>141</v>
      </c>
      <c r="X3832" s="179" t="s">
        <v>141</v>
      </c>
      <c r="Y3832" s="179" t="s">
        <v>141</v>
      </c>
      <c r="Z3832" s="179" t="s">
        <v>141</v>
      </c>
      <c r="AA3832" s="179" t="s">
        <v>141</v>
      </c>
      <c r="AB3832" s="179" t="s">
        <v>141</v>
      </c>
      <c r="AC3832" s="179" t="s">
        <v>141</v>
      </c>
      <c r="AD3832" s="115" t="s">
        <v>23</v>
      </c>
      <c r="AE3832" s="179" t="s">
        <v>141</v>
      </c>
      <c r="AF3832" s="179" t="s">
        <v>141</v>
      </c>
      <c r="AG3832" s="179" t="s">
        <v>3129</v>
      </c>
      <c r="AJ3832" s="1">
        <f t="shared" si="278"/>
        <v>0</v>
      </c>
      <c r="AK3832" s="1">
        <f t="shared" si="277"/>
        <v>-1.8</v>
      </c>
    </row>
    <row r="3833" spans="1:37" ht="78.75" customHeight="1">
      <c r="A3833" s="179" t="s">
        <v>2467</v>
      </c>
      <c r="B3833" s="179" t="s">
        <v>13</v>
      </c>
      <c r="C3833" s="179" t="s">
        <v>140</v>
      </c>
      <c r="D3833" s="169">
        <v>42509</v>
      </c>
      <c r="E3833" s="176">
        <v>0.42986111111111108</v>
      </c>
      <c r="F3833" s="169">
        <v>42509</v>
      </c>
      <c r="G3833" s="176">
        <v>0.47430555555555554</v>
      </c>
      <c r="H3833" s="176">
        <f>G3833-E3833</f>
        <v>4.4444444444444453E-2</v>
      </c>
      <c r="I3833" s="544">
        <v>18</v>
      </c>
      <c r="J3833" s="179" t="s">
        <v>144</v>
      </c>
      <c r="K3833" s="179" t="s">
        <v>141</v>
      </c>
      <c r="L3833" s="179" t="s">
        <v>10</v>
      </c>
      <c r="M3833" s="179" t="s">
        <v>10188</v>
      </c>
      <c r="N3833" s="309" t="s">
        <v>3</v>
      </c>
      <c r="O3833" s="190" t="s">
        <v>26</v>
      </c>
      <c r="P3833" s="179" t="s">
        <v>10189</v>
      </c>
      <c r="Q3833" s="61" t="s">
        <v>10190</v>
      </c>
      <c r="R3833" s="657">
        <v>23.83</v>
      </c>
      <c r="S3833" s="676">
        <v>13.38</v>
      </c>
      <c r="T3833" s="657">
        <f t="shared" si="276"/>
        <v>37.21</v>
      </c>
      <c r="U3833" s="179" t="s">
        <v>10191</v>
      </c>
      <c r="V3833" s="179" t="s">
        <v>10164</v>
      </c>
      <c r="W3833" s="179" t="s">
        <v>10191</v>
      </c>
      <c r="X3833" s="179" t="s">
        <v>141</v>
      </c>
      <c r="Y3833" s="179" t="s">
        <v>10192</v>
      </c>
      <c r="Z3833" s="179">
        <v>100</v>
      </c>
      <c r="AA3833" s="179" t="s">
        <v>10193</v>
      </c>
      <c r="AB3833" s="179" t="s">
        <v>141</v>
      </c>
      <c r="AC3833" s="179" t="s">
        <v>141</v>
      </c>
      <c r="AD3833" s="115" t="s">
        <v>31</v>
      </c>
      <c r="AE3833" s="179"/>
      <c r="AF3833" s="179"/>
      <c r="AG3833" s="112" t="s">
        <v>10194</v>
      </c>
      <c r="AJ3833" s="1">
        <f t="shared" si="278"/>
        <v>0</v>
      </c>
      <c r="AK3833" s="1">
        <f t="shared" si="277"/>
        <v>-37.21</v>
      </c>
    </row>
    <row r="3834" spans="1:37" ht="94.5" customHeight="1">
      <c r="A3834" s="179" t="s">
        <v>2467</v>
      </c>
      <c r="B3834" s="179" t="s">
        <v>13</v>
      </c>
      <c r="C3834" s="179" t="s">
        <v>140</v>
      </c>
      <c r="D3834" s="169">
        <v>42509</v>
      </c>
      <c r="E3834" s="68">
        <v>0.66249999999999998</v>
      </c>
      <c r="F3834" s="169">
        <v>42509</v>
      </c>
      <c r="G3834" s="68">
        <v>0.69861111111111107</v>
      </c>
      <c r="H3834" s="176">
        <f>G3834-E3834</f>
        <v>3.6111111111111094E-2</v>
      </c>
      <c r="I3834" s="179">
        <v>35</v>
      </c>
      <c r="J3834" s="179" t="s">
        <v>10195</v>
      </c>
      <c r="K3834" s="179" t="s">
        <v>9</v>
      </c>
      <c r="L3834" s="179" t="s">
        <v>4</v>
      </c>
      <c r="M3834" s="179" t="s">
        <v>10196</v>
      </c>
      <c r="N3834" s="179">
        <v>35</v>
      </c>
      <c r="O3834" s="179" t="s">
        <v>14</v>
      </c>
      <c r="P3834" s="179" t="s">
        <v>10197</v>
      </c>
      <c r="Q3834" s="61" t="s">
        <v>10198</v>
      </c>
      <c r="R3834" s="190">
        <v>9.26</v>
      </c>
      <c r="S3834" s="190">
        <v>7.21</v>
      </c>
      <c r="T3834" s="190">
        <f t="shared" si="276"/>
        <v>16.47</v>
      </c>
      <c r="U3834" s="179" t="s">
        <v>37</v>
      </c>
      <c r="V3834" s="179" t="s">
        <v>10164</v>
      </c>
      <c r="W3834" s="179" t="s">
        <v>10199</v>
      </c>
      <c r="X3834" s="179" t="s">
        <v>10200</v>
      </c>
      <c r="Y3834" s="179" t="s">
        <v>10201</v>
      </c>
      <c r="Z3834" s="179">
        <v>100</v>
      </c>
      <c r="AA3834" s="179" t="s">
        <v>10202</v>
      </c>
      <c r="AB3834" s="179" t="s">
        <v>141</v>
      </c>
      <c r="AC3834" s="179" t="s">
        <v>141</v>
      </c>
      <c r="AD3834" s="115" t="s">
        <v>42</v>
      </c>
      <c r="AE3834" s="179" t="s">
        <v>141</v>
      </c>
      <c r="AF3834" s="179" t="s">
        <v>141</v>
      </c>
      <c r="AG3834" s="112" t="s">
        <v>10203</v>
      </c>
      <c r="AJ3834" s="1">
        <f t="shared" si="278"/>
        <v>0</v>
      </c>
      <c r="AK3834" s="1">
        <f t="shared" si="277"/>
        <v>-16.47</v>
      </c>
    </row>
    <row r="3835" spans="1:37" ht="47.25">
      <c r="A3835" s="179" t="s">
        <v>8405</v>
      </c>
      <c r="B3835" s="208" t="s">
        <v>6</v>
      </c>
      <c r="C3835" s="208" t="s">
        <v>1131</v>
      </c>
      <c r="D3835" s="161">
        <v>42621</v>
      </c>
      <c r="E3835" s="182">
        <v>0.15208333333333332</v>
      </c>
      <c r="F3835" s="161">
        <v>42621</v>
      </c>
      <c r="G3835" s="182">
        <v>0.15208333333333332</v>
      </c>
      <c r="H3835" s="182">
        <v>0</v>
      </c>
      <c r="I3835" s="208">
        <v>4</v>
      </c>
      <c r="J3835" s="208"/>
      <c r="K3835" s="208"/>
      <c r="L3835" s="208" t="s">
        <v>12</v>
      </c>
      <c r="M3835" s="208" t="s">
        <v>8497</v>
      </c>
      <c r="N3835" s="208">
        <v>0.4</v>
      </c>
      <c r="O3835" s="208" t="s">
        <v>2</v>
      </c>
      <c r="P3835" s="208" t="s">
        <v>473</v>
      </c>
      <c r="Q3835" s="208" t="s">
        <v>8698</v>
      </c>
      <c r="R3835" s="208">
        <v>0.7</v>
      </c>
      <c r="S3835" s="208">
        <v>1.1000000000000001</v>
      </c>
      <c r="T3835" s="254">
        <v>1.8</v>
      </c>
      <c r="U3835" s="208"/>
      <c r="V3835" s="208"/>
      <c r="W3835" s="208"/>
      <c r="X3835" s="208"/>
      <c r="Y3835" s="208"/>
      <c r="Z3835" s="208"/>
      <c r="AA3835" s="208"/>
      <c r="AB3835" s="208"/>
      <c r="AC3835" s="293"/>
      <c r="AD3835" s="115" t="s">
        <v>23</v>
      </c>
      <c r="AE3835" s="208"/>
      <c r="AF3835" s="208"/>
      <c r="AG3835" s="208"/>
      <c r="AJ3835" s="1">
        <f t="shared" si="278"/>
        <v>0</v>
      </c>
      <c r="AK3835" s="1">
        <f t="shared" si="277"/>
        <v>-1.8</v>
      </c>
    </row>
    <row r="3836" spans="1:37" ht="126" customHeight="1">
      <c r="A3836" s="179" t="s">
        <v>2467</v>
      </c>
      <c r="B3836" s="179" t="s">
        <v>13</v>
      </c>
      <c r="C3836" s="179" t="s">
        <v>140</v>
      </c>
      <c r="D3836" s="169">
        <v>42509</v>
      </c>
      <c r="E3836" s="68">
        <v>0.61319444444444449</v>
      </c>
      <c r="F3836" s="169">
        <v>42509</v>
      </c>
      <c r="G3836" s="68">
        <v>0.72499999999999998</v>
      </c>
      <c r="H3836" s="176">
        <f>G3836-E3836</f>
        <v>0.11180555555555549</v>
      </c>
      <c r="I3836" s="179">
        <v>1</v>
      </c>
      <c r="J3836" s="179" t="s">
        <v>141</v>
      </c>
      <c r="K3836" s="179" t="s">
        <v>141</v>
      </c>
      <c r="L3836" s="179" t="s">
        <v>12</v>
      </c>
      <c r="M3836" s="179" t="s">
        <v>10206</v>
      </c>
      <c r="N3836" s="179">
        <v>0.4</v>
      </c>
      <c r="O3836" s="179" t="s">
        <v>2</v>
      </c>
      <c r="P3836" s="179" t="s">
        <v>6631</v>
      </c>
      <c r="Q3836" s="61" t="s">
        <v>10207</v>
      </c>
      <c r="R3836" s="179">
        <v>0.25</v>
      </c>
      <c r="S3836" s="179"/>
      <c r="T3836" s="190">
        <f>R3836+S3836</f>
        <v>0.25</v>
      </c>
      <c r="U3836" s="179" t="s">
        <v>1</v>
      </c>
      <c r="V3836" s="179" t="s">
        <v>141</v>
      </c>
      <c r="W3836" s="179" t="s">
        <v>141</v>
      </c>
      <c r="X3836" s="179" t="s">
        <v>141</v>
      </c>
      <c r="Y3836" s="179" t="s">
        <v>141</v>
      </c>
      <c r="Z3836" s="179" t="s">
        <v>141</v>
      </c>
      <c r="AA3836" s="179" t="s">
        <v>141</v>
      </c>
      <c r="AB3836" s="179" t="s">
        <v>141</v>
      </c>
      <c r="AC3836" s="179" t="s">
        <v>141</v>
      </c>
      <c r="AD3836" s="115" t="s">
        <v>0</v>
      </c>
      <c r="AE3836" s="179" t="s">
        <v>141</v>
      </c>
      <c r="AF3836" s="179" t="s">
        <v>141</v>
      </c>
      <c r="AG3836" s="179" t="s">
        <v>141</v>
      </c>
      <c r="AJ3836" s="1">
        <f t="shared" si="278"/>
        <v>0</v>
      </c>
      <c r="AK3836" s="1">
        <f t="shared" si="277"/>
        <v>-0.25</v>
      </c>
    </row>
    <row r="3837" spans="1:37" ht="47.25" customHeight="1">
      <c r="A3837" s="179" t="s">
        <v>2467</v>
      </c>
      <c r="B3837" s="179" t="s">
        <v>13</v>
      </c>
      <c r="C3837" s="179" t="s">
        <v>140</v>
      </c>
      <c r="D3837" s="169">
        <v>42509</v>
      </c>
      <c r="E3837" s="68">
        <v>0.70833333333333337</v>
      </c>
      <c r="F3837" s="169">
        <v>42509</v>
      </c>
      <c r="G3837" s="68">
        <v>0.93055555555555547</v>
      </c>
      <c r="H3837" s="176">
        <f>G3837-E3837</f>
        <v>0.2222222222222221</v>
      </c>
      <c r="I3837" s="179">
        <v>1</v>
      </c>
      <c r="J3837" s="179" t="s">
        <v>141</v>
      </c>
      <c r="K3837" s="179" t="s">
        <v>141</v>
      </c>
      <c r="L3837" s="179" t="s">
        <v>12</v>
      </c>
      <c r="M3837" s="179" t="s">
        <v>10208</v>
      </c>
      <c r="N3837" s="179">
        <v>0.4</v>
      </c>
      <c r="O3837" s="179" t="s">
        <v>2</v>
      </c>
      <c r="P3837" s="179" t="s">
        <v>10209</v>
      </c>
      <c r="Q3837" s="61" t="s">
        <v>10210</v>
      </c>
      <c r="R3837" s="190">
        <v>0.02</v>
      </c>
      <c r="S3837" s="190">
        <v>0.74</v>
      </c>
      <c r="T3837" s="190">
        <f>R3837+S3837</f>
        <v>0.76</v>
      </c>
      <c r="U3837" s="179" t="s">
        <v>1</v>
      </c>
      <c r="V3837" s="179" t="s">
        <v>141</v>
      </c>
      <c r="W3837" s="179" t="s">
        <v>141</v>
      </c>
      <c r="X3837" s="179" t="s">
        <v>141</v>
      </c>
      <c r="Y3837" s="179" t="s">
        <v>141</v>
      </c>
      <c r="Z3837" s="179" t="s">
        <v>141</v>
      </c>
      <c r="AA3837" s="179" t="s">
        <v>141</v>
      </c>
      <c r="AB3837" s="179" t="s">
        <v>141</v>
      </c>
      <c r="AC3837" s="179" t="s">
        <v>141</v>
      </c>
      <c r="AD3837" s="115" t="s">
        <v>0</v>
      </c>
      <c r="AE3837" s="179" t="s">
        <v>141</v>
      </c>
      <c r="AF3837" s="179" t="s">
        <v>141</v>
      </c>
      <c r="AG3837" s="179" t="s">
        <v>141</v>
      </c>
      <c r="AJ3837" s="1">
        <f t="shared" si="278"/>
        <v>0</v>
      </c>
      <c r="AK3837" s="1">
        <f t="shared" si="277"/>
        <v>-0.76</v>
      </c>
    </row>
    <row r="3838" spans="1:37" ht="31.5" customHeight="1">
      <c r="A3838" s="179" t="s">
        <v>2467</v>
      </c>
      <c r="B3838" s="179" t="s">
        <v>13</v>
      </c>
      <c r="C3838" s="179" t="s">
        <v>140</v>
      </c>
      <c r="D3838" s="169">
        <v>42509</v>
      </c>
      <c r="E3838" s="68">
        <v>0.875</v>
      </c>
      <c r="F3838" s="169">
        <v>42509</v>
      </c>
      <c r="G3838" s="68">
        <v>0.93055555555555547</v>
      </c>
      <c r="H3838" s="176">
        <f>G3838-E3838</f>
        <v>5.5555555555555469E-2</v>
      </c>
      <c r="I3838" s="179">
        <v>2</v>
      </c>
      <c r="J3838" s="179" t="s">
        <v>141</v>
      </c>
      <c r="K3838" s="179" t="s">
        <v>141</v>
      </c>
      <c r="L3838" s="179" t="s">
        <v>12</v>
      </c>
      <c r="M3838" s="179" t="s">
        <v>10211</v>
      </c>
      <c r="N3838" s="179">
        <v>0.4</v>
      </c>
      <c r="O3838" s="179" t="s">
        <v>2</v>
      </c>
      <c r="P3838" s="179" t="s">
        <v>346</v>
      </c>
      <c r="Q3838" s="61" t="s">
        <v>10212</v>
      </c>
      <c r="R3838" s="190">
        <v>0.06</v>
      </c>
      <c r="S3838" s="190">
        <v>0.81</v>
      </c>
      <c r="T3838" s="190">
        <f>R3838+S3838</f>
        <v>0.87000000000000011</v>
      </c>
      <c r="U3838" s="179" t="s">
        <v>1</v>
      </c>
      <c r="V3838" s="179" t="s">
        <v>141</v>
      </c>
      <c r="W3838" s="179" t="s">
        <v>141</v>
      </c>
      <c r="X3838" s="179" t="s">
        <v>141</v>
      </c>
      <c r="Y3838" s="179" t="s">
        <v>141</v>
      </c>
      <c r="Z3838" s="179" t="s">
        <v>141</v>
      </c>
      <c r="AA3838" s="179" t="s">
        <v>141</v>
      </c>
      <c r="AB3838" s="179" t="s">
        <v>141</v>
      </c>
      <c r="AC3838" s="179" t="s">
        <v>141</v>
      </c>
      <c r="AD3838" s="115" t="s">
        <v>0</v>
      </c>
      <c r="AE3838" s="179" t="s">
        <v>141</v>
      </c>
      <c r="AF3838" s="179" t="s">
        <v>141</v>
      </c>
      <c r="AG3838" s="179" t="s">
        <v>141</v>
      </c>
      <c r="AK3838" s="1">
        <f t="shared" si="277"/>
        <v>-0.87000000000000011</v>
      </c>
    </row>
    <row r="3839" spans="1:37" ht="31.5" customHeight="1">
      <c r="A3839" s="179" t="s">
        <v>2467</v>
      </c>
      <c r="B3839" s="108" t="s">
        <v>16</v>
      </c>
      <c r="C3839" s="108" t="s">
        <v>292</v>
      </c>
      <c r="D3839" s="164">
        <v>42508</v>
      </c>
      <c r="E3839" s="368">
        <v>0.47916666666666669</v>
      </c>
      <c r="F3839" s="164">
        <v>42508</v>
      </c>
      <c r="G3839" s="368">
        <v>0.48194444444444445</v>
      </c>
      <c r="H3839" s="366">
        <f>(F3839+G3839)-(D3839+E3839)</f>
        <v>2.7777777795563452E-3</v>
      </c>
      <c r="I3839" s="108">
        <v>8</v>
      </c>
      <c r="J3839" s="108" t="s">
        <v>1213</v>
      </c>
      <c r="K3839" s="108" t="s">
        <v>21</v>
      </c>
      <c r="L3839" s="108" t="s">
        <v>4</v>
      </c>
      <c r="M3839" s="108" t="s">
        <v>4219</v>
      </c>
      <c r="N3839" s="108" t="s">
        <v>3</v>
      </c>
      <c r="O3839" s="108" t="s">
        <v>14</v>
      </c>
      <c r="P3839" s="371" t="s">
        <v>4220</v>
      </c>
      <c r="Q3839" s="364" t="s">
        <v>4221</v>
      </c>
      <c r="R3839" s="108"/>
      <c r="S3839" s="108">
        <v>1.75</v>
      </c>
      <c r="T3839" s="367">
        <f>SUM(R3839:S3839)</f>
        <v>1.75</v>
      </c>
      <c r="U3839" s="108" t="s">
        <v>37</v>
      </c>
      <c r="V3839" s="108">
        <v>2013</v>
      </c>
      <c r="W3839" s="108" t="s">
        <v>9665</v>
      </c>
      <c r="X3839" s="164" t="s">
        <v>9666</v>
      </c>
      <c r="Y3839" s="107" t="s">
        <v>9667</v>
      </c>
      <c r="Z3839" s="108">
        <v>100</v>
      </c>
      <c r="AA3839" s="107" t="s">
        <v>2815</v>
      </c>
      <c r="AB3839" s="108">
        <v>0</v>
      </c>
      <c r="AC3839" s="164"/>
      <c r="AD3839" s="108" t="s">
        <v>23</v>
      </c>
      <c r="AE3839" s="108"/>
      <c r="AF3839" s="108"/>
      <c r="AG3839" s="364" t="s">
        <v>9668</v>
      </c>
      <c r="AH3839" s="159"/>
      <c r="AI3839" s="159"/>
      <c r="AJ3839" s="1">
        <f t="shared" ref="AJ3839:AJ3874" si="279">T3839-S3839-R3839</f>
        <v>0</v>
      </c>
      <c r="AK3839" s="1">
        <f t="shared" si="277"/>
        <v>-1.75</v>
      </c>
    </row>
    <row r="3840" spans="1:37" ht="31.5" customHeight="1">
      <c r="A3840" s="179" t="s">
        <v>2467</v>
      </c>
      <c r="B3840" s="179" t="s">
        <v>13</v>
      </c>
      <c r="C3840" s="179" t="s">
        <v>140</v>
      </c>
      <c r="D3840" s="169">
        <v>42510</v>
      </c>
      <c r="E3840" s="68">
        <v>0.4236111111111111</v>
      </c>
      <c r="F3840" s="169">
        <v>42510</v>
      </c>
      <c r="G3840" s="68">
        <v>0.6430555555555556</v>
      </c>
      <c r="H3840" s="68">
        <f>G3840-E3840</f>
        <v>0.2194444444444445</v>
      </c>
      <c r="I3840" s="179" t="s">
        <v>141</v>
      </c>
      <c r="J3840" s="179" t="s">
        <v>303</v>
      </c>
      <c r="K3840" s="179"/>
      <c r="L3840" s="179" t="s">
        <v>30</v>
      </c>
      <c r="M3840" s="179" t="s">
        <v>10214</v>
      </c>
      <c r="N3840" s="179" t="s">
        <v>3</v>
      </c>
      <c r="O3840" s="179" t="s">
        <v>8</v>
      </c>
      <c r="P3840" s="179" t="s">
        <v>10215</v>
      </c>
      <c r="Q3840" s="61" t="s">
        <v>10216</v>
      </c>
      <c r="R3840" s="190"/>
      <c r="S3840" s="190"/>
      <c r="T3840" s="190"/>
      <c r="U3840" s="179" t="s">
        <v>29</v>
      </c>
      <c r="V3840" s="179" t="s">
        <v>3232</v>
      </c>
      <c r="W3840" s="179" t="s">
        <v>2737</v>
      </c>
      <c r="X3840" s="179" t="s">
        <v>141</v>
      </c>
      <c r="Y3840" s="179" t="s">
        <v>10217</v>
      </c>
      <c r="Z3840" s="179">
        <v>100</v>
      </c>
      <c r="AA3840" s="179" t="s">
        <v>10218</v>
      </c>
      <c r="AB3840" s="179" t="s">
        <v>141</v>
      </c>
      <c r="AC3840" s="179" t="s">
        <v>141</v>
      </c>
      <c r="AD3840" s="115" t="s">
        <v>28</v>
      </c>
      <c r="AE3840" s="179" t="s">
        <v>141</v>
      </c>
      <c r="AF3840" s="179" t="s">
        <v>141</v>
      </c>
      <c r="AG3840" s="112" t="s">
        <v>10219</v>
      </c>
      <c r="AJ3840" s="1">
        <f t="shared" si="279"/>
        <v>0</v>
      </c>
      <c r="AK3840" s="1">
        <f t="shared" si="277"/>
        <v>0</v>
      </c>
    </row>
    <row r="3841" spans="1:38" ht="63" customHeight="1">
      <c r="A3841" s="179" t="s">
        <v>2467</v>
      </c>
      <c r="B3841" s="179" t="s">
        <v>13</v>
      </c>
      <c r="C3841" s="179" t="s">
        <v>140</v>
      </c>
      <c r="D3841" s="169">
        <v>42511</v>
      </c>
      <c r="E3841" s="68">
        <v>0.51666666666666672</v>
      </c>
      <c r="F3841" s="169">
        <v>42511</v>
      </c>
      <c r="G3841" s="68">
        <v>0.55347222222222225</v>
      </c>
      <c r="H3841" s="68">
        <f>G3841-E3841</f>
        <v>3.6805555555555536E-2</v>
      </c>
      <c r="I3841" s="179">
        <v>5</v>
      </c>
      <c r="J3841" s="179" t="s">
        <v>425</v>
      </c>
      <c r="K3841" s="179" t="s">
        <v>4083</v>
      </c>
      <c r="L3841" s="179" t="s">
        <v>17</v>
      </c>
      <c r="M3841" s="179" t="s">
        <v>10220</v>
      </c>
      <c r="N3841" s="179" t="s">
        <v>3</v>
      </c>
      <c r="O3841" s="179" t="s">
        <v>8</v>
      </c>
      <c r="P3841" s="179" t="s">
        <v>10221</v>
      </c>
      <c r="Q3841" s="61" t="s">
        <v>10222</v>
      </c>
      <c r="R3841" s="190">
        <v>0.1</v>
      </c>
      <c r="S3841" s="190">
        <v>2.1</v>
      </c>
      <c r="T3841" s="190">
        <f>R3841+S3841</f>
        <v>2.2000000000000002</v>
      </c>
      <c r="U3841" s="179" t="s">
        <v>29</v>
      </c>
      <c r="V3841" s="179" t="s">
        <v>141</v>
      </c>
      <c r="W3841" s="179" t="s">
        <v>141</v>
      </c>
      <c r="X3841" s="179" t="s">
        <v>141</v>
      </c>
      <c r="Y3841" s="179" t="s">
        <v>141</v>
      </c>
      <c r="Z3841" s="179" t="s">
        <v>141</v>
      </c>
      <c r="AA3841" s="179" t="s">
        <v>141</v>
      </c>
      <c r="AB3841" s="179" t="s">
        <v>141</v>
      </c>
      <c r="AC3841" s="179" t="s">
        <v>141</v>
      </c>
      <c r="AD3841" s="115" t="s">
        <v>38</v>
      </c>
      <c r="AE3841" s="179" t="s">
        <v>141</v>
      </c>
      <c r="AF3841" s="179" t="s">
        <v>141</v>
      </c>
      <c r="AG3841" s="179" t="s">
        <v>141</v>
      </c>
      <c r="AJ3841" s="1">
        <f t="shared" si="279"/>
        <v>0</v>
      </c>
      <c r="AK3841" s="1">
        <f t="shared" si="277"/>
        <v>-2.2000000000000002</v>
      </c>
    </row>
    <row r="3842" spans="1:38" ht="47.25" customHeight="1">
      <c r="A3842" s="179" t="s">
        <v>2467</v>
      </c>
      <c r="B3842" s="179" t="s">
        <v>13</v>
      </c>
      <c r="C3842" s="179" t="s">
        <v>140</v>
      </c>
      <c r="D3842" s="169">
        <v>42511</v>
      </c>
      <c r="E3842" s="68">
        <v>0.99305555555555547</v>
      </c>
      <c r="F3842" s="169">
        <v>42511</v>
      </c>
      <c r="G3842" s="68">
        <v>0.99305555555555547</v>
      </c>
      <c r="H3842" s="68">
        <f>G3842-E3842</f>
        <v>0</v>
      </c>
      <c r="I3842" s="179">
        <v>8</v>
      </c>
      <c r="J3842" s="179" t="s">
        <v>2440</v>
      </c>
      <c r="K3842" s="179" t="s">
        <v>9</v>
      </c>
      <c r="L3842" s="179" t="s">
        <v>4</v>
      </c>
      <c r="M3842" s="179" t="s">
        <v>10223</v>
      </c>
      <c r="N3842" s="179" t="s">
        <v>3</v>
      </c>
      <c r="O3842" s="179" t="s">
        <v>8</v>
      </c>
      <c r="P3842" s="179" t="s">
        <v>4287</v>
      </c>
      <c r="Q3842" s="61" t="s">
        <v>10224</v>
      </c>
      <c r="R3842" s="190">
        <v>0.3</v>
      </c>
      <c r="S3842" s="190">
        <v>0.1</v>
      </c>
      <c r="T3842" s="190">
        <f>R3842+S3842</f>
        <v>0.4</v>
      </c>
      <c r="U3842" s="179" t="s">
        <v>29</v>
      </c>
      <c r="V3842" s="179" t="s">
        <v>3261</v>
      </c>
      <c r="W3842" s="179" t="s">
        <v>2737</v>
      </c>
      <c r="X3842" s="179" t="s">
        <v>141</v>
      </c>
      <c r="Y3842" s="179" t="s">
        <v>10225</v>
      </c>
      <c r="Z3842" s="179" t="s">
        <v>141</v>
      </c>
      <c r="AA3842" s="179" t="s">
        <v>10226</v>
      </c>
      <c r="AB3842" s="179">
        <v>2</v>
      </c>
      <c r="AC3842" s="179" t="s">
        <v>141</v>
      </c>
      <c r="AD3842" s="115" t="s">
        <v>0</v>
      </c>
      <c r="AE3842" s="179" t="s">
        <v>141</v>
      </c>
      <c r="AF3842" s="179" t="s">
        <v>141</v>
      </c>
      <c r="AG3842" s="112" t="s">
        <v>10227</v>
      </c>
      <c r="AJ3842" s="1">
        <f t="shared" si="279"/>
        <v>0</v>
      </c>
      <c r="AK3842" s="1">
        <f t="shared" si="277"/>
        <v>-0.4</v>
      </c>
    </row>
    <row r="3843" spans="1:38" ht="31.5" customHeight="1">
      <c r="A3843" s="179" t="s">
        <v>2039</v>
      </c>
      <c r="B3843" s="57" t="s">
        <v>16</v>
      </c>
      <c r="C3843" s="57" t="s">
        <v>16</v>
      </c>
      <c r="D3843" s="278">
        <v>42463</v>
      </c>
      <c r="E3843" s="59">
        <v>0.30486111111111108</v>
      </c>
      <c r="F3843" s="278">
        <v>42463</v>
      </c>
      <c r="G3843" s="59">
        <v>0.30486111111111108</v>
      </c>
      <c r="H3843" s="59">
        <v>0</v>
      </c>
      <c r="I3843" s="60">
        <v>5</v>
      </c>
      <c r="J3843" s="60"/>
      <c r="K3843" s="60" t="s">
        <v>9</v>
      </c>
      <c r="L3843" s="71" t="s">
        <v>10</v>
      </c>
      <c r="M3843" s="72" t="s">
        <v>2033</v>
      </c>
      <c r="N3843" s="60" t="s">
        <v>3</v>
      </c>
      <c r="O3843" s="71" t="s">
        <v>8</v>
      </c>
      <c r="P3843" s="72" t="s">
        <v>2033</v>
      </c>
      <c r="Q3843" s="71" t="s">
        <v>2034</v>
      </c>
      <c r="R3843" s="167"/>
      <c r="S3843" s="167">
        <v>1.74</v>
      </c>
      <c r="T3843" s="167">
        <v>1.74</v>
      </c>
      <c r="U3843" s="108" t="s">
        <v>29</v>
      </c>
      <c r="V3843" s="108">
        <v>1982</v>
      </c>
      <c r="W3843" s="108" t="s">
        <v>2725</v>
      </c>
      <c r="X3843" s="164"/>
      <c r="Y3843" s="164" t="s">
        <v>2893</v>
      </c>
      <c r="Z3843" s="108">
        <v>100</v>
      </c>
      <c r="AA3843" s="107" t="s">
        <v>2828</v>
      </c>
      <c r="AB3843" s="108">
        <v>0</v>
      </c>
      <c r="AC3843" s="164"/>
      <c r="AD3843" s="108" t="s">
        <v>23</v>
      </c>
      <c r="AE3843" s="108" t="s">
        <v>55</v>
      </c>
      <c r="AF3843" s="108"/>
      <c r="AG3843" s="108" t="s">
        <v>2894</v>
      </c>
      <c r="AH3843" s="159"/>
      <c r="AI3843" s="159"/>
      <c r="AJ3843" s="1">
        <f t="shared" si="279"/>
        <v>0</v>
      </c>
    </row>
    <row r="3844" spans="1:38" ht="94.5" customHeight="1">
      <c r="A3844" s="179" t="s">
        <v>2467</v>
      </c>
      <c r="B3844" s="179" t="s">
        <v>13</v>
      </c>
      <c r="C3844" s="179" t="s">
        <v>140</v>
      </c>
      <c r="D3844" s="169">
        <v>42512</v>
      </c>
      <c r="E3844" s="68">
        <v>0.97152777777777777</v>
      </c>
      <c r="F3844" s="169">
        <v>42513</v>
      </c>
      <c r="G3844" s="68">
        <v>1.21875</v>
      </c>
      <c r="H3844" s="68">
        <f t="shared" ref="H3844:H3849" si="280">G3844-E3844</f>
        <v>0.24722222222222223</v>
      </c>
      <c r="I3844" s="179">
        <v>7</v>
      </c>
      <c r="J3844" s="179" t="s">
        <v>141</v>
      </c>
      <c r="K3844" s="179" t="s">
        <v>141</v>
      </c>
      <c r="L3844" s="179" t="s">
        <v>4</v>
      </c>
      <c r="M3844" s="179" t="s">
        <v>4288</v>
      </c>
      <c r="N3844" s="179" t="s">
        <v>3</v>
      </c>
      <c r="O3844" s="179" t="s">
        <v>26</v>
      </c>
      <c r="P3844" s="179" t="s">
        <v>1819</v>
      </c>
      <c r="Q3844" s="61" t="s">
        <v>4289</v>
      </c>
      <c r="R3844" s="190"/>
      <c r="S3844" s="190"/>
      <c r="T3844" s="190"/>
      <c r="U3844" s="179" t="s">
        <v>34</v>
      </c>
      <c r="V3844" s="179" t="s">
        <v>3261</v>
      </c>
      <c r="W3844" s="179" t="s">
        <v>10230</v>
      </c>
      <c r="X3844" s="179" t="s">
        <v>2722</v>
      </c>
      <c r="Y3844" s="179" t="s">
        <v>10231</v>
      </c>
      <c r="Z3844" s="179" t="s">
        <v>141</v>
      </c>
      <c r="AA3844" s="179" t="s">
        <v>10232</v>
      </c>
      <c r="AB3844" s="179">
        <v>9</v>
      </c>
      <c r="AC3844" s="179" t="s">
        <v>10233</v>
      </c>
      <c r="AD3844" s="115" t="s">
        <v>0</v>
      </c>
      <c r="AE3844" s="179" t="s">
        <v>141</v>
      </c>
      <c r="AF3844" s="179" t="s">
        <v>141</v>
      </c>
      <c r="AG3844" s="112" t="s">
        <v>10234</v>
      </c>
      <c r="AJ3844" s="1">
        <f t="shared" si="279"/>
        <v>0</v>
      </c>
      <c r="AK3844" s="1">
        <f t="shared" ref="AK3844:AK3856" si="281">AJ3844-T3844</f>
        <v>0</v>
      </c>
    </row>
    <row r="3845" spans="1:38" ht="94.5" customHeight="1">
      <c r="A3845" s="179" t="s">
        <v>2467</v>
      </c>
      <c r="B3845" s="179" t="s">
        <v>13</v>
      </c>
      <c r="C3845" s="179" t="s">
        <v>140</v>
      </c>
      <c r="D3845" s="169">
        <v>42515</v>
      </c>
      <c r="E3845" s="68">
        <v>0.60972222222222217</v>
      </c>
      <c r="F3845" s="169">
        <v>42515</v>
      </c>
      <c r="G3845" s="68">
        <v>0.60972222222222217</v>
      </c>
      <c r="H3845" s="68">
        <f t="shared" si="280"/>
        <v>0</v>
      </c>
      <c r="I3845" s="179">
        <v>15</v>
      </c>
      <c r="J3845" s="179" t="s">
        <v>2440</v>
      </c>
      <c r="K3845" s="179" t="s">
        <v>9</v>
      </c>
      <c r="L3845" s="179" t="s">
        <v>10</v>
      </c>
      <c r="M3845" s="179" t="s">
        <v>4290</v>
      </c>
      <c r="N3845" s="179" t="s">
        <v>3</v>
      </c>
      <c r="O3845" s="179" t="s">
        <v>8</v>
      </c>
      <c r="P3845" s="179" t="s">
        <v>4291</v>
      </c>
      <c r="Q3845" s="61" t="s">
        <v>10235</v>
      </c>
      <c r="R3845" s="190">
        <v>0.36</v>
      </c>
      <c r="S3845" s="190">
        <v>0.73</v>
      </c>
      <c r="T3845" s="190">
        <f t="shared" ref="T3845:T3855" si="282">R3845+S3845</f>
        <v>1.0899999999999999</v>
      </c>
      <c r="U3845" s="179" t="s">
        <v>10191</v>
      </c>
      <c r="V3845" s="179" t="s">
        <v>10236</v>
      </c>
      <c r="W3845" s="179" t="s">
        <v>10191</v>
      </c>
      <c r="X3845" s="179" t="s">
        <v>141</v>
      </c>
      <c r="Y3845" s="179" t="s">
        <v>10237</v>
      </c>
      <c r="Z3845" s="179" t="s">
        <v>141</v>
      </c>
      <c r="AA3845" s="179" t="s">
        <v>10238</v>
      </c>
      <c r="AB3845" s="179" t="s">
        <v>141</v>
      </c>
      <c r="AC3845" s="179" t="s">
        <v>141</v>
      </c>
      <c r="AD3845" s="115" t="s">
        <v>43</v>
      </c>
      <c r="AE3845" s="179" t="s">
        <v>141</v>
      </c>
      <c r="AF3845" s="179" t="s">
        <v>141</v>
      </c>
      <c r="AG3845" s="112" t="s">
        <v>10239</v>
      </c>
      <c r="AJ3845" s="1">
        <f t="shared" si="279"/>
        <v>0</v>
      </c>
      <c r="AK3845" s="1">
        <f t="shared" si="281"/>
        <v>-1.0899999999999999</v>
      </c>
    </row>
    <row r="3846" spans="1:38" ht="63" customHeight="1">
      <c r="A3846" s="179" t="s">
        <v>2467</v>
      </c>
      <c r="B3846" s="179" t="s">
        <v>13</v>
      </c>
      <c r="C3846" s="179" t="s">
        <v>140</v>
      </c>
      <c r="D3846" s="169">
        <v>42515</v>
      </c>
      <c r="E3846" s="68">
        <v>0.60972222222222217</v>
      </c>
      <c r="F3846" s="169">
        <v>42515</v>
      </c>
      <c r="G3846" s="68">
        <v>0.60972222222222217</v>
      </c>
      <c r="H3846" s="68">
        <f t="shared" si="280"/>
        <v>0</v>
      </c>
      <c r="I3846" s="179">
        <v>2</v>
      </c>
      <c r="J3846" s="179" t="s">
        <v>2440</v>
      </c>
      <c r="K3846" s="179" t="s">
        <v>9</v>
      </c>
      <c r="L3846" s="179" t="s">
        <v>10</v>
      </c>
      <c r="M3846" s="179" t="s">
        <v>10240</v>
      </c>
      <c r="N3846" s="179" t="s">
        <v>3</v>
      </c>
      <c r="O3846" s="179" t="s">
        <v>8</v>
      </c>
      <c r="P3846" s="179" t="s">
        <v>4292</v>
      </c>
      <c r="Q3846" s="61" t="s">
        <v>10241</v>
      </c>
      <c r="R3846" s="190">
        <v>0.15</v>
      </c>
      <c r="S3846" s="190">
        <v>0.56000000000000005</v>
      </c>
      <c r="T3846" s="190">
        <f t="shared" si="282"/>
        <v>0.71000000000000008</v>
      </c>
      <c r="U3846" s="179" t="s">
        <v>7</v>
      </c>
      <c r="V3846" s="179" t="s">
        <v>10164</v>
      </c>
      <c r="W3846" s="179" t="s">
        <v>3170</v>
      </c>
      <c r="X3846" s="179" t="s">
        <v>141</v>
      </c>
      <c r="Y3846" s="179" t="s">
        <v>10242</v>
      </c>
      <c r="Z3846" s="179" t="s">
        <v>141</v>
      </c>
      <c r="AA3846" s="179" t="s">
        <v>10243</v>
      </c>
      <c r="AB3846" s="179" t="s">
        <v>141</v>
      </c>
      <c r="AC3846" s="179" t="s">
        <v>141</v>
      </c>
      <c r="AD3846" s="115" t="s">
        <v>43</v>
      </c>
      <c r="AE3846" s="179" t="s">
        <v>141</v>
      </c>
      <c r="AF3846" s="179" t="s">
        <v>141</v>
      </c>
      <c r="AG3846" s="112" t="s">
        <v>10244</v>
      </c>
      <c r="AJ3846" s="1">
        <f t="shared" si="279"/>
        <v>0</v>
      </c>
      <c r="AK3846" s="1">
        <f t="shared" si="281"/>
        <v>-0.71000000000000008</v>
      </c>
    </row>
    <row r="3847" spans="1:38" ht="31.5" customHeight="1">
      <c r="A3847" s="179" t="s">
        <v>2467</v>
      </c>
      <c r="B3847" s="179" t="s">
        <v>13</v>
      </c>
      <c r="C3847" s="179" t="s">
        <v>140</v>
      </c>
      <c r="D3847" s="169">
        <v>42515</v>
      </c>
      <c r="E3847" s="68">
        <v>0.60972222222222217</v>
      </c>
      <c r="F3847" s="169">
        <v>42515</v>
      </c>
      <c r="G3847" s="68">
        <v>0.60972222222222217</v>
      </c>
      <c r="H3847" s="68">
        <f t="shared" si="280"/>
        <v>0</v>
      </c>
      <c r="I3847" s="179">
        <v>13</v>
      </c>
      <c r="J3847" s="179" t="s">
        <v>2440</v>
      </c>
      <c r="K3847" s="179" t="s">
        <v>9</v>
      </c>
      <c r="L3847" s="179" t="s">
        <v>10</v>
      </c>
      <c r="M3847" s="179" t="s">
        <v>10245</v>
      </c>
      <c r="N3847" s="179" t="s">
        <v>3</v>
      </c>
      <c r="O3847" s="179" t="s">
        <v>8</v>
      </c>
      <c r="P3847" s="179" t="s">
        <v>4293</v>
      </c>
      <c r="Q3847" s="61" t="s">
        <v>10246</v>
      </c>
      <c r="R3847" s="190">
        <v>0.69</v>
      </c>
      <c r="S3847" s="190">
        <v>4.88</v>
      </c>
      <c r="T3847" s="190">
        <f t="shared" si="282"/>
        <v>5.57</v>
      </c>
      <c r="U3847" s="179" t="s">
        <v>7</v>
      </c>
      <c r="V3847" s="179" t="s">
        <v>3192</v>
      </c>
      <c r="W3847" s="179" t="s">
        <v>3170</v>
      </c>
      <c r="X3847" s="179" t="s">
        <v>141</v>
      </c>
      <c r="Y3847" s="179" t="s">
        <v>10247</v>
      </c>
      <c r="Z3847" s="179" t="s">
        <v>141</v>
      </c>
      <c r="AA3847" s="179" t="s">
        <v>10248</v>
      </c>
      <c r="AB3847" s="179" t="s">
        <v>141</v>
      </c>
      <c r="AC3847" s="179" t="s">
        <v>141</v>
      </c>
      <c r="AD3847" s="115" t="s">
        <v>43</v>
      </c>
      <c r="AE3847" s="179" t="s">
        <v>141</v>
      </c>
      <c r="AF3847" s="179" t="s">
        <v>141</v>
      </c>
      <c r="AG3847" s="112" t="s">
        <v>10244</v>
      </c>
      <c r="AJ3847" s="1">
        <f t="shared" si="279"/>
        <v>0</v>
      </c>
      <c r="AK3847" s="1">
        <f t="shared" si="281"/>
        <v>-5.57</v>
      </c>
    </row>
    <row r="3848" spans="1:38" ht="157.5" customHeight="1">
      <c r="A3848" s="179" t="s">
        <v>5349</v>
      </c>
      <c r="B3848" s="179" t="s">
        <v>13</v>
      </c>
      <c r="C3848" s="179" t="s">
        <v>147</v>
      </c>
      <c r="D3848" s="169">
        <v>42573</v>
      </c>
      <c r="E3848" s="68">
        <v>0.4458333333333333</v>
      </c>
      <c r="F3848" s="169">
        <v>42573</v>
      </c>
      <c r="G3848" s="68">
        <v>0.47569444444444442</v>
      </c>
      <c r="H3848" s="68">
        <f t="shared" si="280"/>
        <v>2.9861111111111116E-2</v>
      </c>
      <c r="I3848" s="179">
        <v>1</v>
      </c>
      <c r="J3848" s="179" t="s">
        <v>141</v>
      </c>
      <c r="K3848" s="179" t="s">
        <v>141</v>
      </c>
      <c r="L3848" s="179" t="s">
        <v>12</v>
      </c>
      <c r="M3848" s="179" t="s">
        <v>854</v>
      </c>
      <c r="N3848" s="179">
        <v>0.4</v>
      </c>
      <c r="O3848" s="179" t="s">
        <v>57</v>
      </c>
      <c r="P3848" s="179" t="s">
        <v>57</v>
      </c>
      <c r="Q3848" s="61" t="s">
        <v>10736</v>
      </c>
      <c r="R3848" s="190">
        <v>1.3</v>
      </c>
      <c r="S3848" s="190">
        <v>0.4</v>
      </c>
      <c r="T3848" s="190">
        <f t="shared" si="282"/>
        <v>1.7000000000000002</v>
      </c>
      <c r="U3848" s="179" t="s">
        <v>62</v>
      </c>
      <c r="V3848" s="179" t="s">
        <v>141</v>
      </c>
      <c r="W3848" s="179" t="s">
        <v>141</v>
      </c>
      <c r="X3848" s="179" t="s">
        <v>141</v>
      </c>
      <c r="Y3848" s="179" t="s">
        <v>141</v>
      </c>
      <c r="Z3848" s="179" t="s">
        <v>141</v>
      </c>
      <c r="AA3848" s="179" t="s">
        <v>141</v>
      </c>
      <c r="AB3848" s="179" t="s">
        <v>141</v>
      </c>
      <c r="AC3848" s="179" t="s">
        <v>141</v>
      </c>
      <c r="AD3848" s="115" t="s">
        <v>23</v>
      </c>
      <c r="AE3848" s="179" t="s">
        <v>141</v>
      </c>
      <c r="AF3848" s="179" t="s">
        <v>141</v>
      </c>
      <c r="AG3848" s="179" t="s">
        <v>141</v>
      </c>
      <c r="AJ3848" s="1">
        <f t="shared" si="279"/>
        <v>0</v>
      </c>
      <c r="AK3848" s="1">
        <f t="shared" si="281"/>
        <v>-1.7000000000000002</v>
      </c>
    </row>
    <row r="3849" spans="1:38" ht="47.25" customHeight="1">
      <c r="A3849" s="179" t="s">
        <v>2467</v>
      </c>
      <c r="B3849" s="179" t="s">
        <v>13</v>
      </c>
      <c r="C3849" s="179" t="s">
        <v>140</v>
      </c>
      <c r="D3849" s="169">
        <v>42517</v>
      </c>
      <c r="E3849" s="336" t="s">
        <v>10250</v>
      </c>
      <c r="F3849" s="169">
        <v>42518</v>
      </c>
      <c r="G3849" s="176">
        <v>1.1041666666666667</v>
      </c>
      <c r="H3849" s="68">
        <f t="shared" si="280"/>
        <v>0.21805555555555567</v>
      </c>
      <c r="I3849" s="179">
        <v>9</v>
      </c>
      <c r="J3849" s="179"/>
      <c r="K3849" s="179"/>
      <c r="L3849" s="179" t="s">
        <v>10</v>
      </c>
      <c r="M3849" s="179" t="s">
        <v>4314</v>
      </c>
      <c r="N3849" s="179" t="s">
        <v>3</v>
      </c>
      <c r="O3849" s="179" t="s">
        <v>8</v>
      </c>
      <c r="P3849" s="179" t="s">
        <v>4315</v>
      </c>
      <c r="Q3849" s="61" t="s">
        <v>10251</v>
      </c>
      <c r="R3849" s="190">
        <v>0.73</v>
      </c>
      <c r="S3849" s="190">
        <v>5.6</v>
      </c>
      <c r="T3849" s="190">
        <f t="shared" si="282"/>
        <v>6.33</v>
      </c>
      <c r="U3849" s="179" t="s">
        <v>7</v>
      </c>
      <c r="V3849" s="179" t="s">
        <v>3187</v>
      </c>
      <c r="W3849" s="179" t="s">
        <v>3170</v>
      </c>
      <c r="X3849" s="179" t="s">
        <v>141</v>
      </c>
      <c r="Y3849" s="179" t="s">
        <v>10252</v>
      </c>
      <c r="Z3849" s="179">
        <v>100</v>
      </c>
      <c r="AA3849" s="179" t="s">
        <v>3267</v>
      </c>
      <c r="AB3849" s="179">
        <v>2</v>
      </c>
      <c r="AC3849" s="179"/>
      <c r="AD3849" s="115" t="s">
        <v>43</v>
      </c>
      <c r="AE3849" s="179"/>
      <c r="AF3849" s="179"/>
      <c r="AG3849" s="112" t="s">
        <v>10253</v>
      </c>
      <c r="AJ3849" s="1">
        <f t="shared" si="279"/>
        <v>0</v>
      </c>
      <c r="AK3849" s="1">
        <f t="shared" si="281"/>
        <v>-6.33</v>
      </c>
    </row>
    <row r="3850" spans="1:38" ht="126" customHeight="1">
      <c r="A3850" s="179" t="s">
        <v>2467</v>
      </c>
      <c r="B3850" s="179" t="s">
        <v>13</v>
      </c>
      <c r="C3850" s="179" t="s">
        <v>140</v>
      </c>
      <c r="D3850" s="169">
        <v>42517</v>
      </c>
      <c r="E3850" s="336" t="s">
        <v>10250</v>
      </c>
      <c r="F3850" s="169">
        <v>42518</v>
      </c>
      <c r="G3850" s="336" t="s">
        <v>10254</v>
      </c>
      <c r="H3850" s="336" t="s">
        <v>10255</v>
      </c>
      <c r="I3850" s="179">
        <v>21</v>
      </c>
      <c r="J3850" s="179" t="s">
        <v>2440</v>
      </c>
      <c r="K3850" s="179" t="s">
        <v>21</v>
      </c>
      <c r="L3850" s="179" t="s">
        <v>10</v>
      </c>
      <c r="M3850" s="179" t="s">
        <v>4316</v>
      </c>
      <c r="N3850" s="179" t="s">
        <v>3</v>
      </c>
      <c r="O3850" s="179" t="s">
        <v>8</v>
      </c>
      <c r="P3850" s="179" t="s">
        <v>1817</v>
      </c>
      <c r="Q3850" s="61" t="s">
        <v>10256</v>
      </c>
      <c r="R3850" s="190">
        <v>3.21</v>
      </c>
      <c r="S3850" s="190">
        <v>28.1</v>
      </c>
      <c r="T3850" s="190">
        <f t="shared" si="282"/>
        <v>31.310000000000002</v>
      </c>
      <c r="U3850" s="179" t="s">
        <v>45</v>
      </c>
      <c r="V3850" s="179" t="s">
        <v>3443</v>
      </c>
      <c r="W3850" s="179" t="s">
        <v>3213</v>
      </c>
      <c r="X3850" s="179" t="s">
        <v>141</v>
      </c>
      <c r="Y3850" s="179" t="s">
        <v>10257</v>
      </c>
      <c r="Z3850" s="179">
        <v>100</v>
      </c>
      <c r="AA3850" s="179" t="s">
        <v>10258</v>
      </c>
      <c r="AB3850" s="179">
        <v>2</v>
      </c>
      <c r="AC3850" s="472"/>
      <c r="AD3850" s="115" t="s">
        <v>43</v>
      </c>
      <c r="AE3850" s="179"/>
      <c r="AF3850" s="179"/>
      <c r="AG3850" s="112" t="s">
        <v>10253</v>
      </c>
      <c r="AJ3850" s="1">
        <f t="shared" si="279"/>
        <v>0</v>
      </c>
      <c r="AK3850" s="1">
        <f t="shared" si="281"/>
        <v>-31.310000000000002</v>
      </c>
    </row>
    <row r="3851" spans="1:38" ht="63" customHeight="1">
      <c r="A3851" s="179" t="s">
        <v>2467</v>
      </c>
      <c r="B3851" s="179" t="s">
        <v>13</v>
      </c>
      <c r="C3851" s="179" t="s">
        <v>140</v>
      </c>
      <c r="D3851" s="169">
        <v>42517</v>
      </c>
      <c r="E3851" s="336" t="s">
        <v>10250</v>
      </c>
      <c r="F3851" s="169">
        <v>42518</v>
      </c>
      <c r="G3851" s="176">
        <v>1.5451388888888888</v>
      </c>
      <c r="H3851" s="68">
        <f>G3851-E3851</f>
        <v>0.65902777777777777</v>
      </c>
      <c r="I3851" s="179">
        <v>3</v>
      </c>
      <c r="J3851" s="179" t="s">
        <v>141</v>
      </c>
      <c r="K3851" s="179" t="s">
        <v>141</v>
      </c>
      <c r="L3851" s="179" t="s">
        <v>10</v>
      </c>
      <c r="M3851" s="179" t="s">
        <v>4317</v>
      </c>
      <c r="N3851" s="179" t="s">
        <v>3</v>
      </c>
      <c r="O3851" s="179" t="s">
        <v>26</v>
      </c>
      <c r="P3851" s="179" t="s">
        <v>2582</v>
      </c>
      <c r="Q3851" s="61" t="s">
        <v>10259</v>
      </c>
      <c r="R3851" s="190">
        <v>31.52</v>
      </c>
      <c r="S3851" s="190">
        <v>17.399999999999999</v>
      </c>
      <c r="T3851" s="190">
        <f t="shared" si="282"/>
        <v>48.92</v>
      </c>
      <c r="U3851" s="179" t="s">
        <v>7</v>
      </c>
      <c r="V3851" s="179" t="s">
        <v>3239</v>
      </c>
      <c r="W3851" s="179" t="s">
        <v>10260</v>
      </c>
      <c r="X3851" s="179" t="s">
        <v>141</v>
      </c>
      <c r="Y3851" s="179" t="s">
        <v>10261</v>
      </c>
      <c r="Z3851" s="179">
        <v>100</v>
      </c>
      <c r="AA3851" s="179" t="s">
        <v>10262</v>
      </c>
      <c r="AB3851" s="179">
        <v>4</v>
      </c>
      <c r="AC3851" s="179"/>
      <c r="AD3851" s="115" t="s">
        <v>43</v>
      </c>
      <c r="AE3851" s="179"/>
      <c r="AF3851" s="179"/>
      <c r="AG3851" s="112" t="s">
        <v>10253</v>
      </c>
      <c r="AJ3851" s="1">
        <f t="shared" si="279"/>
        <v>0</v>
      </c>
      <c r="AK3851" s="1">
        <f t="shared" si="281"/>
        <v>-48.92</v>
      </c>
    </row>
    <row r="3852" spans="1:38" ht="47.25" customHeight="1">
      <c r="A3852" s="179" t="s">
        <v>2467</v>
      </c>
      <c r="B3852" s="179" t="s">
        <v>13</v>
      </c>
      <c r="C3852" s="179" t="s">
        <v>140</v>
      </c>
      <c r="D3852" s="169">
        <v>42518</v>
      </c>
      <c r="E3852" s="336" t="s">
        <v>10263</v>
      </c>
      <c r="F3852" s="169">
        <v>42518</v>
      </c>
      <c r="G3852" s="336" t="s">
        <v>10264</v>
      </c>
      <c r="H3852" s="68">
        <f>G3852-E3852</f>
        <v>4.8611111111112049E-3</v>
      </c>
      <c r="I3852" s="179">
        <v>6</v>
      </c>
      <c r="J3852" s="179" t="s">
        <v>141</v>
      </c>
      <c r="K3852" s="179" t="s">
        <v>141</v>
      </c>
      <c r="L3852" s="179" t="s">
        <v>4</v>
      </c>
      <c r="M3852" s="179" t="s">
        <v>4334</v>
      </c>
      <c r="N3852" s="179" t="s">
        <v>3</v>
      </c>
      <c r="O3852" s="179" t="s">
        <v>40</v>
      </c>
      <c r="P3852" s="179" t="s">
        <v>4335</v>
      </c>
      <c r="Q3852" s="61" t="s">
        <v>10265</v>
      </c>
      <c r="R3852" s="190">
        <v>0.1</v>
      </c>
      <c r="S3852" s="190"/>
      <c r="T3852" s="190">
        <f t="shared" si="282"/>
        <v>0.1</v>
      </c>
      <c r="U3852" s="179" t="s">
        <v>37</v>
      </c>
      <c r="V3852" s="179" t="s">
        <v>10266</v>
      </c>
      <c r="W3852" s="179" t="s">
        <v>10267</v>
      </c>
      <c r="X3852" s="179" t="s">
        <v>3937</v>
      </c>
      <c r="Y3852" s="179" t="s">
        <v>10268</v>
      </c>
      <c r="Z3852" s="179">
        <v>100</v>
      </c>
      <c r="AA3852" s="179" t="s">
        <v>10269</v>
      </c>
      <c r="AB3852" s="179">
        <v>2</v>
      </c>
      <c r="AC3852" s="179" t="s">
        <v>141</v>
      </c>
      <c r="AD3852" s="115" t="s">
        <v>42</v>
      </c>
      <c r="AE3852" s="179" t="s">
        <v>141</v>
      </c>
      <c r="AF3852" s="179" t="s">
        <v>141</v>
      </c>
      <c r="AG3852" s="112" t="s">
        <v>10270</v>
      </c>
      <c r="AJ3852" s="1">
        <f t="shared" si="279"/>
        <v>0</v>
      </c>
      <c r="AK3852" s="1">
        <f t="shared" si="281"/>
        <v>-0.1</v>
      </c>
    </row>
    <row r="3853" spans="1:38" ht="47.25" customHeight="1">
      <c r="A3853" s="179" t="s">
        <v>2467</v>
      </c>
      <c r="B3853" s="179" t="s">
        <v>13</v>
      </c>
      <c r="C3853" s="179" t="s">
        <v>140</v>
      </c>
      <c r="D3853" s="169">
        <v>42520</v>
      </c>
      <c r="E3853" s="68">
        <v>0.72013888888888899</v>
      </c>
      <c r="F3853" s="169">
        <v>42520</v>
      </c>
      <c r="G3853" s="68">
        <v>0.74513888888888891</v>
      </c>
      <c r="H3853" s="68">
        <f>G3853-E3853</f>
        <v>2.4999999999999911E-2</v>
      </c>
      <c r="I3853" s="179">
        <v>1</v>
      </c>
      <c r="J3853" s="179" t="s">
        <v>141</v>
      </c>
      <c r="K3853" s="179" t="s">
        <v>141</v>
      </c>
      <c r="L3853" s="179" t="s">
        <v>12</v>
      </c>
      <c r="M3853" s="179" t="s">
        <v>4441</v>
      </c>
      <c r="N3853" s="179">
        <v>0.4</v>
      </c>
      <c r="O3853" s="179" t="s">
        <v>2</v>
      </c>
      <c r="P3853" s="179" t="s">
        <v>4442</v>
      </c>
      <c r="Q3853" s="61" t="s">
        <v>10271</v>
      </c>
      <c r="R3853" s="179">
        <v>3.7</v>
      </c>
      <c r="S3853" s="179">
        <v>1.1000000000000001</v>
      </c>
      <c r="T3853" s="190">
        <f t="shared" si="282"/>
        <v>4.8000000000000007</v>
      </c>
      <c r="U3853" s="179" t="s">
        <v>1</v>
      </c>
      <c r="V3853" s="179" t="s">
        <v>141</v>
      </c>
      <c r="W3853" s="179" t="s">
        <v>141</v>
      </c>
      <c r="X3853" s="179" t="s">
        <v>141</v>
      </c>
      <c r="Y3853" s="179" t="s">
        <v>141</v>
      </c>
      <c r="Z3853" s="179" t="s">
        <v>141</v>
      </c>
      <c r="AA3853" s="179" t="s">
        <v>141</v>
      </c>
      <c r="AB3853" s="179" t="s">
        <v>141</v>
      </c>
      <c r="AC3853" s="179" t="s">
        <v>141</v>
      </c>
      <c r="AD3853" s="115" t="s">
        <v>25</v>
      </c>
      <c r="AE3853" s="179" t="s">
        <v>141</v>
      </c>
      <c r="AF3853" s="179" t="s">
        <v>141</v>
      </c>
      <c r="AG3853" s="179" t="s">
        <v>3129</v>
      </c>
      <c r="AJ3853" s="1">
        <f t="shared" si="279"/>
        <v>0</v>
      </c>
      <c r="AK3853" s="1">
        <f t="shared" si="281"/>
        <v>-4.8000000000000007</v>
      </c>
    </row>
    <row r="3854" spans="1:38" ht="31.5" customHeight="1">
      <c r="A3854" s="179" t="s">
        <v>6868</v>
      </c>
      <c r="B3854" s="179" t="s">
        <v>13</v>
      </c>
      <c r="C3854" s="179" t="s">
        <v>140</v>
      </c>
      <c r="D3854" s="169">
        <v>42606</v>
      </c>
      <c r="E3854" s="68">
        <v>0.84027777777777779</v>
      </c>
      <c r="F3854" s="169">
        <v>42606</v>
      </c>
      <c r="G3854" s="68">
        <v>0.88958333333333339</v>
      </c>
      <c r="H3854" s="68">
        <f>G3854-E3854</f>
        <v>4.9305555555555602E-2</v>
      </c>
      <c r="I3854" s="179">
        <v>6</v>
      </c>
      <c r="J3854" s="179" t="s">
        <v>141</v>
      </c>
      <c r="K3854" s="179" t="s">
        <v>141</v>
      </c>
      <c r="L3854" s="179" t="s">
        <v>12</v>
      </c>
      <c r="M3854" s="179" t="s">
        <v>7797</v>
      </c>
      <c r="N3854" s="179">
        <v>0.4</v>
      </c>
      <c r="O3854" s="179" t="s">
        <v>2</v>
      </c>
      <c r="P3854" s="179" t="s">
        <v>7798</v>
      </c>
      <c r="Q3854" s="61" t="s">
        <v>8334</v>
      </c>
      <c r="R3854" s="179">
        <v>0.1</v>
      </c>
      <c r="S3854" s="179">
        <v>1.6</v>
      </c>
      <c r="T3854" s="190">
        <f t="shared" si="282"/>
        <v>1.7000000000000002</v>
      </c>
      <c r="U3854" s="179" t="s">
        <v>1</v>
      </c>
      <c r="V3854" s="179" t="s">
        <v>141</v>
      </c>
      <c r="W3854" s="179" t="s">
        <v>141</v>
      </c>
      <c r="X3854" s="179" t="s">
        <v>141</v>
      </c>
      <c r="Y3854" s="218" t="s">
        <v>141</v>
      </c>
      <c r="Z3854" s="179" t="s">
        <v>141</v>
      </c>
      <c r="AA3854" s="179" t="s">
        <v>141</v>
      </c>
      <c r="AB3854" s="179" t="s">
        <v>141</v>
      </c>
      <c r="AC3854" s="179" t="s">
        <v>141</v>
      </c>
      <c r="AD3854" s="115" t="s">
        <v>23</v>
      </c>
      <c r="AE3854" s="179" t="s">
        <v>141</v>
      </c>
      <c r="AF3854" s="179" t="s">
        <v>141</v>
      </c>
      <c r="AG3854" s="179" t="s">
        <v>3129</v>
      </c>
      <c r="AJ3854" s="1">
        <f t="shared" si="279"/>
        <v>0</v>
      </c>
      <c r="AK3854" s="1">
        <f t="shared" si="281"/>
        <v>-1.7000000000000002</v>
      </c>
    </row>
    <row r="3855" spans="1:38" ht="63" customHeight="1">
      <c r="A3855" s="179" t="s">
        <v>4411</v>
      </c>
      <c r="B3855" s="179" t="s">
        <v>13</v>
      </c>
      <c r="C3855" s="179" t="s">
        <v>140</v>
      </c>
      <c r="D3855" s="169">
        <v>42522</v>
      </c>
      <c r="E3855" s="336" t="s">
        <v>4444</v>
      </c>
      <c r="F3855" s="169">
        <v>42522</v>
      </c>
      <c r="G3855" s="336" t="s">
        <v>4444</v>
      </c>
      <c r="H3855" s="68">
        <f>G3855-E3855</f>
        <v>0</v>
      </c>
      <c r="I3855" s="179">
        <v>13</v>
      </c>
      <c r="J3855" s="179" t="s">
        <v>2440</v>
      </c>
      <c r="K3855" s="179" t="s">
        <v>9</v>
      </c>
      <c r="L3855" s="179" t="s">
        <v>10</v>
      </c>
      <c r="M3855" s="179" t="s">
        <v>4445</v>
      </c>
      <c r="N3855" s="179" t="s">
        <v>3</v>
      </c>
      <c r="O3855" s="179" t="s">
        <v>8</v>
      </c>
      <c r="P3855" s="179" t="s">
        <v>4446</v>
      </c>
      <c r="Q3855" s="5" t="s">
        <v>10273</v>
      </c>
      <c r="R3855" s="190">
        <v>0.6</v>
      </c>
      <c r="S3855" s="190">
        <v>0.3</v>
      </c>
      <c r="T3855" s="190">
        <f t="shared" si="282"/>
        <v>0.89999999999999991</v>
      </c>
      <c r="U3855" s="179" t="s">
        <v>7</v>
      </c>
      <c r="V3855" s="179" t="s">
        <v>3192</v>
      </c>
      <c r="W3855" s="179" t="s">
        <v>3170</v>
      </c>
      <c r="X3855" s="179" t="s">
        <v>3193</v>
      </c>
      <c r="Y3855" s="179" t="s">
        <v>10274</v>
      </c>
      <c r="Z3855" s="179">
        <v>100</v>
      </c>
      <c r="AA3855" s="179" t="s">
        <v>10275</v>
      </c>
      <c r="AB3855" s="179" t="s">
        <v>141</v>
      </c>
      <c r="AC3855" s="179" t="s">
        <v>141</v>
      </c>
      <c r="AD3855" s="115" t="s">
        <v>32</v>
      </c>
      <c r="AE3855" s="179" t="s">
        <v>141</v>
      </c>
      <c r="AF3855" s="179" t="s">
        <v>141</v>
      </c>
      <c r="AG3855" s="395" t="s">
        <v>6056</v>
      </c>
      <c r="AJ3855" s="1">
        <f t="shared" si="279"/>
        <v>0</v>
      </c>
      <c r="AK3855" s="1">
        <f t="shared" si="281"/>
        <v>-0.89999999999999991</v>
      </c>
    </row>
    <row r="3856" spans="1:38" ht="47.25" customHeight="1">
      <c r="A3856" s="179" t="s">
        <v>5349</v>
      </c>
      <c r="B3856" s="172" t="s">
        <v>87</v>
      </c>
      <c r="C3856" s="172" t="s">
        <v>321</v>
      </c>
      <c r="D3856" s="345">
        <v>42562</v>
      </c>
      <c r="E3856" s="173">
        <v>0.51041666666666663</v>
      </c>
      <c r="F3856" s="345">
        <v>42562</v>
      </c>
      <c r="G3856" s="173">
        <v>0.51250000000000007</v>
      </c>
      <c r="H3856" s="173">
        <v>2.0833333333333333E-3</v>
      </c>
      <c r="I3856" s="215">
        <v>6</v>
      </c>
      <c r="J3856" s="172"/>
      <c r="K3856" s="172"/>
      <c r="L3856" s="172" t="s">
        <v>4</v>
      </c>
      <c r="M3856" s="163" t="s">
        <v>6211</v>
      </c>
      <c r="N3856" s="208">
        <v>35</v>
      </c>
      <c r="O3856" s="208" t="s">
        <v>14</v>
      </c>
      <c r="P3856" s="163" t="s">
        <v>6212</v>
      </c>
      <c r="Q3856" s="163" t="s">
        <v>6213</v>
      </c>
      <c r="R3856" s="248"/>
      <c r="S3856" s="248">
        <v>1.7</v>
      </c>
      <c r="T3856" s="248">
        <v>1.7</v>
      </c>
      <c r="U3856" s="208" t="s">
        <v>37</v>
      </c>
      <c r="V3856" s="208">
        <v>1988</v>
      </c>
      <c r="W3856" s="208" t="s">
        <v>9516</v>
      </c>
      <c r="X3856" s="208" t="s">
        <v>2722</v>
      </c>
      <c r="Y3856" s="293">
        <v>42562</v>
      </c>
      <c r="Z3856" s="208">
        <v>100</v>
      </c>
      <c r="AA3856" s="293">
        <v>42777</v>
      </c>
      <c r="AB3856" s="208">
        <v>0</v>
      </c>
      <c r="AC3856" s="293">
        <v>42562</v>
      </c>
      <c r="AD3856" s="208" t="s">
        <v>23</v>
      </c>
      <c r="AE3856" s="172"/>
      <c r="AF3856" s="172"/>
      <c r="AG3856" s="172"/>
      <c r="AH3856" s="152"/>
      <c r="AJ3856" s="1">
        <f t="shared" si="279"/>
        <v>0</v>
      </c>
      <c r="AK3856" s="1">
        <f t="shared" si="281"/>
        <v>-1.7</v>
      </c>
      <c r="AL3856" s="159"/>
    </row>
    <row r="3857" spans="1:37" ht="409.5" customHeight="1">
      <c r="A3857" s="179" t="s">
        <v>1052</v>
      </c>
      <c r="B3857" s="179" t="s">
        <v>13</v>
      </c>
      <c r="C3857" s="179" t="s">
        <v>147</v>
      </c>
      <c r="D3857" s="169">
        <v>42442</v>
      </c>
      <c r="E3857" s="176">
        <v>0.33402777777777781</v>
      </c>
      <c r="F3857" s="169">
        <v>42442</v>
      </c>
      <c r="G3857" s="176">
        <v>0.3520833333333333</v>
      </c>
      <c r="H3857" s="176">
        <v>1.8055555555555491E-2</v>
      </c>
      <c r="I3857" s="179">
        <v>2</v>
      </c>
      <c r="J3857" s="179" t="s">
        <v>144</v>
      </c>
      <c r="K3857" s="179" t="s">
        <v>141</v>
      </c>
      <c r="L3857" s="179" t="s">
        <v>12</v>
      </c>
      <c r="M3857" s="179" t="s">
        <v>1188</v>
      </c>
      <c r="N3857" s="179" t="s">
        <v>3</v>
      </c>
      <c r="O3857" s="179" t="s">
        <v>24</v>
      </c>
      <c r="P3857" s="179" t="s">
        <v>729</v>
      </c>
      <c r="Q3857" s="179" t="s">
        <v>1189</v>
      </c>
      <c r="R3857" s="179">
        <v>0.9</v>
      </c>
      <c r="S3857" s="179">
        <v>0.8</v>
      </c>
      <c r="T3857" s="179">
        <v>1.7</v>
      </c>
      <c r="U3857" s="179" t="s">
        <v>63</v>
      </c>
      <c r="V3857" s="179" t="s">
        <v>141</v>
      </c>
      <c r="W3857" s="179" t="s">
        <v>141</v>
      </c>
      <c r="X3857" s="179" t="s">
        <v>141</v>
      </c>
      <c r="Y3857" s="179" t="s">
        <v>141</v>
      </c>
      <c r="Z3857" s="179" t="s">
        <v>141</v>
      </c>
      <c r="AA3857" s="179" t="s">
        <v>141</v>
      </c>
      <c r="AB3857" s="179" t="s">
        <v>141</v>
      </c>
      <c r="AC3857" s="179" t="s">
        <v>141</v>
      </c>
      <c r="AD3857" s="115" t="s">
        <v>23</v>
      </c>
      <c r="AE3857" s="179" t="s">
        <v>141</v>
      </c>
      <c r="AF3857" s="179" t="s">
        <v>141</v>
      </c>
      <c r="AG3857" s="392"/>
      <c r="AJ3857" s="1">
        <f t="shared" si="279"/>
        <v>0</v>
      </c>
    </row>
    <row r="3858" spans="1:37" ht="47.25">
      <c r="A3858" s="94" t="s">
        <v>13179</v>
      </c>
      <c r="B3858" s="179" t="s">
        <v>11</v>
      </c>
      <c r="C3858" s="179" t="s">
        <v>873</v>
      </c>
      <c r="D3858" s="169">
        <v>42717</v>
      </c>
      <c r="E3858" s="176">
        <v>0.82777777777777783</v>
      </c>
      <c r="F3858" s="169">
        <v>42717</v>
      </c>
      <c r="G3858" s="176">
        <v>0.87013888888888891</v>
      </c>
      <c r="H3858" s="176">
        <v>4.2361111111111106E-2</v>
      </c>
      <c r="I3858" s="179">
        <v>6</v>
      </c>
      <c r="J3858" s="179" t="s">
        <v>4703</v>
      </c>
      <c r="K3858" s="179" t="s">
        <v>15</v>
      </c>
      <c r="L3858" s="179" t="s">
        <v>12</v>
      </c>
      <c r="M3858" s="179" t="s">
        <v>13717</v>
      </c>
      <c r="N3858" s="179" t="s">
        <v>3</v>
      </c>
      <c r="O3858" s="179" t="s">
        <v>8</v>
      </c>
      <c r="P3858" s="179" t="s">
        <v>13718</v>
      </c>
      <c r="Q3858" s="179" t="s">
        <v>13498</v>
      </c>
      <c r="R3858" s="179">
        <v>1.6</v>
      </c>
      <c r="S3858" s="179"/>
      <c r="T3858" s="179">
        <v>1.6</v>
      </c>
      <c r="U3858" s="179" t="s">
        <v>29</v>
      </c>
      <c r="V3858" s="179">
        <v>1979</v>
      </c>
      <c r="W3858" s="179" t="s">
        <v>29</v>
      </c>
      <c r="X3858" s="179" t="s">
        <v>2932</v>
      </c>
      <c r="Y3858" s="179" t="s">
        <v>15098</v>
      </c>
      <c r="Z3858" s="270">
        <v>0.6</v>
      </c>
      <c r="AA3858" s="1351">
        <v>43405</v>
      </c>
      <c r="AB3858" s="179">
        <v>0</v>
      </c>
      <c r="AC3858" s="79">
        <v>42686</v>
      </c>
      <c r="AD3858" s="179" t="s">
        <v>23</v>
      </c>
      <c r="AE3858" s="179"/>
      <c r="AF3858" s="179"/>
      <c r="AG3858" s="179" t="s">
        <v>15099</v>
      </c>
      <c r="AJ3858" s="1">
        <f t="shared" si="279"/>
        <v>0</v>
      </c>
    </row>
    <row r="3859" spans="1:37" ht="63" customHeight="1">
      <c r="A3859" s="179" t="s">
        <v>4411</v>
      </c>
      <c r="B3859" s="179" t="s">
        <v>13</v>
      </c>
      <c r="C3859" s="179" t="s">
        <v>140</v>
      </c>
      <c r="D3859" s="169">
        <v>42549</v>
      </c>
      <c r="E3859" s="68">
        <v>0.38819444444444445</v>
      </c>
      <c r="F3859" s="169">
        <v>42549</v>
      </c>
      <c r="G3859" s="68">
        <v>0.38819444444444445</v>
      </c>
      <c r="H3859" s="68">
        <f t="shared" ref="H3859:H3865" si="283">G3859-E3859</f>
        <v>0</v>
      </c>
      <c r="I3859" s="179">
        <v>5</v>
      </c>
      <c r="J3859" s="179" t="s">
        <v>141</v>
      </c>
      <c r="K3859" s="179" t="s">
        <v>141</v>
      </c>
      <c r="L3859" s="179" t="s">
        <v>12</v>
      </c>
      <c r="M3859" s="179" t="s">
        <v>5333</v>
      </c>
      <c r="N3859" s="179">
        <v>0.4</v>
      </c>
      <c r="O3859" s="179" t="s">
        <v>14</v>
      </c>
      <c r="P3859" s="179" t="s">
        <v>346</v>
      </c>
      <c r="Q3859" s="61" t="s">
        <v>6082</v>
      </c>
      <c r="R3859" s="190">
        <v>0.5</v>
      </c>
      <c r="S3859" s="190">
        <v>1.1000000000000001</v>
      </c>
      <c r="T3859" s="190">
        <f t="shared" ref="T3859:T3865" si="284">R3859+S3859</f>
        <v>1.6</v>
      </c>
      <c r="U3859" s="179" t="s">
        <v>141</v>
      </c>
      <c r="V3859" s="179" t="s">
        <v>141</v>
      </c>
      <c r="W3859" s="179" t="s">
        <v>141</v>
      </c>
      <c r="X3859" s="179" t="s">
        <v>141</v>
      </c>
      <c r="Y3859" s="179" t="s">
        <v>141</v>
      </c>
      <c r="Z3859" s="179" t="s">
        <v>141</v>
      </c>
      <c r="AA3859" s="179" t="s">
        <v>141</v>
      </c>
      <c r="AB3859" s="179" t="s">
        <v>141</v>
      </c>
      <c r="AC3859" s="179" t="s">
        <v>141</v>
      </c>
      <c r="AD3859" s="115" t="s">
        <v>23</v>
      </c>
      <c r="AE3859" s="179" t="s">
        <v>141</v>
      </c>
      <c r="AF3859" s="179" t="s">
        <v>141</v>
      </c>
      <c r="AG3859" s="179" t="s">
        <v>3129</v>
      </c>
      <c r="AJ3859" s="1">
        <f t="shared" si="279"/>
        <v>0</v>
      </c>
      <c r="AK3859" s="1">
        <f t="shared" ref="AK3859:AK3865" si="285">AJ3859-T3859</f>
        <v>-1.6</v>
      </c>
    </row>
    <row r="3860" spans="1:37" ht="31.5" customHeight="1">
      <c r="A3860" s="179" t="s">
        <v>4411</v>
      </c>
      <c r="B3860" s="179" t="s">
        <v>13</v>
      </c>
      <c r="C3860" s="179" t="s">
        <v>140</v>
      </c>
      <c r="D3860" s="169">
        <v>42526</v>
      </c>
      <c r="E3860" s="336" t="s">
        <v>4551</v>
      </c>
      <c r="F3860" s="169">
        <v>42526</v>
      </c>
      <c r="G3860" s="336" t="s">
        <v>4551</v>
      </c>
      <c r="H3860" s="68">
        <f t="shared" si="283"/>
        <v>0</v>
      </c>
      <c r="I3860" s="179">
        <v>9</v>
      </c>
      <c r="J3860" s="179" t="s">
        <v>2440</v>
      </c>
      <c r="K3860" s="179" t="s">
        <v>9</v>
      </c>
      <c r="L3860" s="179" t="s">
        <v>10</v>
      </c>
      <c r="M3860" s="179" t="s">
        <v>10278</v>
      </c>
      <c r="N3860" s="179" t="s">
        <v>3</v>
      </c>
      <c r="O3860" s="179" t="s">
        <v>8</v>
      </c>
      <c r="P3860" s="179" t="s">
        <v>4552</v>
      </c>
      <c r="Q3860" s="61" t="s">
        <v>6058</v>
      </c>
      <c r="R3860" s="179">
        <v>3.7</v>
      </c>
      <c r="S3860" s="179">
        <v>4</v>
      </c>
      <c r="T3860" s="190">
        <f t="shared" si="284"/>
        <v>7.7</v>
      </c>
      <c r="U3860" s="179" t="s">
        <v>10191</v>
      </c>
      <c r="V3860" s="179" t="s">
        <v>10266</v>
      </c>
      <c r="W3860" s="179" t="s">
        <v>10191</v>
      </c>
      <c r="X3860" s="179" t="s">
        <v>141</v>
      </c>
      <c r="Y3860" s="179" t="s">
        <v>10279</v>
      </c>
      <c r="Z3860" s="179" t="s">
        <v>141</v>
      </c>
      <c r="AA3860" s="179" t="s">
        <v>10280</v>
      </c>
      <c r="AB3860" s="179" t="s">
        <v>141</v>
      </c>
      <c r="AC3860" s="179" t="s">
        <v>141</v>
      </c>
      <c r="AD3860" s="115" t="s">
        <v>43</v>
      </c>
      <c r="AE3860" s="179"/>
      <c r="AF3860" s="179"/>
      <c r="AG3860" s="395" t="s">
        <v>6059</v>
      </c>
      <c r="AJ3860" s="1">
        <f t="shared" si="279"/>
        <v>0</v>
      </c>
      <c r="AK3860" s="1">
        <f t="shared" si="285"/>
        <v>-7.7</v>
      </c>
    </row>
    <row r="3861" spans="1:37" ht="31.5" customHeight="1">
      <c r="A3861" s="179" t="s">
        <v>4411</v>
      </c>
      <c r="B3861" s="179" t="s">
        <v>13</v>
      </c>
      <c r="C3861" s="179" t="s">
        <v>140</v>
      </c>
      <c r="D3861" s="169">
        <v>42526</v>
      </c>
      <c r="E3861" s="336" t="s">
        <v>4551</v>
      </c>
      <c r="F3861" s="169">
        <v>42526</v>
      </c>
      <c r="G3861" s="336" t="s">
        <v>4551</v>
      </c>
      <c r="H3861" s="68">
        <f t="shared" si="283"/>
        <v>0</v>
      </c>
      <c r="I3861" s="179">
        <v>13</v>
      </c>
      <c r="J3861" s="179" t="s">
        <v>2440</v>
      </c>
      <c r="K3861" s="179" t="s">
        <v>21</v>
      </c>
      <c r="L3861" s="179" t="s">
        <v>10</v>
      </c>
      <c r="M3861" s="179" t="s">
        <v>10281</v>
      </c>
      <c r="N3861" s="179" t="s">
        <v>3</v>
      </c>
      <c r="O3861" s="179" t="s">
        <v>8</v>
      </c>
      <c r="P3861" s="179" t="s">
        <v>4553</v>
      </c>
      <c r="Q3861" s="61" t="s">
        <v>10282</v>
      </c>
      <c r="R3861" s="179">
        <v>1.4</v>
      </c>
      <c r="S3861" s="179">
        <v>3.8</v>
      </c>
      <c r="T3861" s="190">
        <f t="shared" si="284"/>
        <v>5.1999999999999993</v>
      </c>
      <c r="U3861" s="179" t="s">
        <v>3186</v>
      </c>
      <c r="V3861" s="179" t="s">
        <v>10266</v>
      </c>
      <c r="W3861" s="179" t="s">
        <v>3170</v>
      </c>
      <c r="X3861" s="179" t="s">
        <v>141</v>
      </c>
      <c r="Y3861" s="179" t="s">
        <v>10283</v>
      </c>
      <c r="Z3861" s="179" t="s">
        <v>141</v>
      </c>
      <c r="AA3861" s="179" t="s">
        <v>10280</v>
      </c>
      <c r="AB3861" s="179" t="s">
        <v>141</v>
      </c>
      <c r="AC3861" s="179" t="s">
        <v>141</v>
      </c>
      <c r="AD3861" s="115" t="s">
        <v>43</v>
      </c>
      <c r="AE3861" s="472"/>
      <c r="AF3861" s="472"/>
      <c r="AG3861" s="395" t="s">
        <v>6061</v>
      </c>
      <c r="AJ3861" s="1">
        <f t="shared" si="279"/>
        <v>0</v>
      </c>
      <c r="AK3861" s="1">
        <f t="shared" si="285"/>
        <v>-5.1999999999999993</v>
      </c>
    </row>
    <row r="3862" spans="1:37" ht="31.5" customHeight="1">
      <c r="A3862" s="179" t="s">
        <v>4411</v>
      </c>
      <c r="B3862" s="179" t="s">
        <v>13</v>
      </c>
      <c r="C3862" s="179" t="s">
        <v>140</v>
      </c>
      <c r="D3862" s="169">
        <v>42526</v>
      </c>
      <c r="E3862" s="336" t="s">
        <v>4554</v>
      </c>
      <c r="F3862" s="169">
        <v>42526</v>
      </c>
      <c r="G3862" s="336" t="s">
        <v>4554</v>
      </c>
      <c r="H3862" s="68">
        <f t="shared" si="283"/>
        <v>0</v>
      </c>
      <c r="I3862" s="179">
        <v>3</v>
      </c>
      <c r="J3862" s="179" t="s">
        <v>2440</v>
      </c>
      <c r="K3862" s="179" t="s">
        <v>9</v>
      </c>
      <c r="L3862" s="179" t="s">
        <v>10</v>
      </c>
      <c r="M3862" s="179" t="s">
        <v>10284</v>
      </c>
      <c r="N3862" s="179" t="s">
        <v>3</v>
      </c>
      <c r="O3862" s="179" t="s">
        <v>8</v>
      </c>
      <c r="P3862" s="179" t="s">
        <v>4555</v>
      </c>
      <c r="Q3862" s="61" t="s">
        <v>10285</v>
      </c>
      <c r="R3862" s="179">
        <v>0.3</v>
      </c>
      <c r="S3862" s="179">
        <v>2.7</v>
      </c>
      <c r="T3862" s="190">
        <f t="shared" si="284"/>
        <v>3</v>
      </c>
      <c r="U3862" s="179" t="s">
        <v>10191</v>
      </c>
      <c r="V3862" s="179" t="s">
        <v>8900</v>
      </c>
      <c r="W3862" s="179" t="s">
        <v>10191</v>
      </c>
      <c r="X3862" s="179" t="s">
        <v>141</v>
      </c>
      <c r="Y3862" s="179" t="s">
        <v>10286</v>
      </c>
      <c r="Z3862" s="179" t="s">
        <v>141</v>
      </c>
      <c r="AA3862" s="179" t="s">
        <v>10258</v>
      </c>
      <c r="AB3862" s="179" t="s">
        <v>141</v>
      </c>
      <c r="AC3862" s="179" t="s">
        <v>141</v>
      </c>
      <c r="AD3862" s="115" t="s">
        <v>43</v>
      </c>
      <c r="AE3862" s="472"/>
      <c r="AF3862" s="472"/>
      <c r="AG3862" s="395" t="s">
        <v>6064</v>
      </c>
      <c r="AJ3862" s="1">
        <f t="shared" si="279"/>
        <v>0</v>
      </c>
      <c r="AK3862" s="1">
        <f t="shared" si="285"/>
        <v>-3</v>
      </c>
    </row>
    <row r="3863" spans="1:37" ht="63" customHeight="1">
      <c r="A3863" s="179" t="s">
        <v>4411</v>
      </c>
      <c r="B3863" s="179" t="s">
        <v>13</v>
      </c>
      <c r="C3863" s="179" t="s">
        <v>140</v>
      </c>
      <c r="D3863" s="169">
        <v>42526</v>
      </c>
      <c r="E3863" s="336" t="s">
        <v>4554</v>
      </c>
      <c r="F3863" s="169">
        <v>42526</v>
      </c>
      <c r="G3863" s="336" t="s">
        <v>4554</v>
      </c>
      <c r="H3863" s="68">
        <f t="shared" si="283"/>
        <v>0</v>
      </c>
      <c r="I3863" s="179">
        <v>7</v>
      </c>
      <c r="J3863" s="179" t="s">
        <v>2440</v>
      </c>
      <c r="K3863" s="179" t="s">
        <v>21</v>
      </c>
      <c r="L3863" s="179" t="s">
        <v>10</v>
      </c>
      <c r="M3863" s="179" t="s">
        <v>10287</v>
      </c>
      <c r="N3863" s="179" t="s">
        <v>3</v>
      </c>
      <c r="O3863" s="179" t="s">
        <v>8</v>
      </c>
      <c r="P3863" s="179" t="s">
        <v>4556</v>
      </c>
      <c r="Q3863" s="61" t="s">
        <v>10288</v>
      </c>
      <c r="R3863" s="179">
        <v>0.5</v>
      </c>
      <c r="S3863" s="179">
        <v>1</v>
      </c>
      <c r="T3863" s="190">
        <f t="shared" si="284"/>
        <v>1.5</v>
      </c>
      <c r="U3863" s="179" t="s">
        <v>7</v>
      </c>
      <c r="V3863" s="179" t="s">
        <v>8900</v>
      </c>
      <c r="W3863" s="179" t="s">
        <v>3170</v>
      </c>
      <c r="X3863" s="179" t="s">
        <v>141</v>
      </c>
      <c r="Y3863" s="179" t="s">
        <v>10289</v>
      </c>
      <c r="Z3863" s="179" t="s">
        <v>141</v>
      </c>
      <c r="AA3863" s="179" t="s">
        <v>10258</v>
      </c>
      <c r="AB3863" s="179" t="s">
        <v>141</v>
      </c>
      <c r="AC3863" s="179" t="s">
        <v>141</v>
      </c>
      <c r="AD3863" s="115" t="s">
        <v>43</v>
      </c>
      <c r="AE3863" s="472"/>
      <c r="AF3863" s="472"/>
      <c r="AG3863" s="395" t="s">
        <v>6066</v>
      </c>
      <c r="AJ3863" s="1">
        <f t="shared" si="279"/>
        <v>0</v>
      </c>
      <c r="AK3863" s="1">
        <f t="shared" si="285"/>
        <v>-1.5</v>
      </c>
    </row>
    <row r="3864" spans="1:37" ht="63" customHeight="1">
      <c r="A3864" s="179" t="s">
        <v>4411</v>
      </c>
      <c r="B3864" s="179" t="s">
        <v>13</v>
      </c>
      <c r="C3864" s="179" t="s">
        <v>140</v>
      </c>
      <c r="D3864" s="169">
        <v>42526</v>
      </c>
      <c r="E3864" s="336" t="s">
        <v>4557</v>
      </c>
      <c r="F3864" s="169">
        <v>42526</v>
      </c>
      <c r="G3864" s="336" t="s">
        <v>4558</v>
      </c>
      <c r="H3864" s="68">
        <f t="shared" si="283"/>
        <v>8.8194444444444464E-2</v>
      </c>
      <c r="I3864" s="179">
        <v>4</v>
      </c>
      <c r="J3864" s="179" t="s">
        <v>2440</v>
      </c>
      <c r="K3864" s="179" t="s">
        <v>15</v>
      </c>
      <c r="L3864" s="179" t="s">
        <v>10</v>
      </c>
      <c r="M3864" s="179" t="s">
        <v>10290</v>
      </c>
      <c r="N3864" s="179" t="s">
        <v>3</v>
      </c>
      <c r="O3864" s="179" t="s">
        <v>8</v>
      </c>
      <c r="P3864" s="179" t="s">
        <v>4559</v>
      </c>
      <c r="Q3864" s="61" t="s">
        <v>6060</v>
      </c>
      <c r="R3864" s="179">
        <v>2.7</v>
      </c>
      <c r="S3864" s="179">
        <v>0.4</v>
      </c>
      <c r="T3864" s="190">
        <f t="shared" si="284"/>
        <v>3.1</v>
      </c>
      <c r="U3864" s="179" t="s">
        <v>7</v>
      </c>
      <c r="V3864" s="179" t="s">
        <v>3222</v>
      </c>
      <c r="W3864" s="179" t="s">
        <v>3170</v>
      </c>
      <c r="X3864" s="179" t="s">
        <v>141</v>
      </c>
      <c r="Y3864" s="179" t="s">
        <v>10291</v>
      </c>
      <c r="Z3864" s="179" t="s">
        <v>141</v>
      </c>
      <c r="AA3864" s="179" t="s">
        <v>10292</v>
      </c>
      <c r="AB3864" s="179" t="s">
        <v>141</v>
      </c>
      <c r="AC3864" s="179" t="s">
        <v>141</v>
      </c>
      <c r="AD3864" s="115" t="s">
        <v>43</v>
      </c>
      <c r="AE3864" s="472"/>
      <c r="AF3864" s="472"/>
      <c r="AG3864" s="395" t="s">
        <v>10293</v>
      </c>
      <c r="AJ3864" s="1">
        <f t="shared" si="279"/>
        <v>0</v>
      </c>
      <c r="AK3864" s="1">
        <f t="shared" si="285"/>
        <v>-3.1</v>
      </c>
    </row>
    <row r="3865" spans="1:37" ht="47.25" customHeight="1">
      <c r="A3865" s="179" t="s">
        <v>5349</v>
      </c>
      <c r="B3865" s="179" t="s">
        <v>13</v>
      </c>
      <c r="C3865" s="179" t="s">
        <v>147</v>
      </c>
      <c r="D3865" s="169">
        <v>42578</v>
      </c>
      <c r="E3865" s="68">
        <v>0.68958333333333333</v>
      </c>
      <c r="F3865" s="169">
        <v>42578</v>
      </c>
      <c r="G3865" s="68">
        <v>0.69236111111111109</v>
      </c>
      <c r="H3865" s="68">
        <f t="shared" si="283"/>
        <v>2.7777777777777679E-3</v>
      </c>
      <c r="I3865" s="179">
        <v>2</v>
      </c>
      <c r="J3865" s="179" t="s">
        <v>141</v>
      </c>
      <c r="K3865" s="179" t="s">
        <v>141</v>
      </c>
      <c r="L3865" s="179" t="s">
        <v>12</v>
      </c>
      <c r="M3865" s="179" t="s">
        <v>854</v>
      </c>
      <c r="N3865" s="179">
        <v>0.4</v>
      </c>
      <c r="O3865" s="179" t="s">
        <v>57</v>
      </c>
      <c r="P3865" s="179" t="s">
        <v>57</v>
      </c>
      <c r="Q3865" s="61" t="s">
        <v>1117</v>
      </c>
      <c r="R3865" s="190">
        <v>0.7</v>
      </c>
      <c r="S3865" s="190">
        <v>0.9</v>
      </c>
      <c r="T3865" s="190">
        <f t="shared" si="284"/>
        <v>1.6</v>
      </c>
      <c r="U3865" s="179" t="s">
        <v>62</v>
      </c>
      <c r="V3865" s="179" t="s">
        <v>141</v>
      </c>
      <c r="W3865" s="179" t="s">
        <v>141</v>
      </c>
      <c r="X3865" s="179" t="s">
        <v>141</v>
      </c>
      <c r="Y3865" s="179" t="s">
        <v>141</v>
      </c>
      <c r="Z3865" s="179" t="s">
        <v>141</v>
      </c>
      <c r="AA3865" s="179" t="s">
        <v>141</v>
      </c>
      <c r="AB3865" s="179" t="s">
        <v>141</v>
      </c>
      <c r="AC3865" s="179" t="s">
        <v>141</v>
      </c>
      <c r="AD3865" s="115" t="s">
        <v>23</v>
      </c>
      <c r="AE3865" s="179" t="s">
        <v>141</v>
      </c>
      <c r="AF3865" s="179" t="s">
        <v>141</v>
      </c>
      <c r="AG3865" s="179" t="s">
        <v>141</v>
      </c>
      <c r="AJ3865" s="1">
        <f t="shared" si="279"/>
        <v>0</v>
      </c>
      <c r="AK3865" s="1">
        <f t="shared" si="285"/>
        <v>-1.6</v>
      </c>
    </row>
    <row r="3866" spans="1:37" ht="31.5" customHeight="1">
      <c r="A3866" s="179" t="s">
        <v>2039</v>
      </c>
      <c r="B3866" s="57" t="s">
        <v>16</v>
      </c>
      <c r="C3866" s="57" t="s">
        <v>292</v>
      </c>
      <c r="D3866" s="278">
        <v>42480</v>
      </c>
      <c r="E3866" s="59">
        <v>0.95694444444444438</v>
      </c>
      <c r="F3866" s="278">
        <v>42480</v>
      </c>
      <c r="G3866" s="59">
        <v>0.95694444444444438</v>
      </c>
      <c r="H3866" s="59">
        <f>(F3866+G3866)-(D3866+E3866)</f>
        <v>0</v>
      </c>
      <c r="I3866" s="60">
        <v>18</v>
      </c>
      <c r="J3866" s="60" t="s">
        <v>144</v>
      </c>
      <c r="K3866" s="60" t="s">
        <v>9</v>
      </c>
      <c r="L3866" s="71" t="s">
        <v>4</v>
      </c>
      <c r="M3866" s="72" t="s">
        <v>2234</v>
      </c>
      <c r="N3866" s="60" t="s">
        <v>3</v>
      </c>
      <c r="O3866" s="71" t="s">
        <v>8</v>
      </c>
      <c r="P3866" s="72" t="s">
        <v>2235</v>
      </c>
      <c r="Q3866" s="71" t="s">
        <v>2236</v>
      </c>
      <c r="R3866" s="167"/>
      <c r="S3866" s="167">
        <v>1.54</v>
      </c>
      <c r="T3866" s="167">
        <f>SUM(R3866:S3866)</f>
        <v>1.54</v>
      </c>
      <c r="U3866" s="108" t="s">
        <v>34</v>
      </c>
      <c r="V3866" s="108">
        <v>2011</v>
      </c>
      <c r="W3866" s="108" t="s">
        <v>2906</v>
      </c>
      <c r="X3866" s="164"/>
      <c r="Y3866" s="164" t="s">
        <v>2907</v>
      </c>
      <c r="Z3866" s="108">
        <v>100</v>
      </c>
      <c r="AA3866" s="107" t="s">
        <v>2877</v>
      </c>
      <c r="AB3866" s="108">
        <v>0</v>
      </c>
      <c r="AC3866" s="164"/>
      <c r="AD3866" s="108" t="s">
        <v>23</v>
      </c>
      <c r="AE3866" s="108"/>
      <c r="AF3866" s="108"/>
      <c r="AG3866" s="364" t="s">
        <v>2908</v>
      </c>
      <c r="AH3866" s="159"/>
      <c r="AI3866" s="159"/>
      <c r="AJ3866" s="1">
        <f t="shared" si="279"/>
        <v>0</v>
      </c>
    </row>
    <row r="3867" spans="1:37" ht="110.25" customHeight="1">
      <c r="A3867" s="179" t="s">
        <v>4411</v>
      </c>
      <c r="B3867" s="179" t="s">
        <v>13</v>
      </c>
      <c r="C3867" s="179" t="s">
        <v>140</v>
      </c>
      <c r="D3867" s="169">
        <v>42529</v>
      </c>
      <c r="E3867" s="68">
        <v>0.72152777777777777</v>
      </c>
      <c r="F3867" s="169">
        <v>42529</v>
      </c>
      <c r="G3867" s="68">
        <v>0.72152777777777777</v>
      </c>
      <c r="H3867" s="68">
        <f t="shared" ref="H3867:H3889" si="286">G3867-E3867</f>
        <v>0</v>
      </c>
      <c r="I3867" s="179">
        <v>18</v>
      </c>
      <c r="J3867" s="179" t="s">
        <v>2440</v>
      </c>
      <c r="K3867" s="179" t="s">
        <v>2441</v>
      </c>
      <c r="L3867" s="179" t="s">
        <v>4</v>
      </c>
      <c r="M3867" s="179" t="s">
        <v>10298</v>
      </c>
      <c r="N3867" s="179">
        <v>35</v>
      </c>
      <c r="O3867" s="179" t="s">
        <v>8</v>
      </c>
      <c r="P3867" s="179" t="s">
        <v>10299</v>
      </c>
      <c r="Q3867" s="61" t="s">
        <v>6063</v>
      </c>
      <c r="R3867" s="179">
        <v>1.24</v>
      </c>
      <c r="S3867" s="179">
        <v>1.6</v>
      </c>
      <c r="T3867" s="190">
        <f>R3867+S3867</f>
        <v>2.84</v>
      </c>
      <c r="U3867" s="179" t="s">
        <v>37</v>
      </c>
      <c r="V3867" s="179" t="s">
        <v>10300</v>
      </c>
      <c r="W3867" s="179" t="s">
        <v>10199</v>
      </c>
      <c r="X3867" s="179" t="s">
        <v>10200</v>
      </c>
      <c r="Y3867" s="2" t="s">
        <v>10301</v>
      </c>
      <c r="Z3867" s="179" t="s">
        <v>141</v>
      </c>
      <c r="AA3867" s="179" t="s">
        <v>10302</v>
      </c>
      <c r="AB3867" s="179" t="s">
        <v>141</v>
      </c>
      <c r="AC3867" s="179" t="s">
        <v>10303</v>
      </c>
      <c r="AD3867" s="115" t="s">
        <v>42</v>
      </c>
      <c r="AE3867" s="179" t="s">
        <v>141</v>
      </c>
      <c r="AF3867" s="179" t="s">
        <v>141</v>
      </c>
      <c r="AG3867" s="392" t="s">
        <v>10304</v>
      </c>
      <c r="AJ3867" s="1">
        <f t="shared" si="279"/>
        <v>0</v>
      </c>
      <c r="AK3867" s="1">
        <f t="shared" ref="AK3867:AK3887" si="287">AJ3867-T3867</f>
        <v>-2.84</v>
      </c>
    </row>
    <row r="3868" spans="1:37" ht="94.5" customHeight="1">
      <c r="A3868" s="179" t="s">
        <v>4411</v>
      </c>
      <c r="B3868" s="179" t="s">
        <v>13</v>
      </c>
      <c r="C3868" s="179" t="s">
        <v>140</v>
      </c>
      <c r="D3868" s="169">
        <v>42529</v>
      </c>
      <c r="E3868" s="68">
        <v>0.71458333333333324</v>
      </c>
      <c r="F3868" s="169">
        <v>42529</v>
      </c>
      <c r="G3868" s="68">
        <v>0.71458333333333324</v>
      </c>
      <c r="H3868" s="68">
        <f t="shared" si="286"/>
        <v>0</v>
      </c>
      <c r="I3868" s="179">
        <v>19</v>
      </c>
      <c r="J3868" s="179" t="s">
        <v>576</v>
      </c>
      <c r="K3868" s="179"/>
      <c r="L3868" s="179" t="s">
        <v>4</v>
      </c>
      <c r="M3868" s="179" t="s">
        <v>10305</v>
      </c>
      <c r="N3868" s="179">
        <v>35</v>
      </c>
      <c r="O3868" s="179" t="s">
        <v>14</v>
      </c>
      <c r="P3868" s="179" t="s">
        <v>10306</v>
      </c>
      <c r="Q3868" s="61" t="s">
        <v>10307</v>
      </c>
      <c r="R3868" s="179">
        <v>0.56000000000000005</v>
      </c>
      <c r="S3868" s="179">
        <v>0.4</v>
      </c>
      <c r="T3868" s="190">
        <f>R3868+S3868</f>
        <v>0.96000000000000008</v>
      </c>
      <c r="U3868" s="179" t="s">
        <v>34</v>
      </c>
      <c r="V3868" s="179" t="s">
        <v>3279</v>
      </c>
      <c r="W3868" s="179" t="s">
        <v>10308</v>
      </c>
      <c r="X3868" s="179" t="s">
        <v>2722</v>
      </c>
      <c r="Y3868" s="179" t="s">
        <v>10309</v>
      </c>
      <c r="Z3868" s="179" t="s">
        <v>141</v>
      </c>
      <c r="AA3868" s="179" t="s">
        <v>10310</v>
      </c>
      <c r="AB3868" s="179" t="s">
        <v>141</v>
      </c>
      <c r="AC3868" s="179" t="s">
        <v>141</v>
      </c>
      <c r="AD3868" s="115" t="s">
        <v>0</v>
      </c>
      <c r="AE3868" s="179" t="s">
        <v>141</v>
      </c>
      <c r="AF3868" s="179" t="s">
        <v>141</v>
      </c>
      <c r="AG3868" s="392" t="s">
        <v>10304</v>
      </c>
      <c r="AJ3868" s="1">
        <f t="shared" si="279"/>
        <v>0</v>
      </c>
      <c r="AK3868" s="1">
        <f t="shared" si="287"/>
        <v>-0.96000000000000008</v>
      </c>
    </row>
    <row r="3869" spans="1:37" ht="110.25" customHeight="1">
      <c r="A3869" s="179" t="s">
        <v>4411</v>
      </c>
      <c r="B3869" s="179" t="s">
        <v>13</v>
      </c>
      <c r="C3869" s="179" t="s">
        <v>140</v>
      </c>
      <c r="D3869" s="169">
        <v>42529</v>
      </c>
      <c r="E3869" s="68">
        <v>0.84861111111111109</v>
      </c>
      <c r="F3869" s="169">
        <v>42529</v>
      </c>
      <c r="G3869" s="68">
        <v>0.84861111111111109</v>
      </c>
      <c r="H3869" s="68">
        <f t="shared" si="286"/>
        <v>0</v>
      </c>
      <c r="I3869" s="179">
        <v>2</v>
      </c>
      <c r="J3869" s="179" t="s">
        <v>2444</v>
      </c>
      <c r="K3869" s="179" t="s">
        <v>9</v>
      </c>
      <c r="L3869" s="179" t="s">
        <v>30</v>
      </c>
      <c r="M3869" s="179" t="s">
        <v>10311</v>
      </c>
      <c r="N3869" s="179" t="s">
        <v>3</v>
      </c>
      <c r="O3869" s="179" t="s">
        <v>8</v>
      </c>
      <c r="P3869" s="179" t="s">
        <v>4560</v>
      </c>
      <c r="Q3869" s="61" t="s">
        <v>6065</v>
      </c>
      <c r="R3869" s="170"/>
      <c r="S3869" s="170"/>
      <c r="T3869" s="190"/>
      <c r="U3869" s="179" t="s">
        <v>29</v>
      </c>
      <c r="V3869" s="179" t="s">
        <v>141</v>
      </c>
      <c r="W3869" s="179" t="s">
        <v>141</v>
      </c>
      <c r="X3869" s="179" t="s">
        <v>141</v>
      </c>
      <c r="Y3869" s="280" t="s">
        <v>141</v>
      </c>
      <c r="Z3869" s="179" t="s">
        <v>141</v>
      </c>
      <c r="AA3869" s="179" t="s">
        <v>141</v>
      </c>
      <c r="AB3869" s="179" t="s">
        <v>141</v>
      </c>
      <c r="AC3869" s="179" t="s">
        <v>141</v>
      </c>
      <c r="AD3869" s="115" t="s">
        <v>28</v>
      </c>
      <c r="AE3869" s="472"/>
      <c r="AF3869" s="472"/>
      <c r="AG3869" s="395" t="s">
        <v>10312</v>
      </c>
      <c r="AJ3869" s="1">
        <f t="shared" si="279"/>
        <v>0</v>
      </c>
      <c r="AK3869" s="1">
        <f t="shared" si="287"/>
        <v>0</v>
      </c>
    </row>
    <row r="3870" spans="1:37" ht="31.5" customHeight="1">
      <c r="A3870" s="179" t="s">
        <v>4411</v>
      </c>
      <c r="B3870" s="179" t="s">
        <v>13</v>
      </c>
      <c r="C3870" s="179" t="s">
        <v>140</v>
      </c>
      <c r="D3870" s="169">
        <v>42530</v>
      </c>
      <c r="E3870" s="68">
        <v>0.74375000000000002</v>
      </c>
      <c r="F3870" s="169">
        <v>42530</v>
      </c>
      <c r="G3870" s="68">
        <v>1.0138888888888888</v>
      </c>
      <c r="H3870" s="68">
        <f t="shared" si="286"/>
        <v>0.27013888888888882</v>
      </c>
      <c r="I3870" s="179">
        <v>1</v>
      </c>
      <c r="J3870" s="179" t="s">
        <v>141</v>
      </c>
      <c r="K3870" s="179" t="s">
        <v>141</v>
      </c>
      <c r="L3870" s="179" t="s">
        <v>12</v>
      </c>
      <c r="M3870" s="179" t="s">
        <v>4562</v>
      </c>
      <c r="N3870" s="179">
        <v>0.4</v>
      </c>
      <c r="O3870" s="179" t="s">
        <v>2</v>
      </c>
      <c r="P3870" s="179" t="s">
        <v>4563</v>
      </c>
      <c r="Q3870" s="61" t="s">
        <v>4564</v>
      </c>
      <c r="R3870" s="170"/>
      <c r="S3870" s="179">
        <v>1.1000000000000001</v>
      </c>
      <c r="T3870" s="190">
        <f>R3870+S3870</f>
        <v>1.1000000000000001</v>
      </c>
      <c r="U3870" s="179" t="s">
        <v>1</v>
      </c>
      <c r="V3870" s="179" t="s">
        <v>141</v>
      </c>
      <c r="W3870" s="179" t="s">
        <v>141</v>
      </c>
      <c r="X3870" s="179" t="s">
        <v>141</v>
      </c>
      <c r="Y3870" s="280" t="s">
        <v>141</v>
      </c>
      <c r="Z3870" s="179" t="s">
        <v>141</v>
      </c>
      <c r="AA3870" s="179" t="s">
        <v>141</v>
      </c>
      <c r="AB3870" s="179" t="s">
        <v>141</v>
      </c>
      <c r="AC3870" s="179" t="s">
        <v>141</v>
      </c>
      <c r="AD3870" s="115" t="s">
        <v>0</v>
      </c>
      <c r="AE3870" s="179" t="s">
        <v>141</v>
      </c>
      <c r="AF3870" s="179" t="s">
        <v>141</v>
      </c>
      <c r="AG3870" s="179" t="s">
        <v>3129</v>
      </c>
      <c r="AJ3870" s="1">
        <f t="shared" si="279"/>
        <v>0</v>
      </c>
      <c r="AK3870" s="1">
        <f t="shared" si="287"/>
        <v>-1.1000000000000001</v>
      </c>
    </row>
    <row r="3871" spans="1:37" ht="94.5" customHeight="1">
      <c r="A3871" s="179" t="s">
        <v>4411</v>
      </c>
      <c r="B3871" s="179" t="s">
        <v>13</v>
      </c>
      <c r="C3871" s="179" t="s">
        <v>140</v>
      </c>
      <c r="D3871" s="169">
        <v>42531</v>
      </c>
      <c r="E3871" s="68">
        <v>0.49374999999999997</v>
      </c>
      <c r="F3871" s="169">
        <v>42531</v>
      </c>
      <c r="G3871" s="68">
        <v>0.5229166666666667</v>
      </c>
      <c r="H3871" s="68">
        <f t="shared" si="286"/>
        <v>2.916666666666673E-2</v>
      </c>
      <c r="I3871" s="179">
        <v>3</v>
      </c>
      <c r="J3871" s="179" t="s">
        <v>141</v>
      </c>
      <c r="K3871" s="179" t="s">
        <v>141</v>
      </c>
      <c r="L3871" s="179" t="s">
        <v>12</v>
      </c>
      <c r="M3871" s="179" t="s">
        <v>4729</v>
      </c>
      <c r="N3871" s="179">
        <v>0.4</v>
      </c>
      <c r="O3871" s="179" t="s">
        <v>2</v>
      </c>
      <c r="P3871" s="179" t="s">
        <v>4730</v>
      </c>
      <c r="Q3871" s="61" t="s">
        <v>4731</v>
      </c>
      <c r="R3871" s="179">
        <v>0.1</v>
      </c>
      <c r="S3871" s="179">
        <v>0.8</v>
      </c>
      <c r="T3871" s="190">
        <f>R3871+S3871</f>
        <v>0.9</v>
      </c>
      <c r="U3871" s="179" t="s">
        <v>1</v>
      </c>
      <c r="V3871" s="179" t="s">
        <v>141</v>
      </c>
      <c r="W3871" s="179" t="s">
        <v>141</v>
      </c>
      <c r="X3871" s="179" t="s">
        <v>141</v>
      </c>
      <c r="Y3871" s="280" t="s">
        <v>141</v>
      </c>
      <c r="Z3871" s="179" t="s">
        <v>141</v>
      </c>
      <c r="AA3871" s="280" t="s">
        <v>141</v>
      </c>
      <c r="AB3871" s="179" t="s">
        <v>141</v>
      </c>
      <c r="AC3871" s="179" t="s">
        <v>141</v>
      </c>
      <c r="AD3871" s="115" t="s">
        <v>0</v>
      </c>
      <c r="AE3871" s="179" t="s">
        <v>141</v>
      </c>
      <c r="AF3871" s="179" t="s">
        <v>141</v>
      </c>
      <c r="AG3871" s="179" t="s">
        <v>3129</v>
      </c>
      <c r="AJ3871" s="1">
        <f t="shared" si="279"/>
        <v>0</v>
      </c>
      <c r="AK3871" s="1">
        <f t="shared" si="287"/>
        <v>-0.9</v>
      </c>
    </row>
    <row r="3872" spans="1:37" ht="78.75" customHeight="1">
      <c r="A3872" s="179" t="s">
        <v>4411</v>
      </c>
      <c r="B3872" s="179" t="s">
        <v>13</v>
      </c>
      <c r="C3872" s="179" t="s">
        <v>140</v>
      </c>
      <c r="D3872" s="169">
        <v>42531</v>
      </c>
      <c r="E3872" s="68">
        <v>0.9868055555555556</v>
      </c>
      <c r="F3872" s="169">
        <v>42531</v>
      </c>
      <c r="G3872" s="68">
        <v>0.9868055555555556</v>
      </c>
      <c r="H3872" s="68">
        <f t="shared" si="286"/>
        <v>0</v>
      </c>
      <c r="I3872" s="179">
        <v>3</v>
      </c>
      <c r="J3872" s="179" t="s">
        <v>3353</v>
      </c>
      <c r="K3872" s="179" t="s">
        <v>9</v>
      </c>
      <c r="L3872" s="179" t="s">
        <v>10</v>
      </c>
      <c r="M3872" s="179" t="s">
        <v>6067</v>
      </c>
      <c r="N3872" s="179" t="s">
        <v>3</v>
      </c>
      <c r="O3872" s="179" t="s">
        <v>8</v>
      </c>
      <c r="P3872" s="179" t="s">
        <v>6068</v>
      </c>
      <c r="Q3872" s="61" t="s">
        <v>10313</v>
      </c>
      <c r="R3872" s="179"/>
      <c r="S3872" s="179"/>
      <c r="T3872" s="190"/>
      <c r="U3872" s="179" t="s">
        <v>10191</v>
      </c>
      <c r="V3872" s="179" t="s">
        <v>3247</v>
      </c>
      <c r="W3872" s="179" t="s">
        <v>10191</v>
      </c>
      <c r="X3872" s="179" t="s">
        <v>141</v>
      </c>
      <c r="Y3872" s="179" t="s">
        <v>10314</v>
      </c>
      <c r="Z3872" s="179">
        <v>100</v>
      </c>
      <c r="AA3872" s="179" t="s">
        <v>10315</v>
      </c>
      <c r="AB3872" s="179" t="s">
        <v>141</v>
      </c>
      <c r="AC3872" s="179" t="s">
        <v>141</v>
      </c>
      <c r="AD3872" s="115" t="s">
        <v>43</v>
      </c>
      <c r="AE3872" s="179" t="s">
        <v>141</v>
      </c>
      <c r="AF3872" s="179" t="s">
        <v>141</v>
      </c>
      <c r="AG3872" s="395" t="s">
        <v>10316</v>
      </c>
      <c r="AJ3872" s="1">
        <f t="shared" si="279"/>
        <v>0</v>
      </c>
      <c r="AK3872" s="1">
        <f t="shared" si="287"/>
        <v>0</v>
      </c>
    </row>
    <row r="3873" spans="1:37" ht="78.75" customHeight="1">
      <c r="A3873" s="179" t="s">
        <v>4411</v>
      </c>
      <c r="B3873" s="179" t="s">
        <v>13</v>
      </c>
      <c r="C3873" s="179" t="s">
        <v>1821</v>
      </c>
      <c r="D3873" s="169">
        <v>42531</v>
      </c>
      <c r="E3873" s="68">
        <v>0.89444444444444438</v>
      </c>
      <c r="F3873" s="169">
        <v>42531</v>
      </c>
      <c r="G3873" s="68">
        <v>0.89444444444444438</v>
      </c>
      <c r="H3873" s="68">
        <f t="shared" si="286"/>
        <v>0</v>
      </c>
      <c r="I3873" s="179">
        <v>6</v>
      </c>
      <c r="J3873" s="179" t="s">
        <v>141</v>
      </c>
      <c r="K3873" s="179" t="s">
        <v>141</v>
      </c>
      <c r="L3873" s="179" t="s">
        <v>17</v>
      </c>
      <c r="M3873" s="179" t="s">
        <v>10321</v>
      </c>
      <c r="N3873" s="179">
        <v>0.4</v>
      </c>
      <c r="O3873" s="179" t="s">
        <v>2</v>
      </c>
      <c r="P3873" s="179" t="s">
        <v>346</v>
      </c>
      <c r="Q3873" s="61" t="s">
        <v>6071</v>
      </c>
      <c r="R3873" s="190">
        <v>0.2</v>
      </c>
      <c r="S3873" s="190"/>
      <c r="T3873" s="190">
        <f t="shared" ref="T3873:T3896" si="288">R3873+S3873</f>
        <v>0.2</v>
      </c>
      <c r="U3873" s="179" t="s">
        <v>141</v>
      </c>
      <c r="V3873" s="179" t="s">
        <v>141</v>
      </c>
      <c r="W3873" s="179" t="s">
        <v>141</v>
      </c>
      <c r="X3873" s="179" t="s">
        <v>141</v>
      </c>
      <c r="Y3873" s="179" t="s">
        <v>141</v>
      </c>
      <c r="Z3873" s="179" t="s">
        <v>141</v>
      </c>
      <c r="AA3873" s="179" t="s">
        <v>141</v>
      </c>
      <c r="AB3873" s="179" t="s">
        <v>141</v>
      </c>
      <c r="AC3873" s="179" t="s">
        <v>141</v>
      </c>
      <c r="AD3873" s="115" t="s">
        <v>38</v>
      </c>
      <c r="AE3873" s="179" t="s">
        <v>141</v>
      </c>
      <c r="AF3873" s="179" t="s">
        <v>141</v>
      </c>
      <c r="AG3873" s="179" t="s">
        <v>141</v>
      </c>
      <c r="AJ3873" s="1">
        <f t="shared" si="279"/>
        <v>0</v>
      </c>
      <c r="AK3873" s="1">
        <f t="shared" si="287"/>
        <v>-0.2</v>
      </c>
    </row>
    <row r="3874" spans="1:37" ht="63" customHeight="1">
      <c r="A3874" s="179" t="s">
        <v>4411</v>
      </c>
      <c r="B3874" s="179" t="s">
        <v>13</v>
      </c>
      <c r="C3874" s="179" t="s">
        <v>140</v>
      </c>
      <c r="D3874" s="169">
        <v>42532</v>
      </c>
      <c r="E3874" s="68">
        <v>4.5138888888888888E-2</v>
      </c>
      <c r="F3874" s="169">
        <v>42532</v>
      </c>
      <c r="G3874" s="68">
        <v>4.5138888888888888E-2</v>
      </c>
      <c r="H3874" s="68">
        <f t="shared" si="286"/>
        <v>0</v>
      </c>
      <c r="I3874" s="179">
        <v>13</v>
      </c>
      <c r="J3874" s="179" t="s">
        <v>3353</v>
      </c>
      <c r="K3874" s="179" t="s">
        <v>9</v>
      </c>
      <c r="L3874" s="179" t="s">
        <v>10</v>
      </c>
      <c r="M3874" s="179" t="s">
        <v>6069</v>
      </c>
      <c r="N3874" s="179" t="s">
        <v>3</v>
      </c>
      <c r="O3874" s="179" t="s">
        <v>8</v>
      </c>
      <c r="P3874" s="179" t="s">
        <v>6070</v>
      </c>
      <c r="Q3874" s="61" t="s">
        <v>10317</v>
      </c>
      <c r="R3874" s="179">
        <v>0.3</v>
      </c>
      <c r="S3874" s="179">
        <v>0.3</v>
      </c>
      <c r="T3874" s="190">
        <f t="shared" si="288"/>
        <v>0.6</v>
      </c>
      <c r="U3874" s="179" t="s">
        <v>29</v>
      </c>
      <c r="V3874" s="179" t="s">
        <v>3247</v>
      </c>
      <c r="W3874" s="179" t="s">
        <v>2737</v>
      </c>
      <c r="X3874" s="179" t="s">
        <v>141</v>
      </c>
      <c r="Y3874" s="179" t="s">
        <v>10318</v>
      </c>
      <c r="Z3874" s="179">
        <v>100</v>
      </c>
      <c r="AA3874" s="179" t="s">
        <v>10319</v>
      </c>
      <c r="AB3874" s="179">
        <v>1</v>
      </c>
      <c r="AC3874" s="179" t="s">
        <v>141</v>
      </c>
      <c r="AD3874" s="115" t="s">
        <v>43</v>
      </c>
      <c r="AE3874" s="179" t="s">
        <v>141</v>
      </c>
      <c r="AF3874" s="179" t="s">
        <v>141</v>
      </c>
      <c r="AG3874" s="392" t="s">
        <v>10320</v>
      </c>
      <c r="AJ3874" s="1">
        <f t="shared" si="279"/>
        <v>0</v>
      </c>
      <c r="AK3874" s="1">
        <f t="shared" si="287"/>
        <v>-0.6</v>
      </c>
    </row>
    <row r="3875" spans="1:37" ht="63" customHeight="1">
      <c r="A3875" s="179" t="s">
        <v>4411</v>
      </c>
      <c r="B3875" s="179" t="s">
        <v>13</v>
      </c>
      <c r="C3875" s="179" t="s">
        <v>140</v>
      </c>
      <c r="D3875" s="169">
        <v>42534</v>
      </c>
      <c r="E3875" s="68">
        <v>0.3576388888888889</v>
      </c>
      <c r="F3875" s="169">
        <v>42534</v>
      </c>
      <c r="G3875" s="68">
        <v>0.59513888888888888</v>
      </c>
      <c r="H3875" s="68">
        <f t="shared" si="286"/>
        <v>0.23749999999999999</v>
      </c>
      <c r="I3875" s="179">
        <v>5</v>
      </c>
      <c r="J3875" s="179" t="s">
        <v>141</v>
      </c>
      <c r="K3875" s="179" t="s">
        <v>141</v>
      </c>
      <c r="L3875" s="179" t="s">
        <v>4</v>
      </c>
      <c r="M3875" s="179" t="s">
        <v>8806</v>
      </c>
      <c r="N3875" s="179" t="s">
        <v>3</v>
      </c>
      <c r="O3875" s="179" t="s">
        <v>8</v>
      </c>
      <c r="P3875" s="179" t="s">
        <v>1828</v>
      </c>
      <c r="Q3875" s="61" t="s">
        <v>10322</v>
      </c>
      <c r="R3875" s="190">
        <v>0.1</v>
      </c>
      <c r="S3875" s="190">
        <v>15.6</v>
      </c>
      <c r="T3875" s="190">
        <f t="shared" si="288"/>
        <v>15.7</v>
      </c>
      <c r="U3875" s="179" t="s">
        <v>29</v>
      </c>
      <c r="V3875" s="179" t="s">
        <v>3187</v>
      </c>
      <c r="W3875" s="179" t="s">
        <v>2737</v>
      </c>
      <c r="X3875" s="179" t="s">
        <v>141</v>
      </c>
      <c r="Y3875" s="179" t="s">
        <v>10323</v>
      </c>
      <c r="Z3875" s="179">
        <v>100</v>
      </c>
      <c r="AA3875" s="179" t="s">
        <v>10324</v>
      </c>
      <c r="AB3875" s="472"/>
      <c r="AC3875" s="179" t="s">
        <v>141</v>
      </c>
      <c r="AD3875" s="115" t="s">
        <v>0</v>
      </c>
      <c r="AE3875" s="472"/>
      <c r="AF3875" s="472"/>
      <c r="AG3875" s="395" t="s">
        <v>10325</v>
      </c>
      <c r="AK3875" s="1">
        <f t="shared" si="287"/>
        <v>-15.7</v>
      </c>
    </row>
    <row r="3876" spans="1:37" ht="47.25" customHeight="1">
      <c r="A3876" s="179" t="s">
        <v>4411</v>
      </c>
      <c r="B3876" s="179" t="s">
        <v>13</v>
      </c>
      <c r="C3876" s="179" t="s">
        <v>1798</v>
      </c>
      <c r="D3876" s="169">
        <v>42534</v>
      </c>
      <c r="E3876" s="68">
        <v>0.86041666666666661</v>
      </c>
      <c r="F3876" s="169">
        <v>42534</v>
      </c>
      <c r="G3876" s="68">
        <v>0.86041666666666661</v>
      </c>
      <c r="H3876" s="68">
        <f t="shared" si="286"/>
        <v>0</v>
      </c>
      <c r="I3876" s="179">
        <v>5</v>
      </c>
      <c r="J3876" s="179" t="s">
        <v>1799</v>
      </c>
      <c r="K3876" s="179" t="s">
        <v>9</v>
      </c>
      <c r="L3876" s="179" t="s">
        <v>17</v>
      </c>
      <c r="M3876" s="179" t="s">
        <v>5379</v>
      </c>
      <c r="N3876" s="179">
        <v>110</v>
      </c>
      <c r="O3876" s="179" t="s">
        <v>8</v>
      </c>
      <c r="P3876" s="179" t="s">
        <v>5379</v>
      </c>
      <c r="Q3876" s="61" t="s">
        <v>6072</v>
      </c>
      <c r="R3876" s="190">
        <v>0.2</v>
      </c>
      <c r="S3876" s="190">
        <v>0.9</v>
      </c>
      <c r="T3876" s="190">
        <f t="shared" si="288"/>
        <v>1.1000000000000001</v>
      </c>
      <c r="U3876" s="179" t="s">
        <v>141</v>
      </c>
      <c r="V3876" s="179" t="s">
        <v>141</v>
      </c>
      <c r="W3876" s="179" t="s">
        <v>141</v>
      </c>
      <c r="X3876" s="179" t="s">
        <v>141</v>
      </c>
      <c r="Y3876" s="179" t="s">
        <v>141</v>
      </c>
      <c r="Z3876" s="179" t="s">
        <v>141</v>
      </c>
      <c r="AA3876" s="179" t="s">
        <v>141</v>
      </c>
      <c r="AB3876" s="179" t="s">
        <v>141</v>
      </c>
      <c r="AC3876" s="179" t="s">
        <v>141</v>
      </c>
      <c r="AD3876" s="115" t="s">
        <v>38</v>
      </c>
      <c r="AE3876" s="179" t="s">
        <v>141</v>
      </c>
      <c r="AF3876" s="179" t="s">
        <v>141</v>
      </c>
      <c r="AG3876" s="179" t="s">
        <v>141</v>
      </c>
      <c r="AJ3876" s="1">
        <f t="shared" ref="AJ3876:AJ3907" si="289">T3876-S3876-R3876</f>
        <v>0</v>
      </c>
      <c r="AK3876" s="1">
        <f t="shared" si="287"/>
        <v>-1.1000000000000001</v>
      </c>
    </row>
    <row r="3877" spans="1:37" ht="78.75" customHeight="1">
      <c r="A3877" s="179" t="s">
        <v>4411</v>
      </c>
      <c r="B3877" s="179" t="s">
        <v>13</v>
      </c>
      <c r="C3877" s="179" t="s">
        <v>140</v>
      </c>
      <c r="D3877" s="169">
        <v>42534</v>
      </c>
      <c r="E3877" s="68">
        <v>0.90069444444444446</v>
      </c>
      <c r="F3877" s="169">
        <v>42534</v>
      </c>
      <c r="G3877" s="68">
        <v>0.90069444444444446</v>
      </c>
      <c r="H3877" s="68">
        <f t="shared" si="286"/>
        <v>0</v>
      </c>
      <c r="I3877" s="179">
        <v>12</v>
      </c>
      <c r="J3877" s="179" t="s">
        <v>4752</v>
      </c>
      <c r="K3877" s="179" t="s">
        <v>9</v>
      </c>
      <c r="L3877" s="179" t="s">
        <v>10</v>
      </c>
      <c r="M3877" s="179" t="s">
        <v>10326</v>
      </c>
      <c r="N3877" s="179" t="s">
        <v>3</v>
      </c>
      <c r="O3877" s="179" t="s">
        <v>8</v>
      </c>
      <c r="P3877" s="179" t="s">
        <v>4753</v>
      </c>
      <c r="Q3877" s="61" t="s">
        <v>10327</v>
      </c>
      <c r="R3877" s="190">
        <v>0.4</v>
      </c>
      <c r="S3877" s="190">
        <v>1.1000000000000001</v>
      </c>
      <c r="T3877" s="190">
        <f t="shared" si="288"/>
        <v>1.5</v>
      </c>
      <c r="U3877" s="179" t="s">
        <v>7</v>
      </c>
      <c r="V3877" s="179" t="s">
        <v>10236</v>
      </c>
      <c r="W3877" s="179" t="s">
        <v>3170</v>
      </c>
      <c r="X3877" s="179" t="s">
        <v>10191</v>
      </c>
      <c r="Y3877" s="179" t="s">
        <v>10328</v>
      </c>
      <c r="Z3877" s="179">
        <v>100</v>
      </c>
      <c r="AA3877" s="179" t="s">
        <v>10329</v>
      </c>
      <c r="AB3877" s="179" t="s">
        <v>141</v>
      </c>
      <c r="AC3877" s="179" t="s">
        <v>141</v>
      </c>
      <c r="AD3877" s="115" t="s">
        <v>43</v>
      </c>
      <c r="AE3877" s="179"/>
      <c r="AF3877" s="179"/>
      <c r="AG3877" s="395" t="s">
        <v>10330</v>
      </c>
      <c r="AJ3877" s="1">
        <f t="shared" si="289"/>
        <v>0</v>
      </c>
      <c r="AK3877" s="1">
        <f t="shared" si="287"/>
        <v>-1.5</v>
      </c>
    </row>
    <row r="3878" spans="1:37" ht="94.5" customHeight="1">
      <c r="A3878" s="179" t="s">
        <v>4411</v>
      </c>
      <c r="B3878" s="179" t="s">
        <v>13</v>
      </c>
      <c r="C3878" s="179" t="s">
        <v>1798</v>
      </c>
      <c r="D3878" s="169">
        <v>42534</v>
      </c>
      <c r="E3878" s="68">
        <v>0.75694444444444453</v>
      </c>
      <c r="F3878" s="169">
        <v>42534</v>
      </c>
      <c r="G3878" s="68">
        <v>0.75694444444444453</v>
      </c>
      <c r="H3878" s="68">
        <f t="shared" si="286"/>
        <v>0</v>
      </c>
      <c r="I3878" s="179">
        <v>26</v>
      </c>
      <c r="J3878" s="179" t="s">
        <v>4742</v>
      </c>
      <c r="K3878" s="179" t="s">
        <v>9</v>
      </c>
      <c r="L3878" s="179" t="s">
        <v>17</v>
      </c>
      <c r="M3878" s="179" t="s">
        <v>1800</v>
      </c>
      <c r="N3878" s="179">
        <v>110</v>
      </c>
      <c r="O3878" s="179" t="s">
        <v>8</v>
      </c>
      <c r="P3878" s="179" t="s">
        <v>1800</v>
      </c>
      <c r="Q3878" s="61" t="s">
        <v>10331</v>
      </c>
      <c r="R3878" s="190">
        <v>0.7</v>
      </c>
      <c r="S3878" s="190">
        <v>0.6</v>
      </c>
      <c r="T3878" s="190">
        <f t="shared" si="288"/>
        <v>1.2999999999999998</v>
      </c>
      <c r="U3878" s="179" t="s">
        <v>141</v>
      </c>
      <c r="V3878" s="179" t="s">
        <v>141</v>
      </c>
      <c r="W3878" s="179" t="s">
        <v>141</v>
      </c>
      <c r="X3878" s="179" t="s">
        <v>141</v>
      </c>
      <c r="Y3878" s="179" t="s">
        <v>141</v>
      </c>
      <c r="Z3878" s="179" t="s">
        <v>141</v>
      </c>
      <c r="AA3878" s="179" t="s">
        <v>141</v>
      </c>
      <c r="AB3878" s="179" t="s">
        <v>141</v>
      </c>
      <c r="AC3878" s="179" t="s">
        <v>141</v>
      </c>
      <c r="AD3878" s="115" t="s">
        <v>38</v>
      </c>
      <c r="AE3878" s="179" t="s">
        <v>141</v>
      </c>
      <c r="AF3878" s="179" t="s">
        <v>141</v>
      </c>
      <c r="AG3878" s="179" t="s">
        <v>141</v>
      </c>
      <c r="AJ3878" s="1">
        <f t="shared" si="289"/>
        <v>0</v>
      </c>
      <c r="AK3878" s="1">
        <f t="shared" si="287"/>
        <v>-1.2999999999999998</v>
      </c>
    </row>
    <row r="3879" spans="1:37" ht="63" customHeight="1">
      <c r="A3879" s="179" t="s">
        <v>4411</v>
      </c>
      <c r="B3879" s="179" t="s">
        <v>13</v>
      </c>
      <c r="C3879" s="179" t="s">
        <v>140</v>
      </c>
      <c r="D3879" s="169">
        <v>42534</v>
      </c>
      <c r="E3879" s="68">
        <v>0.76874999999999993</v>
      </c>
      <c r="F3879" s="169">
        <v>42534</v>
      </c>
      <c r="G3879" s="68">
        <v>0.76874999999999993</v>
      </c>
      <c r="H3879" s="68">
        <f t="shared" si="286"/>
        <v>0</v>
      </c>
      <c r="I3879" s="179">
        <v>9</v>
      </c>
      <c r="J3879" s="179" t="s">
        <v>2440</v>
      </c>
      <c r="K3879" s="179" t="s">
        <v>9</v>
      </c>
      <c r="L3879" s="179" t="s">
        <v>10</v>
      </c>
      <c r="M3879" s="179" t="s">
        <v>8346</v>
      </c>
      <c r="N3879" s="179" t="s">
        <v>3</v>
      </c>
      <c r="O3879" s="179" t="s">
        <v>8</v>
      </c>
      <c r="P3879" s="179" t="s">
        <v>2606</v>
      </c>
      <c r="Q3879" s="61" t="s">
        <v>10332</v>
      </c>
      <c r="R3879" s="190">
        <v>2.7</v>
      </c>
      <c r="S3879" s="190">
        <v>1.9</v>
      </c>
      <c r="T3879" s="190">
        <f t="shared" si="288"/>
        <v>4.5999999999999996</v>
      </c>
      <c r="U3879" s="179" t="s">
        <v>29</v>
      </c>
      <c r="V3879" s="179" t="s">
        <v>10156</v>
      </c>
      <c r="W3879" s="179" t="s">
        <v>2737</v>
      </c>
      <c r="X3879" s="179" t="s">
        <v>141</v>
      </c>
      <c r="Y3879" s="179" t="s">
        <v>10157</v>
      </c>
      <c r="Z3879" s="179">
        <v>100</v>
      </c>
      <c r="AA3879" s="179" t="s">
        <v>10158</v>
      </c>
      <c r="AB3879" s="179">
        <v>1</v>
      </c>
      <c r="AC3879" s="179" t="s">
        <v>141</v>
      </c>
      <c r="AD3879" s="115" t="s">
        <v>31</v>
      </c>
      <c r="AE3879" s="179" t="s">
        <v>141</v>
      </c>
      <c r="AF3879" s="179" t="s">
        <v>141</v>
      </c>
      <c r="AG3879" s="392" t="s">
        <v>10333</v>
      </c>
      <c r="AJ3879" s="1">
        <f t="shared" si="289"/>
        <v>0</v>
      </c>
      <c r="AK3879" s="1">
        <f t="shared" si="287"/>
        <v>-4.5999999999999996</v>
      </c>
    </row>
    <row r="3880" spans="1:37" ht="31.5" customHeight="1">
      <c r="A3880" s="179" t="s">
        <v>6868</v>
      </c>
      <c r="B3880" s="179" t="s">
        <v>19</v>
      </c>
      <c r="C3880" s="179"/>
      <c r="D3880" s="169">
        <v>42592</v>
      </c>
      <c r="E3880" s="176">
        <v>42592.145833333336</v>
      </c>
      <c r="F3880" s="169">
        <v>42592</v>
      </c>
      <c r="G3880" s="176">
        <v>42592.208333333336</v>
      </c>
      <c r="H3880" s="193">
        <f t="shared" si="286"/>
        <v>6.25E-2</v>
      </c>
      <c r="I3880" s="179">
        <v>27</v>
      </c>
      <c r="J3880" s="115"/>
      <c r="K3880" s="115"/>
      <c r="L3880" s="115" t="s">
        <v>12</v>
      </c>
      <c r="M3880" s="179"/>
      <c r="N3880" s="179">
        <v>0.4</v>
      </c>
      <c r="O3880" s="179" t="s">
        <v>2</v>
      </c>
      <c r="P3880" s="179" t="s">
        <v>8146</v>
      </c>
      <c r="Q3880" s="115" t="s">
        <v>8150</v>
      </c>
      <c r="R3880" s="170"/>
      <c r="S3880" s="170">
        <v>1.534</v>
      </c>
      <c r="T3880" s="170">
        <f t="shared" si="288"/>
        <v>1.534</v>
      </c>
      <c r="U3880" s="115"/>
      <c r="V3880" s="179"/>
      <c r="W3880" s="179"/>
      <c r="X3880" s="115"/>
      <c r="Y3880" s="179"/>
      <c r="Z3880" s="179"/>
      <c r="AA3880" s="179"/>
      <c r="AB3880" s="115"/>
      <c r="AC3880" s="115"/>
      <c r="AD3880" s="115" t="s">
        <v>23</v>
      </c>
      <c r="AE3880" s="115"/>
      <c r="AF3880" s="115"/>
      <c r="AG3880" s="115"/>
      <c r="AJ3880" s="1">
        <f t="shared" si="289"/>
        <v>0</v>
      </c>
      <c r="AK3880" s="1">
        <f t="shared" si="287"/>
        <v>-1.534</v>
      </c>
    </row>
    <row r="3881" spans="1:37" ht="63" customHeight="1">
      <c r="A3881" s="179" t="s">
        <v>4411</v>
      </c>
      <c r="B3881" s="179" t="s">
        <v>13</v>
      </c>
      <c r="C3881" s="179" t="s">
        <v>140</v>
      </c>
      <c r="D3881" s="169">
        <v>42534</v>
      </c>
      <c r="E3881" s="68">
        <v>0.6118055555555556</v>
      </c>
      <c r="F3881" s="169">
        <v>42534</v>
      </c>
      <c r="G3881" s="68">
        <v>0.71388888888888891</v>
      </c>
      <c r="H3881" s="68">
        <f t="shared" si="286"/>
        <v>0.1020833333333333</v>
      </c>
      <c r="I3881" s="179">
        <v>4</v>
      </c>
      <c r="J3881" s="179" t="s">
        <v>4752</v>
      </c>
      <c r="K3881" s="179" t="s">
        <v>15</v>
      </c>
      <c r="L3881" s="179" t="s">
        <v>4</v>
      </c>
      <c r="M3881" s="179" t="s">
        <v>10334</v>
      </c>
      <c r="N3881" s="179" t="s">
        <v>3</v>
      </c>
      <c r="O3881" s="179" t="s">
        <v>8</v>
      </c>
      <c r="P3881" s="179" t="s">
        <v>4755</v>
      </c>
      <c r="Q3881" s="61" t="s">
        <v>10335</v>
      </c>
      <c r="R3881" s="190">
        <v>1.3</v>
      </c>
      <c r="S3881" s="190">
        <v>4.9000000000000004</v>
      </c>
      <c r="T3881" s="190">
        <f t="shared" si="288"/>
        <v>6.2</v>
      </c>
      <c r="U3881" s="179" t="s">
        <v>49</v>
      </c>
      <c r="V3881" s="179" t="s">
        <v>10266</v>
      </c>
      <c r="W3881" s="179" t="s">
        <v>10336</v>
      </c>
      <c r="X3881" s="179" t="s">
        <v>141</v>
      </c>
      <c r="Y3881" s="179" t="s">
        <v>10337</v>
      </c>
      <c r="Z3881" s="179" t="s">
        <v>141</v>
      </c>
      <c r="AA3881" s="179" t="s">
        <v>10338</v>
      </c>
      <c r="AB3881" s="179" t="s">
        <v>141</v>
      </c>
      <c r="AC3881" s="179" t="s">
        <v>141</v>
      </c>
      <c r="AD3881" s="115" t="s">
        <v>0</v>
      </c>
      <c r="AE3881" s="179"/>
      <c r="AF3881" s="179"/>
      <c r="AG3881" s="395" t="s">
        <v>10339</v>
      </c>
      <c r="AJ3881" s="1">
        <f t="shared" si="289"/>
        <v>0</v>
      </c>
      <c r="AK3881" s="1">
        <f t="shared" si="287"/>
        <v>-6.2</v>
      </c>
    </row>
    <row r="3882" spans="1:37" ht="63" customHeight="1">
      <c r="A3882" s="179" t="s">
        <v>4411</v>
      </c>
      <c r="B3882" s="179" t="s">
        <v>13</v>
      </c>
      <c r="C3882" s="179" t="s">
        <v>140</v>
      </c>
      <c r="D3882" s="169">
        <v>42534</v>
      </c>
      <c r="E3882" s="68">
        <v>0.87430555555555556</v>
      </c>
      <c r="F3882" s="169">
        <v>42534</v>
      </c>
      <c r="G3882" s="68">
        <v>0.8833333333333333</v>
      </c>
      <c r="H3882" s="68">
        <f t="shared" si="286"/>
        <v>9.0277777777777457E-3</v>
      </c>
      <c r="I3882" s="179">
        <v>7</v>
      </c>
      <c r="J3882" s="179" t="s">
        <v>4756</v>
      </c>
      <c r="K3882" s="179" t="s">
        <v>21</v>
      </c>
      <c r="L3882" s="179" t="s">
        <v>10</v>
      </c>
      <c r="M3882" s="179" t="s">
        <v>10340</v>
      </c>
      <c r="N3882" s="179" t="s">
        <v>3</v>
      </c>
      <c r="O3882" s="179" t="s">
        <v>8</v>
      </c>
      <c r="P3882" s="179" t="s">
        <v>4757</v>
      </c>
      <c r="Q3882" s="61" t="s">
        <v>10341</v>
      </c>
      <c r="R3882" s="190">
        <v>0.1</v>
      </c>
      <c r="S3882" s="190"/>
      <c r="T3882" s="190">
        <f t="shared" si="288"/>
        <v>0.1</v>
      </c>
      <c r="U3882" s="179" t="s">
        <v>10191</v>
      </c>
      <c r="V3882" s="179" t="s">
        <v>3232</v>
      </c>
      <c r="W3882" s="179" t="s">
        <v>10191</v>
      </c>
      <c r="X3882" s="179" t="s">
        <v>141</v>
      </c>
      <c r="Y3882" s="179" t="s">
        <v>10342</v>
      </c>
      <c r="Z3882" s="179">
        <v>100</v>
      </c>
      <c r="AA3882" s="179" t="s">
        <v>10343</v>
      </c>
      <c r="AB3882" s="179">
        <v>5</v>
      </c>
      <c r="AC3882" s="179" t="s">
        <v>141</v>
      </c>
      <c r="AD3882" s="115" t="s">
        <v>43</v>
      </c>
      <c r="AE3882" s="179"/>
      <c r="AF3882" s="179"/>
      <c r="AG3882" s="395" t="s">
        <v>10344</v>
      </c>
      <c r="AJ3882" s="1">
        <f t="shared" si="289"/>
        <v>0</v>
      </c>
      <c r="AK3882" s="1">
        <f t="shared" si="287"/>
        <v>-0.1</v>
      </c>
    </row>
    <row r="3883" spans="1:37" ht="31.5" customHeight="1">
      <c r="A3883" s="179" t="s">
        <v>4411</v>
      </c>
      <c r="B3883" s="179" t="s">
        <v>13</v>
      </c>
      <c r="C3883" s="179" t="s">
        <v>140</v>
      </c>
      <c r="D3883" s="169">
        <v>42535</v>
      </c>
      <c r="E3883" s="68">
        <v>0.64374999999999993</v>
      </c>
      <c r="F3883" s="169">
        <v>42535</v>
      </c>
      <c r="G3883" s="68">
        <v>0.64374999999999993</v>
      </c>
      <c r="H3883" s="68">
        <f t="shared" si="286"/>
        <v>0</v>
      </c>
      <c r="I3883" s="179">
        <v>8</v>
      </c>
      <c r="J3883" s="179" t="s">
        <v>4752</v>
      </c>
      <c r="K3883" s="179" t="s">
        <v>9</v>
      </c>
      <c r="L3883" s="179" t="s">
        <v>10</v>
      </c>
      <c r="M3883" s="179" t="s">
        <v>6073</v>
      </c>
      <c r="N3883" s="179" t="s">
        <v>3</v>
      </c>
      <c r="O3883" s="179" t="s">
        <v>8</v>
      </c>
      <c r="P3883" s="179" t="s">
        <v>4910</v>
      </c>
      <c r="Q3883" s="61" t="s">
        <v>6074</v>
      </c>
      <c r="R3883" s="190">
        <v>0.3</v>
      </c>
      <c r="S3883" s="190">
        <v>1.4</v>
      </c>
      <c r="T3883" s="190">
        <f t="shared" si="288"/>
        <v>1.7</v>
      </c>
      <c r="U3883" s="179" t="s">
        <v>10191</v>
      </c>
      <c r="V3883" s="179" t="s">
        <v>3261</v>
      </c>
      <c r="W3883" s="179" t="s">
        <v>10191</v>
      </c>
      <c r="X3883" s="179" t="s">
        <v>141</v>
      </c>
      <c r="Y3883" s="179" t="s">
        <v>10345</v>
      </c>
      <c r="Z3883" s="179" t="s">
        <v>141</v>
      </c>
      <c r="AA3883" s="179" t="s">
        <v>10346</v>
      </c>
      <c r="AB3883" s="179" t="s">
        <v>141</v>
      </c>
      <c r="AC3883" s="179" t="s">
        <v>141</v>
      </c>
      <c r="AD3883" s="115" t="s">
        <v>43</v>
      </c>
      <c r="AE3883" s="179"/>
      <c r="AF3883" s="179"/>
      <c r="AG3883" s="395" t="s">
        <v>10347</v>
      </c>
      <c r="AJ3883" s="1">
        <f t="shared" si="289"/>
        <v>0</v>
      </c>
      <c r="AK3883" s="1">
        <f t="shared" si="287"/>
        <v>-1.7</v>
      </c>
    </row>
    <row r="3884" spans="1:37" ht="31.5" customHeight="1">
      <c r="A3884" s="179" t="s">
        <v>4411</v>
      </c>
      <c r="B3884" s="179" t="s">
        <v>13</v>
      </c>
      <c r="C3884" s="179" t="s">
        <v>140</v>
      </c>
      <c r="D3884" s="169">
        <v>42535</v>
      </c>
      <c r="E3884" s="68">
        <v>0.70416666666666661</v>
      </c>
      <c r="F3884" s="169">
        <v>42535</v>
      </c>
      <c r="G3884" s="68">
        <v>0.70416666666666661</v>
      </c>
      <c r="H3884" s="68">
        <f t="shared" si="286"/>
        <v>0</v>
      </c>
      <c r="I3884" s="179">
        <v>83</v>
      </c>
      <c r="J3884" s="179" t="s">
        <v>4911</v>
      </c>
      <c r="K3884" s="179" t="s">
        <v>9</v>
      </c>
      <c r="L3884" s="179" t="s">
        <v>10</v>
      </c>
      <c r="M3884" s="179" t="s">
        <v>10348</v>
      </c>
      <c r="N3884" s="179">
        <v>35</v>
      </c>
      <c r="O3884" s="179" t="s">
        <v>8</v>
      </c>
      <c r="P3884" s="179" t="s">
        <v>10349</v>
      </c>
      <c r="Q3884" s="61" t="s">
        <v>10350</v>
      </c>
      <c r="R3884" s="190">
        <v>3.7</v>
      </c>
      <c r="S3884" s="190">
        <v>28.4</v>
      </c>
      <c r="T3884" s="190">
        <f t="shared" si="288"/>
        <v>32.1</v>
      </c>
      <c r="U3884" s="179" t="s">
        <v>7</v>
      </c>
      <c r="V3884" s="179" t="s">
        <v>10351</v>
      </c>
      <c r="W3884" s="179" t="s">
        <v>9466</v>
      </c>
      <c r="X3884" s="179" t="s">
        <v>141</v>
      </c>
      <c r="Y3884" s="179" t="s">
        <v>10352</v>
      </c>
      <c r="Z3884" s="179" t="s">
        <v>141</v>
      </c>
      <c r="AA3884" s="179" t="s">
        <v>10353</v>
      </c>
      <c r="AB3884" s="179" t="s">
        <v>141</v>
      </c>
      <c r="AC3884" s="179" t="s">
        <v>141</v>
      </c>
      <c r="AD3884" s="115" t="s">
        <v>43</v>
      </c>
      <c r="AE3884" s="179" t="s">
        <v>141</v>
      </c>
      <c r="AF3884" s="179" t="s">
        <v>141</v>
      </c>
      <c r="AG3884" s="392" t="s">
        <v>10354</v>
      </c>
      <c r="AH3884" s="16"/>
      <c r="AI3884" s="16"/>
      <c r="AJ3884" s="1">
        <f t="shared" si="289"/>
        <v>0</v>
      </c>
      <c r="AK3884" s="1">
        <f t="shared" si="287"/>
        <v>-32.1</v>
      </c>
    </row>
    <row r="3885" spans="1:37" ht="63" customHeight="1">
      <c r="A3885" s="179" t="s">
        <v>4411</v>
      </c>
      <c r="B3885" s="179" t="s">
        <v>13</v>
      </c>
      <c r="C3885" s="179" t="s">
        <v>140</v>
      </c>
      <c r="D3885" s="169">
        <v>42535</v>
      </c>
      <c r="E3885" s="68">
        <v>0.70416666666666661</v>
      </c>
      <c r="F3885" s="169">
        <v>42535</v>
      </c>
      <c r="G3885" s="68">
        <v>0.74513888888888891</v>
      </c>
      <c r="H3885" s="68">
        <f t="shared" si="286"/>
        <v>4.0972222222222299E-2</v>
      </c>
      <c r="I3885" s="179">
        <v>52</v>
      </c>
      <c r="J3885" s="179" t="s">
        <v>4912</v>
      </c>
      <c r="K3885" s="179" t="s">
        <v>2310</v>
      </c>
      <c r="L3885" s="179" t="s">
        <v>10</v>
      </c>
      <c r="M3885" s="179" t="s">
        <v>10355</v>
      </c>
      <c r="N3885" s="179">
        <v>35</v>
      </c>
      <c r="O3885" s="179" t="s">
        <v>14</v>
      </c>
      <c r="P3885" s="179" t="s">
        <v>10356</v>
      </c>
      <c r="Q3885" s="61" t="s">
        <v>10357</v>
      </c>
      <c r="R3885" s="190">
        <v>23.6</v>
      </c>
      <c r="S3885" s="190">
        <v>4.4000000000000004</v>
      </c>
      <c r="T3885" s="190">
        <f t="shared" si="288"/>
        <v>28</v>
      </c>
      <c r="U3885" s="179" t="s">
        <v>39</v>
      </c>
      <c r="V3885" s="179" t="s">
        <v>10164</v>
      </c>
      <c r="W3885" s="179" t="s">
        <v>10191</v>
      </c>
      <c r="X3885" s="179" t="s">
        <v>10358</v>
      </c>
      <c r="Y3885" s="179" t="s">
        <v>10359</v>
      </c>
      <c r="Z3885" s="179" t="s">
        <v>141</v>
      </c>
      <c r="AA3885" s="179" t="s">
        <v>10360</v>
      </c>
      <c r="AB3885" s="179" t="s">
        <v>141</v>
      </c>
      <c r="AC3885" s="179" t="s">
        <v>141</v>
      </c>
      <c r="AD3885" s="115" t="s">
        <v>78</v>
      </c>
      <c r="AE3885" s="179" t="s">
        <v>141</v>
      </c>
      <c r="AF3885" s="179" t="s">
        <v>141</v>
      </c>
      <c r="AG3885" s="392" t="s">
        <v>10354</v>
      </c>
      <c r="AJ3885" s="1">
        <f t="shared" si="289"/>
        <v>0</v>
      </c>
      <c r="AK3885" s="1">
        <f t="shared" si="287"/>
        <v>-28</v>
      </c>
    </row>
    <row r="3886" spans="1:37" ht="78.75" customHeight="1">
      <c r="A3886" s="179" t="s">
        <v>4411</v>
      </c>
      <c r="B3886" s="179" t="s">
        <v>13</v>
      </c>
      <c r="C3886" s="179" t="s">
        <v>1798</v>
      </c>
      <c r="D3886" s="169">
        <v>42536</v>
      </c>
      <c r="E3886" s="68">
        <v>0.63124999999999998</v>
      </c>
      <c r="F3886" s="169">
        <v>42536</v>
      </c>
      <c r="G3886" s="68">
        <v>0.64513888888888882</v>
      </c>
      <c r="H3886" s="68">
        <f t="shared" si="286"/>
        <v>1.388888888888884E-2</v>
      </c>
      <c r="I3886" s="179">
        <v>628</v>
      </c>
      <c r="J3886" s="179" t="s">
        <v>4927</v>
      </c>
      <c r="K3886" s="179" t="s">
        <v>4928</v>
      </c>
      <c r="L3886" s="179" t="s">
        <v>17</v>
      </c>
      <c r="M3886" s="179" t="s">
        <v>10361</v>
      </c>
      <c r="N3886" s="179">
        <v>110</v>
      </c>
      <c r="O3886" s="179" t="s">
        <v>14</v>
      </c>
      <c r="P3886" s="179" t="s">
        <v>10361</v>
      </c>
      <c r="Q3886" s="61" t="s">
        <v>10362</v>
      </c>
      <c r="R3886" s="190">
        <v>152.80000000000001</v>
      </c>
      <c r="S3886" s="190">
        <v>206</v>
      </c>
      <c r="T3886" s="190">
        <f t="shared" si="288"/>
        <v>358.8</v>
      </c>
      <c r="U3886" s="179" t="s">
        <v>141</v>
      </c>
      <c r="V3886" s="179" t="s">
        <v>141</v>
      </c>
      <c r="W3886" s="179" t="s">
        <v>141</v>
      </c>
      <c r="X3886" s="179" t="s">
        <v>141</v>
      </c>
      <c r="Y3886" s="179" t="s">
        <v>141</v>
      </c>
      <c r="Z3886" s="179" t="s">
        <v>141</v>
      </c>
      <c r="AA3886" s="179" t="s">
        <v>141</v>
      </c>
      <c r="AB3886" s="179" t="s">
        <v>141</v>
      </c>
      <c r="AC3886" s="179" t="s">
        <v>141</v>
      </c>
      <c r="AD3886" s="115" t="s">
        <v>38</v>
      </c>
      <c r="AE3886" s="179" t="s">
        <v>141</v>
      </c>
      <c r="AF3886" s="179" t="s">
        <v>141</v>
      </c>
      <c r="AG3886" s="392" t="s">
        <v>10363</v>
      </c>
      <c r="AH3886" s="16"/>
      <c r="AI3886" s="16"/>
      <c r="AJ3886" s="1">
        <f t="shared" si="289"/>
        <v>0</v>
      </c>
      <c r="AK3886" s="1">
        <f t="shared" si="287"/>
        <v>-358.8</v>
      </c>
    </row>
    <row r="3887" spans="1:37" ht="47.25" customHeight="1">
      <c r="A3887" s="179" t="s">
        <v>6868</v>
      </c>
      <c r="B3887" s="179" t="s">
        <v>19</v>
      </c>
      <c r="C3887" s="179"/>
      <c r="D3887" s="169">
        <v>42592</v>
      </c>
      <c r="E3887" s="176">
        <v>42592.145833333336</v>
      </c>
      <c r="F3887" s="169">
        <v>42593</v>
      </c>
      <c r="G3887" s="176">
        <v>42593.458333333336</v>
      </c>
      <c r="H3887" s="193">
        <f t="shared" si="286"/>
        <v>1.3125</v>
      </c>
      <c r="I3887" s="179">
        <v>1</v>
      </c>
      <c r="J3887" s="115"/>
      <c r="K3887" s="115"/>
      <c r="L3887" s="115" t="s">
        <v>12</v>
      </c>
      <c r="M3887" s="179" t="s">
        <v>439</v>
      </c>
      <c r="N3887" s="179">
        <v>0.4</v>
      </c>
      <c r="O3887" s="179" t="s">
        <v>2</v>
      </c>
      <c r="P3887" s="179" t="s">
        <v>8163</v>
      </c>
      <c r="Q3887" s="115" t="s">
        <v>8152</v>
      </c>
      <c r="R3887" s="170"/>
      <c r="S3887" s="170">
        <v>1.5289999999999999</v>
      </c>
      <c r="T3887" s="170">
        <f t="shared" si="288"/>
        <v>1.5289999999999999</v>
      </c>
      <c r="U3887" s="179" t="s">
        <v>46</v>
      </c>
      <c r="V3887" s="179"/>
      <c r="W3887" s="179" t="s">
        <v>12167</v>
      </c>
      <c r="X3887" s="115"/>
      <c r="Y3887" s="179"/>
      <c r="Z3887" s="179"/>
      <c r="AA3887" s="179"/>
      <c r="AB3887" s="115"/>
      <c r="AC3887" s="115"/>
      <c r="AD3887" s="115" t="s">
        <v>23</v>
      </c>
      <c r="AE3887" s="115"/>
      <c r="AF3887" s="115"/>
      <c r="AG3887" s="115" t="s">
        <v>4726</v>
      </c>
      <c r="AJ3887" s="1">
        <f t="shared" si="289"/>
        <v>0</v>
      </c>
      <c r="AK3887" s="1">
        <f t="shared" si="287"/>
        <v>-1.5289999999999999</v>
      </c>
    </row>
    <row r="3888" spans="1:37" ht="110.25">
      <c r="A3888" s="94" t="s">
        <v>13179</v>
      </c>
      <c r="B3888" s="57" t="s">
        <v>258</v>
      </c>
      <c r="C3888" s="57" t="s">
        <v>258</v>
      </c>
      <c r="D3888" s="79">
        <v>42733</v>
      </c>
      <c r="E3888" s="176">
        <v>0.51736111111111105</v>
      </c>
      <c r="F3888" s="79">
        <v>42733</v>
      </c>
      <c r="G3888" s="176">
        <v>0.53541666666666665</v>
      </c>
      <c r="H3888" s="136">
        <f t="shared" si="286"/>
        <v>1.8055555555555602E-2</v>
      </c>
      <c r="I3888" s="2">
        <v>3</v>
      </c>
      <c r="J3888" s="179" t="s">
        <v>13943</v>
      </c>
      <c r="K3888" s="115"/>
      <c r="L3888" s="115" t="s">
        <v>4</v>
      </c>
      <c r="M3888" s="179" t="s">
        <v>13944</v>
      </c>
      <c r="N3888" s="179">
        <v>0.4</v>
      </c>
      <c r="O3888" s="179" t="s">
        <v>57</v>
      </c>
      <c r="P3888" s="179" t="s">
        <v>13839</v>
      </c>
      <c r="Q3888" s="61" t="s">
        <v>15035</v>
      </c>
      <c r="R3888" s="179">
        <v>1.5</v>
      </c>
      <c r="S3888" s="179"/>
      <c r="T3888" s="177">
        <f t="shared" si="288"/>
        <v>1.5</v>
      </c>
      <c r="U3888" s="179" t="s">
        <v>62</v>
      </c>
      <c r="V3888" s="179">
        <v>2013</v>
      </c>
      <c r="W3888" s="179" t="s">
        <v>15034</v>
      </c>
      <c r="X3888" s="179" t="s">
        <v>15034</v>
      </c>
      <c r="Y3888" s="179">
        <v>2016</v>
      </c>
      <c r="Z3888" s="179">
        <v>100</v>
      </c>
      <c r="AA3888" s="179">
        <v>2017</v>
      </c>
      <c r="AB3888" s="179">
        <v>0</v>
      </c>
      <c r="AC3888" s="179">
        <v>2016</v>
      </c>
      <c r="AD3888" s="179" t="s">
        <v>23</v>
      </c>
      <c r="AE3888" s="179"/>
      <c r="AF3888" s="179"/>
      <c r="AG3888" s="179"/>
      <c r="AJ3888" s="1">
        <f t="shared" si="289"/>
        <v>0</v>
      </c>
    </row>
    <row r="3889" spans="1:37" ht="110.25" customHeight="1">
      <c r="A3889" s="179" t="s">
        <v>4411</v>
      </c>
      <c r="B3889" s="179" t="s">
        <v>13</v>
      </c>
      <c r="C3889" s="179" t="s">
        <v>140</v>
      </c>
      <c r="D3889" s="169">
        <v>42536</v>
      </c>
      <c r="E3889" s="68">
        <v>0.7319444444444444</v>
      </c>
      <c r="F3889" s="169">
        <v>42536</v>
      </c>
      <c r="G3889" s="68">
        <v>0.90833333333333333</v>
      </c>
      <c r="H3889" s="68">
        <f t="shared" si="286"/>
        <v>0.17638888888888893</v>
      </c>
      <c r="I3889" s="179">
        <v>10</v>
      </c>
      <c r="J3889" s="179" t="s">
        <v>2440</v>
      </c>
      <c r="K3889" s="179" t="s">
        <v>9</v>
      </c>
      <c r="L3889" s="179" t="s">
        <v>10</v>
      </c>
      <c r="M3889" s="179" t="s">
        <v>8346</v>
      </c>
      <c r="N3889" s="179" t="s">
        <v>3</v>
      </c>
      <c r="O3889" s="179" t="s">
        <v>8</v>
      </c>
      <c r="P3889" s="179" t="s">
        <v>2606</v>
      </c>
      <c r="Q3889" s="61" t="s">
        <v>6075</v>
      </c>
      <c r="R3889" s="190">
        <v>12.8</v>
      </c>
      <c r="S3889" s="190">
        <v>10.8</v>
      </c>
      <c r="T3889" s="190">
        <f t="shared" si="288"/>
        <v>23.6</v>
      </c>
      <c r="U3889" s="179" t="s">
        <v>29</v>
      </c>
      <c r="V3889" s="179" t="s">
        <v>10156</v>
      </c>
      <c r="W3889" s="179" t="s">
        <v>2737</v>
      </c>
      <c r="X3889" s="179" t="s">
        <v>141</v>
      </c>
      <c r="Y3889" s="179" t="s">
        <v>10157</v>
      </c>
      <c r="Z3889" s="179">
        <v>100</v>
      </c>
      <c r="AA3889" s="179" t="s">
        <v>10158</v>
      </c>
      <c r="AB3889" s="179">
        <v>1</v>
      </c>
      <c r="AC3889" s="179" t="s">
        <v>141</v>
      </c>
      <c r="AD3889" s="115" t="s">
        <v>31</v>
      </c>
      <c r="AE3889" s="179" t="s">
        <v>141</v>
      </c>
      <c r="AF3889" s="179" t="s">
        <v>141</v>
      </c>
      <c r="AG3889" s="392" t="s">
        <v>10366</v>
      </c>
      <c r="AH3889" s="16"/>
      <c r="AI3889" s="16"/>
      <c r="AJ3889" s="1">
        <f t="shared" si="289"/>
        <v>0</v>
      </c>
      <c r="AK3889" s="1">
        <f t="shared" ref="AK3889:AK3896" si="290">AJ3889-T3889</f>
        <v>-23.6</v>
      </c>
    </row>
    <row r="3890" spans="1:37" ht="110.25" customHeight="1">
      <c r="A3890" s="179" t="s">
        <v>4411</v>
      </c>
      <c r="B3890" s="179" t="s">
        <v>13</v>
      </c>
      <c r="C3890" s="179" t="s">
        <v>140</v>
      </c>
      <c r="D3890" s="169">
        <v>42537</v>
      </c>
      <c r="E3890" s="68">
        <v>0.9</v>
      </c>
      <c r="F3890" s="169">
        <v>42537</v>
      </c>
      <c r="G3890" s="68">
        <v>7.8472222222222221E-2</v>
      </c>
      <c r="H3890" s="68">
        <v>0.17847222222222223</v>
      </c>
      <c r="I3890" s="179">
        <v>16</v>
      </c>
      <c r="J3890" s="179" t="s">
        <v>144</v>
      </c>
      <c r="K3890" s="179" t="s">
        <v>3405</v>
      </c>
      <c r="L3890" s="179" t="s">
        <v>4</v>
      </c>
      <c r="M3890" s="179" t="s">
        <v>10367</v>
      </c>
      <c r="N3890" s="309">
        <v>35</v>
      </c>
      <c r="O3890" s="179" t="s">
        <v>14</v>
      </c>
      <c r="P3890" s="179" t="s">
        <v>10368</v>
      </c>
      <c r="Q3890" s="61" t="s">
        <v>10369</v>
      </c>
      <c r="R3890" s="190">
        <v>0.5</v>
      </c>
      <c r="S3890" s="190">
        <v>32.6</v>
      </c>
      <c r="T3890" s="190">
        <f t="shared" si="288"/>
        <v>33.1</v>
      </c>
      <c r="U3890" s="179" t="s">
        <v>44</v>
      </c>
      <c r="V3890" s="179" t="s">
        <v>10370</v>
      </c>
      <c r="W3890" s="179" t="s">
        <v>10371</v>
      </c>
      <c r="X3890" s="179" t="s">
        <v>141</v>
      </c>
      <c r="Y3890" s="179" t="s">
        <v>10372</v>
      </c>
      <c r="Z3890" s="179"/>
      <c r="AA3890" s="179" t="s">
        <v>10373</v>
      </c>
      <c r="AB3890" s="179" t="s">
        <v>141</v>
      </c>
      <c r="AC3890" s="79" t="s">
        <v>10374</v>
      </c>
      <c r="AD3890" s="115" t="s">
        <v>0</v>
      </c>
      <c r="AE3890" s="179"/>
      <c r="AF3890" s="179"/>
      <c r="AG3890" s="395" t="s">
        <v>10375</v>
      </c>
      <c r="AH3890" s="16"/>
      <c r="AI3890" s="16"/>
      <c r="AJ3890" s="1">
        <f t="shared" si="289"/>
        <v>0</v>
      </c>
      <c r="AK3890" s="1">
        <f t="shared" si="290"/>
        <v>-33.1</v>
      </c>
    </row>
    <row r="3891" spans="1:37" ht="112.5" customHeight="1">
      <c r="A3891" s="179" t="s">
        <v>5349</v>
      </c>
      <c r="B3891" s="179" t="s">
        <v>13</v>
      </c>
      <c r="C3891" s="179" t="s">
        <v>140</v>
      </c>
      <c r="D3891" s="169">
        <v>42559</v>
      </c>
      <c r="E3891" s="68">
        <v>0.7583333333333333</v>
      </c>
      <c r="F3891" s="169">
        <v>42559</v>
      </c>
      <c r="G3891" s="68">
        <v>0.80069444444444438</v>
      </c>
      <c r="H3891" s="68">
        <f t="shared" ref="H3891:H3896" si="291">G3891-E3891</f>
        <v>4.2361111111111072E-2</v>
      </c>
      <c r="I3891" s="179">
        <v>4</v>
      </c>
      <c r="J3891" s="179" t="s">
        <v>141</v>
      </c>
      <c r="K3891" s="179" t="s">
        <v>141</v>
      </c>
      <c r="L3891" s="179" t="s">
        <v>12</v>
      </c>
      <c r="M3891" s="179" t="s">
        <v>7302</v>
      </c>
      <c r="N3891" s="179">
        <v>0.4</v>
      </c>
      <c r="O3891" s="179" t="s">
        <v>2</v>
      </c>
      <c r="P3891" s="179" t="s">
        <v>5665</v>
      </c>
      <c r="Q3891" s="61" t="s">
        <v>5666</v>
      </c>
      <c r="R3891" s="190">
        <v>0.3</v>
      </c>
      <c r="S3891" s="190">
        <v>1.2</v>
      </c>
      <c r="T3891" s="190">
        <f t="shared" si="288"/>
        <v>1.5</v>
      </c>
      <c r="U3891" s="179" t="s">
        <v>1</v>
      </c>
      <c r="V3891" s="179" t="s">
        <v>141</v>
      </c>
      <c r="W3891" s="179" t="s">
        <v>141</v>
      </c>
      <c r="X3891" s="179" t="s">
        <v>141</v>
      </c>
      <c r="Y3891" s="179" t="s">
        <v>141</v>
      </c>
      <c r="Z3891" s="179" t="s">
        <v>141</v>
      </c>
      <c r="AA3891" s="179" t="s">
        <v>141</v>
      </c>
      <c r="AB3891" s="179" t="s">
        <v>141</v>
      </c>
      <c r="AC3891" s="179" t="s">
        <v>141</v>
      </c>
      <c r="AD3891" s="115" t="s">
        <v>23</v>
      </c>
      <c r="AE3891" s="179" t="s">
        <v>141</v>
      </c>
      <c r="AF3891" s="179" t="s">
        <v>141</v>
      </c>
      <c r="AG3891" s="179" t="s">
        <v>3129</v>
      </c>
      <c r="AJ3891" s="1">
        <f t="shared" si="289"/>
        <v>0</v>
      </c>
      <c r="AK3891" s="1">
        <f t="shared" si="290"/>
        <v>-1.5</v>
      </c>
    </row>
    <row r="3892" spans="1:37" ht="31.5" customHeight="1">
      <c r="A3892" s="179" t="s">
        <v>6868</v>
      </c>
      <c r="B3892" s="179" t="s">
        <v>13</v>
      </c>
      <c r="C3892" s="179" t="s">
        <v>140</v>
      </c>
      <c r="D3892" s="169">
        <v>42598</v>
      </c>
      <c r="E3892" s="68">
        <v>4.8611111111111112E-2</v>
      </c>
      <c r="F3892" s="169">
        <v>42598</v>
      </c>
      <c r="G3892" s="68">
        <v>4.8611111111111112E-2</v>
      </c>
      <c r="H3892" s="68">
        <f t="shared" si="291"/>
        <v>0</v>
      </c>
      <c r="I3892" s="179">
        <v>11</v>
      </c>
      <c r="J3892" s="179" t="s">
        <v>141</v>
      </c>
      <c r="K3892" s="179" t="s">
        <v>141</v>
      </c>
      <c r="L3892" s="179" t="s">
        <v>12</v>
      </c>
      <c r="M3892" s="179" t="s">
        <v>7099</v>
      </c>
      <c r="N3892" s="179">
        <v>0.4</v>
      </c>
      <c r="O3892" s="179" t="s">
        <v>2</v>
      </c>
      <c r="P3892" s="179" t="s">
        <v>346</v>
      </c>
      <c r="Q3892" s="457" t="s">
        <v>7678</v>
      </c>
      <c r="R3892" s="190">
        <v>1</v>
      </c>
      <c r="S3892" s="190">
        <v>0.5</v>
      </c>
      <c r="T3892" s="190">
        <f t="shared" si="288"/>
        <v>1.5</v>
      </c>
      <c r="U3892" s="179" t="s">
        <v>141</v>
      </c>
      <c r="V3892" s="179" t="s">
        <v>141</v>
      </c>
      <c r="W3892" s="179" t="s">
        <v>141</v>
      </c>
      <c r="X3892" s="179" t="s">
        <v>141</v>
      </c>
      <c r="Y3892" s="179" t="s">
        <v>141</v>
      </c>
      <c r="Z3892" s="179" t="s">
        <v>141</v>
      </c>
      <c r="AA3892" s="179" t="s">
        <v>141</v>
      </c>
      <c r="AB3892" s="179" t="s">
        <v>141</v>
      </c>
      <c r="AC3892" s="179" t="s">
        <v>141</v>
      </c>
      <c r="AD3892" s="115" t="s">
        <v>23</v>
      </c>
      <c r="AE3892" s="179" t="s">
        <v>141</v>
      </c>
      <c r="AF3892" s="179" t="s">
        <v>141</v>
      </c>
      <c r="AG3892" s="179" t="s">
        <v>3129</v>
      </c>
      <c r="AJ3892" s="1">
        <f t="shared" si="289"/>
        <v>0</v>
      </c>
      <c r="AK3892" s="1">
        <f t="shared" si="290"/>
        <v>-1.5</v>
      </c>
    </row>
    <row r="3893" spans="1:37" ht="78.75" customHeight="1">
      <c r="A3893" s="179" t="s">
        <v>4411</v>
      </c>
      <c r="B3893" s="179" t="s">
        <v>13</v>
      </c>
      <c r="C3893" s="179" t="s">
        <v>2104</v>
      </c>
      <c r="D3893" s="169">
        <v>42539</v>
      </c>
      <c r="E3893" s="68">
        <v>0.52500000000000002</v>
      </c>
      <c r="F3893" s="169">
        <v>42539</v>
      </c>
      <c r="G3893" s="68">
        <v>0.52500000000000002</v>
      </c>
      <c r="H3893" s="68">
        <f t="shared" si="291"/>
        <v>0</v>
      </c>
      <c r="I3893" s="179">
        <v>54</v>
      </c>
      <c r="J3893" s="179" t="s">
        <v>5014</v>
      </c>
      <c r="K3893" s="179" t="s">
        <v>9</v>
      </c>
      <c r="L3893" s="179" t="s">
        <v>10</v>
      </c>
      <c r="M3893" s="179" t="s">
        <v>10377</v>
      </c>
      <c r="N3893" s="179">
        <v>35</v>
      </c>
      <c r="O3893" s="179" t="s">
        <v>8</v>
      </c>
      <c r="P3893" s="179" t="s">
        <v>2181</v>
      </c>
      <c r="Q3893" s="61" t="s">
        <v>10378</v>
      </c>
      <c r="R3893" s="190">
        <v>0.8</v>
      </c>
      <c r="S3893" s="190">
        <v>1.8</v>
      </c>
      <c r="T3893" s="190">
        <f t="shared" si="288"/>
        <v>2.6</v>
      </c>
      <c r="U3893" s="179" t="s">
        <v>7</v>
      </c>
      <c r="V3893" s="179" t="s">
        <v>3227</v>
      </c>
      <c r="W3893" s="179" t="s">
        <v>10379</v>
      </c>
      <c r="X3893" s="179" t="s">
        <v>141</v>
      </c>
      <c r="Y3893" s="179" t="s">
        <v>10380</v>
      </c>
      <c r="Z3893" s="179" t="s">
        <v>141</v>
      </c>
      <c r="AA3893" s="179" t="s">
        <v>10381</v>
      </c>
      <c r="AB3893" s="179" t="s">
        <v>141</v>
      </c>
      <c r="AC3893" s="179" t="s">
        <v>141</v>
      </c>
      <c r="AD3893" s="115" t="s">
        <v>43</v>
      </c>
      <c r="AE3893" s="179"/>
      <c r="AF3893" s="179"/>
      <c r="AG3893" s="395" t="s">
        <v>10382</v>
      </c>
      <c r="AJ3893" s="1">
        <f t="shared" si="289"/>
        <v>0</v>
      </c>
      <c r="AK3893" s="1">
        <f t="shared" si="290"/>
        <v>-2.6</v>
      </c>
    </row>
    <row r="3894" spans="1:37" ht="63" customHeight="1">
      <c r="A3894" s="179" t="s">
        <v>4411</v>
      </c>
      <c r="B3894" s="179" t="s">
        <v>13</v>
      </c>
      <c r="C3894" s="179" t="s">
        <v>140</v>
      </c>
      <c r="D3894" s="169">
        <v>42539</v>
      </c>
      <c r="E3894" s="68">
        <v>0.52500000000000002</v>
      </c>
      <c r="F3894" s="169">
        <v>42540</v>
      </c>
      <c r="G3894" s="68">
        <v>0.52500000000000002</v>
      </c>
      <c r="H3894" s="68">
        <f t="shared" si="291"/>
        <v>0</v>
      </c>
      <c r="I3894" s="179">
        <v>6</v>
      </c>
      <c r="J3894" s="179" t="s">
        <v>2440</v>
      </c>
      <c r="K3894" s="179" t="s">
        <v>9</v>
      </c>
      <c r="L3894" s="179" t="s">
        <v>10</v>
      </c>
      <c r="M3894" s="179" t="s">
        <v>10383</v>
      </c>
      <c r="N3894" s="179" t="s">
        <v>3</v>
      </c>
      <c r="O3894" s="179" t="s">
        <v>8</v>
      </c>
      <c r="P3894" s="179" t="s">
        <v>1836</v>
      </c>
      <c r="Q3894" s="61" t="s">
        <v>10384</v>
      </c>
      <c r="R3894" s="190">
        <v>0.1</v>
      </c>
      <c r="S3894" s="190"/>
      <c r="T3894" s="190">
        <f t="shared" si="288"/>
        <v>0.1</v>
      </c>
      <c r="U3894" s="179" t="s">
        <v>47</v>
      </c>
      <c r="V3894" s="179" t="s">
        <v>3265</v>
      </c>
      <c r="W3894" s="179" t="s">
        <v>10173</v>
      </c>
      <c r="X3894" s="179" t="s">
        <v>141</v>
      </c>
      <c r="Y3894" s="179" t="s">
        <v>3266</v>
      </c>
      <c r="Z3894" s="179">
        <v>100</v>
      </c>
      <c r="AA3894" s="179" t="s">
        <v>3267</v>
      </c>
      <c r="AB3894" s="179">
        <v>5</v>
      </c>
      <c r="AC3894" s="179" t="s">
        <v>141</v>
      </c>
      <c r="AD3894" s="115" t="s">
        <v>43</v>
      </c>
      <c r="AE3894" s="179" t="s">
        <v>141</v>
      </c>
      <c r="AF3894" s="179" t="s">
        <v>141</v>
      </c>
      <c r="AG3894" s="395" t="s">
        <v>10385</v>
      </c>
      <c r="AJ3894" s="1">
        <f t="shared" si="289"/>
        <v>0</v>
      </c>
      <c r="AK3894" s="1">
        <f t="shared" si="290"/>
        <v>-0.1</v>
      </c>
    </row>
    <row r="3895" spans="1:37" ht="47.25" customHeight="1">
      <c r="A3895" s="179" t="s">
        <v>4411</v>
      </c>
      <c r="B3895" s="179" t="s">
        <v>13</v>
      </c>
      <c r="C3895" s="179" t="s">
        <v>140</v>
      </c>
      <c r="D3895" s="169">
        <v>42540</v>
      </c>
      <c r="E3895" s="68">
        <v>0.4680555555555555</v>
      </c>
      <c r="F3895" s="169">
        <v>42540</v>
      </c>
      <c r="G3895" s="68">
        <v>0.4680555555555555</v>
      </c>
      <c r="H3895" s="68">
        <f t="shared" si="291"/>
        <v>0</v>
      </c>
      <c r="I3895" s="179">
        <v>9</v>
      </c>
      <c r="J3895" s="179" t="s">
        <v>3353</v>
      </c>
      <c r="K3895" s="179" t="s">
        <v>9</v>
      </c>
      <c r="L3895" s="179" t="s">
        <v>10</v>
      </c>
      <c r="M3895" s="179" t="s">
        <v>10386</v>
      </c>
      <c r="N3895" s="179" t="s">
        <v>3</v>
      </c>
      <c r="O3895" s="179" t="s">
        <v>8</v>
      </c>
      <c r="P3895" s="179" t="s">
        <v>1250</v>
      </c>
      <c r="Q3895" s="61" t="s">
        <v>10387</v>
      </c>
      <c r="R3895" s="190">
        <v>0.1</v>
      </c>
      <c r="S3895" s="190">
        <v>0.3</v>
      </c>
      <c r="T3895" s="190">
        <f t="shared" si="288"/>
        <v>0.4</v>
      </c>
      <c r="U3895" s="179" t="s">
        <v>7</v>
      </c>
      <c r="V3895" s="179" t="s">
        <v>10152</v>
      </c>
      <c r="W3895" s="179" t="s">
        <v>3170</v>
      </c>
      <c r="X3895" s="179" t="s">
        <v>141</v>
      </c>
      <c r="Y3895" s="179" t="s">
        <v>10388</v>
      </c>
      <c r="Z3895" s="179">
        <v>100</v>
      </c>
      <c r="AA3895" s="179" t="s">
        <v>10170</v>
      </c>
      <c r="AB3895" s="179">
        <v>3</v>
      </c>
      <c r="AC3895" s="179" t="s">
        <v>141</v>
      </c>
      <c r="AD3895" s="115" t="s">
        <v>43</v>
      </c>
      <c r="AE3895" s="179"/>
      <c r="AF3895" s="179"/>
      <c r="AG3895" s="395" t="s">
        <v>10389</v>
      </c>
      <c r="AJ3895" s="1">
        <f t="shared" si="289"/>
        <v>0</v>
      </c>
      <c r="AK3895" s="1">
        <f t="shared" si="290"/>
        <v>-0.4</v>
      </c>
    </row>
    <row r="3896" spans="1:37" ht="189" customHeight="1">
      <c r="A3896" s="179" t="s">
        <v>4411</v>
      </c>
      <c r="B3896" s="179" t="s">
        <v>13</v>
      </c>
      <c r="C3896" s="179" t="s">
        <v>140</v>
      </c>
      <c r="D3896" s="169">
        <v>42540</v>
      </c>
      <c r="E3896" s="68">
        <v>0.74722222222222223</v>
      </c>
      <c r="F3896" s="169">
        <v>42540</v>
      </c>
      <c r="G3896" s="68">
        <v>0.92222222222222217</v>
      </c>
      <c r="H3896" s="68">
        <f t="shared" si="291"/>
        <v>0.17499999999999993</v>
      </c>
      <c r="I3896" s="179">
        <v>1</v>
      </c>
      <c r="J3896" s="179" t="s">
        <v>141</v>
      </c>
      <c r="K3896" s="179" t="s">
        <v>141</v>
      </c>
      <c r="L3896" s="179" t="s">
        <v>12</v>
      </c>
      <c r="M3896" s="179" t="s">
        <v>5057</v>
      </c>
      <c r="N3896" s="179">
        <v>0.4</v>
      </c>
      <c r="O3896" s="179" t="s">
        <v>2</v>
      </c>
      <c r="P3896" s="179" t="s">
        <v>5058</v>
      </c>
      <c r="Q3896" s="61" t="s">
        <v>5059</v>
      </c>
      <c r="R3896" s="170"/>
      <c r="S3896" s="179">
        <v>0.2</v>
      </c>
      <c r="T3896" s="190">
        <f t="shared" si="288"/>
        <v>0.2</v>
      </c>
      <c r="U3896" s="179" t="s">
        <v>1</v>
      </c>
      <c r="V3896" s="179" t="s">
        <v>141</v>
      </c>
      <c r="W3896" s="179" t="s">
        <v>141</v>
      </c>
      <c r="X3896" s="179" t="s">
        <v>141</v>
      </c>
      <c r="Y3896" s="179" t="s">
        <v>141</v>
      </c>
      <c r="Z3896" s="179" t="s">
        <v>141</v>
      </c>
      <c r="AA3896" s="179" t="s">
        <v>141</v>
      </c>
      <c r="AB3896" s="179" t="s">
        <v>141</v>
      </c>
      <c r="AC3896" s="179" t="s">
        <v>141</v>
      </c>
      <c r="AD3896" s="115" t="s">
        <v>0</v>
      </c>
      <c r="AE3896" s="179" t="s">
        <v>141</v>
      </c>
      <c r="AF3896" s="179" t="s">
        <v>141</v>
      </c>
      <c r="AG3896" s="179" t="s">
        <v>3129</v>
      </c>
      <c r="AJ3896" s="1">
        <f t="shared" si="289"/>
        <v>0</v>
      </c>
      <c r="AK3896" s="1">
        <f t="shared" si="290"/>
        <v>-0.2</v>
      </c>
    </row>
    <row r="3897" spans="1:37" ht="31.5" customHeight="1">
      <c r="A3897" s="179" t="s">
        <v>139</v>
      </c>
      <c r="B3897" s="179" t="s">
        <v>6</v>
      </c>
      <c r="C3897" s="179" t="s">
        <v>1131</v>
      </c>
      <c r="D3897" s="169">
        <v>42377</v>
      </c>
      <c r="E3897" s="176">
        <v>0.66041666666666665</v>
      </c>
      <c r="F3897" s="169">
        <v>42377</v>
      </c>
      <c r="G3897" s="176">
        <v>0.66041666666666665</v>
      </c>
      <c r="H3897" s="176">
        <v>0</v>
      </c>
      <c r="I3897" s="179">
        <v>8</v>
      </c>
      <c r="J3897" s="179" t="s">
        <v>144</v>
      </c>
      <c r="K3897" s="179" t="s">
        <v>9</v>
      </c>
      <c r="L3897" s="179" t="s">
        <v>4</v>
      </c>
      <c r="M3897" s="179" t="s">
        <v>739</v>
      </c>
      <c r="N3897" s="179" t="s">
        <v>3</v>
      </c>
      <c r="O3897" s="179" t="s">
        <v>8</v>
      </c>
      <c r="P3897" s="179" t="s">
        <v>740</v>
      </c>
      <c r="Q3897" s="179" t="s">
        <v>299</v>
      </c>
      <c r="R3897" s="179"/>
      <c r="S3897" s="179">
        <v>1.5</v>
      </c>
      <c r="T3897" s="179">
        <v>1.5</v>
      </c>
      <c r="U3897" s="80" t="s">
        <v>48</v>
      </c>
      <c r="V3897" s="337">
        <v>42377</v>
      </c>
      <c r="W3897" s="80" t="s">
        <v>3381</v>
      </c>
      <c r="X3897" s="80" t="s">
        <v>2736</v>
      </c>
      <c r="Y3897" s="337">
        <v>42377</v>
      </c>
      <c r="Z3897" s="338">
        <v>1</v>
      </c>
      <c r="AA3897" s="337">
        <v>42529</v>
      </c>
      <c r="AB3897" s="80" t="s">
        <v>3382</v>
      </c>
      <c r="AC3897" s="337">
        <v>42284</v>
      </c>
      <c r="AD3897" s="115" t="s">
        <v>23</v>
      </c>
      <c r="AE3897" s="80"/>
      <c r="AF3897" s="80"/>
      <c r="AG3897" s="80"/>
      <c r="AJ3897" s="1">
        <f t="shared" si="289"/>
        <v>0</v>
      </c>
    </row>
    <row r="3898" spans="1:37" ht="141.75" customHeight="1">
      <c r="A3898" s="179" t="s">
        <v>4411</v>
      </c>
      <c r="B3898" s="179" t="s">
        <v>13</v>
      </c>
      <c r="C3898" s="179" t="s">
        <v>1798</v>
      </c>
      <c r="D3898" s="169">
        <v>42543</v>
      </c>
      <c r="E3898" s="68">
        <v>0.4993055555555555</v>
      </c>
      <c r="F3898" s="169">
        <v>42543</v>
      </c>
      <c r="G3898" s="68">
        <v>0.4993055555555555</v>
      </c>
      <c r="H3898" s="68">
        <f t="shared" ref="H3898:H3931" si="292">G3898-E3898</f>
        <v>0</v>
      </c>
      <c r="I3898" s="179">
        <v>38</v>
      </c>
      <c r="J3898" s="179" t="s">
        <v>5136</v>
      </c>
      <c r="K3898" s="179" t="s">
        <v>9</v>
      </c>
      <c r="L3898" s="179" t="s">
        <v>17</v>
      </c>
      <c r="M3898" s="179" t="s">
        <v>10390</v>
      </c>
      <c r="N3898" s="179">
        <v>35</v>
      </c>
      <c r="O3898" s="179" t="s">
        <v>14</v>
      </c>
      <c r="P3898" s="179" t="s">
        <v>6632</v>
      </c>
      <c r="Q3898" s="61" t="s">
        <v>10391</v>
      </c>
      <c r="R3898" s="190">
        <v>1.6</v>
      </c>
      <c r="S3898" s="190">
        <v>3.6</v>
      </c>
      <c r="T3898" s="190">
        <f t="shared" ref="T3898:T3904" si="293">R3898+S3898</f>
        <v>5.2</v>
      </c>
      <c r="U3898" s="179" t="s">
        <v>141</v>
      </c>
      <c r="V3898" s="179" t="s">
        <v>141</v>
      </c>
      <c r="W3898" s="179" t="s">
        <v>141</v>
      </c>
      <c r="X3898" s="179" t="s">
        <v>141</v>
      </c>
      <c r="Y3898" s="179" t="s">
        <v>141</v>
      </c>
      <c r="Z3898" s="179" t="s">
        <v>141</v>
      </c>
      <c r="AA3898" s="179" t="s">
        <v>141</v>
      </c>
      <c r="AB3898" s="179" t="s">
        <v>141</v>
      </c>
      <c r="AC3898" s="179" t="s">
        <v>141</v>
      </c>
      <c r="AD3898" s="115" t="s">
        <v>38</v>
      </c>
      <c r="AE3898" s="179" t="s">
        <v>141</v>
      </c>
      <c r="AF3898" s="179" t="s">
        <v>141</v>
      </c>
      <c r="AG3898" s="179" t="s">
        <v>141</v>
      </c>
      <c r="AJ3898" s="1">
        <f t="shared" si="289"/>
        <v>0</v>
      </c>
      <c r="AK3898" s="1">
        <f t="shared" ref="AK3898:AK3904" si="294">AJ3898-T3898</f>
        <v>-5.2</v>
      </c>
    </row>
    <row r="3899" spans="1:37" ht="110.25" customHeight="1">
      <c r="A3899" s="179" t="s">
        <v>4411</v>
      </c>
      <c r="B3899" s="179" t="s">
        <v>13</v>
      </c>
      <c r="C3899" s="179" t="s">
        <v>140</v>
      </c>
      <c r="D3899" s="169">
        <v>42543</v>
      </c>
      <c r="E3899" s="68">
        <v>0.41875000000000001</v>
      </c>
      <c r="F3899" s="169">
        <v>42543</v>
      </c>
      <c r="G3899" s="68">
        <v>0.43402777777777773</v>
      </c>
      <c r="H3899" s="68">
        <f t="shared" si="292"/>
        <v>1.5277777777777724E-2</v>
      </c>
      <c r="I3899" s="179">
        <v>21</v>
      </c>
      <c r="J3899" s="179" t="s">
        <v>141</v>
      </c>
      <c r="K3899" s="179" t="s">
        <v>141</v>
      </c>
      <c r="L3899" s="179" t="s">
        <v>4</v>
      </c>
      <c r="M3899" s="179" t="s">
        <v>10392</v>
      </c>
      <c r="N3899" s="179">
        <v>35</v>
      </c>
      <c r="O3899" s="179" t="s">
        <v>14</v>
      </c>
      <c r="P3899" s="179" t="s">
        <v>346</v>
      </c>
      <c r="Q3899" s="61" t="s">
        <v>10393</v>
      </c>
      <c r="R3899" s="190">
        <v>4.4000000000000004</v>
      </c>
      <c r="S3899" s="190">
        <v>3.7</v>
      </c>
      <c r="T3899" s="190">
        <f t="shared" si="293"/>
        <v>8.1000000000000014</v>
      </c>
      <c r="U3899" s="179" t="s">
        <v>39</v>
      </c>
      <c r="V3899" s="179" t="s">
        <v>3192</v>
      </c>
      <c r="W3899" s="179" t="s">
        <v>10394</v>
      </c>
      <c r="X3899" s="179" t="s">
        <v>141</v>
      </c>
      <c r="Y3899" s="179" t="s">
        <v>10395</v>
      </c>
      <c r="Z3899" s="179" t="s">
        <v>141</v>
      </c>
      <c r="AA3899" s="179" t="s">
        <v>10396</v>
      </c>
      <c r="AB3899" s="179" t="s">
        <v>141</v>
      </c>
      <c r="AC3899" s="179" t="s">
        <v>141</v>
      </c>
      <c r="AD3899" s="115" t="s">
        <v>25</v>
      </c>
      <c r="AE3899" s="179"/>
      <c r="AF3899" s="179"/>
      <c r="AG3899" s="395" t="s">
        <v>10397</v>
      </c>
      <c r="AJ3899" s="1">
        <f t="shared" si="289"/>
        <v>0</v>
      </c>
      <c r="AK3899" s="1">
        <f t="shared" si="294"/>
        <v>-8.1000000000000014</v>
      </c>
    </row>
    <row r="3900" spans="1:37" ht="189" customHeight="1">
      <c r="A3900" s="179" t="s">
        <v>4411</v>
      </c>
      <c r="B3900" s="179" t="s">
        <v>13</v>
      </c>
      <c r="C3900" s="179" t="s">
        <v>140</v>
      </c>
      <c r="D3900" s="169">
        <v>42543</v>
      </c>
      <c r="E3900" s="68">
        <v>0.54375000000000007</v>
      </c>
      <c r="F3900" s="169">
        <v>42543</v>
      </c>
      <c r="G3900" s="68">
        <v>0.54375000000000007</v>
      </c>
      <c r="H3900" s="68">
        <f t="shared" si="292"/>
        <v>0</v>
      </c>
      <c r="I3900" s="179">
        <v>10</v>
      </c>
      <c r="J3900" s="179" t="s">
        <v>4752</v>
      </c>
      <c r="K3900" s="179" t="s">
        <v>9</v>
      </c>
      <c r="L3900" s="179" t="s">
        <v>4</v>
      </c>
      <c r="M3900" s="179" t="s">
        <v>10398</v>
      </c>
      <c r="N3900" s="179" t="s">
        <v>3</v>
      </c>
      <c r="O3900" s="179" t="s">
        <v>8</v>
      </c>
      <c r="P3900" s="179" t="s">
        <v>10399</v>
      </c>
      <c r="Q3900" s="61" t="s">
        <v>10400</v>
      </c>
      <c r="R3900" s="190">
        <v>0.6</v>
      </c>
      <c r="S3900" s="190">
        <v>0.2</v>
      </c>
      <c r="T3900" s="190">
        <f t="shared" si="293"/>
        <v>0.8</v>
      </c>
      <c r="U3900" s="179" t="s">
        <v>29</v>
      </c>
      <c r="V3900" s="179" t="s">
        <v>3279</v>
      </c>
      <c r="W3900" s="179" t="s">
        <v>2737</v>
      </c>
      <c r="X3900" s="179" t="s">
        <v>141</v>
      </c>
      <c r="Y3900" s="179" t="s">
        <v>10401</v>
      </c>
      <c r="Z3900" s="179">
        <v>100</v>
      </c>
      <c r="AA3900" s="179" t="s">
        <v>10402</v>
      </c>
      <c r="AB3900" s="179" t="s">
        <v>141</v>
      </c>
      <c r="AC3900" s="179" t="s">
        <v>141</v>
      </c>
      <c r="AD3900" s="115" t="s">
        <v>0</v>
      </c>
      <c r="AE3900" s="179"/>
      <c r="AF3900" s="179"/>
      <c r="AG3900" s="395" t="s">
        <v>10403</v>
      </c>
      <c r="AJ3900" s="1">
        <f t="shared" si="289"/>
        <v>0</v>
      </c>
      <c r="AK3900" s="1">
        <f t="shared" si="294"/>
        <v>-0.8</v>
      </c>
    </row>
    <row r="3901" spans="1:37" ht="94.5" customHeight="1">
      <c r="A3901" s="179" t="s">
        <v>4411</v>
      </c>
      <c r="B3901" s="179" t="s">
        <v>13</v>
      </c>
      <c r="C3901" s="179" t="s">
        <v>140</v>
      </c>
      <c r="D3901" s="169">
        <v>42543</v>
      </c>
      <c r="E3901" s="68">
        <v>0.8305555555555556</v>
      </c>
      <c r="F3901" s="169">
        <v>42543</v>
      </c>
      <c r="G3901" s="68">
        <v>0.8305555555555556</v>
      </c>
      <c r="H3901" s="68">
        <f t="shared" si="292"/>
        <v>0</v>
      </c>
      <c r="I3901" s="179">
        <v>9</v>
      </c>
      <c r="J3901" s="179" t="s">
        <v>5141</v>
      </c>
      <c r="K3901" s="179" t="s">
        <v>9</v>
      </c>
      <c r="L3901" s="179" t="s">
        <v>10</v>
      </c>
      <c r="M3901" s="179" t="s">
        <v>10404</v>
      </c>
      <c r="N3901" s="179" t="s">
        <v>3</v>
      </c>
      <c r="O3901" s="179" t="s">
        <v>8</v>
      </c>
      <c r="P3901" s="179" t="s">
        <v>5142</v>
      </c>
      <c r="Q3901" s="61" t="s">
        <v>10405</v>
      </c>
      <c r="R3901" s="190">
        <v>1.3</v>
      </c>
      <c r="S3901" s="190">
        <v>0.5</v>
      </c>
      <c r="T3901" s="190">
        <f t="shared" si="293"/>
        <v>1.8</v>
      </c>
      <c r="U3901" s="179" t="s">
        <v>7</v>
      </c>
      <c r="V3901" s="179" t="s">
        <v>3222</v>
      </c>
      <c r="W3901" s="179" t="s">
        <v>3170</v>
      </c>
      <c r="X3901" s="179" t="s">
        <v>141</v>
      </c>
      <c r="Y3901" s="179" t="s">
        <v>10406</v>
      </c>
      <c r="Z3901" s="179" t="s">
        <v>141</v>
      </c>
      <c r="AA3901" s="179" t="s">
        <v>10407</v>
      </c>
      <c r="AB3901" s="179" t="s">
        <v>141</v>
      </c>
      <c r="AC3901" s="179" t="s">
        <v>141</v>
      </c>
      <c r="AD3901" s="115" t="s">
        <v>43</v>
      </c>
      <c r="AE3901" s="179"/>
      <c r="AF3901" s="179"/>
      <c r="AG3901" s="395" t="s">
        <v>10408</v>
      </c>
      <c r="AJ3901" s="1">
        <f t="shared" si="289"/>
        <v>0</v>
      </c>
      <c r="AK3901" s="1">
        <f t="shared" si="294"/>
        <v>-1.8</v>
      </c>
    </row>
    <row r="3902" spans="1:37" ht="47.25" customHeight="1">
      <c r="A3902" s="179" t="s">
        <v>4411</v>
      </c>
      <c r="B3902" s="179" t="s">
        <v>13</v>
      </c>
      <c r="C3902" s="179" t="s">
        <v>140</v>
      </c>
      <c r="D3902" s="169">
        <v>42543</v>
      </c>
      <c r="E3902" s="68">
        <v>0.83750000000000002</v>
      </c>
      <c r="F3902" s="169">
        <v>42543</v>
      </c>
      <c r="G3902" s="68">
        <v>0.83750000000000002</v>
      </c>
      <c r="H3902" s="68">
        <f t="shared" si="292"/>
        <v>0</v>
      </c>
      <c r="I3902" s="179">
        <v>15</v>
      </c>
      <c r="J3902" s="179" t="s">
        <v>4756</v>
      </c>
      <c r="K3902" s="179" t="s">
        <v>9</v>
      </c>
      <c r="L3902" s="179" t="s">
        <v>10</v>
      </c>
      <c r="M3902" s="179" t="s">
        <v>5143</v>
      </c>
      <c r="N3902" s="179" t="s">
        <v>3</v>
      </c>
      <c r="O3902" s="179" t="s">
        <v>8</v>
      </c>
      <c r="P3902" s="179" t="s">
        <v>5144</v>
      </c>
      <c r="Q3902" s="61" t="s">
        <v>10409</v>
      </c>
      <c r="R3902" s="190">
        <v>8.5</v>
      </c>
      <c r="S3902" s="190">
        <v>5.9</v>
      </c>
      <c r="T3902" s="190">
        <f t="shared" si="293"/>
        <v>14.4</v>
      </c>
      <c r="U3902" s="179" t="s">
        <v>48</v>
      </c>
      <c r="V3902" s="179" t="s">
        <v>10180</v>
      </c>
      <c r="W3902" s="179" t="s">
        <v>10410</v>
      </c>
      <c r="X3902" s="179" t="s">
        <v>141</v>
      </c>
      <c r="Y3902" s="179" t="s">
        <v>10411</v>
      </c>
      <c r="Z3902" s="179">
        <v>100</v>
      </c>
      <c r="AA3902" s="179" t="s">
        <v>10412</v>
      </c>
      <c r="AB3902" s="179" t="s">
        <v>141</v>
      </c>
      <c r="AC3902" s="179" t="s">
        <v>141</v>
      </c>
      <c r="AD3902" s="115" t="s">
        <v>43</v>
      </c>
      <c r="AE3902" s="179"/>
      <c r="AF3902" s="179"/>
      <c r="AG3902" s="395" t="s">
        <v>10413</v>
      </c>
      <c r="AJ3902" s="1">
        <f t="shared" si="289"/>
        <v>0</v>
      </c>
      <c r="AK3902" s="1">
        <f t="shared" si="294"/>
        <v>-14.4</v>
      </c>
    </row>
    <row r="3903" spans="1:37" ht="47.25" customHeight="1">
      <c r="A3903" s="179" t="s">
        <v>4411</v>
      </c>
      <c r="B3903" s="179" t="s">
        <v>13</v>
      </c>
      <c r="C3903" s="179" t="s">
        <v>140</v>
      </c>
      <c r="D3903" s="169">
        <v>42544</v>
      </c>
      <c r="E3903" s="68">
        <v>0.71597222222222223</v>
      </c>
      <c r="F3903" s="169">
        <v>42544</v>
      </c>
      <c r="G3903" s="68">
        <v>0.71597222222222223</v>
      </c>
      <c r="H3903" s="68">
        <f t="shared" si="292"/>
        <v>0</v>
      </c>
      <c r="I3903" s="179">
        <v>5</v>
      </c>
      <c r="J3903" s="179" t="s">
        <v>5146</v>
      </c>
      <c r="K3903" s="179" t="s">
        <v>9</v>
      </c>
      <c r="L3903" s="179" t="s">
        <v>10</v>
      </c>
      <c r="M3903" s="179" t="s">
        <v>10414</v>
      </c>
      <c r="N3903" s="179" t="s">
        <v>3</v>
      </c>
      <c r="O3903" s="179" t="s">
        <v>8</v>
      </c>
      <c r="P3903" s="179" t="s">
        <v>5714</v>
      </c>
      <c r="Q3903" s="61" t="s">
        <v>10415</v>
      </c>
      <c r="R3903" s="190">
        <v>0.5</v>
      </c>
      <c r="S3903" s="190">
        <v>0.6</v>
      </c>
      <c r="T3903" s="190">
        <f t="shared" si="293"/>
        <v>1.1000000000000001</v>
      </c>
      <c r="U3903" s="179" t="s">
        <v>10416</v>
      </c>
      <c r="V3903" s="179" t="s">
        <v>10152</v>
      </c>
      <c r="W3903" s="179" t="s">
        <v>10417</v>
      </c>
      <c r="X3903" s="179" t="s">
        <v>141</v>
      </c>
      <c r="Y3903" s="179" t="s">
        <v>10153</v>
      </c>
      <c r="Z3903" s="179">
        <v>100</v>
      </c>
      <c r="AA3903" s="179" t="s">
        <v>10154</v>
      </c>
      <c r="AB3903" s="179" t="s">
        <v>141</v>
      </c>
      <c r="AC3903" s="179" t="s">
        <v>141</v>
      </c>
      <c r="AD3903" s="115" t="s">
        <v>43</v>
      </c>
      <c r="AE3903" s="179" t="s">
        <v>141</v>
      </c>
      <c r="AF3903" s="179" t="s">
        <v>141</v>
      </c>
      <c r="AG3903" s="395" t="s">
        <v>10418</v>
      </c>
      <c r="AJ3903" s="1">
        <f t="shared" si="289"/>
        <v>0</v>
      </c>
      <c r="AK3903" s="1">
        <f t="shared" si="294"/>
        <v>-1.1000000000000001</v>
      </c>
    </row>
    <row r="3904" spans="1:37" ht="78.75" customHeight="1">
      <c r="A3904" s="179" t="s">
        <v>4411</v>
      </c>
      <c r="B3904" s="179" t="s">
        <v>13</v>
      </c>
      <c r="C3904" s="179" t="s">
        <v>140</v>
      </c>
      <c r="D3904" s="169">
        <v>42545</v>
      </c>
      <c r="E3904" s="68">
        <v>0.27499999999999997</v>
      </c>
      <c r="F3904" s="169">
        <v>42545</v>
      </c>
      <c r="G3904" s="68">
        <v>0.4826388888888889</v>
      </c>
      <c r="H3904" s="68">
        <f t="shared" si="292"/>
        <v>0.20763888888888893</v>
      </c>
      <c r="I3904" s="179">
        <v>5</v>
      </c>
      <c r="J3904" s="179" t="s">
        <v>141</v>
      </c>
      <c r="K3904" s="179" t="s">
        <v>141</v>
      </c>
      <c r="L3904" s="179" t="s">
        <v>12</v>
      </c>
      <c r="M3904" s="179" t="s">
        <v>5163</v>
      </c>
      <c r="N3904" s="179">
        <v>0.4</v>
      </c>
      <c r="O3904" s="179" t="s">
        <v>2</v>
      </c>
      <c r="P3904" s="179" t="s">
        <v>5163</v>
      </c>
      <c r="Q3904" s="399" t="s">
        <v>6076</v>
      </c>
      <c r="R3904" s="190"/>
      <c r="S3904" s="190">
        <v>5.6</v>
      </c>
      <c r="T3904" s="190">
        <f t="shared" si="293"/>
        <v>5.6</v>
      </c>
      <c r="U3904" s="179" t="s">
        <v>1</v>
      </c>
      <c r="V3904" s="179" t="s">
        <v>141</v>
      </c>
      <c r="W3904" s="179" t="s">
        <v>141</v>
      </c>
      <c r="X3904" s="179" t="s">
        <v>141</v>
      </c>
      <c r="Y3904" s="179" t="s">
        <v>141</v>
      </c>
      <c r="Z3904" s="179" t="s">
        <v>141</v>
      </c>
      <c r="AA3904" s="179" t="s">
        <v>141</v>
      </c>
      <c r="AB3904" s="179" t="s">
        <v>141</v>
      </c>
      <c r="AC3904" s="179" t="s">
        <v>141</v>
      </c>
      <c r="AD3904" s="115" t="s">
        <v>0</v>
      </c>
      <c r="AE3904" s="179" t="s">
        <v>141</v>
      </c>
      <c r="AF3904" s="179" t="s">
        <v>141</v>
      </c>
      <c r="AG3904" s="179" t="s">
        <v>3129</v>
      </c>
      <c r="AJ3904" s="1">
        <f t="shared" si="289"/>
        <v>0</v>
      </c>
      <c r="AK3904" s="1">
        <f t="shared" si="294"/>
        <v>-5.6</v>
      </c>
    </row>
    <row r="3905" spans="1:37" ht="63">
      <c r="A3905" s="94" t="s">
        <v>12777</v>
      </c>
      <c r="B3905" s="596" t="s">
        <v>12578</v>
      </c>
      <c r="C3905" s="596" t="s">
        <v>12579</v>
      </c>
      <c r="D3905" s="786">
        <v>42682</v>
      </c>
      <c r="E3905" s="787">
        <v>0.51388888888888895</v>
      </c>
      <c r="F3905" s="786">
        <v>42682</v>
      </c>
      <c r="G3905" s="787">
        <v>0.54861111111111105</v>
      </c>
      <c r="H3905" s="787">
        <f t="shared" si="292"/>
        <v>3.4722222222222099E-2</v>
      </c>
      <c r="I3905" s="788">
        <v>23</v>
      </c>
      <c r="J3905" s="595" t="s">
        <v>13291</v>
      </c>
      <c r="K3905" s="595"/>
      <c r="L3905" s="596" t="s">
        <v>4</v>
      </c>
      <c r="M3905" s="596" t="s">
        <v>12903</v>
      </c>
      <c r="N3905" s="792" t="s">
        <v>3</v>
      </c>
      <c r="O3905" s="596" t="s">
        <v>8</v>
      </c>
      <c r="P3905" s="789" t="s">
        <v>12904</v>
      </c>
      <c r="Q3905" s="789" t="s">
        <v>14267</v>
      </c>
      <c r="R3905" s="790">
        <v>1.2256944444444444</v>
      </c>
      <c r="S3905" s="790">
        <v>0.24430555555555555</v>
      </c>
      <c r="T3905" s="807">
        <v>1.47</v>
      </c>
      <c r="U3905" s="792" t="s">
        <v>29</v>
      </c>
      <c r="V3905" s="792">
        <v>1980</v>
      </c>
      <c r="W3905" s="792" t="s">
        <v>2861</v>
      </c>
      <c r="X3905" s="792"/>
      <c r="Y3905" s="792" t="s">
        <v>14268</v>
      </c>
      <c r="Z3905" s="792">
        <v>100</v>
      </c>
      <c r="AA3905" s="792" t="s">
        <v>14269</v>
      </c>
      <c r="AB3905" s="792" t="s">
        <v>141</v>
      </c>
      <c r="AC3905" s="792"/>
      <c r="AD3905" s="792" t="s">
        <v>23</v>
      </c>
      <c r="AE3905" s="792"/>
      <c r="AF3905" s="792"/>
      <c r="AG3905" s="792"/>
      <c r="AJ3905" s="1">
        <f t="shared" si="289"/>
        <v>0</v>
      </c>
    </row>
    <row r="3906" spans="1:37" ht="126" customHeight="1">
      <c r="A3906" s="179" t="s">
        <v>4411</v>
      </c>
      <c r="B3906" s="179" t="s">
        <v>13</v>
      </c>
      <c r="C3906" s="179" t="s">
        <v>140</v>
      </c>
      <c r="D3906" s="169">
        <v>42545</v>
      </c>
      <c r="E3906" s="68">
        <v>0.82361111111111107</v>
      </c>
      <c r="F3906" s="169">
        <v>42545</v>
      </c>
      <c r="G3906" s="68">
        <v>0.82361111111111107</v>
      </c>
      <c r="H3906" s="68">
        <f t="shared" si="292"/>
        <v>0</v>
      </c>
      <c r="I3906" s="179">
        <v>10</v>
      </c>
      <c r="J3906" s="179" t="s">
        <v>484</v>
      </c>
      <c r="K3906" s="179" t="s">
        <v>9</v>
      </c>
      <c r="L3906" s="179" t="s">
        <v>10</v>
      </c>
      <c r="M3906" s="179" t="s">
        <v>7081</v>
      </c>
      <c r="N3906" s="179" t="s">
        <v>3</v>
      </c>
      <c r="O3906" s="179" t="s">
        <v>8</v>
      </c>
      <c r="P3906" s="179" t="s">
        <v>5165</v>
      </c>
      <c r="Q3906" s="61" t="s">
        <v>10420</v>
      </c>
      <c r="R3906" s="190">
        <v>0.2</v>
      </c>
      <c r="S3906" s="190">
        <v>2.8</v>
      </c>
      <c r="T3906" s="190">
        <f>R3906+S3906</f>
        <v>3</v>
      </c>
      <c r="U3906" s="179" t="s">
        <v>10191</v>
      </c>
      <c r="V3906" s="179" t="s">
        <v>3261</v>
      </c>
      <c r="W3906" s="179" t="s">
        <v>10191</v>
      </c>
      <c r="X3906" s="179" t="s">
        <v>141</v>
      </c>
      <c r="Y3906" s="179" t="s">
        <v>10421</v>
      </c>
      <c r="Z3906" s="179">
        <v>100</v>
      </c>
      <c r="AA3906" s="179" t="s">
        <v>10422</v>
      </c>
      <c r="AB3906" s="179" t="s">
        <v>141</v>
      </c>
      <c r="AC3906" s="179" t="s">
        <v>141</v>
      </c>
      <c r="AD3906" s="115" t="s">
        <v>43</v>
      </c>
      <c r="AE3906" s="179" t="s">
        <v>141</v>
      </c>
      <c r="AF3906" s="179" t="s">
        <v>141</v>
      </c>
      <c r="AG3906" s="395" t="s">
        <v>10423</v>
      </c>
      <c r="AJ3906" s="1">
        <f t="shared" si="289"/>
        <v>0</v>
      </c>
      <c r="AK3906" s="1">
        <f>AJ3906-T3906</f>
        <v>-3</v>
      </c>
    </row>
    <row r="3907" spans="1:37" ht="78.75" customHeight="1">
      <c r="A3907" s="179" t="s">
        <v>4411</v>
      </c>
      <c r="B3907" s="179" t="s">
        <v>13</v>
      </c>
      <c r="C3907" s="179" t="s">
        <v>140</v>
      </c>
      <c r="D3907" s="169">
        <v>42546</v>
      </c>
      <c r="E3907" s="68">
        <v>0.6875</v>
      </c>
      <c r="F3907" s="169">
        <v>42546</v>
      </c>
      <c r="G3907" s="68">
        <v>0.73958333333333337</v>
      </c>
      <c r="H3907" s="68">
        <f t="shared" si="292"/>
        <v>5.208333333333337E-2</v>
      </c>
      <c r="I3907" s="179">
        <v>15</v>
      </c>
      <c r="J3907" s="179" t="s">
        <v>4756</v>
      </c>
      <c r="K3907" s="179" t="s">
        <v>21</v>
      </c>
      <c r="L3907" s="179" t="s">
        <v>10</v>
      </c>
      <c r="M3907" s="179" t="s">
        <v>10424</v>
      </c>
      <c r="N3907" s="179" t="s">
        <v>3</v>
      </c>
      <c r="O3907" s="179" t="s">
        <v>8</v>
      </c>
      <c r="P3907" s="179" t="s">
        <v>5178</v>
      </c>
      <c r="Q3907" s="61" t="s">
        <v>10425</v>
      </c>
      <c r="R3907" s="190">
        <v>11.1</v>
      </c>
      <c r="S3907" s="190">
        <v>6.4</v>
      </c>
      <c r="T3907" s="190">
        <f>R3907+S3907</f>
        <v>17.5</v>
      </c>
      <c r="U3907" s="179" t="s">
        <v>10191</v>
      </c>
      <c r="V3907" s="179" t="s">
        <v>10426</v>
      </c>
      <c r="W3907" s="179" t="s">
        <v>10191</v>
      </c>
      <c r="X3907" s="179" t="s">
        <v>141</v>
      </c>
      <c r="Y3907" s="179" t="s">
        <v>10427</v>
      </c>
      <c r="Z3907" s="179">
        <v>100</v>
      </c>
      <c r="AA3907" s="179" t="s">
        <v>10428</v>
      </c>
      <c r="AB3907" s="179" t="s">
        <v>141</v>
      </c>
      <c r="AC3907" s="179" t="s">
        <v>141</v>
      </c>
      <c r="AD3907" s="115" t="s">
        <v>43</v>
      </c>
      <c r="AE3907" s="179"/>
      <c r="AF3907" s="179"/>
      <c r="AG3907" s="395" t="s">
        <v>10429</v>
      </c>
      <c r="AJ3907" s="1">
        <f t="shared" si="289"/>
        <v>0</v>
      </c>
      <c r="AK3907" s="1">
        <f>AJ3907-T3907</f>
        <v>-17.5</v>
      </c>
    </row>
    <row r="3908" spans="1:37" ht="110.25" customHeight="1">
      <c r="A3908" s="179" t="s">
        <v>4411</v>
      </c>
      <c r="B3908" s="179" t="s">
        <v>13</v>
      </c>
      <c r="C3908" s="179" t="s">
        <v>140</v>
      </c>
      <c r="D3908" s="169">
        <v>42546</v>
      </c>
      <c r="E3908" s="68">
        <v>0.6875</v>
      </c>
      <c r="F3908" s="169">
        <v>42546</v>
      </c>
      <c r="G3908" s="68">
        <v>0.6875</v>
      </c>
      <c r="H3908" s="68">
        <f t="shared" si="292"/>
        <v>0</v>
      </c>
      <c r="I3908" s="179">
        <v>4</v>
      </c>
      <c r="J3908" s="179" t="s">
        <v>4756</v>
      </c>
      <c r="K3908" s="179" t="s">
        <v>9</v>
      </c>
      <c r="L3908" s="179" t="s">
        <v>10</v>
      </c>
      <c r="M3908" s="179" t="s">
        <v>10430</v>
      </c>
      <c r="N3908" s="179" t="s">
        <v>3</v>
      </c>
      <c r="O3908" s="179" t="s">
        <v>8</v>
      </c>
      <c r="P3908" s="179" t="s">
        <v>5179</v>
      </c>
      <c r="Q3908" s="61" t="s">
        <v>6078</v>
      </c>
      <c r="R3908" s="190"/>
      <c r="S3908" s="190"/>
      <c r="T3908" s="190"/>
      <c r="U3908" s="179" t="s">
        <v>7</v>
      </c>
      <c r="V3908" s="179" t="s">
        <v>3222</v>
      </c>
      <c r="W3908" s="179" t="s">
        <v>3170</v>
      </c>
      <c r="X3908" s="179" t="s">
        <v>141</v>
      </c>
      <c r="Y3908" s="179" t="s">
        <v>10431</v>
      </c>
      <c r="Z3908" s="179" t="s">
        <v>141</v>
      </c>
      <c r="AA3908" s="179" t="s">
        <v>10428</v>
      </c>
      <c r="AB3908" s="179" t="s">
        <v>141</v>
      </c>
      <c r="AC3908" s="179" t="s">
        <v>141</v>
      </c>
      <c r="AD3908" s="115" t="s">
        <v>43</v>
      </c>
      <c r="AE3908" s="179"/>
      <c r="AF3908" s="179"/>
      <c r="AG3908" s="395" t="s">
        <v>10432</v>
      </c>
      <c r="AJ3908" s="1">
        <f t="shared" ref="AJ3908:AJ3939" si="295">T3908-S3908-R3908</f>
        <v>0</v>
      </c>
      <c r="AK3908" s="1">
        <f>AJ3908-T3908</f>
        <v>0</v>
      </c>
    </row>
    <row r="3909" spans="1:37" ht="84">
      <c r="A3909" s="94" t="s">
        <v>13179</v>
      </c>
      <c r="B3909" s="596" t="s">
        <v>12578</v>
      </c>
      <c r="C3909" s="596" t="s">
        <v>12579</v>
      </c>
      <c r="D3909" s="786">
        <v>42725</v>
      </c>
      <c r="E3909" s="593">
        <v>0.68611111111111101</v>
      </c>
      <c r="F3909" s="786">
        <v>42725</v>
      </c>
      <c r="G3909" s="593">
        <v>0.71666666666666667</v>
      </c>
      <c r="H3909" s="787">
        <f t="shared" si="292"/>
        <v>3.0555555555555669E-2</v>
      </c>
      <c r="I3909" s="595">
        <v>20</v>
      </c>
      <c r="J3909" s="595" t="s">
        <v>13291</v>
      </c>
      <c r="K3909" s="595"/>
      <c r="L3909" s="596" t="s">
        <v>12</v>
      </c>
      <c r="M3909" s="595" t="s">
        <v>13602</v>
      </c>
      <c r="N3909" s="792" t="s">
        <v>3</v>
      </c>
      <c r="O3909" s="595" t="s">
        <v>8</v>
      </c>
      <c r="P3909" s="595" t="s">
        <v>13602</v>
      </c>
      <c r="Q3909" s="595" t="s">
        <v>14446</v>
      </c>
      <c r="R3909" s="790">
        <v>1.4116666666666666</v>
      </c>
      <c r="S3909" s="790"/>
      <c r="T3909" s="807">
        <v>1.41</v>
      </c>
      <c r="U3909" s="792" t="s">
        <v>1</v>
      </c>
      <c r="V3909" s="792">
        <v>1989</v>
      </c>
      <c r="W3909" s="792" t="s">
        <v>2737</v>
      </c>
      <c r="X3909" s="792" t="s">
        <v>2736</v>
      </c>
      <c r="Y3909" s="793">
        <v>42614</v>
      </c>
      <c r="Z3909" s="792">
        <v>100</v>
      </c>
      <c r="AA3909" s="792" t="s">
        <v>11714</v>
      </c>
      <c r="AB3909" s="792">
        <v>0</v>
      </c>
      <c r="AC3909" s="792"/>
      <c r="AD3909" s="792" t="s">
        <v>23</v>
      </c>
      <c r="AE3909" s="792"/>
      <c r="AF3909" s="792"/>
      <c r="AG3909" s="792"/>
      <c r="AJ3909" s="1">
        <f t="shared" si="295"/>
        <v>-1.6666666666667052E-3</v>
      </c>
    </row>
    <row r="3910" spans="1:37" ht="110.25" customHeight="1">
      <c r="A3910" s="179" t="s">
        <v>4411</v>
      </c>
      <c r="B3910" s="179" t="s">
        <v>13</v>
      </c>
      <c r="C3910" s="179" t="s">
        <v>140</v>
      </c>
      <c r="D3910" s="169">
        <v>42546</v>
      </c>
      <c r="E3910" s="68">
        <v>0.50763888888888886</v>
      </c>
      <c r="F3910" s="169">
        <v>42546</v>
      </c>
      <c r="G3910" s="68">
        <v>0.76458333333333339</v>
      </c>
      <c r="H3910" s="68">
        <f t="shared" si="292"/>
        <v>0.25694444444444453</v>
      </c>
      <c r="I3910" s="179">
        <v>1</v>
      </c>
      <c r="J3910" s="179" t="s">
        <v>141</v>
      </c>
      <c r="K3910" s="179" t="s">
        <v>141</v>
      </c>
      <c r="L3910" s="179" t="s">
        <v>12</v>
      </c>
      <c r="M3910" s="179" t="s">
        <v>4562</v>
      </c>
      <c r="N3910" s="179">
        <v>0.4</v>
      </c>
      <c r="O3910" s="179" t="s">
        <v>2</v>
      </c>
      <c r="P3910" s="179" t="s">
        <v>5181</v>
      </c>
      <c r="Q3910" s="61" t="s">
        <v>5182</v>
      </c>
      <c r="R3910" s="190"/>
      <c r="S3910" s="190">
        <v>1</v>
      </c>
      <c r="T3910" s="190">
        <f t="shared" ref="T3910:T3916" si="296">R3910+S3910</f>
        <v>1</v>
      </c>
      <c r="U3910" s="179" t="s">
        <v>1</v>
      </c>
      <c r="V3910" s="179" t="s">
        <v>141</v>
      </c>
      <c r="W3910" s="179" t="s">
        <v>141</v>
      </c>
      <c r="X3910" s="179" t="s">
        <v>141</v>
      </c>
      <c r="Y3910" s="179" t="s">
        <v>141</v>
      </c>
      <c r="Z3910" s="179" t="s">
        <v>141</v>
      </c>
      <c r="AA3910" s="179" t="s">
        <v>141</v>
      </c>
      <c r="AB3910" s="179" t="s">
        <v>141</v>
      </c>
      <c r="AC3910" s="179" t="s">
        <v>141</v>
      </c>
      <c r="AD3910" s="115" t="s">
        <v>0</v>
      </c>
      <c r="AE3910" s="179" t="s">
        <v>141</v>
      </c>
      <c r="AF3910" s="179" t="s">
        <v>141</v>
      </c>
      <c r="AG3910" s="179" t="s">
        <v>3129</v>
      </c>
      <c r="AJ3910" s="1">
        <f t="shared" si="295"/>
        <v>0</v>
      </c>
      <c r="AK3910" s="1">
        <f t="shared" ref="AK3910:AK3931" si="297">AJ3910-T3910</f>
        <v>-1</v>
      </c>
    </row>
    <row r="3911" spans="1:37" ht="189" customHeight="1">
      <c r="A3911" s="179" t="s">
        <v>4411</v>
      </c>
      <c r="B3911" s="179" t="s">
        <v>13</v>
      </c>
      <c r="C3911" s="179" t="s">
        <v>140</v>
      </c>
      <c r="D3911" s="169">
        <v>42547</v>
      </c>
      <c r="E3911" s="68">
        <v>0.56874999999999998</v>
      </c>
      <c r="F3911" s="169">
        <v>42547</v>
      </c>
      <c r="G3911" s="68">
        <v>0.56874999999999998</v>
      </c>
      <c r="H3911" s="68">
        <f t="shared" si="292"/>
        <v>0</v>
      </c>
      <c r="I3911" s="179">
        <v>14</v>
      </c>
      <c r="J3911" s="179" t="s">
        <v>2440</v>
      </c>
      <c r="K3911" s="179" t="s">
        <v>9</v>
      </c>
      <c r="L3911" s="179" t="s">
        <v>10</v>
      </c>
      <c r="M3911" s="179" t="s">
        <v>10434</v>
      </c>
      <c r="N3911" s="179" t="s">
        <v>3</v>
      </c>
      <c r="O3911" s="179" t="s">
        <v>8</v>
      </c>
      <c r="P3911" s="179" t="s">
        <v>6079</v>
      </c>
      <c r="Q3911" s="61" t="s">
        <v>10435</v>
      </c>
      <c r="R3911" s="190">
        <v>0.2</v>
      </c>
      <c r="S3911" s="190"/>
      <c r="T3911" s="190">
        <f t="shared" si="296"/>
        <v>0.2</v>
      </c>
      <c r="U3911" s="179" t="s">
        <v>29</v>
      </c>
      <c r="V3911" s="179" t="s">
        <v>3418</v>
      </c>
      <c r="W3911" s="179" t="s">
        <v>2725</v>
      </c>
      <c r="X3911" s="179" t="s">
        <v>141</v>
      </c>
      <c r="Y3911" s="179" t="s">
        <v>10436</v>
      </c>
      <c r="Z3911" s="179">
        <v>100</v>
      </c>
      <c r="AA3911" s="179" t="s">
        <v>10193</v>
      </c>
      <c r="AB3911" s="179">
        <v>5</v>
      </c>
      <c r="AC3911" s="179" t="s">
        <v>141</v>
      </c>
      <c r="AD3911" s="115" t="s">
        <v>43</v>
      </c>
      <c r="AE3911" s="179"/>
      <c r="AF3911" s="179"/>
      <c r="AG3911" s="395" t="s">
        <v>10437</v>
      </c>
      <c r="AJ3911" s="1">
        <f t="shared" si="295"/>
        <v>0</v>
      </c>
      <c r="AK3911" s="1">
        <f t="shared" si="297"/>
        <v>-0.2</v>
      </c>
    </row>
    <row r="3912" spans="1:37" ht="94.5" customHeight="1">
      <c r="A3912" s="179" t="s">
        <v>4411</v>
      </c>
      <c r="B3912" s="179" t="s">
        <v>13</v>
      </c>
      <c r="C3912" s="179" t="s">
        <v>140</v>
      </c>
      <c r="D3912" s="169">
        <v>42547</v>
      </c>
      <c r="E3912" s="68">
        <v>0.68611111111111101</v>
      </c>
      <c r="F3912" s="169">
        <v>42547</v>
      </c>
      <c r="G3912" s="68">
        <v>0.68611111111111101</v>
      </c>
      <c r="H3912" s="68">
        <f t="shared" si="292"/>
        <v>0</v>
      </c>
      <c r="I3912" s="179">
        <v>22</v>
      </c>
      <c r="J3912" s="179" t="s">
        <v>2440</v>
      </c>
      <c r="K3912" s="179" t="s">
        <v>9</v>
      </c>
      <c r="L3912" s="179" t="s">
        <v>10</v>
      </c>
      <c r="M3912" s="179" t="s">
        <v>1788</v>
      </c>
      <c r="N3912" s="179" t="s">
        <v>3</v>
      </c>
      <c r="O3912" s="179" t="s">
        <v>8</v>
      </c>
      <c r="P3912" s="179" t="s">
        <v>1789</v>
      </c>
      <c r="Q3912" s="61" t="s">
        <v>10438</v>
      </c>
      <c r="R3912" s="190">
        <v>2.7</v>
      </c>
      <c r="S3912" s="190">
        <v>2.5</v>
      </c>
      <c r="T3912" s="190">
        <f t="shared" si="296"/>
        <v>5.2</v>
      </c>
      <c r="U3912" s="179" t="s">
        <v>10191</v>
      </c>
      <c r="V3912" s="179" t="s">
        <v>3197</v>
      </c>
      <c r="W3912" s="179" t="s">
        <v>10191</v>
      </c>
      <c r="X3912" s="179" t="s">
        <v>141</v>
      </c>
      <c r="Y3912" s="179" t="s">
        <v>10439</v>
      </c>
      <c r="Z3912" s="179">
        <v>100</v>
      </c>
      <c r="AA3912" s="179" t="s">
        <v>10440</v>
      </c>
      <c r="AB3912" s="179" t="s">
        <v>141</v>
      </c>
      <c r="AC3912" s="179" t="s">
        <v>141</v>
      </c>
      <c r="AD3912" s="115" t="s">
        <v>43</v>
      </c>
      <c r="AE3912" s="179" t="s">
        <v>59</v>
      </c>
      <c r="AF3912" s="179" t="s">
        <v>141</v>
      </c>
      <c r="AG3912" s="395" t="s">
        <v>10441</v>
      </c>
      <c r="AJ3912" s="1">
        <f t="shared" si="295"/>
        <v>0</v>
      </c>
      <c r="AK3912" s="1">
        <f t="shared" si="297"/>
        <v>-5.2</v>
      </c>
    </row>
    <row r="3913" spans="1:37" ht="78.75" customHeight="1">
      <c r="A3913" s="179" t="s">
        <v>4411</v>
      </c>
      <c r="B3913" s="179" t="s">
        <v>13</v>
      </c>
      <c r="C3913" s="179" t="s">
        <v>140</v>
      </c>
      <c r="D3913" s="169">
        <v>42548</v>
      </c>
      <c r="E3913" s="68">
        <v>0.86597222222222225</v>
      </c>
      <c r="F3913" s="169">
        <v>42548</v>
      </c>
      <c r="G3913" s="68">
        <v>0.86597222222222225</v>
      </c>
      <c r="H3913" s="68">
        <f t="shared" si="292"/>
        <v>0</v>
      </c>
      <c r="I3913" s="179">
        <v>3</v>
      </c>
      <c r="J3913" s="179" t="s">
        <v>4752</v>
      </c>
      <c r="K3913" s="179" t="s">
        <v>9</v>
      </c>
      <c r="L3913" s="179" t="s">
        <v>10</v>
      </c>
      <c r="M3913" s="179" t="s">
        <v>5276</v>
      </c>
      <c r="N3913" s="179" t="s">
        <v>3</v>
      </c>
      <c r="O3913" s="179" t="s">
        <v>8</v>
      </c>
      <c r="P3913" s="179" t="s">
        <v>5277</v>
      </c>
      <c r="Q3913" s="61" t="s">
        <v>10442</v>
      </c>
      <c r="R3913" s="190"/>
      <c r="S3913" s="190">
        <v>0.2</v>
      </c>
      <c r="T3913" s="190">
        <f t="shared" si="296"/>
        <v>0.2</v>
      </c>
      <c r="U3913" s="179" t="s">
        <v>7</v>
      </c>
      <c r="V3913" s="179" t="s">
        <v>3222</v>
      </c>
      <c r="W3913" s="179" t="s">
        <v>10443</v>
      </c>
      <c r="X3913" s="179" t="s">
        <v>141</v>
      </c>
      <c r="Y3913" s="179" t="s">
        <v>10444</v>
      </c>
      <c r="Z3913" s="179">
        <v>100</v>
      </c>
      <c r="AA3913" s="179" t="s">
        <v>10445</v>
      </c>
      <c r="AB3913" s="179" t="s">
        <v>141</v>
      </c>
      <c r="AC3913" s="179" t="s">
        <v>141</v>
      </c>
      <c r="AD3913" s="115" t="s">
        <v>43</v>
      </c>
      <c r="AE3913" s="179" t="s">
        <v>141</v>
      </c>
      <c r="AF3913" s="179" t="s">
        <v>141</v>
      </c>
      <c r="AG3913" s="392" t="s">
        <v>10446</v>
      </c>
      <c r="AJ3913" s="1">
        <f t="shared" si="295"/>
        <v>0</v>
      </c>
      <c r="AK3913" s="1">
        <f t="shared" si="297"/>
        <v>-0.2</v>
      </c>
    </row>
    <row r="3914" spans="1:37" ht="173.25" customHeight="1">
      <c r="A3914" s="179" t="s">
        <v>4411</v>
      </c>
      <c r="B3914" s="179" t="s">
        <v>13</v>
      </c>
      <c r="C3914" s="179" t="s">
        <v>140</v>
      </c>
      <c r="D3914" s="169">
        <v>42548</v>
      </c>
      <c r="E3914" s="68">
        <v>0.88680555555555562</v>
      </c>
      <c r="F3914" s="169">
        <v>42548</v>
      </c>
      <c r="G3914" s="68">
        <v>0.88680555555555562</v>
      </c>
      <c r="H3914" s="68">
        <f t="shared" si="292"/>
        <v>0</v>
      </c>
      <c r="I3914" s="179">
        <v>52</v>
      </c>
      <c r="J3914" s="179" t="s">
        <v>4752</v>
      </c>
      <c r="K3914" s="179" t="s">
        <v>9</v>
      </c>
      <c r="L3914" s="179" t="s">
        <v>10</v>
      </c>
      <c r="M3914" s="179" t="s">
        <v>5278</v>
      </c>
      <c r="N3914" s="179" t="s">
        <v>3</v>
      </c>
      <c r="O3914" s="179" t="s">
        <v>8</v>
      </c>
      <c r="P3914" s="179" t="s">
        <v>5279</v>
      </c>
      <c r="Q3914" s="61" t="s">
        <v>10447</v>
      </c>
      <c r="R3914" s="190">
        <v>0.8</v>
      </c>
      <c r="S3914" s="190">
        <v>11.9</v>
      </c>
      <c r="T3914" s="190">
        <f t="shared" si="296"/>
        <v>12.700000000000001</v>
      </c>
      <c r="U3914" s="179" t="s">
        <v>7</v>
      </c>
      <c r="V3914" s="179" t="s">
        <v>3265</v>
      </c>
      <c r="W3914" s="179" t="s">
        <v>10448</v>
      </c>
      <c r="X3914" s="179" t="s">
        <v>141</v>
      </c>
      <c r="Y3914" s="179" t="s">
        <v>10449</v>
      </c>
      <c r="Z3914" s="179" t="s">
        <v>141</v>
      </c>
      <c r="AA3914" s="179" t="s">
        <v>10450</v>
      </c>
      <c r="AB3914" s="179">
        <v>4</v>
      </c>
      <c r="AC3914" s="179" t="s">
        <v>141</v>
      </c>
      <c r="AD3914" s="115" t="s">
        <v>43</v>
      </c>
      <c r="AE3914" s="179" t="s">
        <v>141</v>
      </c>
      <c r="AF3914" s="179" t="s">
        <v>141</v>
      </c>
      <c r="AG3914" s="395" t="s">
        <v>10451</v>
      </c>
      <c r="AJ3914" s="1">
        <f t="shared" si="295"/>
        <v>0</v>
      </c>
      <c r="AK3914" s="1">
        <f t="shared" si="297"/>
        <v>-12.700000000000001</v>
      </c>
    </row>
    <row r="3915" spans="1:37" ht="78.75" customHeight="1">
      <c r="A3915" s="179" t="s">
        <v>4411</v>
      </c>
      <c r="B3915" s="179" t="s">
        <v>13</v>
      </c>
      <c r="C3915" s="179" t="s">
        <v>140</v>
      </c>
      <c r="D3915" s="169">
        <v>42548</v>
      </c>
      <c r="E3915" s="68">
        <v>0.9</v>
      </c>
      <c r="F3915" s="169">
        <v>42548</v>
      </c>
      <c r="G3915" s="68">
        <v>0.92222222222222217</v>
      </c>
      <c r="H3915" s="68">
        <f t="shared" si="292"/>
        <v>2.2222222222222143E-2</v>
      </c>
      <c r="I3915" s="179">
        <v>6</v>
      </c>
      <c r="J3915" s="179" t="s">
        <v>4752</v>
      </c>
      <c r="K3915" s="179" t="s">
        <v>21</v>
      </c>
      <c r="L3915" s="179" t="s">
        <v>10</v>
      </c>
      <c r="M3915" s="179" t="s">
        <v>5280</v>
      </c>
      <c r="N3915" s="179" t="s">
        <v>3</v>
      </c>
      <c r="O3915" s="179" t="s">
        <v>8</v>
      </c>
      <c r="P3915" s="179" t="s">
        <v>5281</v>
      </c>
      <c r="Q3915" s="61" t="s">
        <v>10452</v>
      </c>
      <c r="R3915" s="190">
        <v>0.2</v>
      </c>
      <c r="S3915" s="190">
        <v>1.7</v>
      </c>
      <c r="T3915" s="190">
        <f t="shared" si="296"/>
        <v>1.9</v>
      </c>
      <c r="U3915" s="179" t="s">
        <v>7</v>
      </c>
      <c r="V3915" s="179" t="s">
        <v>3279</v>
      </c>
      <c r="W3915" s="179" t="s">
        <v>3170</v>
      </c>
      <c r="X3915" s="179" t="s">
        <v>141</v>
      </c>
      <c r="Y3915" s="179" t="s">
        <v>10453</v>
      </c>
      <c r="Z3915" s="179">
        <v>100</v>
      </c>
      <c r="AA3915" s="179" t="s">
        <v>10454</v>
      </c>
      <c r="AB3915" s="179" t="s">
        <v>141</v>
      </c>
      <c r="AC3915" s="179" t="s">
        <v>141</v>
      </c>
      <c r="AD3915" s="115" t="s">
        <v>43</v>
      </c>
      <c r="AE3915" s="179"/>
      <c r="AF3915" s="179"/>
      <c r="AG3915" s="395" t="s">
        <v>10455</v>
      </c>
      <c r="AJ3915" s="1">
        <f t="shared" si="295"/>
        <v>0</v>
      </c>
      <c r="AK3915" s="1">
        <f t="shared" si="297"/>
        <v>-1.9</v>
      </c>
    </row>
    <row r="3916" spans="1:37" ht="94.5" customHeight="1">
      <c r="A3916" s="179" t="s">
        <v>4411</v>
      </c>
      <c r="B3916" s="179" t="s">
        <v>13</v>
      </c>
      <c r="C3916" s="179" t="s">
        <v>140</v>
      </c>
      <c r="D3916" s="169">
        <v>42548</v>
      </c>
      <c r="E3916" s="68">
        <v>0.88194444444444453</v>
      </c>
      <c r="F3916" s="169">
        <v>42548</v>
      </c>
      <c r="G3916" s="68">
        <v>0.90555555555555556</v>
      </c>
      <c r="H3916" s="68">
        <f t="shared" si="292"/>
        <v>2.3611111111111027E-2</v>
      </c>
      <c r="I3916" s="179">
        <v>34</v>
      </c>
      <c r="J3916" s="179" t="s">
        <v>4752</v>
      </c>
      <c r="K3916" s="179" t="s">
        <v>21</v>
      </c>
      <c r="L3916" s="179" t="s">
        <v>10</v>
      </c>
      <c r="M3916" s="179" t="s">
        <v>6069</v>
      </c>
      <c r="N3916" s="179" t="s">
        <v>3</v>
      </c>
      <c r="O3916" s="179" t="s">
        <v>8</v>
      </c>
      <c r="P3916" s="179" t="s">
        <v>5282</v>
      </c>
      <c r="Q3916" s="61" t="s">
        <v>10456</v>
      </c>
      <c r="R3916" s="190">
        <v>1.2</v>
      </c>
      <c r="S3916" s="190">
        <v>16.7</v>
      </c>
      <c r="T3916" s="190">
        <f t="shared" si="296"/>
        <v>17.899999999999999</v>
      </c>
      <c r="U3916" s="179" t="s">
        <v>7</v>
      </c>
      <c r="V3916" s="179" t="s">
        <v>3247</v>
      </c>
      <c r="W3916" s="179" t="s">
        <v>3170</v>
      </c>
      <c r="X3916" s="179" t="s">
        <v>141</v>
      </c>
      <c r="Y3916" s="179" t="s">
        <v>10318</v>
      </c>
      <c r="Z3916" s="179">
        <v>100</v>
      </c>
      <c r="AA3916" s="179" t="s">
        <v>10319</v>
      </c>
      <c r="AB3916" s="179">
        <v>1</v>
      </c>
      <c r="AC3916" s="179" t="s">
        <v>141</v>
      </c>
      <c r="AD3916" s="115" t="s">
        <v>43</v>
      </c>
      <c r="AE3916" s="179" t="s">
        <v>141</v>
      </c>
      <c r="AF3916" s="179" t="s">
        <v>141</v>
      </c>
      <c r="AG3916" s="392" t="s">
        <v>10457</v>
      </c>
      <c r="AJ3916" s="1">
        <f t="shared" si="295"/>
        <v>0</v>
      </c>
      <c r="AK3916" s="1">
        <f t="shared" si="297"/>
        <v>-17.899999999999999</v>
      </c>
    </row>
    <row r="3917" spans="1:37" ht="173.25" customHeight="1">
      <c r="A3917" s="2" t="s">
        <v>4411</v>
      </c>
      <c r="B3917" s="179" t="s">
        <v>13</v>
      </c>
      <c r="C3917" s="179" t="s">
        <v>140</v>
      </c>
      <c r="D3917" s="169">
        <v>42548</v>
      </c>
      <c r="E3917" s="68">
        <v>0.8847222222222223</v>
      </c>
      <c r="F3917" s="169">
        <v>42548</v>
      </c>
      <c r="G3917" s="68">
        <v>0.8847222222222223</v>
      </c>
      <c r="H3917" s="68">
        <f t="shared" si="292"/>
        <v>0</v>
      </c>
      <c r="I3917" s="179"/>
      <c r="J3917" s="179" t="s">
        <v>4752</v>
      </c>
      <c r="K3917" s="179" t="s">
        <v>9</v>
      </c>
      <c r="L3917" s="179" t="s">
        <v>10</v>
      </c>
      <c r="M3917" s="179" t="s">
        <v>5283</v>
      </c>
      <c r="N3917" s="179">
        <v>35</v>
      </c>
      <c r="O3917" s="179" t="s">
        <v>8</v>
      </c>
      <c r="P3917" s="179" t="s">
        <v>5284</v>
      </c>
      <c r="Q3917" s="61" t="s">
        <v>10458</v>
      </c>
      <c r="R3917" s="190"/>
      <c r="S3917" s="190"/>
      <c r="T3917" s="190"/>
      <c r="U3917" s="179" t="s">
        <v>7</v>
      </c>
      <c r="V3917" s="179" t="s">
        <v>3289</v>
      </c>
      <c r="W3917" s="179" t="s">
        <v>9466</v>
      </c>
      <c r="X3917" s="179" t="s">
        <v>141</v>
      </c>
      <c r="Y3917" s="179" t="s">
        <v>10459</v>
      </c>
      <c r="Z3917" s="179" t="s">
        <v>141</v>
      </c>
      <c r="AA3917" s="179" t="s">
        <v>10460</v>
      </c>
      <c r="AB3917" s="179" t="s">
        <v>141</v>
      </c>
      <c r="AC3917" s="179" t="s">
        <v>141</v>
      </c>
      <c r="AD3917" s="115" t="s">
        <v>43</v>
      </c>
      <c r="AE3917" s="179" t="s">
        <v>141</v>
      </c>
      <c r="AF3917" s="179" t="s">
        <v>141</v>
      </c>
      <c r="AG3917" s="392" t="s">
        <v>10461</v>
      </c>
      <c r="AJ3917" s="1">
        <f t="shared" si="295"/>
        <v>0</v>
      </c>
      <c r="AK3917" s="1">
        <f t="shared" si="297"/>
        <v>0</v>
      </c>
    </row>
    <row r="3918" spans="1:37" ht="63" customHeight="1">
      <c r="A3918" s="2" t="s">
        <v>4411</v>
      </c>
      <c r="B3918" s="179" t="s">
        <v>13</v>
      </c>
      <c r="C3918" s="179" t="s">
        <v>140</v>
      </c>
      <c r="D3918" s="169">
        <v>42548</v>
      </c>
      <c r="E3918" s="68">
        <v>0.70208333333333339</v>
      </c>
      <c r="F3918" s="169">
        <v>42548</v>
      </c>
      <c r="G3918" s="68">
        <v>0.70208333333333339</v>
      </c>
      <c r="H3918" s="68">
        <f t="shared" si="292"/>
        <v>0</v>
      </c>
      <c r="I3918" s="179">
        <v>4</v>
      </c>
      <c r="J3918" s="179" t="s">
        <v>4752</v>
      </c>
      <c r="K3918" s="179" t="s">
        <v>9</v>
      </c>
      <c r="L3918" s="179" t="s">
        <v>10</v>
      </c>
      <c r="M3918" s="179" t="s">
        <v>5285</v>
      </c>
      <c r="N3918" s="179" t="s">
        <v>3</v>
      </c>
      <c r="O3918" s="179" t="s">
        <v>8</v>
      </c>
      <c r="P3918" s="179" t="s">
        <v>5286</v>
      </c>
      <c r="Q3918" s="61" t="s">
        <v>10462</v>
      </c>
      <c r="R3918" s="190"/>
      <c r="S3918" s="190"/>
      <c r="T3918" s="190"/>
      <c r="U3918" s="179" t="s">
        <v>29</v>
      </c>
      <c r="V3918" s="179" t="s">
        <v>3232</v>
      </c>
      <c r="W3918" s="179" t="s">
        <v>2737</v>
      </c>
      <c r="X3918" s="179" t="s">
        <v>141</v>
      </c>
      <c r="Y3918" s="179" t="s">
        <v>10463</v>
      </c>
      <c r="Z3918" s="179">
        <v>100</v>
      </c>
      <c r="AA3918" s="179" t="s">
        <v>10464</v>
      </c>
      <c r="AB3918" s="179">
        <v>1</v>
      </c>
      <c r="AC3918" s="179" t="s">
        <v>141</v>
      </c>
      <c r="AD3918" s="115" t="s">
        <v>43</v>
      </c>
      <c r="AE3918" s="179" t="s">
        <v>141</v>
      </c>
      <c r="AF3918" s="179" t="s">
        <v>141</v>
      </c>
      <c r="AG3918" s="395" t="s">
        <v>10465</v>
      </c>
      <c r="AJ3918" s="1">
        <f t="shared" si="295"/>
        <v>0</v>
      </c>
      <c r="AK3918" s="1">
        <f t="shared" si="297"/>
        <v>0</v>
      </c>
    </row>
    <row r="3919" spans="1:37" ht="141.75" customHeight="1">
      <c r="A3919" s="179" t="s">
        <v>4411</v>
      </c>
      <c r="B3919" s="76" t="s">
        <v>13</v>
      </c>
      <c r="C3919" s="76" t="s">
        <v>140</v>
      </c>
      <c r="D3919" s="169">
        <v>42548</v>
      </c>
      <c r="E3919" s="389">
        <v>0.70833333333333337</v>
      </c>
      <c r="F3919" s="169">
        <v>42548</v>
      </c>
      <c r="G3919" s="389">
        <v>0.72430555555555554</v>
      </c>
      <c r="H3919" s="389">
        <f t="shared" si="292"/>
        <v>1.5972222222222165E-2</v>
      </c>
      <c r="I3919" s="179">
        <v>9</v>
      </c>
      <c r="J3919" s="102" t="s">
        <v>4752</v>
      </c>
      <c r="K3919" s="102" t="s">
        <v>21</v>
      </c>
      <c r="L3919" s="179" t="s">
        <v>10</v>
      </c>
      <c r="M3919" s="179" t="s">
        <v>10466</v>
      </c>
      <c r="N3919" s="179" t="s">
        <v>3</v>
      </c>
      <c r="O3919" s="283" t="s">
        <v>8</v>
      </c>
      <c r="P3919" s="285" t="s">
        <v>10467</v>
      </c>
      <c r="Q3919" s="61" t="s">
        <v>10468</v>
      </c>
      <c r="R3919" s="400">
        <v>1.5</v>
      </c>
      <c r="S3919" s="398">
        <v>1.9</v>
      </c>
      <c r="T3919" s="390">
        <f t="shared" ref="T3919:T3931" si="298">R3919+S3919</f>
        <v>3.4</v>
      </c>
      <c r="U3919" s="110" t="s">
        <v>7</v>
      </c>
      <c r="V3919" s="110" t="s">
        <v>10469</v>
      </c>
      <c r="W3919" s="110" t="s">
        <v>9300</v>
      </c>
      <c r="X3919" s="110" t="s">
        <v>141</v>
      </c>
      <c r="Y3919" s="110" t="s">
        <v>10470</v>
      </c>
      <c r="Z3919" s="110">
        <v>100</v>
      </c>
      <c r="AA3919" s="111" t="s">
        <v>10471</v>
      </c>
      <c r="AB3919" s="110">
        <v>1</v>
      </c>
      <c r="AC3919" s="110" t="s">
        <v>141</v>
      </c>
      <c r="AD3919" s="115" t="s">
        <v>43</v>
      </c>
      <c r="AE3919" s="65" t="s">
        <v>141</v>
      </c>
      <c r="AF3919" s="110" t="s">
        <v>141</v>
      </c>
      <c r="AG3919" s="476" t="s">
        <v>10472</v>
      </c>
      <c r="AJ3919" s="1">
        <f t="shared" si="295"/>
        <v>0</v>
      </c>
      <c r="AK3919" s="1">
        <f t="shared" si="297"/>
        <v>-3.4</v>
      </c>
    </row>
    <row r="3920" spans="1:37" ht="141.75" customHeight="1">
      <c r="A3920" s="179" t="s">
        <v>4411</v>
      </c>
      <c r="B3920" s="76" t="s">
        <v>13</v>
      </c>
      <c r="C3920" s="76" t="s">
        <v>140</v>
      </c>
      <c r="D3920" s="294">
        <v>42548</v>
      </c>
      <c r="E3920" s="106">
        <v>0.7319444444444444</v>
      </c>
      <c r="F3920" s="294">
        <v>42548</v>
      </c>
      <c r="G3920" s="106">
        <v>0.7319444444444444</v>
      </c>
      <c r="H3920" s="389">
        <f t="shared" si="292"/>
        <v>0</v>
      </c>
      <c r="I3920" s="179">
        <v>6</v>
      </c>
      <c r="J3920" s="102" t="s">
        <v>4752</v>
      </c>
      <c r="K3920" s="102" t="s">
        <v>9</v>
      </c>
      <c r="L3920" s="179" t="s">
        <v>10</v>
      </c>
      <c r="M3920" s="83" t="s">
        <v>10414</v>
      </c>
      <c r="N3920" s="179" t="s">
        <v>3</v>
      </c>
      <c r="O3920" s="179" t="s">
        <v>8</v>
      </c>
      <c r="P3920" s="283" t="s">
        <v>5287</v>
      </c>
      <c r="Q3920" s="61" t="s">
        <v>10473</v>
      </c>
      <c r="R3920" s="400">
        <v>0.4</v>
      </c>
      <c r="S3920" s="398">
        <v>0.8</v>
      </c>
      <c r="T3920" s="390">
        <f t="shared" si="298"/>
        <v>1.2000000000000002</v>
      </c>
      <c r="U3920" s="110" t="s">
        <v>10416</v>
      </c>
      <c r="V3920" s="110" t="s">
        <v>10152</v>
      </c>
      <c r="W3920" s="110" t="s">
        <v>10417</v>
      </c>
      <c r="X3920" s="110" t="s">
        <v>141</v>
      </c>
      <c r="Y3920" s="110" t="s">
        <v>10153</v>
      </c>
      <c r="Z3920" s="111">
        <v>100</v>
      </c>
      <c r="AA3920" s="110" t="s">
        <v>10154</v>
      </c>
      <c r="AB3920" s="110" t="s">
        <v>141</v>
      </c>
      <c r="AC3920" s="110" t="s">
        <v>141</v>
      </c>
      <c r="AD3920" s="115" t="s">
        <v>43</v>
      </c>
      <c r="AE3920" s="65"/>
      <c r="AF3920" s="110"/>
      <c r="AG3920" s="479" t="s">
        <v>10418</v>
      </c>
      <c r="AJ3920" s="1">
        <f t="shared" si="295"/>
        <v>0</v>
      </c>
      <c r="AK3920" s="1">
        <f t="shared" si="297"/>
        <v>-1.2000000000000002</v>
      </c>
    </row>
    <row r="3921" spans="1:37" ht="126" customHeight="1">
      <c r="A3921" s="179" t="s">
        <v>4411</v>
      </c>
      <c r="B3921" s="76" t="s">
        <v>13</v>
      </c>
      <c r="C3921" s="76" t="s">
        <v>140</v>
      </c>
      <c r="D3921" s="294">
        <v>42548</v>
      </c>
      <c r="E3921" s="106">
        <v>0.74583333333333324</v>
      </c>
      <c r="F3921" s="294">
        <v>42548</v>
      </c>
      <c r="G3921" s="106">
        <v>0.81944444444444453</v>
      </c>
      <c r="H3921" s="389">
        <f t="shared" si="292"/>
        <v>7.3611111111111294E-2</v>
      </c>
      <c r="I3921" s="179">
        <v>2</v>
      </c>
      <c r="J3921" s="102" t="s">
        <v>4752</v>
      </c>
      <c r="K3921" s="102" t="s">
        <v>21</v>
      </c>
      <c r="L3921" s="179" t="s">
        <v>10</v>
      </c>
      <c r="M3921" s="83" t="s">
        <v>7273</v>
      </c>
      <c r="N3921" s="179" t="s">
        <v>3</v>
      </c>
      <c r="O3921" s="179" t="s">
        <v>8</v>
      </c>
      <c r="P3921" s="283" t="s">
        <v>5288</v>
      </c>
      <c r="Q3921" s="61" t="s">
        <v>10474</v>
      </c>
      <c r="R3921" s="400">
        <v>0.1</v>
      </c>
      <c r="S3921" s="398"/>
      <c r="T3921" s="390">
        <f t="shared" si="298"/>
        <v>0.1</v>
      </c>
      <c r="U3921" s="110" t="s">
        <v>7</v>
      </c>
      <c r="V3921" s="110" t="s">
        <v>10152</v>
      </c>
      <c r="W3921" s="110" t="s">
        <v>3170</v>
      </c>
      <c r="X3921" s="110" t="s">
        <v>141</v>
      </c>
      <c r="Y3921" s="110" t="s">
        <v>10475</v>
      </c>
      <c r="Z3921" s="111">
        <v>100</v>
      </c>
      <c r="AA3921" s="110" t="s">
        <v>10476</v>
      </c>
      <c r="AB3921" s="110" t="s">
        <v>141</v>
      </c>
      <c r="AC3921" s="110" t="s">
        <v>141</v>
      </c>
      <c r="AD3921" s="115" t="s">
        <v>43</v>
      </c>
      <c r="AE3921" s="65" t="s">
        <v>59</v>
      </c>
      <c r="AF3921" s="110" t="s">
        <v>141</v>
      </c>
      <c r="AG3921" s="479" t="s">
        <v>10477</v>
      </c>
      <c r="AJ3921" s="1">
        <f t="shared" si="295"/>
        <v>0</v>
      </c>
      <c r="AK3921" s="1">
        <f t="shared" si="297"/>
        <v>-0.1</v>
      </c>
    </row>
    <row r="3922" spans="1:37" ht="267.75" customHeight="1">
      <c r="A3922" s="179" t="s">
        <v>4411</v>
      </c>
      <c r="B3922" s="76" t="s">
        <v>13</v>
      </c>
      <c r="C3922" s="76" t="s">
        <v>140</v>
      </c>
      <c r="D3922" s="294">
        <v>42548</v>
      </c>
      <c r="E3922" s="106">
        <v>0.7284722222222223</v>
      </c>
      <c r="F3922" s="294">
        <v>42548</v>
      </c>
      <c r="G3922" s="106">
        <v>0.7284722222222223</v>
      </c>
      <c r="H3922" s="389">
        <f t="shared" si="292"/>
        <v>0</v>
      </c>
      <c r="I3922" s="179">
        <v>11</v>
      </c>
      <c r="J3922" s="102" t="s">
        <v>4752</v>
      </c>
      <c r="K3922" s="102" t="s">
        <v>9</v>
      </c>
      <c r="L3922" s="179" t="s">
        <v>10</v>
      </c>
      <c r="M3922" s="83" t="s">
        <v>7323</v>
      </c>
      <c r="N3922" s="179" t="s">
        <v>3</v>
      </c>
      <c r="O3922" s="179" t="s">
        <v>8</v>
      </c>
      <c r="P3922" s="283" t="s">
        <v>5289</v>
      </c>
      <c r="Q3922" s="61" t="s">
        <v>10478</v>
      </c>
      <c r="R3922" s="400">
        <v>0.8</v>
      </c>
      <c r="S3922" s="398">
        <v>0.4</v>
      </c>
      <c r="T3922" s="390">
        <f t="shared" si="298"/>
        <v>1.2000000000000002</v>
      </c>
      <c r="U3922" s="110" t="s">
        <v>7</v>
      </c>
      <c r="V3922" s="110" t="s">
        <v>10236</v>
      </c>
      <c r="W3922" s="110" t="s">
        <v>3170</v>
      </c>
      <c r="X3922" s="110" t="s">
        <v>141</v>
      </c>
      <c r="Y3922" s="110" t="s">
        <v>10479</v>
      </c>
      <c r="Z3922" s="111">
        <v>100</v>
      </c>
      <c r="AA3922" s="110" t="s">
        <v>10480</v>
      </c>
      <c r="AB3922" s="110" t="s">
        <v>141</v>
      </c>
      <c r="AC3922" s="110" t="s">
        <v>141</v>
      </c>
      <c r="AD3922" s="115" t="s">
        <v>43</v>
      </c>
      <c r="AE3922" s="65" t="s">
        <v>141</v>
      </c>
      <c r="AF3922" s="110" t="s">
        <v>141</v>
      </c>
      <c r="AG3922" s="479" t="s">
        <v>10481</v>
      </c>
      <c r="AJ3922" s="1">
        <f t="shared" si="295"/>
        <v>0</v>
      </c>
      <c r="AK3922" s="1">
        <f t="shared" si="297"/>
        <v>-1.2000000000000002</v>
      </c>
    </row>
    <row r="3923" spans="1:37" ht="78.75" customHeight="1">
      <c r="A3923" s="179" t="s">
        <v>4411</v>
      </c>
      <c r="B3923" s="76" t="s">
        <v>13</v>
      </c>
      <c r="C3923" s="76" t="s">
        <v>140</v>
      </c>
      <c r="D3923" s="294">
        <v>42548</v>
      </c>
      <c r="E3923" s="389">
        <v>0.81041666666666667</v>
      </c>
      <c r="F3923" s="294">
        <v>42548</v>
      </c>
      <c r="G3923" s="389">
        <v>0.81041666666666667</v>
      </c>
      <c r="H3923" s="389">
        <f t="shared" si="292"/>
        <v>0</v>
      </c>
      <c r="I3923" s="179">
        <v>2</v>
      </c>
      <c r="J3923" s="179" t="s">
        <v>4752</v>
      </c>
      <c r="K3923" s="179" t="s">
        <v>9</v>
      </c>
      <c r="L3923" s="179" t="s">
        <v>10</v>
      </c>
      <c r="M3923" s="83" t="s">
        <v>5290</v>
      </c>
      <c r="N3923" s="179" t="s">
        <v>3</v>
      </c>
      <c r="O3923" s="179" t="s">
        <v>8</v>
      </c>
      <c r="P3923" s="282" t="s">
        <v>5291</v>
      </c>
      <c r="Q3923" s="61" t="s">
        <v>10482</v>
      </c>
      <c r="R3923" s="390"/>
      <c r="S3923" s="390">
        <v>0.2</v>
      </c>
      <c r="T3923" s="390">
        <f t="shared" si="298"/>
        <v>0.2</v>
      </c>
      <c r="U3923" s="295" t="s">
        <v>29</v>
      </c>
      <c r="V3923" s="110" t="s">
        <v>3418</v>
      </c>
      <c r="W3923" s="110" t="s">
        <v>2737</v>
      </c>
      <c r="X3923" s="110" t="s">
        <v>141</v>
      </c>
      <c r="Y3923" s="110" t="s">
        <v>10483</v>
      </c>
      <c r="Z3923" s="110">
        <v>100</v>
      </c>
      <c r="AA3923" s="110" t="s">
        <v>10484</v>
      </c>
      <c r="AB3923" s="110">
        <v>2</v>
      </c>
      <c r="AC3923" s="151" t="s">
        <v>141</v>
      </c>
      <c r="AD3923" s="115" t="s">
        <v>31</v>
      </c>
      <c r="AE3923" s="97"/>
      <c r="AF3923" s="153"/>
      <c r="AG3923" s="395" t="s">
        <v>10485</v>
      </c>
      <c r="AJ3923" s="1">
        <f t="shared" si="295"/>
        <v>0</v>
      </c>
      <c r="AK3923" s="1">
        <f t="shared" si="297"/>
        <v>-0.2</v>
      </c>
    </row>
    <row r="3924" spans="1:37" ht="126" customHeight="1">
      <c r="A3924" s="179" t="s">
        <v>4411</v>
      </c>
      <c r="B3924" s="76" t="s">
        <v>13</v>
      </c>
      <c r="C3924" s="76" t="s">
        <v>140</v>
      </c>
      <c r="D3924" s="294">
        <v>42548</v>
      </c>
      <c r="E3924" s="106">
        <v>0.81736111111111109</v>
      </c>
      <c r="F3924" s="294">
        <v>42548</v>
      </c>
      <c r="G3924" s="106">
        <v>0.81736111111111109</v>
      </c>
      <c r="H3924" s="389">
        <f t="shared" si="292"/>
        <v>0</v>
      </c>
      <c r="I3924" s="179">
        <v>8</v>
      </c>
      <c r="J3924" s="102" t="s">
        <v>4752</v>
      </c>
      <c r="K3924" s="102" t="s">
        <v>9</v>
      </c>
      <c r="L3924" s="179" t="s">
        <v>10</v>
      </c>
      <c r="M3924" s="83" t="s">
        <v>10486</v>
      </c>
      <c r="N3924" s="179" t="s">
        <v>3</v>
      </c>
      <c r="O3924" s="179" t="s">
        <v>8</v>
      </c>
      <c r="P3924" s="283" t="s">
        <v>5292</v>
      </c>
      <c r="Q3924" s="61" t="s">
        <v>10487</v>
      </c>
      <c r="R3924" s="400">
        <v>0.2</v>
      </c>
      <c r="S3924" s="398">
        <v>1</v>
      </c>
      <c r="T3924" s="390">
        <f t="shared" si="298"/>
        <v>1.2</v>
      </c>
      <c r="U3924" s="110" t="s">
        <v>29</v>
      </c>
      <c r="V3924" s="110" t="s">
        <v>3265</v>
      </c>
      <c r="W3924" s="110" t="s">
        <v>2737</v>
      </c>
      <c r="X3924" s="110" t="s">
        <v>141</v>
      </c>
      <c r="Y3924" s="110" t="s">
        <v>10488</v>
      </c>
      <c r="Z3924" s="111" t="s">
        <v>141</v>
      </c>
      <c r="AA3924" s="110" t="s">
        <v>3267</v>
      </c>
      <c r="AB3924" s="110">
        <v>2</v>
      </c>
      <c r="AC3924" s="110" t="s">
        <v>141</v>
      </c>
      <c r="AD3924" s="115" t="s">
        <v>43</v>
      </c>
      <c r="AE3924" s="65"/>
      <c r="AF3924" s="110"/>
      <c r="AG3924" s="479" t="s">
        <v>10489</v>
      </c>
      <c r="AJ3924" s="1">
        <f t="shared" si="295"/>
        <v>0</v>
      </c>
      <c r="AK3924" s="1">
        <f t="shared" si="297"/>
        <v>-1.2</v>
      </c>
    </row>
    <row r="3925" spans="1:37" ht="94.5" customHeight="1">
      <c r="A3925" s="179" t="s">
        <v>4411</v>
      </c>
      <c r="B3925" s="76" t="s">
        <v>13</v>
      </c>
      <c r="C3925" s="76" t="s">
        <v>140</v>
      </c>
      <c r="D3925" s="294">
        <v>42548</v>
      </c>
      <c r="E3925" s="106">
        <v>0.62638888888888888</v>
      </c>
      <c r="F3925" s="294">
        <v>42548</v>
      </c>
      <c r="G3925" s="106">
        <v>0.77638888888888891</v>
      </c>
      <c r="H3925" s="389">
        <f t="shared" si="292"/>
        <v>0.15000000000000002</v>
      </c>
      <c r="I3925" s="179">
        <v>4</v>
      </c>
      <c r="J3925" s="102" t="s">
        <v>2440</v>
      </c>
      <c r="K3925" s="102" t="s">
        <v>21</v>
      </c>
      <c r="L3925" s="179" t="s">
        <v>10</v>
      </c>
      <c r="M3925" s="83" t="s">
        <v>5293</v>
      </c>
      <c r="N3925" s="179" t="s">
        <v>3</v>
      </c>
      <c r="O3925" s="179" t="s">
        <v>8</v>
      </c>
      <c r="P3925" s="283" t="s">
        <v>5294</v>
      </c>
      <c r="Q3925" s="61" t="s">
        <v>10490</v>
      </c>
      <c r="R3925" s="400">
        <v>0.3</v>
      </c>
      <c r="S3925" s="398">
        <v>1.8</v>
      </c>
      <c r="T3925" s="390">
        <f t="shared" si="298"/>
        <v>2.1</v>
      </c>
      <c r="U3925" s="110" t="s">
        <v>29</v>
      </c>
      <c r="V3925" s="110" t="s">
        <v>10491</v>
      </c>
      <c r="W3925" s="110" t="s">
        <v>2737</v>
      </c>
      <c r="X3925" s="110" t="s">
        <v>141</v>
      </c>
      <c r="Y3925" s="110" t="s">
        <v>10492</v>
      </c>
      <c r="Z3925" s="111" t="s">
        <v>141</v>
      </c>
      <c r="AA3925" s="110" t="s">
        <v>10493</v>
      </c>
      <c r="AB3925" s="110" t="s">
        <v>141</v>
      </c>
      <c r="AC3925" s="110" t="s">
        <v>141</v>
      </c>
      <c r="AD3925" s="115" t="s">
        <v>43</v>
      </c>
      <c r="AE3925" s="65"/>
      <c r="AF3925" s="110"/>
      <c r="AG3925" s="479" t="s">
        <v>10494</v>
      </c>
      <c r="AJ3925" s="1">
        <f t="shared" si="295"/>
        <v>0</v>
      </c>
      <c r="AK3925" s="1">
        <f t="shared" si="297"/>
        <v>-2.1</v>
      </c>
    </row>
    <row r="3926" spans="1:37" ht="94.5" customHeight="1">
      <c r="A3926" s="179" t="s">
        <v>4411</v>
      </c>
      <c r="B3926" s="76" t="s">
        <v>13</v>
      </c>
      <c r="C3926" s="76" t="s">
        <v>140</v>
      </c>
      <c r="D3926" s="294">
        <v>42548</v>
      </c>
      <c r="E3926" s="106">
        <v>0.61319444444444449</v>
      </c>
      <c r="F3926" s="294">
        <v>42548</v>
      </c>
      <c r="G3926" s="106">
        <v>0.63541666666666663</v>
      </c>
      <c r="H3926" s="389">
        <f t="shared" si="292"/>
        <v>2.2222222222222143E-2</v>
      </c>
      <c r="I3926" s="179">
        <v>11</v>
      </c>
      <c r="J3926" s="102" t="s">
        <v>2440</v>
      </c>
      <c r="K3926" s="102" t="s">
        <v>21</v>
      </c>
      <c r="L3926" s="179" t="s">
        <v>10</v>
      </c>
      <c r="M3926" s="83" t="s">
        <v>8343</v>
      </c>
      <c r="N3926" s="179" t="s">
        <v>3</v>
      </c>
      <c r="O3926" s="179" t="s">
        <v>8</v>
      </c>
      <c r="P3926" s="283" t="s">
        <v>5295</v>
      </c>
      <c r="Q3926" s="61" t="s">
        <v>10495</v>
      </c>
      <c r="R3926" s="400">
        <v>4.2</v>
      </c>
      <c r="S3926" s="398">
        <v>7.8</v>
      </c>
      <c r="T3926" s="390">
        <f t="shared" si="298"/>
        <v>12</v>
      </c>
      <c r="U3926" s="110" t="s">
        <v>7</v>
      </c>
      <c r="V3926" s="110" t="s">
        <v>10266</v>
      </c>
      <c r="W3926" s="110" t="s">
        <v>9300</v>
      </c>
      <c r="X3926" s="110" t="s">
        <v>3193</v>
      </c>
      <c r="Y3926" s="110" t="s">
        <v>10496</v>
      </c>
      <c r="Z3926" s="110" t="s">
        <v>141</v>
      </c>
      <c r="AA3926" s="110" t="s">
        <v>10497</v>
      </c>
      <c r="AB3926" s="110" t="s">
        <v>141</v>
      </c>
      <c r="AC3926" s="110" t="s">
        <v>141</v>
      </c>
      <c r="AD3926" s="115" t="s">
        <v>43</v>
      </c>
      <c r="AE3926" s="65" t="s">
        <v>141</v>
      </c>
      <c r="AF3926" s="110" t="s">
        <v>141</v>
      </c>
      <c r="AG3926" s="476" t="s">
        <v>10498</v>
      </c>
      <c r="AJ3926" s="1">
        <f t="shared" si="295"/>
        <v>0</v>
      </c>
      <c r="AK3926" s="1">
        <f t="shared" si="297"/>
        <v>-12</v>
      </c>
    </row>
    <row r="3927" spans="1:37" ht="236.25" customHeight="1">
      <c r="A3927" s="179" t="s">
        <v>4411</v>
      </c>
      <c r="B3927" s="76" t="s">
        <v>13</v>
      </c>
      <c r="C3927" s="76" t="s">
        <v>140</v>
      </c>
      <c r="D3927" s="294">
        <v>42548</v>
      </c>
      <c r="E3927" s="106">
        <v>0.81666666666666676</v>
      </c>
      <c r="F3927" s="294">
        <v>42548</v>
      </c>
      <c r="G3927" s="106">
        <v>0.85902777777777783</v>
      </c>
      <c r="H3927" s="389">
        <f t="shared" si="292"/>
        <v>4.2361111111111072E-2</v>
      </c>
      <c r="I3927" s="179">
        <v>5</v>
      </c>
      <c r="J3927" s="102" t="s">
        <v>144</v>
      </c>
      <c r="K3927" s="102" t="s">
        <v>5296</v>
      </c>
      <c r="L3927" s="179" t="s">
        <v>10</v>
      </c>
      <c r="M3927" s="83" t="s">
        <v>5297</v>
      </c>
      <c r="N3927" s="179">
        <v>35</v>
      </c>
      <c r="O3927" s="179" t="s">
        <v>8</v>
      </c>
      <c r="P3927" s="283" t="s">
        <v>5298</v>
      </c>
      <c r="Q3927" s="61" t="s">
        <v>10499</v>
      </c>
      <c r="R3927" s="400">
        <v>0.2</v>
      </c>
      <c r="S3927" s="398">
        <v>4.8</v>
      </c>
      <c r="T3927" s="390">
        <f t="shared" si="298"/>
        <v>5</v>
      </c>
      <c r="U3927" s="110" t="s">
        <v>10191</v>
      </c>
      <c r="V3927" s="110" t="s">
        <v>3279</v>
      </c>
      <c r="W3927" s="110" t="s">
        <v>10191</v>
      </c>
      <c r="X3927" s="110" t="s">
        <v>141</v>
      </c>
      <c r="Y3927" s="110" t="s">
        <v>10500</v>
      </c>
      <c r="Z3927" s="110" t="s">
        <v>141</v>
      </c>
      <c r="AA3927" s="110" t="s">
        <v>10501</v>
      </c>
      <c r="AB3927" s="110" t="s">
        <v>141</v>
      </c>
      <c r="AC3927" s="110" t="s">
        <v>141</v>
      </c>
      <c r="AD3927" s="115" t="s">
        <v>43</v>
      </c>
      <c r="AE3927" s="65"/>
      <c r="AF3927" s="110"/>
      <c r="AG3927" s="479" t="s">
        <v>10502</v>
      </c>
      <c r="AJ3927" s="1">
        <f t="shared" si="295"/>
        <v>0</v>
      </c>
      <c r="AK3927" s="1">
        <f t="shared" si="297"/>
        <v>-5</v>
      </c>
    </row>
    <row r="3928" spans="1:37" ht="141.75" customHeight="1">
      <c r="A3928" s="179" t="s">
        <v>4411</v>
      </c>
      <c r="B3928" s="76" t="s">
        <v>13</v>
      </c>
      <c r="C3928" s="76" t="s">
        <v>2104</v>
      </c>
      <c r="D3928" s="294">
        <v>42548</v>
      </c>
      <c r="E3928" s="106">
        <v>0.79375000000000007</v>
      </c>
      <c r="F3928" s="294">
        <v>42548</v>
      </c>
      <c r="G3928" s="106">
        <v>0.79375000000000007</v>
      </c>
      <c r="H3928" s="389">
        <f t="shared" si="292"/>
        <v>0</v>
      </c>
      <c r="I3928" s="179">
        <v>31</v>
      </c>
      <c r="J3928" s="102" t="s">
        <v>5299</v>
      </c>
      <c r="K3928" s="102" t="s">
        <v>15</v>
      </c>
      <c r="L3928" s="179" t="s">
        <v>17</v>
      </c>
      <c r="M3928" s="83" t="s">
        <v>1832</v>
      </c>
      <c r="N3928" s="179">
        <v>220</v>
      </c>
      <c r="O3928" s="179" t="s">
        <v>8</v>
      </c>
      <c r="P3928" s="283" t="s">
        <v>1832</v>
      </c>
      <c r="Q3928" s="61" t="s">
        <v>10503</v>
      </c>
      <c r="R3928" s="400">
        <v>3.6</v>
      </c>
      <c r="S3928" s="398">
        <v>11.2</v>
      </c>
      <c r="T3928" s="390">
        <f t="shared" si="298"/>
        <v>14.799999999999999</v>
      </c>
      <c r="U3928" s="110" t="s">
        <v>141</v>
      </c>
      <c r="V3928" s="110" t="s">
        <v>141</v>
      </c>
      <c r="W3928" s="110" t="s">
        <v>141</v>
      </c>
      <c r="X3928" s="110" t="s">
        <v>141</v>
      </c>
      <c r="Y3928" s="110" t="s">
        <v>141</v>
      </c>
      <c r="Z3928" s="111" t="s">
        <v>141</v>
      </c>
      <c r="AA3928" s="110" t="s">
        <v>141</v>
      </c>
      <c r="AB3928" s="110" t="s">
        <v>141</v>
      </c>
      <c r="AC3928" s="110" t="s">
        <v>141</v>
      </c>
      <c r="AD3928" s="115" t="s">
        <v>38</v>
      </c>
      <c r="AE3928" s="65" t="s">
        <v>141</v>
      </c>
      <c r="AF3928" s="110" t="s">
        <v>141</v>
      </c>
      <c r="AG3928" s="110" t="s">
        <v>141</v>
      </c>
      <c r="AJ3928" s="1">
        <f t="shared" si="295"/>
        <v>0</v>
      </c>
      <c r="AK3928" s="1">
        <f t="shared" si="297"/>
        <v>-14.799999999999999</v>
      </c>
    </row>
    <row r="3929" spans="1:37" ht="126" customHeight="1">
      <c r="A3929" s="179" t="s">
        <v>4411</v>
      </c>
      <c r="B3929" s="76" t="s">
        <v>13</v>
      </c>
      <c r="C3929" s="76" t="s">
        <v>140</v>
      </c>
      <c r="D3929" s="294">
        <v>42548</v>
      </c>
      <c r="E3929" s="617">
        <v>0.625</v>
      </c>
      <c r="F3929" s="169">
        <v>42548</v>
      </c>
      <c r="G3929" s="619">
        <v>0.625</v>
      </c>
      <c r="H3929" s="389">
        <f t="shared" si="292"/>
        <v>0</v>
      </c>
      <c r="I3929" s="179">
        <v>351</v>
      </c>
      <c r="J3929" s="102" t="s">
        <v>245</v>
      </c>
      <c r="K3929" s="102" t="s">
        <v>9</v>
      </c>
      <c r="L3929" s="179" t="s">
        <v>10</v>
      </c>
      <c r="M3929" s="83" t="s">
        <v>7891</v>
      </c>
      <c r="N3929" s="179">
        <v>110</v>
      </c>
      <c r="O3929" s="179" t="s">
        <v>8</v>
      </c>
      <c r="P3929" s="283" t="s">
        <v>5300</v>
      </c>
      <c r="Q3929" s="61" t="s">
        <v>6080</v>
      </c>
      <c r="R3929" s="400">
        <v>55.4</v>
      </c>
      <c r="S3929" s="398">
        <v>80.599999999999994</v>
      </c>
      <c r="T3929" s="390">
        <f t="shared" si="298"/>
        <v>136</v>
      </c>
      <c r="U3929" s="110" t="s">
        <v>7</v>
      </c>
      <c r="V3929" s="110" t="s">
        <v>3339</v>
      </c>
      <c r="W3929" s="110" t="s">
        <v>9300</v>
      </c>
      <c r="X3929" s="110" t="s">
        <v>141</v>
      </c>
      <c r="Y3929" s="110" t="s">
        <v>10504</v>
      </c>
      <c r="Z3929" s="111">
        <v>100</v>
      </c>
      <c r="AA3929" s="110" t="s">
        <v>10505</v>
      </c>
      <c r="AB3929" s="110" t="s">
        <v>141</v>
      </c>
      <c r="AC3929" s="110" t="s">
        <v>10506</v>
      </c>
      <c r="AD3929" s="115" t="s">
        <v>43</v>
      </c>
      <c r="AE3929" s="65" t="s">
        <v>141</v>
      </c>
      <c r="AF3929" s="110" t="s">
        <v>141</v>
      </c>
      <c r="AG3929" s="476" t="s">
        <v>10507</v>
      </c>
      <c r="AJ3929" s="1">
        <f t="shared" si="295"/>
        <v>0</v>
      </c>
      <c r="AK3929" s="1">
        <f t="shared" si="297"/>
        <v>-136</v>
      </c>
    </row>
    <row r="3930" spans="1:37" ht="126" customHeight="1">
      <c r="A3930" s="179" t="s">
        <v>4411</v>
      </c>
      <c r="B3930" s="76" t="s">
        <v>13</v>
      </c>
      <c r="C3930" s="76" t="s">
        <v>140</v>
      </c>
      <c r="D3930" s="294">
        <v>42548</v>
      </c>
      <c r="E3930" s="617">
        <v>0.48888888888888887</v>
      </c>
      <c r="F3930" s="169">
        <v>42548</v>
      </c>
      <c r="G3930" s="622">
        <v>0.7319444444444444</v>
      </c>
      <c r="H3930" s="389">
        <f t="shared" si="292"/>
        <v>0.24305555555555552</v>
      </c>
      <c r="I3930" s="179">
        <v>1</v>
      </c>
      <c r="J3930" s="179" t="s">
        <v>141</v>
      </c>
      <c r="K3930" s="179" t="s">
        <v>141</v>
      </c>
      <c r="L3930" s="179" t="s">
        <v>12</v>
      </c>
      <c r="M3930" s="83" t="s">
        <v>5301</v>
      </c>
      <c r="N3930" s="179">
        <v>0.4</v>
      </c>
      <c r="O3930" s="179" t="s">
        <v>2</v>
      </c>
      <c r="P3930" s="282" t="s">
        <v>5302</v>
      </c>
      <c r="Q3930" s="399" t="s">
        <v>5303</v>
      </c>
      <c r="R3930" s="390"/>
      <c r="S3930" s="390">
        <v>0.4</v>
      </c>
      <c r="T3930" s="390">
        <f t="shared" si="298"/>
        <v>0.4</v>
      </c>
      <c r="U3930" s="295" t="s">
        <v>1</v>
      </c>
      <c r="V3930" s="110" t="s">
        <v>141</v>
      </c>
      <c r="W3930" s="110" t="s">
        <v>141</v>
      </c>
      <c r="X3930" s="110" t="s">
        <v>141</v>
      </c>
      <c r="Y3930" s="110" t="s">
        <v>141</v>
      </c>
      <c r="Z3930" s="111" t="s">
        <v>141</v>
      </c>
      <c r="AA3930" s="110" t="s">
        <v>141</v>
      </c>
      <c r="AB3930" s="110" t="s">
        <v>141</v>
      </c>
      <c r="AC3930" s="110" t="s">
        <v>141</v>
      </c>
      <c r="AD3930" s="115" t="s">
        <v>0</v>
      </c>
      <c r="AE3930" s="97" t="s">
        <v>141</v>
      </c>
      <c r="AF3930" s="153" t="s">
        <v>141</v>
      </c>
      <c r="AG3930" s="179" t="s">
        <v>3129</v>
      </c>
      <c r="AJ3930" s="1">
        <f t="shared" si="295"/>
        <v>0</v>
      </c>
      <c r="AK3930" s="1">
        <f t="shared" si="297"/>
        <v>-0.4</v>
      </c>
    </row>
    <row r="3931" spans="1:37" ht="94.5" customHeight="1">
      <c r="A3931" s="179" t="s">
        <v>4411</v>
      </c>
      <c r="B3931" s="76" t="s">
        <v>13</v>
      </c>
      <c r="C3931" s="179" t="s">
        <v>140</v>
      </c>
      <c r="D3931" s="169">
        <v>42549</v>
      </c>
      <c r="E3931" s="389">
        <v>0.67361111111111116</v>
      </c>
      <c r="F3931" s="169">
        <v>42549</v>
      </c>
      <c r="G3931" s="389">
        <v>0.7368055555555556</v>
      </c>
      <c r="H3931" s="389">
        <f t="shared" si="292"/>
        <v>6.3194444444444442E-2</v>
      </c>
      <c r="I3931" s="179">
        <v>51</v>
      </c>
      <c r="J3931" s="179" t="s">
        <v>144</v>
      </c>
      <c r="K3931" s="179" t="s">
        <v>5296</v>
      </c>
      <c r="L3931" s="179" t="s">
        <v>4</v>
      </c>
      <c r="M3931" s="282" t="s">
        <v>10508</v>
      </c>
      <c r="N3931" s="83">
        <v>35</v>
      </c>
      <c r="O3931" s="83" t="s">
        <v>8</v>
      </c>
      <c r="P3931" s="282" t="s">
        <v>6081</v>
      </c>
      <c r="Q3931" s="61" t="s">
        <v>10509</v>
      </c>
      <c r="R3931" s="400">
        <v>1.4</v>
      </c>
      <c r="S3931" s="398">
        <v>15.6</v>
      </c>
      <c r="T3931" s="190">
        <f t="shared" si="298"/>
        <v>17</v>
      </c>
      <c r="U3931" s="295" t="s">
        <v>7</v>
      </c>
      <c r="V3931" s="110" t="s">
        <v>10510</v>
      </c>
      <c r="W3931" s="110" t="s">
        <v>10511</v>
      </c>
      <c r="X3931" s="110" t="s">
        <v>141</v>
      </c>
      <c r="Y3931" s="110" t="s">
        <v>10512</v>
      </c>
      <c r="Z3931" s="110" t="s">
        <v>141</v>
      </c>
      <c r="AA3931" s="111" t="s">
        <v>10513</v>
      </c>
      <c r="AB3931" s="110" t="s">
        <v>141</v>
      </c>
      <c r="AC3931" s="110" t="s">
        <v>141</v>
      </c>
      <c r="AD3931" s="115" t="s">
        <v>0</v>
      </c>
      <c r="AE3931" s="65"/>
      <c r="AF3931" s="65"/>
      <c r="AG3931" s="395" t="s">
        <v>10514</v>
      </c>
      <c r="AJ3931" s="1">
        <f t="shared" si="295"/>
        <v>0</v>
      </c>
      <c r="AK3931" s="1">
        <f t="shared" si="297"/>
        <v>-17</v>
      </c>
    </row>
    <row r="3932" spans="1:37" ht="75" customHeight="1">
      <c r="A3932" s="94" t="s">
        <v>13179</v>
      </c>
      <c r="B3932" s="76" t="s">
        <v>16</v>
      </c>
      <c r="C3932" s="76" t="s">
        <v>292</v>
      </c>
      <c r="D3932" s="217">
        <v>42710</v>
      </c>
      <c r="E3932" s="176">
        <v>0.64583333333333337</v>
      </c>
      <c r="F3932" s="217">
        <v>42710</v>
      </c>
      <c r="G3932" s="176">
        <v>0.65277777777777779</v>
      </c>
      <c r="H3932" s="1194">
        <f>(F3932+G3932)-(D3932+E3932)</f>
        <v>6.9444444452528842E-3</v>
      </c>
      <c r="I3932" s="179">
        <v>30</v>
      </c>
      <c r="J3932" s="102" t="s">
        <v>8808</v>
      </c>
      <c r="K3932" s="102" t="s">
        <v>52</v>
      </c>
      <c r="L3932" s="179" t="s">
        <v>10</v>
      </c>
      <c r="M3932" s="83" t="s">
        <v>13284</v>
      </c>
      <c r="N3932" s="179">
        <v>110</v>
      </c>
      <c r="O3932" s="179" t="s">
        <v>14</v>
      </c>
      <c r="P3932" s="283" t="s">
        <v>13285</v>
      </c>
      <c r="Q3932" s="179" t="s">
        <v>13947</v>
      </c>
      <c r="R3932" s="751">
        <v>1.41</v>
      </c>
      <c r="S3932" s="759"/>
      <c r="T3932" s="1293">
        <f>SUM(R3932:S3932)</f>
        <v>1.41</v>
      </c>
      <c r="U3932" s="110" t="s">
        <v>1</v>
      </c>
      <c r="V3932" s="110">
        <v>1989</v>
      </c>
      <c r="W3932" s="110" t="s">
        <v>14955</v>
      </c>
      <c r="X3932" s="110" t="s">
        <v>14956</v>
      </c>
      <c r="Y3932" s="397">
        <v>42589</v>
      </c>
      <c r="Z3932" s="111">
        <v>100</v>
      </c>
      <c r="AA3932" s="1357" t="s">
        <v>9742</v>
      </c>
      <c r="AB3932" s="110">
        <v>0</v>
      </c>
      <c r="AC3932" s="110"/>
      <c r="AD3932" s="179" t="s">
        <v>23</v>
      </c>
      <c r="AE3932" s="65" t="s">
        <v>55</v>
      </c>
      <c r="AF3932" s="110"/>
      <c r="AG3932" s="179" t="s">
        <v>14957</v>
      </c>
      <c r="AJ3932" s="1">
        <f t="shared" si="295"/>
        <v>0</v>
      </c>
    </row>
    <row r="3933" spans="1:37" ht="31.5">
      <c r="A3933" s="179" t="s">
        <v>6868</v>
      </c>
      <c r="B3933" s="179" t="s">
        <v>19</v>
      </c>
      <c r="C3933" s="179"/>
      <c r="D3933" s="169">
        <v>42592</v>
      </c>
      <c r="E3933" s="451">
        <v>42592.333333333336</v>
      </c>
      <c r="F3933" s="169">
        <v>42593</v>
      </c>
      <c r="G3933" s="451">
        <v>42593.666666666664</v>
      </c>
      <c r="H3933" s="193">
        <f t="shared" ref="H3933:H3940" si="299">G3933-E3933</f>
        <v>1.3333333333284827</v>
      </c>
      <c r="I3933" s="179">
        <v>2</v>
      </c>
      <c r="J3933" s="115"/>
      <c r="K3933" s="115"/>
      <c r="L3933" s="115" t="s">
        <v>12</v>
      </c>
      <c r="M3933" s="179" t="s">
        <v>561</v>
      </c>
      <c r="N3933" s="179">
        <v>0.4</v>
      </c>
      <c r="O3933" s="179" t="s">
        <v>2</v>
      </c>
      <c r="P3933" s="179" t="s">
        <v>8182</v>
      </c>
      <c r="Q3933" s="115" t="s">
        <v>8152</v>
      </c>
      <c r="R3933" s="170"/>
      <c r="S3933" s="170">
        <v>1.4039999999999999</v>
      </c>
      <c r="T3933" s="170">
        <f t="shared" ref="T3933:T3940" si="300">R3933+S3933</f>
        <v>1.4039999999999999</v>
      </c>
      <c r="U3933" s="115"/>
      <c r="V3933" s="179"/>
      <c r="W3933" s="179"/>
      <c r="X3933" s="115"/>
      <c r="Y3933" s="179"/>
      <c r="Z3933" s="179"/>
      <c r="AA3933" s="179"/>
      <c r="AB3933" s="115"/>
      <c r="AC3933" s="115"/>
      <c r="AD3933" s="115" t="s">
        <v>23</v>
      </c>
      <c r="AE3933" s="115"/>
      <c r="AF3933" s="115"/>
      <c r="AG3933" s="115" t="s">
        <v>4726</v>
      </c>
      <c r="AJ3933" s="1">
        <f t="shared" si="295"/>
        <v>0</v>
      </c>
      <c r="AK3933" s="1">
        <f t="shared" ref="AK3933:AK3979" si="301">AJ3933-T3933</f>
        <v>-1.4039999999999999</v>
      </c>
    </row>
    <row r="3934" spans="1:37" ht="31.5" customHeight="1">
      <c r="A3934" s="179" t="s">
        <v>4411</v>
      </c>
      <c r="B3934" s="179" t="s">
        <v>13</v>
      </c>
      <c r="C3934" s="179" t="s">
        <v>140</v>
      </c>
      <c r="D3934" s="169">
        <v>42550</v>
      </c>
      <c r="E3934" s="500">
        <v>0.99375000000000002</v>
      </c>
      <c r="F3934" s="169">
        <v>42551</v>
      </c>
      <c r="G3934" s="500">
        <v>1.0527777777777778</v>
      </c>
      <c r="H3934" s="68">
        <f t="shared" si="299"/>
        <v>5.902777777777779E-2</v>
      </c>
      <c r="I3934" s="179">
        <v>51</v>
      </c>
      <c r="J3934" s="179" t="s">
        <v>5344</v>
      </c>
      <c r="K3934" s="179" t="s">
        <v>141</v>
      </c>
      <c r="L3934" s="179" t="s">
        <v>4</v>
      </c>
      <c r="M3934" s="179" t="s">
        <v>5345</v>
      </c>
      <c r="N3934" s="179">
        <v>35</v>
      </c>
      <c r="O3934" s="179" t="s">
        <v>14</v>
      </c>
      <c r="P3934" s="179" t="s">
        <v>5390</v>
      </c>
      <c r="Q3934" s="61" t="s">
        <v>10516</v>
      </c>
      <c r="R3934" s="190">
        <v>1.9</v>
      </c>
      <c r="S3934" s="190">
        <v>31.9</v>
      </c>
      <c r="T3934" s="190">
        <f t="shared" si="300"/>
        <v>33.799999999999997</v>
      </c>
      <c r="U3934" s="179" t="s">
        <v>34</v>
      </c>
      <c r="V3934" s="179" t="s">
        <v>3418</v>
      </c>
      <c r="W3934" s="179" t="s">
        <v>10517</v>
      </c>
      <c r="X3934" s="179" t="s">
        <v>141</v>
      </c>
      <c r="Y3934" s="179" t="s">
        <v>10518</v>
      </c>
      <c r="Z3934" s="179" t="s">
        <v>141</v>
      </c>
      <c r="AA3934" s="179" t="s">
        <v>10519</v>
      </c>
      <c r="AB3934" s="179" t="s">
        <v>141</v>
      </c>
      <c r="AC3934" s="179" t="s">
        <v>141</v>
      </c>
      <c r="AD3934" s="115" t="s">
        <v>0</v>
      </c>
      <c r="AE3934" s="179"/>
      <c r="AF3934" s="179"/>
      <c r="AG3934" s="395" t="s">
        <v>10520</v>
      </c>
      <c r="AJ3934" s="1">
        <f t="shared" si="295"/>
        <v>0</v>
      </c>
      <c r="AK3934" s="1">
        <f t="shared" si="301"/>
        <v>-33.799999999999997</v>
      </c>
    </row>
    <row r="3935" spans="1:37" ht="141.75" customHeight="1">
      <c r="A3935" s="179" t="s">
        <v>4411</v>
      </c>
      <c r="B3935" s="179" t="s">
        <v>13</v>
      </c>
      <c r="C3935" s="179" t="s">
        <v>140</v>
      </c>
      <c r="D3935" s="169">
        <v>42551</v>
      </c>
      <c r="E3935" s="500">
        <v>0.76458333333333339</v>
      </c>
      <c r="F3935" s="169">
        <v>42551</v>
      </c>
      <c r="G3935" s="500">
        <v>0.76458333333333339</v>
      </c>
      <c r="H3935" s="68">
        <f t="shared" si="299"/>
        <v>0</v>
      </c>
      <c r="I3935" s="179">
        <v>6</v>
      </c>
      <c r="J3935" s="179" t="s">
        <v>2440</v>
      </c>
      <c r="K3935" s="179" t="s">
        <v>9</v>
      </c>
      <c r="L3935" s="179" t="s">
        <v>10</v>
      </c>
      <c r="M3935" s="179" t="s">
        <v>10521</v>
      </c>
      <c r="N3935" s="179" t="s">
        <v>3</v>
      </c>
      <c r="O3935" s="179" t="s">
        <v>8</v>
      </c>
      <c r="P3935" s="179" t="s">
        <v>10522</v>
      </c>
      <c r="Q3935" s="61" t="s">
        <v>10523</v>
      </c>
      <c r="R3935" s="190">
        <v>0.1</v>
      </c>
      <c r="S3935" s="190"/>
      <c r="T3935" s="190">
        <f t="shared" si="300"/>
        <v>0.1</v>
      </c>
      <c r="U3935" s="179" t="s">
        <v>10524</v>
      </c>
      <c r="V3935" s="179" t="s">
        <v>3418</v>
      </c>
      <c r="W3935" s="179" t="s">
        <v>2737</v>
      </c>
      <c r="X3935" s="179" t="s">
        <v>141</v>
      </c>
      <c r="Y3935" s="179" t="s">
        <v>10525</v>
      </c>
      <c r="Z3935" s="179" t="s">
        <v>141</v>
      </c>
      <c r="AA3935" s="179" t="s">
        <v>10526</v>
      </c>
      <c r="AB3935" s="179">
        <v>5</v>
      </c>
      <c r="AC3935" s="179" t="s">
        <v>141</v>
      </c>
      <c r="AD3935" s="115" t="s">
        <v>43</v>
      </c>
      <c r="AE3935" s="179"/>
      <c r="AF3935" s="179"/>
      <c r="AG3935" s="395" t="s">
        <v>10527</v>
      </c>
      <c r="AJ3935" s="1">
        <f t="shared" si="295"/>
        <v>0</v>
      </c>
      <c r="AK3935" s="1">
        <f t="shared" si="301"/>
        <v>-0.1</v>
      </c>
    </row>
    <row r="3936" spans="1:37" ht="110.25" customHeight="1">
      <c r="A3936" s="179" t="s">
        <v>4411</v>
      </c>
      <c r="B3936" s="179" t="s">
        <v>13</v>
      </c>
      <c r="C3936" s="179" t="s">
        <v>140</v>
      </c>
      <c r="D3936" s="169">
        <v>42551</v>
      </c>
      <c r="E3936" s="500">
        <v>0.77430555555555547</v>
      </c>
      <c r="F3936" s="169">
        <v>42551</v>
      </c>
      <c r="G3936" s="500">
        <v>0.77430555555555547</v>
      </c>
      <c r="H3936" s="68">
        <f t="shared" si="299"/>
        <v>0</v>
      </c>
      <c r="I3936" s="179">
        <v>8</v>
      </c>
      <c r="J3936" s="179" t="s">
        <v>2440</v>
      </c>
      <c r="K3936" s="179" t="s">
        <v>9</v>
      </c>
      <c r="L3936" s="179" t="s">
        <v>10</v>
      </c>
      <c r="M3936" s="179" t="s">
        <v>10528</v>
      </c>
      <c r="N3936" s="179" t="s">
        <v>3</v>
      </c>
      <c r="O3936" s="179" t="s">
        <v>8</v>
      </c>
      <c r="P3936" s="179" t="s">
        <v>10529</v>
      </c>
      <c r="Q3936" s="61" t="s">
        <v>10530</v>
      </c>
      <c r="R3936" s="190">
        <v>0.3</v>
      </c>
      <c r="S3936" s="190">
        <v>2.5</v>
      </c>
      <c r="T3936" s="190">
        <f t="shared" si="300"/>
        <v>2.8</v>
      </c>
      <c r="U3936" s="179" t="s">
        <v>29</v>
      </c>
      <c r="V3936" s="179" t="s">
        <v>3279</v>
      </c>
      <c r="W3936" s="179" t="s">
        <v>2737</v>
      </c>
      <c r="X3936" s="179" t="s">
        <v>141</v>
      </c>
      <c r="Y3936" s="179" t="s">
        <v>10531</v>
      </c>
      <c r="Z3936" s="179">
        <v>100</v>
      </c>
      <c r="AA3936" s="179" t="s">
        <v>10484</v>
      </c>
      <c r="AB3936" s="179">
        <v>1</v>
      </c>
      <c r="AC3936" s="179" t="s">
        <v>141</v>
      </c>
      <c r="AD3936" s="115" t="s">
        <v>43</v>
      </c>
      <c r="AE3936" s="179"/>
      <c r="AF3936" s="179"/>
      <c r="AG3936" s="395" t="s">
        <v>10532</v>
      </c>
      <c r="AJ3936" s="1">
        <f t="shared" si="295"/>
        <v>0</v>
      </c>
      <c r="AK3936" s="1">
        <f t="shared" si="301"/>
        <v>-2.8</v>
      </c>
    </row>
    <row r="3937" spans="1:37" ht="220.5" customHeight="1">
      <c r="A3937" s="179" t="s">
        <v>4411</v>
      </c>
      <c r="B3937" s="179" t="s">
        <v>13</v>
      </c>
      <c r="C3937" s="179" t="s">
        <v>140</v>
      </c>
      <c r="D3937" s="169">
        <v>42551</v>
      </c>
      <c r="E3937" s="500">
        <v>0.77083333333333337</v>
      </c>
      <c r="F3937" s="169">
        <v>42551</v>
      </c>
      <c r="G3937" s="500">
        <v>0.77083333333333337</v>
      </c>
      <c r="H3937" s="68">
        <f t="shared" si="299"/>
        <v>0</v>
      </c>
      <c r="I3937" s="179">
        <v>8</v>
      </c>
      <c r="J3937" s="179" t="s">
        <v>2440</v>
      </c>
      <c r="K3937" s="179" t="s">
        <v>9</v>
      </c>
      <c r="L3937" s="179" t="s">
        <v>10</v>
      </c>
      <c r="M3937" s="179" t="s">
        <v>10533</v>
      </c>
      <c r="N3937" s="179" t="s">
        <v>3</v>
      </c>
      <c r="O3937" s="179" t="s">
        <v>8</v>
      </c>
      <c r="P3937" s="179" t="s">
        <v>5664</v>
      </c>
      <c r="Q3937" s="61" t="s">
        <v>10534</v>
      </c>
      <c r="R3937" s="190">
        <v>0.2</v>
      </c>
      <c r="S3937" s="190">
        <v>2.6</v>
      </c>
      <c r="T3937" s="190">
        <f t="shared" si="300"/>
        <v>2.8000000000000003</v>
      </c>
      <c r="U3937" s="179" t="s">
        <v>7</v>
      </c>
      <c r="V3937" s="179" t="s">
        <v>3227</v>
      </c>
      <c r="W3937" s="179" t="s">
        <v>3170</v>
      </c>
      <c r="X3937" s="179" t="s">
        <v>141</v>
      </c>
      <c r="Y3937" s="179" t="s">
        <v>10535</v>
      </c>
      <c r="Z3937" s="179" t="s">
        <v>141</v>
      </c>
      <c r="AA3937" s="179" t="s">
        <v>10526</v>
      </c>
      <c r="AB3937" s="179">
        <v>5</v>
      </c>
      <c r="AC3937" s="179" t="s">
        <v>141</v>
      </c>
      <c r="AD3937" s="115" t="s">
        <v>43</v>
      </c>
      <c r="AE3937" s="179"/>
      <c r="AF3937" s="179"/>
      <c r="AG3937" s="395" t="s">
        <v>10536</v>
      </c>
      <c r="AJ3937" s="1">
        <f t="shared" si="295"/>
        <v>0</v>
      </c>
      <c r="AK3937" s="1">
        <f t="shared" si="301"/>
        <v>-2.8000000000000003</v>
      </c>
    </row>
    <row r="3938" spans="1:37" ht="141.75" customHeight="1">
      <c r="A3938" s="179" t="s">
        <v>4411</v>
      </c>
      <c r="B3938" s="179" t="s">
        <v>13</v>
      </c>
      <c r="C3938" s="179" t="s">
        <v>140</v>
      </c>
      <c r="D3938" s="169">
        <v>42551</v>
      </c>
      <c r="E3938" s="500">
        <v>0.76597222222222217</v>
      </c>
      <c r="F3938" s="169">
        <v>42551</v>
      </c>
      <c r="G3938" s="500">
        <v>0.76597222222222217</v>
      </c>
      <c r="H3938" s="68">
        <f t="shared" si="299"/>
        <v>0</v>
      </c>
      <c r="I3938" s="179">
        <v>6</v>
      </c>
      <c r="J3938" s="179" t="s">
        <v>2440</v>
      </c>
      <c r="K3938" s="179" t="s">
        <v>9</v>
      </c>
      <c r="L3938" s="179" t="s">
        <v>10</v>
      </c>
      <c r="M3938" s="179" t="s">
        <v>10537</v>
      </c>
      <c r="N3938" s="179" t="s">
        <v>3</v>
      </c>
      <c r="O3938" s="179" t="s">
        <v>8</v>
      </c>
      <c r="P3938" s="179" t="s">
        <v>10538</v>
      </c>
      <c r="Q3938" s="61" t="s">
        <v>10539</v>
      </c>
      <c r="R3938" s="190">
        <v>0.5</v>
      </c>
      <c r="S3938" s="190">
        <v>0.2</v>
      </c>
      <c r="T3938" s="190">
        <f t="shared" si="300"/>
        <v>0.7</v>
      </c>
      <c r="U3938" s="179" t="s">
        <v>10191</v>
      </c>
      <c r="V3938" s="179" t="s">
        <v>3239</v>
      </c>
      <c r="W3938" s="179" t="s">
        <v>10191</v>
      </c>
      <c r="X3938" s="179" t="s">
        <v>10191</v>
      </c>
      <c r="Y3938" s="179" t="s">
        <v>10540</v>
      </c>
      <c r="Z3938" s="179" t="s">
        <v>141</v>
      </c>
      <c r="AA3938" s="179" t="s">
        <v>10262</v>
      </c>
      <c r="AB3938" s="179">
        <v>5</v>
      </c>
      <c r="AC3938" s="179" t="s">
        <v>141</v>
      </c>
      <c r="AD3938" s="115" t="s">
        <v>43</v>
      </c>
      <c r="AE3938" s="179"/>
      <c r="AF3938" s="179"/>
      <c r="AG3938" s="395" t="s">
        <v>10541</v>
      </c>
      <c r="AJ3938" s="1">
        <f t="shared" si="295"/>
        <v>0</v>
      </c>
      <c r="AK3938" s="1">
        <f t="shared" si="301"/>
        <v>-0.7</v>
      </c>
    </row>
    <row r="3939" spans="1:37" ht="110.25" customHeight="1">
      <c r="A3939" s="179" t="s">
        <v>4411</v>
      </c>
      <c r="B3939" s="179" t="s">
        <v>13</v>
      </c>
      <c r="C3939" s="179" t="s">
        <v>140</v>
      </c>
      <c r="D3939" s="169">
        <v>42551</v>
      </c>
      <c r="E3939" s="500">
        <v>0.74652777777777779</v>
      </c>
      <c r="F3939" s="169">
        <v>42551</v>
      </c>
      <c r="G3939" s="500">
        <v>0.74652777777777779</v>
      </c>
      <c r="H3939" s="68">
        <f t="shared" si="299"/>
        <v>0</v>
      </c>
      <c r="I3939" s="179">
        <v>14</v>
      </c>
      <c r="J3939" s="179" t="s">
        <v>2440</v>
      </c>
      <c r="K3939" s="179" t="s">
        <v>9</v>
      </c>
      <c r="L3939" s="179" t="s">
        <v>10</v>
      </c>
      <c r="M3939" s="179" t="s">
        <v>6083</v>
      </c>
      <c r="N3939" s="179" t="s">
        <v>3</v>
      </c>
      <c r="O3939" s="179" t="s">
        <v>8</v>
      </c>
      <c r="P3939" s="179" t="s">
        <v>5231</v>
      </c>
      <c r="Q3939" s="61" t="s">
        <v>10542</v>
      </c>
      <c r="R3939" s="190">
        <v>0.3</v>
      </c>
      <c r="S3939" s="190">
        <v>1.3</v>
      </c>
      <c r="T3939" s="190">
        <f t="shared" si="300"/>
        <v>1.6</v>
      </c>
      <c r="U3939" s="179" t="s">
        <v>7</v>
      </c>
      <c r="V3939" s="179" t="s">
        <v>3232</v>
      </c>
      <c r="W3939" s="179" t="s">
        <v>10543</v>
      </c>
      <c r="X3939" s="179" t="s">
        <v>141</v>
      </c>
      <c r="Y3939" s="179" t="s">
        <v>10544</v>
      </c>
      <c r="Z3939" s="179">
        <v>50</v>
      </c>
      <c r="AA3939" s="179" t="s">
        <v>10545</v>
      </c>
      <c r="AB3939" s="179" t="s">
        <v>141</v>
      </c>
      <c r="AC3939" s="179" t="s">
        <v>141</v>
      </c>
      <c r="AD3939" s="115" t="s">
        <v>43</v>
      </c>
      <c r="AE3939" s="179" t="s">
        <v>141</v>
      </c>
      <c r="AF3939" s="179" t="s">
        <v>141</v>
      </c>
      <c r="AG3939" s="392" t="s">
        <v>10546</v>
      </c>
      <c r="AJ3939" s="1">
        <f t="shared" si="295"/>
        <v>0</v>
      </c>
      <c r="AK3939" s="1">
        <f t="shared" si="301"/>
        <v>-1.6</v>
      </c>
    </row>
    <row r="3940" spans="1:37" ht="110.25" customHeight="1">
      <c r="A3940" s="179" t="s">
        <v>4411</v>
      </c>
      <c r="B3940" s="179" t="s">
        <v>13</v>
      </c>
      <c r="C3940" s="179" t="s">
        <v>140</v>
      </c>
      <c r="D3940" s="169">
        <v>42551</v>
      </c>
      <c r="E3940" s="500">
        <v>0.65833333333333333</v>
      </c>
      <c r="F3940" s="169">
        <v>42551</v>
      </c>
      <c r="G3940" s="500">
        <v>0.65833333333333333</v>
      </c>
      <c r="H3940" s="68">
        <f t="shared" si="299"/>
        <v>0</v>
      </c>
      <c r="I3940" s="179">
        <v>16</v>
      </c>
      <c r="J3940" s="179" t="s">
        <v>5219</v>
      </c>
      <c r="K3940" s="179" t="s">
        <v>9</v>
      </c>
      <c r="L3940" s="179" t="s">
        <v>10</v>
      </c>
      <c r="M3940" s="179" t="s">
        <v>5220</v>
      </c>
      <c r="N3940" s="179">
        <v>110</v>
      </c>
      <c r="O3940" s="179" t="s">
        <v>8</v>
      </c>
      <c r="P3940" s="179" t="s">
        <v>5220</v>
      </c>
      <c r="Q3940" s="61" t="s">
        <v>10547</v>
      </c>
      <c r="R3940" s="190">
        <v>0.5</v>
      </c>
      <c r="S3940" s="190">
        <v>1.5</v>
      </c>
      <c r="T3940" s="190">
        <f t="shared" si="300"/>
        <v>2</v>
      </c>
      <c r="U3940" s="179" t="s">
        <v>46</v>
      </c>
      <c r="V3940" s="179" t="s">
        <v>3247</v>
      </c>
      <c r="W3940" s="179" t="s">
        <v>2853</v>
      </c>
      <c r="X3940" s="179" t="s">
        <v>141</v>
      </c>
      <c r="Y3940" s="179" t="s">
        <v>10548</v>
      </c>
      <c r="Z3940" s="179" t="s">
        <v>141</v>
      </c>
      <c r="AA3940" s="179" t="s">
        <v>10549</v>
      </c>
      <c r="AB3940" s="179" t="s">
        <v>141</v>
      </c>
      <c r="AC3940" s="179" t="s">
        <v>141</v>
      </c>
      <c r="AD3940" s="115" t="s">
        <v>43</v>
      </c>
      <c r="AE3940" s="179" t="s">
        <v>141</v>
      </c>
      <c r="AF3940" s="179" t="s">
        <v>141</v>
      </c>
      <c r="AG3940" s="392" t="s">
        <v>10550</v>
      </c>
      <c r="AJ3940" s="1">
        <f t="shared" ref="AJ3940:AJ3971" si="302">T3940-S3940-R3940</f>
        <v>0</v>
      </c>
      <c r="AK3940" s="1">
        <f t="shared" si="301"/>
        <v>-2</v>
      </c>
    </row>
    <row r="3941" spans="1:37" ht="31.5" customHeight="1">
      <c r="A3941" s="179" t="s">
        <v>6868</v>
      </c>
      <c r="B3941" s="115" t="s">
        <v>16</v>
      </c>
      <c r="C3941" s="179" t="s">
        <v>292</v>
      </c>
      <c r="D3941" s="79">
        <v>42607</v>
      </c>
      <c r="E3941" s="451">
        <v>0.32083333333333336</v>
      </c>
      <c r="F3941" s="79">
        <v>42607</v>
      </c>
      <c r="G3941" s="451">
        <v>0.32083333333333336</v>
      </c>
      <c r="H3941" s="377">
        <f>(F3941+G3941)-(D3941+E3941)</f>
        <v>0</v>
      </c>
      <c r="I3941" s="179">
        <v>11</v>
      </c>
      <c r="J3941" s="179" t="s">
        <v>144</v>
      </c>
      <c r="K3941" s="179" t="s">
        <v>9</v>
      </c>
      <c r="L3941" s="179" t="s">
        <v>4</v>
      </c>
      <c r="M3941" s="179" t="s">
        <v>7825</v>
      </c>
      <c r="N3941" s="179" t="s">
        <v>3</v>
      </c>
      <c r="O3941" s="179" t="s">
        <v>8</v>
      </c>
      <c r="P3941" s="179" t="s">
        <v>7826</v>
      </c>
      <c r="Q3941" s="179" t="s">
        <v>8101</v>
      </c>
      <c r="R3941" s="179"/>
      <c r="S3941" s="179">
        <v>1.4</v>
      </c>
      <c r="T3941" s="177">
        <f>SUM(R3941:S3941)</f>
        <v>1.4</v>
      </c>
      <c r="U3941" s="179" t="s">
        <v>29</v>
      </c>
      <c r="V3941" s="179">
        <v>1984</v>
      </c>
      <c r="W3941" s="179" t="s">
        <v>2725</v>
      </c>
      <c r="X3941" s="79"/>
      <c r="Y3941" s="79">
        <v>42551</v>
      </c>
      <c r="Z3941" s="179">
        <v>100</v>
      </c>
      <c r="AA3941" s="336" t="s">
        <v>9672</v>
      </c>
      <c r="AB3941" s="179">
        <v>0</v>
      </c>
      <c r="AC3941" s="79"/>
      <c r="AD3941" s="179" t="s">
        <v>23</v>
      </c>
      <c r="AE3941" s="179" t="s">
        <v>55</v>
      </c>
      <c r="AF3941" s="179"/>
      <c r="AG3941" s="179" t="s">
        <v>9991</v>
      </c>
      <c r="AJ3941" s="1">
        <f t="shared" si="302"/>
        <v>0</v>
      </c>
      <c r="AK3941" s="1">
        <f t="shared" si="301"/>
        <v>-1.4</v>
      </c>
    </row>
    <row r="3942" spans="1:37" ht="47.25" customHeight="1">
      <c r="A3942" s="179" t="s">
        <v>5349</v>
      </c>
      <c r="B3942" s="179" t="s">
        <v>13</v>
      </c>
      <c r="C3942" s="179" t="s">
        <v>140</v>
      </c>
      <c r="D3942" s="169">
        <v>42552</v>
      </c>
      <c r="E3942" s="500">
        <v>0.77222222222222225</v>
      </c>
      <c r="F3942" s="169">
        <v>42552</v>
      </c>
      <c r="G3942" s="500">
        <v>0.77222222222222225</v>
      </c>
      <c r="H3942" s="68">
        <f t="shared" ref="H3942:H3972" si="303">G3942-E3942</f>
        <v>0</v>
      </c>
      <c r="I3942" s="179">
        <v>15</v>
      </c>
      <c r="J3942" s="179" t="s">
        <v>2440</v>
      </c>
      <c r="K3942" s="179" t="s">
        <v>9</v>
      </c>
      <c r="L3942" s="179" t="s">
        <v>10</v>
      </c>
      <c r="M3942" s="179" t="s">
        <v>10552</v>
      </c>
      <c r="N3942" s="179" t="s">
        <v>3</v>
      </c>
      <c r="O3942" s="179" t="s">
        <v>8</v>
      </c>
      <c r="P3942" s="179" t="s">
        <v>7252</v>
      </c>
      <c r="Q3942" s="61" t="s">
        <v>7253</v>
      </c>
      <c r="R3942" s="190">
        <v>0.8</v>
      </c>
      <c r="S3942" s="190">
        <v>2.4</v>
      </c>
      <c r="T3942" s="190">
        <f t="shared" ref="T3942:T3972" si="304">R3942+S3942</f>
        <v>3.2</v>
      </c>
      <c r="U3942" s="179" t="s">
        <v>7</v>
      </c>
      <c r="V3942" s="179" t="s">
        <v>10164</v>
      </c>
      <c r="W3942" s="179" t="s">
        <v>3170</v>
      </c>
      <c r="X3942" s="179" t="s">
        <v>141</v>
      </c>
      <c r="Y3942" s="179" t="s">
        <v>10553</v>
      </c>
      <c r="Z3942" s="179">
        <v>100</v>
      </c>
      <c r="AA3942" s="179" t="s">
        <v>10554</v>
      </c>
      <c r="AB3942" s="179" t="s">
        <v>141</v>
      </c>
      <c r="AC3942" s="179" t="s">
        <v>141</v>
      </c>
      <c r="AD3942" s="115" t="s">
        <v>43</v>
      </c>
      <c r="AE3942" s="179" t="s">
        <v>141</v>
      </c>
      <c r="AF3942" s="179" t="s">
        <v>141</v>
      </c>
      <c r="AG3942" s="395" t="s">
        <v>10555</v>
      </c>
      <c r="AJ3942" s="1">
        <f t="shared" si="302"/>
        <v>0</v>
      </c>
      <c r="AK3942" s="1">
        <f t="shared" si="301"/>
        <v>-3.2</v>
      </c>
    </row>
    <row r="3943" spans="1:37" ht="173.25" customHeight="1">
      <c r="A3943" s="179" t="s">
        <v>8405</v>
      </c>
      <c r="B3943" s="179" t="s">
        <v>19</v>
      </c>
      <c r="C3943" s="179"/>
      <c r="D3943" s="169">
        <v>42641</v>
      </c>
      <c r="E3943" s="1178">
        <v>42641.586805555555</v>
      </c>
      <c r="F3943" s="169">
        <v>42641</v>
      </c>
      <c r="G3943" s="1178">
        <v>42641.611111111109</v>
      </c>
      <c r="H3943" s="193">
        <f t="shared" si="303"/>
        <v>2.4305555554747116E-2</v>
      </c>
      <c r="I3943" s="179">
        <v>3</v>
      </c>
      <c r="J3943" s="115"/>
      <c r="K3943" s="115"/>
      <c r="L3943" s="179" t="s">
        <v>30</v>
      </c>
      <c r="M3943" s="179"/>
      <c r="N3943" s="179">
        <v>0.4</v>
      </c>
      <c r="O3943" s="179" t="s">
        <v>2</v>
      </c>
      <c r="P3943" s="179" t="s">
        <v>12310</v>
      </c>
      <c r="Q3943" s="115" t="s">
        <v>12309</v>
      </c>
      <c r="R3943" s="170"/>
      <c r="S3943" s="170">
        <v>1.383</v>
      </c>
      <c r="T3943" s="170">
        <f t="shared" si="304"/>
        <v>1.383</v>
      </c>
      <c r="U3943" s="115"/>
      <c r="V3943" s="179"/>
      <c r="W3943" s="179"/>
      <c r="X3943" s="115"/>
      <c r="Y3943" s="179"/>
      <c r="Z3943" s="179"/>
      <c r="AA3943" s="179"/>
      <c r="AB3943" s="115"/>
      <c r="AC3943" s="115"/>
      <c r="AD3943" s="115" t="s">
        <v>23</v>
      </c>
      <c r="AE3943" s="115"/>
      <c r="AF3943" s="115"/>
      <c r="AG3943" s="115"/>
      <c r="AJ3943" s="1">
        <f t="shared" si="302"/>
        <v>0</v>
      </c>
      <c r="AK3943" s="1">
        <f t="shared" si="301"/>
        <v>-1.383</v>
      </c>
    </row>
    <row r="3944" spans="1:37" ht="47.25" customHeight="1">
      <c r="A3944" s="179" t="s">
        <v>5349</v>
      </c>
      <c r="B3944" s="179" t="s">
        <v>13</v>
      </c>
      <c r="C3944" s="179" t="s">
        <v>140</v>
      </c>
      <c r="D3944" s="169">
        <v>42553</v>
      </c>
      <c r="E3944" s="500">
        <v>0.97569444444444453</v>
      </c>
      <c r="F3944" s="169">
        <v>42553</v>
      </c>
      <c r="G3944" s="500">
        <v>0.97569444444444453</v>
      </c>
      <c r="H3944" s="68">
        <f t="shared" si="303"/>
        <v>0</v>
      </c>
      <c r="I3944" s="179">
        <v>81</v>
      </c>
      <c r="J3944" s="179" t="s">
        <v>5219</v>
      </c>
      <c r="K3944" s="179" t="s">
        <v>9</v>
      </c>
      <c r="L3944" s="179" t="s">
        <v>10</v>
      </c>
      <c r="M3944" s="179" t="s">
        <v>7256</v>
      </c>
      <c r="N3944" s="179">
        <v>110</v>
      </c>
      <c r="O3944" s="179" t="s">
        <v>8</v>
      </c>
      <c r="P3944" s="179" t="s">
        <v>7256</v>
      </c>
      <c r="Q3944" s="61" t="s">
        <v>7257</v>
      </c>
      <c r="R3944" s="190">
        <v>8.1</v>
      </c>
      <c r="S3944" s="190">
        <v>24.1</v>
      </c>
      <c r="T3944" s="190">
        <f t="shared" si="304"/>
        <v>32.200000000000003</v>
      </c>
      <c r="U3944" s="179" t="s">
        <v>46</v>
      </c>
      <c r="V3944" s="179" t="s">
        <v>3247</v>
      </c>
      <c r="W3944" s="179" t="s">
        <v>2853</v>
      </c>
      <c r="X3944" s="179" t="s">
        <v>141</v>
      </c>
      <c r="Y3944" s="179" t="s">
        <v>10548</v>
      </c>
      <c r="Z3944" s="179" t="s">
        <v>141</v>
      </c>
      <c r="AA3944" s="179" t="s">
        <v>10549</v>
      </c>
      <c r="AB3944" s="179" t="s">
        <v>141</v>
      </c>
      <c r="AC3944" s="179" t="s">
        <v>141</v>
      </c>
      <c r="AD3944" s="115" t="s">
        <v>43</v>
      </c>
      <c r="AE3944" s="179" t="s">
        <v>141</v>
      </c>
      <c r="AF3944" s="179" t="s">
        <v>141</v>
      </c>
      <c r="AG3944" s="392" t="s">
        <v>10550</v>
      </c>
      <c r="AJ3944" s="1">
        <f t="shared" si="302"/>
        <v>0</v>
      </c>
      <c r="AK3944" s="1">
        <f t="shared" si="301"/>
        <v>-32.200000000000003</v>
      </c>
    </row>
    <row r="3945" spans="1:37" ht="126" customHeight="1">
      <c r="A3945" s="179" t="s">
        <v>5349</v>
      </c>
      <c r="B3945" s="179" t="s">
        <v>13</v>
      </c>
      <c r="C3945" s="179" t="s">
        <v>140</v>
      </c>
      <c r="D3945" s="169">
        <v>42553</v>
      </c>
      <c r="E3945" s="500">
        <v>0.83194444444444438</v>
      </c>
      <c r="F3945" s="169">
        <v>42553</v>
      </c>
      <c r="G3945" s="500">
        <v>0.83194444444444438</v>
      </c>
      <c r="H3945" s="68">
        <f t="shared" si="303"/>
        <v>0</v>
      </c>
      <c r="I3945" s="179">
        <v>4</v>
      </c>
      <c r="J3945" s="179" t="s">
        <v>1813</v>
      </c>
      <c r="K3945" s="179" t="s">
        <v>9</v>
      </c>
      <c r="L3945" s="179" t="s">
        <v>10</v>
      </c>
      <c r="M3945" s="179" t="s">
        <v>7258</v>
      </c>
      <c r="N3945" s="179" t="s">
        <v>3</v>
      </c>
      <c r="O3945" s="179" t="s">
        <v>8</v>
      </c>
      <c r="P3945" s="179" t="s">
        <v>5384</v>
      </c>
      <c r="Q3945" s="61" t="s">
        <v>7259</v>
      </c>
      <c r="R3945" s="190">
        <v>0.1</v>
      </c>
      <c r="S3945" s="190">
        <v>0.7</v>
      </c>
      <c r="T3945" s="190">
        <f t="shared" si="304"/>
        <v>0.79999999999999993</v>
      </c>
      <c r="U3945" s="179" t="s">
        <v>10191</v>
      </c>
      <c r="V3945" s="179" t="s">
        <v>10156</v>
      </c>
      <c r="W3945" s="179" t="s">
        <v>10191</v>
      </c>
      <c r="X3945" s="179" t="s">
        <v>10191</v>
      </c>
      <c r="Y3945" s="179" t="s">
        <v>10556</v>
      </c>
      <c r="Z3945" s="179">
        <v>100</v>
      </c>
      <c r="AA3945" s="179" t="s">
        <v>10557</v>
      </c>
      <c r="AB3945" s="179" t="s">
        <v>141</v>
      </c>
      <c r="AC3945" s="179" t="s">
        <v>141</v>
      </c>
      <c r="AD3945" s="115" t="s">
        <v>43</v>
      </c>
      <c r="AE3945" s="179" t="s">
        <v>141</v>
      </c>
      <c r="AF3945" s="179" t="s">
        <v>141</v>
      </c>
      <c r="AG3945" s="392" t="s">
        <v>10558</v>
      </c>
      <c r="AJ3945" s="1">
        <f t="shared" si="302"/>
        <v>0</v>
      </c>
      <c r="AK3945" s="1">
        <f t="shared" si="301"/>
        <v>-0.79999999999999993</v>
      </c>
    </row>
    <row r="3946" spans="1:37" ht="78.75" customHeight="1">
      <c r="A3946" s="179" t="s">
        <v>5349</v>
      </c>
      <c r="B3946" s="179" t="s">
        <v>13</v>
      </c>
      <c r="C3946" s="179" t="s">
        <v>140</v>
      </c>
      <c r="D3946" s="169">
        <v>42553</v>
      </c>
      <c r="E3946" s="500">
        <v>0.8965277777777777</v>
      </c>
      <c r="F3946" s="169">
        <v>42553</v>
      </c>
      <c r="G3946" s="500">
        <v>0.9458333333333333</v>
      </c>
      <c r="H3946" s="68">
        <f t="shared" si="303"/>
        <v>4.9305555555555602E-2</v>
      </c>
      <c r="I3946" s="179">
        <v>17</v>
      </c>
      <c r="J3946" s="179" t="s">
        <v>484</v>
      </c>
      <c r="K3946" s="179" t="s">
        <v>21</v>
      </c>
      <c r="L3946" s="179" t="s">
        <v>10</v>
      </c>
      <c r="M3946" s="179" t="s">
        <v>7260</v>
      </c>
      <c r="N3946" s="179" t="s">
        <v>3</v>
      </c>
      <c r="O3946" s="179" t="s">
        <v>8</v>
      </c>
      <c r="P3946" s="179" t="s">
        <v>5385</v>
      </c>
      <c r="Q3946" s="61" t="s">
        <v>7261</v>
      </c>
      <c r="R3946" s="190">
        <v>2.2000000000000002</v>
      </c>
      <c r="S3946" s="190">
        <v>38.200000000000003</v>
      </c>
      <c r="T3946" s="190">
        <f t="shared" si="304"/>
        <v>40.400000000000006</v>
      </c>
      <c r="U3946" s="179" t="s">
        <v>7</v>
      </c>
      <c r="V3946" s="179" t="s">
        <v>3192</v>
      </c>
      <c r="W3946" s="179" t="s">
        <v>3170</v>
      </c>
      <c r="X3946" s="179" t="s">
        <v>141</v>
      </c>
      <c r="Y3946" s="179" t="s">
        <v>10247</v>
      </c>
      <c r="Z3946" s="179" t="s">
        <v>141</v>
      </c>
      <c r="AA3946" s="179" t="s">
        <v>10248</v>
      </c>
      <c r="AB3946" s="179" t="s">
        <v>141</v>
      </c>
      <c r="AC3946" s="179" t="s">
        <v>141</v>
      </c>
      <c r="AD3946" s="115" t="s">
        <v>43</v>
      </c>
      <c r="AE3946" s="179" t="s">
        <v>141</v>
      </c>
      <c r="AF3946" s="179" t="s">
        <v>141</v>
      </c>
      <c r="AG3946" s="392" t="s">
        <v>10559</v>
      </c>
      <c r="AJ3946" s="1">
        <f t="shared" si="302"/>
        <v>0</v>
      </c>
      <c r="AK3946" s="1">
        <f t="shared" si="301"/>
        <v>-40.400000000000006</v>
      </c>
    </row>
    <row r="3947" spans="1:37" ht="94.5" customHeight="1">
      <c r="A3947" s="179" t="s">
        <v>5349</v>
      </c>
      <c r="B3947" s="179" t="s">
        <v>13</v>
      </c>
      <c r="C3947" s="179" t="s">
        <v>1798</v>
      </c>
      <c r="D3947" s="169">
        <v>42553</v>
      </c>
      <c r="E3947" s="500">
        <v>0.9159722222222223</v>
      </c>
      <c r="F3947" s="169">
        <v>42553</v>
      </c>
      <c r="G3947" s="500">
        <v>0.9159722222222223</v>
      </c>
      <c r="H3947" s="68">
        <f t="shared" si="303"/>
        <v>0</v>
      </c>
      <c r="I3947" s="179">
        <v>28</v>
      </c>
      <c r="J3947" s="179" t="s">
        <v>5378</v>
      </c>
      <c r="K3947" s="179" t="s">
        <v>9</v>
      </c>
      <c r="L3947" s="179" t="s">
        <v>17</v>
      </c>
      <c r="M3947" s="179" t="s">
        <v>5379</v>
      </c>
      <c r="N3947" s="179">
        <v>110</v>
      </c>
      <c r="O3947" s="179" t="s">
        <v>8</v>
      </c>
      <c r="P3947" s="179" t="s">
        <v>5379</v>
      </c>
      <c r="Q3947" s="61" t="s">
        <v>10560</v>
      </c>
      <c r="R3947" s="190">
        <v>1</v>
      </c>
      <c r="S3947" s="190">
        <v>4.4000000000000004</v>
      </c>
      <c r="T3947" s="190">
        <f t="shared" si="304"/>
        <v>5.4</v>
      </c>
      <c r="U3947" s="179" t="s">
        <v>141</v>
      </c>
      <c r="V3947" s="179" t="s">
        <v>141</v>
      </c>
      <c r="W3947" s="2" t="s">
        <v>141</v>
      </c>
      <c r="X3947" s="179" t="s">
        <v>141</v>
      </c>
      <c r="Y3947" s="179" t="s">
        <v>141</v>
      </c>
      <c r="Z3947" s="179" t="s">
        <v>141</v>
      </c>
      <c r="AA3947" s="179" t="s">
        <v>141</v>
      </c>
      <c r="AB3947" s="179" t="s">
        <v>141</v>
      </c>
      <c r="AC3947" s="179" t="s">
        <v>141</v>
      </c>
      <c r="AD3947" s="115" t="s">
        <v>38</v>
      </c>
      <c r="AE3947" s="179" t="s">
        <v>141</v>
      </c>
      <c r="AF3947" s="179" t="s">
        <v>141</v>
      </c>
      <c r="AG3947" s="179" t="s">
        <v>141</v>
      </c>
      <c r="AJ3947" s="1">
        <f t="shared" si="302"/>
        <v>0</v>
      </c>
      <c r="AK3947" s="1">
        <f t="shared" si="301"/>
        <v>-5.4</v>
      </c>
    </row>
    <row r="3948" spans="1:37" ht="110.25" customHeight="1">
      <c r="A3948" s="179" t="s">
        <v>5349</v>
      </c>
      <c r="B3948" s="179" t="s">
        <v>13</v>
      </c>
      <c r="C3948" s="179" t="s">
        <v>140</v>
      </c>
      <c r="D3948" s="169">
        <v>42553</v>
      </c>
      <c r="E3948" s="500">
        <v>0.60069444444444442</v>
      </c>
      <c r="F3948" s="169">
        <v>42553</v>
      </c>
      <c r="G3948" s="500">
        <v>0.60069444444444442</v>
      </c>
      <c r="H3948" s="68">
        <f t="shared" si="303"/>
        <v>0</v>
      </c>
      <c r="I3948" s="179">
        <v>11</v>
      </c>
      <c r="J3948" s="179" t="s">
        <v>2440</v>
      </c>
      <c r="K3948" s="179" t="s">
        <v>9</v>
      </c>
      <c r="L3948" s="179" t="s">
        <v>10</v>
      </c>
      <c r="M3948" s="179" t="s">
        <v>7262</v>
      </c>
      <c r="N3948" s="179" t="s">
        <v>3</v>
      </c>
      <c r="O3948" s="179" t="s">
        <v>8</v>
      </c>
      <c r="P3948" s="179" t="s">
        <v>5386</v>
      </c>
      <c r="Q3948" s="61" t="s">
        <v>7263</v>
      </c>
      <c r="R3948" s="190">
        <v>0.6</v>
      </c>
      <c r="S3948" s="190">
        <v>1.3</v>
      </c>
      <c r="T3948" s="190">
        <f t="shared" si="304"/>
        <v>1.9</v>
      </c>
      <c r="U3948" s="179" t="s">
        <v>29</v>
      </c>
      <c r="V3948" s="179" t="s">
        <v>10561</v>
      </c>
      <c r="W3948" s="2" t="s">
        <v>2725</v>
      </c>
      <c r="X3948" s="179" t="s">
        <v>141</v>
      </c>
      <c r="Y3948" s="179" t="s">
        <v>10562</v>
      </c>
      <c r="Z3948" s="179">
        <v>100</v>
      </c>
      <c r="AA3948" s="179" t="s">
        <v>10563</v>
      </c>
      <c r="AB3948" s="179" t="s">
        <v>141</v>
      </c>
      <c r="AC3948" s="179" t="s">
        <v>141</v>
      </c>
      <c r="AD3948" s="115" t="s">
        <v>43</v>
      </c>
      <c r="AE3948" s="179" t="s">
        <v>141</v>
      </c>
      <c r="AF3948" s="179" t="s">
        <v>141</v>
      </c>
      <c r="AG3948" s="392" t="s">
        <v>10564</v>
      </c>
      <c r="AJ3948" s="1">
        <f t="shared" si="302"/>
        <v>0</v>
      </c>
      <c r="AK3948" s="1">
        <f t="shared" si="301"/>
        <v>-1.9</v>
      </c>
    </row>
    <row r="3949" spans="1:37" ht="78.75" customHeight="1">
      <c r="A3949" s="179" t="s">
        <v>5349</v>
      </c>
      <c r="B3949" s="179" t="s">
        <v>13</v>
      </c>
      <c r="C3949" s="179" t="s">
        <v>140</v>
      </c>
      <c r="D3949" s="169">
        <v>42553</v>
      </c>
      <c r="E3949" s="500">
        <v>0.53819444444444442</v>
      </c>
      <c r="F3949" s="169">
        <v>42553</v>
      </c>
      <c r="G3949" s="500">
        <v>0.53819444444444442</v>
      </c>
      <c r="H3949" s="68">
        <f t="shared" si="303"/>
        <v>0</v>
      </c>
      <c r="I3949" s="179">
        <v>19</v>
      </c>
      <c r="J3949" s="179" t="s">
        <v>5387</v>
      </c>
      <c r="K3949" s="179" t="s">
        <v>9</v>
      </c>
      <c r="L3949" s="179" t="s">
        <v>10</v>
      </c>
      <c r="M3949" s="179" t="s">
        <v>7264</v>
      </c>
      <c r="N3949" s="179" t="s">
        <v>3</v>
      </c>
      <c r="O3949" s="179" t="s">
        <v>8</v>
      </c>
      <c r="P3949" s="179" t="s">
        <v>5388</v>
      </c>
      <c r="Q3949" s="61" t="s">
        <v>7265</v>
      </c>
      <c r="R3949" s="190">
        <v>2.5</v>
      </c>
      <c r="S3949" s="190">
        <v>3</v>
      </c>
      <c r="T3949" s="190">
        <f t="shared" si="304"/>
        <v>5.5</v>
      </c>
      <c r="U3949" s="179" t="s">
        <v>10191</v>
      </c>
      <c r="V3949" s="179" t="s">
        <v>10565</v>
      </c>
      <c r="W3949" s="2" t="s">
        <v>10191</v>
      </c>
      <c r="X3949" s="179" t="s">
        <v>141</v>
      </c>
      <c r="Y3949" s="179" t="s">
        <v>10566</v>
      </c>
      <c r="Z3949" s="179">
        <v>100</v>
      </c>
      <c r="AA3949" s="179" t="s">
        <v>10567</v>
      </c>
      <c r="AB3949" s="179" t="s">
        <v>141</v>
      </c>
      <c r="AC3949" s="179" t="s">
        <v>141</v>
      </c>
      <c r="AD3949" s="115" t="s">
        <v>43</v>
      </c>
      <c r="AE3949" s="179" t="s">
        <v>59</v>
      </c>
      <c r="AF3949" s="179" t="s">
        <v>141</v>
      </c>
      <c r="AG3949" s="112" t="s">
        <v>10568</v>
      </c>
      <c r="AJ3949" s="1">
        <f t="shared" si="302"/>
        <v>0</v>
      </c>
      <c r="AK3949" s="1">
        <f t="shared" si="301"/>
        <v>-5.5</v>
      </c>
    </row>
    <row r="3950" spans="1:37" ht="78.75" customHeight="1">
      <c r="A3950" s="179" t="s">
        <v>5349</v>
      </c>
      <c r="B3950" s="179" t="s">
        <v>13</v>
      </c>
      <c r="C3950" s="179" t="s">
        <v>140</v>
      </c>
      <c r="D3950" s="169">
        <v>42553</v>
      </c>
      <c r="E3950" s="500">
        <v>0.72361111111111109</v>
      </c>
      <c r="F3950" s="169">
        <v>42553</v>
      </c>
      <c r="G3950" s="500">
        <v>0.72361111111111109</v>
      </c>
      <c r="H3950" s="68">
        <f t="shared" si="303"/>
        <v>0</v>
      </c>
      <c r="I3950" s="179">
        <v>55</v>
      </c>
      <c r="J3950" s="179" t="s">
        <v>6623</v>
      </c>
      <c r="K3950" s="179" t="s">
        <v>2310</v>
      </c>
      <c r="L3950" s="179" t="s">
        <v>10</v>
      </c>
      <c r="M3950" s="179" t="s">
        <v>5389</v>
      </c>
      <c r="N3950" s="179">
        <v>35</v>
      </c>
      <c r="O3950" s="179" t="s">
        <v>14</v>
      </c>
      <c r="P3950" s="179" t="s">
        <v>5390</v>
      </c>
      <c r="Q3950" s="61" t="s">
        <v>10569</v>
      </c>
      <c r="R3950" s="190">
        <v>7.1</v>
      </c>
      <c r="S3950" s="190">
        <v>8.9</v>
      </c>
      <c r="T3950" s="190">
        <f t="shared" si="304"/>
        <v>16</v>
      </c>
      <c r="U3950" s="179" t="s">
        <v>39</v>
      </c>
      <c r="V3950" s="179" t="s">
        <v>3339</v>
      </c>
      <c r="W3950" s="2" t="s">
        <v>141</v>
      </c>
      <c r="X3950" s="179" t="s">
        <v>141</v>
      </c>
      <c r="Y3950" s="179" t="s">
        <v>10570</v>
      </c>
      <c r="Z3950" s="179" t="s">
        <v>141</v>
      </c>
      <c r="AA3950" s="179" t="s">
        <v>10571</v>
      </c>
      <c r="AB3950" s="179" t="s">
        <v>141</v>
      </c>
      <c r="AC3950" s="179" t="s">
        <v>141</v>
      </c>
      <c r="AD3950" s="115" t="s">
        <v>43</v>
      </c>
      <c r="AE3950" s="179" t="s">
        <v>141</v>
      </c>
      <c r="AF3950" s="179" t="s">
        <v>141</v>
      </c>
      <c r="AG3950" s="112" t="s">
        <v>10572</v>
      </c>
      <c r="AJ3950" s="1">
        <f t="shared" si="302"/>
        <v>0</v>
      </c>
      <c r="AK3950" s="1">
        <f t="shared" si="301"/>
        <v>-16</v>
      </c>
    </row>
    <row r="3951" spans="1:37" ht="63" customHeight="1">
      <c r="A3951" s="179" t="s">
        <v>5349</v>
      </c>
      <c r="B3951" s="179" t="s">
        <v>13</v>
      </c>
      <c r="C3951" s="179" t="s">
        <v>140</v>
      </c>
      <c r="D3951" s="169">
        <v>42553</v>
      </c>
      <c r="E3951" s="500">
        <v>0.70763888888888893</v>
      </c>
      <c r="F3951" s="169">
        <v>42553</v>
      </c>
      <c r="G3951" s="500">
        <v>0.70763888888888893</v>
      </c>
      <c r="H3951" s="68">
        <f t="shared" si="303"/>
        <v>0</v>
      </c>
      <c r="I3951" s="179">
        <v>73</v>
      </c>
      <c r="J3951" s="179" t="s">
        <v>2440</v>
      </c>
      <c r="K3951" s="179" t="s">
        <v>9</v>
      </c>
      <c r="L3951" s="179" t="s">
        <v>10</v>
      </c>
      <c r="M3951" s="179" t="s">
        <v>7266</v>
      </c>
      <c r="N3951" s="179">
        <v>35</v>
      </c>
      <c r="O3951" s="179" t="s">
        <v>8</v>
      </c>
      <c r="P3951" s="179" t="s">
        <v>6624</v>
      </c>
      <c r="Q3951" s="61" t="s">
        <v>10573</v>
      </c>
      <c r="R3951" s="190">
        <v>18.399999999999999</v>
      </c>
      <c r="S3951" s="190">
        <v>25.8</v>
      </c>
      <c r="T3951" s="190">
        <f t="shared" si="304"/>
        <v>44.2</v>
      </c>
      <c r="U3951" s="179" t="s">
        <v>10191</v>
      </c>
      <c r="V3951" s="179" t="s">
        <v>10164</v>
      </c>
      <c r="W3951" s="179" t="s">
        <v>10191</v>
      </c>
      <c r="X3951" s="179" t="s">
        <v>141</v>
      </c>
      <c r="Y3951" s="179" t="s">
        <v>10574</v>
      </c>
      <c r="Z3951" s="179" t="s">
        <v>141</v>
      </c>
      <c r="AA3951" s="179" t="s">
        <v>10575</v>
      </c>
      <c r="AB3951" s="179" t="s">
        <v>141</v>
      </c>
      <c r="AC3951" s="179" t="s">
        <v>141</v>
      </c>
      <c r="AD3951" s="115" t="s">
        <v>43</v>
      </c>
      <c r="AE3951" s="179"/>
      <c r="AF3951" s="179"/>
      <c r="AG3951" s="395" t="s">
        <v>10576</v>
      </c>
      <c r="AJ3951" s="1">
        <f t="shared" si="302"/>
        <v>0</v>
      </c>
      <c r="AK3951" s="1">
        <f t="shared" si="301"/>
        <v>-44.2</v>
      </c>
    </row>
    <row r="3952" spans="1:37" ht="110.25" customHeight="1">
      <c r="A3952" s="179" t="s">
        <v>5349</v>
      </c>
      <c r="B3952" s="179" t="s">
        <v>13</v>
      </c>
      <c r="C3952" s="179" t="s">
        <v>140</v>
      </c>
      <c r="D3952" s="169">
        <v>42553</v>
      </c>
      <c r="E3952" s="500">
        <v>0.72361111111111109</v>
      </c>
      <c r="F3952" s="169">
        <v>42553</v>
      </c>
      <c r="G3952" s="500">
        <v>0.75694444444444453</v>
      </c>
      <c r="H3952" s="68">
        <f t="shared" si="303"/>
        <v>3.3333333333333437E-2</v>
      </c>
      <c r="I3952" s="179">
        <v>36</v>
      </c>
      <c r="J3952" s="179" t="s">
        <v>5387</v>
      </c>
      <c r="K3952" s="179" t="s">
        <v>9</v>
      </c>
      <c r="L3952" s="179" t="s">
        <v>10</v>
      </c>
      <c r="M3952" s="179" t="s">
        <v>7267</v>
      </c>
      <c r="N3952" s="179">
        <v>35</v>
      </c>
      <c r="O3952" s="179" t="s">
        <v>8</v>
      </c>
      <c r="P3952" s="179" t="s">
        <v>7268</v>
      </c>
      <c r="Q3952" s="61" t="s">
        <v>7269</v>
      </c>
      <c r="R3952" s="190">
        <v>9.3000000000000007</v>
      </c>
      <c r="S3952" s="190">
        <v>7.2</v>
      </c>
      <c r="T3952" s="190">
        <f t="shared" si="304"/>
        <v>16.5</v>
      </c>
      <c r="U3952" s="179" t="s">
        <v>29</v>
      </c>
      <c r="V3952" s="179" t="s">
        <v>10491</v>
      </c>
      <c r="W3952" s="179" t="s">
        <v>2737</v>
      </c>
      <c r="X3952" s="179" t="s">
        <v>141</v>
      </c>
      <c r="Y3952" s="179" t="s">
        <v>10577</v>
      </c>
      <c r="Z3952" s="179" t="s">
        <v>141</v>
      </c>
      <c r="AA3952" s="179" t="s">
        <v>10578</v>
      </c>
      <c r="AB3952" s="179" t="s">
        <v>141</v>
      </c>
      <c r="AC3952" s="179" t="s">
        <v>141</v>
      </c>
      <c r="AD3952" s="115" t="s">
        <v>43</v>
      </c>
      <c r="AE3952" s="179"/>
      <c r="AF3952" s="179"/>
      <c r="AG3952" s="395" t="s">
        <v>10579</v>
      </c>
      <c r="AJ3952" s="1">
        <f t="shared" si="302"/>
        <v>0</v>
      </c>
      <c r="AK3952" s="1">
        <f t="shared" si="301"/>
        <v>-16.5</v>
      </c>
    </row>
    <row r="3953" spans="1:37" ht="204.75" customHeight="1">
      <c r="A3953" s="179" t="s">
        <v>5349</v>
      </c>
      <c r="B3953" s="179" t="s">
        <v>13</v>
      </c>
      <c r="C3953" s="179" t="s">
        <v>1798</v>
      </c>
      <c r="D3953" s="169">
        <v>42554</v>
      </c>
      <c r="E3953" s="500">
        <v>0.62361111111111112</v>
      </c>
      <c r="F3953" s="169">
        <v>42554</v>
      </c>
      <c r="G3953" s="500">
        <v>0.62361111111111112</v>
      </c>
      <c r="H3953" s="68">
        <f t="shared" si="303"/>
        <v>0</v>
      </c>
      <c r="I3953" s="179">
        <v>14</v>
      </c>
      <c r="J3953" s="179" t="s">
        <v>5396</v>
      </c>
      <c r="K3953" s="179" t="s">
        <v>9</v>
      </c>
      <c r="L3953" s="179" t="s">
        <v>17</v>
      </c>
      <c r="M3953" s="179" t="s">
        <v>5397</v>
      </c>
      <c r="N3953" s="179">
        <v>110</v>
      </c>
      <c r="O3953" s="179" t="s">
        <v>8</v>
      </c>
      <c r="P3953" s="179" t="s">
        <v>5397</v>
      </c>
      <c r="Q3953" s="61" t="s">
        <v>7270</v>
      </c>
      <c r="R3953" s="190">
        <v>3.5</v>
      </c>
      <c r="S3953" s="190">
        <v>6</v>
      </c>
      <c r="T3953" s="190">
        <f t="shared" si="304"/>
        <v>9.5</v>
      </c>
      <c r="U3953" s="179" t="s">
        <v>141</v>
      </c>
      <c r="V3953" s="179" t="s">
        <v>141</v>
      </c>
      <c r="W3953" s="179" t="s">
        <v>141</v>
      </c>
      <c r="X3953" s="179" t="s">
        <v>141</v>
      </c>
      <c r="Y3953" s="179" t="s">
        <v>141</v>
      </c>
      <c r="Z3953" s="179" t="s">
        <v>141</v>
      </c>
      <c r="AA3953" s="179" t="s">
        <v>141</v>
      </c>
      <c r="AB3953" s="179" t="s">
        <v>141</v>
      </c>
      <c r="AC3953" s="179" t="s">
        <v>141</v>
      </c>
      <c r="AD3953" s="115" t="s">
        <v>38</v>
      </c>
      <c r="AE3953" s="179" t="s">
        <v>141</v>
      </c>
      <c r="AF3953" s="179" t="s">
        <v>141</v>
      </c>
      <c r="AG3953" s="179" t="s">
        <v>141</v>
      </c>
      <c r="AJ3953" s="1">
        <f t="shared" si="302"/>
        <v>0</v>
      </c>
      <c r="AK3953" s="1">
        <f t="shared" si="301"/>
        <v>-9.5</v>
      </c>
    </row>
    <row r="3954" spans="1:37" ht="220.5" customHeight="1">
      <c r="A3954" s="179" t="s">
        <v>5349</v>
      </c>
      <c r="B3954" s="179" t="s">
        <v>13</v>
      </c>
      <c r="C3954" s="179" t="s">
        <v>140</v>
      </c>
      <c r="D3954" s="169">
        <v>42554</v>
      </c>
      <c r="E3954" s="500">
        <v>0.77083333333333337</v>
      </c>
      <c r="F3954" s="169">
        <v>42554</v>
      </c>
      <c r="G3954" s="500">
        <v>0.77083333333333337</v>
      </c>
      <c r="H3954" s="68">
        <f t="shared" si="303"/>
        <v>0</v>
      </c>
      <c r="I3954" s="179">
        <v>40</v>
      </c>
      <c r="J3954" s="179" t="s">
        <v>5405</v>
      </c>
      <c r="K3954" s="179" t="s">
        <v>9</v>
      </c>
      <c r="L3954" s="179" t="s">
        <v>10</v>
      </c>
      <c r="M3954" s="179" t="s">
        <v>10580</v>
      </c>
      <c r="N3954" s="179" t="s">
        <v>3</v>
      </c>
      <c r="O3954" s="179" t="s">
        <v>8</v>
      </c>
      <c r="P3954" s="179" t="s">
        <v>6625</v>
      </c>
      <c r="Q3954" s="61" t="s">
        <v>10581</v>
      </c>
      <c r="R3954" s="190">
        <v>22.8</v>
      </c>
      <c r="S3954" s="190">
        <v>16.3</v>
      </c>
      <c r="T3954" s="190">
        <f t="shared" si="304"/>
        <v>39.1</v>
      </c>
      <c r="U3954" s="179" t="s">
        <v>7</v>
      </c>
      <c r="V3954" s="179" t="s">
        <v>10582</v>
      </c>
      <c r="W3954" s="179" t="s">
        <v>3170</v>
      </c>
      <c r="X3954" s="179" t="s">
        <v>141</v>
      </c>
      <c r="Y3954" s="179" t="s">
        <v>10583</v>
      </c>
      <c r="Z3954" s="179" t="s">
        <v>141</v>
      </c>
      <c r="AA3954" s="179" t="s">
        <v>10584</v>
      </c>
      <c r="AB3954" s="179" t="s">
        <v>141</v>
      </c>
      <c r="AC3954" s="179" t="s">
        <v>141</v>
      </c>
      <c r="AD3954" s="115" t="s">
        <v>43</v>
      </c>
      <c r="AE3954" s="179"/>
      <c r="AF3954" s="179"/>
      <c r="AG3954" s="395" t="s">
        <v>10585</v>
      </c>
      <c r="AJ3954" s="1">
        <f t="shared" si="302"/>
        <v>0</v>
      </c>
      <c r="AK3954" s="1">
        <f t="shared" si="301"/>
        <v>-39.1</v>
      </c>
    </row>
    <row r="3955" spans="1:37" ht="173.25" customHeight="1">
      <c r="A3955" s="179" t="s">
        <v>5349</v>
      </c>
      <c r="B3955" s="179" t="s">
        <v>13</v>
      </c>
      <c r="C3955" s="179" t="s">
        <v>140</v>
      </c>
      <c r="D3955" s="169">
        <v>42554</v>
      </c>
      <c r="E3955" s="500">
        <v>0.68680555555555556</v>
      </c>
      <c r="F3955" s="169">
        <v>42554</v>
      </c>
      <c r="G3955" s="500">
        <v>0.68680555555555556</v>
      </c>
      <c r="H3955" s="68">
        <f t="shared" si="303"/>
        <v>0</v>
      </c>
      <c r="I3955" s="179">
        <v>29</v>
      </c>
      <c r="J3955" s="179" t="s">
        <v>5387</v>
      </c>
      <c r="K3955" s="179" t="s">
        <v>9</v>
      </c>
      <c r="L3955" s="179" t="s">
        <v>10</v>
      </c>
      <c r="M3955" s="179" t="s">
        <v>7264</v>
      </c>
      <c r="N3955" s="179" t="s">
        <v>3</v>
      </c>
      <c r="O3955" s="179" t="s">
        <v>8</v>
      </c>
      <c r="P3955" s="179" t="s">
        <v>5388</v>
      </c>
      <c r="Q3955" s="61" t="s">
        <v>7271</v>
      </c>
      <c r="R3955" s="190">
        <v>35.200000000000003</v>
      </c>
      <c r="S3955" s="190">
        <v>43.5</v>
      </c>
      <c r="T3955" s="190">
        <f t="shared" si="304"/>
        <v>78.7</v>
      </c>
      <c r="U3955" s="179" t="s">
        <v>7</v>
      </c>
      <c r="V3955" s="179" t="s">
        <v>10565</v>
      </c>
      <c r="W3955" s="179" t="s">
        <v>3170</v>
      </c>
      <c r="X3955" s="179" t="s">
        <v>141</v>
      </c>
      <c r="Y3955" s="179" t="s">
        <v>10586</v>
      </c>
      <c r="Z3955" s="179">
        <v>100</v>
      </c>
      <c r="AA3955" s="179" t="s">
        <v>10587</v>
      </c>
      <c r="AB3955" s="179" t="s">
        <v>141</v>
      </c>
      <c r="AC3955" s="179" t="s">
        <v>141</v>
      </c>
      <c r="AD3955" s="115" t="s">
        <v>43</v>
      </c>
      <c r="AE3955" s="179" t="s">
        <v>141</v>
      </c>
      <c r="AF3955" s="179" t="s">
        <v>141</v>
      </c>
      <c r="AG3955" s="112" t="s">
        <v>10568</v>
      </c>
      <c r="AJ3955" s="1">
        <f t="shared" si="302"/>
        <v>0</v>
      </c>
      <c r="AK3955" s="1">
        <f t="shared" si="301"/>
        <v>-78.7</v>
      </c>
    </row>
    <row r="3956" spans="1:37" ht="47.25" customHeight="1">
      <c r="A3956" s="179" t="s">
        <v>5349</v>
      </c>
      <c r="B3956" s="179" t="s">
        <v>13</v>
      </c>
      <c r="C3956" s="179" t="s">
        <v>140</v>
      </c>
      <c r="D3956" s="169">
        <v>42554</v>
      </c>
      <c r="E3956" s="500">
        <v>0.32291666666666669</v>
      </c>
      <c r="F3956" s="169">
        <v>42554</v>
      </c>
      <c r="G3956" s="500">
        <v>0.32291666666666669</v>
      </c>
      <c r="H3956" s="68">
        <f t="shared" si="303"/>
        <v>0</v>
      </c>
      <c r="I3956" s="179">
        <v>7</v>
      </c>
      <c r="J3956" s="179" t="s">
        <v>2440</v>
      </c>
      <c r="K3956" s="179" t="s">
        <v>9</v>
      </c>
      <c r="L3956" s="179" t="s">
        <v>10</v>
      </c>
      <c r="M3956" s="179" t="s">
        <v>7272</v>
      </c>
      <c r="N3956" s="179" t="s">
        <v>3</v>
      </c>
      <c r="O3956" s="179" t="s">
        <v>40</v>
      </c>
      <c r="P3956" s="179" t="s">
        <v>5406</v>
      </c>
      <c r="Q3956" s="61" t="s">
        <v>6626</v>
      </c>
      <c r="R3956" s="190">
        <v>0.6</v>
      </c>
      <c r="S3956" s="190">
        <v>1.2</v>
      </c>
      <c r="T3956" s="190">
        <f t="shared" si="304"/>
        <v>1.7999999999999998</v>
      </c>
      <c r="U3956" s="179" t="s">
        <v>7</v>
      </c>
      <c r="V3956" s="179" t="s">
        <v>3192</v>
      </c>
      <c r="W3956" s="179" t="s">
        <v>10588</v>
      </c>
      <c r="X3956" s="179" t="s">
        <v>10589</v>
      </c>
      <c r="Y3956" s="179" t="s">
        <v>10590</v>
      </c>
      <c r="Z3956" s="179">
        <v>100</v>
      </c>
      <c r="AA3956" s="179" t="s">
        <v>10591</v>
      </c>
      <c r="AB3956" s="179" t="s">
        <v>141</v>
      </c>
      <c r="AC3956" s="179" t="s">
        <v>141</v>
      </c>
      <c r="AD3956" s="115" t="s">
        <v>43</v>
      </c>
      <c r="AE3956" s="179"/>
      <c r="AF3956" s="179"/>
      <c r="AG3956" s="395" t="s">
        <v>10592</v>
      </c>
      <c r="AJ3956" s="1">
        <f t="shared" si="302"/>
        <v>0</v>
      </c>
      <c r="AK3956" s="1">
        <f t="shared" si="301"/>
        <v>-1.7999999999999998</v>
      </c>
    </row>
    <row r="3957" spans="1:37" ht="189" customHeight="1">
      <c r="A3957" s="179" t="s">
        <v>5349</v>
      </c>
      <c r="B3957" s="179" t="s">
        <v>13</v>
      </c>
      <c r="C3957" s="179" t="s">
        <v>140</v>
      </c>
      <c r="D3957" s="169">
        <v>42554</v>
      </c>
      <c r="E3957" s="500">
        <v>0.79652777777777783</v>
      </c>
      <c r="F3957" s="169">
        <v>42554</v>
      </c>
      <c r="G3957" s="500">
        <v>0.79652777777777783</v>
      </c>
      <c r="H3957" s="68">
        <f t="shared" si="303"/>
        <v>0</v>
      </c>
      <c r="I3957" s="179">
        <v>2</v>
      </c>
      <c r="J3957" s="179" t="s">
        <v>2440</v>
      </c>
      <c r="K3957" s="179" t="s">
        <v>9</v>
      </c>
      <c r="L3957" s="179" t="s">
        <v>10</v>
      </c>
      <c r="M3957" s="179" t="s">
        <v>7273</v>
      </c>
      <c r="N3957" s="179" t="s">
        <v>3</v>
      </c>
      <c r="O3957" s="179" t="s">
        <v>8</v>
      </c>
      <c r="P3957" s="179" t="s">
        <v>5407</v>
      </c>
      <c r="Q3957" s="61" t="s">
        <v>10593</v>
      </c>
      <c r="R3957" s="190">
        <v>0.1</v>
      </c>
      <c r="S3957" s="190">
        <v>0.1</v>
      </c>
      <c r="T3957" s="190">
        <f t="shared" si="304"/>
        <v>0.2</v>
      </c>
      <c r="U3957" s="179" t="s">
        <v>7</v>
      </c>
      <c r="V3957" s="179" t="s">
        <v>10152</v>
      </c>
      <c r="W3957" s="179" t="s">
        <v>3170</v>
      </c>
      <c r="X3957" s="179" t="s">
        <v>141</v>
      </c>
      <c r="Y3957" s="179" t="s">
        <v>10475</v>
      </c>
      <c r="Z3957" s="179">
        <v>100</v>
      </c>
      <c r="AA3957" s="179" t="s">
        <v>10476</v>
      </c>
      <c r="AB3957" s="179" t="s">
        <v>141</v>
      </c>
      <c r="AC3957" s="179" t="s">
        <v>141</v>
      </c>
      <c r="AD3957" s="115" t="s">
        <v>43</v>
      </c>
      <c r="AE3957" s="179" t="s">
        <v>59</v>
      </c>
      <c r="AF3957" s="179" t="s">
        <v>141</v>
      </c>
      <c r="AG3957" s="112" t="s">
        <v>10594</v>
      </c>
      <c r="AJ3957" s="1">
        <f t="shared" si="302"/>
        <v>0</v>
      </c>
      <c r="AK3957" s="1">
        <f t="shared" si="301"/>
        <v>-0.2</v>
      </c>
    </row>
    <row r="3958" spans="1:37" ht="63" customHeight="1">
      <c r="A3958" s="179" t="s">
        <v>5349</v>
      </c>
      <c r="B3958" s="179" t="s">
        <v>13</v>
      </c>
      <c r="C3958" s="179" t="s">
        <v>140</v>
      </c>
      <c r="D3958" s="169">
        <v>42554</v>
      </c>
      <c r="E3958" s="849">
        <v>0.81388888888888899</v>
      </c>
      <c r="F3958" s="169">
        <v>42554</v>
      </c>
      <c r="G3958" s="500">
        <v>0.88402777777777775</v>
      </c>
      <c r="H3958" s="68">
        <f t="shared" si="303"/>
        <v>7.0138888888888751E-2</v>
      </c>
      <c r="I3958" s="179">
        <v>15</v>
      </c>
      <c r="J3958" s="179" t="s">
        <v>2440</v>
      </c>
      <c r="K3958" s="179" t="s">
        <v>9</v>
      </c>
      <c r="L3958" s="179" t="s">
        <v>10</v>
      </c>
      <c r="M3958" s="179" t="s">
        <v>7274</v>
      </c>
      <c r="N3958" s="179" t="s">
        <v>3</v>
      </c>
      <c r="O3958" s="179" t="s">
        <v>8</v>
      </c>
      <c r="P3958" s="179" t="s">
        <v>5408</v>
      </c>
      <c r="Q3958" s="61" t="s">
        <v>6627</v>
      </c>
      <c r="R3958" s="190">
        <v>12.6</v>
      </c>
      <c r="S3958" s="190">
        <v>14.4</v>
      </c>
      <c r="T3958" s="190">
        <f t="shared" si="304"/>
        <v>27</v>
      </c>
      <c r="U3958" s="179" t="s">
        <v>7</v>
      </c>
      <c r="V3958" s="179" t="s">
        <v>10595</v>
      </c>
      <c r="W3958" s="179" t="s">
        <v>10596</v>
      </c>
      <c r="X3958" s="179" t="s">
        <v>10597</v>
      </c>
      <c r="Y3958" s="179" t="s">
        <v>10598</v>
      </c>
      <c r="Z3958" s="179">
        <v>100</v>
      </c>
      <c r="AA3958" s="179" t="s">
        <v>10599</v>
      </c>
      <c r="AB3958" s="179" t="s">
        <v>141</v>
      </c>
      <c r="AC3958" s="179" t="s">
        <v>141</v>
      </c>
      <c r="AD3958" s="115" t="s">
        <v>43</v>
      </c>
      <c r="AE3958" s="179"/>
      <c r="AF3958" s="179"/>
      <c r="AG3958" s="395" t="s">
        <v>10600</v>
      </c>
      <c r="AJ3958" s="1">
        <f t="shared" si="302"/>
        <v>0</v>
      </c>
      <c r="AK3958" s="1">
        <f t="shared" si="301"/>
        <v>-27</v>
      </c>
    </row>
    <row r="3959" spans="1:37" ht="63" customHeight="1">
      <c r="A3959" s="179" t="s">
        <v>5349</v>
      </c>
      <c r="B3959" s="179" t="s">
        <v>13</v>
      </c>
      <c r="C3959" s="179" t="s">
        <v>140</v>
      </c>
      <c r="D3959" s="169">
        <v>42555</v>
      </c>
      <c r="E3959" s="849">
        <v>0.70763888888888893</v>
      </c>
      <c r="F3959" s="169">
        <v>42555</v>
      </c>
      <c r="G3959" s="849">
        <v>0.70763888888888893</v>
      </c>
      <c r="H3959" s="68">
        <f t="shared" si="303"/>
        <v>0</v>
      </c>
      <c r="I3959" s="179">
        <v>20</v>
      </c>
      <c r="J3959" s="179" t="s">
        <v>2440</v>
      </c>
      <c r="K3959" s="179" t="s">
        <v>9</v>
      </c>
      <c r="L3959" s="179" t="s">
        <v>10</v>
      </c>
      <c r="M3959" s="179" t="s">
        <v>7275</v>
      </c>
      <c r="N3959" s="179">
        <v>35</v>
      </c>
      <c r="O3959" s="179" t="s">
        <v>8</v>
      </c>
      <c r="P3959" s="179" t="s">
        <v>5418</v>
      </c>
      <c r="Q3959" s="61" t="s">
        <v>7276</v>
      </c>
      <c r="R3959" s="190">
        <v>6.6</v>
      </c>
      <c r="S3959" s="190">
        <v>12.6</v>
      </c>
      <c r="T3959" s="190">
        <f t="shared" si="304"/>
        <v>19.2</v>
      </c>
      <c r="U3959" s="179" t="s">
        <v>29</v>
      </c>
      <c r="V3959" s="179" t="s">
        <v>10491</v>
      </c>
      <c r="W3959" s="179" t="s">
        <v>2737</v>
      </c>
      <c r="X3959" s="179" t="s">
        <v>141</v>
      </c>
      <c r="Y3959" s="179" t="s">
        <v>10577</v>
      </c>
      <c r="Z3959" s="179" t="s">
        <v>141</v>
      </c>
      <c r="AA3959" s="179" t="s">
        <v>10578</v>
      </c>
      <c r="AB3959" s="179" t="s">
        <v>141</v>
      </c>
      <c r="AC3959" s="179" t="s">
        <v>141</v>
      </c>
      <c r="AD3959" s="115" t="s">
        <v>43</v>
      </c>
      <c r="AE3959" s="179"/>
      <c r="AF3959" s="179"/>
      <c r="AG3959" s="395" t="s">
        <v>10601</v>
      </c>
      <c r="AJ3959" s="1">
        <f t="shared" si="302"/>
        <v>0</v>
      </c>
      <c r="AK3959" s="1">
        <f t="shared" si="301"/>
        <v>-19.2</v>
      </c>
    </row>
    <row r="3960" spans="1:37" ht="63" customHeight="1">
      <c r="A3960" s="179" t="s">
        <v>5349</v>
      </c>
      <c r="B3960" s="179" t="s">
        <v>13</v>
      </c>
      <c r="C3960" s="179" t="s">
        <v>140</v>
      </c>
      <c r="D3960" s="169">
        <v>42555</v>
      </c>
      <c r="E3960" s="848">
        <v>0.80763888888888891</v>
      </c>
      <c r="F3960" s="169">
        <v>42555</v>
      </c>
      <c r="G3960" s="848">
        <v>0.80763888888888891</v>
      </c>
      <c r="H3960" s="68">
        <f t="shared" si="303"/>
        <v>0</v>
      </c>
      <c r="I3960" s="179">
        <v>4</v>
      </c>
      <c r="J3960" s="179" t="s">
        <v>407</v>
      </c>
      <c r="K3960" s="179" t="s">
        <v>9</v>
      </c>
      <c r="L3960" s="179" t="s">
        <v>10</v>
      </c>
      <c r="M3960" s="179" t="s">
        <v>7258</v>
      </c>
      <c r="N3960" s="179" t="s">
        <v>3</v>
      </c>
      <c r="O3960" s="179" t="s">
        <v>8</v>
      </c>
      <c r="P3960" s="179" t="s">
        <v>5384</v>
      </c>
      <c r="Q3960" s="61" t="s">
        <v>7277</v>
      </c>
      <c r="R3960" s="190"/>
      <c r="S3960" s="190">
        <v>0.1</v>
      </c>
      <c r="T3960" s="190">
        <f t="shared" si="304"/>
        <v>0.1</v>
      </c>
      <c r="U3960" s="179" t="s">
        <v>10191</v>
      </c>
      <c r="V3960" s="179" t="s">
        <v>10156</v>
      </c>
      <c r="W3960" s="179" t="s">
        <v>10191</v>
      </c>
      <c r="X3960" s="179" t="s">
        <v>10191</v>
      </c>
      <c r="Y3960" s="179" t="s">
        <v>10556</v>
      </c>
      <c r="Z3960" s="179">
        <v>100</v>
      </c>
      <c r="AA3960" s="179" t="s">
        <v>10557</v>
      </c>
      <c r="AB3960" s="179" t="s">
        <v>141</v>
      </c>
      <c r="AC3960" s="179" t="s">
        <v>141</v>
      </c>
      <c r="AD3960" s="115" t="s">
        <v>43</v>
      </c>
      <c r="AE3960" s="179" t="s">
        <v>141</v>
      </c>
      <c r="AF3960" s="179" t="s">
        <v>141</v>
      </c>
      <c r="AG3960" s="392" t="s">
        <v>10602</v>
      </c>
      <c r="AJ3960" s="1">
        <f t="shared" si="302"/>
        <v>0</v>
      </c>
      <c r="AK3960" s="1">
        <f t="shared" si="301"/>
        <v>-0.1</v>
      </c>
    </row>
    <row r="3961" spans="1:37" ht="141.75" customHeight="1">
      <c r="A3961" s="179" t="s">
        <v>5349</v>
      </c>
      <c r="B3961" s="179" t="s">
        <v>13</v>
      </c>
      <c r="C3961" s="179" t="s">
        <v>140</v>
      </c>
      <c r="D3961" s="169">
        <v>42555</v>
      </c>
      <c r="E3961" s="848">
        <v>0.84791666666666676</v>
      </c>
      <c r="F3961" s="169">
        <v>42555</v>
      </c>
      <c r="G3961" s="848">
        <v>0.84791666666666676</v>
      </c>
      <c r="H3961" s="68">
        <f t="shared" si="303"/>
        <v>0</v>
      </c>
      <c r="I3961" s="179">
        <v>10</v>
      </c>
      <c r="J3961" s="179" t="s">
        <v>407</v>
      </c>
      <c r="K3961" s="179" t="s">
        <v>9</v>
      </c>
      <c r="L3961" s="179" t="s">
        <v>10</v>
      </c>
      <c r="M3961" s="179" t="s">
        <v>10326</v>
      </c>
      <c r="N3961" s="179" t="s">
        <v>3</v>
      </c>
      <c r="O3961" s="179" t="s">
        <v>8</v>
      </c>
      <c r="P3961" s="179" t="s">
        <v>5416</v>
      </c>
      <c r="Q3961" s="61" t="s">
        <v>7278</v>
      </c>
      <c r="R3961" s="190">
        <v>0.3</v>
      </c>
      <c r="S3961" s="190">
        <v>0.8</v>
      </c>
      <c r="T3961" s="190">
        <f t="shared" si="304"/>
        <v>1.1000000000000001</v>
      </c>
      <c r="U3961" s="179" t="s">
        <v>10191</v>
      </c>
      <c r="V3961" s="179" t="s">
        <v>10236</v>
      </c>
      <c r="W3961" s="179" t="s">
        <v>10191</v>
      </c>
      <c r="X3961" s="179" t="s">
        <v>10191</v>
      </c>
      <c r="Y3961" s="179" t="s">
        <v>10328</v>
      </c>
      <c r="Z3961" s="179">
        <v>100</v>
      </c>
      <c r="AA3961" s="179" t="s">
        <v>10329</v>
      </c>
      <c r="AB3961" s="179" t="s">
        <v>141</v>
      </c>
      <c r="AC3961" s="179" t="s">
        <v>141</v>
      </c>
      <c r="AD3961" s="115" t="s">
        <v>43</v>
      </c>
      <c r="AE3961" s="179"/>
      <c r="AF3961" s="179"/>
      <c r="AG3961" s="395" t="s">
        <v>10603</v>
      </c>
      <c r="AJ3961" s="1">
        <f t="shared" si="302"/>
        <v>0</v>
      </c>
      <c r="AK3961" s="1">
        <f t="shared" si="301"/>
        <v>-1.1000000000000001</v>
      </c>
    </row>
    <row r="3962" spans="1:37" ht="204.75" customHeight="1">
      <c r="A3962" s="179" t="s">
        <v>5349</v>
      </c>
      <c r="B3962" s="179" t="s">
        <v>13</v>
      </c>
      <c r="C3962" s="179" t="s">
        <v>140</v>
      </c>
      <c r="D3962" s="169">
        <v>42555</v>
      </c>
      <c r="E3962" s="848">
        <v>0.84930555555555554</v>
      </c>
      <c r="F3962" s="169">
        <v>42555</v>
      </c>
      <c r="G3962" s="848">
        <v>0.84930555555555554</v>
      </c>
      <c r="H3962" s="68">
        <f t="shared" si="303"/>
        <v>0</v>
      </c>
      <c r="I3962" s="179">
        <v>18</v>
      </c>
      <c r="J3962" s="179" t="s">
        <v>407</v>
      </c>
      <c r="K3962" s="179" t="s">
        <v>9</v>
      </c>
      <c r="L3962" s="179" t="s">
        <v>10</v>
      </c>
      <c r="M3962" s="179" t="s">
        <v>7279</v>
      </c>
      <c r="N3962" s="179" t="s">
        <v>3</v>
      </c>
      <c r="O3962" s="179" t="s">
        <v>8</v>
      </c>
      <c r="P3962" s="179" t="s">
        <v>3337</v>
      </c>
      <c r="Q3962" s="61" t="s">
        <v>10604</v>
      </c>
      <c r="R3962" s="190">
        <v>0.2</v>
      </c>
      <c r="S3962" s="190">
        <v>2.4</v>
      </c>
      <c r="T3962" s="190">
        <f t="shared" si="304"/>
        <v>2.6</v>
      </c>
      <c r="U3962" s="179" t="s">
        <v>29</v>
      </c>
      <c r="V3962" s="179" t="s">
        <v>3247</v>
      </c>
      <c r="W3962" s="179" t="s">
        <v>2737</v>
      </c>
      <c r="X3962" s="179" t="s">
        <v>141</v>
      </c>
      <c r="Y3962" s="179" t="s">
        <v>10605</v>
      </c>
      <c r="Z3962" s="179">
        <v>100</v>
      </c>
      <c r="AA3962" s="179" t="s">
        <v>10606</v>
      </c>
      <c r="AB3962" s="179" t="s">
        <v>141</v>
      </c>
      <c r="AC3962" s="179" t="s">
        <v>141</v>
      </c>
      <c r="AD3962" s="115" t="s">
        <v>43</v>
      </c>
      <c r="AE3962" s="179"/>
      <c r="AF3962" s="179"/>
      <c r="AG3962" s="395" t="s">
        <v>10607</v>
      </c>
      <c r="AJ3962" s="1">
        <f t="shared" si="302"/>
        <v>0</v>
      </c>
      <c r="AK3962" s="1">
        <f t="shared" si="301"/>
        <v>-2.6</v>
      </c>
    </row>
    <row r="3963" spans="1:37" ht="47.25" customHeight="1">
      <c r="A3963" s="179" t="s">
        <v>6868</v>
      </c>
      <c r="B3963" s="179" t="s">
        <v>19</v>
      </c>
      <c r="C3963" s="179"/>
      <c r="D3963" s="169">
        <v>42592</v>
      </c>
      <c r="E3963" s="451">
        <v>42592.145833333336</v>
      </c>
      <c r="F3963" s="169">
        <v>42593</v>
      </c>
      <c r="G3963" s="451">
        <v>42593.416666666664</v>
      </c>
      <c r="H3963" s="193">
        <f t="shared" si="303"/>
        <v>1.2708333333284827</v>
      </c>
      <c r="I3963" s="179">
        <v>1</v>
      </c>
      <c r="J3963" s="115"/>
      <c r="K3963" s="115"/>
      <c r="L3963" s="115" t="s">
        <v>12</v>
      </c>
      <c r="M3963" s="179" t="s">
        <v>561</v>
      </c>
      <c r="N3963" s="179">
        <v>0.4</v>
      </c>
      <c r="O3963" s="179" t="s">
        <v>2</v>
      </c>
      <c r="P3963" s="179" t="s">
        <v>8161</v>
      </c>
      <c r="Q3963" s="115" t="s">
        <v>8152</v>
      </c>
      <c r="R3963" s="170"/>
      <c r="S3963" s="170">
        <v>1.337</v>
      </c>
      <c r="T3963" s="170">
        <f t="shared" si="304"/>
        <v>1.337</v>
      </c>
      <c r="U3963" s="115"/>
      <c r="V3963" s="179"/>
      <c r="W3963" s="179"/>
      <c r="X3963" s="115"/>
      <c r="Y3963" s="179"/>
      <c r="Z3963" s="179"/>
      <c r="AA3963" s="179"/>
      <c r="AB3963" s="115"/>
      <c r="AC3963" s="115"/>
      <c r="AD3963" s="115" t="s">
        <v>23</v>
      </c>
      <c r="AE3963" s="115"/>
      <c r="AF3963" s="115"/>
      <c r="AG3963" s="115" t="s">
        <v>4726</v>
      </c>
      <c r="AJ3963" s="1">
        <f t="shared" si="302"/>
        <v>0</v>
      </c>
      <c r="AK3963" s="1">
        <f t="shared" si="301"/>
        <v>-1.337</v>
      </c>
    </row>
    <row r="3964" spans="1:37" ht="31.5" customHeight="1">
      <c r="A3964" s="179" t="s">
        <v>5349</v>
      </c>
      <c r="B3964" s="179" t="s">
        <v>13</v>
      </c>
      <c r="C3964" s="179" t="s">
        <v>140</v>
      </c>
      <c r="D3964" s="169">
        <v>42556</v>
      </c>
      <c r="E3964" s="848">
        <v>0.31458333333333333</v>
      </c>
      <c r="F3964" s="169">
        <v>42556</v>
      </c>
      <c r="G3964" s="848">
        <v>0.31458333333333333</v>
      </c>
      <c r="H3964" s="68">
        <f t="shared" si="303"/>
        <v>0</v>
      </c>
      <c r="I3964" s="179">
        <v>5</v>
      </c>
      <c r="J3964" s="179" t="s">
        <v>484</v>
      </c>
      <c r="K3964" s="179" t="s">
        <v>9</v>
      </c>
      <c r="L3964" s="179" t="s">
        <v>10</v>
      </c>
      <c r="M3964" s="179" t="s">
        <v>7282</v>
      </c>
      <c r="N3964" s="179" t="s">
        <v>3</v>
      </c>
      <c r="O3964" s="179" t="s">
        <v>8</v>
      </c>
      <c r="P3964" s="179" t="s">
        <v>5482</v>
      </c>
      <c r="Q3964" s="61" t="s">
        <v>7283</v>
      </c>
      <c r="R3964" s="190">
        <v>0.1</v>
      </c>
      <c r="S3964" s="190">
        <v>0.8</v>
      </c>
      <c r="T3964" s="190">
        <f t="shared" si="304"/>
        <v>0.9</v>
      </c>
      <c r="U3964" s="179" t="s">
        <v>7</v>
      </c>
      <c r="V3964" s="179" t="s">
        <v>3222</v>
      </c>
      <c r="W3964" s="179" t="s">
        <v>10608</v>
      </c>
      <c r="X3964" s="179" t="s">
        <v>10609</v>
      </c>
      <c r="Y3964" s="179" t="s">
        <v>10610</v>
      </c>
      <c r="Z3964" s="179">
        <v>100</v>
      </c>
      <c r="AA3964" s="179" t="s">
        <v>10611</v>
      </c>
      <c r="AB3964" s="179" t="s">
        <v>141</v>
      </c>
      <c r="AC3964" s="179" t="s">
        <v>141</v>
      </c>
      <c r="AD3964" s="115" t="s">
        <v>43</v>
      </c>
      <c r="AE3964" s="179"/>
      <c r="AF3964" s="179"/>
      <c r="AG3964" s="395" t="s">
        <v>10612</v>
      </c>
      <c r="AJ3964" s="1">
        <f t="shared" si="302"/>
        <v>0</v>
      </c>
      <c r="AK3964" s="1">
        <f t="shared" si="301"/>
        <v>-0.9</v>
      </c>
    </row>
    <row r="3965" spans="1:37" ht="31.5" customHeight="1">
      <c r="A3965" s="179" t="s">
        <v>5349</v>
      </c>
      <c r="B3965" s="179" t="s">
        <v>13</v>
      </c>
      <c r="C3965" s="179" t="s">
        <v>140</v>
      </c>
      <c r="D3965" s="169">
        <v>42556</v>
      </c>
      <c r="E3965" s="848">
        <v>0.31458333333333333</v>
      </c>
      <c r="F3965" s="169">
        <v>42556</v>
      </c>
      <c r="G3965" s="848">
        <v>0.31458333333333333</v>
      </c>
      <c r="H3965" s="68">
        <f t="shared" si="303"/>
        <v>0</v>
      </c>
      <c r="I3965" s="179">
        <v>3</v>
      </c>
      <c r="J3965" s="179" t="s">
        <v>484</v>
      </c>
      <c r="K3965" s="179" t="s">
        <v>9</v>
      </c>
      <c r="L3965" s="179" t="s">
        <v>10</v>
      </c>
      <c r="M3965" s="179" t="s">
        <v>5276</v>
      </c>
      <c r="N3965" s="179" t="s">
        <v>3</v>
      </c>
      <c r="O3965" s="179" t="s">
        <v>8</v>
      </c>
      <c r="P3965" s="179" t="s">
        <v>5277</v>
      </c>
      <c r="Q3965" s="61" t="s">
        <v>7284</v>
      </c>
      <c r="R3965" s="190">
        <v>0.1</v>
      </c>
      <c r="S3965" s="190">
        <v>1.1000000000000001</v>
      </c>
      <c r="T3965" s="190">
        <f t="shared" si="304"/>
        <v>1.2000000000000002</v>
      </c>
      <c r="U3965" s="179" t="s">
        <v>10191</v>
      </c>
      <c r="V3965" s="179" t="s">
        <v>3222</v>
      </c>
      <c r="W3965" s="179" t="s">
        <v>10191</v>
      </c>
      <c r="X3965" s="179" t="s">
        <v>141</v>
      </c>
      <c r="Y3965" s="179" t="s">
        <v>10613</v>
      </c>
      <c r="Z3965" s="179">
        <v>100</v>
      </c>
      <c r="AA3965" s="179" t="s">
        <v>10614</v>
      </c>
      <c r="AB3965" s="179" t="s">
        <v>141</v>
      </c>
      <c r="AC3965" s="179" t="s">
        <v>141</v>
      </c>
      <c r="AD3965" s="115" t="s">
        <v>43</v>
      </c>
      <c r="AE3965" s="179"/>
      <c r="AF3965" s="179"/>
      <c r="AG3965" s="395" t="s">
        <v>10612</v>
      </c>
      <c r="AJ3965" s="1">
        <f t="shared" si="302"/>
        <v>0</v>
      </c>
      <c r="AK3965" s="1">
        <f t="shared" si="301"/>
        <v>-1.2000000000000002</v>
      </c>
    </row>
    <row r="3966" spans="1:37" ht="31.5" customHeight="1">
      <c r="A3966" s="179" t="s">
        <v>5349</v>
      </c>
      <c r="B3966" s="179" t="s">
        <v>13</v>
      </c>
      <c r="C3966" s="179" t="s">
        <v>140</v>
      </c>
      <c r="D3966" s="169">
        <v>42556</v>
      </c>
      <c r="E3966" s="848">
        <v>0.32013888888888892</v>
      </c>
      <c r="F3966" s="169">
        <v>42556</v>
      </c>
      <c r="G3966" s="848">
        <v>0.32013888888888892</v>
      </c>
      <c r="H3966" s="68">
        <f t="shared" si="303"/>
        <v>0</v>
      </c>
      <c r="I3966" s="179">
        <v>27</v>
      </c>
      <c r="J3966" s="179" t="s">
        <v>484</v>
      </c>
      <c r="K3966" s="179" t="s">
        <v>9</v>
      </c>
      <c r="L3966" s="179" t="s">
        <v>10</v>
      </c>
      <c r="M3966" s="179" t="s">
        <v>7285</v>
      </c>
      <c r="N3966" s="179" t="s">
        <v>3</v>
      </c>
      <c r="O3966" s="179" t="s">
        <v>8</v>
      </c>
      <c r="P3966" s="179" t="s">
        <v>5483</v>
      </c>
      <c r="Q3966" s="61" t="s">
        <v>6628</v>
      </c>
      <c r="R3966" s="190">
        <v>0.9</v>
      </c>
      <c r="S3966" s="190">
        <v>3.5</v>
      </c>
      <c r="T3966" s="190">
        <f t="shared" si="304"/>
        <v>4.4000000000000004</v>
      </c>
      <c r="U3966" s="179" t="s">
        <v>7</v>
      </c>
      <c r="V3966" s="179" t="s">
        <v>8903</v>
      </c>
      <c r="W3966" s="179" t="s">
        <v>3170</v>
      </c>
      <c r="X3966" s="179" t="s">
        <v>141</v>
      </c>
      <c r="Y3966" s="179" t="s">
        <v>10615</v>
      </c>
      <c r="Z3966" s="179">
        <v>100</v>
      </c>
      <c r="AA3966" s="179" t="s">
        <v>10616</v>
      </c>
      <c r="AB3966" s="179" t="s">
        <v>141</v>
      </c>
      <c r="AC3966" s="179" t="s">
        <v>141</v>
      </c>
      <c r="AD3966" s="115" t="s">
        <v>43</v>
      </c>
      <c r="AE3966" s="179"/>
      <c r="AF3966" s="179"/>
      <c r="AG3966" s="395" t="s">
        <v>10612</v>
      </c>
      <c r="AJ3966" s="1">
        <f t="shared" si="302"/>
        <v>0</v>
      </c>
      <c r="AK3966" s="1">
        <f t="shared" si="301"/>
        <v>-4.4000000000000004</v>
      </c>
    </row>
    <row r="3967" spans="1:37" ht="47.25" customHeight="1">
      <c r="A3967" s="179" t="s">
        <v>5349</v>
      </c>
      <c r="B3967" s="179" t="s">
        <v>13</v>
      </c>
      <c r="C3967" s="179" t="s">
        <v>140</v>
      </c>
      <c r="D3967" s="169">
        <v>42556</v>
      </c>
      <c r="E3967" s="500">
        <v>0.60277777777777775</v>
      </c>
      <c r="F3967" s="169">
        <v>42556</v>
      </c>
      <c r="G3967" s="500">
        <v>0.60277777777777775</v>
      </c>
      <c r="H3967" s="68">
        <f t="shared" si="303"/>
        <v>0</v>
      </c>
      <c r="I3967" s="179">
        <v>10</v>
      </c>
      <c r="J3967" s="179" t="s">
        <v>484</v>
      </c>
      <c r="K3967" s="179" t="s">
        <v>5296</v>
      </c>
      <c r="L3967" s="179" t="s">
        <v>10</v>
      </c>
      <c r="M3967" s="179" t="s">
        <v>5484</v>
      </c>
      <c r="N3967" s="179" t="s">
        <v>3</v>
      </c>
      <c r="O3967" s="179" t="s">
        <v>40</v>
      </c>
      <c r="P3967" s="179" t="s">
        <v>10617</v>
      </c>
      <c r="Q3967" s="61" t="s">
        <v>7286</v>
      </c>
      <c r="R3967" s="190">
        <v>0.2</v>
      </c>
      <c r="S3967" s="190"/>
      <c r="T3967" s="190">
        <f t="shared" si="304"/>
        <v>0.2</v>
      </c>
      <c r="U3967" s="179" t="s">
        <v>7</v>
      </c>
      <c r="V3967" s="179" t="s">
        <v>3265</v>
      </c>
      <c r="W3967" s="179" t="s">
        <v>3170</v>
      </c>
      <c r="X3967" s="179" t="s">
        <v>141</v>
      </c>
      <c r="Y3967" s="179" t="s">
        <v>10618</v>
      </c>
      <c r="Z3967" s="179">
        <v>100</v>
      </c>
      <c r="AA3967" s="179" t="s">
        <v>10193</v>
      </c>
      <c r="AB3967" s="179">
        <v>1</v>
      </c>
      <c r="AC3967" s="179" t="s">
        <v>141</v>
      </c>
      <c r="AD3967" s="115" t="s">
        <v>43</v>
      </c>
      <c r="AE3967" s="179"/>
      <c r="AF3967" s="179"/>
      <c r="AG3967" s="395" t="s">
        <v>10619</v>
      </c>
      <c r="AJ3967" s="1">
        <f t="shared" si="302"/>
        <v>0</v>
      </c>
      <c r="AK3967" s="1">
        <f t="shared" si="301"/>
        <v>-0.2</v>
      </c>
    </row>
    <row r="3968" spans="1:37" ht="47.25" customHeight="1">
      <c r="A3968" s="179" t="s">
        <v>5349</v>
      </c>
      <c r="B3968" s="179" t="s">
        <v>13</v>
      </c>
      <c r="C3968" s="179" t="s">
        <v>140</v>
      </c>
      <c r="D3968" s="169">
        <v>42557</v>
      </c>
      <c r="E3968" s="500">
        <v>0.62916666666666665</v>
      </c>
      <c r="F3968" s="169">
        <v>42557</v>
      </c>
      <c r="G3968" s="500">
        <v>0.62916666666666665</v>
      </c>
      <c r="H3968" s="68">
        <f t="shared" si="303"/>
        <v>0</v>
      </c>
      <c r="I3968" s="179">
        <v>311</v>
      </c>
      <c r="J3968" s="179" t="s">
        <v>484</v>
      </c>
      <c r="K3968" s="179" t="s">
        <v>9</v>
      </c>
      <c r="L3968" s="179" t="s">
        <v>10</v>
      </c>
      <c r="M3968" s="179" t="s">
        <v>10377</v>
      </c>
      <c r="N3968" s="179">
        <v>35</v>
      </c>
      <c r="O3968" s="179" t="s">
        <v>8</v>
      </c>
      <c r="P3968" s="179" t="s">
        <v>5546</v>
      </c>
      <c r="Q3968" s="399" t="s">
        <v>10620</v>
      </c>
      <c r="R3968" s="190">
        <v>4.8</v>
      </c>
      <c r="S3968" s="190">
        <v>39.4</v>
      </c>
      <c r="T3968" s="190">
        <f t="shared" si="304"/>
        <v>44.199999999999996</v>
      </c>
      <c r="U3968" s="179" t="s">
        <v>7</v>
      </c>
      <c r="V3968" s="179" t="s">
        <v>3227</v>
      </c>
      <c r="W3968" s="179" t="s">
        <v>10379</v>
      </c>
      <c r="X3968" s="179" t="s">
        <v>141</v>
      </c>
      <c r="Y3968" s="179" t="s">
        <v>10621</v>
      </c>
      <c r="Z3968" s="179" t="s">
        <v>141</v>
      </c>
      <c r="AA3968" s="179" t="s">
        <v>10622</v>
      </c>
      <c r="AB3968" s="179" t="s">
        <v>141</v>
      </c>
      <c r="AC3968" s="179" t="s">
        <v>141</v>
      </c>
      <c r="AD3968" s="115" t="s">
        <v>43</v>
      </c>
      <c r="AE3968" s="179"/>
      <c r="AF3968" s="179"/>
      <c r="AG3968" s="395" t="s">
        <v>10623</v>
      </c>
      <c r="AJ3968" s="1">
        <f t="shared" si="302"/>
        <v>0</v>
      </c>
      <c r="AK3968" s="1">
        <f t="shared" si="301"/>
        <v>-44.199999999999996</v>
      </c>
    </row>
    <row r="3969" spans="1:37" ht="110.25" customHeight="1">
      <c r="A3969" s="179" t="s">
        <v>5349</v>
      </c>
      <c r="B3969" s="179" t="s">
        <v>13</v>
      </c>
      <c r="C3969" s="179" t="s">
        <v>140</v>
      </c>
      <c r="D3969" s="169">
        <v>42557</v>
      </c>
      <c r="E3969" s="500">
        <v>0.63194444444444442</v>
      </c>
      <c r="F3969" s="169">
        <v>42557</v>
      </c>
      <c r="G3969" s="500">
        <v>0.6645833333333333</v>
      </c>
      <c r="H3969" s="68">
        <f t="shared" si="303"/>
        <v>3.2638888888888884E-2</v>
      </c>
      <c r="I3969" s="179">
        <v>24</v>
      </c>
      <c r="J3969" s="179" t="s">
        <v>5547</v>
      </c>
      <c r="K3969" s="179" t="s">
        <v>5296</v>
      </c>
      <c r="L3969" s="179" t="s">
        <v>4</v>
      </c>
      <c r="M3969" s="179" t="s">
        <v>10624</v>
      </c>
      <c r="N3969" s="179" t="s">
        <v>3</v>
      </c>
      <c r="O3969" s="179" t="s">
        <v>40</v>
      </c>
      <c r="P3969" s="179" t="s">
        <v>593</v>
      </c>
      <c r="Q3969" s="399" t="s">
        <v>7287</v>
      </c>
      <c r="R3969" s="190">
        <v>2</v>
      </c>
      <c r="S3969" s="190">
        <v>6.9</v>
      </c>
      <c r="T3969" s="190">
        <f t="shared" si="304"/>
        <v>8.9</v>
      </c>
      <c r="U3969" s="179" t="s">
        <v>44</v>
      </c>
      <c r="V3969" s="179" t="s">
        <v>10510</v>
      </c>
      <c r="W3969" s="179" t="s">
        <v>10625</v>
      </c>
      <c r="X3969" s="179" t="s">
        <v>141</v>
      </c>
      <c r="Y3969" s="179" t="s">
        <v>10626</v>
      </c>
      <c r="Z3969" s="179"/>
      <c r="AA3969" s="179" t="s">
        <v>10627</v>
      </c>
      <c r="AB3969" s="179"/>
      <c r="AC3969" s="79" t="s">
        <v>10628</v>
      </c>
      <c r="AD3969" s="115" t="s">
        <v>0</v>
      </c>
      <c r="AE3969" s="179"/>
      <c r="AF3969" s="179"/>
      <c r="AG3969" s="395" t="s">
        <v>10629</v>
      </c>
      <c r="AJ3969" s="1">
        <f t="shared" si="302"/>
        <v>0</v>
      </c>
      <c r="AK3969" s="1">
        <f t="shared" si="301"/>
        <v>-8.9</v>
      </c>
    </row>
    <row r="3970" spans="1:37" ht="63" customHeight="1">
      <c r="A3970" s="179" t="s">
        <v>5349</v>
      </c>
      <c r="B3970" s="179" t="s">
        <v>13</v>
      </c>
      <c r="C3970" s="179" t="s">
        <v>140</v>
      </c>
      <c r="D3970" s="169">
        <v>42557</v>
      </c>
      <c r="E3970" s="500">
        <v>0.43194444444444446</v>
      </c>
      <c r="F3970" s="169">
        <v>42557</v>
      </c>
      <c r="G3970" s="500">
        <v>0.49861111111111112</v>
      </c>
      <c r="H3970" s="68">
        <f t="shared" si="303"/>
        <v>6.6666666666666652E-2</v>
      </c>
      <c r="I3970" s="179">
        <v>5</v>
      </c>
      <c r="J3970" s="179" t="s">
        <v>484</v>
      </c>
      <c r="K3970" s="179" t="s">
        <v>7288</v>
      </c>
      <c r="L3970" s="179" t="s">
        <v>10</v>
      </c>
      <c r="M3970" s="179" t="s">
        <v>7282</v>
      </c>
      <c r="N3970" s="179" t="s">
        <v>3</v>
      </c>
      <c r="O3970" s="179" t="s">
        <v>8</v>
      </c>
      <c r="P3970" s="179" t="s">
        <v>5482</v>
      </c>
      <c r="Q3970" s="402" t="s">
        <v>7289</v>
      </c>
      <c r="R3970" s="190">
        <v>0.2</v>
      </c>
      <c r="S3970" s="190">
        <v>4.7</v>
      </c>
      <c r="T3970" s="190">
        <f t="shared" si="304"/>
        <v>4.9000000000000004</v>
      </c>
      <c r="U3970" s="179" t="s">
        <v>7</v>
      </c>
      <c r="V3970" s="179" t="s">
        <v>3222</v>
      </c>
      <c r="W3970" s="179" t="s">
        <v>10443</v>
      </c>
      <c r="X3970" s="179" t="s">
        <v>10609</v>
      </c>
      <c r="Y3970" s="179" t="s">
        <v>10610</v>
      </c>
      <c r="Z3970" s="179">
        <v>100</v>
      </c>
      <c r="AA3970" s="179" t="s">
        <v>10611</v>
      </c>
      <c r="AB3970" s="179" t="s">
        <v>141</v>
      </c>
      <c r="AC3970" s="179" t="s">
        <v>141</v>
      </c>
      <c r="AD3970" s="115" t="s">
        <v>43</v>
      </c>
      <c r="AE3970" s="179"/>
      <c r="AF3970" s="179"/>
      <c r="AG3970" s="395" t="s">
        <v>10630</v>
      </c>
      <c r="AJ3970" s="1">
        <f t="shared" si="302"/>
        <v>0</v>
      </c>
      <c r="AK3970" s="1">
        <f t="shared" si="301"/>
        <v>-4.9000000000000004</v>
      </c>
    </row>
    <row r="3971" spans="1:37" ht="31.5" customHeight="1">
      <c r="A3971" s="179" t="s">
        <v>6868</v>
      </c>
      <c r="B3971" s="179" t="s">
        <v>19</v>
      </c>
      <c r="C3971" s="179"/>
      <c r="D3971" s="169">
        <v>42592</v>
      </c>
      <c r="E3971" s="451">
        <v>42592.333333333336</v>
      </c>
      <c r="F3971" s="169">
        <v>42593</v>
      </c>
      <c r="G3971" s="451">
        <v>42593.479166666664</v>
      </c>
      <c r="H3971" s="193">
        <f t="shared" si="303"/>
        <v>1.1458333333284827</v>
      </c>
      <c r="I3971" s="179">
        <v>1</v>
      </c>
      <c r="J3971" s="115"/>
      <c r="K3971" s="115"/>
      <c r="L3971" s="115" t="s">
        <v>12</v>
      </c>
      <c r="M3971" s="179" t="s">
        <v>561</v>
      </c>
      <c r="N3971" s="179">
        <v>0.4</v>
      </c>
      <c r="O3971" s="179" t="s">
        <v>2</v>
      </c>
      <c r="P3971" s="179" t="s">
        <v>8178</v>
      </c>
      <c r="Q3971" s="115" t="s">
        <v>8152</v>
      </c>
      <c r="R3971" s="170"/>
      <c r="S3971" s="170">
        <v>1.3149999999999999</v>
      </c>
      <c r="T3971" s="170">
        <f t="shared" si="304"/>
        <v>1.3149999999999999</v>
      </c>
      <c r="U3971" s="115"/>
      <c r="V3971" s="179"/>
      <c r="W3971" s="179"/>
      <c r="X3971" s="115"/>
      <c r="Y3971" s="179"/>
      <c r="Z3971" s="179"/>
      <c r="AA3971" s="179"/>
      <c r="AB3971" s="115"/>
      <c r="AC3971" s="115"/>
      <c r="AD3971" s="115" t="s">
        <v>23</v>
      </c>
      <c r="AE3971" s="115"/>
      <c r="AF3971" s="115"/>
      <c r="AG3971" s="115" t="s">
        <v>4726</v>
      </c>
      <c r="AJ3971" s="1">
        <f t="shared" si="302"/>
        <v>0</v>
      </c>
      <c r="AK3971" s="1">
        <f t="shared" si="301"/>
        <v>-1.3149999999999999</v>
      </c>
    </row>
    <row r="3972" spans="1:37" ht="94.5" customHeight="1">
      <c r="A3972" s="179" t="s">
        <v>5349</v>
      </c>
      <c r="B3972" s="179" t="s">
        <v>13</v>
      </c>
      <c r="C3972" s="179" t="s">
        <v>140</v>
      </c>
      <c r="D3972" s="169">
        <v>42557</v>
      </c>
      <c r="E3972" s="451">
        <v>0.62708333333333333</v>
      </c>
      <c r="F3972" s="169">
        <v>42557</v>
      </c>
      <c r="G3972" s="451">
        <v>0.62708333333333333</v>
      </c>
      <c r="H3972" s="68">
        <f t="shared" si="303"/>
        <v>0</v>
      </c>
      <c r="I3972" s="179">
        <v>114</v>
      </c>
      <c r="J3972" s="179" t="s">
        <v>10632</v>
      </c>
      <c r="K3972" s="179" t="s">
        <v>9</v>
      </c>
      <c r="L3972" s="179" t="s">
        <v>10</v>
      </c>
      <c r="M3972" s="179" t="s">
        <v>10633</v>
      </c>
      <c r="N3972" s="179">
        <v>110</v>
      </c>
      <c r="O3972" s="179" t="s">
        <v>8</v>
      </c>
      <c r="P3972" s="179" t="s">
        <v>5549</v>
      </c>
      <c r="Q3972" s="458" t="s">
        <v>10634</v>
      </c>
      <c r="R3972" s="190">
        <v>11.5</v>
      </c>
      <c r="S3972" s="190">
        <v>7.7</v>
      </c>
      <c r="T3972" s="190">
        <f t="shared" si="304"/>
        <v>19.2</v>
      </c>
      <c r="U3972" s="179" t="s">
        <v>7</v>
      </c>
      <c r="V3972" s="179" t="s">
        <v>10351</v>
      </c>
      <c r="W3972" s="179" t="s">
        <v>9300</v>
      </c>
      <c r="X3972" s="179" t="s">
        <v>141</v>
      </c>
      <c r="Y3972" s="179" t="s">
        <v>10635</v>
      </c>
      <c r="Z3972" s="179" t="s">
        <v>141</v>
      </c>
      <c r="AA3972" s="179" t="s">
        <v>10636</v>
      </c>
      <c r="AB3972" s="179" t="s">
        <v>141</v>
      </c>
      <c r="AC3972" s="179" t="s">
        <v>141</v>
      </c>
      <c r="AD3972" s="115" t="s">
        <v>43</v>
      </c>
      <c r="AE3972" s="179" t="s">
        <v>141</v>
      </c>
      <c r="AF3972" s="179" t="s">
        <v>141</v>
      </c>
      <c r="AG3972" s="392" t="s">
        <v>10637</v>
      </c>
      <c r="AJ3972" s="1">
        <f t="shared" ref="AJ3972:AJ4003" si="305">T3972-S3972-R3972</f>
        <v>0</v>
      </c>
      <c r="AK3972" s="1">
        <f t="shared" si="301"/>
        <v>-19.2</v>
      </c>
    </row>
    <row r="3973" spans="1:37" ht="63">
      <c r="A3973" s="179" t="s">
        <v>5349</v>
      </c>
      <c r="B3973" s="208" t="s">
        <v>308</v>
      </c>
      <c r="C3973" s="208" t="s">
        <v>308</v>
      </c>
      <c r="D3973" s="79">
        <v>42573</v>
      </c>
      <c r="E3973" s="500">
        <v>0.66875000000000007</v>
      </c>
      <c r="F3973" s="79">
        <v>42573</v>
      </c>
      <c r="G3973" s="500">
        <v>0.66875000000000007</v>
      </c>
      <c r="H3973" s="68">
        <v>0</v>
      </c>
      <c r="I3973" s="179">
        <v>33</v>
      </c>
      <c r="J3973" s="179" t="s">
        <v>144</v>
      </c>
      <c r="K3973" s="179" t="s">
        <v>9</v>
      </c>
      <c r="L3973" s="179" t="s">
        <v>4</v>
      </c>
      <c r="M3973" s="179" t="s">
        <v>6666</v>
      </c>
      <c r="N3973" s="179" t="s">
        <v>3</v>
      </c>
      <c r="O3973" s="179" t="s">
        <v>8</v>
      </c>
      <c r="P3973" s="179" t="s">
        <v>6667</v>
      </c>
      <c r="Q3973" s="179" t="s">
        <v>7108</v>
      </c>
      <c r="R3973" s="80">
        <v>1.3</v>
      </c>
      <c r="S3973" s="80"/>
      <c r="T3973" s="216">
        <v>1.3</v>
      </c>
      <c r="U3973" s="179" t="s">
        <v>7</v>
      </c>
      <c r="V3973" s="179">
        <v>2011</v>
      </c>
      <c r="W3973" s="179" t="s">
        <v>26</v>
      </c>
      <c r="X3973" s="179"/>
      <c r="Y3973" s="79">
        <v>42040</v>
      </c>
      <c r="Z3973" s="179">
        <v>0</v>
      </c>
      <c r="AA3973" s="179">
        <v>2016</v>
      </c>
      <c r="AB3973" s="179">
        <v>0</v>
      </c>
      <c r="AC3973" s="79">
        <v>42460</v>
      </c>
      <c r="AD3973" s="179" t="s">
        <v>23</v>
      </c>
      <c r="AE3973" s="179"/>
      <c r="AF3973" s="179"/>
      <c r="AG3973" s="179"/>
      <c r="AJ3973" s="1">
        <f t="shared" si="305"/>
        <v>0</v>
      </c>
      <c r="AK3973" s="1">
        <f t="shared" si="301"/>
        <v>-1.3</v>
      </c>
    </row>
    <row r="3974" spans="1:37" ht="126" customHeight="1">
      <c r="A3974" s="179" t="s">
        <v>5349</v>
      </c>
      <c r="B3974" s="179" t="s">
        <v>13</v>
      </c>
      <c r="C3974" s="179" t="s">
        <v>140</v>
      </c>
      <c r="D3974" s="169">
        <v>42557</v>
      </c>
      <c r="E3974" s="451">
        <v>0.62708333333333333</v>
      </c>
      <c r="F3974" s="169">
        <v>42557</v>
      </c>
      <c r="G3974" s="451">
        <v>0.62708333333333333</v>
      </c>
      <c r="H3974" s="68">
        <f t="shared" ref="H3974:H3982" si="306">G3974-E3974</f>
        <v>0</v>
      </c>
      <c r="I3974" s="179">
        <v>3</v>
      </c>
      <c r="J3974" s="179" t="s">
        <v>5551</v>
      </c>
      <c r="K3974" s="179" t="s">
        <v>5552</v>
      </c>
      <c r="L3974" s="179" t="s">
        <v>10</v>
      </c>
      <c r="M3974" s="179" t="s">
        <v>5553</v>
      </c>
      <c r="N3974" s="179">
        <v>35</v>
      </c>
      <c r="O3974" s="179" t="s">
        <v>14</v>
      </c>
      <c r="P3974" s="179" t="s">
        <v>5554</v>
      </c>
      <c r="Q3974" s="399" t="s">
        <v>7290</v>
      </c>
      <c r="R3974" s="190"/>
      <c r="S3974" s="190">
        <v>0.1</v>
      </c>
      <c r="T3974" s="190">
        <f t="shared" ref="T3974:T3982" si="307">R3974+S3974</f>
        <v>0.1</v>
      </c>
      <c r="U3974" s="179" t="s">
        <v>34</v>
      </c>
      <c r="V3974" s="179" t="s">
        <v>3279</v>
      </c>
      <c r="W3974" s="179" t="s">
        <v>10639</v>
      </c>
      <c r="X3974" s="179" t="s">
        <v>2722</v>
      </c>
      <c r="Y3974" s="179" t="s">
        <v>10640</v>
      </c>
      <c r="Z3974" s="179" t="s">
        <v>141</v>
      </c>
      <c r="AA3974" s="179" t="s">
        <v>10641</v>
      </c>
      <c r="AB3974" s="179" t="s">
        <v>141</v>
      </c>
      <c r="AC3974" s="179" t="s">
        <v>10642</v>
      </c>
      <c r="AD3974" s="115" t="s">
        <v>43</v>
      </c>
      <c r="AE3974" s="179"/>
      <c r="AF3974" s="179"/>
      <c r="AG3974" s="395" t="s">
        <v>10643</v>
      </c>
      <c r="AJ3974" s="1">
        <f t="shared" si="305"/>
        <v>0</v>
      </c>
      <c r="AK3974" s="1">
        <f t="shared" si="301"/>
        <v>-0.1</v>
      </c>
    </row>
    <row r="3975" spans="1:37" ht="63" customHeight="1">
      <c r="A3975" s="179" t="s">
        <v>5349</v>
      </c>
      <c r="B3975" s="179" t="s">
        <v>13</v>
      </c>
      <c r="C3975" s="179" t="s">
        <v>140</v>
      </c>
      <c r="D3975" s="169">
        <v>42557</v>
      </c>
      <c r="E3975" s="500">
        <v>0.68263888888888891</v>
      </c>
      <c r="F3975" s="169">
        <v>42557</v>
      </c>
      <c r="G3975" s="500">
        <v>0.68263888888888891</v>
      </c>
      <c r="H3975" s="68">
        <f t="shared" si="306"/>
        <v>0</v>
      </c>
      <c r="I3975" s="179">
        <v>7</v>
      </c>
      <c r="J3975" s="179" t="s">
        <v>5555</v>
      </c>
      <c r="K3975" s="179" t="s">
        <v>21</v>
      </c>
      <c r="L3975" s="179" t="s">
        <v>10</v>
      </c>
      <c r="M3975" s="179" t="s">
        <v>1843</v>
      </c>
      <c r="N3975" s="179" t="s">
        <v>3</v>
      </c>
      <c r="O3975" s="179" t="s">
        <v>8</v>
      </c>
      <c r="P3975" s="179" t="s">
        <v>5556</v>
      </c>
      <c r="Q3975" s="402" t="s">
        <v>7291</v>
      </c>
      <c r="R3975" s="190">
        <v>0.1</v>
      </c>
      <c r="S3975" s="190">
        <v>0.9</v>
      </c>
      <c r="T3975" s="190">
        <f t="shared" si="307"/>
        <v>1</v>
      </c>
      <c r="U3975" s="179" t="s">
        <v>7</v>
      </c>
      <c r="V3975" s="179" t="s">
        <v>3284</v>
      </c>
      <c r="W3975" s="179" t="s">
        <v>2737</v>
      </c>
      <c r="X3975" s="179" t="s">
        <v>141</v>
      </c>
      <c r="Y3975" s="179" t="s">
        <v>3285</v>
      </c>
      <c r="Z3975" s="179">
        <v>100</v>
      </c>
      <c r="AA3975" s="179" t="s">
        <v>3286</v>
      </c>
      <c r="AB3975" s="179" t="s">
        <v>141</v>
      </c>
      <c r="AC3975" s="179" t="s">
        <v>141</v>
      </c>
      <c r="AD3975" s="115" t="s">
        <v>43</v>
      </c>
      <c r="AE3975" s="179"/>
      <c r="AF3975" s="179"/>
      <c r="AG3975" s="395" t="s">
        <v>10644</v>
      </c>
      <c r="AJ3975" s="1">
        <f t="shared" si="305"/>
        <v>0</v>
      </c>
      <c r="AK3975" s="1">
        <f t="shared" si="301"/>
        <v>-1</v>
      </c>
    </row>
    <row r="3976" spans="1:37" ht="94.5" customHeight="1">
      <c r="A3976" s="179" t="s">
        <v>5349</v>
      </c>
      <c r="B3976" s="179" t="s">
        <v>13</v>
      </c>
      <c r="C3976" s="179" t="s">
        <v>140</v>
      </c>
      <c r="D3976" s="169">
        <v>42558</v>
      </c>
      <c r="E3976" s="500">
        <v>0.62847222222222221</v>
      </c>
      <c r="F3976" s="169">
        <v>42558</v>
      </c>
      <c r="G3976" s="500">
        <v>0.64097222222222217</v>
      </c>
      <c r="H3976" s="68">
        <f t="shared" si="306"/>
        <v>1.2499999999999956E-2</v>
      </c>
      <c r="I3976" s="179">
        <v>4</v>
      </c>
      <c r="J3976" s="179" t="s">
        <v>407</v>
      </c>
      <c r="K3976" s="179" t="s">
        <v>21</v>
      </c>
      <c r="L3976" s="179" t="s">
        <v>10</v>
      </c>
      <c r="M3976" s="179" t="s">
        <v>7292</v>
      </c>
      <c r="N3976" s="179" t="s">
        <v>3</v>
      </c>
      <c r="O3976" s="179" t="s">
        <v>8</v>
      </c>
      <c r="P3976" s="179" t="s">
        <v>5580</v>
      </c>
      <c r="Q3976" s="61" t="s">
        <v>10645</v>
      </c>
      <c r="R3976" s="190">
        <v>0.2</v>
      </c>
      <c r="S3976" s="190">
        <v>0.9</v>
      </c>
      <c r="T3976" s="190">
        <f t="shared" si="307"/>
        <v>1.1000000000000001</v>
      </c>
      <c r="U3976" s="179" t="s">
        <v>10191</v>
      </c>
      <c r="V3976" s="179" t="s">
        <v>3279</v>
      </c>
      <c r="W3976" s="179" t="s">
        <v>10191</v>
      </c>
      <c r="X3976" s="179" t="s">
        <v>141</v>
      </c>
      <c r="Y3976" s="179" t="s">
        <v>10646</v>
      </c>
      <c r="Z3976" s="179">
        <v>100</v>
      </c>
      <c r="AA3976" s="179" t="s">
        <v>10647</v>
      </c>
      <c r="AB3976" s="179">
        <v>1</v>
      </c>
      <c r="AC3976" s="179" t="s">
        <v>141</v>
      </c>
      <c r="AD3976" s="115" t="s">
        <v>43</v>
      </c>
      <c r="AE3976" s="179"/>
      <c r="AF3976" s="179"/>
      <c r="AG3976" s="395" t="s">
        <v>10648</v>
      </c>
      <c r="AJ3976" s="1">
        <f t="shared" si="305"/>
        <v>0</v>
      </c>
      <c r="AK3976" s="1">
        <f t="shared" si="301"/>
        <v>-1.1000000000000001</v>
      </c>
    </row>
    <row r="3977" spans="1:37" ht="63" customHeight="1">
      <c r="A3977" s="179" t="s">
        <v>5349</v>
      </c>
      <c r="B3977" s="179" t="s">
        <v>13</v>
      </c>
      <c r="C3977" s="179" t="s">
        <v>140</v>
      </c>
      <c r="D3977" s="169">
        <v>42558</v>
      </c>
      <c r="E3977" s="500">
        <v>0.67569444444444438</v>
      </c>
      <c r="F3977" s="169">
        <v>42558</v>
      </c>
      <c r="G3977" s="500">
        <v>0.67569444444444438</v>
      </c>
      <c r="H3977" s="68">
        <f t="shared" si="306"/>
        <v>0</v>
      </c>
      <c r="I3977" s="179">
        <v>2</v>
      </c>
      <c r="J3977" s="179" t="s">
        <v>484</v>
      </c>
      <c r="K3977" s="179" t="s">
        <v>9</v>
      </c>
      <c r="L3977" s="179" t="s">
        <v>10</v>
      </c>
      <c r="M3977" s="179" t="s">
        <v>7293</v>
      </c>
      <c r="N3977" s="179" t="s">
        <v>3</v>
      </c>
      <c r="O3977" s="179" t="s">
        <v>8</v>
      </c>
      <c r="P3977" s="179" t="s">
        <v>5581</v>
      </c>
      <c r="Q3977" s="61" t="s">
        <v>7294</v>
      </c>
      <c r="R3977" s="190">
        <v>0.2</v>
      </c>
      <c r="S3977" s="190">
        <v>4.4000000000000004</v>
      </c>
      <c r="T3977" s="190">
        <f t="shared" si="307"/>
        <v>4.6000000000000005</v>
      </c>
      <c r="U3977" s="179" t="s">
        <v>7</v>
      </c>
      <c r="V3977" s="179" t="s">
        <v>10236</v>
      </c>
      <c r="W3977" s="179" t="s">
        <v>3170</v>
      </c>
      <c r="X3977" s="179" t="s">
        <v>141</v>
      </c>
      <c r="Y3977" s="179" t="s">
        <v>10649</v>
      </c>
      <c r="Z3977" s="179">
        <v>100</v>
      </c>
      <c r="AA3977" s="179" t="s">
        <v>10650</v>
      </c>
      <c r="AB3977" s="179">
        <v>1</v>
      </c>
      <c r="AC3977" s="179" t="s">
        <v>141</v>
      </c>
      <c r="AD3977" s="115" t="s">
        <v>43</v>
      </c>
      <c r="AE3977" s="179"/>
      <c r="AF3977" s="179"/>
      <c r="AG3977" s="395" t="s">
        <v>10651</v>
      </c>
      <c r="AJ3977" s="1">
        <f t="shared" si="305"/>
        <v>0</v>
      </c>
      <c r="AK3977" s="1">
        <f t="shared" si="301"/>
        <v>-4.6000000000000005</v>
      </c>
    </row>
    <row r="3978" spans="1:37" ht="31.5" customHeight="1">
      <c r="A3978" s="179" t="s">
        <v>5349</v>
      </c>
      <c r="B3978" s="179" t="s">
        <v>13</v>
      </c>
      <c r="C3978" s="179" t="s">
        <v>140</v>
      </c>
      <c r="D3978" s="169">
        <v>42558</v>
      </c>
      <c r="E3978" s="500">
        <v>0.67569444444444438</v>
      </c>
      <c r="F3978" s="169">
        <v>42558</v>
      </c>
      <c r="G3978" s="500">
        <v>0.67569444444444438</v>
      </c>
      <c r="H3978" s="68">
        <f t="shared" si="306"/>
        <v>0</v>
      </c>
      <c r="I3978" s="179">
        <v>3</v>
      </c>
      <c r="J3978" s="179" t="s">
        <v>407</v>
      </c>
      <c r="K3978" s="179" t="s">
        <v>9</v>
      </c>
      <c r="L3978" s="179" t="s">
        <v>10</v>
      </c>
      <c r="M3978" s="179" t="s">
        <v>4290</v>
      </c>
      <c r="N3978" s="179" t="s">
        <v>3</v>
      </c>
      <c r="O3978" s="179" t="s">
        <v>8</v>
      </c>
      <c r="P3978" s="179" t="s">
        <v>4291</v>
      </c>
      <c r="Q3978" s="61" t="s">
        <v>7295</v>
      </c>
      <c r="R3978" s="190">
        <v>0.1</v>
      </c>
      <c r="S3978" s="190">
        <v>2</v>
      </c>
      <c r="T3978" s="190">
        <f t="shared" si="307"/>
        <v>2.1</v>
      </c>
      <c r="U3978" s="179" t="s">
        <v>10191</v>
      </c>
      <c r="V3978" s="179" t="s">
        <v>10236</v>
      </c>
      <c r="W3978" s="179" t="s">
        <v>10191</v>
      </c>
      <c r="X3978" s="179" t="s">
        <v>141</v>
      </c>
      <c r="Y3978" s="179" t="s">
        <v>10237</v>
      </c>
      <c r="Z3978" s="179" t="s">
        <v>141</v>
      </c>
      <c r="AA3978" s="179" t="s">
        <v>10238</v>
      </c>
      <c r="AB3978" s="179" t="s">
        <v>141</v>
      </c>
      <c r="AC3978" s="179" t="s">
        <v>141</v>
      </c>
      <c r="AD3978" s="115" t="s">
        <v>43</v>
      </c>
      <c r="AE3978" s="179" t="s">
        <v>141</v>
      </c>
      <c r="AF3978" s="179" t="s">
        <v>141</v>
      </c>
      <c r="AG3978" s="395" t="s">
        <v>10652</v>
      </c>
      <c r="AJ3978" s="1">
        <f t="shared" si="305"/>
        <v>0</v>
      </c>
      <c r="AK3978" s="1">
        <f t="shared" si="301"/>
        <v>-2.1</v>
      </c>
    </row>
    <row r="3979" spans="1:37" ht="94.5" customHeight="1">
      <c r="A3979" s="179" t="s">
        <v>5349</v>
      </c>
      <c r="B3979" s="179" t="s">
        <v>13</v>
      </c>
      <c r="C3979" s="179" t="s">
        <v>140</v>
      </c>
      <c r="D3979" s="169">
        <v>42558</v>
      </c>
      <c r="E3979" s="500">
        <v>0.72291666666666676</v>
      </c>
      <c r="F3979" s="169">
        <v>42558</v>
      </c>
      <c r="G3979" s="500">
        <v>0.72291666666666676</v>
      </c>
      <c r="H3979" s="68">
        <f t="shared" si="306"/>
        <v>0</v>
      </c>
      <c r="I3979" s="179">
        <v>4</v>
      </c>
      <c r="J3979" s="179" t="s">
        <v>484</v>
      </c>
      <c r="K3979" s="179" t="s">
        <v>9</v>
      </c>
      <c r="L3979" s="179" t="s">
        <v>10</v>
      </c>
      <c r="M3979" s="179" t="s">
        <v>7296</v>
      </c>
      <c r="N3979" s="179" t="s">
        <v>3</v>
      </c>
      <c r="O3979" s="179" t="s">
        <v>8</v>
      </c>
      <c r="P3979" s="179" t="s">
        <v>7297</v>
      </c>
      <c r="Q3979" s="61" t="s">
        <v>10653</v>
      </c>
      <c r="R3979" s="190">
        <v>0.1</v>
      </c>
      <c r="S3979" s="190">
        <v>0.6</v>
      </c>
      <c r="T3979" s="190">
        <f t="shared" si="307"/>
        <v>0.7</v>
      </c>
      <c r="U3979" s="179" t="s">
        <v>10191</v>
      </c>
      <c r="V3979" s="179" t="s">
        <v>3232</v>
      </c>
      <c r="W3979" s="179" t="s">
        <v>10191</v>
      </c>
      <c r="X3979" s="179" t="s">
        <v>141</v>
      </c>
      <c r="Y3979" s="179" t="s">
        <v>3234</v>
      </c>
      <c r="Z3979" s="179">
        <v>100</v>
      </c>
      <c r="AA3979" s="179" t="s">
        <v>3235</v>
      </c>
      <c r="AB3979" s="179" t="s">
        <v>141</v>
      </c>
      <c r="AC3979" s="179" t="s">
        <v>141</v>
      </c>
      <c r="AD3979" s="115" t="s">
        <v>43</v>
      </c>
      <c r="AE3979" s="179"/>
      <c r="AF3979" s="179"/>
      <c r="AG3979" s="395" t="s">
        <v>10654</v>
      </c>
      <c r="AJ3979" s="1">
        <f t="shared" si="305"/>
        <v>0</v>
      </c>
      <c r="AK3979" s="1">
        <f t="shared" si="301"/>
        <v>-0.7</v>
      </c>
    </row>
    <row r="3980" spans="1:37" ht="63" customHeight="1">
      <c r="A3980" s="179" t="s">
        <v>139</v>
      </c>
      <c r="B3980" s="179" t="s">
        <v>13</v>
      </c>
      <c r="C3980" s="179" t="s">
        <v>147</v>
      </c>
      <c r="D3980" s="169">
        <v>42392</v>
      </c>
      <c r="E3980" s="451">
        <v>0.46666666666666662</v>
      </c>
      <c r="F3980" s="169">
        <v>42392</v>
      </c>
      <c r="G3980" s="451">
        <v>0.58472222222222225</v>
      </c>
      <c r="H3980" s="176">
        <f t="shared" si="306"/>
        <v>0.11805555555555564</v>
      </c>
      <c r="I3980" s="179">
        <v>5</v>
      </c>
      <c r="J3980" s="179" t="s">
        <v>141</v>
      </c>
      <c r="K3980" s="179" t="s">
        <v>141</v>
      </c>
      <c r="L3980" s="179" t="s">
        <v>12</v>
      </c>
      <c r="M3980" s="179" t="s">
        <v>149</v>
      </c>
      <c r="N3980" s="179">
        <v>0.4</v>
      </c>
      <c r="O3980" s="179" t="s">
        <v>57</v>
      </c>
      <c r="P3980" s="179" t="s">
        <v>57</v>
      </c>
      <c r="Q3980" s="179" t="s">
        <v>348</v>
      </c>
      <c r="R3980" s="179">
        <v>0.2</v>
      </c>
      <c r="S3980" s="179">
        <v>1.1000000000000001</v>
      </c>
      <c r="T3980" s="179">
        <f t="shared" si="307"/>
        <v>1.3</v>
      </c>
      <c r="U3980" s="179" t="s">
        <v>62</v>
      </c>
      <c r="V3980" s="179" t="s">
        <v>141</v>
      </c>
      <c r="W3980" s="179" t="s">
        <v>141</v>
      </c>
      <c r="X3980" s="179" t="s">
        <v>141</v>
      </c>
      <c r="Y3980" s="179" t="s">
        <v>141</v>
      </c>
      <c r="Z3980" s="179" t="s">
        <v>141</v>
      </c>
      <c r="AA3980" s="179" t="s">
        <v>141</v>
      </c>
      <c r="AB3980" s="179" t="s">
        <v>141</v>
      </c>
      <c r="AC3980" s="179" t="s">
        <v>141</v>
      </c>
      <c r="AD3980" s="115" t="s">
        <v>23</v>
      </c>
      <c r="AE3980" s="179" t="s">
        <v>141</v>
      </c>
      <c r="AF3980" s="179" t="s">
        <v>141</v>
      </c>
      <c r="AG3980" s="61"/>
      <c r="AJ3980" s="1">
        <f t="shared" si="305"/>
        <v>0</v>
      </c>
    </row>
    <row r="3981" spans="1:37" ht="131.25" customHeight="1">
      <c r="A3981" s="179" t="s">
        <v>5349</v>
      </c>
      <c r="B3981" s="179" t="s">
        <v>13</v>
      </c>
      <c r="C3981" s="179" t="s">
        <v>140</v>
      </c>
      <c r="D3981" s="169">
        <v>42558</v>
      </c>
      <c r="E3981" s="500">
        <v>0.71180555555555547</v>
      </c>
      <c r="F3981" s="169">
        <v>42558</v>
      </c>
      <c r="G3981" s="500">
        <v>0.71180555555555547</v>
      </c>
      <c r="H3981" s="68">
        <f t="shared" si="306"/>
        <v>0</v>
      </c>
      <c r="I3981" s="179">
        <v>147</v>
      </c>
      <c r="J3981" s="179" t="s">
        <v>4752</v>
      </c>
      <c r="K3981" s="179" t="s">
        <v>9</v>
      </c>
      <c r="L3981" s="179" t="s">
        <v>10</v>
      </c>
      <c r="M3981" s="179" t="s">
        <v>7298</v>
      </c>
      <c r="N3981" s="179">
        <v>35</v>
      </c>
      <c r="O3981" s="179" t="s">
        <v>8</v>
      </c>
      <c r="P3981" s="179" t="s">
        <v>5582</v>
      </c>
      <c r="Q3981" s="61" t="s">
        <v>7299</v>
      </c>
      <c r="R3981" s="190">
        <v>3.4</v>
      </c>
      <c r="S3981" s="190">
        <v>14.8</v>
      </c>
      <c r="T3981" s="190">
        <f t="shared" si="307"/>
        <v>18.2</v>
      </c>
      <c r="U3981" s="179" t="s">
        <v>7</v>
      </c>
      <c r="V3981" s="179" t="s">
        <v>3279</v>
      </c>
      <c r="W3981" s="179" t="s">
        <v>9466</v>
      </c>
      <c r="X3981" s="179" t="s">
        <v>141</v>
      </c>
      <c r="Y3981" s="179" t="s">
        <v>10655</v>
      </c>
      <c r="Z3981" s="179" t="s">
        <v>141</v>
      </c>
      <c r="AA3981" s="179" t="s">
        <v>10656</v>
      </c>
      <c r="AB3981" s="179" t="s">
        <v>141</v>
      </c>
      <c r="AC3981" s="179" t="s">
        <v>141</v>
      </c>
      <c r="AD3981" s="115" t="s">
        <v>43</v>
      </c>
      <c r="AE3981" s="179"/>
      <c r="AF3981" s="179"/>
      <c r="AG3981" s="395" t="s">
        <v>10657</v>
      </c>
      <c r="AJ3981" s="1">
        <f t="shared" si="305"/>
        <v>0</v>
      </c>
      <c r="AK3981" s="1">
        <f>AJ3981-T3981</f>
        <v>-18.2</v>
      </c>
    </row>
    <row r="3982" spans="1:37" ht="78.75" customHeight="1">
      <c r="A3982" s="179" t="s">
        <v>4411</v>
      </c>
      <c r="B3982" s="179" t="s">
        <v>13</v>
      </c>
      <c r="C3982" s="179" t="s">
        <v>140</v>
      </c>
      <c r="D3982" s="169">
        <v>42545</v>
      </c>
      <c r="E3982" s="500">
        <v>0.45555555555555555</v>
      </c>
      <c r="F3982" s="169">
        <v>42545</v>
      </c>
      <c r="G3982" s="500">
        <v>0.53263888888888888</v>
      </c>
      <c r="H3982" s="68">
        <f t="shared" si="306"/>
        <v>7.7083333333333337E-2</v>
      </c>
      <c r="I3982" s="179">
        <v>1</v>
      </c>
      <c r="J3982" s="179" t="s">
        <v>141</v>
      </c>
      <c r="K3982" s="179" t="s">
        <v>141</v>
      </c>
      <c r="L3982" s="179" t="s">
        <v>12</v>
      </c>
      <c r="M3982" s="179" t="s">
        <v>10419</v>
      </c>
      <c r="N3982" s="179">
        <v>0.4</v>
      </c>
      <c r="O3982" s="179" t="s">
        <v>2</v>
      </c>
      <c r="P3982" s="179" t="s">
        <v>5164</v>
      </c>
      <c r="Q3982" s="399" t="s">
        <v>6077</v>
      </c>
      <c r="R3982" s="190">
        <v>0.1</v>
      </c>
      <c r="S3982" s="190">
        <v>1.2</v>
      </c>
      <c r="T3982" s="190">
        <f t="shared" si="307"/>
        <v>1.3</v>
      </c>
      <c r="U3982" s="179" t="s">
        <v>1</v>
      </c>
      <c r="V3982" s="179" t="s">
        <v>141</v>
      </c>
      <c r="W3982" s="179" t="s">
        <v>141</v>
      </c>
      <c r="X3982" s="179" t="s">
        <v>141</v>
      </c>
      <c r="Y3982" s="179" t="s">
        <v>141</v>
      </c>
      <c r="Z3982" s="179" t="s">
        <v>141</v>
      </c>
      <c r="AA3982" s="179" t="s">
        <v>141</v>
      </c>
      <c r="AB3982" s="179" t="s">
        <v>141</v>
      </c>
      <c r="AC3982" s="179" t="s">
        <v>141</v>
      </c>
      <c r="AD3982" s="115" t="s">
        <v>23</v>
      </c>
      <c r="AE3982" s="179" t="s">
        <v>141</v>
      </c>
      <c r="AF3982" s="179" t="s">
        <v>141</v>
      </c>
      <c r="AG3982" s="179" t="s">
        <v>3129</v>
      </c>
      <c r="AJ3982" s="1">
        <f t="shared" si="305"/>
        <v>0</v>
      </c>
      <c r="AK3982" s="1">
        <f>AJ3982-T3982</f>
        <v>-1.3</v>
      </c>
    </row>
    <row r="3983" spans="1:37" ht="63">
      <c r="A3983" s="94" t="s">
        <v>12777</v>
      </c>
      <c r="B3983" s="208" t="s">
        <v>13</v>
      </c>
      <c r="C3983" s="208" t="s">
        <v>140</v>
      </c>
      <c r="D3983" s="161">
        <v>42684</v>
      </c>
      <c r="E3983" s="1182">
        <v>0.1875</v>
      </c>
      <c r="F3983" s="161">
        <v>42684</v>
      </c>
      <c r="G3983" s="1182">
        <v>0.23472222222222219</v>
      </c>
      <c r="H3983" s="1008">
        <v>4.7222222222222193E-2</v>
      </c>
      <c r="I3983" s="208">
        <v>1</v>
      </c>
      <c r="J3983" s="606" t="s">
        <v>141</v>
      </c>
      <c r="K3983" s="606"/>
      <c r="L3983" s="179" t="s">
        <v>12</v>
      </c>
      <c r="M3983" s="606" t="s">
        <v>12924</v>
      </c>
      <c r="N3983" s="208">
        <v>0.4</v>
      </c>
      <c r="O3983" s="606" t="s">
        <v>2</v>
      </c>
      <c r="P3983" s="606" t="s">
        <v>12925</v>
      </c>
      <c r="Q3983" s="892" t="s">
        <v>14576</v>
      </c>
      <c r="R3983" s="170">
        <v>0.4</v>
      </c>
      <c r="S3983" s="170">
        <v>0.9</v>
      </c>
      <c r="T3983" s="190">
        <v>1.3</v>
      </c>
      <c r="U3983" s="606" t="s">
        <v>141</v>
      </c>
      <c r="V3983" s="606" t="s">
        <v>141</v>
      </c>
      <c r="W3983" s="606" t="s">
        <v>141</v>
      </c>
      <c r="X3983" s="606" t="s">
        <v>141</v>
      </c>
      <c r="Y3983" s="606" t="s">
        <v>141</v>
      </c>
      <c r="Z3983" s="606" t="s">
        <v>141</v>
      </c>
      <c r="AA3983" s="606" t="s">
        <v>141</v>
      </c>
      <c r="AB3983" s="606" t="s">
        <v>141</v>
      </c>
      <c r="AC3983" s="606" t="s">
        <v>141</v>
      </c>
      <c r="AD3983" s="179" t="s">
        <v>23</v>
      </c>
      <c r="AE3983" s="903" t="s">
        <v>141</v>
      </c>
      <c r="AF3983" s="903" t="s">
        <v>141</v>
      </c>
      <c r="AG3983" s="179" t="s">
        <v>3129</v>
      </c>
      <c r="AJ3983" s="1">
        <f t="shared" si="305"/>
        <v>0</v>
      </c>
    </row>
    <row r="3984" spans="1:37" ht="93.75" customHeight="1">
      <c r="A3984" s="179" t="s">
        <v>5349</v>
      </c>
      <c r="B3984" s="179" t="s">
        <v>13</v>
      </c>
      <c r="C3984" s="179" t="s">
        <v>2104</v>
      </c>
      <c r="D3984" s="169">
        <v>42559</v>
      </c>
      <c r="E3984" s="500">
        <v>0.25833333333333336</v>
      </c>
      <c r="F3984" s="169">
        <v>42559</v>
      </c>
      <c r="G3984" s="500">
        <v>0.25833333333333336</v>
      </c>
      <c r="H3984" s="68">
        <f>G3984-E3984</f>
        <v>0</v>
      </c>
      <c r="I3984" s="179">
        <v>2</v>
      </c>
      <c r="J3984" s="179" t="s">
        <v>5396</v>
      </c>
      <c r="K3984" s="179" t="s">
        <v>9</v>
      </c>
      <c r="L3984" s="179" t="s">
        <v>17</v>
      </c>
      <c r="M3984" s="179" t="s">
        <v>10661</v>
      </c>
      <c r="N3984" s="179">
        <v>220</v>
      </c>
      <c r="O3984" s="179" t="s">
        <v>8</v>
      </c>
      <c r="P3984" s="179" t="s">
        <v>1832</v>
      </c>
      <c r="Q3984" s="61" t="s">
        <v>7300</v>
      </c>
      <c r="R3984" s="190">
        <v>0.1</v>
      </c>
      <c r="S3984" s="190"/>
      <c r="T3984" s="190">
        <f>R3984+S3984</f>
        <v>0.1</v>
      </c>
      <c r="U3984" s="179" t="s">
        <v>7</v>
      </c>
      <c r="V3984" s="179" t="s">
        <v>141</v>
      </c>
      <c r="W3984" s="179" t="s">
        <v>141</v>
      </c>
      <c r="X3984" s="179" t="s">
        <v>141</v>
      </c>
      <c r="Y3984" s="179" t="s">
        <v>141</v>
      </c>
      <c r="Z3984" s="179" t="s">
        <v>141</v>
      </c>
      <c r="AA3984" s="179" t="s">
        <v>141</v>
      </c>
      <c r="AB3984" s="179" t="s">
        <v>141</v>
      </c>
      <c r="AC3984" s="179" t="s">
        <v>141</v>
      </c>
      <c r="AD3984" s="115" t="s">
        <v>38</v>
      </c>
      <c r="AE3984" s="179" t="s">
        <v>141</v>
      </c>
      <c r="AF3984" s="179" t="s">
        <v>141</v>
      </c>
      <c r="AG3984" s="179" t="s">
        <v>141</v>
      </c>
      <c r="AJ3984" s="1">
        <f t="shared" si="305"/>
        <v>0</v>
      </c>
      <c r="AK3984" s="1">
        <f>AJ3984-T3984</f>
        <v>-0.1</v>
      </c>
    </row>
    <row r="3985" spans="1:37" ht="112.5" customHeight="1">
      <c r="A3985" s="179" t="s">
        <v>5349</v>
      </c>
      <c r="B3985" s="179" t="s">
        <v>13</v>
      </c>
      <c r="C3985" s="179" t="s">
        <v>140</v>
      </c>
      <c r="D3985" s="169">
        <v>42559</v>
      </c>
      <c r="E3985" s="500">
        <v>0.74722222222222223</v>
      </c>
      <c r="F3985" s="169">
        <v>42559</v>
      </c>
      <c r="G3985" s="500">
        <v>0.74722222222222223</v>
      </c>
      <c r="H3985" s="68">
        <f>G3985-E3985</f>
        <v>0</v>
      </c>
      <c r="I3985" s="179">
        <v>12</v>
      </c>
      <c r="J3985" s="179" t="s">
        <v>407</v>
      </c>
      <c r="K3985" s="179" t="s">
        <v>9</v>
      </c>
      <c r="L3985" s="179" t="s">
        <v>10</v>
      </c>
      <c r="M3985" s="179" t="s">
        <v>7301</v>
      </c>
      <c r="N3985" s="179" t="s">
        <v>3</v>
      </c>
      <c r="O3985" s="179" t="s">
        <v>8</v>
      </c>
      <c r="P3985" s="179" t="s">
        <v>5664</v>
      </c>
      <c r="Q3985" s="61" t="s">
        <v>10662</v>
      </c>
      <c r="R3985" s="190">
        <v>0.1</v>
      </c>
      <c r="S3985" s="190">
        <v>2.6</v>
      </c>
      <c r="T3985" s="190">
        <f>R3985+S3985</f>
        <v>2.7</v>
      </c>
      <c r="U3985" s="179" t="s">
        <v>47</v>
      </c>
      <c r="V3985" s="179" t="s">
        <v>3227</v>
      </c>
      <c r="W3985" s="179" t="s">
        <v>10173</v>
      </c>
      <c r="X3985" s="179" t="s">
        <v>141</v>
      </c>
      <c r="Y3985" s="179" t="s">
        <v>10535</v>
      </c>
      <c r="Z3985" s="179" t="s">
        <v>141</v>
      </c>
      <c r="AA3985" s="179" t="s">
        <v>10526</v>
      </c>
      <c r="AB3985" s="179">
        <v>5</v>
      </c>
      <c r="AC3985" s="179" t="s">
        <v>141</v>
      </c>
      <c r="AD3985" s="115" t="s">
        <v>43</v>
      </c>
      <c r="AE3985" s="179"/>
      <c r="AF3985" s="179"/>
      <c r="AG3985" s="395" t="s">
        <v>10663</v>
      </c>
      <c r="AJ3985" s="1">
        <f t="shared" si="305"/>
        <v>0</v>
      </c>
      <c r="AK3985" s="1">
        <f>AJ3985-T3985</f>
        <v>-2.7</v>
      </c>
    </row>
    <row r="3986" spans="1:37" ht="47.25">
      <c r="A3986" s="94" t="s">
        <v>12777</v>
      </c>
      <c r="B3986" s="179" t="s">
        <v>6</v>
      </c>
      <c r="C3986" s="179" t="s">
        <v>1131</v>
      </c>
      <c r="D3986" s="169">
        <v>42678</v>
      </c>
      <c r="E3986" s="451">
        <v>0.97569444444444453</v>
      </c>
      <c r="F3986" s="169">
        <v>42678</v>
      </c>
      <c r="G3986" s="451">
        <v>1.7361111111111112E-2</v>
      </c>
      <c r="H3986" s="176">
        <v>4.1666666666666664E-2</v>
      </c>
      <c r="I3986" s="208">
        <v>3</v>
      </c>
      <c r="J3986" s="208" t="s">
        <v>303</v>
      </c>
      <c r="K3986" s="208" t="s">
        <v>21</v>
      </c>
      <c r="L3986" s="208" t="s">
        <v>4</v>
      </c>
      <c r="M3986" s="208" t="s">
        <v>12812</v>
      </c>
      <c r="N3986" s="208" t="s">
        <v>3</v>
      </c>
      <c r="O3986" s="208" t="s">
        <v>8</v>
      </c>
      <c r="P3986" s="208" t="s">
        <v>12813</v>
      </c>
      <c r="Q3986" s="913" t="s">
        <v>14701</v>
      </c>
      <c r="R3986" s="208">
        <v>1.3</v>
      </c>
      <c r="S3986" s="208"/>
      <c r="T3986" s="208">
        <v>1.3</v>
      </c>
      <c r="U3986" s="208" t="s">
        <v>29</v>
      </c>
      <c r="V3986" s="179" t="s">
        <v>3197</v>
      </c>
      <c r="W3986" s="179" t="s">
        <v>2725</v>
      </c>
      <c r="X3986" s="179" t="s">
        <v>2736</v>
      </c>
      <c r="Y3986" s="179" t="s">
        <v>14702</v>
      </c>
      <c r="Z3986" s="179">
        <v>1</v>
      </c>
      <c r="AA3986" s="179" t="s">
        <v>14703</v>
      </c>
      <c r="AB3986" s="179" t="s">
        <v>14704</v>
      </c>
      <c r="AC3986" s="179"/>
      <c r="AD3986" s="600" t="s">
        <v>23</v>
      </c>
      <c r="AE3986" s="179"/>
      <c r="AF3986" s="179"/>
      <c r="AG3986" s="179"/>
      <c r="AJ3986" s="1">
        <f t="shared" si="305"/>
        <v>0</v>
      </c>
    </row>
    <row r="3987" spans="1:37" ht="78.75" customHeight="1">
      <c r="A3987" s="179" t="s">
        <v>5349</v>
      </c>
      <c r="B3987" s="179" t="s">
        <v>13</v>
      </c>
      <c r="C3987" s="179" t="s">
        <v>140</v>
      </c>
      <c r="D3987" s="169">
        <v>42559</v>
      </c>
      <c r="E3987" s="500">
        <v>0.77013888888888893</v>
      </c>
      <c r="F3987" s="169">
        <v>42559</v>
      </c>
      <c r="G3987" s="500">
        <v>0.80555555555555547</v>
      </c>
      <c r="H3987" s="68">
        <f t="shared" ref="H3987:H3993" si="308">G3987-E3987</f>
        <v>3.5416666666666541E-2</v>
      </c>
      <c r="I3987" s="179">
        <v>17</v>
      </c>
      <c r="J3987" s="179" t="s">
        <v>144</v>
      </c>
      <c r="K3987" s="179" t="s">
        <v>2310</v>
      </c>
      <c r="L3987" s="179" t="s">
        <v>10</v>
      </c>
      <c r="M3987" s="179" t="s">
        <v>7303</v>
      </c>
      <c r="N3987" s="179" t="s">
        <v>3</v>
      </c>
      <c r="O3987" s="179" t="s">
        <v>8</v>
      </c>
      <c r="P3987" s="179" t="s">
        <v>5667</v>
      </c>
      <c r="Q3987" s="61" t="s">
        <v>7304</v>
      </c>
      <c r="R3987" s="190">
        <v>4</v>
      </c>
      <c r="S3987" s="190">
        <v>7.7</v>
      </c>
      <c r="T3987" s="190">
        <f t="shared" ref="T3987:T3993" si="309">R3987+S3987</f>
        <v>11.7</v>
      </c>
      <c r="U3987" s="179" t="s">
        <v>10191</v>
      </c>
      <c r="V3987" s="179" t="s">
        <v>3339</v>
      </c>
      <c r="W3987" s="179" t="s">
        <v>10191</v>
      </c>
      <c r="X3987" s="179" t="s">
        <v>141</v>
      </c>
      <c r="Y3987" s="179" t="s">
        <v>10664</v>
      </c>
      <c r="Z3987" s="179">
        <v>100</v>
      </c>
      <c r="AA3987" s="179" t="s">
        <v>10665</v>
      </c>
      <c r="AB3987" s="179" t="s">
        <v>141</v>
      </c>
      <c r="AC3987" s="179" t="s">
        <v>141</v>
      </c>
      <c r="AD3987" s="115" t="s">
        <v>43</v>
      </c>
      <c r="AE3987" s="179"/>
      <c r="AF3987" s="179"/>
      <c r="AG3987" s="395" t="s">
        <v>10666</v>
      </c>
      <c r="AJ3987" s="1">
        <f t="shared" si="305"/>
        <v>0</v>
      </c>
      <c r="AK3987" s="1">
        <f t="shared" ref="AK3987:AK3993" si="310">AJ3987-T3987</f>
        <v>-11.7</v>
      </c>
    </row>
    <row r="3988" spans="1:37" ht="126" customHeight="1">
      <c r="A3988" s="179" t="s">
        <v>4411</v>
      </c>
      <c r="B3988" s="179" t="s">
        <v>13</v>
      </c>
      <c r="C3988" s="179" t="s">
        <v>140</v>
      </c>
      <c r="D3988" s="169">
        <v>42523</v>
      </c>
      <c r="E3988" s="500">
        <v>0.36874999999999997</v>
      </c>
      <c r="F3988" s="169">
        <v>42523</v>
      </c>
      <c r="G3988" s="500">
        <v>0.39999999999999997</v>
      </c>
      <c r="H3988" s="68">
        <f t="shared" si="308"/>
        <v>3.125E-2</v>
      </c>
      <c r="I3988" s="179">
        <v>1</v>
      </c>
      <c r="J3988" s="179" t="s">
        <v>141</v>
      </c>
      <c r="K3988" s="179" t="s">
        <v>141</v>
      </c>
      <c r="L3988" s="179" t="s">
        <v>12</v>
      </c>
      <c r="M3988" s="179" t="s">
        <v>4485</v>
      </c>
      <c r="N3988" s="179">
        <v>0.4</v>
      </c>
      <c r="O3988" s="179" t="s">
        <v>2</v>
      </c>
      <c r="P3988" s="179" t="s">
        <v>4486</v>
      </c>
      <c r="Q3988" s="61" t="s">
        <v>4443</v>
      </c>
      <c r="R3988" s="179">
        <v>0.6</v>
      </c>
      <c r="S3988" s="179">
        <v>0.7</v>
      </c>
      <c r="T3988" s="190">
        <f t="shared" si="309"/>
        <v>1.2999999999999998</v>
      </c>
      <c r="U3988" s="179" t="s">
        <v>1</v>
      </c>
      <c r="V3988" s="179" t="s">
        <v>141</v>
      </c>
      <c r="W3988" s="179" t="s">
        <v>141</v>
      </c>
      <c r="X3988" s="179" t="s">
        <v>141</v>
      </c>
      <c r="Y3988" s="179" t="s">
        <v>141</v>
      </c>
      <c r="Z3988" s="179" t="s">
        <v>141</v>
      </c>
      <c r="AA3988" s="179" t="s">
        <v>141</v>
      </c>
      <c r="AB3988" s="179" t="s">
        <v>141</v>
      </c>
      <c r="AC3988" s="179" t="s">
        <v>141</v>
      </c>
      <c r="AD3988" s="115" t="s">
        <v>23</v>
      </c>
      <c r="AE3988" s="179" t="s">
        <v>141</v>
      </c>
      <c r="AF3988" s="179" t="s">
        <v>141</v>
      </c>
      <c r="AG3988" s="179" t="s">
        <v>3129</v>
      </c>
      <c r="AJ3988" s="1">
        <f t="shared" si="305"/>
        <v>0</v>
      </c>
      <c r="AK3988" s="1">
        <f t="shared" si="310"/>
        <v>-1.2999999999999998</v>
      </c>
    </row>
    <row r="3989" spans="1:37" ht="78.75" customHeight="1">
      <c r="A3989" s="179" t="s">
        <v>5349</v>
      </c>
      <c r="B3989" s="179" t="s">
        <v>13</v>
      </c>
      <c r="C3989" s="179" t="s">
        <v>2104</v>
      </c>
      <c r="D3989" s="169">
        <v>42559</v>
      </c>
      <c r="E3989" s="500">
        <v>0.81736111111111109</v>
      </c>
      <c r="F3989" s="169">
        <v>42559</v>
      </c>
      <c r="G3989" s="500">
        <v>0.81736111111111109</v>
      </c>
      <c r="H3989" s="68">
        <f t="shared" si="308"/>
        <v>0</v>
      </c>
      <c r="I3989" s="179">
        <v>117</v>
      </c>
      <c r="J3989" s="179" t="s">
        <v>141</v>
      </c>
      <c r="K3989" s="179" t="s">
        <v>141</v>
      </c>
      <c r="L3989" s="179" t="s">
        <v>17</v>
      </c>
      <c r="M3989" s="179" t="s">
        <v>10667</v>
      </c>
      <c r="N3989" s="179">
        <v>35</v>
      </c>
      <c r="O3989" s="179" t="s">
        <v>14</v>
      </c>
      <c r="P3989" s="179" t="s">
        <v>10668</v>
      </c>
      <c r="Q3989" s="61" t="s">
        <v>7305</v>
      </c>
      <c r="R3989" s="190">
        <v>3.5</v>
      </c>
      <c r="S3989" s="190">
        <v>9.3000000000000007</v>
      </c>
      <c r="T3989" s="190">
        <f t="shared" si="309"/>
        <v>12.8</v>
      </c>
      <c r="U3989" s="179" t="s">
        <v>37</v>
      </c>
      <c r="V3989" s="179" t="s">
        <v>141</v>
      </c>
      <c r="W3989" s="179" t="s">
        <v>141</v>
      </c>
      <c r="X3989" s="179" t="s">
        <v>141</v>
      </c>
      <c r="Y3989" s="179" t="s">
        <v>141</v>
      </c>
      <c r="Z3989" s="179" t="s">
        <v>141</v>
      </c>
      <c r="AA3989" s="179" t="s">
        <v>141</v>
      </c>
      <c r="AB3989" s="179" t="s">
        <v>141</v>
      </c>
      <c r="AC3989" s="179" t="s">
        <v>141</v>
      </c>
      <c r="AD3989" s="115" t="s">
        <v>38</v>
      </c>
      <c r="AE3989" s="179" t="s">
        <v>141</v>
      </c>
      <c r="AF3989" s="179" t="s">
        <v>141</v>
      </c>
      <c r="AG3989" s="179" t="s">
        <v>141</v>
      </c>
      <c r="AJ3989" s="1">
        <f t="shared" si="305"/>
        <v>0</v>
      </c>
      <c r="AK3989" s="1">
        <f t="shared" si="310"/>
        <v>-12.8</v>
      </c>
    </row>
    <row r="3990" spans="1:37" ht="94.5" customHeight="1">
      <c r="A3990" s="179" t="s">
        <v>5349</v>
      </c>
      <c r="B3990" s="179" t="s">
        <v>13</v>
      </c>
      <c r="C3990" s="179" t="s">
        <v>140</v>
      </c>
      <c r="D3990" s="169">
        <v>42560</v>
      </c>
      <c r="E3990" s="500">
        <v>0.58680555555555558</v>
      </c>
      <c r="F3990" s="169">
        <v>42560</v>
      </c>
      <c r="G3990" s="500">
        <v>0.65972222222222221</v>
      </c>
      <c r="H3990" s="68">
        <f t="shared" si="308"/>
        <v>7.291666666666663E-2</v>
      </c>
      <c r="I3990" s="179">
        <v>1</v>
      </c>
      <c r="J3990" s="179" t="s">
        <v>141</v>
      </c>
      <c r="K3990" s="179" t="s">
        <v>141</v>
      </c>
      <c r="L3990" s="179" t="s">
        <v>12</v>
      </c>
      <c r="M3990" s="179" t="s">
        <v>6630</v>
      </c>
      <c r="N3990" s="179">
        <v>0.4</v>
      </c>
      <c r="O3990" s="179" t="s">
        <v>2</v>
      </c>
      <c r="P3990" s="179" t="s">
        <v>6631</v>
      </c>
      <c r="Q3990" s="61" t="s">
        <v>5059</v>
      </c>
      <c r="R3990" s="170">
        <v>0.2</v>
      </c>
      <c r="S3990" s="179"/>
      <c r="T3990" s="190">
        <f t="shared" si="309"/>
        <v>0.2</v>
      </c>
      <c r="U3990" s="179" t="s">
        <v>1</v>
      </c>
      <c r="V3990" s="179" t="s">
        <v>141</v>
      </c>
      <c r="W3990" s="179" t="s">
        <v>141</v>
      </c>
      <c r="X3990" s="179" t="s">
        <v>141</v>
      </c>
      <c r="Y3990" s="179" t="s">
        <v>141</v>
      </c>
      <c r="Z3990" s="179" t="s">
        <v>141</v>
      </c>
      <c r="AA3990" s="179" t="s">
        <v>141</v>
      </c>
      <c r="AB3990" s="179" t="s">
        <v>141</v>
      </c>
      <c r="AC3990" s="179" t="s">
        <v>141</v>
      </c>
      <c r="AD3990" s="115" t="s">
        <v>0</v>
      </c>
      <c r="AE3990" s="179" t="s">
        <v>141</v>
      </c>
      <c r="AF3990" s="179" t="s">
        <v>141</v>
      </c>
      <c r="AG3990" s="179" t="s">
        <v>3129</v>
      </c>
      <c r="AJ3990" s="1">
        <f t="shared" si="305"/>
        <v>0</v>
      </c>
      <c r="AK3990" s="1">
        <f t="shared" si="310"/>
        <v>-0.2</v>
      </c>
    </row>
    <row r="3991" spans="1:37" ht="47.25" customHeight="1">
      <c r="A3991" s="179" t="s">
        <v>5349</v>
      </c>
      <c r="B3991" s="179" t="s">
        <v>13</v>
      </c>
      <c r="C3991" s="179" t="s">
        <v>1798</v>
      </c>
      <c r="D3991" s="169">
        <v>42560</v>
      </c>
      <c r="E3991" s="500">
        <v>0.64513888888888882</v>
      </c>
      <c r="F3991" s="169">
        <v>42560</v>
      </c>
      <c r="G3991" s="500">
        <v>0.64513888888888882</v>
      </c>
      <c r="H3991" s="68">
        <f t="shared" si="308"/>
        <v>0</v>
      </c>
      <c r="I3991" s="179">
        <v>42</v>
      </c>
      <c r="J3991" s="179" t="s">
        <v>1920</v>
      </c>
      <c r="K3991" s="179" t="s">
        <v>9</v>
      </c>
      <c r="L3991" s="179" t="s">
        <v>17</v>
      </c>
      <c r="M3991" s="179" t="s">
        <v>5680</v>
      </c>
      <c r="N3991" s="179">
        <v>110</v>
      </c>
      <c r="O3991" s="179" t="s">
        <v>14</v>
      </c>
      <c r="P3991" s="179" t="s">
        <v>7306</v>
      </c>
      <c r="Q3991" s="61" t="s">
        <v>7307</v>
      </c>
      <c r="R3991" s="190">
        <v>3.3</v>
      </c>
      <c r="S3991" s="190">
        <v>8.1</v>
      </c>
      <c r="T3991" s="190">
        <f t="shared" si="309"/>
        <v>11.399999999999999</v>
      </c>
      <c r="U3991" s="179" t="s">
        <v>39</v>
      </c>
      <c r="V3991" s="179" t="s">
        <v>141</v>
      </c>
      <c r="W3991" s="179" t="s">
        <v>141</v>
      </c>
      <c r="X3991" s="179" t="s">
        <v>141</v>
      </c>
      <c r="Y3991" s="179" t="s">
        <v>141</v>
      </c>
      <c r="Z3991" s="179" t="s">
        <v>141</v>
      </c>
      <c r="AA3991" s="179" t="s">
        <v>141</v>
      </c>
      <c r="AB3991" s="179" t="s">
        <v>141</v>
      </c>
      <c r="AC3991" s="179" t="s">
        <v>141</v>
      </c>
      <c r="AD3991" s="115" t="s">
        <v>38</v>
      </c>
      <c r="AE3991" s="179" t="s">
        <v>141</v>
      </c>
      <c r="AF3991" s="179" t="s">
        <v>141</v>
      </c>
      <c r="AG3991" s="179" t="s">
        <v>141</v>
      </c>
      <c r="AJ3991" s="1">
        <f t="shared" si="305"/>
        <v>0</v>
      </c>
      <c r="AK3991" s="1">
        <f t="shared" si="310"/>
        <v>-11.399999999999999</v>
      </c>
    </row>
    <row r="3992" spans="1:37" ht="47.25" customHeight="1">
      <c r="A3992" s="179" t="s">
        <v>5349</v>
      </c>
      <c r="B3992" s="179" t="s">
        <v>13</v>
      </c>
      <c r="C3992" s="179" t="s">
        <v>140</v>
      </c>
      <c r="D3992" s="169">
        <v>42561</v>
      </c>
      <c r="E3992" s="500">
        <v>0.1125</v>
      </c>
      <c r="F3992" s="169">
        <v>42561</v>
      </c>
      <c r="G3992" s="500">
        <v>0.1125</v>
      </c>
      <c r="H3992" s="68">
        <f t="shared" si="308"/>
        <v>0</v>
      </c>
      <c r="I3992" s="179">
        <v>7</v>
      </c>
      <c r="J3992" s="179" t="s">
        <v>407</v>
      </c>
      <c r="K3992" s="179" t="s">
        <v>9</v>
      </c>
      <c r="L3992" s="179" t="s">
        <v>10</v>
      </c>
      <c r="M3992" s="179" t="s">
        <v>10414</v>
      </c>
      <c r="N3992" s="179" t="s">
        <v>3</v>
      </c>
      <c r="O3992" s="179" t="s">
        <v>8</v>
      </c>
      <c r="P3992" s="179" t="s">
        <v>5714</v>
      </c>
      <c r="Q3992" s="61" t="s">
        <v>10669</v>
      </c>
      <c r="R3992" s="190">
        <v>0.3</v>
      </c>
      <c r="S3992" s="190">
        <v>1.6</v>
      </c>
      <c r="T3992" s="190">
        <f t="shared" si="309"/>
        <v>1.9000000000000001</v>
      </c>
      <c r="U3992" s="179" t="s">
        <v>10416</v>
      </c>
      <c r="V3992" s="179" t="s">
        <v>10152</v>
      </c>
      <c r="W3992" s="179" t="s">
        <v>10417</v>
      </c>
      <c r="X3992" s="179" t="s">
        <v>141</v>
      </c>
      <c r="Y3992" s="179" t="s">
        <v>10153</v>
      </c>
      <c r="Z3992" s="179">
        <v>100</v>
      </c>
      <c r="AA3992" s="179" t="s">
        <v>10154</v>
      </c>
      <c r="AB3992" s="179" t="s">
        <v>141</v>
      </c>
      <c r="AC3992" s="179" t="s">
        <v>141</v>
      </c>
      <c r="AD3992" s="115" t="s">
        <v>43</v>
      </c>
      <c r="AE3992" s="179" t="s">
        <v>141</v>
      </c>
      <c r="AF3992" s="179" t="s">
        <v>141</v>
      </c>
      <c r="AG3992" s="112" t="s">
        <v>10670</v>
      </c>
      <c r="AJ3992" s="1">
        <f t="shared" si="305"/>
        <v>0</v>
      </c>
      <c r="AK3992" s="1">
        <f t="shared" si="310"/>
        <v>-1.9000000000000001</v>
      </c>
    </row>
    <row r="3993" spans="1:37" ht="47.25" customHeight="1">
      <c r="A3993" s="179" t="s">
        <v>8405</v>
      </c>
      <c r="B3993" s="179" t="s">
        <v>19</v>
      </c>
      <c r="C3993" s="179"/>
      <c r="D3993" s="169">
        <v>42641</v>
      </c>
      <c r="E3993" s="281">
        <v>42641.586805555555</v>
      </c>
      <c r="F3993" s="169">
        <v>42641</v>
      </c>
      <c r="G3993" s="281">
        <v>42641.635416666664</v>
      </c>
      <c r="H3993" s="193">
        <f t="shared" si="308"/>
        <v>4.8611111109494232E-2</v>
      </c>
      <c r="I3993" s="179">
        <v>3</v>
      </c>
      <c r="J3993" s="115"/>
      <c r="K3993" s="115"/>
      <c r="L3993" s="179" t="s">
        <v>30</v>
      </c>
      <c r="M3993" s="179"/>
      <c r="N3993" s="179">
        <v>0.4</v>
      </c>
      <c r="O3993" s="179" t="s">
        <v>2</v>
      </c>
      <c r="P3993" s="179" t="s">
        <v>12313</v>
      </c>
      <c r="Q3993" s="115" t="s">
        <v>12309</v>
      </c>
      <c r="R3993" s="170"/>
      <c r="S3993" s="170">
        <v>1.278</v>
      </c>
      <c r="T3993" s="170">
        <f t="shared" si="309"/>
        <v>1.278</v>
      </c>
      <c r="U3993" s="115"/>
      <c r="V3993" s="179"/>
      <c r="W3993" s="179"/>
      <c r="X3993" s="115"/>
      <c r="Y3993" s="179"/>
      <c r="Z3993" s="179"/>
      <c r="AA3993" s="179"/>
      <c r="AB3993" s="115"/>
      <c r="AC3993" s="115"/>
      <c r="AD3993" s="115" t="s">
        <v>23</v>
      </c>
      <c r="AE3993" s="115"/>
      <c r="AF3993" s="115"/>
      <c r="AG3993" s="115"/>
      <c r="AJ3993" s="1">
        <f t="shared" si="305"/>
        <v>0</v>
      </c>
      <c r="AK3993" s="1">
        <f t="shared" si="310"/>
        <v>-1.278</v>
      </c>
    </row>
    <row r="3994" spans="1:37" ht="37.5">
      <c r="A3994" s="94" t="s">
        <v>13179</v>
      </c>
      <c r="B3994" s="57" t="s">
        <v>308</v>
      </c>
      <c r="C3994" s="57" t="s">
        <v>308</v>
      </c>
      <c r="D3994" s="58">
        <v>42709</v>
      </c>
      <c r="E3994" s="59">
        <v>0.12361111111111112</v>
      </c>
      <c r="F3994" s="58">
        <v>42709</v>
      </c>
      <c r="G3994" s="59">
        <v>0.12361111111111112</v>
      </c>
      <c r="H3994" s="59">
        <v>0</v>
      </c>
      <c r="I3994" s="60">
        <v>31</v>
      </c>
      <c r="J3994" s="60" t="s">
        <v>144</v>
      </c>
      <c r="K3994" s="60" t="s">
        <v>9</v>
      </c>
      <c r="L3994" s="71" t="s">
        <v>10</v>
      </c>
      <c r="M3994" s="72" t="s">
        <v>13264</v>
      </c>
      <c r="N3994" s="60" t="s">
        <v>3</v>
      </c>
      <c r="O3994" s="71" t="s">
        <v>8</v>
      </c>
      <c r="P3994" s="72" t="s">
        <v>13265</v>
      </c>
      <c r="Q3994" s="71" t="s">
        <v>13266</v>
      </c>
      <c r="R3994" s="167">
        <v>1.25</v>
      </c>
      <c r="S3994" s="167"/>
      <c r="T3994" s="167">
        <v>1.25</v>
      </c>
      <c r="U3994" s="179"/>
      <c r="V3994" s="179">
        <v>2011</v>
      </c>
      <c r="W3994" s="179" t="s">
        <v>8</v>
      </c>
      <c r="X3994" s="179"/>
      <c r="Y3994" s="79">
        <v>42405</v>
      </c>
      <c r="Z3994" s="179">
        <v>100</v>
      </c>
      <c r="AA3994" s="179">
        <v>2017</v>
      </c>
      <c r="AB3994" s="179"/>
      <c r="AC3994" s="79">
        <v>42577</v>
      </c>
      <c r="AD3994" s="179" t="s">
        <v>23</v>
      </c>
      <c r="AE3994" s="179"/>
      <c r="AF3994" s="179"/>
      <c r="AG3994" s="179"/>
      <c r="AJ3994" s="1">
        <f t="shared" si="305"/>
        <v>0</v>
      </c>
    </row>
    <row r="3995" spans="1:37" ht="63" customHeight="1">
      <c r="A3995" s="179" t="s">
        <v>5349</v>
      </c>
      <c r="B3995" s="179" t="s">
        <v>13</v>
      </c>
      <c r="C3995" s="179" t="s">
        <v>140</v>
      </c>
      <c r="D3995" s="169">
        <v>42561</v>
      </c>
      <c r="E3995" s="68">
        <v>0.54097222222222219</v>
      </c>
      <c r="F3995" s="169">
        <v>42561</v>
      </c>
      <c r="G3995" s="68">
        <v>0.54097222222222219</v>
      </c>
      <c r="H3995" s="68">
        <f>G3995-E3995</f>
        <v>0</v>
      </c>
      <c r="I3995" s="179">
        <v>9</v>
      </c>
      <c r="J3995" s="179" t="s">
        <v>484</v>
      </c>
      <c r="K3995" s="179" t="s">
        <v>9</v>
      </c>
      <c r="L3995" s="179" t="s">
        <v>10</v>
      </c>
      <c r="M3995" s="179" t="s">
        <v>10340</v>
      </c>
      <c r="N3995" s="179" t="s">
        <v>3</v>
      </c>
      <c r="O3995" s="179" t="s">
        <v>8</v>
      </c>
      <c r="P3995" s="179" t="s">
        <v>5717</v>
      </c>
      <c r="Q3995" s="61" t="s">
        <v>10671</v>
      </c>
      <c r="R3995" s="190">
        <v>0.2</v>
      </c>
      <c r="S3995" s="190">
        <v>0.2</v>
      </c>
      <c r="T3995" s="190">
        <f>R3995+S3995</f>
        <v>0.4</v>
      </c>
      <c r="U3995" s="179" t="s">
        <v>10191</v>
      </c>
      <c r="V3995" s="179" t="s">
        <v>3232</v>
      </c>
      <c r="W3995" s="179" t="s">
        <v>10191</v>
      </c>
      <c r="X3995" s="179" t="s">
        <v>141</v>
      </c>
      <c r="Y3995" s="179" t="s">
        <v>10672</v>
      </c>
      <c r="Z3995" s="179">
        <v>100</v>
      </c>
      <c r="AA3995" s="179" t="s">
        <v>10673</v>
      </c>
      <c r="AB3995" s="179">
        <v>5</v>
      </c>
      <c r="AC3995" s="179" t="s">
        <v>141</v>
      </c>
      <c r="AD3995" s="115" t="s">
        <v>43</v>
      </c>
      <c r="AE3995" s="179"/>
      <c r="AF3995" s="179"/>
      <c r="AG3995" s="395" t="s">
        <v>10674</v>
      </c>
      <c r="AJ3995" s="1">
        <f t="shared" si="305"/>
        <v>0</v>
      </c>
      <c r="AK3995" s="1">
        <f t="shared" ref="AK3995:AK4008" si="311">AJ3995-T3995</f>
        <v>-0.4</v>
      </c>
    </row>
    <row r="3996" spans="1:37" ht="47.25" customHeight="1">
      <c r="A3996" s="179" t="s">
        <v>5349</v>
      </c>
      <c r="B3996" s="179" t="s">
        <v>13</v>
      </c>
      <c r="C3996" s="179" t="s">
        <v>140</v>
      </c>
      <c r="D3996" s="169">
        <v>42561</v>
      </c>
      <c r="E3996" s="68">
        <v>0.64583333333333337</v>
      </c>
      <c r="F3996" s="169">
        <v>42561</v>
      </c>
      <c r="G3996" s="68">
        <v>0.64583333333333337</v>
      </c>
      <c r="H3996" s="68">
        <f>G3996-E3996</f>
        <v>0</v>
      </c>
      <c r="I3996" s="179">
        <v>2</v>
      </c>
      <c r="J3996" s="179" t="s">
        <v>407</v>
      </c>
      <c r="K3996" s="179" t="s">
        <v>9</v>
      </c>
      <c r="L3996" s="179" t="s">
        <v>10</v>
      </c>
      <c r="M3996" s="179" t="s">
        <v>7308</v>
      </c>
      <c r="N3996" s="179" t="s">
        <v>3</v>
      </c>
      <c r="O3996" s="179" t="s">
        <v>8</v>
      </c>
      <c r="P3996" s="179" t="s">
        <v>5718</v>
      </c>
      <c r="Q3996" s="61" t="s">
        <v>7309</v>
      </c>
      <c r="R3996" s="190">
        <v>0.1</v>
      </c>
      <c r="S3996" s="190">
        <v>0.1</v>
      </c>
      <c r="T3996" s="190">
        <f>R3996+S3996</f>
        <v>0.2</v>
      </c>
      <c r="U3996" s="179" t="s">
        <v>29</v>
      </c>
      <c r="V3996" s="179" t="s">
        <v>3208</v>
      </c>
      <c r="W3996" s="179" t="s">
        <v>2717</v>
      </c>
      <c r="X3996" s="179" t="s">
        <v>141</v>
      </c>
      <c r="Y3996" s="179" t="s">
        <v>10675</v>
      </c>
      <c r="Z3996" s="179">
        <v>100</v>
      </c>
      <c r="AA3996" s="179" t="s">
        <v>10676</v>
      </c>
      <c r="AB3996" s="179" t="s">
        <v>141</v>
      </c>
      <c r="AC3996" s="179" t="s">
        <v>141</v>
      </c>
      <c r="AD3996" s="115" t="s">
        <v>43</v>
      </c>
      <c r="AE3996" s="179" t="s">
        <v>141</v>
      </c>
      <c r="AF3996" s="179" t="s">
        <v>141</v>
      </c>
      <c r="AG3996" s="392" t="s">
        <v>10677</v>
      </c>
      <c r="AJ3996" s="1">
        <f t="shared" si="305"/>
        <v>0</v>
      </c>
      <c r="AK3996" s="1">
        <f t="shared" si="311"/>
        <v>-0.2</v>
      </c>
    </row>
    <row r="3997" spans="1:37" ht="47.25" customHeight="1">
      <c r="A3997" s="179" t="s">
        <v>5349</v>
      </c>
      <c r="B3997" s="179" t="s">
        <v>13</v>
      </c>
      <c r="C3997" s="179" t="s">
        <v>140</v>
      </c>
      <c r="D3997" s="169">
        <v>42561</v>
      </c>
      <c r="E3997" s="68">
        <v>0.64861111111111114</v>
      </c>
      <c r="F3997" s="169">
        <v>42561</v>
      </c>
      <c r="G3997" s="68">
        <v>0.64861111111111114</v>
      </c>
      <c r="H3997" s="68">
        <f>G3997-E3997</f>
        <v>0</v>
      </c>
      <c r="I3997" s="179">
        <v>9</v>
      </c>
      <c r="J3997" s="179" t="s">
        <v>407</v>
      </c>
      <c r="K3997" s="179" t="s">
        <v>9</v>
      </c>
      <c r="L3997" s="179" t="s">
        <v>10</v>
      </c>
      <c r="M3997" s="179" t="s">
        <v>7783</v>
      </c>
      <c r="N3997" s="179" t="s">
        <v>3</v>
      </c>
      <c r="O3997" s="179" t="s">
        <v>8</v>
      </c>
      <c r="P3997" s="179" t="s">
        <v>5719</v>
      </c>
      <c r="Q3997" s="61" t="s">
        <v>7310</v>
      </c>
      <c r="R3997" s="190">
        <v>1.5</v>
      </c>
      <c r="S3997" s="190">
        <v>5.7</v>
      </c>
      <c r="T3997" s="190">
        <f>R3997+S3997</f>
        <v>7.2</v>
      </c>
      <c r="U3997" s="179" t="s">
        <v>29</v>
      </c>
      <c r="V3997" s="179" t="s">
        <v>3208</v>
      </c>
      <c r="W3997" s="179" t="s">
        <v>2737</v>
      </c>
      <c r="X3997" s="179" t="s">
        <v>141</v>
      </c>
      <c r="Y3997" s="179" t="s">
        <v>10678</v>
      </c>
      <c r="Z3997" s="179">
        <v>100</v>
      </c>
      <c r="AA3997" s="179" t="s">
        <v>10679</v>
      </c>
      <c r="AB3997" s="179" t="s">
        <v>141</v>
      </c>
      <c r="AC3997" s="179" t="s">
        <v>141</v>
      </c>
      <c r="AD3997" s="115" t="s">
        <v>43</v>
      </c>
      <c r="AE3997" s="179" t="s">
        <v>141</v>
      </c>
      <c r="AF3997" s="179" t="s">
        <v>141</v>
      </c>
      <c r="AG3997" s="392" t="s">
        <v>10680</v>
      </c>
      <c r="AJ3997" s="1">
        <f t="shared" si="305"/>
        <v>0</v>
      </c>
      <c r="AK3997" s="1">
        <f t="shared" si="311"/>
        <v>-7.2</v>
      </c>
    </row>
    <row r="3998" spans="1:37" ht="47.25" customHeight="1">
      <c r="A3998" s="179" t="s">
        <v>5349</v>
      </c>
      <c r="B3998" s="179" t="s">
        <v>13</v>
      </c>
      <c r="C3998" s="179" t="s">
        <v>140</v>
      </c>
      <c r="D3998" s="169">
        <v>42561</v>
      </c>
      <c r="E3998" s="68">
        <v>0.4826388888888889</v>
      </c>
      <c r="F3998" s="169">
        <v>42561</v>
      </c>
      <c r="G3998" s="68">
        <v>0.4826388888888889</v>
      </c>
      <c r="H3998" s="68">
        <f>G3998-E3998</f>
        <v>0</v>
      </c>
      <c r="I3998" s="179">
        <v>82</v>
      </c>
      <c r="J3998" s="179" t="s">
        <v>407</v>
      </c>
      <c r="K3998" s="179" t="s">
        <v>9</v>
      </c>
      <c r="L3998" s="179" t="s">
        <v>10</v>
      </c>
      <c r="M3998" s="179" t="s">
        <v>7311</v>
      </c>
      <c r="N3998" s="179">
        <v>35</v>
      </c>
      <c r="O3998" s="179" t="s">
        <v>8</v>
      </c>
      <c r="P3998" s="179" t="s">
        <v>6632</v>
      </c>
      <c r="Q3998" s="61" t="s">
        <v>10681</v>
      </c>
      <c r="R3998" s="190">
        <v>19.899999999999999</v>
      </c>
      <c r="S3998" s="190">
        <v>24.3</v>
      </c>
      <c r="T3998" s="190">
        <f>R3998+S3998</f>
        <v>44.2</v>
      </c>
      <c r="U3998" s="179" t="s">
        <v>10191</v>
      </c>
      <c r="V3998" s="179" t="s">
        <v>10370</v>
      </c>
      <c r="W3998" s="179" t="s">
        <v>10191</v>
      </c>
      <c r="X3998" s="179" t="s">
        <v>141</v>
      </c>
      <c r="Y3998" s="179" t="s">
        <v>10682</v>
      </c>
      <c r="Z3998" s="179" t="s">
        <v>141</v>
      </c>
      <c r="AA3998" s="179" t="s">
        <v>10683</v>
      </c>
      <c r="AB3998" s="179" t="s">
        <v>141</v>
      </c>
      <c r="AC3998" s="179" t="s">
        <v>141</v>
      </c>
      <c r="AD3998" s="115" t="s">
        <v>43</v>
      </c>
      <c r="AE3998" s="179"/>
      <c r="AF3998" s="179"/>
      <c r="AG3998" s="395" t="s">
        <v>10684</v>
      </c>
      <c r="AJ3998" s="1">
        <f t="shared" si="305"/>
        <v>0</v>
      </c>
      <c r="AK3998" s="1">
        <f t="shared" si="311"/>
        <v>-44.2</v>
      </c>
    </row>
    <row r="3999" spans="1:37" ht="31.5" customHeight="1">
      <c r="A3999" s="179" t="s">
        <v>5349</v>
      </c>
      <c r="B3999" s="179" t="s">
        <v>13</v>
      </c>
      <c r="C3999" s="179" t="s">
        <v>140</v>
      </c>
      <c r="D3999" s="169">
        <v>42561</v>
      </c>
      <c r="E3999" s="68">
        <v>0.4826388888888889</v>
      </c>
      <c r="F3999" s="169">
        <v>42561</v>
      </c>
      <c r="G3999" s="68">
        <v>0.4826388888888889</v>
      </c>
      <c r="H3999" s="68">
        <f>G3999-E3999</f>
        <v>0</v>
      </c>
      <c r="I3999" s="179">
        <v>116</v>
      </c>
      <c r="J3999" s="179" t="s">
        <v>407</v>
      </c>
      <c r="K3999" s="179" t="s">
        <v>9</v>
      </c>
      <c r="L3999" s="179" t="s">
        <v>10</v>
      </c>
      <c r="M3999" s="179" t="s">
        <v>7312</v>
      </c>
      <c r="N3999" s="179">
        <v>35</v>
      </c>
      <c r="O3999" s="179" t="s">
        <v>8</v>
      </c>
      <c r="P3999" s="179" t="s">
        <v>5720</v>
      </c>
      <c r="Q3999" s="61" t="s">
        <v>10685</v>
      </c>
      <c r="R3999" s="190">
        <v>16.600000000000001</v>
      </c>
      <c r="S3999" s="190">
        <v>24.8</v>
      </c>
      <c r="T3999" s="190">
        <f>R3999+S3999</f>
        <v>41.400000000000006</v>
      </c>
      <c r="U3999" s="179" t="s">
        <v>10191</v>
      </c>
      <c r="V3999" s="179" t="s">
        <v>10370</v>
      </c>
      <c r="W3999" s="179" t="s">
        <v>10191</v>
      </c>
      <c r="X3999" s="179" t="s">
        <v>141</v>
      </c>
      <c r="Y3999" s="179" t="s">
        <v>10682</v>
      </c>
      <c r="Z3999" s="179" t="s">
        <v>141</v>
      </c>
      <c r="AA3999" s="179" t="s">
        <v>10683</v>
      </c>
      <c r="AB3999" s="179" t="s">
        <v>141</v>
      </c>
      <c r="AC3999" s="179" t="s">
        <v>141</v>
      </c>
      <c r="AD3999" s="115" t="s">
        <v>43</v>
      </c>
      <c r="AE3999" s="179"/>
      <c r="AF3999" s="179"/>
      <c r="AG3999" s="395" t="s">
        <v>10686</v>
      </c>
      <c r="AJ3999" s="1">
        <f t="shared" si="305"/>
        <v>0</v>
      </c>
      <c r="AK3999" s="1">
        <f t="shared" si="311"/>
        <v>-41.400000000000006</v>
      </c>
    </row>
    <row r="4000" spans="1:37" ht="31.5" customHeight="1">
      <c r="A4000" s="179" t="s">
        <v>4411</v>
      </c>
      <c r="B4000" s="108" t="s">
        <v>16</v>
      </c>
      <c r="C4000" s="108" t="s">
        <v>292</v>
      </c>
      <c r="D4000" s="164">
        <v>42528</v>
      </c>
      <c r="E4000" s="368">
        <v>0.59930555555555554</v>
      </c>
      <c r="F4000" s="164">
        <v>42528</v>
      </c>
      <c r="G4000" s="368">
        <v>0.59930555555555554</v>
      </c>
      <c r="H4000" s="366">
        <f>(F4000+G4000)-(D4000+E4000)</f>
        <v>0</v>
      </c>
      <c r="I4000" s="108">
        <v>7</v>
      </c>
      <c r="J4000" s="108" t="s">
        <v>144</v>
      </c>
      <c r="K4000" s="108" t="s">
        <v>9</v>
      </c>
      <c r="L4000" s="108" t="s">
        <v>4</v>
      </c>
      <c r="M4000" s="108" t="s">
        <v>4612</v>
      </c>
      <c r="N4000" s="108" t="s">
        <v>3</v>
      </c>
      <c r="O4000" s="108" t="s">
        <v>8</v>
      </c>
      <c r="P4000" s="364" t="s">
        <v>4613</v>
      </c>
      <c r="Q4000" s="178" t="s">
        <v>9744</v>
      </c>
      <c r="R4000" s="108"/>
      <c r="S4000" s="108">
        <v>1.23</v>
      </c>
      <c r="T4000" s="367">
        <f>SUM(R4000:S4000)</f>
        <v>1.23</v>
      </c>
      <c r="U4000" s="108" t="s">
        <v>29</v>
      </c>
      <c r="V4000" s="108">
        <v>1970</v>
      </c>
      <c r="W4000" s="108" t="s">
        <v>2725</v>
      </c>
      <c r="X4000" s="108"/>
      <c r="Y4000" s="107" t="s">
        <v>9745</v>
      </c>
      <c r="Z4000" s="108">
        <v>100</v>
      </c>
      <c r="AA4000" s="107" t="s">
        <v>9742</v>
      </c>
      <c r="AB4000" s="108">
        <v>0</v>
      </c>
      <c r="AC4000" s="108"/>
      <c r="AD4000" s="108" t="s">
        <v>23</v>
      </c>
      <c r="AE4000" s="108" t="s">
        <v>55</v>
      </c>
      <c r="AF4000" s="108"/>
      <c r="AG4000" s="108" t="s">
        <v>9746</v>
      </c>
      <c r="AH4000" s="16"/>
      <c r="AI4000" s="16"/>
      <c r="AJ4000" s="1">
        <f t="shared" si="305"/>
        <v>0</v>
      </c>
      <c r="AK4000" s="1">
        <f t="shared" si="311"/>
        <v>-1.23</v>
      </c>
    </row>
    <row r="4001" spans="1:37" ht="47.25" customHeight="1">
      <c r="A4001" s="179" t="s">
        <v>5349</v>
      </c>
      <c r="B4001" s="179" t="s">
        <v>13</v>
      </c>
      <c r="C4001" s="179" t="s">
        <v>140</v>
      </c>
      <c r="D4001" s="169">
        <v>42562</v>
      </c>
      <c r="E4001" s="68">
        <v>0.23263888888888887</v>
      </c>
      <c r="F4001" s="169">
        <v>42562</v>
      </c>
      <c r="G4001" s="68">
        <v>0.23263888888888887</v>
      </c>
      <c r="H4001" s="68">
        <f t="shared" ref="H4001:H4022" si="312">G4001-E4001</f>
        <v>0</v>
      </c>
      <c r="I4001" s="179">
        <v>5</v>
      </c>
      <c r="J4001" s="179" t="s">
        <v>407</v>
      </c>
      <c r="K4001" s="179" t="s">
        <v>9</v>
      </c>
      <c r="L4001" s="179" t="s">
        <v>10</v>
      </c>
      <c r="M4001" s="179" t="s">
        <v>10414</v>
      </c>
      <c r="N4001" s="179" t="s">
        <v>3</v>
      </c>
      <c r="O4001" s="179" t="s">
        <v>8</v>
      </c>
      <c r="P4001" s="179" t="s">
        <v>6633</v>
      </c>
      <c r="Q4001" s="61" t="s">
        <v>10688</v>
      </c>
      <c r="R4001" s="190">
        <v>0.4</v>
      </c>
      <c r="S4001" s="190">
        <v>0.5</v>
      </c>
      <c r="T4001" s="190">
        <f>R4001+S4001</f>
        <v>0.9</v>
      </c>
      <c r="U4001" s="179" t="s">
        <v>10416</v>
      </c>
      <c r="V4001" s="179" t="s">
        <v>10152</v>
      </c>
      <c r="W4001" s="179" t="s">
        <v>10417</v>
      </c>
      <c r="X4001" s="179" t="s">
        <v>141</v>
      </c>
      <c r="Y4001" s="179" t="s">
        <v>10153</v>
      </c>
      <c r="Z4001" s="179">
        <v>100</v>
      </c>
      <c r="AA4001" s="179" t="s">
        <v>10154</v>
      </c>
      <c r="AB4001" s="179" t="s">
        <v>141</v>
      </c>
      <c r="AC4001" s="179" t="s">
        <v>141</v>
      </c>
      <c r="AD4001" s="115" t="s">
        <v>43</v>
      </c>
      <c r="AE4001" s="179" t="s">
        <v>141</v>
      </c>
      <c r="AF4001" s="179" t="s">
        <v>141</v>
      </c>
      <c r="AG4001" s="112" t="s">
        <v>10670</v>
      </c>
      <c r="AJ4001" s="1">
        <f t="shared" si="305"/>
        <v>0</v>
      </c>
      <c r="AK4001" s="1">
        <f t="shared" si="311"/>
        <v>-0.9</v>
      </c>
    </row>
    <row r="4002" spans="1:37" ht="78.75" customHeight="1">
      <c r="A4002" s="179" t="s">
        <v>5349</v>
      </c>
      <c r="B4002" s="179" t="s">
        <v>13</v>
      </c>
      <c r="C4002" s="179" t="s">
        <v>140</v>
      </c>
      <c r="D4002" s="169">
        <v>42562</v>
      </c>
      <c r="E4002" s="68">
        <v>0.73819444444444438</v>
      </c>
      <c r="F4002" s="169">
        <v>42562</v>
      </c>
      <c r="G4002" s="68">
        <v>0.78611111111111109</v>
      </c>
      <c r="H4002" s="68">
        <f t="shared" si="312"/>
        <v>4.7916666666666718E-2</v>
      </c>
      <c r="I4002" s="179">
        <v>0</v>
      </c>
      <c r="J4002" s="179" t="s">
        <v>245</v>
      </c>
      <c r="K4002" s="179" t="s">
        <v>21</v>
      </c>
      <c r="L4002" s="179" t="s">
        <v>10</v>
      </c>
      <c r="M4002" s="179" t="s">
        <v>2249</v>
      </c>
      <c r="N4002" s="179">
        <v>110</v>
      </c>
      <c r="O4002" s="179" t="s">
        <v>8</v>
      </c>
      <c r="P4002" s="179" t="s">
        <v>2249</v>
      </c>
      <c r="Q4002" s="458" t="s">
        <v>7313</v>
      </c>
      <c r="R4002" s="190"/>
      <c r="S4002" s="190"/>
      <c r="T4002" s="190"/>
      <c r="U4002" s="179" t="s">
        <v>46</v>
      </c>
      <c r="V4002" s="179" t="s">
        <v>3339</v>
      </c>
      <c r="W4002" s="179" t="s">
        <v>10689</v>
      </c>
      <c r="X4002" s="179" t="s">
        <v>141</v>
      </c>
      <c r="Y4002" s="179" t="s">
        <v>10690</v>
      </c>
      <c r="Z4002" s="179" t="s">
        <v>141</v>
      </c>
      <c r="AA4002" s="179" t="s">
        <v>10691</v>
      </c>
      <c r="AB4002" s="179" t="s">
        <v>141</v>
      </c>
      <c r="AC4002" s="179" t="s">
        <v>10692</v>
      </c>
      <c r="AD4002" s="115" t="s">
        <v>43</v>
      </c>
      <c r="AE4002" s="179" t="s">
        <v>141</v>
      </c>
      <c r="AF4002" s="179" t="s">
        <v>141</v>
      </c>
      <c r="AG4002" s="392" t="s">
        <v>10693</v>
      </c>
      <c r="AJ4002" s="1">
        <f t="shared" si="305"/>
        <v>0</v>
      </c>
      <c r="AK4002" s="1">
        <f t="shared" si="311"/>
        <v>0</v>
      </c>
    </row>
    <row r="4003" spans="1:37" ht="31.5" customHeight="1">
      <c r="A4003" s="179" t="s">
        <v>5349</v>
      </c>
      <c r="B4003" s="179" t="s">
        <v>13</v>
      </c>
      <c r="C4003" s="179" t="s">
        <v>140</v>
      </c>
      <c r="D4003" s="169">
        <v>42563</v>
      </c>
      <c r="E4003" s="68">
        <v>0.59166666666666667</v>
      </c>
      <c r="F4003" s="169">
        <v>42563</v>
      </c>
      <c r="G4003" s="68">
        <v>0.59166666666666667</v>
      </c>
      <c r="H4003" s="68">
        <f t="shared" si="312"/>
        <v>0</v>
      </c>
      <c r="I4003" s="179">
        <v>0</v>
      </c>
      <c r="J4003" s="179" t="s">
        <v>245</v>
      </c>
      <c r="K4003" s="179" t="s">
        <v>9</v>
      </c>
      <c r="L4003" s="179" t="s">
        <v>10</v>
      </c>
      <c r="M4003" s="179" t="s">
        <v>6634</v>
      </c>
      <c r="N4003" s="179">
        <v>110</v>
      </c>
      <c r="O4003" s="179" t="s">
        <v>8</v>
      </c>
      <c r="P4003" s="179" t="s">
        <v>6634</v>
      </c>
      <c r="Q4003" s="458" t="s">
        <v>7314</v>
      </c>
      <c r="R4003" s="190"/>
      <c r="S4003" s="190"/>
      <c r="T4003" s="190"/>
      <c r="U4003" s="179" t="s">
        <v>46</v>
      </c>
      <c r="V4003" s="179" t="s">
        <v>3339</v>
      </c>
      <c r="W4003" s="179" t="s">
        <v>10689</v>
      </c>
      <c r="X4003" s="179" t="s">
        <v>141</v>
      </c>
      <c r="Y4003" s="179" t="s">
        <v>10690</v>
      </c>
      <c r="Z4003" s="179" t="s">
        <v>141</v>
      </c>
      <c r="AA4003" s="179" t="s">
        <v>10691</v>
      </c>
      <c r="AB4003" s="179" t="s">
        <v>141</v>
      </c>
      <c r="AC4003" s="179" t="s">
        <v>10692</v>
      </c>
      <c r="AD4003" s="115" t="s">
        <v>43</v>
      </c>
      <c r="AE4003" s="179" t="s">
        <v>141</v>
      </c>
      <c r="AF4003" s="179" t="s">
        <v>141</v>
      </c>
      <c r="AG4003" s="392" t="s">
        <v>10693</v>
      </c>
      <c r="AJ4003" s="1">
        <f t="shared" si="305"/>
        <v>0</v>
      </c>
      <c r="AK4003" s="1">
        <f t="shared" si="311"/>
        <v>0</v>
      </c>
    </row>
    <row r="4004" spans="1:37" ht="47.25" customHeight="1">
      <c r="A4004" s="179" t="s">
        <v>5349</v>
      </c>
      <c r="B4004" s="179" t="s">
        <v>13</v>
      </c>
      <c r="C4004" s="179" t="s">
        <v>140</v>
      </c>
      <c r="D4004" s="169">
        <v>42563</v>
      </c>
      <c r="E4004" s="68">
        <v>0.59166666666666667</v>
      </c>
      <c r="F4004" s="169">
        <v>42563</v>
      </c>
      <c r="G4004" s="68">
        <v>0.60625000000000007</v>
      </c>
      <c r="H4004" s="68">
        <f t="shared" si="312"/>
        <v>1.4583333333333393E-2</v>
      </c>
      <c r="I4004" s="179">
        <v>0</v>
      </c>
      <c r="J4004" s="179" t="s">
        <v>1299</v>
      </c>
      <c r="K4004" s="179" t="s">
        <v>6635</v>
      </c>
      <c r="L4004" s="179" t="s">
        <v>10</v>
      </c>
      <c r="M4004" s="179" t="s">
        <v>2249</v>
      </c>
      <c r="N4004" s="179">
        <v>110</v>
      </c>
      <c r="O4004" s="179" t="s">
        <v>8</v>
      </c>
      <c r="P4004" s="179" t="s">
        <v>2249</v>
      </c>
      <c r="Q4004" s="458" t="s">
        <v>7315</v>
      </c>
      <c r="R4004" s="190"/>
      <c r="S4004" s="190"/>
      <c r="T4004" s="190"/>
      <c r="U4004" s="179" t="s">
        <v>46</v>
      </c>
      <c r="V4004" s="179" t="s">
        <v>3339</v>
      </c>
      <c r="W4004" s="179" t="s">
        <v>10689</v>
      </c>
      <c r="X4004" s="179" t="s">
        <v>141</v>
      </c>
      <c r="Y4004" s="179" t="s">
        <v>10690</v>
      </c>
      <c r="Z4004" s="179" t="s">
        <v>141</v>
      </c>
      <c r="AA4004" s="179" t="s">
        <v>10691</v>
      </c>
      <c r="AB4004" s="179" t="s">
        <v>141</v>
      </c>
      <c r="AC4004" s="179" t="s">
        <v>10692</v>
      </c>
      <c r="AD4004" s="115" t="s">
        <v>43</v>
      </c>
      <c r="AE4004" s="179" t="s">
        <v>141</v>
      </c>
      <c r="AF4004" s="179" t="s">
        <v>141</v>
      </c>
      <c r="AG4004" s="392" t="s">
        <v>10693</v>
      </c>
      <c r="AJ4004" s="1">
        <f t="shared" ref="AJ4004:AJ4035" si="313">T4004-S4004-R4004</f>
        <v>0</v>
      </c>
      <c r="AK4004" s="1">
        <f t="shared" si="311"/>
        <v>0</v>
      </c>
    </row>
    <row r="4005" spans="1:37" ht="94.5" customHeight="1">
      <c r="A4005" s="179" t="s">
        <v>5349</v>
      </c>
      <c r="B4005" s="179" t="s">
        <v>13</v>
      </c>
      <c r="C4005" s="179" t="s">
        <v>140</v>
      </c>
      <c r="D4005" s="169">
        <v>42563</v>
      </c>
      <c r="E4005" s="68">
        <v>0.7055555555555556</v>
      </c>
      <c r="F4005" s="169">
        <v>42563</v>
      </c>
      <c r="G4005" s="68">
        <v>0.7270833333333333</v>
      </c>
      <c r="H4005" s="68">
        <f t="shared" si="312"/>
        <v>2.1527777777777701E-2</v>
      </c>
      <c r="I4005" s="179">
        <v>3</v>
      </c>
      <c r="J4005" s="179" t="s">
        <v>484</v>
      </c>
      <c r="K4005" s="179" t="s">
        <v>21</v>
      </c>
      <c r="L4005" s="179" t="s">
        <v>10</v>
      </c>
      <c r="M4005" s="179" t="s">
        <v>7316</v>
      </c>
      <c r="N4005" s="179" t="s">
        <v>3</v>
      </c>
      <c r="O4005" s="179" t="s">
        <v>8</v>
      </c>
      <c r="P4005" s="179" t="s">
        <v>6636</v>
      </c>
      <c r="Q4005" s="61" t="s">
        <v>10694</v>
      </c>
      <c r="R4005" s="190">
        <v>0.45</v>
      </c>
      <c r="S4005" s="190">
        <v>0.1</v>
      </c>
      <c r="T4005" s="190">
        <f>R4005+S4005</f>
        <v>0.55000000000000004</v>
      </c>
      <c r="U4005" s="179" t="s">
        <v>10695</v>
      </c>
      <c r="V4005" s="179" t="s">
        <v>3217</v>
      </c>
      <c r="W4005" s="179" t="s">
        <v>10696</v>
      </c>
      <c r="X4005" s="179" t="s">
        <v>141</v>
      </c>
      <c r="Y4005" s="179" t="s">
        <v>10697</v>
      </c>
      <c r="Z4005" s="179" t="s">
        <v>141</v>
      </c>
      <c r="AA4005" s="179" t="s">
        <v>10428</v>
      </c>
      <c r="AB4005" s="179">
        <v>5</v>
      </c>
      <c r="AC4005" s="179" t="s">
        <v>141</v>
      </c>
      <c r="AD4005" s="115" t="s">
        <v>43</v>
      </c>
      <c r="AE4005" s="179"/>
      <c r="AF4005" s="179"/>
      <c r="AG4005" s="395" t="s">
        <v>10698</v>
      </c>
      <c r="AJ4005" s="1">
        <f t="shared" si="313"/>
        <v>0</v>
      </c>
      <c r="AK4005" s="1">
        <f t="shared" si="311"/>
        <v>-0.55000000000000004</v>
      </c>
    </row>
    <row r="4006" spans="1:37" ht="78.75" customHeight="1">
      <c r="A4006" s="179" t="s">
        <v>2467</v>
      </c>
      <c r="B4006" s="179" t="s">
        <v>19</v>
      </c>
      <c r="C4006" s="179"/>
      <c r="D4006" s="169">
        <v>42501</v>
      </c>
      <c r="E4006" s="176">
        <v>42501.424305555556</v>
      </c>
      <c r="F4006" s="169">
        <v>42501</v>
      </c>
      <c r="G4006" s="176">
        <v>42502.708333333336</v>
      </c>
      <c r="H4006" s="193">
        <f t="shared" si="312"/>
        <v>1.2840277777795563</v>
      </c>
      <c r="I4006" s="179">
        <v>1</v>
      </c>
      <c r="J4006" s="115"/>
      <c r="K4006" s="115"/>
      <c r="L4006" s="115" t="s">
        <v>12</v>
      </c>
      <c r="M4006" s="179" t="s">
        <v>3075</v>
      </c>
      <c r="N4006" s="179">
        <v>0.4</v>
      </c>
      <c r="O4006" s="179" t="s">
        <v>2</v>
      </c>
      <c r="P4006" s="179" t="s">
        <v>3076</v>
      </c>
      <c r="Q4006" s="115" t="s">
        <v>3077</v>
      </c>
      <c r="R4006" s="170">
        <v>1.2030000000000001</v>
      </c>
      <c r="S4006" s="170"/>
      <c r="T4006" s="170">
        <f>R4006+S4006</f>
        <v>1.2030000000000001</v>
      </c>
      <c r="U4006" s="115"/>
      <c r="V4006" s="179">
        <v>2000</v>
      </c>
      <c r="W4006" s="179"/>
      <c r="X4006" s="115"/>
      <c r="Y4006" s="179"/>
      <c r="Z4006" s="179">
        <v>100</v>
      </c>
      <c r="AA4006" s="179"/>
      <c r="AB4006" s="115"/>
      <c r="AC4006" s="115"/>
      <c r="AD4006" s="115" t="s">
        <v>23</v>
      </c>
      <c r="AE4006" s="115"/>
      <c r="AF4006" s="115"/>
      <c r="AG4006" s="115" t="s">
        <v>4726</v>
      </c>
      <c r="AJ4006" s="1">
        <f t="shared" si="313"/>
        <v>0</v>
      </c>
      <c r="AK4006" s="1">
        <f t="shared" si="311"/>
        <v>-1.2030000000000001</v>
      </c>
    </row>
    <row r="4007" spans="1:37" ht="63" customHeight="1">
      <c r="A4007" s="179" t="s">
        <v>5349</v>
      </c>
      <c r="B4007" s="179" t="s">
        <v>13</v>
      </c>
      <c r="C4007" s="179" t="s">
        <v>2104</v>
      </c>
      <c r="D4007" s="169">
        <v>42564</v>
      </c>
      <c r="E4007" s="68">
        <v>0.4284722222222222</v>
      </c>
      <c r="F4007" s="169">
        <v>42564</v>
      </c>
      <c r="G4007" s="68">
        <v>0.4284722222222222</v>
      </c>
      <c r="H4007" s="68">
        <f t="shared" si="312"/>
        <v>0</v>
      </c>
      <c r="I4007" s="179">
        <v>111</v>
      </c>
      <c r="J4007" s="179" t="s">
        <v>1831</v>
      </c>
      <c r="K4007" s="179" t="s">
        <v>9</v>
      </c>
      <c r="L4007" s="179" t="s">
        <v>17</v>
      </c>
      <c r="M4007" s="179" t="s">
        <v>7317</v>
      </c>
      <c r="N4007" s="179">
        <v>220</v>
      </c>
      <c r="O4007" s="179" t="s">
        <v>14</v>
      </c>
      <c r="P4007" s="179" t="s">
        <v>6236</v>
      </c>
      <c r="Q4007" s="61" t="s">
        <v>7318</v>
      </c>
      <c r="R4007" s="190">
        <v>27.8</v>
      </c>
      <c r="S4007" s="190">
        <v>40.4</v>
      </c>
      <c r="T4007" s="190">
        <f>R4007+S4007</f>
        <v>68.2</v>
      </c>
      <c r="U4007" s="179" t="s">
        <v>29</v>
      </c>
      <c r="V4007" s="179" t="s">
        <v>141</v>
      </c>
      <c r="W4007" s="179" t="s">
        <v>141</v>
      </c>
      <c r="X4007" s="179" t="s">
        <v>141</v>
      </c>
      <c r="Y4007" s="179" t="s">
        <v>141</v>
      </c>
      <c r="Z4007" s="179" t="s">
        <v>141</v>
      </c>
      <c r="AA4007" s="179" t="s">
        <v>141</v>
      </c>
      <c r="AB4007" s="179" t="s">
        <v>141</v>
      </c>
      <c r="AC4007" s="179" t="s">
        <v>141</v>
      </c>
      <c r="AD4007" s="115" t="s">
        <v>38</v>
      </c>
      <c r="AE4007" s="179" t="s">
        <v>141</v>
      </c>
      <c r="AF4007" s="179" t="s">
        <v>141</v>
      </c>
      <c r="AG4007" s="179" t="s">
        <v>141</v>
      </c>
      <c r="AJ4007" s="1">
        <f t="shared" si="313"/>
        <v>0</v>
      </c>
      <c r="AK4007" s="1">
        <f t="shared" si="311"/>
        <v>-68.2</v>
      </c>
    </row>
    <row r="4008" spans="1:37" ht="78.75" customHeight="1">
      <c r="A4008" s="179" t="s">
        <v>5349</v>
      </c>
      <c r="B4008" s="179" t="s">
        <v>13</v>
      </c>
      <c r="C4008" s="179" t="s">
        <v>140</v>
      </c>
      <c r="D4008" s="169">
        <v>42564</v>
      </c>
      <c r="E4008" s="68">
        <v>0.69930555555555562</v>
      </c>
      <c r="F4008" s="169">
        <v>42564</v>
      </c>
      <c r="G4008" s="68">
        <v>0.78472222222222221</v>
      </c>
      <c r="H4008" s="68">
        <f t="shared" si="312"/>
        <v>8.5416666666666585E-2</v>
      </c>
      <c r="I4008" s="179">
        <v>1</v>
      </c>
      <c r="J4008" s="179" t="s">
        <v>141</v>
      </c>
      <c r="K4008" s="179" t="s">
        <v>141</v>
      </c>
      <c r="L4008" s="179" t="s">
        <v>12</v>
      </c>
      <c r="M4008" s="179" t="s">
        <v>6246</v>
      </c>
      <c r="N4008" s="179">
        <v>0.4</v>
      </c>
      <c r="O4008" s="179" t="s">
        <v>2</v>
      </c>
      <c r="P4008" s="179" t="s">
        <v>6247</v>
      </c>
      <c r="Q4008" s="61" t="s">
        <v>6248</v>
      </c>
      <c r="R4008" s="190"/>
      <c r="S4008" s="190">
        <v>0.1</v>
      </c>
      <c r="T4008" s="190">
        <f>R4008+S4008</f>
        <v>0.1</v>
      </c>
      <c r="U4008" s="179" t="s">
        <v>1</v>
      </c>
      <c r="V4008" s="179" t="s">
        <v>141</v>
      </c>
      <c r="W4008" s="179" t="s">
        <v>141</v>
      </c>
      <c r="X4008" s="179" t="s">
        <v>141</v>
      </c>
      <c r="Y4008" s="179" t="s">
        <v>141</v>
      </c>
      <c r="Z4008" s="179" t="s">
        <v>141</v>
      </c>
      <c r="AA4008" s="179" t="s">
        <v>141</v>
      </c>
      <c r="AB4008" s="179" t="s">
        <v>141</v>
      </c>
      <c r="AC4008" s="179" t="s">
        <v>141</v>
      </c>
      <c r="AD4008" s="115" t="s">
        <v>0</v>
      </c>
      <c r="AE4008" s="179" t="s">
        <v>141</v>
      </c>
      <c r="AF4008" s="179" t="s">
        <v>141</v>
      </c>
      <c r="AG4008" s="179" t="s">
        <v>3129</v>
      </c>
      <c r="AJ4008" s="1">
        <f t="shared" si="313"/>
        <v>0</v>
      </c>
      <c r="AK4008" s="1">
        <f t="shared" si="311"/>
        <v>-0.1</v>
      </c>
    </row>
    <row r="4009" spans="1:37" ht="63">
      <c r="A4009" s="94" t="s">
        <v>12777</v>
      </c>
      <c r="B4009" s="596" t="s">
        <v>12578</v>
      </c>
      <c r="C4009" s="596" t="s">
        <v>12579</v>
      </c>
      <c r="D4009" s="786">
        <v>42675</v>
      </c>
      <c r="E4009" s="787">
        <v>0.5</v>
      </c>
      <c r="F4009" s="786">
        <v>42675</v>
      </c>
      <c r="G4009" s="787">
        <v>0.66666666666666663</v>
      </c>
      <c r="H4009" s="787">
        <f t="shared" si="312"/>
        <v>0.16666666666666663</v>
      </c>
      <c r="I4009" s="788">
        <v>1</v>
      </c>
      <c r="J4009" s="596" t="s">
        <v>141</v>
      </c>
      <c r="K4009" s="596"/>
      <c r="L4009" s="596" t="s">
        <v>4</v>
      </c>
      <c r="M4009" s="596" t="s">
        <v>12743</v>
      </c>
      <c r="N4009" s="792">
        <v>0.4</v>
      </c>
      <c r="O4009" s="596" t="s">
        <v>2</v>
      </c>
      <c r="P4009" s="789" t="s">
        <v>12744</v>
      </c>
      <c r="Q4009" s="789" t="s">
        <v>12745</v>
      </c>
      <c r="R4009" s="790">
        <v>0.6166666666666667</v>
      </c>
      <c r="S4009" s="790">
        <v>0.58333333333333326</v>
      </c>
      <c r="T4009" s="807">
        <v>1.2</v>
      </c>
      <c r="U4009" s="792" t="s">
        <v>46</v>
      </c>
      <c r="V4009" s="792" t="s">
        <v>1220</v>
      </c>
      <c r="W4009" s="792" t="s">
        <v>14195</v>
      </c>
      <c r="X4009" s="792" t="s">
        <v>2736</v>
      </c>
      <c r="Y4009" s="792" t="s">
        <v>141</v>
      </c>
      <c r="Z4009" s="792" t="s">
        <v>141</v>
      </c>
      <c r="AA4009" s="792" t="s">
        <v>141</v>
      </c>
      <c r="AB4009" s="792" t="s">
        <v>141</v>
      </c>
      <c r="AC4009" s="792" t="s">
        <v>141</v>
      </c>
      <c r="AD4009" s="792" t="s">
        <v>23</v>
      </c>
      <c r="AE4009" s="792"/>
      <c r="AF4009" s="792"/>
      <c r="AG4009" s="792"/>
      <c r="AJ4009" s="1">
        <f t="shared" si="313"/>
        <v>0</v>
      </c>
    </row>
    <row r="4010" spans="1:37" ht="63" customHeight="1">
      <c r="A4010" s="179" t="s">
        <v>5349</v>
      </c>
      <c r="B4010" s="179" t="s">
        <v>13</v>
      </c>
      <c r="C4010" s="179" t="s">
        <v>1798</v>
      </c>
      <c r="D4010" s="169">
        <v>42565</v>
      </c>
      <c r="E4010" s="68">
        <v>0.55972222222222223</v>
      </c>
      <c r="F4010" s="169">
        <v>42565</v>
      </c>
      <c r="G4010" s="68">
        <v>0.63194444444444442</v>
      </c>
      <c r="H4010" s="68">
        <f t="shared" si="312"/>
        <v>7.2222222222222188E-2</v>
      </c>
      <c r="I4010" s="179">
        <v>145</v>
      </c>
      <c r="J4010" s="179" t="s">
        <v>144</v>
      </c>
      <c r="K4010" s="179" t="s">
        <v>4083</v>
      </c>
      <c r="L4010" s="179" t="s">
        <v>17</v>
      </c>
      <c r="M4010" s="179" t="s">
        <v>6259</v>
      </c>
      <c r="N4010" s="179">
        <v>110</v>
      </c>
      <c r="O4010" s="179" t="s">
        <v>14</v>
      </c>
      <c r="P4010" s="179" t="s">
        <v>593</v>
      </c>
      <c r="Q4010" s="61" t="s">
        <v>7321</v>
      </c>
      <c r="R4010" s="190">
        <v>70.2</v>
      </c>
      <c r="S4010" s="190">
        <v>98.4</v>
      </c>
      <c r="T4010" s="190">
        <f>R4010+S4010</f>
        <v>168.60000000000002</v>
      </c>
      <c r="U4010" s="2" t="s">
        <v>39</v>
      </c>
      <c r="V4010" s="2" t="s">
        <v>141</v>
      </c>
      <c r="W4010" s="2" t="s">
        <v>141</v>
      </c>
      <c r="X4010" s="2" t="s">
        <v>141</v>
      </c>
      <c r="Y4010" s="2" t="s">
        <v>141</v>
      </c>
      <c r="Z4010" s="2" t="s">
        <v>141</v>
      </c>
      <c r="AA4010" s="2" t="s">
        <v>141</v>
      </c>
      <c r="AB4010" s="2" t="s">
        <v>141</v>
      </c>
      <c r="AC4010" s="2" t="s">
        <v>141</v>
      </c>
      <c r="AD4010" s="1" t="s">
        <v>38</v>
      </c>
      <c r="AE4010" s="2" t="s">
        <v>141</v>
      </c>
      <c r="AF4010" s="2" t="s">
        <v>141</v>
      </c>
      <c r="AG4010" s="583"/>
      <c r="AJ4010" s="1">
        <f t="shared" si="313"/>
        <v>0</v>
      </c>
      <c r="AK4010" s="1">
        <f>AJ4010-T4010</f>
        <v>-168.60000000000002</v>
      </c>
    </row>
    <row r="4011" spans="1:37" ht="45" customHeight="1">
      <c r="A4011" s="179" t="s">
        <v>5349</v>
      </c>
      <c r="B4011" s="179" t="s">
        <v>13</v>
      </c>
      <c r="C4011" s="179" t="s">
        <v>140</v>
      </c>
      <c r="D4011" s="169">
        <v>42565</v>
      </c>
      <c r="E4011" s="68">
        <v>0.63402777777777775</v>
      </c>
      <c r="F4011" s="169">
        <v>42565</v>
      </c>
      <c r="G4011" s="68">
        <v>0.63402777777777775</v>
      </c>
      <c r="H4011" s="68">
        <f t="shared" si="312"/>
        <v>0</v>
      </c>
      <c r="I4011" s="179">
        <v>4</v>
      </c>
      <c r="J4011" s="179" t="s">
        <v>2440</v>
      </c>
      <c r="K4011" s="179" t="s">
        <v>9</v>
      </c>
      <c r="L4011" s="179" t="s">
        <v>10</v>
      </c>
      <c r="M4011" s="179" t="s">
        <v>7322</v>
      </c>
      <c r="N4011" s="179" t="s">
        <v>3</v>
      </c>
      <c r="O4011" s="179" t="s">
        <v>8</v>
      </c>
      <c r="P4011" s="179" t="s">
        <v>6307</v>
      </c>
      <c r="Q4011" s="61" t="s">
        <v>10700</v>
      </c>
      <c r="R4011" s="190">
        <v>0.7</v>
      </c>
      <c r="S4011" s="190">
        <v>0.4</v>
      </c>
      <c r="T4011" s="190">
        <f>R4011+S4011</f>
        <v>1.1000000000000001</v>
      </c>
      <c r="U4011" s="2" t="s">
        <v>7</v>
      </c>
      <c r="V4011" s="2" t="s">
        <v>8903</v>
      </c>
      <c r="W4011" s="2" t="s">
        <v>3170</v>
      </c>
      <c r="X4011" s="2" t="s">
        <v>141</v>
      </c>
      <c r="Y4011" s="2" t="s">
        <v>3123</v>
      </c>
      <c r="Z4011" s="2" t="s">
        <v>141</v>
      </c>
      <c r="AA4011" s="2" t="s">
        <v>10701</v>
      </c>
      <c r="AB4011" s="2" t="s">
        <v>141</v>
      </c>
      <c r="AC4011" s="2" t="s">
        <v>141</v>
      </c>
      <c r="AD4011" s="1" t="s">
        <v>43</v>
      </c>
      <c r="AG4011" s="583" t="s">
        <v>10702</v>
      </c>
      <c r="AJ4011" s="1">
        <f t="shared" si="313"/>
        <v>0</v>
      </c>
      <c r="AK4011" s="1">
        <f>AJ4011-T4011</f>
        <v>-1.1000000000000001</v>
      </c>
    </row>
    <row r="4012" spans="1:37" ht="31.5" customHeight="1">
      <c r="A4012" s="179" t="s">
        <v>5349</v>
      </c>
      <c r="B4012" s="179" t="s">
        <v>13</v>
      </c>
      <c r="C4012" s="179" t="s">
        <v>140</v>
      </c>
      <c r="D4012" s="169">
        <v>42565</v>
      </c>
      <c r="E4012" s="68">
        <v>0.63402777777777775</v>
      </c>
      <c r="F4012" s="169">
        <v>42565</v>
      </c>
      <c r="G4012" s="68">
        <v>0.71527777777777779</v>
      </c>
      <c r="H4012" s="68">
        <f t="shared" si="312"/>
        <v>8.1250000000000044E-2</v>
      </c>
      <c r="I4012" s="179">
        <v>5</v>
      </c>
      <c r="J4012" s="179" t="s">
        <v>2440</v>
      </c>
      <c r="K4012" s="179" t="s">
        <v>21</v>
      </c>
      <c r="L4012" s="179" t="s">
        <v>10</v>
      </c>
      <c r="M4012" s="179" t="s">
        <v>7323</v>
      </c>
      <c r="N4012" s="179" t="s">
        <v>3</v>
      </c>
      <c r="O4012" s="179" t="s">
        <v>8</v>
      </c>
      <c r="P4012" s="179" t="s">
        <v>6308</v>
      </c>
      <c r="Q4012" s="61" t="s">
        <v>10703</v>
      </c>
      <c r="R4012" s="190">
        <v>11.2</v>
      </c>
      <c r="S4012" s="190">
        <v>4</v>
      </c>
      <c r="T4012" s="190">
        <f>R4012+S4012</f>
        <v>15.2</v>
      </c>
      <c r="U4012" s="2" t="s">
        <v>3186</v>
      </c>
      <c r="V4012" s="2" t="s">
        <v>10236</v>
      </c>
      <c r="W4012" s="2" t="s">
        <v>3188</v>
      </c>
      <c r="X4012" s="2" t="s">
        <v>141</v>
      </c>
      <c r="Y4012" s="2" t="s">
        <v>10479</v>
      </c>
      <c r="Z4012" s="2">
        <v>100</v>
      </c>
      <c r="AA4012" s="2" t="s">
        <v>10480</v>
      </c>
      <c r="AB4012" s="2" t="s">
        <v>141</v>
      </c>
      <c r="AC4012" s="2" t="s">
        <v>141</v>
      </c>
      <c r="AD4012" s="1" t="s">
        <v>43</v>
      </c>
      <c r="AE4012" s="2" t="s">
        <v>141</v>
      </c>
      <c r="AF4012" s="2" t="s">
        <v>141</v>
      </c>
      <c r="AG4012" s="22" t="s">
        <v>10704</v>
      </c>
      <c r="AJ4012" s="1">
        <f t="shared" si="313"/>
        <v>0</v>
      </c>
      <c r="AK4012" s="1">
        <f>AJ4012-T4012</f>
        <v>-15.2</v>
      </c>
    </row>
    <row r="4013" spans="1:37" ht="47.25" customHeight="1">
      <c r="A4013" s="179" t="s">
        <v>5349</v>
      </c>
      <c r="B4013" s="76" t="s">
        <v>13</v>
      </c>
      <c r="C4013" s="76" t="s">
        <v>140</v>
      </c>
      <c r="D4013" s="294">
        <v>42565</v>
      </c>
      <c r="E4013" s="106">
        <v>0.63402777777777775</v>
      </c>
      <c r="F4013" s="294">
        <v>42565</v>
      </c>
      <c r="G4013" s="106">
        <v>0.63402777777777775</v>
      </c>
      <c r="H4013" s="106">
        <f t="shared" si="312"/>
        <v>0</v>
      </c>
      <c r="I4013" s="76">
        <v>1</v>
      </c>
      <c r="J4013" s="76" t="s">
        <v>2440</v>
      </c>
      <c r="K4013" s="76" t="s">
        <v>9</v>
      </c>
      <c r="L4013" s="76" t="s">
        <v>10</v>
      </c>
      <c r="M4013" s="76" t="s">
        <v>4445</v>
      </c>
      <c r="N4013" s="76" t="s">
        <v>3</v>
      </c>
      <c r="O4013" s="76" t="s">
        <v>8</v>
      </c>
      <c r="P4013" s="76" t="s">
        <v>4446</v>
      </c>
      <c r="Q4013" s="333" t="s">
        <v>10705</v>
      </c>
      <c r="R4013" s="235">
        <v>0.4</v>
      </c>
      <c r="S4013" s="236">
        <v>0.2</v>
      </c>
      <c r="T4013" s="678">
        <f>R4013+S4013</f>
        <v>0.60000000000000009</v>
      </c>
      <c r="U4013" s="2" t="s">
        <v>29</v>
      </c>
      <c r="V4013" s="2" t="s">
        <v>3192</v>
      </c>
      <c r="W4013" s="2" t="s">
        <v>2717</v>
      </c>
      <c r="X4013" s="2" t="s">
        <v>3193</v>
      </c>
      <c r="Y4013" s="2" t="s">
        <v>10475</v>
      </c>
      <c r="Z4013" s="2">
        <v>100</v>
      </c>
      <c r="AA4013" s="2" t="s">
        <v>10476</v>
      </c>
      <c r="AB4013" s="2" t="s">
        <v>141</v>
      </c>
      <c r="AC4013" s="2" t="s">
        <v>141</v>
      </c>
      <c r="AD4013" s="1" t="s">
        <v>43</v>
      </c>
      <c r="AE4013" s="2" t="s">
        <v>141</v>
      </c>
      <c r="AF4013" s="2" t="s">
        <v>141</v>
      </c>
      <c r="AG4013" s="22" t="s">
        <v>10706</v>
      </c>
      <c r="AJ4013" s="1">
        <f t="shared" si="313"/>
        <v>0</v>
      </c>
      <c r="AK4013" s="1">
        <f>AJ4013-T4013</f>
        <v>-0.60000000000000009</v>
      </c>
    </row>
    <row r="4014" spans="1:37" ht="63">
      <c r="A4014" s="94" t="s">
        <v>13179</v>
      </c>
      <c r="B4014" s="596" t="s">
        <v>12578</v>
      </c>
      <c r="C4014" s="596" t="s">
        <v>12579</v>
      </c>
      <c r="D4014" s="786">
        <v>42731</v>
      </c>
      <c r="E4014" s="594">
        <v>0.44444444444444442</v>
      </c>
      <c r="F4014" s="786">
        <v>42731</v>
      </c>
      <c r="G4014" s="594">
        <v>0.50694444444444442</v>
      </c>
      <c r="H4014" s="787">
        <f t="shared" si="312"/>
        <v>6.25E-2</v>
      </c>
      <c r="I4014" s="595">
        <v>14</v>
      </c>
      <c r="J4014" s="595" t="s">
        <v>13291</v>
      </c>
      <c r="K4014" s="596" t="s">
        <v>21</v>
      </c>
      <c r="L4014" s="596" t="s">
        <v>4</v>
      </c>
      <c r="M4014" s="595" t="s">
        <v>13674</v>
      </c>
      <c r="N4014" s="792" t="s">
        <v>3</v>
      </c>
      <c r="O4014" s="595" t="s">
        <v>8</v>
      </c>
      <c r="P4014" s="595" t="s">
        <v>13674</v>
      </c>
      <c r="Q4014" s="595" t="s">
        <v>13675</v>
      </c>
      <c r="R4014" s="865">
        <v>1.2</v>
      </c>
      <c r="S4014" s="868"/>
      <c r="T4014" s="803">
        <v>1.2</v>
      </c>
      <c r="U4014" s="1297" t="s">
        <v>29</v>
      </c>
      <c r="V4014" s="1297">
        <v>1965</v>
      </c>
      <c r="W4014" s="1297" t="s">
        <v>29</v>
      </c>
      <c r="X4014" s="1297" t="s">
        <v>6961</v>
      </c>
      <c r="Y4014" s="1297" t="s">
        <v>14469</v>
      </c>
      <c r="Z4014" s="1297">
        <v>100</v>
      </c>
      <c r="AA4014" s="1297" t="s">
        <v>14470</v>
      </c>
      <c r="AB4014" s="1297">
        <v>0</v>
      </c>
      <c r="AC4014" s="1297"/>
      <c r="AD4014" s="1297" t="s">
        <v>23</v>
      </c>
      <c r="AE4014" s="1297"/>
      <c r="AF4014" s="1297"/>
      <c r="AG4014" s="1297"/>
      <c r="AJ4014" s="1">
        <f t="shared" si="313"/>
        <v>0</v>
      </c>
    </row>
    <row r="4015" spans="1:37" ht="78.75" customHeight="1">
      <c r="A4015" s="179" t="s">
        <v>5349</v>
      </c>
      <c r="B4015" s="179" t="s">
        <v>13</v>
      </c>
      <c r="C4015" s="179" t="s">
        <v>140</v>
      </c>
      <c r="D4015" s="169">
        <v>42565</v>
      </c>
      <c r="E4015" s="68">
        <v>0.5</v>
      </c>
      <c r="F4015" s="169">
        <v>42565</v>
      </c>
      <c r="G4015" s="68">
        <v>0.51527777777777783</v>
      </c>
      <c r="H4015" s="68">
        <f t="shared" si="312"/>
        <v>1.5277777777777835E-2</v>
      </c>
      <c r="I4015" s="179">
        <v>26</v>
      </c>
      <c r="J4015" s="179" t="s">
        <v>2440</v>
      </c>
      <c r="K4015" s="179" t="s">
        <v>21</v>
      </c>
      <c r="L4015" s="179" t="s">
        <v>10</v>
      </c>
      <c r="M4015" s="179" t="s">
        <v>7324</v>
      </c>
      <c r="N4015" s="179" t="s">
        <v>3</v>
      </c>
      <c r="O4015" s="179" t="s">
        <v>8</v>
      </c>
      <c r="P4015" s="179" t="s">
        <v>7325</v>
      </c>
      <c r="Q4015" s="61" t="s">
        <v>7326</v>
      </c>
      <c r="R4015" s="235">
        <v>18.3</v>
      </c>
      <c r="S4015" s="236">
        <v>15.7</v>
      </c>
      <c r="T4015" s="190">
        <f t="shared" ref="T4015:T4022" si="314">R4015+S4015</f>
        <v>34</v>
      </c>
      <c r="U4015" s="2" t="s">
        <v>7</v>
      </c>
      <c r="V4015" s="2" t="s">
        <v>10164</v>
      </c>
      <c r="W4015" s="2" t="s">
        <v>10443</v>
      </c>
      <c r="X4015" s="2" t="s">
        <v>141</v>
      </c>
      <c r="Y4015" s="2" t="s">
        <v>10710</v>
      </c>
      <c r="Z4015" s="2" t="s">
        <v>141</v>
      </c>
      <c r="AA4015" s="2" t="s">
        <v>10711</v>
      </c>
      <c r="AB4015" s="2" t="s">
        <v>141</v>
      </c>
      <c r="AC4015" s="2" t="s">
        <v>141</v>
      </c>
      <c r="AD4015" s="1" t="s">
        <v>43</v>
      </c>
      <c r="AE4015" s="2" t="s">
        <v>141</v>
      </c>
      <c r="AF4015" s="2" t="s">
        <v>141</v>
      </c>
      <c r="AG4015" s="154" t="s">
        <v>10712</v>
      </c>
      <c r="AJ4015" s="1">
        <f t="shared" si="313"/>
        <v>0</v>
      </c>
      <c r="AK4015" s="1">
        <f t="shared" ref="AK4015:AK4022" si="315">AJ4015-T4015</f>
        <v>-34</v>
      </c>
    </row>
    <row r="4016" spans="1:37" ht="63" customHeight="1">
      <c r="A4016" s="179" t="s">
        <v>5349</v>
      </c>
      <c r="B4016" s="179" t="s">
        <v>13</v>
      </c>
      <c r="C4016" s="179" t="s">
        <v>140</v>
      </c>
      <c r="D4016" s="169">
        <v>42565</v>
      </c>
      <c r="E4016" s="68">
        <v>0.5</v>
      </c>
      <c r="F4016" s="169">
        <v>42565</v>
      </c>
      <c r="G4016" s="68">
        <v>0.5</v>
      </c>
      <c r="H4016" s="68">
        <f t="shared" si="312"/>
        <v>0</v>
      </c>
      <c r="I4016" s="179">
        <v>8</v>
      </c>
      <c r="J4016" s="179" t="s">
        <v>2440</v>
      </c>
      <c r="K4016" s="179" t="s">
        <v>9</v>
      </c>
      <c r="L4016" s="179" t="s">
        <v>10</v>
      </c>
      <c r="M4016" s="179" t="s">
        <v>7584</v>
      </c>
      <c r="N4016" s="179" t="s">
        <v>3</v>
      </c>
      <c r="O4016" s="179" t="s">
        <v>8</v>
      </c>
      <c r="P4016" s="179" t="s">
        <v>6309</v>
      </c>
      <c r="Q4016" s="61" t="s">
        <v>7327</v>
      </c>
      <c r="R4016" s="235">
        <v>9.8000000000000007</v>
      </c>
      <c r="S4016" s="236">
        <v>11.6</v>
      </c>
      <c r="T4016" s="190">
        <f t="shared" si="314"/>
        <v>21.4</v>
      </c>
      <c r="U4016" s="2" t="s">
        <v>7</v>
      </c>
      <c r="V4016" s="2" t="s">
        <v>8900</v>
      </c>
      <c r="W4016" s="2" t="s">
        <v>10443</v>
      </c>
      <c r="X4016" s="2" t="s">
        <v>141</v>
      </c>
      <c r="Y4016" s="2" t="s">
        <v>10713</v>
      </c>
      <c r="Z4016" s="2" t="s">
        <v>141</v>
      </c>
      <c r="AA4016" s="2" t="s">
        <v>10711</v>
      </c>
      <c r="AB4016" s="2" t="s">
        <v>141</v>
      </c>
      <c r="AC4016" s="2" t="s">
        <v>141</v>
      </c>
      <c r="AD4016" s="1" t="s">
        <v>43</v>
      </c>
      <c r="AE4016" s="2" t="s">
        <v>141</v>
      </c>
      <c r="AF4016" s="2" t="s">
        <v>141</v>
      </c>
      <c r="AG4016" s="154" t="s">
        <v>10712</v>
      </c>
      <c r="AJ4016" s="1">
        <f t="shared" si="313"/>
        <v>0</v>
      </c>
      <c r="AK4016" s="1">
        <f t="shared" si="315"/>
        <v>-21.4</v>
      </c>
    </row>
    <row r="4017" spans="1:37" ht="78.75" customHeight="1">
      <c r="A4017" s="179" t="s">
        <v>5349</v>
      </c>
      <c r="B4017" s="179" t="s">
        <v>13</v>
      </c>
      <c r="C4017" s="179" t="s">
        <v>140</v>
      </c>
      <c r="D4017" s="169">
        <v>42565</v>
      </c>
      <c r="E4017" s="68">
        <v>0.5</v>
      </c>
      <c r="F4017" s="169">
        <v>42565</v>
      </c>
      <c r="G4017" s="68">
        <v>0.5</v>
      </c>
      <c r="H4017" s="68">
        <f t="shared" si="312"/>
        <v>0</v>
      </c>
      <c r="I4017" s="179">
        <v>5</v>
      </c>
      <c r="J4017" s="179" t="s">
        <v>2440</v>
      </c>
      <c r="K4017" s="179" t="s">
        <v>9</v>
      </c>
      <c r="L4017" s="179" t="s">
        <v>10</v>
      </c>
      <c r="M4017" s="179" t="s">
        <v>10714</v>
      </c>
      <c r="N4017" s="179" t="s">
        <v>3</v>
      </c>
      <c r="O4017" s="179" t="s">
        <v>8</v>
      </c>
      <c r="P4017" s="179" t="s">
        <v>6310</v>
      </c>
      <c r="Q4017" s="61" t="s">
        <v>10715</v>
      </c>
      <c r="R4017" s="235">
        <v>4.0999999999999996</v>
      </c>
      <c r="S4017" s="236">
        <v>4.9000000000000004</v>
      </c>
      <c r="T4017" s="190">
        <f t="shared" si="314"/>
        <v>9</v>
      </c>
      <c r="U4017" s="2" t="s">
        <v>10191</v>
      </c>
      <c r="V4017" s="2" t="s">
        <v>8900</v>
      </c>
      <c r="W4017" s="2" t="s">
        <v>10191</v>
      </c>
      <c r="X4017" s="2" t="s">
        <v>141</v>
      </c>
      <c r="Y4017" s="2" t="s">
        <v>10716</v>
      </c>
      <c r="Z4017" s="2">
        <v>100</v>
      </c>
      <c r="AA4017" s="2" t="s">
        <v>10497</v>
      </c>
      <c r="AB4017" s="2" t="s">
        <v>141</v>
      </c>
      <c r="AC4017" s="2" t="s">
        <v>141</v>
      </c>
      <c r="AD4017" s="1" t="s">
        <v>43</v>
      </c>
      <c r="AG4017" s="583" t="s">
        <v>10717</v>
      </c>
      <c r="AJ4017" s="1">
        <f t="shared" si="313"/>
        <v>0</v>
      </c>
      <c r="AK4017" s="1">
        <f t="shared" si="315"/>
        <v>-9</v>
      </c>
    </row>
    <row r="4018" spans="1:37" ht="47.25" customHeight="1">
      <c r="A4018" s="179" t="s">
        <v>5349</v>
      </c>
      <c r="B4018" s="179" t="s">
        <v>13</v>
      </c>
      <c r="C4018" s="179" t="s">
        <v>140</v>
      </c>
      <c r="D4018" s="169">
        <v>42565</v>
      </c>
      <c r="E4018" s="68">
        <v>0.54375000000000007</v>
      </c>
      <c r="F4018" s="169">
        <v>42565</v>
      </c>
      <c r="G4018" s="68">
        <v>0.54375000000000007</v>
      </c>
      <c r="H4018" s="68">
        <f t="shared" si="312"/>
        <v>0</v>
      </c>
      <c r="I4018" s="179">
        <v>4</v>
      </c>
      <c r="J4018" s="179" t="s">
        <v>2440</v>
      </c>
      <c r="K4018" s="179" t="s">
        <v>9</v>
      </c>
      <c r="L4018" s="179" t="s">
        <v>10</v>
      </c>
      <c r="M4018" s="179" t="s">
        <v>5293</v>
      </c>
      <c r="N4018" s="179" t="s">
        <v>3</v>
      </c>
      <c r="O4018" s="179" t="s">
        <v>8</v>
      </c>
      <c r="P4018" s="179" t="s">
        <v>6311</v>
      </c>
      <c r="Q4018" s="61" t="s">
        <v>10718</v>
      </c>
      <c r="R4018" s="235">
        <v>1.8</v>
      </c>
      <c r="S4018" s="236"/>
      <c r="T4018" s="190">
        <f t="shared" si="314"/>
        <v>1.8</v>
      </c>
      <c r="U4018" s="2" t="s">
        <v>10191</v>
      </c>
      <c r="V4018" s="2" t="s">
        <v>10491</v>
      </c>
      <c r="W4018" s="2" t="s">
        <v>10191</v>
      </c>
      <c r="X4018" s="2" t="s">
        <v>141</v>
      </c>
      <c r="Y4018" s="2" t="s">
        <v>10492</v>
      </c>
      <c r="AA4018" s="2" t="s">
        <v>10493</v>
      </c>
      <c r="AB4018" s="2" t="s">
        <v>141</v>
      </c>
      <c r="AC4018" s="2" t="s">
        <v>141</v>
      </c>
      <c r="AD4018" s="1" t="s">
        <v>43</v>
      </c>
      <c r="AG4018" s="583" t="s">
        <v>10719</v>
      </c>
      <c r="AJ4018" s="1">
        <f t="shared" si="313"/>
        <v>0</v>
      </c>
      <c r="AK4018" s="1">
        <f t="shared" si="315"/>
        <v>-1.8</v>
      </c>
    </row>
    <row r="4019" spans="1:37" ht="94.5" customHeight="1">
      <c r="A4019" s="179" t="s">
        <v>5349</v>
      </c>
      <c r="B4019" s="179" t="s">
        <v>13</v>
      </c>
      <c r="C4019" s="179" t="s">
        <v>140</v>
      </c>
      <c r="D4019" s="169">
        <v>42565</v>
      </c>
      <c r="E4019" s="68">
        <v>0.54861111111111105</v>
      </c>
      <c r="F4019" s="169">
        <v>42565</v>
      </c>
      <c r="G4019" s="68">
        <v>0.54861111111111105</v>
      </c>
      <c r="H4019" s="68">
        <f t="shared" si="312"/>
        <v>0</v>
      </c>
      <c r="I4019" s="179">
        <v>2</v>
      </c>
      <c r="J4019" s="179" t="s">
        <v>2444</v>
      </c>
      <c r="K4019" s="179" t="s">
        <v>9</v>
      </c>
      <c r="L4019" s="179" t="s">
        <v>10</v>
      </c>
      <c r="M4019" s="179" t="s">
        <v>10290</v>
      </c>
      <c r="N4019" s="179" t="s">
        <v>3</v>
      </c>
      <c r="O4019" s="179" t="s">
        <v>8</v>
      </c>
      <c r="P4019" s="179" t="s">
        <v>4559</v>
      </c>
      <c r="Q4019" s="61" t="s">
        <v>10720</v>
      </c>
      <c r="R4019" s="235">
        <v>0.1</v>
      </c>
      <c r="S4019" s="236"/>
      <c r="T4019" s="190">
        <f t="shared" si="314"/>
        <v>0.1</v>
      </c>
      <c r="U4019" s="2" t="s">
        <v>10191</v>
      </c>
      <c r="V4019" s="2" t="s">
        <v>3222</v>
      </c>
      <c r="W4019" s="2" t="s">
        <v>10191</v>
      </c>
      <c r="X4019" s="2" t="s">
        <v>141</v>
      </c>
      <c r="Y4019" s="2" t="s">
        <v>10291</v>
      </c>
      <c r="Z4019" s="2" t="s">
        <v>141</v>
      </c>
      <c r="AA4019" s="2" t="s">
        <v>10292</v>
      </c>
      <c r="AB4019" s="2" t="s">
        <v>141</v>
      </c>
      <c r="AC4019" s="2" t="s">
        <v>141</v>
      </c>
      <c r="AD4019" s="1" t="s">
        <v>43</v>
      </c>
      <c r="AG4019" s="583" t="s">
        <v>10721</v>
      </c>
      <c r="AJ4019" s="1">
        <f t="shared" si="313"/>
        <v>0</v>
      </c>
      <c r="AK4019" s="1">
        <f t="shared" si="315"/>
        <v>-0.1</v>
      </c>
    </row>
    <row r="4020" spans="1:37" ht="63" customHeight="1">
      <c r="A4020" s="179" t="s">
        <v>5349</v>
      </c>
      <c r="B4020" s="179" t="s">
        <v>13</v>
      </c>
      <c r="C4020" s="179" t="s">
        <v>140</v>
      </c>
      <c r="D4020" s="169">
        <v>42565</v>
      </c>
      <c r="E4020" s="68">
        <v>0.73888888888888893</v>
      </c>
      <c r="F4020" s="169">
        <v>42565</v>
      </c>
      <c r="G4020" s="68">
        <v>0.73888888888888893</v>
      </c>
      <c r="H4020" s="68">
        <f t="shared" si="312"/>
        <v>0</v>
      </c>
      <c r="I4020" s="179">
        <v>7</v>
      </c>
      <c r="J4020" s="179" t="s">
        <v>2440</v>
      </c>
      <c r="K4020" s="179" t="s">
        <v>9</v>
      </c>
      <c r="L4020" s="179" t="s">
        <v>10</v>
      </c>
      <c r="M4020" s="179" t="s">
        <v>6641</v>
      </c>
      <c r="N4020" s="179" t="s">
        <v>3</v>
      </c>
      <c r="O4020" s="179" t="s">
        <v>8</v>
      </c>
      <c r="P4020" s="179" t="s">
        <v>5719</v>
      </c>
      <c r="Q4020" s="61" t="s">
        <v>7328</v>
      </c>
      <c r="R4020" s="235">
        <v>1.5</v>
      </c>
      <c r="S4020" s="236">
        <v>0.2</v>
      </c>
      <c r="T4020" s="190">
        <f t="shared" si="314"/>
        <v>1.7</v>
      </c>
      <c r="U4020" s="2" t="s">
        <v>10191</v>
      </c>
      <c r="V4020" s="2" t="s">
        <v>10722</v>
      </c>
      <c r="W4020" s="2" t="s">
        <v>10191</v>
      </c>
      <c r="X4020" s="2" t="s">
        <v>141</v>
      </c>
      <c r="Y4020" s="2" t="s">
        <v>10723</v>
      </c>
      <c r="Z4020" s="2" t="s">
        <v>141</v>
      </c>
      <c r="AA4020" s="2" t="s">
        <v>10724</v>
      </c>
      <c r="AB4020" s="2" t="s">
        <v>141</v>
      </c>
      <c r="AC4020" s="2" t="s">
        <v>141</v>
      </c>
      <c r="AD4020" s="1" t="s">
        <v>43</v>
      </c>
      <c r="AE4020" s="2" t="s">
        <v>141</v>
      </c>
      <c r="AF4020" s="2" t="s">
        <v>141</v>
      </c>
      <c r="AG4020" s="154" t="s">
        <v>10725</v>
      </c>
      <c r="AJ4020" s="1">
        <f t="shared" si="313"/>
        <v>0</v>
      </c>
      <c r="AK4020" s="1">
        <f t="shared" si="315"/>
        <v>-1.7</v>
      </c>
    </row>
    <row r="4021" spans="1:37" ht="63" customHeight="1">
      <c r="A4021" s="179" t="s">
        <v>5349</v>
      </c>
      <c r="B4021" s="179" t="s">
        <v>13</v>
      </c>
      <c r="C4021" s="179" t="s">
        <v>140</v>
      </c>
      <c r="D4021" s="169">
        <v>42565</v>
      </c>
      <c r="E4021" s="68">
        <v>0.59513888888888888</v>
      </c>
      <c r="F4021" s="169">
        <v>42565</v>
      </c>
      <c r="G4021" s="68">
        <v>0.59513888888888888</v>
      </c>
      <c r="H4021" s="68">
        <f t="shared" si="312"/>
        <v>0</v>
      </c>
      <c r="I4021" s="179">
        <v>21</v>
      </c>
      <c r="J4021" s="179" t="s">
        <v>1299</v>
      </c>
      <c r="K4021" s="179" t="s">
        <v>9</v>
      </c>
      <c r="L4021" s="179" t="s">
        <v>10</v>
      </c>
      <c r="M4021" s="179" t="s">
        <v>2249</v>
      </c>
      <c r="N4021" s="179">
        <v>110</v>
      </c>
      <c r="O4021" s="179" t="s">
        <v>8</v>
      </c>
      <c r="P4021" s="179" t="s">
        <v>2249</v>
      </c>
      <c r="Q4021" s="458" t="s">
        <v>7329</v>
      </c>
      <c r="R4021" s="235">
        <v>9.4</v>
      </c>
      <c r="S4021" s="236">
        <v>11.7</v>
      </c>
      <c r="T4021" s="190">
        <f t="shared" si="314"/>
        <v>21.1</v>
      </c>
      <c r="U4021" s="2" t="s">
        <v>46</v>
      </c>
      <c r="V4021" s="2" t="s">
        <v>3339</v>
      </c>
      <c r="W4021" s="2" t="s">
        <v>10689</v>
      </c>
      <c r="X4021" s="2" t="s">
        <v>141</v>
      </c>
      <c r="Y4021" s="2" t="s">
        <v>10690</v>
      </c>
      <c r="Z4021" s="2" t="s">
        <v>141</v>
      </c>
      <c r="AA4021" s="2" t="s">
        <v>10691</v>
      </c>
      <c r="AB4021" s="2" t="s">
        <v>141</v>
      </c>
      <c r="AC4021" s="2" t="s">
        <v>10692</v>
      </c>
      <c r="AD4021" s="1" t="s">
        <v>43</v>
      </c>
      <c r="AE4021" s="2" t="s">
        <v>141</v>
      </c>
      <c r="AF4021" s="2" t="s">
        <v>141</v>
      </c>
      <c r="AG4021" s="154" t="s">
        <v>10693</v>
      </c>
      <c r="AJ4021" s="1">
        <f t="shared" si="313"/>
        <v>0</v>
      </c>
      <c r="AK4021" s="1">
        <f t="shared" si="315"/>
        <v>-21.1</v>
      </c>
    </row>
    <row r="4022" spans="1:37" ht="47.25" customHeight="1">
      <c r="A4022" s="179" t="s">
        <v>5349</v>
      </c>
      <c r="B4022" s="179" t="s">
        <v>13</v>
      </c>
      <c r="C4022" s="179" t="s">
        <v>140</v>
      </c>
      <c r="D4022" s="169">
        <v>42565</v>
      </c>
      <c r="E4022" s="68">
        <v>0.61875000000000002</v>
      </c>
      <c r="F4022" s="169">
        <v>42565</v>
      </c>
      <c r="G4022" s="68">
        <v>0.61875000000000002</v>
      </c>
      <c r="H4022" s="68">
        <f t="shared" si="312"/>
        <v>0</v>
      </c>
      <c r="I4022" s="179">
        <v>27</v>
      </c>
      <c r="J4022" s="179" t="s">
        <v>1299</v>
      </c>
      <c r="K4022" s="179" t="s">
        <v>9</v>
      </c>
      <c r="L4022" s="179" t="s">
        <v>10</v>
      </c>
      <c r="M4022" s="179" t="s">
        <v>6312</v>
      </c>
      <c r="N4022" s="179">
        <v>110</v>
      </c>
      <c r="O4022" s="179" t="s">
        <v>8</v>
      </c>
      <c r="P4022" s="179" t="s">
        <v>6312</v>
      </c>
      <c r="Q4022" s="458" t="s">
        <v>7330</v>
      </c>
      <c r="R4022" s="235">
        <v>5.6</v>
      </c>
      <c r="S4022" s="236">
        <v>9.1999999999999993</v>
      </c>
      <c r="T4022" s="190">
        <f t="shared" si="314"/>
        <v>14.799999999999999</v>
      </c>
      <c r="U4022" s="2" t="s">
        <v>46</v>
      </c>
      <c r="V4022" s="2" t="s">
        <v>3339</v>
      </c>
      <c r="W4022" s="2" t="s">
        <v>10689</v>
      </c>
      <c r="X4022" s="2" t="s">
        <v>141</v>
      </c>
      <c r="Y4022" s="2" t="s">
        <v>10690</v>
      </c>
      <c r="Z4022" s="2" t="s">
        <v>141</v>
      </c>
      <c r="AA4022" s="2" t="s">
        <v>10691</v>
      </c>
      <c r="AB4022" s="2" t="s">
        <v>141</v>
      </c>
      <c r="AC4022" s="2" t="s">
        <v>10692</v>
      </c>
      <c r="AD4022" s="1" t="s">
        <v>43</v>
      </c>
      <c r="AE4022" s="2" t="s">
        <v>141</v>
      </c>
      <c r="AF4022" s="2" t="s">
        <v>141</v>
      </c>
      <c r="AG4022" s="154" t="s">
        <v>10693</v>
      </c>
      <c r="AJ4022" s="1">
        <f t="shared" si="313"/>
        <v>0</v>
      </c>
      <c r="AK4022" s="1">
        <f t="shared" si="315"/>
        <v>-14.799999999999999</v>
      </c>
    </row>
    <row r="4023" spans="1:37" ht="126" customHeight="1">
      <c r="A4023" s="179" t="s">
        <v>672</v>
      </c>
      <c r="B4023" s="179" t="s">
        <v>13</v>
      </c>
      <c r="C4023" s="179" t="s">
        <v>140</v>
      </c>
      <c r="D4023" s="169">
        <v>42413</v>
      </c>
      <c r="E4023" s="176">
        <v>0.25</v>
      </c>
      <c r="F4023" s="169">
        <v>42413</v>
      </c>
      <c r="G4023" s="176">
        <v>0.31041666666666667</v>
      </c>
      <c r="H4023" s="176">
        <v>6.0416666666666674E-2</v>
      </c>
      <c r="I4023" s="179">
        <v>1</v>
      </c>
      <c r="J4023" s="179" t="s">
        <v>141</v>
      </c>
      <c r="K4023" s="179" t="s">
        <v>141</v>
      </c>
      <c r="L4023" s="179" t="s">
        <v>12</v>
      </c>
      <c r="M4023" s="179" t="s">
        <v>895</v>
      </c>
      <c r="N4023" s="179">
        <v>0.4</v>
      </c>
      <c r="O4023" s="179" t="s">
        <v>2</v>
      </c>
      <c r="P4023" s="179" t="s">
        <v>896</v>
      </c>
      <c r="Q4023" s="179" t="s">
        <v>897</v>
      </c>
      <c r="R4023" s="253">
        <v>0.6</v>
      </c>
      <c r="S4023" s="256">
        <v>0.6</v>
      </c>
      <c r="T4023" s="179">
        <v>1.2</v>
      </c>
      <c r="U4023" s="2" t="s">
        <v>1</v>
      </c>
      <c r="V4023" s="2" t="s">
        <v>141</v>
      </c>
      <c r="W4023" s="2" t="s">
        <v>141</v>
      </c>
      <c r="X4023" s="2" t="s">
        <v>141</v>
      </c>
      <c r="Y4023" s="2" t="s">
        <v>141</v>
      </c>
      <c r="Z4023" s="2" t="s">
        <v>141</v>
      </c>
      <c r="AA4023" s="2" t="s">
        <v>141</v>
      </c>
      <c r="AB4023" s="2" t="s">
        <v>141</v>
      </c>
      <c r="AC4023" s="2" t="s">
        <v>141</v>
      </c>
      <c r="AD4023" s="1" t="s">
        <v>23</v>
      </c>
      <c r="AE4023" s="2" t="s">
        <v>141</v>
      </c>
      <c r="AF4023" s="2" t="s">
        <v>141</v>
      </c>
      <c r="AG4023" s="2"/>
      <c r="AJ4023" s="1">
        <f t="shared" si="313"/>
        <v>0</v>
      </c>
    </row>
    <row r="4024" spans="1:37" ht="56.25" customHeight="1">
      <c r="A4024" s="179" t="s">
        <v>12537</v>
      </c>
      <c r="B4024" s="208" t="s">
        <v>13</v>
      </c>
      <c r="C4024" s="208" t="s">
        <v>140</v>
      </c>
      <c r="D4024" s="161">
        <v>42669</v>
      </c>
      <c r="E4024" s="1008">
        <v>0.11527777777777777</v>
      </c>
      <c r="F4024" s="161">
        <v>42669</v>
      </c>
      <c r="G4024" s="1010">
        <v>0.17777777777777778</v>
      </c>
      <c r="H4024" s="1008">
        <v>6.2500000000000014E-2</v>
      </c>
      <c r="I4024" s="208">
        <v>1</v>
      </c>
      <c r="J4024" s="208" t="s">
        <v>141</v>
      </c>
      <c r="K4024" s="208"/>
      <c r="L4024" s="179" t="s">
        <v>12</v>
      </c>
      <c r="M4024" s="606" t="s">
        <v>12696</v>
      </c>
      <c r="N4024" s="606">
        <v>0.4</v>
      </c>
      <c r="O4024" s="606" t="s">
        <v>2</v>
      </c>
      <c r="P4024" s="606" t="s">
        <v>12697</v>
      </c>
      <c r="Q4024" s="892" t="s">
        <v>14553</v>
      </c>
      <c r="R4024" s="170">
        <v>0.7</v>
      </c>
      <c r="S4024" s="170">
        <v>0.5</v>
      </c>
      <c r="T4024" s="190">
        <v>1.2</v>
      </c>
      <c r="U4024" s="1296" t="s">
        <v>141</v>
      </c>
      <c r="V4024" s="1296" t="s">
        <v>141</v>
      </c>
      <c r="W4024" s="1296" t="s">
        <v>141</v>
      </c>
      <c r="X4024" s="1296" t="s">
        <v>141</v>
      </c>
      <c r="Y4024" s="1296" t="s">
        <v>141</v>
      </c>
      <c r="Z4024" s="1296" t="s">
        <v>141</v>
      </c>
      <c r="AA4024" s="1296" t="s">
        <v>141</v>
      </c>
      <c r="AB4024" s="1296" t="s">
        <v>141</v>
      </c>
      <c r="AC4024" s="1296" t="s">
        <v>141</v>
      </c>
      <c r="AD4024" s="2" t="s">
        <v>23</v>
      </c>
      <c r="AE4024" s="1305" t="s">
        <v>141</v>
      </c>
      <c r="AF4024" s="1305" t="s">
        <v>141</v>
      </c>
      <c r="AG4024" s="2" t="s">
        <v>3129</v>
      </c>
      <c r="AJ4024" s="1">
        <f t="shared" si="313"/>
        <v>0</v>
      </c>
    </row>
    <row r="4025" spans="1:37" ht="78.75" customHeight="1">
      <c r="A4025" s="179" t="s">
        <v>5349</v>
      </c>
      <c r="B4025" s="179" t="s">
        <v>13</v>
      </c>
      <c r="C4025" s="179" t="s">
        <v>140</v>
      </c>
      <c r="D4025" s="169">
        <v>42567</v>
      </c>
      <c r="E4025" s="68">
        <v>0.12361111111111112</v>
      </c>
      <c r="F4025" s="169">
        <v>42567</v>
      </c>
      <c r="G4025" s="68">
        <v>0.12361111111111112</v>
      </c>
      <c r="H4025" s="68">
        <f>G4025-E4025</f>
        <v>0</v>
      </c>
      <c r="I4025" s="179">
        <v>12</v>
      </c>
      <c r="J4025" s="179" t="s">
        <v>5146</v>
      </c>
      <c r="K4025" s="179" t="s">
        <v>9</v>
      </c>
      <c r="L4025" s="179" t="s">
        <v>10</v>
      </c>
      <c r="M4025" s="179" t="s">
        <v>7323</v>
      </c>
      <c r="N4025" s="179" t="s">
        <v>3</v>
      </c>
      <c r="O4025" s="179" t="s">
        <v>8</v>
      </c>
      <c r="P4025" s="179" t="s">
        <v>6308</v>
      </c>
      <c r="Q4025" s="61" t="s">
        <v>10727</v>
      </c>
      <c r="R4025" s="190">
        <v>2.2999999999999998</v>
      </c>
      <c r="S4025" s="190">
        <v>0.8</v>
      </c>
      <c r="T4025" s="190">
        <f>R4025+S4025</f>
        <v>3.0999999999999996</v>
      </c>
      <c r="U4025" s="2" t="s">
        <v>7</v>
      </c>
      <c r="V4025" s="2" t="s">
        <v>10300</v>
      </c>
      <c r="W4025" s="2" t="s">
        <v>3170</v>
      </c>
      <c r="X4025" s="2" t="s">
        <v>141</v>
      </c>
      <c r="Y4025" s="2" t="s">
        <v>10479</v>
      </c>
      <c r="Z4025" s="2">
        <v>100</v>
      </c>
      <c r="AA4025" s="2" t="s">
        <v>10480</v>
      </c>
      <c r="AB4025" s="2" t="s">
        <v>141</v>
      </c>
      <c r="AC4025" s="2" t="s">
        <v>141</v>
      </c>
      <c r="AD4025" s="1" t="s">
        <v>43</v>
      </c>
      <c r="AE4025" s="2" t="s">
        <v>141</v>
      </c>
      <c r="AF4025" s="2" t="s">
        <v>141</v>
      </c>
      <c r="AG4025" s="22" t="s">
        <v>10728</v>
      </c>
      <c r="AJ4025" s="1">
        <f t="shared" si="313"/>
        <v>0</v>
      </c>
      <c r="AK4025" s="1">
        <f>AJ4025-T4025</f>
        <v>-3.0999999999999996</v>
      </c>
    </row>
    <row r="4026" spans="1:37" ht="78.75" customHeight="1">
      <c r="A4026" s="179" t="s">
        <v>5349</v>
      </c>
      <c r="B4026" s="179" t="s">
        <v>13</v>
      </c>
      <c r="C4026" s="179" t="s">
        <v>140</v>
      </c>
      <c r="D4026" s="169">
        <v>42570</v>
      </c>
      <c r="E4026" s="68">
        <v>0.35138888888888892</v>
      </c>
      <c r="F4026" s="169">
        <v>42570</v>
      </c>
      <c r="G4026" s="68">
        <v>0.35138888888888892</v>
      </c>
      <c r="H4026" s="68">
        <f>G4026-E4026</f>
        <v>0</v>
      </c>
      <c r="I4026" s="179">
        <v>4</v>
      </c>
      <c r="J4026" s="179" t="s">
        <v>4752</v>
      </c>
      <c r="K4026" s="179" t="s">
        <v>9</v>
      </c>
      <c r="L4026" s="179" t="s">
        <v>4</v>
      </c>
      <c r="M4026" s="179" t="s">
        <v>6639</v>
      </c>
      <c r="N4026" s="179" t="s">
        <v>3</v>
      </c>
      <c r="O4026" s="179" t="s">
        <v>8</v>
      </c>
      <c r="P4026" s="179" t="s">
        <v>1845</v>
      </c>
      <c r="Q4026" s="458" t="s">
        <v>7332</v>
      </c>
      <c r="R4026" s="190"/>
      <c r="S4026" s="190"/>
      <c r="T4026" s="190"/>
      <c r="U4026" s="2" t="s">
        <v>29</v>
      </c>
      <c r="V4026" s="2" t="s">
        <v>3323</v>
      </c>
      <c r="W4026" s="2" t="s">
        <v>2725</v>
      </c>
      <c r="X4026" s="2" t="s">
        <v>141</v>
      </c>
      <c r="Y4026" s="2" t="s">
        <v>10729</v>
      </c>
      <c r="Z4026" s="2">
        <v>100</v>
      </c>
      <c r="AA4026" s="2" t="s">
        <v>10730</v>
      </c>
      <c r="AB4026" s="2">
        <v>4</v>
      </c>
      <c r="AC4026" s="2" t="s">
        <v>141</v>
      </c>
      <c r="AD4026" s="1" t="s">
        <v>31</v>
      </c>
      <c r="AE4026" s="2" t="s">
        <v>141</v>
      </c>
      <c r="AF4026" s="2" t="s">
        <v>141</v>
      </c>
      <c r="AG4026" s="154" t="s">
        <v>10731</v>
      </c>
      <c r="AJ4026" s="1">
        <f t="shared" si="313"/>
        <v>0</v>
      </c>
      <c r="AK4026" s="1">
        <f>AJ4026-T4026</f>
        <v>0</v>
      </c>
    </row>
    <row r="4027" spans="1:37" ht="47.25" customHeight="1">
      <c r="A4027" s="179" t="s">
        <v>5349</v>
      </c>
      <c r="B4027" s="280" t="s">
        <v>13</v>
      </c>
      <c r="C4027" s="280" t="s">
        <v>1798</v>
      </c>
      <c r="D4027" s="497">
        <v>42571</v>
      </c>
      <c r="E4027" s="614">
        <v>0.25694444444444448</v>
      </c>
      <c r="F4027" s="497">
        <v>42571</v>
      </c>
      <c r="G4027" s="614">
        <v>0.25694444444444448</v>
      </c>
      <c r="H4027" s="614">
        <f>G4027-E4027</f>
        <v>0</v>
      </c>
      <c r="I4027" s="280">
        <v>15</v>
      </c>
      <c r="J4027" s="280" t="s">
        <v>141</v>
      </c>
      <c r="K4027" s="280" t="s">
        <v>141</v>
      </c>
      <c r="L4027" s="280" t="s">
        <v>17</v>
      </c>
      <c r="M4027" s="280" t="s">
        <v>6640</v>
      </c>
      <c r="N4027" s="280">
        <v>110</v>
      </c>
      <c r="O4027" s="280" t="s">
        <v>14</v>
      </c>
      <c r="P4027" s="280" t="s">
        <v>346</v>
      </c>
      <c r="Q4027" s="859" t="s">
        <v>7333</v>
      </c>
      <c r="R4027" s="463">
        <v>0.6</v>
      </c>
      <c r="S4027" s="463">
        <v>0.7</v>
      </c>
      <c r="T4027" s="463">
        <f>R4027+S4027</f>
        <v>1.2999999999999998</v>
      </c>
      <c r="U4027" s="2" t="s">
        <v>39</v>
      </c>
      <c r="V4027" s="2" t="s">
        <v>141</v>
      </c>
      <c r="W4027" s="2" t="s">
        <v>141</v>
      </c>
      <c r="X4027" s="2" t="s">
        <v>141</v>
      </c>
      <c r="Y4027" s="2" t="s">
        <v>141</v>
      </c>
      <c r="Z4027" s="2" t="s">
        <v>141</v>
      </c>
      <c r="AA4027" s="2" t="s">
        <v>141</v>
      </c>
      <c r="AB4027" s="2" t="s">
        <v>141</v>
      </c>
      <c r="AC4027" s="2" t="s">
        <v>141</v>
      </c>
      <c r="AD4027" s="1" t="s">
        <v>38</v>
      </c>
      <c r="AE4027" s="2" t="s">
        <v>141</v>
      </c>
      <c r="AF4027" s="2" t="s">
        <v>141</v>
      </c>
      <c r="AG4027" s="2" t="s">
        <v>141</v>
      </c>
      <c r="AJ4027" s="1">
        <f t="shared" si="313"/>
        <v>0</v>
      </c>
      <c r="AK4027" s="1">
        <f>AJ4027-T4027</f>
        <v>-1.2999999999999998</v>
      </c>
    </row>
    <row r="4028" spans="1:37" ht="110.25" customHeight="1">
      <c r="A4028" s="179" t="s">
        <v>5349</v>
      </c>
      <c r="B4028" s="179" t="s">
        <v>13</v>
      </c>
      <c r="C4028" s="179" t="s">
        <v>140</v>
      </c>
      <c r="D4028" s="169">
        <v>42572</v>
      </c>
      <c r="E4028" s="68">
        <v>6.458333333333334E-2</v>
      </c>
      <c r="F4028" s="169">
        <v>42572</v>
      </c>
      <c r="G4028" s="68">
        <v>0.1076388888888889</v>
      </c>
      <c r="H4028" s="68">
        <f>G4028-E4028</f>
        <v>4.3055555555555555E-2</v>
      </c>
      <c r="I4028" s="179">
        <v>11</v>
      </c>
      <c r="J4028" s="179" t="s">
        <v>4752</v>
      </c>
      <c r="K4028" s="179" t="s">
        <v>21</v>
      </c>
      <c r="L4028" s="179" t="s">
        <v>30</v>
      </c>
      <c r="M4028" s="179" t="s">
        <v>6641</v>
      </c>
      <c r="N4028" s="179" t="s">
        <v>3</v>
      </c>
      <c r="O4028" s="179" t="s">
        <v>8</v>
      </c>
      <c r="P4028" s="179" t="s">
        <v>5719</v>
      </c>
      <c r="Q4028" s="458" t="s">
        <v>7334</v>
      </c>
      <c r="R4028" s="190">
        <v>3.8</v>
      </c>
      <c r="S4028" s="190">
        <v>1.6</v>
      </c>
      <c r="T4028" s="190">
        <f>R4028+S4028</f>
        <v>5.4</v>
      </c>
      <c r="U4028" s="2" t="s">
        <v>29</v>
      </c>
      <c r="V4028" s="2" t="s">
        <v>10732</v>
      </c>
      <c r="W4028" s="2" t="s">
        <v>2717</v>
      </c>
      <c r="X4028" s="2" t="s">
        <v>141</v>
      </c>
      <c r="Y4028" s="2" t="s">
        <v>10733</v>
      </c>
      <c r="Z4028" s="2">
        <v>100</v>
      </c>
      <c r="AA4028" s="2" t="s">
        <v>10591</v>
      </c>
      <c r="AB4028" s="2" t="s">
        <v>141</v>
      </c>
      <c r="AC4028" s="2" t="s">
        <v>141</v>
      </c>
      <c r="AD4028" s="1" t="s">
        <v>28</v>
      </c>
      <c r="AE4028" s="2" t="s">
        <v>141</v>
      </c>
      <c r="AF4028" s="2" t="s">
        <v>141</v>
      </c>
      <c r="AG4028" s="154" t="s">
        <v>10734</v>
      </c>
      <c r="AJ4028" s="1">
        <f t="shared" si="313"/>
        <v>0</v>
      </c>
      <c r="AK4028" s="1">
        <f>AJ4028-T4028</f>
        <v>-5.4</v>
      </c>
    </row>
    <row r="4029" spans="1:37" ht="31.5">
      <c r="A4029" s="179" t="s">
        <v>12537</v>
      </c>
      <c r="B4029" s="179" t="s">
        <v>19</v>
      </c>
      <c r="C4029" s="179" t="s">
        <v>19</v>
      </c>
      <c r="D4029" s="169">
        <v>42657</v>
      </c>
      <c r="E4029" s="281">
        <v>42657.333333333336</v>
      </c>
      <c r="F4029" s="169">
        <v>42658</v>
      </c>
      <c r="G4029" s="281">
        <v>42658.333333333336</v>
      </c>
      <c r="H4029" s="193">
        <v>1</v>
      </c>
      <c r="I4029" s="179">
        <v>1</v>
      </c>
      <c r="J4029" s="115"/>
      <c r="K4029" s="115"/>
      <c r="L4029" s="1214" t="s">
        <v>12</v>
      </c>
      <c r="M4029" s="179"/>
      <c r="N4029" s="179">
        <v>0.4</v>
      </c>
      <c r="O4029" s="179" t="s">
        <v>2</v>
      </c>
      <c r="P4029" s="179" t="s">
        <v>14062</v>
      </c>
      <c r="Q4029" s="115" t="s">
        <v>14063</v>
      </c>
      <c r="R4029" s="170">
        <v>1.17</v>
      </c>
      <c r="S4029" s="170"/>
      <c r="T4029" s="170">
        <v>1.17</v>
      </c>
      <c r="U4029" s="1"/>
      <c r="X4029" s="1"/>
      <c r="Y4029" s="2" t="s">
        <v>5892</v>
      </c>
      <c r="Z4029" s="2">
        <v>100</v>
      </c>
      <c r="AA4029" s="2" t="s">
        <v>5931</v>
      </c>
      <c r="AB4029" s="1"/>
      <c r="AC4029" s="1"/>
      <c r="AD4029" s="1" t="s">
        <v>23</v>
      </c>
      <c r="AE4029" s="1"/>
      <c r="AF4029" s="1"/>
      <c r="AG4029" s="1" t="s">
        <v>4726</v>
      </c>
      <c r="AJ4029" s="1">
        <f t="shared" si="313"/>
        <v>0</v>
      </c>
    </row>
    <row r="4030" spans="1:37" ht="15.75" customHeight="1">
      <c r="A4030" s="179" t="s">
        <v>6868</v>
      </c>
      <c r="B4030" s="179" t="s">
        <v>19</v>
      </c>
      <c r="C4030" s="179"/>
      <c r="D4030" s="169">
        <v>42592</v>
      </c>
      <c r="E4030" s="176">
        <v>42592.145833333336</v>
      </c>
      <c r="F4030" s="169">
        <v>42592</v>
      </c>
      <c r="G4030" s="176">
        <v>42592.75</v>
      </c>
      <c r="H4030" s="193">
        <f>G4030-E4030</f>
        <v>0.60416666666424135</v>
      </c>
      <c r="I4030" s="179">
        <v>3</v>
      </c>
      <c r="J4030" s="115"/>
      <c r="K4030" s="115"/>
      <c r="L4030" s="115" t="s">
        <v>12</v>
      </c>
      <c r="M4030" s="179" t="s">
        <v>561</v>
      </c>
      <c r="N4030" s="179">
        <v>0.4</v>
      </c>
      <c r="O4030" s="179" t="s">
        <v>2</v>
      </c>
      <c r="P4030" s="179" t="s">
        <v>8146</v>
      </c>
      <c r="Q4030" s="115" t="s">
        <v>8152</v>
      </c>
      <c r="R4030" s="170"/>
      <c r="S4030" s="170">
        <v>1.1180000000000001</v>
      </c>
      <c r="T4030" s="170">
        <f>R4030+S4030</f>
        <v>1.1180000000000001</v>
      </c>
      <c r="U4030" s="1"/>
      <c r="X4030" s="1"/>
      <c r="AB4030" s="1"/>
      <c r="AC4030" s="1"/>
      <c r="AD4030" s="1" t="s">
        <v>23</v>
      </c>
      <c r="AE4030" s="1"/>
      <c r="AF4030" s="1"/>
      <c r="AJ4030" s="1">
        <f t="shared" si="313"/>
        <v>0</v>
      </c>
      <c r="AK4030" s="1">
        <f>AJ4030-T4030</f>
        <v>-1.1180000000000001</v>
      </c>
    </row>
    <row r="4031" spans="1:37" ht="47.25" customHeight="1">
      <c r="A4031" s="179" t="s">
        <v>8405</v>
      </c>
      <c r="B4031" s="179" t="s">
        <v>19</v>
      </c>
      <c r="C4031" s="179"/>
      <c r="D4031" s="169">
        <v>42641</v>
      </c>
      <c r="E4031" s="281">
        <v>42641.586805555555</v>
      </c>
      <c r="F4031" s="169">
        <v>42641</v>
      </c>
      <c r="G4031" s="281">
        <v>42641.666666666664</v>
      </c>
      <c r="H4031" s="193">
        <f>G4031-E4031</f>
        <v>7.9861111109494232E-2</v>
      </c>
      <c r="I4031" s="179">
        <v>1</v>
      </c>
      <c r="J4031" s="115"/>
      <c r="K4031" s="115"/>
      <c r="L4031" s="179" t="s">
        <v>30</v>
      </c>
      <c r="M4031" s="179"/>
      <c r="N4031" s="179">
        <v>0.4</v>
      </c>
      <c r="O4031" s="179" t="s">
        <v>2</v>
      </c>
      <c r="P4031" s="179" t="s">
        <v>12312</v>
      </c>
      <c r="Q4031" s="115" t="s">
        <v>12309</v>
      </c>
      <c r="R4031" s="170"/>
      <c r="S4031" s="170">
        <v>1.1080000000000001</v>
      </c>
      <c r="T4031" s="170">
        <f>R4031+S4031</f>
        <v>1.1080000000000001</v>
      </c>
      <c r="U4031" s="1"/>
      <c r="X4031" s="1"/>
      <c r="AB4031" s="1"/>
      <c r="AC4031" s="1"/>
      <c r="AD4031" s="1" t="s">
        <v>23</v>
      </c>
      <c r="AE4031" s="1"/>
      <c r="AF4031" s="1"/>
      <c r="AJ4031" s="1">
        <f t="shared" si="313"/>
        <v>0</v>
      </c>
      <c r="AK4031" s="1">
        <f>AJ4031-T4031</f>
        <v>-1.1080000000000001</v>
      </c>
    </row>
    <row r="4032" spans="1:37" ht="126" customHeight="1">
      <c r="A4032" s="179" t="s">
        <v>6868</v>
      </c>
      <c r="B4032" s="115" t="s">
        <v>87</v>
      </c>
      <c r="C4032" s="172" t="s">
        <v>321</v>
      </c>
      <c r="D4032" s="171">
        <v>42599</v>
      </c>
      <c r="E4032" s="69">
        <v>0.6694444444444444</v>
      </c>
      <c r="F4032" s="171">
        <v>42596</v>
      </c>
      <c r="G4032" s="69">
        <v>0.67083333333333339</v>
      </c>
      <c r="H4032" s="121">
        <v>1.3888888888888889E-3</v>
      </c>
      <c r="I4032" s="137">
        <v>8</v>
      </c>
      <c r="J4032" s="115"/>
      <c r="K4032" s="115" t="s">
        <v>9</v>
      </c>
      <c r="L4032" s="115" t="s">
        <v>4</v>
      </c>
      <c r="M4032" s="61" t="s">
        <v>7682</v>
      </c>
      <c r="N4032" s="179">
        <v>35</v>
      </c>
      <c r="O4032" s="179" t="s">
        <v>14</v>
      </c>
      <c r="P4032" s="61" t="s">
        <v>7682</v>
      </c>
      <c r="Q4032" s="163" t="s">
        <v>9560</v>
      </c>
      <c r="R4032" s="243">
        <v>1.1000000000000001</v>
      </c>
      <c r="S4032" s="243"/>
      <c r="T4032" s="243">
        <v>1.1000000000000001</v>
      </c>
      <c r="U4032" s="2" t="s">
        <v>37</v>
      </c>
      <c r="V4032" s="2">
        <v>1988</v>
      </c>
      <c r="W4032" s="2" t="s">
        <v>9561</v>
      </c>
      <c r="X4032" s="2" t="s">
        <v>2722</v>
      </c>
      <c r="Y4032" s="123">
        <v>42580</v>
      </c>
      <c r="Z4032" s="152">
        <v>100</v>
      </c>
      <c r="AA4032" s="469">
        <v>43310</v>
      </c>
      <c r="AB4032" s="152">
        <v>0</v>
      </c>
      <c r="AC4032" s="469">
        <v>42580</v>
      </c>
      <c r="AD4032" s="2" t="s">
        <v>23</v>
      </c>
      <c r="AE4032" s="1"/>
      <c r="AF4032" s="1"/>
      <c r="AG4032" s="1" t="s">
        <v>609</v>
      </c>
      <c r="AH4032" s="2"/>
      <c r="AJ4032" s="1">
        <f t="shared" si="313"/>
        <v>0</v>
      </c>
      <c r="AK4032" s="1">
        <f>AJ4032-T4032</f>
        <v>-1.1000000000000001</v>
      </c>
    </row>
    <row r="4033" spans="1:37" ht="112.5">
      <c r="A4033" s="94" t="s">
        <v>12777</v>
      </c>
      <c r="B4033" s="57" t="s">
        <v>87</v>
      </c>
      <c r="C4033" s="57" t="s">
        <v>3990</v>
      </c>
      <c r="D4033" s="58">
        <v>42688</v>
      </c>
      <c r="E4033" s="59">
        <v>0.59583333333333333</v>
      </c>
      <c r="F4033" s="58">
        <v>42688</v>
      </c>
      <c r="G4033" s="59">
        <v>0.59583333333333333</v>
      </c>
      <c r="H4033" s="59">
        <v>0</v>
      </c>
      <c r="I4033" s="60">
        <v>6</v>
      </c>
      <c r="J4033" s="60"/>
      <c r="K4033" s="60"/>
      <c r="L4033" s="71" t="s">
        <v>30</v>
      </c>
      <c r="M4033" s="72" t="s">
        <v>12953</v>
      </c>
      <c r="N4033" s="60" t="s">
        <v>3</v>
      </c>
      <c r="O4033" s="71" t="s">
        <v>8</v>
      </c>
      <c r="P4033" s="72" t="s">
        <v>346</v>
      </c>
      <c r="Q4033" s="71" t="s">
        <v>12954</v>
      </c>
      <c r="R4033" s="167"/>
      <c r="S4033" s="167">
        <v>1.1000000000000001</v>
      </c>
      <c r="T4033" s="167">
        <v>1.1000000000000001</v>
      </c>
      <c r="V4033" s="2">
        <v>2008</v>
      </c>
      <c r="X4033" s="2" t="s">
        <v>2718</v>
      </c>
      <c r="Y4033" s="123">
        <v>42629</v>
      </c>
      <c r="Z4033" s="2">
        <v>100</v>
      </c>
      <c r="AA4033" s="150">
        <v>42795</v>
      </c>
      <c r="AB4033" s="2">
        <v>0</v>
      </c>
      <c r="AC4033" s="123">
        <v>42629</v>
      </c>
      <c r="AD4033" s="1" t="s">
        <v>23</v>
      </c>
      <c r="AE4033" s="1"/>
      <c r="AF4033" s="1"/>
      <c r="AG4033" s="1" t="s">
        <v>609</v>
      </c>
      <c r="AH4033" s="2" t="s">
        <v>15051</v>
      </c>
      <c r="AJ4033" s="1">
        <f t="shared" si="313"/>
        <v>0</v>
      </c>
    </row>
    <row r="4034" spans="1:37" ht="110.25" customHeight="1">
      <c r="A4034" s="179" t="s">
        <v>5349</v>
      </c>
      <c r="B4034" s="179" t="s">
        <v>13</v>
      </c>
      <c r="C4034" s="179" t="s">
        <v>147</v>
      </c>
      <c r="D4034" s="169">
        <v>42573</v>
      </c>
      <c r="E4034" s="68">
        <v>0.49861111111111112</v>
      </c>
      <c r="F4034" s="169">
        <v>42573</v>
      </c>
      <c r="G4034" s="68">
        <v>0.5395833333333333</v>
      </c>
      <c r="H4034" s="68">
        <f>G4034-E4034</f>
        <v>4.0972222222222188E-2</v>
      </c>
      <c r="I4034" s="179">
        <v>1</v>
      </c>
      <c r="J4034" s="179" t="s">
        <v>141</v>
      </c>
      <c r="K4034" s="179" t="s">
        <v>141</v>
      </c>
      <c r="L4034" s="179" t="s">
        <v>12</v>
      </c>
      <c r="M4034" s="179" t="s">
        <v>7743</v>
      </c>
      <c r="N4034" s="179">
        <v>0.4</v>
      </c>
      <c r="O4034" s="179" t="s">
        <v>57</v>
      </c>
      <c r="P4034" s="179" t="s">
        <v>57</v>
      </c>
      <c r="Q4034" s="61" t="s">
        <v>10739</v>
      </c>
      <c r="R4034" s="190">
        <v>0.8</v>
      </c>
      <c r="S4034" s="190">
        <v>0.3</v>
      </c>
      <c r="T4034" s="190">
        <f>R4034+S4034</f>
        <v>1.1000000000000001</v>
      </c>
      <c r="U4034" s="2" t="s">
        <v>62</v>
      </c>
      <c r="V4034" s="2" t="s">
        <v>141</v>
      </c>
      <c r="W4034" s="2" t="s">
        <v>141</v>
      </c>
      <c r="X4034" s="2" t="s">
        <v>141</v>
      </c>
      <c r="Y4034" s="2" t="s">
        <v>141</v>
      </c>
      <c r="Z4034" s="2" t="s">
        <v>141</v>
      </c>
      <c r="AA4034" s="2" t="s">
        <v>141</v>
      </c>
      <c r="AB4034" s="2" t="s">
        <v>141</v>
      </c>
      <c r="AC4034" s="2" t="s">
        <v>141</v>
      </c>
      <c r="AD4034" s="1" t="s">
        <v>23</v>
      </c>
      <c r="AE4034" s="2" t="s">
        <v>141</v>
      </c>
      <c r="AF4034" s="2" t="s">
        <v>141</v>
      </c>
      <c r="AG4034" s="2" t="s">
        <v>141</v>
      </c>
      <c r="AJ4034" s="1">
        <f t="shared" si="313"/>
        <v>0</v>
      </c>
      <c r="AK4034" s="1">
        <f>AJ4034-T4034</f>
        <v>-1.1000000000000001</v>
      </c>
    </row>
    <row r="4035" spans="1:37" ht="31.5" customHeight="1">
      <c r="A4035" s="179" t="s">
        <v>5349</v>
      </c>
      <c r="B4035" s="179" t="s">
        <v>13</v>
      </c>
      <c r="C4035" s="179" t="s">
        <v>140</v>
      </c>
      <c r="D4035" s="169">
        <v>42574</v>
      </c>
      <c r="E4035" s="68">
        <v>0.1673611111111111</v>
      </c>
      <c r="F4035" s="169">
        <v>42574</v>
      </c>
      <c r="G4035" s="68">
        <v>0.68263888888888891</v>
      </c>
      <c r="H4035" s="68">
        <f>G4035-E4035</f>
        <v>0.51527777777777783</v>
      </c>
      <c r="I4035" s="179">
        <v>1</v>
      </c>
      <c r="J4035" s="179" t="s">
        <v>141</v>
      </c>
      <c r="K4035" s="179" t="s">
        <v>141</v>
      </c>
      <c r="L4035" s="179" t="s">
        <v>12</v>
      </c>
      <c r="M4035" s="179" t="s">
        <v>6702</v>
      </c>
      <c r="N4035" s="179">
        <v>0.4</v>
      </c>
      <c r="O4035" s="179" t="s">
        <v>2</v>
      </c>
      <c r="P4035" s="179" t="s">
        <v>6703</v>
      </c>
      <c r="Q4035" s="61" t="s">
        <v>5182</v>
      </c>
      <c r="R4035" s="190"/>
      <c r="S4035" s="190">
        <v>0.3</v>
      </c>
      <c r="T4035" s="190">
        <f>R4035+S4035</f>
        <v>0.3</v>
      </c>
      <c r="U4035" s="2" t="s">
        <v>1</v>
      </c>
      <c r="V4035" s="2" t="s">
        <v>141</v>
      </c>
      <c r="W4035" s="2" t="s">
        <v>141</v>
      </c>
      <c r="X4035" s="2" t="s">
        <v>141</v>
      </c>
      <c r="Y4035" s="2" t="s">
        <v>141</v>
      </c>
      <c r="Z4035" s="2" t="s">
        <v>141</v>
      </c>
      <c r="AA4035" s="2" t="s">
        <v>141</v>
      </c>
      <c r="AB4035" s="2" t="s">
        <v>141</v>
      </c>
      <c r="AC4035" s="2" t="s">
        <v>141</v>
      </c>
      <c r="AD4035" s="1" t="s">
        <v>0</v>
      </c>
      <c r="AE4035" s="2" t="s">
        <v>141</v>
      </c>
      <c r="AF4035" s="2" t="s">
        <v>141</v>
      </c>
      <c r="AG4035" s="2" t="s">
        <v>3129</v>
      </c>
      <c r="AJ4035" s="1">
        <f t="shared" si="313"/>
        <v>0</v>
      </c>
      <c r="AK4035" s="1">
        <f>AJ4035-T4035</f>
        <v>-0.3</v>
      </c>
    </row>
    <row r="4036" spans="1:37" ht="31.5" customHeight="1">
      <c r="A4036" s="179" t="s">
        <v>5349</v>
      </c>
      <c r="B4036" s="179" t="s">
        <v>13</v>
      </c>
      <c r="C4036" s="179" t="s">
        <v>140</v>
      </c>
      <c r="D4036" s="169">
        <v>42575</v>
      </c>
      <c r="E4036" s="68">
        <v>0.25277777777777777</v>
      </c>
      <c r="F4036" s="169">
        <v>42575</v>
      </c>
      <c r="G4036" s="68">
        <v>0.40972222222222227</v>
      </c>
      <c r="H4036" s="68">
        <f>G4036-E4036</f>
        <v>0.1569444444444445</v>
      </c>
      <c r="I4036" s="179">
        <v>31</v>
      </c>
      <c r="J4036" s="179" t="s">
        <v>6745</v>
      </c>
      <c r="K4036" s="179" t="s">
        <v>15</v>
      </c>
      <c r="L4036" s="179" t="s">
        <v>4</v>
      </c>
      <c r="M4036" s="179" t="s">
        <v>7336</v>
      </c>
      <c r="N4036" s="179">
        <v>35</v>
      </c>
      <c r="O4036" s="179" t="s">
        <v>14</v>
      </c>
      <c r="P4036" s="179" t="s">
        <v>7337</v>
      </c>
      <c r="Q4036" s="61" t="s">
        <v>7338</v>
      </c>
      <c r="R4036" s="190">
        <v>25.8</v>
      </c>
      <c r="S4036" s="190">
        <v>13.9</v>
      </c>
      <c r="T4036" s="190">
        <f>R4036+S4036</f>
        <v>39.700000000000003</v>
      </c>
      <c r="U4036" s="2" t="s">
        <v>44</v>
      </c>
      <c r="V4036" s="2" t="s">
        <v>10582</v>
      </c>
      <c r="W4036" s="2" t="s">
        <v>10371</v>
      </c>
      <c r="X4036" s="2" t="s">
        <v>141</v>
      </c>
      <c r="Y4036" s="2" t="s">
        <v>10741</v>
      </c>
      <c r="Z4036" s="2" t="s">
        <v>141</v>
      </c>
      <c r="AA4036" s="2" t="s">
        <v>10742</v>
      </c>
      <c r="AB4036" s="2" t="s">
        <v>141</v>
      </c>
      <c r="AC4036" s="2" t="s">
        <v>10743</v>
      </c>
      <c r="AD4036" s="1" t="s">
        <v>0</v>
      </c>
      <c r="AE4036" s="2" t="s">
        <v>141</v>
      </c>
      <c r="AF4036" s="2" t="s">
        <v>141</v>
      </c>
      <c r="AG4036" s="154" t="s">
        <v>10744</v>
      </c>
      <c r="AJ4036" s="1">
        <f t="shared" ref="AJ4036:AJ4042" si="316">T4036-S4036-R4036</f>
        <v>0</v>
      </c>
      <c r="AK4036" s="1">
        <f>AJ4036-T4036</f>
        <v>-39.700000000000003</v>
      </c>
    </row>
    <row r="4037" spans="1:37" ht="94.5">
      <c r="A4037" s="94" t="s">
        <v>12777</v>
      </c>
      <c r="B4037" s="179" t="s">
        <v>16</v>
      </c>
      <c r="C4037" s="179" t="s">
        <v>292</v>
      </c>
      <c r="D4037" s="79">
        <v>42699</v>
      </c>
      <c r="E4037" s="176">
        <v>0.34722222222222227</v>
      </c>
      <c r="F4037" s="79">
        <v>42699</v>
      </c>
      <c r="G4037" s="176">
        <v>0.34722222222222227</v>
      </c>
      <c r="H4037" s="377">
        <f>(F4037+G4037)-(D4037+E4037)</f>
        <v>0</v>
      </c>
      <c r="I4037" s="179">
        <v>3</v>
      </c>
      <c r="J4037" s="179" t="s">
        <v>4432</v>
      </c>
      <c r="K4037" s="179" t="s">
        <v>9</v>
      </c>
      <c r="L4037" s="179" t="s">
        <v>10</v>
      </c>
      <c r="M4037" s="179" t="s">
        <v>2407</v>
      </c>
      <c r="N4037" s="179" t="s">
        <v>3</v>
      </c>
      <c r="O4037" s="179" t="s">
        <v>8</v>
      </c>
      <c r="P4037" s="179" t="s">
        <v>1002</v>
      </c>
      <c r="Q4037" s="179" t="s">
        <v>13371</v>
      </c>
      <c r="R4037" s="208"/>
      <c r="S4037" s="208">
        <v>1.0900000000000001</v>
      </c>
      <c r="T4037" s="183">
        <f>SUM(R4037:S4037)</f>
        <v>1.0900000000000001</v>
      </c>
      <c r="U4037" s="2" t="s">
        <v>29</v>
      </c>
      <c r="V4037" s="2">
        <v>1982</v>
      </c>
      <c r="W4037" s="2" t="s">
        <v>2725</v>
      </c>
      <c r="X4037" s="123"/>
      <c r="Y4037" s="123">
        <v>42599</v>
      </c>
      <c r="Z4037" s="2">
        <v>100</v>
      </c>
      <c r="AA4037" s="124" t="s">
        <v>9422</v>
      </c>
      <c r="AB4037" s="2">
        <v>0</v>
      </c>
      <c r="AC4037" s="1"/>
      <c r="AD4037" s="2" t="s">
        <v>23</v>
      </c>
      <c r="AE4037" s="2" t="s">
        <v>55</v>
      </c>
      <c r="AG4037" s="2" t="s">
        <v>14934</v>
      </c>
      <c r="AJ4037" s="1">
        <f t="shared" si="316"/>
        <v>0</v>
      </c>
    </row>
    <row r="4038" spans="1:37" ht="31.5" customHeight="1">
      <c r="A4038" s="179" t="s">
        <v>5349</v>
      </c>
      <c r="B4038" s="179" t="s">
        <v>13</v>
      </c>
      <c r="C4038" s="179" t="s">
        <v>140</v>
      </c>
      <c r="D4038" s="169">
        <v>42577</v>
      </c>
      <c r="E4038" s="68">
        <v>0.31944444444444448</v>
      </c>
      <c r="F4038" s="169">
        <v>42577</v>
      </c>
      <c r="G4038" s="68">
        <v>0.4236111111111111</v>
      </c>
      <c r="H4038" s="68">
        <f t="shared" ref="H4038:H4045" si="317">G4038-E4038</f>
        <v>0.10416666666666663</v>
      </c>
      <c r="I4038" s="179">
        <v>1</v>
      </c>
      <c r="J4038" s="179" t="s">
        <v>144</v>
      </c>
      <c r="K4038" s="179" t="s">
        <v>2310</v>
      </c>
      <c r="L4038" s="179" t="s">
        <v>4</v>
      </c>
      <c r="M4038" s="179" t="s">
        <v>6767</v>
      </c>
      <c r="N4038" s="179" t="s">
        <v>3</v>
      </c>
      <c r="O4038" s="179" t="s">
        <v>8</v>
      </c>
      <c r="P4038" s="179" t="s">
        <v>6767</v>
      </c>
      <c r="Q4038" s="458" t="s">
        <v>7339</v>
      </c>
      <c r="R4038" s="190">
        <v>1.5</v>
      </c>
      <c r="S4038" s="190">
        <v>0.6</v>
      </c>
      <c r="T4038" s="190">
        <f t="shared" ref="T4038:T4043" si="318">R4038+S4038</f>
        <v>2.1</v>
      </c>
      <c r="U4038" s="2" t="s">
        <v>29</v>
      </c>
      <c r="V4038" s="2" t="s">
        <v>3208</v>
      </c>
      <c r="W4038" s="2" t="s">
        <v>2746</v>
      </c>
      <c r="X4038" s="2" t="s">
        <v>141</v>
      </c>
      <c r="Y4038" s="2" t="s">
        <v>10745</v>
      </c>
      <c r="Z4038" s="2" t="s">
        <v>141</v>
      </c>
      <c r="AA4038" s="2" t="s">
        <v>10746</v>
      </c>
      <c r="AB4038" s="2" t="s">
        <v>141</v>
      </c>
      <c r="AC4038" s="2" t="s">
        <v>141</v>
      </c>
      <c r="AD4038" s="1" t="s">
        <v>31</v>
      </c>
      <c r="AE4038" s="2" t="s">
        <v>141</v>
      </c>
      <c r="AF4038" s="2" t="s">
        <v>141</v>
      </c>
      <c r="AG4038" s="154" t="s">
        <v>10747</v>
      </c>
      <c r="AJ4038" s="1">
        <f t="shared" si="316"/>
        <v>0</v>
      </c>
      <c r="AK4038" s="1">
        <f t="shared" ref="AK4038:AK4043" si="319">AJ4038-T4038</f>
        <v>-2.1</v>
      </c>
    </row>
    <row r="4039" spans="1:37" ht="31.5">
      <c r="A4039" s="179" t="s">
        <v>6868</v>
      </c>
      <c r="B4039" s="179" t="s">
        <v>19</v>
      </c>
      <c r="C4039" s="179"/>
      <c r="D4039" s="169">
        <v>42592</v>
      </c>
      <c r="E4039" s="176">
        <v>42592.625</v>
      </c>
      <c r="F4039" s="169">
        <v>42594</v>
      </c>
      <c r="G4039" s="176">
        <v>42594.625</v>
      </c>
      <c r="H4039" s="193">
        <f t="shared" si="317"/>
        <v>2</v>
      </c>
      <c r="I4039" s="179">
        <v>1</v>
      </c>
      <c r="J4039" s="115"/>
      <c r="K4039" s="115"/>
      <c r="L4039" s="115" t="s">
        <v>12</v>
      </c>
      <c r="M4039" s="179" t="s">
        <v>561</v>
      </c>
      <c r="N4039" s="179">
        <v>0.4</v>
      </c>
      <c r="O4039" s="179" t="s">
        <v>2</v>
      </c>
      <c r="P4039" s="179" t="s">
        <v>8186</v>
      </c>
      <c r="Q4039" s="115" t="s">
        <v>8152</v>
      </c>
      <c r="R4039" s="170"/>
      <c r="S4039" s="170">
        <v>1.07</v>
      </c>
      <c r="T4039" s="170">
        <f t="shared" si="318"/>
        <v>1.07</v>
      </c>
      <c r="U4039" s="1"/>
      <c r="X4039" s="1"/>
      <c r="AB4039" s="1"/>
      <c r="AC4039" s="1"/>
      <c r="AD4039" s="1" t="s">
        <v>23</v>
      </c>
      <c r="AE4039" s="1"/>
      <c r="AF4039" s="1"/>
      <c r="AG4039" s="1" t="s">
        <v>4726</v>
      </c>
      <c r="AJ4039" s="1">
        <f t="shared" si="316"/>
        <v>0</v>
      </c>
      <c r="AK4039" s="1">
        <f t="shared" si="319"/>
        <v>-1.07</v>
      </c>
    </row>
    <row r="4040" spans="1:37" ht="94.5" customHeight="1">
      <c r="A4040" s="179" t="s">
        <v>2467</v>
      </c>
      <c r="B4040" s="179" t="s">
        <v>13</v>
      </c>
      <c r="C4040" s="179" t="s">
        <v>147</v>
      </c>
      <c r="D4040" s="169">
        <v>42509</v>
      </c>
      <c r="E4040" s="176">
        <v>0.7090277777777777</v>
      </c>
      <c r="F4040" s="169">
        <v>42509</v>
      </c>
      <c r="G4040" s="176">
        <v>0.73472222222222217</v>
      </c>
      <c r="H4040" s="176">
        <f t="shared" si="317"/>
        <v>2.5694444444444464E-2</v>
      </c>
      <c r="I4040" s="179">
        <v>1</v>
      </c>
      <c r="J4040" s="179" t="s">
        <v>141</v>
      </c>
      <c r="K4040" s="179" t="s">
        <v>141</v>
      </c>
      <c r="L4040" s="179" t="s">
        <v>12</v>
      </c>
      <c r="M4040" s="179" t="s">
        <v>4294</v>
      </c>
      <c r="N4040" s="179">
        <v>0.4</v>
      </c>
      <c r="O4040" s="179" t="s">
        <v>57</v>
      </c>
      <c r="P4040" s="179" t="s">
        <v>57</v>
      </c>
      <c r="Q4040" s="61" t="s">
        <v>10204</v>
      </c>
      <c r="R4040" s="190">
        <v>0.86</v>
      </c>
      <c r="S4040" s="190">
        <v>0.2</v>
      </c>
      <c r="T4040" s="190">
        <f t="shared" si="318"/>
        <v>1.06</v>
      </c>
      <c r="U4040" s="2" t="s">
        <v>62</v>
      </c>
      <c r="V4040" s="2" t="s">
        <v>141</v>
      </c>
      <c r="W4040" s="2" t="s">
        <v>141</v>
      </c>
      <c r="X4040" s="2" t="s">
        <v>141</v>
      </c>
      <c r="Y4040" s="2" t="s">
        <v>141</v>
      </c>
      <c r="Z4040" s="2" t="s">
        <v>141</v>
      </c>
      <c r="AA4040" s="2" t="s">
        <v>141</v>
      </c>
      <c r="AB4040" s="2" t="s">
        <v>141</v>
      </c>
      <c r="AC4040" s="2" t="s">
        <v>141</v>
      </c>
      <c r="AD4040" s="1" t="s">
        <v>23</v>
      </c>
      <c r="AE4040" s="2" t="s">
        <v>141</v>
      </c>
      <c r="AF4040" s="2" t="s">
        <v>141</v>
      </c>
      <c r="AG4040" s="2" t="s">
        <v>10205</v>
      </c>
      <c r="AJ4040" s="1">
        <f t="shared" si="316"/>
        <v>0</v>
      </c>
      <c r="AK4040" s="1">
        <f t="shared" si="319"/>
        <v>-1.06</v>
      </c>
    </row>
    <row r="4041" spans="1:37" ht="31.5" customHeight="1">
      <c r="A4041" s="179" t="s">
        <v>5349</v>
      </c>
      <c r="B4041" s="179" t="s">
        <v>13</v>
      </c>
      <c r="C4041" s="179" t="s">
        <v>140</v>
      </c>
      <c r="D4041" s="169">
        <v>42578</v>
      </c>
      <c r="E4041" s="68">
        <v>0.93541666666666667</v>
      </c>
      <c r="F4041" s="169">
        <v>42578</v>
      </c>
      <c r="G4041" s="68">
        <v>0.93819444444444444</v>
      </c>
      <c r="H4041" s="68">
        <f t="shared" si="317"/>
        <v>2.7777777777777679E-3</v>
      </c>
      <c r="I4041" s="179">
        <v>13</v>
      </c>
      <c r="J4041" s="179" t="s">
        <v>303</v>
      </c>
      <c r="K4041" s="179" t="s">
        <v>2310</v>
      </c>
      <c r="L4041" s="179" t="s">
        <v>4</v>
      </c>
      <c r="M4041" s="179" t="s">
        <v>6776</v>
      </c>
      <c r="N4041" s="179" t="s">
        <v>3</v>
      </c>
      <c r="O4041" s="179" t="s">
        <v>8</v>
      </c>
      <c r="P4041" s="179" t="s">
        <v>6777</v>
      </c>
      <c r="Q4041" s="61" t="s">
        <v>10749</v>
      </c>
      <c r="R4041" s="190">
        <v>0.2</v>
      </c>
      <c r="S4041" s="190">
        <v>0.9</v>
      </c>
      <c r="T4041" s="190">
        <f t="shared" si="318"/>
        <v>1.1000000000000001</v>
      </c>
      <c r="U4041" s="2" t="s">
        <v>10191</v>
      </c>
      <c r="V4041" s="2" t="s">
        <v>3265</v>
      </c>
      <c r="W4041" s="2" t="s">
        <v>10191</v>
      </c>
      <c r="X4041" s="2" t="s">
        <v>10191</v>
      </c>
      <c r="Y4041" s="2" t="s">
        <v>10750</v>
      </c>
      <c r="Z4041" s="2">
        <v>100</v>
      </c>
      <c r="AA4041" s="2" t="s">
        <v>10751</v>
      </c>
      <c r="AB4041" s="2">
        <v>3</v>
      </c>
      <c r="AC4041" s="2" t="s">
        <v>141</v>
      </c>
      <c r="AD4041" s="1" t="s">
        <v>25</v>
      </c>
      <c r="AE4041" s="2" t="s">
        <v>141</v>
      </c>
      <c r="AF4041" s="2" t="s">
        <v>141</v>
      </c>
      <c r="AG4041" s="154" t="s">
        <v>10752</v>
      </c>
      <c r="AJ4041" s="1">
        <f t="shared" si="316"/>
        <v>0</v>
      </c>
      <c r="AK4041" s="1">
        <f t="shared" si="319"/>
        <v>-1.1000000000000001</v>
      </c>
    </row>
    <row r="4042" spans="1:37" ht="15.75" customHeight="1">
      <c r="A4042" s="179" t="s">
        <v>5349</v>
      </c>
      <c r="B4042" s="179" t="s">
        <v>13</v>
      </c>
      <c r="C4042" s="179" t="s">
        <v>140</v>
      </c>
      <c r="D4042" s="169">
        <v>42578</v>
      </c>
      <c r="E4042" s="68">
        <v>0.40069444444444446</v>
      </c>
      <c r="F4042" s="169">
        <v>42578</v>
      </c>
      <c r="G4042" s="68">
        <v>0.40069444444444446</v>
      </c>
      <c r="H4042" s="68">
        <f t="shared" si="317"/>
        <v>0</v>
      </c>
      <c r="I4042" s="179">
        <v>55</v>
      </c>
      <c r="J4042" s="179" t="s">
        <v>6778</v>
      </c>
      <c r="K4042" s="179" t="s">
        <v>9</v>
      </c>
      <c r="L4042" s="179" t="s">
        <v>4</v>
      </c>
      <c r="M4042" s="179" t="s">
        <v>7340</v>
      </c>
      <c r="N4042" s="179">
        <v>35</v>
      </c>
      <c r="O4042" s="179" t="s">
        <v>8</v>
      </c>
      <c r="P4042" s="179" t="s">
        <v>7341</v>
      </c>
      <c r="Q4042" s="61" t="s">
        <v>7342</v>
      </c>
      <c r="R4042" s="190">
        <v>0.8</v>
      </c>
      <c r="S4042" s="190">
        <v>1.1000000000000001</v>
      </c>
      <c r="T4042" s="190">
        <f t="shared" si="318"/>
        <v>1.9000000000000001</v>
      </c>
      <c r="U4042" s="2" t="s">
        <v>10191</v>
      </c>
      <c r="V4042" s="2" t="s">
        <v>3239</v>
      </c>
      <c r="W4042" s="2" t="s">
        <v>10191</v>
      </c>
      <c r="X4042" s="2" t="s">
        <v>10191</v>
      </c>
      <c r="Y4042" s="2" t="s">
        <v>10753</v>
      </c>
      <c r="Z4042" s="2" t="s">
        <v>141</v>
      </c>
      <c r="AA4042" s="2" t="s">
        <v>10754</v>
      </c>
      <c r="AB4042" s="2" t="s">
        <v>141</v>
      </c>
      <c r="AC4042" s="2" t="s">
        <v>141</v>
      </c>
      <c r="AD4042" s="1" t="s">
        <v>25</v>
      </c>
      <c r="AG4042" s="583" t="s">
        <v>10755</v>
      </c>
      <c r="AJ4042" s="1">
        <f t="shared" si="316"/>
        <v>0</v>
      </c>
      <c r="AK4042" s="1">
        <f t="shared" si="319"/>
        <v>-1.9000000000000001</v>
      </c>
    </row>
    <row r="4043" spans="1:37" ht="47.25" customHeight="1">
      <c r="A4043" s="179" t="s">
        <v>5349</v>
      </c>
      <c r="B4043" s="179" t="s">
        <v>13</v>
      </c>
      <c r="C4043" s="179" t="s">
        <v>140</v>
      </c>
      <c r="D4043" s="169">
        <v>42580</v>
      </c>
      <c r="E4043" s="68">
        <v>0.65208333333333335</v>
      </c>
      <c r="F4043" s="169">
        <v>42580</v>
      </c>
      <c r="G4043" s="68">
        <v>0.80972222222222223</v>
      </c>
      <c r="H4043" s="68">
        <f t="shared" si="317"/>
        <v>0.15763888888888888</v>
      </c>
      <c r="I4043" s="179">
        <v>5</v>
      </c>
      <c r="J4043" s="179" t="s">
        <v>1813</v>
      </c>
      <c r="K4043" s="179" t="s">
        <v>9</v>
      </c>
      <c r="L4043" s="179" t="s">
        <v>4</v>
      </c>
      <c r="M4043" s="179" t="s">
        <v>7343</v>
      </c>
      <c r="N4043" s="179" t="s">
        <v>3</v>
      </c>
      <c r="O4043" s="179" t="s">
        <v>8</v>
      </c>
      <c r="P4043" s="179" t="s">
        <v>7344</v>
      </c>
      <c r="Q4043" s="61" t="s">
        <v>7345</v>
      </c>
      <c r="R4043" s="190">
        <v>0.2</v>
      </c>
      <c r="S4043" s="190">
        <v>9.6</v>
      </c>
      <c r="T4043" s="190">
        <f t="shared" si="318"/>
        <v>9.7999999999999989</v>
      </c>
      <c r="U4043" s="2" t="s">
        <v>29</v>
      </c>
      <c r="V4043" s="2" t="s">
        <v>3261</v>
      </c>
      <c r="W4043" s="2" t="s">
        <v>2737</v>
      </c>
      <c r="X4043" s="2" t="s">
        <v>141</v>
      </c>
      <c r="Y4043" s="2" t="s">
        <v>3262</v>
      </c>
      <c r="Z4043" s="2" t="s">
        <v>141</v>
      </c>
      <c r="AA4043" s="2" t="s">
        <v>10428</v>
      </c>
      <c r="AB4043" s="2">
        <v>2</v>
      </c>
      <c r="AC4043" s="2" t="s">
        <v>141</v>
      </c>
      <c r="AD4043" s="1" t="s">
        <v>31</v>
      </c>
      <c r="AE4043" s="2" t="s">
        <v>141</v>
      </c>
      <c r="AF4043" s="2" t="s">
        <v>141</v>
      </c>
      <c r="AG4043" s="154" t="s">
        <v>10756</v>
      </c>
      <c r="AK4043" s="1">
        <f t="shared" si="319"/>
        <v>-9.7999999999999989</v>
      </c>
    </row>
    <row r="4044" spans="1:37" ht="126" customHeight="1">
      <c r="A4044" s="179" t="s">
        <v>672</v>
      </c>
      <c r="B4044" s="179" t="s">
        <v>13</v>
      </c>
      <c r="C4044" s="179" t="s">
        <v>140</v>
      </c>
      <c r="D4044" s="169">
        <v>42401</v>
      </c>
      <c r="E4044" s="176">
        <v>0.6166666666666667</v>
      </c>
      <c r="F4044" s="169">
        <v>42401</v>
      </c>
      <c r="G4044" s="176">
        <v>0.67222222222222217</v>
      </c>
      <c r="H4044" s="176">
        <f t="shared" si="317"/>
        <v>5.5555555555555469E-2</v>
      </c>
      <c r="I4044" s="179">
        <v>3</v>
      </c>
      <c r="J4044" s="179" t="s">
        <v>141</v>
      </c>
      <c r="K4044" s="179" t="s">
        <v>141</v>
      </c>
      <c r="L4044" s="179" t="s">
        <v>4</v>
      </c>
      <c r="M4044" s="179" t="s">
        <v>725</v>
      </c>
      <c r="N4044" s="179">
        <v>0.4</v>
      </c>
      <c r="O4044" s="179" t="s">
        <v>2</v>
      </c>
      <c r="P4044" s="179" t="s">
        <v>725</v>
      </c>
      <c r="Q4044" s="179" t="s">
        <v>726</v>
      </c>
      <c r="R4044" s="179">
        <v>0.08</v>
      </c>
      <c r="S4044" s="179">
        <v>0.95</v>
      </c>
      <c r="T4044" s="179">
        <v>1.03</v>
      </c>
      <c r="U4044" s="2" t="s">
        <v>141</v>
      </c>
      <c r="V4044" s="2" t="s">
        <v>141</v>
      </c>
      <c r="W4044" s="2" t="s">
        <v>141</v>
      </c>
      <c r="X4044" s="2" t="s">
        <v>141</v>
      </c>
      <c r="Y4044" s="2" t="s">
        <v>141</v>
      </c>
      <c r="Z4044" s="2" t="s">
        <v>141</v>
      </c>
      <c r="AA4044" s="2" t="s">
        <v>141</v>
      </c>
      <c r="AB4044" s="2" t="s">
        <v>141</v>
      </c>
      <c r="AC4044" s="2" t="s">
        <v>141</v>
      </c>
      <c r="AD4044" s="1" t="s">
        <v>23</v>
      </c>
      <c r="AE4044" s="2" t="s">
        <v>141</v>
      </c>
      <c r="AF4044" s="2" t="s">
        <v>141</v>
      </c>
      <c r="AG4044" s="2"/>
      <c r="AJ4044" s="1">
        <f t="shared" ref="AJ4044:AJ4075" si="320">T4044-S4044-R4044</f>
        <v>0</v>
      </c>
    </row>
    <row r="4045" spans="1:37" ht="78.75" customHeight="1">
      <c r="A4045" s="179" t="s">
        <v>5349</v>
      </c>
      <c r="B4045" s="179" t="s">
        <v>13</v>
      </c>
      <c r="C4045" s="179" t="s">
        <v>140</v>
      </c>
      <c r="D4045" s="169">
        <v>42580</v>
      </c>
      <c r="E4045" s="68">
        <v>0.92708333333333337</v>
      </c>
      <c r="F4045" s="169">
        <v>42580</v>
      </c>
      <c r="G4045" s="68">
        <v>0.94513888888888886</v>
      </c>
      <c r="H4045" s="68">
        <f t="shared" si="317"/>
        <v>1.8055555555555491E-2</v>
      </c>
      <c r="I4045" s="179">
        <v>17</v>
      </c>
      <c r="J4045" s="179" t="s">
        <v>1813</v>
      </c>
      <c r="K4045" s="179" t="s">
        <v>21</v>
      </c>
      <c r="L4045" s="179" t="s">
        <v>4</v>
      </c>
      <c r="M4045" s="179" t="s">
        <v>7346</v>
      </c>
      <c r="N4045" s="179" t="s">
        <v>3</v>
      </c>
      <c r="O4045" s="179" t="s">
        <v>8</v>
      </c>
      <c r="P4045" s="179" t="s">
        <v>6842</v>
      </c>
      <c r="Q4045" s="61" t="s">
        <v>10757</v>
      </c>
      <c r="R4045" s="190">
        <v>1.1000000000000001</v>
      </c>
      <c r="S4045" s="190">
        <v>1.6</v>
      </c>
      <c r="T4045" s="190">
        <f>R4045+S4045</f>
        <v>2.7</v>
      </c>
      <c r="U4045" s="2" t="s">
        <v>7</v>
      </c>
      <c r="V4045" s="2" t="s">
        <v>10758</v>
      </c>
      <c r="W4045" s="2" t="s">
        <v>3170</v>
      </c>
      <c r="X4045" s="2" t="s">
        <v>141</v>
      </c>
      <c r="Y4045" s="2" t="s">
        <v>10759</v>
      </c>
      <c r="Z4045" s="2" t="s">
        <v>141</v>
      </c>
      <c r="AA4045" s="2" t="s">
        <v>10760</v>
      </c>
      <c r="AB4045" s="2">
        <v>5</v>
      </c>
      <c r="AC4045" s="2" t="s">
        <v>141</v>
      </c>
      <c r="AD4045" s="1" t="s">
        <v>0</v>
      </c>
      <c r="AE4045" s="2" t="s">
        <v>141</v>
      </c>
      <c r="AF4045" s="2" t="s">
        <v>141</v>
      </c>
      <c r="AG4045" s="154" t="s">
        <v>10761</v>
      </c>
      <c r="AJ4045" s="1">
        <f t="shared" si="320"/>
        <v>0</v>
      </c>
      <c r="AK4045" s="1">
        <f>AJ4045-T4045</f>
        <v>-2.7</v>
      </c>
    </row>
    <row r="4046" spans="1:37" ht="131.25" customHeight="1">
      <c r="A4046" s="179" t="s">
        <v>672</v>
      </c>
      <c r="B4046" s="57" t="s">
        <v>505</v>
      </c>
      <c r="C4046" s="57" t="s">
        <v>506</v>
      </c>
      <c r="D4046" s="58">
        <v>42429</v>
      </c>
      <c r="E4046" s="59">
        <v>0.37361111111111112</v>
      </c>
      <c r="F4046" s="58">
        <v>42429</v>
      </c>
      <c r="G4046" s="59">
        <v>0.37361111111111112</v>
      </c>
      <c r="H4046" s="59">
        <v>0</v>
      </c>
      <c r="I4046" s="60">
        <v>12</v>
      </c>
      <c r="J4046" s="60" t="s">
        <v>612</v>
      </c>
      <c r="K4046" s="60"/>
      <c r="L4046" s="71" t="s">
        <v>12</v>
      </c>
      <c r="M4046" s="72" t="s">
        <v>1058</v>
      </c>
      <c r="N4046" s="60" t="s">
        <v>3</v>
      </c>
      <c r="O4046" s="71" t="s">
        <v>8</v>
      </c>
      <c r="P4046" s="72" t="s">
        <v>1059</v>
      </c>
      <c r="Q4046" s="71" t="s">
        <v>1060</v>
      </c>
      <c r="R4046" s="167"/>
      <c r="S4046" s="167">
        <v>1</v>
      </c>
      <c r="T4046" s="167">
        <v>1</v>
      </c>
      <c r="V4046" s="2" t="s">
        <v>141</v>
      </c>
      <c r="W4046" s="2" t="s">
        <v>141</v>
      </c>
      <c r="X4046" s="2" t="s">
        <v>141</v>
      </c>
      <c r="Y4046" s="2" t="s">
        <v>2666</v>
      </c>
      <c r="Z4046" s="2" t="s">
        <v>141</v>
      </c>
      <c r="AA4046" s="2" t="s">
        <v>141</v>
      </c>
      <c r="AB4046" s="2">
        <v>0</v>
      </c>
      <c r="AC4046" s="2" t="s">
        <v>2649</v>
      </c>
      <c r="AD4046" s="2" t="s">
        <v>23</v>
      </c>
      <c r="AF4046" s="2" t="s">
        <v>141</v>
      </c>
      <c r="AG4046" s="1" t="s">
        <v>141</v>
      </c>
      <c r="AJ4046" s="1">
        <f t="shared" si="320"/>
        <v>0</v>
      </c>
    </row>
    <row r="4047" spans="1:37" ht="409.5" customHeight="1">
      <c r="A4047" s="94" t="s">
        <v>1052</v>
      </c>
      <c r="B4047" s="57" t="s">
        <v>505</v>
      </c>
      <c r="C4047" s="57" t="s">
        <v>1210</v>
      </c>
      <c r="D4047" s="58">
        <v>42443</v>
      </c>
      <c r="E4047" s="59">
        <v>0.6333333333333333</v>
      </c>
      <c r="F4047" s="58">
        <v>42443</v>
      </c>
      <c r="G4047" s="59">
        <v>0.65138888888888891</v>
      </c>
      <c r="H4047" s="59">
        <v>1.8055555555555557E-2</v>
      </c>
      <c r="I4047" s="60">
        <v>12</v>
      </c>
      <c r="J4047" s="60" t="s">
        <v>612</v>
      </c>
      <c r="K4047" s="60"/>
      <c r="L4047" s="71" t="s">
        <v>4</v>
      </c>
      <c r="M4047" s="72" t="s">
        <v>1211</v>
      </c>
      <c r="N4047" s="60">
        <v>35</v>
      </c>
      <c r="O4047" s="71" t="s">
        <v>8</v>
      </c>
      <c r="P4047" s="72" t="s">
        <v>1211</v>
      </c>
      <c r="Q4047" s="71" t="s">
        <v>1212</v>
      </c>
      <c r="R4047" s="167">
        <v>1</v>
      </c>
      <c r="S4047" s="167"/>
      <c r="T4047" s="167">
        <v>1</v>
      </c>
      <c r="V4047" s="2" t="s">
        <v>141</v>
      </c>
      <c r="W4047" s="2" t="s">
        <v>141</v>
      </c>
      <c r="X4047" s="2" t="s">
        <v>141</v>
      </c>
      <c r="Y4047" s="2" t="s">
        <v>2672</v>
      </c>
      <c r="Z4047" s="2" t="s">
        <v>141</v>
      </c>
      <c r="AA4047" s="2" t="s">
        <v>141</v>
      </c>
      <c r="AB4047" s="2">
        <v>0</v>
      </c>
      <c r="AC4047" s="2" t="s">
        <v>2649</v>
      </c>
      <c r="AD4047" s="2" t="s">
        <v>23</v>
      </c>
      <c r="AF4047" s="2" t="s">
        <v>141</v>
      </c>
      <c r="AG4047" s="1" t="s">
        <v>141</v>
      </c>
      <c r="AJ4047" s="1">
        <f t="shared" si="320"/>
        <v>0</v>
      </c>
    </row>
    <row r="4048" spans="1:37" ht="409.5" customHeight="1">
      <c r="A4048" s="94" t="s">
        <v>2467</v>
      </c>
      <c r="B4048" s="57" t="s">
        <v>505</v>
      </c>
      <c r="C4048" s="57" t="s">
        <v>506</v>
      </c>
      <c r="D4048" s="58">
        <v>42496</v>
      </c>
      <c r="E4048" s="59">
        <v>0.6069444444444444</v>
      </c>
      <c r="F4048" s="58">
        <v>42496</v>
      </c>
      <c r="G4048" s="59">
        <v>0.61388888888888882</v>
      </c>
      <c r="H4048" s="59">
        <v>6.9444444444444441E-3</v>
      </c>
      <c r="I4048" s="60">
        <v>8</v>
      </c>
      <c r="J4048" s="60" t="s">
        <v>1561</v>
      </c>
      <c r="K4048" s="60"/>
      <c r="L4048" s="71" t="s">
        <v>4</v>
      </c>
      <c r="M4048" s="72" t="s">
        <v>2706</v>
      </c>
      <c r="N4048" s="60" t="s">
        <v>3</v>
      </c>
      <c r="O4048" s="71" t="s">
        <v>8</v>
      </c>
      <c r="P4048" s="72" t="s">
        <v>2707</v>
      </c>
      <c r="Q4048" s="71" t="s">
        <v>2708</v>
      </c>
      <c r="R4048" s="167">
        <v>1</v>
      </c>
      <c r="S4048" s="167"/>
      <c r="T4048" s="167">
        <v>1</v>
      </c>
      <c r="U4048" s="2">
        <v>6</v>
      </c>
      <c r="V4048" s="2">
        <v>0</v>
      </c>
      <c r="W4048" s="2">
        <v>6</v>
      </c>
      <c r="Y4048" s="2" t="s">
        <v>141</v>
      </c>
      <c r="Z4048" s="2" t="s">
        <v>141</v>
      </c>
      <c r="AA4048" s="2" t="s">
        <v>141</v>
      </c>
      <c r="AB4048" s="2" t="s">
        <v>2709</v>
      </c>
      <c r="AC4048" s="2" t="s">
        <v>141</v>
      </c>
      <c r="AD4048" s="2" t="s">
        <v>23</v>
      </c>
      <c r="AE4048" s="2">
        <v>0</v>
      </c>
      <c r="AF4048" s="2" t="s">
        <v>2649</v>
      </c>
      <c r="AG4048" s="1" t="s">
        <v>158</v>
      </c>
      <c r="AJ4048" s="1">
        <f t="shared" si="320"/>
        <v>0</v>
      </c>
      <c r="AK4048" s="1">
        <f t="shared" ref="AK4048:AK4072" si="321">AJ4048-T4048</f>
        <v>-1</v>
      </c>
    </row>
    <row r="4049" spans="1:37" ht="409.5" customHeight="1">
      <c r="A4049" s="208" t="s">
        <v>4411</v>
      </c>
      <c r="B4049" s="57" t="s">
        <v>505</v>
      </c>
      <c r="C4049" s="57" t="s">
        <v>506</v>
      </c>
      <c r="D4049" s="58">
        <v>42529</v>
      </c>
      <c r="E4049" s="59">
        <v>0.76180555555555562</v>
      </c>
      <c r="F4049" s="58">
        <v>42529</v>
      </c>
      <c r="G4049" s="59">
        <v>0.99652777777777779</v>
      </c>
      <c r="H4049" s="59">
        <v>0.23472222222222219</v>
      </c>
      <c r="I4049" s="60">
        <v>3</v>
      </c>
      <c r="J4049" s="60" t="s">
        <v>816</v>
      </c>
      <c r="K4049" s="60"/>
      <c r="L4049" s="71" t="s">
        <v>4</v>
      </c>
      <c r="M4049" s="72" t="s">
        <v>4633</v>
      </c>
      <c r="N4049" s="60" t="s">
        <v>3</v>
      </c>
      <c r="O4049" s="71" t="s">
        <v>26</v>
      </c>
      <c r="P4049" s="72" t="s">
        <v>4633</v>
      </c>
      <c r="Q4049" s="71" t="s">
        <v>4634</v>
      </c>
      <c r="R4049" s="167">
        <v>1</v>
      </c>
      <c r="S4049" s="167"/>
      <c r="T4049" s="167">
        <v>1</v>
      </c>
      <c r="U4049" s="267">
        <v>14</v>
      </c>
      <c r="V4049" s="267">
        <v>0</v>
      </c>
      <c r="W4049" s="267">
        <v>14</v>
      </c>
      <c r="X4049" s="267"/>
      <c r="Y4049" s="267" t="s">
        <v>141</v>
      </c>
      <c r="Z4049" s="267" t="s">
        <v>141</v>
      </c>
      <c r="AA4049" s="267" t="s">
        <v>141</v>
      </c>
      <c r="AB4049" s="267" t="s">
        <v>5775</v>
      </c>
      <c r="AC4049" s="267" t="s">
        <v>141</v>
      </c>
      <c r="AD4049" s="267" t="s">
        <v>23</v>
      </c>
      <c r="AE4049" s="267">
        <v>0</v>
      </c>
      <c r="AF4049" s="267" t="s">
        <v>2649</v>
      </c>
      <c r="AG4049" s="267" t="s">
        <v>200</v>
      </c>
      <c r="AH4049" s="267"/>
      <c r="AI4049" s="267"/>
      <c r="AJ4049" s="1">
        <f t="shared" si="320"/>
        <v>0</v>
      </c>
      <c r="AK4049" s="1">
        <f t="shared" si="321"/>
        <v>-1</v>
      </c>
    </row>
    <row r="4050" spans="1:37" ht="409.5" customHeight="1">
      <c r="A4050" s="208" t="s">
        <v>4411</v>
      </c>
      <c r="B4050" s="57" t="s">
        <v>505</v>
      </c>
      <c r="C4050" s="57" t="s">
        <v>607</v>
      </c>
      <c r="D4050" s="58">
        <v>42530</v>
      </c>
      <c r="E4050" s="59">
        <v>0.48055555555555557</v>
      </c>
      <c r="F4050" s="58">
        <v>42530</v>
      </c>
      <c r="G4050" s="59">
        <v>0.48749999999999999</v>
      </c>
      <c r="H4050" s="59">
        <v>6.9444444444444441E-3</v>
      </c>
      <c r="I4050" s="60">
        <v>9</v>
      </c>
      <c r="J4050" s="60" t="s">
        <v>4635</v>
      </c>
      <c r="K4050" s="60"/>
      <c r="L4050" s="71" t="s">
        <v>4</v>
      </c>
      <c r="M4050" s="72" t="s">
        <v>609</v>
      </c>
      <c r="N4050" s="60" t="s">
        <v>3</v>
      </c>
      <c r="O4050" s="71" t="s">
        <v>24</v>
      </c>
      <c r="P4050" s="72" t="s">
        <v>4636</v>
      </c>
      <c r="Q4050" s="71" t="s">
        <v>5776</v>
      </c>
      <c r="R4050" s="167">
        <v>1</v>
      </c>
      <c r="S4050" s="167"/>
      <c r="T4050" s="167">
        <v>1</v>
      </c>
      <c r="U4050" s="267">
        <v>11</v>
      </c>
      <c r="V4050" s="267">
        <v>11</v>
      </c>
      <c r="W4050" s="267">
        <v>22</v>
      </c>
      <c r="X4050" s="267"/>
      <c r="Y4050" s="267" t="s">
        <v>141</v>
      </c>
      <c r="Z4050" s="267" t="s">
        <v>141</v>
      </c>
      <c r="AA4050" s="267" t="s">
        <v>141</v>
      </c>
      <c r="AB4050" s="267" t="s">
        <v>5777</v>
      </c>
      <c r="AC4050" s="267" t="s">
        <v>141</v>
      </c>
      <c r="AD4050" s="267" t="s">
        <v>23</v>
      </c>
      <c r="AE4050" s="267">
        <v>0</v>
      </c>
      <c r="AF4050" s="267" t="s">
        <v>2649</v>
      </c>
      <c r="AG4050" s="267" t="s">
        <v>168</v>
      </c>
      <c r="AH4050" s="267"/>
      <c r="AI4050" s="267"/>
      <c r="AJ4050" s="1">
        <f t="shared" si="320"/>
        <v>0</v>
      </c>
      <c r="AK4050" s="1">
        <f t="shared" si="321"/>
        <v>-1</v>
      </c>
    </row>
    <row r="4051" spans="1:37" ht="409.5" customHeight="1">
      <c r="A4051" s="179" t="s">
        <v>4411</v>
      </c>
      <c r="B4051" s="57" t="s">
        <v>505</v>
      </c>
      <c r="C4051" s="57" t="s">
        <v>506</v>
      </c>
      <c r="D4051" s="58">
        <v>42546</v>
      </c>
      <c r="E4051" s="59">
        <v>0.55347222222222225</v>
      </c>
      <c r="F4051" s="58">
        <v>42546</v>
      </c>
      <c r="G4051" s="59">
        <v>0.62222222222222223</v>
      </c>
      <c r="H4051" s="59">
        <v>6.8749999999999992E-2</v>
      </c>
      <c r="I4051" s="60">
        <v>3</v>
      </c>
      <c r="J4051" s="60" t="s">
        <v>5432</v>
      </c>
      <c r="K4051" s="60"/>
      <c r="L4051" s="177" t="s">
        <v>12</v>
      </c>
      <c r="M4051" s="180" t="s">
        <v>5810</v>
      </c>
      <c r="N4051" s="179" t="s">
        <v>3</v>
      </c>
      <c r="O4051" s="177" t="s">
        <v>26</v>
      </c>
      <c r="P4051" s="180" t="s">
        <v>5811</v>
      </c>
      <c r="Q4051" s="177" t="s">
        <v>5815</v>
      </c>
      <c r="R4051" s="170">
        <v>1</v>
      </c>
      <c r="S4051" s="170"/>
      <c r="T4051" s="170">
        <v>1</v>
      </c>
      <c r="U4051" s="125">
        <v>15</v>
      </c>
      <c r="V4051" s="125">
        <v>0</v>
      </c>
      <c r="W4051" s="125">
        <v>15</v>
      </c>
      <c r="X4051" s="125" t="s">
        <v>5813</v>
      </c>
      <c r="Y4051" s="125" t="s">
        <v>141</v>
      </c>
      <c r="Z4051" s="125" t="s">
        <v>141</v>
      </c>
      <c r="AA4051" s="125" t="s">
        <v>141</v>
      </c>
      <c r="AB4051" s="125" t="s">
        <v>5814</v>
      </c>
      <c r="AC4051" s="125" t="s">
        <v>141</v>
      </c>
      <c r="AD4051" s="125" t="s">
        <v>23</v>
      </c>
      <c r="AE4051" s="125">
        <v>0</v>
      </c>
      <c r="AF4051" s="125" t="s">
        <v>2649</v>
      </c>
      <c r="AG4051" s="125" t="s">
        <v>162</v>
      </c>
      <c r="AH4051" s="267"/>
      <c r="AI4051" s="267"/>
      <c r="AJ4051" s="1">
        <f t="shared" si="320"/>
        <v>0</v>
      </c>
      <c r="AK4051" s="1">
        <f t="shared" si="321"/>
        <v>-1</v>
      </c>
    </row>
    <row r="4052" spans="1:37" ht="409.5" customHeight="1">
      <c r="A4052" s="179" t="s">
        <v>4411</v>
      </c>
      <c r="B4052" s="57" t="s">
        <v>505</v>
      </c>
      <c r="C4052" s="57" t="s">
        <v>506</v>
      </c>
      <c r="D4052" s="58">
        <v>42546</v>
      </c>
      <c r="E4052" s="59">
        <v>8.6111111111111124E-2</v>
      </c>
      <c r="F4052" s="58">
        <v>42546</v>
      </c>
      <c r="G4052" s="59">
        <v>8.6805555555555566E-2</v>
      </c>
      <c r="H4052" s="59">
        <v>6.9444444444444447E-4</v>
      </c>
      <c r="I4052" s="60">
        <v>10</v>
      </c>
      <c r="J4052" s="60" t="s">
        <v>912</v>
      </c>
      <c r="K4052" s="60"/>
      <c r="L4052" s="71" t="s">
        <v>4</v>
      </c>
      <c r="M4052" s="72" t="s">
        <v>5188</v>
      </c>
      <c r="N4052" s="60">
        <v>35</v>
      </c>
      <c r="O4052" s="71" t="s">
        <v>14</v>
      </c>
      <c r="P4052" s="72" t="s">
        <v>5188</v>
      </c>
      <c r="Q4052" s="71" t="s">
        <v>5809</v>
      </c>
      <c r="R4052" s="167">
        <v>1</v>
      </c>
      <c r="S4052" s="167"/>
      <c r="T4052" s="167">
        <v>1</v>
      </c>
      <c r="U4052" s="267">
        <v>4</v>
      </c>
      <c r="V4052" s="267">
        <v>1</v>
      </c>
      <c r="W4052" s="267">
        <v>5</v>
      </c>
      <c r="X4052" s="267"/>
      <c r="Y4052" s="267" t="s">
        <v>141</v>
      </c>
      <c r="Z4052" s="267" t="s">
        <v>141</v>
      </c>
      <c r="AA4052" s="267" t="s">
        <v>141</v>
      </c>
      <c r="AB4052" s="267" t="s">
        <v>2651</v>
      </c>
      <c r="AC4052" s="267" t="s">
        <v>141</v>
      </c>
      <c r="AD4052" s="267" t="s">
        <v>23</v>
      </c>
      <c r="AE4052" s="267">
        <v>0</v>
      </c>
      <c r="AF4052" s="267" t="s">
        <v>2649</v>
      </c>
      <c r="AG4052" s="267" t="s">
        <v>200</v>
      </c>
      <c r="AH4052" s="267"/>
      <c r="AI4052" s="267"/>
      <c r="AJ4052" s="1">
        <f t="shared" si="320"/>
        <v>0</v>
      </c>
      <c r="AK4052" s="1">
        <f t="shared" si="321"/>
        <v>-1</v>
      </c>
    </row>
    <row r="4053" spans="1:37" ht="369.75" customHeight="1">
      <c r="A4053" s="179" t="s">
        <v>4411</v>
      </c>
      <c r="B4053" s="57" t="s">
        <v>505</v>
      </c>
      <c r="C4053" s="57" t="s">
        <v>506</v>
      </c>
      <c r="D4053" s="58">
        <v>42547</v>
      </c>
      <c r="E4053" s="59">
        <v>0.96111111111111114</v>
      </c>
      <c r="F4053" s="58">
        <v>42548</v>
      </c>
      <c r="G4053" s="59">
        <v>9.7222222222222224E-3</v>
      </c>
      <c r="H4053" s="59">
        <v>4.8611111111111112E-2</v>
      </c>
      <c r="I4053" s="60">
        <v>1</v>
      </c>
      <c r="J4053" s="60" t="s">
        <v>5432</v>
      </c>
      <c r="K4053" s="60"/>
      <c r="L4053" s="177" t="s">
        <v>12</v>
      </c>
      <c r="M4053" s="180" t="s">
        <v>5826</v>
      </c>
      <c r="N4053" s="179" t="s">
        <v>3</v>
      </c>
      <c r="O4053" s="177" t="s">
        <v>26</v>
      </c>
      <c r="P4053" s="180" t="s">
        <v>5827</v>
      </c>
      <c r="Q4053" s="177" t="s">
        <v>5828</v>
      </c>
      <c r="R4053" s="170"/>
      <c r="S4053" s="170">
        <v>1</v>
      </c>
      <c r="T4053" s="170">
        <v>1</v>
      </c>
      <c r="U4053" s="125">
        <v>0</v>
      </c>
      <c r="V4053" s="125">
        <v>29</v>
      </c>
      <c r="W4053" s="125">
        <v>29</v>
      </c>
      <c r="X4053" s="125" t="s">
        <v>5829</v>
      </c>
      <c r="Y4053" s="125" t="s">
        <v>141</v>
      </c>
      <c r="Z4053" s="125" t="s">
        <v>141</v>
      </c>
      <c r="AA4053" s="125" t="s">
        <v>141</v>
      </c>
      <c r="AB4053" s="125" t="s">
        <v>2651</v>
      </c>
      <c r="AC4053" s="125" t="s">
        <v>141</v>
      </c>
      <c r="AD4053" s="125" t="s">
        <v>23</v>
      </c>
      <c r="AE4053" s="125">
        <v>0</v>
      </c>
      <c r="AF4053" s="125" t="s">
        <v>2649</v>
      </c>
      <c r="AG4053" s="125" t="s">
        <v>162</v>
      </c>
      <c r="AH4053" s="267"/>
      <c r="AI4053" s="267"/>
      <c r="AJ4053" s="1">
        <f t="shared" si="320"/>
        <v>0</v>
      </c>
      <c r="AK4053" s="1">
        <f t="shared" si="321"/>
        <v>-1</v>
      </c>
    </row>
    <row r="4054" spans="1:37" ht="110.25" customHeight="1">
      <c r="A4054" s="179" t="s">
        <v>6868</v>
      </c>
      <c r="B4054" s="179" t="s">
        <v>13</v>
      </c>
      <c r="C4054" s="179" t="s">
        <v>1798</v>
      </c>
      <c r="D4054" s="169">
        <v>42585</v>
      </c>
      <c r="E4054" s="68">
        <v>0.50208333333333333</v>
      </c>
      <c r="F4054" s="169">
        <v>42585</v>
      </c>
      <c r="G4054" s="68">
        <v>0.50208333333333333</v>
      </c>
      <c r="H4054" s="68">
        <f>G4054-E4054</f>
        <v>0</v>
      </c>
      <c r="I4054" s="179">
        <v>2</v>
      </c>
      <c r="J4054" s="179" t="s">
        <v>425</v>
      </c>
      <c r="K4054" s="179" t="s">
        <v>5552</v>
      </c>
      <c r="L4054" s="179" t="s">
        <v>17</v>
      </c>
      <c r="M4054" s="179" t="s">
        <v>6935</v>
      </c>
      <c r="N4054" s="179">
        <v>35</v>
      </c>
      <c r="O4054" s="179" t="s">
        <v>14</v>
      </c>
      <c r="P4054" s="179" t="s">
        <v>6936</v>
      </c>
      <c r="Q4054" s="61" t="s">
        <v>8305</v>
      </c>
      <c r="R4054" s="190">
        <v>0.1</v>
      </c>
      <c r="S4054" s="190">
        <v>0.4</v>
      </c>
      <c r="T4054" s="190">
        <f>R4054+S4054</f>
        <v>0.5</v>
      </c>
      <c r="U4054" s="2" t="s">
        <v>141</v>
      </c>
      <c r="V4054" s="2" t="s">
        <v>141</v>
      </c>
      <c r="W4054" s="2" t="s">
        <v>141</v>
      </c>
      <c r="X4054" s="2" t="s">
        <v>141</v>
      </c>
      <c r="Y4054" s="2" t="s">
        <v>141</v>
      </c>
      <c r="Z4054" s="2" t="s">
        <v>141</v>
      </c>
      <c r="AA4054" s="2" t="s">
        <v>141</v>
      </c>
      <c r="AB4054" s="2" t="s">
        <v>141</v>
      </c>
      <c r="AC4054" s="2" t="s">
        <v>141</v>
      </c>
      <c r="AD4054" s="1" t="s">
        <v>38</v>
      </c>
      <c r="AE4054" s="2" t="s">
        <v>141</v>
      </c>
      <c r="AF4054" s="2" t="s">
        <v>141</v>
      </c>
      <c r="AG4054" s="583"/>
      <c r="AJ4054" s="1">
        <f t="shared" si="320"/>
        <v>0</v>
      </c>
      <c r="AK4054" s="1">
        <f t="shared" si="321"/>
        <v>-0.5</v>
      </c>
    </row>
    <row r="4055" spans="1:37" ht="409.5" customHeight="1">
      <c r="A4055" s="179" t="s">
        <v>5349</v>
      </c>
      <c r="B4055" s="209" t="s">
        <v>505</v>
      </c>
      <c r="C4055" s="209" t="s">
        <v>506</v>
      </c>
      <c r="D4055" s="171">
        <v>42555</v>
      </c>
      <c r="E4055" s="210">
        <v>0.61041666666666672</v>
      </c>
      <c r="F4055" s="169">
        <v>42555</v>
      </c>
      <c r="G4055" s="210">
        <v>0.67708333333333337</v>
      </c>
      <c r="H4055" s="210">
        <v>6.6666666666666666E-2</v>
      </c>
      <c r="I4055" s="209">
        <v>3</v>
      </c>
      <c r="J4055" s="209" t="s">
        <v>5432</v>
      </c>
      <c r="K4055" s="209"/>
      <c r="L4055" s="109" t="s">
        <v>12</v>
      </c>
      <c r="M4055" s="109" t="s">
        <v>5433</v>
      </c>
      <c r="N4055" s="179" t="s">
        <v>3</v>
      </c>
      <c r="O4055" s="177" t="s">
        <v>26</v>
      </c>
      <c r="P4055" s="109" t="s">
        <v>5434</v>
      </c>
      <c r="Q4055" s="426" t="s">
        <v>6375</v>
      </c>
      <c r="R4055" s="109"/>
      <c r="S4055" s="109">
        <v>1</v>
      </c>
      <c r="T4055" s="109">
        <v>1</v>
      </c>
      <c r="AD4055" s="125" t="s">
        <v>23</v>
      </c>
      <c r="AJ4055" s="1">
        <f t="shared" si="320"/>
        <v>0</v>
      </c>
      <c r="AK4055" s="1">
        <f t="shared" si="321"/>
        <v>-1</v>
      </c>
    </row>
    <row r="4056" spans="1:37" ht="31.5" customHeight="1">
      <c r="A4056" s="179" t="s">
        <v>6868</v>
      </c>
      <c r="B4056" s="179" t="s">
        <v>13</v>
      </c>
      <c r="C4056" s="179" t="s">
        <v>140</v>
      </c>
      <c r="D4056" s="169">
        <v>42588</v>
      </c>
      <c r="E4056" s="68">
        <v>0.49374999999999997</v>
      </c>
      <c r="F4056" s="169">
        <v>42588</v>
      </c>
      <c r="G4056" s="68">
        <v>0.51458333333333328</v>
      </c>
      <c r="H4056" s="68">
        <f>G4056-E4056</f>
        <v>2.0833333333333315E-2</v>
      </c>
      <c r="I4056" s="179">
        <v>2</v>
      </c>
      <c r="J4056" s="179" t="s">
        <v>141</v>
      </c>
      <c r="K4056" s="179" t="s">
        <v>141</v>
      </c>
      <c r="L4056" s="179" t="s">
        <v>4</v>
      </c>
      <c r="M4056" s="179" t="s">
        <v>8306</v>
      </c>
      <c r="N4056" s="179" t="s">
        <v>3</v>
      </c>
      <c r="O4056" s="179" t="s">
        <v>8</v>
      </c>
      <c r="P4056" s="179" t="s">
        <v>8307</v>
      </c>
      <c r="Q4056" s="61" t="s">
        <v>8308</v>
      </c>
      <c r="R4056" s="190">
        <v>0.1</v>
      </c>
      <c r="S4056" s="190">
        <v>0.2</v>
      </c>
      <c r="T4056" s="190">
        <f>R4056+S4056</f>
        <v>0.30000000000000004</v>
      </c>
      <c r="U4056" s="2" t="s">
        <v>39</v>
      </c>
      <c r="V4056" s="2" t="s">
        <v>3192</v>
      </c>
      <c r="W4056" s="2" t="s">
        <v>10767</v>
      </c>
      <c r="X4056" s="2" t="s">
        <v>10768</v>
      </c>
      <c r="Y4056" s="2" t="s">
        <v>10769</v>
      </c>
      <c r="Z4056" s="2" t="s">
        <v>141</v>
      </c>
      <c r="AA4056" s="2" t="s">
        <v>10770</v>
      </c>
      <c r="AB4056" s="2" t="s">
        <v>141</v>
      </c>
      <c r="AC4056" s="2" t="s">
        <v>141</v>
      </c>
      <c r="AD4056" s="1" t="s">
        <v>64</v>
      </c>
      <c r="AG4056" s="2" t="s">
        <v>141</v>
      </c>
      <c r="AJ4056" s="1">
        <f t="shared" si="320"/>
        <v>0</v>
      </c>
      <c r="AK4056" s="1">
        <f t="shared" si="321"/>
        <v>-0.30000000000000004</v>
      </c>
    </row>
    <row r="4057" spans="1:37" ht="131.25" customHeight="1">
      <c r="A4057" s="179" t="s">
        <v>6868</v>
      </c>
      <c r="B4057" s="57" t="s">
        <v>505</v>
      </c>
      <c r="C4057" s="57" t="s">
        <v>607</v>
      </c>
      <c r="D4057" s="58">
        <v>42591</v>
      </c>
      <c r="E4057" s="59">
        <v>0.60347222222222219</v>
      </c>
      <c r="F4057" s="58">
        <v>42591</v>
      </c>
      <c r="G4057" s="59">
        <v>0.62013888888888891</v>
      </c>
      <c r="H4057" s="59">
        <v>1.6666666666666666E-2</v>
      </c>
      <c r="I4057" s="60">
        <v>8</v>
      </c>
      <c r="J4057" s="179" t="s">
        <v>7929</v>
      </c>
      <c r="K4057" s="179"/>
      <c r="L4057" s="177" t="s">
        <v>4</v>
      </c>
      <c r="M4057" s="180" t="s">
        <v>609</v>
      </c>
      <c r="N4057" s="179" t="s">
        <v>3</v>
      </c>
      <c r="O4057" s="177" t="s">
        <v>24</v>
      </c>
      <c r="P4057" s="180" t="s">
        <v>7930</v>
      </c>
      <c r="Q4057" s="177" t="s">
        <v>7931</v>
      </c>
      <c r="R4057" s="170">
        <v>1</v>
      </c>
      <c r="S4057" s="170"/>
      <c r="T4057" s="170">
        <v>1</v>
      </c>
      <c r="AD4057" s="2" t="s">
        <v>23</v>
      </c>
      <c r="AJ4057" s="1">
        <f t="shared" si="320"/>
        <v>0</v>
      </c>
      <c r="AK4057" s="1">
        <f t="shared" si="321"/>
        <v>-1</v>
      </c>
    </row>
    <row r="4058" spans="1:37" ht="337.5" customHeight="1">
      <c r="A4058" s="179" t="s">
        <v>6868</v>
      </c>
      <c r="B4058" s="57" t="s">
        <v>505</v>
      </c>
      <c r="C4058" s="57" t="s">
        <v>607</v>
      </c>
      <c r="D4058" s="58">
        <v>42592</v>
      </c>
      <c r="E4058" s="59">
        <v>0.21180555555555555</v>
      </c>
      <c r="F4058" s="58">
        <v>42592</v>
      </c>
      <c r="G4058" s="59">
        <v>0.22708333333333333</v>
      </c>
      <c r="H4058" s="59">
        <v>1.5277777777777777E-2</v>
      </c>
      <c r="I4058" s="60">
        <v>10</v>
      </c>
      <c r="J4058" s="60" t="s">
        <v>608</v>
      </c>
      <c r="K4058" s="60"/>
      <c r="L4058" s="177" t="s">
        <v>12</v>
      </c>
      <c r="M4058" s="180" t="s">
        <v>609</v>
      </c>
      <c r="N4058" s="179" t="s">
        <v>3</v>
      </c>
      <c r="O4058" s="177" t="s">
        <v>24</v>
      </c>
      <c r="P4058" s="180" t="s">
        <v>7920</v>
      </c>
      <c r="Q4058" s="177" t="s">
        <v>7932</v>
      </c>
      <c r="R4058" s="170">
        <v>1</v>
      </c>
      <c r="S4058" s="170"/>
      <c r="T4058" s="170">
        <v>1</v>
      </c>
      <c r="AD4058" s="125" t="s">
        <v>23</v>
      </c>
      <c r="AJ4058" s="1">
        <f t="shared" si="320"/>
        <v>0</v>
      </c>
      <c r="AK4058" s="1">
        <f t="shared" si="321"/>
        <v>-1</v>
      </c>
    </row>
    <row r="4059" spans="1:37" ht="94.5" customHeight="1">
      <c r="A4059" s="179" t="s">
        <v>6868</v>
      </c>
      <c r="B4059" s="179" t="s">
        <v>13</v>
      </c>
      <c r="C4059" s="179" t="s">
        <v>1798</v>
      </c>
      <c r="D4059" s="169">
        <v>42588</v>
      </c>
      <c r="E4059" s="68">
        <v>0.66805555555555562</v>
      </c>
      <c r="F4059" s="169">
        <v>42588</v>
      </c>
      <c r="G4059" s="68">
        <v>0.66805555555555562</v>
      </c>
      <c r="H4059" s="68">
        <f>G4059-E4059</f>
        <v>0</v>
      </c>
      <c r="I4059" s="179">
        <v>376</v>
      </c>
      <c r="J4059" s="179" t="s">
        <v>7023</v>
      </c>
      <c r="K4059" s="179" t="s">
        <v>9</v>
      </c>
      <c r="L4059" s="179" t="s">
        <v>17</v>
      </c>
      <c r="M4059" s="179" t="s">
        <v>10771</v>
      </c>
      <c r="N4059" s="179">
        <v>110</v>
      </c>
      <c r="O4059" s="179" t="s">
        <v>8</v>
      </c>
      <c r="P4059" s="179" t="s">
        <v>7024</v>
      </c>
      <c r="Q4059" s="61" t="s">
        <v>8309</v>
      </c>
      <c r="R4059" s="190">
        <v>31.7</v>
      </c>
      <c r="S4059" s="190">
        <v>34.700000000000003</v>
      </c>
      <c r="T4059" s="190">
        <f>R4059+S4059</f>
        <v>66.400000000000006</v>
      </c>
      <c r="U4059" s="2" t="s">
        <v>141</v>
      </c>
      <c r="V4059" s="2" t="s">
        <v>141</v>
      </c>
      <c r="W4059" s="2" t="s">
        <v>141</v>
      </c>
      <c r="X4059" s="2" t="s">
        <v>141</v>
      </c>
      <c r="Y4059" s="2" t="s">
        <v>141</v>
      </c>
      <c r="Z4059" s="2" t="s">
        <v>141</v>
      </c>
      <c r="AA4059" s="2" t="s">
        <v>141</v>
      </c>
      <c r="AB4059" s="2" t="s">
        <v>141</v>
      </c>
      <c r="AC4059" s="2" t="s">
        <v>141</v>
      </c>
      <c r="AD4059" s="1" t="s">
        <v>38</v>
      </c>
      <c r="AE4059" s="2" t="s">
        <v>141</v>
      </c>
      <c r="AF4059" s="2" t="s">
        <v>141</v>
      </c>
      <c r="AG4059" s="2"/>
      <c r="AJ4059" s="1">
        <f t="shared" si="320"/>
        <v>0</v>
      </c>
      <c r="AK4059" s="1">
        <f t="shared" si="321"/>
        <v>-66.400000000000006</v>
      </c>
    </row>
    <row r="4060" spans="1:37" ht="150" customHeight="1">
      <c r="A4060" s="179" t="s">
        <v>6868</v>
      </c>
      <c r="B4060" s="179" t="s">
        <v>505</v>
      </c>
      <c r="C4060" s="179" t="s">
        <v>607</v>
      </c>
      <c r="D4060" s="79">
        <v>42605</v>
      </c>
      <c r="E4060" s="176">
        <v>0.69166666666666676</v>
      </c>
      <c r="F4060" s="79">
        <v>42605</v>
      </c>
      <c r="G4060" s="176">
        <v>0.7006944444444444</v>
      </c>
      <c r="H4060" s="136">
        <v>9.0277777777777787E-3</v>
      </c>
      <c r="I4060" s="179">
        <v>14</v>
      </c>
      <c r="J4060" s="179" t="s">
        <v>608</v>
      </c>
      <c r="K4060" s="115"/>
      <c r="L4060" s="179" t="s">
        <v>12</v>
      </c>
      <c r="M4060" s="179" t="s">
        <v>609</v>
      </c>
      <c r="N4060" s="179" t="s">
        <v>3</v>
      </c>
      <c r="O4060" s="179" t="s">
        <v>24</v>
      </c>
      <c r="P4060" s="179" t="s">
        <v>610</v>
      </c>
      <c r="Q4060" s="115" t="s">
        <v>7960</v>
      </c>
      <c r="R4060" s="179">
        <v>1</v>
      </c>
      <c r="S4060" s="179"/>
      <c r="T4060" s="177">
        <v>1</v>
      </c>
      <c r="AD4060" s="125" t="s">
        <v>23</v>
      </c>
      <c r="AJ4060" s="1">
        <f t="shared" si="320"/>
        <v>0</v>
      </c>
      <c r="AK4060" s="1">
        <f t="shared" si="321"/>
        <v>-1</v>
      </c>
    </row>
    <row r="4061" spans="1:37" ht="47.25" customHeight="1">
      <c r="A4061" s="179" t="s">
        <v>6868</v>
      </c>
      <c r="B4061" s="179" t="s">
        <v>13</v>
      </c>
      <c r="C4061" s="179" t="s">
        <v>140</v>
      </c>
      <c r="D4061" s="169">
        <v>42588</v>
      </c>
      <c r="E4061" s="68">
        <v>0.6958333333333333</v>
      </c>
      <c r="F4061" s="169">
        <v>42588</v>
      </c>
      <c r="G4061" s="68">
        <v>0.6958333333333333</v>
      </c>
      <c r="H4061" s="68">
        <f>G4061-E4061</f>
        <v>0</v>
      </c>
      <c r="I4061" s="179">
        <v>19</v>
      </c>
      <c r="J4061" s="179" t="s">
        <v>4752</v>
      </c>
      <c r="K4061" s="179" t="s">
        <v>9</v>
      </c>
      <c r="L4061" s="179" t="s">
        <v>10</v>
      </c>
      <c r="M4061" s="179" t="s">
        <v>5283</v>
      </c>
      <c r="N4061" s="179">
        <v>35</v>
      </c>
      <c r="O4061" s="179" t="s">
        <v>8</v>
      </c>
      <c r="P4061" s="179" t="s">
        <v>7075</v>
      </c>
      <c r="Q4061" s="61" t="s">
        <v>10772</v>
      </c>
      <c r="R4061" s="190">
        <v>0.6</v>
      </c>
      <c r="S4061" s="190">
        <v>2.4</v>
      </c>
      <c r="T4061" s="190">
        <f t="shared" ref="T4061:T4071" si="322">R4061+S4061</f>
        <v>3</v>
      </c>
      <c r="U4061" s="2" t="s">
        <v>10191</v>
      </c>
      <c r="V4061" s="2" t="s">
        <v>3289</v>
      </c>
      <c r="W4061" s="2" t="s">
        <v>10191</v>
      </c>
      <c r="X4061" s="2" t="s">
        <v>141</v>
      </c>
      <c r="Y4061" s="2" t="s">
        <v>10459</v>
      </c>
      <c r="Z4061" s="2" t="s">
        <v>141</v>
      </c>
      <c r="AA4061" s="2" t="s">
        <v>10460</v>
      </c>
      <c r="AB4061" s="2" t="s">
        <v>141</v>
      </c>
      <c r="AC4061" s="2" t="s">
        <v>141</v>
      </c>
      <c r="AD4061" s="1" t="s">
        <v>43</v>
      </c>
      <c r="AE4061" s="2" t="s">
        <v>141</v>
      </c>
      <c r="AF4061" s="2" t="s">
        <v>141</v>
      </c>
      <c r="AG4061" s="154" t="s">
        <v>10773</v>
      </c>
      <c r="AJ4061" s="1">
        <f t="shared" si="320"/>
        <v>0</v>
      </c>
      <c r="AK4061" s="1">
        <f t="shared" si="321"/>
        <v>-3</v>
      </c>
    </row>
    <row r="4062" spans="1:37" ht="94.5" customHeight="1">
      <c r="A4062" s="179" t="s">
        <v>6868</v>
      </c>
      <c r="B4062" s="179" t="s">
        <v>13</v>
      </c>
      <c r="C4062" s="179" t="s">
        <v>140</v>
      </c>
      <c r="D4062" s="169">
        <v>42588</v>
      </c>
      <c r="E4062" s="68">
        <v>0.71805555555555556</v>
      </c>
      <c r="F4062" s="169">
        <v>42588</v>
      </c>
      <c r="G4062" s="68">
        <v>0.71805555555555556</v>
      </c>
      <c r="H4062" s="68">
        <f>G4062-E4062</f>
        <v>0</v>
      </c>
      <c r="I4062" s="179">
        <v>9</v>
      </c>
      <c r="J4062" s="179" t="s">
        <v>2444</v>
      </c>
      <c r="K4062" s="179" t="s">
        <v>9</v>
      </c>
      <c r="L4062" s="179" t="s">
        <v>10</v>
      </c>
      <c r="M4062" s="179" t="s">
        <v>5278</v>
      </c>
      <c r="N4062" s="179" t="s">
        <v>3</v>
      </c>
      <c r="O4062" s="179" t="s">
        <v>8</v>
      </c>
      <c r="P4062" s="179" t="s">
        <v>5279</v>
      </c>
      <c r="Q4062" s="61" t="s">
        <v>10774</v>
      </c>
      <c r="R4062" s="190">
        <v>0.2</v>
      </c>
      <c r="S4062" s="190">
        <v>1.3</v>
      </c>
      <c r="T4062" s="190">
        <f t="shared" si="322"/>
        <v>1.5</v>
      </c>
      <c r="U4062" s="2" t="s">
        <v>10191</v>
      </c>
      <c r="V4062" s="2" t="s">
        <v>3265</v>
      </c>
      <c r="W4062" s="2" t="s">
        <v>10191</v>
      </c>
      <c r="X4062" s="2" t="s">
        <v>141</v>
      </c>
      <c r="Y4062" s="2" t="s">
        <v>10449</v>
      </c>
      <c r="Z4062" s="2" t="s">
        <v>141</v>
      </c>
      <c r="AA4062" s="2" t="s">
        <v>10775</v>
      </c>
      <c r="AB4062" s="2">
        <v>4</v>
      </c>
      <c r="AC4062" s="2" t="s">
        <v>141</v>
      </c>
      <c r="AD4062" s="1" t="s">
        <v>43</v>
      </c>
      <c r="AE4062" s="2" t="s">
        <v>141</v>
      </c>
      <c r="AF4062" s="2" t="s">
        <v>141</v>
      </c>
      <c r="AG4062" s="154" t="s">
        <v>10776</v>
      </c>
      <c r="AJ4062" s="1">
        <f t="shared" si="320"/>
        <v>0</v>
      </c>
      <c r="AK4062" s="1">
        <f t="shared" si="321"/>
        <v>-1.5</v>
      </c>
    </row>
    <row r="4063" spans="1:37" ht="31.5" customHeight="1">
      <c r="A4063" s="179" t="s">
        <v>6868</v>
      </c>
      <c r="B4063" s="179" t="s">
        <v>13</v>
      </c>
      <c r="C4063" s="179" t="s">
        <v>140</v>
      </c>
      <c r="D4063" s="169">
        <v>42588</v>
      </c>
      <c r="E4063" s="68">
        <v>0.71944444444444444</v>
      </c>
      <c r="F4063" s="169">
        <v>42588</v>
      </c>
      <c r="G4063" s="68">
        <v>0.71944444444444444</v>
      </c>
      <c r="H4063" s="68">
        <f>G4063-E4063</f>
        <v>0</v>
      </c>
      <c r="I4063" s="179">
        <v>10</v>
      </c>
      <c r="J4063" s="179" t="s">
        <v>2444</v>
      </c>
      <c r="K4063" s="179" t="s">
        <v>9</v>
      </c>
      <c r="L4063" s="179" t="s">
        <v>10</v>
      </c>
      <c r="M4063" s="179" t="s">
        <v>6067</v>
      </c>
      <c r="N4063" s="179" t="s">
        <v>3</v>
      </c>
      <c r="O4063" s="179" t="s">
        <v>8</v>
      </c>
      <c r="P4063" s="179" t="s">
        <v>7076</v>
      </c>
      <c r="Q4063" s="61" t="s">
        <v>10777</v>
      </c>
      <c r="R4063" s="190">
        <v>0.1</v>
      </c>
      <c r="S4063" s="190">
        <v>0.1</v>
      </c>
      <c r="T4063" s="190">
        <f t="shared" si="322"/>
        <v>0.2</v>
      </c>
      <c r="U4063" s="2" t="s">
        <v>29</v>
      </c>
      <c r="V4063" s="2" t="s">
        <v>3247</v>
      </c>
      <c r="W4063" s="2" t="s">
        <v>2737</v>
      </c>
      <c r="X4063" s="2" t="s">
        <v>141</v>
      </c>
      <c r="Y4063" s="2" t="s">
        <v>10778</v>
      </c>
      <c r="Z4063" s="2">
        <v>100</v>
      </c>
      <c r="AA4063" s="2" t="s">
        <v>10779</v>
      </c>
      <c r="AB4063" s="2" t="s">
        <v>141</v>
      </c>
      <c r="AC4063" s="2" t="s">
        <v>141</v>
      </c>
      <c r="AD4063" s="1" t="s">
        <v>43</v>
      </c>
      <c r="AE4063" s="2" t="s">
        <v>141</v>
      </c>
      <c r="AF4063" s="2" t="s">
        <v>141</v>
      </c>
      <c r="AG4063" s="22" t="s">
        <v>10780</v>
      </c>
      <c r="AJ4063" s="1">
        <f t="shared" si="320"/>
        <v>0</v>
      </c>
      <c r="AK4063" s="1">
        <f t="shared" si="321"/>
        <v>-0.2</v>
      </c>
    </row>
    <row r="4064" spans="1:37" ht="31.5" customHeight="1">
      <c r="A4064" s="179" t="s">
        <v>6868</v>
      </c>
      <c r="B4064" s="179" t="s">
        <v>13</v>
      </c>
      <c r="C4064" s="179" t="s">
        <v>140</v>
      </c>
      <c r="D4064" s="169">
        <v>42588</v>
      </c>
      <c r="E4064" s="68">
        <v>0.72013888888888899</v>
      </c>
      <c r="F4064" s="169">
        <v>42589</v>
      </c>
      <c r="G4064" s="68">
        <v>0.2638888888888889</v>
      </c>
      <c r="H4064" s="68">
        <v>0.4465277777777778</v>
      </c>
      <c r="I4064" s="179">
        <v>17</v>
      </c>
      <c r="J4064" s="179" t="s">
        <v>2444</v>
      </c>
      <c r="K4064" s="179" t="s">
        <v>15</v>
      </c>
      <c r="L4064" s="179" t="s">
        <v>10</v>
      </c>
      <c r="M4064" s="179" t="s">
        <v>7077</v>
      </c>
      <c r="N4064" s="179" t="s">
        <v>3</v>
      </c>
      <c r="O4064" s="179" t="s">
        <v>8</v>
      </c>
      <c r="P4064" s="179" t="s">
        <v>7078</v>
      </c>
      <c r="Q4064" s="61" t="s">
        <v>8310</v>
      </c>
      <c r="R4064" s="190">
        <v>74.900000000000006</v>
      </c>
      <c r="S4064" s="190">
        <v>39.299999999999997</v>
      </c>
      <c r="T4064" s="190">
        <f t="shared" si="322"/>
        <v>114.2</v>
      </c>
      <c r="U4064" s="2" t="s">
        <v>10781</v>
      </c>
      <c r="V4064" s="2" t="s">
        <v>10782</v>
      </c>
      <c r="W4064" s="2" t="s">
        <v>10783</v>
      </c>
      <c r="X4064" s="2" t="s">
        <v>141</v>
      </c>
      <c r="Y4064" s="2" t="s">
        <v>10784</v>
      </c>
      <c r="Z4064" s="2">
        <v>100</v>
      </c>
      <c r="AA4064" s="2" t="s">
        <v>10785</v>
      </c>
      <c r="AB4064" s="2" t="s">
        <v>141</v>
      </c>
      <c r="AC4064" s="2" t="s">
        <v>141</v>
      </c>
      <c r="AD4064" s="1" t="s">
        <v>43</v>
      </c>
      <c r="AE4064" s="2" t="s">
        <v>141</v>
      </c>
      <c r="AF4064" s="2" t="s">
        <v>141</v>
      </c>
      <c r="AG4064" s="154" t="s">
        <v>10786</v>
      </c>
      <c r="AJ4064" s="1">
        <f t="shared" si="320"/>
        <v>0</v>
      </c>
      <c r="AK4064" s="1">
        <f t="shared" si="321"/>
        <v>-114.2</v>
      </c>
    </row>
    <row r="4065" spans="1:37" ht="94.5" customHeight="1">
      <c r="A4065" s="179" t="s">
        <v>6868</v>
      </c>
      <c r="B4065" s="179" t="s">
        <v>13</v>
      </c>
      <c r="C4065" s="179" t="s">
        <v>140</v>
      </c>
      <c r="D4065" s="169">
        <v>42588</v>
      </c>
      <c r="E4065" s="68">
        <v>0.72152777777777777</v>
      </c>
      <c r="F4065" s="169">
        <v>42588</v>
      </c>
      <c r="G4065" s="68">
        <v>0.72152777777777777</v>
      </c>
      <c r="H4065" s="68">
        <f t="shared" ref="H4065:H4071" si="323">G4065-E4065</f>
        <v>0</v>
      </c>
      <c r="I4065" s="179">
        <v>9</v>
      </c>
      <c r="J4065" s="179" t="s">
        <v>2444</v>
      </c>
      <c r="K4065" s="179" t="s">
        <v>9</v>
      </c>
      <c r="L4065" s="179" t="s">
        <v>10</v>
      </c>
      <c r="M4065" s="179" t="s">
        <v>7079</v>
      </c>
      <c r="N4065" s="179" t="s">
        <v>3</v>
      </c>
      <c r="O4065" s="179" t="s">
        <v>8</v>
      </c>
      <c r="P4065" s="179" t="s">
        <v>7080</v>
      </c>
      <c r="Q4065" s="61" t="s">
        <v>8311</v>
      </c>
      <c r="R4065" s="190">
        <v>0.7</v>
      </c>
      <c r="S4065" s="190">
        <v>7.9</v>
      </c>
      <c r="T4065" s="190">
        <f t="shared" si="322"/>
        <v>8.6</v>
      </c>
      <c r="U4065" s="2" t="s">
        <v>10191</v>
      </c>
      <c r="V4065" s="2" t="s">
        <v>10152</v>
      </c>
      <c r="W4065" s="2" t="s">
        <v>10191</v>
      </c>
      <c r="X4065" s="2" t="s">
        <v>141</v>
      </c>
      <c r="Y4065" s="2" t="s">
        <v>10787</v>
      </c>
      <c r="Z4065" s="2">
        <v>100</v>
      </c>
      <c r="AA4065" s="2" t="s">
        <v>10788</v>
      </c>
      <c r="AB4065" s="2" t="s">
        <v>141</v>
      </c>
      <c r="AC4065" s="2" t="s">
        <v>141</v>
      </c>
      <c r="AD4065" s="1" t="s">
        <v>43</v>
      </c>
      <c r="AE4065" s="2" t="s">
        <v>141</v>
      </c>
      <c r="AF4065" s="2" t="s">
        <v>141</v>
      </c>
      <c r="AG4065" s="154" t="s">
        <v>10786</v>
      </c>
      <c r="AJ4065" s="1">
        <f t="shared" si="320"/>
        <v>0</v>
      </c>
      <c r="AK4065" s="1">
        <f t="shared" si="321"/>
        <v>-8.6</v>
      </c>
    </row>
    <row r="4066" spans="1:37" ht="56.25" customHeight="1">
      <c r="A4066" s="179" t="s">
        <v>6868</v>
      </c>
      <c r="B4066" s="179" t="s">
        <v>13</v>
      </c>
      <c r="C4066" s="179" t="s">
        <v>140</v>
      </c>
      <c r="D4066" s="169">
        <v>42588</v>
      </c>
      <c r="E4066" s="68">
        <v>0.72569444444444453</v>
      </c>
      <c r="F4066" s="169">
        <v>42588</v>
      </c>
      <c r="G4066" s="68">
        <v>0.72569444444444453</v>
      </c>
      <c r="H4066" s="68">
        <f t="shared" si="323"/>
        <v>0</v>
      </c>
      <c r="I4066" s="179">
        <v>14</v>
      </c>
      <c r="J4066" s="179" t="s">
        <v>2444</v>
      </c>
      <c r="K4066" s="179" t="s">
        <v>9</v>
      </c>
      <c r="L4066" s="179" t="s">
        <v>10</v>
      </c>
      <c r="M4066" s="179" t="s">
        <v>7081</v>
      </c>
      <c r="N4066" s="179" t="s">
        <v>3</v>
      </c>
      <c r="O4066" s="179" t="s">
        <v>8</v>
      </c>
      <c r="P4066" s="179" t="s">
        <v>7082</v>
      </c>
      <c r="Q4066" s="61" t="s">
        <v>8312</v>
      </c>
      <c r="R4066" s="190">
        <v>0.8</v>
      </c>
      <c r="S4066" s="190">
        <v>2.8</v>
      </c>
      <c r="T4066" s="190">
        <f t="shared" si="322"/>
        <v>3.5999999999999996</v>
      </c>
      <c r="U4066" s="2" t="s">
        <v>10191</v>
      </c>
      <c r="V4066" s="2" t="s">
        <v>3261</v>
      </c>
      <c r="W4066" s="2" t="s">
        <v>10191</v>
      </c>
      <c r="X4066" s="2" t="s">
        <v>141</v>
      </c>
      <c r="Y4066" s="2" t="s">
        <v>10789</v>
      </c>
      <c r="Z4066" s="2">
        <v>100</v>
      </c>
      <c r="AA4066" s="2" t="s">
        <v>10790</v>
      </c>
      <c r="AB4066" s="2" t="s">
        <v>141</v>
      </c>
      <c r="AC4066" s="2" t="s">
        <v>141</v>
      </c>
      <c r="AD4066" s="1" t="s">
        <v>43</v>
      </c>
      <c r="AE4066" s="2" t="s">
        <v>141</v>
      </c>
      <c r="AF4066" s="2" t="s">
        <v>141</v>
      </c>
      <c r="AG4066" s="154" t="s">
        <v>10786</v>
      </c>
      <c r="AJ4066" s="1">
        <f t="shared" si="320"/>
        <v>0</v>
      </c>
      <c r="AK4066" s="1">
        <f t="shared" si="321"/>
        <v>-3.5999999999999996</v>
      </c>
    </row>
    <row r="4067" spans="1:37" ht="110.25" customHeight="1">
      <c r="A4067" s="179" t="s">
        <v>6868</v>
      </c>
      <c r="B4067" s="179" t="s">
        <v>13</v>
      </c>
      <c r="C4067" s="179" t="s">
        <v>140</v>
      </c>
      <c r="D4067" s="169">
        <v>42588</v>
      </c>
      <c r="E4067" s="68">
        <v>0.7270833333333333</v>
      </c>
      <c r="F4067" s="169">
        <v>42588</v>
      </c>
      <c r="G4067" s="68">
        <v>0.7270833333333333</v>
      </c>
      <c r="H4067" s="68">
        <f t="shared" si="323"/>
        <v>0</v>
      </c>
      <c r="I4067" s="179">
        <v>12</v>
      </c>
      <c r="J4067" s="179" t="s">
        <v>2444</v>
      </c>
      <c r="K4067" s="179" t="s">
        <v>9</v>
      </c>
      <c r="L4067" s="179" t="s">
        <v>10</v>
      </c>
      <c r="M4067" s="179" t="s">
        <v>7083</v>
      </c>
      <c r="N4067" s="179" t="s">
        <v>3</v>
      </c>
      <c r="O4067" s="179" t="s">
        <v>8</v>
      </c>
      <c r="P4067" s="179" t="s">
        <v>7084</v>
      </c>
      <c r="Q4067" s="61" t="s">
        <v>10791</v>
      </c>
      <c r="R4067" s="190">
        <v>0.4</v>
      </c>
      <c r="S4067" s="190">
        <v>1.3</v>
      </c>
      <c r="T4067" s="190">
        <f t="shared" si="322"/>
        <v>1.7000000000000002</v>
      </c>
      <c r="U4067" s="2" t="s">
        <v>10191</v>
      </c>
      <c r="V4067" s="2" t="s">
        <v>3279</v>
      </c>
      <c r="W4067" s="2" t="s">
        <v>10191</v>
      </c>
      <c r="X4067" s="2" t="s">
        <v>141</v>
      </c>
      <c r="Y4067" s="2" t="s">
        <v>10792</v>
      </c>
      <c r="Z4067" s="2">
        <v>100</v>
      </c>
      <c r="AA4067" s="2" t="s">
        <v>10793</v>
      </c>
      <c r="AB4067" s="2" t="s">
        <v>141</v>
      </c>
      <c r="AC4067" s="2" t="s">
        <v>141</v>
      </c>
      <c r="AD4067" s="1" t="s">
        <v>43</v>
      </c>
      <c r="AE4067" s="2" t="s">
        <v>141</v>
      </c>
      <c r="AF4067" s="2" t="s">
        <v>141</v>
      </c>
      <c r="AG4067" s="22" t="s">
        <v>10794</v>
      </c>
      <c r="AJ4067" s="1">
        <f t="shared" si="320"/>
        <v>0</v>
      </c>
      <c r="AK4067" s="1">
        <f t="shared" si="321"/>
        <v>-1.7000000000000002</v>
      </c>
    </row>
    <row r="4068" spans="1:37" ht="31.5" customHeight="1">
      <c r="A4068" s="179" t="s">
        <v>6868</v>
      </c>
      <c r="B4068" s="179" t="s">
        <v>13</v>
      </c>
      <c r="C4068" s="179" t="s">
        <v>140</v>
      </c>
      <c r="D4068" s="169">
        <v>42588</v>
      </c>
      <c r="E4068" s="68">
        <v>0.7270833333333333</v>
      </c>
      <c r="F4068" s="169">
        <v>42588</v>
      </c>
      <c r="G4068" s="68">
        <v>0.7270833333333333</v>
      </c>
      <c r="H4068" s="68">
        <f t="shared" si="323"/>
        <v>0</v>
      </c>
      <c r="I4068" s="179">
        <v>103</v>
      </c>
      <c r="J4068" s="179" t="s">
        <v>4752</v>
      </c>
      <c r="K4068" s="179" t="s">
        <v>9</v>
      </c>
      <c r="L4068" s="179" t="s">
        <v>10</v>
      </c>
      <c r="M4068" s="179" t="s">
        <v>10348</v>
      </c>
      <c r="N4068" s="179">
        <v>35</v>
      </c>
      <c r="O4068" s="179" t="s">
        <v>8</v>
      </c>
      <c r="P4068" s="179" t="s">
        <v>7085</v>
      </c>
      <c r="Q4068" s="61" t="s">
        <v>10795</v>
      </c>
      <c r="R4068" s="190">
        <v>2.9</v>
      </c>
      <c r="S4068" s="190">
        <v>14.7</v>
      </c>
      <c r="T4068" s="190">
        <f t="shared" si="322"/>
        <v>17.599999999999998</v>
      </c>
      <c r="U4068" s="2" t="s">
        <v>10191</v>
      </c>
      <c r="V4068" s="2" t="s">
        <v>10351</v>
      </c>
      <c r="W4068" s="2" t="s">
        <v>10191</v>
      </c>
      <c r="X4068" s="2" t="s">
        <v>141</v>
      </c>
      <c r="Y4068" s="2" t="s">
        <v>10352</v>
      </c>
      <c r="Z4068" s="2" t="s">
        <v>141</v>
      </c>
      <c r="AA4068" s="2" t="s">
        <v>10353</v>
      </c>
      <c r="AB4068" s="2" t="s">
        <v>141</v>
      </c>
      <c r="AC4068" s="2" t="s">
        <v>10796</v>
      </c>
      <c r="AD4068" s="1" t="s">
        <v>43</v>
      </c>
      <c r="AE4068" s="2" t="s">
        <v>141</v>
      </c>
      <c r="AF4068" s="2" t="s">
        <v>141</v>
      </c>
      <c r="AG4068" s="154" t="s">
        <v>10797</v>
      </c>
      <c r="AJ4068" s="1">
        <f t="shared" si="320"/>
        <v>0</v>
      </c>
      <c r="AK4068" s="1">
        <f t="shared" si="321"/>
        <v>-17.599999999999998</v>
      </c>
    </row>
    <row r="4069" spans="1:37" ht="47.25" customHeight="1">
      <c r="A4069" s="179" t="s">
        <v>6868</v>
      </c>
      <c r="B4069" s="179" t="s">
        <v>13</v>
      </c>
      <c r="C4069" s="179" t="s">
        <v>140</v>
      </c>
      <c r="D4069" s="169">
        <v>42588</v>
      </c>
      <c r="E4069" s="68">
        <v>0.9291666666666667</v>
      </c>
      <c r="F4069" s="169">
        <v>42588</v>
      </c>
      <c r="G4069" s="68">
        <v>0.93333333333333324</v>
      </c>
      <c r="H4069" s="68">
        <f t="shared" si="323"/>
        <v>4.1666666666665408E-3</v>
      </c>
      <c r="I4069" s="179">
        <v>13</v>
      </c>
      <c r="J4069" s="179" t="s">
        <v>2444</v>
      </c>
      <c r="K4069" s="179" t="s">
        <v>21</v>
      </c>
      <c r="L4069" s="208" t="s">
        <v>10</v>
      </c>
      <c r="M4069" s="179" t="s">
        <v>7081</v>
      </c>
      <c r="N4069" s="179" t="s">
        <v>3</v>
      </c>
      <c r="O4069" s="179" t="s">
        <v>8</v>
      </c>
      <c r="P4069" s="179" t="s">
        <v>7082</v>
      </c>
      <c r="Q4069" s="61" t="s">
        <v>8313</v>
      </c>
      <c r="R4069" s="190">
        <v>0.2</v>
      </c>
      <c r="S4069" s="190">
        <v>1.1000000000000001</v>
      </c>
      <c r="T4069" s="190">
        <f t="shared" si="322"/>
        <v>1.3</v>
      </c>
      <c r="U4069" s="2" t="s">
        <v>10191</v>
      </c>
      <c r="V4069" s="2" t="s">
        <v>3261</v>
      </c>
      <c r="W4069" s="2" t="s">
        <v>10191</v>
      </c>
      <c r="X4069" s="2" t="s">
        <v>141</v>
      </c>
      <c r="Y4069" s="2" t="s">
        <v>10789</v>
      </c>
      <c r="Z4069" s="2">
        <v>100</v>
      </c>
      <c r="AA4069" s="2" t="s">
        <v>10790</v>
      </c>
      <c r="AB4069" s="2" t="s">
        <v>141</v>
      </c>
      <c r="AC4069" s="2" t="s">
        <v>141</v>
      </c>
      <c r="AD4069" s="1" t="s">
        <v>43</v>
      </c>
      <c r="AE4069" s="2" t="s">
        <v>141</v>
      </c>
      <c r="AF4069" s="2" t="s">
        <v>141</v>
      </c>
      <c r="AG4069" s="154" t="s">
        <v>10786</v>
      </c>
      <c r="AJ4069" s="1">
        <f t="shared" si="320"/>
        <v>0</v>
      </c>
      <c r="AK4069" s="1">
        <f t="shared" si="321"/>
        <v>-1.3</v>
      </c>
    </row>
    <row r="4070" spans="1:37" ht="78.75" customHeight="1">
      <c r="A4070" s="179" t="s">
        <v>6868</v>
      </c>
      <c r="B4070" s="179" t="s">
        <v>13</v>
      </c>
      <c r="C4070" s="179" t="s">
        <v>140</v>
      </c>
      <c r="D4070" s="169">
        <v>42588</v>
      </c>
      <c r="E4070" s="68">
        <v>0.91666666666666663</v>
      </c>
      <c r="F4070" s="169">
        <v>42589</v>
      </c>
      <c r="G4070" s="68">
        <v>1.0069444444444444</v>
      </c>
      <c r="H4070" s="68">
        <f t="shared" si="323"/>
        <v>9.027777777777779E-2</v>
      </c>
      <c r="I4070" s="179">
        <v>17</v>
      </c>
      <c r="J4070" s="179" t="s">
        <v>2440</v>
      </c>
      <c r="K4070" s="179" t="s">
        <v>21</v>
      </c>
      <c r="L4070" s="179" t="s">
        <v>4</v>
      </c>
      <c r="M4070" s="179" t="s">
        <v>7086</v>
      </c>
      <c r="N4070" s="179" t="s">
        <v>3</v>
      </c>
      <c r="O4070" s="179" t="s">
        <v>26</v>
      </c>
      <c r="P4070" s="179" t="s">
        <v>7087</v>
      </c>
      <c r="Q4070" s="61" t="s">
        <v>10798</v>
      </c>
      <c r="R4070" s="190">
        <v>15</v>
      </c>
      <c r="S4070" s="190">
        <v>41.5</v>
      </c>
      <c r="T4070" s="190">
        <f t="shared" si="322"/>
        <v>56.5</v>
      </c>
      <c r="U4070" s="2" t="s">
        <v>29</v>
      </c>
      <c r="V4070" s="2" t="s">
        <v>10758</v>
      </c>
      <c r="W4070" s="2" t="s">
        <v>10799</v>
      </c>
      <c r="X4070" s="2" t="s">
        <v>10800</v>
      </c>
      <c r="Y4070" s="2" t="s">
        <v>10801</v>
      </c>
      <c r="Z4070" s="2" t="s">
        <v>141</v>
      </c>
      <c r="AA4070" s="2" t="s">
        <v>141</v>
      </c>
      <c r="AB4070" s="2" t="s">
        <v>141</v>
      </c>
      <c r="AC4070" s="2" t="s">
        <v>10802</v>
      </c>
      <c r="AD4070" s="1" t="s">
        <v>31</v>
      </c>
      <c r="AE4070" s="2" t="s">
        <v>141</v>
      </c>
      <c r="AF4070" s="2" t="s">
        <v>141</v>
      </c>
      <c r="AG4070" s="154" t="s">
        <v>10803</v>
      </c>
      <c r="AJ4070" s="1">
        <f t="shared" si="320"/>
        <v>0</v>
      </c>
      <c r="AK4070" s="1">
        <f t="shared" si="321"/>
        <v>-56.5</v>
      </c>
    </row>
    <row r="4071" spans="1:37" ht="31.5" customHeight="1">
      <c r="A4071" s="179" t="s">
        <v>6868</v>
      </c>
      <c r="B4071" s="179" t="s">
        <v>13</v>
      </c>
      <c r="C4071" s="179" t="s">
        <v>140</v>
      </c>
      <c r="D4071" s="169">
        <v>42589</v>
      </c>
      <c r="E4071" s="68">
        <v>0.16666666666666666</v>
      </c>
      <c r="F4071" s="169">
        <v>42589</v>
      </c>
      <c r="G4071" s="68">
        <v>0.28611111111111115</v>
      </c>
      <c r="H4071" s="68">
        <f t="shared" si="323"/>
        <v>0.11944444444444449</v>
      </c>
      <c r="I4071" s="179">
        <v>3</v>
      </c>
      <c r="J4071" s="179" t="s">
        <v>141</v>
      </c>
      <c r="K4071" s="179" t="s">
        <v>141</v>
      </c>
      <c r="L4071" s="179" t="s">
        <v>12</v>
      </c>
      <c r="M4071" s="179" t="s">
        <v>7096</v>
      </c>
      <c r="N4071" s="179">
        <v>0.4</v>
      </c>
      <c r="O4071" s="179" t="s">
        <v>2</v>
      </c>
      <c r="P4071" s="179" t="s">
        <v>7097</v>
      </c>
      <c r="Q4071" s="640" t="s">
        <v>8314</v>
      </c>
      <c r="R4071" s="190"/>
      <c r="S4071" s="190">
        <v>2.6</v>
      </c>
      <c r="T4071" s="190">
        <f t="shared" si="322"/>
        <v>2.6</v>
      </c>
      <c r="U4071" s="2" t="s">
        <v>1</v>
      </c>
      <c r="V4071" s="2" t="s">
        <v>141</v>
      </c>
      <c r="W4071" s="2" t="s">
        <v>141</v>
      </c>
      <c r="X4071" s="2" t="s">
        <v>141</v>
      </c>
      <c r="Y4071" s="2" t="s">
        <v>141</v>
      </c>
      <c r="Z4071" s="2" t="s">
        <v>141</v>
      </c>
      <c r="AA4071" s="2" t="s">
        <v>141</v>
      </c>
      <c r="AB4071" s="2" t="s">
        <v>141</v>
      </c>
      <c r="AC4071" s="2" t="s">
        <v>141</v>
      </c>
      <c r="AD4071" s="1" t="s">
        <v>0</v>
      </c>
      <c r="AE4071" s="2" t="s">
        <v>141</v>
      </c>
      <c r="AF4071" s="2" t="s">
        <v>141</v>
      </c>
      <c r="AG4071" s="2" t="s">
        <v>3129</v>
      </c>
      <c r="AJ4071" s="1">
        <f t="shared" si="320"/>
        <v>0</v>
      </c>
      <c r="AK4071" s="1">
        <f t="shared" si="321"/>
        <v>-2.6</v>
      </c>
    </row>
    <row r="4072" spans="1:37" ht="150" customHeight="1">
      <c r="A4072" s="179" t="s">
        <v>6868</v>
      </c>
      <c r="B4072" s="179" t="s">
        <v>505</v>
      </c>
      <c r="C4072" s="179" t="s">
        <v>607</v>
      </c>
      <c r="D4072" s="79">
        <v>42606</v>
      </c>
      <c r="E4072" s="176">
        <v>0.10555555555555556</v>
      </c>
      <c r="F4072" s="79">
        <v>42606</v>
      </c>
      <c r="G4072" s="176">
        <v>0.11180555555555556</v>
      </c>
      <c r="H4072" s="136">
        <v>6.2499999999999995E-3</v>
      </c>
      <c r="I4072" s="179">
        <v>14</v>
      </c>
      <c r="J4072" s="179" t="s">
        <v>608</v>
      </c>
      <c r="K4072" s="115"/>
      <c r="L4072" s="179" t="s">
        <v>12</v>
      </c>
      <c r="M4072" s="179" t="s">
        <v>609</v>
      </c>
      <c r="N4072" s="179" t="s">
        <v>3</v>
      </c>
      <c r="O4072" s="179" t="s">
        <v>24</v>
      </c>
      <c r="P4072" s="179" t="s">
        <v>7961</v>
      </c>
      <c r="Q4072" s="115" t="s">
        <v>7962</v>
      </c>
      <c r="R4072" s="179">
        <v>1</v>
      </c>
      <c r="S4072" s="179"/>
      <c r="T4072" s="177">
        <v>1</v>
      </c>
      <c r="AD4072" s="125" t="s">
        <v>23</v>
      </c>
      <c r="AJ4072" s="1">
        <f t="shared" si="320"/>
        <v>0</v>
      </c>
      <c r="AK4072" s="1">
        <f t="shared" si="321"/>
        <v>-1</v>
      </c>
    </row>
    <row r="4073" spans="1:37" ht="63" customHeight="1">
      <c r="A4073" s="94" t="s">
        <v>139</v>
      </c>
      <c r="B4073" s="57" t="s">
        <v>20</v>
      </c>
      <c r="C4073" s="57" t="s">
        <v>20</v>
      </c>
      <c r="D4073" s="278">
        <v>42391</v>
      </c>
      <c r="E4073" s="59">
        <v>0.74861111111111101</v>
      </c>
      <c r="F4073" s="278">
        <v>42391</v>
      </c>
      <c r="G4073" s="95">
        <v>0.74861111111111101</v>
      </c>
      <c r="H4073" s="95">
        <v>0</v>
      </c>
      <c r="I4073" s="57">
        <v>2</v>
      </c>
      <c r="J4073" s="57" t="s">
        <v>587</v>
      </c>
      <c r="K4073" s="57" t="s">
        <v>9</v>
      </c>
      <c r="L4073" s="57" t="s">
        <v>4</v>
      </c>
      <c r="M4073" s="57" t="s">
        <v>588</v>
      </c>
      <c r="N4073" s="57" t="s">
        <v>3</v>
      </c>
      <c r="O4073" s="57" t="s">
        <v>8</v>
      </c>
      <c r="P4073" s="57" t="s">
        <v>588</v>
      </c>
      <c r="Q4073" s="57" t="s">
        <v>589</v>
      </c>
      <c r="R4073" s="57"/>
      <c r="S4073" s="57">
        <v>1</v>
      </c>
      <c r="T4073" s="57">
        <v>1</v>
      </c>
      <c r="AD4073" s="2" t="s">
        <v>23</v>
      </c>
      <c r="AJ4073" s="1">
        <f t="shared" si="320"/>
        <v>0</v>
      </c>
    </row>
    <row r="4074" spans="1:37" ht="31.5" customHeight="1">
      <c r="A4074" s="94" t="s">
        <v>1052</v>
      </c>
      <c r="B4074" s="57" t="s">
        <v>20</v>
      </c>
      <c r="C4074" s="57" t="s">
        <v>20</v>
      </c>
      <c r="D4074" s="278">
        <v>42457</v>
      </c>
      <c r="E4074" s="59">
        <v>0.82986111111111116</v>
      </c>
      <c r="F4074" s="278">
        <v>42457</v>
      </c>
      <c r="G4074" s="95">
        <v>0.95208333333333339</v>
      </c>
      <c r="H4074" s="95">
        <f>G4074-E4074</f>
        <v>0.12222222222222223</v>
      </c>
      <c r="I4074" s="57">
        <v>8</v>
      </c>
      <c r="J4074" s="57" t="s">
        <v>459</v>
      </c>
      <c r="K4074" s="57"/>
      <c r="L4074" s="57" t="s">
        <v>4</v>
      </c>
      <c r="M4074" s="57" t="s">
        <v>1955</v>
      </c>
      <c r="N4074" s="57" t="s">
        <v>3</v>
      </c>
      <c r="O4074" s="57" t="s">
        <v>8</v>
      </c>
      <c r="P4074" s="57" t="s">
        <v>1956</v>
      </c>
      <c r="Q4074" s="57" t="s">
        <v>1957</v>
      </c>
      <c r="R4074" s="57">
        <v>1</v>
      </c>
      <c r="S4074" s="57"/>
      <c r="T4074" s="57">
        <f>R4074+S4074</f>
        <v>1</v>
      </c>
      <c r="AD4074" s="2" t="s">
        <v>23</v>
      </c>
      <c r="AJ4074" s="1">
        <f t="shared" si="320"/>
        <v>0</v>
      </c>
    </row>
    <row r="4075" spans="1:37" ht="47.25" customHeight="1">
      <c r="A4075" s="179" t="s">
        <v>6868</v>
      </c>
      <c r="B4075" s="179" t="s">
        <v>13</v>
      </c>
      <c r="C4075" s="179" t="s">
        <v>140</v>
      </c>
      <c r="D4075" s="169">
        <v>42589</v>
      </c>
      <c r="E4075" s="68">
        <v>0.61875000000000002</v>
      </c>
      <c r="F4075" s="169">
        <v>42589</v>
      </c>
      <c r="G4075" s="68">
        <v>0.61875000000000002</v>
      </c>
      <c r="H4075" s="68">
        <f>G4075-E4075</f>
        <v>0</v>
      </c>
      <c r="I4075" s="179">
        <v>11</v>
      </c>
      <c r="J4075" s="179" t="s">
        <v>3353</v>
      </c>
      <c r="K4075" s="179" t="s">
        <v>9</v>
      </c>
      <c r="L4075" s="179" t="s">
        <v>10</v>
      </c>
      <c r="M4075" s="179" t="s">
        <v>7323</v>
      </c>
      <c r="N4075" s="179" t="s">
        <v>3</v>
      </c>
      <c r="O4075" s="179" t="s">
        <v>8</v>
      </c>
      <c r="P4075" s="179" t="s">
        <v>7101</v>
      </c>
      <c r="Q4075" s="61" t="s">
        <v>10804</v>
      </c>
      <c r="R4075" s="190">
        <v>1</v>
      </c>
      <c r="S4075" s="190">
        <v>0.5</v>
      </c>
      <c r="T4075" s="190">
        <f>R4075+S4075</f>
        <v>1.5</v>
      </c>
      <c r="U4075" s="2" t="s">
        <v>29</v>
      </c>
      <c r="V4075" s="2" t="s">
        <v>10300</v>
      </c>
      <c r="W4075" s="2" t="s">
        <v>2737</v>
      </c>
      <c r="X4075" s="2" t="s">
        <v>141</v>
      </c>
      <c r="Y4075" s="2" t="s">
        <v>10479</v>
      </c>
      <c r="Z4075" s="2">
        <v>100</v>
      </c>
      <c r="AA4075" s="2" t="s">
        <v>10480</v>
      </c>
      <c r="AB4075" s="2" t="s">
        <v>141</v>
      </c>
      <c r="AC4075" s="2" t="s">
        <v>141</v>
      </c>
      <c r="AD4075" s="1" t="s">
        <v>43</v>
      </c>
      <c r="AG4075" s="583" t="s">
        <v>10805</v>
      </c>
      <c r="AJ4075" s="1">
        <f t="shared" si="320"/>
        <v>0</v>
      </c>
      <c r="AK4075" s="1">
        <f t="shared" ref="AK4075:AK4086" si="324">AJ4075-T4075</f>
        <v>-1.5</v>
      </c>
    </row>
    <row r="4076" spans="1:37" ht="189" customHeight="1">
      <c r="A4076" s="179" t="s">
        <v>2467</v>
      </c>
      <c r="B4076" s="115" t="s">
        <v>87</v>
      </c>
      <c r="C4076" s="115" t="s">
        <v>321</v>
      </c>
      <c r="D4076" s="171">
        <v>42509</v>
      </c>
      <c r="E4076" s="69">
        <v>0.6645833333333333</v>
      </c>
      <c r="F4076" s="171">
        <v>42509</v>
      </c>
      <c r="G4076" s="69">
        <v>0.81041666666666667</v>
      </c>
      <c r="H4076" s="69">
        <v>0.14583333333333334</v>
      </c>
      <c r="I4076" s="137">
        <v>2</v>
      </c>
      <c r="J4076" s="115" t="s">
        <v>2109</v>
      </c>
      <c r="K4076" s="115"/>
      <c r="L4076" s="115" t="s">
        <v>4</v>
      </c>
      <c r="M4076" s="177" t="s">
        <v>4190</v>
      </c>
      <c r="N4076" s="179">
        <v>0.4</v>
      </c>
      <c r="O4076" s="179" t="s">
        <v>26</v>
      </c>
      <c r="P4076" s="61" t="s">
        <v>4191</v>
      </c>
      <c r="Q4076" s="115" t="s">
        <v>4192</v>
      </c>
      <c r="R4076" s="243">
        <v>1</v>
      </c>
      <c r="S4076" s="243"/>
      <c r="T4076" s="243">
        <v>1</v>
      </c>
      <c r="U4076" s="2" t="s">
        <v>46</v>
      </c>
      <c r="V4076" s="2">
        <v>2016</v>
      </c>
      <c r="W4076" s="2" t="s">
        <v>9413</v>
      </c>
      <c r="X4076" s="1326" t="s">
        <v>9414</v>
      </c>
      <c r="Y4076" s="123">
        <v>42504</v>
      </c>
      <c r="Z4076" s="2">
        <v>100</v>
      </c>
      <c r="AB4076" s="2">
        <v>0</v>
      </c>
      <c r="AC4076" s="123">
        <v>42504</v>
      </c>
      <c r="AD4076" s="2" t="s">
        <v>23</v>
      </c>
      <c r="AE4076" s="1"/>
      <c r="AF4076" s="1"/>
      <c r="AH4076" s="2"/>
      <c r="AJ4076" s="1">
        <f t="shared" ref="AJ4076:AJ4107" si="325">T4076-S4076-R4076</f>
        <v>0</v>
      </c>
      <c r="AK4076" s="1">
        <f t="shared" si="324"/>
        <v>-1</v>
      </c>
    </row>
    <row r="4077" spans="1:37" ht="94.5" customHeight="1">
      <c r="A4077" s="179" t="s">
        <v>6868</v>
      </c>
      <c r="B4077" s="179" t="s">
        <v>13</v>
      </c>
      <c r="C4077" s="179" t="s">
        <v>8316</v>
      </c>
      <c r="D4077" s="169">
        <v>42589</v>
      </c>
      <c r="E4077" s="68">
        <v>0.61249999999999993</v>
      </c>
      <c r="F4077" s="169">
        <v>42589</v>
      </c>
      <c r="G4077" s="68">
        <v>0.65</v>
      </c>
      <c r="H4077" s="68">
        <f t="shared" ref="H4077:H4084" si="326">G4077-E4077</f>
        <v>3.7500000000000089E-2</v>
      </c>
      <c r="I4077" s="179">
        <v>100</v>
      </c>
      <c r="J4077" s="179" t="s">
        <v>7088</v>
      </c>
      <c r="K4077" s="179" t="s">
        <v>15</v>
      </c>
      <c r="L4077" s="179" t="s">
        <v>17</v>
      </c>
      <c r="M4077" s="179" t="s">
        <v>10807</v>
      </c>
      <c r="N4077" s="179">
        <v>500</v>
      </c>
      <c r="O4077" s="179" t="s">
        <v>8</v>
      </c>
      <c r="P4077" s="179" t="s">
        <v>7089</v>
      </c>
      <c r="Q4077" s="61" t="s">
        <v>8317</v>
      </c>
      <c r="R4077" s="190">
        <v>62.2</v>
      </c>
      <c r="S4077" s="190">
        <v>76.7</v>
      </c>
      <c r="T4077" s="190">
        <f>R4077+S4077</f>
        <v>138.9</v>
      </c>
      <c r="U4077" s="2" t="s">
        <v>29</v>
      </c>
      <c r="V4077" s="2" t="s">
        <v>141</v>
      </c>
      <c r="W4077" s="2" t="s">
        <v>141</v>
      </c>
      <c r="X4077" s="2" t="s">
        <v>141</v>
      </c>
      <c r="Y4077" s="2" t="s">
        <v>141</v>
      </c>
      <c r="Z4077" s="2" t="s">
        <v>141</v>
      </c>
      <c r="AA4077" s="2" t="s">
        <v>141</v>
      </c>
      <c r="AB4077" s="2" t="s">
        <v>141</v>
      </c>
      <c r="AC4077" s="2" t="s">
        <v>141</v>
      </c>
      <c r="AD4077" s="1" t="s">
        <v>38</v>
      </c>
      <c r="AE4077" s="2" t="s">
        <v>141</v>
      </c>
      <c r="AF4077" s="2" t="s">
        <v>141</v>
      </c>
      <c r="AG4077" s="2"/>
      <c r="AJ4077" s="1">
        <f t="shared" si="325"/>
        <v>0</v>
      </c>
      <c r="AK4077" s="1">
        <f t="shared" si="324"/>
        <v>-138.9</v>
      </c>
    </row>
    <row r="4078" spans="1:37" ht="31.5" customHeight="1">
      <c r="A4078" s="179" t="s">
        <v>6868</v>
      </c>
      <c r="B4078" s="179" t="s">
        <v>13</v>
      </c>
      <c r="C4078" s="179" t="s">
        <v>140</v>
      </c>
      <c r="D4078" s="169">
        <v>42590</v>
      </c>
      <c r="E4078" s="68">
        <v>0.45624999999999999</v>
      </c>
      <c r="F4078" s="169">
        <v>42590</v>
      </c>
      <c r="G4078" s="68">
        <v>0.45624999999999999</v>
      </c>
      <c r="H4078" s="68">
        <f t="shared" si="326"/>
        <v>0</v>
      </c>
      <c r="I4078" s="179">
        <v>9</v>
      </c>
      <c r="J4078" s="179" t="s">
        <v>4756</v>
      </c>
      <c r="K4078" s="179" t="s">
        <v>9</v>
      </c>
      <c r="L4078" s="179" t="s">
        <v>4</v>
      </c>
      <c r="M4078" s="179" t="s">
        <v>10808</v>
      </c>
      <c r="N4078" s="179" t="s">
        <v>3</v>
      </c>
      <c r="O4078" s="179" t="s">
        <v>8</v>
      </c>
      <c r="P4078" s="179" t="s">
        <v>8318</v>
      </c>
      <c r="Q4078" s="61" t="s">
        <v>10809</v>
      </c>
      <c r="R4078" s="190">
        <v>0.1</v>
      </c>
      <c r="S4078" s="190"/>
      <c r="T4078" s="190">
        <f>R4078+S4078</f>
        <v>0.1</v>
      </c>
      <c r="U4078" s="2" t="s">
        <v>29</v>
      </c>
      <c r="V4078" s="2" t="s">
        <v>3187</v>
      </c>
      <c r="W4078" s="2" t="s">
        <v>2725</v>
      </c>
      <c r="X4078" s="2" t="s">
        <v>141</v>
      </c>
      <c r="Y4078" s="2" t="s">
        <v>10810</v>
      </c>
      <c r="Z4078" s="2">
        <v>100</v>
      </c>
      <c r="AA4078" s="2" t="s">
        <v>10811</v>
      </c>
      <c r="AB4078" s="2">
        <v>3</v>
      </c>
      <c r="AC4078" s="2" t="s">
        <v>141</v>
      </c>
      <c r="AD4078" s="1" t="s">
        <v>31</v>
      </c>
      <c r="AE4078" s="2" t="s">
        <v>141</v>
      </c>
      <c r="AF4078" s="2" t="s">
        <v>141</v>
      </c>
      <c r="AG4078" s="22" t="s">
        <v>10812</v>
      </c>
      <c r="AJ4078" s="1">
        <f t="shared" si="325"/>
        <v>0</v>
      </c>
      <c r="AK4078" s="1">
        <f t="shared" si="324"/>
        <v>-0.1</v>
      </c>
    </row>
    <row r="4079" spans="1:37" ht="31.5" customHeight="1">
      <c r="A4079" s="179" t="s">
        <v>6868</v>
      </c>
      <c r="B4079" s="179" t="s">
        <v>13</v>
      </c>
      <c r="C4079" s="179" t="s">
        <v>140</v>
      </c>
      <c r="D4079" s="169">
        <v>42594</v>
      </c>
      <c r="E4079" s="68">
        <v>0.41875000000000001</v>
      </c>
      <c r="F4079" s="169">
        <v>42594</v>
      </c>
      <c r="G4079" s="68">
        <v>0.5625</v>
      </c>
      <c r="H4079" s="68">
        <f t="shared" si="326"/>
        <v>0.14374999999999999</v>
      </c>
      <c r="I4079" s="179">
        <v>1</v>
      </c>
      <c r="J4079" s="179" t="s">
        <v>144</v>
      </c>
      <c r="K4079" s="179" t="s">
        <v>141</v>
      </c>
      <c r="L4079" s="179" t="s">
        <v>4</v>
      </c>
      <c r="M4079" s="179" t="s">
        <v>7542</v>
      </c>
      <c r="N4079" s="179" t="s">
        <v>3</v>
      </c>
      <c r="O4079" s="179" t="s">
        <v>8</v>
      </c>
      <c r="P4079" s="179" t="s">
        <v>7543</v>
      </c>
      <c r="Q4079" s="61" t="s">
        <v>8319</v>
      </c>
      <c r="R4079" s="190">
        <v>0.7</v>
      </c>
      <c r="S4079" s="190">
        <v>1.7</v>
      </c>
      <c r="T4079" s="190">
        <f>R4079+S4079</f>
        <v>2.4</v>
      </c>
      <c r="U4079" s="2" t="s">
        <v>7</v>
      </c>
      <c r="V4079" s="2" t="s">
        <v>8908</v>
      </c>
      <c r="W4079" s="2" t="s">
        <v>10813</v>
      </c>
      <c r="X4079" s="2" t="s">
        <v>141</v>
      </c>
      <c r="Y4079" s="2" t="s">
        <v>10814</v>
      </c>
      <c r="Z4079" s="2">
        <v>100</v>
      </c>
      <c r="AA4079" s="2" t="s">
        <v>10815</v>
      </c>
      <c r="AB4079" s="2" t="s">
        <v>141</v>
      </c>
      <c r="AC4079" s="2" t="s">
        <v>141</v>
      </c>
      <c r="AD4079" s="1" t="s">
        <v>31</v>
      </c>
      <c r="AE4079" s="2" t="s">
        <v>141</v>
      </c>
      <c r="AF4079" s="2" t="s">
        <v>141</v>
      </c>
      <c r="AG4079" s="154" t="s">
        <v>10816</v>
      </c>
      <c r="AJ4079" s="1">
        <f t="shared" si="325"/>
        <v>0</v>
      </c>
      <c r="AK4079" s="1">
        <f t="shared" si="324"/>
        <v>-2.4</v>
      </c>
    </row>
    <row r="4080" spans="1:37" ht="47.25" customHeight="1">
      <c r="A4080" s="179" t="s">
        <v>6868</v>
      </c>
      <c r="B4080" s="179" t="s">
        <v>13</v>
      </c>
      <c r="C4080" s="179" t="s">
        <v>140</v>
      </c>
      <c r="D4080" s="169">
        <v>42594</v>
      </c>
      <c r="E4080" s="68">
        <v>0.6777777777777777</v>
      </c>
      <c r="F4080" s="169">
        <v>42594</v>
      </c>
      <c r="G4080" s="68">
        <v>0.6791666666666667</v>
      </c>
      <c r="H4080" s="68">
        <f t="shared" si="326"/>
        <v>1.388888888888995E-3</v>
      </c>
      <c r="I4080" s="179">
        <v>2</v>
      </c>
      <c r="J4080" s="179" t="s">
        <v>141</v>
      </c>
      <c r="K4080" s="179" t="s">
        <v>141</v>
      </c>
      <c r="L4080" s="179" t="s">
        <v>30</v>
      </c>
      <c r="M4080" s="179" t="s">
        <v>10817</v>
      </c>
      <c r="N4080" s="179" t="s">
        <v>3</v>
      </c>
      <c r="O4080" s="179" t="s">
        <v>8</v>
      </c>
      <c r="P4080" s="179" t="s">
        <v>346</v>
      </c>
      <c r="Q4080" s="61" t="s">
        <v>10818</v>
      </c>
      <c r="R4080" s="190"/>
      <c r="S4080" s="190"/>
      <c r="T4080" s="190"/>
      <c r="U4080" s="2" t="s">
        <v>141</v>
      </c>
      <c r="V4080" s="2" t="s">
        <v>141</v>
      </c>
      <c r="W4080" s="2" t="s">
        <v>141</v>
      </c>
      <c r="X4080" s="2" t="s">
        <v>141</v>
      </c>
      <c r="Y4080" s="2" t="s">
        <v>141</v>
      </c>
      <c r="Z4080" s="2" t="s">
        <v>141</v>
      </c>
      <c r="AA4080" s="2" t="s">
        <v>141</v>
      </c>
      <c r="AB4080" s="2" t="s">
        <v>141</v>
      </c>
      <c r="AC4080" s="2" t="s">
        <v>141</v>
      </c>
      <c r="AD4080" s="1" t="s">
        <v>28</v>
      </c>
      <c r="AG4080" s="583" t="s">
        <v>10819</v>
      </c>
      <c r="AJ4080" s="1">
        <f t="shared" si="325"/>
        <v>0</v>
      </c>
      <c r="AK4080" s="1">
        <f t="shared" si="324"/>
        <v>0</v>
      </c>
    </row>
    <row r="4081" spans="1:37" ht="63" customHeight="1">
      <c r="A4081" s="179" t="s">
        <v>6868</v>
      </c>
      <c r="B4081" s="179" t="s">
        <v>13</v>
      </c>
      <c r="C4081" s="179" t="s">
        <v>140</v>
      </c>
      <c r="D4081" s="169">
        <v>42596</v>
      </c>
      <c r="E4081" s="68">
        <v>0.4916666666666667</v>
      </c>
      <c r="F4081" s="169">
        <v>42596</v>
      </c>
      <c r="G4081" s="68">
        <v>0.4916666666666667</v>
      </c>
      <c r="H4081" s="68">
        <f t="shared" si="326"/>
        <v>0</v>
      </c>
      <c r="I4081" s="179">
        <v>5</v>
      </c>
      <c r="J4081" s="179" t="s">
        <v>484</v>
      </c>
      <c r="K4081" s="179" t="s">
        <v>9</v>
      </c>
      <c r="L4081" s="179" t="s">
        <v>4</v>
      </c>
      <c r="M4081" s="179" t="s">
        <v>10820</v>
      </c>
      <c r="N4081" s="179" t="s">
        <v>3</v>
      </c>
      <c r="O4081" s="179" t="s">
        <v>8</v>
      </c>
      <c r="P4081" s="179" t="s">
        <v>7581</v>
      </c>
      <c r="Q4081" s="61" t="s">
        <v>10821</v>
      </c>
      <c r="R4081" s="190">
        <v>0.2</v>
      </c>
      <c r="S4081" s="190">
        <v>0.3</v>
      </c>
      <c r="T4081" s="190">
        <f>R4081+S4081</f>
        <v>0.5</v>
      </c>
      <c r="U4081" s="2" t="s">
        <v>10191</v>
      </c>
      <c r="V4081" s="2" t="s">
        <v>3418</v>
      </c>
      <c r="W4081" s="2" t="s">
        <v>10191</v>
      </c>
      <c r="Y4081" s="2" t="s">
        <v>10822</v>
      </c>
      <c r="Z4081" s="2" t="s">
        <v>141</v>
      </c>
      <c r="AA4081" s="2" t="s">
        <v>10823</v>
      </c>
      <c r="AB4081" s="2">
        <v>2</v>
      </c>
      <c r="AC4081" s="2" t="s">
        <v>141</v>
      </c>
      <c r="AD4081" s="1" t="s">
        <v>25</v>
      </c>
      <c r="AG4081" s="583" t="s">
        <v>10824</v>
      </c>
      <c r="AJ4081" s="1">
        <f t="shared" si="325"/>
        <v>0</v>
      </c>
      <c r="AK4081" s="1">
        <f t="shared" si="324"/>
        <v>-0.5</v>
      </c>
    </row>
    <row r="4082" spans="1:37" ht="63" customHeight="1">
      <c r="A4082" s="179" t="s">
        <v>6868</v>
      </c>
      <c r="B4082" s="179" t="s">
        <v>13</v>
      </c>
      <c r="C4082" s="179" t="s">
        <v>140</v>
      </c>
      <c r="D4082" s="169">
        <v>42596</v>
      </c>
      <c r="E4082" s="68">
        <v>0.56527777777777777</v>
      </c>
      <c r="F4082" s="169">
        <v>42596</v>
      </c>
      <c r="G4082" s="68">
        <v>0.56527777777777777</v>
      </c>
      <c r="H4082" s="68">
        <f t="shared" si="326"/>
        <v>0</v>
      </c>
      <c r="I4082" s="179">
        <v>4</v>
      </c>
      <c r="J4082" s="179" t="s">
        <v>484</v>
      </c>
      <c r="K4082" s="179" t="s">
        <v>9</v>
      </c>
      <c r="L4082" s="179" t="s">
        <v>30</v>
      </c>
      <c r="M4082" s="179" t="s">
        <v>7582</v>
      </c>
      <c r="N4082" s="179" t="s">
        <v>3</v>
      </c>
      <c r="O4082" s="179" t="s">
        <v>8</v>
      </c>
      <c r="P4082" s="179" t="s">
        <v>7583</v>
      </c>
      <c r="Q4082" s="61" t="s">
        <v>10825</v>
      </c>
      <c r="R4082" s="190">
        <v>0.1</v>
      </c>
      <c r="S4082" s="190"/>
      <c r="T4082" s="190">
        <f>R4082+S4082</f>
        <v>0.1</v>
      </c>
      <c r="U4082" s="2" t="s">
        <v>29</v>
      </c>
      <c r="V4082" s="2" t="s">
        <v>3197</v>
      </c>
      <c r="W4082" s="2" t="s">
        <v>2737</v>
      </c>
      <c r="X4082" s="2" t="s">
        <v>141</v>
      </c>
      <c r="Y4082" s="2" t="s">
        <v>10826</v>
      </c>
      <c r="Z4082" s="2">
        <v>100</v>
      </c>
      <c r="AA4082" s="2" t="s">
        <v>10827</v>
      </c>
      <c r="AB4082" s="2" t="s">
        <v>141</v>
      </c>
      <c r="AC4082" s="2" t="s">
        <v>141</v>
      </c>
      <c r="AD4082" s="1" t="s">
        <v>28</v>
      </c>
      <c r="AE4082" s="2" t="s">
        <v>141</v>
      </c>
      <c r="AF4082" s="2" t="s">
        <v>141</v>
      </c>
      <c r="AG4082" s="154" t="s">
        <v>10828</v>
      </c>
      <c r="AJ4082" s="1">
        <f t="shared" si="325"/>
        <v>0</v>
      </c>
      <c r="AK4082" s="1">
        <f t="shared" si="324"/>
        <v>-0.1</v>
      </c>
    </row>
    <row r="4083" spans="1:37" ht="63" customHeight="1">
      <c r="A4083" s="179" t="s">
        <v>6868</v>
      </c>
      <c r="B4083" s="179" t="s">
        <v>13</v>
      </c>
      <c r="C4083" s="179" t="s">
        <v>140</v>
      </c>
      <c r="D4083" s="169">
        <v>42596</v>
      </c>
      <c r="E4083" s="68">
        <v>0.63472222222222219</v>
      </c>
      <c r="F4083" s="169">
        <v>42596</v>
      </c>
      <c r="G4083" s="68">
        <v>0.63472222222222219</v>
      </c>
      <c r="H4083" s="68">
        <f t="shared" si="326"/>
        <v>0</v>
      </c>
      <c r="I4083" s="179">
        <v>4</v>
      </c>
      <c r="J4083" s="179" t="s">
        <v>407</v>
      </c>
      <c r="K4083" s="179" t="s">
        <v>15</v>
      </c>
      <c r="L4083" s="179" t="s">
        <v>4</v>
      </c>
      <c r="M4083" s="179" t="s">
        <v>7584</v>
      </c>
      <c r="N4083" s="179" t="s">
        <v>3</v>
      </c>
      <c r="O4083" s="179" t="s">
        <v>8</v>
      </c>
      <c r="P4083" s="179" t="s">
        <v>6309</v>
      </c>
      <c r="Q4083" s="61" t="s">
        <v>10829</v>
      </c>
      <c r="R4083" s="190">
        <v>2</v>
      </c>
      <c r="S4083" s="190">
        <v>1.1000000000000001</v>
      </c>
      <c r="T4083" s="190">
        <f>R4083+S4083</f>
        <v>3.1</v>
      </c>
      <c r="U4083" s="2" t="s">
        <v>7</v>
      </c>
      <c r="V4083" s="2" t="s">
        <v>8900</v>
      </c>
      <c r="W4083" s="2" t="s">
        <v>10443</v>
      </c>
      <c r="X4083" s="2" t="s">
        <v>141</v>
      </c>
      <c r="Y4083" s="2" t="s">
        <v>10830</v>
      </c>
      <c r="Z4083" s="2" t="s">
        <v>141</v>
      </c>
      <c r="AA4083" s="2" t="s">
        <v>10711</v>
      </c>
      <c r="AB4083" s="2" t="s">
        <v>141</v>
      </c>
      <c r="AC4083" s="2" t="s">
        <v>141</v>
      </c>
      <c r="AD4083" s="1" t="s">
        <v>42</v>
      </c>
      <c r="AE4083" s="2" t="s">
        <v>141</v>
      </c>
      <c r="AF4083" s="2" t="s">
        <v>141</v>
      </c>
      <c r="AG4083" s="22" t="s">
        <v>10831</v>
      </c>
      <c r="AJ4083" s="1">
        <f t="shared" si="325"/>
        <v>0</v>
      </c>
      <c r="AK4083" s="1">
        <f t="shared" si="324"/>
        <v>-3.1</v>
      </c>
    </row>
    <row r="4084" spans="1:37" ht="31.5" customHeight="1">
      <c r="A4084" s="179" t="s">
        <v>6868</v>
      </c>
      <c r="B4084" s="179" t="s">
        <v>13</v>
      </c>
      <c r="C4084" s="179" t="s">
        <v>140</v>
      </c>
      <c r="D4084" s="169">
        <v>42596</v>
      </c>
      <c r="E4084" s="68">
        <v>0.76180555555555562</v>
      </c>
      <c r="F4084" s="169">
        <v>42596</v>
      </c>
      <c r="G4084" s="68">
        <v>0.81666666666666676</v>
      </c>
      <c r="H4084" s="68">
        <f t="shared" si="326"/>
        <v>5.4861111111111138E-2</v>
      </c>
      <c r="I4084" s="179">
        <v>1</v>
      </c>
      <c r="J4084" s="179" t="s">
        <v>141</v>
      </c>
      <c r="K4084" s="179" t="s">
        <v>141</v>
      </c>
      <c r="L4084" s="179" t="s">
        <v>12</v>
      </c>
      <c r="M4084" s="179" t="s">
        <v>7585</v>
      </c>
      <c r="N4084" s="179">
        <v>0.4</v>
      </c>
      <c r="O4084" s="179" t="s">
        <v>2</v>
      </c>
      <c r="P4084" s="179" t="s">
        <v>7586</v>
      </c>
      <c r="Q4084" s="61" t="s">
        <v>7587</v>
      </c>
      <c r="R4084" s="190"/>
      <c r="S4084" s="190">
        <v>0.1</v>
      </c>
      <c r="T4084" s="190">
        <f>R4084+S4084</f>
        <v>0.1</v>
      </c>
      <c r="U4084" s="2" t="s">
        <v>1</v>
      </c>
      <c r="V4084" s="2" t="s">
        <v>141</v>
      </c>
      <c r="W4084" s="2" t="s">
        <v>141</v>
      </c>
      <c r="X4084" s="2" t="s">
        <v>141</v>
      </c>
      <c r="Y4084" s="2" t="s">
        <v>141</v>
      </c>
      <c r="Z4084" s="2" t="s">
        <v>141</v>
      </c>
      <c r="AA4084" s="2" t="s">
        <v>141</v>
      </c>
      <c r="AB4084" s="2" t="s">
        <v>141</v>
      </c>
      <c r="AC4084" s="2" t="s">
        <v>141</v>
      </c>
      <c r="AD4084" s="1" t="s">
        <v>0</v>
      </c>
      <c r="AE4084" s="2" t="s">
        <v>141</v>
      </c>
      <c r="AF4084" s="2" t="s">
        <v>141</v>
      </c>
      <c r="AG4084" s="2" t="s">
        <v>3129</v>
      </c>
      <c r="AJ4084" s="1">
        <f t="shared" si="325"/>
        <v>0</v>
      </c>
      <c r="AK4084" s="1">
        <f t="shared" si="324"/>
        <v>-0.1</v>
      </c>
    </row>
    <row r="4085" spans="1:37" s="16" customFormat="1" ht="31.5" customHeight="1">
      <c r="A4085" s="179" t="s">
        <v>5349</v>
      </c>
      <c r="B4085" s="179" t="s">
        <v>16</v>
      </c>
      <c r="C4085" s="179" t="s">
        <v>292</v>
      </c>
      <c r="D4085" s="79">
        <v>42576</v>
      </c>
      <c r="E4085" s="176">
        <v>0.17500000000000002</v>
      </c>
      <c r="F4085" s="79">
        <v>42576</v>
      </c>
      <c r="G4085" s="176">
        <v>0.17500000000000002</v>
      </c>
      <c r="H4085" s="377">
        <f>(F4085+G4085)-(D4085+E4085)</f>
        <v>0</v>
      </c>
      <c r="I4085" s="179">
        <v>7</v>
      </c>
      <c r="J4085" s="179" t="s">
        <v>940</v>
      </c>
      <c r="K4085" s="179" t="s">
        <v>9</v>
      </c>
      <c r="L4085" s="179" t="s">
        <v>4</v>
      </c>
      <c r="M4085" s="179" t="s">
        <v>4901</v>
      </c>
      <c r="N4085" s="179" t="s">
        <v>3</v>
      </c>
      <c r="O4085" s="179" t="s">
        <v>8</v>
      </c>
      <c r="P4085" s="179" t="s">
        <v>6750</v>
      </c>
      <c r="Q4085" s="179" t="s">
        <v>9888</v>
      </c>
      <c r="R4085" s="179"/>
      <c r="S4085" s="179">
        <v>1</v>
      </c>
      <c r="T4085" s="177">
        <f>SUM(R4085:S4085)</f>
        <v>1</v>
      </c>
      <c r="U4085" s="2" t="s">
        <v>29</v>
      </c>
      <c r="V4085" s="2">
        <v>1974</v>
      </c>
      <c r="W4085" s="2" t="s">
        <v>2725</v>
      </c>
      <c r="X4085" s="123"/>
      <c r="Y4085" s="2" t="s">
        <v>9889</v>
      </c>
      <c r="Z4085" s="2">
        <v>100</v>
      </c>
      <c r="AA4085" s="572" t="s">
        <v>9702</v>
      </c>
      <c r="AB4085" s="2">
        <v>0</v>
      </c>
      <c r="AC4085" s="123"/>
      <c r="AD4085" s="2" t="s">
        <v>23</v>
      </c>
      <c r="AE4085" s="2" t="s">
        <v>55</v>
      </c>
      <c r="AF4085" s="2"/>
      <c r="AG4085" s="2" t="s">
        <v>9890</v>
      </c>
      <c r="AH4085" s="1"/>
      <c r="AI4085" s="1"/>
      <c r="AJ4085" s="1">
        <f t="shared" si="325"/>
        <v>0</v>
      </c>
      <c r="AK4085" s="1">
        <f t="shared" si="324"/>
        <v>-1</v>
      </c>
    </row>
    <row r="4086" spans="1:37" ht="31.5" customHeight="1">
      <c r="A4086" s="179" t="s">
        <v>6868</v>
      </c>
      <c r="B4086" s="179" t="s">
        <v>13</v>
      </c>
      <c r="C4086" s="179" t="s">
        <v>140</v>
      </c>
      <c r="D4086" s="169">
        <v>42597</v>
      </c>
      <c r="E4086" s="477">
        <v>0.90694444444444444</v>
      </c>
      <c r="F4086" s="169">
        <v>42597</v>
      </c>
      <c r="G4086" s="477">
        <v>0.90694444444444444</v>
      </c>
      <c r="H4086" s="68">
        <f>G4086-E4086</f>
        <v>0</v>
      </c>
      <c r="I4086" s="179">
        <v>24</v>
      </c>
      <c r="J4086" s="179" t="s">
        <v>4756</v>
      </c>
      <c r="K4086" s="179" t="s">
        <v>9</v>
      </c>
      <c r="L4086" s="179" t="s">
        <v>10</v>
      </c>
      <c r="M4086" s="179" t="s">
        <v>8320</v>
      </c>
      <c r="N4086" s="179" t="s">
        <v>3</v>
      </c>
      <c r="O4086" s="179" t="s">
        <v>8</v>
      </c>
      <c r="P4086" s="179" t="s">
        <v>7614</v>
      </c>
      <c r="Q4086" s="61" t="s">
        <v>10832</v>
      </c>
      <c r="R4086" s="190">
        <v>1.1000000000000001</v>
      </c>
      <c r="S4086" s="190">
        <v>1.5</v>
      </c>
      <c r="T4086" s="190">
        <f>R4086+S4086</f>
        <v>2.6</v>
      </c>
      <c r="U4086" s="2" t="s">
        <v>47</v>
      </c>
      <c r="V4086" s="2" t="s">
        <v>3187</v>
      </c>
      <c r="W4086" s="2" t="s">
        <v>10833</v>
      </c>
      <c r="X4086" s="2" t="s">
        <v>141</v>
      </c>
      <c r="Y4086" s="2" t="s">
        <v>10169</v>
      </c>
      <c r="Z4086" s="2">
        <v>100</v>
      </c>
      <c r="AA4086" s="2" t="s">
        <v>10262</v>
      </c>
      <c r="AB4086" s="2">
        <v>3</v>
      </c>
      <c r="AC4086" s="2" t="s">
        <v>141</v>
      </c>
      <c r="AD4086" s="1" t="s">
        <v>32</v>
      </c>
      <c r="AE4086" s="2" t="s">
        <v>141</v>
      </c>
      <c r="AF4086" s="2" t="s">
        <v>141</v>
      </c>
      <c r="AG4086" s="154" t="s">
        <v>10834</v>
      </c>
      <c r="AJ4086" s="1">
        <f t="shared" si="325"/>
        <v>0</v>
      </c>
      <c r="AK4086" s="1">
        <f t="shared" si="324"/>
        <v>-2.6</v>
      </c>
    </row>
    <row r="4087" spans="1:37" ht="31.5" customHeight="1">
      <c r="A4087" s="179" t="s">
        <v>2039</v>
      </c>
      <c r="B4087" s="57" t="s">
        <v>11</v>
      </c>
      <c r="C4087" s="57" t="s">
        <v>1101</v>
      </c>
      <c r="D4087" s="278">
        <v>42470</v>
      </c>
      <c r="E4087" s="59">
        <v>0.80902777777777779</v>
      </c>
      <c r="F4087" s="278">
        <v>42470</v>
      </c>
      <c r="G4087" s="59">
        <v>0.82638888888888884</v>
      </c>
      <c r="H4087" s="59">
        <v>1.7361111111111112E-2</v>
      </c>
      <c r="I4087" s="60">
        <v>14</v>
      </c>
      <c r="J4087" s="60"/>
      <c r="K4087" s="60"/>
      <c r="L4087" s="71" t="s">
        <v>4</v>
      </c>
      <c r="M4087" s="72" t="s">
        <v>2164</v>
      </c>
      <c r="N4087" s="60" t="s">
        <v>3</v>
      </c>
      <c r="O4087" s="71" t="s">
        <v>8</v>
      </c>
      <c r="P4087" s="72" t="s">
        <v>2164</v>
      </c>
      <c r="Q4087" s="71" t="s">
        <v>2165</v>
      </c>
      <c r="R4087" s="167">
        <v>1</v>
      </c>
      <c r="S4087" s="167"/>
      <c r="T4087" s="167">
        <v>1</v>
      </c>
      <c r="U4087" s="2" t="s">
        <v>7</v>
      </c>
      <c r="V4087" s="1"/>
      <c r="W4087" s="1"/>
      <c r="X4087" s="1"/>
      <c r="Y4087" s="1"/>
      <c r="Z4087" s="1"/>
      <c r="AA4087" s="1"/>
      <c r="AB4087" s="1"/>
      <c r="AC4087" s="1"/>
      <c r="AD4087" s="1" t="s">
        <v>23</v>
      </c>
      <c r="AE4087" s="1"/>
      <c r="AF4087" s="1"/>
      <c r="AG4087" s="2" t="s">
        <v>3069</v>
      </c>
      <c r="AJ4087" s="1">
        <f t="shared" si="325"/>
        <v>0</v>
      </c>
    </row>
    <row r="4088" spans="1:37" ht="31.5" customHeight="1">
      <c r="A4088" s="179" t="s">
        <v>2039</v>
      </c>
      <c r="B4088" s="57" t="s">
        <v>11</v>
      </c>
      <c r="C4088" s="57" t="s">
        <v>1101</v>
      </c>
      <c r="D4088" s="278">
        <v>42471</v>
      </c>
      <c r="E4088" s="59">
        <v>7.2916666666666671E-2</v>
      </c>
      <c r="F4088" s="278">
        <v>42471</v>
      </c>
      <c r="G4088" s="59">
        <v>9.7222222222222224E-2</v>
      </c>
      <c r="H4088" s="59">
        <v>2.4305555555555556E-2</v>
      </c>
      <c r="I4088" s="60">
        <v>7</v>
      </c>
      <c r="J4088" s="60"/>
      <c r="K4088" s="60"/>
      <c r="L4088" s="71" t="s">
        <v>4</v>
      </c>
      <c r="M4088" s="72" t="s">
        <v>2166</v>
      </c>
      <c r="N4088" s="60" t="s">
        <v>3</v>
      </c>
      <c r="O4088" s="71" t="s">
        <v>8</v>
      </c>
      <c r="P4088" s="72" t="s">
        <v>2166</v>
      </c>
      <c r="Q4088" s="71" t="s">
        <v>2167</v>
      </c>
      <c r="R4088" s="167">
        <v>1</v>
      </c>
      <c r="S4088" s="167"/>
      <c r="T4088" s="167">
        <v>1</v>
      </c>
      <c r="U4088" s="2" t="s">
        <v>7</v>
      </c>
      <c r="V4088" s="1"/>
      <c r="W4088" s="1"/>
      <c r="X4088" s="1"/>
      <c r="Y4088" s="1"/>
      <c r="Z4088" s="1"/>
      <c r="AA4088" s="1"/>
      <c r="AB4088" s="1"/>
      <c r="AC4088" s="1"/>
      <c r="AD4088" s="1" t="s">
        <v>23</v>
      </c>
      <c r="AE4088" s="1"/>
      <c r="AF4088" s="1"/>
      <c r="AG4088" s="1" t="s">
        <v>3069</v>
      </c>
      <c r="AJ4088" s="1">
        <f t="shared" si="325"/>
        <v>0</v>
      </c>
    </row>
    <row r="4089" spans="1:37" ht="47.25" customHeight="1">
      <c r="A4089" s="179" t="s">
        <v>1052</v>
      </c>
      <c r="B4089" s="179" t="s">
        <v>13</v>
      </c>
      <c r="C4089" s="179" t="s">
        <v>140</v>
      </c>
      <c r="D4089" s="169">
        <v>42446</v>
      </c>
      <c r="E4089" s="176">
        <v>0.42986111111111108</v>
      </c>
      <c r="F4089" s="169">
        <v>42446</v>
      </c>
      <c r="G4089" s="176">
        <v>0.42986111111111108</v>
      </c>
      <c r="H4089" s="176">
        <v>0</v>
      </c>
      <c r="I4089" s="179">
        <v>9</v>
      </c>
      <c r="J4089" s="179" t="s">
        <v>141</v>
      </c>
      <c r="K4089" s="179" t="s">
        <v>141</v>
      </c>
      <c r="L4089" s="179" t="s">
        <v>4</v>
      </c>
      <c r="M4089" s="179" t="s">
        <v>1275</v>
      </c>
      <c r="N4089" s="179" t="s">
        <v>3</v>
      </c>
      <c r="O4089" s="179" t="s">
        <v>8</v>
      </c>
      <c r="P4089" s="179" t="s">
        <v>1275</v>
      </c>
      <c r="Q4089" s="179" t="s">
        <v>1276</v>
      </c>
      <c r="R4089" s="179">
        <v>0.3</v>
      </c>
      <c r="S4089" s="179">
        <v>0.7</v>
      </c>
      <c r="T4089" s="179">
        <v>1</v>
      </c>
      <c r="U4089" s="2" t="s">
        <v>29</v>
      </c>
      <c r="V4089" s="2" t="s">
        <v>141</v>
      </c>
      <c r="W4089" s="2" t="s">
        <v>141</v>
      </c>
      <c r="X4089" s="2" t="s">
        <v>141</v>
      </c>
      <c r="Y4089" s="2" t="s">
        <v>141</v>
      </c>
      <c r="Z4089" s="2" t="s">
        <v>141</v>
      </c>
      <c r="AA4089" s="2" t="s">
        <v>141</v>
      </c>
      <c r="AB4089" s="2" t="s">
        <v>141</v>
      </c>
      <c r="AC4089" s="2" t="s">
        <v>141</v>
      </c>
      <c r="AD4089" s="1" t="s">
        <v>23</v>
      </c>
      <c r="AE4089" s="2" t="s">
        <v>141</v>
      </c>
      <c r="AF4089" s="159" t="s">
        <v>141</v>
      </c>
      <c r="AG4089" s="154"/>
      <c r="AJ4089" s="1">
        <f t="shared" si="325"/>
        <v>0</v>
      </c>
    </row>
    <row r="4090" spans="1:37" ht="94.5" customHeight="1">
      <c r="A4090" s="179" t="s">
        <v>6868</v>
      </c>
      <c r="B4090" s="179" t="s">
        <v>13</v>
      </c>
      <c r="C4090" s="179" t="s">
        <v>140</v>
      </c>
      <c r="D4090" s="169">
        <v>42585</v>
      </c>
      <c r="E4090" s="68">
        <v>0.65694444444444444</v>
      </c>
      <c r="F4090" s="169">
        <v>42585</v>
      </c>
      <c r="G4090" s="68">
        <v>0.69374999999999998</v>
      </c>
      <c r="H4090" s="68">
        <f>G4090-E4090</f>
        <v>3.6805555555555536E-2</v>
      </c>
      <c r="I4090" s="179">
        <v>1</v>
      </c>
      <c r="J4090" s="179" t="s">
        <v>141</v>
      </c>
      <c r="K4090" s="179" t="s">
        <v>141</v>
      </c>
      <c r="L4090" s="179" t="s">
        <v>12</v>
      </c>
      <c r="M4090" s="179" t="s">
        <v>6934</v>
      </c>
      <c r="N4090" s="179">
        <v>0.4</v>
      </c>
      <c r="O4090" s="179" t="s">
        <v>2</v>
      </c>
      <c r="P4090" s="179" t="s">
        <v>6863</v>
      </c>
      <c r="Q4090" s="399" t="s">
        <v>8304</v>
      </c>
      <c r="R4090" s="190">
        <v>0.5</v>
      </c>
      <c r="S4090" s="190">
        <v>0.5</v>
      </c>
      <c r="T4090" s="190">
        <f>R4090+S4090</f>
        <v>1</v>
      </c>
      <c r="U4090" s="2" t="s">
        <v>1</v>
      </c>
      <c r="V4090" s="2" t="s">
        <v>141</v>
      </c>
      <c r="W4090" s="2" t="s">
        <v>141</v>
      </c>
      <c r="X4090" s="2" t="s">
        <v>141</v>
      </c>
      <c r="Y4090" s="2" t="s">
        <v>141</v>
      </c>
      <c r="Z4090" s="2" t="s">
        <v>141</v>
      </c>
      <c r="AA4090" s="2" t="s">
        <v>141</v>
      </c>
      <c r="AB4090" s="2" t="s">
        <v>141</v>
      </c>
      <c r="AC4090" s="2" t="s">
        <v>141</v>
      </c>
      <c r="AD4090" s="1" t="s">
        <v>23</v>
      </c>
      <c r="AE4090" s="2" t="s">
        <v>141</v>
      </c>
      <c r="AF4090" s="2" t="s">
        <v>141</v>
      </c>
      <c r="AG4090" s="2" t="s">
        <v>3129</v>
      </c>
      <c r="AJ4090" s="1">
        <f t="shared" si="325"/>
        <v>0</v>
      </c>
      <c r="AK4090" s="1">
        <f>AJ4090-T4090</f>
        <v>-1</v>
      </c>
    </row>
    <row r="4091" spans="1:37" ht="78.75">
      <c r="A4091" s="94" t="s">
        <v>12777</v>
      </c>
      <c r="B4091" s="208" t="s">
        <v>13</v>
      </c>
      <c r="C4091" s="208" t="s">
        <v>140</v>
      </c>
      <c r="D4091" s="161">
        <v>42684</v>
      </c>
      <c r="E4091" s="406">
        <v>0.4375</v>
      </c>
      <c r="F4091" s="161">
        <v>42684</v>
      </c>
      <c r="G4091" s="406">
        <v>0.52152777777777781</v>
      </c>
      <c r="H4091" s="1008">
        <v>8.4027777777777812E-2</v>
      </c>
      <c r="I4091" s="208">
        <v>1</v>
      </c>
      <c r="J4091" s="606" t="s">
        <v>141</v>
      </c>
      <c r="K4091" s="606"/>
      <c r="L4091" s="179" t="s">
        <v>12</v>
      </c>
      <c r="M4091" s="606" t="s">
        <v>12944</v>
      </c>
      <c r="N4091" s="208">
        <v>0.4</v>
      </c>
      <c r="O4091" s="606" t="s">
        <v>2</v>
      </c>
      <c r="P4091" s="606" t="s">
        <v>12945</v>
      </c>
      <c r="Q4091" s="892" t="s">
        <v>14575</v>
      </c>
      <c r="R4091" s="170">
        <v>0.2</v>
      </c>
      <c r="S4091" s="170">
        <v>0.8</v>
      </c>
      <c r="T4091" s="190">
        <v>1</v>
      </c>
      <c r="U4091" s="1296" t="s">
        <v>141</v>
      </c>
      <c r="V4091" s="1296" t="s">
        <v>141</v>
      </c>
      <c r="W4091" s="1296" t="s">
        <v>141</v>
      </c>
      <c r="X4091" s="1296" t="s">
        <v>141</v>
      </c>
      <c r="Y4091" s="1296" t="s">
        <v>141</v>
      </c>
      <c r="Z4091" s="1296" t="s">
        <v>141</v>
      </c>
      <c r="AA4091" s="1296" t="s">
        <v>141</v>
      </c>
      <c r="AB4091" s="1296" t="s">
        <v>141</v>
      </c>
      <c r="AC4091" s="1296" t="s">
        <v>141</v>
      </c>
      <c r="AD4091" s="2" t="s">
        <v>23</v>
      </c>
      <c r="AE4091" s="1305" t="s">
        <v>141</v>
      </c>
      <c r="AF4091" s="1305" t="s">
        <v>141</v>
      </c>
      <c r="AG4091" s="2" t="s">
        <v>3129</v>
      </c>
      <c r="AJ4091" s="1">
        <f t="shared" si="325"/>
        <v>0</v>
      </c>
    </row>
    <row r="4092" spans="1:37" ht="110.25" customHeight="1">
      <c r="A4092" s="179" t="s">
        <v>6868</v>
      </c>
      <c r="B4092" s="208" t="s">
        <v>6</v>
      </c>
      <c r="C4092" s="208" t="s">
        <v>1131</v>
      </c>
      <c r="D4092" s="161">
        <v>42590</v>
      </c>
      <c r="E4092" s="182">
        <v>0.71388888888888891</v>
      </c>
      <c r="F4092" s="161">
        <v>42590</v>
      </c>
      <c r="G4092" s="182">
        <v>0.77569444444444446</v>
      </c>
      <c r="H4092" s="182">
        <v>6.1805555555555558E-2</v>
      </c>
      <c r="I4092" s="208">
        <v>4</v>
      </c>
      <c r="J4092" s="208"/>
      <c r="K4092" s="208"/>
      <c r="L4092" s="208" t="s">
        <v>12</v>
      </c>
      <c r="M4092" s="208" t="s">
        <v>11715</v>
      </c>
      <c r="N4092" s="208">
        <v>0.4</v>
      </c>
      <c r="O4092" s="208" t="s">
        <v>2</v>
      </c>
      <c r="P4092" s="208" t="s">
        <v>473</v>
      </c>
      <c r="Q4092" s="208" t="s">
        <v>8374</v>
      </c>
      <c r="R4092" s="208">
        <v>0.2</v>
      </c>
      <c r="S4092" s="208">
        <v>0.8</v>
      </c>
      <c r="T4092" s="254">
        <v>1</v>
      </c>
      <c r="U4092" s="152"/>
      <c r="V4092" s="152"/>
      <c r="W4092" s="152"/>
      <c r="X4092" s="152"/>
      <c r="Y4092" s="152"/>
      <c r="Z4092" s="152"/>
      <c r="AA4092" s="152"/>
      <c r="AB4092" s="152"/>
      <c r="AC4092" s="469"/>
      <c r="AD4092" s="1" t="s">
        <v>23</v>
      </c>
      <c r="AE4092" s="152"/>
      <c r="AF4092" s="152"/>
      <c r="AG4092" s="152"/>
      <c r="AJ4092" s="1">
        <f t="shared" si="325"/>
        <v>0</v>
      </c>
      <c r="AK4092" s="1">
        <f>AJ4092-T4092</f>
        <v>-1</v>
      </c>
    </row>
    <row r="4093" spans="1:37" ht="47.25" customHeight="1">
      <c r="A4093" s="179" t="s">
        <v>6868</v>
      </c>
      <c r="B4093" s="179" t="s">
        <v>13</v>
      </c>
      <c r="C4093" s="179" t="s">
        <v>140</v>
      </c>
      <c r="D4093" s="169">
        <v>42600</v>
      </c>
      <c r="E4093" s="68">
        <v>0.92291666666666661</v>
      </c>
      <c r="F4093" s="169">
        <v>42600</v>
      </c>
      <c r="G4093" s="68">
        <v>1.0854166666666667</v>
      </c>
      <c r="H4093" s="68">
        <f>G4093-E4093</f>
        <v>0.16250000000000009</v>
      </c>
      <c r="I4093" s="179">
        <v>1</v>
      </c>
      <c r="J4093" s="179" t="s">
        <v>141</v>
      </c>
      <c r="K4093" s="179" t="s">
        <v>141</v>
      </c>
      <c r="L4093" s="179" t="s">
        <v>12</v>
      </c>
      <c r="M4093" s="179" t="s">
        <v>7715</v>
      </c>
      <c r="N4093" s="179">
        <v>0.4</v>
      </c>
      <c r="O4093" s="179" t="s">
        <v>2</v>
      </c>
      <c r="P4093" s="179" t="s">
        <v>7716</v>
      </c>
      <c r="Q4093" s="61" t="s">
        <v>8324</v>
      </c>
      <c r="R4093" s="170"/>
      <c r="S4093" s="170">
        <v>0.1</v>
      </c>
      <c r="T4093" s="190">
        <f>R4093+S4093</f>
        <v>0.1</v>
      </c>
      <c r="U4093" s="2" t="s">
        <v>1</v>
      </c>
      <c r="V4093" s="2" t="s">
        <v>141</v>
      </c>
      <c r="W4093" s="2" t="s">
        <v>141</v>
      </c>
      <c r="X4093" s="2" t="s">
        <v>141</v>
      </c>
      <c r="Y4093" s="2" t="s">
        <v>141</v>
      </c>
      <c r="Z4093" s="2" t="s">
        <v>141</v>
      </c>
      <c r="AA4093" s="2" t="s">
        <v>141</v>
      </c>
      <c r="AB4093" s="2" t="s">
        <v>141</v>
      </c>
      <c r="AC4093" s="2" t="s">
        <v>141</v>
      </c>
      <c r="AD4093" s="1" t="s">
        <v>0</v>
      </c>
      <c r="AE4093" s="2" t="s">
        <v>141</v>
      </c>
      <c r="AF4093" s="2" t="s">
        <v>141</v>
      </c>
      <c r="AG4093" s="2" t="s">
        <v>3129</v>
      </c>
      <c r="AJ4093" s="1">
        <f t="shared" si="325"/>
        <v>0</v>
      </c>
      <c r="AK4093" s="1">
        <f>AJ4093-T4093</f>
        <v>-0.1</v>
      </c>
    </row>
    <row r="4094" spans="1:37" ht="75" customHeight="1">
      <c r="A4094" s="94" t="s">
        <v>13179</v>
      </c>
      <c r="B4094" s="179" t="s">
        <v>16</v>
      </c>
      <c r="C4094" s="179" t="s">
        <v>292</v>
      </c>
      <c r="D4094" s="79">
        <v>42710</v>
      </c>
      <c r="E4094" s="176">
        <v>0.94305555555555554</v>
      </c>
      <c r="F4094" s="79">
        <v>42710</v>
      </c>
      <c r="G4094" s="176">
        <v>0.94305555555555554</v>
      </c>
      <c r="H4094" s="377">
        <f>(F4094+G4094)-(D4094+E4094)</f>
        <v>0</v>
      </c>
      <c r="I4094" s="179">
        <v>5</v>
      </c>
      <c r="J4094" s="179" t="s">
        <v>8594</v>
      </c>
      <c r="K4094" s="179" t="s">
        <v>9</v>
      </c>
      <c r="L4094" s="179" t="s">
        <v>10</v>
      </c>
      <c r="M4094" s="179" t="s">
        <v>713</v>
      </c>
      <c r="N4094" s="179" t="s">
        <v>3</v>
      </c>
      <c r="O4094" s="179" t="s">
        <v>8</v>
      </c>
      <c r="P4094" s="179" t="s">
        <v>13286</v>
      </c>
      <c r="Q4094" s="179" t="s">
        <v>13948</v>
      </c>
      <c r="R4094" s="179">
        <v>0.98</v>
      </c>
      <c r="S4094" s="179"/>
      <c r="T4094" s="177">
        <f>SUM(R4094:S4094)</f>
        <v>0.98</v>
      </c>
      <c r="U4094" s="2" t="s">
        <v>29</v>
      </c>
      <c r="V4094" s="2">
        <v>1982</v>
      </c>
      <c r="W4094" s="2" t="s">
        <v>2725</v>
      </c>
      <c r="X4094" s="123"/>
      <c r="Y4094" s="152" t="s">
        <v>14958</v>
      </c>
      <c r="Z4094" s="2">
        <v>100</v>
      </c>
      <c r="AA4094" s="570" t="s">
        <v>9672</v>
      </c>
      <c r="AB4094" s="2">
        <v>2</v>
      </c>
      <c r="AC4094" s="1"/>
      <c r="AD4094" s="2" t="s">
        <v>23</v>
      </c>
      <c r="AE4094" s="2" t="s">
        <v>55</v>
      </c>
      <c r="AG4094" s="2" t="s">
        <v>14959</v>
      </c>
      <c r="AJ4094" s="1">
        <f t="shared" si="325"/>
        <v>0</v>
      </c>
    </row>
    <row r="4095" spans="1:37" ht="78.75">
      <c r="A4095" s="94" t="s">
        <v>13179</v>
      </c>
      <c r="B4095" s="115" t="s">
        <v>71</v>
      </c>
      <c r="C4095" s="115" t="s">
        <v>71</v>
      </c>
      <c r="D4095" s="383">
        <v>42719</v>
      </c>
      <c r="E4095" s="68">
        <v>0.10555555555555556</v>
      </c>
      <c r="F4095" s="383">
        <v>42719</v>
      </c>
      <c r="G4095" s="68">
        <v>0.19097222222222221</v>
      </c>
      <c r="H4095" s="69">
        <f>G4095-E4095</f>
        <v>8.5416666666666655E-2</v>
      </c>
      <c r="I4095" s="179">
        <v>3</v>
      </c>
      <c r="J4095" s="179" t="s">
        <v>303</v>
      </c>
      <c r="K4095" s="115"/>
      <c r="L4095" s="115" t="s">
        <v>4</v>
      </c>
      <c r="M4095" s="115" t="s">
        <v>13807</v>
      </c>
      <c r="N4095" s="208" t="s">
        <v>3</v>
      </c>
      <c r="O4095" s="179" t="s">
        <v>8</v>
      </c>
      <c r="P4095" s="179" t="s">
        <v>13524</v>
      </c>
      <c r="Q4095" s="385" t="s">
        <v>13808</v>
      </c>
      <c r="R4095" s="179">
        <v>0.94899999999999995</v>
      </c>
      <c r="S4095" s="179">
        <v>2.3E-2</v>
      </c>
      <c r="T4095" s="179">
        <f>SUM(R4095:S4095)</f>
        <v>0.97199999999999998</v>
      </c>
      <c r="U4095" s="1" t="s">
        <v>29</v>
      </c>
      <c r="V4095" s="2">
        <v>1961</v>
      </c>
      <c r="W4095" s="2" t="s">
        <v>2861</v>
      </c>
      <c r="X4095" s="2" t="s">
        <v>3096</v>
      </c>
      <c r="Y4095" s="124" t="s">
        <v>2836</v>
      </c>
      <c r="Z4095" s="2">
        <v>100</v>
      </c>
      <c r="AA4095" s="124" t="s">
        <v>9422</v>
      </c>
      <c r="AB4095" s="2">
        <v>0</v>
      </c>
      <c r="AC4095" s="124" t="s">
        <v>2836</v>
      </c>
      <c r="AD4095" s="5" t="s">
        <v>23</v>
      </c>
      <c r="AG4095" s="1389" t="s">
        <v>13808</v>
      </c>
      <c r="AJ4095" s="1">
        <f t="shared" si="325"/>
        <v>0</v>
      </c>
    </row>
    <row r="4096" spans="1:37" ht="31.5" customHeight="1">
      <c r="A4096" s="179" t="s">
        <v>6868</v>
      </c>
      <c r="B4096" s="179" t="s">
        <v>19</v>
      </c>
      <c r="C4096" s="179"/>
      <c r="D4096" s="169">
        <v>42592</v>
      </c>
      <c r="E4096" s="115"/>
      <c r="F4096" s="169">
        <v>42592</v>
      </c>
      <c r="G4096" s="176">
        <v>42592.791666666664</v>
      </c>
      <c r="H4096" s="193">
        <f>G4096-E4102</f>
        <v>42591.958333333328</v>
      </c>
      <c r="I4096" s="179">
        <v>1</v>
      </c>
      <c r="J4096" s="115"/>
      <c r="K4096" s="115"/>
      <c r="L4096" s="115" t="s">
        <v>12</v>
      </c>
      <c r="M4096" s="179" t="s">
        <v>561</v>
      </c>
      <c r="N4096" s="179">
        <v>0.4</v>
      </c>
      <c r="O4096" s="179" t="s">
        <v>2</v>
      </c>
      <c r="P4096" s="179" t="s">
        <v>8155</v>
      </c>
      <c r="Q4096" s="115" t="s">
        <v>8152</v>
      </c>
      <c r="R4096" s="170"/>
      <c r="S4096" s="170">
        <v>0.92800000000000005</v>
      </c>
      <c r="T4096" s="170">
        <f>R4096+S4096</f>
        <v>0.92800000000000005</v>
      </c>
      <c r="U4096" s="1"/>
      <c r="X4096" s="1"/>
      <c r="AB4096" s="1"/>
      <c r="AC4096" s="1"/>
      <c r="AD4096" s="1" t="s">
        <v>23</v>
      </c>
      <c r="AE4096" s="1"/>
      <c r="AF4096" s="1"/>
      <c r="AJ4096" s="1">
        <f t="shared" si="325"/>
        <v>0</v>
      </c>
      <c r="AK4096" s="1">
        <f t="shared" ref="AK4096:AK4104" si="327">AJ4096-T4096</f>
        <v>-0.92800000000000005</v>
      </c>
    </row>
    <row r="4097" spans="1:37" ht="94.5" customHeight="1">
      <c r="A4097" s="179" t="s">
        <v>6868</v>
      </c>
      <c r="B4097" s="179" t="s">
        <v>13</v>
      </c>
      <c r="C4097" s="179" t="s">
        <v>140</v>
      </c>
      <c r="D4097" s="169">
        <v>42602</v>
      </c>
      <c r="E4097" s="68">
        <v>0.34652777777777777</v>
      </c>
      <c r="F4097" s="169">
        <v>42602</v>
      </c>
      <c r="G4097" s="68">
        <v>0.34652777777777777</v>
      </c>
      <c r="H4097" s="68">
        <f t="shared" ref="H4097:H4104" si="328">G4097-E4097</f>
        <v>0</v>
      </c>
      <c r="I4097" s="179">
        <v>2</v>
      </c>
      <c r="J4097" s="179" t="s">
        <v>4756</v>
      </c>
      <c r="K4097" s="179" t="s">
        <v>9</v>
      </c>
      <c r="L4097" s="208" t="s">
        <v>10</v>
      </c>
      <c r="M4097" s="179" t="s">
        <v>8327</v>
      </c>
      <c r="N4097" s="179" t="s">
        <v>3</v>
      </c>
      <c r="O4097" s="179" t="s">
        <v>8</v>
      </c>
      <c r="P4097" s="179" t="s">
        <v>8328</v>
      </c>
      <c r="Q4097" s="61" t="s">
        <v>10839</v>
      </c>
      <c r="R4097" s="190"/>
      <c r="S4097" s="190"/>
      <c r="T4097" s="190"/>
      <c r="U4097" s="2" t="s">
        <v>7</v>
      </c>
      <c r="V4097" s="2" t="s">
        <v>3208</v>
      </c>
      <c r="W4097" s="2" t="s">
        <v>9534</v>
      </c>
      <c r="X4097" s="2" t="s">
        <v>141</v>
      </c>
      <c r="Y4097" s="2" t="s">
        <v>10840</v>
      </c>
      <c r="Z4097" s="2">
        <v>100</v>
      </c>
      <c r="AA4097" s="2" t="s">
        <v>10841</v>
      </c>
      <c r="AB4097" s="2" t="s">
        <v>141</v>
      </c>
      <c r="AC4097" s="2" t="s">
        <v>141</v>
      </c>
      <c r="AD4097" s="1" t="s">
        <v>43</v>
      </c>
      <c r="AE4097" s="2" t="s">
        <v>141</v>
      </c>
      <c r="AF4097" s="2" t="s">
        <v>141</v>
      </c>
      <c r="AG4097" s="22" t="s">
        <v>10842</v>
      </c>
      <c r="AJ4097" s="1">
        <f t="shared" si="325"/>
        <v>0</v>
      </c>
      <c r="AK4097" s="1">
        <f t="shared" si="327"/>
        <v>0</v>
      </c>
    </row>
    <row r="4098" spans="1:37" ht="63" customHeight="1">
      <c r="A4098" s="179" t="s">
        <v>6868</v>
      </c>
      <c r="B4098" s="179" t="s">
        <v>19</v>
      </c>
      <c r="C4098" s="179"/>
      <c r="D4098" s="169">
        <v>42592</v>
      </c>
      <c r="E4098" s="176">
        <v>42592.145833333336</v>
      </c>
      <c r="F4098" s="169">
        <v>42592</v>
      </c>
      <c r="G4098" s="176">
        <v>42592.625</v>
      </c>
      <c r="H4098" s="193">
        <f t="shared" si="328"/>
        <v>0.47916666666424135</v>
      </c>
      <c r="I4098" s="179">
        <v>2</v>
      </c>
      <c r="J4098" s="115"/>
      <c r="K4098" s="115"/>
      <c r="L4098" s="115" t="s">
        <v>12</v>
      </c>
      <c r="M4098" s="179" t="s">
        <v>561</v>
      </c>
      <c r="N4098" s="179">
        <v>0.4</v>
      </c>
      <c r="O4098" s="179" t="s">
        <v>2</v>
      </c>
      <c r="P4098" s="179" t="s">
        <v>8146</v>
      </c>
      <c r="Q4098" s="115" t="s">
        <v>8152</v>
      </c>
      <c r="R4098" s="170"/>
      <c r="S4098" s="170">
        <v>0.90800000000000003</v>
      </c>
      <c r="T4098" s="170">
        <f t="shared" ref="T4098:T4104" si="329">R4098+S4098</f>
        <v>0.90800000000000003</v>
      </c>
      <c r="X4098" s="1"/>
      <c r="AB4098" s="1"/>
      <c r="AC4098" s="1"/>
      <c r="AD4098" s="1" t="s">
        <v>23</v>
      </c>
      <c r="AE4098" s="1"/>
      <c r="AF4098" s="1"/>
      <c r="AJ4098" s="1">
        <f t="shared" si="325"/>
        <v>0</v>
      </c>
      <c r="AK4098" s="1">
        <f t="shared" si="327"/>
        <v>-0.90800000000000003</v>
      </c>
    </row>
    <row r="4099" spans="1:37" ht="31.5" customHeight="1">
      <c r="A4099" s="179" t="s">
        <v>5349</v>
      </c>
      <c r="B4099" s="179" t="s">
        <v>13</v>
      </c>
      <c r="C4099" s="179" t="s">
        <v>140</v>
      </c>
      <c r="D4099" s="169">
        <v>42562</v>
      </c>
      <c r="E4099" s="68">
        <v>0.84027777777777779</v>
      </c>
      <c r="F4099" s="169">
        <v>42562</v>
      </c>
      <c r="G4099" s="68">
        <v>0.84027777777777779</v>
      </c>
      <c r="H4099" s="68">
        <f t="shared" si="328"/>
        <v>0</v>
      </c>
      <c r="I4099" s="179">
        <v>8</v>
      </c>
      <c r="J4099" s="179" t="s">
        <v>141</v>
      </c>
      <c r="K4099" s="179" t="s">
        <v>141</v>
      </c>
      <c r="L4099" s="179" t="s">
        <v>12</v>
      </c>
      <c r="M4099" s="179" t="s">
        <v>6208</v>
      </c>
      <c r="N4099" s="179">
        <v>0.4</v>
      </c>
      <c r="O4099" s="179" t="s">
        <v>2</v>
      </c>
      <c r="P4099" s="179" t="s">
        <v>346</v>
      </c>
      <c r="Q4099" s="457" t="s">
        <v>10687</v>
      </c>
      <c r="R4099" s="190">
        <v>0.1</v>
      </c>
      <c r="S4099" s="190">
        <v>0.8</v>
      </c>
      <c r="T4099" s="190">
        <f t="shared" si="329"/>
        <v>0.9</v>
      </c>
      <c r="U4099" s="2" t="s">
        <v>141</v>
      </c>
      <c r="V4099" s="2" t="s">
        <v>141</v>
      </c>
      <c r="W4099" s="2" t="s">
        <v>141</v>
      </c>
      <c r="X4099" s="2" t="s">
        <v>141</v>
      </c>
      <c r="Y4099" s="2" t="s">
        <v>141</v>
      </c>
      <c r="Z4099" s="2" t="s">
        <v>141</v>
      </c>
      <c r="AA4099" s="2" t="s">
        <v>141</v>
      </c>
      <c r="AB4099" s="2" t="s">
        <v>141</v>
      </c>
      <c r="AC4099" s="2" t="s">
        <v>141</v>
      </c>
      <c r="AD4099" s="1" t="s">
        <v>23</v>
      </c>
      <c r="AE4099" s="2" t="s">
        <v>141</v>
      </c>
      <c r="AF4099" s="2" t="s">
        <v>141</v>
      </c>
      <c r="AG4099" s="2" t="s">
        <v>3129</v>
      </c>
      <c r="AJ4099" s="1">
        <f t="shared" si="325"/>
        <v>0</v>
      </c>
      <c r="AK4099" s="1">
        <f t="shared" si="327"/>
        <v>-0.9</v>
      </c>
    </row>
    <row r="4100" spans="1:37" ht="47.25" customHeight="1">
      <c r="A4100" s="179" t="s">
        <v>6868</v>
      </c>
      <c r="B4100" s="179" t="s">
        <v>13</v>
      </c>
      <c r="C4100" s="179" t="s">
        <v>147</v>
      </c>
      <c r="D4100" s="169">
        <v>42605</v>
      </c>
      <c r="E4100" s="68">
        <v>0.32361111111111113</v>
      </c>
      <c r="F4100" s="169">
        <v>42605</v>
      </c>
      <c r="G4100" s="68">
        <v>0.33680555555555558</v>
      </c>
      <c r="H4100" s="68">
        <f t="shared" si="328"/>
        <v>1.3194444444444453E-2</v>
      </c>
      <c r="I4100" s="179">
        <v>1</v>
      </c>
      <c r="J4100" s="179" t="s">
        <v>141</v>
      </c>
      <c r="K4100" s="179" t="s">
        <v>141</v>
      </c>
      <c r="L4100" s="179" t="s">
        <v>12</v>
      </c>
      <c r="M4100" s="179" t="s">
        <v>7779</v>
      </c>
      <c r="N4100" s="179">
        <v>0.4</v>
      </c>
      <c r="O4100" s="179" t="s">
        <v>57</v>
      </c>
      <c r="P4100" s="179" t="s">
        <v>57</v>
      </c>
      <c r="Q4100" s="61" t="s">
        <v>1117</v>
      </c>
      <c r="R4100" s="190">
        <v>0.5</v>
      </c>
      <c r="S4100" s="190">
        <v>0.4</v>
      </c>
      <c r="T4100" s="190">
        <f t="shared" si="329"/>
        <v>0.9</v>
      </c>
      <c r="U4100" s="2" t="s">
        <v>62</v>
      </c>
      <c r="V4100" s="2" t="s">
        <v>141</v>
      </c>
      <c r="W4100" s="2" t="s">
        <v>141</v>
      </c>
      <c r="X4100" s="2" t="s">
        <v>141</v>
      </c>
      <c r="Y4100" s="2" t="s">
        <v>141</v>
      </c>
      <c r="Z4100" s="2" t="s">
        <v>141</v>
      </c>
      <c r="AA4100" s="2" t="s">
        <v>141</v>
      </c>
      <c r="AB4100" s="2" t="s">
        <v>141</v>
      </c>
      <c r="AC4100" s="2" t="s">
        <v>141</v>
      </c>
      <c r="AD4100" s="1" t="s">
        <v>23</v>
      </c>
      <c r="AE4100" s="2" t="s">
        <v>141</v>
      </c>
      <c r="AF4100" s="2" t="s">
        <v>141</v>
      </c>
      <c r="AG4100" s="2" t="s">
        <v>141</v>
      </c>
      <c r="AJ4100" s="1">
        <f t="shared" si="325"/>
        <v>0</v>
      </c>
      <c r="AK4100" s="1">
        <f t="shared" si="327"/>
        <v>-0.9</v>
      </c>
    </row>
    <row r="4101" spans="1:37" ht="47.25" customHeight="1">
      <c r="A4101" s="179" t="s">
        <v>6868</v>
      </c>
      <c r="B4101" s="179" t="s">
        <v>13</v>
      </c>
      <c r="C4101" s="179" t="s">
        <v>140</v>
      </c>
      <c r="D4101" s="169">
        <v>42603</v>
      </c>
      <c r="E4101" s="68">
        <v>0.98333333333333339</v>
      </c>
      <c r="F4101" s="169">
        <v>42603</v>
      </c>
      <c r="G4101" s="68">
        <v>0.98333333333333339</v>
      </c>
      <c r="H4101" s="68">
        <f t="shared" si="328"/>
        <v>0</v>
      </c>
      <c r="I4101" s="179">
        <v>16</v>
      </c>
      <c r="J4101" s="179" t="s">
        <v>4752</v>
      </c>
      <c r="K4101" s="179" t="s">
        <v>9</v>
      </c>
      <c r="L4101" s="179" t="s">
        <v>4</v>
      </c>
      <c r="M4101" s="179" t="s">
        <v>7745</v>
      </c>
      <c r="N4101" s="179" t="s">
        <v>3</v>
      </c>
      <c r="O4101" s="179" t="s">
        <v>8</v>
      </c>
      <c r="P4101" s="179" t="s">
        <v>7746</v>
      </c>
      <c r="Q4101" s="61" t="s">
        <v>10843</v>
      </c>
      <c r="R4101" s="190">
        <v>0.45</v>
      </c>
      <c r="S4101" s="190">
        <v>1.4</v>
      </c>
      <c r="T4101" s="190">
        <f t="shared" si="329"/>
        <v>1.8499999999999999</v>
      </c>
      <c r="U4101" s="2" t="s">
        <v>10191</v>
      </c>
      <c r="V4101" s="2" t="s">
        <v>3279</v>
      </c>
      <c r="W4101" s="2" t="s">
        <v>10191</v>
      </c>
      <c r="X4101" s="2" t="s">
        <v>141</v>
      </c>
      <c r="Y4101" s="2" t="s">
        <v>10844</v>
      </c>
      <c r="Z4101" s="2">
        <v>100</v>
      </c>
      <c r="AA4101" s="2" t="s">
        <v>10428</v>
      </c>
      <c r="AB4101" s="2">
        <v>1</v>
      </c>
      <c r="AD4101" s="1" t="s">
        <v>0</v>
      </c>
      <c r="AG4101" s="583" t="s">
        <v>10845</v>
      </c>
      <c r="AJ4101" s="1">
        <f t="shared" si="325"/>
        <v>0</v>
      </c>
      <c r="AK4101" s="1">
        <f t="shared" si="327"/>
        <v>-1.8499999999999999</v>
      </c>
    </row>
    <row r="4102" spans="1:37" ht="31.5" customHeight="1">
      <c r="A4102" s="179" t="s">
        <v>6868</v>
      </c>
      <c r="B4102" s="179" t="s">
        <v>13</v>
      </c>
      <c r="C4102" s="179" t="s">
        <v>140</v>
      </c>
      <c r="D4102" s="169">
        <v>42603</v>
      </c>
      <c r="E4102" s="68">
        <v>0.83333333333333337</v>
      </c>
      <c r="F4102" s="169">
        <v>42603</v>
      </c>
      <c r="G4102" s="68">
        <v>0.9472222222222223</v>
      </c>
      <c r="H4102" s="176">
        <f t="shared" si="328"/>
        <v>0.11388888888888893</v>
      </c>
      <c r="I4102" s="179">
        <v>1</v>
      </c>
      <c r="J4102" s="179" t="s">
        <v>141</v>
      </c>
      <c r="K4102" s="179" t="s">
        <v>141</v>
      </c>
      <c r="L4102" s="179" t="s">
        <v>12</v>
      </c>
      <c r="M4102" s="179" t="s">
        <v>7747</v>
      </c>
      <c r="N4102" s="179">
        <v>0.4</v>
      </c>
      <c r="O4102" s="179" t="s">
        <v>2</v>
      </c>
      <c r="P4102" s="179" t="s">
        <v>346</v>
      </c>
      <c r="Q4102" s="61" t="s">
        <v>8330</v>
      </c>
      <c r="R4102" s="190">
        <v>0.18</v>
      </c>
      <c r="S4102" s="190">
        <v>1.9</v>
      </c>
      <c r="T4102" s="190">
        <f t="shared" si="329"/>
        <v>2.08</v>
      </c>
      <c r="U4102" s="2" t="s">
        <v>1</v>
      </c>
      <c r="V4102" s="2" t="s">
        <v>141</v>
      </c>
      <c r="W4102" s="2" t="s">
        <v>141</v>
      </c>
      <c r="X4102" s="2" t="s">
        <v>141</v>
      </c>
      <c r="Y4102" s="2" t="s">
        <v>141</v>
      </c>
      <c r="Z4102" s="2" t="s">
        <v>141</v>
      </c>
      <c r="AA4102" s="2" t="s">
        <v>141</v>
      </c>
      <c r="AB4102" s="2" t="s">
        <v>141</v>
      </c>
      <c r="AC4102" s="2" t="s">
        <v>141</v>
      </c>
      <c r="AD4102" s="1" t="s">
        <v>0</v>
      </c>
      <c r="AE4102" s="2" t="s">
        <v>141</v>
      </c>
      <c r="AF4102" s="2" t="s">
        <v>141</v>
      </c>
      <c r="AG4102" s="2" t="s">
        <v>3129</v>
      </c>
      <c r="AJ4102" s="1">
        <f t="shared" si="325"/>
        <v>0</v>
      </c>
      <c r="AK4102" s="1">
        <f t="shared" si="327"/>
        <v>-2.08</v>
      </c>
    </row>
    <row r="4103" spans="1:37" ht="47.25" customHeight="1">
      <c r="A4103" s="179" t="s">
        <v>6868</v>
      </c>
      <c r="B4103" s="179" t="s">
        <v>13</v>
      </c>
      <c r="C4103" s="179" t="s">
        <v>7766</v>
      </c>
      <c r="D4103" s="169">
        <v>42604</v>
      </c>
      <c r="E4103" s="68">
        <v>0.76388888888888884</v>
      </c>
      <c r="F4103" s="169">
        <v>42604</v>
      </c>
      <c r="G4103" s="68">
        <v>0.76388888888888884</v>
      </c>
      <c r="H4103" s="68">
        <f t="shared" si="328"/>
        <v>0</v>
      </c>
      <c r="I4103" s="179">
        <v>308</v>
      </c>
      <c r="J4103" s="179" t="s">
        <v>141</v>
      </c>
      <c r="K4103" s="179" t="s">
        <v>141</v>
      </c>
      <c r="L4103" s="179" t="s">
        <v>17</v>
      </c>
      <c r="M4103" s="179" t="s">
        <v>8331</v>
      </c>
      <c r="N4103" s="179">
        <v>220</v>
      </c>
      <c r="O4103" s="179" t="s">
        <v>8</v>
      </c>
      <c r="P4103" s="179" t="s">
        <v>7770</v>
      </c>
      <c r="Q4103" s="61" t="s">
        <v>10846</v>
      </c>
      <c r="R4103" s="190">
        <v>38.42</v>
      </c>
      <c r="S4103" s="190">
        <v>60</v>
      </c>
      <c r="T4103" s="190">
        <f t="shared" si="329"/>
        <v>98.42</v>
      </c>
      <c r="U4103" s="2" t="s">
        <v>141</v>
      </c>
      <c r="V4103" s="2" t="s">
        <v>141</v>
      </c>
      <c r="W4103" s="2" t="s">
        <v>141</v>
      </c>
      <c r="X4103" s="2" t="s">
        <v>141</v>
      </c>
      <c r="Y4103" s="2" t="s">
        <v>141</v>
      </c>
      <c r="Z4103" s="2" t="s">
        <v>141</v>
      </c>
      <c r="AA4103" s="2" t="s">
        <v>141</v>
      </c>
      <c r="AB4103" s="2" t="s">
        <v>141</v>
      </c>
      <c r="AC4103" s="2" t="s">
        <v>141</v>
      </c>
      <c r="AD4103" s="1" t="s">
        <v>38</v>
      </c>
      <c r="AE4103" s="2" t="s">
        <v>141</v>
      </c>
      <c r="AF4103" s="2" t="s">
        <v>141</v>
      </c>
      <c r="AG4103" s="2"/>
      <c r="AJ4103" s="1">
        <f t="shared" si="325"/>
        <v>0</v>
      </c>
      <c r="AK4103" s="1">
        <f t="shared" si="327"/>
        <v>-98.42</v>
      </c>
    </row>
    <row r="4104" spans="1:37" ht="63" customHeight="1">
      <c r="A4104" s="2" t="s">
        <v>6868</v>
      </c>
      <c r="B4104" s="179" t="s">
        <v>13</v>
      </c>
      <c r="C4104" s="179" t="s">
        <v>140</v>
      </c>
      <c r="D4104" s="169">
        <v>42607</v>
      </c>
      <c r="E4104" s="68">
        <v>0.1673611111111111</v>
      </c>
      <c r="F4104" s="169">
        <v>42607</v>
      </c>
      <c r="G4104" s="68">
        <v>0.19652777777777777</v>
      </c>
      <c r="H4104" s="68">
        <f t="shared" si="328"/>
        <v>2.9166666666666674E-2</v>
      </c>
      <c r="I4104" s="179">
        <v>1</v>
      </c>
      <c r="J4104" s="179" t="s">
        <v>141</v>
      </c>
      <c r="K4104" s="179" t="s">
        <v>141</v>
      </c>
      <c r="L4104" s="179" t="s">
        <v>12</v>
      </c>
      <c r="M4104" s="179" t="s">
        <v>8344</v>
      </c>
      <c r="N4104" s="179">
        <v>0.4</v>
      </c>
      <c r="O4104" s="179" t="s">
        <v>2</v>
      </c>
      <c r="P4104" s="179" t="s">
        <v>7838</v>
      </c>
      <c r="Q4104" s="399" t="s">
        <v>8345</v>
      </c>
      <c r="R4104" s="179">
        <v>0.1</v>
      </c>
      <c r="S4104" s="179">
        <v>0.8</v>
      </c>
      <c r="T4104" s="190">
        <f t="shared" si="329"/>
        <v>0.9</v>
      </c>
      <c r="U4104" s="2" t="s">
        <v>1</v>
      </c>
      <c r="V4104" s="2" t="s">
        <v>141</v>
      </c>
      <c r="W4104" s="2" t="s">
        <v>141</v>
      </c>
      <c r="X4104" s="2" t="s">
        <v>141</v>
      </c>
      <c r="Y4104" s="2" t="s">
        <v>141</v>
      </c>
      <c r="Z4104" s="2" t="s">
        <v>141</v>
      </c>
      <c r="AA4104" s="2" t="s">
        <v>141</v>
      </c>
      <c r="AB4104" s="2" t="s">
        <v>141</v>
      </c>
      <c r="AC4104" s="2" t="s">
        <v>141</v>
      </c>
      <c r="AD4104" s="1" t="s">
        <v>23</v>
      </c>
      <c r="AE4104" s="2" t="s">
        <v>141</v>
      </c>
      <c r="AF4104" s="2" t="s">
        <v>141</v>
      </c>
      <c r="AG4104" s="2" t="s">
        <v>3129</v>
      </c>
      <c r="AJ4104" s="1">
        <f t="shared" si="325"/>
        <v>0</v>
      </c>
      <c r="AK4104" s="1">
        <f t="shared" si="327"/>
        <v>-0.9</v>
      </c>
    </row>
    <row r="4105" spans="1:37" s="16" customFormat="1" ht="31.5">
      <c r="A4105" s="611" t="s">
        <v>13179</v>
      </c>
      <c r="B4105" s="208" t="s">
        <v>13</v>
      </c>
      <c r="C4105" s="208" t="s">
        <v>147</v>
      </c>
      <c r="D4105" s="161">
        <v>42735</v>
      </c>
      <c r="E4105" s="1008">
        <v>0.14791666666666667</v>
      </c>
      <c r="F4105" s="161">
        <v>42735</v>
      </c>
      <c r="G4105" s="1008">
        <v>0.15347222222222223</v>
      </c>
      <c r="H4105" s="1008">
        <v>5.5555555555555636E-3</v>
      </c>
      <c r="I4105" s="208">
        <v>2</v>
      </c>
      <c r="J4105" s="606" t="s">
        <v>141</v>
      </c>
      <c r="K4105" s="606"/>
      <c r="L4105" s="179" t="s">
        <v>12</v>
      </c>
      <c r="M4105" s="606" t="s">
        <v>13650</v>
      </c>
      <c r="N4105" s="208">
        <v>0.4</v>
      </c>
      <c r="O4105" s="208" t="s">
        <v>57</v>
      </c>
      <c r="P4105" s="606" t="s">
        <v>57</v>
      </c>
      <c r="Q4105" s="163" t="s">
        <v>13866</v>
      </c>
      <c r="R4105" s="162">
        <v>0.5</v>
      </c>
      <c r="S4105" s="162">
        <v>0.4</v>
      </c>
      <c r="T4105" s="162">
        <v>0.9</v>
      </c>
      <c r="U4105" s="1296" t="s">
        <v>141</v>
      </c>
      <c r="V4105" s="1296" t="s">
        <v>141</v>
      </c>
      <c r="W4105" s="1296" t="s">
        <v>141</v>
      </c>
      <c r="X4105" s="1296" t="s">
        <v>141</v>
      </c>
      <c r="Y4105" s="1296" t="s">
        <v>141</v>
      </c>
      <c r="Z4105" s="1296" t="s">
        <v>141</v>
      </c>
      <c r="AA4105" s="1296" t="s">
        <v>141</v>
      </c>
      <c r="AB4105" s="1296" t="s">
        <v>141</v>
      </c>
      <c r="AC4105" s="1296" t="s">
        <v>141</v>
      </c>
      <c r="AD4105" s="1" t="s">
        <v>23</v>
      </c>
      <c r="AE4105" s="1305" t="s">
        <v>141</v>
      </c>
      <c r="AF4105" s="1305" t="s">
        <v>141</v>
      </c>
      <c r="AG4105" s="2" t="s">
        <v>141</v>
      </c>
      <c r="AJ4105" s="1">
        <f t="shared" si="325"/>
        <v>0</v>
      </c>
    </row>
    <row r="4106" spans="1:37" ht="47.25" customHeight="1">
      <c r="A4106" s="2" t="s">
        <v>6868</v>
      </c>
      <c r="B4106" s="179" t="s">
        <v>13</v>
      </c>
      <c r="C4106" s="179" t="s">
        <v>140</v>
      </c>
      <c r="D4106" s="169">
        <v>42605</v>
      </c>
      <c r="E4106" s="68">
        <v>0.64861111111111114</v>
      </c>
      <c r="F4106" s="169">
        <v>42605</v>
      </c>
      <c r="G4106" s="68">
        <v>0.64861111111111114</v>
      </c>
      <c r="H4106" s="68">
        <f>G4106-E4106</f>
        <v>0</v>
      </c>
      <c r="I4106" s="179">
        <v>4</v>
      </c>
      <c r="J4106" s="179" t="s">
        <v>7780</v>
      </c>
      <c r="K4106" s="179" t="s">
        <v>9</v>
      </c>
      <c r="L4106" s="179" t="s">
        <v>10</v>
      </c>
      <c r="M4106" s="179" t="s">
        <v>7897</v>
      </c>
      <c r="N4106" s="179" t="s">
        <v>3</v>
      </c>
      <c r="O4106" s="179" t="s">
        <v>8</v>
      </c>
      <c r="P4106" s="179" t="s">
        <v>7781</v>
      </c>
      <c r="Q4106" s="61" t="s">
        <v>8332</v>
      </c>
      <c r="R4106" s="190">
        <v>0.2</v>
      </c>
      <c r="S4106" s="190"/>
      <c r="T4106" s="190">
        <v>0.2</v>
      </c>
      <c r="U4106" s="2" t="s">
        <v>7</v>
      </c>
      <c r="V4106" s="2" t="s">
        <v>3208</v>
      </c>
      <c r="W4106" s="2" t="s">
        <v>9534</v>
      </c>
      <c r="X4106" s="2" t="s">
        <v>10847</v>
      </c>
      <c r="Y4106" s="2" t="s">
        <v>10848</v>
      </c>
      <c r="Z4106" s="2">
        <v>100</v>
      </c>
      <c r="AA4106" s="2" t="s">
        <v>10849</v>
      </c>
      <c r="AB4106" s="2" t="s">
        <v>141</v>
      </c>
      <c r="AC4106" s="2" t="s">
        <v>141</v>
      </c>
      <c r="AD4106" s="1" t="s">
        <v>43</v>
      </c>
      <c r="AE4106" s="2" t="s">
        <v>141</v>
      </c>
      <c r="AF4106" s="2" t="s">
        <v>141</v>
      </c>
      <c r="AG4106" s="22" t="s">
        <v>10850</v>
      </c>
      <c r="AJ4106" s="1">
        <f t="shared" si="325"/>
        <v>0</v>
      </c>
      <c r="AK4106" s="1">
        <f>AJ4106-T4106</f>
        <v>-0.2</v>
      </c>
    </row>
    <row r="4107" spans="1:37" ht="47.25" customHeight="1">
      <c r="A4107" s="2" t="s">
        <v>6868</v>
      </c>
      <c r="B4107" s="179" t="s">
        <v>13</v>
      </c>
      <c r="C4107" s="179" t="s">
        <v>140</v>
      </c>
      <c r="D4107" s="169">
        <v>42605</v>
      </c>
      <c r="E4107" s="68">
        <v>0.64861111111111114</v>
      </c>
      <c r="F4107" s="169">
        <v>42605</v>
      </c>
      <c r="G4107" s="68">
        <v>0.64861111111111114</v>
      </c>
      <c r="H4107" s="68">
        <f>G4107-E4107</f>
        <v>0</v>
      </c>
      <c r="I4107" s="179">
        <v>7</v>
      </c>
      <c r="J4107" s="179" t="s">
        <v>7782</v>
      </c>
      <c r="K4107" s="179" t="s">
        <v>9</v>
      </c>
      <c r="L4107" s="179" t="s">
        <v>10</v>
      </c>
      <c r="M4107" s="179" t="s">
        <v>7783</v>
      </c>
      <c r="N4107" s="179" t="s">
        <v>3</v>
      </c>
      <c r="O4107" s="179" t="s">
        <v>8</v>
      </c>
      <c r="P4107" s="179" t="s">
        <v>7784</v>
      </c>
      <c r="Q4107" s="61" t="s">
        <v>8333</v>
      </c>
      <c r="R4107" s="190"/>
      <c r="S4107" s="190"/>
      <c r="T4107" s="190"/>
      <c r="U4107" s="2" t="s">
        <v>7</v>
      </c>
      <c r="V4107" s="2" t="s">
        <v>3208</v>
      </c>
      <c r="W4107" s="2" t="s">
        <v>9534</v>
      </c>
      <c r="X4107" s="2" t="s">
        <v>10847</v>
      </c>
      <c r="Y4107" s="2" t="s">
        <v>10851</v>
      </c>
      <c r="Z4107" s="2">
        <v>100</v>
      </c>
      <c r="AA4107" s="2" t="s">
        <v>10679</v>
      </c>
      <c r="AB4107" s="2" t="s">
        <v>141</v>
      </c>
      <c r="AC4107" s="2" t="s">
        <v>141</v>
      </c>
      <c r="AD4107" s="1" t="s">
        <v>43</v>
      </c>
      <c r="AE4107" s="2" t="s">
        <v>141</v>
      </c>
      <c r="AF4107" s="2" t="s">
        <v>141</v>
      </c>
      <c r="AG4107" s="22" t="s">
        <v>10852</v>
      </c>
      <c r="AJ4107" s="1">
        <f t="shared" si="325"/>
        <v>0</v>
      </c>
      <c r="AK4107" s="1">
        <f>AJ4107-T4107</f>
        <v>0</v>
      </c>
    </row>
    <row r="4108" spans="1:37" ht="110.25" customHeight="1">
      <c r="A4108" s="2" t="s">
        <v>6868</v>
      </c>
      <c r="B4108" s="179" t="s">
        <v>13</v>
      </c>
      <c r="C4108" s="179" t="s">
        <v>140</v>
      </c>
      <c r="D4108" s="169">
        <v>42605</v>
      </c>
      <c r="E4108" s="68">
        <v>0.65972222222222221</v>
      </c>
      <c r="F4108" s="169">
        <v>42605</v>
      </c>
      <c r="G4108" s="68">
        <v>0.65972222222222221</v>
      </c>
      <c r="H4108" s="68">
        <f>G4108-E4108</f>
        <v>0</v>
      </c>
      <c r="I4108" s="179">
        <v>2</v>
      </c>
      <c r="J4108" s="179" t="s">
        <v>407</v>
      </c>
      <c r="K4108" s="179" t="s">
        <v>9</v>
      </c>
      <c r="L4108" s="179" t="s">
        <v>10</v>
      </c>
      <c r="M4108" s="179" t="s">
        <v>7785</v>
      </c>
      <c r="N4108" s="179" t="s">
        <v>3</v>
      </c>
      <c r="O4108" s="179" t="s">
        <v>8</v>
      </c>
      <c r="P4108" s="179" t="s">
        <v>7786</v>
      </c>
      <c r="Q4108" s="61" t="s">
        <v>10853</v>
      </c>
      <c r="R4108" s="190">
        <v>0.2</v>
      </c>
      <c r="S4108" s="190">
        <v>1.4</v>
      </c>
      <c r="T4108" s="190">
        <f>R4108+S4108</f>
        <v>1.5999999999999999</v>
      </c>
      <c r="U4108" s="2" t="s">
        <v>10191</v>
      </c>
      <c r="V4108" s="2" t="s">
        <v>3197</v>
      </c>
      <c r="W4108" s="2" t="s">
        <v>10191</v>
      </c>
      <c r="X4108" s="2" t="s">
        <v>141</v>
      </c>
      <c r="Y4108" s="2" t="s">
        <v>10854</v>
      </c>
      <c r="Z4108" s="2">
        <v>100</v>
      </c>
      <c r="AA4108" s="2" t="s">
        <v>10855</v>
      </c>
      <c r="AB4108" s="2" t="s">
        <v>141</v>
      </c>
      <c r="AC4108" s="2" t="s">
        <v>141</v>
      </c>
      <c r="AD4108" s="1" t="s">
        <v>43</v>
      </c>
      <c r="AG4108" s="583" t="s">
        <v>10856</v>
      </c>
      <c r="AJ4108" s="1">
        <f t="shared" ref="AJ4108:AJ4139" si="330">T4108-S4108-R4108</f>
        <v>0</v>
      </c>
      <c r="AK4108" s="1">
        <f>AJ4108-T4108</f>
        <v>-1.5999999999999999</v>
      </c>
    </row>
    <row r="4109" spans="1:37" ht="47.25" customHeight="1">
      <c r="A4109" s="2" t="s">
        <v>139</v>
      </c>
      <c r="B4109" s="179" t="s">
        <v>6</v>
      </c>
      <c r="C4109" s="179" t="s">
        <v>1863</v>
      </c>
      <c r="D4109" s="169">
        <v>42377</v>
      </c>
      <c r="E4109" s="176">
        <v>0.93402777777777779</v>
      </c>
      <c r="F4109" s="169">
        <v>42377</v>
      </c>
      <c r="G4109" s="176">
        <v>0.97083333333333333</v>
      </c>
      <c r="H4109" s="176">
        <v>3.6805555555555557E-2</v>
      </c>
      <c r="I4109" s="179">
        <v>1</v>
      </c>
      <c r="J4109" s="179" t="s">
        <v>300</v>
      </c>
      <c r="K4109" s="179" t="s">
        <v>146</v>
      </c>
      <c r="L4109" s="179" t="s">
        <v>12</v>
      </c>
      <c r="M4109" s="179" t="s">
        <v>474</v>
      </c>
      <c r="N4109" s="179" t="s">
        <v>3</v>
      </c>
      <c r="O4109" s="179" t="s">
        <v>8</v>
      </c>
      <c r="P4109" s="179" t="s">
        <v>741</v>
      </c>
      <c r="Q4109" s="179" t="s">
        <v>3383</v>
      </c>
      <c r="R4109" s="179">
        <v>0.9</v>
      </c>
      <c r="S4109" s="179"/>
      <c r="T4109" s="179">
        <v>0.9</v>
      </c>
      <c r="U4109" s="114" t="s">
        <v>1</v>
      </c>
      <c r="V4109" s="114" t="s">
        <v>3384</v>
      </c>
      <c r="W4109" s="114"/>
      <c r="X4109" s="114"/>
      <c r="Y4109" s="114"/>
      <c r="Z4109" s="139"/>
      <c r="AA4109" s="114" t="s">
        <v>3385</v>
      </c>
      <c r="AB4109" s="114"/>
      <c r="AC4109" s="114"/>
      <c r="AD4109" s="1" t="s">
        <v>23</v>
      </c>
      <c r="AE4109" s="114"/>
      <c r="AF4109" s="114"/>
      <c r="AG4109" s="114" t="s">
        <v>3386</v>
      </c>
      <c r="AJ4109" s="1">
        <f t="shared" si="330"/>
        <v>0</v>
      </c>
    </row>
    <row r="4110" spans="1:37" ht="47.25" customHeight="1">
      <c r="A4110" s="2" t="s">
        <v>2467</v>
      </c>
      <c r="B4110" s="179" t="s">
        <v>13</v>
      </c>
      <c r="C4110" s="179" t="s">
        <v>140</v>
      </c>
      <c r="D4110" s="169">
        <v>42497</v>
      </c>
      <c r="E4110" s="68">
        <v>0.68194444444444446</v>
      </c>
      <c r="F4110" s="169">
        <v>42497</v>
      </c>
      <c r="G4110" s="68">
        <v>0.68263888888888891</v>
      </c>
      <c r="H4110" s="176">
        <f t="shared" ref="H4110:H4122" si="331">G4110-E4110</f>
        <v>6.9444444444444198E-4</v>
      </c>
      <c r="I4110" s="179">
        <v>6</v>
      </c>
      <c r="J4110" s="179" t="s">
        <v>141</v>
      </c>
      <c r="K4110" s="179" t="s">
        <v>141</v>
      </c>
      <c r="L4110" s="179" t="s">
        <v>12</v>
      </c>
      <c r="M4110" s="179" t="s">
        <v>3345</v>
      </c>
      <c r="N4110" s="179">
        <v>0.4</v>
      </c>
      <c r="O4110" s="179" t="s">
        <v>2</v>
      </c>
      <c r="P4110" s="179" t="s">
        <v>3346</v>
      </c>
      <c r="Q4110" s="61" t="s">
        <v>2576</v>
      </c>
      <c r="R4110" s="190">
        <v>0.3</v>
      </c>
      <c r="S4110" s="190">
        <v>0.6</v>
      </c>
      <c r="T4110" s="190">
        <f t="shared" ref="T4110:T4116" si="332">R4110+S4110</f>
        <v>0.89999999999999991</v>
      </c>
      <c r="U4110" s="2" t="s">
        <v>1</v>
      </c>
      <c r="V4110" s="2" t="s">
        <v>141</v>
      </c>
      <c r="W4110" s="2" t="s">
        <v>141</v>
      </c>
      <c r="X4110" s="2" t="s">
        <v>141</v>
      </c>
      <c r="Y4110" s="2" t="s">
        <v>141</v>
      </c>
      <c r="Z4110" s="2" t="s">
        <v>141</v>
      </c>
      <c r="AA4110" s="2" t="s">
        <v>141</v>
      </c>
      <c r="AB4110" s="2" t="s">
        <v>141</v>
      </c>
      <c r="AC4110" s="2" t="s">
        <v>141</v>
      </c>
      <c r="AD4110" s="1" t="s">
        <v>23</v>
      </c>
      <c r="AE4110" s="2" t="s">
        <v>141</v>
      </c>
      <c r="AF4110" s="2" t="s">
        <v>141</v>
      </c>
      <c r="AG4110" s="2" t="s">
        <v>141</v>
      </c>
      <c r="AJ4110" s="1">
        <f t="shared" si="330"/>
        <v>0</v>
      </c>
      <c r="AK4110" s="1">
        <f t="shared" ref="AK4110:AK4132" si="333">AJ4110-T4110</f>
        <v>-0.89999999999999991</v>
      </c>
    </row>
    <row r="4111" spans="1:37" ht="31.5" customHeight="1">
      <c r="A4111" s="2" t="s">
        <v>6868</v>
      </c>
      <c r="B4111" s="179" t="s">
        <v>13</v>
      </c>
      <c r="C4111" s="179" t="s">
        <v>140</v>
      </c>
      <c r="D4111" s="169">
        <v>42607</v>
      </c>
      <c r="E4111" s="68">
        <v>0.1673611111111111</v>
      </c>
      <c r="F4111" s="169">
        <v>42607</v>
      </c>
      <c r="G4111" s="68">
        <v>0.20347222222222219</v>
      </c>
      <c r="H4111" s="68">
        <f t="shared" si="331"/>
        <v>3.6111111111111094E-2</v>
      </c>
      <c r="I4111" s="179">
        <v>1</v>
      </c>
      <c r="J4111" s="179" t="s">
        <v>141</v>
      </c>
      <c r="K4111" s="179" t="s">
        <v>141</v>
      </c>
      <c r="L4111" s="179" t="s">
        <v>4</v>
      </c>
      <c r="M4111" s="179" t="s">
        <v>10857</v>
      </c>
      <c r="N4111" s="179" t="s">
        <v>3</v>
      </c>
      <c r="O4111" s="179" t="s">
        <v>26</v>
      </c>
      <c r="P4111" s="179" t="s">
        <v>346</v>
      </c>
      <c r="Q4111" s="61" t="s">
        <v>10858</v>
      </c>
      <c r="R4111" s="179">
        <v>0.3</v>
      </c>
      <c r="S4111" s="179">
        <v>0.1</v>
      </c>
      <c r="T4111" s="190">
        <f t="shared" si="332"/>
        <v>0.4</v>
      </c>
      <c r="U4111" s="2" t="s">
        <v>46</v>
      </c>
      <c r="V4111" s="123" t="s">
        <v>8903</v>
      </c>
      <c r="W4111" s="2" t="s">
        <v>10859</v>
      </c>
      <c r="X4111" s="2" t="s">
        <v>141</v>
      </c>
      <c r="Y4111" s="2" t="s">
        <v>10860</v>
      </c>
      <c r="Z4111" s="2" t="s">
        <v>141</v>
      </c>
      <c r="AA4111" s="2" t="s">
        <v>10484</v>
      </c>
      <c r="AB4111" s="2" t="s">
        <v>141</v>
      </c>
      <c r="AC4111" s="2" t="s">
        <v>141</v>
      </c>
      <c r="AD4111" s="1" t="s">
        <v>0</v>
      </c>
      <c r="AG4111" s="583" t="s">
        <v>10861</v>
      </c>
      <c r="AJ4111" s="1">
        <f t="shared" si="330"/>
        <v>0</v>
      </c>
      <c r="AK4111" s="1">
        <f t="shared" si="333"/>
        <v>-0.4</v>
      </c>
    </row>
    <row r="4112" spans="1:37" ht="110.25" customHeight="1">
      <c r="A4112" s="2" t="s">
        <v>6868</v>
      </c>
      <c r="B4112" s="179" t="s">
        <v>13</v>
      </c>
      <c r="C4112" s="179" t="s">
        <v>7814</v>
      </c>
      <c r="D4112" s="169">
        <v>42607</v>
      </c>
      <c r="E4112" s="68">
        <v>0.61041666666666672</v>
      </c>
      <c r="F4112" s="169">
        <v>42607</v>
      </c>
      <c r="G4112" s="68">
        <v>0.61041666666666672</v>
      </c>
      <c r="H4112" s="68">
        <f t="shared" si="331"/>
        <v>0</v>
      </c>
      <c r="I4112" s="179">
        <v>97</v>
      </c>
      <c r="J4112" s="179" t="s">
        <v>7815</v>
      </c>
      <c r="K4112" s="179" t="s">
        <v>15</v>
      </c>
      <c r="L4112" s="179" t="s">
        <v>17</v>
      </c>
      <c r="M4112" s="179" t="s">
        <v>8336</v>
      </c>
      <c r="N4112" s="179">
        <v>220</v>
      </c>
      <c r="O4112" s="179" t="s">
        <v>8</v>
      </c>
      <c r="P4112" s="179" t="s">
        <v>7816</v>
      </c>
      <c r="Q4112" s="61" t="s">
        <v>8337</v>
      </c>
      <c r="R4112" s="179">
        <v>3.2</v>
      </c>
      <c r="S4112" s="179">
        <v>9.4</v>
      </c>
      <c r="T4112" s="190">
        <f t="shared" si="332"/>
        <v>12.600000000000001</v>
      </c>
      <c r="U4112" s="2" t="s">
        <v>141</v>
      </c>
      <c r="V4112" s="2" t="s">
        <v>141</v>
      </c>
      <c r="W4112" s="2" t="s">
        <v>141</v>
      </c>
      <c r="X4112" s="2" t="s">
        <v>141</v>
      </c>
      <c r="Y4112" s="2" t="s">
        <v>141</v>
      </c>
      <c r="Z4112" s="2" t="s">
        <v>141</v>
      </c>
      <c r="AA4112" s="2" t="s">
        <v>141</v>
      </c>
      <c r="AB4112" s="2" t="s">
        <v>141</v>
      </c>
      <c r="AC4112" s="2" t="s">
        <v>141</v>
      </c>
      <c r="AD4112" s="1" t="s">
        <v>38</v>
      </c>
      <c r="AE4112" s="2" t="s">
        <v>141</v>
      </c>
      <c r="AF4112" s="2" t="s">
        <v>141</v>
      </c>
      <c r="AG4112" s="2"/>
      <c r="AJ4112" s="1">
        <f t="shared" si="330"/>
        <v>0</v>
      </c>
      <c r="AK4112" s="1">
        <f t="shared" si="333"/>
        <v>-12.600000000000001</v>
      </c>
    </row>
    <row r="4113" spans="1:37" ht="94.5" customHeight="1">
      <c r="A4113" s="2" t="s">
        <v>6868</v>
      </c>
      <c r="B4113" s="179" t="s">
        <v>13</v>
      </c>
      <c r="C4113" s="179" t="s">
        <v>140</v>
      </c>
      <c r="D4113" s="169">
        <v>42607</v>
      </c>
      <c r="E4113" s="68">
        <v>0.62777777777777777</v>
      </c>
      <c r="F4113" s="169">
        <v>42607</v>
      </c>
      <c r="G4113" s="68">
        <v>0.62777777777777777</v>
      </c>
      <c r="H4113" s="68">
        <f t="shared" si="331"/>
        <v>0</v>
      </c>
      <c r="I4113" s="179">
        <v>52</v>
      </c>
      <c r="J4113" s="179" t="s">
        <v>8338</v>
      </c>
      <c r="K4113" s="179" t="s">
        <v>9</v>
      </c>
      <c r="L4113" s="179" t="s">
        <v>10</v>
      </c>
      <c r="M4113" s="179" t="s">
        <v>8339</v>
      </c>
      <c r="N4113" s="179">
        <v>35</v>
      </c>
      <c r="O4113" s="179" t="s">
        <v>8</v>
      </c>
      <c r="P4113" s="179" t="s">
        <v>7833</v>
      </c>
      <c r="Q4113" s="61" t="s">
        <v>10862</v>
      </c>
      <c r="R4113" s="179">
        <v>2.2999999999999998</v>
      </c>
      <c r="S4113" s="179">
        <v>8.6999999999999993</v>
      </c>
      <c r="T4113" s="190">
        <f t="shared" si="332"/>
        <v>11</v>
      </c>
      <c r="U4113" s="2" t="s">
        <v>10191</v>
      </c>
      <c r="V4113" s="2" t="s">
        <v>10863</v>
      </c>
      <c r="W4113" s="2" t="s">
        <v>10191</v>
      </c>
      <c r="X4113" s="2" t="s">
        <v>141</v>
      </c>
      <c r="Y4113" s="2" t="s">
        <v>10864</v>
      </c>
      <c r="Z4113" s="2" t="s">
        <v>141</v>
      </c>
      <c r="AA4113" s="2" t="s">
        <v>10865</v>
      </c>
      <c r="AB4113" s="2" t="s">
        <v>141</v>
      </c>
      <c r="AC4113" s="2" t="s">
        <v>141</v>
      </c>
      <c r="AD4113" s="1" t="s">
        <v>43</v>
      </c>
      <c r="AG4113" s="583" t="s">
        <v>10866</v>
      </c>
      <c r="AJ4113" s="1">
        <f t="shared" si="330"/>
        <v>0</v>
      </c>
      <c r="AK4113" s="1">
        <f t="shared" si="333"/>
        <v>-11</v>
      </c>
    </row>
    <row r="4114" spans="1:37" ht="47.25" customHeight="1">
      <c r="A4114" s="2" t="s">
        <v>6868</v>
      </c>
      <c r="B4114" s="179" t="s">
        <v>13</v>
      </c>
      <c r="C4114" s="179" t="s">
        <v>7817</v>
      </c>
      <c r="D4114" s="169">
        <v>42607</v>
      </c>
      <c r="E4114" s="68">
        <v>0.66111111111111109</v>
      </c>
      <c r="F4114" s="169">
        <v>42607</v>
      </c>
      <c r="G4114" s="68">
        <v>0.66111111111111109</v>
      </c>
      <c r="H4114" s="68">
        <f t="shared" si="331"/>
        <v>0</v>
      </c>
      <c r="I4114" s="179">
        <v>23</v>
      </c>
      <c r="J4114" s="179" t="s">
        <v>576</v>
      </c>
      <c r="K4114" s="179" t="s">
        <v>141</v>
      </c>
      <c r="L4114" s="179" t="s">
        <v>17</v>
      </c>
      <c r="M4114" s="179" t="s">
        <v>7818</v>
      </c>
      <c r="N4114" s="179">
        <v>220</v>
      </c>
      <c r="O4114" s="179" t="s">
        <v>14</v>
      </c>
      <c r="P4114" s="179" t="s">
        <v>7819</v>
      </c>
      <c r="Q4114" s="61" t="s">
        <v>8340</v>
      </c>
      <c r="R4114" s="179">
        <v>0.6</v>
      </c>
      <c r="S4114" s="179">
        <v>1.7</v>
      </c>
      <c r="T4114" s="190">
        <f t="shared" si="332"/>
        <v>2.2999999999999998</v>
      </c>
      <c r="U4114" s="2" t="s">
        <v>141</v>
      </c>
      <c r="V4114" s="2" t="s">
        <v>141</v>
      </c>
      <c r="W4114" s="2" t="s">
        <v>141</v>
      </c>
      <c r="X4114" s="2" t="s">
        <v>141</v>
      </c>
      <c r="Y4114" s="2" t="s">
        <v>141</v>
      </c>
      <c r="Z4114" s="2" t="s">
        <v>141</v>
      </c>
      <c r="AA4114" s="2" t="s">
        <v>141</v>
      </c>
      <c r="AB4114" s="2" t="s">
        <v>141</v>
      </c>
      <c r="AC4114" s="2" t="s">
        <v>141</v>
      </c>
      <c r="AD4114" s="1" t="s">
        <v>38</v>
      </c>
      <c r="AE4114" s="2" t="s">
        <v>141</v>
      </c>
      <c r="AF4114" s="2" t="s">
        <v>141</v>
      </c>
      <c r="AG4114" s="2"/>
      <c r="AJ4114" s="1">
        <f t="shared" si="330"/>
        <v>0</v>
      </c>
      <c r="AK4114" s="1">
        <f t="shared" si="333"/>
        <v>-2.2999999999999998</v>
      </c>
    </row>
    <row r="4115" spans="1:37" ht="78.75" customHeight="1">
      <c r="A4115" s="2" t="s">
        <v>6868</v>
      </c>
      <c r="B4115" s="179" t="s">
        <v>13</v>
      </c>
      <c r="C4115" s="179" t="s">
        <v>140</v>
      </c>
      <c r="D4115" s="169">
        <v>42607</v>
      </c>
      <c r="E4115" s="68">
        <v>0.80486111111111114</v>
      </c>
      <c r="F4115" s="169">
        <v>42607</v>
      </c>
      <c r="G4115" s="68">
        <v>0.80486111111111114</v>
      </c>
      <c r="H4115" s="68">
        <f t="shared" si="331"/>
        <v>0</v>
      </c>
      <c r="I4115" s="179">
        <v>4</v>
      </c>
      <c r="J4115" s="179" t="s">
        <v>484</v>
      </c>
      <c r="K4115" s="179" t="s">
        <v>9</v>
      </c>
      <c r="L4115" s="179" t="s">
        <v>10</v>
      </c>
      <c r="M4115" s="179" t="s">
        <v>10867</v>
      </c>
      <c r="N4115" s="179" t="s">
        <v>3</v>
      </c>
      <c r="O4115" s="179" t="s">
        <v>8</v>
      </c>
      <c r="P4115" s="179" t="s">
        <v>7834</v>
      </c>
      <c r="Q4115" s="61" t="s">
        <v>10868</v>
      </c>
      <c r="R4115" s="179">
        <v>0.2</v>
      </c>
      <c r="S4115" s="179">
        <v>0.3</v>
      </c>
      <c r="T4115" s="190">
        <f t="shared" si="332"/>
        <v>0.5</v>
      </c>
      <c r="U4115" s="2" t="s">
        <v>10416</v>
      </c>
      <c r="V4115" s="2" t="s">
        <v>10869</v>
      </c>
      <c r="W4115" s="2" t="s">
        <v>10417</v>
      </c>
      <c r="X4115" s="2" t="s">
        <v>141</v>
      </c>
      <c r="Y4115" s="2" t="s">
        <v>10870</v>
      </c>
      <c r="Z4115" s="2">
        <v>100</v>
      </c>
      <c r="AA4115" s="2" t="s">
        <v>10871</v>
      </c>
      <c r="AB4115" s="2">
        <v>3</v>
      </c>
      <c r="AC4115" s="2" t="s">
        <v>141</v>
      </c>
      <c r="AD4115" s="1" t="s">
        <v>43</v>
      </c>
      <c r="AE4115" s="2" t="s">
        <v>141</v>
      </c>
      <c r="AF4115" s="2" t="s">
        <v>141</v>
      </c>
      <c r="AG4115" s="154" t="s">
        <v>10872</v>
      </c>
      <c r="AJ4115" s="1">
        <f t="shared" si="330"/>
        <v>0</v>
      </c>
      <c r="AK4115" s="1">
        <f t="shared" si="333"/>
        <v>-0.5</v>
      </c>
    </row>
    <row r="4116" spans="1:37" ht="94.5" customHeight="1">
      <c r="A4116" s="2" t="s">
        <v>6868</v>
      </c>
      <c r="B4116" s="179" t="s">
        <v>13</v>
      </c>
      <c r="C4116" s="179" t="s">
        <v>140</v>
      </c>
      <c r="D4116" s="169">
        <v>42607</v>
      </c>
      <c r="E4116" s="68">
        <v>0.95000000000000007</v>
      </c>
      <c r="F4116" s="169">
        <v>42607</v>
      </c>
      <c r="G4116" s="68">
        <v>0.95000000000000007</v>
      </c>
      <c r="H4116" s="68">
        <f t="shared" si="331"/>
        <v>0</v>
      </c>
      <c r="I4116" s="179">
        <v>12</v>
      </c>
      <c r="J4116" s="179" t="s">
        <v>484</v>
      </c>
      <c r="K4116" s="179" t="s">
        <v>9</v>
      </c>
      <c r="L4116" s="179" t="s">
        <v>10</v>
      </c>
      <c r="M4116" s="179" t="s">
        <v>8341</v>
      </c>
      <c r="N4116" s="179" t="s">
        <v>3</v>
      </c>
      <c r="O4116" s="179" t="s">
        <v>8</v>
      </c>
      <c r="P4116" s="179" t="s">
        <v>7835</v>
      </c>
      <c r="Q4116" s="61" t="s">
        <v>10873</v>
      </c>
      <c r="R4116" s="179">
        <v>0.2</v>
      </c>
      <c r="S4116" s="179">
        <v>0.6</v>
      </c>
      <c r="T4116" s="190">
        <f t="shared" si="332"/>
        <v>0.8</v>
      </c>
      <c r="U4116" s="2" t="s">
        <v>29</v>
      </c>
      <c r="V4116" s="2" t="s">
        <v>3279</v>
      </c>
      <c r="W4116" s="2" t="s">
        <v>2737</v>
      </c>
      <c r="X4116" s="2" t="s">
        <v>141</v>
      </c>
      <c r="Y4116" s="2" t="s">
        <v>10295</v>
      </c>
      <c r="Z4116" s="2">
        <v>100</v>
      </c>
      <c r="AA4116" s="2" t="s">
        <v>10874</v>
      </c>
      <c r="AB4116" s="2" t="s">
        <v>141</v>
      </c>
      <c r="AC4116" s="2" t="s">
        <v>141</v>
      </c>
      <c r="AD4116" s="1" t="s">
        <v>43</v>
      </c>
      <c r="AG4116" s="583" t="s">
        <v>10875</v>
      </c>
      <c r="AJ4116" s="1">
        <f t="shared" si="330"/>
        <v>0</v>
      </c>
      <c r="AK4116" s="1">
        <f t="shared" si="333"/>
        <v>-0.8</v>
      </c>
    </row>
    <row r="4117" spans="1:37" ht="31.5" customHeight="1">
      <c r="A4117" s="2" t="s">
        <v>6868</v>
      </c>
      <c r="B4117" s="179" t="s">
        <v>13</v>
      </c>
      <c r="C4117" s="179" t="s">
        <v>140</v>
      </c>
      <c r="D4117" s="169">
        <v>42607</v>
      </c>
      <c r="E4117" s="68">
        <v>0.76666666666666661</v>
      </c>
      <c r="F4117" s="169">
        <v>42607</v>
      </c>
      <c r="G4117" s="68">
        <v>0.76666666666666661</v>
      </c>
      <c r="H4117" s="68">
        <f t="shared" si="331"/>
        <v>0</v>
      </c>
      <c r="I4117" s="179">
        <v>3</v>
      </c>
      <c r="J4117" s="179" t="s">
        <v>484</v>
      </c>
      <c r="K4117" s="179" t="s">
        <v>9</v>
      </c>
      <c r="L4117" s="179" t="s">
        <v>10</v>
      </c>
      <c r="M4117" s="179" t="s">
        <v>8342</v>
      </c>
      <c r="N4117" s="179" t="s">
        <v>3</v>
      </c>
      <c r="O4117" s="179" t="s">
        <v>8</v>
      </c>
      <c r="P4117" s="179" t="s">
        <v>7836</v>
      </c>
      <c r="Q4117" s="61" t="s">
        <v>10876</v>
      </c>
      <c r="R4117" s="170"/>
      <c r="S4117" s="170"/>
      <c r="T4117" s="190"/>
      <c r="U4117" s="2" t="s">
        <v>10191</v>
      </c>
      <c r="V4117" s="2" t="s">
        <v>3261</v>
      </c>
      <c r="W4117" s="2" t="s">
        <v>10191</v>
      </c>
      <c r="X4117" s="2" t="s">
        <v>141</v>
      </c>
      <c r="Y4117" s="2" t="s">
        <v>10877</v>
      </c>
      <c r="Z4117" s="2">
        <v>100</v>
      </c>
      <c r="AA4117" s="2" t="s">
        <v>10878</v>
      </c>
      <c r="AB4117" s="2">
        <v>1</v>
      </c>
      <c r="AD4117" s="1" t="s">
        <v>43</v>
      </c>
      <c r="AG4117" s="583" t="s">
        <v>10879</v>
      </c>
      <c r="AJ4117" s="1">
        <f t="shared" si="330"/>
        <v>0</v>
      </c>
      <c r="AK4117" s="1">
        <f t="shared" si="333"/>
        <v>0</v>
      </c>
    </row>
    <row r="4118" spans="1:37" ht="78.75" customHeight="1">
      <c r="A4118" s="2" t="s">
        <v>6868</v>
      </c>
      <c r="B4118" s="179" t="s">
        <v>13</v>
      </c>
      <c r="C4118" s="179" t="s">
        <v>140</v>
      </c>
      <c r="D4118" s="169">
        <v>42607</v>
      </c>
      <c r="E4118" s="68">
        <v>0.86597222222222225</v>
      </c>
      <c r="F4118" s="169">
        <v>42607</v>
      </c>
      <c r="G4118" s="68">
        <v>0.86597222222222225</v>
      </c>
      <c r="H4118" s="68">
        <f t="shared" si="331"/>
        <v>0</v>
      </c>
      <c r="I4118" s="179">
        <v>10</v>
      </c>
      <c r="J4118" s="179" t="s">
        <v>484</v>
      </c>
      <c r="K4118" s="179" t="s">
        <v>9</v>
      </c>
      <c r="L4118" s="179" t="s">
        <v>10</v>
      </c>
      <c r="M4118" s="179" t="s">
        <v>8343</v>
      </c>
      <c r="N4118" s="179" t="s">
        <v>3</v>
      </c>
      <c r="O4118" s="179" t="s">
        <v>8</v>
      </c>
      <c r="P4118" s="179" t="s">
        <v>7837</v>
      </c>
      <c r="Q4118" s="61" t="s">
        <v>10880</v>
      </c>
      <c r="R4118" s="179">
        <v>1.3</v>
      </c>
      <c r="S4118" s="179">
        <v>1.3</v>
      </c>
      <c r="T4118" s="190">
        <f>R4118+S4118</f>
        <v>2.6</v>
      </c>
      <c r="U4118" s="2" t="s">
        <v>7</v>
      </c>
      <c r="V4118" s="2" t="s">
        <v>8900</v>
      </c>
      <c r="W4118" s="2" t="s">
        <v>10443</v>
      </c>
      <c r="Y4118" s="2" t="s">
        <v>10496</v>
      </c>
      <c r="Z4118" s="2" t="s">
        <v>141</v>
      </c>
      <c r="AA4118" s="2" t="s">
        <v>10497</v>
      </c>
      <c r="AB4118" s="2" t="s">
        <v>141</v>
      </c>
      <c r="AC4118" s="2" t="s">
        <v>141</v>
      </c>
      <c r="AD4118" s="1" t="s">
        <v>43</v>
      </c>
      <c r="AG4118" s="583" t="s">
        <v>10881</v>
      </c>
      <c r="AJ4118" s="1">
        <f t="shared" si="330"/>
        <v>0</v>
      </c>
      <c r="AK4118" s="1">
        <f t="shared" si="333"/>
        <v>-2.6</v>
      </c>
    </row>
    <row r="4119" spans="1:37" ht="47.25" customHeight="1">
      <c r="A4119" s="2" t="s">
        <v>6868</v>
      </c>
      <c r="B4119" s="179" t="s">
        <v>13</v>
      </c>
      <c r="C4119" s="179" t="s">
        <v>147</v>
      </c>
      <c r="D4119" s="169">
        <v>42585</v>
      </c>
      <c r="E4119" s="68">
        <v>0.72222222222222221</v>
      </c>
      <c r="F4119" s="169">
        <v>42585</v>
      </c>
      <c r="G4119" s="68">
        <v>0.72430555555555554</v>
      </c>
      <c r="H4119" s="68">
        <f t="shared" si="331"/>
        <v>2.0833333333333259E-3</v>
      </c>
      <c r="I4119" s="179">
        <v>6</v>
      </c>
      <c r="J4119" s="179" t="s">
        <v>141</v>
      </c>
      <c r="K4119" s="179" t="s">
        <v>141</v>
      </c>
      <c r="L4119" s="179" t="s">
        <v>12</v>
      </c>
      <c r="M4119" s="179" t="s">
        <v>149</v>
      </c>
      <c r="N4119" s="179">
        <v>0.4</v>
      </c>
      <c r="O4119" s="179" t="s">
        <v>57</v>
      </c>
      <c r="P4119" s="179" t="s">
        <v>57</v>
      </c>
      <c r="Q4119" s="61" t="s">
        <v>6933</v>
      </c>
      <c r="R4119" s="190">
        <v>0.2</v>
      </c>
      <c r="S4119" s="190">
        <v>0.7</v>
      </c>
      <c r="T4119" s="190">
        <f>R4119+S4119</f>
        <v>0.89999999999999991</v>
      </c>
      <c r="U4119" s="2" t="s">
        <v>62</v>
      </c>
      <c r="V4119" s="2" t="s">
        <v>141</v>
      </c>
      <c r="W4119" s="2" t="s">
        <v>141</v>
      </c>
      <c r="X4119" s="2" t="s">
        <v>141</v>
      </c>
      <c r="Y4119" s="2" t="s">
        <v>141</v>
      </c>
      <c r="Z4119" s="2" t="s">
        <v>141</v>
      </c>
      <c r="AA4119" s="2" t="s">
        <v>141</v>
      </c>
      <c r="AB4119" s="2" t="s">
        <v>141</v>
      </c>
      <c r="AC4119" s="2" t="s">
        <v>141</v>
      </c>
      <c r="AD4119" s="1" t="s">
        <v>23</v>
      </c>
      <c r="AE4119" s="2" t="s">
        <v>141</v>
      </c>
      <c r="AF4119" s="2" t="s">
        <v>141</v>
      </c>
      <c r="AG4119" s="2" t="s">
        <v>141</v>
      </c>
      <c r="AJ4119" s="1">
        <f t="shared" si="330"/>
        <v>0</v>
      </c>
      <c r="AK4119" s="1">
        <f t="shared" si="333"/>
        <v>-0.89999999999999991</v>
      </c>
    </row>
    <row r="4120" spans="1:37" ht="47.25" customHeight="1">
      <c r="A4120" s="2" t="s">
        <v>6868</v>
      </c>
      <c r="B4120" s="179" t="s">
        <v>13</v>
      </c>
      <c r="C4120" s="179" t="s">
        <v>140</v>
      </c>
      <c r="D4120" s="169">
        <v>42608</v>
      </c>
      <c r="E4120" s="68">
        <v>0.9291666666666667</v>
      </c>
      <c r="F4120" s="169">
        <v>42608</v>
      </c>
      <c r="G4120" s="68">
        <v>0.9291666666666667</v>
      </c>
      <c r="H4120" s="68">
        <f t="shared" si="331"/>
        <v>0</v>
      </c>
      <c r="I4120" s="179">
        <v>12</v>
      </c>
      <c r="J4120" s="179" t="s">
        <v>484</v>
      </c>
      <c r="K4120" s="179" t="s">
        <v>9</v>
      </c>
      <c r="L4120" s="179" t="s">
        <v>10</v>
      </c>
      <c r="M4120" s="179" t="s">
        <v>8346</v>
      </c>
      <c r="N4120" s="179" t="s">
        <v>3</v>
      </c>
      <c r="O4120" s="179" t="s">
        <v>8</v>
      </c>
      <c r="P4120" s="179" t="s">
        <v>2606</v>
      </c>
      <c r="Q4120" s="61" t="s">
        <v>10882</v>
      </c>
      <c r="R4120" s="170">
        <v>1.4</v>
      </c>
      <c r="S4120" s="170">
        <v>1</v>
      </c>
      <c r="T4120" s="190">
        <f>R4120+S4120</f>
        <v>2.4</v>
      </c>
      <c r="U4120" s="2" t="s">
        <v>10416</v>
      </c>
      <c r="V4120" s="2" t="s">
        <v>10156</v>
      </c>
      <c r="W4120" s="2" t="s">
        <v>10883</v>
      </c>
      <c r="X4120" s="2" t="s">
        <v>141</v>
      </c>
      <c r="Y4120" s="2" t="s">
        <v>10157</v>
      </c>
      <c r="Z4120" s="2">
        <v>100</v>
      </c>
      <c r="AA4120" s="2" t="s">
        <v>10158</v>
      </c>
      <c r="AB4120" s="2">
        <v>1</v>
      </c>
      <c r="AC4120" s="2" t="s">
        <v>141</v>
      </c>
      <c r="AD4120" s="1" t="s">
        <v>43</v>
      </c>
      <c r="AE4120" s="2" t="s">
        <v>141</v>
      </c>
      <c r="AF4120" s="2" t="s">
        <v>141</v>
      </c>
      <c r="AG4120" s="154" t="s">
        <v>10884</v>
      </c>
      <c r="AJ4120" s="1">
        <f t="shared" si="330"/>
        <v>0</v>
      </c>
      <c r="AK4120" s="1">
        <f t="shared" si="333"/>
        <v>-2.4</v>
      </c>
    </row>
    <row r="4121" spans="1:37" ht="31.5" customHeight="1">
      <c r="A4121" s="2" t="s">
        <v>6868</v>
      </c>
      <c r="B4121" s="179" t="s">
        <v>13</v>
      </c>
      <c r="C4121" s="179" t="s">
        <v>147</v>
      </c>
      <c r="D4121" s="169">
        <v>42613</v>
      </c>
      <c r="E4121" s="68">
        <v>0.58888888888888891</v>
      </c>
      <c r="F4121" s="169">
        <v>42613</v>
      </c>
      <c r="G4121" s="68">
        <v>0.61875000000000002</v>
      </c>
      <c r="H4121" s="68">
        <f t="shared" si="331"/>
        <v>2.9861111111111116E-2</v>
      </c>
      <c r="I4121" s="179">
        <v>1</v>
      </c>
      <c r="J4121" s="179" t="s">
        <v>141</v>
      </c>
      <c r="K4121" s="179" t="s">
        <v>141</v>
      </c>
      <c r="L4121" s="179" t="s">
        <v>12</v>
      </c>
      <c r="M4121" s="179" t="s">
        <v>7741</v>
      </c>
      <c r="N4121" s="179">
        <v>0.4</v>
      </c>
      <c r="O4121" s="179" t="s">
        <v>57</v>
      </c>
      <c r="P4121" s="179" t="s">
        <v>57</v>
      </c>
      <c r="Q4121" s="61" t="s">
        <v>8303</v>
      </c>
      <c r="R4121" s="190">
        <v>0.7</v>
      </c>
      <c r="S4121" s="190">
        <v>0.2</v>
      </c>
      <c r="T4121" s="190">
        <f>R4121+S4121</f>
        <v>0.89999999999999991</v>
      </c>
      <c r="U4121" s="2" t="s">
        <v>62</v>
      </c>
      <c r="V4121" s="2" t="s">
        <v>141</v>
      </c>
      <c r="W4121" s="2" t="s">
        <v>141</v>
      </c>
      <c r="X4121" s="2" t="s">
        <v>141</v>
      </c>
      <c r="Y4121" s="2" t="s">
        <v>141</v>
      </c>
      <c r="Z4121" s="2" t="s">
        <v>141</v>
      </c>
      <c r="AA4121" s="2" t="s">
        <v>141</v>
      </c>
      <c r="AB4121" s="2" t="s">
        <v>141</v>
      </c>
      <c r="AC4121" s="2" t="s">
        <v>141</v>
      </c>
      <c r="AD4121" s="1" t="s">
        <v>23</v>
      </c>
      <c r="AE4121" s="2" t="s">
        <v>141</v>
      </c>
      <c r="AF4121" s="2" t="s">
        <v>141</v>
      </c>
      <c r="AG4121" s="2" t="s">
        <v>141</v>
      </c>
      <c r="AJ4121" s="1">
        <f t="shared" si="330"/>
        <v>0</v>
      </c>
      <c r="AK4121" s="1">
        <f t="shared" si="333"/>
        <v>-0.89999999999999991</v>
      </c>
    </row>
    <row r="4122" spans="1:37" ht="31.5" customHeight="1">
      <c r="A4122" s="2" t="s">
        <v>6868</v>
      </c>
      <c r="B4122" s="179" t="s">
        <v>13</v>
      </c>
      <c r="C4122" s="179" t="s">
        <v>140</v>
      </c>
      <c r="D4122" s="169">
        <v>42609</v>
      </c>
      <c r="E4122" s="401">
        <v>0.21736111111111112</v>
      </c>
      <c r="F4122" s="169">
        <v>42609</v>
      </c>
      <c r="G4122" s="401">
        <v>0.21736111111111112</v>
      </c>
      <c r="H4122" s="68">
        <f t="shared" si="331"/>
        <v>0</v>
      </c>
      <c r="I4122" s="179">
        <v>18</v>
      </c>
      <c r="J4122" s="179" t="s">
        <v>484</v>
      </c>
      <c r="K4122" s="179" t="s">
        <v>9</v>
      </c>
      <c r="L4122" s="179" t="s">
        <v>10</v>
      </c>
      <c r="M4122" s="179" t="s">
        <v>7889</v>
      </c>
      <c r="N4122" s="179" t="s">
        <v>3</v>
      </c>
      <c r="O4122" s="179" t="s">
        <v>8</v>
      </c>
      <c r="P4122" s="179" t="s">
        <v>7890</v>
      </c>
      <c r="Q4122" s="61" t="s">
        <v>10885</v>
      </c>
      <c r="R4122" s="170">
        <v>2.5</v>
      </c>
      <c r="S4122" s="170">
        <v>2.4</v>
      </c>
      <c r="T4122" s="190">
        <f>R4122+S4122</f>
        <v>4.9000000000000004</v>
      </c>
      <c r="U4122" s="2" t="s">
        <v>10191</v>
      </c>
      <c r="V4122" s="2" t="s">
        <v>10886</v>
      </c>
      <c r="W4122" s="2" t="s">
        <v>10191</v>
      </c>
      <c r="X4122" s="2" t="s">
        <v>141</v>
      </c>
      <c r="Y4122" s="2" t="s">
        <v>10887</v>
      </c>
      <c r="Z4122" s="2">
        <v>100</v>
      </c>
      <c r="AA4122" s="2" t="s">
        <v>10888</v>
      </c>
      <c r="AB4122" s="2" t="s">
        <v>10889</v>
      </c>
      <c r="AC4122" s="2" t="s">
        <v>141</v>
      </c>
      <c r="AD4122" s="1" t="s">
        <v>43</v>
      </c>
      <c r="AE4122" s="2" t="s">
        <v>59</v>
      </c>
      <c r="AF4122" s="2" t="s">
        <v>141</v>
      </c>
      <c r="AG4122" s="22" t="s">
        <v>10890</v>
      </c>
      <c r="AJ4122" s="1">
        <f t="shared" si="330"/>
        <v>0</v>
      </c>
      <c r="AK4122" s="1">
        <f t="shared" si="333"/>
        <v>-4.9000000000000004</v>
      </c>
    </row>
    <row r="4123" spans="1:37" s="16" customFormat="1" ht="47.25" customHeight="1">
      <c r="A4123" s="2" t="s">
        <v>5349</v>
      </c>
      <c r="B4123" s="179" t="s">
        <v>16</v>
      </c>
      <c r="C4123" s="179" t="s">
        <v>292</v>
      </c>
      <c r="D4123" s="79">
        <v>42569</v>
      </c>
      <c r="E4123" s="176">
        <v>0.70138888888888884</v>
      </c>
      <c r="F4123" s="79">
        <v>42569</v>
      </c>
      <c r="G4123" s="176">
        <v>0.70138888888888884</v>
      </c>
      <c r="H4123" s="377">
        <f>(F4123+G4123)-(D4123+E4123)</f>
        <v>0</v>
      </c>
      <c r="I4123" s="179">
        <v>2</v>
      </c>
      <c r="J4123" s="179" t="s">
        <v>459</v>
      </c>
      <c r="K4123" s="179" t="s">
        <v>9</v>
      </c>
      <c r="L4123" s="179" t="s">
        <v>10</v>
      </c>
      <c r="M4123" s="179" t="s">
        <v>7177</v>
      </c>
      <c r="N4123" s="179" t="s">
        <v>3</v>
      </c>
      <c r="O4123" s="179" t="s">
        <v>8</v>
      </c>
      <c r="P4123" s="378" t="s">
        <v>7178</v>
      </c>
      <c r="Q4123" s="378" t="s">
        <v>7179</v>
      </c>
      <c r="R4123" s="179"/>
      <c r="S4123" s="179">
        <v>0.88</v>
      </c>
      <c r="T4123" s="177">
        <f>SUM(R4123:S4123)</f>
        <v>0.88</v>
      </c>
      <c r="U4123" s="2" t="s">
        <v>29</v>
      </c>
      <c r="V4123" s="2">
        <v>1970</v>
      </c>
      <c r="W4123" s="2" t="s">
        <v>2725</v>
      </c>
      <c r="X4123" s="123"/>
      <c r="Y4123" s="123">
        <v>42441</v>
      </c>
      <c r="Z4123" s="2">
        <v>100</v>
      </c>
      <c r="AA4123" s="572" t="s">
        <v>9654</v>
      </c>
      <c r="AB4123" s="2">
        <v>0</v>
      </c>
      <c r="AC4123" s="123"/>
      <c r="AD4123" s="2" t="s">
        <v>23</v>
      </c>
      <c r="AE4123" s="2" t="s">
        <v>55</v>
      </c>
      <c r="AF4123" s="2"/>
      <c r="AG4123" s="2" t="s">
        <v>9869</v>
      </c>
      <c r="AH4123" s="1"/>
      <c r="AI4123" s="1"/>
      <c r="AJ4123" s="1">
        <f t="shared" si="330"/>
        <v>0</v>
      </c>
      <c r="AK4123" s="1">
        <f t="shared" si="333"/>
        <v>-0.88</v>
      </c>
    </row>
    <row r="4124" spans="1:37" ht="31.5" customHeight="1">
      <c r="A4124" s="2" t="s">
        <v>6868</v>
      </c>
      <c r="B4124" s="179" t="s">
        <v>13</v>
      </c>
      <c r="C4124" s="179" t="s">
        <v>140</v>
      </c>
      <c r="D4124" s="169">
        <v>42609</v>
      </c>
      <c r="E4124" s="405">
        <v>0.3833333333333333</v>
      </c>
      <c r="F4124" s="169">
        <v>42609</v>
      </c>
      <c r="G4124" s="405">
        <v>0.3833333333333333</v>
      </c>
      <c r="H4124" s="68">
        <f>G4124-E4124</f>
        <v>0</v>
      </c>
      <c r="I4124" s="179">
        <v>309</v>
      </c>
      <c r="J4124" s="179" t="s">
        <v>245</v>
      </c>
      <c r="K4124" s="179" t="s">
        <v>9</v>
      </c>
      <c r="L4124" s="179" t="s">
        <v>10</v>
      </c>
      <c r="M4124" s="179" t="s">
        <v>7891</v>
      </c>
      <c r="N4124" s="179">
        <v>110</v>
      </c>
      <c r="O4124" s="179" t="s">
        <v>8</v>
      </c>
      <c r="P4124" s="179" t="s">
        <v>7892</v>
      </c>
      <c r="Q4124" s="61" t="s">
        <v>10891</v>
      </c>
      <c r="R4124" s="170">
        <v>47.8</v>
      </c>
      <c r="S4124" s="170">
        <v>75.400000000000006</v>
      </c>
      <c r="T4124" s="190">
        <f>R4124+S4124</f>
        <v>123.2</v>
      </c>
      <c r="U4124" s="124" t="s">
        <v>10191</v>
      </c>
      <c r="V4124" s="2" t="s">
        <v>3339</v>
      </c>
      <c r="W4124" s="124" t="s">
        <v>10191</v>
      </c>
      <c r="X4124" s="2" t="s">
        <v>141</v>
      </c>
      <c r="Y4124" s="2" t="s">
        <v>10892</v>
      </c>
      <c r="Z4124" s="2">
        <v>100</v>
      </c>
      <c r="AA4124" s="2" t="s">
        <v>10893</v>
      </c>
      <c r="AB4124" s="2" t="s">
        <v>141</v>
      </c>
      <c r="AC4124" s="2" t="s">
        <v>10506</v>
      </c>
      <c r="AD4124" s="1" t="s">
        <v>43</v>
      </c>
      <c r="AE4124" s="2" t="s">
        <v>141</v>
      </c>
      <c r="AF4124" s="2" t="s">
        <v>141</v>
      </c>
      <c r="AG4124" s="22" t="s">
        <v>10894</v>
      </c>
      <c r="AJ4124" s="1">
        <f t="shared" si="330"/>
        <v>0</v>
      </c>
      <c r="AK4124" s="1">
        <f t="shared" si="333"/>
        <v>-123.2</v>
      </c>
    </row>
    <row r="4125" spans="1:37" ht="204.75" customHeight="1">
      <c r="A4125" s="2" t="s">
        <v>6868</v>
      </c>
      <c r="B4125" s="179" t="s">
        <v>13</v>
      </c>
      <c r="C4125" s="179" t="s">
        <v>140</v>
      </c>
      <c r="D4125" s="169">
        <v>42609</v>
      </c>
      <c r="E4125" s="405">
        <v>0.3833333333333333</v>
      </c>
      <c r="F4125" s="169">
        <v>42609</v>
      </c>
      <c r="G4125" s="405">
        <v>0.39305555555555555</v>
      </c>
      <c r="H4125" s="68">
        <f>G4125-E4125</f>
        <v>9.7222222222222432E-3</v>
      </c>
      <c r="I4125" s="179">
        <v>4</v>
      </c>
      <c r="J4125" s="179" t="s">
        <v>407</v>
      </c>
      <c r="K4125" s="179" t="s">
        <v>21</v>
      </c>
      <c r="L4125" s="179" t="s">
        <v>10</v>
      </c>
      <c r="M4125" s="179" t="s">
        <v>8348</v>
      </c>
      <c r="N4125" s="179" t="s">
        <v>3</v>
      </c>
      <c r="O4125" s="179" t="s">
        <v>8</v>
      </c>
      <c r="P4125" s="179" t="s">
        <v>8348</v>
      </c>
      <c r="Q4125" s="61" t="s">
        <v>10895</v>
      </c>
      <c r="R4125" s="170">
        <v>2.5</v>
      </c>
      <c r="S4125" s="170">
        <v>0.5</v>
      </c>
      <c r="T4125" s="190">
        <f>R4125+S4125</f>
        <v>3</v>
      </c>
      <c r="U4125" s="2" t="s">
        <v>10191</v>
      </c>
      <c r="V4125" s="2" t="s">
        <v>10582</v>
      </c>
      <c r="W4125" s="2" t="s">
        <v>10191</v>
      </c>
      <c r="X4125" s="2" t="s">
        <v>141</v>
      </c>
      <c r="Y4125" s="2" t="s">
        <v>10896</v>
      </c>
      <c r="Z4125" s="2">
        <v>100</v>
      </c>
      <c r="AA4125" s="2" t="s">
        <v>10897</v>
      </c>
      <c r="AB4125" s="2" t="s">
        <v>141</v>
      </c>
      <c r="AC4125" s="2" t="s">
        <v>141</v>
      </c>
      <c r="AD4125" s="1" t="s">
        <v>43</v>
      </c>
      <c r="AG4125" s="583" t="s">
        <v>10898</v>
      </c>
      <c r="AJ4125" s="1">
        <f t="shared" si="330"/>
        <v>0</v>
      </c>
      <c r="AK4125" s="1">
        <f t="shared" si="333"/>
        <v>-3</v>
      </c>
    </row>
    <row r="4126" spans="1:37" ht="63" customHeight="1">
      <c r="A4126" s="2" t="s">
        <v>6868</v>
      </c>
      <c r="B4126" s="179" t="s">
        <v>13</v>
      </c>
      <c r="C4126" s="179" t="s">
        <v>147</v>
      </c>
      <c r="D4126" s="169">
        <v>42603</v>
      </c>
      <c r="E4126" s="68">
        <v>0.17777777777777778</v>
      </c>
      <c r="F4126" s="169">
        <v>42603</v>
      </c>
      <c r="G4126" s="68">
        <v>0.20555555555555557</v>
      </c>
      <c r="H4126" s="68">
        <f>G4126-E4126</f>
        <v>2.777777777777779E-2</v>
      </c>
      <c r="I4126" s="179">
        <v>1</v>
      </c>
      <c r="J4126" s="179" t="s">
        <v>141</v>
      </c>
      <c r="K4126" s="179" t="s">
        <v>141</v>
      </c>
      <c r="L4126" s="179" t="s">
        <v>12</v>
      </c>
      <c r="M4126" s="179" t="s">
        <v>7741</v>
      </c>
      <c r="N4126" s="179">
        <v>0.4</v>
      </c>
      <c r="O4126" s="179" t="s">
        <v>57</v>
      </c>
      <c r="P4126" s="179" t="s">
        <v>57</v>
      </c>
      <c r="Q4126" s="61" t="s">
        <v>7742</v>
      </c>
      <c r="R4126" s="190">
        <v>0.67</v>
      </c>
      <c r="S4126" s="190">
        <v>0.2</v>
      </c>
      <c r="T4126" s="190">
        <f>R4126+S4126</f>
        <v>0.87000000000000011</v>
      </c>
      <c r="V4126" s="2" t="s">
        <v>141</v>
      </c>
      <c r="W4126" s="2" t="s">
        <v>141</v>
      </c>
      <c r="X4126" s="2" t="s">
        <v>141</v>
      </c>
      <c r="Y4126" s="2" t="s">
        <v>141</v>
      </c>
      <c r="Z4126" s="2" t="s">
        <v>141</v>
      </c>
      <c r="AA4126" s="2" t="s">
        <v>141</v>
      </c>
      <c r="AB4126" s="2" t="s">
        <v>141</v>
      </c>
      <c r="AC4126" s="2" t="s">
        <v>141</v>
      </c>
      <c r="AD4126" s="1" t="s">
        <v>23</v>
      </c>
      <c r="AE4126" s="2" t="s">
        <v>141</v>
      </c>
      <c r="AF4126" s="2" t="s">
        <v>141</v>
      </c>
      <c r="AG4126" s="2" t="s">
        <v>141</v>
      </c>
      <c r="AJ4126" s="1">
        <f t="shared" si="330"/>
        <v>0</v>
      </c>
      <c r="AK4126" s="1">
        <f t="shared" si="333"/>
        <v>-0.87000000000000011</v>
      </c>
    </row>
    <row r="4127" spans="1:37" ht="47.25" customHeight="1">
      <c r="A4127" s="2" t="s">
        <v>6868</v>
      </c>
      <c r="B4127" s="179" t="s">
        <v>13</v>
      </c>
      <c r="C4127" s="179" t="s">
        <v>140</v>
      </c>
      <c r="D4127" s="169">
        <v>42609</v>
      </c>
      <c r="E4127" s="401">
        <v>0.64583333333333337</v>
      </c>
      <c r="F4127" s="169">
        <v>42609</v>
      </c>
      <c r="G4127" s="401">
        <v>0.66666666666666663</v>
      </c>
      <c r="H4127" s="68">
        <f>G4127-E4127</f>
        <v>2.0833333333333259E-2</v>
      </c>
      <c r="I4127" s="179">
        <v>3</v>
      </c>
      <c r="J4127" s="179" t="s">
        <v>144</v>
      </c>
      <c r="K4127" s="179" t="s">
        <v>146</v>
      </c>
      <c r="L4127" s="179" t="s">
        <v>10</v>
      </c>
      <c r="M4127" s="179" t="s">
        <v>7895</v>
      </c>
      <c r="N4127" s="179" t="s">
        <v>3</v>
      </c>
      <c r="O4127" s="179" t="s">
        <v>8</v>
      </c>
      <c r="P4127" s="179" t="s">
        <v>7896</v>
      </c>
      <c r="Q4127" s="61" t="s">
        <v>10899</v>
      </c>
      <c r="R4127" s="170">
        <v>0.6</v>
      </c>
      <c r="S4127" s="170">
        <v>1.8</v>
      </c>
      <c r="T4127" s="190">
        <f>R4127+S4127</f>
        <v>2.4</v>
      </c>
      <c r="U4127" s="2" t="s">
        <v>10191</v>
      </c>
      <c r="V4127" s="2" t="s">
        <v>3197</v>
      </c>
      <c r="W4127" s="2" t="s">
        <v>10191</v>
      </c>
      <c r="X4127" s="2" t="s">
        <v>141</v>
      </c>
      <c r="Y4127" s="2" t="s">
        <v>10900</v>
      </c>
      <c r="Z4127" s="2">
        <v>100</v>
      </c>
      <c r="AA4127" s="2" t="s">
        <v>10901</v>
      </c>
      <c r="AB4127" s="2" t="s">
        <v>141</v>
      </c>
      <c r="AC4127" s="2" t="s">
        <v>141</v>
      </c>
      <c r="AD4127" s="1" t="s">
        <v>43</v>
      </c>
      <c r="AG4127" s="583" t="s">
        <v>10902</v>
      </c>
      <c r="AJ4127" s="1">
        <f t="shared" si="330"/>
        <v>0</v>
      </c>
      <c r="AK4127" s="1">
        <f t="shared" si="333"/>
        <v>-2.4</v>
      </c>
    </row>
    <row r="4128" spans="1:37" ht="126" customHeight="1">
      <c r="A4128" s="2" t="s">
        <v>6868</v>
      </c>
      <c r="B4128" s="179" t="s">
        <v>13</v>
      </c>
      <c r="C4128" s="179" t="s">
        <v>140</v>
      </c>
      <c r="D4128" s="169">
        <v>42609</v>
      </c>
      <c r="E4128" s="401">
        <v>0.65625</v>
      </c>
      <c r="F4128" s="169">
        <v>42609</v>
      </c>
      <c r="G4128" s="401">
        <v>0.65625</v>
      </c>
      <c r="H4128" s="68">
        <f>G4128-E4128</f>
        <v>0</v>
      </c>
      <c r="I4128" s="179">
        <v>4</v>
      </c>
      <c r="J4128" s="179" t="s">
        <v>407</v>
      </c>
      <c r="K4128" s="179" t="s">
        <v>9</v>
      </c>
      <c r="L4128" s="179" t="s">
        <v>10</v>
      </c>
      <c r="M4128" s="179" t="s">
        <v>7897</v>
      </c>
      <c r="N4128" s="179" t="s">
        <v>3</v>
      </c>
      <c r="O4128" s="179" t="s">
        <v>8</v>
      </c>
      <c r="P4128" s="179" t="s">
        <v>7781</v>
      </c>
      <c r="Q4128" s="61" t="s">
        <v>10903</v>
      </c>
      <c r="R4128" s="170">
        <v>0.1</v>
      </c>
      <c r="S4128" s="170"/>
      <c r="T4128" s="190">
        <f>R4128+S4128</f>
        <v>0.1</v>
      </c>
      <c r="U4128" s="2" t="s">
        <v>7</v>
      </c>
      <c r="V4128" s="2" t="s">
        <v>3208</v>
      </c>
      <c r="W4128" s="2" t="s">
        <v>10904</v>
      </c>
      <c r="X4128" s="2" t="s">
        <v>10847</v>
      </c>
      <c r="Y4128" s="2" t="s">
        <v>3210</v>
      </c>
      <c r="Z4128" s="2" t="s">
        <v>141</v>
      </c>
      <c r="AA4128" s="2" t="s">
        <v>10849</v>
      </c>
      <c r="AB4128" s="2" t="s">
        <v>141</v>
      </c>
      <c r="AC4128" s="2" t="s">
        <v>141</v>
      </c>
      <c r="AD4128" s="1" t="s">
        <v>43</v>
      </c>
      <c r="AE4128" s="2" t="s">
        <v>141</v>
      </c>
      <c r="AF4128" s="2" t="s">
        <v>141</v>
      </c>
      <c r="AG4128" s="154" t="s">
        <v>10905</v>
      </c>
      <c r="AJ4128" s="1">
        <f t="shared" si="330"/>
        <v>0</v>
      </c>
      <c r="AK4128" s="1">
        <f t="shared" si="333"/>
        <v>-0.1</v>
      </c>
    </row>
    <row r="4129" spans="1:37" s="16" customFormat="1" ht="47.25" customHeight="1">
      <c r="A4129" s="2" t="s">
        <v>5349</v>
      </c>
      <c r="B4129" s="179" t="s">
        <v>16</v>
      </c>
      <c r="C4129" s="179" t="s">
        <v>292</v>
      </c>
      <c r="D4129" s="79">
        <v>42574</v>
      </c>
      <c r="E4129" s="176">
        <v>0.94652777777777775</v>
      </c>
      <c r="F4129" s="79">
        <v>42574</v>
      </c>
      <c r="G4129" s="176">
        <v>0.94652777777777775</v>
      </c>
      <c r="H4129" s="377">
        <f>(F4129+G4129)-(D4129+E4129)</f>
        <v>0</v>
      </c>
      <c r="I4129" s="179">
        <v>18</v>
      </c>
      <c r="J4129" s="179" t="s">
        <v>4432</v>
      </c>
      <c r="K4129" s="179" t="s">
        <v>9</v>
      </c>
      <c r="L4129" s="179" t="s">
        <v>10</v>
      </c>
      <c r="M4129" s="179" t="s">
        <v>151</v>
      </c>
      <c r="N4129" s="179" t="s">
        <v>3</v>
      </c>
      <c r="O4129" s="179" t="s">
        <v>8</v>
      </c>
      <c r="P4129" s="179" t="s">
        <v>6696</v>
      </c>
      <c r="Q4129" s="179" t="s">
        <v>7192</v>
      </c>
      <c r="R4129" s="179"/>
      <c r="S4129" s="179">
        <v>0.83</v>
      </c>
      <c r="T4129" s="177">
        <f>SUM(R4129:S4129)</f>
        <v>0.83</v>
      </c>
      <c r="U4129" s="2" t="s">
        <v>29</v>
      </c>
      <c r="V4129" s="2">
        <v>1967</v>
      </c>
      <c r="W4129" s="2" t="s">
        <v>2725</v>
      </c>
      <c r="X4129" s="123"/>
      <c r="Y4129" s="2" t="s">
        <v>9878</v>
      </c>
      <c r="Z4129" s="2">
        <v>100</v>
      </c>
      <c r="AA4129" s="572" t="s">
        <v>9672</v>
      </c>
      <c r="AB4129" s="2">
        <v>1</v>
      </c>
      <c r="AC4129" s="123"/>
      <c r="AD4129" s="2" t="s">
        <v>23</v>
      </c>
      <c r="AE4129" s="2" t="s">
        <v>55</v>
      </c>
      <c r="AF4129" s="2"/>
      <c r="AG4129" s="2" t="s">
        <v>9879</v>
      </c>
      <c r="AH4129" s="1"/>
      <c r="AI4129" s="1"/>
      <c r="AJ4129" s="1">
        <f t="shared" si="330"/>
        <v>0</v>
      </c>
      <c r="AK4129" s="1">
        <f t="shared" si="333"/>
        <v>-0.83</v>
      </c>
    </row>
    <row r="4130" spans="1:37" ht="47.25" customHeight="1">
      <c r="A4130" s="2" t="s">
        <v>2467</v>
      </c>
      <c r="B4130" s="179" t="s">
        <v>13</v>
      </c>
      <c r="C4130" s="179" t="s">
        <v>140</v>
      </c>
      <c r="D4130" s="169">
        <v>42510</v>
      </c>
      <c r="E4130" s="68">
        <v>0.61527777777777781</v>
      </c>
      <c r="F4130" s="169">
        <v>42510</v>
      </c>
      <c r="G4130" s="68">
        <v>0.61527777777777781</v>
      </c>
      <c r="H4130" s="68">
        <f>G4130-E4130</f>
        <v>0</v>
      </c>
      <c r="I4130" s="179">
        <v>3</v>
      </c>
      <c r="J4130" s="179" t="s">
        <v>141</v>
      </c>
      <c r="K4130" s="179" t="s">
        <v>141</v>
      </c>
      <c r="L4130" s="179" t="s">
        <v>12</v>
      </c>
      <c r="M4130" s="179" t="s">
        <v>4079</v>
      </c>
      <c r="N4130" s="179">
        <v>0.4</v>
      </c>
      <c r="O4130" s="179" t="s">
        <v>2</v>
      </c>
      <c r="P4130" s="179" t="s">
        <v>1828</v>
      </c>
      <c r="Q4130" s="61" t="s">
        <v>10213</v>
      </c>
      <c r="R4130" s="190"/>
      <c r="S4130" s="190">
        <v>0.83</v>
      </c>
      <c r="T4130" s="190">
        <f>R4130+S4130</f>
        <v>0.83</v>
      </c>
      <c r="U4130" s="2" t="s">
        <v>1</v>
      </c>
      <c r="V4130" s="2" t="s">
        <v>141</v>
      </c>
      <c r="W4130" s="2" t="s">
        <v>141</v>
      </c>
      <c r="X4130" s="2" t="s">
        <v>141</v>
      </c>
      <c r="Y4130" s="2" t="s">
        <v>141</v>
      </c>
      <c r="Z4130" s="2" t="s">
        <v>141</v>
      </c>
      <c r="AA4130" s="2" t="s">
        <v>141</v>
      </c>
      <c r="AB4130" s="2" t="s">
        <v>141</v>
      </c>
      <c r="AC4130" s="2" t="s">
        <v>141</v>
      </c>
      <c r="AD4130" s="1" t="s">
        <v>23</v>
      </c>
      <c r="AE4130" s="2" t="s">
        <v>141</v>
      </c>
      <c r="AF4130" s="2" t="s">
        <v>141</v>
      </c>
      <c r="AG4130" s="2" t="s">
        <v>141</v>
      </c>
      <c r="AJ4130" s="1">
        <f t="shared" si="330"/>
        <v>0</v>
      </c>
      <c r="AK4130" s="1">
        <f t="shared" si="333"/>
        <v>-0.83</v>
      </c>
    </row>
    <row r="4131" spans="1:37" ht="63" customHeight="1">
      <c r="A4131" s="2" t="s">
        <v>6868</v>
      </c>
      <c r="B4131" s="179" t="s">
        <v>13</v>
      </c>
      <c r="C4131" s="179" t="s">
        <v>1798</v>
      </c>
      <c r="D4131" s="169">
        <v>42609</v>
      </c>
      <c r="E4131" s="401">
        <v>0.74791666666666667</v>
      </c>
      <c r="F4131" s="169">
        <v>42609</v>
      </c>
      <c r="G4131" s="401">
        <v>0.7583333333333333</v>
      </c>
      <c r="H4131" s="68">
        <f>G4131-E4131</f>
        <v>1.041666666666663E-2</v>
      </c>
      <c r="I4131" s="179">
        <v>57</v>
      </c>
      <c r="J4131" s="179" t="s">
        <v>7023</v>
      </c>
      <c r="K4131" s="179" t="s">
        <v>21</v>
      </c>
      <c r="L4131" s="179" t="s">
        <v>17</v>
      </c>
      <c r="M4131" s="179" t="s">
        <v>7879</v>
      </c>
      <c r="N4131" s="179">
        <v>110</v>
      </c>
      <c r="O4131" s="179" t="s">
        <v>8</v>
      </c>
      <c r="P4131" s="179" t="s">
        <v>7878</v>
      </c>
      <c r="Q4131" s="61" t="s">
        <v>8349</v>
      </c>
      <c r="R4131" s="170">
        <v>22.5</v>
      </c>
      <c r="S4131" s="170">
        <v>34.799999999999997</v>
      </c>
      <c r="T4131" s="190">
        <f>R4131+S4131</f>
        <v>57.3</v>
      </c>
      <c r="U4131" s="2" t="s">
        <v>141</v>
      </c>
      <c r="V4131" s="2" t="s">
        <v>141</v>
      </c>
      <c r="W4131" s="2" t="s">
        <v>141</v>
      </c>
      <c r="X4131" s="2" t="s">
        <v>141</v>
      </c>
      <c r="Y4131" s="2" t="s">
        <v>141</v>
      </c>
      <c r="Z4131" s="2" t="s">
        <v>141</v>
      </c>
      <c r="AA4131" s="2" t="s">
        <v>141</v>
      </c>
      <c r="AB4131" s="2" t="s">
        <v>141</v>
      </c>
      <c r="AC4131" s="2" t="s">
        <v>141</v>
      </c>
      <c r="AD4131" s="1" t="s">
        <v>38</v>
      </c>
      <c r="AE4131" s="2" t="s">
        <v>141</v>
      </c>
      <c r="AF4131" s="2" t="s">
        <v>141</v>
      </c>
      <c r="AG4131" s="583"/>
      <c r="AJ4131" s="1">
        <f t="shared" si="330"/>
        <v>0</v>
      </c>
      <c r="AK4131" s="1">
        <f t="shared" si="333"/>
        <v>-57.3</v>
      </c>
    </row>
    <row r="4132" spans="1:37" ht="110.25" customHeight="1">
      <c r="A4132" s="2" t="s">
        <v>6868</v>
      </c>
      <c r="B4132" s="179" t="s">
        <v>13</v>
      </c>
      <c r="C4132" s="179" t="s">
        <v>1798</v>
      </c>
      <c r="D4132" s="169">
        <v>42609</v>
      </c>
      <c r="E4132" s="401">
        <v>0.74791666666666667</v>
      </c>
      <c r="F4132" s="169">
        <v>42609</v>
      </c>
      <c r="G4132" s="401">
        <v>0.74791666666666667</v>
      </c>
      <c r="H4132" s="68">
        <f>G4132-E4132</f>
        <v>0</v>
      </c>
      <c r="I4132" s="179">
        <v>31</v>
      </c>
      <c r="J4132" s="179" t="s">
        <v>141</v>
      </c>
      <c r="K4132" s="179" t="s">
        <v>141</v>
      </c>
      <c r="L4132" s="179" t="s">
        <v>17</v>
      </c>
      <c r="M4132" s="179" t="s">
        <v>7879</v>
      </c>
      <c r="N4132" s="179">
        <v>0.4</v>
      </c>
      <c r="O4132" s="179" t="s">
        <v>2</v>
      </c>
      <c r="P4132" s="179" t="s">
        <v>7880</v>
      </c>
      <c r="Q4132" s="61" t="s">
        <v>7881</v>
      </c>
      <c r="R4132" s="179">
        <v>18.7</v>
      </c>
      <c r="S4132" s="179">
        <v>26.3</v>
      </c>
      <c r="T4132" s="190">
        <f>R4132+S4132</f>
        <v>45</v>
      </c>
      <c r="U4132" s="2" t="s">
        <v>141</v>
      </c>
      <c r="V4132" s="2" t="s">
        <v>141</v>
      </c>
      <c r="W4132" s="2" t="s">
        <v>141</v>
      </c>
      <c r="X4132" s="2" t="s">
        <v>141</v>
      </c>
      <c r="Y4132" s="2" t="s">
        <v>141</v>
      </c>
      <c r="Z4132" s="2" t="s">
        <v>141</v>
      </c>
      <c r="AA4132" s="2" t="s">
        <v>141</v>
      </c>
      <c r="AB4132" s="2" t="s">
        <v>141</v>
      </c>
      <c r="AC4132" s="2" t="s">
        <v>141</v>
      </c>
      <c r="AD4132" s="1" t="s">
        <v>38</v>
      </c>
      <c r="AE4132" s="2" t="s">
        <v>141</v>
      </c>
      <c r="AF4132" s="2" t="s">
        <v>141</v>
      </c>
      <c r="AG4132" s="2"/>
      <c r="AJ4132" s="1">
        <f t="shared" si="330"/>
        <v>0</v>
      </c>
      <c r="AK4132" s="1">
        <f t="shared" si="333"/>
        <v>-45</v>
      </c>
    </row>
    <row r="4133" spans="1:37" ht="63">
      <c r="A4133" s="611" t="s">
        <v>13179</v>
      </c>
      <c r="B4133" s="57" t="s">
        <v>71</v>
      </c>
      <c r="C4133" s="57" t="s">
        <v>71</v>
      </c>
      <c r="D4133" s="58">
        <v>42733</v>
      </c>
      <c r="E4133" s="59">
        <v>3.1944444444444449E-2</v>
      </c>
      <c r="F4133" s="58">
        <v>42733</v>
      </c>
      <c r="G4133" s="59">
        <v>5.8333333333333327E-2</v>
      </c>
      <c r="H4133" s="59">
        <v>2.6388888888888878E-2</v>
      </c>
      <c r="I4133" s="60">
        <v>6</v>
      </c>
      <c r="J4133" s="57" t="s">
        <v>303</v>
      </c>
      <c r="K4133" s="57" t="s">
        <v>15</v>
      </c>
      <c r="L4133" s="57" t="s">
        <v>4</v>
      </c>
      <c r="M4133" s="57" t="s">
        <v>13835</v>
      </c>
      <c r="N4133" s="57" t="s">
        <v>3</v>
      </c>
      <c r="O4133" s="57" t="s">
        <v>8</v>
      </c>
      <c r="P4133" s="57" t="s">
        <v>13835</v>
      </c>
      <c r="Q4133" s="57" t="s">
        <v>13836</v>
      </c>
      <c r="R4133" s="167">
        <v>0.63800000000000001</v>
      </c>
      <c r="S4133" s="167">
        <v>0.16700000000000001</v>
      </c>
      <c r="T4133" s="167">
        <v>0.80500000000000005</v>
      </c>
      <c r="U4133" s="1" t="s">
        <v>29</v>
      </c>
      <c r="V4133" s="2">
        <v>2006</v>
      </c>
      <c r="W4133" s="2" t="s">
        <v>2861</v>
      </c>
      <c r="X4133" s="2" t="s">
        <v>3096</v>
      </c>
      <c r="Y4133" s="124" t="s">
        <v>9422</v>
      </c>
      <c r="Z4133" s="2">
        <v>100</v>
      </c>
      <c r="AA4133" s="124" t="s">
        <v>9418</v>
      </c>
      <c r="AB4133" s="2">
        <v>0</v>
      </c>
      <c r="AC4133" s="124" t="s">
        <v>9422</v>
      </c>
      <c r="AD4133" s="5" t="s">
        <v>23</v>
      </c>
      <c r="AG4133" s="1389" t="s">
        <v>15122</v>
      </c>
      <c r="AJ4133" s="1">
        <f t="shared" si="330"/>
        <v>0</v>
      </c>
    </row>
    <row r="4134" spans="1:37" ht="63" customHeight="1">
      <c r="A4134" s="2" t="s">
        <v>6868</v>
      </c>
      <c r="B4134" s="179" t="s">
        <v>13</v>
      </c>
      <c r="C4134" s="179" t="s">
        <v>140</v>
      </c>
      <c r="D4134" s="169">
        <v>42610</v>
      </c>
      <c r="E4134" s="68">
        <v>0.96388888888888891</v>
      </c>
      <c r="F4134" s="169">
        <v>42611</v>
      </c>
      <c r="G4134" s="401">
        <v>0.70833333333333337</v>
      </c>
      <c r="H4134" s="401">
        <v>0.74444444444444446</v>
      </c>
      <c r="I4134" s="179">
        <v>1</v>
      </c>
      <c r="J4134" s="179" t="s">
        <v>141</v>
      </c>
      <c r="K4134" s="179" t="s">
        <v>141</v>
      </c>
      <c r="L4134" s="179" t="s">
        <v>12</v>
      </c>
      <c r="M4134" s="179" t="s">
        <v>7902</v>
      </c>
      <c r="N4134" s="179">
        <v>0.4</v>
      </c>
      <c r="O4134" s="179" t="s">
        <v>2</v>
      </c>
      <c r="P4134" s="179" t="s">
        <v>7903</v>
      </c>
      <c r="Q4134" s="61" t="s">
        <v>8297</v>
      </c>
      <c r="R4134" s="170"/>
      <c r="S4134" s="190">
        <v>3.8</v>
      </c>
      <c r="T4134" s="190">
        <f>R4134+S4134</f>
        <v>3.8</v>
      </c>
      <c r="U4134" s="2" t="s">
        <v>1</v>
      </c>
      <c r="V4134" s="2" t="s">
        <v>141</v>
      </c>
      <c r="W4134" s="2" t="s">
        <v>141</v>
      </c>
      <c r="X4134" s="2" t="s">
        <v>141</v>
      </c>
      <c r="Y4134" s="2" t="s">
        <v>141</v>
      </c>
      <c r="Z4134" s="2" t="s">
        <v>141</v>
      </c>
      <c r="AA4134" s="2" t="s">
        <v>141</v>
      </c>
      <c r="AB4134" s="2" t="s">
        <v>141</v>
      </c>
      <c r="AC4134" s="2" t="s">
        <v>141</v>
      </c>
      <c r="AD4134" s="1" t="s">
        <v>0</v>
      </c>
      <c r="AE4134" s="2" t="s">
        <v>141</v>
      </c>
      <c r="AF4134" s="2" t="s">
        <v>141</v>
      </c>
      <c r="AG4134" s="2" t="s">
        <v>3129</v>
      </c>
      <c r="AJ4134" s="1">
        <f t="shared" si="330"/>
        <v>0</v>
      </c>
      <c r="AK4134" s="1">
        <f>AJ4134-T4134</f>
        <v>-3.8</v>
      </c>
    </row>
    <row r="4135" spans="1:37" ht="63">
      <c r="A4135" s="611" t="s">
        <v>12777</v>
      </c>
      <c r="B4135" s="596" t="s">
        <v>12578</v>
      </c>
      <c r="C4135" s="596" t="s">
        <v>12579</v>
      </c>
      <c r="D4135" s="786">
        <v>42690</v>
      </c>
      <c r="E4135" s="808">
        <v>0.68333333333333324</v>
      </c>
      <c r="F4135" s="786">
        <v>42690</v>
      </c>
      <c r="G4135" s="808">
        <v>0.70833333333333337</v>
      </c>
      <c r="H4135" s="787">
        <f>G4135-E4135</f>
        <v>2.5000000000000133E-2</v>
      </c>
      <c r="I4135" s="595">
        <v>51</v>
      </c>
      <c r="J4135" s="595" t="s">
        <v>13291</v>
      </c>
      <c r="K4135" s="595"/>
      <c r="L4135" s="596" t="s">
        <v>4</v>
      </c>
      <c r="M4135" s="809" t="s">
        <v>12972</v>
      </c>
      <c r="N4135" s="792" t="s">
        <v>3</v>
      </c>
      <c r="O4135" s="595" t="s">
        <v>8</v>
      </c>
      <c r="P4135" s="809" t="s">
        <v>12972</v>
      </c>
      <c r="Q4135" s="809" t="s">
        <v>12973</v>
      </c>
      <c r="R4135" s="812">
        <v>0.8</v>
      </c>
      <c r="S4135" s="802"/>
      <c r="T4135" s="813">
        <v>0.8</v>
      </c>
      <c r="U4135" s="1297" t="s">
        <v>29</v>
      </c>
      <c r="V4135" s="1297">
        <v>1983</v>
      </c>
      <c r="W4135" s="1297" t="s">
        <v>2861</v>
      </c>
      <c r="X4135" s="1297" t="s">
        <v>2736</v>
      </c>
      <c r="Y4135" s="1331" t="s">
        <v>14325</v>
      </c>
      <c r="Z4135" s="1297">
        <v>50</v>
      </c>
      <c r="AA4135" s="1297" t="s">
        <v>14326</v>
      </c>
      <c r="AB4135" s="1297" t="s">
        <v>14327</v>
      </c>
      <c r="AC4135" s="1297" t="s">
        <v>141</v>
      </c>
      <c r="AD4135" s="1297" t="s">
        <v>23</v>
      </c>
      <c r="AE4135" s="1297"/>
      <c r="AF4135" s="1297"/>
      <c r="AG4135" s="1297"/>
      <c r="AJ4135" s="1">
        <f t="shared" si="330"/>
        <v>0</v>
      </c>
    </row>
    <row r="4136" spans="1:37" ht="31.5" customHeight="1">
      <c r="A4136" s="2" t="s">
        <v>6868</v>
      </c>
      <c r="B4136" s="179" t="s">
        <v>13</v>
      </c>
      <c r="C4136" s="179" t="s">
        <v>140</v>
      </c>
      <c r="D4136" s="169">
        <v>42612</v>
      </c>
      <c r="E4136" s="448">
        <v>0.57916666666666672</v>
      </c>
      <c r="F4136" s="169">
        <v>42612</v>
      </c>
      <c r="G4136" s="68">
        <v>0.57986111111111105</v>
      </c>
      <c r="H4136" s="68">
        <f>G4136-E4136</f>
        <v>6.9444444444433095E-4</v>
      </c>
      <c r="I4136" s="179">
        <v>3</v>
      </c>
      <c r="J4136" s="179" t="s">
        <v>8298</v>
      </c>
      <c r="K4136" s="179" t="s">
        <v>2310</v>
      </c>
      <c r="L4136" s="179" t="s">
        <v>4</v>
      </c>
      <c r="M4136" s="179" t="s">
        <v>8299</v>
      </c>
      <c r="N4136" s="179" t="s">
        <v>3</v>
      </c>
      <c r="O4136" s="179" t="s">
        <v>40</v>
      </c>
      <c r="P4136" s="179" t="s">
        <v>8300</v>
      </c>
      <c r="Q4136" s="61" t="s">
        <v>10906</v>
      </c>
      <c r="R4136" s="190">
        <v>7.0000000000000007E-2</v>
      </c>
      <c r="S4136" s="190"/>
      <c r="T4136" s="190">
        <f>R4136+S4136</f>
        <v>7.0000000000000007E-2</v>
      </c>
      <c r="U4136" s="2" t="s">
        <v>39</v>
      </c>
      <c r="V4136" s="2" t="s">
        <v>10907</v>
      </c>
      <c r="W4136" s="2" t="s">
        <v>141</v>
      </c>
      <c r="X4136" s="2" t="s">
        <v>141</v>
      </c>
      <c r="Y4136" s="2" t="s">
        <v>10908</v>
      </c>
      <c r="Z4136" s="2" t="s">
        <v>141</v>
      </c>
      <c r="AA4136" s="2" t="s">
        <v>10909</v>
      </c>
      <c r="AB4136" s="2" t="s">
        <v>141</v>
      </c>
      <c r="AC4136" s="2" t="s">
        <v>141</v>
      </c>
      <c r="AD4136" s="1" t="s">
        <v>42</v>
      </c>
      <c r="AE4136" s="2" t="s">
        <v>141</v>
      </c>
      <c r="AF4136" s="2" t="s">
        <v>141</v>
      </c>
      <c r="AG4136" s="154" t="s">
        <v>10898</v>
      </c>
      <c r="AJ4136" s="1">
        <f t="shared" si="330"/>
        <v>0</v>
      </c>
      <c r="AK4136" s="1">
        <f>AJ4136-T4136</f>
        <v>-7.0000000000000007E-2</v>
      </c>
    </row>
    <row r="4137" spans="1:37" ht="63" customHeight="1">
      <c r="A4137" s="2" t="s">
        <v>6868</v>
      </c>
      <c r="B4137" s="179" t="s">
        <v>13</v>
      </c>
      <c r="C4137" s="179" t="s">
        <v>140</v>
      </c>
      <c r="D4137" s="169">
        <v>42613</v>
      </c>
      <c r="E4137" s="68">
        <v>0.51527777777777783</v>
      </c>
      <c r="F4137" s="169">
        <v>42613</v>
      </c>
      <c r="G4137" s="68">
        <v>0.54166666666666663</v>
      </c>
      <c r="H4137" s="68">
        <f>G4137-E4137</f>
        <v>2.6388888888888795E-2</v>
      </c>
      <c r="I4137" s="179">
        <v>7</v>
      </c>
      <c r="J4137" s="179" t="s">
        <v>407</v>
      </c>
      <c r="K4137" s="179" t="s">
        <v>15</v>
      </c>
      <c r="L4137" s="179" t="s">
        <v>30</v>
      </c>
      <c r="M4137" s="179" t="s">
        <v>8301</v>
      </c>
      <c r="N4137" s="179" t="s">
        <v>3</v>
      </c>
      <c r="O4137" s="179" t="s">
        <v>8</v>
      </c>
      <c r="P4137" s="179" t="s">
        <v>8302</v>
      </c>
      <c r="Q4137" s="61" t="s">
        <v>10910</v>
      </c>
      <c r="R4137" s="190">
        <v>0.1</v>
      </c>
      <c r="S4137" s="190">
        <v>1.1000000000000001</v>
      </c>
      <c r="T4137" s="190">
        <f>R4137+S4137</f>
        <v>1.2000000000000002</v>
      </c>
      <c r="U4137" s="2" t="s">
        <v>29</v>
      </c>
      <c r="V4137" s="2" t="s">
        <v>3279</v>
      </c>
      <c r="W4137" s="2" t="s">
        <v>2737</v>
      </c>
      <c r="X4137" s="2" t="s">
        <v>141</v>
      </c>
      <c r="Y4137" s="2" t="s">
        <v>10911</v>
      </c>
      <c r="Z4137" s="2">
        <v>100</v>
      </c>
      <c r="AA4137" s="2" t="s">
        <v>10324</v>
      </c>
      <c r="AB4137" s="2">
        <v>3</v>
      </c>
      <c r="AC4137" s="2" t="s">
        <v>141</v>
      </c>
      <c r="AD4137" s="1" t="s">
        <v>28</v>
      </c>
      <c r="AE4137" s="2" t="s">
        <v>141</v>
      </c>
      <c r="AF4137" s="2" t="s">
        <v>141</v>
      </c>
      <c r="AG4137" s="154" t="s">
        <v>10912</v>
      </c>
      <c r="AJ4137" s="1">
        <f t="shared" si="330"/>
        <v>0</v>
      </c>
      <c r="AK4137" s="1">
        <f>AJ4137-T4137</f>
        <v>-1.2000000000000002</v>
      </c>
    </row>
    <row r="4138" spans="1:37" ht="63">
      <c r="A4138" s="611" t="s">
        <v>13179</v>
      </c>
      <c r="B4138" s="596" t="s">
        <v>12578</v>
      </c>
      <c r="C4138" s="596" t="s">
        <v>12579</v>
      </c>
      <c r="D4138" s="786">
        <v>42732</v>
      </c>
      <c r="E4138" s="594">
        <v>0.58333333333333337</v>
      </c>
      <c r="F4138" s="786">
        <v>42732</v>
      </c>
      <c r="G4138" s="594">
        <v>0.61111111111111105</v>
      </c>
      <c r="H4138" s="787">
        <f>G4138-E4138</f>
        <v>2.7777777777777679E-2</v>
      </c>
      <c r="I4138" s="595">
        <v>2</v>
      </c>
      <c r="J4138" s="595" t="s">
        <v>13291</v>
      </c>
      <c r="K4138" s="595"/>
      <c r="L4138" s="596" t="s">
        <v>4</v>
      </c>
      <c r="M4138" s="595" t="s">
        <v>13681</v>
      </c>
      <c r="N4138" s="792">
        <v>0.4</v>
      </c>
      <c r="O4138" s="595" t="s">
        <v>26</v>
      </c>
      <c r="P4138" s="595" t="s">
        <v>13681</v>
      </c>
      <c r="Q4138" s="595" t="s">
        <v>13682</v>
      </c>
      <c r="R4138" s="790">
        <v>0.8</v>
      </c>
      <c r="S4138" s="790"/>
      <c r="T4138" s="807">
        <v>0.8</v>
      </c>
      <c r="U4138" s="1297" t="s">
        <v>46</v>
      </c>
      <c r="V4138" s="1297">
        <v>1990</v>
      </c>
      <c r="W4138" s="1297" t="s">
        <v>14475</v>
      </c>
      <c r="X4138" s="1297" t="s">
        <v>2736</v>
      </c>
      <c r="Y4138" s="1297" t="s">
        <v>14476</v>
      </c>
      <c r="Z4138" s="1297">
        <v>100</v>
      </c>
      <c r="AA4138" s="1352">
        <v>42795</v>
      </c>
      <c r="AB4138" s="1297" t="s">
        <v>141</v>
      </c>
      <c r="AC4138" s="1297" t="s">
        <v>141</v>
      </c>
      <c r="AD4138" s="1297" t="s">
        <v>23</v>
      </c>
      <c r="AE4138" s="1297"/>
      <c r="AF4138" s="1297"/>
      <c r="AG4138" s="1297"/>
      <c r="AJ4138" s="1">
        <f t="shared" si="330"/>
        <v>0</v>
      </c>
    </row>
    <row r="4139" spans="1:37" ht="47.25" customHeight="1">
      <c r="A4139" s="2" t="s">
        <v>8405</v>
      </c>
      <c r="B4139" s="179" t="s">
        <v>13</v>
      </c>
      <c r="C4139" s="179" t="s">
        <v>140</v>
      </c>
      <c r="D4139" s="169">
        <v>42615</v>
      </c>
      <c r="E4139" s="401">
        <v>0.30763888888888891</v>
      </c>
      <c r="F4139" s="169">
        <v>42615</v>
      </c>
      <c r="G4139" s="401">
        <v>0.34375</v>
      </c>
      <c r="H4139" s="68">
        <f>G4139-E4139</f>
        <v>3.6111111111111094E-2</v>
      </c>
      <c r="I4139" s="179">
        <v>4</v>
      </c>
      <c r="J4139" s="179" t="s">
        <v>484</v>
      </c>
      <c r="K4139" s="179" t="s">
        <v>21</v>
      </c>
      <c r="L4139" s="179" t="s">
        <v>10</v>
      </c>
      <c r="M4139" s="179" t="s">
        <v>10867</v>
      </c>
      <c r="N4139" s="179" t="s">
        <v>3</v>
      </c>
      <c r="O4139" s="179" t="s">
        <v>8</v>
      </c>
      <c r="P4139" s="179" t="s">
        <v>7834</v>
      </c>
      <c r="Q4139" s="61" t="s">
        <v>10913</v>
      </c>
      <c r="R4139" s="190">
        <v>0.1</v>
      </c>
      <c r="S4139" s="190">
        <v>3.2</v>
      </c>
      <c r="T4139" s="190">
        <f>R4139+S4139</f>
        <v>3.3000000000000003</v>
      </c>
      <c r="U4139" s="2" t="s">
        <v>7</v>
      </c>
      <c r="V4139" s="2" t="s">
        <v>10869</v>
      </c>
      <c r="W4139" s="2" t="s">
        <v>3170</v>
      </c>
      <c r="X4139" s="2" t="s">
        <v>141</v>
      </c>
      <c r="Y4139" s="2" t="s">
        <v>10870</v>
      </c>
      <c r="Z4139" s="2">
        <v>100</v>
      </c>
      <c r="AA4139" s="2" t="s">
        <v>10871</v>
      </c>
      <c r="AB4139" s="2">
        <v>3</v>
      </c>
      <c r="AC4139" s="2" t="s">
        <v>141</v>
      </c>
      <c r="AD4139" s="1" t="s">
        <v>43</v>
      </c>
      <c r="AE4139" s="2" t="s">
        <v>141</v>
      </c>
      <c r="AF4139" s="2" t="s">
        <v>141</v>
      </c>
      <c r="AG4139" s="22" t="s">
        <v>10914</v>
      </c>
      <c r="AJ4139" s="1">
        <f t="shared" si="330"/>
        <v>0</v>
      </c>
      <c r="AK4139" s="1">
        <f>AJ4139-T4139</f>
        <v>-3.3000000000000003</v>
      </c>
    </row>
    <row r="4140" spans="1:37" ht="78.75">
      <c r="A4140" s="611" t="s">
        <v>13179</v>
      </c>
      <c r="B4140" s="179" t="s">
        <v>20</v>
      </c>
      <c r="C4140" s="480" t="s">
        <v>20</v>
      </c>
      <c r="D4140" s="169">
        <v>42710</v>
      </c>
      <c r="E4140" s="68">
        <v>0.26250000000000001</v>
      </c>
      <c r="F4140" s="169">
        <v>42710</v>
      </c>
      <c r="G4140" s="68">
        <v>0.2951388888888889</v>
      </c>
      <c r="H4140" s="191">
        <f>F4140-D4140+G4140-E4140</f>
        <v>3.2638888888888884E-2</v>
      </c>
      <c r="I4140" s="1198">
        <v>4</v>
      </c>
      <c r="J4140" s="179"/>
      <c r="K4140" s="179"/>
      <c r="L4140" s="179" t="s">
        <v>4</v>
      </c>
      <c r="M4140" s="179" t="s">
        <v>929</v>
      </c>
      <c r="N4140" s="179" t="s">
        <v>3</v>
      </c>
      <c r="O4140" s="179" t="s">
        <v>26</v>
      </c>
      <c r="P4140" s="179" t="s">
        <v>13306</v>
      </c>
      <c r="Q4140" s="177" t="s">
        <v>13307</v>
      </c>
      <c r="R4140" s="1258">
        <v>0.8</v>
      </c>
      <c r="S4140" s="1258"/>
      <c r="T4140" s="189">
        <f>R4140+S4140</f>
        <v>0.8</v>
      </c>
      <c r="Y4140" s="123"/>
      <c r="AA4140" s="123"/>
      <c r="AC4140" s="123"/>
      <c r="AD4140" s="2" t="s">
        <v>23</v>
      </c>
      <c r="AG4140" s="2"/>
      <c r="AJ4140" s="1">
        <f t="shared" ref="AJ4140:AJ4171" si="334">T4140-S4140-R4140</f>
        <v>0</v>
      </c>
    </row>
    <row r="4141" spans="1:37" ht="47.25" customHeight="1">
      <c r="A4141" s="2" t="s">
        <v>672</v>
      </c>
      <c r="B4141" s="179" t="s">
        <v>13</v>
      </c>
      <c r="C4141" s="179" t="s">
        <v>147</v>
      </c>
      <c r="D4141" s="169">
        <v>42402</v>
      </c>
      <c r="E4141" s="176">
        <v>0.69444444444444453</v>
      </c>
      <c r="F4141" s="169">
        <v>42402</v>
      </c>
      <c r="G4141" s="176">
        <v>0.70694444444444438</v>
      </c>
      <c r="H4141" s="176">
        <f t="shared" ref="H4141:H4155" si="335">G4141-E4141</f>
        <v>1.2499999999999845E-2</v>
      </c>
      <c r="I4141" s="179">
        <v>1</v>
      </c>
      <c r="J4141" s="179" t="s">
        <v>141</v>
      </c>
      <c r="K4141" s="179" t="s">
        <v>141</v>
      </c>
      <c r="L4141" s="179" t="s">
        <v>12</v>
      </c>
      <c r="M4141" s="179" t="s">
        <v>727</v>
      </c>
      <c r="N4141" s="179">
        <v>0.4</v>
      </c>
      <c r="O4141" s="179" t="s">
        <v>57</v>
      </c>
      <c r="P4141" s="179" t="s">
        <v>57</v>
      </c>
      <c r="Q4141" s="179" t="s">
        <v>148</v>
      </c>
      <c r="R4141" s="179">
        <v>0.6</v>
      </c>
      <c r="S4141" s="179">
        <v>0.2</v>
      </c>
      <c r="T4141" s="179">
        <v>0.8</v>
      </c>
      <c r="U4141" s="2" t="s">
        <v>62</v>
      </c>
      <c r="V4141" s="2" t="s">
        <v>141</v>
      </c>
      <c r="W4141" s="2" t="s">
        <v>141</v>
      </c>
      <c r="X4141" s="2" t="s">
        <v>141</v>
      </c>
      <c r="Y4141" s="2" t="s">
        <v>141</v>
      </c>
      <c r="Z4141" s="2" t="s">
        <v>141</v>
      </c>
      <c r="AA4141" s="2" t="s">
        <v>141</v>
      </c>
      <c r="AB4141" s="2" t="s">
        <v>141</v>
      </c>
      <c r="AC4141" s="2" t="s">
        <v>141</v>
      </c>
      <c r="AD4141" s="1" t="s">
        <v>23</v>
      </c>
      <c r="AE4141" s="2" t="s">
        <v>141</v>
      </c>
      <c r="AF4141" s="2" t="s">
        <v>141</v>
      </c>
      <c r="AG4141" s="5"/>
      <c r="AJ4141" s="1">
        <f t="shared" si="334"/>
        <v>0</v>
      </c>
    </row>
    <row r="4142" spans="1:37" ht="47.25" customHeight="1">
      <c r="A4142" s="2" t="s">
        <v>8405</v>
      </c>
      <c r="B4142" s="179" t="s">
        <v>13</v>
      </c>
      <c r="C4142" s="179" t="s">
        <v>140</v>
      </c>
      <c r="D4142" s="169">
        <v>42618</v>
      </c>
      <c r="E4142" s="68">
        <v>0.63124999999999998</v>
      </c>
      <c r="F4142" s="169">
        <v>42618</v>
      </c>
      <c r="G4142" s="68">
        <v>0.63124999999999998</v>
      </c>
      <c r="H4142" s="68">
        <f t="shared" si="335"/>
        <v>0</v>
      </c>
      <c r="I4142" s="179">
        <v>4</v>
      </c>
      <c r="J4142" s="179" t="s">
        <v>141</v>
      </c>
      <c r="K4142" s="179" t="s">
        <v>141</v>
      </c>
      <c r="L4142" s="179" t="s">
        <v>17</v>
      </c>
      <c r="M4142" s="179" t="s">
        <v>6208</v>
      </c>
      <c r="N4142" s="179">
        <v>0.4</v>
      </c>
      <c r="O4142" s="179" t="s">
        <v>2</v>
      </c>
      <c r="P4142" s="179" t="s">
        <v>346</v>
      </c>
      <c r="Q4142" s="457" t="s">
        <v>10915</v>
      </c>
      <c r="R4142" s="170"/>
      <c r="S4142" s="170">
        <v>0.5</v>
      </c>
      <c r="T4142" s="190">
        <f>R4142+S4142</f>
        <v>0.5</v>
      </c>
      <c r="U4142" s="2" t="s">
        <v>141</v>
      </c>
      <c r="V4142" s="2" t="s">
        <v>141</v>
      </c>
      <c r="W4142" s="2" t="s">
        <v>141</v>
      </c>
      <c r="X4142" s="2" t="s">
        <v>141</v>
      </c>
      <c r="Y4142" s="2" t="s">
        <v>141</v>
      </c>
      <c r="Z4142" s="2" t="s">
        <v>141</v>
      </c>
      <c r="AA4142" s="2" t="s">
        <v>141</v>
      </c>
      <c r="AB4142" s="2" t="s">
        <v>141</v>
      </c>
      <c r="AC4142" s="2" t="s">
        <v>141</v>
      </c>
      <c r="AD4142" s="1" t="s">
        <v>38</v>
      </c>
      <c r="AE4142" s="2" t="s">
        <v>141</v>
      </c>
      <c r="AF4142" s="2" t="s">
        <v>141</v>
      </c>
      <c r="AG4142" s="2" t="s">
        <v>141</v>
      </c>
      <c r="AJ4142" s="1">
        <f t="shared" si="334"/>
        <v>0</v>
      </c>
      <c r="AK4142" s="1">
        <f>AJ4142-T4142</f>
        <v>-0.5</v>
      </c>
    </row>
    <row r="4143" spans="1:37" ht="173.25" customHeight="1">
      <c r="A4143" s="2" t="s">
        <v>672</v>
      </c>
      <c r="B4143" s="179" t="s">
        <v>13</v>
      </c>
      <c r="C4143" s="179" t="s">
        <v>140</v>
      </c>
      <c r="D4143" s="169">
        <v>42410</v>
      </c>
      <c r="E4143" s="176">
        <v>0.12569444444444444</v>
      </c>
      <c r="F4143" s="169">
        <v>42410</v>
      </c>
      <c r="G4143" s="176">
        <v>0.15208333333333332</v>
      </c>
      <c r="H4143" s="176">
        <f t="shared" si="335"/>
        <v>2.6388888888888878E-2</v>
      </c>
      <c r="I4143" s="179">
        <v>1</v>
      </c>
      <c r="J4143" s="179" t="s">
        <v>141</v>
      </c>
      <c r="K4143" s="179" t="s">
        <v>141</v>
      </c>
      <c r="L4143" s="179" t="s">
        <v>12</v>
      </c>
      <c r="M4143" s="179" t="s">
        <v>854</v>
      </c>
      <c r="N4143" s="179">
        <v>0.4</v>
      </c>
      <c r="O4143" s="179" t="s">
        <v>57</v>
      </c>
      <c r="P4143" s="179" t="s">
        <v>57</v>
      </c>
      <c r="Q4143" s="179" t="s">
        <v>148</v>
      </c>
      <c r="R4143" s="179">
        <v>0.5</v>
      </c>
      <c r="S4143" s="179">
        <v>0.3</v>
      </c>
      <c r="T4143" s="179">
        <v>0.8</v>
      </c>
      <c r="U4143" s="2" t="s">
        <v>62</v>
      </c>
      <c r="V4143" s="2" t="s">
        <v>141</v>
      </c>
      <c r="W4143" s="2" t="s">
        <v>141</v>
      </c>
      <c r="X4143" s="2" t="s">
        <v>141</v>
      </c>
      <c r="Y4143" s="2" t="s">
        <v>141</v>
      </c>
      <c r="Z4143" s="2" t="s">
        <v>141</v>
      </c>
      <c r="AA4143" s="2" t="s">
        <v>141</v>
      </c>
      <c r="AB4143" s="2" t="s">
        <v>141</v>
      </c>
      <c r="AC4143" s="2" t="s">
        <v>141</v>
      </c>
      <c r="AD4143" s="1" t="s">
        <v>23</v>
      </c>
      <c r="AE4143" s="2" t="s">
        <v>141</v>
      </c>
      <c r="AF4143" s="2" t="s">
        <v>141</v>
      </c>
      <c r="AG4143" s="2"/>
      <c r="AJ4143" s="1">
        <f t="shared" si="334"/>
        <v>0</v>
      </c>
    </row>
    <row r="4144" spans="1:37" ht="94.5" customHeight="1">
      <c r="A4144" s="2" t="s">
        <v>2467</v>
      </c>
      <c r="B4144" s="179" t="s">
        <v>13</v>
      </c>
      <c r="C4144" s="179" t="s">
        <v>147</v>
      </c>
      <c r="D4144" s="169">
        <v>42508</v>
      </c>
      <c r="E4144" s="176">
        <v>0.50555555555555554</v>
      </c>
      <c r="F4144" s="169">
        <v>42508</v>
      </c>
      <c r="G4144" s="176">
        <v>0.53125</v>
      </c>
      <c r="H4144" s="176">
        <f t="shared" si="335"/>
        <v>2.5694444444444464E-2</v>
      </c>
      <c r="I4144" s="179">
        <v>1</v>
      </c>
      <c r="J4144" s="179" t="s">
        <v>141</v>
      </c>
      <c r="K4144" s="179" t="s">
        <v>141</v>
      </c>
      <c r="L4144" s="179" t="s">
        <v>12</v>
      </c>
      <c r="M4144" s="179" t="s">
        <v>10185</v>
      </c>
      <c r="N4144" s="179">
        <v>0.4</v>
      </c>
      <c r="O4144" s="179" t="s">
        <v>57</v>
      </c>
      <c r="P4144" s="179" t="s">
        <v>57</v>
      </c>
      <c r="Q4144" s="61" t="s">
        <v>10186</v>
      </c>
      <c r="R4144" s="190">
        <v>0.4</v>
      </c>
      <c r="S4144" s="190">
        <v>0.4</v>
      </c>
      <c r="T4144" s="190">
        <f t="shared" ref="T4144:T4154" si="336">R4144+S4144</f>
        <v>0.8</v>
      </c>
      <c r="U4144" s="2" t="s">
        <v>62</v>
      </c>
      <c r="V4144" s="2" t="s">
        <v>141</v>
      </c>
      <c r="W4144" s="2" t="s">
        <v>141</v>
      </c>
      <c r="X4144" s="2" t="s">
        <v>141</v>
      </c>
      <c r="Y4144" s="2" t="s">
        <v>141</v>
      </c>
      <c r="Z4144" s="2" t="s">
        <v>141</v>
      </c>
      <c r="AA4144" s="2" t="s">
        <v>141</v>
      </c>
      <c r="AB4144" s="2" t="s">
        <v>141</v>
      </c>
      <c r="AC4144" s="2" t="s">
        <v>141</v>
      </c>
      <c r="AD4144" s="1" t="s">
        <v>23</v>
      </c>
      <c r="AE4144" s="2" t="s">
        <v>141</v>
      </c>
      <c r="AF4144" s="2" t="s">
        <v>141</v>
      </c>
      <c r="AG4144" s="2" t="s">
        <v>141</v>
      </c>
      <c r="AJ4144" s="1">
        <f t="shared" si="334"/>
        <v>0</v>
      </c>
      <c r="AK4144" s="1">
        <f t="shared" ref="AK4144:AK4155" si="337">AJ4144-T4144</f>
        <v>-0.8</v>
      </c>
    </row>
    <row r="4145" spans="1:37" ht="93.75" customHeight="1">
      <c r="A4145" s="2" t="s">
        <v>8405</v>
      </c>
      <c r="B4145" s="179" t="s">
        <v>13</v>
      </c>
      <c r="C4145" s="179" t="s">
        <v>140</v>
      </c>
      <c r="D4145" s="169">
        <v>42620</v>
      </c>
      <c r="E4145" s="68">
        <v>0.75902777777777775</v>
      </c>
      <c r="F4145" s="169">
        <v>42620</v>
      </c>
      <c r="G4145" s="68">
        <v>0.7729166666666667</v>
      </c>
      <c r="H4145" s="68">
        <f t="shared" si="335"/>
        <v>1.3888888888888951E-2</v>
      </c>
      <c r="I4145" s="179">
        <v>37</v>
      </c>
      <c r="J4145" s="179" t="s">
        <v>407</v>
      </c>
      <c r="K4145" s="179" t="s">
        <v>21</v>
      </c>
      <c r="L4145" s="179" t="s">
        <v>10</v>
      </c>
      <c r="M4145" s="179" t="s">
        <v>10917</v>
      </c>
      <c r="N4145" s="179" t="s">
        <v>3</v>
      </c>
      <c r="O4145" s="179" t="s">
        <v>8</v>
      </c>
      <c r="P4145" s="179" t="s">
        <v>8486</v>
      </c>
      <c r="Q4145" s="61" t="s">
        <v>10918</v>
      </c>
      <c r="R4145" s="179">
        <v>0.6</v>
      </c>
      <c r="S4145" s="179">
        <v>4.5</v>
      </c>
      <c r="T4145" s="190">
        <f t="shared" si="336"/>
        <v>5.0999999999999996</v>
      </c>
      <c r="U4145" s="2" t="s">
        <v>7</v>
      </c>
      <c r="V4145" s="2" t="s">
        <v>3265</v>
      </c>
      <c r="W4145" s="2" t="s">
        <v>3170</v>
      </c>
      <c r="X4145" s="2" t="s">
        <v>141</v>
      </c>
      <c r="Y4145" s="2" t="s">
        <v>10919</v>
      </c>
      <c r="Z4145" s="2" t="s">
        <v>141</v>
      </c>
      <c r="AA4145" s="2" t="s">
        <v>10428</v>
      </c>
      <c r="AB4145" s="2">
        <v>4</v>
      </c>
      <c r="AC4145" s="2" t="s">
        <v>141</v>
      </c>
      <c r="AD4145" s="1" t="s">
        <v>43</v>
      </c>
      <c r="AG4145" s="583" t="s">
        <v>10920</v>
      </c>
      <c r="AJ4145" s="1">
        <f t="shared" si="334"/>
        <v>0</v>
      </c>
      <c r="AK4145" s="1">
        <f t="shared" si="337"/>
        <v>-5.0999999999999996</v>
      </c>
    </row>
    <row r="4146" spans="1:37" ht="47.25" customHeight="1">
      <c r="A4146" s="2" t="s">
        <v>8405</v>
      </c>
      <c r="B4146" s="179" t="s">
        <v>13</v>
      </c>
      <c r="C4146" s="179" t="s">
        <v>140</v>
      </c>
      <c r="D4146" s="169">
        <v>42620</v>
      </c>
      <c r="E4146" s="68">
        <v>0.76736111111111116</v>
      </c>
      <c r="F4146" s="169">
        <v>42620</v>
      </c>
      <c r="G4146" s="68">
        <v>0.76736111111111116</v>
      </c>
      <c r="H4146" s="68">
        <f t="shared" si="335"/>
        <v>0</v>
      </c>
      <c r="I4146" s="179">
        <v>8</v>
      </c>
      <c r="J4146" s="179" t="s">
        <v>407</v>
      </c>
      <c r="K4146" s="179" t="s">
        <v>9</v>
      </c>
      <c r="L4146" s="179" t="s">
        <v>10</v>
      </c>
      <c r="M4146" s="179" t="s">
        <v>10921</v>
      </c>
      <c r="N4146" s="179" t="s">
        <v>3</v>
      </c>
      <c r="O4146" s="179" t="s">
        <v>8</v>
      </c>
      <c r="P4146" s="179" t="s">
        <v>8487</v>
      </c>
      <c r="Q4146" s="61" t="s">
        <v>10922</v>
      </c>
      <c r="R4146" s="179">
        <v>0.2</v>
      </c>
      <c r="S4146" s="179">
        <v>2.5</v>
      </c>
      <c r="T4146" s="190">
        <f t="shared" si="336"/>
        <v>2.7</v>
      </c>
      <c r="U4146" s="2" t="s">
        <v>7</v>
      </c>
      <c r="V4146" s="2" t="s">
        <v>3316</v>
      </c>
      <c r="W4146" s="2" t="s">
        <v>3170</v>
      </c>
      <c r="X4146" s="2" t="s">
        <v>141</v>
      </c>
      <c r="Y4146" s="2" t="s">
        <v>10923</v>
      </c>
      <c r="Z4146" s="2">
        <v>100</v>
      </c>
      <c r="AA4146" s="2" t="s">
        <v>10924</v>
      </c>
      <c r="AB4146" s="2">
        <v>2</v>
      </c>
      <c r="AC4146" s="2" t="s">
        <v>141</v>
      </c>
      <c r="AD4146" s="1" t="s">
        <v>43</v>
      </c>
      <c r="AG4146" s="583" t="s">
        <v>10925</v>
      </c>
      <c r="AJ4146" s="1">
        <f t="shared" si="334"/>
        <v>0</v>
      </c>
      <c r="AK4146" s="1">
        <f t="shared" si="337"/>
        <v>-2.7</v>
      </c>
    </row>
    <row r="4147" spans="1:37" ht="110.25" customHeight="1">
      <c r="A4147" s="2" t="s">
        <v>8405</v>
      </c>
      <c r="B4147" s="179" t="s">
        <v>13</v>
      </c>
      <c r="C4147" s="179" t="s">
        <v>140</v>
      </c>
      <c r="D4147" s="169">
        <v>42620</v>
      </c>
      <c r="E4147" s="68">
        <v>0.80694444444444446</v>
      </c>
      <c r="F4147" s="169">
        <v>42620</v>
      </c>
      <c r="G4147" s="68">
        <v>0.80694444444444446</v>
      </c>
      <c r="H4147" s="68">
        <f t="shared" si="335"/>
        <v>0</v>
      </c>
      <c r="I4147" s="179">
        <v>36</v>
      </c>
      <c r="J4147" s="179" t="s">
        <v>144</v>
      </c>
      <c r="K4147" s="179" t="s">
        <v>52</v>
      </c>
      <c r="L4147" s="179" t="s">
        <v>10</v>
      </c>
      <c r="M4147" s="179" t="s">
        <v>8488</v>
      </c>
      <c r="N4147" s="179" t="s">
        <v>3</v>
      </c>
      <c r="O4147" s="179" t="s">
        <v>40</v>
      </c>
      <c r="P4147" s="179" t="s">
        <v>10926</v>
      </c>
      <c r="Q4147" s="61" t="s">
        <v>10927</v>
      </c>
      <c r="R4147" s="179">
        <v>0.9</v>
      </c>
      <c r="S4147" s="179">
        <v>3.1</v>
      </c>
      <c r="T4147" s="190">
        <f t="shared" si="336"/>
        <v>4</v>
      </c>
      <c r="U4147" s="2" t="s">
        <v>37</v>
      </c>
      <c r="V4147" s="2" t="s">
        <v>10266</v>
      </c>
      <c r="W4147" s="2" t="s">
        <v>10928</v>
      </c>
      <c r="X4147" s="2" t="s">
        <v>3135</v>
      </c>
      <c r="Y4147" s="2" t="s">
        <v>10929</v>
      </c>
      <c r="Z4147" s="2" t="s">
        <v>141</v>
      </c>
      <c r="AA4147" s="2" t="s">
        <v>10930</v>
      </c>
      <c r="AB4147" s="2" t="s">
        <v>141</v>
      </c>
      <c r="AC4147" s="2" t="s">
        <v>141</v>
      </c>
      <c r="AD4147" s="1" t="s">
        <v>43</v>
      </c>
      <c r="AG4147" s="583" t="s">
        <v>10931</v>
      </c>
      <c r="AJ4147" s="1">
        <f t="shared" si="334"/>
        <v>0</v>
      </c>
      <c r="AK4147" s="1">
        <f t="shared" si="337"/>
        <v>-4</v>
      </c>
    </row>
    <row r="4148" spans="1:37" ht="94.5" customHeight="1">
      <c r="A4148" s="2" t="s">
        <v>4411</v>
      </c>
      <c r="B4148" s="179" t="s">
        <v>13</v>
      </c>
      <c r="C4148" s="179" t="s">
        <v>147</v>
      </c>
      <c r="D4148" s="169">
        <v>42549</v>
      </c>
      <c r="E4148" s="68">
        <v>0.51527777777777783</v>
      </c>
      <c r="F4148" s="169">
        <v>42549</v>
      </c>
      <c r="G4148" s="68">
        <v>0.51944444444444449</v>
      </c>
      <c r="H4148" s="68">
        <f t="shared" si="335"/>
        <v>4.1666666666666519E-3</v>
      </c>
      <c r="I4148" s="179">
        <v>1</v>
      </c>
      <c r="J4148" s="179" t="s">
        <v>141</v>
      </c>
      <c r="K4148" s="179" t="s">
        <v>141</v>
      </c>
      <c r="L4148" s="179" t="s">
        <v>12</v>
      </c>
      <c r="M4148" s="179" t="s">
        <v>5334</v>
      </c>
      <c r="N4148" s="179">
        <v>0.4</v>
      </c>
      <c r="O4148" s="179" t="s">
        <v>57</v>
      </c>
      <c r="P4148" s="179" t="s">
        <v>57</v>
      </c>
      <c r="Q4148" s="61" t="s">
        <v>10515</v>
      </c>
      <c r="R4148" s="190">
        <v>0.5</v>
      </c>
      <c r="S4148" s="190">
        <v>0.3</v>
      </c>
      <c r="T4148" s="190">
        <f t="shared" si="336"/>
        <v>0.8</v>
      </c>
      <c r="U4148" s="2" t="s">
        <v>141</v>
      </c>
      <c r="V4148" s="2" t="s">
        <v>141</v>
      </c>
      <c r="W4148" s="2" t="s">
        <v>141</v>
      </c>
      <c r="X4148" s="2" t="s">
        <v>141</v>
      </c>
      <c r="Y4148" s="2" t="s">
        <v>141</v>
      </c>
      <c r="Z4148" s="2" t="s">
        <v>141</v>
      </c>
      <c r="AA4148" s="2" t="s">
        <v>141</v>
      </c>
      <c r="AB4148" s="2" t="s">
        <v>141</v>
      </c>
      <c r="AC4148" s="2" t="s">
        <v>141</v>
      </c>
      <c r="AD4148" s="1" t="s">
        <v>23</v>
      </c>
      <c r="AE4148" s="2" t="s">
        <v>141</v>
      </c>
      <c r="AF4148" s="2" t="s">
        <v>141</v>
      </c>
      <c r="AG4148" s="2" t="s">
        <v>141</v>
      </c>
      <c r="AJ4148" s="1">
        <f t="shared" si="334"/>
        <v>0</v>
      </c>
      <c r="AK4148" s="1">
        <f t="shared" si="337"/>
        <v>-0.8</v>
      </c>
    </row>
    <row r="4149" spans="1:37" ht="31.5" customHeight="1">
      <c r="A4149" s="2" t="s">
        <v>5349</v>
      </c>
      <c r="B4149" s="179" t="s">
        <v>13</v>
      </c>
      <c r="C4149" s="179" t="s">
        <v>147</v>
      </c>
      <c r="D4149" s="169">
        <v>42581</v>
      </c>
      <c r="E4149" s="68">
        <v>0.70486111111111116</v>
      </c>
      <c r="F4149" s="169">
        <v>42581</v>
      </c>
      <c r="G4149" s="68">
        <v>0.70624999999999993</v>
      </c>
      <c r="H4149" s="68">
        <f t="shared" si="335"/>
        <v>1.3888888888887729E-3</v>
      </c>
      <c r="I4149" s="179">
        <v>2</v>
      </c>
      <c r="J4149" s="179" t="s">
        <v>141</v>
      </c>
      <c r="K4149" s="179" t="s">
        <v>141</v>
      </c>
      <c r="L4149" s="179" t="s">
        <v>12</v>
      </c>
      <c r="M4149" s="179" t="s">
        <v>7724</v>
      </c>
      <c r="N4149" s="179">
        <v>0.4</v>
      </c>
      <c r="O4149" s="179" t="s">
        <v>57</v>
      </c>
      <c r="P4149" s="179" t="s">
        <v>57</v>
      </c>
      <c r="Q4149" s="61" t="s">
        <v>10764</v>
      </c>
      <c r="R4149" s="190">
        <v>0.3</v>
      </c>
      <c r="S4149" s="190">
        <v>0.5</v>
      </c>
      <c r="T4149" s="190">
        <f t="shared" si="336"/>
        <v>0.8</v>
      </c>
      <c r="U4149" s="2" t="s">
        <v>62</v>
      </c>
      <c r="V4149" s="2" t="s">
        <v>141</v>
      </c>
      <c r="W4149" s="2" t="s">
        <v>141</v>
      </c>
      <c r="X4149" s="2" t="s">
        <v>141</v>
      </c>
      <c r="Y4149" s="2" t="s">
        <v>141</v>
      </c>
      <c r="Z4149" s="2" t="s">
        <v>141</v>
      </c>
      <c r="AA4149" s="2" t="s">
        <v>141</v>
      </c>
      <c r="AB4149" s="2" t="s">
        <v>141</v>
      </c>
      <c r="AC4149" s="2" t="s">
        <v>141</v>
      </c>
      <c r="AD4149" s="1" t="s">
        <v>23</v>
      </c>
      <c r="AE4149" s="2" t="s">
        <v>141</v>
      </c>
      <c r="AF4149" s="2" t="s">
        <v>141</v>
      </c>
      <c r="AG4149" s="2" t="s">
        <v>141</v>
      </c>
      <c r="AJ4149" s="1">
        <f t="shared" si="334"/>
        <v>0</v>
      </c>
      <c r="AK4149" s="1">
        <f t="shared" si="337"/>
        <v>-0.8</v>
      </c>
    </row>
    <row r="4150" spans="1:37" ht="31.5" customHeight="1">
      <c r="A4150" s="2" t="s">
        <v>8405</v>
      </c>
      <c r="B4150" s="179" t="s">
        <v>13</v>
      </c>
      <c r="C4150" s="179" t="s">
        <v>140</v>
      </c>
      <c r="D4150" s="169">
        <v>42621</v>
      </c>
      <c r="E4150" s="68">
        <v>0.91388888888888886</v>
      </c>
      <c r="F4150" s="169">
        <v>42621</v>
      </c>
      <c r="G4150" s="68">
        <v>0.91388888888888886</v>
      </c>
      <c r="H4150" s="68">
        <f t="shared" si="335"/>
        <v>0</v>
      </c>
      <c r="I4150" s="179">
        <v>7</v>
      </c>
      <c r="J4150" s="179" t="s">
        <v>407</v>
      </c>
      <c r="K4150" s="179" t="s">
        <v>9</v>
      </c>
      <c r="L4150" s="179" t="s">
        <v>10</v>
      </c>
      <c r="M4150" s="179" t="s">
        <v>10933</v>
      </c>
      <c r="N4150" s="179" t="s">
        <v>3</v>
      </c>
      <c r="O4150" s="179" t="s">
        <v>8</v>
      </c>
      <c r="P4150" s="179" t="s">
        <v>8510</v>
      </c>
      <c r="Q4150" s="61" t="s">
        <v>10934</v>
      </c>
      <c r="R4150" s="179">
        <v>0.1</v>
      </c>
      <c r="S4150" s="179"/>
      <c r="T4150" s="190">
        <f t="shared" si="336"/>
        <v>0.1</v>
      </c>
      <c r="U4150" s="2" t="s">
        <v>7</v>
      </c>
      <c r="V4150" s="2" t="s">
        <v>3208</v>
      </c>
      <c r="W4150" s="2" t="s">
        <v>10904</v>
      </c>
      <c r="X4150" s="2" t="s">
        <v>10847</v>
      </c>
      <c r="Y4150" s="2" t="s">
        <v>10935</v>
      </c>
      <c r="Z4150" s="2">
        <v>100</v>
      </c>
      <c r="AA4150" s="2" t="s">
        <v>10936</v>
      </c>
      <c r="AB4150" s="2" t="s">
        <v>141</v>
      </c>
      <c r="AC4150" s="2" t="s">
        <v>141</v>
      </c>
      <c r="AD4150" s="1" t="s">
        <v>43</v>
      </c>
      <c r="AE4150" s="2" t="s">
        <v>141</v>
      </c>
      <c r="AF4150" s="2" t="s">
        <v>141</v>
      </c>
      <c r="AG4150" s="154" t="s">
        <v>10937</v>
      </c>
      <c r="AJ4150" s="1">
        <f t="shared" si="334"/>
        <v>0</v>
      </c>
      <c r="AK4150" s="1">
        <f t="shared" si="337"/>
        <v>-0.1</v>
      </c>
    </row>
    <row r="4151" spans="1:37" ht="31.5" customHeight="1">
      <c r="A4151" s="2" t="s">
        <v>8405</v>
      </c>
      <c r="B4151" s="179" t="s">
        <v>13</v>
      </c>
      <c r="C4151" s="179" t="s">
        <v>1798</v>
      </c>
      <c r="D4151" s="169">
        <v>42622</v>
      </c>
      <c r="E4151" s="68">
        <v>0.4291666666666667</v>
      </c>
      <c r="F4151" s="169">
        <v>42622</v>
      </c>
      <c r="G4151" s="68">
        <v>0.4291666666666667</v>
      </c>
      <c r="H4151" s="68">
        <f t="shared" si="335"/>
        <v>0</v>
      </c>
      <c r="I4151" s="179">
        <v>32</v>
      </c>
      <c r="J4151" s="179" t="s">
        <v>8516</v>
      </c>
      <c r="K4151" s="179" t="s">
        <v>9</v>
      </c>
      <c r="L4151" s="179" t="s">
        <v>17</v>
      </c>
      <c r="M4151" s="179" t="s">
        <v>8517</v>
      </c>
      <c r="N4151" s="179">
        <v>110</v>
      </c>
      <c r="O4151" s="179" t="s">
        <v>8</v>
      </c>
      <c r="P4151" s="179" t="s">
        <v>8517</v>
      </c>
      <c r="Q4151" s="61" t="s">
        <v>10938</v>
      </c>
      <c r="R4151" s="170">
        <v>1.3</v>
      </c>
      <c r="S4151" s="170">
        <v>1.1000000000000001</v>
      </c>
      <c r="T4151" s="190">
        <f t="shared" si="336"/>
        <v>2.4000000000000004</v>
      </c>
      <c r="U4151" s="2" t="s">
        <v>141</v>
      </c>
      <c r="V4151" s="2" t="s">
        <v>141</v>
      </c>
      <c r="W4151" s="2" t="s">
        <v>141</v>
      </c>
      <c r="X4151" s="2" t="s">
        <v>141</v>
      </c>
      <c r="Y4151" s="2" t="s">
        <v>141</v>
      </c>
      <c r="Z4151" s="2" t="s">
        <v>141</v>
      </c>
      <c r="AA4151" s="2" t="s">
        <v>141</v>
      </c>
      <c r="AB4151" s="2" t="s">
        <v>141</v>
      </c>
      <c r="AC4151" s="2" t="s">
        <v>141</v>
      </c>
      <c r="AD4151" s="1" t="s">
        <v>38</v>
      </c>
      <c r="AE4151" s="2" t="s">
        <v>141</v>
      </c>
      <c r="AF4151" s="2" t="s">
        <v>141</v>
      </c>
      <c r="AG4151" s="2" t="s">
        <v>141</v>
      </c>
      <c r="AJ4151" s="1">
        <f t="shared" si="334"/>
        <v>0</v>
      </c>
      <c r="AK4151" s="1">
        <f t="shared" si="337"/>
        <v>-2.4000000000000004</v>
      </c>
    </row>
    <row r="4152" spans="1:37" ht="31.5" customHeight="1">
      <c r="A4152" s="2" t="s">
        <v>6868</v>
      </c>
      <c r="B4152" s="179" t="s">
        <v>13</v>
      </c>
      <c r="C4152" s="179" t="s">
        <v>147</v>
      </c>
      <c r="D4152" s="169">
        <v>42584</v>
      </c>
      <c r="E4152" s="68">
        <v>0.67638888888888893</v>
      </c>
      <c r="F4152" s="169">
        <v>42584</v>
      </c>
      <c r="G4152" s="68">
        <v>0.6777777777777777</v>
      </c>
      <c r="H4152" s="68">
        <f t="shared" si="335"/>
        <v>1.3888888888887729E-3</v>
      </c>
      <c r="I4152" s="179">
        <v>2</v>
      </c>
      <c r="J4152" s="179" t="s">
        <v>141</v>
      </c>
      <c r="K4152" s="179" t="s">
        <v>141</v>
      </c>
      <c r="L4152" s="179" t="s">
        <v>12</v>
      </c>
      <c r="M4152" s="179" t="s">
        <v>854</v>
      </c>
      <c r="N4152" s="179">
        <v>0.4</v>
      </c>
      <c r="O4152" s="179" t="s">
        <v>57</v>
      </c>
      <c r="P4152" s="179" t="s">
        <v>57</v>
      </c>
      <c r="Q4152" s="61" t="s">
        <v>10764</v>
      </c>
      <c r="R4152" s="190">
        <v>0.3</v>
      </c>
      <c r="S4152" s="190">
        <v>0.5</v>
      </c>
      <c r="T4152" s="190">
        <f t="shared" si="336"/>
        <v>0.8</v>
      </c>
      <c r="U4152" s="2" t="s">
        <v>62</v>
      </c>
      <c r="V4152" s="2" t="s">
        <v>141</v>
      </c>
      <c r="W4152" s="2" t="s">
        <v>141</v>
      </c>
      <c r="X4152" s="2" t="s">
        <v>141</v>
      </c>
      <c r="Y4152" s="2" t="s">
        <v>141</v>
      </c>
      <c r="Z4152" s="2" t="s">
        <v>141</v>
      </c>
      <c r="AA4152" s="2" t="s">
        <v>141</v>
      </c>
      <c r="AB4152" s="2" t="s">
        <v>141</v>
      </c>
      <c r="AC4152" s="2" t="s">
        <v>141</v>
      </c>
      <c r="AD4152" s="1" t="s">
        <v>23</v>
      </c>
      <c r="AE4152" s="2" t="s">
        <v>141</v>
      </c>
      <c r="AF4152" s="2" t="s">
        <v>141</v>
      </c>
      <c r="AG4152" s="2" t="s">
        <v>141</v>
      </c>
      <c r="AJ4152" s="1">
        <f t="shared" si="334"/>
        <v>0</v>
      </c>
      <c r="AK4152" s="1">
        <f t="shared" si="337"/>
        <v>-0.8</v>
      </c>
    </row>
    <row r="4153" spans="1:37" ht="78.75" customHeight="1">
      <c r="A4153" s="2" t="s">
        <v>6868</v>
      </c>
      <c r="B4153" s="179" t="s">
        <v>13</v>
      </c>
      <c r="C4153" s="179" t="s">
        <v>147</v>
      </c>
      <c r="D4153" s="169">
        <v>42586</v>
      </c>
      <c r="E4153" s="68">
        <v>0.66180555555555554</v>
      </c>
      <c r="F4153" s="169">
        <v>42586</v>
      </c>
      <c r="G4153" s="68">
        <v>0.66249999999999998</v>
      </c>
      <c r="H4153" s="68">
        <f t="shared" si="335"/>
        <v>6.9444444444444198E-4</v>
      </c>
      <c r="I4153" s="179">
        <v>2</v>
      </c>
      <c r="J4153" s="179" t="s">
        <v>141</v>
      </c>
      <c r="K4153" s="179" t="s">
        <v>141</v>
      </c>
      <c r="L4153" s="179" t="s">
        <v>12</v>
      </c>
      <c r="M4153" s="179" t="s">
        <v>8464</v>
      </c>
      <c r="N4153" s="179">
        <v>0.4</v>
      </c>
      <c r="O4153" s="179" t="s">
        <v>57</v>
      </c>
      <c r="P4153" s="179" t="s">
        <v>57</v>
      </c>
      <c r="Q4153" s="61" t="s">
        <v>6986</v>
      </c>
      <c r="R4153" s="190">
        <v>0.3</v>
      </c>
      <c r="S4153" s="190">
        <v>0.5</v>
      </c>
      <c r="T4153" s="190">
        <f t="shared" si="336"/>
        <v>0.8</v>
      </c>
      <c r="U4153" s="2" t="s">
        <v>62</v>
      </c>
      <c r="V4153" s="2" t="s">
        <v>141</v>
      </c>
      <c r="W4153" s="2" t="s">
        <v>141</v>
      </c>
      <c r="X4153" s="2" t="s">
        <v>141</v>
      </c>
      <c r="Y4153" s="2" t="s">
        <v>141</v>
      </c>
      <c r="Z4153" s="2" t="s">
        <v>141</v>
      </c>
      <c r="AA4153" s="2" t="s">
        <v>141</v>
      </c>
      <c r="AB4153" s="2" t="s">
        <v>141</v>
      </c>
      <c r="AC4153" s="2" t="s">
        <v>141</v>
      </c>
      <c r="AD4153" s="1" t="s">
        <v>23</v>
      </c>
      <c r="AE4153" s="2" t="s">
        <v>141</v>
      </c>
      <c r="AF4153" s="2" t="s">
        <v>141</v>
      </c>
      <c r="AG4153" s="2" t="s">
        <v>141</v>
      </c>
      <c r="AJ4153" s="1">
        <f t="shared" si="334"/>
        <v>0</v>
      </c>
      <c r="AK4153" s="1">
        <f t="shared" si="337"/>
        <v>-0.8</v>
      </c>
    </row>
    <row r="4154" spans="1:37" ht="78.75" customHeight="1">
      <c r="A4154" s="2" t="s">
        <v>8405</v>
      </c>
      <c r="B4154" s="179" t="s">
        <v>13</v>
      </c>
      <c r="C4154" s="179" t="s">
        <v>140</v>
      </c>
      <c r="D4154" s="169">
        <v>42623</v>
      </c>
      <c r="E4154" s="68">
        <v>0.72291666666666676</v>
      </c>
      <c r="F4154" s="169">
        <v>42623</v>
      </c>
      <c r="G4154" s="68">
        <v>0.72291666666666676</v>
      </c>
      <c r="H4154" s="176">
        <f t="shared" si="335"/>
        <v>0</v>
      </c>
      <c r="I4154" s="179">
        <v>16</v>
      </c>
      <c r="J4154" s="179" t="s">
        <v>303</v>
      </c>
      <c r="K4154" s="179" t="s">
        <v>52</v>
      </c>
      <c r="L4154" s="179" t="s">
        <v>4</v>
      </c>
      <c r="M4154" s="179" t="s">
        <v>10939</v>
      </c>
      <c r="N4154" s="179">
        <v>110</v>
      </c>
      <c r="O4154" s="179" t="s">
        <v>14</v>
      </c>
      <c r="P4154" s="179" t="s">
        <v>10321</v>
      </c>
      <c r="Q4154" s="61" t="s">
        <v>10940</v>
      </c>
      <c r="R4154" s="190">
        <v>1.8</v>
      </c>
      <c r="S4154" s="190">
        <v>1.6</v>
      </c>
      <c r="T4154" s="190">
        <f t="shared" si="336"/>
        <v>3.4000000000000004</v>
      </c>
      <c r="U4154" s="2" t="s">
        <v>35</v>
      </c>
      <c r="V4154" s="2" t="s">
        <v>3339</v>
      </c>
      <c r="W4154" s="2" t="s">
        <v>10941</v>
      </c>
      <c r="X4154" s="2" t="s">
        <v>10942</v>
      </c>
      <c r="Y4154" s="2" t="s">
        <v>10943</v>
      </c>
      <c r="Z4154" s="2" t="s">
        <v>141</v>
      </c>
      <c r="AA4154" s="2" t="s">
        <v>10944</v>
      </c>
      <c r="AB4154" s="2" t="s">
        <v>141</v>
      </c>
      <c r="AC4154" s="2" t="s">
        <v>141</v>
      </c>
      <c r="AD4154" s="1" t="s">
        <v>0</v>
      </c>
      <c r="AE4154" s="2" t="s">
        <v>141</v>
      </c>
      <c r="AF4154" s="2" t="s">
        <v>141</v>
      </c>
      <c r="AG4154" s="22" t="s">
        <v>10945</v>
      </c>
      <c r="AJ4154" s="1">
        <f t="shared" si="334"/>
        <v>0</v>
      </c>
      <c r="AK4154" s="1">
        <f t="shared" si="337"/>
        <v>-3.4000000000000004</v>
      </c>
    </row>
    <row r="4155" spans="1:37" ht="63" customHeight="1">
      <c r="A4155" s="2" t="s">
        <v>8405</v>
      </c>
      <c r="B4155" s="179" t="s">
        <v>13</v>
      </c>
      <c r="C4155" s="179" t="s">
        <v>140</v>
      </c>
      <c r="D4155" s="169">
        <v>42629</v>
      </c>
      <c r="E4155" s="68">
        <v>0.75</v>
      </c>
      <c r="F4155" s="169">
        <v>42629</v>
      </c>
      <c r="G4155" s="68">
        <v>0.81458333333333333</v>
      </c>
      <c r="H4155" s="68">
        <f t="shared" si="335"/>
        <v>6.4583333333333326E-2</v>
      </c>
      <c r="I4155" s="179">
        <v>1</v>
      </c>
      <c r="J4155" s="179" t="s">
        <v>141</v>
      </c>
      <c r="K4155" s="179" t="s">
        <v>141</v>
      </c>
      <c r="L4155" s="179" t="s">
        <v>12</v>
      </c>
      <c r="M4155" s="179" t="s">
        <v>10963</v>
      </c>
      <c r="N4155" s="179">
        <v>0.4</v>
      </c>
      <c r="O4155" s="179" t="s">
        <v>2</v>
      </c>
      <c r="P4155" s="179" t="s">
        <v>8688</v>
      </c>
      <c r="Q4155" s="458" t="s">
        <v>8689</v>
      </c>
      <c r="R4155" s="170"/>
      <c r="S4155" s="170">
        <v>0.8</v>
      </c>
      <c r="T4155" s="170">
        <v>0.8</v>
      </c>
      <c r="U4155" s="2" t="s">
        <v>1</v>
      </c>
      <c r="V4155" s="2" t="s">
        <v>141</v>
      </c>
      <c r="W4155" s="2" t="s">
        <v>141</v>
      </c>
      <c r="X4155" s="2" t="s">
        <v>141</v>
      </c>
      <c r="Y4155" s="2" t="s">
        <v>141</v>
      </c>
      <c r="Z4155" s="2" t="s">
        <v>141</v>
      </c>
      <c r="AA4155" s="2" t="s">
        <v>141</v>
      </c>
      <c r="AB4155" s="2" t="s">
        <v>141</v>
      </c>
      <c r="AC4155" s="2" t="s">
        <v>141</v>
      </c>
      <c r="AD4155" s="1" t="s">
        <v>23</v>
      </c>
      <c r="AE4155" s="2" t="s">
        <v>141</v>
      </c>
      <c r="AF4155" s="2" t="s">
        <v>141</v>
      </c>
      <c r="AG4155" s="2" t="s">
        <v>141</v>
      </c>
      <c r="AJ4155" s="1">
        <f t="shared" si="334"/>
        <v>0</v>
      </c>
      <c r="AK4155" s="1">
        <f t="shared" si="337"/>
        <v>-0.8</v>
      </c>
    </row>
    <row r="4156" spans="1:37" ht="56.25" customHeight="1">
      <c r="A4156" s="2" t="s">
        <v>12537</v>
      </c>
      <c r="B4156" s="208" t="s">
        <v>13</v>
      </c>
      <c r="C4156" s="208" t="s">
        <v>140</v>
      </c>
      <c r="D4156" s="161">
        <v>42656</v>
      </c>
      <c r="E4156" s="185">
        <v>0.73888888888888893</v>
      </c>
      <c r="F4156" s="161">
        <v>42656</v>
      </c>
      <c r="G4156" s="185">
        <v>0.82638888888888884</v>
      </c>
      <c r="H4156" s="1008">
        <v>8.7499999999999911E-2</v>
      </c>
      <c r="I4156" s="208">
        <v>1</v>
      </c>
      <c r="J4156" s="208" t="s">
        <v>141</v>
      </c>
      <c r="K4156" s="208"/>
      <c r="L4156" s="179" t="s">
        <v>12</v>
      </c>
      <c r="M4156" s="606" t="s">
        <v>14522</v>
      </c>
      <c r="N4156" s="606">
        <v>0.4</v>
      </c>
      <c r="O4156" s="606" t="s">
        <v>2</v>
      </c>
      <c r="P4156" s="606" t="s">
        <v>14523</v>
      </c>
      <c r="Q4156" s="892" t="s">
        <v>14524</v>
      </c>
      <c r="R4156" s="254"/>
      <c r="S4156" s="254">
        <v>0.8</v>
      </c>
      <c r="T4156" s="190">
        <v>0.8</v>
      </c>
      <c r="U4156" s="1296" t="s">
        <v>1</v>
      </c>
      <c r="V4156" s="1296" t="s">
        <v>141</v>
      </c>
      <c r="W4156" s="1296" t="s">
        <v>141</v>
      </c>
      <c r="X4156" s="1296" t="s">
        <v>141</v>
      </c>
      <c r="Y4156" s="1296" t="s">
        <v>141</v>
      </c>
      <c r="Z4156" s="1296" t="s">
        <v>141</v>
      </c>
      <c r="AA4156" s="1296" t="s">
        <v>141</v>
      </c>
      <c r="AB4156" s="1296" t="s">
        <v>141</v>
      </c>
      <c r="AC4156" s="1296" t="s">
        <v>141</v>
      </c>
      <c r="AD4156" s="2" t="s">
        <v>23</v>
      </c>
      <c r="AE4156" s="1305" t="s">
        <v>141</v>
      </c>
      <c r="AF4156" s="1305" t="s">
        <v>141</v>
      </c>
      <c r="AG4156" s="2" t="s">
        <v>3129</v>
      </c>
      <c r="AJ4156" s="1">
        <f t="shared" si="334"/>
        <v>0</v>
      </c>
    </row>
    <row r="4157" spans="1:37" ht="47.25" customHeight="1">
      <c r="A4157" s="2" t="s">
        <v>8405</v>
      </c>
      <c r="B4157" s="179" t="s">
        <v>13</v>
      </c>
      <c r="C4157" s="179" t="s">
        <v>140</v>
      </c>
      <c r="D4157" s="169">
        <v>42626</v>
      </c>
      <c r="E4157" s="68">
        <v>0.78333333333333333</v>
      </c>
      <c r="F4157" s="169">
        <v>42626</v>
      </c>
      <c r="G4157" s="68">
        <v>0.78333333333333333</v>
      </c>
      <c r="H4157" s="68">
        <f>G4157-E4157</f>
        <v>0</v>
      </c>
      <c r="I4157" s="179">
        <v>26</v>
      </c>
      <c r="J4157" s="179" t="s">
        <v>407</v>
      </c>
      <c r="K4157" s="179" t="s">
        <v>9</v>
      </c>
      <c r="L4157" s="179" t="s">
        <v>10</v>
      </c>
      <c r="M4157" s="179" t="s">
        <v>10947</v>
      </c>
      <c r="N4157" s="179" t="s">
        <v>3</v>
      </c>
      <c r="O4157" s="179" t="s">
        <v>8</v>
      </c>
      <c r="P4157" s="179" t="s">
        <v>10948</v>
      </c>
      <c r="Q4157" s="61" t="s">
        <v>10949</v>
      </c>
      <c r="R4157" s="179">
        <v>0.1</v>
      </c>
      <c r="S4157" s="179">
        <v>0.2</v>
      </c>
      <c r="T4157" s="190">
        <f>R4157+S4157</f>
        <v>0.30000000000000004</v>
      </c>
      <c r="U4157" s="2" t="s">
        <v>3186</v>
      </c>
      <c r="V4157" s="2" t="s">
        <v>10950</v>
      </c>
      <c r="W4157" s="2" t="s">
        <v>3188</v>
      </c>
      <c r="X4157" s="2" t="s">
        <v>141</v>
      </c>
      <c r="Y4157" s="2" t="s">
        <v>10951</v>
      </c>
      <c r="Z4157" s="2">
        <v>100</v>
      </c>
      <c r="AA4157" s="2" t="s">
        <v>10952</v>
      </c>
      <c r="AB4157" s="2" t="s">
        <v>141</v>
      </c>
      <c r="AC4157" s="2" t="s">
        <v>141</v>
      </c>
      <c r="AD4157" s="1" t="s">
        <v>43</v>
      </c>
      <c r="AG4157" s="583" t="s">
        <v>10953</v>
      </c>
      <c r="AJ4157" s="1">
        <f t="shared" si="334"/>
        <v>0</v>
      </c>
      <c r="AK4157" s="1">
        <f>AJ4157-T4157</f>
        <v>-0.30000000000000004</v>
      </c>
    </row>
    <row r="4158" spans="1:37" ht="47.25" customHeight="1">
      <c r="A4158" s="2" t="s">
        <v>8405</v>
      </c>
      <c r="B4158" s="179" t="s">
        <v>13</v>
      </c>
      <c r="C4158" s="179" t="s">
        <v>140</v>
      </c>
      <c r="D4158" s="169">
        <v>42626</v>
      </c>
      <c r="E4158" s="68">
        <v>0.79375000000000007</v>
      </c>
      <c r="F4158" s="169">
        <v>42626</v>
      </c>
      <c r="G4158" s="68">
        <v>0.79375000000000007</v>
      </c>
      <c r="H4158" s="68">
        <f>G4158-E4158</f>
        <v>0</v>
      </c>
      <c r="I4158" s="179">
        <v>14</v>
      </c>
      <c r="J4158" s="179" t="s">
        <v>407</v>
      </c>
      <c r="K4158" s="179" t="s">
        <v>9</v>
      </c>
      <c r="L4158" s="179" t="s">
        <v>10</v>
      </c>
      <c r="M4158" s="179" t="s">
        <v>10954</v>
      </c>
      <c r="N4158" s="179" t="s">
        <v>3</v>
      </c>
      <c r="O4158" s="179" t="s">
        <v>8</v>
      </c>
      <c r="P4158" s="179" t="s">
        <v>10955</v>
      </c>
      <c r="Q4158" s="61" t="s">
        <v>10956</v>
      </c>
      <c r="R4158" s="179">
        <v>0.7</v>
      </c>
      <c r="S4158" s="179">
        <v>1.5</v>
      </c>
      <c r="T4158" s="190">
        <f>R4158+S4158</f>
        <v>2.2000000000000002</v>
      </c>
      <c r="U4158" s="2" t="s">
        <v>29</v>
      </c>
      <c r="V4158" s="2" t="s">
        <v>3187</v>
      </c>
      <c r="W4158" s="2" t="s">
        <v>2737</v>
      </c>
      <c r="X4158" s="2" t="s">
        <v>141</v>
      </c>
      <c r="Y4158" s="2" t="s">
        <v>10957</v>
      </c>
      <c r="Z4158" s="2">
        <v>100</v>
      </c>
      <c r="AA4158" s="2" t="s">
        <v>10958</v>
      </c>
      <c r="AB4158" s="2">
        <v>6</v>
      </c>
      <c r="AC4158" s="2" t="s">
        <v>141</v>
      </c>
      <c r="AD4158" s="1" t="s">
        <v>43</v>
      </c>
      <c r="AG4158" s="583" t="s">
        <v>10959</v>
      </c>
      <c r="AJ4158" s="1">
        <f t="shared" si="334"/>
        <v>0</v>
      </c>
      <c r="AK4158" s="1">
        <f>AJ4158-T4158</f>
        <v>-2.2000000000000002</v>
      </c>
    </row>
    <row r="4159" spans="1:37" ht="94.5" customHeight="1">
      <c r="A4159" s="2" t="s">
        <v>8405</v>
      </c>
      <c r="B4159" s="179" t="s">
        <v>13</v>
      </c>
      <c r="C4159" s="179" t="s">
        <v>140</v>
      </c>
      <c r="D4159" s="169">
        <v>42627</v>
      </c>
      <c r="E4159" s="68">
        <v>0.38750000000000001</v>
      </c>
      <c r="F4159" s="169">
        <v>42627</v>
      </c>
      <c r="G4159" s="68">
        <v>0.38750000000000001</v>
      </c>
      <c r="H4159" s="68">
        <f>G4159-E4159</f>
        <v>0</v>
      </c>
      <c r="I4159" s="179">
        <v>5</v>
      </c>
      <c r="J4159" s="179" t="s">
        <v>1813</v>
      </c>
      <c r="K4159" s="179" t="s">
        <v>9</v>
      </c>
      <c r="L4159" s="179" t="s">
        <v>10</v>
      </c>
      <c r="M4159" s="179" t="s">
        <v>10398</v>
      </c>
      <c r="N4159" s="179" t="s">
        <v>3</v>
      </c>
      <c r="O4159" s="179" t="s">
        <v>8</v>
      </c>
      <c r="P4159" s="179" t="s">
        <v>10960</v>
      </c>
      <c r="Q4159" s="61" t="s">
        <v>10961</v>
      </c>
      <c r="R4159" s="179">
        <v>0.2</v>
      </c>
      <c r="S4159" s="179">
        <v>0.1</v>
      </c>
      <c r="T4159" s="190">
        <f>R4159+S4159</f>
        <v>0.30000000000000004</v>
      </c>
      <c r="U4159" s="2" t="s">
        <v>29</v>
      </c>
      <c r="V4159" s="2" t="s">
        <v>3279</v>
      </c>
      <c r="W4159" s="2" t="s">
        <v>2737</v>
      </c>
      <c r="X4159" s="2" t="s">
        <v>141</v>
      </c>
      <c r="Y4159" s="2" t="s">
        <v>10401</v>
      </c>
      <c r="Z4159" s="2">
        <v>100</v>
      </c>
      <c r="AA4159" s="2" t="s">
        <v>10402</v>
      </c>
      <c r="AB4159" s="2" t="s">
        <v>141</v>
      </c>
      <c r="AC4159" s="2" t="s">
        <v>141</v>
      </c>
      <c r="AD4159" s="1" t="s">
        <v>31</v>
      </c>
      <c r="AE4159" s="2" t="s">
        <v>141</v>
      </c>
      <c r="AF4159" s="2" t="s">
        <v>141</v>
      </c>
      <c r="AG4159" s="154" t="s">
        <v>10962</v>
      </c>
      <c r="AJ4159" s="1">
        <f t="shared" si="334"/>
        <v>0</v>
      </c>
      <c r="AK4159" s="1">
        <f>AJ4159-T4159</f>
        <v>-0.30000000000000004</v>
      </c>
    </row>
    <row r="4160" spans="1:37" ht="126" customHeight="1">
      <c r="A4160" s="2" t="s">
        <v>2039</v>
      </c>
      <c r="B4160" s="179" t="s">
        <v>6</v>
      </c>
      <c r="C4160" s="179" t="s">
        <v>1865</v>
      </c>
      <c r="D4160" s="169">
        <v>42489</v>
      </c>
      <c r="E4160" s="176">
        <v>0.72361111111111109</v>
      </c>
      <c r="F4160" s="169">
        <v>42489</v>
      </c>
      <c r="G4160" s="176">
        <v>0.80347222222222225</v>
      </c>
      <c r="H4160" s="176">
        <f>G4160-E4160</f>
        <v>7.986111111111116E-2</v>
      </c>
      <c r="I4160" s="179">
        <v>2</v>
      </c>
      <c r="J4160" s="179" t="s">
        <v>144</v>
      </c>
      <c r="K4160" s="179" t="s">
        <v>146</v>
      </c>
      <c r="L4160" s="179" t="s">
        <v>12</v>
      </c>
      <c r="M4160" s="179" t="s">
        <v>4010</v>
      </c>
      <c r="N4160" s="179" t="s">
        <v>3</v>
      </c>
      <c r="O4160" s="179" t="s">
        <v>26</v>
      </c>
      <c r="P4160" s="179" t="s">
        <v>4010</v>
      </c>
      <c r="Q4160" s="179" t="s">
        <v>4057</v>
      </c>
      <c r="R4160" s="179">
        <v>0.8</v>
      </c>
      <c r="S4160" s="179"/>
      <c r="T4160" s="179">
        <f>SUM(R4160:S4160)</f>
        <v>0.8</v>
      </c>
      <c r="U4160" s="2" t="s">
        <v>46</v>
      </c>
      <c r="V4160" s="2">
        <v>1995</v>
      </c>
      <c r="W4160" s="702" t="s">
        <v>4058</v>
      </c>
      <c r="X4160" s="2" t="s">
        <v>2722</v>
      </c>
      <c r="Y4160" s="124" t="s">
        <v>4059</v>
      </c>
      <c r="AA4160" s="124">
        <v>2016</v>
      </c>
      <c r="AB4160" s="2">
        <v>1</v>
      </c>
      <c r="AC4160" s="124">
        <v>2013</v>
      </c>
      <c r="AD4160" s="1" t="s">
        <v>23</v>
      </c>
      <c r="AG4160" s="2"/>
      <c r="AJ4160" s="1">
        <f t="shared" si="334"/>
        <v>0</v>
      </c>
    </row>
    <row r="4161" spans="1:38" s="16" customFormat="1" ht="31.5" customHeight="1">
      <c r="A4161" s="2" t="s">
        <v>5349</v>
      </c>
      <c r="B4161" s="179" t="s">
        <v>16</v>
      </c>
      <c r="C4161" s="179" t="s">
        <v>292</v>
      </c>
      <c r="D4161" s="79">
        <v>42574</v>
      </c>
      <c r="E4161" s="176">
        <v>0.88541666666666663</v>
      </c>
      <c r="F4161" s="79">
        <v>42574</v>
      </c>
      <c r="G4161" s="176">
        <v>0.88541666666666663</v>
      </c>
      <c r="H4161" s="377">
        <f>(F4161+G4161)-(D4161+E4161)</f>
        <v>0</v>
      </c>
      <c r="I4161" s="179">
        <v>7</v>
      </c>
      <c r="J4161" s="179" t="s">
        <v>940</v>
      </c>
      <c r="K4161" s="179" t="s">
        <v>9</v>
      </c>
      <c r="L4161" s="179" t="s">
        <v>10</v>
      </c>
      <c r="M4161" s="179" t="s">
        <v>1140</v>
      </c>
      <c r="N4161" s="179" t="s">
        <v>3</v>
      </c>
      <c r="O4161" s="179" t="s">
        <v>8</v>
      </c>
      <c r="P4161" s="179" t="s">
        <v>6699</v>
      </c>
      <c r="Q4161" s="179" t="s">
        <v>9882</v>
      </c>
      <c r="R4161" s="179"/>
      <c r="S4161" s="179">
        <v>0.76</v>
      </c>
      <c r="T4161" s="177">
        <f>SUM(R4161:S4161)</f>
        <v>0.76</v>
      </c>
      <c r="U4161" s="2" t="s">
        <v>29</v>
      </c>
      <c r="V4161" s="2">
        <v>1980</v>
      </c>
      <c r="W4161" s="2" t="s">
        <v>2725</v>
      </c>
      <c r="X4161" s="123"/>
      <c r="Y4161" s="2" t="s">
        <v>9883</v>
      </c>
      <c r="Z4161" s="2">
        <v>100</v>
      </c>
      <c r="AA4161" s="572" t="s">
        <v>2899</v>
      </c>
      <c r="AB4161" s="2">
        <v>0</v>
      </c>
      <c r="AC4161" s="123"/>
      <c r="AD4161" s="2" t="s">
        <v>23</v>
      </c>
      <c r="AE4161" s="2" t="s">
        <v>55</v>
      </c>
      <c r="AF4161" s="2"/>
      <c r="AG4161" s="2" t="s">
        <v>9884</v>
      </c>
      <c r="AH4161" s="1"/>
      <c r="AI4161" s="1"/>
      <c r="AJ4161" s="1">
        <f t="shared" si="334"/>
        <v>0</v>
      </c>
      <c r="AK4161" s="1">
        <f>AJ4161-T4161</f>
        <v>-0.76</v>
      </c>
    </row>
    <row r="4162" spans="1:38" ht="63">
      <c r="A4162" s="611" t="s">
        <v>12777</v>
      </c>
      <c r="B4162" s="596" t="s">
        <v>12578</v>
      </c>
      <c r="C4162" s="596" t="s">
        <v>12579</v>
      </c>
      <c r="D4162" s="786">
        <v>42703</v>
      </c>
      <c r="E4162" s="593">
        <v>0.47916666666666669</v>
      </c>
      <c r="F4162" s="786">
        <v>42703</v>
      </c>
      <c r="G4162" s="593">
        <v>0.52083333333333337</v>
      </c>
      <c r="H4162" s="787">
        <f>G4162-E4162</f>
        <v>4.1666666666666685E-2</v>
      </c>
      <c r="I4162" s="595">
        <v>4</v>
      </c>
      <c r="J4162" s="595" t="s">
        <v>13291</v>
      </c>
      <c r="K4162" s="595"/>
      <c r="L4162" s="596" t="s">
        <v>4</v>
      </c>
      <c r="M4162" s="595" t="s">
        <v>13143</v>
      </c>
      <c r="N4162" s="792" t="s">
        <v>3</v>
      </c>
      <c r="O4162" s="595" t="s">
        <v>8</v>
      </c>
      <c r="P4162" s="595" t="s">
        <v>13143</v>
      </c>
      <c r="Q4162" s="595" t="s">
        <v>13144</v>
      </c>
      <c r="R4162" s="790">
        <v>0.754</v>
      </c>
      <c r="S4162" s="790"/>
      <c r="T4162" s="807">
        <v>0.754</v>
      </c>
      <c r="U4162" s="1297" t="s">
        <v>29</v>
      </c>
      <c r="V4162" s="1297">
        <v>1979</v>
      </c>
      <c r="W4162" s="1297" t="s">
        <v>14370</v>
      </c>
      <c r="X4162" s="1297" t="s">
        <v>2736</v>
      </c>
      <c r="Y4162" s="1331" t="s">
        <v>14377</v>
      </c>
      <c r="Z4162" s="1297">
        <v>100</v>
      </c>
      <c r="AA4162" s="1331" t="s">
        <v>14378</v>
      </c>
      <c r="AB4162" s="1297" t="s">
        <v>141</v>
      </c>
      <c r="AC4162" s="1297" t="s">
        <v>141</v>
      </c>
      <c r="AD4162" s="1297" t="s">
        <v>23</v>
      </c>
      <c r="AE4162" s="1297"/>
      <c r="AF4162" s="1297"/>
      <c r="AG4162" s="1297"/>
      <c r="AJ4162" s="1">
        <f t="shared" si="334"/>
        <v>0</v>
      </c>
    </row>
    <row r="4163" spans="1:38" ht="31.5">
      <c r="A4163" s="2" t="s">
        <v>8405</v>
      </c>
      <c r="B4163" s="208" t="s">
        <v>308</v>
      </c>
      <c r="C4163" s="208" t="s">
        <v>308</v>
      </c>
      <c r="D4163" s="293">
        <v>42640</v>
      </c>
      <c r="E4163" s="185">
        <v>0.71250000000000002</v>
      </c>
      <c r="F4163" s="293">
        <v>42640</v>
      </c>
      <c r="G4163" s="185">
        <v>0.71250000000000002</v>
      </c>
      <c r="H4163" s="208">
        <v>0</v>
      </c>
      <c r="I4163" s="208">
        <v>16</v>
      </c>
      <c r="J4163" s="208" t="s">
        <v>4432</v>
      </c>
      <c r="K4163" s="208" t="s">
        <v>9</v>
      </c>
      <c r="L4163" s="208" t="s">
        <v>4</v>
      </c>
      <c r="M4163" s="208" t="s">
        <v>9025</v>
      </c>
      <c r="N4163" s="208" t="s">
        <v>3</v>
      </c>
      <c r="O4163" s="208" t="s">
        <v>8</v>
      </c>
      <c r="P4163" s="208" t="s">
        <v>9026</v>
      </c>
      <c r="Q4163" s="208" t="s">
        <v>9027</v>
      </c>
      <c r="R4163" s="216">
        <v>0.73099999999999998</v>
      </c>
      <c r="S4163" s="216"/>
      <c r="T4163" s="216">
        <v>0.73099999999999998</v>
      </c>
      <c r="U4163" s="152" t="s">
        <v>7</v>
      </c>
      <c r="V4163" s="152">
        <v>1992</v>
      </c>
      <c r="W4163" s="152" t="s">
        <v>8</v>
      </c>
      <c r="X4163" s="152"/>
      <c r="Y4163" s="469">
        <v>42471</v>
      </c>
      <c r="Z4163" s="152">
        <v>100</v>
      </c>
      <c r="AA4163" s="152">
        <v>2017</v>
      </c>
      <c r="AB4163" s="152">
        <v>0</v>
      </c>
      <c r="AC4163" s="469">
        <v>42471</v>
      </c>
      <c r="AD4163" s="152" t="s">
        <v>23</v>
      </c>
      <c r="AE4163" s="152"/>
      <c r="AF4163" s="152"/>
      <c r="AG4163" s="152"/>
      <c r="AJ4163" s="1">
        <f t="shared" si="334"/>
        <v>0</v>
      </c>
      <c r="AK4163" s="1">
        <f>AJ4163-T4163</f>
        <v>-0.73099999999999998</v>
      </c>
    </row>
    <row r="4164" spans="1:38" ht="47.25" customHeight="1">
      <c r="A4164" s="2" t="s">
        <v>5349</v>
      </c>
      <c r="B4164" s="172" t="s">
        <v>71</v>
      </c>
      <c r="C4164" s="172" t="s">
        <v>71</v>
      </c>
      <c r="D4164" s="335">
        <v>42567</v>
      </c>
      <c r="E4164" s="68">
        <v>0.26805555555555555</v>
      </c>
      <c r="F4164" s="335">
        <v>42567</v>
      </c>
      <c r="G4164" s="68">
        <v>0.30555555555555552</v>
      </c>
      <c r="H4164" s="69">
        <f>G4164-E4164</f>
        <v>3.7499999999999978E-2</v>
      </c>
      <c r="I4164" s="179">
        <v>7</v>
      </c>
      <c r="J4164" s="179" t="s">
        <v>144</v>
      </c>
      <c r="K4164" s="115" t="s">
        <v>146</v>
      </c>
      <c r="L4164" s="115" t="s">
        <v>4</v>
      </c>
      <c r="M4164" s="115" t="s">
        <v>7247</v>
      </c>
      <c r="N4164" s="208">
        <v>35</v>
      </c>
      <c r="O4164" s="179" t="s">
        <v>8</v>
      </c>
      <c r="P4164" s="179" t="s">
        <v>7248</v>
      </c>
      <c r="Q4164" s="385" t="s">
        <v>7249</v>
      </c>
      <c r="R4164" s="208">
        <v>0.69599999999999995</v>
      </c>
      <c r="S4164" s="208">
        <v>3.4000000000000002E-2</v>
      </c>
      <c r="T4164" s="179">
        <f>SUM(R4164:S4164)</f>
        <v>0.73</v>
      </c>
      <c r="U4164" s="1"/>
      <c r="Y4164" s="124"/>
      <c r="AA4164" s="124"/>
      <c r="AC4164" s="124"/>
      <c r="AD4164" s="1" t="s">
        <v>23</v>
      </c>
      <c r="AJ4164" s="1">
        <f t="shared" si="334"/>
        <v>0</v>
      </c>
      <c r="AK4164" s="1">
        <f>AJ4164-T4164</f>
        <v>-0.73</v>
      </c>
    </row>
    <row r="4165" spans="1:38" ht="37.5">
      <c r="A4165" s="611" t="s">
        <v>1052</v>
      </c>
      <c r="B4165" s="57" t="s">
        <v>308</v>
      </c>
      <c r="C4165" s="57" t="s">
        <v>308</v>
      </c>
      <c r="D4165" s="58">
        <v>42439</v>
      </c>
      <c r="E4165" s="59">
        <v>0.83124999999999993</v>
      </c>
      <c r="F4165" s="58">
        <v>42439</v>
      </c>
      <c r="G4165" s="59">
        <v>0.88888888888888884</v>
      </c>
      <c r="H4165" s="59">
        <v>5.7638888888888885E-2</v>
      </c>
      <c r="I4165" s="60">
        <v>4</v>
      </c>
      <c r="J4165" s="60"/>
      <c r="K4165" s="60"/>
      <c r="L4165" s="71" t="s">
        <v>4</v>
      </c>
      <c r="M4165" s="72" t="s">
        <v>1170</v>
      </c>
      <c r="N4165" s="60" t="s">
        <v>3</v>
      </c>
      <c r="O4165" s="60" t="s">
        <v>26</v>
      </c>
      <c r="P4165" s="72" t="s">
        <v>494</v>
      </c>
      <c r="Q4165" s="71" t="s">
        <v>1171</v>
      </c>
      <c r="R4165" s="167">
        <v>0.71</v>
      </c>
      <c r="S4165" s="167"/>
      <c r="T4165" s="167">
        <v>0.71</v>
      </c>
      <c r="U4165" s="2" t="s">
        <v>46</v>
      </c>
      <c r="V4165" s="2">
        <v>1989</v>
      </c>
      <c r="W4165" s="2" t="s">
        <v>26</v>
      </c>
      <c r="X4165" s="2" t="s">
        <v>2623</v>
      </c>
      <c r="Y4165" s="123">
        <v>42017</v>
      </c>
      <c r="AA4165" s="2">
        <v>2016</v>
      </c>
      <c r="AB4165" s="2">
        <v>1</v>
      </c>
      <c r="AC4165" s="123">
        <v>42137</v>
      </c>
      <c r="AD4165" s="2" t="s">
        <v>23</v>
      </c>
      <c r="AJ4165" s="1">
        <f t="shared" si="334"/>
        <v>0</v>
      </c>
      <c r="AK4165" s="56"/>
      <c r="AL4165" s="588"/>
    </row>
    <row r="4166" spans="1:38" ht="225">
      <c r="A4166" s="2" t="s">
        <v>12537</v>
      </c>
      <c r="B4166" s="115" t="s">
        <v>16</v>
      </c>
      <c r="C4166" s="179" t="s">
        <v>292</v>
      </c>
      <c r="D4166" s="79">
        <v>42646</v>
      </c>
      <c r="E4166" s="176">
        <v>0.4826388888888889</v>
      </c>
      <c r="F4166" s="79">
        <v>42646</v>
      </c>
      <c r="G4166" s="176">
        <v>0.49791666666666662</v>
      </c>
      <c r="H4166" s="377">
        <f>(F4166+G4166)-(D4166+E4166)</f>
        <v>1.5277777776645962E-2</v>
      </c>
      <c r="I4166" s="179">
        <v>4</v>
      </c>
      <c r="J4166" s="179" t="s">
        <v>144</v>
      </c>
      <c r="K4166" s="179" t="s">
        <v>21</v>
      </c>
      <c r="L4166" s="179" t="s">
        <v>4</v>
      </c>
      <c r="M4166" s="179" t="s">
        <v>13963</v>
      </c>
      <c r="N4166" s="179" t="s">
        <v>3</v>
      </c>
      <c r="O4166" s="179" t="s">
        <v>8</v>
      </c>
      <c r="P4166" s="179" t="s">
        <v>13964</v>
      </c>
      <c r="Q4166" s="378" t="s">
        <v>13965</v>
      </c>
      <c r="R4166" s="179">
        <v>0.71</v>
      </c>
      <c r="S4166" s="179"/>
      <c r="T4166" s="177">
        <f>SUM(R4166:S4166)</f>
        <v>0.71</v>
      </c>
      <c r="U4166" s="2" t="s">
        <v>29</v>
      </c>
      <c r="V4166" s="2">
        <v>1985</v>
      </c>
      <c r="W4166" s="2" t="s">
        <v>2813</v>
      </c>
      <c r="Y4166" s="2" t="s">
        <v>14867</v>
      </c>
      <c r="Z4166" s="2">
        <v>100</v>
      </c>
      <c r="AA4166" s="124" t="s">
        <v>9742</v>
      </c>
      <c r="AB4166" s="2">
        <v>0</v>
      </c>
      <c r="AD4166" s="2" t="s">
        <v>23</v>
      </c>
      <c r="AE4166" s="2" t="s">
        <v>55</v>
      </c>
      <c r="AF4166" s="2" t="s">
        <v>67</v>
      </c>
      <c r="AG4166" s="1390" t="s">
        <v>14868</v>
      </c>
      <c r="AJ4166" s="1">
        <f t="shared" si="334"/>
        <v>0</v>
      </c>
    </row>
    <row r="4167" spans="1:38" ht="31.5" customHeight="1">
      <c r="A4167" s="2" t="s">
        <v>6868</v>
      </c>
      <c r="B4167" s="179" t="s">
        <v>19</v>
      </c>
      <c r="C4167" s="179"/>
      <c r="D4167" s="169">
        <v>42592</v>
      </c>
      <c r="E4167" s="176">
        <v>42592.145833333336</v>
      </c>
      <c r="F4167" s="169">
        <v>42594</v>
      </c>
      <c r="G4167" s="176">
        <v>42594.416666666664</v>
      </c>
      <c r="H4167" s="193">
        <f>G4167-E4167</f>
        <v>2.2708333333284827</v>
      </c>
      <c r="I4167" s="179">
        <v>1</v>
      </c>
      <c r="J4167" s="115"/>
      <c r="K4167" s="115"/>
      <c r="L4167" s="115" t="s">
        <v>12</v>
      </c>
      <c r="M4167" s="179" t="s">
        <v>561</v>
      </c>
      <c r="N4167" s="179">
        <v>0.4</v>
      </c>
      <c r="O4167" s="179" t="s">
        <v>2</v>
      </c>
      <c r="P4167" s="179" t="s">
        <v>8173</v>
      </c>
      <c r="Q4167" s="115" t="s">
        <v>8152</v>
      </c>
      <c r="R4167" s="170"/>
      <c r="S4167" s="170">
        <v>0.70199999999999996</v>
      </c>
      <c r="T4167" s="170">
        <f>R4167+S4167</f>
        <v>0.70199999999999996</v>
      </c>
      <c r="U4167" s="1"/>
      <c r="X4167" s="1"/>
      <c r="AB4167" s="1"/>
      <c r="AC4167" s="1"/>
      <c r="AD4167" s="1" t="s">
        <v>23</v>
      </c>
      <c r="AE4167" s="1"/>
      <c r="AF4167" s="1"/>
      <c r="AG4167" s="1" t="s">
        <v>4726</v>
      </c>
      <c r="AJ4167" s="1">
        <f t="shared" si="334"/>
        <v>0</v>
      </c>
      <c r="AK4167" s="1">
        <f>AJ4167-T4167</f>
        <v>-0.70199999999999996</v>
      </c>
    </row>
    <row r="4168" spans="1:38" ht="94.5" customHeight="1">
      <c r="A4168" s="2" t="s">
        <v>8405</v>
      </c>
      <c r="B4168" s="179" t="s">
        <v>13</v>
      </c>
      <c r="C4168" s="179" t="s">
        <v>140</v>
      </c>
      <c r="D4168" s="169">
        <v>42638</v>
      </c>
      <c r="E4168" s="68">
        <v>0.1673611111111111</v>
      </c>
      <c r="F4168" s="169">
        <v>42638</v>
      </c>
      <c r="G4168" s="68">
        <v>0.1673611111111111</v>
      </c>
      <c r="H4168" s="68">
        <f>G4168-E4168</f>
        <v>0</v>
      </c>
      <c r="I4168" s="179">
        <v>4</v>
      </c>
      <c r="J4168" s="179" t="s">
        <v>1813</v>
      </c>
      <c r="K4168" s="179" t="s">
        <v>9</v>
      </c>
      <c r="L4168" s="179" t="s">
        <v>12</v>
      </c>
      <c r="M4168" s="179" t="s">
        <v>10968</v>
      </c>
      <c r="N4168" s="179" t="s">
        <v>3</v>
      </c>
      <c r="O4168" s="179" t="s">
        <v>8</v>
      </c>
      <c r="P4168" s="179" t="s">
        <v>6208</v>
      </c>
      <c r="Q4168" s="61" t="s">
        <v>10969</v>
      </c>
      <c r="R4168" s="190">
        <v>0.1</v>
      </c>
      <c r="S4168" s="190">
        <v>0.2</v>
      </c>
      <c r="T4168" s="190">
        <v>0.3</v>
      </c>
      <c r="U4168" s="2" t="s">
        <v>29</v>
      </c>
      <c r="V4168" s="2" t="s">
        <v>141</v>
      </c>
      <c r="W4168" s="2" t="s">
        <v>141</v>
      </c>
      <c r="X4168" s="2" t="s">
        <v>141</v>
      </c>
      <c r="Y4168" s="2" t="s">
        <v>141</v>
      </c>
      <c r="Z4168" s="2" t="s">
        <v>141</v>
      </c>
      <c r="AA4168" s="2" t="s">
        <v>141</v>
      </c>
      <c r="AB4168" s="2" t="s">
        <v>141</v>
      </c>
      <c r="AC4168" s="2" t="s">
        <v>141</v>
      </c>
      <c r="AD4168" s="1" t="s">
        <v>0</v>
      </c>
      <c r="AE4168" s="2" t="s">
        <v>141</v>
      </c>
      <c r="AF4168" s="2" t="s">
        <v>141</v>
      </c>
      <c r="AG4168" s="2" t="s">
        <v>3129</v>
      </c>
      <c r="AJ4168" s="1">
        <f t="shared" si="334"/>
        <v>0</v>
      </c>
      <c r="AK4168" s="1">
        <f>AJ4168-T4168</f>
        <v>-0.3</v>
      </c>
    </row>
    <row r="4169" spans="1:38" ht="112.5">
      <c r="A4169" s="611" t="s">
        <v>12777</v>
      </c>
      <c r="B4169" s="1154" t="s">
        <v>87</v>
      </c>
      <c r="C4169" s="1154" t="s">
        <v>3990</v>
      </c>
      <c r="D4169" s="58">
        <v>42683</v>
      </c>
      <c r="E4169" s="59">
        <v>0.73611111111111116</v>
      </c>
      <c r="F4169" s="58">
        <v>42683</v>
      </c>
      <c r="G4169" s="59">
        <v>0.73611111111111116</v>
      </c>
      <c r="H4169" s="59">
        <v>0</v>
      </c>
      <c r="I4169" s="60">
        <v>3</v>
      </c>
      <c r="J4169" s="1206"/>
      <c r="K4169" s="1206"/>
      <c r="L4169" s="749" t="s">
        <v>30</v>
      </c>
      <c r="M4169" s="1221" t="s">
        <v>1347</v>
      </c>
      <c r="N4169" s="60" t="s">
        <v>3</v>
      </c>
      <c r="O4169" s="749" t="s">
        <v>8</v>
      </c>
      <c r="P4169" s="1221" t="s">
        <v>346</v>
      </c>
      <c r="Q4169" s="749" t="s">
        <v>12922</v>
      </c>
      <c r="R4169" s="1260"/>
      <c r="S4169" s="1260">
        <v>0.7</v>
      </c>
      <c r="T4169" s="1260">
        <v>0.7</v>
      </c>
      <c r="V4169" s="2">
        <v>2008</v>
      </c>
      <c r="X4169" s="2" t="s">
        <v>2718</v>
      </c>
      <c r="Y4169" s="123">
        <v>42629</v>
      </c>
      <c r="Z4169" s="2">
        <v>100</v>
      </c>
      <c r="AA4169" s="150">
        <v>42795</v>
      </c>
      <c r="AB4169" s="2">
        <v>0</v>
      </c>
      <c r="AC4169" s="123">
        <v>42629</v>
      </c>
      <c r="AD4169" s="1" t="s">
        <v>23</v>
      </c>
      <c r="AE4169" s="1"/>
      <c r="AF4169" s="1"/>
      <c r="AG4169" s="1" t="s">
        <v>609</v>
      </c>
      <c r="AH4169" s="2" t="s">
        <v>15051</v>
      </c>
      <c r="AJ4169" s="1">
        <f t="shared" si="334"/>
        <v>0</v>
      </c>
    </row>
    <row r="4170" spans="1:38" ht="94.5" customHeight="1">
      <c r="A4170" s="2" t="s">
        <v>8405</v>
      </c>
      <c r="B4170" s="179" t="s">
        <v>13</v>
      </c>
      <c r="C4170" s="179" t="s">
        <v>140</v>
      </c>
      <c r="D4170" s="169">
        <v>42638</v>
      </c>
      <c r="E4170" s="68">
        <v>0.64236111111111105</v>
      </c>
      <c r="F4170" s="169">
        <v>42638</v>
      </c>
      <c r="G4170" s="68">
        <v>0.64236111111111105</v>
      </c>
      <c r="H4170" s="68">
        <f>G4170-E4170</f>
        <v>0</v>
      </c>
      <c r="I4170" s="179">
        <v>8</v>
      </c>
      <c r="J4170" s="179" t="s">
        <v>484</v>
      </c>
      <c r="K4170" s="179" t="s">
        <v>9</v>
      </c>
      <c r="L4170" s="179" t="s">
        <v>30</v>
      </c>
      <c r="M4170" s="179" t="s">
        <v>10971</v>
      </c>
      <c r="N4170" s="179" t="s">
        <v>3</v>
      </c>
      <c r="O4170" s="179" t="s">
        <v>8</v>
      </c>
      <c r="P4170" s="179" t="s">
        <v>10972</v>
      </c>
      <c r="Q4170" s="61" t="s">
        <v>10973</v>
      </c>
      <c r="R4170" s="170">
        <v>3.8</v>
      </c>
      <c r="S4170" s="170">
        <v>2.6</v>
      </c>
      <c r="T4170" s="170">
        <v>6.4</v>
      </c>
      <c r="U4170" s="2" t="s">
        <v>29</v>
      </c>
      <c r="V4170" s="2" t="s">
        <v>141</v>
      </c>
      <c r="W4170" s="2" t="s">
        <v>141</v>
      </c>
      <c r="X4170" s="2" t="s">
        <v>141</v>
      </c>
      <c r="Y4170" s="2" t="s">
        <v>141</v>
      </c>
      <c r="Z4170" s="2" t="s">
        <v>141</v>
      </c>
      <c r="AA4170" s="2" t="s">
        <v>141</v>
      </c>
      <c r="AB4170" s="2" t="s">
        <v>141</v>
      </c>
      <c r="AC4170" s="2" t="s">
        <v>141</v>
      </c>
      <c r="AD4170" s="1" t="s">
        <v>28</v>
      </c>
      <c r="AG4170" s="2"/>
      <c r="AJ4170" s="1">
        <f t="shared" si="334"/>
        <v>0</v>
      </c>
      <c r="AK4170" s="1">
        <f>AJ4170-T4170</f>
        <v>-6.4</v>
      </c>
    </row>
    <row r="4171" spans="1:38" ht="126" customHeight="1">
      <c r="A4171" s="2" t="s">
        <v>8405</v>
      </c>
      <c r="B4171" s="179" t="s">
        <v>13</v>
      </c>
      <c r="C4171" s="179" t="s">
        <v>140</v>
      </c>
      <c r="D4171" s="169">
        <v>42639</v>
      </c>
      <c r="E4171" s="68">
        <v>0.38541666666666669</v>
      </c>
      <c r="F4171" s="169">
        <v>42639</v>
      </c>
      <c r="G4171" s="68">
        <v>0.38541666666666669</v>
      </c>
      <c r="H4171" s="68">
        <f>G4171-E4171</f>
        <v>0</v>
      </c>
      <c r="I4171" s="179">
        <v>7</v>
      </c>
      <c r="J4171" s="179" t="s">
        <v>484</v>
      </c>
      <c r="K4171" s="179" t="s">
        <v>15</v>
      </c>
      <c r="L4171" s="208" t="s">
        <v>10</v>
      </c>
      <c r="M4171" s="179" t="s">
        <v>10974</v>
      </c>
      <c r="N4171" s="179" t="s">
        <v>3</v>
      </c>
      <c r="O4171" s="179" t="s">
        <v>8</v>
      </c>
      <c r="P4171" s="179" t="s">
        <v>1845</v>
      </c>
      <c r="Q4171" s="61" t="s">
        <v>10975</v>
      </c>
      <c r="R4171" s="170">
        <v>0.6</v>
      </c>
      <c r="S4171" s="170">
        <v>0.9</v>
      </c>
      <c r="T4171" s="170">
        <v>1.5</v>
      </c>
      <c r="U4171" s="2" t="s">
        <v>7</v>
      </c>
      <c r="V4171" s="2" t="s">
        <v>8903</v>
      </c>
      <c r="W4171" s="2" t="s">
        <v>3170</v>
      </c>
      <c r="X4171" s="2" t="s">
        <v>141</v>
      </c>
      <c r="Y4171" s="2" t="s">
        <v>10976</v>
      </c>
      <c r="Z4171" s="2">
        <v>100</v>
      </c>
      <c r="AA4171" s="2" t="s">
        <v>10977</v>
      </c>
      <c r="AB4171" s="2" t="s">
        <v>141</v>
      </c>
      <c r="AC4171" s="2" t="s">
        <v>141</v>
      </c>
      <c r="AD4171" s="1" t="s">
        <v>43</v>
      </c>
      <c r="AG4171" s="2"/>
      <c r="AJ4171" s="1">
        <f t="shared" si="334"/>
        <v>0</v>
      </c>
      <c r="AK4171" s="1">
        <f>AJ4171-T4171</f>
        <v>-1.5</v>
      </c>
    </row>
    <row r="4172" spans="1:38" ht="94.5" customHeight="1">
      <c r="A4172" s="2" t="s">
        <v>8405</v>
      </c>
      <c r="B4172" s="179" t="s">
        <v>13</v>
      </c>
      <c r="C4172" s="179" t="s">
        <v>140</v>
      </c>
      <c r="D4172" s="169">
        <v>42639</v>
      </c>
      <c r="E4172" s="68">
        <v>0.44861111111111113</v>
      </c>
      <c r="F4172" s="169">
        <v>42639</v>
      </c>
      <c r="G4172" s="68">
        <v>0.46666666666666662</v>
      </c>
      <c r="H4172" s="68">
        <f>G4172-E4172</f>
        <v>1.8055555555555491E-2</v>
      </c>
      <c r="I4172" s="179">
        <v>27</v>
      </c>
      <c r="J4172" s="179" t="s">
        <v>141</v>
      </c>
      <c r="K4172" s="179" t="s">
        <v>141</v>
      </c>
      <c r="L4172" s="179" t="s">
        <v>4</v>
      </c>
      <c r="M4172" s="179" t="s">
        <v>8770</v>
      </c>
      <c r="N4172" s="179">
        <v>110</v>
      </c>
      <c r="O4172" s="179" t="s">
        <v>14</v>
      </c>
      <c r="P4172" s="179" t="s">
        <v>8771</v>
      </c>
      <c r="Q4172" s="61" t="s">
        <v>10978</v>
      </c>
      <c r="R4172" s="170">
        <v>2.2999999999999998</v>
      </c>
      <c r="S4172" s="170">
        <v>7.4</v>
      </c>
      <c r="T4172" s="170">
        <v>9.6999999999999993</v>
      </c>
      <c r="U4172" s="2" t="s">
        <v>39</v>
      </c>
      <c r="V4172" s="2" t="s">
        <v>3339</v>
      </c>
      <c r="W4172" s="2" t="s">
        <v>10979</v>
      </c>
      <c r="X4172" s="2" t="s">
        <v>10980</v>
      </c>
      <c r="Y4172" s="2" t="s">
        <v>10504</v>
      </c>
      <c r="Z4172" s="2" t="s">
        <v>141</v>
      </c>
      <c r="AA4172" s="2" t="s">
        <v>10981</v>
      </c>
      <c r="AB4172" s="2" t="s">
        <v>141</v>
      </c>
      <c r="AC4172" s="2" t="s">
        <v>141</v>
      </c>
      <c r="AD4172" s="1" t="s">
        <v>42</v>
      </c>
      <c r="AG4172" s="2"/>
      <c r="AJ4172" s="1">
        <f t="shared" ref="AJ4172:AJ4203" si="338">T4172-S4172-R4172</f>
        <v>0</v>
      </c>
      <c r="AK4172" s="1">
        <f>AJ4172-T4172</f>
        <v>-9.6999999999999993</v>
      </c>
    </row>
    <row r="4173" spans="1:38" ht="189" customHeight="1">
      <c r="A4173" s="2" t="s">
        <v>672</v>
      </c>
      <c r="B4173" s="179" t="s">
        <v>13</v>
      </c>
      <c r="C4173" s="179" t="s">
        <v>140</v>
      </c>
      <c r="D4173" s="169">
        <v>42412</v>
      </c>
      <c r="E4173" s="176">
        <v>0.5541666666666667</v>
      </c>
      <c r="F4173" s="169">
        <v>42412</v>
      </c>
      <c r="G4173" s="176">
        <v>0.5541666666666667</v>
      </c>
      <c r="H4173" s="176">
        <v>0</v>
      </c>
      <c r="I4173" s="179">
        <v>1</v>
      </c>
      <c r="J4173" s="179" t="s">
        <v>141</v>
      </c>
      <c r="K4173" s="179" t="s">
        <v>141</v>
      </c>
      <c r="L4173" s="179" t="s">
        <v>12</v>
      </c>
      <c r="M4173" s="179" t="s">
        <v>854</v>
      </c>
      <c r="N4173" s="179">
        <v>0.4</v>
      </c>
      <c r="O4173" s="179" t="s">
        <v>57</v>
      </c>
      <c r="P4173" s="179" t="s">
        <v>57</v>
      </c>
      <c r="Q4173" s="179" t="s">
        <v>890</v>
      </c>
      <c r="R4173" s="179"/>
      <c r="S4173" s="179">
        <v>0.7</v>
      </c>
      <c r="T4173" s="179">
        <v>0.7</v>
      </c>
      <c r="U4173" s="2" t="s">
        <v>62</v>
      </c>
      <c r="V4173" s="2" t="s">
        <v>141</v>
      </c>
      <c r="W4173" s="2" t="s">
        <v>141</v>
      </c>
      <c r="X4173" s="2" t="s">
        <v>141</v>
      </c>
      <c r="Y4173" s="2" t="s">
        <v>141</v>
      </c>
      <c r="Z4173" s="2" t="s">
        <v>141</v>
      </c>
      <c r="AA4173" s="2" t="s">
        <v>141</v>
      </c>
      <c r="AB4173" s="2" t="s">
        <v>141</v>
      </c>
      <c r="AC4173" s="2" t="s">
        <v>141</v>
      </c>
      <c r="AD4173" s="1" t="s">
        <v>23</v>
      </c>
      <c r="AE4173" s="2" t="s">
        <v>141</v>
      </c>
      <c r="AF4173" s="2" t="s">
        <v>141</v>
      </c>
      <c r="AG4173" s="2" t="s">
        <v>141</v>
      </c>
      <c r="AJ4173" s="1">
        <f t="shared" si="338"/>
        <v>0</v>
      </c>
    </row>
    <row r="4174" spans="1:38" ht="189" customHeight="1">
      <c r="A4174" s="2" t="s">
        <v>4411</v>
      </c>
      <c r="B4174" s="179" t="s">
        <v>13</v>
      </c>
      <c r="C4174" s="179" t="s">
        <v>147</v>
      </c>
      <c r="D4174" s="169">
        <v>42546</v>
      </c>
      <c r="E4174" s="68">
        <v>0.91666666666666663</v>
      </c>
      <c r="F4174" s="169">
        <v>42539</v>
      </c>
      <c r="G4174" s="68">
        <v>0.93888888888888899</v>
      </c>
      <c r="H4174" s="68">
        <f>G4174-E4174</f>
        <v>2.2222222222222365E-2</v>
      </c>
      <c r="I4174" s="179">
        <v>1</v>
      </c>
      <c r="J4174" s="179" t="s">
        <v>141</v>
      </c>
      <c r="K4174" s="179" t="s">
        <v>141</v>
      </c>
      <c r="L4174" s="179" t="s">
        <v>12</v>
      </c>
      <c r="M4174" s="179" t="s">
        <v>5180</v>
      </c>
      <c r="N4174" s="179">
        <v>0.4</v>
      </c>
      <c r="O4174" s="179" t="s">
        <v>57</v>
      </c>
      <c r="P4174" s="179" t="s">
        <v>57</v>
      </c>
      <c r="Q4174" s="61" t="s">
        <v>10433</v>
      </c>
      <c r="R4174" s="190">
        <v>0.5</v>
      </c>
      <c r="S4174" s="190">
        <v>0.2</v>
      </c>
      <c r="T4174" s="190">
        <f>R4174+S4174</f>
        <v>0.7</v>
      </c>
      <c r="U4174" s="2" t="s">
        <v>62</v>
      </c>
      <c r="V4174" s="2" t="s">
        <v>141</v>
      </c>
      <c r="W4174" s="2" t="s">
        <v>141</v>
      </c>
      <c r="X4174" s="2" t="s">
        <v>141</v>
      </c>
      <c r="Y4174" s="2" t="s">
        <v>141</v>
      </c>
      <c r="Z4174" s="2" t="s">
        <v>141</v>
      </c>
      <c r="AA4174" s="2" t="s">
        <v>141</v>
      </c>
      <c r="AB4174" s="2" t="s">
        <v>141</v>
      </c>
      <c r="AC4174" s="2" t="s">
        <v>141</v>
      </c>
      <c r="AD4174" s="1" t="s">
        <v>23</v>
      </c>
      <c r="AE4174" s="2" t="s">
        <v>141</v>
      </c>
      <c r="AF4174" s="2" t="s">
        <v>141</v>
      </c>
      <c r="AG4174" s="2" t="s">
        <v>141</v>
      </c>
      <c r="AJ4174" s="1">
        <f t="shared" si="338"/>
        <v>0</v>
      </c>
      <c r="AK4174" s="1">
        <f>AJ4174-T4174</f>
        <v>-0.7</v>
      </c>
    </row>
    <row r="4175" spans="1:38" ht="141.75" customHeight="1">
      <c r="A4175" s="2" t="s">
        <v>8405</v>
      </c>
      <c r="B4175" s="179" t="s">
        <v>13</v>
      </c>
      <c r="C4175" s="179" t="s">
        <v>140</v>
      </c>
      <c r="D4175" s="169">
        <v>42640</v>
      </c>
      <c r="E4175" s="615">
        <v>0.42291666666666666</v>
      </c>
      <c r="F4175" s="169">
        <v>42640</v>
      </c>
      <c r="G4175" s="615">
        <v>0.42291666666666666</v>
      </c>
      <c r="H4175" s="68">
        <f>G4175-E4175</f>
        <v>0</v>
      </c>
      <c r="I4175" s="179">
        <v>2</v>
      </c>
      <c r="J4175" s="179" t="s">
        <v>407</v>
      </c>
      <c r="K4175" s="179" t="s">
        <v>9</v>
      </c>
      <c r="L4175" s="179" t="s">
        <v>30</v>
      </c>
      <c r="M4175" s="179" t="s">
        <v>8781</v>
      </c>
      <c r="N4175" s="179" t="s">
        <v>3</v>
      </c>
      <c r="O4175" s="179" t="s">
        <v>8</v>
      </c>
      <c r="P4175" s="179" t="s">
        <v>8782</v>
      </c>
      <c r="Q4175" s="61" t="s">
        <v>10983</v>
      </c>
      <c r="R4175" s="190">
        <v>0.4</v>
      </c>
      <c r="S4175" s="190">
        <v>0.4</v>
      </c>
      <c r="T4175" s="190">
        <v>0.8</v>
      </c>
      <c r="U4175" s="2" t="s">
        <v>29</v>
      </c>
      <c r="V4175" s="2" t="s">
        <v>141</v>
      </c>
      <c r="W4175" s="2" t="s">
        <v>141</v>
      </c>
      <c r="X4175" s="2" t="s">
        <v>141</v>
      </c>
      <c r="Y4175" s="2" t="s">
        <v>141</v>
      </c>
      <c r="Z4175" s="2" t="s">
        <v>141</v>
      </c>
      <c r="AA4175" s="2" t="s">
        <v>141</v>
      </c>
      <c r="AB4175" s="2" t="s">
        <v>141</v>
      </c>
      <c r="AC4175" s="2" t="s">
        <v>141</v>
      </c>
      <c r="AD4175" s="1" t="s">
        <v>28</v>
      </c>
      <c r="AG4175" s="583" t="s">
        <v>10984</v>
      </c>
      <c r="AJ4175" s="1">
        <f t="shared" si="338"/>
        <v>0</v>
      </c>
      <c r="AK4175" s="1">
        <f>AJ4175-T4175</f>
        <v>-0.8</v>
      </c>
    </row>
    <row r="4176" spans="1:38" ht="56.25" customHeight="1">
      <c r="A4176" s="2" t="s">
        <v>12537</v>
      </c>
      <c r="B4176" s="208" t="s">
        <v>13</v>
      </c>
      <c r="C4176" s="179" t="s">
        <v>147</v>
      </c>
      <c r="D4176" s="161">
        <v>42667</v>
      </c>
      <c r="E4176" s="1179" t="s">
        <v>12678</v>
      </c>
      <c r="F4176" s="161">
        <v>42667</v>
      </c>
      <c r="G4176" s="893">
        <v>0.44444444444444442</v>
      </c>
      <c r="H4176" s="1008">
        <v>3.4722222222221544E-3</v>
      </c>
      <c r="I4176" s="208">
        <v>7</v>
      </c>
      <c r="J4176" s="606" t="s">
        <v>141</v>
      </c>
      <c r="K4176" s="606"/>
      <c r="L4176" s="179" t="s">
        <v>12</v>
      </c>
      <c r="M4176" s="606" t="s">
        <v>8783</v>
      </c>
      <c r="N4176" s="208">
        <v>0.4</v>
      </c>
      <c r="O4176" s="208" t="s">
        <v>57</v>
      </c>
      <c r="P4176" s="606" t="s">
        <v>57</v>
      </c>
      <c r="Q4176" s="163" t="s">
        <v>14545</v>
      </c>
      <c r="R4176" s="170">
        <v>0.2</v>
      </c>
      <c r="S4176" s="170">
        <v>0.5</v>
      </c>
      <c r="T4176" s="190">
        <v>0.7</v>
      </c>
      <c r="U4176" s="1296" t="s">
        <v>62</v>
      </c>
      <c r="V4176" s="1296" t="s">
        <v>141</v>
      </c>
      <c r="W4176" s="1296" t="s">
        <v>141</v>
      </c>
      <c r="X4176" s="1296" t="s">
        <v>141</v>
      </c>
      <c r="Y4176" s="1296" t="s">
        <v>141</v>
      </c>
      <c r="Z4176" s="1296" t="s">
        <v>141</v>
      </c>
      <c r="AA4176" s="1296" t="s">
        <v>141</v>
      </c>
      <c r="AB4176" s="1296" t="s">
        <v>141</v>
      </c>
      <c r="AC4176" s="1296" t="s">
        <v>141</v>
      </c>
      <c r="AD4176" s="2" t="s">
        <v>23</v>
      </c>
      <c r="AE4176" s="1305" t="s">
        <v>141</v>
      </c>
      <c r="AF4176" s="1305" t="s">
        <v>141</v>
      </c>
      <c r="AG4176" s="2" t="s">
        <v>141</v>
      </c>
      <c r="AJ4176" s="1">
        <f t="shared" si="338"/>
        <v>0</v>
      </c>
    </row>
    <row r="4177" spans="1:37" ht="94.5" customHeight="1">
      <c r="A4177" s="2" t="s">
        <v>8405</v>
      </c>
      <c r="B4177" s="280" t="s">
        <v>13</v>
      </c>
      <c r="C4177" s="280" t="s">
        <v>140</v>
      </c>
      <c r="D4177" s="497">
        <v>42643</v>
      </c>
      <c r="E4177" s="879">
        <v>0.6381944444444444</v>
      </c>
      <c r="F4177" s="497">
        <v>42643</v>
      </c>
      <c r="G4177" s="879">
        <v>0.6381944444444444</v>
      </c>
      <c r="H4177" s="614">
        <f>G4177-E4177</f>
        <v>0</v>
      </c>
      <c r="I4177" s="280">
        <v>25</v>
      </c>
      <c r="J4177" s="280" t="s">
        <v>407</v>
      </c>
      <c r="K4177" s="280" t="s">
        <v>9</v>
      </c>
      <c r="L4177" s="280" t="s">
        <v>30</v>
      </c>
      <c r="M4177" s="280" t="s">
        <v>8806</v>
      </c>
      <c r="N4177" s="280" t="s">
        <v>3</v>
      </c>
      <c r="O4177" s="280" t="s">
        <v>8</v>
      </c>
      <c r="P4177" s="280" t="s">
        <v>8807</v>
      </c>
      <c r="Q4177" s="642" t="s">
        <v>10986</v>
      </c>
      <c r="R4177" s="880">
        <v>0.3</v>
      </c>
      <c r="S4177" s="880">
        <v>0.3</v>
      </c>
      <c r="T4177" s="880">
        <v>0.6</v>
      </c>
      <c r="U4177" s="2" t="s">
        <v>29</v>
      </c>
      <c r="V4177" s="2" t="s">
        <v>141</v>
      </c>
      <c r="W4177" s="2" t="s">
        <v>141</v>
      </c>
      <c r="X4177" s="2" t="s">
        <v>141</v>
      </c>
      <c r="Y4177" s="2" t="s">
        <v>141</v>
      </c>
      <c r="Z4177" s="2" t="s">
        <v>141</v>
      </c>
      <c r="AA4177" s="2" t="s">
        <v>141</v>
      </c>
      <c r="AB4177" s="2" t="s">
        <v>141</v>
      </c>
      <c r="AC4177" s="2" t="s">
        <v>141</v>
      </c>
      <c r="AD4177" s="1" t="s">
        <v>61</v>
      </c>
      <c r="AG4177" s="583"/>
      <c r="AJ4177" s="1">
        <f t="shared" si="338"/>
        <v>0</v>
      </c>
      <c r="AK4177" s="1">
        <f>AJ4177-T4177</f>
        <v>-0.6</v>
      </c>
    </row>
    <row r="4178" spans="1:37" ht="252">
      <c r="A4178" s="94" t="s">
        <v>13179</v>
      </c>
      <c r="B4178" s="66" t="s">
        <v>71</v>
      </c>
      <c r="C4178" s="66" t="s">
        <v>71</v>
      </c>
      <c r="D4178" s="383">
        <v>42715</v>
      </c>
      <c r="E4178" s="106">
        <v>0.53819444444444442</v>
      </c>
      <c r="F4178" s="383">
        <v>42715</v>
      </c>
      <c r="G4178" s="106">
        <v>0.70000000000000007</v>
      </c>
      <c r="H4178" s="1015">
        <f>G4178-E4178</f>
        <v>0.16180555555555565</v>
      </c>
      <c r="I4178" s="179">
        <v>0</v>
      </c>
      <c r="J4178" s="102" t="s">
        <v>303</v>
      </c>
      <c r="K4178" s="118" t="s">
        <v>15</v>
      </c>
      <c r="L4178" s="115" t="s">
        <v>4</v>
      </c>
      <c r="M4178" s="296" t="s">
        <v>15123</v>
      </c>
      <c r="N4178" s="208" t="s">
        <v>3</v>
      </c>
      <c r="O4178" s="179" t="s">
        <v>2</v>
      </c>
      <c r="P4178" s="283" t="s">
        <v>15124</v>
      </c>
      <c r="Q4178" s="385" t="s">
        <v>15125</v>
      </c>
      <c r="R4178" s="751"/>
      <c r="S4178" s="759"/>
      <c r="T4178" s="179"/>
      <c r="U4178" s="269" t="s">
        <v>37</v>
      </c>
      <c r="V4178" s="110" t="s">
        <v>3096</v>
      </c>
      <c r="W4178" s="110" t="s">
        <v>3096</v>
      </c>
      <c r="X4178" s="110" t="s">
        <v>3096</v>
      </c>
      <c r="Y4178" s="1031" t="s">
        <v>2815</v>
      </c>
      <c r="Z4178" s="111">
        <v>100</v>
      </c>
      <c r="AA4178" s="1031" t="s">
        <v>2854</v>
      </c>
      <c r="AB4178" s="110">
        <v>0</v>
      </c>
      <c r="AC4178" s="1039" t="s">
        <v>2815</v>
      </c>
      <c r="AD4178" s="61" t="s">
        <v>0</v>
      </c>
      <c r="AE4178" s="928"/>
      <c r="AF4178" s="110"/>
      <c r="AG4178" s="1044" t="s">
        <v>15125</v>
      </c>
      <c r="AJ4178" s="1">
        <f t="shared" si="338"/>
        <v>0</v>
      </c>
    </row>
    <row r="4179" spans="1:37" ht="31.5">
      <c r="A4179" s="94" t="s">
        <v>12777</v>
      </c>
      <c r="B4179" s="334" t="s">
        <v>13</v>
      </c>
      <c r="C4179" s="76" t="s">
        <v>147</v>
      </c>
      <c r="D4179" s="824">
        <v>42693</v>
      </c>
      <c r="E4179" s="450">
        <v>0.25486111111111109</v>
      </c>
      <c r="F4179" s="824">
        <v>42693</v>
      </c>
      <c r="G4179" s="1187">
        <v>0.27847222222222223</v>
      </c>
      <c r="H4179" s="881">
        <v>2.3611111111111138E-2</v>
      </c>
      <c r="I4179" s="208">
        <v>1</v>
      </c>
      <c r="J4179" s="882" t="s">
        <v>141</v>
      </c>
      <c r="K4179" s="882"/>
      <c r="L4179" s="179" t="s">
        <v>12</v>
      </c>
      <c r="M4179" s="883" t="s">
        <v>8569</v>
      </c>
      <c r="N4179" s="208">
        <v>0.4</v>
      </c>
      <c r="O4179" s="208" t="s">
        <v>57</v>
      </c>
      <c r="P4179" s="884" t="s">
        <v>57</v>
      </c>
      <c r="Q4179" s="163" t="s">
        <v>12679</v>
      </c>
      <c r="R4179" s="838">
        <v>0.5</v>
      </c>
      <c r="S4179" s="760">
        <v>0.2</v>
      </c>
      <c r="T4179" s="190">
        <v>0.7</v>
      </c>
      <c r="U4179" s="885" t="s">
        <v>62</v>
      </c>
      <c r="V4179" s="885" t="s">
        <v>141</v>
      </c>
      <c r="W4179" s="885" t="s">
        <v>141</v>
      </c>
      <c r="X4179" s="885" t="s">
        <v>141</v>
      </c>
      <c r="Y4179" s="885" t="s">
        <v>141</v>
      </c>
      <c r="Z4179" s="886" t="s">
        <v>141</v>
      </c>
      <c r="AA4179" s="885" t="s">
        <v>141</v>
      </c>
      <c r="AB4179" s="885" t="s">
        <v>141</v>
      </c>
      <c r="AC4179" s="886" t="s">
        <v>141</v>
      </c>
      <c r="AD4179" s="179" t="s">
        <v>23</v>
      </c>
      <c r="AE4179" s="887" t="s">
        <v>141</v>
      </c>
      <c r="AF4179" s="885" t="s">
        <v>141</v>
      </c>
      <c r="AG4179" s="110" t="s">
        <v>141</v>
      </c>
      <c r="AJ4179" s="1">
        <f t="shared" si="338"/>
        <v>0</v>
      </c>
    </row>
    <row r="4180" spans="1:37" ht="31.5">
      <c r="A4180" s="94" t="s">
        <v>13179</v>
      </c>
      <c r="B4180" s="334" t="s">
        <v>13</v>
      </c>
      <c r="C4180" s="334" t="s">
        <v>147</v>
      </c>
      <c r="D4180" s="824">
        <v>42725</v>
      </c>
      <c r="E4180" s="1012">
        <v>0.11597222222222221</v>
      </c>
      <c r="F4180" s="824">
        <v>42725</v>
      </c>
      <c r="G4180" s="1012">
        <v>0.12708333333333333</v>
      </c>
      <c r="H4180" s="881">
        <v>1.1111111111111113E-2</v>
      </c>
      <c r="I4180" s="208">
        <v>1</v>
      </c>
      <c r="J4180" s="882" t="s">
        <v>141</v>
      </c>
      <c r="K4180" s="882"/>
      <c r="L4180" s="179" t="s">
        <v>12</v>
      </c>
      <c r="M4180" s="883" t="s">
        <v>13611</v>
      </c>
      <c r="N4180" s="208">
        <v>0.4</v>
      </c>
      <c r="O4180" s="208" t="s">
        <v>57</v>
      </c>
      <c r="P4180" s="884" t="s">
        <v>57</v>
      </c>
      <c r="Q4180" s="163" t="s">
        <v>13624</v>
      </c>
      <c r="R4180" s="838">
        <v>0.4</v>
      </c>
      <c r="S4180" s="760">
        <v>0.3</v>
      </c>
      <c r="T4180" s="190">
        <v>0.7</v>
      </c>
      <c r="U4180" s="1042" t="s">
        <v>141</v>
      </c>
      <c r="V4180" s="885" t="s">
        <v>141</v>
      </c>
      <c r="W4180" s="885" t="s">
        <v>141</v>
      </c>
      <c r="X4180" s="885" t="s">
        <v>141</v>
      </c>
      <c r="Y4180" s="885" t="s">
        <v>141</v>
      </c>
      <c r="Z4180" s="886" t="s">
        <v>141</v>
      </c>
      <c r="AA4180" s="885" t="s">
        <v>141</v>
      </c>
      <c r="AB4180" s="885" t="s">
        <v>141</v>
      </c>
      <c r="AC4180" s="886" t="s">
        <v>141</v>
      </c>
      <c r="AD4180" s="115" t="s">
        <v>23</v>
      </c>
      <c r="AE4180" s="891" t="s">
        <v>141</v>
      </c>
      <c r="AF4180" s="1042" t="s">
        <v>141</v>
      </c>
      <c r="AG4180" s="110" t="s">
        <v>141</v>
      </c>
      <c r="AJ4180" s="1">
        <f t="shared" si="338"/>
        <v>0</v>
      </c>
    </row>
    <row r="4181" spans="1:37" ht="31.5">
      <c r="A4181" s="94" t="s">
        <v>13179</v>
      </c>
      <c r="B4181" s="66" t="s">
        <v>71</v>
      </c>
      <c r="C4181" s="66" t="s">
        <v>71</v>
      </c>
      <c r="D4181" s="498">
        <v>42732</v>
      </c>
      <c r="E4181" s="106">
        <v>0.93194444444444446</v>
      </c>
      <c r="F4181" s="498">
        <v>42732</v>
      </c>
      <c r="G4181" s="389">
        <v>0.94027777777777777</v>
      </c>
      <c r="H4181" s="1015">
        <f>G4181-E4181</f>
        <v>8.3333333333333037E-3</v>
      </c>
      <c r="I4181" s="179">
        <v>7</v>
      </c>
      <c r="J4181" s="102" t="s">
        <v>303</v>
      </c>
      <c r="K4181" s="118" t="s">
        <v>146</v>
      </c>
      <c r="L4181" s="115" t="s">
        <v>4</v>
      </c>
      <c r="M4181" s="115" t="s">
        <v>13800</v>
      </c>
      <c r="N4181" s="208" t="s">
        <v>3</v>
      </c>
      <c r="O4181" s="283" t="s">
        <v>8</v>
      </c>
      <c r="P4181" s="285" t="s">
        <v>13801</v>
      </c>
      <c r="Q4181" s="385" t="s">
        <v>13802</v>
      </c>
      <c r="R4181" s="751">
        <v>0.38500000000000001</v>
      </c>
      <c r="S4181" s="759">
        <v>0.309</v>
      </c>
      <c r="T4181" s="179">
        <f>SUM(R4181:S4181)</f>
        <v>0.69399999999999995</v>
      </c>
      <c r="U4181" s="269" t="s">
        <v>29</v>
      </c>
      <c r="V4181" s="110">
        <v>1964</v>
      </c>
      <c r="W4181" s="110" t="s">
        <v>2861</v>
      </c>
      <c r="X4181" s="110" t="s">
        <v>3096</v>
      </c>
      <c r="Y4181" s="1031" t="s">
        <v>2877</v>
      </c>
      <c r="Z4181" s="110">
        <v>100</v>
      </c>
      <c r="AA4181" s="1039" t="s">
        <v>9654</v>
      </c>
      <c r="AB4181" s="110">
        <v>0</v>
      </c>
      <c r="AC4181" s="1039" t="s">
        <v>2877</v>
      </c>
      <c r="AD4181" s="61" t="s">
        <v>23</v>
      </c>
      <c r="AE4181" s="928"/>
      <c r="AF4181" s="110"/>
      <c r="AG4181" s="1044" t="s">
        <v>13802</v>
      </c>
      <c r="AJ4181" s="1">
        <f t="shared" si="338"/>
        <v>0</v>
      </c>
    </row>
    <row r="4182" spans="1:37" ht="63">
      <c r="A4182" s="179" t="s">
        <v>12537</v>
      </c>
      <c r="B4182" s="1150" t="s">
        <v>12578</v>
      </c>
      <c r="C4182" s="1150" t="s">
        <v>12579</v>
      </c>
      <c r="D4182" s="1159">
        <v>42662</v>
      </c>
      <c r="E4182" s="1181">
        <v>0.1361111111111111</v>
      </c>
      <c r="F4182" s="1159">
        <v>42662</v>
      </c>
      <c r="G4182" s="1181">
        <v>0.13680555555555554</v>
      </c>
      <c r="H4182" s="1176">
        <f>G4182-E4182</f>
        <v>6.9444444444444198E-4</v>
      </c>
      <c r="I4182" s="596">
        <v>2</v>
      </c>
      <c r="J4182" s="595" t="s">
        <v>13291</v>
      </c>
      <c r="K4182" s="1203"/>
      <c r="L4182" s="596" t="s">
        <v>4</v>
      </c>
      <c r="M4182" s="1223" t="s">
        <v>12619</v>
      </c>
      <c r="N4182" s="792" t="s">
        <v>3</v>
      </c>
      <c r="O4182" s="596" t="s">
        <v>26</v>
      </c>
      <c r="P4182" s="1235" t="s">
        <v>12619</v>
      </c>
      <c r="Q4182" s="596" t="s">
        <v>14164</v>
      </c>
      <c r="R4182" s="1254"/>
      <c r="S4182" s="1279">
        <v>0.67749999999999999</v>
      </c>
      <c r="T4182" s="801">
        <v>0.69</v>
      </c>
      <c r="U4182" s="1303" t="s">
        <v>45</v>
      </c>
      <c r="V4182" s="1303">
        <v>2008</v>
      </c>
      <c r="W4182" s="1303" t="s">
        <v>8838</v>
      </c>
      <c r="X4182" s="1303" t="s">
        <v>2736</v>
      </c>
      <c r="Y4182" s="1332">
        <v>42649</v>
      </c>
      <c r="Z4182" s="1342">
        <v>100</v>
      </c>
      <c r="AA4182" s="1349">
        <v>42826</v>
      </c>
      <c r="AB4182" s="1303"/>
      <c r="AC4182" s="1342"/>
      <c r="AD4182" s="792" t="s">
        <v>23</v>
      </c>
      <c r="AE4182" s="1369"/>
      <c r="AF4182" s="1303"/>
      <c r="AG4182" s="792"/>
      <c r="AJ4182" s="1">
        <f t="shared" si="338"/>
        <v>1.2499999999999956E-2</v>
      </c>
    </row>
    <row r="4183" spans="1:37" s="16" customFormat="1" ht="78.75">
      <c r="A4183" s="94" t="s">
        <v>13179</v>
      </c>
      <c r="B4183" s="75" t="s">
        <v>71</v>
      </c>
      <c r="C4183" s="57" t="s">
        <v>71</v>
      </c>
      <c r="D4183" s="744">
        <v>42734</v>
      </c>
      <c r="E4183" s="357">
        <v>0.50486111111111109</v>
      </c>
      <c r="F4183" s="744">
        <v>42734</v>
      </c>
      <c r="G4183" s="357">
        <v>0.50555555555555554</v>
      </c>
      <c r="H4183" s="73">
        <v>6.9444444444444447E-4</v>
      </c>
      <c r="I4183" s="60">
        <v>6</v>
      </c>
      <c r="J4183" s="57"/>
      <c r="K4183" s="57"/>
      <c r="L4183" s="57" t="s">
        <v>4</v>
      </c>
      <c r="M4183" s="750" t="s">
        <v>13851</v>
      </c>
      <c r="N4183" s="57" t="s">
        <v>3</v>
      </c>
      <c r="O4183" s="57" t="s">
        <v>8</v>
      </c>
      <c r="P4183" s="750" t="s">
        <v>13852</v>
      </c>
      <c r="Q4183" s="57" t="s">
        <v>13853</v>
      </c>
      <c r="R4183" s="1024">
        <v>1.4999999999999999E-2</v>
      </c>
      <c r="S4183" s="761">
        <v>7.1999999999999995E-2</v>
      </c>
      <c r="T4183" s="57">
        <v>8.6999999999999994E-2</v>
      </c>
      <c r="U4183" s="269" t="s">
        <v>29</v>
      </c>
      <c r="V4183" s="110">
        <v>2006</v>
      </c>
      <c r="W4183" s="110" t="s">
        <v>2861</v>
      </c>
      <c r="X4183" s="110" t="s">
        <v>3096</v>
      </c>
      <c r="Y4183" s="1031" t="s">
        <v>2836</v>
      </c>
      <c r="Z4183" s="111">
        <v>100</v>
      </c>
      <c r="AA4183" s="1031" t="s">
        <v>9422</v>
      </c>
      <c r="AB4183" s="110">
        <v>0</v>
      </c>
      <c r="AC4183" s="1039" t="s">
        <v>2836</v>
      </c>
      <c r="AD4183" s="61" t="s">
        <v>0</v>
      </c>
      <c r="AE4183" s="928"/>
      <c r="AF4183" s="110"/>
      <c r="AG4183" s="1044" t="s">
        <v>13853</v>
      </c>
      <c r="AJ4183" s="1">
        <f t="shared" si="338"/>
        <v>0</v>
      </c>
    </row>
    <row r="4184" spans="1:37" s="16" customFormat="1" ht="78.75">
      <c r="A4184" s="94" t="s">
        <v>13179</v>
      </c>
      <c r="B4184" s="75" t="s">
        <v>71</v>
      </c>
      <c r="C4184" s="75" t="s">
        <v>71</v>
      </c>
      <c r="D4184" s="744">
        <v>42734</v>
      </c>
      <c r="E4184" s="357">
        <v>0.50624999999999998</v>
      </c>
      <c r="F4184" s="744">
        <v>42734</v>
      </c>
      <c r="G4184" s="357">
        <v>0.50694444444444442</v>
      </c>
      <c r="H4184" s="73">
        <v>6.9444444444444447E-4</v>
      </c>
      <c r="I4184" s="60">
        <v>4</v>
      </c>
      <c r="J4184" s="57"/>
      <c r="K4184" s="828"/>
      <c r="L4184" s="57" t="s">
        <v>4</v>
      </c>
      <c r="M4184" s="750" t="s">
        <v>13854</v>
      </c>
      <c r="N4184" s="57" t="s">
        <v>3</v>
      </c>
      <c r="O4184" s="57" t="s">
        <v>8</v>
      </c>
      <c r="P4184" s="750" t="s">
        <v>13855</v>
      </c>
      <c r="Q4184" s="57" t="s">
        <v>13853</v>
      </c>
      <c r="R4184" s="1135">
        <v>0.02</v>
      </c>
      <c r="S4184" s="1135">
        <v>8.7999999999999995E-2</v>
      </c>
      <c r="T4184" s="57">
        <v>0.108</v>
      </c>
      <c r="U4184" s="269" t="s">
        <v>29</v>
      </c>
      <c r="V4184" s="110">
        <v>1964</v>
      </c>
      <c r="W4184" s="110" t="s">
        <v>2861</v>
      </c>
      <c r="X4184" s="110" t="s">
        <v>3096</v>
      </c>
      <c r="Y4184" s="1031" t="s">
        <v>2877</v>
      </c>
      <c r="Z4184" s="111">
        <v>100</v>
      </c>
      <c r="AA4184" s="1031" t="s">
        <v>9654</v>
      </c>
      <c r="AB4184" s="110">
        <v>0</v>
      </c>
      <c r="AC4184" s="1039" t="s">
        <v>2877</v>
      </c>
      <c r="AD4184" s="61" t="s">
        <v>0</v>
      </c>
      <c r="AE4184" s="928"/>
      <c r="AF4184" s="110"/>
      <c r="AG4184" s="1044" t="s">
        <v>13853</v>
      </c>
      <c r="AJ4184" s="1">
        <f t="shared" si="338"/>
        <v>0</v>
      </c>
    </row>
    <row r="4185" spans="1:37" ht="31.5" customHeight="1">
      <c r="A4185" s="179" t="s">
        <v>6868</v>
      </c>
      <c r="B4185" s="76" t="s">
        <v>19</v>
      </c>
      <c r="C4185" s="76"/>
      <c r="D4185" s="294">
        <v>42592</v>
      </c>
      <c r="E4185" s="496">
        <v>42592.145833333336</v>
      </c>
      <c r="F4185" s="294">
        <v>42593</v>
      </c>
      <c r="G4185" s="496">
        <v>42593.4375</v>
      </c>
      <c r="H4185" s="509">
        <f>G4185-E4185</f>
        <v>1.2916666666642413</v>
      </c>
      <c r="I4185" s="179">
        <v>1</v>
      </c>
      <c r="J4185" s="118"/>
      <c r="K4185" s="118"/>
      <c r="L4185" s="115" t="s">
        <v>12</v>
      </c>
      <c r="M4185" s="282" t="s">
        <v>561</v>
      </c>
      <c r="N4185" s="179">
        <v>0.4</v>
      </c>
      <c r="O4185" s="83" t="s">
        <v>2</v>
      </c>
      <c r="P4185" s="282" t="s">
        <v>8162</v>
      </c>
      <c r="Q4185" s="459" t="s">
        <v>8152</v>
      </c>
      <c r="R4185" s="529"/>
      <c r="S4185" s="537">
        <v>0.66200000000000003</v>
      </c>
      <c r="T4185" s="170">
        <f>R4185+S4185</f>
        <v>0.66200000000000003</v>
      </c>
      <c r="U4185" s="468"/>
      <c r="V4185" s="110"/>
      <c r="W4185" s="110" t="s">
        <v>5987</v>
      </c>
      <c r="X4185" s="269"/>
      <c r="Y4185" s="110"/>
      <c r="Z4185" s="110"/>
      <c r="AA4185" s="111"/>
      <c r="AB4185" s="269"/>
      <c r="AC4185" s="573"/>
      <c r="AD4185" s="115" t="s">
        <v>23</v>
      </c>
      <c r="AE4185" s="1376"/>
      <c r="AF4185" s="1376"/>
      <c r="AG4185" s="115" t="s">
        <v>4726</v>
      </c>
      <c r="AJ4185" s="1">
        <f t="shared" si="338"/>
        <v>0</v>
      </c>
      <c r="AK4185" s="1">
        <f>AJ4185-T4185</f>
        <v>-0.66200000000000003</v>
      </c>
    </row>
    <row r="4186" spans="1:37" ht="47.25" customHeight="1">
      <c r="A4186" s="179" t="s">
        <v>6868</v>
      </c>
      <c r="B4186" s="76" t="s">
        <v>19</v>
      </c>
      <c r="C4186" s="76"/>
      <c r="D4186" s="294">
        <v>42592</v>
      </c>
      <c r="E4186" s="496">
        <v>42592.145833333336</v>
      </c>
      <c r="F4186" s="294">
        <v>42593</v>
      </c>
      <c r="G4186" s="496">
        <v>42593.673611111109</v>
      </c>
      <c r="H4186" s="509">
        <f>G4186-E4186</f>
        <v>1.5277777777737356</v>
      </c>
      <c r="I4186" s="179">
        <v>1</v>
      </c>
      <c r="J4186" s="118"/>
      <c r="K4186" s="118"/>
      <c r="L4186" s="115" t="s">
        <v>12</v>
      </c>
      <c r="M4186" s="83" t="s">
        <v>561</v>
      </c>
      <c r="N4186" s="179">
        <v>0.4</v>
      </c>
      <c r="O4186" s="179" t="s">
        <v>2</v>
      </c>
      <c r="P4186" s="283" t="s">
        <v>8170</v>
      </c>
      <c r="Q4186" s="115" t="s">
        <v>8152</v>
      </c>
      <c r="R4186" s="404"/>
      <c r="S4186" s="537">
        <v>0.65900000000000003</v>
      </c>
      <c r="T4186" s="170">
        <f>R4186+S4186</f>
        <v>0.65900000000000003</v>
      </c>
      <c r="U4186" s="269"/>
      <c r="V4186" s="110"/>
      <c r="W4186" s="110"/>
      <c r="X4186" s="269"/>
      <c r="Y4186" s="110"/>
      <c r="Z4186" s="111"/>
      <c r="AA4186" s="110"/>
      <c r="AB4186" s="269"/>
      <c r="AC4186" s="573"/>
      <c r="AD4186" s="115" t="s">
        <v>23</v>
      </c>
      <c r="AE4186" s="1376"/>
      <c r="AF4186" s="269"/>
      <c r="AG4186" s="269" t="s">
        <v>4726</v>
      </c>
      <c r="AJ4186" s="1">
        <f t="shared" si="338"/>
        <v>0</v>
      </c>
      <c r="AK4186" s="1">
        <f>AJ4186-T4186</f>
        <v>-0.65900000000000003</v>
      </c>
    </row>
    <row r="4187" spans="1:37" s="16" customFormat="1" ht="75">
      <c r="A4187" s="94" t="s">
        <v>12777</v>
      </c>
      <c r="B4187" s="75" t="s">
        <v>1174</v>
      </c>
      <c r="C4187" s="75" t="s">
        <v>1174</v>
      </c>
      <c r="D4187" s="744">
        <v>42675</v>
      </c>
      <c r="E4187" s="357">
        <v>0.93402777777777779</v>
      </c>
      <c r="F4187" s="744">
        <v>42675</v>
      </c>
      <c r="G4187" s="357">
        <v>0.98263888888888884</v>
      </c>
      <c r="H4187" s="73">
        <v>4.8611111111111112E-2</v>
      </c>
      <c r="I4187" s="60">
        <v>7</v>
      </c>
      <c r="J4187" s="74" t="s">
        <v>12737</v>
      </c>
      <c r="K4187" s="74"/>
      <c r="L4187" s="71" t="s">
        <v>4</v>
      </c>
      <c r="M4187" s="511" t="s">
        <v>12738</v>
      </c>
      <c r="N4187" s="60">
        <v>0.4</v>
      </c>
      <c r="O4187" s="71" t="s">
        <v>26</v>
      </c>
      <c r="P4187" s="1053" t="s">
        <v>12739</v>
      </c>
      <c r="Q4187" s="71" t="s">
        <v>15105</v>
      </c>
      <c r="R4187" s="1025">
        <v>30.6</v>
      </c>
      <c r="S4187" s="1026"/>
      <c r="T4187" s="167">
        <v>30.6</v>
      </c>
      <c r="U4187" s="1062" t="s">
        <v>15106</v>
      </c>
      <c r="V4187" s="1062">
        <v>2016</v>
      </c>
      <c r="W4187" s="1062" t="s">
        <v>15107</v>
      </c>
      <c r="X4187" s="1062" t="s">
        <v>15108</v>
      </c>
      <c r="Y4187" s="1062" t="s">
        <v>15109</v>
      </c>
      <c r="Z4187" s="1064" t="s">
        <v>10191</v>
      </c>
      <c r="AA4187" s="1062" t="s">
        <v>15110</v>
      </c>
      <c r="AB4187" s="1062" t="s">
        <v>10191</v>
      </c>
      <c r="AC4187" s="1064" t="s">
        <v>15111</v>
      </c>
      <c r="AD4187" s="57" t="s">
        <v>78</v>
      </c>
      <c r="AE4187" s="1065" t="s">
        <v>10191</v>
      </c>
      <c r="AF4187" s="1062" t="s">
        <v>10191</v>
      </c>
      <c r="AG4187" s="1062" t="s">
        <v>10191</v>
      </c>
      <c r="AJ4187" s="1">
        <f t="shared" si="338"/>
        <v>0</v>
      </c>
    </row>
    <row r="4188" spans="1:37" s="16" customFormat="1" ht="75">
      <c r="A4188" s="94" t="s">
        <v>12777</v>
      </c>
      <c r="B4188" s="75" t="s">
        <v>1174</v>
      </c>
      <c r="C4188" s="75" t="s">
        <v>1174</v>
      </c>
      <c r="D4188" s="744">
        <v>42676</v>
      </c>
      <c r="E4188" s="357">
        <v>0.1875</v>
      </c>
      <c r="F4188" s="744">
        <v>42676</v>
      </c>
      <c r="G4188" s="357">
        <v>0.24652777777777779</v>
      </c>
      <c r="H4188" s="73">
        <v>5.9027777777777783E-2</v>
      </c>
      <c r="I4188" s="60">
        <v>10</v>
      </c>
      <c r="J4188" s="74" t="s">
        <v>12737</v>
      </c>
      <c r="K4188" s="74"/>
      <c r="L4188" s="71" t="s">
        <v>4</v>
      </c>
      <c r="M4188" s="511" t="s">
        <v>12738</v>
      </c>
      <c r="N4188" s="60">
        <v>0.4</v>
      </c>
      <c r="O4188" s="71" t="s">
        <v>26</v>
      </c>
      <c r="P4188" s="1053" t="s">
        <v>12739</v>
      </c>
      <c r="Q4188" s="71" t="s">
        <v>15105</v>
      </c>
      <c r="R4188" s="1025">
        <v>25</v>
      </c>
      <c r="S4188" s="1026"/>
      <c r="T4188" s="167">
        <v>25</v>
      </c>
      <c r="U4188" s="1062" t="s">
        <v>15106</v>
      </c>
      <c r="V4188" s="1062">
        <v>2016</v>
      </c>
      <c r="W4188" s="1062" t="s">
        <v>15107</v>
      </c>
      <c r="X4188" s="1062" t="s">
        <v>15108</v>
      </c>
      <c r="Y4188" s="1062" t="s">
        <v>15109</v>
      </c>
      <c r="Z4188" s="1064" t="s">
        <v>10191</v>
      </c>
      <c r="AA4188" s="1062" t="s">
        <v>15110</v>
      </c>
      <c r="AB4188" s="1062" t="s">
        <v>10191</v>
      </c>
      <c r="AC4188" s="1064" t="s">
        <v>15111</v>
      </c>
      <c r="AD4188" s="57" t="s">
        <v>78</v>
      </c>
      <c r="AE4188" s="1065" t="s">
        <v>10191</v>
      </c>
      <c r="AF4188" s="1062" t="s">
        <v>10191</v>
      </c>
      <c r="AG4188" s="1062" t="s">
        <v>10191</v>
      </c>
      <c r="AJ4188" s="1">
        <f t="shared" si="338"/>
        <v>0</v>
      </c>
    </row>
    <row r="4189" spans="1:37" s="16" customFormat="1" ht="112.5" customHeight="1">
      <c r="A4189" s="94" t="s">
        <v>13179</v>
      </c>
      <c r="B4189" s="75" t="s">
        <v>1174</v>
      </c>
      <c r="C4189" s="57" t="s">
        <v>1174</v>
      </c>
      <c r="D4189" s="744">
        <v>42706</v>
      </c>
      <c r="E4189" s="357">
        <v>0.19791666666666666</v>
      </c>
      <c r="F4189" s="744">
        <v>42706</v>
      </c>
      <c r="G4189" s="357">
        <v>0.3215277777777778</v>
      </c>
      <c r="H4189" s="73">
        <v>0.12361111111111112</v>
      </c>
      <c r="I4189" s="60">
        <v>2</v>
      </c>
      <c r="J4189" s="60"/>
      <c r="K4189" s="74"/>
      <c r="L4189" s="71" t="s">
        <v>4</v>
      </c>
      <c r="M4189" s="511" t="s">
        <v>13216</v>
      </c>
      <c r="N4189" s="60">
        <v>0.4</v>
      </c>
      <c r="O4189" s="71" t="s">
        <v>26</v>
      </c>
      <c r="P4189" s="511" t="s">
        <v>13216</v>
      </c>
      <c r="Q4189" s="71" t="s">
        <v>13217</v>
      </c>
      <c r="R4189" s="1137">
        <v>7.2</v>
      </c>
      <c r="S4189" s="1137"/>
      <c r="T4189" s="71">
        <v>7.2</v>
      </c>
      <c r="U4189" s="1062" t="s">
        <v>15112</v>
      </c>
      <c r="V4189" s="1062" t="s">
        <v>3384</v>
      </c>
      <c r="W4189" s="1062" t="s">
        <v>15113</v>
      </c>
      <c r="X4189" s="1062" t="s">
        <v>15114</v>
      </c>
      <c r="Y4189" s="1062" t="s">
        <v>11334</v>
      </c>
      <c r="Z4189" s="1064">
        <v>0.5</v>
      </c>
      <c r="AA4189" s="1062" t="s">
        <v>14428</v>
      </c>
      <c r="AB4189" s="1062" t="s">
        <v>10191</v>
      </c>
      <c r="AC4189" s="1064" t="s">
        <v>11334</v>
      </c>
      <c r="AD4189" s="57" t="s">
        <v>78</v>
      </c>
      <c r="AE4189" s="1065" t="s">
        <v>10191</v>
      </c>
      <c r="AF4189" s="1062" t="s">
        <v>10191</v>
      </c>
      <c r="AG4189" s="1062" t="s">
        <v>10191</v>
      </c>
      <c r="AJ4189" s="1">
        <f t="shared" si="338"/>
        <v>0</v>
      </c>
    </row>
    <row r="4190" spans="1:37" s="16" customFormat="1" ht="75">
      <c r="A4190" s="94" t="s">
        <v>13179</v>
      </c>
      <c r="B4190" s="75" t="s">
        <v>1174</v>
      </c>
      <c r="C4190" s="57" t="s">
        <v>1174</v>
      </c>
      <c r="D4190" s="744">
        <v>42734</v>
      </c>
      <c r="E4190" s="357">
        <v>0.55902777777777779</v>
      </c>
      <c r="F4190" s="744">
        <v>42734</v>
      </c>
      <c r="G4190" s="357">
        <v>0.58333333333333337</v>
      </c>
      <c r="H4190" s="73">
        <v>2.4305555555555556E-2</v>
      </c>
      <c r="I4190" s="60">
        <v>24</v>
      </c>
      <c r="J4190" s="57" t="s">
        <v>13862</v>
      </c>
      <c r="K4190" s="57" t="s">
        <v>4083</v>
      </c>
      <c r="L4190" s="57" t="s">
        <v>30</v>
      </c>
      <c r="M4190" s="1133" t="s">
        <v>13863</v>
      </c>
      <c r="N4190" s="750" t="s">
        <v>3</v>
      </c>
      <c r="O4190" s="750" t="s">
        <v>8</v>
      </c>
      <c r="P4190" s="1133" t="s">
        <v>13864</v>
      </c>
      <c r="Q4190" s="57" t="s">
        <v>13865</v>
      </c>
      <c r="R4190" s="1024">
        <v>44.8</v>
      </c>
      <c r="S4190" s="761"/>
      <c r="T4190" s="57">
        <v>44.8</v>
      </c>
      <c r="U4190" s="1063" t="s">
        <v>15115</v>
      </c>
      <c r="V4190" s="1062">
        <v>2014</v>
      </c>
      <c r="W4190" s="1062" t="s">
        <v>15116</v>
      </c>
      <c r="X4190" s="1062"/>
      <c r="Y4190" s="1062" t="s">
        <v>15117</v>
      </c>
      <c r="Z4190" s="1062" t="s">
        <v>10191</v>
      </c>
      <c r="AA4190" s="1064" t="s">
        <v>15118</v>
      </c>
      <c r="AB4190" s="1062" t="s">
        <v>10191</v>
      </c>
      <c r="AC4190" s="1064" t="s">
        <v>15117</v>
      </c>
      <c r="AD4190" s="57" t="s">
        <v>28</v>
      </c>
      <c r="AE4190" s="1065" t="s">
        <v>10191</v>
      </c>
      <c r="AF4190" s="1065" t="s">
        <v>10191</v>
      </c>
      <c r="AG4190" s="204" t="s">
        <v>10191</v>
      </c>
      <c r="AJ4190" s="1">
        <f t="shared" si="338"/>
        <v>0</v>
      </c>
    </row>
    <row r="4191" spans="1:37" ht="31.5">
      <c r="A4191" s="179" t="s">
        <v>6868</v>
      </c>
      <c r="B4191" s="76" t="s">
        <v>19</v>
      </c>
      <c r="C4191" s="76"/>
      <c r="D4191" s="294">
        <v>42592</v>
      </c>
      <c r="E4191" s="496">
        <v>42592.145833333336</v>
      </c>
      <c r="F4191" s="294">
        <v>42592</v>
      </c>
      <c r="G4191" s="496">
        <v>42592.635416666664</v>
      </c>
      <c r="H4191" s="509">
        <f>G4191-E4191</f>
        <v>0.48958333332848269</v>
      </c>
      <c r="I4191" s="179">
        <v>1</v>
      </c>
      <c r="J4191" s="118"/>
      <c r="K4191" s="118"/>
      <c r="L4191" s="115" t="s">
        <v>12</v>
      </c>
      <c r="M4191" s="83" t="s">
        <v>561</v>
      </c>
      <c r="N4191" s="179">
        <v>0.4</v>
      </c>
      <c r="O4191" s="179" t="s">
        <v>2</v>
      </c>
      <c r="P4191" s="283" t="s">
        <v>8153</v>
      </c>
      <c r="Q4191" s="115" t="s">
        <v>8152</v>
      </c>
      <c r="R4191" s="404"/>
      <c r="S4191" s="537">
        <v>0.65600000000000003</v>
      </c>
      <c r="T4191" s="170">
        <f>R4191+S4191</f>
        <v>0.65600000000000003</v>
      </c>
      <c r="U4191" s="269"/>
      <c r="V4191" s="110"/>
      <c r="W4191" s="110"/>
      <c r="X4191" s="269"/>
      <c r="Y4191" s="110"/>
      <c r="Z4191" s="111"/>
      <c r="AA4191" s="110"/>
      <c r="AB4191" s="269"/>
      <c r="AC4191" s="573"/>
      <c r="AD4191" s="115" t="s">
        <v>23</v>
      </c>
      <c r="AE4191" s="1376"/>
      <c r="AF4191" s="269"/>
      <c r="AG4191" s="269"/>
      <c r="AJ4191" s="1">
        <f t="shared" si="338"/>
        <v>0</v>
      </c>
      <c r="AK4191" s="1">
        <f>AJ4191-T4191</f>
        <v>-0.65600000000000003</v>
      </c>
    </row>
    <row r="4192" spans="1:37" ht="126">
      <c r="A4192" s="94" t="s">
        <v>13179</v>
      </c>
      <c r="B4192" s="1150" t="s">
        <v>12578</v>
      </c>
      <c r="C4192" s="1150" t="s">
        <v>12579</v>
      </c>
      <c r="D4192" s="1159">
        <v>42718</v>
      </c>
      <c r="E4192" s="593">
        <v>0.24097222222222223</v>
      </c>
      <c r="F4192" s="1159">
        <v>42718</v>
      </c>
      <c r="G4192" s="593">
        <v>0.25</v>
      </c>
      <c r="H4192" s="1176">
        <f>G4192-E4192</f>
        <v>9.0277777777777735E-3</v>
      </c>
      <c r="I4192" s="595">
        <v>33</v>
      </c>
      <c r="J4192" s="595" t="s">
        <v>141</v>
      </c>
      <c r="K4192" s="1203" t="s">
        <v>146</v>
      </c>
      <c r="L4192" s="596" t="s">
        <v>4</v>
      </c>
      <c r="M4192" s="1217" t="s">
        <v>13289</v>
      </c>
      <c r="N4192" s="792" t="s">
        <v>3</v>
      </c>
      <c r="O4192" s="595" t="s">
        <v>8</v>
      </c>
      <c r="P4192" s="1217" t="s">
        <v>13503</v>
      </c>
      <c r="Q4192" s="595" t="s">
        <v>13504</v>
      </c>
      <c r="R4192" s="1248">
        <v>0.64300000000000002</v>
      </c>
      <c r="S4192" s="1248"/>
      <c r="T4192" s="803">
        <v>0.64300000000000002</v>
      </c>
      <c r="U4192" s="1303" t="s">
        <v>37</v>
      </c>
      <c r="V4192" s="1303">
        <v>2014</v>
      </c>
      <c r="W4192" s="1303" t="s">
        <v>14400</v>
      </c>
      <c r="X4192" s="1303" t="s">
        <v>14401</v>
      </c>
      <c r="Y4192" s="1332" t="s">
        <v>14402</v>
      </c>
      <c r="Z4192" s="1303">
        <v>100</v>
      </c>
      <c r="AA4192" s="1332" t="s">
        <v>14403</v>
      </c>
      <c r="AB4192" s="1303" t="s">
        <v>141</v>
      </c>
      <c r="AC4192" s="1364">
        <v>42440</v>
      </c>
      <c r="AD4192" s="792" t="s">
        <v>23</v>
      </c>
      <c r="AE4192" s="1378"/>
      <c r="AF4192" s="1303"/>
      <c r="AG4192" s="1303"/>
      <c r="AJ4192" s="1">
        <f t="shared" si="338"/>
        <v>0</v>
      </c>
    </row>
    <row r="4193" spans="1:37" ht="63">
      <c r="A4193" s="94" t="s">
        <v>12777</v>
      </c>
      <c r="B4193" s="1150" t="s">
        <v>12578</v>
      </c>
      <c r="C4193" s="1150" t="s">
        <v>12579</v>
      </c>
      <c r="D4193" s="1159">
        <v>42686</v>
      </c>
      <c r="E4193" s="1170">
        <v>0.14097222222222222</v>
      </c>
      <c r="F4193" s="1159">
        <v>42686</v>
      </c>
      <c r="G4193" s="1170">
        <v>0.14444444444444446</v>
      </c>
      <c r="H4193" s="1176">
        <f>G4193-E4193</f>
        <v>3.4722222222222376E-3</v>
      </c>
      <c r="I4193" s="788">
        <v>20</v>
      </c>
      <c r="J4193" s="1203" t="s">
        <v>13291</v>
      </c>
      <c r="K4193" s="1203"/>
      <c r="L4193" s="596" t="s">
        <v>4</v>
      </c>
      <c r="M4193" s="1223" t="s">
        <v>12862</v>
      </c>
      <c r="N4193" s="792" t="s">
        <v>3</v>
      </c>
      <c r="O4193" s="596" t="s">
        <v>8</v>
      </c>
      <c r="P4193" s="1229" t="s">
        <v>12862</v>
      </c>
      <c r="Q4193" s="789" t="s">
        <v>12863</v>
      </c>
      <c r="R4193" s="1254">
        <v>0.13437499999999999</v>
      </c>
      <c r="S4193" s="1279">
        <v>0.49562499999999998</v>
      </c>
      <c r="T4193" s="807">
        <v>0.63</v>
      </c>
      <c r="U4193" s="1303" t="s">
        <v>1</v>
      </c>
      <c r="V4193" s="1303">
        <v>1969</v>
      </c>
      <c r="W4193" s="1303"/>
      <c r="X4193" s="1303"/>
      <c r="Y4193" s="1303"/>
      <c r="Z4193" s="1342"/>
      <c r="AA4193" s="1303"/>
      <c r="AB4193" s="1303"/>
      <c r="AC4193" s="1342"/>
      <c r="AD4193" s="792" t="s">
        <v>23</v>
      </c>
      <c r="AE4193" s="1378"/>
      <c r="AF4193" s="1378"/>
      <c r="AG4193" s="1303"/>
      <c r="AJ4193" s="1">
        <f t="shared" si="338"/>
        <v>0</v>
      </c>
    </row>
    <row r="4194" spans="1:37" ht="31.5">
      <c r="A4194" s="94" t="s">
        <v>12777</v>
      </c>
      <c r="B4194" s="334" t="s">
        <v>13</v>
      </c>
      <c r="C4194" s="76" t="s">
        <v>147</v>
      </c>
      <c r="D4194" s="824">
        <v>42692</v>
      </c>
      <c r="E4194" s="825">
        <v>0.46736111111111112</v>
      </c>
      <c r="F4194" s="824">
        <v>42692</v>
      </c>
      <c r="G4194" s="1047">
        <v>0.47013888888888888</v>
      </c>
      <c r="H4194" s="881">
        <v>2.7777777777777679E-3</v>
      </c>
      <c r="I4194" s="208">
        <v>2</v>
      </c>
      <c r="J4194" s="606" t="s">
        <v>141</v>
      </c>
      <c r="K4194" s="882"/>
      <c r="L4194" s="179" t="s">
        <v>12</v>
      </c>
      <c r="M4194" s="883" t="s">
        <v>149</v>
      </c>
      <c r="N4194" s="208">
        <v>0.4</v>
      </c>
      <c r="O4194" s="208" t="s">
        <v>57</v>
      </c>
      <c r="P4194" s="884" t="s">
        <v>57</v>
      </c>
      <c r="Q4194" s="163" t="s">
        <v>12991</v>
      </c>
      <c r="R4194" s="838">
        <v>0.42</v>
      </c>
      <c r="S4194" s="760">
        <v>0.2</v>
      </c>
      <c r="T4194" s="190">
        <v>0.62</v>
      </c>
      <c r="U4194" s="885" t="s">
        <v>62</v>
      </c>
      <c r="V4194" s="885" t="s">
        <v>141</v>
      </c>
      <c r="W4194" s="885" t="s">
        <v>141</v>
      </c>
      <c r="X4194" s="885" t="s">
        <v>141</v>
      </c>
      <c r="Y4194" s="885" t="s">
        <v>141</v>
      </c>
      <c r="Z4194" s="886" t="s">
        <v>141</v>
      </c>
      <c r="AA4194" s="885" t="s">
        <v>141</v>
      </c>
      <c r="AB4194" s="885" t="s">
        <v>141</v>
      </c>
      <c r="AC4194" s="886" t="s">
        <v>141</v>
      </c>
      <c r="AD4194" s="179" t="s">
        <v>23</v>
      </c>
      <c r="AE4194" s="887" t="s">
        <v>141</v>
      </c>
      <c r="AF4194" s="887" t="s">
        <v>141</v>
      </c>
      <c r="AG4194" s="110" t="s">
        <v>14582</v>
      </c>
      <c r="AJ4194" s="1">
        <f t="shared" si="338"/>
        <v>0</v>
      </c>
    </row>
    <row r="4195" spans="1:37" ht="31.5">
      <c r="A4195" s="179" t="s">
        <v>12537</v>
      </c>
      <c r="B4195" s="334" t="s">
        <v>13</v>
      </c>
      <c r="C4195" s="208" t="s">
        <v>140</v>
      </c>
      <c r="D4195" s="824">
        <v>42650</v>
      </c>
      <c r="E4195" s="185">
        <v>0.17708333333333334</v>
      </c>
      <c r="F4195" s="824">
        <v>42650</v>
      </c>
      <c r="G4195" s="185">
        <v>0.44791666666666669</v>
      </c>
      <c r="H4195" s="1008">
        <v>0.27083333333333337</v>
      </c>
      <c r="I4195" s="288">
        <v>1</v>
      </c>
      <c r="J4195" s="842" t="s">
        <v>141</v>
      </c>
      <c r="K4195" s="885"/>
      <c r="L4195" s="179" t="s">
        <v>4</v>
      </c>
      <c r="M4195" s="606" t="s">
        <v>14508</v>
      </c>
      <c r="N4195" s="179" t="s">
        <v>3</v>
      </c>
      <c r="O4195" s="208" t="s">
        <v>8</v>
      </c>
      <c r="P4195" s="606" t="s">
        <v>12529</v>
      </c>
      <c r="Q4195" s="163" t="s">
        <v>14509</v>
      </c>
      <c r="R4195" s="396"/>
      <c r="S4195" s="1138">
        <v>1.3</v>
      </c>
      <c r="T4195" s="190">
        <v>1.3</v>
      </c>
      <c r="U4195" s="890" t="s">
        <v>45</v>
      </c>
      <c r="V4195" s="885" t="s">
        <v>10236</v>
      </c>
      <c r="W4195" s="885" t="s">
        <v>14510</v>
      </c>
      <c r="X4195" s="885" t="s">
        <v>141</v>
      </c>
      <c r="Y4195" s="885" t="s">
        <v>14511</v>
      </c>
      <c r="Z4195" s="885">
        <v>30</v>
      </c>
      <c r="AA4195" s="886" t="s">
        <v>14512</v>
      </c>
      <c r="AB4195" s="885" t="s">
        <v>141</v>
      </c>
      <c r="AC4195" s="886" t="s">
        <v>141</v>
      </c>
      <c r="AD4195" s="179" t="s">
        <v>0</v>
      </c>
      <c r="AE4195" s="928" t="s">
        <v>55</v>
      </c>
      <c r="AF4195" s="887" t="s">
        <v>141</v>
      </c>
      <c r="AG4195" s="476" t="s">
        <v>14513</v>
      </c>
      <c r="AJ4195" s="1">
        <f t="shared" si="338"/>
        <v>0</v>
      </c>
    </row>
    <row r="4196" spans="1:37" ht="94.5">
      <c r="A4196" s="179" t="s">
        <v>12537</v>
      </c>
      <c r="B4196" s="334" t="s">
        <v>13</v>
      </c>
      <c r="C4196" s="334" t="s">
        <v>1798</v>
      </c>
      <c r="D4196" s="824">
        <v>42651</v>
      </c>
      <c r="E4196" s="825">
        <v>0.3979166666666667</v>
      </c>
      <c r="F4196" s="824">
        <v>42651</v>
      </c>
      <c r="G4196" s="825">
        <v>0.3979166666666667</v>
      </c>
      <c r="H4196" s="881">
        <v>0</v>
      </c>
      <c r="I4196" s="208">
        <v>14</v>
      </c>
      <c r="J4196" s="748" t="s">
        <v>7023</v>
      </c>
      <c r="K4196" s="748" t="s">
        <v>15</v>
      </c>
      <c r="L4196" s="179" t="s">
        <v>17</v>
      </c>
      <c r="M4196" s="883" t="s">
        <v>14514</v>
      </c>
      <c r="N4196" s="179">
        <v>110</v>
      </c>
      <c r="O4196" s="208" t="s">
        <v>8</v>
      </c>
      <c r="P4196" s="884" t="s">
        <v>14514</v>
      </c>
      <c r="Q4196" s="163" t="s">
        <v>14515</v>
      </c>
      <c r="R4196" s="404">
        <v>3.2</v>
      </c>
      <c r="S4196" s="537">
        <v>9.4</v>
      </c>
      <c r="T4196" s="190">
        <v>12.600000000000001</v>
      </c>
      <c r="U4196" s="885" t="s">
        <v>141</v>
      </c>
      <c r="V4196" s="885" t="s">
        <v>141</v>
      </c>
      <c r="W4196" s="885" t="s">
        <v>141</v>
      </c>
      <c r="X4196" s="885" t="s">
        <v>141</v>
      </c>
      <c r="Y4196" s="885" t="s">
        <v>141</v>
      </c>
      <c r="Z4196" s="886" t="s">
        <v>141</v>
      </c>
      <c r="AA4196" s="885" t="s">
        <v>141</v>
      </c>
      <c r="AB4196" s="885" t="s">
        <v>141</v>
      </c>
      <c r="AC4196" s="886" t="s">
        <v>141</v>
      </c>
      <c r="AD4196" s="606" t="s">
        <v>38</v>
      </c>
      <c r="AE4196" s="887" t="s">
        <v>141</v>
      </c>
      <c r="AF4196" s="887" t="s">
        <v>141</v>
      </c>
      <c r="AG4196" s="110" t="s">
        <v>141</v>
      </c>
      <c r="AJ4196" s="1">
        <f t="shared" si="338"/>
        <v>0</v>
      </c>
    </row>
    <row r="4197" spans="1:37" ht="31.5">
      <c r="A4197" s="179" t="s">
        <v>6868</v>
      </c>
      <c r="B4197" s="76" t="s">
        <v>19</v>
      </c>
      <c r="C4197" s="76"/>
      <c r="D4197" s="294">
        <v>42592</v>
      </c>
      <c r="E4197" s="496">
        <v>42592.333333333336</v>
      </c>
      <c r="F4197" s="294">
        <v>42593</v>
      </c>
      <c r="G4197" s="496">
        <v>42593.375</v>
      </c>
      <c r="H4197" s="509">
        <f>G4197-E4197</f>
        <v>1.0416666666642413</v>
      </c>
      <c r="I4197" s="179">
        <v>1</v>
      </c>
      <c r="J4197" s="115"/>
      <c r="K4197" s="115"/>
      <c r="L4197" s="115" t="s">
        <v>12</v>
      </c>
      <c r="M4197" s="83" t="s">
        <v>561</v>
      </c>
      <c r="N4197" s="179">
        <v>0.4</v>
      </c>
      <c r="O4197" s="179" t="s">
        <v>2</v>
      </c>
      <c r="P4197" s="83" t="s">
        <v>8175</v>
      </c>
      <c r="Q4197" s="115" t="s">
        <v>8152</v>
      </c>
      <c r="R4197" s="404"/>
      <c r="S4197" s="537">
        <v>0.61499999999999999</v>
      </c>
      <c r="T4197" s="170">
        <f>R4197+S4197</f>
        <v>0.61499999999999999</v>
      </c>
      <c r="U4197" s="269"/>
      <c r="V4197" s="110"/>
      <c r="W4197" s="110"/>
      <c r="X4197" s="269"/>
      <c r="Y4197" s="110"/>
      <c r="Z4197" s="111"/>
      <c r="AA4197" s="110"/>
      <c r="AB4197" s="269"/>
      <c r="AC4197" s="573"/>
      <c r="AD4197" s="115" t="s">
        <v>23</v>
      </c>
      <c r="AE4197" s="1376"/>
      <c r="AF4197" s="1376"/>
      <c r="AG4197" s="269" t="s">
        <v>4726</v>
      </c>
      <c r="AJ4197" s="1">
        <f t="shared" si="338"/>
        <v>0</v>
      </c>
      <c r="AK4197" s="1">
        <f>AJ4197-T4197</f>
        <v>-0.61499999999999999</v>
      </c>
    </row>
    <row r="4198" spans="1:37" ht="47.25">
      <c r="A4198" s="179" t="s">
        <v>12537</v>
      </c>
      <c r="B4198" s="334" t="s">
        <v>13</v>
      </c>
      <c r="C4198" s="334" t="s">
        <v>140</v>
      </c>
      <c r="D4198" s="824">
        <v>42655</v>
      </c>
      <c r="E4198" s="825">
        <v>6.9444444444444447E-4</v>
      </c>
      <c r="F4198" s="824">
        <v>42655</v>
      </c>
      <c r="G4198" s="825">
        <v>0.13194444444444445</v>
      </c>
      <c r="H4198" s="881">
        <v>0.13125000000000001</v>
      </c>
      <c r="I4198" s="208">
        <v>1</v>
      </c>
      <c r="J4198" s="885" t="s">
        <v>141</v>
      </c>
      <c r="K4198" s="885"/>
      <c r="L4198" s="179" t="s">
        <v>12</v>
      </c>
      <c r="M4198" s="883" t="s">
        <v>12554</v>
      </c>
      <c r="N4198" s="208">
        <v>0.4</v>
      </c>
      <c r="O4198" s="606" t="s">
        <v>2</v>
      </c>
      <c r="P4198" s="883" t="s">
        <v>12555</v>
      </c>
      <c r="Q4198" s="1058" t="s">
        <v>14516</v>
      </c>
      <c r="R4198" s="464">
        <v>0.1</v>
      </c>
      <c r="S4198" s="840">
        <v>2.4</v>
      </c>
      <c r="T4198" s="190">
        <v>2.5</v>
      </c>
      <c r="U4198" s="885" t="s">
        <v>1</v>
      </c>
      <c r="V4198" s="885" t="s">
        <v>141</v>
      </c>
      <c r="W4198" s="885" t="s">
        <v>141</v>
      </c>
      <c r="X4198" s="885" t="s">
        <v>141</v>
      </c>
      <c r="Y4198" s="885" t="s">
        <v>141</v>
      </c>
      <c r="Z4198" s="885" t="s">
        <v>141</v>
      </c>
      <c r="AA4198" s="885" t="s">
        <v>141</v>
      </c>
      <c r="AB4198" s="885" t="s">
        <v>141</v>
      </c>
      <c r="AC4198" s="886" t="s">
        <v>141</v>
      </c>
      <c r="AD4198" s="179" t="s">
        <v>0</v>
      </c>
      <c r="AE4198" s="891" t="s">
        <v>141</v>
      </c>
      <c r="AF4198" s="891" t="s">
        <v>141</v>
      </c>
      <c r="AG4198" s="110" t="s">
        <v>3129</v>
      </c>
      <c r="AJ4198" s="1">
        <f t="shared" si="338"/>
        <v>0</v>
      </c>
    </row>
    <row r="4199" spans="1:37" ht="47.25">
      <c r="A4199" s="94" t="s">
        <v>12777</v>
      </c>
      <c r="B4199" s="334" t="s">
        <v>13</v>
      </c>
      <c r="C4199" s="334" t="s">
        <v>140</v>
      </c>
      <c r="D4199" s="824">
        <v>42681</v>
      </c>
      <c r="E4199" s="825">
        <v>0.98472222222222217</v>
      </c>
      <c r="F4199" s="824">
        <v>42682</v>
      </c>
      <c r="G4199" s="825">
        <v>5.0694444444444452E-2</v>
      </c>
      <c r="H4199" s="881">
        <v>6.5972222222222224E-2</v>
      </c>
      <c r="I4199" s="208">
        <v>1</v>
      </c>
      <c r="J4199" s="882" t="s">
        <v>141</v>
      </c>
      <c r="K4199" s="882"/>
      <c r="L4199" s="179" t="s">
        <v>12</v>
      </c>
      <c r="M4199" s="883" t="s">
        <v>12893</v>
      </c>
      <c r="N4199" s="208">
        <v>0.4</v>
      </c>
      <c r="O4199" s="606" t="s">
        <v>2</v>
      </c>
      <c r="P4199" s="884" t="s">
        <v>12894</v>
      </c>
      <c r="Q4199" s="892" t="s">
        <v>13848</v>
      </c>
      <c r="R4199" s="464">
        <v>0.4</v>
      </c>
      <c r="S4199" s="840">
        <v>0.2</v>
      </c>
      <c r="T4199" s="190">
        <v>0.60000000000000009</v>
      </c>
      <c r="U4199" s="885" t="s">
        <v>141</v>
      </c>
      <c r="V4199" s="885" t="s">
        <v>141</v>
      </c>
      <c r="W4199" s="885" t="s">
        <v>141</v>
      </c>
      <c r="X4199" s="885" t="s">
        <v>141</v>
      </c>
      <c r="Y4199" s="885" t="s">
        <v>141</v>
      </c>
      <c r="Z4199" s="886" t="s">
        <v>141</v>
      </c>
      <c r="AA4199" s="885" t="s">
        <v>141</v>
      </c>
      <c r="AB4199" s="885" t="s">
        <v>141</v>
      </c>
      <c r="AC4199" s="886" t="s">
        <v>141</v>
      </c>
      <c r="AD4199" s="179" t="s">
        <v>23</v>
      </c>
      <c r="AE4199" s="891" t="s">
        <v>141</v>
      </c>
      <c r="AF4199" s="891" t="s">
        <v>141</v>
      </c>
      <c r="AG4199" s="110" t="s">
        <v>3129</v>
      </c>
      <c r="AJ4199" s="1">
        <f t="shared" si="338"/>
        <v>0</v>
      </c>
    </row>
    <row r="4200" spans="1:37" s="16" customFormat="1" ht="112.5" customHeight="1">
      <c r="A4200" s="94" t="s">
        <v>13179</v>
      </c>
      <c r="B4200" s="334" t="s">
        <v>13</v>
      </c>
      <c r="C4200" s="334" t="s">
        <v>140</v>
      </c>
      <c r="D4200" s="824">
        <v>42709</v>
      </c>
      <c r="E4200" s="825">
        <v>0.34027777777777773</v>
      </c>
      <c r="F4200" s="824">
        <v>42709</v>
      </c>
      <c r="G4200" s="825">
        <v>0.41250000000000003</v>
      </c>
      <c r="H4200" s="881">
        <v>7.2222222222222299E-2</v>
      </c>
      <c r="I4200" s="208">
        <v>1</v>
      </c>
      <c r="J4200" s="882" t="s">
        <v>141</v>
      </c>
      <c r="K4200" s="882"/>
      <c r="L4200" s="179" t="s">
        <v>12</v>
      </c>
      <c r="M4200" s="883" t="s">
        <v>14597</v>
      </c>
      <c r="N4200" s="208">
        <v>0.4</v>
      </c>
      <c r="O4200" s="606" t="s">
        <v>2</v>
      </c>
      <c r="P4200" s="884" t="s">
        <v>14598</v>
      </c>
      <c r="Q4200" s="892" t="s">
        <v>14599</v>
      </c>
      <c r="R4200" s="464">
        <v>0.2</v>
      </c>
      <c r="S4200" s="840">
        <v>0.4</v>
      </c>
      <c r="T4200" s="190">
        <v>0.60000000000000009</v>
      </c>
      <c r="U4200" s="885" t="s">
        <v>141</v>
      </c>
      <c r="V4200" s="885" t="s">
        <v>141</v>
      </c>
      <c r="W4200" s="885" t="s">
        <v>141</v>
      </c>
      <c r="X4200" s="885" t="s">
        <v>141</v>
      </c>
      <c r="Y4200" s="885" t="s">
        <v>141</v>
      </c>
      <c r="Z4200" s="886" t="s">
        <v>141</v>
      </c>
      <c r="AA4200" s="885" t="s">
        <v>141</v>
      </c>
      <c r="AB4200" s="885" t="s">
        <v>141</v>
      </c>
      <c r="AC4200" s="886" t="s">
        <v>141</v>
      </c>
      <c r="AD4200" s="115" t="s">
        <v>23</v>
      </c>
      <c r="AE4200" s="891" t="s">
        <v>141</v>
      </c>
      <c r="AF4200" s="891" t="s">
        <v>141</v>
      </c>
      <c r="AG4200" s="110" t="s">
        <v>3129</v>
      </c>
      <c r="AJ4200" s="1">
        <f t="shared" si="338"/>
        <v>0</v>
      </c>
    </row>
    <row r="4201" spans="1:37" ht="63">
      <c r="A4201" s="94" t="s">
        <v>13179</v>
      </c>
      <c r="B4201" s="1150" t="s">
        <v>12578</v>
      </c>
      <c r="C4201" s="1150" t="s">
        <v>12579</v>
      </c>
      <c r="D4201" s="1159">
        <v>42711</v>
      </c>
      <c r="E4201" s="1172">
        <v>6.25E-2</v>
      </c>
      <c r="F4201" s="1159">
        <v>42711</v>
      </c>
      <c r="G4201" s="1172">
        <v>0.125</v>
      </c>
      <c r="H4201" s="1176">
        <f>G4201-E4201</f>
        <v>6.25E-2</v>
      </c>
      <c r="I4201" s="595">
        <v>14</v>
      </c>
      <c r="J4201" s="1203" t="s">
        <v>303</v>
      </c>
      <c r="K4201" s="1207" t="s">
        <v>15</v>
      </c>
      <c r="L4201" s="596" t="s">
        <v>4</v>
      </c>
      <c r="M4201" s="1219" t="s">
        <v>13316</v>
      </c>
      <c r="N4201" s="792" t="s">
        <v>3</v>
      </c>
      <c r="O4201" s="595" t="s">
        <v>8</v>
      </c>
      <c r="P4201" s="1231" t="s">
        <v>13316</v>
      </c>
      <c r="Q4201" s="595" t="s">
        <v>13317</v>
      </c>
      <c r="R4201" s="1254">
        <v>0.6</v>
      </c>
      <c r="S4201" s="1279"/>
      <c r="T4201" s="803">
        <v>0.6</v>
      </c>
      <c r="U4201" s="1303" t="s">
        <v>29</v>
      </c>
      <c r="V4201" s="1303">
        <v>1984</v>
      </c>
      <c r="W4201" s="1303" t="s">
        <v>3162</v>
      </c>
      <c r="X4201" s="1303" t="s">
        <v>2736</v>
      </c>
      <c r="Y4201" s="1332" t="s">
        <v>14412</v>
      </c>
      <c r="Z4201" s="1344">
        <v>0.75</v>
      </c>
      <c r="AA4201" s="1349">
        <v>42856</v>
      </c>
      <c r="AB4201" s="1303"/>
      <c r="AC4201" s="1342" t="s">
        <v>14257</v>
      </c>
      <c r="AD4201" s="792" t="s">
        <v>23</v>
      </c>
      <c r="AE4201" s="1378"/>
      <c r="AF4201" s="1378"/>
      <c r="AG4201" s="1303"/>
      <c r="AJ4201" s="1">
        <f t="shared" si="338"/>
        <v>0</v>
      </c>
    </row>
    <row r="4202" spans="1:37" ht="56.25" customHeight="1">
      <c r="A4202" s="179" t="s">
        <v>12537</v>
      </c>
      <c r="B4202" s="334" t="s">
        <v>13</v>
      </c>
      <c r="C4202" s="208" t="s">
        <v>1798</v>
      </c>
      <c r="D4202" s="161">
        <v>42656</v>
      </c>
      <c r="E4202" s="1009">
        <v>0.73402777777777783</v>
      </c>
      <c r="F4202" s="161">
        <v>42656</v>
      </c>
      <c r="G4202" s="1009">
        <v>0.73402777777777783</v>
      </c>
      <c r="H4202" s="881">
        <v>0</v>
      </c>
      <c r="I4202" s="208">
        <v>51</v>
      </c>
      <c r="J4202" s="208" t="s">
        <v>12558</v>
      </c>
      <c r="K4202" s="606" t="s">
        <v>5552</v>
      </c>
      <c r="L4202" s="179" t="s">
        <v>17</v>
      </c>
      <c r="M4202" s="883" t="s">
        <v>12559</v>
      </c>
      <c r="N4202" s="83">
        <v>110</v>
      </c>
      <c r="O4202" s="454" t="s">
        <v>14</v>
      </c>
      <c r="P4202" s="883" t="s">
        <v>593</v>
      </c>
      <c r="Q4202" s="163" t="s">
        <v>14521</v>
      </c>
      <c r="R4202" s="836">
        <v>1.8</v>
      </c>
      <c r="S4202" s="836">
        <v>3.4</v>
      </c>
      <c r="T4202" s="190">
        <v>5.2</v>
      </c>
      <c r="U4202" s="890" t="s">
        <v>141</v>
      </c>
      <c r="V4202" s="885" t="s">
        <v>141</v>
      </c>
      <c r="W4202" s="885" t="s">
        <v>141</v>
      </c>
      <c r="X4202" s="885" t="s">
        <v>141</v>
      </c>
      <c r="Y4202" s="885" t="s">
        <v>141</v>
      </c>
      <c r="Z4202" s="885" t="s">
        <v>141</v>
      </c>
      <c r="AA4202" s="886" t="s">
        <v>141</v>
      </c>
      <c r="AB4202" s="885" t="s">
        <v>141</v>
      </c>
      <c r="AC4202" s="886" t="s">
        <v>141</v>
      </c>
      <c r="AD4202" s="179" t="s">
        <v>38</v>
      </c>
      <c r="AE4202" s="887" t="s">
        <v>141</v>
      </c>
      <c r="AF4202" s="887" t="s">
        <v>141</v>
      </c>
      <c r="AG4202" s="110" t="s">
        <v>141</v>
      </c>
      <c r="AJ4202" s="1">
        <f t="shared" si="338"/>
        <v>0</v>
      </c>
    </row>
    <row r="4203" spans="1:37" ht="47.25" customHeight="1">
      <c r="A4203" s="179" t="s">
        <v>1052</v>
      </c>
      <c r="B4203" s="76" t="s">
        <v>13</v>
      </c>
      <c r="C4203" s="76" t="s">
        <v>147</v>
      </c>
      <c r="D4203" s="169">
        <v>42445</v>
      </c>
      <c r="E4203" s="453">
        <v>0.9145833333333333</v>
      </c>
      <c r="F4203" s="169">
        <v>42445</v>
      </c>
      <c r="G4203" s="1188">
        <v>0.91666666666666663</v>
      </c>
      <c r="H4203" s="251">
        <v>2.0833333333333333E-3</v>
      </c>
      <c r="I4203" s="179">
        <v>3</v>
      </c>
      <c r="J4203" s="102" t="s">
        <v>141</v>
      </c>
      <c r="K4203" s="102" t="s">
        <v>141</v>
      </c>
      <c r="L4203" s="179" t="s">
        <v>12</v>
      </c>
      <c r="M4203" s="83" t="s">
        <v>1254</v>
      </c>
      <c r="N4203" s="179">
        <v>0.4</v>
      </c>
      <c r="O4203" s="179" t="s">
        <v>57</v>
      </c>
      <c r="P4203" s="283" t="s">
        <v>57</v>
      </c>
      <c r="Q4203" s="179" t="s">
        <v>1117</v>
      </c>
      <c r="R4203" s="751">
        <v>0.4</v>
      </c>
      <c r="S4203" s="759">
        <v>0.2</v>
      </c>
      <c r="T4203" s="179">
        <v>0.6</v>
      </c>
      <c r="U4203" s="110" t="s">
        <v>62</v>
      </c>
      <c r="V4203" s="110" t="s">
        <v>141</v>
      </c>
      <c r="W4203" s="110" t="s">
        <v>141</v>
      </c>
      <c r="X4203" s="110" t="s">
        <v>141</v>
      </c>
      <c r="Y4203" s="110" t="s">
        <v>141</v>
      </c>
      <c r="Z4203" s="111" t="s">
        <v>141</v>
      </c>
      <c r="AA4203" s="110" t="s">
        <v>141</v>
      </c>
      <c r="AB4203" s="110" t="s">
        <v>141</v>
      </c>
      <c r="AC4203" s="111" t="s">
        <v>141</v>
      </c>
      <c r="AD4203" s="115" t="s">
        <v>23</v>
      </c>
      <c r="AE4203" s="928" t="s">
        <v>141</v>
      </c>
      <c r="AF4203" s="928" t="s">
        <v>141</v>
      </c>
      <c r="AG4203" s="110" t="s">
        <v>3184</v>
      </c>
      <c r="AJ4203" s="1">
        <f t="shared" si="338"/>
        <v>0</v>
      </c>
    </row>
    <row r="4204" spans="1:37" ht="63" customHeight="1">
      <c r="A4204" s="179" t="s">
        <v>2039</v>
      </c>
      <c r="B4204" s="76" t="s">
        <v>13</v>
      </c>
      <c r="C4204" s="76" t="s">
        <v>140</v>
      </c>
      <c r="D4204" s="613">
        <v>42461</v>
      </c>
      <c r="E4204" s="176">
        <v>0.95833333333333337</v>
      </c>
      <c r="F4204" s="613">
        <v>42462</v>
      </c>
      <c r="G4204" s="1188">
        <v>9.0277777777777776E-2</v>
      </c>
      <c r="H4204" s="251">
        <v>0.13194444444444445</v>
      </c>
      <c r="I4204" s="179">
        <v>1</v>
      </c>
      <c r="J4204" s="102" t="s">
        <v>141</v>
      </c>
      <c r="K4204" s="102" t="s">
        <v>141</v>
      </c>
      <c r="L4204" s="179" t="s">
        <v>12</v>
      </c>
      <c r="M4204" s="83" t="s">
        <v>2009</v>
      </c>
      <c r="N4204" s="179" t="s">
        <v>3</v>
      </c>
      <c r="O4204" s="179" t="s">
        <v>2</v>
      </c>
      <c r="P4204" s="283" t="s">
        <v>1840</v>
      </c>
      <c r="Q4204" s="179" t="s">
        <v>3302</v>
      </c>
      <c r="R4204" s="751"/>
      <c r="S4204" s="759">
        <v>0.6</v>
      </c>
      <c r="T4204" s="179">
        <f>R4204+S4204</f>
        <v>0.6</v>
      </c>
      <c r="U4204" s="110" t="s">
        <v>1</v>
      </c>
      <c r="V4204" s="110" t="s">
        <v>141</v>
      </c>
      <c r="W4204" s="110" t="s">
        <v>141</v>
      </c>
      <c r="X4204" s="110" t="s">
        <v>141</v>
      </c>
      <c r="Y4204" s="110" t="s">
        <v>141</v>
      </c>
      <c r="Z4204" s="111" t="s">
        <v>141</v>
      </c>
      <c r="AA4204" s="110" t="s">
        <v>141</v>
      </c>
      <c r="AB4204" s="110" t="s">
        <v>141</v>
      </c>
      <c r="AC4204" s="111" t="s">
        <v>141</v>
      </c>
      <c r="AD4204" s="115" t="s">
        <v>23</v>
      </c>
      <c r="AE4204" s="928" t="s">
        <v>141</v>
      </c>
      <c r="AF4204" s="110" t="s">
        <v>141</v>
      </c>
      <c r="AG4204" s="110" t="s">
        <v>3129</v>
      </c>
      <c r="AJ4204" s="1">
        <f t="shared" ref="AJ4204:AJ4210" si="339">T4204-S4204-R4204</f>
        <v>0</v>
      </c>
    </row>
    <row r="4205" spans="1:37" ht="56.25" customHeight="1">
      <c r="A4205" s="179" t="s">
        <v>12537</v>
      </c>
      <c r="B4205" s="334" t="s">
        <v>13</v>
      </c>
      <c r="C4205" s="334" t="s">
        <v>140</v>
      </c>
      <c r="D4205" s="161">
        <v>42659</v>
      </c>
      <c r="E4205" s="1128">
        <v>0.71597222222222223</v>
      </c>
      <c r="F4205" s="592">
        <v>42659</v>
      </c>
      <c r="G4205" s="1131">
        <v>0.71597222222222223</v>
      </c>
      <c r="H4205" s="881">
        <v>0</v>
      </c>
      <c r="I4205" s="208">
        <v>44</v>
      </c>
      <c r="J4205" s="748" t="s">
        <v>144</v>
      </c>
      <c r="K4205" s="882" t="s">
        <v>3335</v>
      </c>
      <c r="L4205" s="179" t="s">
        <v>4</v>
      </c>
      <c r="M4205" s="889" t="s">
        <v>14972</v>
      </c>
      <c r="N4205" s="179" t="s">
        <v>3</v>
      </c>
      <c r="O4205" s="454" t="s">
        <v>8</v>
      </c>
      <c r="P4205" s="889" t="s">
        <v>12590</v>
      </c>
      <c r="Q4205" s="163" t="s">
        <v>14527</v>
      </c>
      <c r="R4205" s="404">
        <v>8.3000000000000007</v>
      </c>
      <c r="S4205" s="537">
        <v>7.2</v>
      </c>
      <c r="T4205" s="190">
        <v>15.5</v>
      </c>
      <c r="U4205" s="890" t="s">
        <v>50</v>
      </c>
      <c r="V4205" s="885" t="s">
        <v>8900</v>
      </c>
      <c r="W4205" s="885" t="s">
        <v>14528</v>
      </c>
      <c r="X4205" s="885" t="s">
        <v>14529</v>
      </c>
      <c r="Y4205" s="885" t="s">
        <v>14530</v>
      </c>
      <c r="Z4205" s="886" t="s">
        <v>141</v>
      </c>
      <c r="AA4205" s="886" t="s">
        <v>14531</v>
      </c>
      <c r="AB4205" s="885" t="s">
        <v>141</v>
      </c>
      <c r="AC4205" s="886" t="s">
        <v>141</v>
      </c>
      <c r="AD4205" s="179" t="s">
        <v>42</v>
      </c>
      <c r="AE4205" s="887" t="s">
        <v>141</v>
      </c>
      <c r="AF4205" s="885" t="s">
        <v>141</v>
      </c>
      <c r="AG4205" s="110" t="s">
        <v>141</v>
      </c>
      <c r="AJ4205" s="1">
        <f t="shared" si="339"/>
        <v>0</v>
      </c>
    </row>
    <row r="4206" spans="1:37" ht="94.5" customHeight="1">
      <c r="A4206" s="179" t="s">
        <v>5349</v>
      </c>
      <c r="B4206" s="76" t="s">
        <v>13</v>
      </c>
      <c r="C4206" s="179" t="s">
        <v>147</v>
      </c>
      <c r="D4206" s="169">
        <v>42580</v>
      </c>
      <c r="E4206" s="389">
        <v>0.86111111111111116</v>
      </c>
      <c r="F4206" s="169">
        <v>42580</v>
      </c>
      <c r="G4206" s="389">
        <v>0.8652777777777777</v>
      </c>
      <c r="H4206" s="389">
        <f>G4206-E4206</f>
        <v>4.1666666666665408E-3</v>
      </c>
      <c r="I4206" s="76">
        <v>1</v>
      </c>
      <c r="J4206" s="76" t="s">
        <v>141</v>
      </c>
      <c r="K4206" s="76" t="s">
        <v>141</v>
      </c>
      <c r="L4206" s="179" t="s">
        <v>12</v>
      </c>
      <c r="M4206" s="403" t="s">
        <v>10658</v>
      </c>
      <c r="N4206" s="83">
        <v>0.4</v>
      </c>
      <c r="O4206" s="83" t="s">
        <v>57</v>
      </c>
      <c r="P4206" s="403" t="s">
        <v>57</v>
      </c>
      <c r="Q4206" s="333" t="s">
        <v>10738</v>
      </c>
      <c r="R4206" s="400"/>
      <c r="S4206" s="398">
        <v>0.6</v>
      </c>
      <c r="T4206" s="190">
        <f>R4206+S4206</f>
        <v>0.6</v>
      </c>
      <c r="U4206" s="110" t="s">
        <v>62</v>
      </c>
      <c r="V4206" s="110" t="s">
        <v>141</v>
      </c>
      <c r="W4206" s="110" t="s">
        <v>141</v>
      </c>
      <c r="X4206" s="110" t="s">
        <v>141</v>
      </c>
      <c r="Y4206" s="110" t="s">
        <v>141</v>
      </c>
      <c r="Z4206" s="110" t="s">
        <v>141</v>
      </c>
      <c r="AA4206" s="111" t="s">
        <v>141</v>
      </c>
      <c r="AB4206" s="110" t="s">
        <v>141</v>
      </c>
      <c r="AC4206" s="111" t="s">
        <v>141</v>
      </c>
      <c r="AD4206" s="115" t="s">
        <v>23</v>
      </c>
      <c r="AE4206" s="928" t="s">
        <v>141</v>
      </c>
      <c r="AF4206" s="928" t="s">
        <v>141</v>
      </c>
      <c r="AG4206" s="179" t="s">
        <v>141</v>
      </c>
      <c r="AJ4206" s="1">
        <f t="shared" si="339"/>
        <v>0</v>
      </c>
      <c r="AK4206" s="1">
        <f>AJ4206-T4206</f>
        <v>-0.6</v>
      </c>
    </row>
    <row r="4207" spans="1:37" ht="56.25" customHeight="1">
      <c r="A4207" s="179" t="s">
        <v>12537</v>
      </c>
      <c r="B4207" s="334" t="s">
        <v>13</v>
      </c>
      <c r="C4207" s="208" t="s">
        <v>140</v>
      </c>
      <c r="D4207" s="161">
        <v>42660</v>
      </c>
      <c r="E4207" s="1009">
        <v>0.73819444444444438</v>
      </c>
      <c r="F4207" s="161">
        <v>42660</v>
      </c>
      <c r="G4207" s="1009">
        <v>0.73819444444444438</v>
      </c>
      <c r="H4207" s="881">
        <v>0</v>
      </c>
      <c r="I4207" s="334">
        <v>8</v>
      </c>
      <c r="J4207" s="334" t="s">
        <v>407</v>
      </c>
      <c r="K4207" s="1049" t="s">
        <v>9</v>
      </c>
      <c r="L4207" s="179" t="s">
        <v>30</v>
      </c>
      <c r="M4207" s="896" t="s">
        <v>12598</v>
      </c>
      <c r="N4207" s="83" t="s">
        <v>3</v>
      </c>
      <c r="O4207" s="454" t="s">
        <v>8</v>
      </c>
      <c r="P4207" s="896" t="s">
        <v>12599</v>
      </c>
      <c r="Q4207" s="1023" t="s">
        <v>14532</v>
      </c>
      <c r="R4207" s="464">
        <v>0.2</v>
      </c>
      <c r="S4207" s="840"/>
      <c r="T4207" s="190">
        <v>0.2</v>
      </c>
      <c r="U4207" s="885" t="s">
        <v>7</v>
      </c>
      <c r="V4207" s="885" t="s">
        <v>141</v>
      </c>
      <c r="W4207" s="885" t="s">
        <v>141</v>
      </c>
      <c r="X4207" s="885" t="s">
        <v>141</v>
      </c>
      <c r="Y4207" s="885" t="s">
        <v>141</v>
      </c>
      <c r="Z4207" s="885" t="s">
        <v>141</v>
      </c>
      <c r="AA4207" s="886" t="s">
        <v>141</v>
      </c>
      <c r="AB4207" s="885" t="s">
        <v>141</v>
      </c>
      <c r="AC4207" s="886" t="s">
        <v>141</v>
      </c>
      <c r="AD4207" s="179" t="s">
        <v>28</v>
      </c>
      <c r="AE4207" s="891" t="s">
        <v>141</v>
      </c>
      <c r="AF4207" s="891" t="s">
        <v>141</v>
      </c>
      <c r="AG4207" s="179" t="s">
        <v>141</v>
      </c>
      <c r="AJ4207" s="1">
        <f t="shared" si="339"/>
        <v>0</v>
      </c>
    </row>
    <row r="4208" spans="1:37" ht="75" customHeight="1">
      <c r="A4208" s="179" t="s">
        <v>12537</v>
      </c>
      <c r="B4208" s="334" t="s">
        <v>13</v>
      </c>
      <c r="C4208" s="334" t="s">
        <v>140</v>
      </c>
      <c r="D4208" s="824">
        <v>42660</v>
      </c>
      <c r="E4208" s="450">
        <v>0.82986111111111116</v>
      </c>
      <c r="F4208" s="824">
        <v>42660</v>
      </c>
      <c r="G4208" s="450">
        <v>0.875</v>
      </c>
      <c r="H4208" s="447">
        <v>4.513888888888884E-2</v>
      </c>
      <c r="I4208" s="179">
        <v>5</v>
      </c>
      <c r="J4208" s="882" t="s">
        <v>141</v>
      </c>
      <c r="K4208" s="882"/>
      <c r="L4208" s="179" t="s">
        <v>4</v>
      </c>
      <c r="M4208" s="454" t="s">
        <v>12600</v>
      </c>
      <c r="N4208" s="179" t="s">
        <v>3</v>
      </c>
      <c r="O4208" s="179" t="s">
        <v>26</v>
      </c>
      <c r="P4208" s="1020" t="s">
        <v>12601</v>
      </c>
      <c r="Q4208" s="163" t="s">
        <v>14533</v>
      </c>
      <c r="R4208" s="464">
        <v>10</v>
      </c>
      <c r="S4208" s="840">
        <v>4.5</v>
      </c>
      <c r="T4208" s="190">
        <v>14.5</v>
      </c>
      <c r="U4208" s="885" t="s">
        <v>1</v>
      </c>
      <c r="V4208" s="885" t="s">
        <v>141</v>
      </c>
      <c r="W4208" s="885" t="s">
        <v>141</v>
      </c>
      <c r="X4208" s="885" t="s">
        <v>141</v>
      </c>
      <c r="Y4208" s="885" t="s">
        <v>141</v>
      </c>
      <c r="Z4208" s="886" t="s">
        <v>141</v>
      </c>
      <c r="AA4208" s="885" t="s">
        <v>141</v>
      </c>
      <c r="AB4208" s="885" t="s">
        <v>141</v>
      </c>
      <c r="AC4208" s="886" t="s">
        <v>141</v>
      </c>
      <c r="AD4208" s="179" t="s">
        <v>25</v>
      </c>
      <c r="AE4208" s="891" t="s">
        <v>141</v>
      </c>
      <c r="AF4208" s="1042" t="s">
        <v>141</v>
      </c>
      <c r="AG4208" s="110" t="s">
        <v>141</v>
      </c>
      <c r="AJ4208" s="1">
        <f t="shared" si="339"/>
        <v>0</v>
      </c>
    </row>
    <row r="4209" spans="1:37" ht="31.5" customHeight="1">
      <c r="A4209" s="2" t="s">
        <v>6868</v>
      </c>
      <c r="B4209" s="76" t="s">
        <v>13</v>
      </c>
      <c r="C4209" s="179" t="s">
        <v>140</v>
      </c>
      <c r="D4209" s="613">
        <v>42599</v>
      </c>
      <c r="E4209" s="68">
        <v>0.96388888888888891</v>
      </c>
      <c r="F4209" s="169">
        <v>42599</v>
      </c>
      <c r="G4209" s="389">
        <v>0.98333333333333339</v>
      </c>
      <c r="H4209" s="389">
        <f>G4209-E4209</f>
        <v>1.9444444444444486E-2</v>
      </c>
      <c r="I4209" s="179">
        <v>1</v>
      </c>
      <c r="J4209" s="102" t="s">
        <v>141</v>
      </c>
      <c r="K4209" s="102" t="s">
        <v>141</v>
      </c>
      <c r="L4209" s="179" t="s">
        <v>12</v>
      </c>
      <c r="M4209" s="83" t="s">
        <v>10835</v>
      </c>
      <c r="N4209" s="179">
        <v>0.4</v>
      </c>
      <c r="O4209" s="179" t="s">
        <v>2</v>
      </c>
      <c r="P4209" s="179" t="s">
        <v>7686</v>
      </c>
      <c r="Q4209" s="399" t="s">
        <v>8321</v>
      </c>
      <c r="R4209" s="390"/>
      <c r="S4209" s="1286">
        <v>0.6</v>
      </c>
      <c r="T4209" s="190">
        <f>R4209+S4209</f>
        <v>0.6</v>
      </c>
      <c r="U4209" s="110" t="s">
        <v>1</v>
      </c>
      <c r="V4209" s="110" t="s">
        <v>141</v>
      </c>
      <c r="W4209" s="110" t="s">
        <v>141</v>
      </c>
      <c r="X4209" s="110" t="s">
        <v>141</v>
      </c>
      <c r="Y4209" s="110" t="s">
        <v>141</v>
      </c>
      <c r="Z4209" s="110" t="s">
        <v>141</v>
      </c>
      <c r="AA4209" s="110" t="s">
        <v>141</v>
      </c>
      <c r="AB4209" s="110" t="s">
        <v>141</v>
      </c>
      <c r="AC4209" s="1040" t="s">
        <v>141</v>
      </c>
      <c r="AD4209" s="115" t="s">
        <v>23</v>
      </c>
      <c r="AE4209" s="581" t="s">
        <v>141</v>
      </c>
      <c r="AF4209" s="153" t="s">
        <v>141</v>
      </c>
      <c r="AG4209" s="110" t="s">
        <v>3129</v>
      </c>
      <c r="AJ4209" s="1">
        <f t="shared" si="339"/>
        <v>0</v>
      </c>
      <c r="AK4209" s="1">
        <f>AJ4209-T4209</f>
        <v>-0.6</v>
      </c>
    </row>
    <row r="4210" spans="1:37" ht="225" customHeight="1">
      <c r="A4210" s="2" t="s">
        <v>12537</v>
      </c>
      <c r="B4210" s="334" t="s">
        <v>13</v>
      </c>
      <c r="C4210" s="334" t="s">
        <v>140</v>
      </c>
      <c r="D4210" s="592">
        <v>42661</v>
      </c>
      <c r="E4210" s="185">
        <v>0.79513888888888884</v>
      </c>
      <c r="F4210" s="592">
        <v>42661</v>
      </c>
      <c r="G4210" s="1048">
        <v>0.81041666666666667</v>
      </c>
      <c r="H4210" s="881">
        <v>1.5277777777777835E-2</v>
      </c>
      <c r="I4210" s="208">
        <v>11</v>
      </c>
      <c r="J4210" s="208" t="s">
        <v>484</v>
      </c>
      <c r="K4210" s="208" t="s">
        <v>21</v>
      </c>
      <c r="L4210" s="179" t="s">
        <v>4</v>
      </c>
      <c r="M4210" s="883" t="s">
        <v>14973</v>
      </c>
      <c r="N4210" s="179" t="s">
        <v>3</v>
      </c>
      <c r="O4210" s="208" t="s">
        <v>8</v>
      </c>
      <c r="P4210" s="883" t="s">
        <v>14534</v>
      </c>
      <c r="Q4210" s="163" t="s">
        <v>14535</v>
      </c>
      <c r="R4210" s="404">
        <v>0.2</v>
      </c>
      <c r="S4210" s="537">
        <v>0.8</v>
      </c>
      <c r="T4210" s="190">
        <v>1</v>
      </c>
      <c r="U4210" s="885" t="s">
        <v>7</v>
      </c>
      <c r="V4210" s="885" t="s">
        <v>10351</v>
      </c>
      <c r="W4210" s="885" t="s">
        <v>3170</v>
      </c>
      <c r="X4210" s="885" t="s">
        <v>141</v>
      </c>
      <c r="Y4210" s="885" t="s">
        <v>14536</v>
      </c>
      <c r="Z4210" s="886" t="s">
        <v>141</v>
      </c>
      <c r="AA4210" s="885" t="s">
        <v>14537</v>
      </c>
      <c r="AB4210" s="885">
        <v>8</v>
      </c>
      <c r="AC4210" s="886" t="s">
        <v>141</v>
      </c>
      <c r="AD4210" s="179" t="s">
        <v>0</v>
      </c>
      <c r="AE4210" s="945" t="s">
        <v>141</v>
      </c>
      <c r="AF4210" s="899" t="s">
        <v>141</v>
      </c>
      <c r="AG4210" s="110" t="s">
        <v>141</v>
      </c>
      <c r="AJ4210" s="1">
        <f t="shared" si="339"/>
        <v>0</v>
      </c>
    </row>
    <row r="4211" spans="1:37" ht="37.5" customHeight="1">
      <c r="A4211" s="2" t="s">
        <v>12537</v>
      </c>
      <c r="B4211" s="334" t="s">
        <v>13</v>
      </c>
      <c r="C4211" s="334" t="s">
        <v>140</v>
      </c>
      <c r="D4211" s="824">
        <v>42661</v>
      </c>
      <c r="E4211" s="825">
        <v>0.80486111111111114</v>
      </c>
      <c r="F4211" s="824">
        <v>42662</v>
      </c>
      <c r="G4211" s="825">
        <v>9.7222222222222224E-3</v>
      </c>
      <c r="H4211" s="944" t="s">
        <v>14974</v>
      </c>
      <c r="I4211" s="208">
        <v>9</v>
      </c>
      <c r="J4211" s="606" t="s">
        <v>484</v>
      </c>
      <c r="K4211" s="882" t="s">
        <v>15</v>
      </c>
      <c r="L4211" s="179" t="s">
        <v>4</v>
      </c>
      <c r="M4211" s="883" t="s">
        <v>14975</v>
      </c>
      <c r="N4211" s="179" t="s">
        <v>3</v>
      </c>
      <c r="O4211" s="208" t="s">
        <v>8</v>
      </c>
      <c r="P4211" s="883" t="s">
        <v>1826</v>
      </c>
      <c r="Q4211" s="163" t="s">
        <v>14539</v>
      </c>
      <c r="R4211" s="396">
        <v>0.1</v>
      </c>
      <c r="S4211" s="396">
        <v>4.0999999999999996</v>
      </c>
      <c r="T4211" s="190">
        <v>4.1999999999999993</v>
      </c>
      <c r="U4211" s="885" t="s">
        <v>39</v>
      </c>
      <c r="V4211" s="885" t="s">
        <v>3247</v>
      </c>
      <c r="W4211" s="885" t="s">
        <v>14540</v>
      </c>
      <c r="X4211" s="885" t="s">
        <v>141</v>
      </c>
      <c r="Y4211" s="885" t="s">
        <v>14541</v>
      </c>
      <c r="Z4211" s="885">
        <v>100</v>
      </c>
      <c r="AA4211" s="885" t="s">
        <v>14542</v>
      </c>
      <c r="AB4211" s="885">
        <v>5</v>
      </c>
      <c r="AC4211" s="894" t="s">
        <v>141</v>
      </c>
      <c r="AD4211" s="179" t="s">
        <v>0</v>
      </c>
      <c r="AE4211" s="1126" t="s">
        <v>55</v>
      </c>
      <c r="AF4211" s="899" t="s">
        <v>141</v>
      </c>
      <c r="AG4211" s="476" t="s">
        <v>14538</v>
      </c>
    </row>
    <row r="4212" spans="1:37" ht="31.5">
      <c r="A4212" s="611" t="s">
        <v>13179</v>
      </c>
      <c r="B4212" s="334" t="s">
        <v>13</v>
      </c>
      <c r="C4212" s="208" t="s">
        <v>140</v>
      </c>
      <c r="D4212" s="161">
        <v>42723</v>
      </c>
      <c r="E4212" s="1045">
        <v>0.47500000000000003</v>
      </c>
      <c r="F4212" s="161">
        <v>42723</v>
      </c>
      <c r="G4212" s="1045">
        <v>0.50347222222222221</v>
      </c>
      <c r="H4212" s="881">
        <v>2.8472222222222177E-2</v>
      </c>
      <c r="I4212" s="334"/>
      <c r="J4212" s="334"/>
      <c r="K4212" s="1210"/>
      <c r="L4212" s="179" t="s">
        <v>12</v>
      </c>
      <c r="M4212" s="947" t="s">
        <v>12974</v>
      </c>
      <c r="N4212" s="454" t="s">
        <v>3</v>
      </c>
      <c r="O4212" s="883" t="s">
        <v>2</v>
      </c>
      <c r="P4212" s="896" t="s">
        <v>7893</v>
      </c>
      <c r="Q4212" s="1023" t="s">
        <v>14982</v>
      </c>
      <c r="R4212" s="400">
        <v>0.1</v>
      </c>
      <c r="S4212" s="398">
        <v>0.5</v>
      </c>
      <c r="T4212" s="190">
        <v>0.6</v>
      </c>
      <c r="U4212" s="885" t="s">
        <v>141</v>
      </c>
      <c r="V4212" s="885" t="s">
        <v>141</v>
      </c>
      <c r="W4212" s="885" t="s">
        <v>141</v>
      </c>
      <c r="X4212" s="885" t="s">
        <v>141</v>
      </c>
      <c r="Y4212" s="885" t="s">
        <v>141</v>
      </c>
      <c r="Z4212" s="885" t="s">
        <v>141</v>
      </c>
      <c r="AA4212" s="886" t="s">
        <v>141</v>
      </c>
      <c r="AB4212" s="885" t="s">
        <v>141</v>
      </c>
      <c r="AC4212" s="886" t="s">
        <v>141</v>
      </c>
      <c r="AD4212" s="179" t="s">
        <v>23</v>
      </c>
      <c r="AE4212" s="887" t="s">
        <v>141</v>
      </c>
      <c r="AF4212" s="887" t="s">
        <v>141</v>
      </c>
      <c r="AG4212" s="179" t="s">
        <v>141</v>
      </c>
      <c r="AJ4212" s="1">
        <f t="shared" ref="AJ4212:AJ4243" si="340">T4212-S4212-R4212</f>
        <v>0</v>
      </c>
    </row>
    <row r="4213" spans="1:37" ht="31.5">
      <c r="A4213" s="611" t="s">
        <v>13179</v>
      </c>
      <c r="B4213" s="334" t="s">
        <v>13</v>
      </c>
      <c r="C4213" s="208" t="s">
        <v>147</v>
      </c>
      <c r="D4213" s="161">
        <v>42724</v>
      </c>
      <c r="E4213" s="1008">
        <v>0.55069444444444449</v>
      </c>
      <c r="F4213" s="161">
        <v>42724</v>
      </c>
      <c r="G4213" s="1130">
        <v>0.57708333333333328</v>
      </c>
      <c r="H4213" s="881">
        <v>2.6388888888888795E-2</v>
      </c>
      <c r="I4213" s="334">
        <v>1</v>
      </c>
      <c r="J4213" s="606" t="s">
        <v>141</v>
      </c>
      <c r="K4213" s="896"/>
      <c r="L4213" s="179" t="s">
        <v>12</v>
      </c>
      <c r="M4213" s="947" t="s">
        <v>8569</v>
      </c>
      <c r="N4213" s="208">
        <v>0.4</v>
      </c>
      <c r="O4213" s="208" t="s">
        <v>57</v>
      </c>
      <c r="P4213" s="896" t="s">
        <v>57</v>
      </c>
      <c r="Q4213" s="1023" t="s">
        <v>13579</v>
      </c>
      <c r="R4213" s="400">
        <v>0.1</v>
      </c>
      <c r="S4213" s="398">
        <v>0.5</v>
      </c>
      <c r="T4213" s="190">
        <v>0.6</v>
      </c>
      <c r="U4213" s="885" t="s">
        <v>141</v>
      </c>
      <c r="V4213" s="885" t="s">
        <v>141</v>
      </c>
      <c r="W4213" s="885" t="s">
        <v>141</v>
      </c>
      <c r="X4213" s="885" t="s">
        <v>141</v>
      </c>
      <c r="Y4213" s="885" t="s">
        <v>141</v>
      </c>
      <c r="Z4213" s="885" t="s">
        <v>141</v>
      </c>
      <c r="AA4213" s="886" t="s">
        <v>141</v>
      </c>
      <c r="AB4213" s="885" t="s">
        <v>141</v>
      </c>
      <c r="AC4213" s="886" t="s">
        <v>141</v>
      </c>
      <c r="AD4213" s="179" t="s">
        <v>23</v>
      </c>
      <c r="AE4213" s="891" t="s">
        <v>141</v>
      </c>
      <c r="AF4213" s="891" t="s">
        <v>141</v>
      </c>
      <c r="AG4213" s="179" t="s">
        <v>141</v>
      </c>
      <c r="AJ4213" s="1">
        <f t="shared" si="340"/>
        <v>0</v>
      </c>
    </row>
    <row r="4214" spans="1:37" ht="31.5">
      <c r="A4214" s="2" t="s">
        <v>6868</v>
      </c>
      <c r="B4214" s="76" t="s">
        <v>19</v>
      </c>
      <c r="C4214" s="76"/>
      <c r="D4214" s="169">
        <v>42592</v>
      </c>
      <c r="E4214" s="496">
        <v>42592.333333333336</v>
      </c>
      <c r="F4214" s="169">
        <v>42593</v>
      </c>
      <c r="G4214" s="496">
        <v>42593.708333333336</v>
      </c>
      <c r="H4214" s="509">
        <f>G4214-E4214</f>
        <v>1.375</v>
      </c>
      <c r="I4214" s="179">
        <v>1</v>
      </c>
      <c r="J4214" s="118"/>
      <c r="K4214" s="475"/>
      <c r="L4214" s="115" t="s">
        <v>12</v>
      </c>
      <c r="M4214" s="394" t="s">
        <v>561</v>
      </c>
      <c r="N4214" s="179">
        <v>0.4</v>
      </c>
      <c r="O4214" s="179" t="s">
        <v>2</v>
      </c>
      <c r="P4214" s="283" t="s">
        <v>8185</v>
      </c>
      <c r="Q4214" s="115" t="s">
        <v>8152</v>
      </c>
      <c r="R4214" s="404"/>
      <c r="S4214" s="537">
        <v>0.59099999999999997</v>
      </c>
      <c r="T4214" s="170">
        <f>R4214+S4214</f>
        <v>0.59099999999999997</v>
      </c>
      <c r="U4214" s="468"/>
      <c r="V4214" s="110"/>
      <c r="W4214" s="110"/>
      <c r="X4214" s="269"/>
      <c r="Y4214" s="110"/>
      <c r="Z4214" s="110"/>
      <c r="AA4214" s="110"/>
      <c r="AB4214" s="269"/>
      <c r="AC4214" s="1365"/>
      <c r="AD4214" s="115" t="s">
        <v>23</v>
      </c>
      <c r="AE4214" s="560"/>
      <c r="AF4214" s="475"/>
      <c r="AG4214" s="269" t="s">
        <v>4726</v>
      </c>
      <c r="AJ4214" s="1">
        <f t="shared" si="340"/>
        <v>0</v>
      </c>
      <c r="AK4214" s="1">
        <f>AJ4214-T4214</f>
        <v>-0.59099999999999997</v>
      </c>
    </row>
    <row r="4215" spans="1:37" ht="93.75" customHeight="1">
      <c r="A4215" s="2" t="s">
        <v>12537</v>
      </c>
      <c r="B4215" s="334" t="s">
        <v>13</v>
      </c>
      <c r="C4215" s="208" t="s">
        <v>140</v>
      </c>
      <c r="D4215" s="161">
        <v>42665</v>
      </c>
      <c r="E4215" s="1047">
        <v>0.47500000000000003</v>
      </c>
      <c r="F4215" s="161">
        <v>42665</v>
      </c>
      <c r="G4215" s="1047">
        <v>0.62638888888888888</v>
      </c>
      <c r="H4215" s="881">
        <v>0.15138888888888885</v>
      </c>
      <c r="I4215" s="208">
        <v>1</v>
      </c>
      <c r="J4215" s="748" t="s">
        <v>141</v>
      </c>
      <c r="K4215" s="1017"/>
      <c r="L4215" s="179" t="s">
        <v>12</v>
      </c>
      <c r="M4215" s="888" t="s">
        <v>12644</v>
      </c>
      <c r="N4215" s="606">
        <v>0.4</v>
      </c>
      <c r="O4215" s="883" t="s">
        <v>2</v>
      </c>
      <c r="P4215" s="884" t="s">
        <v>12645</v>
      </c>
      <c r="Q4215" s="333" t="s">
        <v>14544</v>
      </c>
      <c r="R4215" s="464"/>
      <c r="S4215" s="840">
        <v>0.5</v>
      </c>
      <c r="T4215" s="190">
        <v>0.5</v>
      </c>
      <c r="U4215" s="890" t="s">
        <v>1</v>
      </c>
      <c r="V4215" s="885" t="s">
        <v>141</v>
      </c>
      <c r="W4215" s="885" t="s">
        <v>141</v>
      </c>
      <c r="X4215" s="885" t="s">
        <v>141</v>
      </c>
      <c r="Y4215" s="885" t="s">
        <v>141</v>
      </c>
      <c r="Z4215" s="885" t="s">
        <v>141</v>
      </c>
      <c r="AA4215" s="885" t="s">
        <v>141</v>
      </c>
      <c r="AB4215" s="885" t="s">
        <v>141</v>
      </c>
      <c r="AC4215" s="894" t="s">
        <v>141</v>
      </c>
      <c r="AD4215" s="179" t="s">
        <v>0</v>
      </c>
      <c r="AE4215" s="945" t="s">
        <v>141</v>
      </c>
      <c r="AF4215" s="899" t="s">
        <v>141</v>
      </c>
      <c r="AG4215" s="179" t="s">
        <v>141</v>
      </c>
      <c r="AJ4215" s="1">
        <f t="shared" si="340"/>
        <v>0</v>
      </c>
    </row>
    <row r="4216" spans="1:37" ht="93.75" customHeight="1">
      <c r="A4216" s="2" t="s">
        <v>139</v>
      </c>
      <c r="B4216" s="76" t="s">
        <v>22</v>
      </c>
      <c r="C4216" s="76" t="s">
        <v>22</v>
      </c>
      <c r="D4216" s="169">
        <v>42383</v>
      </c>
      <c r="E4216" s="106">
        <v>2.7777777777777776E-2</v>
      </c>
      <c r="F4216" s="169">
        <v>42383</v>
      </c>
      <c r="G4216" s="389">
        <v>6.25E-2</v>
      </c>
      <c r="H4216" s="251">
        <v>3.4722222222222224E-2</v>
      </c>
      <c r="I4216" s="179">
        <v>1</v>
      </c>
      <c r="J4216" s="179"/>
      <c r="K4216" s="218"/>
      <c r="L4216" s="179" t="s">
        <v>4</v>
      </c>
      <c r="M4216" s="55" t="s">
        <v>448</v>
      </c>
      <c r="N4216" s="179">
        <v>0.4</v>
      </c>
      <c r="O4216" s="179" t="s">
        <v>8</v>
      </c>
      <c r="P4216" s="283" t="s">
        <v>448</v>
      </c>
      <c r="Q4216" s="61" t="s">
        <v>449</v>
      </c>
      <c r="R4216" s="295">
        <v>0.38900000000000001</v>
      </c>
      <c r="S4216" s="295">
        <v>0.19500000000000001</v>
      </c>
      <c r="T4216" s="190">
        <v>0.58399999999999996</v>
      </c>
      <c r="U4216" s="390"/>
      <c r="V4216" s="110"/>
      <c r="W4216" s="110"/>
      <c r="X4216" s="110"/>
      <c r="Y4216" s="110"/>
      <c r="Z4216" s="110"/>
      <c r="AA4216" s="110"/>
      <c r="AB4216" s="110"/>
      <c r="AC4216" s="1040"/>
      <c r="AD4216" s="179" t="s">
        <v>23</v>
      </c>
      <c r="AE4216" s="581"/>
      <c r="AF4216" s="153"/>
      <c r="AG4216" s="474"/>
      <c r="AJ4216" s="1">
        <f t="shared" si="340"/>
        <v>0</v>
      </c>
    </row>
    <row r="4217" spans="1:37" ht="56.25" customHeight="1">
      <c r="A4217" s="2" t="s">
        <v>139</v>
      </c>
      <c r="B4217" s="75" t="s">
        <v>22</v>
      </c>
      <c r="C4217" s="57" t="s">
        <v>22</v>
      </c>
      <c r="D4217" s="58">
        <v>42385</v>
      </c>
      <c r="E4217" s="59">
        <v>0.59444444444444444</v>
      </c>
      <c r="F4217" s="58">
        <v>42385</v>
      </c>
      <c r="G4217" s="59">
        <v>0.65972222222222221</v>
      </c>
      <c r="H4217" s="73">
        <v>6.5277777777777782E-2</v>
      </c>
      <c r="I4217" s="358">
        <v>1</v>
      </c>
      <c r="J4217" s="60"/>
      <c r="K4217" s="1212"/>
      <c r="L4217" s="71" t="s">
        <v>12</v>
      </c>
      <c r="M4217" s="1222" t="s">
        <v>910</v>
      </c>
      <c r="N4217" s="60">
        <v>0.4</v>
      </c>
      <c r="O4217" s="60" t="s">
        <v>8</v>
      </c>
      <c r="P4217" s="1233" t="s">
        <v>910</v>
      </c>
      <c r="Q4217" s="432" t="s">
        <v>911</v>
      </c>
      <c r="R4217" s="1025">
        <v>0.36984</v>
      </c>
      <c r="S4217" s="1026">
        <v>0.18215999999999999</v>
      </c>
      <c r="T4217" s="167">
        <v>0.55200000000000005</v>
      </c>
      <c r="U4217" s="1308"/>
      <c r="V4217" s="1318"/>
      <c r="W4217" s="1318"/>
      <c r="X4217" s="1327"/>
      <c r="Y4217" s="1338"/>
      <c r="Z4217" s="1327"/>
      <c r="AA4217" s="1338"/>
      <c r="AB4217" s="1338"/>
      <c r="AC4217" s="1366"/>
      <c r="AD4217" s="60" t="s">
        <v>23</v>
      </c>
      <c r="AE4217" s="1380"/>
      <c r="AF4217" s="1387"/>
      <c r="AG4217" s="1393"/>
      <c r="AH4217" s="91"/>
      <c r="AI4217" s="91"/>
      <c r="AJ4217" s="1">
        <f t="shared" si="340"/>
        <v>0</v>
      </c>
    </row>
    <row r="4218" spans="1:37" ht="31.5" customHeight="1">
      <c r="A4218" s="2" t="s">
        <v>12537</v>
      </c>
      <c r="B4218" s="334" t="s">
        <v>13</v>
      </c>
      <c r="C4218" s="208" t="s">
        <v>140</v>
      </c>
      <c r="D4218" s="161">
        <v>42667</v>
      </c>
      <c r="E4218" s="893">
        <v>0.42083333333333334</v>
      </c>
      <c r="F4218" s="161">
        <v>42667</v>
      </c>
      <c r="G4218" s="176">
        <v>0.48472222222222222</v>
      </c>
      <c r="H4218" s="881">
        <v>6.3888888888888884E-2</v>
      </c>
      <c r="I4218" s="208">
        <v>3</v>
      </c>
      <c r="J4218" s="882" t="s">
        <v>141</v>
      </c>
      <c r="K4218" s="895"/>
      <c r="L4218" s="892" t="s">
        <v>10</v>
      </c>
      <c r="M4218" s="888" t="s">
        <v>1788</v>
      </c>
      <c r="N4218" s="179" t="s">
        <v>3</v>
      </c>
      <c r="O4218" s="883" t="s">
        <v>8</v>
      </c>
      <c r="P4218" s="884" t="s">
        <v>14546</v>
      </c>
      <c r="Q4218" s="897" t="s">
        <v>14547</v>
      </c>
      <c r="R4218" s="404">
        <v>0.1</v>
      </c>
      <c r="S4218" s="537">
        <v>3.2</v>
      </c>
      <c r="T4218" s="190">
        <v>3.3000000000000003</v>
      </c>
      <c r="U4218" s="890" t="s">
        <v>47</v>
      </c>
      <c r="V4218" s="885" t="s">
        <v>12244</v>
      </c>
      <c r="W4218" s="885" t="s">
        <v>10833</v>
      </c>
      <c r="X4218" s="885" t="s">
        <v>14548</v>
      </c>
      <c r="Y4218" s="885" t="s">
        <v>14549</v>
      </c>
      <c r="Z4218" s="885" t="s">
        <v>141</v>
      </c>
      <c r="AA4218" s="885" t="s">
        <v>14550</v>
      </c>
      <c r="AB4218" s="885" t="s">
        <v>141</v>
      </c>
      <c r="AC4218" s="894" t="s">
        <v>141</v>
      </c>
      <c r="AD4218" s="903" t="s">
        <v>41</v>
      </c>
      <c r="AE4218" s="1066" t="s">
        <v>141</v>
      </c>
      <c r="AF4218" s="895" t="s">
        <v>141</v>
      </c>
      <c r="AG4218" s="112" t="s">
        <v>14551</v>
      </c>
      <c r="AJ4218" s="1">
        <f t="shared" si="340"/>
        <v>0</v>
      </c>
    </row>
    <row r="4219" spans="1:37" ht="63" customHeight="1">
      <c r="A4219" s="2" t="s">
        <v>6868</v>
      </c>
      <c r="B4219" s="76" t="s">
        <v>19</v>
      </c>
      <c r="C4219" s="179"/>
      <c r="D4219" s="169">
        <v>42592</v>
      </c>
      <c r="E4219" s="176">
        <v>42592.333333333336</v>
      </c>
      <c r="F4219" s="169">
        <v>42592</v>
      </c>
      <c r="G4219" s="176">
        <v>42592.6875</v>
      </c>
      <c r="H4219" s="509">
        <f>G4219-E4219</f>
        <v>0.35416666666424135</v>
      </c>
      <c r="I4219" s="179">
        <v>1</v>
      </c>
      <c r="J4219" s="118"/>
      <c r="K4219" s="475"/>
      <c r="L4219" s="115" t="s">
        <v>12</v>
      </c>
      <c r="M4219" s="394" t="s">
        <v>561</v>
      </c>
      <c r="N4219" s="179">
        <v>0.4</v>
      </c>
      <c r="O4219" s="83" t="s">
        <v>2</v>
      </c>
      <c r="P4219" s="283" t="s">
        <v>8157</v>
      </c>
      <c r="Q4219" s="66" t="s">
        <v>8152</v>
      </c>
      <c r="R4219" s="404"/>
      <c r="S4219" s="537">
        <v>0.52800000000000002</v>
      </c>
      <c r="T4219" s="170">
        <f>R4219+S4219</f>
        <v>0.52800000000000002</v>
      </c>
      <c r="U4219" s="468"/>
      <c r="V4219" s="110"/>
      <c r="W4219" s="110"/>
      <c r="X4219" s="269"/>
      <c r="Y4219" s="110"/>
      <c r="Z4219" s="110"/>
      <c r="AA4219" s="110"/>
      <c r="AB4219" s="269"/>
      <c r="AC4219" s="1365"/>
      <c r="AD4219" s="115" t="s">
        <v>23</v>
      </c>
      <c r="AE4219" s="560"/>
      <c r="AF4219" s="475"/>
      <c r="AG4219" s="115"/>
      <c r="AJ4219" s="1">
        <f t="shared" si="340"/>
        <v>0</v>
      </c>
      <c r="AK4219" s="1">
        <f>AJ4219-T4219</f>
        <v>-0.52800000000000002</v>
      </c>
    </row>
    <row r="4220" spans="1:37" s="16" customFormat="1" ht="56.25" customHeight="1">
      <c r="A4220" s="2" t="s">
        <v>12537</v>
      </c>
      <c r="B4220" s="1150" t="s">
        <v>12578</v>
      </c>
      <c r="C4220" s="596" t="s">
        <v>12579</v>
      </c>
      <c r="D4220" s="786">
        <v>42671</v>
      </c>
      <c r="E4220" s="798">
        <v>0</v>
      </c>
      <c r="F4220" s="786">
        <v>42671</v>
      </c>
      <c r="G4220" s="798">
        <v>0.6875</v>
      </c>
      <c r="H4220" s="1176">
        <f>G4220-E4220</f>
        <v>0.6875</v>
      </c>
      <c r="I4220" s="596">
        <v>1</v>
      </c>
      <c r="J4220" s="1207" t="s">
        <v>141</v>
      </c>
      <c r="K4220" s="1209"/>
      <c r="L4220" s="596" t="s">
        <v>4</v>
      </c>
      <c r="M4220" s="1224" t="s">
        <v>12712</v>
      </c>
      <c r="N4220" s="792">
        <v>0.4</v>
      </c>
      <c r="O4220" s="1223" t="s">
        <v>2</v>
      </c>
      <c r="P4220" s="1235" t="s">
        <v>12713</v>
      </c>
      <c r="Q4220" s="1238" t="s">
        <v>12714</v>
      </c>
      <c r="R4220" s="1254">
        <v>0.52250000000000008</v>
      </c>
      <c r="S4220" s="1279"/>
      <c r="T4220" s="807">
        <v>0.52</v>
      </c>
      <c r="U4220" s="1298" t="s">
        <v>1</v>
      </c>
      <c r="V4220" s="1303">
        <v>1989</v>
      </c>
      <c r="W4220" s="1303" t="s">
        <v>14204</v>
      </c>
      <c r="X4220" s="1303" t="s">
        <v>2736</v>
      </c>
      <c r="Y4220" s="1303" t="s">
        <v>14205</v>
      </c>
      <c r="Z4220" s="1303">
        <v>100</v>
      </c>
      <c r="AA4220" s="1303" t="s">
        <v>14206</v>
      </c>
      <c r="AB4220" s="1303" t="s">
        <v>141</v>
      </c>
      <c r="AC4220" s="1360" t="s">
        <v>14207</v>
      </c>
      <c r="AD4220" s="792" t="s">
        <v>23</v>
      </c>
      <c r="AE4220" s="1372"/>
      <c r="AF4220" s="1384"/>
      <c r="AG4220" s="792"/>
      <c r="AJ4220" s="1">
        <f t="shared" si="340"/>
        <v>-2.5000000000000577E-3</v>
      </c>
    </row>
    <row r="4221" spans="1:37" ht="150" customHeight="1">
      <c r="A4221" s="2" t="s">
        <v>139</v>
      </c>
      <c r="B4221" s="76" t="s">
        <v>22</v>
      </c>
      <c r="C4221" s="76" t="s">
        <v>274</v>
      </c>
      <c r="D4221" s="169">
        <v>42375</v>
      </c>
      <c r="E4221" s="106">
        <v>0.63194444444444442</v>
      </c>
      <c r="F4221" s="169">
        <v>42375</v>
      </c>
      <c r="G4221" s="389">
        <v>0.67708333333333337</v>
      </c>
      <c r="H4221" s="251">
        <v>4.5138888888888888E-2</v>
      </c>
      <c r="I4221" s="179">
        <v>8</v>
      </c>
      <c r="J4221" s="179" t="s">
        <v>278</v>
      </c>
      <c r="K4221" s="218"/>
      <c r="L4221" s="179" t="s">
        <v>10</v>
      </c>
      <c r="M4221" s="55" t="s">
        <v>279</v>
      </c>
      <c r="N4221" s="179">
        <v>35</v>
      </c>
      <c r="O4221" s="179" t="s">
        <v>14</v>
      </c>
      <c r="P4221" s="283" t="s">
        <v>280</v>
      </c>
      <c r="Q4221" s="61" t="s">
        <v>281</v>
      </c>
      <c r="R4221" s="295">
        <v>0.35</v>
      </c>
      <c r="S4221" s="295">
        <v>0.15</v>
      </c>
      <c r="T4221" s="190">
        <v>0.5</v>
      </c>
      <c r="U4221" s="390"/>
      <c r="V4221" s="110"/>
      <c r="W4221" s="110"/>
      <c r="X4221" s="110"/>
      <c r="Y4221" s="110"/>
      <c r="Z4221" s="110"/>
      <c r="AA4221" s="110"/>
      <c r="AB4221" s="110"/>
      <c r="AC4221" s="1040"/>
      <c r="AD4221" s="179" t="s">
        <v>23</v>
      </c>
      <c r="AE4221" s="581"/>
      <c r="AF4221" s="153"/>
      <c r="AG4221" s="474"/>
      <c r="AJ4221" s="1">
        <f t="shared" si="340"/>
        <v>0</v>
      </c>
    </row>
    <row r="4222" spans="1:37" s="16" customFormat="1" ht="47.25">
      <c r="A4222" s="611" t="s">
        <v>12777</v>
      </c>
      <c r="B4222" s="334" t="s">
        <v>13</v>
      </c>
      <c r="C4222" s="334" t="s">
        <v>140</v>
      </c>
      <c r="D4222" s="592">
        <v>42675</v>
      </c>
      <c r="E4222" s="893">
        <v>0.51180555555555551</v>
      </c>
      <c r="F4222" s="592">
        <v>42675</v>
      </c>
      <c r="G4222" s="1130">
        <v>0.54375000000000007</v>
      </c>
      <c r="H4222" s="881">
        <v>3.1944444444444449E-2</v>
      </c>
      <c r="I4222" s="208">
        <v>30</v>
      </c>
      <c r="J4222" s="606" t="s">
        <v>425</v>
      </c>
      <c r="K4222" s="896" t="s">
        <v>12749</v>
      </c>
      <c r="L4222" s="179" t="s">
        <v>4</v>
      </c>
      <c r="M4222" s="888" t="s">
        <v>12750</v>
      </c>
      <c r="N4222" s="179">
        <v>35</v>
      </c>
      <c r="O4222" s="208" t="s">
        <v>14</v>
      </c>
      <c r="P4222" s="454" t="s">
        <v>10617</v>
      </c>
      <c r="Q4222" s="163" t="s">
        <v>14556</v>
      </c>
      <c r="R4222" s="400">
        <v>5</v>
      </c>
      <c r="S4222" s="398">
        <v>3.9</v>
      </c>
      <c r="T4222" s="190">
        <v>8.9</v>
      </c>
      <c r="U4222" s="890" t="s">
        <v>39</v>
      </c>
      <c r="V4222" s="885" t="s">
        <v>10300</v>
      </c>
      <c r="W4222" s="885" t="s">
        <v>14557</v>
      </c>
      <c r="X4222" s="885" t="s">
        <v>3135</v>
      </c>
      <c r="Y4222" s="885" t="s">
        <v>14558</v>
      </c>
      <c r="Z4222" s="885" t="s">
        <v>141</v>
      </c>
      <c r="AA4222" s="885" t="s">
        <v>14559</v>
      </c>
      <c r="AB4222" s="885" t="s">
        <v>141</v>
      </c>
      <c r="AC4222" s="894" t="s">
        <v>141</v>
      </c>
      <c r="AD4222" s="179" t="s">
        <v>0</v>
      </c>
      <c r="AE4222" s="891" t="s">
        <v>141</v>
      </c>
      <c r="AF4222" s="899" t="s">
        <v>141</v>
      </c>
      <c r="AG4222" s="476" t="s">
        <v>14560</v>
      </c>
      <c r="AJ4222" s="1">
        <f t="shared" si="340"/>
        <v>0</v>
      </c>
    </row>
    <row r="4223" spans="1:37" s="16" customFormat="1" ht="78.75">
      <c r="A4223" s="611" t="s">
        <v>12777</v>
      </c>
      <c r="B4223" s="334" t="s">
        <v>13</v>
      </c>
      <c r="C4223" s="208" t="s">
        <v>140</v>
      </c>
      <c r="D4223" s="161">
        <v>42675</v>
      </c>
      <c r="E4223" s="1046">
        <v>0.72361111111111109</v>
      </c>
      <c r="F4223" s="161">
        <v>42675</v>
      </c>
      <c r="G4223" s="1046">
        <v>0.72499999999999998</v>
      </c>
      <c r="H4223" s="881">
        <v>1.388888888888884E-3</v>
      </c>
      <c r="I4223" s="208">
        <v>10</v>
      </c>
      <c r="J4223" s="208" t="s">
        <v>484</v>
      </c>
      <c r="K4223" s="461" t="s">
        <v>21</v>
      </c>
      <c r="L4223" s="71" t="s">
        <v>10</v>
      </c>
      <c r="M4223" s="888" t="s">
        <v>12751</v>
      </c>
      <c r="N4223" s="179" t="s">
        <v>3</v>
      </c>
      <c r="O4223" s="454" t="s">
        <v>8</v>
      </c>
      <c r="P4223" s="883" t="s">
        <v>12752</v>
      </c>
      <c r="Q4223" s="163" t="s">
        <v>14561</v>
      </c>
      <c r="R4223" s="404">
        <v>0.1</v>
      </c>
      <c r="S4223" s="537">
        <v>0.3</v>
      </c>
      <c r="T4223" s="190">
        <v>0.4</v>
      </c>
      <c r="U4223" s="890" t="s">
        <v>29</v>
      </c>
      <c r="V4223" s="885" t="s">
        <v>3265</v>
      </c>
      <c r="W4223" s="885" t="s">
        <v>2725</v>
      </c>
      <c r="X4223" s="885" t="s">
        <v>141</v>
      </c>
      <c r="Y4223" s="885" t="s">
        <v>14562</v>
      </c>
      <c r="Z4223" s="885">
        <v>100</v>
      </c>
      <c r="AA4223" s="885" t="s">
        <v>14563</v>
      </c>
      <c r="AB4223" s="885">
        <v>4</v>
      </c>
      <c r="AC4223" s="1040" t="s">
        <v>141</v>
      </c>
      <c r="AD4223" s="179" t="s">
        <v>31</v>
      </c>
      <c r="AE4223" s="945" t="s">
        <v>141</v>
      </c>
      <c r="AF4223" s="899" t="s">
        <v>141</v>
      </c>
      <c r="AG4223" s="1143" t="s">
        <v>14564</v>
      </c>
      <c r="AJ4223" s="1">
        <f t="shared" si="340"/>
        <v>0</v>
      </c>
    </row>
    <row r="4224" spans="1:37" s="16" customFormat="1" ht="47.25">
      <c r="A4224" s="94" t="s">
        <v>12777</v>
      </c>
      <c r="B4224" s="334" t="s">
        <v>13</v>
      </c>
      <c r="C4224" s="334" t="s">
        <v>140</v>
      </c>
      <c r="D4224" s="161">
        <v>42676</v>
      </c>
      <c r="E4224" s="825">
        <v>0.42708333333333331</v>
      </c>
      <c r="F4224" s="161">
        <v>42676</v>
      </c>
      <c r="G4224" s="1009">
        <v>0.43333333333333335</v>
      </c>
      <c r="H4224" s="881">
        <v>6.2500000000000333E-3</v>
      </c>
      <c r="I4224" s="208">
        <v>30</v>
      </c>
      <c r="J4224" s="208" t="s">
        <v>12758</v>
      </c>
      <c r="K4224" s="1050" t="s">
        <v>2310</v>
      </c>
      <c r="L4224" s="179" t="s">
        <v>4</v>
      </c>
      <c r="M4224" s="888" t="s">
        <v>12759</v>
      </c>
      <c r="N4224" s="179">
        <v>110</v>
      </c>
      <c r="O4224" s="208" t="s">
        <v>14</v>
      </c>
      <c r="P4224" s="884" t="s">
        <v>12759</v>
      </c>
      <c r="Q4224" s="163" t="s">
        <v>14565</v>
      </c>
      <c r="R4224" s="396">
        <v>3.4</v>
      </c>
      <c r="S4224" s="396">
        <v>3</v>
      </c>
      <c r="T4224" s="190">
        <v>6.4</v>
      </c>
      <c r="U4224" s="890" t="s">
        <v>39</v>
      </c>
      <c r="V4224" s="885" t="s">
        <v>141</v>
      </c>
      <c r="W4224" s="885" t="s">
        <v>141</v>
      </c>
      <c r="X4224" s="885" t="s">
        <v>141</v>
      </c>
      <c r="Y4224" s="885" t="s">
        <v>141</v>
      </c>
      <c r="Z4224" s="885" t="s">
        <v>141</v>
      </c>
      <c r="AA4224" s="885" t="s">
        <v>141</v>
      </c>
      <c r="AB4224" s="885" t="s">
        <v>141</v>
      </c>
      <c r="AC4224" s="894" t="s">
        <v>141</v>
      </c>
      <c r="AD4224" s="946" t="s">
        <v>69</v>
      </c>
      <c r="AE4224" s="945" t="s">
        <v>141</v>
      </c>
      <c r="AF4224" s="899" t="s">
        <v>141</v>
      </c>
      <c r="AG4224" s="1068" t="s">
        <v>14976</v>
      </c>
      <c r="AJ4224" s="1">
        <f t="shared" si="340"/>
        <v>0</v>
      </c>
    </row>
    <row r="4225" spans="1:37" ht="63">
      <c r="A4225" s="94" t="s">
        <v>12777</v>
      </c>
      <c r="B4225" s="334" t="s">
        <v>13</v>
      </c>
      <c r="C4225" s="334" t="s">
        <v>140</v>
      </c>
      <c r="D4225" s="161">
        <v>42680</v>
      </c>
      <c r="E4225" s="1012">
        <v>0.2590277777777778</v>
      </c>
      <c r="F4225" s="161">
        <v>42680</v>
      </c>
      <c r="G4225" s="900">
        <v>0.28541666666666665</v>
      </c>
      <c r="H4225" s="881">
        <v>2.6388888888888851E-2</v>
      </c>
      <c r="I4225" s="208">
        <v>1</v>
      </c>
      <c r="J4225" s="748" t="s">
        <v>141</v>
      </c>
      <c r="K4225" s="1017"/>
      <c r="L4225" s="179" t="s">
        <v>12</v>
      </c>
      <c r="M4225" s="888" t="s">
        <v>12836</v>
      </c>
      <c r="N4225" s="606">
        <v>0.4</v>
      </c>
      <c r="O4225" s="606" t="s">
        <v>2</v>
      </c>
      <c r="P4225" s="884" t="s">
        <v>12837</v>
      </c>
      <c r="Q4225" s="892" t="s">
        <v>14566</v>
      </c>
      <c r="R4225" s="464">
        <v>0.3</v>
      </c>
      <c r="S4225" s="840">
        <v>0.8</v>
      </c>
      <c r="T4225" s="190">
        <v>1.1000000000000001</v>
      </c>
      <c r="U4225" s="885" t="s">
        <v>141</v>
      </c>
      <c r="V4225" s="885" t="s">
        <v>141</v>
      </c>
      <c r="W4225" s="885" t="s">
        <v>141</v>
      </c>
      <c r="X4225" s="885" t="s">
        <v>141</v>
      </c>
      <c r="Y4225" s="885" t="s">
        <v>141</v>
      </c>
      <c r="Z4225" s="886" t="s">
        <v>141</v>
      </c>
      <c r="AA4225" s="885" t="s">
        <v>141</v>
      </c>
      <c r="AB4225" s="885" t="s">
        <v>141</v>
      </c>
      <c r="AC4225" s="886" t="s">
        <v>141</v>
      </c>
      <c r="AD4225" s="179" t="s">
        <v>0</v>
      </c>
      <c r="AE4225" s="891" t="s">
        <v>141</v>
      </c>
      <c r="AF4225" s="1042" t="s">
        <v>141</v>
      </c>
      <c r="AG4225" s="110" t="s">
        <v>3129</v>
      </c>
      <c r="AJ4225" s="1">
        <f t="shared" si="340"/>
        <v>0</v>
      </c>
    </row>
    <row r="4226" spans="1:37" ht="141.75">
      <c r="A4226" s="94" t="s">
        <v>12777</v>
      </c>
      <c r="B4226" s="334" t="s">
        <v>13</v>
      </c>
      <c r="C4226" s="334" t="s">
        <v>140</v>
      </c>
      <c r="D4226" s="592">
        <v>42680</v>
      </c>
      <c r="E4226" s="1129">
        <v>0.49374999999999997</v>
      </c>
      <c r="F4226" s="592">
        <v>42680</v>
      </c>
      <c r="G4226" s="1132">
        <v>0.49374999999999997</v>
      </c>
      <c r="H4226" s="881">
        <v>0</v>
      </c>
      <c r="I4226" s="208">
        <v>23</v>
      </c>
      <c r="J4226" s="748" t="s">
        <v>484</v>
      </c>
      <c r="K4226" s="1017" t="s">
        <v>9</v>
      </c>
      <c r="L4226" s="179" t="s">
        <v>30</v>
      </c>
      <c r="M4226" s="888" t="s">
        <v>14567</v>
      </c>
      <c r="N4226" s="179" t="s">
        <v>3</v>
      </c>
      <c r="O4226" s="208" t="s">
        <v>8</v>
      </c>
      <c r="P4226" s="884" t="s">
        <v>8807</v>
      </c>
      <c r="Q4226" s="892" t="s">
        <v>14568</v>
      </c>
      <c r="R4226" s="464">
        <v>1.2</v>
      </c>
      <c r="S4226" s="840">
        <v>0.6</v>
      </c>
      <c r="T4226" s="190">
        <v>1.7999999999999998</v>
      </c>
      <c r="U4226" s="885" t="s">
        <v>141</v>
      </c>
      <c r="V4226" s="885" t="s">
        <v>141</v>
      </c>
      <c r="W4226" s="885" t="s">
        <v>141</v>
      </c>
      <c r="X4226" s="885" t="s">
        <v>141</v>
      </c>
      <c r="Y4226" s="885" t="s">
        <v>141</v>
      </c>
      <c r="Z4226" s="886" t="s">
        <v>141</v>
      </c>
      <c r="AA4226" s="885" t="s">
        <v>141</v>
      </c>
      <c r="AB4226" s="885" t="s">
        <v>141</v>
      </c>
      <c r="AC4226" s="886" t="s">
        <v>141</v>
      </c>
      <c r="AD4226" s="179" t="s">
        <v>28</v>
      </c>
      <c r="AE4226" s="891" t="s">
        <v>141</v>
      </c>
      <c r="AF4226" s="1042" t="s">
        <v>141</v>
      </c>
      <c r="AG4226" s="1125" t="s">
        <v>14977</v>
      </c>
      <c r="AJ4226" s="1">
        <f t="shared" si="340"/>
        <v>0</v>
      </c>
    </row>
    <row r="4227" spans="1:37" ht="63">
      <c r="A4227" s="94" t="s">
        <v>13179</v>
      </c>
      <c r="B4227" s="1150" t="s">
        <v>12578</v>
      </c>
      <c r="C4227" s="1150" t="s">
        <v>12579</v>
      </c>
      <c r="D4227" s="1157">
        <v>42717</v>
      </c>
      <c r="E4227" s="593">
        <v>0.94791666666666663</v>
      </c>
      <c r="F4227" s="1157">
        <v>42718</v>
      </c>
      <c r="G4227" s="593">
        <v>1.0590277777777779</v>
      </c>
      <c r="H4227" s="1176">
        <f>G4227-E4227</f>
        <v>0.11111111111111127</v>
      </c>
      <c r="I4227" s="595">
        <v>6</v>
      </c>
      <c r="J4227" s="1203" t="s">
        <v>144</v>
      </c>
      <c r="K4227" s="1209" t="s">
        <v>15</v>
      </c>
      <c r="L4227" s="596" t="s">
        <v>4</v>
      </c>
      <c r="M4227" s="1216" t="s">
        <v>13496</v>
      </c>
      <c r="N4227" s="792" t="s">
        <v>3</v>
      </c>
      <c r="O4227" s="595" t="s">
        <v>8</v>
      </c>
      <c r="P4227" s="1229" t="s">
        <v>13496</v>
      </c>
      <c r="Q4227" s="595" t="s">
        <v>13497</v>
      </c>
      <c r="R4227" s="1248">
        <v>0.5</v>
      </c>
      <c r="S4227" s="1248"/>
      <c r="T4227" s="807">
        <v>0.5</v>
      </c>
      <c r="U4227" s="1298" t="s">
        <v>29</v>
      </c>
      <c r="V4227" s="1303">
        <v>1986</v>
      </c>
      <c r="W4227" s="1303" t="s">
        <v>2748</v>
      </c>
      <c r="X4227" s="1303" t="s">
        <v>2736</v>
      </c>
      <c r="Y4227" s="1332">
        <v>42676</v>
      </c>
      <c r="Z4227" s="1303">
        <v>100</v>
      </c>
      <c r="AA4227" s="1349">
        <v>42795</v>
      </c>
      <c r="AB4227" s="1303">
        <v>0</v>
      </c>
      <c r="AC4227" s="1360" t="s">
        <v>14257</v>
      </c>
      <c r="AD4227" s="792" t="s">
        <v>23</v>
      </c>
      <c r="AE4227" s="1372"/>
      <c r="AF4227" s="1384"/>
      <c r="AG4227" s="1381"/>
      <c r="AJ4227" s="1">
        <f t="shared" si="340"/>
        <v>0</v>
      </c>
    </row>
    <row r="4228" spans="1:37" ht="47.25">
      <c r="A4228" s="179" t="s">
        <v>4411</v>
      </c>
      <c r="B4228" s="76" t="s">
        <v>13</v>
      </c>
      <c r="C4228" s="179" t="s">
        <v>147</v>
      </c>
      <c r="D4228" s="613">
        <v>42523</v>
      </c>
      <c r="E4228" s="176">
        <v>0.93263888888888891</v>
      </c>
      <c r="F4228" s="613">
        <v>42523</v>
      </c>
      <c r="G4228" s="176">
        <v>0.93611111111111101</v>
      </c>
      <c r="H4228" s="389">
        <f>G4228-E4228</f>
        <v>3.4722222222220989E-3</v>
      </c>
      <c r="I4228" s="179">
        <v>2</v>
      </c>
      <c r="J4228" s="179" t="s">
        <v>141</v>
      </c>
      <c r="K4228" s="218" t="s">
        <v>141</v>
      </c>
      <c r="L4228" s="179" t="s">
        <v>12</v>
      </c>
      <c r="M4228" s="394" t="s">
        <v>4484</v>
      </c>
      <c r="N4228" s="179">
        <v>0.4</v>
      </c>
      <c r="O4228" s="83" t="s">
        <v>57</v>
      </c>
      <c r="P4228" s="83" t="s">
        <v>57</v>
      </c>
      <c r="Q4228" s="61" t="s">
        <v>10276</v>
      </c>
      <c r="R4228" s="751">
        <v>0.3</v>
      </c>
      <c r="S4228" s="759">
        <v>0.2</v>
      </c>
      <c r="T4228" s="190">
        <f>R4228+S4228</f>
        <v>0.5</v>
      </c>
      <c r="U4228" s="295" t="s">
        <v>62</v>
      </c>
      <c r="V4228" s="110" t="s">
        <v>141</v>
      </c>
      <c r="W4228" s="110" t="s">
        <v>141</v>
      </c>
      <c r="X4228" s="110" t="s">
        <v>141</v>
      </c>
      <c r="Y4228" s="110" t="s">
        <v>141</v>
      </c>
      <c r="Z4228" s="110" t="s">
        <v>141</v>
      </c>
      <c r="AA4228" s="110" t="s">
        <v>141</v>
      </c>
      <c r="AB4228" s="110" t="s">
        <v>141</v>
      </c>
      <c r="AC4228" s="1040" t="s">
        <v>141</v>
      </c>
      <c r="AD4228" s="115" t="s">
        <v>23</v>
      </c>
      <c r="AE4228" s="581" t="s">
        <v>141</v>
      </c>
      <c r="AF4228" s="153" t="s">
        <v>141</v>
      </c>
      <c r="AG4228" s="110" t="s">
        <v>141</v>
      </c>
      <c r="AJ4228" s="1">
        <f t="shared" si="340"/>
        <v>0</v>
      </c>
      <c r="AK4228" s="1">
        <f>AJ4228-T4228</f>
        <v>-0.5</v>
      </c>
    </row>
    <row r="4229" spans="1:37" ht="94.5" customHeight="1">
      <c r="A4229" s="179" t="s">
        <v>5349</v>
      </c>
      <c r="B4229" s="76" t="s">
        <v>13</v>
      </c>
      <c r="C4229" s="179" t="s">
        <v>6260</v>
      </c>
      <c r="D4229" s="169">
        <v>42565</v>
      </c>
      <c r="E4229" s="68">
        <v>0.63402777777777775</v>
      </c>
      <c r="F4229" s="169">
        <v>42565</v>
      </c>
      <c r="G4229" s="68">
        <v>0.65972222222222221</v>
      </c>
      <c r="H4229" s="389">
        <f>G4229-E4229</f>
        <v>2.5694444444444464E-2</v>
      </c>
      <c r="I4229" s="76">
        <v>2</v>
      </c>
      <c r="J4229" s="179" t="s">
        <v>2440</v>
      </c>
      <c r="K4229" s="218" t="s">
        <v>21</v>
      </c>
      <c r="L4229" s="179" t="s">
        <v>30</v>
      </c>
      <c r="M4229" s="393" t="s">
        <v>10707</v>
      </c>
      <c r="N4229" s="179" t="s">
        <v>3</v>
      </c>
      <c r="O4229" s="179" t="s">
        <v>8</v>
      </c>
      <c r="P4229" s="403" t="s">
        <v>6261</v>
      </c>
      <c r="Q4229" s="333" t="s">
        <v>10708</v>
      </c>
      <c r="R4229" s="400">
        <v>0.3</v>
      </c>
      <c r="S4229" s="398">
        <v>0.2</v>
      </c>
      <c r="T4229" s="190">
        <f>R4229+S4229</f>
        <v>0.5</v>
      </c>
      <c r="U4229" s="295" t="s">
        <v>7</v>
      </c>
      <c r="V4229" s="110" t="s">
        <v>141</v>
      </c>
      <c r="W4229" s="110" t="s">
        <v>141</v>
      </c>
      <c r="X4229" s="110" t="s">
        <v>141</v>
      </c>
      <c r="Y4229" s="110" t="s">
        <v>141</v>
      </c>
      <c r="Z4229" s="110" t="s">
        <v>141</v>
      </c>
      <c r="AA4229" s="110" t="s">
        <v>141</v>
      </c>
      <c r="AB4229" s="110" t="s">
        <v>141</v>
      </c>
      <c r="AC4229" s="1040" t="s">
        <v>141</v>
      </c>
      <c r="AD4229" s="115" t="s">
        <v>23</v>
      </c>
      <c r="AE4229" s="581"/>
      <c r="AF4229" s="153"/>
      <c r="AG4229" s="1395" t="s">
        <v>10709</v>
      </c>
      <c r="AJ4229" s="1">
        <f t="shared" si="340"/>
        <v>0</v>
      </c>
      <c r="AK4229" s="1">
        <f>AJ4229-T4229</f>
        <v>-0.5</v>
      </c>
    </row>
    <row r="4230" spans="1:37" ht="47.25">
      <c r="A4230" s="94" t="s">
        <v>12777</v>
      </c>
      <c r="B4230" s="334" t="s">
        <v>13</v>
      </c>
      <c r="C4230" s="208" t="s">
        <v>140</v>
      </c>
      <c r="D4230" s="161">
        <v>42683</v>
      </c>
      <c r="E4230" s="1011">
        <v>0.63958333333333328</v>
      </c>
      <c r="F4230" s="161">
        <v>42683</v>
      </c>
      <c r="G4230" s="1011">
        <v>0.63958333333333328</v>
      </c>
      <c r="H4230" s="881">
        <v>0</v>
      </c>
      <c r="I4230" s="208">
        <v>3</v>
      </c>
      <c r="J4230" s="748" t="s">
        <v>407</v>
      </c>
      <c r="K4230" s="1017" t="s">
        <v>9</v>
      </c>
      <c r="L4230" s="179" t="s">
        <v>10</v>
      </c>
      <c r="M4230" s="888" t="s">
        <v>12923</v>
      </c>
      <c r="N4230" s="179" t="s">
        <v>3</v>
      </c>
      <c r="O4230" s="454" t="s">
        <v>8</v>
      </c>
      <c r="P4230" s="884" t="s">
        <v>14570</v>
      </c>
      <c r="Q4230" s="897" t="s">
        <v>14571</v>
      </c>
      <c r="R4230" s="404">
        <v>0.3</v>
      </c>
      <c r="S4230" s="840"/>
      <c r="T4230" s="190">
        <v>0.3</v>
      </c>
      <c r="U4230" s="890" t="s">
        <v>29</v>
      </c>
      <c r="V4230" s="885" t="s">
        <v>3418</v>
      </c>
      <c r="W4230" s="885" t="s">
        <v>2737</v>
      </c>
      <c r="X4230" s="885" t="s">
        <v>141</v>
      </c>
      <c r="Y4230" s="885" t="s">
        <v>14572</v>
      </c>
      <c r="Z4230" s="885" t="s">
        <v>141</v>
      </c>
      <c r="AA4230" s="885" t="s">
        <v>10193</v>
      </c>
      <c r="AB4230" s="885">
        <v>4</v>
      </c>
      <c r="AC4230" s="894" t="s">
        <v>141</v>
      </c>
      <c r="AD4230" s="606" t="s">
        <v>31</v>
      </c>
      <c r="AE4230" s="945" t="s">
        <v>141</v>
      </c>
      <c r="AF4230" s="899" t="s">
        <v>141</v>
      </c>
      <c r="AG4230" s="1142" t="s">
        <v>14573</v>
      </c>
      <c r="AJ4230" s="1">
        <f t="shared" si="340"/>
        <v>0</v>
      </c>
    </row>
    <row r="4231" spans="1:37" ht="31.5">
      <c r="A4231" s="179" t="s">
        <v>5349</v>
      </c>
      <c r="B4231" s="76" t="s">
        <v>13</v>
      </c>
      <c r="C4231" s="179" t="s">
        <v>147</v>
      </c>
      <c r="D4231" s="294">
        <v>42566</v>
      </c>
      <c r="E4231" s="106">
        <v>0.61111111111111105</v>
      </c>
      <c r="F4231" s="294">
        <v>42566</v>
      </c>
      <c r="G4231" s="106">
        <v>0.61458333333333337</v>
      </c>
      <c r="H4231" s="389">
        <f>G4231-E4231</f>
        <v>3.4722222222223209E-3</v>
      </c>
      <c r="I4231" s="179">
        <v>1</v>
      </c>
      <c r="J4231" s="179" t="s">
        <v>141</v>
      </c>
      <c r="K4231" s="153" t="s">
        <v>141</v>
      </c>
      <c r="L4231" s="179" t="s">
        <v>12</v>
      </c>
      <c r="M4231" s="394" t="s">
        <v>10658</v>
      </c>
      <c r="N4231" s="179">
        <v>0.4</v>
      </c>
      <c r="O4231" s="179" t="s">
        <v>57</v>
      </c>
      <c r="P4231" s="83" t="s">
        <v>57</v>
      </c>
      <c r="Q4231" s="61" t="s">
        <v>10726</v>
      </c>
      <c r="R4231" s="390">
        <v>0.4</v>
      </c>
      <c r="S4231" s="390">
        <v>0.1</v>
      </c>
      <c r="T4231" s="190">
        <f>R4231+S4231</f>
        <v>0.5</v>
      </c>
      <c r="U4231" s="295" t="s">
        <v>62</v>
      </c>
      <c r="V4231" s="110" t="s">
        <v>141</v>
      </c>
      <c r="W4231" s="110" t="s">
        <v>141</v>
      </c>
      <c r="X4231" s="110" t="s">
        <v>141</v>
      </c>
      <c r="Y4231" s="110" t="s">
        <v>141</v>
      </c>
      <c r="Z4231" s="110" t="s">
        <v>141</v>
      </c>
      <c r="AA4231" s="110" t="s">
        <v>141</v>
      </c>
      <c r="AB4231" s="110" t="s">
        <v>141</v>
      </c>
      <c r="AC4231" s="1040" t="s">
        <v>141</v>
      </c>
      <c r="AD4231" s="115" t="s">
        <v>23</v>
      </c>
      <c r="AE4231" s="581" t="s">
        <v>141</v>
      </c>
      <c r="AF4231" s="153" t="s">
        <v>141</v>
      </c>
      <c r="AG4231" s="930" t="s">
        <v>141</v>
      </c>
      <c r="AJ4231" s="1">
        <f t="shared" si="340"/>
        <v>0</v>
      </c>
      <c r="AK4231" s="1">
        <f>AJ4231-T4231</f>
        <v>-0.5</v>
      </c>
    </row>
    <row r="4232" spans="1:37" ht="31.5">
      <c r="A4232" s="179" t="s">
        <v>5349</v>
      </c>
      <c r="B4232" s="76" t="s">
        <v>13</v>
      </c>
      <c r="C4232" s="179" t="s">
        <v>147</v>
      </c>
      <c r="D4232" s="169">
        <v>42573</v>
      </c>
      <c r="E4232" s="68">
        <v>0.29652777777777778</v>
      </c>
      <c r="F4232" s="169">
        <v>42573</v>
      </c>
      <c r="G4232" s="68">
        <v>0.3</v>
      </c>
      <c r="H4232" s="389">
        <f>G4232-E4232</f>
        <v>3.4722222222222099E-3</v>
      </c>
      <c r="I4232" s="76">
        <v>1</v>
      </c>
      <c r="J4232" s="179" t="s">
        <v>141</v>
      </c>
      <c r="K4232" s="218" t="s">
        <v>141</v>
      </c>
      <c r="L4232" s="179" t="s">
        <v>12</v>
      </c>
      <c r="M4232" s="393" t="s">
        <v>10658</v>
      </c>
      <c r="N4232" s="179">
        <v>0.4</v>
      </c>
      <c r="O4232" s="179" t="s">
        <v>57</v>
      </c>
      <c r="P4232" s="403" t="s">
        <v>57</v>
      </c>
      <c r="Q4232" s="333" t="s">
        <v>10738</v>
      </c>
      <c r="R4232" s="400"/>
      <c r="S4232" s="398">
        <v>0.5</v>
      </c>
      <c r="T4232" s="190">
        <f>R4232+S4232</f>
        <v>0.5</v>
      </c>
      <c r="U4232" s="295" t="s">
        <v>62</v>
      </c>
      <c r="V4232" s="110" t="s">
        <v>141</v>
      </c>
      <c r="W4232" s="110" t="s">
        <v>141</v>
      </c>
      <c r="X4232" s="110" t="s">
        <v>141</v>
      </c>
      <c r="Y4232" s="110" t="s">
        <v>141</v>
      </c>
      <c r="Z4232" s="110" t="s">
        <v>141</v>
      </c>
      <c r="AA4232" s="110" t="s">
        <v>141</v>
      </c>
      <c r="AB4232" s="110" t="s">
        <v>141</v>
      </c>
      <c r="AC4232" s="110" t="s">
        <v>141</v>
      </c>
      <c r="AD4232" s="115" t="s">
        <v>23</v>
      </c>
      <c r="AE4232" s="581" t="s">
        <v>141</v>
      </c>
      <c r="AF4232" s="153" t="s">
        <v>141</v>
      </c>
      <c r="AG4232" s="289" t="s">
        <v>141</v>
      </c>
      <c r="AJ4232" s="1">
        <f t="shared" si="340"/>
        <v>0</v>
      </c>
      <c r="AK4232" s="1">
        <f>AJ4232-T4232</f>
        <v>-0.5</v>
      </c>
    </row>
    <row r="4233" spans="1:37" ht="31.5">
      <c r="A4233" s="179" t="s">
        <v>5349</v>
      </c>
      <c r="B4233" s="76" t="s">
        <v>13</v>
      </c>
      <c r="C4233" s="179" t="s">
        <v>147</v>
      </c>
      <c r="D4233" s="169">
        <v>42573</v>
      </c>
      <c r="E4233" s="68">
        <v>0.60972222222222217</v>
      </c>
      <c r="F4233" s="169">
        <v>42573</v>
      </c>
      <c r="G4233" s="68">
        <v>0.61319444444444449</v>
      </c>
      <c r="H4233" s="389">
        <f>G4233-E4233</f>
        <v>3.4722222222223209E-3</v>
      </c>
      <c r="I4233" s="76">
        <v>1</v>
      </c>
      <c r="J4233" s="179" t="s">
        <v>141</v>
      </c>
      <c r="K4233" s="218" t="s">
        <v>141</v>
      </c>
      <c r="L4233" s="179" t="s">
        <v>12</v>
      </c>
      <c r="M4233" s="393" t="s">
        <v>10658</v>
      </c>
      <c r="N4233" s="179">
        <v>0.4</v>
      </c>
      <c r="O4233" s="179" t="s">
        <v>57</v>
      </c>
      <c r="P4233" s="403" t="s">
        <v>57</v>
      </c>
      <c r="Q4233" s="333" t="s">
        <v>10740</v>
      </c>
      <c r="R4233" s="400">
        <v>0.4</v>
      </c>
      <c r="S4233" s="398">
        <v>0.1</v>
      </c>
      <c r="T4233" s="190">
        <f>R4233+S4233</f>
        <v>0.5</v>
      </c>
      <c r="U4233" s="295" t="s">
        <v>62</v>
      </c>
      <c r="V4233" s="110" t="s">
        <v>141</v>
      </c>
      <c r="W4233" s="110" t="s">
        <v>141</v>
      </c>
      <c r="X4233" s="110" t="s">
        <v>141</v>
      </c>
      <c r="Y4233" s="110" t="s">
        <v>141</v>
      </c>
      <c r="Z4233" s="110" t="s">
        <v>141</v>
      </c>
      <c r="AA4233" s="110" t="s">
        <v>141</v>
      </c>
      <c r="AB4233" s="110" t="s">
        <v>141</v>
      </c>
      <c r="AC4233" s="1040" t="s">
        <v>141</v>
      </c>
      <c r="AD4233" s="115" t="s">
        <v>23</v>
      </c>
      <c r="AE4233" s="581" t="s">
        <v>141</v>
      </c>
      <c r="AF4233" s="153" t="s">
        <v>141</v>
      </c>
      <c r="AG4233" s="289" t="s">
        <v>141</v>
      </c>
      <c r="AJ4233" s="1">
        <f t="shared" si="340"/>
        <v>0</v>
      </c>
      <c r="AK4233" s="1">
        <f>AJ4233-T4233</f>
        <v>-0.5</v>
      </c>
    </row>
    <row r="4234" spans="1:37" ht="63">
      <c r="A4234" s="179" t="s">
        <v>6868</v>
      </c>
      <c r="B4234" s="76" t="s">
        <v>13</v>
      </c>
      <c r="C4234" s="76" t="s">
        <v>140</v>
      </c>
      <c r="D4234" s="169">
        <v>42589</v>
      </c>
      <c r="E4234" s="68">
        <v>0.19791666666666666</v>
      </c>
      <c r="F4234" s="169">
        <v>42589</v>
      </c>
      <c r="G4234" s="68">
        <v>0.19791666666666666</v>
      </c>
      <c r="H4234" s="389">
        <f>G4234-E4234</f>
        <v>0</v>
      </c>
      <c r="I4234" s="179">
        <v>10</v>
      </c>
      <c r="J4234" s="102" t="s">
        <v>141</v>
      </c>
      <c r="K4234" s="153" t="s">
        <v>141</v>
      </c>
      <c r="L4234" s="179" t="s">
        <v>12</v>
      </c>
      <c r="M4234" s="394" t="s">
        <v>7099</v>
      </c>
      <c r="N4234" s="179">
        <v>0.4</v>
      </c>
      <c r="O4234" s="179" t="s">
        <v>2</v>
      </c>
      <c r="P4234" s="283" t="s">
        <v>346</v>
      </c>
      <c r="Q4234" s="457" t="s">
        <v>8315</v>
      </c>
      <c r="R4234" s="390">
        <v>0.4</v>
      </c>
      <c r="S4234" s="390">
        <v>0.1</v>
      </c>
      <c r="T4234" s="190">
        <f>R4234+S4234</f>
        <v>0.5</v>
      </c>
      <c r="U4234" s="295" t="s">
        <v>141</v>
      </c>
      <c r="V4234" s="110" t="s">
        <v>141</v>
      </c>
      <c r="W4234" s="110" t="s">
        <v>141</v>
      </c>
      <c r="X4234" s="110" t="s">
        <v>141</v>
      </c>
      <c r="Y4234" s="110" t="s">
        <v>141</v>
      </c>
      <c r="Z4234" s="110" t="s">
        <v>141</v>
      </c>
      <c r="AA4234" s="110" t="s">
        <v>141</v>
      </c>
      <c r="AB4234" s="110" t="s">
        <v>141</v>
      </c>
      <c r="AC4234" s="1040" t="s">
        <v>141</v>
      </c>
      <c r="AD4234" s="339" t="s">
        <v>23</v>
      </c>
      <c r="AE4234" s="97" t="s">
        <v>141</v>
      </c>
      <c r="AF4234" s="153" t="s">
        <v>141</v>
      </c>
      <c r="AG4234" s="179" t="s">
        <v>3129</v>
      </c>
      <c r="AJ4234" s="1">
        <f t="shared" si="340"/>
        <v>0</v>
      </c>
      <c r="AK4234" s="1">
        <f>AJ4234-T4234</f>
        <v>-0.5</v>
      </c>
    </row>
    <row r="4235" spans="1:37" ht="63">
      <c r="A4235" s="94" t="s">
        <v>12777</v>
      </c>
      <c r="B4235" s="334" t="s">
        <v>13</v>
      </c>
      <c r="C4235" s="208" t="s">
        <v>140</v>
      </c>
      <c r="D4235" s="161">
        <v>42688</v>
      </c>
      <c r="E4235" s="1046">
        <v>0.28819444444444448</v>
      </c>
      <c r="F4235" s="161">
        <v>42688</v>
      </c>
      <c r="G4235" s="1046">
        <v>0.53611111111111109</v>
      </c>
      <c r="H4235" s="881">
        <v>0.24791666666666662</v>
      </c>
      <c r="I4235" s="208">
        <v>3</v>
      </c>
      <c r="J4235" s="748" t="s">
        <v>3353</v>
      </c>
      <c r="K4235" s="1017" t="s">
        <v>9</v>
      </c>
      <c r="L4235" s="179" t="s">
        <v>4</v>
      </c>
      <c r="M4235" s="888" t="s">
        <v>12951</v>
      </c>
      <c r="N4235" s="179" t="s">
        <v>3</v>
      </c>
      <c r="O4235" s="454" t="s">
        <v>8</v>
      </c>
      <c r="P4235" s="884" t="s">
        <v>12952</v>
      </c>
      <c r="Q4235" s="1023" t="s">
        <v>14577</v>
      </c>
      <c r="R4235" s="838">
        <v>7</v>
      </c>
      <c r="S4235" s="760">
        <v>3</v>
      </c>
      <c r="T4235" s="190">
        <v>10</v>
      </c>
      <c r="U4235" s="890" t="s">
        <v>45</v>
      </c>
      <c r="V4235" s="885" t="s">
        <v>3232</v>
      </c>
      <c r="W4235" s="885" t="s">
        <v>8838</v>
      </c>
      <c r="X4235" s="885" t="s">
        <v>141</v>
      </c>
      <c r="Y4235" s="885" t="s">
        <v>14578</v>
      </c>
      <c r="Z4235" s="885">
        <v>100</v>
      </c>
      <c r="AA4235" s="885" t="s">
        <v>14579</v>
      </c>
      <c r="AB4235" s="885">
        <v>3</v>
      </c>
      <c r="AC4235" s="894" t="s">
        <v>141</v>
      </c>
      <c r="AD4235" s="179" t="s">
        <v>0</v>
      </c>
      <c r="AE4235" s="1043" t="s">
        <v>55</v>
      </c>
      <c r="AF4235" s="899" t="s">
        <v>141</v>
      </c>
      <c r="AG4235" s="392" t="s">
        <v>14580</v>
      </c>
      <c r="AJ4235" s="1">
        <f t="shared" si="340"/>
        <v>0</v>
      </c>
    </row>
    <row r="4236" spans="1:37" ht="31.5">
      <c r="A4236" s="94" t="s">
        <v>12777</v>
      </c>
      <c r="B4236" s="334" t="s">
        <v>13</v>
      </c>
      <c r="C4236" s="334" t="s">
        <v>140</v>
      </c>
      <c r="D4236" s="161">
        <v>42690</v>
      </c>
      <c r="E4236" s="1009">
        <v>0.46875</v>
      </c>
      <c r="F4236" s="161">
        <v>42690</v>
      </c>
      <c r="G4236" s="1009">
        <v>0.46875</v>
      </c>
      <c r="H4236" s="881">
        <v>0</v>
      </c>
      <c r="I4236" s="208"/>
      <c r="J4236" s="748"/>
      <c r="K4236" s="1017"/>
      <c r="L4236" s="179" t="s">
        <v>12</v>
      </c>
      <c r="M4236" s="888" t="s">
        <v>12974</v>
      </c>
      <c r="N4236" s="208" t="s">
        <v>3</v>
      </c>
      <c r="O4236" s="606" t="s">
        <v>2</v>
      </c>
      <c r="P4236" s="884" t="s">
        <v>7893</v>
      </c>
      <c r="Q4236" s="61" t="s">
        <v>14581</v>
      </c>
      <c r="R4236" s="838"/>
      <c r="S4236" s="398">
        <v>0.5</v>
      </c>
      <c r="T4236" s="190">
        <v>0.5</v>
      </c>
      <c r="U4236" s="890" t="s">
        <v>141</v>
      </c>
      <c r="V4236" s="885" t="s">
        <v>141</v>
      </c>
      <c r="W4236" s="885" t="s">
        <v>141</v>
      </c>
      <c r="X4236" s="885" t="s">
        <v>141</v>
      </c>
      <c r="Y4236" s="885" t="s">
        <v>141</v>
      </c>
      <c r="Z4236" s="885" t="s">
        <v>141</v>
      </c>
      <c r="AA4236" s="885" t="s">
        <v>141</v>
      </c>
      <c r="AB4236" s="885" t="s">
        <v>141</v>
      </c>
      <c r="AC4236" s="894" t="s">
        <v>141</v>
      </c>
      <c r="AD4236" s="280" t="s">
        <v>23</v>
      </c>
      <c r="AE4236" s="898" t="s">
        <v>141</v>
      </c>
      <c r="AF4236" s="899" t="s">
        <v>141</v>
      </c>
      <c r="AG4236" s="179" t="s">
        <v>141</v>
      </c>
      <c r="AJ4236" s="1">
        <f t="shared" si="340"/>
        <v>0</v>
      </c>
    </row>
    <row r="4237" spans="1:37" ht="47.25" customHeight="1">
      <c r="A4237" s="179" t="s">
        <v>672</v>
      </c>
      <c r="B4237" s="76" t="s">
        <v>6</v>
      </c>
      <c r="C4237" s="76" t="s">
        <v>1865</v>
      </c>
      <c r="D4237" s="169">
        <v>42414</v>
      </c>
      <c r="E4237" s="176">
        <v>0.9291666666666667</v>
      </c>
      <c r="F4237" s="169">
        <v>42414</v>
      </c>
      <c r="G4237" s="176">
        <v>0.9291666666666667</v>
      </c>
      <c r="H4237" s="251">
        <v>0</v>
      </c>
      <c r="I4237" s="179">
        <v>8</v>
      </c>
      <c r="J4237" s="102" t="s">
        <v>303</v>
      </c>
      <c r="K4237" s="153" t="s">
        <v>9</v>
      </c>
      <c r="L4237" s="179" t="s">
        <v>4</v>
      </c>
      <c r="M4237" s="394" t="s">
        <v>3489</v>
      </c>
      <c r="N4237" s="179" t="s">
        <v>3</v>
      </c>
      <c r="O4237" s="179" t="s">
        <v>8</v>
      </c>
      <c r="P4237" s="283" t="s">
        <v>3490</v>
      </c>
      <c r="Q4237" s="179" t="s">
        <v>3491</v>
      </c>
      <c r="R4237" s="751"/>
      <c r="S4237" s="759">
        <v>0.5</v>
      </c>
      <c r="T4237" s="179">
        <v>0.5</v>
      </c>
      <c r="U4237" s="1301" t="s">
        <v>39</v>
      </c>
      <c r="V4237" s="1302">
        <v>2011</v>
      </c>
      <c r="W4237" s="1302" t="s">
        <v>3492</v>
      </c>
      <c r="X4237" s="1302" t="s">
        <v>3493</v>
      </c>
      <c r="Y4237" s="1334" t="s">
        <v>3494</v>
      </c>
      <c r="Z4237" s="1302">
        <v>100</v>
      </c>
      <c r="AA4237" s="1334" t="s">
        <v>3495</v>
      </c>
      <c r="AB4237" s="1302">
        <v>0</v>
      </c>
      <c r="AC4237" s="1363">
        <v>41743</v>
      </c>
      <c r="AD4237" s="339" t="s">
        <v>23</v>
      </c>
      <c r="AE4237" s="1377"/>
      <c r="AF4237" s="1386"/>
      <c r="AG4237" s="80"/>
      <c r="AJ4237" s="1">
        <f t="shared" si="340"/>
        <v>0</v>
      </c>
    </row>
    <row r="4238" spans="1:37" ht="31.5">
      <c r="A4238" s="179" t="s">
        <v>2039</v>
      </c>
      <c r="B4238" s="76" t="s">
        <v>6</v>
      </c>
      <c r="C4238" s="179" t="s">
        <v>1865</v>
      </c>
      <c r="D4238" s="169">
        <v>42490</v>
      </c>
      <c r="E4238" s="176">
        <v>0.40347222222222223</v>
      </c>
      <c r="F4238" s="169">
        <v>42490</v>
      </c>
      <c r="G4238" s="176">
        <v>0.42777777777777781</v>
      </c>
      <c r="H4238" s="251">
        <v>2.4305555555555556E-2</v>
      </c>
      <c r="I4238" s="76">
        <v>1</v>
      </c>
      <c r="J4238" s="179" t="s">
        <v>144</v>
      </c>
      <c r="K4238" s="218" t="s">
        <v>146</v>
      </c>
      <c r="L4238" s="179" t="s">
        <v>12</v>
      </c>
      <c r="M4238" s="393" t="s">
        <v>4011</v>
      </c>
      <c r="N4238" s="179" t="s">
        <v>3</v>
      </c>
      <c r="O4238" s="179" t="s">
        <v>26</v>
      </c>
      <c r="P4238" s="403" t="s">
        <v>4012</v>
      </c>
      <c r="Q4238" s="76" t="s">
        <v>4057</v>
      </c>
      <c r="R4238" s="751">
        <v>0.5</v>
      </c>
      <c r="S4238" s="759"/>
      <c r="T4238" s="179">
        <v>0.5</v>
      </c>
      <c r="U4238" s="295" t="s">
        <v>46</v>
      </c>
      <c r="V4238" s="110">
        <v>1995</v>
      </c>
      <c r="W4238" s="1322" t="s">
        <v>4058</v>
      </c>
      <c r="X4238" s="110" t="s">
        <v>2722</v>
      </c>
      <c r="Y4238" s="110" t="s">
        <v>4060</v>
      </c>
      <c r="Z4238" s="110"/>
      <c r="AA4238" s="1031" t="s">
        <v>4061</v>
      </c>
      <c r="AB4238" s="110">
        <v>2</v>
      </c>
      <c r="AC4238" s="1361" t="s">
        <v>4062</v>
      </c>
      <c r="AD4238" s="339" t="s">
        <v>23</v>
      </c>
      <c r="AE4238" s="97"/>
      <c r="AF4238" s="153"/>
      <c r="AG4238" s="930"/>
      <c r="AJ4238" s="1">
        <f t="shared" si="340"/>
        <v>0</v>
      </c>
    </row>
    <row r="4239" spans="1:37" ht="47.25">
      <c r="A4239" s="179" t="s">
        <v>2039</v>
      </c>
      <c r="B4239" s="76" t="s">
        <v>19</v>
      </c>
      <c r="C4239" s="179" t="s">
        <v>19</v>
      </c>
      <c r="D4239" s="613">
        <v>42481</v>
      </c>
      <c r="E4239" s="251">
        <v>42481.479166666664</v>
      </c>
      <c r="F4239" s="613">
        <v>42481</v>
      </c>
      <c r="G4239" s="251">
        <v>42481.645833333336</v>
      </c>
      <c r="H4239" s="176">
        <v>0.16666666667151731</v>
      </c>
      <c r="I4239" s="97">
        <v>6</v>
      </c>
      <c r="J4239" s="391"/>
      <c r="K4239" s="179"/>
      <c r="L4239" s="179" t="s">
        <v>4</v>
      </c>
      <c r="M4239" s="83" t="s">
        <v>2261</v>
      </c>
      <c r="N4239" s="179" t="s">
        <v>3</v>
      </c>
      <c r="O4239" s="179" t="s">
        <v>26</v>
      </c>
      <c r="P4239" s="179" t="s">
        <v>2261</v>
      </c>
      <c r="Q4239" s="179" t="s">
        <v>2262</v>
      </c>
      <c r="R4239" s="751">
        <v>0.498</v>
      </c>
      <c r="S4239" s="759"/>
      <c r="T4239" s="179">
        <v>0.498</v>
      </c>
      <c r="U4239" s="295"/>
      <c r="V4239" s="110"/>
      <c r="W4239" s="110"/>
      <c r="X4239" s="110"/>
      <c r="Y4239" s="110"/>
      <c r="Z4239" s="110"/>
      <c r="AA4239" s="110"/>
      <c r="AB4239" s="110"/>
      <c r="AC4239" s="1040"/>
      <c r="AD4239" s="339" t="s">
        <v>23</v>
      </c>
      <c r="AE4239" s="97"/>
      <c r="AF4239" s="153"/>
      <c r="AG4239" s="1388"/>
      <c r="AJ4239" s="1">
        <f t="shared" si="340"/>
        <v>0</v>
      </c>
    </row>
    <row r="4240" spans="1:37" ht="31.5" customHeight="1">
      <c r="A4240" s="179" t="s">
        <v>6868</v>
      </c>
      <c r="B4240" s="76" t="s">
        <v>19</v>
      </c>
      <c r="C4240" s="179"/>
      <c r="D4240" s="613">
        <v>42592</v>
      </c>
      <c r="E4240" s="176">
        <v>42592.145833333336</v>
      </c>
      <c r="F4240" s="613">
        <v>42592</v>
      </c>
      <c r="G4240" s="176">
        <v>42592.604166666664</v>
      </c>
      <c r="H4240" s="509">
        <f>G4240-E4240</f>
        <v>0.45833333332848269</v>
      </c>
      <c r="I4240" s="76">
        <v>1</v>
      </c>
      <c r="J4240" s="115"/>
      <c r="K4240" s="115"/>
      <c r="L4240" s="115" t="s">
        <v>12</v>
      </c>
      <c r="M4240" s="83" t="s">
        <v>561</v>
      </c>
      <c r="N4240" s="179">
        <v>0.4</v>
      </c>
      <c r="O4240" s="83" t="s">
        <v>2</v>
      </c>
      <c r="P4240" s="83" t="s">
        <v>8151</v>
      </c>
      <c r="Q4240" s="115" t="s">
        <v>8152</v>
      </c>
      <c r="R4240" s="170"/>
      <c r="S4240" s="537">
        <v>0.49299999999999999</v>
      </c>
      <c r="T4240" s="170">
        <f>R4240+S4240</f>
        <v>0.49299999999999999</v>
      </c>
      <c r="U4240" s="269"/>
      <c r="V4240" s="110"/>
      <c r="W4240" s="110"/>
      <c r="X4240" s="269"/>
      <c r="Y4240" s="110"/>
      <c r="Z4240" s="111"/>
      <c r="AA4240" s="110"/>
      <c r="AB4240" s="269"/>
      <c r="AC4240" s="269"/>
      <c r="AD4240" s="339" t="s">
        <v>23</v>
      </c>
      <c r="AE4240" s="1376"/>
      <c r="AF4240" s="269"/>
      <c r="AG4240" s="269"/>
      <c r="AJ4240" s="1">
        <f t="shared" si="340"/>
        <v>0</v>
      </c>
      <c r="AK4240" s="1">
        <f>AJ4240-T4240</f>
        <v>-0.49299999999999999</v>
      </c>
    </row>
    <row r="4241" spans="1:37" ht="31.5">
      <c r="A4241" s="179" t="s">
        <v>2467</v>
      </c>
      <c r="B4241" s="76" t="s">
        <v>19</v>
      </c>
      <c r="C4241" s="179"/>
      <c r="D4241" s="613">
        <v>42499</v>
      </c>
      <c r="E4241" s="176">
        <v>42499.710416666669</v>
      </c>
      <c r="F4241" s="613">
        <v>42499</v>
      </c>
      <c r="G4241" s="176">
        <v>42499.732638888891</v>
      </c>
      <c r="H4241" s="509">
        <f>G4241-E4241</f>
        <v>2.2222222221898846E-2</v>
      </c>
      <c r="I4241" s="76">
        <v>4</v>
      </c>
      <c r="J4241" s="115"/>
      <c r="K4241" s="115"/>
      <c r="L4241" s="115" t="s">
        <v>4</v>
      </c>
      <c r="M4241" s="403" t="s">
        <v>8</v>
      </c>
      <c r="N4241" s="179" t="s">
        <v>3</v>
      </c>
      <c r="O4241" s="179" t="s">
        <v>8</v>
      </c>
      <c r="P4241" s="403" t="s">
        <v>2590</v>
      </c>
      <c r="Q4241" s="115" t="s">
        <v>2591</v>
      </c>
      <c r="R4241" s="1250">
        <v>0.49199999999999999</v>
      </c>
      <c r="S4241" s="537"/>
      <c r="T4241" s="170">
        <f>R4241+S4241</f>
        <v>0.49199999999999999</v>
      </c>
      <c r="U4241" s="468"/>
      <c r="V4241" s="110"/>
      <c r="W4241" s="110"/>
      <c r="X4241" s="269"/>
      <c r="Y4241" s="110"/>
      <c r="Z4241" s="110">
        <v>100</v>
      </c>
      <c r="AA4241" s="111"/>
      <c r="AB4241" s="269"/>
      <c r="AC4241" s="269"/>
      <c r="AD4241" s="339" t="s">
        <v>23</v>
      </c>
      <c r="AE4241" s="474"/>
      <c r="AF4241" s="1376"/>
      <c r="AG4241" s="1376"/>
      <c r="AJ4241" s="1">
        <f t="shared" si="340"/>
        <v>0</v>
      </c>
      <c r="AK4241" s="1">
        <f>AJ4241-T4241</f>
        <v>-0.49199999999999999</v>
      </c>
    </row>
    <row r="4242" spans="1:37" s="16" customFormat="1" ht="124.15" customHeight="1">
      <c r="A4242" s="94" t="s">
        <v>12777</v>
      </c>
      <c r="B4242" s="334" t="s">
        <v>13</v>
      </c>
      <c r="C4242" s="334" t="s">
        <v>140</v>
      </c>
      <c r="D4242" s="161">
        <v>42697</v>
      </c>
      <c r="E4242" s="1045">
        <v>0.1673611111111111</v>
      </c>
      <c r="F4242" s="161">
        <v>42697</v>
      </c>
      <c r="G4242" s="1045">
        <v>0.41597222222222219</v>
      </c>
      <c r="H4242" s="881">
        <v>0.24861111111111109</v>
      </c>
      <c r="I4242" s="208">
        <v>5</v>
      </c>
      <c r="J4242" s="748" t="s">
        <v>141</v>
      </c>
      <c r="K4242" s="748"/>
      <c r="L4242" s="179" t="s">
        <v>4</v>
      </c>
      <c r="M4242" s="883" t="s">
        <v>13043</v>
      </c>
      <c r="N4242" s="179" t="s">
        <v>3</v>
      </c>
      <c r="O4242" s="208" t="s">
        <v>8</v>
      </c>
      <c r="P4242" s="884" t="s">
        <v>13044</v>
      </c>
      <c r="Q4242" s="892" t="s">
        <v>14584</v>
      </c>
      <c r="R4242" s="838">
        <v>13.2</v>
      </c>
      <c r="S4242" s="760">
        <v>10.8</v>
      </c>
      <c r="T4242" s="190">
        <v>24</v>
      </c>
      <c r="U4242" s="890" t="s">
        <v>45</v>
      </c>
      <c r="V4242" s="885" t="s">
        <v>10266</v>
      </c>
      <c r="W4242" s="885" t="s">
        <v>14510</v>
      </c>
      <c r="X4242" s="885" t="s">
        <v>141</v>
      </c>
      <c r="Y4242" s="885" t="s">
        <v>14585</v>
      </c>
      <c r="Z4242" s="885">
        <v>100</v>
      </c>
      <c r="AA4242" s="885" t="s">
        <v>14586</v>
      </c>
      <c r="AB4242" s="885" t="s">
        <v>141</v>
      </c>
      <c r="AC4242" s="894" t="s">
        <v>141</v>
      </c>
      <c r="AD4242" s="280" t="s">
        <v>42</v>
      </c>
      <c r="AE4242" s="898" t="s">
        <v>54</v>
      </c>
      <c r="AF4242" s="899" t="s">
        <v>141</v>
      </c>
      <c r="AG4242" s="112" t="s">
        <v>14587</v>
      </c>
      <c r="AJ4242" s="1">
        <f t="shared" si="340"/>
        <v>0</v>
      </c>
    </row>
    <row r="4243" spans="1:37" ht="63">
      <c r="A4243" s="94" t="s">
        <v>12777</v>
      </c>
      <c r="B4243" s="1150" t="s">
        <v>12578</v>
      </c>
      <c r="C4243" s="596" t="s">
        <v>12579</v>
      </c>
      <c r="D4243" s="786">
        <v>42684</v>
      </c>
      <c r="E4243" s="787">
        <v>0.2673611111111111</v>
      </c>
      <c r="F4243" s="786">
        <v>42684</v>
      </c>
      <c r="G4243" s="787">
        <v>0.27083333333333331</v>
      </c>
      <c r="H4243" s="1176">
        <f>G4243-E4243</f>
        <v>3.4722222222222099E-3</v>
      </c>
      <c r="I4243" s="1196">
        <v>39</v>
      </c>
      <c r="J4243" s="595" t="s">
        <v>13291</v>
      </c>
      <c r="K4243" s="595"/>
      <c r="L4243" s="596" t="s">
        <v>4</v>
      </c>
      <c r="M4243" s="1218" t="s">
        <v>14292</v>
      </c>
      <c r="N4243" s="792" t="s">
        <v>3</v>
      </c>
      <c r="O4243" s="596" t="s">
        <v>8</v>
      </c>
      <c r="P4243" s="1218" t="s">
        <v>14292</v>
      </c>
      <c r="Q4243" s="1238" t="s">
        <v>14293</v>
      </c>
      <c r="R4243" s="1254">
        <v>0.49409722222222224</v>
      </c>
      <c r="S4243" s="1279"/>
      <c r="T4243" s="807">
        <v>0.49</v>
      </c>
      <c r="U4243" s="1298" t="s">
        <v>1</v>
      </c>
      <c r="V4243" s="1303">
        <v>1985</v>
      </c>
      <c r="W4243" s="1303"/>
      <c r="X4243" s="1303"/>
      <c r="Y4243" s="1303"/>
      <c r="Z4243" s="1303"/>
      <c r="AA4243" s="1303"/>
      <c r="AB4243" s="1303"/>
      <c r="AC4243" s="1360"/>
      <c r="AD4243" s="1369" t="s">
        <v>23</v>
      </c>
      <c r="AE4243" s="1378"/>
      <c r="AF4243" s="1384"/>
      <c r="AG4243" s="1391"/>
      <c r="AJ4243" s="1">
        <f t="shared" si="340"/>
        <v>-4.0972222222222521E-3</v>
      </c>
    </row>
    <row r="4244" spans="1:37" s="16" customFormat="1" ht="141.75">
      <c r="A4244" s="94" t="s">
        <v>12777</v>
      </c>
      <c r="B4244" s="334" t="s">
        <v>13</v>
      </c>
      <c r="C4244" s="208" t="s">
        <v>1798</v>
      </c>
      <c r="D4244" s="161">
        <v>42700</v>
      </c>
      <c r="E4244" s="185">
        <v>0.42222222222222222</v>
      </c>
      <c r="F4244" s="161">
        <v>42700</v>
      </c>
      <c r="G4244" s="185">
        <v>0.43472222222222223</v>
      </c>
      <c r="H4244" s="881">
        <v>1.2500000000000011E-2</v>
      </c>
      <c r="I4244" s="334">
        <v>76</v>
      </c>
      <c r="J4244" s="208" t="s">
        <v>12758</v>
      </c>
      <c r="K4244" s="606" t="s">
        <v>2310</v>
      </c>
      <c r="L4244" s="179" t="s">
        <v>17</v>
      </c>
      <c r="M4244" s="883" t="s">
        <v>12759</v>
      </c>
      <c r="N4244" s="179">
        <v>110</v>
      </c>
      <c r="O4244" s="208" t="s">
        <v>14</v>
      </c>
      <c r="P4244" s="896" t="s">
        <v>12759</v>
      </c>
      <c r="Q4244" s="1023" t="s">
        <v>14589</v>
      </c>
      <c r="R4244" s="404">
        <v>22.57</v>
      </c>
      <c r="S4244" s="537">
        <v>45.7</v>
      </c>
      <c r="T4244" s="190">
        <v>68.27000000000001</v>
      </c>
      <c r="U4244" s="890" t="s">
        <v>141</v>
      </c>
      <c r="V4244" s="885" t="s">
        <v>141</v>
      </c>
      <c r="W4244" s="885" t="s">
        <v>141</v>
      </c>
      <c r="X4244" s="885" t="s">
        <v>141</v>
      </c>
      <c r="Y4244" s="885" t="s">
        <v>141</v>
      </c>
      <c r="Z4244" s="885" t="s">
        <v>141</v>
      </c>
      <c r="AA4244" s="885" t="s">
        <v>141</v>
      </c>
      <c r="AB4244" s="606" t="s">
        <v>141</v>
      </c>
      <c r="AC4244" s="606" t="s">
        <v>141</v>
      </c>
      <c r="AD4244" s="280" t="s">
        <v>38</v>
      </c>
      <c r="AE4244" s="891" t="s">
        <v>141</v>
      </c>
      <c r="AF4244" s="903" t="s">
        <v>141</v>
      </c>
      <c r="AG4244" s="1145" t="s">
        <v>14590</v>
      </c>
      <c r="AJ4244" s="1">
        <f t="shared" ref="AJ4244:AJ4275" si="341">T4244-S4244-R4244</f>
        <v>0</v>
      </c>
    </row>
    <row r="4245" spans="1:37" ht="47.25">
      <c r="A4245" s="94" t="s">
        <v>12777</v>
      </c>
      <c r="B4245" s="334" t="s">
        <v>13</v>
      </c>
      <c r="C4245" s="334" t="s">
        <v>140</v>
      </c>
      <c r="D4245" s="161">
        <v>42704</v>
      </c>
      <c r="E4245" s="1045">
        <v>0.71319444444444446</v>
      </c>
      <c r="F4245" s="161">
        <v>42704</v>
      </c>
      <c r="G4245" s="1045">
        <v>0.75902777777777775</v>
      </c>
      <c r="H4245" s="881">
        <v>4.5833333333333282E-2</v>
      </c>
      <c r="I4245" s="208">
        <v>3</v>
      </c>
      <c r="J4245" s="748" t="s">
        <v>141</v>
      </c>
      <c r="K4245" s="748"/>
      <c r="L4245" s="179" t="s">
        <v>4</v>
      </c>
      <c r="M4245" s="883" t="s">
        <v>14978</v>
      </c>
      <c r="N4245" s="179" t="s">
        <v>3</v>
      </c>
      <c r="O4245" s="208" t="s">
        <v>8</v>
      </c>
      <c r="P4245" s="884" t="s">
        <v>5581</v>
      </c>
      <c r="Q4245" s="892" t="s">
        <v>14591</v>
      </c>
      <c r="R4245" s="838">
        <v>0.1</v>
      </c>
      <c r="S4245" s="760">
        <v>2.4</v>
      </c>
      <c r="T4245" s="190">
        <v>2.5</v>
      </c>
      <c r="U4245" s="606" t="s">
        <v>45</v>
      </c>
      <c r="V4245" s="885" t="s">
        <v>10236</v>
      </c>
      <c r="W4245" s="842" t="s">
        <v>2856</v>
      </c>
      <c r="X4245" s="885" t="s">
        <v>141</v>
      </c>
      <c r="Y4245" s="885" t="s">
        <v>14592</v>
      </c>
      <c r="Z4245" s="885">
        <v>100</v>
      </c>
      <c r="AA4245" s="885" t="s">
        <v>14593</v>
      </c>
      <c r="AB4245" s="885">
        <v>1</v>
      </c>
      <c r="AC4245" s="894" t="s">
        <v>141</v>
      </c>
      <c r="AD4245" s="179" t="s">
        <v>0</v>
      </c>
      <c r="AE4245" s="898" t="s">
        <v>141</v>
      </c>
      <c r="AF4245" s="899" t="s">
        <v>141</v>
      </c>
      <c r="AG4245" s="179"/>
      <c r="AJ4245" s="1">
        <f t="shared" si="341"/>
        <v>0</v>
      </c>
    </row>
    <row r="4246" spans="1:37" ht="78.75">
      <c r="A4246" s="94" t="s">
        <v>12777</v>
      </c>
      <c r="B4246" s="334" t="s">
        <v>13</v>
      </c>
      <c r="C4246" s="334" t="s">
        <v>140</v>
      </c>
      <c r="D4246" s="161">
        <v>42704</v>
      </c>
      <c r="E4246" s="1045">
        <v>0.94305555555555554</v>
      </c>
      <c r="F4246" s="161">
        <v>42704</v>
      </c>
      <c r="G4246" s="1045">
        <v>0.94305555555555554</v>
      </c>
      <c r="H4246" s="881">
        <v>0</v>
      </c>
      <c r="I4246" s="208">
        <v>9</v>
      </c>
      <c r="J4246" s="748" t="s">
        <v>2440</v>
      </c>
      <c r="K4246" s="748" t="s">
        <v>9</v>
      </c>
      <c r="L4246" s="179" t="s">
        <v>10</v>
      </c>
      <c r="M4246" s="883" t="s">
        <v>13154</v>
      </c>
      <c r="N4246" s="179" t="s">
        <v>3</v>
      </c>
      <c r="O4246" s="208" t="s">
        <v>8</v>
      </c>
      <c r="P4246" s="884" t="s">
        <v>13155</v>
      </c>
      <c r="Q4246" s="892" t="s">
        <v>14594</v>
      </c>
      <c r="R4246" s="838">
        <v>0.3</v>
      </c>
      <c r="S4246" s="760">
        <v>1</v>
      </c>
      <c r="T4246" s="190">
        <v>1.3</v>
      </c>
      <c r="U4246" s="606" t="s">
        <v>7</v>
      </c>
      <c r="V4246" s="606" t="s">
        <v>3222</v>
      </c>
      <c r="W4246" s="606" t="s">
        <v>10608</v>
      </c>
      <c r="X4246" s="606" t="s">
        <v>141</v>
      </c>
      <c r="Y4246" s="606" t="s">
        <v>14595</v>
      </c>
      <c r="Z4246" s="606">
        <v>100</v>
      </c>
      <c r="AA4246" s="606" t="s">
        <v>14596</v>
      </c>
      <c r="AB4246" s="606" t="s">
        <v>141</v>
      </c>
      <c r="AC4246" s="606" t="s">
        <v>141</v>
      </c>
      <c r="AD4246" s="179" t="s">
        <v>56</v>
      </c>
      <c r="AE4246" s="903" t="s">
        <v>141</v>
      </c>
      <c r="AF4246" s="903" t="s">
        <v>141</v>
      </c>
      <c r="AG4246" s="179"/>
      <c r="AJ4246" s="1">
        <f t="shared" si="341"/>
        <v>0</v>
      </c>
    </row>
    <row r="4247" spans="1:37" ht="112.5" customHeight="1">
      <c r="A4247" s="179" t="s">
        <v>139</v>
      </c>
      <c r="B4247" s="76" t="s">
        <v>22</v>
      </c>
      <c r="C4247" s="179" t="s">
        <v>22</v>
      </c>
      <c r="D4247" s="169">
        <v>42390</v>
      </c>
      <c r="E4247" s="389">
        <v>0.39583333333333331</v>
      </c>
      <c r="F4247" s="169">
        <v>42390</v>
      </c>
      <c r="G4247" s="389">
        <v>0.44791666666666669</v>
      </c>
      <c r="H4247" s="251">
        <v>5.2083333333333336E-2</v>
      </c>
      <c r="I4247" s="179">
        <v>1</v>
      </c>
      <c r="J4247" s="102"/>
      <c r="K4247" s="102"/>
      <c r="L4247" s="179" t="s">
        <v>12</v>
      </c>
      <c r="M4247" s="179" t="s">
        <v>514</v>
      </c>
      <c r="N4247" s="179">
        <v>0.4</v>
      </c>
      <c r="O4247" s="179" t="s">
        <v>2</v>
      </c>
      <c r="P4247" s="179" t="s">
        <v>514</v>
      </c>
      <c r="Q4247" s="333" t="s">
        <v>515</v>
      </c>
      <c r="R4247" s="751">
        <v>0.32800000000000001</v>
      </c>
      <c r="S4247" s="759">
        <v>0.161</v>
      </c>
      <c r="T4247" s="190">
        <v>0.48899999999999999</v>
      </c>
      <c r="U4247" s="190"/>
      <c r="V4247" s="179"/>
      <c r="W4247" s="179"/>
      <c r="X4247" s="179"/>
      <c r="Y4247" s="179"/>
      <c r="Z4247" s="179"/>
      <c r="AA4247" s="179"/>
      <c r="AB4247" s="179"/>
      <c r="AC4247" s="179"/>
      <c r="AD4247" s="280" t="s">
        <v>23</v>
      </c>
      <c r="AE4247" s="179"/>
      <c r="AF4247" s="179"/>
      <c r="AG4247" s="1388"/>
      <c r="AJ4247" s="1">
        <f t="shared" si="341"/>
        <v>0</v>
      </c>
    </row>
    <row r="4248" spans="1:37" ht="63" customHeight="1">
      <c r="A4248" s="179" t="s">
        <v>8405</v>
      </c>
      <c r="B4248" s="76" t="s">
        <v>19</v>
      </c>
      <c r="C4248" s="179"/>
      <c r="D4248" s="169">
        <v>42641</v>
      </c>
      <c r="E4248" s="281">
        <v>42641.586805555555</v>
      </c>
      <c r="F4248" s="169">
        <v>42641</v>
      </c>
      <c r="G4248" s="281">
        <v>42641.708333333336</v>
      </c>
      <c r="H4248" s="509">
        <f>G4248-E4248</f>
        <v>0.12152777778101154</v>
      </c>
      <c r="I4248" s="179">
        <v>1</v>
      </c>
      <c r="J4248" s="115"/>
      <c r="K4248" s="115"/>
      <c r="L4248" s="179" t="s">
        <v>30</v>
      </c>
      <c r="M4248" s="83"/>
      <c r="N4248" s="179">
        <v>0.4</v>
      </c>
      <c r="O4248" s="179" t="s">
        <v>2</v>
      </c>
      <c r="P4248" s="83" t="s">
        <v>12314</v>
      </c>
      <c r="Q4248" s="115" t="s">
        <v>12309</v>
      </c>
      <c r="R4248" s="404"/>
      <c r="S4248" s="537">
        <v>0.48699999999999999</v>
      </c>
      <c r="T4248" s="170">
        <f>R4248+S4248</f>
        <v>0.48699999999999999</v>
      </c>
      <c r="U4248" s="468"/>
      <c r="V4248" s="110"/>
      <c r="W4248" s="110"/>
      <c r="X4248" s="115"/>
      <c r="Y4248" s="110"/>
      <c r="Z4248" s="110"/>
      <c r="AA4248" s="110"/>
      <c r="AB4248" s="269"/>
      <c r="AC4248" s="115"/>
      <c r="AD4248" s="339" t="s">
        <v>23</v>
      </c>
      <c r="AE4248" s="115"/>
      <c r="AF4248" s="115"/>
      <c r="AG4248" s="1388"/>
      <c r="AJ4248" s="1">
        <f t="shared" si="341"/>
        <v>0</v>
      </c>
      <c r="AK4248" s="1">
        <f>AJ4248-T4248</f>
        <v>-0.48699999999999999</v>
      </c>
    </row>
    <row r="4249" spans="1:37" ht="47.25">
      <c r="A4249" s="179" t="s">
        <v>8405</v>
      </c>
      <c r="B4249" s="76" t="s">
        <v>19</v>
      </c>
      <c r="C4249" s="179"/>
      <c r="D4249" s="169">
        <v>42627</v>
      </c>
      <c r="E4249" s="1167">
        <v>42627.245138888888</v>
      </c>
      <c r="F4249" s="169" t="s">
        <v>12264</v>
      </c>
      <c r="G4249" s="1167">
        <v>42627.265972222223</v>
      </c>
      <c r="H4249" s="509">
        <f>G4249-E4249</f>
        <v>2.0833333335758653E-2</v>
      </c>
      <c r="I4249" s="179">
        <v>6</v>
      </c>
      <c r="J4249" s="115"/>
      <c r="K4249" s="115"/>
      <c r="L4249" s="115" t="s">
        <v>12</v>
      </c>
      <c r="M4249" s="83"/>
      <c r="N4249" s="179">
        <v>0.4</v>
      </c>
      <c r="O4249" s="179" t="s">
        <v>2</v>
      </c>
      <c r="P4249" s="83" t="s">
        <v>12265</v>
      </c>
      <c r="Q4249" s="382" t="s">
        <v>12266</v>
      </c>
      <c r="R4249" s="404"/>
      <c r="S4249" s="537">
        <v>0.48</v>
      </c>
      <c r="T4249" s="170">
        <f>R4249+S4249</f>
        <v>0.48</v>
      </c>
      <c r="U4249" s="468"/>
      <c r="V4249" s="110"/>
      <c r="W4249" s="110"/>
      <c r="X4249" s="269"/>
      <c r="Y4249" s="110"/>
      <c r="Z4249" s="110"/>
      <c r="AA4249" s="110"/>
      <c r="AB4249" s="115"/>
      <c r="AC4249" s="115"/>
      <c r="AD4249" s="339" t="s">
        <v>23</v>
      </c>
      <c r="AE4249" s="115"/>
      <c r="AF4249" s="115"/>
      <c r="AG4249" s="1388"/>
      <c r="AJ4249" s="1">
        <f t="shared" si="341"/>
        <v>0</v>
      </c>
      <c r="AK4249" s="1">
        <f>AJ4249-T4249</f>
        <v>-0.48</v>
      </c>
    </row>
    <row r="4250" spans="1:37" ht="31.5">
      <c r="A4250" s="179" t="s">
        <v>6868</v>
      </c>
      <c r="B4250" s="76" t="s">
        <v>19</v>
      </c>
      <c r="C4250" s="76"/>
      <c r="D4250" s="169">
        <v>42592</v>
      </c>
      <c r="E4250" s="496">
        <v>42592.145833333336</v>
      </c>
      <c r="F4250" s="169">
        <v>42593</v>
      </c>
      <c r="G4250" s="496">
        <v>42593.6875</v>
      </c>
      <c r="H4250" s="509">
        <f>G4250-E4250</f>
        <v>1.5416666666642413</v>
      </c>
      <c r="I4250" s="179">
        <v>1</v>
      </c>
      <c r="J4250" s="118"/>
      <c r="K4250" s="115"/>
      <c r="L4250" s="115" t="s">
        <v>12</v>
      </c>
      <c r="M4250" s="83" t="s">
        <v>561</v>
      </c>
      <c r="N4250" s="179">
        <v>0.4</v>
      </c>
      <c r="O4250" s="179" t="s">
        <v>2</v>
      </c>
      <c r="P4250" s="283" t="s">
        <v>8149</v>
      </c>
      <c r="Q4250" s="115" t="s">
        <v>8148</v>
      </c>
      <c r="R4250" s="404"/>
      <c r="S4250" s="537">
        <f>0.058+0.309+0.109</f>
        <v>0.47599999999999998</v>
      </c>
      <c r="T4250" s="170">
        <f>R4250+S4250</f>
        <v>0.47599999999999998</v>
      </c>
      <c r="U4250" s="269"/>
      <c r="V4250" s="110"/>
      <c r="W4250" s="110"/>
      <c r="X4250" s="269"/>
      <c r="Y4250" s="110"/>
      <c r="Z4250" s="110"/>
      <c r="AA4250" s="111"/>
      <c r="AB4250" s="269"/>
      <c r="AC4250" s="269"/>
      <c r="AD4250" s="339" t="s">
        <v>23</v>
      </c>
      <c r="AE4250" s="1376"/>
      <c r="AF4250" s="1376"/>
      <c r="AJ4250" s="1">
        <f t="shared" si="341"/>
        <v>0</v>
      </c>
      <c r="AK4250" s="1">
        <f>AJ4250-T4250</f>
        <v>-0.47599999999999998</v>
      </c>
    </row>
    <row r="4251" spans="1:37" ht="94.5">
      <c r="A4251" s="94" t="s">
        <v>13179</v>
      </c>
      <c r="B4251" s="334" t="s">
        <v>13</v>
      </c>
      <c r="C4251" s="334" t="s">
        <v>15131</v>
      </c>
      <c r="D4251" s="161">
        <v>42715</v>
      </c>
      <c r="E4251" s="1045">
        <v>0.3354166666666667</v>
      </c>
      <c r="F4251" s="161">
        <v>42715</v>
      </c>
      <c r="G4251" s="1045">
        <v>0.45555555555555555</v>
      </c>
      <c r="H4251" s="881">
        <v>0.12013888888888885</v>
      </c>
      <c r="I4251" s="208">
        <v>2</v>
      </c>
      <c r="J4251" s="748" t="s">
        <v>484</v>
      </c>
      <c r="K4251" s="748" t="s">
        <v>15</v>
      </c>
      <c r="L4251" s="179" t="s">
        <v>17</v>
      </c>
      <c r="M4251" s="883" t="s">
        <v>14979</v>
      </c>
      <c r="N4251" s="179" t="s">
        <v>3</v>
      </c>
      <c r="O4251" s="208" t="s">
        <v>8</v>
      </c>
      <c r="P4251" s="884" t="s">
        <v>14600</v>
      </c>
      <c r="Q4251" s="1022" t="s">
        <v>14980</v>
      </c>
      <c r="R4251" s="838">
        <v>0.7</v>
      </c>
      <c r="S4251" s="760">
        <v>1</v>
      </c>
      <c r="T4251" s="190">
        <v>1.7</v>
      </c>
      <c r="U4251" s="606" t="s">
        <v>141</v>
      </c>
      <c r="V4251" s="606" t="s">
        <v>141</v>
      </c>
      <c r="W4251" s="606" t="s">
        <v>141</v>
      </c>
      <c r="X4251" s="606" t="s">
        <v>141</v>
      </c>
      <c r="Y4251" s="606" t="s">
        <v>141</v>
      </c>
      <c r="Z4251" s="606" t="s">
        <v>141</v>
      </c>
      <c r="AA4251" s="606" t="s">
        <v>141</v>
      </c>
      <c r="AB4251" s="606" t="s">
        <v>141</v>
      </c>
      <c r="AC4251" s="606" t="s">
        <v>141</v>
      </c>
      <c r="AD4251" s="280" t="s">
        <v>38</v>
      </c>
      <c r="AE4251" s="946" t="s">
        <v>59</v>
      </c>
      <c r="AF4251" s="903" t="s">
        <v>141</v>
      </c>
      <c r="AG4251" s="22" t="s">
        <v>141</v>
      </c>
      <c r="AJ4251" s="1">
        <f t="shared" si="341"/>
        <v>0</v>
      </c>
    </row>
    <row r="4252" spans="1:37" ht="63">
      <c r="A4252" s="94" t="s">
        <v>13179</v>
      </c>
      <c r="B4252" s="334" t="s">
        <v>13</v>
      </c>
      <c r="C4252" s="334" t="s">
        <v>140</v>
      </c>
      <c r="D4252" s="161">
        <v>42717</v>
      </c>
      <c r="E4252" s="1012">
        <v>0.21805555555555556</v>
      </c>
      <c r="F4252" s="161">
        <v>42717</v>
      </c>
      <c r="G4252" s="1012">
        <v>0.21805555555555556</v>
      </c>
      <c r="H4252" s="447">
        <v>0</v>
      </c>
      <c r="I4252" s="179">
        <v>3</v>
      </c>
      <c r="J4252" s="882" t="s">
        <v>1813</v>
      </c>
      <c r="K4252" s="208" t="s">
        <v>9</v>
      </c>
      <c r="L4252" s="208" t="s">
        <v>30</v>
      </c>
      <c r="M4252" s="883" t="s">
        <v>14602</v>
      </c>
      <c r="N4252" s="179" t="s">
        <v>3</v>
      </c>
      <c r="O4252" s="179" t="s">
        <v>8</v>
      </c>
      <c r="P4252" s="883" t="s">
        <v>14603</v>
      </c>
      <c r="Q4252" s="163" t="s">
        <v>14604</v>
      </c>
      <c r="R4252" s="838"/>
      <c r="S4252" s="760">
        <v>0.1</v>
      </c>
      <c r="T4252" s="190">
        <v>0.1</v>
      </c>
      <c r="U4252" s="606" t="s">
        <v>141</v>
      </c>
      <c r="V4252" s="606" t="s">
        <v>141</v>
      </c>
      <c r="W4252" s="606" t="s">
        <v>141</v>
      </c>
      <c r="X4252" s="606" t="s">
        <v>141</v>
      </c>
      <c r="Y4252" s="606" t="s">
        <v>141</v>
      </c>
      <c r="Z4252" s="606" t="s">
        <v>141</v>
      </c>
      <c r="AA4252" s="606" t="s">
        <v>141</v>
      </c>
      <c r="AB4252" s="606" t="s">
        <v>141</v>
      </c>
      <c r="AC4252" s="606" t="s">
        <v>141</v>
      </c>
      <c r="AD4252" s="110" t="s">
        <v>28</v>
      </c>
      <c r="AE4252" s="903" t="s">
        <v>141</v>
      </c>
      <c r="AF4252" s="903" t="s">
        <v>141</v>
      </c>
      <c r="AG4252" s="112" t="s">
        <v>14981</v>
      </c>
      <c r="AJ4252" s="1">
        <f t="shared" si="341"/>
        <v>0</v>
      </c>
    </row>
    <row r="4253" spans="1:37" ht="31.5">
      <c r="A4253" s="179" t="s">
        <v>6868</v>
      </c>
      <c r="B4253" s="76" t="s">
        <v>13</v>
      </c>
      <c r="C4253" s="179" t="s">
        <v>147</v>
      </c>
      <c r="D4253" s="169">
        <v>42605</v>
      </c>
      <c r="E4253" s="106">
        <v>2.0833333333333333E-3</v>
      </c>
      <c r="F4253" s="169">
        <v>42605</v>
      </c>
      <c r="G4253" s="106">
        <v>1.5972222222222224E-2</v>
      </c>
      <c r="H4253" s="389">
        <f>G4253-E4253</f>
        <v>1.3888888888888892E-2</v>
      </c>
      <c r="I4253" s="179">
        <v>1</v>
      </c>
      <c r="J4253" s="179" t="s">
        <v>141</v>
      </c>
      <c r="K4253" s="179" t="s">
        <v>141</v>
      </c>
      <c r="L4253" s="179" t="s">
        <v>12</v>
      </c>
      <c r="M4253" s="83" t="s">
        <v>7741</v>
      </c>
      <c r="N4253" s="179">
        <v>0.4</v>
      </c>
      <c r="O4253" s="179" t="s">
        <v>57</v>
      </c>
      <c r="P4253" s="83" t="s">
        <v>57</v>
      </c>
      <c r="Q4253" s="61" t="s">
        <v>7772</v>
      </c>
      <c r="R4253" s="400">
        <v>0.13</v>
      </c>
      <c r="S4253" s="398">
        <v>0.3</v>
      </c>
      <c r="T4253" s="190">
        <f>R4253+S4253</f>
        <v>0.43</v>
      </c>
      <c r="U4253" s="179" t="s">
        <v>62</v>
      </c>
      <c r="V4253" s="179" t="s">
        <v>141</v>
      </c>
      <c r="W4253" s="179" t="s">
        <v>141</v>
      </c>
      <c r="X4253" s="179" t="s">
        <v>141</v>
      </c>
      <c r="Y4253" s="179" t="s">
        <v>141</v>
      </c>
      <c r="Z4253" s="179" t="s">
        <v>141</v>
      </c>
      <c r="AA4253" s="179" t="s">
        <v>141</v>
      </c>
      <c r="AB4253" s="179" t="s">
        <v>141</v>
      </c>
      <c r="AC4253" s="179" t="s">
        <v>141</v>
      </c>
      <c r="AD4253" s="339" t="s">
        <v>23</v>
      </c>
      <c r="AE4253" s="280" t="s">
        <v>141</v>
      </c>
      <c r="AF4253" s="153" t="s">
        <v>141</v>
      </c>
      <c r="AG4253" s="930" t="s">
        <v>141</v>
      </c>
      <c r="AJ4253" s="1">
        <f t="shared" si="341"/>
        <v>0</v>
      </c>
      <c r="AK4253" s="1">
        <f>AJ4253-T4253</f>
        <v>-0.43</v>
      </c>
    </row>
    <row r="4254" spans="1:37" ht="94.5">
      <c r="A4254" s="94" t="s">
        <v>13179</v>
      </c>
      <c r="B4254" s="334" t="s">
        <v>13</v>
      </c>
      <c r="C4254" s="208" t="s">
        <v>12579</v>
      </c>
      <c r="D4254" s="592">
        <v>42723</v>
      </c>
      <c r="E4254" s="406">
        <v>0.77569444444444446</v>
      </c>
      <c r="F4254" s="592">
        <v>42723</v>
      </c>
      <c r="G4254" s="406">
        <v>0.85972222222222217</v>
      </c>
      <c r="H4254" s="904">
        <v>8.4027777777777701E-2</v>
      </c>
      <c r="I4254" s="208">
        <v>19</v>
      </c>
      <c r="J4254" s="748" t="s">
        <v>303</v>
      </c>
      <c r="K4254" s="748" t="s">
        <v>4083</v>
      </c>
      <c r="L4254" s="179" t="s">
        <v>17</v>
      </c>
      <c r="M4254" s="883" t="s">
        <v>13550</v>
      </c>
      <c r="N4254" s="179" t="s">
        <v>3</v>
      </c>
      <c r="O4254" s="454" t="s">
        <v>8</v>
      </c>
      <c r="P4254" s="884" t="s">
        <v>13551</v>
      </c>
      <c r="Q4254" s="1023" t="s">
        <v>14983</v>
      </c>
      <c r="R4254" s="400">
        <v>0.2</v>
      </c>
      <c r="S4254" s="398">
        <v>6</v>
      </c>
      <c r="T4254" s="190">
        <v>6.2</v>
      </c>
      <c r="U4254" s="890" t="s">
        <v>37</v>
      </c>
      <c r="V4254" s="885" t="s">
        <v>141</v>
      </c>
      <c r="W4254" s="885" t="s">
        <v>141</v>
      </c>
      <c r="X4254" s="885" t="s">
        <v>141</v>
      </c>
      <c r="Y4254" s="885" t="s">
        <v>141</v>
      </c>
      <c r="Z4254" s="885" t="s">
        <v>141</v>
      </c>
      <c r="AA4254" s="885" t="s">
        <v>141</v>
      </c>
      <c r="AB4254" s="885" t="s">
        <v>141</v>
      </c>
      <c r="AC4254" s="894" t="s">
        <v>141</v>
      </c>
      <c r="AD4254" s="179" t="s">
        <v>38</v>
      </c>
      <c r="AE4254" s="1126" t="s">
        <v>59</v>
      </c>
      <c r="AF4254" s="899" t="s">
        <v>141</v>
      </c>
      <c r="AG4254" s="179" t="s">
        <v>14601</v>
      </c>
      <c r="AJ4254" s="1">
        <f t="shared" si="341"/>
        <v>0</v>
      </c>
    </row>
    <row r="4255" spans="1:37" ht="31.5">
      <c r="A4255" s="179" t="s">
        <v>8405</v>
      </c>
      <c r="B4255" s="179" t="s">
        <v>19</v>
      </c>
      <c r="C4255" s="179"/>
      <c r="D4255" s="613">
        <v>42641</v>
      </c>
      <c r="E4255" s="281">
        <v>42641.586805555555</v>
      </c>
      <c r="F4255" s="613">
        <v>42641</v>
      </c>
      <c r="G4255" s="281">
        <v>42641.635416666664</v>
      </c>
      <c r="H4255" s="624">
        <f>G4255-E4255</f>
        <v>4.8611111109494232E-2</v>
      </c>
      <c r="I4255" s="76">
        <v>1</v>
      </c>
      <c r="J4255" s="115"/>
      <c r="K4255" s="115"/>
      <c r="L4255" s="179" t="s">
        <v>30</v>
      </c>
      <c r="M4255" s="83"/>
      <c r="N4255" s="179">
        <v>0.4</v>
      </c>
      <c r="O4255" s="179" t="s">
        <v>2</v>
      </c>
      <c r="P4255" s="403" t="s">
        <v>12311</v>
      </c>
      <c r="Q4255" s="66" t="s">
        <v>12309</v>
      </c>
      <c r="R4255" s="404"/>
      <c r="S4255" s="537">
        <v>0.40699999999999997</v>
      </c>
      <c r="T4255" s="170">
        <f>R4255+S4255</f>
        <v>0.40699999999999997</v>
      </c>
      <c r="U4255" s="468"/>
      <c r="V4255" s="110"/>
      <c r="W4255" s="110"/>
      <c r="X4255" s="269"/>
      <c r="Y4255" s="110"/>
      <c r="Z4255" s="110"/>
      <c r="AA4255" s="110"/>
      <c r="AB4255" s="269"/>
      <c r="AC4255" s="1365"/>
      <c r="AD4255" s="733" t="s">
        <v>23</v>
      </c>
      <c r="AE4255" s="474"/>
      <c r="AF4255" s="475"/>
      <c r="AG4255" s="1388"/>
      <c r="AJ4255" s="1">
        <f t="shared" si="341"/>
        <v>0</v>
      </c>
      <c r="AK4255" s="1">
        <f>AJ4255-T4255</f>
        <v>-0.40699999999999997</v>
      </c>
    </row>
    <row r="4256" spans="1:37" ht="47.25">
      <c r="A4256" s="94" t="s">
        <v>13179</v>
      </c>
      <c r="B4256" s="334" t="s">
        <v>13</v>
      </c>
      <c r="C4256" s="334" t="s">
        <v>140</v>
      </c>
      <c r="D4256" s="592">
        <v>42725</v>
      </c>
      <c r="E4256" s="1045">
        <v>0.52500000000000002</v>
      </c>
      <c r="F4256" s="592">
        <v>42725</v>
      </c>
      <c r="G4256" s="1045">
        <v>0.65416666666666667</v>
      </c>
      <c r="H4256" s="904">
        <v>0.12916666666666665</v>
      </c>
      <c r="I4256" s="208">
        <v>6</v>
      </c>
      <c r="J4256" s="748" t="s">
        <v>141</v>
      </c>
      <c r="K4256" s="748"/>
      <c r="L4256" s="179" t="s">
        <v>10</v>
      </c>
      <c r="M4256" s="883" t="s">
        <v>13607</v>
      </c>
      <c r="N4256" s="179" t="s">
        <v>3</v>
      </c>
      <c r="O4256" s="208" t="s">
        <v>8</v>
      </c>
      <c r="P4256" s="884" t="s">
        <v>13608</v>
      </c>
      <c r="Q4256" s="892" t="s">
        <v>14605</v>
      </c>
      <c r="R4256" s="838">
        <v>4.2</v>
      </c>
      <c r="S4256" s="760">
        <v>1.9</v>
      </c>
      <c r="T4256" s="190">
        <v>6.1</v>
      </c>
      <c r="U4256" s="1139" t="s">
        <v>29</v>
      </c>
      <c r="V4256" s="1139" t="s">
        <v>3418</v>
      </c>
      <c r="W4256" s="1139" t="s">
        <v>2725</v>
      </c>
      <c r="X4256" s="1139" t="s">
        <v>141</v>
      </c>
      <c r="Y4256" s="1139" t="s">
        <v>14984</v>
      </c>
      <c r="Z4256" s="1140" t="s">
        <v>141</v>
      </c>
      <c r="AA4256" s="1139" t="s">
        <v>10262</v>
      </c>
      <c r="AB4256" s="1139">
        <v>6</v>
      </c>
      <c r="AC4256" s="1139" t="s">
        <v>141</v>
      </c>
      <c r="AD4256" s="280" t="s">
        <v>18</v>
      </c>
      <c r="AE4256" s="1032" t="s">
        <v>55</v>
      </c>
      <c r="AF4256" s="949" t="s">
        <v>141</v>
      </c>
      <c r="AG4256" s="1144" t="s">
        <v>141</v>
      </c>
      <c r="AJ4256" s="1">
        <f t="shared" si="341"/>
        <v>0</v>
      </c>
    </row>
    <row r="4257" spans="1:36" ht="75" customHeight="1">
      <c r="A4257" s="179" t="s">
        <v>139</v>
      </c>
      <c r="B4257" s="179" t="s">
        <v>60</v>
      </c>
      <c r="C4257" s="179" t="s">
        <v>581</v>
      </c>
      <c r="D4257" s="169">
        <v>42389</v>
      </c>
      <c r="E4257" s="176">
        <v>3.4027777777777775E-2</v>
      </c>
      <c r="F4257" s="169">
        <v>42389</v>
      </c>
      <c r="G4257" s="176">
        <v>7.1527777777777787E-2</v>
      </c>
      <c r="H4257" s="176">
        <f>G4257-E4257</f>
        <v>3.7500000000000012E-2</v>
      </c>
      <c r="I4257" s="179">
        <v>37</v>
      </c>
      <c r="J4257" s="179" t="s">
        <v>582</v>
      </c>
      <c r="K4257" s="179" t="s">
        <v>21</v>
      </c>
      <c r="L4257" s="179" t="s">
        <v>10</v>
      </c>
      <c r="M4257" s="179" t="s">
        <v>583</v>
      </c>
      <c r="N4257" s="179" t="s">
        <v>3</v>
      </c>
      <c r="O4257" s="179" t="s">
        <v>8</v>
      </c>
      <c r="P4257" s="179" t="s">
        <v>583</v>
      </c>
      <c r="Q4257" s="179" t="s">
        <v>584</v>
      </c>
      <c r="R4257" s="179">
        <v>3</v>
      </c>
      <c r="S4257" s="179">
        <v>20.100000000000001</v>
      </c>
      <c r="T4257" s="179">
        <f>S4257+R4257</f>
        <v>23.1</v>
      </c>
      <c r="U4257" s="179" t="s">
        <v>29</v>
      </c>
      <c r="V4257" s="179">
        <v>1990</v>
      </c>
      <c r="W4257" s="179" t="s">
        <v>2737</v>
      </c>
      <c r="X4257" s="179" t="s">
        <v>3096</v>
      </c>
      <c r="Y4257" s="79">
        <v>42173</v>
      </c>
      <c r="Z4257" s="179">
        <v>100</v>
      </c>
      <c r="AA4257" s="79">
        <v>42904</v>
      </c>
      <c r="AB4257" s="179">
        <v>0</v>
      </c>
      <c r="AC4257" s="79">
        <v>42173</v>
      </c>
      <c r="AD4257" s="115" t="s">
        <v>31</v>
      </c>
      <c r="AE4257" s="115"/>
      <c r="AF4257" s="115"/>
      <c r="AG4257" s="115"/>
      <c r="AJ4257" s="1">
        <f t="shared" si="341"/>
        <v>0</v>
      </c>
    </row>
    <row r="4258" spans="1:36" ht="112.5" customHeight="1">
      <c r="A4258" s="179" t="s">
        <v>139</v>
      </c>
      <c r="B4258" s="179" t="s">
        <v>60</v>
      </c>
      <c r="C4258" s="179" t="s">
        <v>581</v>
      </c>
      <c r="D4258" s="169">
        <v>42389</v>
      </c>
      <c r="E4258" s="176">
        <v>4.4444444444444446E-2</v>
      </c>
      <c r="F4258" s="169">
        <v>42389</v>
      </c>
      <c r="G4258" s="176">
        <v>0.55555555555555558</v>
      </c>
      <c r="H4258" s="176">
        <f>G4258-E4258</f>
        <v>0.51111111111111118</v>
      </c>
      <c r="I4258" s="179">
        <v>73</v>
      </c>
      <c r="J4258" s="179" t="s">
        <v>582</v>
      </c>
      <c r="K4258" s="179" t="s">
        <v>52</v>
      </c>
      <c r="L4258" s="179" t="s">
        <v>10</v>
      </c>
      <c r="M4258" s="179" t="s">
        <v>585</v>
      </c>
      <c r="N4258" s="179" t="s">
        <v>3</v>
      </c>
      <c r="O4258" s="179" t="s">
        <v>8</v>
      </c>
      <c r="P4258" s="179" t="s">
        <v>585</v>
      </c>
      <c r="Q4258" s="179" t="s">
        <v>586</v>
      </c>
      <c r="R4258" s="179">
        <v>80.8</v>
      </c>
      <c r="S4258" s="179">
        <v>2.7</v>
      </c>
      <c r="T4258" s="179">
        <f>R4258+S4258</f>
        <v>83.5</v>
      </c>
      <c r="U4258" s="179" t="s">
        <v>29</v>
      </c>
      <c r="V4258" s="179">
        <v>1997</v>
      </c>
      <c r="W4258" s="179" t="s">
        <v>2737</v>
      </c>
      <c r="X4258" s="179" t="s">
        <v>3096</v>
      </c>
      <c r="Y4258" s="79">
        <v>41915</v>
      </c>
      <c r="Z4258" s="179">
        <v>100</v>
      </c>
      <c r="AA4258" s="79">
        <v>42646</v>
      </c>
      <c r="AB4258" s="179">
        <v>0</v>
      </c>
      <c r="AC4258" s="79">
        <v>42280</v>
      </c>
      <c r="AD4258" s="115" t="s">
        <v>31</v>
      </c>
      <c r="AE4258" s="179" t="s">
        <v>55</v>
      </c>
      <c r="AF4258" s="179"/>
      <c r="AG4258" s="179" t="s">
        <v>3365</v>
      </c>
      <c r="AJ4258" s="1">
        <f t="shared" si="341"/>
        <v>0</v>
      </c>
    </row>
    <row r="4259" spans="1:36" ht="37.5" customHeight="1">
      <c r="A4259" s="179" t="s">
        <v>139</v>
      </c>
      <c r="B4259" s="179" t="s">
        <v>60</v>
      </c>
      <c r="C4259" s="179" t="s">
        <v>660</v>
      </c>
      <c r="D4259" s="169">
        <v>42398</v>
      </c>
      <c r="E4259" s="176">
        <v>0.53055555555555556</v>
      </c>
      <c r="F4259" s="169">
        <v>42398</v>
      </c>
      <c r="G4259" s="176">
        <v>0.56458333333333333</v>
      </c>
      <c r="H4259" s="176">
        <v>3.4027777777777768E-2</v>
      </c>
      <c r="I4259" s="179">
        <v>11</v>
      </c>
      <c r="J4259" s="179" t="s">
        <v>582</v>
      </c>
      <c r="K4259" s="179" t="s">
        <v>21</v>
      </c>
      <c r="L4259" s="179" t="s">
        <v>17</v>
      </c>
      <c r="M4259" s="179" t="s">
        <v>661</v>
      </c>
      <c r="N4259" s="179" t="s">
        <v>3</v>
      </c>
      <c r="O4259" s="179" t="s">
        <v>8</v>
      </c>
      <c r="P4259" s="179" t="s">
        <v>661</v>
      </c>
      <c r="Q4259" s="179" t="s">
        <v>662</v>
      </c>
      <c r="R4259" s="179">
        <v>0.7</v>
      </c>
      <c r="S4259" s="179"/>
      <c r="T4259" s="179">
        <v>0.7</v>
      </c>
      <c r="U4259" s="179"/>
      <c r="V4259" s="179"/>
      <c r="W4259" s="179"/>
      <c r="X4259" s="179"/>
      <c r="Y4259" s="179"/>
      <c r="Z4259" s="179"/>
      <c r="AA4259" s="179"/>
      <c r="AB4259" s="179"/>
      <c r="AC4259" s="179"/>
      <c r="AD4259" s="115" t="s">
        <v>38</v>
      </c>
      <c r="AE4259" s="179"/>
      <c r="AF4259" s="179"/>
      <c r="AG4259" s="115"/>
      <c r="AJ4259" s="1">
        <f t="shared" si="341"/>
        <v>0</v>
      </c>
    </row>
    <row r="4260" spans="1:36" ht="75" customHeight="1">
      <c r="A4260" s="179" t="s">
        <v>672</v>
      </c>
      <c r="B4260" s="179" t="s">
        <v>60</v>
      </c>
      <c r="C4260" s="179" t="s">
        <v>581</v>
      </c>
      <c r="D4260" s="169">
        <v>42401</v>
      </c>
      <c r="E4260" s="176">
        <v>6.9444444444444447E-4</v>
      </c>
      <c r="F4260" s="169">
        <v>42401</v>
      </c>
      <c r="G4260" s="176">
        <v>0.43402777777777773</v>
      </c>
      <c r="H4260" s="176">
        <f>G4260-E4260</f>
        <v>0.43333333333333329</v>
      </c>
      <c r="I4260" s="179">
        <v>53</v>
      </c>
      <c r="J4260" s="179" t="s">
        <v>582</v>
      </c>
      <c r="K4260" s="179" t="s">
        <v>15</v>
      </c>
      <c r="L4260" s="179" t="s">
        <v>10</v>
      </c>
      <c r="M4260" s="179" t="s">
        <v>735</v>
      </c>
      <c r="N4260" s="179" t="s">
        <v>3</v>
      </c>
      <c r="O4260" s="179" t="s">
        <v>8</v>
      </c>
      <c r="P4260" s="179" t="s">
        <v>735</v>
      </c>
      <c r="Q4260" s="179" t="s">
        <v>736</v>
      </c>
      <c r="R4260" s="179">
        <v>14.4</v>
      </c>
      <c r="S4260" s="179"/>
      <c r="T4260" s="179">
        <v>14.4</v>
      </c>
      <c r="U4260" s="179" t="s">
        <v>29</v>
      </c>
      <c r="V4260" s="179">
        <v>1990</v>
      </c>
      <c r="W4260" s="179" t="s">
        <v>2813</v>
      </c>
      <c r="X4260" s="179" t="s">
        <v>3096</v>
      </c>
      <c r="Y4260" s="79">
        <v>42191</v>
      </c>
      <c r="Z4260" s="179">
        <v>100</v>
      </c>
      <c r="AA4260" s="79">
        <v>42922</v>
      </c>
      <c r="AB4260" s="179">
        <v>0</v>
      </c>
      <c r="AC4260" s="79">
        <v>42191</v>
      </c>
      <c r="AD4260" s="115" t="s">
        <v>31</v>
      </c>
      <c r="AE4260" s="115"/>
      <c r="AF4260" s="115"/>
      <c r="AG4260" s="115"/>
      <c r="AJ4260" s="1">
        <f t="shared" si="341"/>
        <v>0</v>
      </c>
    </row>
    <row r="4261" spans="1:36" ht="47.25" customHeight="1">
      <c r="A4261" s="179" t="s">
        <v>672</v>
      </c>
      <c r="B4261" s="179" t="s">
        <v>60</v>
      </c>
      <c r="C4261" s="179" t="s">
        <v>581</v>
      </c>
      <c r="D4261" s="169">
        <v>42401</v>
      </c>
      <c r="E4261" s="176">
        <v>0.5854166666666667</v>
      </c>
      <c r="F4261" s="169">
        <v>42401</v>
      </c>
      <c r="G4261" s="176">
        <v>0.71875</v>
      </c>
      <c r="H4261" s="176">
        <f>G4261-E4261</f>
        <v>0.1333333333333333</v>
      </c>
      <c r="I4261" s="179">
        <v>5</v>
      </c>
      <c r="J4261" s="179" t="s">
        <v>582</v>
      </c>
      <c r="K4261" s="179" t="s">
        <v>15</v>
      </c>
      <c r="L4261" s="179" t="s">
        <v>10</v>
      </c>
      <c r="M4261" s="179" t="s">
        <v>737</v>
      </c>
      <c r="N4261" s="179" t="s">
        <v>3</v>
      </c>
      <c r="O4261" s="179" t="s">
        <v>8</v>
      </c>
      <c r="P4261" s="179" t="s">
        <v>737</v>
      </c>
      <c r="Q4261" s="179" t="s">
        <v>738</v>
      </c>
      <c r="R4261" s="179">
        <v>10.5</v>
      </c>
      <c r="S4261" s="179"/>
      <c r="T4261" s="179">
        <v>10.5</v>
      </c>
      <c r="U4261" s="179" t="s">
        <v>29</v>
      </c>
      <c r="V4261" s="179">
        <v>1976</v>
      </c>
      <c r="W4261" s="179" t="s">
        <v>2813</v>
      </c>
      <c r="X4261" s="179" t="s">
        <v>3096</v>
      </c>
      <c r="Y4261" s="79">
        <v>41842</v>
      </c>
      <c r="Z4261" s="179">
        <v>100</v>
      </c>
      <c r="AA4261" s="79">
        <v>42573</v>
      </c>
      <c r="AB4261" s="179">
        <v>0</v>
      </c>
      <c r="AC4261" s="79">
        <v>42207</v>
      </c>
      <c r="AD4261" s="115" t="s">
        <v>31</v>
      </c>
      <c r="AE4261" s="115"/>
      <c r="AF4261" s="115"/>
      <c r="AG4261" s="115"/>
      <c r="AJ4261" s="1">
        <f t="shared" si="341"/>
        <v>0</v>
      </c>
    </row>
    <row r="4262" spans="1:36" ht="47.25" customHeight="1">
      <c r="A4262" s="179" t="s">
        <v>672</v>
      </c>
      <c r="B4262" s="179" t="s">
        <v>60</v>
      </c>
      <c r="C4262" s="179" t="s">
        <v>581</v>
      </c>
      <c r="D4262" s="169">
        <v>42405</v>
      </c>
      <c r="E4262" s="176">
        <v>0.76111111111111107</v>
      </c>
      <c r="F4262" s="169">
        <v>42405</v>
      </c>
      <c r="G4262" s="176">
        <v>0.76111111111111107</v>
      </c>
      <c r="H4262" s="176">
        <f>G4262-E4262</f>
        <v>0</v>
      </c>
      <c r="I4262" s="179">
        <v>20</v>
      </c>
      <c r="J4262" s="179" t="s">
        <v>582</v>
      </c>
      <c r="K4262" s="179" t="s">
        <v>297</v>
      </c>
      <c r="L4262" s="179" t="s">
        <v>10</v>
      </c>
      <c r="M4262" s="179" t="s">
        <v>864</v>
      </c>
      <c r="N4262" s="179">
        <v>110</v>
      </c>
      <c r="O4262" s="179" t="s">
        <v>8</v>
      </c>
      <c r="P4262" s="179" t="s">
        <v>864</v>
      </c>
      <c r="Q4262" s="179" t="s">
        <v>307</v>
      </c>
      <c r="R4262" s="179"/>
      <c r="S4262" s="179">
        <v>20</v>
      </c>
      <c r="T4262" s="179">
        <v>20</v>
      </c>
      <c r="U4262" s="179" t="s">
        <v>29</v>
      </c>
      <c r="V4262" s="179">
        <v>1993</v>
      </c>
      <c r="W4262" s="179" t="s">
        <v>2717</v>
      </c>
      <c r="X4262" s="179" t="s">
        <v>3096</v>
      </c>
      <c r="Y4262" s="79">
        <v>41880</v>
      </c>
      <c r="Z4262" s="179">
        <v>100</v>
      </c>
      <c r="AA4262" s="79">
        <v>42611</v>
      </c>
      <c r="AB4262" s="179">
        <v>0</v>
      </c>
      <c r="AC4262" s="79">
        <v>41880</v>
      </c>
      <c r="AD4262" s="115" t="s">
        <v>31</v>
      </c>
      <c r="AE4262" s="115"/>
      <c r="AF4262" s="115"/>
      <c r="AG4262" s="115"/>
      <c r="AJ4262" s="1">
        <f t="shared" si="341"/>
        <v>0</v>
      </c>
    </row>
    <row r="4263" spans="1:36" ht="63" customHeight="1">
      <c r="A4263" s="179" t="s">
        <v>672</v>
      </c>
      <c r="B4263" s="179" t="s">
        <v>60</v>
      </c>
      <c r="C4263" s="179" t="s">
        <v>892</v>
      </c>
      <c r="D4263" s="169">
        <v>42413</v>
      </c>
      <c r="E4263" s="176">
        <v>0.59166666666666667</v>
      </c>
      <c r="F4263" s="169">
        <v>42413</v>
      </c>
      <c r="G4263" s="176">
        <v>0.65069444444444446</v>
      </c>
      <c r="H4263" s="176">
        <v>5.902777777777779E-2</v>
      </c>
      <c r="I4263" s="179">
        <v>22</v>
      </c>
      <c r="J4263" s="179" t="s">
        <v>582</v>
      </c>
      <c r="K4263" s="179" t="s">
        <v>15</v>
      </c>
      <c r="L4263" s="179" t="s">
        <v>17</v>
      </c>
      <c r="M4263" s="179" t="s">
        <v>893</v>
      </c>
      <c r="N4263" s="179" t="s">
        <v>3</v>
      </c>
      <c r="O4263" s="179" t="s">
        <v>8</v>
      </c>
      <c r="P4263" s="179" t="s">
        <v>893</v>
      </c>
      <c r="Q4263" s="179" t="s">
        <v>894</v>
      </c>
      <c r="R4263" s="179">
        <v>11.3</v>
      </c>
      <c r="S4263" s="179"/>
      <c r="T4263" s="179">
        <v>11.3</v>
      </c>
      <c r="U4263" s="179"/>
      <c r="V4263" s="179"/>
      <c r="W4263" s="179"/>
      <c r="X4263" s="179"/>
      <c r="Y4263" s="179"/>
      <c r="Z4263" s="179"/>
      <c r="AA4263" s="179"/>
      <c r="AB4263" s="179"/>
      <c r="AC4263" s="179"/>
      <c r="AD4263" s="115" t="s">
        <v>38</v>
      </c>
      <c r="AE4263" s="179"/>
      <c r="AF4263" s="179"/>
      <c r="AG4263" s="115"/>
      <c r="AJ4263" s="1">
        <f t="shared" si="341"/>
        <v>0</v>
      </c>
    </row>
    <row r="4264" spans="1:36" ht="47.25" customHeight="1">
      <c r="A4264" s="179" t="s">
        <v>2039</v>
      </c>
      <c r="B4264" s="179" t="s">
        <v>60</v>
      </c>
      <c r="C4264" s="179" t="s">
        <v>581</v>
      </c>
      <c r="D4264" s="169">
        <v>42462</v>
      </c>
      <c r="E4264" s="176">
        <v>0.77777777777777779</v>
      </c>
      <c r="F4264" s="169">
        <v>42462</v>
      </c>
      <c r="G4264" s="176">
        <v>0.875</v>
      </c>
      <c r="H4264" s="176">
        <v>9.722222222222221E-2</v>
      </c>
      <c r="I4264" s="179">
        <v>12</v>
      </c>
      <c r="J4264" s="179" t="s">
        <v>144</v>
      </c>
      <c r="K4264" s="179" t="s">
        <v>15</v>
      </c>
      <c r="L4264" s="179" t="s">
        <v>10</v>
      </c>
      <c r="M4264" s="179" t="s">
        <v>2013</v>
      </c>
      <c r="N4264" s="179" t="s">
        <v>3</v>
      </c>
      <c r="O4264" s="179" t="s">
        <v>8</v>
      </c>
      <c r="P4264" s="179" t="s">
        <v>2014</v>
      </c>
      <c r="Q4264" s="179" t="s">
        <v>2015</v>
      </c>
      <c r="R4264" s="179">
        <v>3</v>
      </c>
      <c r="S4264" s="179"/>
      <c r="T4264" s="179">
        <v>3</v>
      </c>
      <c r="U4264" s="179"/>
      <c r="V4264" s="179"/>
      <c r="W4264" s="179"/>
      <c r="X4264" s="179"/>
      <c r="Y4264" s="179"/>
      <c r="Z4264" s="179"/>
      <c r="AA4264" s="179"/>
      <c r="AB4264" s="179"/>
      <c r="AC4264" s="179"/>
      <c r="AD4264" s="115" t="s">
        <v>31</v>
      </c>
      <c r="AE4264" s="179"/>
      <c r="AF4264" s="179"/>
      <c r="AG4264" s="115"/>
      <c r="AJ4264" s="1">
        <f t="shared" si="341"/>
        <v>0</v>
      </c>
    </row>
    <row r="4265" spans="1:36" ht="63" customHeight="1">
      <c r="A4265" s="179" t="s">
        <v>2039</v>
      </c>
      <c r="B4265" s="179" t="s">
        <v>60</v>
      </c>
      <c r="C4265" s="179" t="s">
        <v>581</v>
      </c>
      <c r="D4265" s="169">
        <v>42463</v>
      </c>
      <c r="E4265" s="176">
        <v>0.17361111111111113</v>
      </c>
      <c r="F4265" s="169">
        <v>42463</v>
      </c>
      <c r="G4265" s="176">
        <v>0.31736111111111115</v>
      </c>
      <c r="H4265" s="176">
        <v>0.14375000000000002</v>
      </c>
      <c r="I4265" s="179">
        <v>8</v>
      </c>
      <c r="J4265" s="179" t="s">
        <v>144</v>
      </c>
      <c r="K4265" s="179" t="s">
        <v>15</v>
      </c>
      <c r="L4265" s="179" t="s">
        <v>10</v>
      </c>
      <c r="M4265" s="179" t="s">
        <v>2023</v>
      </c>
      <c r="N4265" s="179" t="s">
        <v>3</v>
      </c>
      <c r="O4265" s="179" t="s">
        <v>8</v>
      </c>
      <c r="P4265" s="179" t="s">
        <v>2023</v>
      </c>
      <c r="Q4265" s="179" t="s">
        <v>2024</v>
      </c>
      <c r="R4265" s="179">
        <v>4.5999999999999996</v>
      </c>
      <c r="S4265" s="179"/>
      <c r="T4265" s="179">
        <v>4.5999999999999996</v>
      </c>
      <c r="U4265" s="179"/>
      <c r="V4265" s="179"/>
      <c r="W4265" s="179"/>
      <c r="X4265" s="179"/>
      <c r="Y4265" s="179"/>
      <c r="Z4265" s="179"/>
      <c r="AA4265" s="179"/>
      <c r="AB4265" s="179"/>
      <c r="AC4265" s="179"/>
      <c r="AD4265" s="115" t="s">
        <v>31</v>
      </c>
      <c r="AE4265" s="179"/>
      <c r="AF4265" s="179"/>
      <c r="AG4265" s="115"/>
      <c r="AJ4265" s="1">
        <f t="shared" si="341"/>
        <v>0</v>
      </c>
    </row>
    <row r="4266" spans="1:36" ht="47.25" customHeight="1">
      <c r="A4266" s="179" t="s">
        <v>2039</v>
      </c>
      <c r="B4266" s="179" t="s">
        <v>60</v>
      </c>
      <c r="C4266" s="179" t="s">
        <v>581</v>
      </c>
      <c r="D4266" s="169">
        <v>42463</v>
      </c>
      <c r="E4266" s="176">
        <v>0.57638888888888895</v>
      </c>
      <c r="F4266" s="169">
        <v>42463</v>
      </c>
      <c r="G4266" s="176">
        <v>0.875</v>
      </c>
      <c r="H4266" s="176">
        <v>0.29861111111111105</v>
      </c>
      <c r="I4266" s="179">
        <v>18</v>
      </c>
      <c r="J4266" s="179" t="s">
        <v>144</v>
      </c>
      <c r="K4266" s="179" t="s">
        <v>15</v>
      </c>
      <c r="L4266" s="179" t="s">
        <v>10</v>
      </c>
      <c r="M4266" s="179" t="s">
        <v>2025</v>
      </c>
      <c r="N4266" s="179" t="s">
        <v>3</v>
      </c>
      <c r="O4266" s="179" t="s">
        <v>8</v>
      </c>
      <c r="P4266" s="179" t="s">
        <v>2026</v>
      </c>
      <c r="Q4266" s="179" t="s">
        <v>2027</v>
      </c>
      <c r="R4266" s="179">
        <v>29.4</v>
      </c>
      <c r="S4266" s="179"/>
      <c r="T4266" s="179">
        <v>29.4</v>
      </c>
      <c r="U4266" s="179"/>
      <c r="V4266" s="179"/>
      <c r="W4266" s="179"/>
      <c r="X4266" s="179"/>
      <c r="Y4266" s="179"/>
      <c r="Z4266" s="179"/>
      <c r="AA4266" s="179"/>
      <c r="AB4266" s="179"/>
      <c r="AC4266" s="179"/>
      <c r="AD4266" s="115" t="s">
        <v>31</v>
      </c>
      <c r="AE4266" s="179"/>
      <c r="AF4266" s="179"/>
      <c r="AG4266" s="115"/>
      <c r="AJ4266" s="1">
        <f t="shared" si="341"/>
        <v>0</v>
      </c>
    </row>
    <row r="4267" spans="1:36" ht="47.25" customHeight="1">
      <c r="A4267" s="179" t="s">
        <v>2039</v>
      </c>
      <c r="B4267" s="179" t="s">
        <v>60</v>
      </c>
      <c r="C4267" s="179" t="s">
        <v>2020</v>
      </c>
      <c r="D4267" s="169">
        <v>42463</v>
      </c>
      <c r="E4267" s="176">
        <v>0.61458333333333337</v>
      </c>
      <c r="F4267" s="169">
        <v>42463</v>
      </c>
      <c r="G4267" s="176">
        <v>0.73333333333333339</v>
      </c>
      <c r="H4267" s="176">
        <v>0.11875000000000002</v>
      </c>
      <c r="I4267" s="179">
        <v>3</v>
      </c>
      <c r="J4267" s="179" t="s">
        <v>144</v>
      </c>
      <c r="K4267" s="179" t="s">
        <v>15</v>
      </c>
      <c r="L4267" s="179" t="s">
        <v>17</v>
      </c>
      <c r="M4267" s="179" t="s">
        <v>2021</v>
      </c>
      <c r="N4267" s="179" t="s">
        <v>3</v>
      </c>
      <c r="O4267" s="179" t="s">
        <v>8</v>
      </c>
      <c r="P4267" s="179" t="s">
        <v>2021</v>
      </c>
      <c r="Q4267" s="179" t="s">
        <v>2022</v>
      </c>
      <c r="R4267" s="179">
        <v>1.7</v>
      </c>
      <c r="S4267" s="179"/>
      <c r="T4267" s="179">
        <v>1.7</v>
      </c>
      <c r="U4267" s="179"/>
      <c r="V4267" s="179"/>
      <c r="W4267" s="179"/>
      <c r="X4267" s="179"/>
      <c r="Y4267" s="179"/>
      <c r="Z4267" s="179"/>
      <c r="AA4267" s="179"/>
      <c r="AB4267" s="179"/>
      <c r="AC4267" s="179"/>
      <c r="AD4267" s="115" t="s">
        <v>38</v>
      </c>
      <c r="AE4267" s="179"/>
      <c r="AF4267" s="179"/>
      <c r="AG4267" s="115"/>
      <c r="AJ4267" s="1">
        <f t="shared" si="341"/>
        <v>0</v>
      </c>
    </row>
    <row r="4268" spans="1:36" ht="47.25" customHeight="1">
      <c r="A4268" s="179" t="s">
        <v>2039</v>
      </c>
      <c r="B4268" s="179" t="s">
        <v>60</v>
      </c>
      <c r="C4268" s="179" t="s">
        <v>581</v>
      </c>
      <c r="D4268" s="169">
        <v>42467</v>
      </c>
      <c r="E4268" s="176">
        <v>4.027777777777778E-2</v>
      </c>
      <c r="F4268" s="169">
        <v>42467</v>
      </c>
      <c r="G4268" s="176">
        <v>7.3611111111111113E-2</v>
      </c>
      <c r="H4268" s="176">
        <f>G4268-E4268</f>
        <v>3.3333333333333333E-2</v>
      </c>
      <c r="I4268" s="179">
        <v>1</v>
      </c>
      <c r="J4268" s="179" t="s">
        <v>144</v>
      </c>
      <c r="K4268" s="179" t="s">
        <v>15</v>
      </c>
      <c r="L4268" s="179" t="s">
        <v>17</v>
      </c>
      <c r="M4268" s="179" t="s">
        <v>2091</v>
      </c>
      <c r="N4268" s="179" t="s">
        <v>3</v>
      </c>
      <c r="O4268" s="179" t="s">
        <v>8</v>
      </c>
      <c r="P4268" s="179" t="s">
        <v>2092</v>
      </c>
      <c r="Q4268" s="179" t="s">
        <v>2093</v>
      </c>
      <c r="R4268" s="179">
        <v>2.2999999999999998</v>
      </c>
      <c r="S4268" s="179"/>
      <c r="T4268" s="179">
        <v>2.2999999999999998</v>
      </c>
      <c r="U4268" s="179"/>
      <c r="V4268" s="179"/>
      <c r="W4268" s="179"/>
      <c r="X4268" s="179"/>
      <c r="Y4268" s="179"/>
      <c r="Z4268" s="179"/>
      <c r="AA4268" s="179"/>
      <c r="AB4268" s="179"/>
      <c r="AC4268" s="179"/>
      <c r="AD4268" s="115" t="s">
        <v>38</v>
      </c>
      <c r="AE4268" s="179"/>
      <c r="AF4268" s="179"/>
      <c r="AG4268" s="115"/>
      <c r="AJ4268" s="1">
        <f t="shared" si="341"/>
        <v>0</v>
      </c>
    </row>
    <row r="4269" spans="1:36" ht="63" customHeight="1">
      <c r="A4269" s="179" t="s">
        <v>2039</v>
      </c>
      <c r="B4269" s="179" t="s">
        <v>60</v>
      </c>
      <c r="C4269" s="179" t="s">
        <v>2094</v>
      </c>
      <c r="D4269" s="169">
        <v>42468</v>
      </c>
      <c r="E4269" s="176">
        <v>0.22500000000000001</v>
      </c>
      <c r="F4269" s="169">
        <v>42468</v>
      </c>
      <c r="G4269" s="176">
        <v>0.22500000000000001</v>
      </c>
      <c r="H4269" s="176">
        <v>0</v>
      </c>
      <c r="I4269" s="179">
        <v>39</v>
      </c>
      <c r="J4269" s="179" t="s">
        <v>2095</v>
      </c>
      <c r="K4269" s="179" t="s">
        <v>9</v>
      </c>
      <c r="L4269" s="179" t="s">
        <v>17</v>
      </c>
      <c r="M4269" s="179" t="s">
        <v>2096</v>
      </c>
      <c r="N4269" s="179">
        <v>110</v>
      </c>
      <c r="O4269" s="179" t="s">
        <v>8</v>
      </c>
      <c r="P4269" s="179" t="s">
        <v>2096</v>
      </c>
      <c r="Q4269" s="179" t="s">
        <v>2097</v>
      </c>
      <c r="R4269" s="179"/>
      <c r="S4269" s="179">
        <v>12.6</v>
      </c>
      <c r="T4269" s="179">
        <v>12.6</v>
      </c>
      <c r="U4269" s="179"/>
      <c r="V4269" s="179"/>
      <c r="W4269" s="179"/>
      <c r="X4269" s="179"/>
      <c r="Y4269" s="179"/>
      <c r="Z4269" s="179"/>
      <c r="AA4269" s="179"/>
      <c r="AB4269" s="179"/>
      <c r="AC4269" s="179"/>
      <c r="AD4269" s="115" t="s">
        <v>38</v>
      </c>
      <c r="AE4269" s="179"/>
      <c r="AF4269" s="179"/>
      <c r="AG4269" s="115"/>
      <c r="AJ4269" s="1">
        <f t="shared" si="341"/>
        <v>0</v>
      </c>
    </row>
    <row r="4270" spans="1:36" ht="47.25" customHeight="1">
      <c r="A4270" s="179" t="s">
        <v>2039</v>
      </c>
      <c r="B4270" s="179" t="s">
        <v>60</v>
      </c>
      <c r="C4270" s="179" t="s">
        <v>581</v>
      </c>
      <c r="D4270" s="169">
        <v>42471</v>
      </c>
      <c r="E4270" s="176">
        <v>0.32500000000000001</v>
      </c>
      <c r="F4270" s="169">
        <v>42471</v>
      </c>
      <c r="G4270" s="176">
        <v>0.32500000000000001</v>
      </c>
      <c r="H4270" s="176">
        <f>G4270-E4270</f>
        <v>0</v>
      </c>
      <c r="I4270" s="179">
        <v>28</v>
      </c>
      <c r="J4270" s="179" t="s">
        <v>2190</v>
      </c>
      <c r="K4270" s="179" t="s">
        <v>9</v>
      </c>
      <c r="L4270" s="179" t="s">
        <v>17</v>
      </c>
      <c r="M4270" s="179" t="s">
        <v>2191</v>
      </c>
      <c r="N4270" s="179">
        <v>110</v>
      </c>
      <c r="O4270" s="179" t="s">
        <v>8</v>
      </c>
      <c r="P4270" s="179" t="s">
        <v>2191</v>
      </c>
      <c r="Q4270" s="179" t="s">
        <v>2192</v>
      </c>
      <c r="R4270" s="179"/>
      <c r="S4270" s="179">
        <v>28.8</v>
      </c>
      <c r="T4270" s="179">
        <v>28.8</v>
      </c>
      <c r="U4270" s="179"/>
      <c r="V4270" s="179"/>
      <c r="W4270" s="179"/>
      <c r="X4270" s="179"/>
      <c r="Y4270" s="179"/>
      <c r="Z4270" s="179"/>
      <c r="AA4270" s="179"/>
      <c r="AB4270" s="179"/>
      <c r="AC4270" s="179"/>
      <c r="AD4270" s="115" t="s">
        <v>38</v>
      </c>
      <c r="AE4270" s="179"/>
      <c r="AF4270" s="179"/>
      <c r="AG4270" s="115"/>
      <c r="AJ4270" s="1">
        <f t="shared" si="341"/>
        <v>0</v>
      </c>
    </row>
    <row r="4271" spans="1:36" ht="63" customHeight="1">
      <c r="A4271" s="179" t="s">
        <v>2039</v>
      </c>
      <c r="B4271" s="179" t="s">
        <v>60</v>
      </c>
      <c r="C4271" s="179" t="s">
        <v>581</v>
      </c>
      <c r="D4271" s="169">
        <v>42471</v>
      </c>
      <c r="E4271" s="176">
        <v>0.34375</v>
      </c>
      <c r="F4271" s="169">
        <v>42471</v>
      </c>
      <c r="G4271" s="176">
        <v>0.34375</v>
      </c>
      <c r="H4271" s="176">
        <f>G4271-E4271</f>
        <v>0</v>
      </c>
      <c r="I4271" s="179">
        <v>13</v>
      </c>
      <c r="J4271" s="179" t="s">
        <v>2095</v>
      </c>
      <c r="K4271" s="179" t="s">
        <v>9</v>
      </c>
      <c r="L4271" s="179" t="s">
        <v>17</v>
      </c>
      <c r="M4271" s="179" t="s">
        <v>2193</v>
      </c>
      <c r="N4271" s="179">
        <v>110</v>
      </c>
      <c r="O4271" s="179" t="s">
        <v>8</v>
      </c>
      <c r="P4271" s="179" t="s">
        <v>2193</v>
      </c>
      <c r="Q4271" s="179" t="s">
        <v>2194</v>
      </c>
      <c r="R4271" s="179"/>
      <c r="S4271" s="179">
        <v>16.5</v>
      </c>
      <c r="T4271" s="179">
        <v>16.5</v>
      </c>
      <c r="U4271" s="179"/>
      <c r="V4271" s="179"/>
      <c r="W4271" s="179"/>
      <c r="X4271" s="179"/>
      <c r="Y4271" s="179"/>
      <c r="Z4271" s="179"/>
      <c r="AA4271" s="179"/>
      <c r="AB4271" s="179"/>
      <c r="AC4271" s="179"/>
      <c r="AD4271" s="115" t="s">
        <v>38</v>
      </c>
      <c r="AE4271" s="179"/>
      <c r="AF4271" s="179"/>
      <c r="AG4271" s="115"/>
      <c r="AJ4271" s="1">
        <f t="shared" si="341"/>
        <v>0</v>
      </c>
    </row>
    <row r="4272" spans="1:36" ht="47.25" customHeight="1">
      <c r="A4272" s="179" t="s">
        <v>2039</v>
      </c>
      <c r="B4272" s="179" t="s">
        <v>60</v>
      </c>
      <c r="C4272" s="179" t="s">
        <v>60</v>
      </c>
      <c r="D4272" s="169">
        <v>42481</v>
      </c>
      <c r="E4272" s="176">
        <v>0.56805555555555554</v>
      </c>
      <c r="F4272" s="169">
        <v>42481</v>
      </c>
      <c r="G4272" s="176">
        <v>0.60555555555555551</v>
      </c>
      <c r="H4272" s="176">
        <v>3.7499999999999978E-2</v>
      </c>
      <c r="I4272" s="179">
        <v>13</v>
      </c>
      <c r="J4272" s="179" t="s">
        <v>144</v>
      </c>
      <c r="K4272" s="179" t="s">
        <v>21</v>
      </c>
      <c r="L4272" s="179" t="s">
        <v>30</v>
      </c>
      <c r="M4272" s="179" t="s">
        <v>2273</v>
      </c>
      <c r="N4272" s="179" t="s">
        <v>3</v>
      </c>
      <c r="O4272" s="179" t="s">
        <v>8</v>
      </c>
      <c r="P4272" s="179" t="s">
        <v>2273</v>
      </c>
      <c r="Q4272" s="179" t="s">
        <v>2274</v>
      </c>
      <c r="R4272" s="179">
        <v>7.5</v>
      </c>
      <c r="S4272" s="179">
        <v>1.8</v>
      </c>
      <c r="T4272" s="179">
        <v>9.3000000000000007</v>
      </c>
      <c r="U4272" s="179"/>
      <c r="V4272" s="179"/>
      <c r="W4272" s="179"/>
      <c r="X4272" s="179"/>
      <c r="Y4272" s="179"/>
      <c r="Z4272" s="179"/>
      <c r="AA4272" s="179"/>
      <c r="AB4272" s="179"/>
      <c r="AC4272" s="179"/>
      <c r="AD4272" s="115" t="s">
        <v>28</v>
      </c>
      <c r="AE4272" s="179"/>
      <c r="AF4272" s="179"/>
      <c r="AG4272" s="115"/>
      <c r="AJ4272" s="1">
        <f t="shared" si="341"/>
        <v>0</v>
      </c>
    </row>
    <row r="4273" spans="1:37" ht="126" customHeight="1">
      <c r="A4273" s="179" t="s">
        <v>2467</v>
      </c>
      <c r="B4273" s="179" t="s">
        <v>60</v>
      </c>
      <c r="C4273" s="179" t="s">
        <v>581</v>
      </c>
      <c r="D4273" s="169">
        <v>42493</v>
      </c>
      <c r="E4273" s="176">
        <v>0.67361111111111116</v>
      </c>
      <c r="F4273" s="169">
        <v>42493</v>
      </c>
      <c r="G4273" s="176">
        <v>0.75</v>
      </c>
      <c r="H4273" s="176">
        <f t="shared" ref="H4273:H4278" si="342">G4273-E4273</f>
        <v>7.638888888888884E-2</v>
      </c>
      <c r="I4273" s="179">
        <v>9</v>
      </c>
      <c r="J4273" s="179" t="s">
        <v>144</v>
      </c>
      <c r="K4273" s="179" t="s">
        <v>15</v>
      </c>
      <c r="L4273" s="179" t="s">
        <v>10</v>
      </c>
      <c r="M4273" s="115" t="s">
        <v>10987</v>
      </c>
      <c r="N4273" s="179" t="s">
        <v>3</v>
      </c>
      <c r="O4273" s="179" t="s">
        <v>8</v>
      </c>
      <c r="P4273" s="115" t="s">
        <v>10988</v>
      </c>
      <c r="Q4273" s="115" t="s">
        <v>10989</v>
      </c>
      <c r="R4273" s="179">
        <v>3.7</v>
      </c>
      <c r="S4273" s="179"/>
      <c r="T4273" s="179">
        <v>3.7</v>
      </c>
      <c r="U4273" s="179" t="s">
        <v>29</v>
      </c>
      <c r="V4273" s="179">
        <v>1990</v>
      </c>
      <c r="W4273" s="179" t="s">
        <v>2737</v>
      </c>
      <c r="X4273" s="179" t="s">
        <v>3096</v>
      </c>
      <c r="Y4273" s="79">
        <v>42153</v>
      </c>
      <c r="Z4273" s="179">
        <v>100</v>
      </c>
      <c r="AA4273" s="79">
        <v>42884</v>
      </c>
      <c r="AB4273" s="179">
        <v>0</v>
      </c>
      <c r="AC4273" s="79">
        <v>42153</v>
      </c>
      <c r="AD4273" s="115" t="s">
        <v>31</v>
      </c>
      <c r="AE4273" s="115"/>
      <c r="AF4273" s="115"/>
      <c r="AG4273" s="115"/>
      <c r="AJ4273" s="1">
        <f t="shared" si="341"/>
        <v>0</v>
      </c>
      <c r="AK4273" s="1">
        <f t="shared" ref="AK4273:AK4304" si="343">AJ4273-T4273</f>
        <v>-3.7</v>
      </c>
    </row>
    <row r="4274" spans="1:37" ht="93.75" customHeight="1">
      <c r="A4274" s="179" t="s">
        <v>2467</v>
      </c>
      <c r="B4274" s="179" t="s">
        <v>60</v>
      </c>
      <c r="C4274" s="179" t="s">
        <v>581</v>
      </c>
      <c r="D4274" s="169">
        <v>42496</v>
      </c>
      <c r="E4274" s="176">
        <v>0.16874999999999998</v>
      </c>
      <c r="F4274" s="169">
        <v>42496</v>
      </c>
      <c r="G4274" s="176">
        <v>0.16874999999999998</v>
      </c>
      <c r="H4274" s="176">
        <f t="shared" si="342"/>
        <v>0</v>
      </c>
      <c r="I4274" s="179">
        <v>14</v>
      </c>
      <c r="J4274" s="179" t="s">
        <v>2095</v>
      </c>
      <c r="K4274" s="179" t="s">
        <v>9</v>
      </c>
      <c r="L4274" s="179" t="s">
        <v>17</v>
      </c>
      <c r="M4274" s="115" t="s">
        <v>2558</v>
      </c>
      <c r="N4274" s="179">
        <v>110</v>
      </c>
      <c r="O4274" s="179" t="s">
        <v>8</v>
      </c>
      <c r="P4274" s="115" t="s">
        <v>2559</v>
      </c>
      <c r="Q4274" s="115" t="s">
        <v>10990</v>
      </c>
      <c r="R4274" s="179"/>
      <c r="S4274" s="179">
        <v>7.8</v>
      </c>
      <c r="T4274" s="179">
        <v>7.8</v>
      </c>
      <c r="U4274" s="179"/>
      <c r="V4274" s="115"/>
      <c r="W4274" s="115"/>
      <c r="X4274" s="115"/>
      <c r="Y4274" s="115"/>
      <c r="Z4274" s="115"/>
      <c r="AA4274" s="115"/>
      <c r="AB4274" s="115"/>
      <c r="AC4274" s="115"/>
      <c r="AD4274" s="115" t="s">
        <v>38</v>
      </c>
      <c r="AE4274" s="115"/>
      <c r="AF4274" s="115"/>
      <c r="AG4274" s="115"/>
      <c r="AJ4274" s="1">
        <f t="shared" si="341"/>
        <v>0</v>
      </c>
      <c r="AK4274" s="1">
        <f t="shared" si="343"/>
        <v>-7.8</v>
      </c>
    </row>
    <row r="4275" spans="1:37" ht="93.75" customHeight="1">
      <c r="A4275" s="179" t="s">
        <v>2467</v>
      </c>
      <c r="B4275" s="115" t="s">
        <v>60</v>
      </c>
      <c r="C4275" s="179" t="s">
        <v>581</v>
      </c>
      <c r="D4275" s="169">
        <v>42501</v>
      </c>
      <c r="E4275" s="176">
        <v>0.3576388888888889</v>
      </c>
      <c r="F4275" s="169">
        <v>42501</v>
      </c>
      <c r="G4275" s="176">
        <v>0.47916666666666669</v>
      </c>
      <c r="H4275" s="176">
        <f t="shared" si="342"/>
        <v>0.12152777777777779</v>
      </c>
      <c r="I4275" s="179">
        <v>16</v>
      </c>
      <c r="J4275" s="179" t="s">
        <v>144</v>
      </c>
      <c r="K4275" s="179" t="s">
        <v>15</v>
      </c>
      <c r="L4275" s="179" t="s">
        <v>10</v>
      </c>
      <c r="M4275" s="115" t="s">
        <v>10991</v>
      </c>
      <c r="N4275" s="179" t="s">
        <v>3</v>
      </c>
      <c r="O4275" s="179" t="s">
        <v>8</v>
      </c>
      <c r="P4275" s="115" t="s">
        <v>10991</v>
      </c>
      <c r="Q4275" s="115" t="s">
        <v>10992</v>
      </c>
      <c r="R4275" s="179">
        <v>3.9</v>
      </c>
      <c r="S4275" s="179"/>
      <c r="T4275" s="179">
        <v>3.9</v>
      </c>
      <c r="U4275" s="179" t="s">
        <v>29</v>
      </c>
      <c r="V4275" s="179">
        <v>1994</v>
      </c>
      <c r="W4275" s="179" t="s">
        <v>2813</v>
      </c>
      <c r="X4275" s="179" t="s">
        <v>3096</v>
      </c>
      <c r="Y4275" s="79">
        <v>42327</v>
      </c>
      <c r="Z4275" s="179">
        <v>100</v>
      </c>
      <c r="AA4275" s="79">
        <v>43058</v>
      </c>
      <c r="AB4275" s="179">
        <v>0</v>
      </c>
      <c r="AC4275" s="79">
        <v>42327</v>
      </c>
      <c r="AD4275" s="115" t="s">
        <v>31</v>
      </c>
      <c r="AE4275" s="115"/>
      <c r="AF4275" s="115"/>
      <c r="AG4275" s="115"/>
      <c r="AJ4275" s="1">
        <f t="shared" si="341"/>
        <v>0</v>
      </c>
      <c r="AK4275" s="1">
        <f t="shared" si="343"/>
        <v>-3.9</v>
      </c>
    </row>
    <row r="4276" spans="1:37" ht="126" customHeight="1">
      <c r="A4276" s="179" t="s">
        <v>2467</v>
      </c>
      <c r="B4276" s="115" t="s">
        <v>60</v>
      </c>
      <c r="C4276" s="179" t="s">
        <v>581</v>
      </c>
      <c r="D4276" s="169">
        <v>42502</v>
      </c>
      <c r="E4276" s="176">
        <v>0.53888888888888886</v>
      </c>
      <c r="F4276" s="169">
        <v>42502</v>
      </c>
      <c r="G4276" s="176">
        <v>0.55208333333333337</v>
      </c>
      <c r="H4276" s="176">
        <f t="shared" si="342"/>
        <v>1.3194444444444509E-2</v>
      </c>
      <c r="I4276" s="179">
        <v>402</v>
      </c>
      <c r="J4276" s="179" t="s">
        <v>2190</v>
      </c>
      <c r="K4276" s="179" t="s">
        <v>21</v>
      </c>
      <c r="L4276" s="179" t="s">
        <v>10</v>
      </c>
      <c r="M4276" s="115" t="s">
        <v>2595</v>
      </c>
      <c r="N4276" s="179">
        <v>110</v>
      </c>
      <c r="O4276" s="179" t="s">
        <v>8</v>
      </c>
      <c r="P4276" s="115" t="s">
        <v>2595</v>
      </c>
      <c r="Q4276" s="115" t="s">
        <v>10993</v>
      </c>
      <c r="R4276" s="179">
        <v>21.5</v>
      </c>
      <c r="S4276" s="179">
        <v>77.8</v>
      </c>
      <c r="T4276" s="179">
        <f>S4276+R4276</f>
        <v>99.3</v>
      </c>
      <c r="U4276" s="179" t="s">
        <v>29</v>
      </c>
      <c r="V4276" s="179">
        <v>1993</v>
      </c>
      <c r="W4276" s="179" t="s">
        <v>2717</v>
      </c>
      <c r="X4276" s="179" t="s">
        <v>3096</v>
      </c>
      <c r="Y4276" s="79">
        <v>41880</v>
      </c>
      <c r="Z4276" s="179">
        <v>100</v>
      </c>
      <c r="AA4276" s="79">
        <v>42611</v>
      </c>
      <c r="AB4276" s="179">
        <v>0</v>
      </c>
      <c r="AC4276" s="79">
        <v>41880</v>
      </c>
      <c r="AD4276" s="115" t="s">
        <v>31</v>
      </c>
      <c r="AE4276" s="115"/>
      <c r="AF4276" s="115"/>
      <c r="AG4276" s="115"/>
      <c r="AJ4276" s="1">
        <f t="shared" ref="AJ4276:AJ4307" si="344">T4276-S4276-R4276</f>
        <v>0</v>
      </c>
      <c r="AK4276" s="1">
        <f t="shared" si="343"/>
        <v>-99.3</v>
      </c>
    </row>
    <row r="4277" spans="1:37" ht="94.5" customHeight="1">
      <c r="A4277" s="179" t="s">
        <v>2467</v>
      </c>
      <c r="B4277" s="115" t="s">
        <v>60</v>
      </c>
      <c r="C4277" s="179" t="s">
        <v>581</v>
      </c>
      <c r="D4277" s="169">
        <v>42502</v>
      </c>
      <c r="E4277" s="176">
        <v>0.57291666666666663</v>
      </c>
      <c r="F4277" s="169">
        <v>42502</v>
      </c>
      <c r="G4277" s="176">
        <v>0.90625</v>
      </c>
      <c r="H4277" s="176">
        <f t="shared" si="342"/>
        <v>0.33333333333333337</v>
      </c>
      <c r="I4277" s="179">
        <v>18</v>
      </c>
      <c r="J4277" s="179" t="s">
        <v>144</v>
      </c>
      <c r="K4277" s="179" t="s">
        <v>15</v>
      </c>
      <c r="L4277" s="179" t="s">
        <v>10</v>
      </c>
      <c r="M4277" s="115" t="s">
        <v>2596</v>
      </c>
      <c r="N4277" s="179" t="s">
        <v>3</v>
      </c>
      <c r="O4277" s="179" t="s">
        <v>8</v>
      </c>
      <c r="P4277" s="115" t="s">
        <v>10994</v>
      </c>
      <c r="Q4277" s="115" t="s">
        <v>10995</v>
      </c>
      <c r="R4277" s="179">
        <v>13.9</v>
      </c>
      <c r="S4277" s="179"/>
      <c r="T4277" s="179">
        <v>13.9</v>
      </c>
      <c r="U4277" s="179" t="s">
        <v>29</v>
      </c>
      <c r="V4277" s="179">
        <v>1974</v>
      </c>
      <c r="W4277" s="179" t="s">
        <v>2813</v>
      </c>
      <c r="X4277" s="179" t="s">
        <v>3096</v>
      </c>
      <c r="Y4277" s="79">
        <v>41886</v>
      </c>
      <c r="Z4277" s="179">
        <v>100</v>
      </c>
      <c r="AA4277" s="79">
        <v>42617</v>
      </c>
      <c r="AB4277" s="179">
        <v>0</v>
      </c>
      <c r="AC4277" s="79">
        <v>41886</v>
      </c>
      <c r="AD4277" s="115" t="s">
        <v>31</v>
      </c>
      <c r="AE4277" s="115"/>
      <c r="AF4277" s="115"/>
      <c r="AG4277" s="115"/>
      <c r="AJ4277" s="1">
        <f t="shared" si="344"/>
        <v>0</v>
      </c>
      <c r="AK4277" s="1">
        <f t="shared" si="343"/>
        <v>-13.9</v>
      </c>
    </row>
    <row r="4278" spans="1:37" ht="47.25" customHeight="1">
      <c r="A4278" s="179" t="s">
        <v>2467</v>
      </c>
      <c r="B4278" s="115" t="s">
        <v>60</v>
      </c>
      <c r="C4278" s="179" t="s">
        <v>581</v>
      </c>
      <c r="D4278" s="169">
        <v>42502</v>
      </c>
      <c r="E4278" s="176">
        <v>0.54513888888888895</v>
      </c>
      <c r="F4278" s="169">
        <v>42502</v>
      </c>
      <c r="G4278" s="176">
        <v>0.86805555555555547</v>
      </c>
      <c r="H4278" s="176">
        <f t="shared" si="342"/>
        <v>0.32291666666666652</v>
      </c>
      <c r="I4278" s="179">
        <v>72</v>
      </c>
      <c r="J4278" s="179" t="s">
        <v>144</v>
      </c>
      <c r="K4278" s="179" t="s">
        <v>15</v>
      </c>
      <c r="L4278" s="179" t="s">
        <v>10</v>
      </c>
      <c r="M4278" s="115" t="s">
        <v>2597</v>
      </c>
      <c r="N4278" s="179" t="s">
        <v>3</v>
      </c>
      <c r="O4278" s="179" t="s">
        <v>8</v>
      </c>
      <c r="P4278" s="115" t="s">
        <v>10996</v>
      </c>
      <c r="Q4278" s="115" t="s">
        <v>10997</v>
      </c>
      <c r="R4278" s="179">
        <v>22.3</v>
      </c>
      <c r="S4278" s="179"/>
      <c r="T4278" s="179">
        <v>22.3</v>
      </c>
      <c r="U4278" s="179" t="s">
        <v>29</v>
      </c>
      <c r="V4278" s="179">
        <v>1980</v>
      </c>
      <c r="W4278" s="179" t="s">
        <v>2737</v>
      </c>
      <c r="X4278" s="179" t="s">
        <v>3096</v>
      </c>
      <c r="Y4278" s="79">
        <v>42296</v>
      </c>
      <c r="Z4278" s="179">
        <v>100</v>
      </c>
      <c r="AA4278" s="79">
        <v>43027</v>
      </c>
      <c r="AB4278" s="179">
        <v>0</v>
      </c>
      <c r="AC4278" s="79">
        <v>42296</v>
      </c>
      <c r="AD4278" s="115" t="s">
        <v>31</v>
      </c>
      <c r="AE4278" s="115"/>
      <c r="AF4278" s="115"/>
      <c r="AG4278" s="115"/>
      <c r="AJ4278" s="1">
        <f t="shared" si="344"/>
        <v>0</v>
      </c>
      <c r="AK4278" s="1">
        <f t="shared" si="343"/>
        <v>-22.3</v>
      </c>
    </row>
    <row r="4279" spans="1:37" ht="110.25" customHeight="1">
      <c r="A4279" s="179" t="s">
        <v>2467</v>
      </c>
      <c r="B4279" s="115" t="s">
        <v>60</v>
      </c>
      <c r="C4279" s="179" t="s">
        <v>581</v>
      </c>
      <c r="D4279" s="169">
        <v>42510</v>
      </c>
      <c r="E4279" s="176">
        <v>0.23472222222222219</v>
      </c>
      <c r="F4279" s="169">
        <v>42510</v>
      </c>
      <c r="G4279" s="176">
        <v>0.23472222222222219</v>
      </c>
      <c r="H4279" s="176">
        <v>0</v>
      </c>
      <c r="I4279" s="179">
        <v>40</v>
      </c>
      <c r="J4279" s="179" t="s">
        <v>144</v>
      </c>
      <c r="K4279" s="179" t="s">
        <v>9</v>
      </c>
      <c r="L4279" s="179" t="s">
        <v>10</v>
      </c>
      <c r="M4279" s="115" t="s">
        <v>4081</v>
      </c>
      <c r="N4279" s="179">
        <v>35</v>
      </c>
      <c r="O4279" s="179" t="s">
        <v>8</v>
      </c>
      <c r="P4279" s="115" t="s">
        <v>4081</v>
      </c>
      <c r="Q4279" s="115" t="s">
        <v>10998</v>
      </c>
      <c r="R4279" s="179"/>
      <c r="S4279" s="179">
        <v>47.7</v>
      </c>
      <c r="T4279" s="179">
        <v>47.7</v>
      </c>
      <c r="U4279" s="179" t="s">
        <v>29</v>
      </c>
      <c r="V4279" s="179">
        <v>1978</v>
      </c>
      <c r="W4279" s="179" t="s">
        <v>2737</v>
      </c>
      <c r="X4279" s="179" t="s">
        <v>3096</v>
      </c>
      <c r="Y4279" s="79">
        <v>41845</v>
      </c>
      <c r="Z4279" s="179">
        <v>100</v>
      </c>
      <c r="AA4279" s="79">
        <v>42576</v>
      </c>
      <c r="AB4279" s="179">
        <v>0</v>
      </c>
      <c r="AC4279" s="79">
        <v>41845</v>
      </c>
      <c r="AD4279" s="115" t="s">
        <v>31</v>
      </c>
      <c r="AE4279" s="115"/>
      <c r="AF4279" s="115"/>
      <c r="AG4279" s="115"/>
      <c r="AJ4279" s="1">
        <f t="shared" si="344"/>
        <v>0</v>
      </c>
      <c r="AK4279" s="1">
        <f t="shared" si="343"/>
        <v>-47.7</v>
      </c>
    </row>
    <row r="4280" spans="1:37" ht="141.75" customHeight="1">
      <c r="A4280" s="179" t="s">
        <v>2467</v>
      </c>
      <c r="B4280" s="115" t="s">
        <v>60</v>
      </c>
      <c r="C4280" s="179" t="s">
        <v>581</v>
      </c>
      <c r="D4280" s="169">
        <v>42518</v>
      </c>
      <c r="E4280" s="176">
        <v>0.74930555555555556</v>
      </c>
      <c r="F4280" s="169">
        <v>42518</v>
      </c>
      <c r="G4280" s="176">
        <v>0.81111111111111101</v>
      </c>
      <c r="H4280" s="176">
        <v>6.1805555555555558E-2</v>
      </c>
      <c r="I4280" s="179">
        <v>66</v>
      </c>
      <c r="J4280" s="179" t="s">
        <v>144</v>
      </c>
      <c r="K4280" s="179" t="s">
        <v>15</v>
      </c>
      <c r="L4280" s="179" t="s">
        <v>10</v>
      </c>
      <c r="M4280" s="115" t="s">
        <v>4338</v>
      </c>
      <c r="N4280" s="179" t="s">
        <v>3</v>
      </c>
      <c r="O4280" s="179" t="s">
        <v>8</v>
      </c>
      <c r="P4280" s="115" t="s">
        <v>4338</v>
      </c>
      <c r="Q4280" s="115" t="s">
        <v>10999</v>
      </c>
      <c r="R4280" s="179">
        <v>9.1999999999999993</v>
      </c>
      <c r="S4280" s="179">
        <v>15.1</v>
      </c>
      <c r="T4280" s="179">
        <v>24.3</v>
      </c>
      <c r="U4280" s="179" t="s">
        <v>29</v>
      </c>
      <c r="V4280" s="179">
        <v>1983</v>
      </c>
      <c r="W4280" s="179" t="s">
        <v>2813</v>
      </c>
      <c r="X4280" s="179" t="s">
        <v>3096</v>
      </c>
      <c r="Y4280" s="79">
        <v>42256</v>
      </c>
      <c r="Z4280" s="179">
        <v>100</v>
      </c>
      <c r="AA4280" s="79">
        <v>42987</v>
      </c>
      <c r="AB4280" s="179">
        <v>0</v>
      </c>
      <c r="AC4280" s="79">
        <v>42256</v>
      </c>
      <c r="AD4280" s="115" t="s">
        <v>31</v>
      </c>
      <c r="AE4280" s="115"/>
      <c r="AF4280" s="115"/>
      <c r="AG4280" s="115"/>
      <c r="AJ4280" s="1">
        <f t="shared" si="344"/>
        <v>0</v>
      </c>
      <c r="AK4280" s="1">
        <f t="shared" si="343"/>
        <v>-24.3</v>
      </c>
    </row>
    <row r="4281" spans="1:37" ht="189" customHeight="1">
      <c r="A4281" s="179" t="s">
        <v>2467</v>
      </c>
      <c r="B4281" s="115" t="s">
        <v>60</v>
      </c>
      <c r="C4281" s="179" t="s">
        <v>581</v>
      </c>
      <c r="D4281" s="169">
        <v>42520</v>
      </c>
      <c r="E4281" s="176">
        <v>0.54236111111111118</v>
      </c>
      <c r="F4281" s="169">
        <v>42520</v>
      </c>
      <c r="G4281" s="176">
        <v>0.60625000000000007</v>
      </c>
      <c r="H4281" s="176">
        <f t="shared" ref="H4281:H4287" si="345">G4281-E4281</f>
        <v>6.3888888888888884E-2</v>
      </c>
      <c r="I4281" s="179">
        <v>8</v>
      </c>
      <c r="J4281" s="179" t="s">
        <v>144</v>
      </c>
      <c r="K4281" s="179" t="s">
        <v>15</v>
      </c>
      <c r="L4281" s="179" t="s">
        <v>10</v>
      </c>
      <c r="M4281" s="115" t="s">
        <v>4430</v>
      </c>
      <c r="N4281" s="179" t="s">
        <v>3</v>
      </c>
      <c r="O4281" s="179" t="s">
        <v>8</v>
      </c>
      <c r="P4281" s="115" t="s">
        <v>4430</v>
      </c>
      <c r="Q4281" s="115" t="s">
        <v>4431</v>
      </c>
      <c r="R4281" s="179">
        <v>6.8</v>
      </c>
      <c r="S4281" s="179">
        <v>4.0999999999999996</v>
      </c>
      <c r="T4281" s="179">
        <v>10.9</v>
      </c>
      <c r="U4281" s="179" t="s">
        <v>29</v>
      </c>
      <c r="V4281" s="179">
        <v>1976</v>
      </c>
      <c r="W4281" s="179" t="s">
        <v>2813</v>
      </c>
      <c r="X4281" s="179" t="s">
        <v>3096</v>
      </c>
      <c r="Y4281" s="79">
        <v>42195</v>
      </c>
      <c r="Z4281" s="179">
        <v>100</v>
      </c>
      <c r="AA4281" s="79">
        <v>42926</v>
      </c>
      <c r="AB4281" s="179">
        <v>0</v>
      </c>
      <c r="AC4281" s="79">
        <v>42195</v>
      </c>
      <c r="AD4281" s="115" t="s">
        <v>31</v>
      </c>
      <c r="AE4281" s="115"/>
      <c r="AF4281" s="115"/>
      <c r="AG4281" s="115"/>
      <c r="AJ4281" s="1">
        <f t="shared" si="344"/>
        <v>0</v>
      </c>
      <c r="AK4281" s="1">
        <f t="shared" si="343"/>
        <v>-10.9</v>
      </c>
    </row>
    <row r="4282" spans="1:37" ht="47.25" customHeight="1">
      <c r="A4282" s="179" t="s">
        <v>4411</v>
      </c>
      <c r="B4282" s="115" t="s">
        <v>60</v>
      </c>
      <c r="C4282" s="179" t="s">
        <v>581</v>
      </c>
      <c r="D4282" s="169">
        <v>42526</v>
      </c>
      <c r="E4282" s="176">
        <v>0.79166666666666663</v>
      </c>
      <c r="F4282" s="169">
        <v>42526</v>
      </c>
      <c r="G4282" s="176">
        <v>0.93055555555555547</v>
      </c>
      <c r="H4282" s="176">
        <f t="shared" si="345"/>
        <v>0.13888888888888884</v>
      </c>
      <c r="I4282" s="179">
        <v>24</v>
      </c>
      <c r="J4282" s="179" t="s">
        <v>582</v>
      </c>
      <c r="K4282" s="179" t="s">
        <v>15</v>
      </c>
      <c r="L4282" s="179" t="s">
        <v>10</v>
      </c>
      <c r="M4282" s="115" t="s">
        <v>4509</v>
      </c>
      <c r="N4282" s="179" t="s">
        <v>3</v>
      </c>
      <c r="O4282" s="179" t="s">
        <v>8</v>
      </c>
      <c r="P4282" s="115" t="s">
        <v>4509</v>
      </c>
      <c r="Q4282" s="115" t="s">
        <v>4510</v>
      </c>
      <c r="R4282" s="179">
        <v>15.4</v>
      </c>
      <c r="S4282" s="179"/>
      <c r="T4282" s="179">
        <v>15.4</v>
      </c>
      <c r="U4282" s="179" t="s">
        <v>29</v>
      </c>
      <c r="V4282" s="179">
        <v>1983</v>
      </c>
      <c r="W4282" s="179" t="s">
        <v>2737</v>
      </c>
      <c r="X4282" s="179" t="s">
        <v>3096</v>
      </c>
      <c r="Y4282" s="79">
        <v>42109</v>
      </c>
      <c r="Z4282" s="179">
        <v>100</v>
      </c>
      <c r="AA4282" s="79">
        <v>42840</v>
      </c>
      <c r="AB4282" s="179">
        <v>0</v>
      </c>
      <c r="AC4282" s="79">
        <v>42109</v>
      </c>
      <c r="AD4282" s="115" t="s">
        <v>31</v>
      </c>
      <c r="AE4282" s="115"/>
      <c r="AF4282" s="115"/>
      <c r="AG4282" s="115"/>
      <c r="AJ4282" s="1">
        <f t="shared" si="344"/>
        <v>0</v>
      </c>
      <c r="AK4282" s="1">
        <f t="shared" si="343"/>
        <v>-15.4</v>
      </c>
    </row>
    <row r="4283" spans="1:37" ht="110.25" customHeight="1">
      <c r="A4283" s="179" t="s">
        <v>4411</v>
      </c>
      <c r="B4283" s="115" t="s">
        <v>60</v>
      </c>
      <c r="C4283" s="179" t="s">
        <v>581</v>
      </c>
      <c r="D4283" s="169">
        <v>42527</v>
      </c>
      <c r="E4283" s="176">
        <v>0.65972222222222221</v>
      </c>
      <c r="F4283" s="169">
        <v>42527</v>
      </c>
      <c r="G4283" s="176">
        <v>0.90277777777777779</v>
      </c>
      <c r="H4283" s="176">
        <f t="shared" si="345"/>
        <v>0.24305555555555558</v>
      </c>
      <c r="I4283" s="179">
        <v>2</v>
      </c>
      <c r="J4283" s="179"/>
      <c r="K4283" s="179" t="s">
        <v>15</v>
      </c>
      <c r="L4283" s="179" t="s">
        <v>17</v>
      </c>
      <c r="M4283" s="115" t="s">
        <v>4511</v>
      </c>
      <c r="N4283" s="179" t="s">
        <v>3</v>
      </c>
      <c r="O4283" s="179" t="s">
        <v>8</v>
      </c>
      <c r="P4283" s="115" t="s">
        <v>4512</v>
      </c>
      <c r="Q4283" s="115" t="s">
        <v>4513</v>
      </c>
      <c r="R4283" s="179">
        <v>7.1</v>
      </c>
      <c r="S4283" s="179"/>
      <c r="T4283" s="179">
        <v>7.1</v>
      </c>
      <c r="U4283" s="179"/>
      <c r="V4283" s="115"/>
      <c r="W4283" s="115"/>
      <c r="X4283" s="115"/>
      <c r="Y4283" s="115"/>
      <c r="Z4283" s="115"/>
      <c r="AA4283" s="115"/>
      <c r="AB4283" s="115"/>
      <c r="AC4283" s="115"/>
      <c r="AD4283" s="115" t="s">
        <v>38</v>
      </c>
      <c r="AE4283" s="115"/>
      <c r="AF4283" s="115"/>
      <c r="AG4283" s="115"/>
      <c r="AJ4283" s="1">
        <f t="shared" si="344"/>
        <v>0</v>
      </c>
      <c r="AK4283" s="1">
        <f t="shared" si="343"/>
        <v>-7.1</v>
      </c>
    </row>
    <row r="4284" spans="1:37" ht="110.25" customHeight="1">
      <c r="A4284" s="179" t="s">
        <v>4411</v>
      </c>
      <c r="B4284" s="115" t="s">
        <v>60</v>
      </c>
      <c r="C4284" s="179" t="s">
        <v>581</v>
      </c>
      <c r="D4284" s="169">
        <v>42528</v>
      </c>
      <c r="E4284" s="176">
        <v>0.71319444444444446</v>
      </c>
      <c r="F4284" s="169">
        <v>42528</v>
      </c>
      <c r="G4284" s="176">
        <v>0.71319444444444446</v>
      </c>
      <c r="H4284" s="176">
        <f t="shared" si="345"/>
        <v>0</v>
      </c>
      <c r="I4284" s="179">
        <v>10</v>
      </c>
      <c r="J4284" s="179" t="s">
        <v>582</v>
      </c>
      <c r="K4284" s="179" t="s">
        <v>9</v>
      </c>
      <c r="L4284" s="179" t="s">
        <v>17</v>
      </c>
      <c r="M4284" s="115" t="s">
        <v>4514</v>
      </c>
      <c r="N4284" s="179">
        <v>35</v>
      </c>
      <c r="O4284" s="179" t="s">
        <v>8</v>
      </c>
      <c r="P4284" s="115" t="s">
        <v>4514</v>
      </c>
      <c r="Q4284" s="115" t="s">
        <v>11000</v>
      </c>
      <c r="R4284" s="179"/>
      <c r="S4284" s="179">
        <v>13.1</v>
      </c>
      <c r="T4284" s="179">
        <f>R4284+S4284</f>
        <v>13.1</v>
      </c>
      <c r="U4284" s="179"/>
      <c r="V4284" s="115"/>
      <c r="W4284" s="115"/>
      <c r="X4284" s="115"/>
      <c r="Y4284" s="115"/>
      <c r="Z4284" s="115"/>
      <c r="AA4284" s="115"/>
      <c r="AB4284" s="115"/>
      <c r="AC4284" s="115"/>
      <c r="AD4284" s="115" t="s">
        <v>38</v>
      </c>
      <c r="AE4284" s="115"/>
      <c r="AF4284" s="115"/>
      <c r="AG4284" s="115"/>
      <c r="AJ4284" s="1">
        <f t="shared" si="344"/>
        <v>0</v>
      </c>
      <c r="AK4284" s="1">
        <f t="shared" si="343"/>
        <v>-13.1</v>
      </c>
    </row>
    <row r="4285" spans="1:37" ht="31.5" customHeight="1">
      <c r="A4285" s="179" t="s">
        <v>4411</v>
      </c>
      <c r="B4285" s="115" t="s">
        <v>60</v>
      </c>
      <c r="C4285" s="179" t="s">
        <v>581</v>
      </c>
      <c r="D4285" s="169">
        <v>42528</v>
      </c>
      <c r="E4285" s="176">
        <v>0.75277777777777777</v>
      </c>
      <c r="F4285" s="169">
        <v>42528</v>
      </c>
      <c r="G4285" s="176">
        <v>0.89583333333333337</v>
      </c>
      <c r="H4285" s="176">
        <f t="shared" si="345"/>
        <v>0.1430555555555556</v>
      </c>
      <c r="I4285" s="179">
        <v>33</v>
      </c>
      <c r="J4285" s="179" t="s">
        <v>582</v>
      </c>
      <c r="K4285" s="179" t="s">
        <v>15</v>
      </c>
      <c r="L4285" s="179" t="s">
        <v>10</v>
      </c>
      <c r="M4285" s="115" t="s">
        <v>4515</v>
      </c>
      <c r="N4285" s="179" t="s">
        <v>3</v>
      </c>
      <c r="O4285" s="179" t="s">
        <v>8</v>
      </c>
      <c r="P4285" s="115" t="s">
        <v>4515</v>
      </c>
      <c r="Q4285" s="115" t="s">
        <v>4516</v>
      </c>
      <c r="R4285" s="179">
        <v>6</v>
      </c>
      <c r="S4285" s="179">
        <v>5.5</v>
      </c>
      <c r="T4285" s="179">
        <f>S4285+R4285</f>
        <v>11.5</v>
      </c>
      <c r="U4285" s="179" t="s">
        <v>29</v>
      </c>
      <c r="V4285" s="179">
        <v>1978</v>
      </c>
      <c r="W4285" s="179" t="s">
        <v>2813</v>
      </c>
      <c r="X4285" s="179" t="s">
        <v>3096</v>
      </c>
      <c r="Y4285" s="79">
        <v>42165</v>
      </c>
      <c r="Z4285" s="179">
        <v>100</v>
      </c>
      <c r="AA4285" s="79">
        <v>42896</v>
      </c>
      <c r="AB4285" s="179">
        <v>0</v>
      </c>
      <c r="AC4285" s="79">
        <v>42165</v>
      </c>
      <c r="AD4285" s="115" t="s">
        <v>31</v>
      </c>
      <c r="AE4285" s="115"/>
      <c r="AF4285" s="115"/>
      <c r="AG4285" s="115"/>
      <c r="AJ4285" s="1">
        <f t="shared" si="344"/>
        <v>0</v>
      </c>
      <c r="AK4285" s="1">
        <f t="shared" si="343"/>
        <v>-11.5</v>
      </c>
    </row>
    <row r="4286" spans="1:37" ht="63" customHeight="1">
      <c r="A4286" s="179" t="s">
        <v>4411</v>
      </c>
      <c r="B4286" s="115" t="s">
        <v>60</v>
      </c>
      <c r="C4286" s="179" t="s">
        <v>581</v>
      </c>
      <c r="D4286" s="169">
        <v>42528</v>
      </c>
      <c r="E4286" s="176">
        <v>0.71319444444444446</v>
      </c>
      <c r="F4286" s="169">
        <v>42528</v>
      </c>
      <c r="G4286" s="176">
        <v>0.83333333333333337</v>
      </c>
      <c r="H4286" s="176">
        <f t="shared" si="345"/>
        <v>0.12013888888888891</v>
      </c>
      <c r="I4286" s="179">
        <v>13</v>
      </c>
      <c r="J4286" s="179" t="s">
        <v>582</v>
      </c>
      <c r="K4286" s="179" t="s">
        <v>15</v>
      </c>
      <c r="L4286" s="179" t="s">
        <v>10</v>
      </c>
      <c r="M4286" s="115" t="s">
        <v>4517</v>
      </c>
      <c r="N4286" s="179" t="s">
        <v>3</v>
      </c>
      <c r="O4286" s="179" t="s">
        <v>8</v>
      </c>
      <c r="P4286" s="115" t="s">
        <v>4517</v>
      </c>
      <c r="Q4286" s="115" t="s">
        <v>4518</v>
      </c>
      <c r="R4286" s="179">
        <v>2</v>
      </c>
      <c r="S4286" s="179"/>
      <c r="T4286" s="179">
        <f>S4286+R4286</f>
        <v>2</v>
      </c>
      <c r="U4286" s="179" t="s">
        <v>29</v>
      </c>
      <c r="V4286" s="179">
        <v>1979</v>
      </c>
      <c r="W4286" s="179" t="s">
        <v>2813</v>
      </c>
      <c r="X4286" s="179" t="s">
        <v>3096</v>
      </c>
      <c r="Y4286" s="79">
        <v>42091</v>
      </c>
      <c r="Z4286" s="179">
        <v>100</v>
      </c>
      <c r="AA4286" s="79">
        <v>42822</v>
      </c>
      <c r="AB4286" s="179">
        <v>0</v>
      </c>
      <c r="AC4286" s="79">
        <v>42091</v>
      </c>
      <c r="AD4286" s="115" t="s">
        <v>31</v>
      </c>
      <c r="AE4286" s="115"/>
      <c r="AF4286" s="115"/>
      <c r="AG4286" s="115"/>
      <c r="AJ4286" s="1">
        <f t="shared" si="344"/>
        <v>0</v>
      </c>
      <c r="AK4286" s="1">
        <f t="shared" si="343"/>
        <v>-2</v>
      </c>
    </row>
    <row r="4287" spans="1:37" ht="31.5" customHeight="1">
      <c r="A4287" s="179" t="s">
        <v>4411</v>
      </c>
      <c r="B4287" s="115" t="s">
        <v>60</v>
      </c>
      <c r="C4287" s="179" t="s">
        <v>581</v>
      </c>
      <c r="D4287" s="169">
        <v>42532</v>
      </c>
      <c r="E4287" s="176">
        <v>0.50486111111111109</v>
      </c>
      <c r="F4287" s="169">
        <v>42532</v>
      </c>
      <c r="G4287" s="176">
        <v>0.68472222222222223</v>
      </c>
      <c r="H4287" s="176">
        <f t="shared" si="345"/>
        <v>0.17986111111111114</v>
      </c>
      <c r="I4287" s="179">
        <v>15</v>
      </c>
      <c r="J4287" s="179" t="s">
        <v>582</v>
      </c>
      <c r="K4287" s="179" t="s">
        <v>15</v>
      </c>
      <c r="L4287" s="179" t="s">
        <v>30</v>
      </c>
      <c r="M4287" s="115" t="s">
        <v>4737</v>
      </c>
      <c r="N4287" s="179" t="s">
        <v>3</v>
      </c>
      <c r="O4287" s="179" t="s">
        <v>8</v>
      </c>
      <c r="P4287" s="115" t="s">
        <v>4737</v>
      </c>
      <c r="Q4287" s="115" t="s">
        <v>4738</v>
      </c>
      <c r="R4287" s="179">
        <v>7</v>
      </c>
      <c r="S4287" s="179"/>
      <c r="T4287" s="179">
        <v>7</v>
      </c>
      <c r="U4287" s="179" t="s">
        <v>29</v>
      </c>
      <c r="V4287" s="179">
        <v>1975</v>
      </c>
      <c r="W4287" s="179" t="s">
        <v>2813</v>
      </c>
      <c r="X4287" s="179" t="s">
        <v>3096</v>
      </c>
      <c r="Y4287" s="79">
        <v>42572</v>
      </c>
      <c r="Z4287" s="179">
        <v>90</v>
      </c>
      <c r="AA4287" s="79">
        <v>43302</v>
      </c>
      <c r="AB4287" s="179">
        <v>0</v>
      </c>
      <c r="AC4287" s="79">
        <v>42572</v>
      </c>
      <c r="AD4287" s="115" t="s">
        <v>61</v>
      </c>
      <c r="AE4287" s="115"/>
      <c r="AF4287" s="115"/>
      <c r="AG4287" s="115"/>
      <c r="AJ4287" s="1">
        <f t="shared" si="344"/>
        <v>0</v>
      </c>
      <c r="AK4287" s="1">
        <f t="shared" si="343"/>
        <v>-7</v>
      </c>
    </row>
    <row r="4288" spans="1:37" ht="110.25" customHeight="1">
      <c r="A4288" s="179" t="s">
        <v>4411</v>
      </c>
      <c r="B4288" s="115" t="s">
        <v>60</v>
      </c>
      <c r="C4288" s="179" t="s">
        <v>581</v>
      </c>
      <c r="D4288" s="169">
        <v>42532</v>
      </c>
      <c r="E4288" s="176">
        <v>0.67013888888888884</v>
      </c>
      <c r="F4288" s="169">
        <v>42532</v>
      </c>
      <c r="G4288" s="176">
        <v>0.67013888888888884</v>
      </c>
      <c r="H4288" s="176">
        <v>0</v>
      </c>
      <c r="I4288" s="179">
        <v>85</v>
      </c>
      <c r="J4288" s="179" t="s">
        <v>4732</v>
      </c>
      <c r="K4288" s="179" t="s">
        <v>9</v>
      </c>
      <c r="L4288" s="179" t="s">
        <v>17</v>
      </c>
      <c r="M4288" s="115" t="s">
        <v>4733</v>
      </c>
      <c r="N4288" s="179">
        <v>110</v>
      </c>
      <c r="O4288" s="179" t="s">
        <v>8</v>
      </c>
      <c r="P4288" s="115" t="s">
        <v>4733</v>
      </c>
      <c r="Q4288" s="115" t="s">
        <v>6084</v>
      </c>
      <c r="R4288" s="179"/>
      <c r="S4288" s="179">
        <v>47.5</v>
      </c>
      <c r="T4288" s="179">
        <f>R4288+S4288</f>
        <v>47.5</v>
      </c>
      <c r="U4288" s="179"/>
      <c r="V4288" s="115"/>
      <c r="W4288" s="115"/>
      <c r="X4288" s="115"/>
      <c r="Y4288" s="115"/>
      <c r="Z4288" s="115"/>
      <c r="AA4288" s="115"/>
      <c r="AB4288" s="115"/>
      <c r="AC4288" s="115"/>
      <c r="AD4288" s="115" t="s">
        <v>38</v>
      </c>
      <c r="AE4288" s="115"/>
      <c r="AF4288" s="115"/>
      <c r="AG4288" s="115"/>
      <c r="AJ4288" s="1">
        <f t="shared" si="344"/>
        <v>0</v>
      </c>
      <c r="AK4288" s="1">
        <f t="shared" si="343"/>
        <v>-47.5</v>
      </c>
    </row>
    <row r="4289" spans="1:37" ht="31.5" customHeight="1">
      <c r="A4289" s="179" t="s">
        <v>4411</v>
      </c>
      <c r="B4289" s="115" t="s">
        <v>60</v>
      </c>
      <c r="C4289" s="179" t="s">
        <v>581</v>
      </c>
      <c r="D4289" s="169">
        <v>42539</v>
      </c>
      <c r="E4289" s="176">
        <v>0.72361111111111109</v>
      </c>
      <c r="F4289" s="169">
        <v>42539</v>
      </c>
      <c r="G4289" s="176">
        <v>0.72361111111111109</v>
      </c>
      <c r="H4289" s="176">
        <v>0</v>
      </c>
      <c r="I4289" s="179">
        <v>13</v>
      </c>
      <c r="J4289" s="407" t="s">
        <v>2190</v>
      </c>
      <c r="K4289" s="179" t="s">
        <v>9</v>
      </c>
      <c r="L4289" s="179" t="s">
        <v>17</v>
      </c>
      <c r="M4289" s="115" t="s">
        <v>2191</v>
      </c>
      <c r="N4289" s="179">
        <v>110</v>
      </c>
      <c r="O4289" s="179" t="s">
        <v>8</v>
      </c>
      <c r="P4289" s="115" t="s">
        <v>2191</v>
      </c>
      <c r="Q4289" s="115" t="s">
        <v>6085</v>
      </c>
      <c r="R4289" s="179"/>
      <c r="S4289" s="179">
        <v>11.9</v>
      </c>
      <c r="T4289" s="179">
        <f>S4289</f>
        <v>11.9</v>
      </c>
      <c r="U4289" s="179"/>
      <c r="V4289" s="115"/>
      <c r="W4289" s="115"/>
      <c r="X4289" s="115"/>
      <c r="Y4289" s="115"/>
      <c r="Z4289" s="115"/>
      <c r="AA4289" s="115"/>
      <c r="AB4289" s="115"/>
      <c r="AC4289" s="115"/>
      <c r="AD4289" s="115" t="s">
        <v>38</v>
      </c>
      <c r="AE4289" s="115"/>
      <c r="AF4289" s="115"/>
      <c r="AG4289" s="115"/>
      <c r="AJ4289" s="1">
        <f t="shared" si="344"/>
        <v>0</v>
      </c>
      <c r="AK4289" s="1">
        <f t="shared" si="343"/>
        <v>-11.9</v>
      </c>
    </row>
    <row r="4290" spans="1:37" ht="94.5" customHeight="1">
      <c r="A4290" s="179" t="s">
        <v>4411</v>
      </c>
      <c r="B4290" s="115" t="s">
        <v>60</v>
      </c>
      <c r="C4290" s="179" t="s">
        <v>581</v>
      </c>
      <c r="D4290" s="169">
        <v>42541</v>
      </c>
      <c r="E4290" s="176">
        <v>0.9555555555555556</v>
      </c>
      <c r="F4290" s="169">
        <v>42541</v>
      </c>
      <c r="G4290" s="176">
        <v>0.9555555555555556</v>
      </c>
      <c r="H4290" s="176">
        <v>0</v>
      </c>
      <c r="I4290" s="179">
        <v>4</v>
      </c>
      <c r="J4290" s="179" t="s">
        <v>5065</v>
      </c>
      <c r="K4290" s="179" t="s">
        <v>9</v>
      </c>
      <c r="L4290" s="179" t="s">
        <v>17</v>
      </c>
      <c r="M4290" s="115" t="s">
        <v>5066</v>
      </c>
      <c r="N4290" s="179">
        <v>110</v>
      </c>
      <c r="O4290" s="179" t="s">
        <v>8</v>
      </c>
      <c r="P4290" s="115" t="s">
        <v>5066</v>
      </c>
      <c r="Q4290" s="115" t="s">
        <v>11001</v>
      </c>
      <c r="R4290" s="179"/>
      <c r="S4290" s="179">
        <v>1.2</v>
      </c>
      <c r="T4290" s="179">
        <v>1.2</v>
      </c>
      <c r="U4290" s="179"/>
      <c r="V4290" s="115"/>
      <c r="W4290" s="115"/>
      <c r="X4290" s="115"/>
      <c r="Y4290" s="115"/>
      <c r="Z4290" s="115"/>
      <c r="AA4290" s="115"/>
      <c r="AB4290" s="115"/>
      <c r="AC4290" s="115"/>
      <c r="AD4290" s="115" t="s">
        <v>38</v>
      </c>
      <c r="AE4290" s="115"/>
      <c r="AF4290" s="115"/>
      <c r="AG4290" s="115"/>
      <c r="AH4290" s="16"/>
      <c r="AI4290" s="16"/>
      <c r="AJ4290" s="1">
        <f t="shared" si="344"/>
        <v>0</v>
      </c>
      <c r="AK4290" s="1">
        <f t="shared" si="343"/>
        <v>-1.2</v>
      </c>
    </row>
    <row r="4291" spans="1:37" ht="94.5" customHeight="1">
      <c r="A4291" s="179" t="s">
        <v>4411</v>
      </c>
      <c r="B4291" s="115" t="s">
        <v>60</v>
      </c>
      <c r="C4291" s="179" t="s">
        <v>581</v>
      </c>
      <c r="D4291" s="169">
        <v>42542</v>
      </c>
      <c r="E4291" s="176">
        <v>0.44791666666666669</v>
      </c>
      <c r="F4291" s="169">
        <v>42542</v>
      </c>
      <c r="G4291" s="176">
        <v>0.48680555555555555</v>
      </c>
      <c r="H4291" s="176">
        <f>G4291-E4291</f>
        <v>3.8888888888888862E-2</v>
      </c>
      <c r="I4291" s="179">
        <v>40</v>
      </c>
      <c r="J4291" s="179" t="s">
        <v>144</v>
      </c>
      <c r="K4291" s="179" t="s">
        <v>21</v>
      </c>
      <c r="L4291" s="179" t="s">
        <v>10</v>
      </c>
      <c r="M4291" s="115" t="s">
        <v>5133</v>
      </c>
      <c r="N4291" s="179" t="s">
        <v>3</v>
      </c>
      <c r="O4291" s="179" t="s">
        <v>8</v>
      </c>
      <c r="P4291" s="115" t="s">
        <v>5134</v>
      </c>
      <c r="Q4291" s="115" t="s">
        <v>5135</v>
      </c>
      <c r="R4291" s="179">
        <v>6.8</v>
      </c>
      <c r="S4291" s="179"/>
      <c r="T4291" s="179">
        <f>R4291+S4291</f>
        <v>6.8</v>
      </c>
      <c r="U4291" s="179" t="s">
        <v>29</v>
      </c>
      <c r="V4291" s="179">
        <v>1986</v>
      </c>
      <c r="W4291" s="179" t="s">
        <v>2737</v>
      </c>
      <c r="X4291" s="179" t="s">
        <v>3096</v>
      </c>
      <c r="Y4291" s="79">
        <v>41940</v>
      </c>
      <c r="Z4291" s="179">
        <v>80</v>
      </c>
      <c r="AA4291" s="79">
        <v>42671</v>
      </c>
      <c r="AB4291" s="179">
        <v>0</v>
      </c>
      <c r="AC4291" s="79">
        <v>41660</v>
      </c>
      <c r="AD4291" s="115" t="s">
        <v>31</v>
      </c>
      <c r="AE4291" s="115"/>
      <c r="AF4291" s="115"/>
      <c r="AG4291" s="115"/>
      <c r="AH4291" s="16"/>
      <c r="AI4291" s="16"/>
      <c r="AJ4291" s="1">
        <f t="shared" si="344"/>
        <v>0</v>
      </c>
      <c r="AK4291" s="1">
        <f t="shared" si="343"/>
        <v>-6.8</v>
      </c>
    </row>
    <row r="4292" spans="1:37" ht="47.25" customHeight="1">
      <c r="A4292" s="179" t="s">
        <v>4411</v>
      </c>
      <c r="B4292" s="115" t="s">
        <v>60</v>
      </c>
      <c r="C4292" s="179" t="s">
        <v>581</v>
      </c>
      <c r="D4292" s="169">
        <v>42548</v>
      </c>
      <c r="E4292" s="176">
        <v>0.51388888888888895</v>
      </c>
      <c r="F4292" s="169">
        <v>42548</v>
      </c>
      <c r="G4292" s="176">
        <v>0.51388888888888895</v>
      </c>
      <c r="H4292" s="176">
        <v>0</v>
      </c>
      <c r="I4292" s="179">
        <v>7</v>
      </c>
      <c r="J4292" s="407" t="s">
        <v>2190</v>
      </c>
      <c r="K4292" s="179" t="s">
        <v>21</v>
      </c>
      <c r="L4292" s="179" t="s">
        <v>17</v>
      </c>
      <c r="M4292" s="115" t="s">
        <v>5253</v>
      </c>
      <c r="N4292" s="179">
        <v>110</v>
      </c>
      <c r="O4292" s="179" t="s">
        <v>8</v>
      </c>
      <c r="P4292" s="115" t="s">
        <v>5253</v>
      </c>
      <c r="Q4292" s="408" t="s">
        <v>6086</v>
      </c>
      <c r="R4292" s="179"/>
      <c r="S4292" s="179">
        <v>7.8</v>
      </c>
      <c r="T4292" s="179">
        <v>7.8</v>
      </c>
      <c r="U4292" s="179"/>
      <c r="V4292" s="115"/>
      <c r="W4292" s="115"/>
      <c r="X4292" s="115"/>
      <c r="Y4292" s="115"/>
      <c r="Z4292" s="115"/>
      <c r="AA4292" s="115"/>
      <c r="AB4292" s="115"/>
      <c r="AC4292" s="115"/>
      <c r="AD4292" s="115" t="s">
        <v>38</v>
      </c>
      <c r="AE4292" s="115"/>
      <c r="AF4292" s="115"/>
      <c r="AG4292" s="115"/>
      <c r="AJ4292" s="1">
        <f t="shared" si="344"/>
        <v>0</v>
      </c>
      <c r="AK4292" s="1">
        <f t="shared" si="343"/>
        <v>-7.8</v>
      </c>
    </row>
    <row r="4293" spans="1:37" ht="31.5" customHeight="1">
      <c r="A4293" s="179" t="s">
        <v>4411</v>
      </c>
      <c r="B4293" s="115" t="s">
        <v>60</v>
      </c>
      <c r="C4293" s="179" t="s">
        <v>581</v>
      </c>
      <c r="D4293" s="169">
        <v>42548</v>
      </c>
      <c r="E4293" s="176">
        <v>0.64583333333333337</v>
      </c>
      <c r="F4293" s="169">
        <v>42548</v>
      </c>
      <c r="G4293" s="176">
        <v>0.68680555555555556</v>
      </c>
      <c r="H4293" s="176">
        <f t="shared" ref="H4293:H4304" si="346">G4293-E4293</f>
        <v>4.0972222222222188E-2</v>
      </c>
      <c r="I4293" s="179">
        <v>11</v>
      </c>
      <c r="J4293" s="179" t="s">
        <v>582</v>
      </c>
      <c r="K4293" s="179" t="s">
        <v>15</v>
      </c>
      <c r="L4293" s="179" t="s">
        <v>17</v>
      </c>
      <c r="M4293" s="115" t="s">
        <v>6087</v>
      </c>
      <c r="N4293" s="179" t="s">
        <v>3</v>
      </c>
      <c r="O4293" s="179" t="s">
        <v>8</v>
      </c>
      <c r="P4293" s="115" t="s">
        <v>6088</v>
      </c>
      <c r="Q4293" s="115" t="s">
        <v>6089</v>
      </c>
      <c r="R4293" s="179">
        <v>0.9</v>
      </c>
      <c r="S4293" s="179"/>
      <c r="T4293" s="179">
        <v>0.9</v>
      </c>
      <c r="U4293" s="179"/>
      <c r="V4293" s="115"/>
      <c r="W4293" s="115"/>
      <c r="X4293" s="115"/>
      <c r="Y4293" s="115"/>
      <c r="Z4293" s="115"/>
      <c r="AA4293" s="115"/>
      <c r="AB4293" s="115"/>
      <c r="AC4293" s="115"/>
      <c r="AD4293" s="115" t="s">
        <v>38</v>
      </c>
      <c r="AE4293" s="115"/>
      <c r="AF4293" s="115"/>
      <c r="AG4293" s="115"/>
      <c r="AJ4293" s="1">
        <f t="shared" si="344"/>
        <v>0</v>
      </c>
      <c r="AK4293" s="1">
        <f t="shared" si="343"/>
        <v>-0.9</v>
      </c>
    </row>
    <row r="4294" spans="1:37" ht="31.5" customHeight="1">
      <c r="A4294" s="179" t="s">
        <v>4411</v>
      </c>
      <c r="B4294" s="115" t="s">
        <v>60</v>
      </c>
      <c r="C4294" s="179" t="s">
        <v>581</v>
      </c>
      <c r="D4294" s="169">
        <v>42548</v>
      </c>
      <c r="E4294" s="176">
        <v>0.58611111111111114</v>
      </c>
      <c r="F4294" s="169">
        <v>42548</v>
      </c>
      <c r="G4294" s="176">
        <v>0.70624999999999993</v>
      </c>
      <c r="H4294" s="176">
        <f t="shared" si="346"/>
        <v>0.1201388888888888</v>
      </c>
      <c r="I4294" s="179">
        <v>12</v>
      </c>
      <c r="J4294" s="179" t="s">
        <v>582</v>
      </c>
      <c r="K4294" s="179" t="s">
        <v>15</v>
      </c>
      <c r="L4294" s="179" t="s">
        <v>17</v>
      </c>
      <c r="M4294" s="115" t="s">
        <v>6090</v>
      </c>
      <c r="N4294" s="179" t="s">
        <v>3</v>
      </c>
      <c r="O4294" s="179" t="s">
        <v>8</v>
      </c>
      <c r="P4294" s="115" t="s">
        <v>6090</v>
      </c>
      <c r="Q4294" s="115" t="s">
        <v>6091</v>
      </c>
      <c r="R4294" s="179">
        <v>5.3</v>
      </c>
      <c r="S4294" s="179">
        <v>0.4</v>
      </c>
      <c r="T4294" s="179">
        <v>5.7</v>
      </c>
      <c r="U4294" s="179"/>
      <c r="V4294" s="115"/>
      <c r="W4294" s="115"/>
      <c r="X4294" s="115"/>
      <c r="Y4294" s="115"/>
      <c r="Z4294" s="115"/>
      <c r="AA4294" s="115"/>
      <c r="AB4294" s="115"/>
      <c r="AC4294" s="115"/>
      <c r="AD4294" s="115" t="s">
        <v>38</v>
      </c>
      <c r="AE4294" s="115"/>
      <c r="AF4294" s="115"/>
      <c r="AG4294" s="115"/>
      <c r="AJ4294" s="1">
        <f t="shared" si="344"/>
        <v>0</v>
      </c>
      <c r="AK4294" s="1">
        <f t="shared" si="343"/>
        <v>-5.7</v>
      </c>
    </row>
    <row r="4295" spans="1:37" ht="47.25" customHeight="1">
      <c r="A4295" s="179" t="s">
        <v>4411</v>
      </c>
      <c r="B4295" s="115" t="s">
        <v>60</v>
      </c>
      <c r="C4295" s="179" t="s">
        <v>581</v>
      </c>
      <c r="D4295" s="169">
        <v>42548</v>
      </c>
      <c r="E4295" s="176">
        <v>0.6777777777777777</v>
      </c>
      <c r="F4295" s="169">
        <v>42548</v>
      </c>
      <c r="G4295" s="176">
        <v>0.81388888888888899</v>
      </c>
      <c r="H4295" s="176">
        <f t="shared" si="346"/>
        <v>0.13611111111111129</v>
      </c>
      <c r="I4295" s="179">
        <v>26</v>
      </c>
      <c r="J4295" s="179" t="s">
        <v>582</v>
      </c>
      <c r="K4295" s="179" t="s">
        <v>15</v>
      </c>
      <c r="L4295" s="179" t="s">
        <v>10</v>
      </c>
      <c r="M4295" s="115" t="s">
        <v>6092</v>
      </c>
      <c r="N4295" s="179" t="s">
        <v>3</v>
      </c>
      <c r="O4295" s="179" t="s">
        <v>8</v>
      </c>
      <c r="P4295" s="115" t="s">
        <v>6092</v>
      </c>
      <c r="Q4295" s="115" t="s">
        <v>6093</v>
      </c>
      <c r="R4295" s="179">
        <v>14</v>
      </c>
      <c r="S4295" s="179"/>
      <c r="T4295" s="179">
        <f>R4295+S4295</f>
        <v>14</v>
      </c>
      <c r="U4295" s="179" t="s">
        <v>29</v>
      </c>
      <c r="V4295" s="179">
        <v>1976</v>
      </c>
      <c r="W4295" s="179" t="s">
        <v>2813</v>
      </c>
      <c r="X4295" s="179" t="s">
        <v>3096</v>
      </c>
      <c r="Y4295" s="79">
        <v>42038</v>
      </c>
      <c r="Z4295" s="179">
        <v>100</v>
      </c>
      <c r="AA4295" s="79">
        <v>42769</v>
      </c>
      <c r="AB4295" s="179">
        <v>0</v>
      </c>
      <c r="AC4295" s="79">
        <v>42038</v>
      </c>
      <c r="AD4295" s="115" t="s">
        <v>31</v>
      </c>
      <c r="AE4295" s="115"/>
      <c r="AF4295" s="115"/>
      <c r="AG4295" s="115"/>
      <c r="AJ4295" s="1">
        <f t="shared" si="344"/>
        <v>0</v>
      </c>
      <c r="AK4295" s="1">
        <f t="shared" si="343"/>
        <v>-14</v>
      </c>
    </row>
    <row r="4296" spans="1:37" ht="126" customHeight="1">
      <c r="A4296" s="179" t="s">
        <v>4411</v>
      </c>
      <c r="B4296" s="115" t="s">
        <v>60</v>
      </c>
      <c r="C4296" s="179" t="s">
        <v>581</v>
      </c>
      <c r="D4296" s="169">
        <v>42549</v>
      </c>
      <c r="E4296" s="176">
        <v>0.43541666666666662</v>
      </c>
      <c r="F4296" s="169">
        <v>42549</v>
      </c>
      <c r="G4296" s="176">
        <v>0.66180555555555554</v>
      </c>
      <c r="H4296" s="176">
        <f t="shared" si="346"/>
        <v>0.22638888888888892</v>
      </c>
      <c r="I4296" s="179">
        <v>17</v>
      </c>
      <c r="J4296" s="179" t="s">
        <v>582</v>
      </c>
      <c r="K4296" s="179" t="s">
        <v>15</v>
      </c>
      <c r="L4296" s="179" t="s">
        <v>10</v>
      </c>
      <c r="M4296" s="115" t="s">
        <v>5327</v>
      </c>
      <c r="N4296" s="179" t="s">
        <v>3</v>
      </c>
      <c r="O4296" s="179" t="s">
        <v>8</v>
      </c>
      <c r="P4296" s="115" t="s">
        <v>5328</v>
      </c>
      <c r="Q4296" s="115" t="s">
        <v>11002</v>
      </c>
      <c r="R4296" s="179">
        <v>13.1</v>
      </c>
      <c r="S4296" s="179">
        <v>12</v>
      </c>
      <c r="T4296" s="179">
        <v>25.1</v>
      </c>
      <c r="U4296" s="179" t="s">
        <v>29</v>
      </c>
      <c r="V4296" s="179">
        <v>1975</v>
      </c>
      <c r="W4296" s="179" t="s">
        <v>2813</v>
      </c>
      <c r="X4296" s="179" t="s">
        <v>3096</v>
      </c>
      <c r="Y4296" s="79">
        <v>42297</v>
      </c>
      <c r="Z4296" s="179">
        <v>100</v>
      </c>
      <c r="AA4296" s="79">
        <v>43028</v>
      </c>
      <c r="AB4296" s="179">
        <v>0</v>
      </c>
      <c r="AC4296" s="79">
        <v>42297</v>
      </c>
      <c r="AD4296" s="115" t="s">
        <v>31</v>
      </c>
      <c r="AE4296" s="115"/>
      <c r="AF4296" s="115"/>
      <c r="AG4296" s="115"/>
      <c r="AJ4296" s="1">
        <f t="shared" si="344"/>
        <v>0</v>
      </c>
      <c r="AK4296" s="1">
        <f t="shared" si="343"/>
        <v>-25.1</v>
      </c>
    </row>
    <row r="4297" spans="1:37" ht="31.5" customHeight="1">
      <c r="A4297" s="179" t="s">
        <v>4411</v>
      </c>
      <c r="B4297" s="115" t="s">
        <v>60</v>
      </c>
      <c r="C4297" s="179" t="s">
        <v>581</v>
      </c>
      <c r="D4297" s="169">
        <v>42550</v>
      </c>
      <c r="E4297" s="176">
        <v>0.5229166666666667</v>
      </c>
      <c r="F4297" s="169">
        <v>42550</v>
      </c>
      <c r="G4297" s="176">
        <v>0.59444444444444444</v>
      </c>
      <c r="H4297" s="176">
        <f t="shared" si="346"/>
        <v>7.1527777777777746E-2</v>
      </c>
      <c r="I4297" s="179">
        <v>6</v>
      </c>
      <c r="J4297" s="179" t="s">
        <v>582</v>
      </c>
      <c r="K4297" s="179" t="s">
        <v>15</v>
      </c>
      <c r="L4297" s="179" t="s">
        <v>17</v>
      </c>
      <c r="M4297" s="115" t="s">
        <v>5336</v>
      </c>
      <c r="N4297" s="179" t="s">
        <v>3</v>
      </c>
      <c r="O4297" s="179" t="s">
        <v>8</v>
      </c>
      <c r="P4297" s="115" t="s">
        <v>5337</v>
      </c>
      <c r="Q4297" s="115" t="s">
        <v>6094</v>
      </c>
      <c r="R4297" s="179">
        <v>3.7</v>
      </c>
      <c r="S4297" s="179">
        <v>1.4</v>
      </c>
      <c r="T4297" s="179">
        <f>R4297+S4297</f>
        <v>5.0999999999999996</v>
      </c>
      <c r="U4297" s="179"/>
      <c r="V4297" s="115"/>
      <c r="W4297" s="115"/>
      <c r="X4297" s="115"/>
      <c r="Y4297" s="115"/>
      <c r="Z4297" s="115"/>
      <c r="AA4297" s="115"/>
      <c r="AB4297" s="115"/>
      <c r="AC4297" s="115"/>
      <c r="AD4297" s="115" t="s">
        <v>38</v>
      </c>
      <c r="AE4297" s="115"/>
      <c r="AF4297" s="115"/>
      <c r="AG4297" s="115"/>
      <c r="AJ4297" s="1">
        <f t="shared" si="344"/>
        <v>0</v>
      </c>
      <c r="AK4297" s="1">
        <f t="shared" si="343"/>
        <v>-5.0999999999999996</v>
      </c>
    </row>
    <row r="4298" spans="1:37" ht="31.5" customHeight="1">
      <c r="A4298" s="179" t="s">
        <v>5349</v>
      </c>
      <c r="B4298" s="115" t="s">
        <v>60</v>
      </c>
      <c r="C4298" s="179" t="s">
        <v>581</v>
      </c>
      <c r="D4298" s="169">
        <v>42555</v>
      </c>
      <c r="E4298" s="176">
        <v>0.73888888888888893</v>
      </c>
      <c r="F4298" s="169">
        <v>42555</v>
      </c>
      <c r="G4298" s="176">
        <v>0.75416666666666676</v>
      </c>
      <c r="H4298" s="176">
        <f t="shared" si="346"/>
        <v>1.5277777777777835E-2</v>
      </c>
      <c r="I4298" s="179">
        <v>6</v>
      </c>
      <c r="J4298" s="179" t="s">
        <v>144</v>
      </c>
      <c r="K4298" s="179" t="s">
        <v>21</v>
      </c>
      <c r="L4298" s="179" t="s">
        <v>17</v>
      </c>
      <c r="M4298" s="115" t="s">
        <v>5413</v>
      </c>
      <c r="N4298" s="179" t="s">
        <v>3</v>
      </c>
      <c r="O4298" s="179" t="s">
        <v>8</v>
      </c>
      <c r="P4298" s="115" t="s">
        <v>5414</v>
      </c>
      <c r="Q4298" s="115" t="s">
        <v>6642</v>
      </c>
      <c r="R4298" s="179">
        <v>1</v>
      </c>
      <c r="S4298" s="179">
        <v>0.9</v>
      </c>
      <c r="T4298" s="179">
        <f>R4298+S4298</f>
        <v>1.9</v>
      </c>
      <c r="U4298" s="179"/>
      <c r="V4298" s="115"/>
      <c r="W4298" s="115"/>
      <c r="X4298" s="115"/>
      <c r="Y4298" s="115"/>
      <c r="Z4298" s="115"/>
      <c r="AA4298" s="115"/>
      <c r="AB4298" s="115"/>
      <c r="AC4298" s="115"/>
      <c r="AD4298" s="115" t="s">
        <v>38</v>
      </c>
      <c r="AE4298" s="115"/>
      <c r="AF4298" s="115"/>
      <c r="AG4298" s="115"/>
      <c r="AJ4298" s="1">
        <f t="shared" si="344"/>
        <v>0</v>
      </c>
      <c r="AK4298" s="1">
        <f t="shared" si="343"/>
        <v>-1.9</v>
      </c>
    </row>
    <row r="4299" spans="1:37" ht="94.5" customHeight="1">
      <c r="A4299" s="179" t="s">
        <v>5349</v>
      </c>
      <c r="B4299" s="115" t="s">
        <v>60</v>
      </c>
      <c r="C4299" s="179" t="s">
        <v>581</v>
      </c>
      <c r="D4299" s="169">
        <v>42557</v>
      </c>
      <c r="E4299" s="176">
        <v>0.4069444444444445</v>
      </c>
      <c r="F4299" s="169">
        <v>42557</v>
      </c>
      <c r="G4299" s="176">
        <v>0.42430555555555555</v>
      </c>
      <c r="H4299" s="176">
        <f t="shared" si="346"/>
        <v>1.7361111111111049E-2</v>
      </c>
      <c r="I4299" s="179">
        <v>7</v>
      </c>
      <c r="J4299" s="179" t="s">
        <v>582</v>
      </c>
      <c r="K4299" s="179" t="s">
        <v>21</v>
      </c>
      <c r="L4299" s="179" t="s">
        <v>30</v>
      </c>
      <c r="M4299" s="115" t="s">
        <v>5526</v>
      </c>
      <c r="N4299" s="179" t="s">
        <v>3</v>
      </c>
      <c r="O4299" s="179" t="s">
        <v>8</v>
      </c>
      <c r="P4299" s="115" t="s">
        <v>5526</v>
      </c>
      <c r="Q4299" s="115" t="s">
        <v>5527</v>
      </c>
      <c r="R4299" s="179">
        <v>0.7</v>
      </c>
      <c r="S4299" s="179"/>
      <c r="T4299" s="179">
        <v>0.7</v>
      </c>
      <c r="U4299" s="179" t="s">
        <v>29</v>
      </c>
      <c r="V4299" s="179">
        <v>1975</v>
      </c>
      <c r="W4299" s="179" t="s">
        <v>2737</v>
      </c>
      <c r="X4299" s="179" t="s">
        <v>3096</v>
      </c>
      <c r="Y4299" s="79">
        <v>42222</v>
      </c>
      <c r="Z4299" s="179">
        <v>100</v>
      </c>
      <c r="AA4299" s="79">
        <v>42953</v>
      </c>
      <c r="AB4299" s="179">
        <v>0</v>
      </c>
      <c r="AC4299" s="79">
        <v>42222</v>
      </c>
      <c r="AD4299" s="115" t="s">
        <v>61</v>
      </c>
      <c r="AE4299" s="115"/>
      <c r="AF4299" s="115"/>
      <c r="AG4299" s="115"/>
      <c r="AJ4299" s="1">
        <f t="shared" si="344"/>
        <v>0</v>
      </c>
      <c r="AK4299" s="1">
        <f t="shared" si="343"/>
        <v>-0.7</v>
      </c>
    </row>
    <row r="4300" spans="1:37" ht="47.25" customHeight="1">
      <c r="A4300" s="179" t="s">
        <v>5349</v>
      </c>
      <c r="B4300" s="115" t="s">
        <v>60</v>
      </c>
      <c r="C4300" s="179" t="s">
        <v>581</v>
      </c>
      <c r="D4300" s="169">
        <v>42561</v>
      </c>
      <c r="E4300" s="176">
        <v>0.61736111111111114</v>
      </c>
      <c r="F4300" s="169">
        <v>42561</v>
      </c>
      <c r="G4300" s="176">
        <v>0.79375000000000007</v>
      </c>
      <c r="H4300" s="176">
        <f t="shared" si="346"/>
        <v>0.17638888888888893</v>
      </c>
      <c r="I4300" s="179">
        <v>26</v>
      </c>
      <c r="J4300" s="179" t="s">
        <v>582</v>
      </c>
      <c r="K4300" s="179" t="s">
        <v>15</v>
      </c>
      <c r="L4300" s="179" t="s">
        <v>10</v>
      </c>
      <c r="M4300" s="115" t="s">
        <v>6643</v>
      </c>
      <c r="N4300" s="179" t="s">
        <v>3</v>
      </c>
      <c r="O4300" s="179" t="s">
        <v>8</v>
      </c>
      <c r="P4300" s="115" t="s">
        <v>6643</v>
      </c>
      <c r="Q4300" s="115" t="s">
        <v>6644</v>
      </c>
      <c r="R4300" s="179">
        <v>10.6</v>
      </c>
      <c r="S4300" s="179"/>
      <c r="T4300" s="179">
        <v>10.6</v>
      </c>
      <c r="U4300" s="179" t="s">
        <v>29</v>
      </c>
      <c r="V4300" s="179">
        <v>1991</v>
      </c>
      <c r="W4300" s="179" t="s">
        <v>2813</v>
      </c>
      <c r="X4300" s="179" t="s">
        <v>3096</v>
      </c>
      <c r="Y4300" s="79">
        <v>42580</v>
      </c>
      <c r="Z4300" s="179">
        <v>100</v>
      </c>
      <c r="AA4300" s="79">
        <v>43310</v>
      </c>
      <c r="AB4300" s="179">
        <v>0</v>
      </c>
      <c r="AC4300" s="79">
        <v>42580</v>
      </c>
      <c r="AD4300" s="115" t="s">
        <v>31</v>
      </c>
      <c r="AE4300" s="115"/>
      <c r="AF4300" s="115"/>
      <c r="AG4300" s="115"/>
      <c r="AJ4300" s="1">
        <f t="shared" si="344"/>
        <v>0</v>
      </c>
      <c r="AK4300" s="1">
        <f t="shared" si="343"/>
        <v>-10.6</v>
      </c>
    </row>
    <row r="4301" spans="1:37" ht="47.25" customHeight="1">
      <c r="A4301" s="179" t="s">
        <v>5349</v>
      </c>
      <c r="B4301" s="115" t="s">
        <v>60</v>
      </c>
      <c r="C4301" s="179" t="s">
        <v>581</v>
      </c>
      <c r="D4301" s="169">
        <v>42567</v>
      </c>
      <c r="E4301" s="176">
        <v>0.77777777777777779</v>
      </c>
      <c r="F4301" s="169">
        <v>42567</v>
      </c>
      <c r="G4301" s="176">
        <v>0.84930555555555554</v>
      </c>
      <c r="H4301" s="176">
        <f t="shared" si="346"/>
        <v>7.1527777777777746E-2</v>
      </c>
      <c r="I4301" s="179">
        <v>21</v>
      </c>
      <c r="J4301" s="179" t="s">
        <v>144</v>
      </c>
      <c r="K4301" s="179" t="s">
        <v>21</v>
      </c>
      <c r="L4301" s="179" t="s">
        <v>10</v>
      </c>
      <c r="M4301" s="115" t="s">
        <v>6322</v>
      </c>
      <c r="N4301" s="179" t="s">
        <v>3</v>
      </c>
      <c r="O4301" s="179" t="s">
        <v>8</v>
      </c>
      <c r="P4301" s="115" t="s">
        <v>6322</v>
      </c>
      <c r="Q4301" s="115" t="s">
        <v>6645</v>
      </c>
      <c r="R4301" s="179">
        <v>11.5</v>
      </c>
      <c r="S4301" s="179"/>
      <c r="T4301" s="179">
        <v>11.5</v>
      </c>
      <c r="U4301" s="179" t="s">
        <v>29</v>
      </c>
      <c r="V4301" s="179">
        <v>1985</v>
      </c>
      <c r="W4301" s="179" t="s">
        <v>2813</v>
      </c>
      <c r="X4301" s="179" t="s">
        <v>3096</v>
      </c>
      <c r="Y4301" s="79">
        <v>42202</v>
      </c>
      <c r="Z4301" s="179">
        <v>100</v>
      </c>
      <c r="AA4301" s="79">
        <v>42933</v>
      </c>
      <c r="AB4301" s="179">
        <v>0</v>
      </c>
      <c r="AC4301" s="79">
        <v>42202</v>
      </c>
      <c r="AD4301" s="115" t="s">
        <v>31</v>
      </c>
      <c r="AE4301" s="115"/>
      <c r="AF4301" s="115"/>
      <c r="AG4301" s="179"/>
      <c r="AJ4301" s="1">
        <f t="shared" si="344"/>
        <v>0</v>
      </c>
      <c r="AK4301" s="1">
        <f t="shared" si="343"/>
        <v>-11.5</v>
      </c>
    </row>
    <row r="4302" spans="1:37" ht="94.5" customHeight="1">
      <c r="A4302" s="179" t="s">
        <v>5349</v>
      </c>
      <c r="B4302" s="115" t="s">
        <v>60</v>
      </c>
      <c r="C4302" s="179" t="s">
        <v>581</v>
      </c>
      <c r="D4302" s="169">
        <v>42568</v>
      </c>
      <c r="E4302" s="176">
        <v>0.50277777777777777</v>
      </c>
      <c r="F4302" s="169">
        <v>42568</v>
      </c>
      <c r="G4302" s="176">
        <v>0.66527777777777775</v>
      </c>
      <c r="H4302" s="176">
        <f t="shared" si="346"/>
        <v>0.16249999999999998</v>
      </c>
      <c r="I4302" s="179">
        <v>2</v>
      </c>
      <c r="J4302" s="179" t="s">
        <v>582</v>
      </c>
      <c r="K4302" s="179" t="s">
        <v>15</v>
      </c>
      <c r="L4302" s="179" t="s">
        <v>17</v>
      </c>
      <c r="M4302" s="115" t="s">
        <v>6328</v>
      </c>
      <c r="N4302" s="179" t="s">
        <v>3</v>
      </c>
      <c r="O4302" s="179" t="s">
        <v>8</v>
      </c>
      <c r="P4302" s="115" t="s">
        <v>6329</v>
      </c>
      <c r="Q4302" s="115" t="s">
        <v>6646</v>
      </c>
      <c r="R4302" s="179">
        <v>3.2</v>
      </c>
      <c r="S4302" s="179"/>
      <c r="T4302" s="179">
        <f>R4302+S4302</f>
        <v>3.2</v>
      </c>
      <c r="U4302" s="179"/>
      <c r="V4302" s="115"/>
      <c r="W4302" s="115"/>
      <c r="X4302" s="115"/>
      <c r="Y4302" s="115"/>
      <c r="Z4302" s="115"/>
      <c r="AA4302" s="115"/>
      <c r="AB4302" s="115"/>
      <c r="AC4302" s="115"/>
      <c r="AD4302" s="115" t="s">
        <v>38</v>
      </c>
      <c r="AE4302" s="115"/>
      <c r="AF4302" s="115"/>
      <c r="AG4302" s="115"/>
      <c r="AJ4302" s="1">
        <f t="shared" si="344"/>
        <v>0</v>
      </c>
      <c r="AK4302" s="1">
        <f t="shared" si="343"/>
        <v>-3.2</v>
      </c>
    </row>
    <row r="4303" spans="1:37" ht="94.5" customHeight="1">
      <c r="A4303" s="179" t="s">
        <v>5349</v>
      </c>
      <c r="B4303" s="115" t="s">
        <v>60</v>
      </c>
      <c r="C4303" s="179" t="s">
        <v>581</v>
      </c>
      <c r="D4303" s="169">
        <v>42568</v>
      </c>
      <c r="E4303" s="176">
        <v>0.73611111111111116</v>
      </c>
      <c r="F4303" s="169">
        <v>42568</v>
      </c>
      <c r="G4303" s="176">
        <v>0.92499999999999993</v>
      </c>
      <c r="H4303" s="176">
        <f t="shared" si="346"/>
        <v>0.18888888888888877</v>
      </c>
      <c r="I4303" s="179">
        <v>24</v>
      </c>
      <c r="J4303" s="179" t="s">
        <v>582</v>
      </c>
      <c r="K4303" s="179" t="s">
        <v>15</v>
      </c>
      <c r="L4303" s="179" t="s">
        <v>10</v>
      </c>
      <c r="M4303" s="115" t="s">
        <v>6344</v>
      </c>
      <c r="N4303" s="179" t="s">
        <v>3</v>
      </c>
      <c r="O4303" s="179" t="s">
        <v>8</v>
      </c>
      <c r="P4303" s="115" t="s">
        <v>6345</v>
      </c>
      <c r="Q4303" s="408" t="s">
        <v>6647</v>
      </c>
      <c r="R4303" s="179">
        <v>6.6</v>
      </c>
      <c r="S4303" s="179">
        <v>1.6</v>
      </c>
      <c r="T4303" s="179">
        <f>S4303+R4303</f>
        <v>8.1999999999999993</v>
      </c>
      <c r="U4303" s="179" t="s">
        <v>29</v>
      </c>
      <c r="V4303" s="179">
        <v>1994</v>
      </c>
      <c r="W4303" s="179" t="s">
        <v>2813</v>
      </c>
      <c r="X4303" s="179" t="s">
        <v>3096</v>
      </c>
      <c r="Y4303" s="79">
        <v>42327</v>
      </c>
      <c r="Z4303" s="179">
        <v>100</v>
      </c>
      <c r="AA4303" s="79">
        <v>43058</v>
      </c>
      <c r="AB4303" s="179">
        <v>0</v>
      </c>
      <c r="AC4303" s="79">
        <v>42327</v>
      </c>
      <c r="AD4303" s="115" t="s">
        <v>31</v>
      </c>
      <c r="AE4303" s="115"/>
      <c r="AF4303" s="115"/>
      <c r="AG4303" s="115"/>
      <c r="AJ4303" s="1">
        <f t="shared" si="344"/>
        <v>0</v>
      </c>
      <c r="AK4303" s="1">
        <f t="shared" si="343"/>
        <v>-8.1999999999999993</v>
      </c>
    </row>
    <row r="4304" spans="1:37" ht="78.75" customHeight="1">
      <c r="A4304" s="179" t="s">
        <v>5349</v>
      </c>
      <c r="B4304" s="115" t="s">
        <v>60</v>
      </c>
      <c r="C4304" s="179" t="s">
        <v>581</v>
      </c>
      <c r="D4304" s="169">
        <v>42573</v>
      </c>
      <c r="E4304" s="176">
        <v>0.73402777777777783</v>
      </c>
      <c r="F4304" s="169">
        <v>42573</v>
      </c>
      <c r="G4304" s="176">
        <v>0.8340277777777777</v>
      </c>
      <c r="H4304" s="176">
        <f t="shared" si="346"/>
        <v>9.9999999999999867E-2</v>
      </c>
      <c r="I4304" s="179">
        <v>13</v>
      </c>
      <c r="J4304" s="179" t="s">
        <v>582</v>
      </c>
      <c r="K4304" s="179" t="s">
        <v>15</v>
      </c>
      <c r="L4304" s="179" t="s">
        <v>10</v>
      </c>
      <c r="M4304" s="115" t="s">
        <v>6668</v>
      </c>
      <c r="N4304" s="179" t="s">
        <v>3</v>
      </c>
      <c r="O4304" s="179" t="s">
        <v>8</v>
      </c>
      <c r="P4304" s="115" t="s">
        <v>6668</v>
      </c>
      <c r="Q4304" s="115" t="s">
        <v>6669</v>
      </c>
      <c r="R4304" s="179">
        <v>19</v>
      </c>
      <c r="S4304" s="179"/>
      <c r="T4304" s="179">
        <v>19</v>
      </c>
      <c r="U4304" s="179" t="s">
        <v>29</v>
      </c>
      <c r="V4304" s="179">
        <v>1974</v>
      </c>
      <c r="W4304" s="179" t="s">
        <v>2813</v>
      </c>
      <c r="X4304" s="179" t="s">
        <v>3096</v>
      </c>
      <c r="Y4304" s="79">
        <v>42411</v>
      </c>
      <c r="Z4304" s="179">
        <v>90</v>
      </c>
      <c r="AA4304" s="79">
        <v>43142</v>
      </c>
      <c r="AB4304" s="179">
        <v>0</v>
      </c>
      <c r="AC4304" s="79">
        <v>42411</v>
      </c>
      <c r="AD4304" s="115" t="s">
        <v>31</v>
      </c>
      <c r="AE4304" s="115"/>
      <c r="AF4304" s="115"/>
      <c r="AG4304" s="115"/>
      <c r="AJ4304" s="1">
        <f t="shared" si="344"/>
        <v>0</v>
      </c>
      <c r="AK4304" s="1">
        <f t="shared" si="343"/>
        <v>-19</v>
      </c>
    </row>
    <row r="4305" spans="1:37" ht="93.75" customHeight="1">
      <c r="A4305" s="179" t="s">
        <v>5349</v>
      </c>
      <c r="B4305" s="115" t="s">
        <v>60</v>
      </c>
      <c r="C4305" s="179" t="s">
        <v>581</v>
      </c>
      <c r="D4305" s="169">
        <v>42574</v>
      </c>
      <c r="E4305" s="176">
        <v>0.78472222222222221</v>
      </c>
      <c r="F4305" s="169">
        <v>42574</v>
      </c>
      <c r="G4305" s="176">
        <v>0.78472222222222221</v>
      </c>
      <c r="H4305" s="176">
        <v>0</v>
      </c>
      <c r="I4305" s="179">
        <v>2</v>
      </c>
      <c r="J4305" s="179" t="s">
        <v>5065</v>
      </c>
      <c r="K4305" s="179" t="s">
        <v>9</v>
      </c>
      <c r="L4305" s="179" t="s">
        <v>17</v>
      </c>
      <c r="M4305" s="115" t="s">
        <v>7350</v>
      </c>
      <c r="N4305" s="179">
        <v>110</v>
      </c>
      <c r="O4305" s="179" t="s">
        <v>8</v>
      </c>
      <c r="P4305" s="115" t="s">
        <v>7350</v>
      </c>
      <c r="Q4305" s="115" t="s">
        <v>7351</v>
      </c>
      <c r="R4305" s="179"/>
      <c r="S4305" s="179">
        <v>1</v>
      </c>
      <c r="T4305" s="179">
        <v>1</v>
      </c>
      <c r="U4305" s="179"/>
      <c r="V4305" s="115"/>
      <c r="W4305" s="115"/>
      <c r="X4305" s="115"/>
      <c r="Y4305" s="115"/>
      <c r="Z4305" s="115"/>
      <c r="AA4305" s="115"/>
      <c r="AB4305" s="115"/>
      <c r="AC4305" s="115"/>
      <c r="AD4305" s="115" t="s">
        <v>38</v>
      </c>
      <c r="AE4305" s="115"/>
      <c r="AF4305" s="115"/>
      <c r="AG4305" s="115"/>
      <c r="AJ4305" s="1">
        <f t="shared" si="344"/>
        <v>0</v>
      </c>
      <c r="AK4305" s="1">
        <f t="shared" ref="AK4305:AK4329" si="347">AJ4305-T4305</f>
        <v>-1</v>
      </c>
    </row>
    <row r="4306" spans="1:37" ht="93.75" customHeight="1">
      <c r="A4306" s="179" t="s">
        <v>5349</v>
      </c>
      <c r="B4306" s="115" t="s">
        <v>60</v>
      </c>
      <c r="C4306" s="179" t="s">
        <v>581</v>
      </c>
      <c r="D4306" s="169">
        <v>42578</v>
      </c>
      <c r="E4306" s="176">
        <v>0.77430555555555547</v>
      </c>
      <c r="F4306" s="169">
        <v>42578</v>
      </c>
      <c r="G4306" s="176">
        <v>0.83333333333333337</v>
      </c>
      <c r="H4306" s="176">
        <f>G4306-E4306</f>
        <v>5.9027777777777901E-2</v>
      </c>
      <c r="I4306" s="179">
        <v>42</v>
      </c>
      <c r="J4306" s="179" t="s">
        <v>498</v>
      </c>
      <c r="K4306" s="179" t="s">
        <v>21</v>
      </c>
      <c r="L4306" s="179" t="s">
        <v>10</v>
      </c>
      <c r="M4306" s="115" t="s">
        <v>6771</v>
      </c>
      <c r="N4306" s="179" t="s">
        <v>3</v>
      </c>
      <c r="O4306" s="179" t="s">
        <v>8</v>
      </c>
      <c r="P4306" s="115" t="s">
        <v>6771</v>
      </c>
      <c r="Q4306" s="115" t="s">
        <v>6772</v>
      </c>
      <c r="R4306" s="179">
        <v>10.6</v>
      </c>
      <c r="S4306" s="179"/>
      <c r="T4306" s="179">
        <v>10.6</v>
      </c>
      <c r="U4306" s="179" t="s">
        <v>29</v>
      </c>
      <c r="V4306" s="179">
        <v>1986</v>
      </c>
      <c r="W4306" s="179" t="s">
        <v>2737</v>
      </c>
      <c r="X4306" s="179" t="s">
        <v>3096</v>
      </c>
      <c r="Y4306" s="79">
        <v>41940</v>
      </c>
      <c r="Z4306" s="179">
        <v>80</v>
      </c>
      <c r="AA4306" s="79">
        <v>42671</v>
      </c>
      <c r="AB4306" s="179">
        <v>0</v>
      </c>
      <c r="AC4306" s="79">
        <v>41660</v>
      </c>
      <c r="AD4306" s="115" t="s">
        <v>31</v>
      </c>
      <c r="AE4306" s="115"/>
      <c r="AF4306" s="115"/>
      <c r="AG4306" s="115"/>
      <c r="AJ4306" s="1">
        <f t="shared" si="344"/>
        <v>0</v>
      </c>
      <c r="AK4306" s="1">
        <f t="shared" si="347"/>
        <v>-10.6</v>
      </c>
    </row>
    <row r="4307" spans="1:37" ht="78.75" customHeight="1">
      <c r="A4307" s="179" t="s">
        <v>5349</v>
      </c>
      <c r="B4307" s="115" t="s">
        <v>60</v>
      </c>
      <c r="C4307" s="179" t="s">
        <v>581</v>
      </c>
      <c r="D4307" s="169">
        <v>42579</v>
      </c>
      <c r="E4307" s="176">
        <v>0.46875</v>
      </c>
      <c r="F4307" s="169">
        <v>42579</v>
      </c>
      <c r="G4307" s="176">
        <v>0.46875</v>
      </c>
      <c r="H4307" s="176">
        <f>G4307-E4307</f>
        <v>0</v>
      </c>
      <c r="I4307" s="179">
        <v>50</v>
      </c>
      <c r="J4307" s="179" t="s">
        <v>1920</v>
      </c>
      <c r="K4307" s="179" t="s">
        <v>9</v>
      </c>
      <c r="L4307" s="179" t="s">
        <v>17</v>
      </c>
      <c r="M4307" s="115" t="s">
        <v>7352</v>
      </c>
      <c r="N4307" s="179">
        <v>110</v>
      </c>
      <c r="O4307" s="179" t="s">
        <v>8</v>
      </c>
      <c r="P4307" s="115" t="s">
        <v>6788</v>
      </c>
      <c r="Q4307" s="834" t="s">
        <v>6789</v>
      </c>
      <c r="R4307" s="179"/>
      <c r="S4307" s="179">
        <v>50.6</v>
      </c>
      <c r="T4307" s="179">
        <v>50.6</v>
      </c>
      <c r="U4307" s="179"/>
      <c r="V4307" s="115"/>
      <c r="W4307" s="115"/>
      <c r="X4307" s="115"/>
      <c r="Y4307" s="115"/>
      <c r="Z4307" s="115"/>
      <c r="AA4307" s="115"/>
      <c r="AB4307" s="115"/>
      <c r="AC4307" s="115"/>
      <c r="AD4307" s="115" t="s">
        <v>38</v>
      </c>
      <c r="AE4307" s="115"/>
      <c r="AF4307" s="115"/>
      <c r="AG4307" s="115"/>
      <c r="AJ4307" s="1">
        <f t="shared" si="344"/>
        <v>0</v>
      </c>
      <c r="AK4307" s="1">
        <f t="shared" si="347"/>
        <v>-50.6</v>
      </c>
    </row>
    <row r="4308" spans="1:37" ht="93.75" customHeight="1">
      <c r="A4308" s="179" t="s">
        <v>5349</v>
      </c>
      <c r="B4308" s="115" t="s">
        <v>60</v>
      </c>
      <c r="C4308" s="179" t="s">
        <v>581</v>
      </c>
      <c r="D4308" s="169">
        <v>42579</v>
      </c>
      <c r="E4308" s="176">
        <v>0.74305555555555547</v>
      </c>
      <c r="F4308" s="169">
        <v>42579</v>
      </c>
      <c r="G4308" s="176">
        <v>0.97222222222222221</v>
      </c>
      <c r="H4308" s="176">
        <f>G4308-E4308</f>
        <v>0.22916666666666674</v>
      </c>
      <c r="I4308" s="179">
        <v>14</v>
      </c>
      <c r="J4308" s="179" t="s">
        <v>582</v>
      </c>
      <c r="K4308" s="179" t="s">
        <v>15</v>
      </c>
      <c r="L4308" s="179" t="s">
        <v>10</v>
      </c>
      <c r="M4308" s="115" t="s">
        <v>7353</v>
      </c>
      <c r="N4308" s="179" t="s">
        <v>3</v>
      </c>
      <c r="O4308" s="179" t="s">
        <v>8</v>
      </c>
      <c r="P4308" s="115" t="s">
        <v>7353</v>
      </c>
      <c r="Q4308" s="115" t="s">
        <v>7354</v>
      </c>
      <c r="R4308" s="179">
        <v>8.3000000000000007</v>
      </c>
      <c r="S4308" s="179"/>
      <c r="T4308" s="179">
        <v>8.3000000000000007</v>
      </c>
      <c r="U4308" s="179" t="s">
        <v>29</v>
      </c>
      <c r="V4308" s="179">
        <v>1977</v>
      </c>
      <c r="W4308" s="179" t="s">
        <v>2737</v>
      </c>
      <c r="X4308" s="179" t="s">
        <v>3096</v>
      </c>
      <c r="Y4308" s="79">
        <v>42438</v>
      </c>
      <c r="Z4308" s="179">
        <v>100</v>
      </c>
      <c r="AA4308" s="79">
        <v>43168</v>
      </c>
      <c r="AB4308" s="179">
        <v>0</v>
      </c>
      <c r="AC4308" s="79">
        <v>42438</v>
      </c>
      <c r="AD4308" s="115" t="s">
        <v>31</v>
      </c>
      <c r="AE4308" s="115"/>
      <c r="AF4308" s="115"/>
      <c r="AG4308" s="115"/>
      <c r="AJ4308" s="1">
        <f t="shared" ref="AJ4308:AJ4329" si="348">T4308-S4308-R4308</f>
        <v>0</v>
      </c>
      <c r="AK4308" s="1">
        <f t="shared" si="347"/>
        <v>-8.3000000000000007</v>
      </c>
    </row>
    <row r="4309" spans="1:37" ht="47.25" customHeight="1">
      <c r="A4309" s="179" t="s">
        <v>5349</v>
      </c>
      <c r="B4309" s="115" t="s">
        <v>60</v>
      </c>
      <c r="C4309" s="179" t="s">
        <v>581</v>
      </c>
      <c r="D4309" s="169">
        <v>42581</v>
      </c>
      <c r="E4309" s="176">
        <v>0.81111111111111101</v>
      </c>
      <c r="F4309" s="169">
        <v>42581</v>
      </c>
      <c r="G4309" s="176">
        <v>0.89236111111111116</v>
      </c>
      <c r="H4309" s="176">
        <v>8.1250000000000003E-2</v>
      </c>
      <c r="I4309" s="179">
        <v>117</v>
      </c>
      <c r="J4309" s="179" t="s">
        <v>582</v>
      </c>
      <c r="K4309" s="179" t="s">
        <v>15</v>
      </c>
      <c r="L4309" s="179" t="s">
        <v>30</v>
      </c>
      <c r="M4309" s="115" t="s">
        <v>6851</v>
      </c>
      <c r="N4309" s="179">
        <v>35</v>
      </c>
      <c r="O4309" s="179" t="s">
        <v>8</v>
      </c>
      <c r="P4309" s="115" t="s">
        <v>6851</v>
      </c>
      <c r="Q4309" s="460" t="s">
        <v>6852</v>
      </c>
      <c r="R4309" s="179">
        <v>33.700000000000003</v>
      </c>
      <c r="S4309" s="179"/>
      <c r="T4309" s="179">
        <v>33.700000000000003</v>
      </c>
      <c r="U4309" s="179" t="s">
        <v>29</v>
      </c>
      <c r="V4309" s="179">
        <v>1978</v>
      </c>
      <c r="W4309" s="179" t="s">
        <v>2737</v>
      </c>
      <c r="X4309" s="179" t="s">
        <v>3096</v>
      </c>
      <c r="Y4309" s="79">
        <v>42235</v>
      </c>
      <c r="Z4309" s="179">
        <v>100</v>
      </c>
      <c r="AA4309" s="79">
        <v>42966</v>
      </c>
      <c r="AB4309" s="179">
        <v>0</v>
      </c>
      <c r="AC4309" s="79">
        <v>42235</v>
      </c>
      <c r="AD4309" s="115" t="s">
        <v>28</v>
      </c>
      <c r="AE4309" s="115"/>
      <c r="AF4309" s="115"/>
      <c r="AG4309" s="115"/>
      <c r="AJ4309" s="1">
        <f t="shared" si="348"/>
        <v>0</v>
      </c>
      <c r="AK4309" s="1">
        <f t="shared" si="347"/>
        <v>-33.700000000000003</v>
      </c>
    </row>
    <row r="4310" spans="1:37" ht="112.5" customHeight="1">
      <c r="A4310" s="179" t="s">
        <v>5349</v>
      </c>
      <c r="B4310" s="115" t="s">
        <v>60</v>
      </c>
      <c r="C4310" s="179" t="s">
        <v>581</v>
      </c>
      <c r="D4310" s="169">
        <v>42582</v>
      </c>
      <c r="E4310" s="176">
        <v>0.89027777777777783</v>
      </c>
      <c r="F4310" s="169">
        <v>42582</v>
      </c>
      <c r="G4310" s="176">
        <v>0.89861111111111114</v>
      </c>
      <c r="H4310" s="176">
        <f>G4310-E4310</f>
        <v>8.3333333333333037E-3</v>
      </c>
      <c r="I4310" s="179">
        <v>197</v>
      </c>
      <c r="J4310" s="179" t="s">
        <v>2190</v>
      </c>
      <c r="K4310" s="179" t="s">
        <v>21</v>
      </c>
      <c r="L4310" s="179" t="s">
        <v>17</v>
      </c>
      <c r="M4310" s="115" t="s">
        <v>7348</v>
      </c>
      <c r="N4310" s="179">
        <v>220</v>
      </c>
      <c r="O4310" s="179" t="s">
        <v>8</v>
      </c>
      <c r="P4310" s="115" t="s">
        <v>7348</v>
      </c>
      <c r="Q4310" s="115" t="s">
        <v>7349</v>
      </c>
      <c r="R4310" s="179">
        <v>38</v>
      </c>
      <c r="S4310" s="179">
        <v>86.6</v>
      </c>
      <c r="T4310" s="179">
        <f>R4310+S4310</f>
        <v>124.6</v>
      </c>
      <c r="U4310" s="179"/>
      <c r="V4310" s="115"/>
      <c r="W4310" s="115"/>
      <c r="X4310" s="115"/>
      <c r="Y4310" s="115"/>
      <c r="Z4310" s="115"/>
      <c r="AA4310" s="115"/>
      <c r="AB4310" s="115"/>
      <c r="AC4310" s="115"/>
      <c r="AD4310" s="115" t="s">
        <v>38</v>
      </c>
      <c r="AE4310" s="115"/>
      <c r="AF4310" s="115"/>
      <c r="AG4310" s="115"/>
      <c r="AJ4310" s="1">
        <f t="shared" si="348"/>
        <v>0</v>
      </c>
      <c r="AK4310" s="1">
        <f t="shared" si="347"/>
        <v>-124.6</v>
      </c>
    </row>
    <row r="4311" spans="1:37" ht="94.5" customHeight="1">
      <c r="A4311" s="179" t="s">
        <v>6868</v>
      </c>
      <c r="B4311" s="115" t="s">
        <v>60</v>
      </c>
      <c r="C4311" s="179" t="s">
        <v>581</v>
      </c>
      <c r="D4311" s="169">
        <v>42583</v>
      </c>
      <c r="E4311" s="176">
        <v>0.72222222222222221</v>
      </c>
      <c r="F4311" s="169">
        <v>42583</v>
      </c>
      <c r="G4311" s="176">
        <v>0.75347222222222221</v>
      </c>
      <c r="H4311" s="176">
        <f>G4311-E4311</f>
        <v>3.125E-2</v>
      </c>
      <c r="I4311" s="179">
        <v>10</v>
      </c>
      <c r="J4311" s="179" t="s">
        <v>144</v>
      </c>
      <c r="K4311" s="179" t="s">
        <v>21</v>
      </c>
      <c r="L4311" s="179" t="s">
        <v>10</v>
      </c>
      <c r="M4311" s="115" t="s">
        <v>6956</v>
      </c>
      <c r="N4311" s="179" t="s">
        <v>3</v>
      </c>
      <c r="O4311" s="179" t="s">
        <v>8</v>
      </c>
      <c r="P4311" s="115" t="s">
        <v>6956</v>
      </c>
      <c r="Q4311" s="115" t="s">
        <v>6957</v>
      </c>
      <c r="R4311" s="179">
        <v>1</v>
      </c>
      <c r="S4311" s="179"/>
      <c r="T4311" s="179">
        <v>1</v>
      </c>
      <c r="U4311" s="179" t="s">
        <v>29</v>
      </c>
      <c r="V4311" s="179">
        <v>1975</v>
      </c>
      <c r="W4311" s="179" t="s">
        <v>2813</v>
      </c>
      <c r="X4311" s="179" t="s">
        <v>3096</v>
      </c>
      <c r="Y4311" s="79">
        <v>42430</v>
      </c>
      <c r="Z4311" s="179">
        <v>100</v>
      </c>
      <c r="AA4311" s="79">
        <v>43160</v>
      </c>
      <c r="AB4311" s="179">
        <v>0</v>
      </c>
      <c r="AC4311" s="79">
        <v>42430</v>
      </c>
      <c r="AD4311" s="115" t="s">
        <v>31</v>
      </c>
      <c r="AE4311" s="115"/>
      <c r="AF4311" s="115"/>
      <c r="AG4311" s="115"/>
      <c r="AJ4311" s="1">
        <f t="shared" si="348"/>
        <v>0</v>
      </c>
      <c r="AK4311" s="1">
        <f t="shared" si="347"/>
        <v>-1</v>
      </c>
    </row>
    <row r="4312" spans="1:37" ht="78.75" customHeight="1">
      <c r="A4312" s="179" t="s">
        <v>6868</v>
      </c>
      <c r="B4312" s="115" t="s">
        <v>60</v>
      </c>
      <c r="C4312" s="179" t="s">
        <v>581</v>
      </c>
      <c r="D4312" s="169">
        <v>42590</v>
      </c>
      <c r="E4312" s="176">
        <v>0.68263888888888891</v>
      </c>
      <c r="F4312" s="169">
        <v>42590</v>
      </c>
      <c r="G4312" s="176">
        <v>0.87916666666666676</v>
      </c>
      <c r="H4312" s="176">
        <f>G4312-E4312</f>
        <v>0.19652777777777786</v>
      </c>
      <c r="I4312" s="179">
        <v>27</v>
      </c>
      <c r="J4312" s="179" t="s">
        <v>582</v>
      </c>
      <c r="K4312" s="179" t="s">
        <v>15</v>
      </c>
      <c r="L4312" s="179" t="s">
        <v>10</v>
      </c>
      <c r="M4312" s="115" t="s">
        <v>11003</v>
      </c>
      <c r="N4312" s="179" t="s">
        <v>3</v>
      </c>
      <c r="O4312" s="179" t="s">
        <v>8</v>
      </c>
      <c r="P4312" s="115" t="s">
        <v>11003</v>
      </c>
      <c r="Q4312" s="408" t="s">
        <v>11004</v>
      </c>
      <c r="R4312" s="179">
        <v>12.5</v>
      </c>
      <c r="S4312" s="179">
        <v>5.9</v>
      </c>
      <c r="T4312" s="179">
        <v>18.399999999999999</v>
      </c>
      <c r="U4312" s="179" t="s">
        <v>29</v>
      </c>
      <c r="V4312" s="179">
        <v>1991</v>
      </c>
      <c r="W4312" s="179" t="s">
        <v>2813</v>
      </c>
      <c r="X4312" s="179" t="s">
        <v>3096</v>
      </c>
      <c r="Y4312" s="79">
        <v>42580</v>
      </c>
      <c r="Z4312" s="179">
        <v>100</v>
      </c>
      <c r="AA4312" s="79">
        <v>43310</v>
      </c>
      <c r="AB4312" s="179">
        <v>0</v>
      </c>
      <c r="AC4312" s="79">
        <v>42580</v>
      </c>
      <c r="AD4312" s="115" t="s">
        <v>31</v>
      </c>
      <c r="AE4312" s="115"/>
      <c r="AF4312" s="115"/>
      <c r="AG4312" s="115"/>
      <c r="AJ4312" s="1">
        <f t="shared" si="348"/>
        <v>0</v>
      </c>
      <c r="AK4312" s="1">
        <f t="shared" si="347"/>
        <v>-18.399999999999999</v>
      </c>
    </row>
    <row r="4313" spans="1:37" ht="112.5" customHeight="1">
      <c r="A4313" s="179" t="s">
        <v>6868</v>
      </c>
      <c r="B4313" s="115" t="s">
        <v>60</v>
      </c>
      <c r="C4313" s="179" t="s">
        <v>581</v>
      </c>
      <c r="D4313" s="169">
        <v>42592</v>
      </c>
      <c r="E4313" s="176">
        <v>0.31388888888888888</v>
      </c>
      <c r="F4313" s="169">
        <v>42592</v>
      </c>
      <c r="G4313" s="176">
        <v>0.33680555555555558</v>
      </c>
      <c r="H4313" s="176">
        <f>G4313-E4313</f>
        <v>2.2916666666666696E-2</v>
      </c>
      <c r="I4313" s="179">
        <v>30</v>
      </c>
      <c r="J4313" s="179" t="s">
        <v>144</v>
      </c>
      <c r="K4313" s="179" t="s">
        <v>21</v>
      </c>
      <c r="L4313" s="179" t="s">
        <v>30</v>
      </c>
      <c r="M4313" s="115" t="s">
        <v>7501</v>
      </c>
      <c r="N4313" s="179" t="s">
        <v>3</v>
      </c>
      <c r="O4313" s="179" t="s">
        <v>8</v>
      </c>
      <c r="P4313" s="115" t="s">
        <v>7501</v>
      </c>
      <c r="Q4313" s="115" t="s">
        <v>11005</v>
      </c>
      <c r="R4313" s="179">
        <v>5.9</v>
      </c>
      <c r="S4313" s="179">
        <v>1.2</v>
      </c>
      <c r="T4313" s="179">
        <v>7.1</v>
      </c>
      <c r="U4313" s="179" t="s">
        <v>29</v>
      </c>
      <c r="V4313" s="179">
        <v>2014</v>
      </c>
      <c r="W4313" s="179" t="s">
        <v>2813</v>
      </c>
      <c r="X4313" s="179" t="s">
        <v>3096</v>
      </c>
      <c r="Y4313" s="79">
        <v>42445</v>
      </c>
      <c r="Z4313" s="179">
        <v>90</v>
      </c>
      <c r="AA4313" s="79">
        <v>43175</v>
      </c>
      <c r="AB4313" s="179">
        <v>0</v>
      </c>
      <c r="AC4313" s="79">
        <v>42445</v>
      </c>
      <c r="AD4313" s="115" t="s">
        <v>28</v>
      </c>
      <c r="AE4313" s="115"/>
      <c r="AF4313" s="115"/>
      <c r="AG4313" s="115"/>
      <c r="AJ4313" s="1">
        <f t="shared" si="348"/>
        <v>0</v>
      </c>
      <c r="AK4313" s="1">
        <f t="shared" si="347"/>
        <v>-7.1</v>
      </c>
    </row>
    <row r="4314" spans="1:37" ht="93.75" customHeight="1">
      <c r="A4314" s="179" t="s">
        <v>6868</v>
      </c>
      <c r="B4314" s="115" t="s">
        <v>60</v>
      </c>
      <c r="C4314" s="179" t="s">
        <v>581</v>
      </c>
      <c r="D4314" s="169">
        <v>42593</v>
      </c>
      <c r="E4314" s="176">
        <v>9.8611111111111108E-2</v>
      </c>
      <c r="F4314" s="169">
        <v>42593</v>
      </c>
      <c r="G4314" s="176">
        <v>9.8611111111111108E-2</v>
      </c>
      <c r="H4314" s="176">
        <v>0</v>
      </c>
      <c r="I4314" s="179">
        <v>26</v>
      </c>
      <c r="J4314" s="179" t="s">
        <v>144</v>
      </c>
      <c r="K4314" s="179" t="s">
        <v>9</v>
      </c>
      <c r="L4314" s="179" t="s">
        <v>17</v>
      </c>
      <c r="M4314" s="115" t="s">
        <v>7522</v>
      </c>
      <c r="N4314" s="179" t="s">
        <v>3</v>
      </c>
      <c r="O4314" s="179" t="s">
        <v>8</v>
      </c>
      <c r="P4314" s="115" t="s">
        <v>7523</v>
      </c>
      <c r="Q4314" s="115" t="s">
        <v>11006</v>
      </c>
      <c r="R4314" s="179"/>
      <c r="S4314" s="179">
        <v>10.3</v>
      </c>
      <c r="T4314" s="179">
        <v>10.3</v>
      </c>
      <c r="U4314" s="179"/>
      <c r="V4314" s="115"/>
      <c r="W4314" s="115"/>
      <c r="X4314" s="115"/>
      <c r="Y4314" s="115"/>
      <c r="Z4314" s="115"/>
      <c r="AA4314" s="115"/>
      <c r="AB4314" s="115"/>
      <c r="AC4314" s="115"/>
      <c r="AD4314" s="115" t="s">
        <v>38</v>
      </c>
      <c r="AE4314" s="115"/>
      <c r="AF4314" s="115"/>
      <c r="AG4314" s="115"/>
      <c r="AJ4314" s="1">
        <f t="shared" si="348"/>
        <v>0</v>
      </c>
      <c r="AK4314" s="1">
        <f t="shared" si="347"/>
        <v>-10.3</v>
      </c>
    </row>
    <row r="4315" spans="1:37" ht="93.75" customHeight="1">
      <c r="A4315" s="179" t="s">
        <v>6868</v>
      </c>
      <c r="B4315" s="115" t="s">
        <v>60</v>
      </c>
      <c r="C4315" s="179" t="s">
        <v>581</v>
      </c>
      <c r="D4315" s="169">
        <v>42594</v>
      </c>
      <c r="E4315" s="409">
        <v>0.18194444444444444</v>
      </c>
      <c r="F4315" s="169">
        <v>42594</v>
      </c>
      <c r="G4315" s="409">
        <v>0.18194444444444444</v>
      </c>
      <c r="H4315" s="176">
        <v>0</v>
      </c>
      <c r="I4315" s="179">
        <v>28</v>
      </c>
      <c r="J4315" s="179" t="s">
        <v>7552</v>
      </c>
      <c r="K4315" s="179" t="s">
        <v>9</v>
      </c>
      <c r="L4315" s="179" t="s">
        <v>17</v>
      </c>
      <c r="M4315" s="200" t="s">
        <v>7553</v>
      </c>
      <c r="N4315" s="179">
        <v>110</v>
      </c>
      <c r="O4315" s="179" t="s">
        <v>8</v>
      </c>
      <c r="P4315" s="200" t="s">
        <v>7554</v>
      </c>
      <c r="Q4315" s="115" t="s">
        <v>7555</v>
      </c>
      <c r="R4315" s="179">
        <v>29.9</v>
      </c>
      <c r="S4315" s="179">
        <v>3.4</v>
      </c>
      <c r="T4315" s="179">
        <f>R4315+S4315</f>
        <v>33.299999999999997</v>
      </c>
      <c r="U4315" s="179"/>
      <c r="V4315" s="115"/>
      <c r="W4315" s="115"/>
      <c r="X4315" s="115"/>
      <c r="Y4315" s="115"/>
      <c r="Z4315" s="115"/>
      <c r="AA4315" s="115"/>
      <c r="AB4315" s="115"/>
      <c r="AC4315" s="115"/>
      <c r="AD4315" s="115" t="s">
        <v>38</v>
      </c>
      <c r="AE4315" s="115"/>
      <c r="AF4315" s="115"/>
      <c r="AG4315" s="115"/>
      <c r="AJ4315" s="1">
        <f t="shared" si="348"/>
        <v>0</v>
      </c>
      <c r="AK4315" s="1">
        <f t="shared" si="347"/>
        <v>-33.299999999999997</v>
      </c>
    </row>
    <row r="4316" spans="1:37" ht="94.5" customHeight="1">
      <c r="A4316" s="179" t="s">
        <v>6868</v>
      </c>
      <c r="B4316" s="115" t="s">
        <v>60</v>
      </c>
      <c r="C4316" s="179" t="s">
        <v>581</v>
      </c>
      <c r="D4316" s="169">
        <v>42598</v>
      </c>
      <c r="E4316" s="176">
        <v>1.7361111111111112E-2</v>
      </c>
      <c r="F4316" s="169">
        <v>42598</v>
      </c>
      <c r="G4316" s="176">
        <v>0.1111111111111111</v>
      </c>
      <c r="H4316" s="176">
        <f>G4316-E4316</f>
        <v>9.375E-2</v>
      </c>
      <c r="I4316" s="179">
        <v>43</v>
      </c>
      <c r="J4316" s="179" t="s">
        <v>5449</v>
      </c>
      <c r="K4316" s="179" t="s">
        <v>15</v>
      </c>
      <c r="L4316" s="179" t="s">
        <v>10</v>
      </c>
      <c r="M4316" s="115" t="s">
        <v>7675</v>
      </c>
      <c r="N4316" s="179" t="s">
        <v>3</v>
      </c>
      <c r="O4316" s="179" t="s">
        <v>8</v>
      </c>
      <c r="P4316" s="115" t="s">
        <v>7675</v>
      </c>
      <c r="Q4316" s="408" t="s">
        <v>7676</v>
      </c>
      <c r="R4316" s="179">
        <v>12.8</v>
      </c>
      <c r="S4316" s="179"/>
      <c r="T4316" s="179">
        <v>12.8</v>
      </c>
      <c r="U4316" s="179" t="s">
        <v>29</v>
      </c>
      <c r="V4316" s="179">
        <v>1986</v>
      </c>
      <c r="W4316" s="179" t="s">
        <v>2737</v>
      </c>
      <c r="X4316" s="179" t="s">
        <v>3096</v>
      </c>
      <c r="Y4316" s="79">
        <v>41940</v>
      </c>
      <c r="Z4316" s="179">
        <v>80</v>
      </c>
      <c r="AA4316" s="79">
        <v>42671</v>
      </c>
      <c r="AB4316" s="179">
        <v>0</v>
      </c>
      <c r="AC4316" s="79">
        <v>41660</v>
      </c>
      <c r="AD4316" s="115" t="s">
        <v>31</v>
      </c>
      <c r="AE4316" s="115"/>
      <c r="AF4316" s="115"/>
      <c r="AG4316" s="115"/>
      <c r="AJ4316" s="1">
        <f t="shared" si="348"/>
        <v>0</v>
      </c>
      <c r="AK4316" s="1">
        <f t="shared" si="347"/>
        <v>-12.8</v>
      </c>
    </row>
    <row r="4317" spans="1:37" ht="47.25" customHeight="1">
      <c r="A4317" s="179" t="s">
        <v>6868</v>
      </c>
      <c r="B4317" s="115" t="s">
        <v>60</v>
      </c>
      <c r="C4317" s="179" t="s">
        <v>581</v>
      </c>
      <c r="D4317" s="169">
        <v>42600</v>
      </c>
      <c r="E4317" s="176">
        <v>0.86111111111111116</v>
      </c>
      <c r="F4317" s="169">
        <v>42600</v>
      </c>
      <c r="G4317" s="176">
        <v>0.86111111111111116</v>
      </c>
      <c r="H4317" s="176">
        <v>0</v>
      </c>
      <c r="I4317" s="179">
        <v>6</v>
      </c>
      <c r="J4317" s="179" t="s">
        <v>7697</v>
      </c>
      <c r="K4317" s="179" t="s">
        <v>9</v>
      </c>
      <c r="L4317" s="179" t="s">
        <v>17</v>
      </c>
      <c r="M4317" s="115" t="s">
        <v>7698</v>
      </c>
      <c r="N4317" s="179">
        <v>110</v>
      </c>
      <c r="O4317" s="179" t="s">
        <v>8</v>
      </c>
      <c r="P4317" s="115" t="s">
        <v>7698</v>
      </c>
      <c r="Q4317" s="115" t="s">
        <v>11007</v>
      </c>
      <c r="R4317" s="179"/>
      <c r="S4317" s="179">
        <v>5.6</v>
      </c>
      <c r="T4317" s="179">
        <f>R4317+S4317</f>
        <v>5.6</v>
      </c>
      <c r="U4317" s="179"/>
      <c r="V4317" s="115"/>
      <c r="W4317" s="115"/>
      <c r="X4317" s="115"/>
      <c r="Y4317" s="115"/>
      <c r="Z4317" s="115"/>
      <c r="AA4317" s="115"/>
      <c r="AB4317" s="115"/>
      <c r="AC4317" s="115"/>
      <c r="AD4317" s="115" t="s">
        <v>38</v>
      </c>
      <c r="AE4317" s="115"/>
      <c r="AF4317" s="115"/>
      <c r="AG4317" s="179"/>
      <c r="AJ4317" s="1">
        <f t="shared" si="348"/>
        <v>0</v>
      </c>
      <c r="AK4317" s="1">
        <f t="shared" si="347"/>
        <v>-5.6</v>
      </c>
    </row>
    <row r="4318" spans="1:37" ht="47.25" customHeight="1">
      <c r="A4318" s="179" t="s">
        <v>6868</v>
      </c>
      <c r="B4318" s="115" t="s">
        <v>60</v>
      </c>
      <c r="C4318" s="179" t="s">
        <v>581</v>
      </c>
      <c r="D4318" s="169">
        <v>42602</v>
      </c>
      <c r="E4318" s="176">
        <v>0.17291666666666669</v>
      </c>
      <c r="F4318" s="169">
        <v>42602</v>
      </c>
      <c r="G4318" s="176">
        <v>0.55208333333333337</v>
      </c>
      <c r="H4318" s="176">
        <v>0.37916666666666665</v>
      </c>
      <c r="I4318" s="179">
        <v>3</v>
      </c>
      <c r="J4318" s="179" t="s">
        <v>5449</v>
      </c>
      <c r="K4318" s="179" t="s">
        <v>15</v>
      </c>
      <c r="L4318" s="179" t="s">
        <v>10</v>
      </c>
      <c r="M4318" s="115" t="s">
        <v>7723</v>
      </c>
      <c r="N4318" s="179" t="s">
        <v>3</v>
      </c>
      <c r="O4318" s="179" t="s">
        <v>8</v>
      </c>
      <c r="P4318" s="115" t="s">
        <v>7723</v>
      </c>
      <c r="Q4318" s="115" t="s">
        <v>11008</v>
      </c>
      <c r="R4318" s="179">
        <v>6</v>
      </c>
      <c r="S4318" s="179"/>
      <c r="T4318" s="179">
        <v>6</v>
      </c>
      <c r="U4318" s="179" t="s">
        <v>29</v>
      </c>
      <c r="V4318" s="179">
        <v>1979</v>
      </c>
      <c r="W4318" s="179" t="s">
        <v>2813</v>
      </c>
      <c r="X4318" s="179" t="s">
        <v>3096</v>
      </c>
      <c r="Y4318" s="79">
        <v>42120</v>
      </c>
      <c r="Z4318" s="179">
        <v>100</v>
      </c>
      <c r="AA4318" s="79">
        <v>42851</v>
      </c>
      <c r="AB4318" s="179">
        <v>0</v>
      </c>
      <c r="AC4318" s="79">
        <v>42120</v>
      </c>
      <c r="AD4318" s="115" t="s">
        <v>31</v>
      </c>
      <c r="AE4318" s="115"/>
      <c r="AF4318" s="115"/>
      <c r="AG4318" s="115"/>
      <c r="AJ4318" s="1">
        <f t="shared" si="348"/>
        <v>0</v>
      </c>
      <c r="AK4318" s="1">
        <f t="shared" si="347"/>
        <v>-6</v>
      </c>
    </row>
    <row r="4319" spans="1:37" ht="94.5" customHeight="1">
      <c r="A4319" s="179" t="s">
        <v>6868</v>
      </c>
      <c r="B4319" s="115" t="s">
        <v>60</v>
      </c>
      <c r="C4319" s="179" t="s">
        <v>581</v>
      </c>
      <c r="D4319" s="169">
        <v>42605</v>
      </c>
      <c r="E4319" s="176">
        <v>0.72499999999999998</v>
      </c>
      <c r="F4319" s="169">
        <v>42605</v>
      </c>
      <c r="G4319" s="176">
        <v>0.99930555555555556</v>
      </c>
      <c r="H4319" s="176">
        <f>G4319-E4319</f>
        <v>0.27430555555555558</v>
      </c>
      <c r="I4319" s="179">
        <v>21</v>
      </c>
      <c r="J4319" s="179" t="s">
        <v>582</v>
      </c>
      <c r="K4319" s="179" t="s">
        <v>15</v>
      </c>
      <c r="L4319" s="179" t="s">
        <v>17</v>
      </c>
      <c r="M4319" s="115" t="s">
        <v>7778</v>
      </c>
      <c r="N4319" s="179" t="s">
        <v>3</v>
      </c>
      <c r="O4319" s="179" t="s">
        <v>8</v>
      </c>
      <c r="P4319" s="115" t="s">
        <v>7778</v>
      </c>
      <c r="Q4319" s="115" t="s">
        <v>11009</v>
      </c>
      <c r="R4319" s="179">
        <v>43.4</v>
      </c>
      <c r="S4319" s="179"/>
      <c r="T4319" s="179">
        <v>43.4</v>
      </c>
      <c r="U4319" s="179"/>
      <c r="V4319" s="115"/>
      <c r="W4319" s="115"/>
      <c r="X4319" s="115"/>
      <c r="Y4319" s="115"/>
      <c r="Z4319" s="115"/>
      <c r="AA4319" s="115"/>
      <c r="AB4319" s="115"/>
      <c r="AC4319" s="115"/>
      <c r="AD4319" s="115" t="s">
        <v>38</v>
      </c>
      <c r="AE4319" s="115"/>
      <c r="AF4319" s="115"/>
      <c r="AG4319" s="115"/>
      <c r="AJ4319" s="1">
        <f t="shared" si="348"/>
        <v>0</v>
      </c>
      <c r="AK4319" s="1">
        <f t="shared" si="347"/>
        <v>-43.4</v>
      </c>
    </row>
    <row r="4320" spans="1:37" ht="94.5" customHeight="1">
      <c r="A4320" s="179" t="s">
        <v>8405</v>
      </c>
      <c r="B4320" s="115" t="s">
        <v>60</v>
      </c>
      <c r="C4320" s="179" t="s">
        <v>581</v>
      </c>
      <c r="D4320" s="169">
        <v>42614</v>
      </c>
      <c r="E4320" s="176">
        <v>0.20694444444444446</v>
      </c>
      <c r="F4320" s="169">
        <v>42614</v>
      </c>
      <c r="G4320" s="176">
        <v>0.28541666666666665</v>
      </c>
      <c r="H4320" s="176">
        <f>G4320-E4320</f>
        <v>7.8472222222222193E-2</v>
      </c>
      <c r="I4320" s="179">
        <v>41</v>
      </c>
      <c r="J4320" s="179" t="s">
        <v>144</v>
      </c>
      <c r="K4320" s="179" t="s">
        <v>15</v>
      </c>
      <c r="L4320" s="179" t="s">
        <v>10</v>
      </c>
      <c r="M4320" s="115" t="s">
        <v>11010</v>
      </c>
      <c r="N4320" s="179" t="s">
        <v>3</v>
      </c>
      <c r="O4320" s="179" t="s">
        <v>8</v>
      </c>
      <c r="P4320" s="115" t="s">
        <v>11011</v>
      </c>
      <c r="Q4320" s="115" t="s">
        <v>11012</v>
      </c>
      <c r="R4320" s="179">
        <v>14.3</v>
      </c>
      <c r="S4320" s="179"/>
      <c r="T4320" s="179">
        <f>R4320+S4320</f>
        <v>14.3</v>
      </c>
      <c r="U4320" s="179" t="s">
        <v>29</v>
      </c>
      <c r="V4320" s="179">
        <v>1986</v>
      </c>
      <c r="W4320" s="179" t="s">
        <v>2737</v>
      </c>
      <c r="X4320" s="179" t="s">
        <v>3096</v>
      </c>
      <c r="Y4320" s="79">
        <v>41940</v>
      </c>
      <c r="Z4320" s="179">
        <v>80</v>
      </c>
      <c r="AA4320" s="79">
        <v>42671</v>
      </c>
      <c r="AB4320" s="179">
        <v>0</v>
      </c>
      <c r="AC4320" s="79">
        <v>41660</v>
      </c>
      <c r="AD4320" s="115" t="s">
        <v>31</v>
      </c>
      <c r="AE4320" s="115"/>
      <c r="AF4320" s="115"/>
      <c r="AG4320" s="115"/>
      <c r="AJ4320" s="1">
        <f t="shared" si="348"/>
        <v>0</v>
      </c>
      <c r="AK4320" s="1">
        <f t="shared" si="347"/>
        <v>-14.3</v>
      </c>
    </row>
    <row r="4321" spans="1:37" ht="94.5" customHeight="1">
      <c r="A4321" s="179" t="s">
        <v>8405</v>
      </c>
      <c r="B4321" s="115" t="s">
        <v>60</v>
      </c>
      <c r="C4321" s="179" t="s">
        <v>581</v>
      </c>
      <c r="D4321" s="169">
        <v>42615</v>
      </c>
      <c r="E4321" s="176">
        <v>0.69652777777777775</v>
      </c>
      <c r="F4321" s="169">
        <v>42615</v>
      </c>
      <c r="G4321" s="176">
        <v>0.7631944444444444</v>
      </c>
      <c r="H4321" s="176">
        <f>G4321-E4321</f>
        <v>6.6666666666666652E-2</v>
      </c>
      <c r="I4321" s="179">
        <v>24</v>
      </c>
      <c r="J4321" s="179" t="s">
        <v>144</v>
      </c>
      <c r="K4321" s="179" t="s">
        <v>52</v>
      </c>
      <c r="L4321" s="179" t="s">
        <v>10</v>
      </c>
      <c r="M4321" s="115" t="s">
        <v>8418</v>
      </c>
      <c r="N4321" s="179" t="s">
        <v>3</v>
      </c>
      <c r="O4321" s="179" t="s">
        <v>8</v>
      </c>
      <c r="P4321" s="115" t="s">
        <v>8418</v>
      </c>
      <c r="Q4321" s="115" t="s">
        <v>11013</v>
      </c>
      <c r="R4321" s="179">
        <v>4.5999999999999996</v>
      </c>
      <c r="S4321" s="179"/>
      <c r="T4321" s="179">
        <v>4.5999999999999996</v>
      </c>
      <c r="U4321" s="179" t="s">
        <v>29</v>
      </c>
      <c r="V4321" s="179">
        <v>1980</v>
      </c>
      <c r="W4321" s="179" t="s">
        <v>2737</v>
      </c>
      <c r="X4321" s="179" t="s">
        <v>3096</v>
      </c>
      <c r="Y4321" s="79">
        <v>42296</v>
      </c>
      <c r="Z4321" s="179">
        <v>100</v>
      </c>
      <c r="AA4321" s="79">
        <v>43027</v>
      </c>
      <c r="AB4321" s="179">
        <v>0</v>
      </c>
      <c r="AC4321" s="79">
        <v>42296</v>
      </c>
      <c r="AD4321" s="115" t="s">
        <v>31</v>
      </c>
      <c r="AE4321" s="115"/>
      <c r="AF4321" s="115"/>
      <c r="AG4321" s="115"/>
      <c r="AJ4321" s="1">
        <f t="shared" si="348"/>
        <v>0</v>
      </c>
      <c r="AK4321" s="1">
        <f t="shared" si="347"/>
        <v>-4.5999999999999996</v>
      </c>
    </row>
    <row r="4322" spans="1:37" ht="94.5" customHeight="1">
      <c r="A4322" s="179" t="s">
        <v>8405</v>
      </c>
      <c r="B4322" s="115" t="s">
        <v>60</v>
      </c>
      <c r="C4322" s="179" t="s">
        <v>581</v>
      </c>
      <c r="D4322" s="169">
        <v>42626</v>
      </c>
      <c r="E4322" s="176">
        <v>0.27430555555555552</v>
      </c>
      <c r="F4322" s="169">
        <v>42626</v>
      </c>
      <c r="G4322" s="176">
        <v>0.27430555555555552</v>
      </c>
      <c r="H4322" s="176">
        <v>0</v>
      </c>
      <c r="I4322" s="179">
        <v>10</v>
      </c>
      <c r="J4322" s="407" t="s">
        <v>2190</v>
      </c>
      <c r="K4322" s="179" t="s">
        <v>9</v>
      </c>
      <c r="L4322" s="179" t="s">
        <v>17</v>
      </c>
      <c r="M4322" s="115" t="s">
        <v>8557</v>
      </c>
      <c r="N4322" s="179">
        <v>110</v>
      </c>
      <c r="O4322" s="179" t="s">
        <v>8</v>
      </c>
      <c r="P4322" s="115" t="s">
        <v>8557</v>
      </c>
      <c r="Q4322" s="408" t="s">
        <v>11014</v>
      </c>
      <c r="R4322" s="179"/>
      <c r="S4322" s="179">
        <v>12</v>
      </c>
      <c r="T4322" s="179">
        <f>S4322+R4322</f>
        <v>12</v>
      </c>
      <c r="U4322" s="179"/>
      <c r="V4322" s="115"/>
      <c r="W4322" s="115"/>
      <c r="X4322" s="115"/>
      <c r="Y4322" s="115"/>
      <c r="Z4322" s="115"/>
      <c r="AA4322" s="115"/>
      <c r="AB4322" s="115"/>
      <c r="AC4322" s="115"/>
      <c r="AD4322" s="115" t="s">
        <v>38</v>
      </c>
      <c r="AE4322" s="115"/>
      <c r="AF4322" s="115"/>
      <c r="AG4322" s="115"/>
      <c r="AJ4322" s="1">
        <f t="shared" si="348"/>
        <v>0</v>
      </c>
      <c r="AK4322" s="1">
        <f t="shared" si="347"/>
        <v>-12</v>
      </c>
    </row>
    <row r="4323" spans="1:37" ht="63" customHeight="1">
      <c r="A4323" s="179" t="s">
        <v>8405</v>
      </c>
      <c r="B4323" s="115" t="s">
        <v>60</v>
      </c>
      <c r="C4323" s="179" t="s">
        <v>581</v>
      </c>
      <c r="D4323" s="169">
        <v>42627</v>
      </c>
      <c r="E4323" s="176">
        <v>0.15486111111111112</v>
      </c>
      <c r="F4323" s="169">
        <v>42627</v>
      </c>
      <c r="G4323" s="176">
        <v>0.39999999999999997</v>
      </c>
      <c r="H4323" s="176">
        <f t="shared" ref="H4323:H4329" si="349">G4323-E4323</f>
        <v>0.24513888888888885</v>
      </c>
      <c r="I4323" s="179">
        <v>12</v>
      </c>
      <c r="J4323" s="179" t="s">
        <v>144</v>
      </c>
      <c r="K4323" s="179" t="s">
        <v>15</v>
      </c>
      <c r="L4323" s="179" t="s">
        <v>10</v>
      </c>
      <c r="M4323" s="115" t="s">
        <v>11015</v>
      </c>
      <c r="N4323" s="179" t="s">
        <v>3</v>
      </c>
      <c r="O4323" s="179" t="s">
        <v>8</v>
      </c>
      <c r="P4323" s="115" t="s">
        <v>11016</v>
      </c>
      <c r="Q4323" s="115" t="s">
        <v>11017</v>
      </c>
      <c r="R4323" s="179">
        <v>29.6</v>
      </c>
      <c r="S4323" s="179"/>
      <c r="T4323" s="179">
        <v>29.6</v>
      </c>
      <c r="U4323" s="179" t="s">
        <v>29</v>
      </c>
      <c r="V4323" s="179">
        <v>2015</v>
      </c>
      <c r="W4323" s="179" t="s">
        <v>2737</v>
      </c>
      <c r="X4323" s="179" t="s">
        <v>3096</v>
      </c>
      <c r="Y4323" s="79" t="s">
        <v>11018</v>
      </c>
      <c r="Z4323" s="179" t="s">
        <v>11018</v>
      </c>
      <c r="AA4323" s="179">
        <v>2017</v>
      </c>
      <c r="AB4323" s="179" t="s">
        <v>11018</v>
      </c>
      <c r="AC4323" s="179">
        <v>2015</v>
      </c>
      <c r="AD4323" s="115" t="s">
        <v>31</v>
      </c>
      <c r="AE4323" s="115"/>
      <c r="AF4323" s="115"/>
      <c r="AG4323" s="115"/>
      <c r="AJ4323" s="1">
        <f t="shared" si="348"/>
        <v>0</v>
      </c>
      <c r="AK4323" s="1">
        <f t="shared" si="347"/>
        <v>-29.6</v>
      </c>
    </row>
    <row r="4324" spans="1:37" ht="63" customHeight="1">
      <c r="A4324" s="179" t="s">
        <v>8405</v>
      </c>
      <c r="B4324" s="115" t="s">
        <v>60</v>
      </c>
      <c r="C4324" s="179" t="s">
        <v>581</v>
      </c>
      <c r="D4324" s="169">
        <v>42634</v>
      </c>
      <c r="E4324" s="176">
        <v>0.46388888888888885</v>
      </c>
      <c r="F4324" s="169">
        <v>42634</v>
      </c>
      <c r="G4324" s="176">
        <v>0.64374999999999993</v>
      </c>
      <c r="H4324" s="176">
        <f t="shared" si="349"/>
        <v>0.17986111111111108</v>
      </c>
      <c r="I4324" s="179">
        <v>12</v>
      </c>
      <c r="J4324" s="179" t="s">
        <v>582</v>
      </c>
      <c r="K4324" s="179" t="s">
        <v>15</v>
      </c>
      <c r="L4324" s="179" t="s">
        <v>17</v>
      </c>
      <c r="M4324" s="115" t="s">
        <v>11019</v>
      </c>
      <c r="N4324" s="179" t="s">
        <v>3</v>
      </c>
      <c r="O4324" s="179" t="s">
        <v>8</v>
      </c>
      <c r="P4324" s="115" t="s">
        <v>11019</v>
      </c>
      <c r="Q4324" s="115" t="s">
        <v>11020</v>
      </c>
      <c r="R4324" s="179">
        <v>50.7</v>
      </c>
      <c r="S4324" s="179">
        <v>1</v>
      </c>
      <c r="T4324" s="179">
        <f>R4324+S4324</f>
        <v>51.7</v>
      </c>
      <c r="U4324" s="179" t="s">
        <v>29</v>
      </c>
      <c r="V4324" s="179">
        <v>1978</v>
      </c>
      <c r="W4324" s="179" t="s">
        <v>2813</v>
      </c>
      <c r="X4324" s="179" t="s">
        <v>3096</v>
      </c>
      <c r="Y4324" s="79">
        <v>41962</v>
      </c>
      <c r="Z4324" s="179">
        <v>100</v>
      </c>
      <c r="AA4324" s="79">
        <v>42693</v>
      </c>
      <c r="AB4324" s="179">
        <v>0</v>
      </c>
      <c r="AC4324" s="79">
        <v>41962</v>
      </c>
      <c r="AD4324" s="115" t="s">
        <v>38</v>
      </c>
      <c r="AE4324" s="115"/>
      <c r="AF4324" s="115"/>
      <c r="AG4324" s="115"/>
      <c r="AJ4324" s="1">
        <f t="shared" si="348"/>
        <v>0</v>
      </c>
      <c r="AK4324" s="1">
        <f t="shared" si="347"/>
        <v>-51.7</v>
      </c>
    </row>
    <row r="4325" spans="1:37" ht="63" customHeight="1">
      <c r="A4325" s="179" t="s">
        <v>8405</v>
      </c>
      <c r="B4325" s="115" t="s">
        <v>60</v>
      </c>
      <c r="C4325" s="179" t="s">
        <v>581</v>
      </c>
      <c r="D4325" s="169">
        <v>42635</v>
      </c>
      <c r="E4325" s="176">
        <v>0.51041666666666663</v>
      </c>
      <c r="F4325" s="169">
        <v>42635</v>
      </c>
      <c r="G4325" s="176">
        <v>0.67152777777777783</v>
      </c>
      <c r="H4325" s="176">
        <f t="shared" si="349"/>
        <v>0.1611111111111112</v>
      </c>
      <c r="I4325" s="179">
        <v>9</v>
      </c>
      <c r="J4325" s="179" t="s">
        <v>5472</v>
      </c>
      <c r="K4325" s="179" t="s">
        <v>15</v>
      </c>
      <c r="L4325" s="179" t="s">
        <v>10</v>
      </c>
      <c r="M4325" s="115" t="s">
        <v>8744</v>
      </c>
      <c r="N4325" s="179" t="s">
        <v>3</v>
      </c>
      <c r="O4325" s="179" t="s">
        <v>8</v>
      </c>
      <c r="P4325" s="115" t="s">
        <v>8744</v>
      </c>
      <c r="Q4325" s="115" t="s">
        <v>11021</v>
      </c>
      <c r="R4325" s="179">
        <v>9.8000000000000007</v>
      </c>
      <c r="S4325" s="179"/>
      <c r="T4325" s="179">
        <v>9.8000000000000007</v>
      </c>
      <c r="U4325" s="179" t="s">
        <v>29</v>
      </c>
      <c r="V4325" s="179">
        <v>1975</v>
      </c>
      <c r="W4325" s="179" t="s">
        <v>2813</v>
      </c>
      <c r="X4325" s="179" t="s">
        <v>3096</v>
      </c>
      <c r="Y4325" s="79">
        <v>42565</v>
      </c>
      <c r="Z4325" s="179">
        <v>100</v>
      </c>
      <c r="AA4325" s="79">
        <v>43295</v>
      </c>
      <c r="AB4325" s="179">
        <v>0</v>
      </c>
      <c r="AC4325" s="79">
        <v>42565</v>
      </c>
      <c r="AD4325" s="115" t="s">
        <v>31</v>
      </c>
      <c r="AE4325" s="115"/>
      <c r="AF4325" s="115"/>
      <c r="AG4325" s="115"/>
      <c r="AJ4325" s="1">
        <f t="shared" si="348"/>
        <v>0</v>
      </c>
      <c r="AK4325" s="1">
        <f t="shared" si="347"/>
        <v>-9.8000000000000007</v>
      </c>
    </row>
    <row r="4326" spans="1:37" ht="63" customHeight="1">
      <c r="A4326" s="179" t="s">
        <v>8405</v>
      </c>
      <c r="B4326" s="115" t="s">
        <v>60</v>
      </c>
      <c r="C4326" s="179" t="s">
        <v>581</v>
      </c>
      <c r="D4326" s="169">
        <v>42635</v>
      </c>
      <c r="E4326" s="176">
        <v>0.80486111111111114</v>
      </c>
      <c r="F4326" s="169">
        <v>42635</v>
      </c>
      <c r="G4326" s="176">
        <v>0.80486111111111114</v>
      </c>
      <c r="H4326" s="176">
        <f t="shared" si="349"/>
        <v>0</v>
      </c>
      <c r="I4326" s="179">
        <v>24</v>
      </c>
      <c r="J4326" s="179" t="s">
        <v>8742</v>
      </c>
      <c r="K4326" s="179" t="s">
        <v>9</v>
      </c>
      <c r="L4326" s="179" t="s">
        <v>17</v>
      </c>
      <c r="M4326" s="115" t="s">
        <v>11022</v>
      </c>
      <c r="N4326" s="179">
        <v>110</v>
      </c>
      <c r="O4326" s="179" t="s">
        <v>8</v>
      </c>
      <c r="P4326" s="115" t="s">
        <v>11023</v>
      </c>
      <c r="Q4326" s="115" t="s">
        <v>11024</v>
      </c>
      <c r="R4326" s="179"/>
      <c r="S4326" s="179">
        <v>25.2</v>
      </c>
      <c r="T4326" s="179">
        <f>S4326+R4326</f>
        <v>25.2</v>
      </c>
      <c r="U4326" s="179"/>
      <c r="V4326" s="115"/>
      <c r="W4326" s="115"/>
      <c r="X4326" s="115"/>
      <c r="Y4326" s="115"/>
      <c r="Z4326" s="115"/>
      <c r="AA4326" s="115"/>
      <c r="AB4326" s="115"/>
      <c r="AC4326" s="115"/>
      <c r="AD4326" s="115" t="s">
        <v>38</v>
      </c>
      <c r="AE4326" s="115"/>
      <c r="AF4326" s="115"/>
      <c r="AG4326" s="115"/>
      <c r="AJ4326" s="1">
        <f t="shared" si="348"/>
        <v>0</v>
      </c>
      <c r="AK4326" s="1">
        <f t="shared" si="347"/>
        <v>-25.2</v>
      </c>
    </row>
    <row r="4327" spans="1:37" ht="63" customHeight="1">
      <c r="A4327" s="179" t="s">
        <v>8405</v>
      </c>
      <c r="B4327" s="115" t="s">
        <v>60</v>
      </c>
      <c r="C4327" s="179" t="s">
        <v>581</v>
      </c>
      <c r="D4327" s="169">
        <v>42636</v>
      </c>
      <c r="E4327" s="176">
        <v>0.15972222222222224</v>
      </c>
      <c r="F4327" s="169">
        <v>42636</v>
      </c>
      <c r="G4327" s="176">
        <v>0.2673611111111111</v>
      </c>
      <c r="H4327" s="176">
        <f t="shared" si="349"/>
        <v>0.10763888888888887</v>
      </c>
      <c r="I4327" s="179">
        <v>32</v>
      </c>
      <c r="J4327" s="179" t="s">
        <v>144</v>
      </c>
      <c r="K4327" s="179" t="s">
        <v>21</v>
      </c>
      <c r="L4327" s="179" t="s">
        <v>10</v>
      </c>
      <c r="M4327" s="115" t="s">
        <v>11025</v>
      </c>
      <c r="N4327" s="179" t="s">
        <v>3</v>
      </c>
      <c r="O4327" s="179" t="s">
        <v>8</v>
      </c>
      <c r="P4327" s="115" t="s">
        <v>11025</v>
      </c>
      <c r="Q4327" s="115" t="s">
        <v>11026</v>
      </c>
      <c r="R4327" s="179">
        <v>26.7</v>
      </c>
      <c r="S4327" s="179"/>
      <c r="T4327" s="179">
        <v>26.7</v>
      </c>
      <c r="U4327" s="179" t="s">
        <v>29</v>
      </c>
      <c r="V4327" s="179">
        <v>2014</v>
      </c>
      <c r="W4327" s="179" t="s">
        <v>2813</v>
      </c>
      <c r="X4327" s="179" t="s">
        <v>3096</v>
      </c>
      <c r="Y4327" s="79">
        <v>42445</v>
      </c>
      <c r="Z4327" s="179">
        <v>90</v>
      </c>
      <c r="AA4327" s="79">
        <v>43175</v>
      </c>
      <c r="AB4327" s="179">
        <v>0</v>
      </c>
      <c r="AC4327" s="79">
        <v>42445</v>
      </c>
      <c r="AD4327" s="115" t="s">
        <v>31</v>
      </c>
      <c r="AE4327" s="115"/>
      <c r="AF4327" s="115"/>
      <c r="AG4327" s="115"/>
      <c r="AJ4327" s="1">
        <f t="shared" si="348"/>
        <v>0</v>
      </c>
      <c r="AK4327" s="1">
        <f t="shared" si="347"/>
        <v>-26.7</v>
      </c>
    </row>
    <row r="4328" spans="1:37" ht="63" customHeight="1">
      <c r="A4328" s="179" t="s">
        <v>8405</v>
      </c>
      <c r="B4328" s="115" t="s">
        <v>60</v>
      </c>
      <c r="C4328" s="179" t="s">
        <v>581</v>
      </c>
      <c r="D4328" s="169">
        <v>42638</v>
      </c>
      <c r="E4328" s="176">
        <v>2.7777777777777776E-2</v>
      </c>
      <c r="F4328" s="169">
        <v>42638</v>
      </c>
      <c r="G4328" s="176">
        <v>0.27847222222222223</v>
      </c>
      <c r="H4328" s="176">
        <f t="shared" si="349"/>
        <v>0.25069444444444444</v>
      </c>
      <c r="I4328" s="179">
        <v>11</v>
      </c>
      <c r="J4328" s="179" t="s">
        <v>144</v>
      </c>
      <c r="K4328" s="179" t="s">
        <v>15</v>
      </c>
      <c r="L4328" s="179" t="s">
        <v>4</v>
      </c>
      <c r="M4328" s="115" t="s">
        <v>8764</v>
      </c>
      <c r="N4328" s="179" t="s">
        <v>3</v>
      </c>
      <c r="O4328" s="179" t="s">
        <v>49</v>
      </c>
      <c r="P4328" s="115" t="s">
        <v>8764</v>
      </c>
      <c r="Q4328" s="115" t="s">
        <v>11027</v>
      </c>
      <c r="R4328" s="179">
        <v>40.5</v>
      </c>
      <c r="S4328" s="179"/>
      <c r="T4328" s="179">
        <v>40.5</v>
      </c>
      <c r="U4328" s="179" t="s">
        <v>49</v>
      </c>
      <c r="V4328" s="179">
        <v>2016</v>
      </c>
      <c r="W4328" s="179" t="s">
        <v>11028</v>
      </c>
      <c r="X4328" s="179"/>
      <c r="Y4328" s="179" t="s">
        <v>11029</v>
      </c>
      <c r="Z4328" s="179"/>
      <c r="AA4328" s="79">
        <v>42830</v>
      </c>
      <c r="AB4328" s="179">
        <v>0</v>
      </c>
      <c r="AC4328" s="79">
        <v>42830</v>
      </c>
      <c r="AD4328" s="115" t="s">
        <v>42</v>
      </c>
      <c r="AE4328" s="179"/>
      <c r="AF4328" s="179"/>
      <c r="AG4328" s="179"/>
      <c r="AJ4328" s="1">
        <f t="shared" si="348"/>
        <v>0</v>
      </c>
      <c r="AK4328" s="1">
        <f t="shared" si="347"/>
        <v>-40.5</v>
      </c>
    </row>
    <row r="4329" spans="1:37" ht="94.5" customHeight="1">
      <c r="A4329" s="179" t="s">
        <v>8405</v>
      </c>
      <c r="B4329" s="115" t="s">
        <v>60</v>
      </c>
      <c r="C4329" s="179" t="s">
        <v>581</v>
      </c>
      <c r="D4329" s="169">
        <v>42639</v>
      </c>
      <c r="E4329" s="176">
        <v>0.42708333333333331</v>
      </c>
      <c r="F4329" s="169">
        <v>42639</v>
      </c>
      <c r="G4329" s="176">
        <v>0.75208333333333333</v>
      </c>
      <c r="H4329" s="176">
        <f t="shared" si="349"/>
        <v>0.32500000000000001</v>
      </c>
      <c r="I4329" s="179">
        <v>82</v>
      </c>
      <c r="J4329" s="179" t="s">
        <v>5449</v>
      </c>
      <c r="K4329" s="179" t="s">
        <v>21</v>
      </c>
      <c r="L4329" s="179" t="s">
        <v>17</v>
      </c>
      <c r="M4329" s="115" t="s">
        <v>11030</v>
      </c>
      <c r="N4329" s="179">
        <v>110</v>
      </c>
      <c r="O4329" s="179" t="s">
        <v>8</v>
      </c>
      <c r="P4329" s="115" t="s">
        <v>11030</v>
      </c>
      <c r="Q4329" s="115" t="s">
        <v>11031</v>
      </c>
      <c r="R4329" s="179"/>
      <c r="S4329" s="179">
        <v>25.1</v>
      </c>
      <c r="T4329" s="179">
        <f>S4329+R4329</f>
        <v>25.1</v>
      </c>
      <c r="U4329" s="179"/>
      <c r="V4329" s="115"/>
      <c r="W4329" s="115"/>
      <c r="X4329" s="115"/>
      <c r="Y4329" s="115"/>
      <c r="Z4329" s="115"/>
      <c r="AA4329" s="115"/>
      <c r="AB4329" s="115"/>
      <c r="AC4329" s="115"/>
      <c r="AD4329" s="115" t="s">
        <v>38</v>
      </c>
      <c r="AE4329" s="115"/>
      <c r="AF4329" s="115"/>
      <c r="AG4329" s="115"/>
      <c r="AJ4329" s="1">
        <f t="shared" si="348"/>
        <v>0</v>
      </c>
      <c r="AK4329" s="1">
        <f t="shared" si="347"/>
        <v>-25.1</v>
      </c>
    </row>
    <row r="4330" spans="1:37" ht="94.5">
      <c r="A4330" s="94" t="s">
        <v>13179</v>
      </c>
      <c r="B4330" s="208" t="s">
        <v>13</v>
      </c>
      <c r="C4330" s="208" t="s">
        <v>140</v>
      </c>
      <c r="D4330" s="161">
        <v>42725</v>
      </c>
      <c r="E4330" s="406">
        <v>0.3</v>
      </c>
      <c r="F4330" s="161">
        <v>42725</v>
      </c>
      <c r="G4330" s="406">
        <v>0.54236111111111118</v>
      </c>
      <c r="H4330" s="1008">
        <v>0.24236111111111119</v>
      </c>
      <c r="I4330" s="208">
        <v>9</v>
      </c>
      <c r="J4330" s="208" t="s">
        <v>141</v>
      </c>
      <c r="K4330" s="208"/>
      <c r="L4330" s="179" t="s">
        <v>10</v>
      </c>
      <c r="M4330" s="606" t="s">
        <v>13609</v>
      </c>
      <c r="N4330" s="179" t="s">
        <v>3</v>
      </c>
      <c r="O4330" s="208" t="s">
        <v>8</v>
      </c>
      <c r="P4330" s="606" t="s">
        <v>13610</v>
      </c>
      <c r="Q4330" s="892" t="s">
        <v>14985</v>
      </c>
      <c r="R4330" s="162">
        <v>0.4</v>
      </c>
      <c r="S4330" s="162">
        <v>22.6</v>
      </c>
      <c r="T4330" s="190">
        <v>23</v>
      </c>
      <c r="U4330" s="606" t="s">
        <v>39</v>
      </c>
      <c r="V4330" s="606" t="s">
        <v>8900</v>
      </c>
      <c r="W4330" s="606" t="s">
        <v>14986</v>
      </c>
      <c r="X4330" s="606" t="s">
        <v>14987</v>
      </c>
      <c r="Y4330" s="606" t="s">
        <v>14988</v>
      </c>
      <c r="Z4330" s="606">
        <v>100</v>
      </c>
      <c r="AA4330" s="606" t="s">
        <v>14989</v>
      </c>
      <c r="AB4330" s="903" t="s">
        <v>141</v>
      </c>
      <c r="AC4330" s="903" t="s">
        <v>141</v>
      </c>
      <c r="AD4330" s="179" t="s">
        <v>18</v>
      </c>
      <c r="AE4330" s="606" t="s">
        <v>55</v>
      </c>
      <c r="AF4330" s="903" t="s">
        <v>141</v>
      </c>
      <c r="AG4330" s="392" t="s">
        <v>14606</v>
      </c>
    </row>
    <row r="4331" spans="1:37" ht="94.5">
      <c r="A4331" s="179" t="s">
        <v>672</v>
      </c>
      <c r="B4331" s="57" t="s">
        <v>505</v>
      </c>
      <c r="C4331" s="57" t="s">
        <v>607</v>
      </c>
      <c r="D4331" s="58">
        <v>42422</v>
      </c>
      <c r="E4331" s="59">
        <v>0.84097222222222223</v>
      </c>
      <c r="F4331" s="58">
        <v>42422</v>
      </c>
      <c r="G4331" s="59">
        <v>0.84930555555555554</v>
      </c>
      <c r="H4331" s="59">
        <v>8.3333333333333332E-3</v>
      </c>
      <c r="I4331" s="60">
        <v>8</v>
      </c>
      <c r="J4331" s="60" t="s">
        <v>997</v>
      </c>
      <c r="K4331" s="60"/>
      <c r="L4331" s="71" t="s">
        <v>12</v>
      </c>
      <c r="M4331" s="72" t="s">
        <v>998</v>
      </c>
      <c r="N4331" s="60" t="s">
        <v>3</v>
      </c>
      <c r="O4331" s="71" t="s">
        <v>24</v>
      </c>
      <c r="P4331" s="72" t="s">
        <v>999</v>
      </c>
      <c r="Q4331" s="71" t="s">
        <v>1000</v>
      </c>
      <c r="R4331" s="167">
        <v>0.4</v>
      </c>
      <c r="S4331" s="167"/>
      <c r="T4331" s="167">
        <v>0.4</v>
      </c>
      <c r="U4331" s="179"/>
      <c r="V4331" s="179" t="s">
        <v>141</v>
      </c>
      <c r="W4331" s="179" t="s">
        <v>141</v>
      </c>
      <c r="X4331" s="179" t="s">
        <v>141</v>
      </c>
      <c r="Y4331" s="179" t="s">
        <v>2651</v>
      </c>
      <c r="Z4331" s="179" t="s">
        <v>141</v>
      </c>
      <c r="AA4331" s="179" t="s">
        <v>141</v>
      </c>
      <c r="AB4331" s="179">
        <v>0</v>
      </c>
      <c r="AC4331" s="179" t="s">
        <v>2649</v>
      </c>
      <c r="AD4331" s="179" t="s">
        <v>23</v>
      </c>
      <c r="AE4331" s="179"/>
      <c r="AF4331" s="179" t="s">
        <v>141</v>
      </c>
      <c r="AG4331" s="115" t="s">
        <v>141</v>
      </c>
      <c r="AJ4331" s="1">
        <f t="shared" ref="AJ4331:AJ4394" si="350">T4331-S4331-R4331</f>
        <v>0</v>
      </c>
    </row>
    <row r="4332" spans="1:37" ht="31.5">
      <c r="A4332" s="94" t="s">
        <v>13179</v>
      </c>
      <c r="B4332" s="179" t="s">
        <v>87</v>
      </c>
      <c r="C4332" s="179" t="s">
        <v>321</v>
      </c>
      <c r="D4332" s="169">
        <v>42727</v>
      </c>
      <c r="E4332" s="176">
        <v>0.29930555555555555</v>
      </c>
      <c r="F4332" s="169">
        <v>42727</v>
      </c>
      <c r="G4332" s="176">
        <v>0.29930555555555555</v>
      </c>
      <c r="H4332" s="176">
        <v>0</v>
      </c>
      <c r="I4332" s="179">
        <v>5</v>
      </c>
      <c r="J4332" s="179"/>
      <c r="K4332" s="179"/>
      <c r="L4332" s="179" t="s">
        <v>4</v>
      </c>
      <c r="M4332" s="179" t="s">
        <v>13640</v>
      </c>
      <c r="N4332" s="179">
        <v>35</v>
      </c>
      <c r="O4332" s="179" t="s">
        <v>14</v>
      </c>
      <c r="P4332" s="179" t="s">
        <v>346</v>
      </c>
      <c r="Q4332" s="183" t="s">
        <v>13641</v>
      </c>
      <c r="R4332" s="597"/>
      <c r="S4332" s="597">
        <v>0.4</v>
      </c>
      <c r="T4332" s="597">
        <v>0.4</v>
      </c>
      <c r="U4332" s="179" t="s">
        <v>35</v>
      </c>
      <c r="V4332" s="179">
        <v>2009</v>
      </c>
      <c r="W4332" s="179" t="s">
        <v>15063</v>
      </c>
      <c r="X4332" s="179" t="s">
        <v>2718</v>
      </c>
      <c r="Y4332" s="79">
        <v>42682</v>
      </c>
      <c r="Z4332" s="179">
        <v>100</v>
      </c>
      <c r="AA4332" s="116">
        <v>42856</v>
      </c>
      <c r="AB4332" s="179">
        <v>0</v>
      </c>
      <c r="AC4332" s="79">
        <v>42682</v>
      </c>
      <c r="AD4332" s="115" t="s">
        <v>23</v>
      </c>
      <c r="AE4332" s="115"/>
      <c r="AF4332" s="115"/>
      <c r="AG4332" s="115"/>
      <c r="AH4332" s="2" t="s">
        <v>15061</v>
      </c>
      <c r="AJ4332" s="1">
        <f t="shared" si="350"/>
        <v>0</v>
      </c>
    </row>
    <row r="4333" spans="1:37" ht="47.25">
      <c r="A4333" s="94" t="s">
        <v>13179</v>
      </c>
      <c r="B4333" s="208" t="s">
        <v>13</v>
      </c>
      <c r="C4333" s="179" t="s">
        <v>13613</v>
      </c>
      <c r="D4333" s="161">
        <v>42726</v>
      </c>
      <c r="E4333" s="1008">
        <v>0.35972222222222222</v>
      </c>
      <c r="F4333" s="161">
        <v>42726</v>
      </c>
      <c r="G4333" s="1008">
        <v>0.35972222222222222</v>
      </c>
      <c r="H4333" s="1008">
        <v>0</v>
      </c>
      <c r="I4333" s="208">
        <v>1</v>
      </c>
      <c r="J4333" s="606" t="s">
        <v>141</v>
      </c>
      <c r="K4333" s="606"/>
      <c r="L4333" s="179" t="s">
        <v>17</v>
      </c>
      <c r="M4333" s="179" t="s">
        <v>13614</v>
      </c>
      <c r="N4333" s="179">
        <v>110</v>
      </c>
      <c r="O4333" s="208" t="s">
        <v>14</v>
      </c>
      <c r="P4333" s="179" t="s">
        <v>13614</v>
      </c>
      <c r="Q4333" s="892" t="s">
        <v>13615</v>
      </c>
      <c r="R4333" s="162"/>
      <c r="S4333" s="162">
        <v>0.1</v>
      </c>
      <c r="T4333" s="190">
        <v>0.1</v>
      </c>
      <c r="U4333" s="903" t="s">
        <v>141</v>
      </c>
      <c r="V4333" s="903" t="s">
        <v>141</v>
      </c>
      <c r="W4333" s="903" t="s">
        <v>141</v>
      </c>
      <c r="X4333" s="903" t="s">
        <v>141</v>
      </c>
      <c r="Y4333" s="903" t="s">
        <v>141</v>
      </c>
      <c r="Z4333" s="903" t="s">
        <v>141</v>
      </c>
      <c r="AA4333" s="903" t="s">
        <v>141</v>
      </c>
      <c r="AB4333" s="903" t="s">
        <v>141</v>
      </c>
      <c r="AC4333" s="903" t="s">
        <v>141</v>
      </c>
      <c r="AD4333" s="179" t="s">
        <v>38</v>
      </c>
      <c r="AE4333" s="903" t="s">
        <v>141</v>
      </c>
      <c r="AF4333" s="903" t="s">
        <v>141</v>
      </c>
      <c r="AG4333" s="392"/>
      <c r="AJ4333" s="1">
        <f t="shared" si="350"/>
        <v>0</v>
      </c>
    </row>
    <row r="4334" spans="1:37" ht="78.75">
      <c r="A4334" s="94" t="s">
        <v>13179</v>
      </c>
      <c r="B4334" s="208" t="s">
        <v>13</v>
      </c>
      <c r="C4334" s="208" t="s">
        <v>140</v>
      </c>
      <c r="D4334" s="161">
        <v>42727</v>
      </c>
      <c r="E4334" s="406">
        <v>0.49305555555555558</v>
      </c>
      <c r="F4334" s="161">
        <v>42727</v>
      </c>
      <c r="G4334" s="406">
        <v>0.49305555555555558</v>
      </c>
      <c r="H4334" s="1008">
        <v>0</v>
      </c>
      <c r="I4334" s="208">
        <v>2</v>
      </c>
      <c r="J4334" s="208" t="s">
        <v>484</v>
      </c>
      <c r="K4334" s="208" t="s">
        <v>9</v>
      </c>
      <c r="L4334" s="179" t="s">
        <v>10</v>
      </c>
      <c r="M4334" s="606" t="s">
        <v>13635</v>
      </c>
      <c r="N4334" s="179" t="s">
        <v>3</v>
      </c>
      <c r="O4334" s="208" t="s">
        <v>8</v>
      </c>
      <c r="P4334" s="606" t="s">
        <v>13636</v>
      </c>
      <c r="Q4334" s="163" t="s">
        <v>14607</v>
      </c>
      <c r="R4334" s="254">
        <v>0.2</v>
      </c>
      <c r="S4334" s="254">
        <v>1.2</v>
      </c>
      <c r="T4334" s="190">
        <v>1.4</v>
      </c>
      <c r="U4334" s="606" t="s">
        <v>47</v>
      </c>
      <c r="V4334" s="606" t="s">
        <v>14990</v>
      </c>
      <c r="W4334" s="606" t="s">
        <v>10173</v>
      </c>
      <c r="X4334" s="903" t="s">
        <v>141</v>
      </c>
      <c r="Y4334" s="606" t="s">
        <v>14991</v>
      </c>
      <c r="Z4334" s="606">
        <v>100</v>
      </c>
      <c r="AA4334" s="606" t="s">
        <v>14992</v>
      </c>
      <c r="AB4334" s="606">
        <v>3</v>
      </c>
      <c r="AC4334" s="903" t="s">
        <v>141</v>
      </c>
      <c r="AD4334" s="323" t="s">
        <v>56</v>
      </c>
      <c r="AE4334" s="903" t="s">
        <v>141</v>
      </c>
      <c r="AF4334" s="903" t="s">
        <v>141</v>
      </c>
      <c r="AG4334" s="392" t="s">
        <v>14608</v>
      </c>
      <c r="AJ4334" s="1">
        <f t="shared" si="350"/>
        <v>0</v>
      </c>
    </row>
    <row r="4335" spans="1:37" ht="31.5">
      <c r="A4335" s="94" t="s">
        <v>13179</v>
      </c>
      <c r="B4335" s="208" t="s">
        <v>13</v>
      </c>
      <c r="C4335" s="208" t="s">
        <v>140</v>
      </c>
      <c r="D4335" s="161">
        <v>42727</v>
      </c>
      <c r="E4335" s="185">
        <v>0.99305555555555547</v>
      </c>
      <c r="F4335" s="161">
        <v>42727</v>
      </c>
      <c r="G4335" s="185">
        <v>0.99305555555555547</v>
      </c>
      <c r="H4335" s="1008">
        <v>0</v>
      </c>
      <c r="I4335" s="208">
        <v>7</v>
      </c>
      <c r="J4335" s="208" t="s">
        <v>407</v>
      </c>
      <c r="K4335" s="208" t="s">
        <v>9</v>
      </c>
      <c r="L4335" s="179" t="s">
        <v>10</v>
      </c>
      <c r="M4335" s="606" t="s">
        <v>13637</v>
      </c>
      <c r="N4335" s="179" t="s">
        <v>3</v>
      </c>
      <c r="O4335" s="208" t="s">
        <v>8</v>
      </c>
      <c r="P4335" s="606" t="s">
        <v>13638</v>
      </c>
      <c r="Q4335" s="163" t="s">
        <v>13639</v>
      </c>
      <c r="R4335" s="254">
        <v>0.2</v>
      </c>
      <c r="S4335" s="254">
        <v>0.2</v>
      </c>
      <c r="T4335" s="190">
        <v>0.4</v>
      </c>
      <c r="U4335" s="606" t="s">
        <v>29</v>
      </c>
      <c r="V4335" s="606" t="s">
        <v>3339</v>
      </c>
      <c r="W4335" s="606" t="s">
        <v>2737</v>
      </c>
      <c r="X4335" s="606" t="s">
        <v>141</v>
      </c>
      <c r="Y4335" s="606" t="s">
        <v>14993</v>
      </c>
      <c r="Z4335" s="606">
        <v>100</v>
      </c>
      <c r="AA4335" s="606" t="s">
        <v>14994</v>
      </c>
      <c r="AB4335" s="903" t="s">
        <v>141</v>
      </c>
      <c r="AC4335" s="903" t="s">
        <v>141</v>
      </c>
      <c r="AD4335" s="323" t="s">
        <v>56</v>
      </c>
      <c r="AE4335" s="903" t="s">
        <v>141</v>
      </c>
      <c r="AF4335" s="903" t="s">
        <v>141</v>
      </c>
      <c r="AG4335" s="392" t="s">
        <v>14609</v>
      </c>
      <c r="AJ4335" s="1">
        <f t="shared" si="350"/>
        <v>0</v>
      </c>
    </row>
    <row r="4336" spans="1:37" ht="283.5">
      <c r="A4336" s="94" t="s">
        <v>13179</v>
      </c>
      <c r="B4336" s="208" t="s">
        <v>13</v>
      </c>
      <c r="C4336" s="179" t="s">
        <v>1798</v>
      </c>
      <c r="D4336" s="161">
        <v>42727</v>
      </c>
      <c r="E4336" s="185">
        <v>0.9506944444444444</v>
      </c>
      <c r="F4336" s="161">
        <v>42727</v>
      </c>
      <c r="G4336" s="185">
        <v>0.96805555555555556</v>
      </c>
      <c r="H4336" s="1008">
        <v>1.736111111111116E-2</v>
      </c>
      <c r="I4336" s="208">
        <v>330</v>
      </c>
      <c r="J4336" s="606" t="s">
        <v>13626</v>
      </c>
      <c r="K4336" s="208" t="s">
        <v>21</v>
      </c>
      <c r="L4336" s="179" t="s">
        <v>17</v>
      </c>
      <c r="M4336" s="606" t="s">
        <v>14610</v>
      </c>
      <c r="N4336" s="208">
        <v>110</v>
      </c>
      <c r="O4336" s="208" t="s">
        <v>8</v>
      </c>
      <c r="P4336" s="606" t="s">
        <v>14610</v>
      </c>
      <c r="Q4336" s="163" t="s">
        <v>14995</v>
      </c>
      <c r="R4336" s="162">
        <v>116.3</v>
      </c>
      <c r="S4336" s="162">
        <v>203</v>
      </c>
      <c r="T4336" s="190">
        <v>319.3</v>
      </c>
      <c r="U4336" s="606" t="s">
        <v>141</v>
      </c>
      <c r="V4336" s="606" t="s">
        <v>141</v>
      </c>
      <c r="W4336" s="606" t="s">
        <v>141</v>
      </c>
      <c r="X4336" s="606" t="s">
        <v>141</v>
      </c>
      <c r="Y4336" s="606" t="s">
        <v>141</v>
      </c>
      <c r="Z4336" s="606" t="s">
        <v>141</v>
      </c>
      <c r="AA4336" s="606" t="s">
        <v>141</v>
      </c>
      <c r="AB4336" s="606" t="s">
        <v>141</v>
      </c>
      <c r="AC4336" s="606" t="s">
        <v>141</v>
      </c>
      <c r="AD4336" s="179" t="s">
        <v>38</v>
      </c>
      <c r="AE4336" s="903" t="s">
        <v>141</v>
      </c>
      <c r="AF4336" s="606" t="s">
        <v>141</v>
      </c>
      <c r="AG4336" s="61"/>
      <c r="AJ4336" s="1">
        <f t="shared" si="350"/>
        <v>0</v>
      </c>
    </row>
    <row r="4337" spans="1:37">
      <c r="A4337" s="179" t="s">
        <v>139</v>
      </c>
      <c r="B4337" s="179" t="s">
        <v>13</v>
      </c>
      <c r="C4337" s="179" t="s">
        <v>147</v>
      </c>
      <c r="D4337" s="169">
        <v>42386</v>
      </c>
      <c r="E4337" s="176">
        <v>0.47569444444444442</v>
      </c>
      <c r="F4337" s="169">
        <v>42386</v>
      </c>
      <c r="G4337" s="176">
        <v>0.47916666666666669</v>
      </c>
      <c r="H4337" s="176">
        <f>G4337-E4337</f>
        <v>3.4722222222222654E-3</v>
      </c>
      <c r="I4337" s="179">
        <v>2</v>
      </c>
      <c r="J4337" s="179" t="s">
        <v>141</v>
      </c>
      <c r="K4337" s="179" t="s">
        <v>141</v>
      </c>
      <c r="L4337" s="179" t="s">
        <v>12</v>
      </c>
      <c r="M4337" s="179" t="s">
        <v>149</v>
      </c>
      <c r="N4337" s="179">
        <v>0.4</v>
      </c>
      <c r="O4337" s="179" t="s">
        <v>57</v>
      </c>
      <c r="P4337" s="179" t="s">
        <v>57</v>
      </c>
      <c r="Q4337" s="179" t="s">
        <v>148</v>
      </c>
      <c r="R4337" s="179">
        <v>0.2</v>
      </c>
      <c r="S4337" s="179">
        <v>0.2</v>
      </c>
      <c r="T4337" s="179">
        <f>R4337+S4337</f>
        <v>0.4</v>
      </c>
      <c r="U4337" s="179" t="s">
        <v>62</v>
      </c>
      <c r="V4337" s="179" t="s">
        <v>141</v>
      </c>
      <c r="W4337" s="179" t="s">
        <v>141</v>
      </c>
      <c r="X4337" s="179" t="s">
        <v>141</v>
      </c>
      <c r="Y4337" s="179" t="s">
        <v>141</v>
      </c>
      <c r="Z4337" s="179" t="s">
        <v>141</v>
      </c>
      <c r="AA4337" s="179" t="s">
        <v>141</v>
      </c>
      <c r="AB4337" s="179" t="s">
        <v>141</v>
      </c>
      <c r="AC4337" s="179" t="s">
        <v>141</v>
      </c>
      <c r="AD4337" s="115" t="s">
        <v>23</v>
      </c>
      <c r="AE4337" s="179" t="s">
        <v>141</v>
      </c>
      <c r="AF4337" s="179" t="s">
        <v>141</v>
      </c>
      <c r="AG4337" s="179" t="s">
        <v>141</v>
      </c>
      <c r="AJ4337" s="1">
        <f t="shared" si="350"/>
        <v>0</v>
      </c>
    </row>
    <row r="4338" spans="1:37" ht="78.75">
      <c r="A4338" s="94" t="s">
        <v>13179</v>
      </c>
      <c r="B4338" s="208" t="s">
        <v>13</v>
      </c>
      <c r="C4338" s="179" t="s">
        <v>1798</v>
      </c>
      <c r="D4338" s="161">
        <v>42730</v>
      </c>
      <c r="E4338" s="185">
        <v>5.7638888888888885E-2</v>
      </c>
      <c r="F4338" s="161">
        <v>42730</v>
      </c>
      <c r="G4338" s="185">
        <v>5.7638888888888885E-2</v>
      </c>
      <c r="H4338" s="1008">
        <v>0</v>
      </c>
      <c r="I4338" s="208">
        <v>199</v>
      </c>
      <c r="J4338" s="606" t="s">
        <v>656</v>
      </c>
      <c r="K4338" s="208" t="s">
        <v>297</v>
      </c>
      <c r="L4338" s="179" t="s">
        <v>17</v>
      </c>
      <c r="M4338" s="606" t="s">
        <v>12559</v>
      </c>
      <c r="N4338" s="208">
        <v>110</v>
      </c>
      <c r="O4338" s="208" t="s">
        <v>14</v>
      </c>
      <c r="P4338" s="606" t="s">
        <v>12559</v>
      </c>
      <c r="Q4338" s="163" t="s">
        <v>14611</v>
      </c>
      <c r="R4338" s="162">
        <v>25.8</v>
      </c>
      <c r="S4338" s="162">
        <v>50.3</v>
      </c>
      <c r="T4338" s="162">
        <v>76.099999999999994</v>
      </c>
      <c r="U4338" s="903" t="s">
        <v>141</v>
      </c>
      <c r="V4338" s="903" t="s">
        <v>141</v>
      </c>
      <c r="W4338" s="903" t="s">
        <v>141</v>
      </c>
      <c r="X4338" s="903" t="s">
        <v>141</v>
      </c>
      <c r="Y4338" s="903" t="s">
        <v>141</v>
      </c>
      <c r="Z4338" s="903" t="s">
        <v>141</v>
      </c>
      <c r="AA4338" s="903" t="s">
        <v>141</v>
      </c>
      <c r="AB4338" s="903" t="s">
        <v>141</v>
      </c>
      <c r="AC4338" s="903" t="s">
        <v>141</v>
      </c>
      <c r="AD4338" s="606" t="s">
        <v>38</v>
      </c>
      <c r="AE4338" s="903" t="s">
        <v>141</v>
      </c>
      <c r="AF4338" s="903" t="s">
        <v>141</v>
      </c>
      <c r="AG4338" s="179" t="s">
        <v>141</v>
      </c>
      <c r="AJ4338" s="1">
        <f t="shared" si="350"/>
        <v>0</v>
      </c>
    </row>
    <row r="4339" spans="1:37" ht="141.75">
      <c r="A4339" s="94" t="s">
        <v>13179</v>
      </c>
      <c r="B4339" s="208" t="s">
        <v>13</v>
      </c>
      <c r="C4339" s="208" t="s">
        <v>140</v>
      </c>
      <c r="D4339" s="161">
        <v>42730</v>
      </c>
      <c r="E4339" s="185">
        <v>0.84583333333333333</v>
      </c>
      <c r="F4339" s="161">
        <v>42730</v>
      </c>
      <c r="G4339" s="185">
        <v>0.91805555555555562</v>
      </c>
      <c r="H4339" s="1008">
        <v>7.2222222222222299E-2</v>
      </c>
      <c r="I4339" s="208">
        <v>15</v>
      </c>
      <c r="J4339" s="208" t="s">
        <v>484</v>
      </c>
      <c r="K4339" s="208" t="s">
        <v>15</v>
      </c>
      <c r="L4339" s="179" t="s">
        <v>30</v>
      </c>
      <c r="M4339" s="606" t="s">
        <v>13812</v>
      </c>
      <c r="N4339" s="179" t="s">
        <v>3</v>
      </c>
      <c r="O4339" s="208" t="s">
        <v>8</v>
      </c>
      <c r="P4339" s="606" t="s">
        <v>7078</v>
      </c>
      <c r="Q4339" s="163" t="s">
        <v>13813</v>
      </c>
      <c r="R4339" s="190">
        <v>65.900000000000006</v>
      </c>
      <c r="S4339" s="190">
        <v>21</v>
      </c>
      <c r="T4339" s="190">
        <v>86.9</v>
      </c>
      <c r="U4339" s="903" t="s">
        <v>141</v>
      </c>
      <c r="V4339" s="903" t="s">
        <v>141</v>
      </c>
      <c r="W4339" s="903" t="s">
        <v>141</v>
      </c>
      <c r="X4339" s="903" t="s">
        <v>141</v>
      </c>
      <c r="Y4339" s="903" t="s">
        <v>141</v>
      </c>
      <c r="Z4339" s="903" t="s">
        <v>141</v>
      </c>
      <c r="AA4339" s="903" t="s">
        <v>141</v>
      </c>
      <c r="AB4339" s="903" t="s">
        <v>141</v>
      </c>
      <c r="AC4339" s="903" t="s">
        <v>141</v>
      </c>
      <c r="AD4339" s="179" t="s">
        <v>28</v>
      </c>
      <c r="AE4339" s="323" t="s">
        <v>55</v>
      </c>
      <c r="AF4339" s="903" t="s">
        <v>141</v>
      </c>
      <c r="AG4339" s="392" t="s">
        <v>14612</v>
      </c>
      <c r="AJ4339" s="1">
        <f t="shared" si="350"/>
        <v>0</v>
      </c>
    </row>
    <row r="4340" spans="1:37" ht="47.25">
      <c r="A4340" s="179" t="s">
        <v>1052</v>
      </c>
      <c r="B4340" s="179" t="s">
        <v>13</v>
      </c>
      <c r="C4340" s="179" t="s">
        <v>140</v>
      </c>
      <c r="D4340" s="169">
        <v>42453</v>
      </c>
      <c r="E4340" s="176">
        <v>9.7222222222222224E-3</v>
      </c>
      <c r="F4340" s="169">
        <v>42453</v>
      </c>
      <c r="G4340" s="176">
        <v>2.7083333333333334E-2</v>
      </c>
      <c r="H4340" s="176">
        <f>G4340-E4340</f>
        <v>1.7361111111111112E-2</v>
      </c>
      <c r="I4340" s="179">
        <v>3</v>
      </c>
      <c r="J4340" s="179" t="s">
        <v>141</v>
      </c>
      <c r="K4340" s="179" t="s">
        <v>141</v>
      </c>
      <c r="L4340" s="179" t="s">
        <v>12</v>
      </c>
      <c r="M4340" s="179" t="s">
        <v>1859</v>
      </c>
      <c r="N4340" s="179">
        <v>0.4</v>
      </c>
      <c r="O4340" s="179" t="s">
        <v>2</v>
      </c>
      <c r="P4340" s="179" t="s">
        <v>1860</v>
      </c>
      <c r="Q4340" s="179" t="s">
        <v>1861</v>
      </c>
      <c r="R4340" s="179">
        <v>0.1</v>
      </c>
      <c r="S4340" s="179">
        <v>0.3</v>
      </c>
      <c r="T4340" s="179">
        <f>R4340+S4340</f>
        <v>0.4</v>
      </c>
      <c r="U4340" s="179" t="s">
        <v>1</v>
      </c>
      <c r="V4340" s="179" t="s">
        <v>141</v>
      </c>
      <c r="W4340" s="179" t="s">
        <v>141</v>
      </c>
      <c r="X4340" s="179" t="s">
        <v>141</v>
      </c>
      <c r="Y4340" s="179" t="s">
        <v>141</v>
      </c>
      <c r="Z4340" s="179" t="s">
        <v>141</v>
      </c>
      <c r="AA4340" s="179" t="s">
        <v>141</v>
      </c>
      <c r="AB4340" s="179" t="s">
        <v>141</v>
      </c>
      <c r="AC4340" s="179" t="s">
        <v>141</v>
      </c>
      <c r="AD4340" s="115" t="s">
        <v>23</v>
      </c>
      <c r="AE4340" s="179" t="s">
        <v>141</v>
      </c>
      <c r="AF4340" s="179" t="s">
        <v>141</v>
      </c>
      <c r="AG4340" s="179" t="s">
        <v>3129</v>
      </c>
      <c r="AJ4340" s="1">
        <f t="shared" si="350"/>
        <v>0</v>
      </c>
    </row>
    <row r="4341" spans="1:37" s="16" customFormat="1" ht="78.75">
      <c r="A4341" s="94" t="s">
        <v>13179</v>
      </c>
      <c r="B4341" s="208" t="s">
        <v>13</v>
      </c>
      <c r="C4341" s="208" t="s">
        <v>140</v>
      </c>
      <c r="D4341" s="161">
        <v>42734</v>
      </c>
      <c r="E4341" s="406">
        <v>0.8125</v>
      </c>
      <c r="F4341" s="161">
        <v>42734</v>
      </c>
      <c r="G4341" s="406">
        <v>0.82291666666666663</v>
      </c>
      <c r="H4341" s="1008">
        <v>1.041666666666663E-2</v>
      </c>
      <c r="I4341" s="208">
        <v>9</v>
      </c>
      <c r="J4341" s="208" t="s">
        <v>144</v>
      </c>
      <c r="K4341" s="208" t="s">
        <v>2310</v>
      </c>
      <c r="L4341" s="179" t="s">
        <v>4</v>
      </c>
      <c r="M4341" s="606" t="s">
        <v>13849</v>
      </c>
      <c r="N4341" s="179" t="s">
        <v>3</v>
      </c>
      <c r="O4341" s="208" t="s">
        <v>8</v>
      </c>
      <c r="P4341" s="606" t="s">
        <v>13850</v>
      </c>
      <c r="Q4341" s="892" t="s">
        <v>14996</v>
      </c>
      <c r="R4341" s="162">
        <v>1</v>
      </c>
      <c r="S4341" s="162">
        <v>1</v>
      </c>
      <c r="T4341" s="162">
        <v>2</v>
      </c>
      <c r="U4341" s="606" t="s">
        <v>141</v>
      </c>
      <c r="V4341" s="606" t="s">
        <v>141</v>
      </c>
      <c r="W4341" s="606" t="s">
        <v>141</v>
      </c>
      <c r="X4341" s="606" t="s">
        <v>141</v>
      </c>
      <c r="Y4341" s="606" t="s">
        <v>141</v>
      </c>
      <c r="Z4341" s="606" t="s">
        <v>141</v>
      </c>
      <c r="AA4341" s="606" t="s">
        <v>141</v>
      </c>
      <c r="AB4341" s="606" t="s">
        <v>141</v>
      </c>
      <c r="AC4341" s="606" t="s">
        <v>141</v>
      </c>
      <c r="AD4341" s="903" t="s">
        <v>18</v>
      </c>
      <c r="AE4341" s="903" t="s">
        <v>141</v>
      </c>
      <c r="AF4341" s="903" t="s">
        <v>141</v>
      </c>
      <c r="AG4341" s="392" t="s">
        <v>14997</v>
      </c>
      <c r="AJ4341" s="1">
        <f t="shared" si="350"/>
        <v>0</v>
      </c>
    </row>
    <row r="4342" spans="1:37" ht="47.25">
      <c r="A4342" s="179" t="s">
        <v>2039</v>
      </c>
      <c r="B4342" s="179" t="s">
        <v>13</v>
      </c>
      <c r="C4342" s="179" t="s">
        <v>140</v>
      </c>
      <c r="D4342" s="169">
        <v>42482</v>
      </c>
      <c r="E4342" s="176">
        <v>0.43541666666666662</v>
      </c>
      <c r="F4342" s="169">
        <v>42483</v>
      </c>
      <c r="G4342" s="176">
        <v>0.43541666666666662</v>
      </c>
      <c r="H4342" s="176">
        <v>0</v>
      </c>
      <c r="I4342" s="179">
        <v>3</v>
      </c>
      <c r="J4342" s="179"/>
      <c r="K4342" s="179"/>
      <c r="L4342" s="179" t="s">
        <v>12</v>
      </c>
      <c r="M4342" s="179" t="s">
        <v>2286</v>
      </c>
      <c r="N4342" s="179" t="s">
        <v>3</v>
      </c>
      <c r="O4342" s="179" t="s">
        <v>49</v>
      </c>
      <c r="P4342" s="179" t="s">
        <v>346</v>
      </c>
      <c r="Q4342" s="179" t="s">
        <v>2287</v>
      </c>
      <c r="R4342" s="179"/>
      <c r="S4342" s="179">
        <v>0.4</v>
      </c>
      <c r="T4342" s="179">
        <v>0.4</v>
      </c>
      <c r="U4342" s="179" t="s">
        <v>141</v>
      </c>
      <c r="V4342" s="179" t="s">
        <v>141</v>
      </c>
      <c r="W4342" s="179" t="s">
        <v>141</v>
      </c>
      <c r="X4342" s="179" t="s">
        <v>141</v>
      </c>
      <c r="Y4342" s="179" t="s">
        <v>141</v>
      </c>
      <c r="Z4342" s="179" t="s">
        <v>141</v>
      </c>
      <c r="AA4342" s="179" t="s">
        <v>141</v>
      </c>
      <c r="AB4342" s="179" t="s">
        <v>141</v>
      </c>
      <c r="AC4342" s="179" t="s">
        <v>141</v>
      </c>
      <c r="AD4342" s="115" t="s">
        <v>23</v>
      </c>
      <c r="AE4342" s="179" t="s">
        <v>141</v>
      </c>
      <c r="AF4342" s="179" t="s">
        <v>141</v>
      </c>
      <c r="AG4342" s="179" t="s">
        <v>3129</v>
      </c>
      <c r="AJ4342" s="1">
        <f t="shared" si="350"/>
        <v>0</v>
      </c>
    </row>
    <row r="4343" spans="1:37" ht="37.5" customHeight="1">
      <c r="A4343" s="179" t="s">
        <v>12537</v>
      </c>
      <c r="B4343" s="57" t="s">
        <v>60</v>
      </c>
      <c r="C4343" s="57" t="s">
        <v>581</v>
      </c>
      <c r="D4343" s="58">
        <v>42653</v>
      </c>
      <c r="E4343" s="59">
        <v>0.23958333333333334</v>
      </c>
      <c r="F4343" s="58">
        <v>42653</v>
      </c>
      <c r="G4343" s="59">
        <v>0.37222222222222223</v>
      </c>
      <c r="H4343" s="59">
        <v>0.13263888888888889</v>
      </c>
      <c r="I4343" s="60">
        <v>18</v>
      </c>
      <c r="J4343" s="60" t="s">
        <v>5449</v>
      </c>
      <c r="K4343" s="60" t="s">
        <v>15</v>
      </c>
      <c r="L4343" s="71" t="s">
        <v>10</v>
      </c>
      <c r="M4343" s="72" t="s">
        <v>12541</v>
      </c>
      <c r="N4343" s="60" t="s">
        <v>3</v>
      </c>
      <c r="O4343" s="71" t="s">
        <v>8</v>
      </c>
      <c r="P4343" s="72" t="s">
        <v>12541</v>
      </c>
      <c r="Q4343" s="71" t="s">
        <v>12542</v>
      </c>
      <c r="R4343" s="167">
        <v>6.5</v>
      </c>
      <c r="S4343" s="167">
        <v>0.5</v>
      </c>
      <c r="T4343" s="167">
        <v>7</v>
      </c>
      <c r="U4343" s="179" t="s">
        <v>29</v>
      </c>
      <c r="V4343" s="179">
        <v>2001</v>
      </c>
      <c r="W4343" s="179" t="s">
        <v>2813</v>
      </c>
      <c r="X4343" s="179" t="s">
        <v>3096</v>
      </c>
      <c r="Y4343" s="79">
        <v>42212</v>
      </c>
      <c r="Z4343" s="179">
        <v>100</v>
      </c>
      <c r="AA4343" s="79">
        <v>42943</v>
      </c>
      <c r="AB4343" s="179">
        <v>0</v>
      </c>
      <c r="AC4343" s="79">
        <v>42212</v>
      </c>
      <c r="AD4343" s="179" t="s">
        <v>31</v>
      </c>
      <c r="AE4343" s="115"/>
      <c r="AF4343" s="115"/>
      <c r="AG4343" s="115"/>
      <c r="AJ4343" s="1">
        <f t="shared" si="350"/>
        <v>0</v>
      </c>
    </row>
    <row r="4344" spans="1:37" ht="56.25" customHeight="1">
      <c r="A4344" s="179" t="s">
        <v>12537</v>
      </c>
      <c r="B4344" s="57" t="s">
        <v>60</v>
      </c>
      <c r="C4344" s="57" t="s">
        <v>581</v>
      </c>
      <c r="D4344" s="58">
        <v>42655</v>
      </c>
      <c r="E4344" s="59">
        <v>6.9444444444444434E-2</v>
      </c>
      <c r="F4344" s="58">
        <v>42655</v>
      </c>
      <c r="G4344" s="59">
        <v>0.15069444444444444</v>
      </c>
      <c r="H4344" s="1006">
        <v>8.1250000000000003E-2</v>
      </c>
      <c r="I4344" s="60">
        <v>10</v>
      </c>
      <c r="J4344" s="60" t="s">
        <v>582</v>
      </c>
      <c r="K4344" s="60" t="s">
        <v>15</v>
      </c>
      <c r="L4344" s="71" t="s">
        <v>10</v>
      </c>
      <c r="M4344" s="72" t="s">
        <v>12570</v>
      </c>
      <c r="N4344" s="60" t="s">
        <v>3</v>
      </c>
      <c r="O4344" s="71" t="s">
        <v>8</v>
      </c>
      <c r="P4344" s="72" t="s">
        <v>12570</v>
      </c>
      <c r="Q4344" s="71" t="s">
        <v>12571</v>
      </c>
      <c r="R4344" s="167">
        <v>1.7</v>
      </c>
      <c r="S4344" s="167"/>
      <c r="T4344" s="167">
        <v>1.7</v>
      </c>
      <c r="U4344" s="179" t="s">
        <v>29</v>
      </c>
      <c r="V4344" s="179">
        <v>1978</v>
      </c>
      <c r="W4344" s="179" t="s">
        <v>2737</v>
      </c>
      <c r="X4344" s="179" t="s">
        <v>6961</v>
      </c>
      <c r="Y4344" s="79">
        <v>42593</v>
      </c>
      <c r="Z4344" s="179">
        <v>100</v>
      </c>
      <c r="AA4344" s="79">
        <v>43322</v>
      </c>
      <c r="AB4344" s="179">
        <v>0</v>
      </c>
      <c r="AC4344" s="79">
        <v>42593</v>
      </c>
      <c r="AD4344" s="179" t="s">
        <v>31</v>
      </c>
      <c r="AE4344" s="115"/>
      <c r="AF4344" s="115"/>
      <c r="AG4344" s="115"/>
      <c r="AJ4344" s="1">
        <f t="shared" si="350"/>
        <v>0</v>
      </c>
    </row>
    <row r="4345" spans="1:37" ht="56.25" customHeight="1">
      <c r="A4345" s="179" t="s">
        <v>12537</v>
      </c>
      <c r="B4345" s="57" t="s">
        <v>60</v>
      </c>
      <c r="C4345" s="57" t="s">
        <v>581</v>
      </c>
      <c r="D4345" s="58">
        <v>42661</v>
      </c>
      <c r="E4345" s="59">
        <v>0.58750000000000002</v>
      </c>
      <c r="F4345" s="58">
        <v>42661</v>
      </c>
      <c r="G4345" s="59">
        <v>0.84791666666666676</v>
      </c>
      <c r="H4345" s="59">
        <v>0.26041666666666669</v>
      </c>
      <c r="I4345" s="60">
        <v>18</v>
      </c>
      <c r="J4345" s="60" t="s">
        <v>5449</v>
      </c>
      <c r="K4345" s="60" t="s">
        <v>15</v>
      </c>
      <c r="L4345" s="71" t="s">
        <v>10</v>
      </c>
      <c r="M4345" s="72" t="s">
        <v>12608</v>
      </c>
      <c r="N4345" s="60" t="s">
        <v>3</v>
      </c>
      <c r="O4345" s="71" t="s">
        <v>8</v>
      </c>
      <c r="P4345" s="72" t="s">
        <v>12608</v>
      </c>
      <c r="Q4345" s="71" t="s">
        <v>12609</v>
      </c>
      <c r="R4345" s="167">
        <v>37.799999999999997</v>
      </c>
      <c r="S4345" s="167"/>
      <c r="T4345" s="167">
        <v>37.799999999999997</v>
      </c>
      <c r="U4345" s="179" t="s">
        <v>29</v>
      </c>
      <c r="V4345" s="179">
        <v>1984</v>
      </c>
      <c r="W4345" s="179" t="s">
        <v>2813</v>
      </c>
      <c r="X4345" s="179" t="s">
        <v>3096</v>
      </c>
      <c r="Y4345" s="79">
        <v>42663</v>
      </c>
      <c r="Z4345" s="179">
        <v>100</v>
      </c>
      <c r="AA4345" s="79">
        <v>43389</v>
      </c>
      <c r="AB4345" s="179">
        <v>0</v>
      </c>
      <c r="AC4345" s="79">
        <v>42663</v>
      </c>
      <c r="AD4345" s="179" t="s">
        <v>31</v>
      </c>
      <c r="AE4345" s="115"/>
      <c r="AF4345" s="115"/>
      <c r="AG4345" s="115"/>
      <c r="AJ4345" s="1">
        <f t="shared" si="350"/>
        <v>0</v>
      </c>
    </row>
    <row r="4346" spans="1:37" ht="75" customHeight="1">
      <c r="A4346" s="179" t="s">
        <v>12537</v>
      </c>
      <c r="B4346" s="57" t="s">
        <v>60</v>
      </c>
      <c r="C4346" s="57" t="s">
        <v>581</v>
      </c>
      <c r="D4346" s="58">
        <v>42663</v>
      </c>
      <c r="E4346" s="59">
        <v>0.58333333333333337</v>
      </c>
      <c r="F4346" s="58">
        <v>42663</v>
      </c>
      <c r="G4346" s="59">
        <v>0.59861111111111109</v>
      </c>
      <c r="H4346" s="59">
        <v>1.5277777777777724E-2</v>
      </c>
      <c r="I4346" s="60">
        <v>2</v>
      </c>
      <c r="J4346" s="60" t="s">
        <v>582</v>
      </c>
      <c r="K4346" s="60" t="s">
        <v>21</v>
      </c>
      <c r="L4346" s="71" t="s">
        <v>30</v>
      </c>
      <c r="M4346" s="72" t="s">
        <v>12631</v>
      </c>
      <c r="N4346" s="60" t="s">
        <v>3</v>
      </c>
      <c r="O4346" s="71" t="s">
        <v>8</v>
      </c>
      <c r="P4346" s="72" t="s">
        <v>12631</v>
      </c>
      <c r="Q4346" s="71" t="s">
        <v>12632</v>
      </c>
      <c r="R4346" s="167">
        <v>5.9</v>
      </c>
      <c r="S4346" s="167"/>
      <c r="T4346" s="167">
        <v>5.9</v>
      </c>
      <c r="U4346" s="179" t="s">
        <v>29</v>
      </c>
      <c r="V4346" s="179">
        <v>1979</v>
      </c>
      <c r="W4346" s="179" t="s">
        <v>2737</v>
      </c>
      <c r="X4346" s="179" t="s">
        <v>6961</v>
      </c>
      <c r="Y4346" s="79">
        <v>42593</v>
      </c>
      <c r="Z4346" s="179">
        <v>100</v>
      </c>
      <c r="AA4346" s="79">
        <v>43322</v>
      </c>
      <c r="AB4346" s="179">
        <v>0</v>
      </c>
      <c r="AC4346" s="79">
        <v>42593</v>
      </c>
      <c r="AD4346" s="179" t="s">
        <v>61</v>
      </c>
      <c r="AE4346" s="115"/>
      <c r="AF4346" s="115"/>
      <c r="AG4346" s="115"/>
      <c r="AJ4346" s="1">
        <f t="shared" si="350"/>
        <v>0</v>
      </c>
    </row>
    <row r="4347" spans="1:37" ht="37.5" customHeight="1">
      <c r="A4347" s="179" t="s">
        <v>12537</v>
      </c>
      <c r="B4347" s="57" t="s">
        <v>60</v>
      </c>
      <c r="C4347" s="57" t="s">
        <v>581</v>
      </c>
      <c r="D4347" s="58">
        <v>42669</v>
      </c>
      <c r="E4347" s="59">
        <v>1.0416666666666666E-2</v>
      </c>
      <c r="F4347" s="58">
        <v>42669</v>
      </c>
      <c r="G4347" s="59">
        <v>0.11458333333333333</v>
      </c>
      <c r="H4347" s="59">
        <v>0.10416666666666666</v>
      </c>
      <c r="I4347" s="60">
        <v>15</v>
      </c>
      <c r="J4347" s="60" t="s">
        <v>144</v>
      </c>
      <c r="K4347" s="60" t="s">
        <v>15</v>
      </c>
      <c r="L4347" s="71" t="s">
        <v>10</v>
      </c>
      <c r="M4347" s="72" t="s">
        <v>12688</v>
      </c>
      <c r="N4347" s="60" t="s">
        <v>3</v>
      </c>
      <c r="O4347" s="71" t="s">
        <v>8</v>
      </c>
      <c r="P4347" s="72" t="s">
        <v>12689</v>
      </c>
      <c r="Q4347" s="71" t="s">
        <v>12690</v>
      </c>
      <c r="R4347" s="167">
        <v>13.6</v>
      </c>
      <c r="S4347" s="167"/>
      <c r="T4347" s="167">
        <v>13.6</v>
      </c>
      <c r="U4347" s="179" t="s">
        <v>29</v>
      </c>
      <c r="V4347" s="179">
        <v>1974</v>
      </c>
      <c r="W4347" s="179" t="s">
        <v>2813</v>
      </c>
      <c r="X4347" s="179" t="s">
        <v>3096</v>
      </c>
      <c r="Y4347" s="79">
        <v>42144</v>
      </c>
      <c r="Z4347" s="179">
        <v>90</v>
      </c>
      <c r="AA4347" s="79">
        <v>42873</v>
      </c>
      <c r="AB4347" s="179">
        <v>0</v>
      </c>
      <c r="AC4347" s="79">
        <v>42144</v>
      </c>
      <c r="AD4347" s="179" t="s">
        <v>31</v>
      </c>
      <c r="AE4347" s="115"/>
      <c r="AF4347" s="115"/>
      <c r="AG4347" s="115"/>
      <c r="AJ4347" s="1">
        <f t="shared" si="350"/>
        <v>0</v>
      </c>
    </row>
    <row r="4348" spans="1:37" s="16" customFormat="1" ht="37.5" customHeight="1">
      <c r="A4348" s="179" t="s">
        <v>12537</v>
      </c>
      <c r="B4348" s="57" t="s">
        <v>60</v>
      </c>
      <c r="C4348" s="179" t="s">
        <v>2094</v>
      </c>
      <c r="D4348" s="58">
        <v>42671</v>
      </c>
      <c r="E4348" s="59">
        <v>0.9375</v>
      </c>
      <c r="F4348" s="58">
        <v>42671</v>
      </c>
      <c r="G4348" s="59">
        <v>0.9375</v>
      </c>
      <c r="H4348" s="59">
        <v>0</v>
      </c>
      <c r="I4348" s="60">
        <v>51</v>
      </c>
      <c r="J4348" s="60" t="s">
        <v>144</v>
      </c>
      <c r="K4348" s="60" t="s">
        <v>9</v>
      </c>
      <c r="L4348" s="71" t="s">
        <v>17</v>
      </c>
      <c r="M4348" s="72" t="s">
        <v>12709</v>
      </c>
      <c r="N4348" s="60">
        <v>110</v>
      </c>
      <c r="O4348" s="71" t="s">
        <v>8</v>
      </c>
      <c r="P4348" s="72" t="s">
        <v>12709</v>
      </c>
      <c r="Q4348" s="71" t="s">
        <v>307</v>
      </c>
      <c r="R4348" s="167"/>
      <c r="S4348" s="167">
        <v>22.8</v>
      </c>
      <c r="T4348" s="167">
        <v>22.8</v>
      </c>
      <c r="U4348" s="204"/>
      <c r="V4348" s="204"/>
      <c r="W4348" s="204"/>
      <c r="X4348" s="204"/>
      <c r="Y4348" s="204"/>
      <c r="Z4348" s="204"/>
      <c r="AA4348" s="204"/>
      <c r="AB4348" s="204"/>
      <c r="AC4348" s="204"/>
      <c r="AD4348" s="204" t="s">
        <v>38</v>
      </c>
      <c r="AE4348" s="204"/>
      <c r="AF4348" s="204"/>
      <c r="AG4348" s="204"/>
      <c r="AJ4348" s="1">
        <f t="shared" si="350"/>
        <v>0</v>
      </c>
    </row>
    <row r="4349" spans="1:37" ht="47.25" customHeight="1">
      <c r="A4349" s="179" t="s">
        <v>139</v>
      </c>
      <c r="B4349" s="179" t="s">
        <v>6</v>
      </c>
      <c r="C4349" s="179" t="s">
        <v>1131</v>
      </c>
      <c r="D4349" s="169">
        <v>42373</v>
      </c>
      <c r="E4349" s="176">
        <v>0.58333333333333337</v>
      </c>
      <c r="F4349" s="169">
        <v>42373</v>
      </c>
      <c r="G4349" s="176">
        <v>0.58333333333333337</v>
      </c>
      <c r="H4349" s="176">
        <v>0</v>
      </c>
      <c r="I4349" s="179">
        <v>3</v>
      </c>
      <c r="J4349" s="179" t="s">
        <v>303</v>
      </c>
      <c r="K4349" s="179"/>
      <c r="L4349" s="179" t="s">
        <v>4</v>
      </c>
      <c r="M4349" s="179" t="s">
        <v>469</v>
      </c>
      <c r="N4349" s="179" t="s">
        <v>3</v>
      </c>
      <c r="O4349" s="179" t="s">
        <v>2</v>
      </c>
      <c r="P4349" s="179" t="s">
        <v>470</v>
      </c>
      <c r="Q4349" s="179" t="s">
        <v>471</v>
      </c>
      <c r="R4349" s="179"/>
      <c r="S4349" s="179">
        <v>0.8</v>
      </c>
      <c r="T4349" s="179">
        <v>0.8</v>
      </c>
      <c r="U4349" s="114" t="s">
        <v>1</v>
      </c>
      <c r="V4349" s="122">
        <v>42334</v>
      </c>
      <c r="W4349" s="114" t="s">
        <v>3366</v>
      </c>
      <c r="X4349" s="114" t="s">
        <v>2736</v>
      </c>
      <c r="Y4349" s="122">
        <v>42334</v>
      </c>
      <c r="Z4349" s="139">
        <v>1</v>
      </c>
      <c r="AA4349" s="122">
        <v>42516</v>
      </c>
      <c r="AB4349" s="114" t="s">
        <v>2215</v>
      </c>
      <c r="AC4349" s="122">
        <v>42334</v>
      </c>
      <c r="AD4349" s="1" t="s">
        <v>0</v>
      </c>
      <c r="AE4349" s="114"/>
      <c r="AF4349" s="114"/>
      <c r="AG4349" s="114"/>
      <c r="AJ4349" s="1">
        <f t="shared" si="350"/>
        <v>0</v>
      </c>
    </row>
    <row r="4350" spans="1:37" ht="31.5" customHeight="1">
      <c r="A4350" s="179" t="s">
        <v>5349</v>
      </c>
      <c r="B4350" s="179" t="s">
        <v>13</v>
      </c>
      <c r="C4350" s="179" t="s">
        <v>147</v>
      </c>
      <c r="D4350" s="169">
        <v>42573</v>
      </c>
      <c r="E4350" s="68">
        <v>0.79166666666666663</v>
      </c>
      <c r="F4350" s="169">
        <v>42573</v>
      </c>
      <c r="G4350" s="68">
        <v>0.80208333333333337</v>
      </c>
      <c r="H4350" s="68">
        <f>G4350-E4350</f>
        <v>1.0416666666666741E-2</v>
      </c>
      <c r="I4350" s="179">
        <v>1</v>
      </c>
      <c r="J4350" s="179" t="s">
        <v>141</v>
      </c>
      <c r="K4350" s="179" t="s">
        <v>141</v>
      </c>
      <c r="L4350" s="179" t="s">
        <v>12</v>
      </c>
      <c r="M4350" s="179" t="s">
        <v>7335</v>
      </c>
      <c r="N4350" s="179">
        <v>0.4</v>
      </c>
      <c r="O4350" s="179" t="s">
        <v>57</v>
      </c>
      <c r="P4350" s="179" t="s">
        <v>57</v>
      </c>
      <c r="Q4350" s="61" t="s">
        <v>10737</v>
      </c>
      <c r="R4350" s="190">
        <v>0.2</v>
      </c>
      <c r="S4350" s="190">
        <v>0.2</v>
      </c>
      <c r="T4350" s="190">
        <f>R4350+S4350</f>
        <v>0.4</v>
      </c>
      <c r="U4350" s="2" t="s">
        <v>62</v>
      </c>
      <c r="V4350" s="2" t="s">
        <v>141</v>
      </c>
      <c r="W4350" s="2" t="s">
        <v>141</v>
      </c>
      <c r="X4350" s="2" t="s">
        <v>141</v>
      </c>
      <c r="Y4350" s="2" t="s">
        <v>141</v>
      </c>
      <c r="Z4350" s="2" t="s">
        <v>141</v>
      </c>
      <c r="AA4350" s="2" t="s">
        <v>141</v>
      </c>
      <c r="AB4350" s="2" t="s">
        <v>141</v>
      </c>
      <c r="AC4350" s="2" t="s">
        <v>141</v>
      </c>
      <c r="AD4350" s="1" t="s">
        <v>23</v>
      </c>
      <c r="AE4350" s="2" t="s">
        <v>141</v>
      </c>
      <c r="AF4350" s="2" t="s">
        <v>141</v>
      </c>
      <c r="AG4350" s="2" t="s">
        <v>141</v>
      </c>
      <c r="AJ4350" s="1">
        <f t="shared" si="350"/>
        <v>0</v>
      </c>
      <c r="AK4350" s="1">
        <f>AJ4350-T4350</f>
        <v>-0.4</v>
      </c>
    </row>
    <row r="4351" spans="1:37" ht="63" customHeight="1">
      <c r="A4351" s="179" t="s">
        <v>139</v>
      </c>
      <c r="B4351" s="179" t="s">
        <v>6</v>
      </c>
      <c r="C4351" s="179" t="s">
        <v>1876</v>
      </c>
      <c r="D4351" s="169">
        <v>42375</v>
      </c>
      <c r="E4351" s="176">
        <v>0.39583333333333331</v>
      </c>
      <c r="F4351" s="169">
        <v>42375</v>
      </c>
      <c r="G4351" s="176">
        <v>0.39583333333333331</v>
      </c>
      <c r="H4351" s="176">
        <v>0</v>
      </c>
      <c r="I4351" s="179">
        <v>5</v>
      </c>
      <c r="J4351" s="179" t="s">
        <v>306</v>
      </c>
      <c r="K4351" s="179"/>
      <c r="L4351" s="179" t="s">
        <v>4</v>
      </c>
      <c r="M4351" s="179" t="s">
        <v>3368</v>
      </c>
      <c r="N4351" s="179">
        <v>35</v>
      </c>
      <c r="O4351" s="179" t="s">
        <v>14</v>
      </c>
      <c r="P4351" s="179" t="s">
        <v>3369</v>
      </c>
      <c r="Q4351" s="179" t="s">
        <v>3370</v>
      </c>
      <c r="R4351" s="179"/>
      <c r="S4351" s="179">
        <v>1</v>
      </c>
      <c r="T4351" s="179">
        <f>SUM(R4351:S4351)</f>
        <v>1</v>
      </c>
      <c r="U4351" s="114" t="s">
        <v>34</v>
      </c>
      <c r="V4351" s="114">
        <v>2008</v>
      </c>
      <c r="W4351" s="114" t="s">
        <v>3371</v>
      </c>
      <c r="X4351" s="114" t="s">
        <v>3372</v>
      </c>
      <c r="Y4351" s="146">
        <v>41852</v>
      </c>
      <c r="Z4351" s="114">
        <v>100</v>
      </c>
      <c r="AA4351" s="122">
        <v>42583</v>
      </c>
      <c r="AB4351" s="114">
        <v>0</v>
      </c>
      <c r="AC4351" s="122" t="s">
        <v>3373</v>
      </c>
      <c r="AD4351" s="1" t="s">
        <v>25</v>
      </c>
      <c r="AE4351" s="114"/>
      <c r="AF4351" s="114"/>
      <c r="AG4351" s="114"/>
      <c r="AJ4351" s="1">
        <f t="shared" si="350"/>
        <v>0</v>
      </c>
    </row>
    <row r="4352" spans="1:37" ht="63" customHeight="1">
      <c r="A4352" s="179" t="s">
        <v>6868</v>
      </c>
      <c r="B4352" s="179" t="s">
        <v>13</v>
      </c>
      <c r="C4352" s="179" t="s">
        <v>140</v>
      </c>
      <c r="D4352" s="169">
        <v>42603</v>
      </c>
      <c r="E4352" s="176">
        <v>0.76388888888888884</v>
      </c>
      <c r="F4352" s="169">
        <v>42603</v>
      </c>
      <c r="G4352" s="176">
        <v>0.76388888888888884</v>
      </c>
      <c r="H4352" s="176">
        <v>0</v>
      </c>
      <c r="I4352" s="179">
        <v>2</v>
      </c>
      <c r="J4352" s="179" t="s">
        <v>141</v>
      </c>
      <c r="K4352" s="179" t="s">
        <v>141</v>
      </c>
      <c r="L4352" s="179" t="s">
        <v>12</v>
      </c>
      <c r="M4352" s="179" t="s">
        <v>7740</v>
      </c>
      <c r="N4352" s="179">
        <v>0.4</v>
      </c>
      <c r="O4352" s="179" t="s">
        <v>2</v>
      </c>
      <c r="P4352" s="179" t="s">
        <v>1828</v>
      </c>
      <c r="Q4352" s="61" t="s">
        <v>8329</v>
      </c>
      <c r="R4352" s="190"/>
      <c r="S4352" s="190">
        <v>0.4</v>
      </c>
      <c r="T4352" s="190">
        <f>R4352+S4352</f>
        <v>0.4</v>
      </c>
      <c r="U4352" s="2" t="s">
        <v>1</v>
      </c>
      <c r="V4352" s="2" t="s">
        <v>141</v>
      </c>
      <c r="W4352" s="2" t="s">
        <v>141</v>
      </c>
      <c r="X4352" s="2" t="s">
        <v>141</v>
      </c>
      <c r="Y4352" s="2" t="s">
        <v>141</v>
      </c>
      <c r="Z4352" s="2" t="s">
        <v>141</v>
      </c>
      <c r="AA4352" s="2" t="s">
        <v>141</v>
      </c>
      <c r="AB4352" s="2" t="s">
        <v>141</v>
      </c>
      <c r="AC4352" s="2" t="s">
        <v>141</v>
      </c>
      <c r="AD4352" s="1" t="s">
        <v>23</v>
      </c>
      <c r="AE4352" s="2" t="s">
        <v>141</v>
      </c>
      <c r="AF4352" s="2" t="s">
        <v>141</v>
      </c>
      <c r="AG4352" s="2" t="s">
        <v>3129</v>
      </c>
      <c r="AJ4352" s="1">
        <f t="shared" si="350"/>
        <v>0</v>
      </c>
      <c r="AK4352" s="1">
        <f>AJ4352-T4352</f>
        <v>-0.4</v>
      </c>
    </row>
    <row r="4353" spans="1:37" ht="94.5">
      <c r="A4353" s="179" t="s">
        <v>12537</v>
      </c>
      <c r="B4353" s="115" t="s">
        <v>16</v>
      </c>
      <c r="C4353" s="179" t="s">
        <v>292</v>
      </c>
      <c r="D4353" s="79">
        <v>42648</v>
      </c>
      <c r="E4353" s="176">
        <v>0.13749999999999998</v>
      </c>
      <c r="F4353" s="79">
        <v>42648</v>
      </c>
      <c r="G4353" s="176">
        <v>0.20555555555555557</v>
      </c>
      <c r="H4353" s="377">
        <f>(F4353+G4353)-(D4353+E4353)</f>
        <v>6.805555555911269E-2</v>
      </c>
      <c r="I4353" s="179">
        <v>2</v>
      </c>
      <c r="J4353" s="179" t="s">
        <v>144</v>
      </c>
      <c r="K4353" s="208" t="s">
        <v>146</v>
      </c>
      <c r="L4353" s="179" t="s">
        <v>4</v>
      </c>
      <c r="M4353" s="179" t="s">
        <v>4203</v>
      </c>
      <c r="N4353" s="179" t="s">
        <v>3</v>
      </c>
      <c r="O4353" s="179" t="s">
        <v>8</v>
      </c>
      <c r="P4353" s="179" t="s">
        <v>13977</v>
      </c>
      <c r="Q4353" s="179" t="s">
        <v>14874</v>
      </c>
      <c r="R4353" s="179">
        <v>0.39</v>
      </c>
      <c r="S4353" s="179"/>
      <c r="T4353" s="177">
        <f>SUM(R4353:S4353)</f>
        <v>0.39</v>
      </c>
      <c r="U4353" s="2" t="s">
        <v>29</v>
      </c>
      <c r="V4353" s="2">
        <v>1952</v>
      </c>
      <c r="W4353" s="2" t="s">
        <v>2745</v>
      </c>
      <c r="X4353" s="123"/>
      <c r="Y4353" s="123">
        <v>42560</v>
      </c>
      <c r="Z4353" s="2">
        <v>100</v>
      </c>
      <c r="AA4353" s="124" t="s">
        <v>9427</v>
      </c>
      <c r="AB4353" s="2">
        <v>0</v>
      </c>
      <c r="AC4353" s="1"/>
      <c r="AD4353" s="2" t="s">
        <v>23</v>
      </c>
      <c r="AE4353" s="2" t="s">
        <v>55</v>
      </c>
      <c r="AG4353" s="2" t="s">
        <v>14875</v>
      </c>
      <c r="AJ4353" s="1">
        <f t="shared" si="350"/>
        <v>0</v>
      </c>
    </row>
    <row r="4354" spans="1:37" ht="31.5" customHeight="1">
      <c r="A4354" s="179" t="s">
        <v>139</v>
      </c>
      <c r="B4354" s="179" t="s">
        <v>6</v>
      </c>
      <c r="C4354" s="179" t="s">
        <v>1131</v>
      </c>
      <c r="D4354" s="169">
        <v>42377</v>
      </c>
      <c r="E4354" s="176">
        <v>4.7916666666666663E-2</v>
      </c>
      <c r="F4354" s="169">
        <v>42378</v>
      </c>
      <c r="G4354" s="176">
        <v>0.20277777777777781</v>
      </c>
      <c r="H4354" s="176">
        <v>0.15486111111111112</v>
      </c>
      <c r="I4354" s="179">
        <v>5</v>
      </c>
      <c r="J4354" s="179" t="s">
        <v>303</v>
      </c>
      <c r="K4354" s="179" t="s">
        <v>15</v>
      </c>
      <c r="L4354" s="179" t="s">
        <v>4</v>
      </c>
      <c r="M4354" s="179" t="s">
        <v>305</v>
      </c>
      <c r="N4354" s="179" t="s">
        <v>3</v>
      </c>
      <c r="O4354" s="179" t="s">
        <v>8</v>
      </c>
      <c r="P4354" s="179" t="s">
        <v>475</v>
      </c>
      <c r="Q4354" s="179" t="s">
        <v>304</v>
      </c>
      <c r="R4354" s="179">
        <v>9.1</v>
      </c>
      <c r="S4354" s="179"/>
      <c r="T4354" s="179">
        <v>9.1</v>
      </c>
      <c r="U4354" s="114" t="s">
        <v>29</v>
      </c>
      <c r="V4354" s="114">
        <v>1990</v>
      </c>
      <c r="W4354" s="114" t="s">
        <v>3170</v>
      </c>
      <c r="X4354" s="114" t="s">
        <v>2736</v>
      </c>
      <c r="Y4354" s="122" t="s">
        <v>3395</v>
      </c>
      <c r="Z4354" s="139">
        <v>1</v>
      </c>
      <c r="AA4354" s="122" t="s">
        <v>3396</v>
      </c>
      <c r="AB4354" s="114" t="s">
        <v>3397</v>
      </c>
      <c r="AC4354" s="122"/>
      <c r="AD4354" s="1" t="s">
        <v>0</v>
      </c>
      <c r="AE4354" s="114"/>
      <c r="AF4354" s="114"/>
      <c r="AG4354" s="114"/>
      <c r="AJ4354" s="1">
        <f t="shared" si="350"/>
        <v>0</v>
      </c>
    </row>
    <row r="4355" spans="1:37" ht="94.5" customHeight="1">
      <c r="A4355" s="179" t="s">
        <v>139</v>
      </c>
      <c r="B4355" s="179" t="s">
        <v>6</v>
      </c>
      <c r="C4355" s="179" t="s">
        <v>1876</v>
      </c>
      <c r="D4355" s="169">
        <v>42377</v>
      </c>
      <c r="E4355" s="176">
        <v>0.80902777777777779</v>
      </c>
      <c r="F4355" s="169">
        <v>42377</v>
      </c>
      <c r="G4355" s="176">
        <v>0.80902777777777779</v>
      </c>
      <c r="H4355" s="176">
        <v>0</v>
      </c>
      <c r="I4355" s="179">
        <v>19</v>
      </c>
      <c r="J4355" s="179" t="s">
        <v>3387</v>
      </c>
      <c r="K4355" s="179"/>
      <c r="L4355" s="179" t="s">
        <v>4</v>
      </c>
      <c r="M4355" s="179" t="s">
        <v>3388</v>
      </c>
      <c r="N4355" s="179">
        <v>110</v>
      </c>
      <c r="O4355" s="179" t="s">
        <v>14</v>
      </c>
      <c r="P4355" s="179" t="s">
        <v>301</v>
      </c>
      <c r="Q4355" s="179" t="s">
        <v>3389</v>
      </c>
      <c r="R4355" s="179">
        <v>90.2</v>
      </c>
      <c r="S4355" s="179"/>
      <c r="T4355" s="179">
        <v>90.2</v>
      </c>
      <c r="U4355" s="114" t="s">
        <v>34</v>
      </c>
      <c r="V4355" s="114">
        <v>2015</v>
      </c>
      <c r="W4355" s="114" t="s">
        <v>3390</v>
      </c>
      <c r="X4355" s="114" t="s">
        <v>3391</v>
      </c>
      <c r="Y4355" s="114" t="s">
        <v>2798</v>
      </c>
      <c r="Z4355" s="114">
        <v>100</v>
      </c>
      <c r="AA4355" s="721">
        <v>42430</v>
      </c>
      <c r="AB4355" s="114">
        <v>0</v>
      </c>
      <c r="AC4355" s="114" t="s">
        <v>2798</v>
      </c>
      <c r="AD4355" s="1" t="s">
        <v>18</v>
      </c>
      <c r="AE4355" s="114"/>
      <c r="AF4355" s="114"/>
      <c r="AG4355" s="114"/>
      <c r="AJ4355" s="1">
        <f t="shared" si="350"/>
        <v>0</v>
      </c>
    </row>
    <row r="4356" spans="1:37" ht="78.75" customHeight="1">
      <c r="A4356" s="179" t="s">
        <v>139</v>
      </c>
      <c r="B4356" s="179" t="s">
        <v>6</v>
      </c>
      <c r="C4356" s="179" t="s">
        <v>1876</v>
      </c>
      <c r="D4356" s="169">
        <v>42377</v>
      </c>
      <c r="E4356" s="176">
        <v>0.81597222222222221</v>
      </c>
      <c r="F4356" s="169">
        <v>42377</v>
      </c>
      <c r="G4356" s="176">
        <v>0.9194444444444444</v>
      </c>
      <c r="H4356" s="176">
        <v>0.10347222222222223</v>
      </c>
      <c r="I4356" s="179">
        <v>20</v>
      </c>
      <c r="J4356" s="179" t="s">
        <v>144</v>
      </c>
      <c r="K4356" s="179"/>
      <c r="L4356" s="179" t="s">
        <v>4</v>
      </c>
      <c r="M4356" s="179" t="s">
        <v>3392</v>
      </c>
      <c r="N4356" s="179">
        <v>110</v>
      </c>
      <c r="O4356" s="179" t="s">
        <v>14</v>
      </c>
      <c r="P4356" s="179" t="s">
        <v>302</v>
      </c>
      <c r="Q4356" s="179" t="s">
        <v>3393</v>
      </c>
      <c r="R4356" s="179">
        <v>91.3</v>
      </c>
      <c r="S4356" s="179"/>
      <c r="T4356" s="179">
        <v>91.3</v>
      </c>
      <c r="U4356" s="114" t="s">
        <v>34</v>
      </c>
      <c r="V4356" s="114">
        <v>2015</v>
      </c>
      <c r="W4356" s="114" t="s">
        <v>3394</v>
      </c>
      <c r="X4356" s="114" t="s">
        <v>3391</v>
      </c>
      <c r="Y4356" s="114" t="s">
        <v>2798</v>
      </c>
      <c r="Z4356" s="114">
        <v>100</v>
      </c>
      <c r="AA4356" s="721">
        <v>42430</v>
      </c>
      <c r="AB4356" s="114">
        <v>0</v>
      </c>
      <c r="AC4356" s="122" t="s">
        <v>2798</v>
      </c>
      <c r="AD4356" s="1" t="s">
        <v>18</v>
      </c>
      <c r="AE4356" s="114"/>
      <c r="AF4356" s="114"/>
      <c r="AG4356" s="114"/>
      <c r="AJ4356" s="1">
        <f t="shared" si="350"/>
        <v>0</v>
      </c>
    </row>
    <row r="4357" spans="1:37" ht="31.5" customHeight="1">
      <c r="A4357" s="179" t="s">
        <v>6868</v>
      </c>
      <c r="B4357" s="179" t="s">
        <v>19</v>
      </c>
      <c r="C4357" s="179"/>
      <c r="D4357" s="169">
        <v>42592</v>
      </c>
      <c r="E4357" s="176">
        <v>42592.333333333336</v>
      </c>
      <c r="F4357" s="169">
        <v>42592</v>
      </c>
      <c r="G4357" s="176">
        <v>42592.75</v>
      </c>
      <c r="H4357" s="193">
        <f t="shared" ref="H4357:H4364" si="351">G4357-E4357</f>
        <v>0.41666666666424135</v>
      </c>
      <c r="I4357" s="179">
        <v>1</v>
      </c>
      <c r="J4357" s="115"/>
      <c r="K4357" s="115"/>
      <c r="L4357" s="115" t="s">
        <v>12</v>
      </c>
      <c r="M4357" s="179" t="s">
        <v>561</v>
      </c>
      <c r="N4357" s="179">
        <v>0.4</v>
      </c>
      <c r="O4357" s="179" t="s">
        <v>2</v>
      </c>
      <c r="P4357" s="179" t="s">
        <v>8158</v>
      </c>
      <c r="Q4357" s="115" t="s">
        <v>8152</v>
      </c>
      <c r="R4357" s="170"/>
      <c r="S4357" s="170">
        <v>0.38700000000000001</v>
      </c>
      <c r="T4357" s="170">
        <f>R4357+S4357</f>
        <v>0.38700000000000001</v>
      </c>
      <c r="U4357" s="1"/>
      <c r="X4357" s="1"/>
      <c r="AB4357" s="1"/>
      <c r="AC4357" s="1"/>
      <c r="AD4357" s="1" t="s">
        <v>23</v>
      </c>
      <c r="AE4357" s="1"/>
      <c r="AF4357" s="1"/>
      <c r="AJ4357" s="1">
        <f t="shared" si="350"/>
        <v>0</v>
      </c>
      <c r="AK4357" s="1">
        <f>AJ4357-T4357</f>
        <v>-0.38700000000000001</v>
      </c>
    </row>
    <row r="4358" spans="1:37" ht="63">
      <c r="A4358" s="94" t="s">
        <v>12777</v>
      </c>
      <c r="B4358" s="596" t="s">
        <v>12578</v>
      </c>
      <c r="C4358" s="596" t="s">
        <v>12579</v>
      </c>
      <c r="D4358" s="786">
        <v>42677</v>
      </c>
      <c r="E4358" s="787">
        <v>2.0833333333333332E-2</v>
      </c>
      <c r="F4358" s="786">
        <v>42677</v>
      </c>
      <c r="G4358" s="787">
        <v>0.4375</v>
      </c>
      <c r="H4358" s="787">
        <f t="shared" si="351"/>
        <v>0.41666666666666669</v>
      </c>
      <c r="I4358" s="788">
        <v>1</v>
      </c>
      <c r="J4358" s="596" t="s">
        <v>141</v>
      </c>
      <c r="K4358" s="596"/>
      <c r="L4358" s="596" t="s">
        <v>4</v>
      </c>
      <c r="M4358" s="596" t="s">
        <v>12782</v>
      </c>
      <c r="N4358" s="792">
        <v>0.4</v>
      </c>
      <c r="O4358" s="596" t="s">
        <v>2</v>
      </c>
      <c r="P4358" s="789" t="s">
        <v>12783</v>
      </c>
      <c r="Q4358" s="789" t="s">
        <v>14224</v>
      </c>
      <c r="R4358" s="790">
        <v>0.375</v>
      </c>
      <c r="S4358" s="790"/>
      <c r="T4358" s="807">
        <v>0.38</v>
      </c>
      <c r="U4358" s="1297" t="s">
        <v>46</v>
      </c>
      <c r="V4358" s="1297">
        <v>2008</v>
      </c>
      <c r="W4358" s="1297" t="s">
        <v>14225</v>
      </c>
      <c r="X4358" s="1297"/>
      <c r="Y4358" s="1297" t="s">
        <v>14226</v>
      </c>
      <c r="Z4358" s="1297">
        <v>100</v>
      </c>
      <c r="AA4358" s="1297" t="s">
        <v>14227</v>
      </c>
      <c r="AB4358" s="1297"/>
      <c r="AC4358" s="1297"/>
      <c r="AD4358" s="1297" t="s">
        <v>23</v>
      </c>
      <c r="AE4358" s="1297"/>
      <c r="AF4358" s="1297"/>
      <c r="AG4358" s="1297"/>
      <c r="AJ4358" s="1">
        <f t="shared" si="350"/>
        <v>5.0000000000000044E-3</v>
      </c>
    </row>
    <row r="4359" spans="1:37" ht="31.5" customHeight="1">
      <c r="A4359" s="179" t="s">
        <v>6868</v>
      </c>
      <c r="B4359" s="179" t="s">
        <v>19</v>
      </c>
      <c r="C4359" s="179"/>
      <c r="D4359" s="169">
        <v>42592</v>
      </c>
      <c r="E4359" s="176">
        <v>42592.333333333336</v>
      </c>
      <c r="F4359" s="169">
        <v>42593</v>
      </c>
      <c r="G4359" s="176">
        <v>42593.395833333336</v>
      </c>
      <c r="H4359" s="193">
        <f t="shared" si="351"/>
        <v>1.0625</v>
      </c>
      <c r="I4359" s="179">
        <v>1</v>
      </c>
      <c r="J4359" s="115"/>
      <c r="K4359" s="115"/>
      <c r="L4359" s="115" t="s">
        <v>12</v>
      </c>
      <c r="M4359" s="179" t="s">
        <v>561</v>
      </c>
      <c r="N4359" s="179">
        <v>0.4</v>
      </c>
      <c r="O4359" s="179" t="s">
        <v>2</v>
      </c>
      <c r="P4359" s="179" t="s">
        <v>8176</v>
      </c>
      <c r="Q4359" s="115" t="s">
        <v>8152</v>
      </c>
      <c r="R4359" s="170"/>
      <c r="S4359" s="170">
        <v>0.36199999999999999</v>
      </c>
      <c r="T4359" s="170">
        <f>R4359+S4359</f>
        <v>0.36199999999999999</v>
      </c>
      <c r="U4359" s="1"/>
      <c r="X4359" s="1"/>
      <c r="AB4359" s="1"/>
      <c r="AC4359" s="1"/>
      <c r="AD4359" s="1" t="s">
        <v>23</v>
      </c>
      <c r="AE4359" s="1"/>
      <c r="AF4359" s="1"/>
      <c r="AG4359" s="1" t="s">
        <v>4726</v>
      </c>
      <c r="AJ4359" s="1">
        <f t="shared" si="350"/>
        <v>0</v>
      </c>
      <c r="AK4359" s="1">
        <f>AJ4359-T4359</f>
        <v>-0.36199999999999999</v>
      </c>
    </row>
    <row r="4360" spans="1:37" ht="84">
      <c r="A4360" s="94" t="s">
        <v>12777</v>
      </c>
      <c r="B4360" s="596" t="s">
        <v>12578</v>
      </c>
      <c r="C4360" s="596" t="s">
        <v>12579</v>
      </c>
      <c r="D4360" s="786">
        <v>42690</v>
      </c>
      <c r="E4360" s="808">
        <v>0.45833333333333331</v>
      </c>
      <c r="F4360" s="786">
        <v>42690</v>
      </c>
      <c r="G4360" s="808">
        <v>0.5</v>
      </c>
      <c r="H4360" s="787">
        <f t="shared" si="351"/>
        <v>4.1666666666666685E-2</v>
      </c>
      <c r="I4360" s="595">
        <v>1</v>
      </c>
      <c r="J4360" s="595" t="s">
        <v>13291</v>
      </c>
      <c r="K4360" s="595"/>
      <c r="L4360" s="596" t="s">
        <v>4</v>
      </c>
      <c r="M4360" s="809" t="s">
        <v>12971</v>
      </c>
      <c r="N4360" s="792" t="s">
        <v>3</v>
      </c>
      <c r="O4360" s="595" t="s">
        <v>8</v>
      </c>
      <c r="P4360" s="809" t="s">
        <v>12971</v>
      </c>
      <c r="Q4360" s="809" t="s">
        <v>14322</v>
      </c>
      <c r="R4360" s="810">
        <v>0.36</v>
      </c>
      <c r="S4360" s="802"/>
      <c r="T4360" s="811">
        <v>0.36</v>
      </c>
      <c r="U4360" s="1297" t="s">
        <v>35</v>
      </c>
      <c r="V4360" s="1297">
        <v>1980</v>
      </c>
      <c r="W4360" s="1297" t="s">
        <v>2813</v>
      </c>
      <c r="X4360" s="1297" t="s">
        <v>2736</v>
      </c>
      <c r="Y4360" s="1297" t="s">
        <v>14323</v>
      </c>
      <c r="Z4360" s="1297">
        <v>100</v>
      </c>
      <c r="AA4360" s="1297" t="s">
        <v>14324</v>
      </c>
      <c r="AB4360" s="1297" t="s">
        <v>141</v>
      </c>
      <c r="AC4360" s="1331">
        <v>42662</v>
      </c>
      <c r="AD4360" s="1297" t="s">
        <v>23</v>
      </c>
      <c r="AE4360" s="1297"/>
      <c r="AF4360" s="1297"/>
      <c r="AG4360" s="1297"/>
      <c r="AJ4360" s="1">
        <f t="shared" si="350"/>
        <v>0</v>
      </c>
    </row>
    <row r="4361" spans="1:37" ht="31.5" customHeight="1">
      <c r="A4361" s="179" t="s">
        <v>6868</v>
      </c>
      <c r="B4361" s="179" t="s">
        <v>19</v>
      </c>
      <c r="C4361" s="179"/>
      <c r="D4361" s="169">
        <v>42592</v>
      </c>
      <c r="E4361" s="176">
        <v>42592.333333333336</v>
      </c>
      <c r="F4361" s="169">
        <v>42593</v>
      </c>
      <c r="G4361" s="176">
        <v>42593.604166666664</v>
      </c>
      <c r="H4361" s="193">
        <f t="shared" si="351"/>
        <v>1.2708333333284827</v>
      </c>
      <c r="I4361" s="179">
        <v>1</v>
      </c>
      <c r="J4361" s="115"/>
      <c r="K4361" s="115"/>
      <c r="L4361" s="115" t="s">
        <v>12</v>
      </c>
      <c r="M4361" s="179" t="s">
        <v>561</v>
      </c>
      <c r="N4361" s="179">
        <v>0.4</v>
      </c>
      <c r="O4361" s="179" t="s">
        <v>2</v>
      </c>
      <c r="P4361" s="179" t="s">
        <v>8180</v>
      </c>
      <c r="Q4361" s="115" t="s">
        <v>8152</v>
      </c>
      <c r="R4361" s="170"/>
      <c r="S4361" s="170">
        <v>0.35699999999999998</v>
      </c>
      <c r="T4361" s="170">
        <f>R4361+S4361</f>
        <v>0.35699999999999998</v>
      </c>
      <c r="U4361" s="1"/>
      <c r="X4361" s="1"/>
      <c r="AB4361" s="1"/>
      <c r="AC4361" s="1"/>
      <c r="AD4361" s="1" t="s">
        <v>23</v>
      </c>
      <c r="AE4361" s="1"/>
      <c r="AF4361" s="1"/>
      <c r="AG4361" s="1" t="s">
        <v>4726</v>
      </c>
      <c r="AJ4361" s="1">
        <f t="shared" si="350"/>
        <v>0</v>
      </c>
      <c r="AK4361" s="1">
        <f>AJ4361-T4361</f>
        <v>-0.35699999999999998</v>
      </c>
    </row>
    <row r="4362" spans="1:37" ht="31.5">
      <c r="A4362" s="179" t="s">
        <v>12537</v>
      </c>
      <c r="B4362" s="115" t="s">
        <v>71</v>
      </c>
      <c r="C4362" s="115" t="s">
        <v>71</v>
      </c>
      <c r="D4362" s="383">
        <v>42673</v>
      </c>
      <c r="E4362" s="68">
        <v>0.39930555555555558</v>
      </c>
      <c r="F4362" s="335">
        <v>42673</v>
      </c>
      <c r="G4362" s="68">
        <v>0.41319444444444442</v>
      </c>
      <c r="H4362" s="69">
        <f t="shared" si="351"/>
        <v>1.388888888888884E-2</v>
      </c>
      <c r="I4362" s="179">
        <v>1</v>
      </c>
      <c r="J4362" s="179" t="s">
        <v>303</v>
      </c>
      <c r="K4362" s="115" t="s">
        <v>146</v>
      </c>
      <c r="L4362" s="115" t="s">
        <v>4</v>
      </c>
      <c r="M4362" s="115" t="s">
        <v>12718</v>
      </c>
      <c r="N4362" s="208" t="s">
        <v>3</v>
      </c>
      <c r="O4362" s="179" t="s">
        <v>8</v>
      </c>
      <c r="P4362" s="179" t="s">
        <v>12719</v>
      </c>
      <c r="Q4362" s="385" t="s">
        <v>14497</v>
      </c>
      <c r="R4362" s="279">
        <v>9.2999999999999999E-2</v>
      </c>
      <c r="S4362" s="542">
        <v>0.23400000000000001</v>
      </c>
      <c r="T4362" s="179">
        <f>SUM(R4362:S4362)</f>
        <v>0.32700000000000001</v>
      </c>
      <c r="U4362" s="1" t="s">
        <v>37</v>
      </c>
      <c r="V4362" s="2" t="s">
        <v>3096</v>
      </c>
      <c r="W4362" s="2" t="s">
        <v>3096</v>
      </c>
      <c r="X4362" s="2" t="s">
        <v>3096</v>
      </c>
      <c r="Y4362" s="124" t="s">
        <v>2877</v>
      </c>
      <c r="Z4362" s="2">
        <v>100</v>
      </c>
      <c r="AA4362" s="124" t="s">
        <v>9654</v>
      </c>
      <c r="AB4362" s="2">
        <v>0</v>
      </c>
      <c r="AC4362" s="124" t="s">
        <v>2877</v>
      </c>
      <c r="AD4362" s="5" t="s">
        <v>23</v>
      </c>
      <c r="AG4362" s="1" t="s">
        <v>14497</v>
      </c>
      <c r="AJ4362" s="1">
        <f t="shared" si="350"/>
        <v>0</v>
      </c>
    </row>
    <row r="4363" spans="1:37" ht="31.5" customHeight="1">
      <c r="A4363" s="179" t="s">
        <v>139</v>
      </c>
      <c r="B4363" s="179" t="s">
        <v>6</v>
      </c>
      <c r="C4363" s="179" t="s">
        <v>1131</v>
      </c>
      <c r="D4363" s="169">
        <v>42384</v>
      </c>
      <c r="E4363" s="176">
        <v>0.30902777777777779</v>
      </c>
      <c r="F4363" s="169">
        <v>42384</v>
      </c>
      <c r="G4363" s="176">
        <v>0.47222222222222227</v>
      </c>
      <c r="H4363" s="176">
        <f t="shared" si="351"/>
        <v>0.16319444444444448</v>
      </c>
      <c r="I4363" s="179">
        <v>5</v>
      </c>
      <c r="J4363" s="179" t="s">
        <v>303</v>
      </c>
      <c r="K4363" s="179" t="s">
        <v>15</v>
      </c>
      <c r="L4363" s="179" t="s">
        <v>30</v>
      </c>
      <c r="M4363" s="179" t="s">
        <v>755</v>
      </c>
      <c r="N4363" s="179" t="s">
        <v>3</v>
      </c>
      <c r="O4363" s="179" t="s">
        <v>8</v>
      </c>
      <c r="P4363" s="179" t="s">
        <v>756</v>
      </c>
      <c r="Q4363" s="179" t="s">
        <v>757</v>
      </c>
      <c r="R4363" s="179"/>
      <c r="S4363" s="179">
        <v>9.9</v>
      </c>
      <c r="T4363" s="179">
        <f>SUM(R4363:S4363)</f>
        <v>9.9</v>
      </c>
      <c r="U4363" s="114" t="s">
        <v>29</v>
      </c>
      <c r="V4363" s="114">
        <v>1980</v>
      </c>
      <c r="W4363" s="114" t="s">
        <v>3398</v>
      </c>
      <c r="X4363" s="114" t="s">
        <v>2932</v>
      </c>
      <c r="Y4363" s="122" t="s">
        <v>3415</v>
      </c>
      <c r="Z4363" s="139">
        <v>1</v>
      </c>
      <c r="AA4363" s="122" t="s">
        <v>3416</v>
      </c>
      <c r="AB4363" s="114" t="s">
        <v>3417</v>
      </c>
      <c r="AC4363" s="114"/>
      <c r="AD4363" s="1" t="s">
        <v>28</v>
      </c>
      <c r="AE4363" s="114"/>
      <c r="AF4363" s="114"/>
      <c r="AG4363" s="114"/>
      <c r="AJ4363" s="1">
        <f t="shared" si="350"/>
        <v>0</v>
      </c>
    </row>
    <row r="4364" spans="1:37" s="16" customFormat="1" ht="63">
      <c r="A4364" s="94" t="s">
        <v>12777</v>
      </c>
      <c r="B4364" s="792" t="s">
        <v>12578</v>
      </c>
      <c r="C4364" s="792" t="s">
        <v>12579</v>
      </c>
      <c r="D4364" s="786">
        <v>42695</v>
      </c>
      <c r="E4364" s="798">
        <v>0.6694444444444444</v>
      </c>
      <c r="F4364" s="786">
        <v>42695</v>
      </c>
      <c r="G4364" s="798">
        <v>0.75555555555555554</v>
      </c>
      <c r="H4364" s="787">
        <f t="shared" si="351"/>
        <v>8.6111111111111138E-2</v>
      </c>
      <c r="I4364" s="595">
        <v>3</v>
      </c>
      <c r="J4364" s="595" t="s">
        <v>13291</v>
      </c>
      <c r="K4364" s="595"/>
      <c r="L4364" s="792" t="s">
        <v>30</v>
      </c>
      <c r="M4364" s="792" t="s">
        <v>13019</v>
      </c>
      <c r="N4364" s="792" t="s">
        <v>3</v>
      </c>
      <c r="O4364" s="792" t="s">
        <v>8</v>
      </c>
      <c r="P4364" s="792" t="s">
        <v>13019</v>
      </c>
      <c r="Q4364" s="792" t="s">
        <v>14338</v>
      </c>
      <c r="R4364" s="821">
        <v>0.318</v>
      </c>
      <c r="S4364" s="821"/>
      <c r="T4364" s="819">
        <v>0.318</v>
      </c>
      <c r="U4364" s="1297" t="s">
        <v>1</v>
      </c>
      <c r="V4364" s="1297"/>
      <c r="W4364" s="1297"/>
      <c r="X4364" s="1297"/>
      <c r="Y4364" s="1297"/>
      <c r="Z4364" s="1297"/>
      <c r="AA4364" s="1297"/>
      <c r="AB4364" s="1297"/>
      <c r="AC4364" s="1297"/>
      <c r="AD4364" s="1297" t="s">
        <v>23</v>
      </c>
      <c r="AE4364" s="1297"/>
      <c r="AF4364" s="1297"/>
      <c r="AG4364" s="1297"/>
      <c r="AJ4364" s="1">
        <f t="shared" si="350"/>
        <v>0</v>
      </c>
    </row>
    <row r="4365" spans="1:37" ht="31.5" customHeight="1">
      <c r="A4365" s="179" t="s">
        <v>139</v>
      </c>
      <c r="B4365" s="179" t="s">
        <v>6</v>
      </c>
      <c r="C4365" s="179" t="s">
        <v>1131</v>
      </c>
      <c r="D4365" s="169">
        <v>42389</v>
      </c>
      <c r="E4365" s="176">
        <v>0.32847222222222222</v>
      </c>
      <c r="F4365" s="169">
        <v>42389</v>
      </c>
      <c r="G4365" s="176">
        <v>0.32847222222222222</v>
      </c>
      <c r="H4365" s="176">
        <v>0</v>
      </c>
      <c r="I4365" s="179">
        <v>47</v>
      </c>
      <c r="J4365" s="179" t="s">
        <v>576</v>
      </c>
      <c r="K4365" s="179"/>
      <c r="L4365" s="179" t="s">
        <v>10</v>
      </c>
      <c r="M4365" s="179" t="s">
        <v>577</v>
      </c>
      <c r="N4365" s="179">
        <v>35</v>
      </c>
      <c r="O4365" s="179" t="s">
        <v>14</v>
      </c>
      <c r="P4365" s="179" t="s">
        <v>578</v>
      </c>
      <c r="Q4365" s="179" t="s">
        <v>758</v>
      </c>
      <c r="R4365" s="179"/>
      <c r="S4365" s="179">
        <v>18.899999999999999</v>
      </c>
      <c r="T4365" s="179">
        <v>18.899999999999999</v>
      </c>
      <c r="U4365" s="114" t="s">
        <v>1</v>
      </c>
      <c r="V4365" s="114" t="s">
        <v>3418</v>
      </c>
      <c r="W4365" s="114" t="s">
        <v>3419</v>
      </c>
      <c r="X4365" s="114" t="s">
        <v>2932</v>
      </c>
      <c r="Y4365" s="122" t="s">
        <v>3420</v>
      </c>
      <c r="Z4365" s="139">
        <v>1</v>
      </c>
      <c r="AA4365" s="122" t="s">
        <v>3421</v>
      </c>
      <c r="AB4365" s="122" t="s">
        <v>2215</v>
      </c>
      <c r="AC4365" s="122" t="s">
        <v>3422</v>
      </c>
      <c r="AD4365" s="1" t="s">
        <v>0</v>
      </c>
      <c r="AE4365" s="114"/>
      <c r="AF4365" s="114"/>
      <c r="AG4365" s="114"/>
      <c r="AJ4365" s="1">
        <f t="shared" si="350"/>
        <v>0</v>
      </c>
    </row>
    <row r="4366" spans="1:37" ht="63" customHeight="1">
      <c r="A4366" s="179" t="s">
        <v>1052</v>
      </c>
      <c r="B4366" s="179" t="s">
        <v>13</v>
      </c>
      <c r="C4366" s="179" t="s">
        <v>147</v>
      </c>
      <c r="D4366" s="169">
        <v>42438</v>
      </c>
      <c r="E4366" s="176">
        <v>0.64027777777777783</v>
      </c>
      <c r="F4366" s="169">
        <v>42438</v>
      </c>
      <c r="G4366" s="176">
        <v>0.64097222222222217</v>
      </c>
      <c r="H4366" s="176">
        <f>G4366-E4366</f>
        <v>6.9444444444433095E-4</v>
      </c>
      <c r="I4366" s="179">
        <v>5</v>
      </c>
      <c r="J4366" s="179" t="s">
        <v>141</v>
      </c>
      <c r="K4366" s="179" t="s">
        <v>141</v>
      </c>
      <c r="L4366" s="179" t="s">
        <v>12</v>
      </c>
      <c r="M4366" s="179" t="s">
        <v>149</v>
      </c>
      <c r="N4366" s="179">
        <v>0.4</v>
      </c>
      <c r="O4366" s="179" t="s">
        <v>57</v>
      </c>
      <c r="P4366" s="179" t="s">
        <v>57</v>
      </c>
      <c r="Q4366" s="179" t="s">
        <v>3179</v>
      </c>
      <c r="R4366" s="179">
        <v>0.1</v>
      </c>
      <c r="S4366" s="179">
        <v>0.2</v>
      </c>
      <c r="T4366" s="179">
        <f>R4366+S4366</f>
        <v>0.30000000000000004</v>
      </c>
      <c r="U4366" s="2" t="s">
        <v>62</v>
      </c>
      <c r="V4366" s="2" t="s">
        <v>141</v>
      </c>
      <c r="W4366" s="2" t="s">
        <v>141</v>
      </c>
      <c r="X4366" s="2" t="s">
        <v>141</v>
      </c>
      <c r="Y4366" s="2" t="s">
        <v>141</v>
      </c>
      <c r="Z4366" s="2" t="s">
        <v>141</v>
      </c>
      <c r="AA4366" s="2" t="s">
        <v>141</v>
      </c>
      <c r="AB4366" s="2" t="s">
        <v>141</v>
      </c>
      <c r="AC4366" s="2" t="s">
        <v>141</v>
      </c>
      <c r="AD4366" s="1" t="s">
        <v>23</v>
      </c>
      <c r="AE4366" s="2" t="s">
        <v>141</v>
      </c>
      <c r="AF4366" s="2" t="s">
        <v>141</v>
      </c>
      <c r="AG4366" s="2" t="s">
        <v>141</v>
      </c>
      <c r="AJ4366" s="1">
        <f t="shared" si="350"/>
        <v>0</v>
      </c>
    </row>
    <row r="4367" spans="1:37" ht="47.25" customHeight="1">
      <c r="A4367" s="179" t="s">
        <v>139</v>
      </c>
      <c r="B4367" s="179" t="s">
        <v>6</v>
      </c>
      <c r="C4367" s="179" t="s">
        <v>1873</v>
      </c>
      <c r="D4367" s="169">
        <v>42391</v>
      </c>
      <c r="E4367" s="176">
        <v>0.93333333333333324</v>
      </c>
      <c r="F4367" s="169">
        <v>42391</v>
      </c>
      <c r="G4367" s="176">
        <v>0.93333333333333324</v>
      </c>
      <c r="H4367" s="176">
        <f>G4367-E4367</f>
        <v>0</v>
      </c>
      <c r="I4367" s="179">
        <v>9</v>
      </c>
      <c r="J4367" s="179" t="s">
        <v>303</v>
      </c>
      <c r="K4367" s="179" t="s">
        <v>9</v>
      </c>
      <c r="L4367" s="179" t="s">
        <v>30</v>
      </c>
      <c r="M4367" s="179" t="s">
        <v>590</v>
      </c>
      <c r="N4367" s="179" t="s">
        <v>3</v>
      </c>
      <c r="O4367" s="179" t="s">
        <v>8</v>
      </c>
      <c r="P4367" s="179" t="s">
        <v>591</v>
      </c>
      <c r="Q4367" s="179" t="s">
        <v>760</v>
      </c>
      <c r="R4367" s="179"/>
      <c r="S4367" s="179">
        <v>1.8</v>
      </c>
      <c r="T4367" s="179">
        <f>R4367+S4367</f>
        <v>1.8</v>
      </c>
      <c r="U4367" s="114" t="s">
        <v>29</v>
      </c>
      <c r="V4367" s="114">
        <v>2007</v>
      </c>
      <c r="W4367" s="114" t="s">
        <v>2725</v>
      </c>
      <c r="X4367" s="114" t="s">
        <v>2959</v>
      </c>
      <c r="Y4367" s="122">
        <v>42101</v>
      </c>
      <c r="Z4367" s="114">
        <v>100</v>
      </c>
      <c r="AA4367" s="122">
        <v>42467</v>
      </c>
      <c r="AB4367" s="114">
        <v>0</v>
      </c>
      <c r="AC4367" s="122"/>
      <c r="AD4367" s="1" t="s">
        <v>61</v>
      </c>
      <c r="AE4367" s="114"/>
      <c r="AF4367" s="114"/>
      <c r="AG4367" s="114" t="s">
        <v>3408</v>
      </c>
      <c r="AJ4367" s="1">
        <f t="shared" si="350"/>
        <v>0</v>
      </c>
    </row>
    <row r="4368" spans="1:37" ht="126" customHeight="1">
      <c r="A4368" s="179" t="s">
        <v>139</v>
      </c>
      <c r="B4368" s="179" t="s">
        <v>6</v>
      </c>
      <c r="C4368" s="179" t="s">
        <v>1863</v>
      </c>
      <c r="D4368" s="169">
        <v>42392</v>
      </c>
      <c r="E4368" s="176">
        <v>0.74236111111111114</v>
      </c>
      <c r="F4368" s="169">
        <v>42392</v>
      </c>
      <c r="G4368" s="176">
        <v>0.84722222222222221</v>
      </c>
      <c r="H4368" s="176">
        <v>0.10486111111111111</v>
      </c>
      <c r="I4368" s="179">
        <v>3</v>
      </c>
      <c r="J4368" s="179" t="s">
        <v>303</v>
      </c>
      <c r="K4368" s="179" t="s">
        <v>21</v>
      </c>
      <c r="L4368" s="179" t="s">
        <v>30</v>
      </c>
      <c r="M4368" s="179" t="s">
        <v>594</v>
      </c>
      <c r="N4368" s="179" t="s">
        <v>3</v>
      </c>
      <c r="O4368" s="179" t="s">
        <v>8</v>
      </c>
      <c r="P4368" s="179" t="s">
        <v>761</v>
      </c>
      <c r="Q4368" s="179" t="s">
        <v>3426</v>
      </c>
      <c r="R4368" s="179">
        <v>1.8</v>
      </c>
      <c r="S4368" s="179"/>
      <c r="T4368" s="179">
        <f>SUM(R4368:S4368)</f>
        <v>1.8</v>
      </c>
      <c r="U4368" s="114" t="s">
        <v>29</v>
      </c>
      <c r="V4368" s="114">
        <v>1992</v>
      </c>
      <c r="W4368" s="114" t="s">
        <v>2725</v>
      </c>
      <c r="X4368" s="114" t="s">
        <v>3377</v>
      </c>
      <c r="Y4368" s="114" t="s">
        <v>3427</v>
      </c>
      <c r="Z4368" s="114"/>
      <c r="AA4368" s="146">
        <v>42736</v>
      </c>
      <c r="AB4368" s="114" t="s">
        <v>3428</v>
      </c>
      <c r="AC4368" s="114"/>
      <c r="AD4368" s="1" t="s">
        <v>28</v>
      </c>
      <c r="AE4368" s="114"/>
      <c r="AF4368" s="114"/>
      <c r="AG4368" s="114" t="s">
        <v>3429</v>
      </c>
      <c r="AJ4368" s="1">
        <f t="shared" si="350"/>
        <v>0</v>
      </c>
    </row>
    <row r="4369" spans="1:37" ht="47.25" customHeight="1">
      <c r="A4369" s="179" t="s">
        <v>139</v>
      </c>
      <c r="B4369" s="179" t="s">
        <v>6</v>
      </c>
      <c r="C4369" s="179" t="s">
        <v>1131</v>
      </c>
      <c r="D4369" s="169">
        <v>42393</v>
      </c>
      <c r="E4369" s="176">
        <v>0.92499999999999993</v>
      </c>
      <c r="F4369" s="169">
        <v>42394</v>
      </c>
      <c r="G4369" s="176">
        <v>0.10972222222222222</v>
      </c>
      <c r="H4369" s="176">
        <v>0.18472222222222223</v>
      </c>
      <c r="I4369" s="179">
        <v>5</v>
      </c>
      <c r="J4369" s="179" t="s">
        <v>655</v>
      </c>
      <c r="K4369" s="179"/>
      <c r="L4369" s="179" t="s">
        <v>4</v>
      </c>
      <c r="M4369" s="179" t="s">
        <v>767</v>
      </c>
      <c r="N4369" s="179" t="s">
        <v>3</v>
      </c>
      <c r="O4369" s="179" t="s">
        <v>8</v>
      </c>
      <c r="P4369" s="179" t="s">
        <v>768</v>
      </c>
      <c r="Q4369" s="179" t="s">
        <v>769</v>
      </c>
      <c r="R4369" s="179">
        <v>13</v>
      </c>
      <c r="S4369" s="179"/>
      <c r="T4369" s="179">
        <f>SUM(R4369:S4369)</f>
        <v>13</v>
      </c>
      <c r="U4369" s="114" t="s">
        <v>29</v>
      </c>
      <c r="V4369" s="114">
        <v>1985</v>
      </c>
      <c r="W4369" s="114" t="s">
        <v>3398</v>
      </c>
      <c r="X4369" s="114" t="s">
        <v>2932</v>
      </c>
      <c r="Y4369" s="114" t="s">
        <v>3438</v>
      </c>
      <c r="Z4369" s="114">
        <v>100</v>
      </c>
      <c r="AA4369" s="114" t="s">
        <v>3439</v>
      </c>
      <c r="AB4369" s="114" t="s">
        <v>3440</v>
      </c>
      <c r="AC4369" s="122"/>
      <c r="AD4369" s="1" t="s">
        <v>0</v>
      </c>
      <c r="AE4369" s="114"/>
      <c r="AF4369" s="114"/>
      <c r="AG4369" s="114"/>
      <c r="AJ4369" s="1">
        <f t="shared" si="350"/>
        <v>0</v>
      </c>
    </row>
    <row r="4370" spans="1:37" ht="63" customHeight="1">
      <c r="A4370" s="179" t="s">
        <v>139</v>
      </c>
      <c r="B4370" s="179" t="s">
        <v>6</v>
      </c>
      <c r="C4370" s="179" t="s">
        <v>1863</v>
      </c>
      <c r="D4370" s="169">
        <v>42393</v>
      </c>
      <c r="E4370" s="176">
        <v>0.88194444444444453</v>
      </c>
      <c r="F4370" s="169">
        <v>42393</v>
      </c>
      <c r="G4370" s="176">
        <v>0.90625</v>
      </c>
      <c r="H4370" s="176">
        <v>2.4305555555555556E-2</v>
      </c>
      <c r="I4370" s="179">
        <v>3</v>
      </c>
      <c r="J4370" s="179" t="s">
        <v>303</v>
      </c>
      <c r="K4370" s="179" t="s">
        <v>21</v>
      </c>
      <c r="L4370" s="179" t="s">
        <v>30</v>
      </c>
      <c r="M4370" s="179" t="s">
        <v>770</v>
      </c>
      <c r="N4370" s="179" t="s">
        <v>3</v>
      </c>
      <c r="O4370" s="179" t="s">
        <v>8</v>
      </c>
      <c r="P4370" s="179" t="s">
        <v>3441</v>
      </c>
      <c r="Q4370" s="179" t="s">
        <v>3442</v>
      </c>
      <c r="R4370" s="179">
        <v>2.1</v>
      </c>
      <c r="S4370" s="179"/>
      <c r="T4370" s="179">
        <f>SUM(R4370:S4370)</f>
        <v>2.1</v>
      </c>
      <c r="U4370" s="114" t="s">
        <v>29</v>
      </c>
      <c r="V4370" s="114" t="s">
        <v>3443</v>
      </c>
      <c r="W4370" s="114" t="s">
        <v>2725</v>
      </c>
      <c r="X4370" s="114" t="s">
        <v>3377</v>
      </c>
      <c r="Y4370" s="114" t="s">
        <v>3444</v>
      </c>
      <c r="Z4370" s="114"/>
      <c r="AA4370" s="114" t="s">
        <v>3445</v>
      </c>
      <c r="AB4370" s="114" t="s">
        <v>3446</v>
      </c>
      <c r="AC4370" s="122"/>
      <c r="AD4370" s="1" t="s">
        <v>28</v>
      </c>
      <c r="AE4370" s="114"/>
      <c r="AF4370" s="114"/>
      <c r="AG4370" s="114" t="s">
        <v>2215</v>
      </c>
      <c r="AJ4370" s="1">
        <f t="shared" si="350"/>
        <v>0</v>
      </c>
    </row>
    <row r="4371" spans="1:37" ht="47.25" customHeight="1">
      <c r="A4371" s="179" t="s">
        <v>5349</v>
      </c>
      <c r="B4371" s="179" t="s">
        <v>13</v>
      </c>
      <c r="C4371" s="179" t="s">
        <v>7254</v>
      </c>
      <c r="D4371" s="169">
        <v>42553</v>
      </c>
      <c r="E4371" s="68">
        <v>0.9159722222222223</v>
      </c>
      <c r="F4371" s="169">
        <v>42553</v>
      </c>
      <c r="G4371" s="68">
        <v>0.9159722222222223</v>
      </c>
      <c r="H4371" s="68">
        <f>G4371-E4371</f>
        <v>0</v>
      </c>
      <c r="I4371" s="179">
        <v>5</v>
      </c>
      <c r="J4371" s="179" t="s">
        <v>141</v>
      </c>
      <c r="K4371" s="179" t="s">
        <v>141</v>
      </c>
      <c r="L4371" s="179" t="s">
        <v>30</v>
      </c>
      <c r="M4371" s="179" t="s">
        <v>5380</v>
      </c>
      <c r="N4371" s="179">
        <v>0.4</v>
      </c>
      <c r="O4371" s="179" t="s">
        <v>2</v>
      </c>
      <c r="P4371" s="179" t="s">
        <v>346</v>
      </c>
      <c r="Q4371" s="61" t="s">
        <v>7255</v>
      </c>
      <c r="R4371" s="190">
        <v>0.2</v>
      </c>
      <c r="S4371" s="190">
        <v>0.1</v>
      </c>
      <c r="T4371" s="190">
        <f>R4371+S4371</f>
        <v>0.30000000000000004</v>
      </c>
      <c r="U4371" s="2" t="s">
        <v>141</v>
      </c>
      <c r="V4371" s="2" t="s">
        <v>141</v>
      </c>
      <c r="W4371" s="2" t="s">
        <v>141</v>
      </c>
      <c r="X4371" s="2" t="s">
        <v>141</v>
      </c>
      <c r="Y4371" s="2" t="s">
        <v>141</v>
      </c>
      <c r="Z4371" s="2" t="s">
        <v>141</v>
      </c>
      <c r="AA4371" s="2" t="s">
        <v>141</v>
      </c>
      <c r="AB4371" s="2" t="s">
        <v>141</v>
      </c>
      <c r="AC4371" s="2" t="s">
        <v>141</v>
      </c>
      <c r="AD4371" s="1" t="s">
        <v>23</v>
      </c>
      <c r="AE4371" s="2" t="s">
        <v>141</v>
      </c>
      <c r="AF4371" s="2" t="s">
        <v>141</v>
      </c>
      <c r="AG4371" s="2" t="s">
        <v>141</v>
      </c>
      <c r="AJ4371" s="1">
        <f t="shared" si="350"/>
        <v>0</v>
      </c>
      <c r="AK4371" s="1">
        <f>AJ4371-T4371</f>
        <v>-0.30000000000000004</v>
      </c>
    </row>
    <row r="4372" spans="1:37" ht="78.75" customHeight="1">
      <c r="A4372" s="179" t="s">
        <v>139</v>
      </c>
      <c r="B4372" s="179" t="s">
        <v>6</v>
      </c>
      <c r="C4372" s="179" t="s">
        <v>1868</v>
      </c>
      <c r="D4372" s="169">
        <v>42393</v>
      </c>
      <c r="E4372" s="176">
        <v>0.76597222222222217</v>
      </c>
      <c r="F4372" s="169">
        <v>42393</v>
      </c>
      <c r="G4372" s="176">
        <v>0.76597222222222217</v>
      </c>
      <c r="H4372" s="176">
        <v>0</v>
      </c>
      <c r="I4372" s="179">
        <v>28</v>
      </c>
      <c r="J4372" s="179" t="s">
        <v>303</v>
      </c>
      <c r="K4372" s="179" t="s">
        <v>9</v>
      </c>
      <c r="L4372" s="179" t="s">
        <v>30</v>
      </c>
      <c r="M4372" s="179" t="s">
        <v>762</v>
      </c>
      <c r="N4372" s="179" t="s">
        <v>3</v>
      </c>
      <c r="O4372" s="179" t="s">
        <v>8</v>
      </c>
      <c r="P4372" s="179" t="s">
        <v>763</v>
      </c>
      <c r="Q4372" s="179" t="s">
        <v>3430</v>
      </c>
      <c r="R4372" s="179"/>
      <c r="S4372" s="179">
        <v>17</v>
      </c>
      <c r="T4372" s="179">
        <f>SUM(R4372:S4372)</f>
        <v>17</v>
      </c>
      <c r="U4372" s="114" t="s">
        <v>29</v>
      </c>
      <c r="V4372" s="122">
        <v>1991</v>
      </c>
      <c r="W4372" s="125" t="s">
        <v>3431</v>
      </c>
      <c r="X4372" s="114" t="s">
        <v>2736</v>
      </c>
      <c r="Y4372" s="114" t="s">
        <v>3432</v>
      </c>
      <c r="Z4372" s="139">
        <v>0.35</v>
      </c>
      <c r="AA4372" s="114" t="s">
        <v>3433</v>
      </c>
      <c r="AB4372" s="114" t="s">
        <v>3434</v>
      </c>
      <c r="AC4372" s="122">
        <v>41656</v>
      </c>
      <c r="AD4372" s="1" t="s">
        <v>28</v>
      </c>
      <c r="AE4372" s="114"/>
      <c r="AF4372" s="114"/>
      <c r="AG4372" s="114" t="s">
        <v>3435</v>
      </c>
      <c r="AJ4372" s="1">
        <f t="shared" si="350"/>
        <v>0</v>
      </c>
    </row>
    <row r="4373" spans="1:37" ht="94.5" customHeight="1">
      <c r="A4373" s="179" t="s">
        <v>5349</v>
      </c>
      <c r="B4373" s="179" t="s">
        <v>13</v>
      </c>
      <c r="C4373" s="179" t="s">
        <v>140</v>
      </c>
      <c r="D4373" s="169">
        <v>42557</v>
      </c>
      <c r="E4373" s="176">
        <v>0.69444444444444453</v>
      </c>
      <c r="F4373" s="169">
        <v>42557</v>
      </c>
      <c r="G4373" s="176">
        <v>0.69444444444444453</v>
      </c>
      <c r="H4373" s="68">
        <f>G4373-E4373</f>
        <v>0</v>
      </c>
      <c r="I4373" s="179">
        <v>4</v>
      </c>
      <c r="J4373" s="179" t="s">
        <v>141</v>
      </c>
      <c r="K4373" s="179" t="s">
        <v>141</v>
      </c>
      <c r="L4373" s="179" t="s">
        <v>12</v>
      </c>
      <c r="M4373" s="179" t="s">
        <v>5550</v>
      </c>
      <c r="N4373" s="179">
        <v>0.4</v>
      </c>
      <c r="O4373" s="179" t="s">
        <v>2</v>
      </c>
      <c r="P4373" s="179" t="s">
        <v>346</v>
      </c>
      <c r="Q4373" s="458" t="s">
        <v>10638</v>
      </c>
      <c r="R4373" s="190">
        <v>0.2</v>
      </c>
      <c r="S4373" s="190">
        <v>0.1</v>
      </c>
      <c r="T4373" s="190">
        <f>R4373+S4373</f>
        <v>0.30000000000000004</v>
      </c>
      <c r="U4373" s="2" t="s">
        <v>141</v>
      </c>
      <c r="V4373" s="2" t="s">
        <v>141</v>
      </c>
      <c r="W4373" s="2" t="s">
        <v>141</v>
      </c>
      <c r="X4373" s="2" t="s">
        <v>141</v>
      </c>
      <c r="Y4373" s="2" t="s">
        <v>141</v>
      </c>
      <c r="Z4373" s="2" t="s">
        <v>141</v>
      </c>
      <c r="AA4373" s="2" t="s">
        <v>141</v>
      </c>
      <c r="AB4373" s="2" t="s">
        <v>141</v>
      </c>
      <c r="AC4373" s="2" t="s">
        <v>141</v>
      </c>
      <c r="AD4373" s="1" t="s">
        <v>23</v>
      </c>
      <c r="AE4373" s="2" t="s">
        <v>141</v>
      </c>
      <c r="AF4373" s="2" t="s">
        <v>141</v>
      </c>
      <c r="AG4373" s="2" t="s">
        <v>3129</v>
      </c>
      <c r="AJ4373" s="1">
        <f t="shared" si="350"/>
        <v>0</v>
      </c>
      <c r="AK4373" s="1">
        <f>AJ4373-T4373</f>
        <v>-0.30000000000000004</v>
      </c>
    </row>
    <row r="4374" spans="1:37" ht="236.25" customHeight="1">
      <c r="A4374" s="179" t="s">
        <v>139</v>
      </c>
      <c r="B4374" s="179" t="s">
        <v>6</v>
      </c>
      <c r="C4374" s="179" t="s">
        <v>3447</v>
      </c>
      <c r="D4374" s="169">
        <v>42395</v>
      </c>
      <c r="E4374" s="176">
        <v>0.57916666666666672</v>
      </c>
      <c r="F4374" s="169">
        <v>42395</v>
      </c>
      <c r="G4374" s="176">
        <v>0.57916666666666672</v>
      </c>
      <c r="H4374" s="176">
        <v>0</v>
      </c>
      <c r="I4374" s="179">
        <v>505</v>
      </c>
      <c r="J4374" s="179" t="s">
        <v>656</v>
      </c>
      <c r="K4374" s="179"/>
      <c r="L4374" s="179" t="s">
        <v>17</v>
      </c>
      <c r="M4374" s="179" t="s">
        <v>771</v>
      </c>
      <c r="N4374" s="179">
        <v>110</v>
      </c>
      <c r="O4374" s="179" t="s">
        <v>14</v>
      </c>
      <c r="P4374" s="179" t="s">
        <v>657</v>
      </c>
      <c r="Q4374" s="179" t="s">
        <v>3448</v>
      </c>
      <c r="R4374" s="179"/>
      <c r="S4374" s="179">
        <v>606.20000000000005</v>
      </c>
      <c r="T4374" s="179">
        <v>606.20000000000005</v>
      </c>
      <c r="U4374" s="114"/>
      <c r="V4374" s="114"/>
      <c r="W4374" s="114"/>
      <c r="X4374" s="114"/>
      <c r="Y4374" s="114"/>
      <c r="Z4374" s="114"/>
      <c r="AA4374" s="114"/>
      <c r="AB4374" s="114"/>
      <c r="AC4374" s="114"/>
      <c r="AD4374" s="1" t="s">
        <v>38</v>
      </c>
      <c r="AE4374" s="114"/>
      <c r="AF4374" s="114"/>
      <c r="AG4374" s="114"/>
      <c r="AJ4374" s="1">
        <f t="shared" si="350"/>
        <v>0</v>
      </c>
    </row>
    <row r="4375" spans="1:37" ht="47.25" customHeight="1">
      <c r="A4375" s="179" t="s">
        <v>139</v>
      </c>
      <c r="B4375" s="179" t="s">
        <v>6</v>
      </c>
      <c r="C4375" s="179" t="s">
        <v>1865</v>
      </c>
      <c r="D4375" s="169">
        <v>42397</v>
      </c>
      <c r="E4375" s="176">
        <v>0.40972222222222227</v>
      </c>
      <c r="F4375" s="169">
        <v>42397</v>
      </c>
      <c r="G4375" s="176">
        <v>0.40972222222222227</v>
      </c>
      <c r="H4375" s="176">
        <v>0</v>
      </c>
      <c r="I4375" s="179">
        <v>31</v>
      </c>
      <c r="J4375" s="179"/>
      <c r="K4375" s="179"/>
      <c r="L4375" s="179" t="s">
        <v>4</v>
      </c>
      <c r="M4375" s="179" t="s">
        <v>659</v>
      </c>
      <c r="N4375" s="179">
        <v>35</v>
      </c>
      <c r="O4375" s="179" t="s">
        <v>14</v>
      </c>
      <c r="P4375" s="179" t="s">
        <v>1979</v>
      </c>
      <c r="Q4375" s="179" t="s">
        <v>3454</v>
      </c>
      <c r="R4375" s="179"/>
      <c r="S4375" s="179">
        <v>41.5</v>
      </c>
      <c r="T4375" s="179">
        <v>41.5</v>
      </c>
      <c r="U4375" s="114" t="s">
        <v>37</v>
      </c>
      <c r="V4375" s="122">
        <v>2009</v>
      </c>
      <c r="W4375" s="114" t="s">
        <v>3455</v>
      </c>
      <c r="X4375" s="114" t="s">
        <v>3456</v>
      </c>
      <c r="Y4375" s="122">
        <v>42118</v>
      </c>
      <c r="Z4375" s="139">
        <v>1</v>
      </c>
      <c r="AA4375" s="146">
        <v>42461</v>
      </c>
      <c r="AB4375" s="114">
        <v>0</v>
      </c>
      <c r="AC4375" s="122">
        <v>42118</v>
      </c>
      <c r="AD4375" s="1" t="s">
        <v>42</v>
      </c>
      <c r="AE4375" s="114"/>
      <c r="AF4375" s="114"/>
      <c r="AG4375" s="114"/>
      <c r="AJ4375" s="1">
        <f t="shared" si="350"/>
        <v>0</v>
      </c>
    </row>
    <row r="4376" spans="1:37" ht="47.25" customHeight="1">
      <c r="A4376" s="179" t="s">
        <v>672</v>
      </c>
      <c r="B4376" s="179" t="s">
        <v>6</v>
      </c>
      <c r="C4376" s="179" t="s">
        <v>3457</v>
      </c>
      <c r="D4376" s="169">
        <v>42403</v>
      </c>
      <c r="E4376" s="176">
        <v>0.2298611111111111</v>
      </c>
      <c r="F4376" s="169">
        <v>42403</v>
      </c>
      <c r="G4376" s="176">
        <v>0.2298611111111111</v>
      </c>
      <c r="H4376" s="176">
        <v>0</v>
      </c>
      <c r="I4376" s="179">
        <v>245</v>
      </c>
      <c r="J4376" s="179" t="s">
        <v>792</v>
      </c>
      <c r="K4376" s="179"/>
      <c r="L4376" s="179" t="s">
        <v>17</v>
      </c>
      <c r="M4376" s="179" t="s">
        <v>3458</v>
      </c>
      <c r="N4376" s="179">
        <v>500</v>
      </c>
      <c r="O4376" s="179" t="s">
        <v>14</v>
      </c>
      <c r="P4376" s="179" t="s">
        <v>3459</v>
      </c>
      <c r="Q4376" s="179" t="s">
        <v>3460</v>
      </c>
      <c r="R4376" s="179"/>
      <c r="S4376" s="179">
        <v>186.7</v>
      </c>
      <c r="T4376" s="179">
        <f>SUM(R4376:S4376)</f>
        <v>186.7</v>
      </c>
      <c r="U4376" s="114"/>
      <c r="V4376" s="122"/>
      <c r="W4376" s="114"/>
      <c r="X4376" s="114"/>
      <c r="Y4376" s="122"/>
      <c r="Z4376" s="139"/>
      <c r="AA4376" s="122"/>
      <c r="AB4376" s="114"/>
      <c r="AC4376" s="122"/>
      <c r="AD4376" s="1" t="s">
        <v>38</v>
      </c>
      <c r="AE4376" s="114"/>
      <c r="AF4376" s="114"/>
      <c r="AG4376" s="114"/>
      <c r="AJ4376" s="1">
        <f t="shared" si="350"/>
        <v>0</v>
      </c>
    </row>
    <row r="4377" spans="1:37" ht="63" customHeight="1">
      <c r="A4377" s="179" t="s">
        <v>672</v>
      </c>
      <c r="B4377" s="179" t="s">
        <v>6</v>
      </c>
      <c r="C4377" s="179" t="s">
        <v>1131</v>
      </c>
      <c r="D4377" s="169">
        <v>42404</v>
      </c>
      <c r="E4377" s="176">
        <v>0.49652777777777773</v>
      </c>
      <c r="F4377" s="169">
        <v>42404</v>
      </c>
      <c r="G4377" s="176">
        <v>0.50694444444444442</v>
      </c>
      <c r="H4377" s="176">
        <f>G4377-E4377</f>
        <v>1.0416666666666685E-2</v>
      </c>
      <c r="I4377" s="179">
        <v>18</v>
      </c>
      <c r="J4377" s="179" t="s">
        <v>576</v>
      </c>
      <c r="K4377" s="179"/>
      <c r="L4377" s="179" t="s">
        <v>4</v>
      </c>
      <c r="M4377" s="179" t="s">
        <v>3461</v>
      </c>
      <c r="N4377" s="179">
        <v>35</v>
      </c>
      <c r="O4377" s="179" t="s">
        <v>14</v>
      </c>
      <c r="P4377" s="179" t="s">
        <v>3462</v>
      </c>
      <c r="Q4377" s="179" t="s">
        <v>3463</v>
      </c>
      <c r="R4377" s="179">
        <v>3.2</v>
      </c>
      <c r="S4377" s="179"/>
      <c r="T4377" s="179">
        <v>3.2</v>
      </c>
      <c r="U4377" s="114" t="s">
        <v>7</v>
      </c>
      <c r="V4377" s="122">
        <v>38533</v>
      </c>
      <c r="W4377" s="114" t="s">
        <v>3464</v>
      </c>
      <c r="X4377" s="114" t="s">
        <v>3465</v>
      </c>
      <c r="Y4377" s="122" t="s">
        <v>3466</v>
      </c>
      <c r="Z4377" s="139">
        <v>1</v>
      </c>
      <c r="AA4377" s="122" t="s">
        <v>3467</v>
      </c>
      <c r="AB4377" s="114" t="s">
        <v>2215</v>
      </c>
      <c r="AC4377" s="122"/>
      <c r="AD4377" s="1" t="s">
        <v>0</v>
      </c>
      <c r="AE4377" s="114"/>
      <c r="AF4377" s="114"/>
      <c r="AG4377" s="114"/>
      <c r="AJ4377" s="1">
        <f t="shared" si="350"/>
        <v>0</v>
      </c>
    </row>
    <row r="4378" spans="1:37" ht="47.25" customHeight="1">
      <c r="A4378" s="179" t="s">
        <v>6868</v>
      </c>
      <c r="B4378" s="179" t="s">
        <v>13</v>
      </c>
      <c r="C4378" s="179" t="s">
        <v>147</v>
      </c>
      <c r="D4378" s="169">
        <v>42603</v>
      </c>
      <c r="E4378" s="68">
        <v>0.23055555555555554</v>
      </c>
      <c r="F4378" s="169">
        <v>42603</v>
      </c>
      <c r="G4378" s="68">
        <v>0.23958333333333334</v>
      </c>
      <c r="H4378" s="68">
        <f>G4378-E4378</f>
        <v>9.0277777777778012E-3</v>
      </c>
      <c r="I4378" s="179">
        <v>1</v>
      </c>
      <c r="J4378" s="179" t="s">
        <v>141</v>
      </c>
      <c r="K4378" s="179" t="s">
        <v>141</v>
      </c>
      <c r="L4378" s="179" t="s">
        <v>12</v>
      </c>
      <c r="M4378" s="179" t="s">
        <v>7743</v>
      </c>
      <c r="N4378" s="179">
        <v>0.4</v>
      </c>
      <c r="O4378" s="179" t="s">
        <v>57</v>
      </c>
      <c r="P4378" s="179" t="s">
        <v>57</v>
      </c>
      <c r="Q4378" s="61" t="s">
        <v>7744</v>
      </c>
      <c r="R4378" s="190">
        <v>0.1</v>
      </c>
      <c r="S4378" s="190">
        <v>0.2</v>
      </c>
      <c r="T4378" s="190">
        <f>R4378+S4378</f>
        <v>0.30000000000000004</v>
      </c>
      <c r="U4378" s="2" t="s">
        <v>62</v>
      </c>
      <c r="V4378" s="2" t="s">
        <v>141</v>
      </c>
      <c r="W4378" s="2" t="s">
        <v>141</v>
      </c>
      <c r="X4378" s="2" t="s">
        <v>141</v>
      </c>
      <c r="Y4378" s="2" t="s">
        <v>141</v>
      </c>
      <c r="Z4378" s="2" t="s">
        <v>141</v>
      </c>
      <c r="AA4378" s="2" t="s">
        <v>141</v>
      </c>
      <c r="AB4378" s="2" t="s">
        <v>141</v>
      </c>
      <c r="AC4378" s="2" t="s">
        <v>141</v>
      </c>
      <c r="AD4378" s="1" t="s">
        <v>23</v>
      </c>
      <c r="AE4378" s="2" t="s">
        <v>141</v>
      </c>
      <c r="AF4378" s="2" t="s">
        <v>141</v>
      </c>
      <c r="AG4378" s="2" t="s">
        <v>141</v>
      </c>
      <c r="AJ4378" s="1">
        <f t="shared" si="350"/>
        <v>0</v>
      </c>
      <c r="AK4378" s="1">
        <f>AJ4378-T4378</f>
        <v>-0.30000000000000004</v>
      </c>
    </row>
    <row r="4379" spans="1:37" ht="78.75" customHeight="1">
      <c r="A4379" s="179" t="s">
        <v>672</v>
      </c>
      <c r="B4379" s="179" t="s">
        <v>6</v>
      </c>
      <c r="C4379" s="179" t="s">
        <v>1131</v>
      </c>
      <c r="D4379" s="169">
        <v>42406</v>
      </c>
      <c r="E4379" s="176">
        <v>0.65416666666666667</v>
      </c>
      <c r="F4379" s="169">
        <v>42406</v>
      </c>
      <c r="G4379" s="176">
        <v>0.81111111111111101</v>
      </c>
      <c r="H4379" s="176">
        <f>G4379-E4379</f>
        <v>0.15694444444444433</v>
      </c>
      <c r="I4379" s="179">
        <v>15</v>
      </c>
      <c r="J4379" s="179" t="s">
        <v>144</v>
      </c>
      <c r="K4379" s="179" t="s">
        <v>9</v>
      </c>
      <c r="L4379" s="179" t="s">
        <v>10</v>
      </c>
      <c r="M4379" s="179" t="s">
        <v>868</v>
      </c>
      <c r="N4379" s="179" t="s">
        <v>3</v>
      </c>
      <c r="O4379" s="179" t="s">
        <v>8</v>
      </c>
      <c r="P4379" s="179" t="s">
        <v>869</v>
      </c>
      <c r="Q4379" s="179" t="s">
        <v>870</v>
      </c>
      <c r="R4379" s="179">
        <v>31.9</v>
      </c>
      <c r="S4379" s="179"/>
      <c r="T4379" s="179">
        <f>SUM(R4379:S4379)</f>
        <v>31.9</v>
      </c>
      <c r="U4379" s="114" t="s">
        <v>29</v>
      </c>
      <c r="V4379" s="114">
        <v>1985</v>
      </c>
      <c r="W4379" s="114" t="s">
        <v>2725</v>
      </c>
      <c r="X4379" s="114" t="s">
        <v>2736</v>
      </c>
      <c r="Y4379" s="122" t="s">
        <v>3473</v>
      </c>
      <c r="Z4379" s="114">
        <v>100</v>
      </c>
      <c r="AA4379" s="114" t="s">
        <v>3474</v>
      </c>
      <c r="AB4379" s="114" t="s">
        <v>2215</v>
      </c>
      <c r="AC4379" s="122" t="s">
        <v>2215</v>
      </c>
      <c r="AD4379" s="1" t="s">
        <v>41</v>
      </c>
      <c r="AE4379" s="114"/>
      <c r="AF4379" s="114"/>
      <c r="AG4379" s="114"/>
      <c r="AJ4379" s="1">
        <f t="shared" si="350"/>
        <v>0</v>
      </c>
    </row>
    <row r="4380" spans="1:37" ht="47.25" customHeight="1">
      <c r="A4380" s="179" t="s">
        <v>672</v>
      </c>
      <c r="B4380" s="179" t="s">
        <v>6</v>
      </c>
      <c r="C4380" s="179" t="s">
        <v>1863</v>
      </c>
      <c r="D4380" s="169">
        <v>42412</v>
      </c>
      <c r="E4380" s="176">
        <v>0.28611111111111115</v>
      </c>
      <c r="F4380" s="169">
        <v>42412</v>
      </c>
      <c r="G4380" s="176">
        <v>0.50555555555555554</v>
      </c>
      <c r="H4380" s="176">
        <v>0.21944444444444444</v>
      </c>
      <c r="I4380" s="179">
        <v>11</v>
      </c>
      <c r="J4380" s="179" t="s">
        <v>3479</v>
      </c>
      <c r="K4380" s="179"/>
      <c r="L4380" s="179" t="s">
        <v>4</v>
      </c>
      <c r="M4380" s="179" t="s">
        <v>3480</v>
      </c>
      <c r="N4380" s="179" t="s">
        <v>3</v>
      </c>
      <c r="O4380" s="179" t="s">
        <v>8</v>
      </c>
      <c r="P4380" s="179" t="s">
        <v>3481</v>
      </c>
      <c r="Q4380" s="179" t="s">
        <v>3482</v>
      </c>
      <c r="R4380" s="179">
        <v>16.7</v>
      </c>
      <c r="S4380" s="179"/>
      <c r="T4380" s="179">
        <v>16.7</v>
      </c>
      <c r="U4380" s="114" t="s">
        <v>29</v>
      </c>
      <c r="V4380" s="114" t="s">
        <v>3483</v>
      </c>
      <c r="W4380" s="114" t="s">
        <v>3484</v>
      </c>
      <c r="X4380" s="114" t="s">
        <v>3377</v>
      </c>
      <c r="Y4380" s="709" t="s">
        <v>3485</v>
      </c>
      <c r="Z4380" s="114"/>
      <c r="AA4380" s="114" t="s">
        <v>3486</v>
      </c>
      <c r="AB4380" s="114" t="s">
        <v>3487</v>
      </c>
      <c r="AC4380" s="114"/>
      <c r="AD4380" s="1" t="s">
        <v>41</v>
      </c>
      <c r="AE4380" s="114"/>
      <c r="AF4380" s="114"/>
      <c r="AG4380" s="114"/>
      <c r="AJ4380" s="1">
        <f t="shared" si="350"/>
        <v>0</v>
      </c>
    </row>
    <row r="4381" spans="1:37" ht="94.5" customHeight="1">
      <c r="A4381" s="179" t="s">
        <v>6868</v>
      </c>
      <c r="B4381" s="179" t="s">
        <v>13</v>
      </c>
      <c r="C4381" s="179" t="s">
        <v>140</v>
      </c>
      <c r="D4381" s="169">
        <v>42609</v>
      </c>
      <c r="E4381" s="405">
        <v>0.52083333333333337</v>
      </c>
      <c r="F4381" s="169">
        <v>42609</v>
      </c>
      <c r="G4381" s="405">
        <v>0.52083333333333337</v>
      </c>
      <c r="H4381" s="68">
        <f>G4381-E4381</f>
        <v>0</v>
      </c>
      <c r="I4381" s="179">
        <v>5</v>
      </c>
      <c r="J4381" s="179" t="s">
        <v>141</v>
      </c>
      <c r="K4381" s="179" t="s">
        <v>141</v>
      </c>
      <c r="L4381" s="179" t="s">
        <v>12</v>
      </c>
      <c r="M4381" s="179" t="s">
        <v>7893</v>
      </c>
      <c r="N4381" s="179">
        <v>0.4</v>
      </c>
      <c r="O4381" s="179" t="s">
        <v>2</v>
      </c>
      <c r="P4381" s="179" t="s">
        <v>346</v>
      </c>
      <c r="Q4381" s="61" t="s">
        <v>7894</v>
      </c>
      <c r="R4381" s="179">
        <v>0.2</v>
      </c>
      <c r="S4381" s="179">
        <v>0.1</v>
      </c>
      <c r="T4381" s="190">
        <f>R4381+S4381</f>
        <v>0.30000000000000004</v>
      </c>
      <c r="U4381" s="2" t="s">
        <v>141</v>
      </c>
      <c r="V4381" s="2" t="s">
        <v>141</v>
      </c>
      <c r="W4381" s="2" t="s">
        <v>141</v>
      </c>
      <c r="X4381" s="2" t="s">
        <v>141</v>
      </c>
      <c r="Y4381" s="2" t="s">
        <v>141</v>
      </c>
      <c r="Z4381" s="2" t="s">
        <v>141</v>
      </c>
      <c r="AA4381" s="2" t="s">
        <v>141</v>
      </c>
      <c r="AB4381" s="2" t="s">
        <v>141</v>
      </c>
      <c r="AC4381" s="2" t="s">
        <v>141</v>
      </c>
      <c r="AD4381" s="1" t="s">
        <v>23</v>
      </c>
      <c r="AE4381" s="2" t="s">
        <v>141</v>
      </c>
      <c r="AF4381" s="2" t="s">
        <v>141</v>
      </c>
      <c r="AG4381" s="2" t="s">
        <v>3129</v>
      </c>
      <c r="AJ4381" s="1">
        <f t="shared" si="350"/>
        <v>0</v>
      </c>
      <c r="AK4381" s="1">
        <f>AJ4381-T4381</f>
        <v>-0.30000000000000004</v>
      </c>
    </row>
    <row r="4382" spans="1:37" ht="47.25" customHeight="1">
      <c r="A4382" s="179" t="s">
        <v>8405</v>
      </c>
      <c r="B4382" s="179" t="s">
        <v>13</v>
      </c>
      <c r="C4382" s="179" t="s">
        <v>147</v>
      </c>
      <c r="D4382" s="169">
        <v>42625</v>
      </c>
      <c r="E4382" s="68">
        <v>0.75069444444444444</v>
      </c>
      <c r="F4382" s="169">
        <v>42625</v>
      </c>
      <c r="G4382" s="68">
        <v>0.75486111111111109</v>
      </c>
      <c r="H4382" s="336" t="s">
        <v>8545</v>
      </c>
      <c r="I4382" s="179">
        <v>1</v>
      </c>
      <c r="J4382" s="179" t="s">
        <v>141</v>
      </c>
      <c r="K4382" s="179" t="s">
        <v>141</v>
      </c>
      <c r="L4382" s="179" t="s">
        <v>12</v>
      </c>
      <c r="M4382" s="179" t="s">
        <v>8464</v>
      </c>
      <c r="N4382" s="179">
        <v>0.4</v>
      </c>
      <c r="O4382" s="179" t="s">
        <v>57</v>
      </c>
      <c r="P4382" s="179" t="s">
        <v>57</v>
      </c>
      <c r="Q4382" s="61" t="s">
        <v>8546</v>
      </c>
      <c r="R4382" s="170">
        <v>0.2</v>
      </c>
      <c r="S4382" s="170">
        <v>0.1</v>
      </c>
      <c r="T4382" s="190">
        <f>R4382+S4382</f>
        <v>0.30000000000000004</v>
      </c>
      <c r="U4382" s="2" t="s">
        <v>62</v>
      </c>
      <c r="V4382" s="2" t="s">
        <v>141</v>
      </c>
      <c r="W4382" s="2" t="s">
        <v>141</v>
      </c>
      <c r="X4382" s="2" t="s">
        <v>141</v>
      </c>
      <c r="Y4382" s="2" t="s">
        <v>141</v>
      </c>
      <c r="Z4382" s="2" t="s">
        <v>141</v>
      </c>
      <c r="AA4382" s="2" t="s">
        <v>141</v>
      </c>
      <c r="AB4382" s="2" t="s">
        <v>141</v>
      </c>
      <c r="AC4382" s="2" t="s">
        <v>141</v>
      </c>
      <c r="AD4382" s="1" t="s">
        <v>23</v>
      </c>
      <c r="AE4382" s="2" t="s">
        <v>141</v>
      </c>
      <c r="AF4382" s="2" t="s">
        <v>141</v>
      </c>
      <c r="AG4382" s="2" t="s">
        <v>141</v>
      </c>
      <c r="AJ4382" s="1">
        <f t="shared" si="350"/>
        <v>0</v>
      </c>
      <c r="AK4382" s="1">
        <f>AJ4382-T4382</f>
        <v>-0.30000000000000004</v>
      </c>
    </row>
    <row r="4383" spans="1:37" ht="47.25" customHeight="1">
      <c r="A4383" s="179" t="s">
        <v>8405</v>
      </c>
      <c r="B4383" s="179" t="s">
        <v>13</v>
      </c>
      <c r="C4383" s="179" t="s">
        <v>147</v>
      </c>
      <c r="D4383" s="169">
        <v>42626</v>
      </c>
      <c r="E4383" s="68">
        <v>0.47569444444444442</v>
      </c>
      <c r="F4383" s="169">
        <v>42626</v>
      </c>
      <c r="G4383" s="68">
        <v>0.47986111111111113</v>
      </c>
      <c r="H4383" s="336" t="s">
        <v>8545</v>
      </c>
      <c r="I4383" s="179">
        <v>1</v>
      </c>
      <c r="J4383" s="179" t="s">
        <v>141</v>
      </c>
      <c r="K4383" s="179" t="s">
        <v>141</v>
      </c>
      <c r="L4383" s="179" t="s">
        <v>12</v>
      </c>
      <c r="M4383" s="179" t="s">
        <v>8464</v>
      </c>
      <c r="N4383" s="179">
        <v>0.4</v>
      </c>
      <c r="O4383" s="179" t="s">
        <v>57</v>
      </c>
      <c r="P4383" s="179" t="s">
        <v>57</v>
      </c>
      <c r="Q4383" s="61" t="s">
        <v>10946</v>
      </c>
      <c r="R4383" s="170">
        <v>0.2</v>
      </c>
      <c r="S4383" s="170">
        <v>0.1</v>
      </c>
      <c r="T4383" s="190">
        <f>R4383+S4383</f>
        <v>0.30000000000000004</v>
      </c>
      <c r="U4383" s="2" t="s">
        <v>62</v>
      </c>
      <c r="V4383" s="2" t="s">
        <v>141</v>
      </c>
      <c r="W4383" s="2" t="s">
        <v>141</v>
      </c>
      <c r="X4383" s="2" t="s">
        <v>141</v>
      </c>
      <c r="Y4383" s="2" t="s">
        <v>141</v>
      </c>
      <c r="Z4383" s="2" t="s">
        <v>141</v>
      </c>
      <c r="AA4383" s="2" t="s">
        <v>141</v>
      </c>
      <c r="AB4383" s="2" t="s">
        <v>141</v>
      </c>
      <c r="AC4383" s="2" t="s">
        <v>141</v>
      </c>
      <c r="AD4383" s="1" t="s">
        <v>23</v>
      </c>
      <c r="AE4383" s="2" t="s">
        <v>141</v>
      </c>
      <c r="AF4383" s="2" t="s">
        <v>141</v>
      </c>
      <c r="AG4383" s="2" t="s">
        <v>141</v>
      </c>
      <c r="AJ4383" s="1">
        <f t="shared" si="350"/>
        <v>0</v>
      </c>
      <c r="AK4383" s="1">
        <f>AJ4383-T4383</f>
        <v>-0.30000000000000004</v>
      </c>
    </row>
    <row r="4384" spans="1:37" s="16" customFormat="1" ht="31.5">
      <c r="A4384" s="94" t="s">
        <v>12777</v>
      </c>
      <c r="B4384" s="208" t="s">
        <v>13</v>
      </c>
      <c r="C4384" s="208" t="s">
        <v>140</v>
      </c>
      <c r="D4384" s="161">
        <v>42697</v>
      </c>
      <c r="E4384" s="185">
        <v>0.1673611111111111</v>
      </c>
      <c r="F4384" s="161">
        <v>42697</v>
      </c>
      <c r="G4384" s="185">
        <v>0.30833333333333335</v>
      </c>
      <c r="H4384" s="1008">
        <v>0.14097222222222225</v>
      </c>
      <c r="I4384" s="208">
        <v>1</v>
      </c>
      <c r="J4384" s="606" t="s">
        <v>141</v>
      </c>
      <c r="K4384" s="606"/>
      <c r="L4384" s="179" t="s">
        <v>12</v>
      </c>
      <c r="M4384" s="606" t="s">
        <v>13045</v>
      </c>
      <c r="N4384" s="208">
        <v>0.4</v>
      </c>
      <c r="O4384" s="606" t="s">
        <v>2</v>
      </c>
      <c r="P4384" s="606" t="s">
        <v>13046</v>
      </c>
      <c r="Q4384" s="892" t="s">
        <v>14588</v>
      </c>
      <c r="R4384" s="254">
        <v>0.2</v>
      </c>
      <c r="S4384" s="254">
        <v>0.1</v>
      </c>
      <c r="T4384" s="190">
        <v>0.30000000000000004</v>
      </c>
      <c r="U4384" s="1296" t="s">
        <v>141</v>
      </c>
      <c r="V4384" s="1296" t="s">
        <v>141</v>
      </c>
      <c r="W4384" s="1296" t="s">
        <v>141</v>
      </c>
      <c r="X4384" s="1296" t="s">
        <v>141</v>
      </c>
      <c r="Y4384" s="1296" t="s">
        <v>141</v>
      </c>
      <c r="Z4384" s="1296" t="s">
        <v>141</v>
      </c>
      <c r="AA4384" s="1296" t="s">
        <v>141</v>
      </c>
      <c r="AB4384" s="1296" t="s">
        <v>141</v>
      </c>
      <c r="AC4384" s="1296" t="s">
        <v>141</v>
      </c>
      <c r="AD4384" s="2" t="s">
        <v>23</v>
      </c>
      <c r="AE4384" s="1305" t="s">
        <v>141</v>
      </c>
      <c r="AF4384" s="1305" t="s">
        <v>141</v>
      </c>
      <c r="AG4384" s="2" t="s">
        <v>141</v>
      </c>
      <c r="AJ4384" s="1">
        <f t="shared" si="350"/>
        <v>0</v>
      </c>
    </row>
    <row r="4385" spans="1:37" ht="126" customHeight="1">
      <c r="A4385" s="179" t="s">
        <v>672</v>
      </c>
      <c r="B4385" s="179" t="s">
        <v>6</v>
      </c>
      <c r="C4385" s="179" t="s">
        <v>1868</v>
      </c>
      <c r="D4385" s="169">
        <v>42417</v>
      </c>
      <c r="E4385" s="176">
        <v>0.76041666666666663</v>
      </c>
      <c r="F4385" s="169">
        <v>42417</v>
      </c>
      <c r="G4385" s="176">
        <v>0.76041666666666663</v>
      </c>
      <c r="H4385" s="176">
        <v>0</v>
      </c>
      <c r="I4385" s="179">
        <v>5</v>
      </c>
      <c r="J4385" s="179" t="s">
        <v>303</v>
      </c>
      <c r="K4385" s="179" t="s">
        <v>9</v>
      </c>
      <c r="L4385" s="179" t="s">
        <v>30</v>
      </c>
      <c r="M4385" s="179" t="s">
        <v>963</v>
      </c>
      <c r="N4385" s="179" t="s">
        <v>3</v>
      </c>
      <c r="O4385" s="179" t="s">
        <v>8</v>
      </c>
      <c r="P4385" s="179" t="s">
        <v>3497</v>
      </c>
      <c r="Q4385" s="179" t="s">
        <v>964</v>
      </c>
      <c r="R4385" s="179"/>
      <c r="S4385" s="179">
        <v>5.5</v>
      </c>
      <c r="T4385" s="179">
        <v>5.5</v>
      </c>
      <c r="U4385" s="114" t="s">
        <v>29</v>
      </c>
      <c r="V4385" s="114" t="s">
        <v>3498</v>
      </c>
      <c r="W4385" s="114" t="s">
        <v>2730</v>
      </c>
      <c r="X4385" s="114" t="s">
        <v>2736</v>
      </c>
      <c r="Y4385" s="114" t="s">
        <v>3499</v>
      </c>
      <c r="Z4385" s="114">
        <v>50</v>
      </c>
      <c r="AA4385" s="114" t="s">
        <v>3500</v>
      </c>
      <c r="AB4385" s="114" t="s">
        <v>3501</v>
      </c>
      <c r="AC4385" s="114"/>
      <c r="AD4385" s="1" t="s">
        <v>28</v>
      </c>
      <c r="AE4385" s="114" t="s">
        <v>59</v>
      </c>
      <c r="AF4385" s="114"/>
      <c r="AG4385" s="114"/>
      <c r="AJ4385" s="1">
        <f t="shared" si="350"/>
        <v>0</v>
      </c>
    </row>
    <row r="4386" spans="1:37" ht="63" customHeight="1">
      <c r="A4386" s="179" t="s">
        <v>1052</v>
      </c>
      <c r="B4386" s="179" t="s">
        <v>13</v>
      </c>
      <c r="C4386" s="179" t="s">
        <v>140</v>
      </c>
      <c r="D4386" s="169">
        <v>42459</v>
      </c>
      <c r="E4386" s="176">
        <v>0.52083333333333337</v>
      </c>
      <c r="F4386" s="169">
        <v>42459</v>
      </c>
      <c r="G4386" s="176">
        <v>0.58333333333333337</v>
      </c>
      <c r="H4386" s="176">
        <v>6.25E-2</v>
      </c>
      <c r="I4386" s="179">
        <v>1</v>
      </c>
      <c r="J4386" s="179" t="s">
        <v>141</v>
      </c>
      <c r="K4386" s="179" t="s">
        <v>141</v>
      </c>
      <c r="L4386" s="179" t="s">
        <v>12</v>
      </c>
      <c r="M4386" s="179" t="s">
        <v>1987</v>
      </c>
      <c r="N4386" s="179">
        <v>0.4</v>
      </c>
      <c r="O4386" s="179" t="s">
        <v>2</v>
      </c>
      <c r="P4386" s="179" t="s">
        <v>1988</v>
      </c>
      <c r="Q4386" s="179" t="s">
        <v>1989</v>
      </c>
      <c r="R4386" s="179"/>
      <c r="S4386" s="179">
        <v>0.3</v>
      </c>
      <c r="T4386" s="179">
        <v>0.3</v>
      </c>
      <c r="U4386" s="2" t="s">
        <v>1</v>
      </c>
      <c r="V4386" s="2" t="s">
        <v>141</v>
      </c>
      <c r="W4386" s="2" t="s">
        <v>141</v>
      </c>
      <c r="X4386" s="2" t="s">
        <v>141</v>
      </c>
      <c r="Y4386" s="2" t="s">
        <v>141</v>
      </c>
      <c r="Z4386" s="2" t="s">
        <v>141</v>
      </c>
      <c r="AA4386" s="2" t="s">
        <v>141</v>
      </c>
      <c r="AB4386" s="2" t="s">
        <v>141</v>
      </c>
      <c r="AC4386" s="2" t="s">
        <v>141</v>
      </c>
      <c r="AD4386" s="1" t="s">
        <v>23</v>
      </c>
      <c r="AE4386" s="2" t="s">
        <v>141</v>
      </c>
      <c r="AF4386" s="2" t="s">
        <v>141</v>
      </c>
      <c r="AG4386" s="2" t="s">
        <v>3129</v>
      </c>
      <c r="AJ4386" s="1">
        <f t="shared" si="350"/>
        <v>0</v>
      </c>
    </row>
    <row r="4387" spans="1:37" ht="78.75" customHeight="1">
      <c r="A4387" s="179" t="s">
        <v>672</v>
      </c>
      <c r="B4387" s="179" t="s">
        <v>6</v>
      </c>
      <c r="C4387" s="179" t="s">
        <v>1868</v>
      </c>
      <c r="D4387" s="169">
        <v>42420</v>
      </c>
      <c r="E4387" s="176">
        <v>0.52777777777777779</v>
      </c>
      <c r="F4387" s="169">
        <v>42420</v>
      </c>
      <c r="G4387" s="176">
        <v>0.56944444444444442</v>
      </c>
      <c r="H4387" s="176">
        <v>4.1666666666666664E-2</v>
      </c>
      <c r="I4387" s="179">
        <v>6</v>
      </c>
      <c r="J4387" s="179" t="s">
        <v>306</v>
      </c>
      <c r="K4387" s="179"/>
      <c r="L4387" s="179" t="s">
        <v>4</v>
      </c>
      <c r="M4387" s="179" t="s">
        <v>974</v>
      </c>
      <c r="N4387" s="179">
        <v>35</v>
      </c>
      <c r="O4387" s="179" t="s">
        <v>14</v>
      </c>
      <c r="P4387" s="179" t="s">
        <v>1161</v>
      </c>
      <c r="Q4387" s="179" t="s">
        <v>3508</v>
      </c>
      <c r="R4387" s="179">
        <v>4.5</v>
      </c>
      <c r="S4387" s="179"/>
      <c r="T4387" s="179">
        <v>4.5</v>
      </c>
      <c r="U4387" s="114" t="s">
        <v>29</v>
      </c>
      <c r="V4387" s="114">
        <v>1994</v>
      </c>
      <c r="W4387" s="114" t="s">
        <v>3509</v>
      </c>
      <c r="X4387" s="114" t="s">
        <v>2798</v>
      </c>
      <c r="Y4387" s="122" t="s">
        <v>3510</v>
      </c>
      <c r="Z4387" s="139">
        <v>0.3</v>
      </c>
      <c r="AA4387" s="122" t="s">
        <v>3511</v>
      </c>
      <c r="AB4387" s="122" t="s">
        <v>3512</v>
      </c>
      <c r="AC4387" s="122" t="s">
        <v>2215</v>
      </c>
      <c r="AD4387" s="1" t="s">
        <v>0</v>
      </c>
      <c r="AE4387" s="114"/>
      <c r="AF4387" s="114"/>
      <c r="AG4387" s="114"/>
      <c r="AJ4387" s="1">
        <f t="shared" si="350"/>
        <v>0</v>
      </c>
    </row>
    <row r="4388" spans="1:37" ht="47.25" customHeight="1">
      <c r="A4388" s="179" t="s">
        <v>4411</v>
      </c>
      <c r="B4388" s="179" t="s">
        <v>13</v>
      </c>
      <c r="C4388" s="179" t="s">
        <v>140</v>
      </c>
      <c r="D4388" s="169">
        <v>42524</v>
      </c>
      <c r="E4388" s="68">
        <v>0.1673611111111111</v>
      </c>
      <c r="F4388" s="169">
        <v>42524</v>
      </c>
      <c r="G4388" s="68">
        <v>0.44791666666666669</v>
      </c>
      <c r="H4388" s="68">
        <f>G4388-E4388</f>
        <v>0.28055555555555556</v>
      </c>
      <c r="I4388" s="179">
        <v>1</v>
      </c>
      <c r="J4388" s="179" t="s">
        <v>141</v>
      </c>
      <c r="K4388" s="179" t="s">
        <v>141</v>
      </c>
      <c r="L4388" s="179" t="s">
        <v>12</v>
      </c>
      <c r="M4388" s="179" t="s">
        <v>4546</v>
      </c>
      <c r="N4388" s="179">
        <v>0.4</v>
      </c>
      <c r="O4388" s="179" t="s">
        <v>2</v>
      </c>
      <c r="P4388" s="179" t="s">
        <v>4547</v>
      </c>
      <c r="Q4388" s="61" t="s">
        <v>10277</v>
      </c>
      <c r="R4388" s="179"/>
      <c r="S4388" s="179">
        <v>0.3</v>
      </c>
      <c r="T4388" s="190">
        <f>R4388+S4388</f>
        <v>0.3</v>
      </c>
      <c r="U4388" s="2" t="s">
        <v>1</v>
      </c>
      <c r="V4388" s="2" t="s">
        <v>141</v>
      </c>
      <c r="W4388" s="2" t="s">
        <v>141</v>
      </c>
      <c r="X4388" s="2" t="s">
        <v>141</v>
      </c>
      <c r="Y4388" s="2" t="s">
        <v>141</v>
      </c>
      <c r="Z4388" s="2" t="s">
        <v>141</v>
      </c>
      <c r="AA4388" s="2" t="s">
        <v>141</v>
      </c>
      <c r="AB4388" s="2" t="s">
        <v>141</v>
      </c>
      <c r="AC4388" s="2" t="s">
        <v>141</v>
      </c>
      <c r="AD4388" s="1" t="s">
        <v>23</v>
      </c>
      <c r="AE4388" s="2" t="s">
        <v>141</v>
      </c>
      <c r="AF4388" s="2" t="s">
        <v>141</v>
      </c>
      <c r="AG4388" s="2" t="s">
        <v>3129</v>
      </c>
      <c r="AJ4388" s="1">
        <f t="shared" si="350"/>
        <v>0</v>
      </c>
      <c r="AK4388" s="1">
        <f>AJ4388-T4388</f>
        <v>-0.3</v>
      </c>
    </row>
    <row r="4389" spans="1:37" ht="47.25" customHeight="1">
      <c r="A4389" s="179" t="s">
        <v>672</v>
      </c>
      <c r="B4389" s="179" t="s">
        <v>6</v>
      </c>
      <c r="C4389" s="179" t="s">
        <v>1863</v>
      </c>
      <c r="D4389" s="169">
        <v>42425</v>
      </c>
      <c r="E4389" s="176">
        <v>0.66180555555555554</v>
      </c>
      <c r="F4389" s="169">
        <v>42425</v>
      </c>
      <c r="G4389" s="176">
        <v>0.66180555555555554</v>
      </c>
      <c r="H4389" s="176">
        <v>0</v>
      </c>
      <c r="I4389" s="179">
        <v>37</v>
      </c>
      <c r="J4389" s="179" t="s">
        <v>1325</v>
      </c>
      <c r="K4389" s="179" t="s">
        <v>9</v>
      </c>
      <c r="L4389" s="179" t="s">
        <v>30</v>
      </c>
      <c r="M4389" s="179" t="s">
        <v>3520</v>
      </c>
      <c r="N4389" s="179">
        <v>35</v>
      </c>
      <c r="O4389" s="179" t="s">
        <v>8</v>
      </c>
      <c r="P4389" s="179" t="s">
        <v>1255</v>
      </c>
      <c r="Q4389" s="179" t="s">
        <v>1256</v>
      </c>
      <c r="R4389" s="179">
        <v>21.2</v>
      </c>
      <c r="S4389" s="179"/>
      <c r="T4389" s="179">
        <v>21.2</v>
      </c>
      <c r="U4389" s="114" t="s">
        <v>29</v>
      </c>
      <c r="V4389" s="114">
        <v>1979</v>
      </c>
      <c r="W4389" s="114" t="s">
        <v>3521</v>
      </c>
      <c r="X4389" s="114" t="s">
        <v>3377</v>
      </c>
      <c r="Y4389" s="114" t="s">
        <v>3522</v>
      </c>
      <c r="Z4389" s="114"/>
      <c r="AA4389" s="114" t="s">
        <v>3523</v>
      </c>
      <c r="AB4389" s="114"/>
      <c r="AC4389" s="114"/>
      <c r="AD4389" s="1" t="s">
        <v>61</v>
      </c>
      <c r="AE4389" s="114"/>
      <c r="AF4389" s="114"/>
      <c r="AG4389" s="114"/>
      <c r="AJ4389" s="1">
        <f t="shared" si="350"/>
        <v>0</v>
      </c>
    </row>
    <row r="4390" spans="1:37" ht="47.25" customHeight="1">
      <c r="A4390" s="179" t="s">
        <v>8405</v>
      </c>
      <c r="B4390" s="179" t="s">
        <v>13</v>
      </c>
      <c r="C4390" s="179" t="s">
        <v>147</v>
      </c>
      <c r="D4390" s="169">
        <v>42617</v>
      </c>
      <c r="E4390" s="68">
        <v>0.38750000000000001</v>
      </c>
      <c r="F4390" s="169">
        <v>42617</v>
      </c>
      <c r="G4390" s="68">
        <v>0.38819444444444445</v>
      </c>
      <c r="H4390" s="68">
        <f>G4390-E4390</f>
        <v>6.9444444444444198E-4</v>
      </c>
      <c r="I4390" s="179">
        <v>1</v>
      </c>
      <c r="J4390" s="179" t="s">
        <v>141</v>
      </c>
      <c r="K4390" s="179" t="s">
        <v>141</v>
      </c>
      <c r="L4390" s="179" t="s">
        <v>12</v>
      </c>
      <c r="M4390" s="179" t="s">
        <v>8464</v>
      </c>
      <c r="N4390" s="179">
        <v>0.4</v>
      </c>
      <c r="O4390" s="179" t="s">
        <v>57</v>
      </c>
      <c r="P4390" s="179" t="s">
        <v>57</v>
      </c>
      <c r="Q4390" s="61" t="s">
        <v>8465</v>
      </c>
      <c r="R4390" s="190"/>
      <c r="S4390" s="190">
        <v>0.3</v>
      </c>
      <c r="T4390" s="190">
        <f>R4390+S4390</f>
        <v>0.3</v>
      </c>
      <c r="U4390" s="2" t="s">
        <v>62</v>
      </c>
      <c r="V4390" s="2" t="s">
        <v>141</v>
      </c>
      <c r="W4390" s="2" t="s">
        <v>141</v>
      </c>
      <c r="X4390" s="2" t="s">
        <v>141</v>
      </c>
      <c r="Y4390" s="2" t="s">
        <v>141</v>
      </c>
      <c r="Z4390" s="2" t="s">
        <v>141</v>
      </c>
      <c r="AA4390" s="2" t="s">
        <v>141</v>
      </c>
      <c r="AB4390" s="2" t="s">
        <v>141</v>
      </c>
      <c r="AC4390" s="2" t="s">
        <v>141</v>
      </c>
      <c r="AD4390" s="1" t="s">
        <v>23</v>
      </c>
      <c r="AE4390" s="2" t="s">
        <v>141</v>
      </c>
      <c r="AF4390" s="2" t="s">
        <v>141</v>
      </c>
      <c r="AG4390" s="2" t="s">
        <v>141</v>
      </c>
      <c r="AJ4390" s="1">
        <f t="shared" si="350"/>
        <v>0</v>
      </c>
      <c r="AK4390" s="1">
        <f>AJ4390-T4390</f>
        <v>-0.3</v>
      </c>
    </row>
    <row r="4391" spans="1:37" ht="126" customHeight="1">
      <c r="A4391" s="179" t="s">
        <v>1052</v>
      </c>
      <c r="B4391" s="179" t="s">
        <v>6</v>
      </c>
      <c r="C4391" s="179" t="s">
        <v>1863</v>
      </c>
      <c r="D4391" s="169">
        <v>42431</v>
      </c>
      <c r="E4391" s="176">
        <v>0.90138888888888891</v>
      </c>
      <c r="F4391" s="169">
        <v>42432</v>
      </c>
      <c r="G4391" s="176">
        <v>0.16319444444444445</v>
      </c>
      <c r="H4391" s="176">
        <v>0.26180555555555557</v>
      </c>
      <c r="I4391" s="179">
        <v>3</v>
      </c>
      <c r="J4391" s="179" t="s">
        <v>303</v>
      </c>
      <c r="K4391" s="179" t="s">
        <v>15</v>
      </c>
      <c r="L4391" s="179" t="s">
        <v>30</v>
      </c>
      <c r="M4391" s="179" t="s">
        <v>3528</v>
      </c>
      <c r="N4391" s="179" t="s">
        <v>3</v>
      </c>
      <c r="O4391" s="179" t="s">
        <v>8</v>
      </c>
      <c r="P4391" s="179" t="s">
        <v>1967</v>
      </c>
      <c r="Q4391" s="179" t="s">
        <v>3529</v>
      </c>
      <c r="R4391" s="179">
        <f>1.9+0.9</f>
        <v>2.8</v>
      </c>
      <c r="S4391" s="179">
        <v>0.3</v>
      </c>
      <c r="T4391" s="179">
        <f>SUM(R4391:S4391)</f>
        <v>3.0999999999999996</v>
      </c>
      <c r="U4391" s="114" t="s">
        <v>29</v>
      </c>
      <c r="V4391" s="114">
        <v>1988</v>
      </c>
      <c r="W4391" s="114" t="s">
        <v>2725</v>
      </c>
      <c r="X4391" s="114" t="s">
        <v>3377</v>
      </c>
      <c r="Y4391" s="122" t="s">
        <v>3530</v>
      </c>
      <c r="Z4391" s="114"/>
      <c r="AA4391" s="122" t="s">
        <v>3531</v>
      </c>
      <c r="AB4391" s="114"/>
      <c r="AC4391" s="114"/>
      <c r="AD4391" s="1" t="s">
        <v>28</v>
      </c>
      <c r="AE4391" s="114"/>
      <c r="AF4391" s="114"/>
      <c r="AG4391" s="140"/>
      <c r="AJ4391" s="1">
        <f t="shared" si="350"/>
        <v>0</v>
      </c>
    </row>
    <row r="4392" spans="1:37" ht="63" customHeight="1">
      <c r="A4392" s="179" t="s">
        <v>1052</v>
      </c>
      <c r="B4392" s="179" t="s">
        <v>6</v>
      </c>
      <c r="C4392" s="179" t="s">
        <v>1868</v>
      </c>
      <c r="D4392" s="169">
        <v>42432</v>
      </c>
      <c r="E4392" s="176">
        <v>0.875</v>
      </c>
      <c r="F4392" s="169">
        <v>42432</v>
      </c>
      <c r="G4392" s="176">
        <v>3.6111111111111115E-2</v>
      </c>
      <c r="H4392" s="176">
        <v>0.16111111111111112</v>
      </c>
      <c r="I4392" s="179">
        <v>19</v>
      </c>
      <c r="J4392" s="179"/>
      <c r="K4392" s="179"/>
      <c r="L4392" s="179" t="s">
        <v>10</v>
      </c>
      <c r="M4392" s="179" t="s">
        <v>3532</v>
      </c>
      <c r="N4392" s="179" t="s">
        <v>3</v>
      </c>
      <c r="O4392" s="179" t="s">
        <v>8</v>
      </c>
      <c r="P4392" s="179" t="s">
        <v>3533</v>
      </c>
      <c r="Q4392" s="179" t="s">
        <v>3534</v>
      </c>
      <c r="R4392" s="179">
        <v>59.7</v>
      </c>
      <c r="S4392" s="179"/>
      <c r="T4392" s="179">
        <f>SUM(R4392:S4392)</f>
        <v>59.7</v>
      </c>
      <c r="U4392" s="114" t="s">
        <v>29</v>
      </c>
      <c r="V4392" s="122">
        <v>33057</v>
      </c>
      <c r="W4392" s="114" t="s">
        <v>2725</v>
      </c>
      <c r="X4392" s="114" t="s">
        <v>2932</v>
      </c>
      <c r="Y4392" s="122" t="s">
        <v>3535</v>
      </c>
      <c r="Z4392" s="139" t="s">
        <v>3536</v>
      </c>
      <c r="AA4392" s="146" t="s">
        <v>3537</v>
      </c>
      <c r="AB4392" s="122" t="s">
        <v>3538</v>
      </c>
      <c r="AC4392" s="114"/>
      <c r="AD4392" s="1" t="s">
        <v>41</v>
      </c>
      <c r="AE4392" s="114"/>
      <c r="AF4392" s="114"/>
      <c r="AG4392" s="140"/>
      <c r="AJ4392" s="1">
        <f t="shared" si="350"/>
        <v>0</v>
      </c>
    </row>
    <row r="4393" spans="1:37" ht="94.5" customHeight="1">
      <c r="A4393" s="179" t="s">
        <v>1052</v>
      </c>
      <c r="B4393" s="179" t="s">
        <v>6</v>
      </c>
      <c r="C4393" s="179" t="s">
        <v>1131</v>
      </c>
      <c r="D4393" s="169">
        <v>42433</v>
      </c>
      <c r="E4393" s="176">
        <v>0.84791666666666676</v>
      </c>
      <c r="F4393" s="169">
        <v>42433</v>
      </c>
      <c r="G4393" s="176">
        <v>0.84791666666666676</v>
      </c>
      <c r="H4393" s="176">
        <v>0</v>
      </c>
      <c r="I4393" s="179">
        <v>5</v>
      </c>
      <c r="J4393" s="179" t="s">
        <v>1132</v>
      </c>
      <c r="K4393" s="179"/>
      <c r="L4393" s="179" t="s">
        <v>4</v>
      </c>
      <c r="M4393" s="179" t="s">
        <v>1133</v>
      </c>
      <c r="N4393" s="179">
        <v>35</v>
      </c>
      <c r="O4393" s="179" t="s">
        <v>14</v>
      </c>
      <c r="P4393" s="179" t="s">
        <v>1134</v>
      </c>
      <c r="Q4393" s="179" t="s">
        <v>3539</v>
      </c>
      <c r="R4393" s="179"/>
      <c r="S4393" s="179">
        <v>0.3</v>
      </c>
      <c r="T4393" s="179">
        <f>SUM(R4393:S4393)</f>
        <v>0.3</v>
      </c>
      <c r="U4393" s="114" t="s">
        <v>34</v>
      </c>
      <c r="V4393" s="122">
        <v>38533</v>
      </c>
      <c r="W4393" s="114" t="s">
        <v>3464</v>
      </c>
      <c r="X4393" s="114" t="s">
        <v>3465</v>
      </c>
      <c r="Y4393" s="122" t="s">
        <v>3466</v>
      </c>
      <c r="Z4393" s="139">
        <v>1</v>
      </c>
      <c r="AA4393" s="122" t="s">
        <v>3467</v>
      </c>
      <c r="AB4393" s="114" t="s">
        <v>2215</v>
      </c>
      <c r="AC4393" s="725"/>
      <c r="AD4393" s="1" t="s">
        <v>0</v>
      </c>
      <c r="AE4393" s="138"/>
      <c r="AF4393" s="138"/>
      <c r="AG4393" s="138"/>
      <c r="AJ4393" s="1">
        <f t="shared" si="350"/>
        <v>0</v>
      </c>
    </row>
    <row r="4394" spans="1:37" ht="94.5" customHeight="1">
      <c r="A4394" s="179" t="s">
        <v>8405</v>
      </c>
      <c r="B4394" s="179" t="s">
        <v>13</v>
      </c>
      <c r="C4394" s="179" t="s">
        <v>147</v>
      </c>
      <c r="D4394" s="169">
        <v>42640</v>
      </c>
      <c r="E4394" s="615">
        <v>0.83888888888888891</v>
      </c>
      <c r="F4394" s="169">
        <v>42640</v>
      </c>
      <c r="G4394" s="621">
        <v>0.84236111111111101</v>
      </c>
      <c r="H4394" s="68">
        <f>G4394-E4394</f>
        <v>3.4722222222220989E-3</v>
      </c>
      <c r="I4394" s="179">
        <v>5</v>
      </c>
      <c r="J4394" s="179" t="s">
        <v>141</v>
      </c>
      <c r="K4394" s="179" t="s">
        <v>141</v>
      </c>
      <c r="L4394" s="179" t="s">
        <v>12</v>
      </c>
      <c r="M4394" s="179" t="s">
        <v>8783</v>
      </c>
      <c r="N4394" s="179">
        <v>0.4</v>
      </c>
      <c r="O4394" s="179" t="s">
        <v>57</v>
      </c>
      <c r="P4394" s="179" t="s">
        <v>57</v>
      </c>
      <c r="Q4394" s="61" t="s">
        <v>8784</v>
      </c>
      <c r="R4394" s="170">
        <v>0.1</v>
      </c>
      <c r="S4394" s="170">
        <v>0.2</v>
      </c>
      <c r="T4394" s="170">
        <v>0.3</v>
      </c>
      <c r="U4394" s="2" t="s">
        <v>62</v>
      </c>
      <c r="V4394" s="2" t="s">
        <v>141</v>
      </c>
      <c r="W4394" s="2" t="s">
        <v>141</v>
      </c>
      <c r="X4394" s="2" t="s">
        <v>141</v>
      </c>
      <c r="Y4394" s="2" t="s">
        <v>141</v>
      </c>
      <c r="Z4394" s="2" t="s">
        <v>141</v>
      </c>
      <c r="AA4394" s="2" t="s">
        <v>141</v>
      </c>
      <c r="AB4394" s="2" t="s">
        <v>141</v>
      </c>
      <c r="AC4394" s="2" t="s">
        <v>141</v>
      </c>
      <c r="AD4394" s="1" t="s">
        <v>23</v>
      </c>
      <c r="AE4394" s="2" t="s">
        <v>141</v>
      </c>
      <c r="AF4394" s="2" t="s">
        <v>141</v>
      </c>
      <c r="AG4394" s="2" t="s">
        <v>141</v>
      </c>
      <c r="AJ4394" s="1">
        <f t="shared" si="350"/>
        <v>0</v>
      </c>
      <c r="AK4394" s="1">
        <f>AJ4394-T4394</f>
        <v>-0.3</v>
      </c>
    </row>
    <row r="4395" spans="1:37" ht="47.25" customHeight="1">
      <c r="A4395" s="179" t="s">
        <v>139</v>
      </c>
      <c r="B4395" s="179" t="s">
        <v>6</v>
      </c>
      <c r="C4395" s="179" t="s">
        <v>1873</v>
      </c>
      <c r="D4395" s="169">
        <v>42395</v>
      </c>
      <c r="E4395" s="176">
        <v>0.65902777777777777</v>
      </c>
      <c r="F4395" s="169">
        <v>42395</v>
      </c>
      <c r="G4395" s="176">
        <v>0.71736111111111101</v>
      </c>
      <c r="H4395" s="176">
        <f>G4395-E4395</f>
        <v>5.8333333333333237E-2</v>
      </c>
      <c r="I4395" s="179">
        <v>1</v>
      </c>
      <c r="J4395" s="179" t="s">
        <v>658</v>
      </c>
      <c r="K4395" s="179"/>
      <c r="L4395" s="179" t="s">
        <v>4</v>
      </c>
      <c r="M4395" s="179" t="s">
        <v>3449</v>
      </c>
      <c r="N4395" s="179" t="s">
        <v>3</v>
      </c>
      <c r="O4395" s="179" t="s">
        <v>2</v>
      </c>
      <c r="P4395" s="179" t="s">
        <v>3450</v>
      </c>
      <c r="Q4395" s="179" t="s">
        <v>3451</v>
      </c>
      <c r="R4395" s="179">
        <v>0.3</v>
      </c>
      <c r="S4395" s="179"/>
      <c r="T4395" s="179">
        <f>R4395+S4395</f>
        <v>0.3</v>
      </c>
      <c r="U4395" s="114" t="s">
        <v>45</v>
      </c>
      <c r="V4395" s="114">
        <v>1990</v>
      </c>
      <c r="W4395" s="114" t="s">
        <v>3452</v>
      </c>
      <c r="X4395" s="114" t="s">
        <v>2798</v>
      </c>
      <c r="Y4395" s="122" t="s">
        <v>3453</v>
      </c>
      <c r="Z4395" s="114">
        <v>100</v>
      </c>
      <c r="AA4395" s="122">
        <v>42471</v>
      </c>
      <c r="AB4395" s="114">
        <v>0</v>
      </c>
      <c r="AC4395" s="122"/>
      <c r="AD4395" s="1" t="s">
        <v>23</v>
      </c>
      <c r="AE4395" s="114"/>
      <c r="AF4395" s="114"/>
      <c r="AG4395" s="114" t="s">
        <v>3408</v>
      </c>
      <c r="AJ4395" s="1">
        <f t="shared" ref="AJ4395:AJ4458" si="352">T4395-S4395-R4395</f>
        <v>0</v>
      </c>
    </row>
    <row r="4396" spans="1:37" ht="173.25" customHeight="1">
      <c r="A4396" s="179" t="s">
        <v>1052</v>
      </c>
      <c r="B4396" s="179" t="s">
        <v>6</v>
      </c>
      <c r="C4396" s="179" t="s">
        <v>1868</v>
      </c>
      <c r="D4396" s="169">
        <v>42440</v>
      </c>
      <c r="E4396" s="176">
        <v>0.10972222222222222</v>
      </c>
      <c r="F4396" s="169">
        <v>42440</v>
      </c>
      <c r="G4396" s="176">
        <v>0.13194444444444445</v>
      </c>
      <c r="H4396" s="176">
        <v>2.5694444444444447E-2</v>
      </c>
      <c r="I4396" s="179">
        <v>10</v>
      </c>
      <c r="J4396" s="179"/>
      <c r="K4396" s="179" t="s">
        <v>21</v>
      </c>
      <c r="L4396" s="179" t="s">
        <v>30</v>
      </c>
      <c r="M4396" s="179" t="s">
        <v>3540</v>
      </c>
      <c r="N4396" s="179" t="s">
        <v>3</v>
      </c>
      <c r="O4396" s="179" t="s">
        <v>8</v>
      </c>
      <c r="P4396" s="179" t="s">
        <v>3541</v>
      </c>
      <c r="Q4396" s="179" t="s">
        <v>3542</v>
      </c>
      <c r="R4396" s="179"/>
      <c r="S4396" s="179">
        <v>1.5</v>
      </c>
      <c r="T4396" s="179">
        <f>SUM(S4396:S4396)</f>
        <v>1.5</v>
      </c>
      <c r="U4396" s="114" t="s">
        <v>29</v>
      </c>
      <c r="V4396" s="114"/>
      <c r="W4396" s="114" t="s">
        <v>3543</v>
      </c>
      <c r="X4396" s="114" t="s">
        <v>2932</v>
      </c>
      <c r="Y4396" s="114" t="s">
        <v>3544</v>
      </c>
      <c r="Z4396" s="139">
        <v>0.5</v>
      </c>
      <c r="AA4396" s="114" t="s">
        <v>3545</v>
      </c>
      <c r="AB4396" s="114" t="s">
        <v>3546</v>
      </c>
      <c r="AC4396" s="114" t="s">
        <v>2215</v>
      </c>
      <c r="AD4396" s="1" t="s">
        <v>28</v>
      </c>
      <c r="AE4396" s="114"/>
      <c r="AF4396" s="114"/>
      <c r="AG4396" s="114"/>
      <c r="AJ4396" s="1">
        <f t="shared" si="352"/>
        <v>0</v>
      </c>
    </row>
    <row r="4397" spans="1:37" ht="94.5" customHeight="1">
      <c r="A4397" s="179" t="s">
        <v>1052</v>
      </c>
      <c r="B4397" s="179" t="s">
        <v>6</v>
      </c>
      <c r="C4397" s="179" t="s">
        <v>1863</v>
      </c>
      <c r="D4397" s="169">
        <v>42442</v>
      </c>
      <c r="E4397" s="176">
        <v>0.81944444444444453</v>
      </c>
      <c r="F4397" s="169">
        <v>42442</v>
      </c>
      <c r="G4397" s="176">
        <v>8.3333333333333329E-2</v>
      </c>
      <c r="H4397" s="176">
        <v>0.2638888888888889</v>
      </c>
      <c r="I4397" s="179">
        <v>12</v>
      </c>
      <c r="J4397" s="179"/>
      <c r="K4397" s="179" t="s">
        <v>15</v>
      </c>
      <c r="L4397" s="179" t="s">
        <v>10</v>
      </c>
      <c r="M4397" s="179" t="s">
        <v>3564</v>
      </c>
      <c r="N4397" s="179" t="s">
        <v>3</v>
      </c>
      <c r="O4397" s="179" t="s">
        <v>8</v>
      </c>
      <c r="P4397" s="179" t="s">
        <v>3565</v>
      </c>
      <c r="Q4397" s="179" t="s">
        <v>3566</v>
      </c>
      <c r="R4397" s="179">
        <f>6.2+5.2</f>
        <v>11.4</v>
      </c>
      <c r="S4397" s="179">
        <v>4.4000000000000004</v>
      </c>
      <c r="T4397" s="179">
        <v>15.8</v>
      </c>
      <c r="U4397" s="114" t="s">
        <v>29</v>
      </c>
      <c r="V4397" s="146" t="s">
        <v>3567</v>
      </c>
      <c r="W4397" s="114" t="s">
        <v>2725</v>
      </c>
      <c r="X4397" s="114" t="s">
        <v>3377</v>
      </c>
      <c r="Y4397" s="114" t="s">
        <v>3568</v>
      </c>
      <c r="Z4397" s="114"/>
      <c r="AA4397" s="146">
        <v>42552</v>
      </c>
      <c r="AB4397" s="114" t="s">
        <v>3569</v>
      </c>
      <c r="AC4397" s="114"/>
      <c r="AD4397" s="1" t="s">
        <v>32</v>
      </c>
      <c r="AE4397" s="114"/>
      <c r="AF4397" s="114"/>
      <c r="AG4397" s="114"/>
      <c r="AJ4397" s="1">
        <f t="shared" si="352"/>
        <v>0</v>
      </c>
    </row>
    <row r="4398" spans="1:37" ht="47.25" customHeight="1">
      <c r="A4398" s="179" t="s">
        <v>1052</v>
      </c>
      <c r="B4398" s="179" t="s">
        <v>6</v>
      </c>
      <c r="C4398" s="179" t="s">
        <v>1873</v>
      </c>
      <c r="D4398" s="169">
        <v>42442</v>
      </c>
      <c r="E4398" s="451">
        <v>0.54513888888888895</v>
      </c>
      <c r="F4398" s="169">
        <v>42442</v>
      </c>
      <c r="G4398" s="451">
        <v>0.66805555555555562</v>
      </c>
      <c r="H4398" s="176">
        <f>G4398-E4398</f>
        <v>0.12291666666666667</v>
      </c>
      <c r="I4398" s="179">
        <v>9</v>
      </c>
      <c r="J4398" s="179" t="s">
        <v>144</v>
      </c>
      <c r="K4398" s="179" t="s">
        <v>15</v>
      </c>
      <c r="L4398" s="179" t="s">
        <v>4</v>
      </c>
      <c r="M4398" s="179" t="s">
        <v>1186</v>
      </c>
      <c r="N4398" s="179" t="s">
        <v>3</v>
      </c>
      <c r="O4398" s="179" t="s">
        <v>8</v>
      </c>
      <c r="P4398" s="179" t="s">
        <v>1187</v>
      </c>
      <c r="Q4398" s="179" t="s">
        <v>3557</v>
      </c>
      <c r="R4398" s="179">
        <v>18.899999999999999</v>
      </c>
      <c r="S4398" s="179"/>
      <c r="T4398" s="179">
        <v>18.899999999999999</v>
      </c>
      <c r="U4398" s="114" t="s">
        <v>7</v>
      </c>
      <c r="V4398" s="114">
        <v>1988</v>
      </c>
      <c r="W4398" s="114" t="s">
        <v>3170</v>
      </c>
      <c r="X4398" s="114" t="s">
        <v>2736</v>
      </c>
      <c r="Y4398" s="114" t="s">
        <v>3558</v>
      </c>
      <c r="Z4398" s="114">
        <v>100</v>
      </c>
      <c r="AA4398" s="114"/>
      <c r="AB4398" s="114">
        <v>0</v>
      </c>
      <c r="AC4398" s="114"/>
      <c r="AD4398" s="1" t="s">
        <v>0</v>
      </c>
      <c r="AE4398" s="114"/>
      <c r="AF4398" s="114"/>
      <c r="AG4398" s="114"/>
      <c r="AJ4398" s="1">
        <f t="shared" si="352"/>
        <v>0</v>
      </c>
    </row>
    <row r="4399" spans="1:37" ht="63" customHeight="1">
      <c r="A4399" s="179" t="s">
        <v>1052</v>
      </c>
      <c r="B4399" s="179" t="s">
        <v>6</v>
      </c>
      <c r="C4399" s="179" t="s">
        <v>1865</v>
      </c>
      <c r="D4399" s="169">
        <v>42442</v>
      </c>
      <c r="E4399" s="176">
        <v>0.23124999999999998</v>
      </c>
      <c r="F4399" s="169">
        <v>42442</v>
      </c>
      <c r="G4399" s="176">
        <v>0.23124999999999998</v>
      </c>
      <c r="H4399" s="176">
        <v>0</v>
      </c>
      <c r="I4399" s="179">
        <v>14</v>
      </c>
      <c r="J4399" s="179" t="s">
        <v>144</v>
      </c>
      <c r="K4399" s="179" t="s">
        <v>9</v>
      </c>
      <c r="L4399" s="179" t="s">
        <v>4</v>
      </c>
      <c r="M4399" s="179" t="s">
        <v>1183</v>
      </c>
      <c r="N4399" s="179" t="s">
        <v>3</v>
      </c>
      <c r="O4399" s="179" t="s">
        <v>8</v>
      </c>
      <c r="P4399" s="179" t="s">
        <v>1183</v>
      </c>
      <c r="Q4399" s="179" t="s">
        <v>3547</v>
      </c>
      <c r="R4399" s="179"/>
      <c r="S4399" s="179">
        <v>11.5</v>
      </c>
      <c r="T4399" s="179">
        <f>R4399+S4399</f>
        <v>11.5</v>
      </c>
      <c r="U4399" s="114" t="s">
        <v>29</v>
      </c>
      <c r="V4399" s="114" t="s">
        <v>3548</v>
      </c>
      <c r="W4399" s="114"/>
      <c r="X4399" s="114" t="s">
        <v>3549</v>
      </c>
      <c r="Y4399" s="114" t="s">
        <v>3550</v>
      </c>
      <c r="Z4399" s="114"/>
      <c r="AA4399" s="122" t="s">
        <v>3551</v>
      </c>
      <c r="AB4399" s="114">
        <v>2</v>
      </c>
      <c r="AC4399" s="122">
        <v>42226</v>
      </c>
      <c r="AD4399" s="1" t="s">
        <v>65</v>
      </c>
      <c r="AE4399" s="114"/>
      <c r="AF4399" s="114"/>
      <c r="AG4399" s="114"/>
      <c r="AJ4399" s="1">
        <f t="shared" si="352"/>
        <v>0</v>
      </c>
    </row>
    <row r="4400" spans="1:37" ht="126" customHeight="1">
      <c r="A4400" s="179" t="s">
        <v>2467</v>
      </c>
      <c r="B4400" s="208" t="s">
        <v>6</v>
      </c>
      <c r="C4400" s="208" t="s">
        <v>1863</v>
      </c>
      <c r="D4400" s="161">
        <v>42520</v>
      </c>
      <c r="E4400" s="182">
        <v>0.19722222222222222</v>
      </c>
      <c r="F4400" s="161">
        <v>42520</v>
      </c>
      <c r="G4400" s="182">
        <v>0.23680555555555557</v>
      </c>
      <c r="H4400" s="182">
        <v>3.9583333333333359E-2</v>
      </c>
      <c r="I4400" s="208">
        <v>2</v>
      </c>
      <c r="J4400" s="208"/>
      <c r="K4400" s="208"/>
      <c r="L4400" s="208" t="s">
        <v>12</v>
      </c>
      <c r="M4400" s="208" t="s">
        <v>4402</v>
      </c>
      <c r="N4400" s="208">
        <v>0.4</v>
      </c>
      <c r="O4400" s="208" t="s">
        <v>26</v>
      </c>
      <c r="P4400" s="208" t="s">
        <v>4403</v>
      </c>
      <c r="Q4400" s="208" t="s">
        <v>11164</v>
      </c>
      <c r="R4400" s="208">
        <v>0.3</v>
      </c>
      <c r="S4400" s="208"/>
      <c r="T4400" s="208">
        <v>0.3</v>
      </c>
      <c r="U4400" s="152" t="s">
        <v>29</v>
      </c>
      <c r="V4400" s="152">
        <v>1991</v>
      </c>
      <c r="W4400" s="152" t="s">
        <v>11165</v>
      </c>
      <c r="X4400" s="152" t="s">
        <v>2736</v>
      </c>
      <c r="Y4400" s="152" t="s">
        <v>11166</v>
      </c>
      <c r="Z4400" s="152"/>
      <c r="AA4400" s="152" t="s">
        <v>11167</v>
      </c>
      <c r="AB4400" s="152"/>
      <c r="AC4400" s="152"/>
      <c r="AD4400" s="1" t="s">
        <v>23</v>
      </c>
      <c r="AE4400" s="152"/>
      <c r="AF4400" s="152"/>
      <c r="AG4400" s="152"/>
      <c r="AJ4400" s="1">
        <f t="shared" si="352"/>
        <v>0</v>
      </c>
      <c r="AK4400" s="1">
        <f>AJ4400-T4400</f>
        <v>-0.3</v>
      </c>
    </row>
    <row r="4401" spans="1:37" ht="157.5" customHeight="1">
      <c r="A4401" s="179" t="s">
        <v>1052</v>
      </c>
      <c r="B4401" s="179" t="s">
        <v>6</v>
      </c>
      <c r="C4401" s="179" t="s">
        <v>1868</v>
      </c>
      <c r="D4401" s="169">
        <v>42442</v>
      </c>
      <c r="E4401" s="176">
        <v>0.41180555555555554</v>
      </c>
      <c r="F4401" s="169">
        <v>42442</v>
      </c>
      <c r="G4401" s="176">
        <v>0.41180555555555554</v>
      </c>
      <c r="H4401" s="176">
        <v>0</v>
      </c>
      <c r="I4401" s="179">
        <v>27</v>
      </c>
      <c r="J4401" s="179" t="s">
        <v>303</v>
      </c>
      <c r="K4401" s="179" t="s">
        <v>15</v>
      </c>
      <c r="L4401" s="179" t="s">
        <v>30</v>
      </c>
      <c r="M4401" s="179" t="s">
        <v>1184</v>
      </c>
      <c r="N4401" s="179">
        <v>35</v>
      </c>
      <c r="O4401" s="179" t="s">
        <v>8</v>
      </c>
      <c r="P4401" s="179" t="s">
        <v>1185</v>
      </c>
      <c r="Q4401" s="179" t="s">
        <v>3552</v>
      </c>
      <c r="R4401" s="179"/>
      <c r="S4401" s="179">
        <v>7.5</v>
      </c>
      <c r="T4401" s="179">
        <v>7.5</v>
      </c>
      <c r="U4401" s="114" t="s">
        <v>29</v>
      </c>
      <c r="V4401" s="138">
        <v>1980</v>
      </c>
      <c r="W4401" s="114" t="s">
        <v>3553</v>
      </c>
      <c r="X4401" s="138" t="s">
        <v>2932</v>
      </c>
      <c r="Y4401" s="122" t="s">
        <v>3554</v>
      </c>
      <c r="Z4401" s="717">
        <v>0.5</v>
      </c>
      <c r="AA4401" s="122" t="s">
        <v>3555</v>
      </c>
      <c r="AB4401" s="122" t="s">
        <v>3556</v>
      </c>
      <c r="AC4401" s="710" t="s">
        <v>2215</v>
      </c>
      <c r="AD4401" s="1" t="s">
        <v>28</v>
      </c>
      <c r="AE4401" s="114"/>
      <c r="AF4401" s="114"/>
      <c r="AG4401" s="114"/>
      <c r="AJ4401" s="1">
        <f t="shared" si="352"/>
        <v>0</v>
      </c>
    </row>
    <row r="4402" spans="1:37" ht="31.5" customHeight="1">
      <c r="A4402" s="179" t="s">
        <v>1052</v>
      </c>
      <c r="B4402" s="179" t="s">
        <v>6</v>
      </c>
      <c r="C4402" s="179" t="s">
        <v>1863</v>
      </c>
      <c r="D4402" s="169">
        <v>42443</v>
      </c>
      <c r="E4402" s="176">
        <v>0.4861111111111111</v>
      </c>
      <c r="F4402" s="169">
        <v>42443</v>
      </c>
      <c r="G4402" s="176">
        <v>0.4861111111111111</v>
      </c>
      <c r="H4402" s="176">
        <v>0</v>
      </c>
      <c r="I4402" s="179">
        <v>3</v>
      </c>
      <c r="J4402" s="179"/>
      <c r="K4402" s="179"/>
      <c r="L4402" s="179" t="s">
        <v>4</v>
      </c>
      <c r="M4402" s="179" t="s">
        <v>3573</v>
      </c>
      <c r="N4402" s="179" t="s">
        <v>3</v>
      </c>
      <c r="O4402" s="179" t="s">
        <v>8</v>
      </c>
      <c r="P4402" s="179" t="s">
        <v>3574</v>
      </c>
      <c r="Q4402" s="179" t="s">
        <v>3575</v>
      </c>
      <c r="R4402" s="179"/>
      <c r="S4402" s="179">
        <v>0.8</v>
      </c>
      <c r="T4402" s="179">
        <v>0.8</v>
      </c>
      <c r="U4402" s="114" t="s">
        <v>7</v>
      </c>
      <c r="V4402" s="114" t="s">
        <v>3576</v>
      </c>
      <c r="W4402" s="114" t="s">
        <v>3170</v>
      </c>
      <c r="X4402" s="114" t="s">
        <v>3377</v>
      </c>
      <c r="Y4402" s="114" t="s">
        <v>3577</v>
      </c>
      <c r="Z4402" s="114"/>
      <c r="AA4402" s="114" t="s">
        <v>3578</v>
      </c>
      <c r="AB4402" s="114" t="s">
        <v>3579</v>
      </c>
      <c r="AC4402" s="114"/>
      <c r="AD4402" s="1" t="s">
        <v>0</v>
      </c>
      <c r="AE4402" s="114"/>
      <c r="AF4402" s="114"/>
      <c r="AG4402" s="114"/>
      <c r="AJ4402" s="1">
        <f t="shared" si="352"/>
        <v>0</v>
      </c>
    </row>
    <row r="4403" spans="1:37" ht="78.75" customHeight="1">
      <c r="A4403" s="179" t="s">
        <v>1052</v>
      </c>
      <c r="B4403" s="179" t="s">
        <v>6</v>
      </c>
      <c r="C4403" s="179" t="s">
        <v>1863</v>
      </c>
      <c r="D4403" s="169">
        <v>42443</v>
      </c>
      <c r="E4403" s="176">
        <v>0.63402777777777775</v>
      </c>
      <c r="F4403" s="169">
        <v>42443</v>
      </c>
      <c r="G4403" s="176">
        <v>0.65138888888888891</v>
      </c>
      <c r="H4403" s="176">
        <v>0</v>
      </c>
      <c r="I4403" s="179">
        <v>18</v>
      </c>
      <c r="J4403" s="179" t="s">
        <v>144</v>
      </c>
      <c r="K4403" s="179" t="s">
        <v>21</v>
      </c>
      <c r="L4403" s="179" t="s">
        <v>4</v>
      </c>
      <c r="M4403" s="179" t="s">
        <v>3580</v>
      </c>
      <c r="N4403" s="179">
        <v>35</v>
      </c>
      <c r="O4403" s="179" t="s">
        <v>8</v>
      </c>
      <c r="P4403" s="179" t="s">
        <v>1260</v>
      </c>
      <c r="Q4403" s="179" t="s">
        <v>3581</v>
      </c>
      <c r="R4403" s="179"/>
      <c r="S4403" s="179">
        <v>31.6</v>
      </c>
      <c r="T4403" s="179">
        <v>31.6</v>
      </c>
      <c r="U4403" s="114" t="s">
        <v>34</v>
      </c>
      <c r="V4403" s="114" t="s">
        <v>3582</v>
      </c>
      <c r="W4403" s="114" t="s">
        <v>3583</v>
      </c>
      <c r="X4403" s="114" t="s">
        <v>3377</v>
      </c>
      <c r="Y4403" s="114" t="s">
        <v>3584</v>
      </c>
      <c r="Z4403" s="114"/>
      <c r="AA4403" s="114" t="s">
        <v>3585</v>
      </c>
      <c r="AB4403" s="114"/>
      <c r="AC4403" s="114"/>
      <c r="AD4403" s="1" t="s">
        <v>0</v>
      </c>
      <c r="AE4403" s="114"/>
      <c r="AF4403" s="114"/>
      <c r="AG4403" s="114"/>
      <c r="AJ4403" s="1">
        <f t="shared" si="352"/>
        <v>0</v>
      </c>
    </row>
    <row r="4404" spans="1:37" ht="78.75" customHeight="1">
      <c r="A4404" s="179" t="s">
        <v>1052</v>
      </c>
      <c r="B4404" s="179" t="s">
        <v>6</v>
      </c>
      <c r="C4404" s="179" t="s">
        <v>1873</v>
      </c>
      <c r="D4404" s="169">
        <v>42443</v>
      </c>
      <c r="E4404" s="176">
        <v>0.44444444444444442</v>
      </c>
      <c r="F4404" s="169">
        <v>42443</v>
      </c>
      <c r="G4404" s="176">
        <v>0.46388888888888885</v>
      </c>
      <c r="H4404" s="176">
        <v>1.9444444444444431E-2</v>
      </c>
      <c r="I4404" s="179">
        <v>1</v>
      </c>
      <c r="J4404" s="179" t="s">
        <v>303</v>
      </c>
      <c r="K4404" s="179" t="s">
        <v>146</v>
      </c>
      <c r="L4404" s="179" t="s">
        <v>30</v>
      </c>
      <c r="M4404" s="179" t="s">
        <v>1258</v>
      </c>
      <c r="N4404" s="179" t="s">
        <v>3</v>
      </c>
      <c r="O4404" s="179" t="s">
        <v>8</v>
      </c>
      <c r="P4404" s="179" t="s">
        <v>1259</v>
      </c>
      <c r="Q4404" s="179" t="s">
        <v>3570</v>
      </c>
      <c r="R4404" s="179">
        <v>0.3</v>
      </c>
      <c r="S4404" s="179"/>
      <c r="T4404" s="179">
        <v>0.3</v>
      </c>
      <c r="U4404" s="114" t="s">
        <v>29</v>
      </c>
      <c r="V4404" s="114" t="s">
        <v>3571</v>
      </c>
      <c r="W4404" s="114" t="s">
        <v>2725</v>
      </c>
      <c r="X4404" s="114" t="s">
        <v>2736</v>
      </c>
      <c r="Y4404" s="122" t="s">
        <v>3572</v>
      </c>
      <c r="Z4404" s="114">
        <v>100</v>
      </c>
      <c r="AA4404" s="122"/>
      <c r="AB4404" s="114">
        <v>0</v>
      </c>
      <c r="AC4404" s="122"/>
      <c r="AD4404" s="1" t="s">
        <v>28</v>
      </c>
      <c r="AE4404" s="114"/>
      <c r="AF4404" s="114"/>
      <c r="AG4404" s="114"/>
      <c r="AJ4404" s="1">
        <f t="shared" si="352"/>
        <v>0</v>
      </c>
    </row>
    <row r="4405" spans="1:37" ht="47.25" customHeight="1">
      <c r="A4405" s="179" t="s">
        <v>6868</v>
      </c>
      <c r="B4405" s="179" t="s">
        <v>19</v>
      </c>
      <c r="C4405" s="179"/>
      <c r="D4405" s="169">
        <v>42592</v>
      </c>
      <c r="E4405" s="176">
        <v>42592.333333333336</v>
      </c>
      <c r="F4405" s="169">
        <v>42592</v>
      </c>
      <c r="G4405" s="176">
        <v>42592.791666666664</v>
      </c>
      <c r="H4405" s="193">
        <f>G4405-E4405</f>
        <v>0.45833333332848269</v>
      </c>
      <c r="I4405" s="179">
        <v>1</v>
      </c>
      <c r="J4405" s="115"/>
      <c r="K4405" s="115"/>
      <c r="L4405" s="115" t="s">
        <v>12</v>
      </c>
      <c r="M4405" s="179" t="s">
        <v>561</v>
      </c>
      <c r="N4405" s="179">
        <v>0.4</v>
      </c>
      <c r="O4405" s="179" t="s">
        <v>2</v>
      </c>
      <c r="P4405" s="179" t="s">
        <v>8159</v>
      </c>
      <c r="Q4405" s="115" t="s">
        <v>8152</v>
      </c>
      <c r="R4405" s="170"/>
      <c r="S4405" s="170">
        <v>0.29699999999999999</v>
      </c>
      <c r="T4405" s="170">
        <f>R4405+S4405</f>
        <v>0.29699999999999999</v>
      </c>
      <c r="U4405" s="1"/>
      <c r="X4405" s="1"/>
      <c r="AB4405" s="1"/>
      <c r="AC4405" s="1"/>
      <c r="AD4405" s="1" t="s">
        <v>23</v>
      </c>
      <c r="AE4405" s="1"/>
      <c r="AF4405" s="1"/>
      <c r="AJ4405" s="1">
        <f t="shared" si="352"/>
        <v>0</v>
      </c>
      <c r="AK4405" s="1">
        <f>AJ4405-T4405</f>
        <v>-0.29699999999999999</v>
      </c>
    </row>
    <row r="4406" spans="1:37" ht="47.25" customHeight="1">
      <c r="A4406" s="179" t="s">
        <v>1052</v>
      </c>
      <c r="B4406" s="179" t="s">
        <v>6</v>
      </c>
      <c r="C4406" s="179" t="s">
        <v>1863</v>
      </c>
      <c r="D4406" s="169">
        <v>42445</v>
      </c>
      <c r="E4406" s="176">
        <v>0.55347222222222225</v>
      </c>
      <c r="F4406" s="169">
        <v>42445</v>
      </c>
      <c r="G4406" s="176">
        <v>0.59375</v>
      </c>
      <c r="H4406" s="176">
        <v>4.027777777777778E-2</v>
      </c>
      <c r="I4406" s="179">
        <v>6</v>
      </c>
      <c r="J4406" s="179" t="s">
        <v>658</v>
      </c>
      <c r="K4406" s="179"/>
      <c r="L4406" s="179" t="s">
        <v>10</v>
      </c>
      <c r="M4406" s="179" t="s">
        <v>3587</v>
      </c>
      <c r="N4406" s="179" t="s">
        <v>3</v>
      </c>
      <c r="O4406" s="179" t="s">
        <v>8</v>
      </c>
      <c r="P4406" s="179" t="s">
        <v>1264</v>
      </c>
      <c r="Q4406" s="179" t="s">
        <v>3588</v>
      </c>
      <c r="R4406" s="179"/>
      <c r="S4406" s="179">
        <v>5.6</v>
      </c>
      <c r="T4406" s="179">
        <v>5.6</v>
      </c>
      <c r="U4406" s="114" t="s">
        <v>7</v>
      </c>
      <c r="V4406" s="114" t="s">
        <v>3589</v>
      </c>
      <c r="W4406" s="114" t="s">
        <v>2748</v>
      </c>
      <c r="X4406" s="114" t="s">
        <v>3377</v>
      </c>
      <c r="Y4406" s="114" t="s">
        <v>3590</v>
      </c>
      <c r="Z4406" s="114"/>
      <c r="AA4406" s="114" t="s">
        <v>3591</v>
      </c>
      <c r="AB4406" s="114" t="s">
        <v>3592</v>
      </c>
      <c r="AC4406" s="114"/>
      <c r="AD4406" s="1" t="s">
        <v>41</v>
      </c>
      <c r="AE4406" s="114"/>
      <c r="AF4406" s="114"/>
      <c r="AG4406" s="114"/>
      <c r="AJ4406" s="1">
        <f t="shared" si="352"/>
        <v>0</v>
      </c>
    </row>
    <row r="4407" spans="1:37" ht="31.5" customHeight="1">
      <c r="A4407" s="179" t="s">
        <v>6868</v>
      </c>
      <c r="B4407" s="179" t="s">
        <v>19</v>
      </c>
      <c r="C4407" s="179"/>
      <c r="D4407" s="169">
        <v>42592</v>
      </c>
      <c r="E4407" s="176">
        <v>42592.333333333336</v>
      </c>
      <c r="F4407" s="169">
        <v>42593</v>
      </c>
      <c r="G4407" s="176">
        <v>42593.652777777781</v>
      </c>
      <c r="H4407" s="193">
        <f>G4407-E4407</f>
        <v>1.3194444444452529</v>
      </c>
      <c r="I4407" s="179">
        <v>1</v>
      </c>
      <c r="J4407" s="115"/>
      <c r="K4407" s="115"/>
      <c r="L4407" s="115" t="s">
        <v>12</v>
      </c>
      <c r="M4407" s="179" t="s">
        <v>561</v>
      </c>
      <c r="N4407" s="179">
        <v>0.4</v>
      </c>
      <c r="O4407" s="179" t="s">
        <v>2</v>
      </c>
      <c r="P4407" s="179" t="s">
        <v>8181</v>
      </c>
      <c r="Q4407" s="115" t="s">
        <v>8152</v>
      </c>
      <c r="R4407" s="170"/>
      <c r="S4407" s="170">
        <v>0.29399999999999998</v>
      </c>
      <c r="T4407" s="170">
        <f>R4407+S4407</f>
        <v>0.29399999999999998</v>
      </c>
      <c r="U4407" s="1"/>
      <c r="X4407" s="1"/>
      <c r="AB4407" s="1"/>
      <c r="AC4407" s="1"/>
      <c r="AD4407" s="1" t="s">
        <v>23</v>
      </c>
      <c r="AE4407" s="1"/>
      <c r="AF4407" s="1"/>
      <c r="AG4407" s="1" t="s">
        <v>4726</v>
      </c>
      <c r="AJ4407" s="1">
        <f t="shared" si="352"/>
        <v>0</v>
      </c>
      <c r="AK4407" s="1">
        <f>AJ4407-T4407</f>
        <v>-0.29399999999999998</v>
      </c>
    </row>
    <row r="4408" spans="1:37" ht="47.25" customHeight="1">
      <c r="A4408" s="179" t="s">
        <v>1052</v>
      </c>
      <c r="B4408" s="179" t="s">
        <v>6</v>
      </c>
      <c r="C4408" s="179" t="s">
        <v>1131</v>
      </c>
      <c r="D4408" s="169">
        <v>42445</v>
      </c>
      <c r="E4408" s="176">
        <v>0.69097222222222221</v>
      </c>
      <c r="F4408" s="169">
        <v>42445</v>
      </c>
      <c r="G4408" s="176">
        <v>0.69097222222222221</v>
      </c>
      <c r="H4408" s="176">
        <v>0</v>
      </c>
      <c r="I4408" s="179">
        <v>12</v>
      </c>
      <c r="J4408" s="179" t="s">
        <v>144</v>
      </c>
      <c r="K4408" s="179" t="s">
        <v>9</v>
      </c>
      <c r="L4408" s="179" t="s">
        <v>4</v>
      </c>
      <c r="M4408" s="179" t="s">
        <v>3593</v>
      </c>
      <c r="N4408" s="179" t="s">
        <v>3</v>
      </c>
      <c r="O4408" s="179" t="s">
        <v>8</v>
      </c>
      <c r="P4408" s="179" t="s">
        <v>1265</v>
      </c>
      <c r="Q4408" s="179" t="s">
        <v>3594</v>
      </c>
      <c r="R4408" s="179"/>
      <c r="S4408" s="179">
        <v>2.1</v>
      </c>
      <c r="T4408" s="179">
        <v>2.1</v>
      </c>
      <c r="U4408" s="114" t="s">
        <v>7</v>
      </c>
      <c r="V4408" s="114">
        <v>1986</v>
      </c>
      <c r="W4408" s="114" t="s">
        <v>3170</v>
      </c>
      <c r="X4408" s="114" t="s">
        <v>2736</v>
      </c>
      <c r="Y4408" s="114" t="s">
        <v>3595</v>
      </c>
      <c r="Z4408" s="114">
        <v>50</v>
      </c>
      <c r="AA4408" s="114" t="s">
        <v>3596</v>
      </c>
      <c r="AB4408" s="114" t="s">
        <v>3597</v>
      </c>
      <c r="AC4408" s="114"/>
      <c r="AD4408" s="1" t="s">
        <v>0</v>
      </c>
      <c r="AE4408" s="114"/>
      <c r="AF4408" s="114"/>
      <c r="AG4408" s="114"/>
      <c r="AJ4408" s="1">
        <f t="shared" si="352"/>
        <v>0</v>
      </c>
    </row>
    <row r="4409" spans="1:37" ht="47.25" customHeight="1">
      <c r="A4409" s="179" t="s">
        <v>1052</v>
      </c>
      <c r="B4409" s="179" t="s">
        <v>6</v>
      </c>
      <c r="C4409" s="179" t="s">
        <v>1865</v>
      </c>
      <c r="D4409" s="169">
        <v>42446</v>
      </c>
      <c r="E4409" s="176">
        <v>8.3333333333333332E-3</v>
      </c>
      <c r="F4409" s="169">
        <v>42446</v>
      </c>
      <c r="G4409" s="176">
        <v>1.0416666666666666E-2</v>
      </c>
      <c r="H4409" s="176">
        <v>2.0833333333333333E-3</v>
      </c>
      <c r="I4409" s="179">
        <v>4</v>
      </c>
      <c r="J4409" s="179" t="s">
        <v>144</v>
      </c>
      <c r="K4409" s="179" t="s">
        <v>21</v>
      </c>
      <c r="L4409" s="179" t="s">
        <v>4</v>
      </c>
      <c r="M4409" s="179" t="s">
        <v>3606</v>
      </c>
      <c r="N4409" s="179" t="s">
        <v>3</v>
      </c>
      <c r="O4409" s="179" t="s">
        <v>26</v>
      </c>
      <c r="P4409" s="179" t="s">
        <v>3607</v>
      </c>
      <c r="Q4409" s="179" t="s">
        <v>3608</v>
      </c>
      <c r="R4409" s="179">
        <v>3.8</v>
      </c>
      <c r="S4409" s="179"/>
      <c r="T4409" s="179">
        <v>3.8</v>
      </c>
      <c r="U4409" s="114" t="s">
        <v>48</v>
      </c>
      <c r="V4409" s="122">
        <v>39428</v>
      </c>
      <c r="W4409" s="114" t="s">
        <v>3609</v>
      </c>
      <c r="X4409" s="114" t="s">
        <v>2959</v>
      </c>
      <c r="Y4409" s="122">
        <v>39282</v>
      </c>
      <c r="Z4409" s="114"/>
      <c r="AA4409" s="122">
        <v>42736</v>
      </c>
      <c r="AB4409" s="114">
        <v>5</v>
      </c>
      <c r="AC4409" s="122">
        <v>39282</v>
      </c>
      <c r="AD4409" s="1" t="s">
        <v>65</v>
      </c>
      <c r="AE4409" s="114"/>
      <c r="AF4409" s="114"/>
      <c r="AG4409" s="114"/>
      <c r="AJ4409" s="1">
        <f t="shared" si="352"/>
        <v>0</v>
      </c>
    </row>
    <row r="4410" spans="1:37" s="16" customFormat="1" ht="37.5">
      <c r="A4410" s="94" t="s">
        <v>12777</v>
      </c>
      <c r="B4410" s="57" t="s">
        <v>308</v>
      </c>
      <c r="C4410" s="57" t="s">
        <v>308</v>
      </c>
      <c r="D4410" s="58">
        <v>42704</v>
      </c>
      <c r="E4410" s="59">
        <v>0.24930555555555556</v>
      </c>
      <c r="F4410" s="58">
        <v>42704</v>
      </c>
      <c r="G4410" s="59">
        <v>0.27083333333333331</v>
      </c>
      <c r="H4410" s="59">
        <v>2.1527777777777781E-2</v>
      </c>
      <c r="I4410" s="60">
        <v>9</v>
      </c>
      <c r="J4410" s="60"/>
      <c r="K4410" s="60"/>
      <c r="L4410" s="71" t="s">
        <v>12</v>
      </c>
      <c r="M4410" s="72" t="s">
        <v>13164</v>
      </c>
      <c r="N4410" s="60">
        <v>0.4</v>
      </c>
      <c r="O4410" s="71" t="s">
        <v>26</v>
      </c>
      <c r="P4410" s="72" t="s">
        <v>13165</v>
      </c>
      <c r="Q4410" s="71" t="s">
        <v>13166</v>
      </c>
      <c r="R4410" s="167">
        <v>0.27600000000000002</v>
      </c>
      <c r="S4410" s="167"/>
      <c r="T4410" s="167">
        <v>0.27600000000000002</v>
      </c>
      <c r="U4410" s="2" t="s">
        <v>29</v>
      </c>
      <c r="V4410" s="2">
        <v>1991</v>
      </c>
      <c r="W4410" s="2" t="s">
        <v>26</v>
      </c>
      <c r="X4410" s="2"/>
      <c r="Y4410" s="123">
        <v>42648</v>
      </c>
      <c r="Z4410" s="2">
        <v>100</v>
      </c>
      <c r="AA4410" s="2">
        <v>2017</v>
      </c>
      <c r="AB4410" s="2">
        <v>0</v>
      </c>
      <c r="AC4410" s="123">
        <v>42648</v>
      </c>
      <c r="AD4410" s="2" t="s">
        <v>23</v>
      </c>
      <c r="AE4410" s="2"/>
      <c r="AF4410" s="2"/>
      <c r="AG4410" s="2"/>
      <c r="AJ4410" s="1">
        <f t="shared" si="352"/>
        <v>0</v>
      </c>
    </row>
    <row r="4411" spans="1:37" ht="78.75" customHeight="1">
      <c r="A4411" s="179" t="s">
        <v>1052</v>
      </c>
      <c r="B4411" s="179" t="s">
        <v>6</v>
      </c>
      <c r="C4411" s="179" t="s">
        <v>1863</v>
      </c>
      <c r="D4411" s="169">
        <v>42449</v>
      </c>
      <c r="E4411" s="176">
        <v>0.49305555555555558</v>
      </c>
      <c r="F4411" s="169">
        <v>42449</v>
      </c>
      <c r="G4411" s="176">
        <v>0.49305555555555558</v>
      </c>
      <c r="H4411" s="176">
        <v>0</v>
      </c>
      <c r="I4411" s="179">
        <v>11</v>
      </c>
      <c r="J4411" s="179" t="s">
        <v>1298</v>
      </c>
      <c r="K4411" s="179" t="s">
        <v>21</v>
      </c>
      <c r="L4411" s="179" t="s">
        <v>10</v>
      </c>
      <c r="M4411" s="179" t="s">
        <v>3614</v>
      </c>
      <c r="N4411" s="179">
        <v>110</v>
      </c>
      <c r="O4411" s="179" t="s">
        <v>8</v>
      </c>
      <c r="P4411" s="179" t="s">
        <v>3614</v>
      </c>
      <c r="Q4411" s="179" t="s">
        <v>3615</v>
      </c>
      <c r="R4411" s="179"/>
      <c r="S4411" s="179">
        <v>276</v>
      </c>
      <c r="T4411" s="179">
        <v>276</v>
      </c>
      <c r="U4411" s="114" t="s">
        <v>29</v>
      </c>
      <c r="V4411" s="114">
        <v>2013</v>
      </c>
      <c r="W4411" s="138" t="s">
        <v>3616</v>
      </c>
      <c r="X4411" s="138" t="s">
        <v>2736</v>
      </c>
      <c r="Y4411" s="138" t="s">
        <v>3617</v>
      </c>
      <c r="Z4411" s="717"/>
      <c r="AA4411" s="138" t="s">
        <v>3618</v>
      </c>
      <c r="AB4411" s="114"/>
      <c r="AC4411" s="114"/>
      <c r="AD4411" s="1" t="s">
        <v>32</v>
      </c>
      <c r="AE4411" s="114"/>
      <c r="AF4411" s="114"/>
      <c r="AG4411" s="140"/>
      <c r="AJ4411" s="1">
        <f t="shared" si="352"/>
        <v>0</v>
      </c>
    </row>
    <row r="4412" spans="1:37" ht="47.25" customHeight="1">
      <c r="A4412" s="179" t="s">
        <v>1052</v>
      </c>
      <c r="B4412" s="179" t="s">
        <v>6</v>
      </c>
      <c r="C4412" s="179" t="s">
        <v>1873</v>
      </c>
      <c r="D4412" s="169">
        <v>42449</v>
      </c>
      <c r="E4412" s="176">
        <v>0.42152777777777778</v>
      </c>
      <c r="F4412" s="169">
        <v>42449</v>
      </c>
      <c r="G4412" s="176">
        <v>0.42152777777777778</v>
      </c>
      <c r="H4412" s="176">
        <f>G4412-E4412</f>
        <v>0</v>
      </c>
      <c r="I4412" s="179">
        <v>11</v>
      </c>
      <c r="J4412" s="179" t="s">
        <v>303</v>
      </c>
      <c r="K4412" s="179" t="s">
        <v>9</v>
      </c>
      <c r="L4412" s="179" t="s">
        <v>10</v>
      </c>
      <c r="M4412" s="179" t="s">
        <v>1319</v>
      </c>
      <c r="N4412" s="179" t="s">
        <v>3</v>
      </c>
      <c r="O4412" s="179" t="s">
        <v>8</v>
      </c>
      <c r="P4412" s="179" t="s">
        <v>3622</v>
      </c>
      <c r="Q4412" s="179" t="s">
        <v>3623</v>
      </c>
      <c r="R4412" s="179"/>
      <c r="S4412" s="179">
        <v>13.6</v>
      </c>
      <c r="T4412" s="179">
        <f t="shared" ref="T4412:T4417" si="353">R4412+S4412</f>
        <v>13.6</v>
      </c>
      <c r="U4412" s="114" t="s">
        <v>29</v>
      </c>
      <c r="V4412" s="114">
        <v>2013</v>
      </c>
      <c r="W4412" s="114" t="s">
        <v>3624</v>
      </c>
      <c r="X4412" s="114"/>
      <c r="Y4412" s="114" t="s">
        <v>3625</v>
      </c>
      <c r="Z4412" s="114"/>
      <c r="AA4412" s="122">
        <v>42939</v>
      </c>
      <c r="AB4412" s="114"/>
      <c r="AC4412" s="114"/>
      <c r="AD4412" s="1" t="s">
        <v>32</v>
      </c>
      <c r="AE4412" s="114"/>
      <c r="AF4412" s="114"/>
      <c r="AG4412" s="140"/>
      <c r="AJ4412" s="1">
        <f t="shared" si="352"/>
        <v>0</v>
      </c>
    </row>
    <row r="4413" spans="1:37" ht="47.25" customHeight="1">
      <c r="A4413" s="179" t="s">
        <v>1052</v>
      </c>
      <c r="B4413" s="179" t="s">
        <v>6</v>
      </c>
      <c r="C4413" s="179" t="s">
        <v>1873</v>
      </c>
      <c r="D4413" s="169">
        <v>42449</v>
      </c>
      <c r="E4413" s="176">
        <v>0.43333333333333335</v>
      </c>
      <c r="F4413" s="169">
        <v>42449</v>
      </c>
      <c r="G4413" s="176">
        <v>0.43333333333333335</v>
      </c>
      <c r="H4413" s="176">
        <f>G4413-E4413</f>
        <v>0</v>
      </c>
      <c r="I4413" s="179">
        <v>10</v>
      </c>
      <c r="J4413" s="179" t="s">
        <v>303</v>
      </c>
      <c r="K4413" s="179" t="s">
        <v>9</v>
      </c>
      <c r="L4413" s="179" t="s">
        <v>10</v>
      </c>
      <c r="M4413" s="179" t="s">
        <v>3626</v>
      </c>
      <c r="N4413" s="179" t="s">
        <v>3</v>
      </c>
      <c r="O4413" s="179" t="s">
        <v>8</v>
      </c>
      <c r="P4413" s="179" t="s">
        <v>3627</v>
      </c>
      <c r="Q4413" s="179" t="s">
        <v>3623</v>
      </c>
      <c r="R4413" s="179"/>
      <c r="S4413" s="179">
        <v>6.7</v>
      </c>
      <c r="T4413" s="179">
        <f t="shared" si="353"/>
        <v>6.7</v>
      </c>
      <c r="U4413" s="114" t="s">
        <v>29</v>
      </c>
      <c r="V4413" s="114">
        <v>1991</v>
      </c>
      <c r="W4413" s="114"/>
      <c r="X4413" s="114" t="s">
        <v>2736</v>
      </c>
      <c r="Y4413" s="114" t="s">
        <v>3628</v>
      </c>
      <c r="Z4413" s="114"/>
      <c r="AA4413" s="114" t="s">
        <v>3629</v>
      </c>
      <c r="AB4413" s="114"/>
      <c r="AC4413" s="114"/>
      <c r="AD4413" s="1" t="s">
        <v>32</v>
      </c>
      <c r="AE4413" s="114"/>
      <c r="AF4413" s="114"/>
      <c r="AG4413" s="140"/>
      <c r="AJ4413" s="1">
        <f t="shared" si="352"/>
        <v>0</v>
      </c>
    </row>
    <row r="4414" spans="1:37" ht="63" customHeight="1">
      <c r="A4414" s="179" t="s">
        <v>1052</v>
      </c>
      <c r="B4414" s="179" t="s">
        <v>6</v>
      </c>
      <c r="C4414" s="179" t="s">
        <v>1873</v>
      </c>
      <c r="D4414" s="169">
        <v>42449</v>
      </c>
      <c r="E4414" s="176">
        <v>0.53472222222222221</v>
      </c>
      <c r="F4414" s="169">
        <v>42449</v>
      </c>
      <c r="G4414" s="176">
        <v>0.53472222222222221</v>
      </c>
      <c r="H4414" s="176">
        <f>G4414-E4414</f>
        <v>0</v>
      </c>
      <c r="I4414" s="179">
        <v>20</v>
      </c>
      <c r="J4414" s="179" t="s">
        <v>303</v>
      </c>
      <c r="K4414" s="179" t="s">
        <v>9</v>
      </c>
      <c r="L4414" s="179" t="s">
        <v>10</v>
      </c>
      <c r="M4414" s="179" t="s">
        <v>1320</v>
      </c>
      <c r="N4414" s="179" t="s">
        <v>3</v>
      </c>
      <c r="O4414" s="179" t="s">
        <v>8</v>
      </c>
      <c r="P4414" s="179" t="s">
        <v>3632</v>
      </c>
      <c r="Q4414" s="179" t="s">
        <v>3633</v>
      </c>
      <c r="R4414" s="179"/>
      <c r="S4414" s="179">
        <v>22.2</v>
      </c>
      <c r="T4414" s="179">
        <f t="shared" si="353"/>
        <v>22.2</v>
      </c>
      <c r="U4414" s="114" t="s">
        <v>7</v>
      </c>
      <c r="V4414" s="114">
        <v>1992</v>
      </c>
      <c r="W4414" s="114" t="s">
        <v>3170</v>
      </c>
      <c r="X4414" s="114" t="s">
        <v>2736</v>
      </c>
      <c r="Y4414" s="114" t="s">
        <v>3634</v>
      </c>
      <c r="Z4414" s="114">
        <v>100</v>
      </c>
      <c r="AA4414" s="114" t="s">
        <v>3635</v>
      </c>
      <c r="AB4414" s="114">
        <v>0</v>
      </c>
      <c r="AC4414" s="114"/>
      <c r="AD4414" s="1" t="s">
        <v>32</v>
      </c>
      <c r="AE4414" s="114"/>
      <c r="AF4414" s="114"/>
      <c r="AG4414" s="140"/>
      <c r="AJ4414" s="1">
        <f t="shared" si="352"/>
        <v>0</v>
      </c>
    </row>
    <row r="4415" spans="1:37" ht="47.25" customHeight="1">
      <c r="A4415" s="179" t="s">
        <v>1052</v>
      </c>
      <c r="B4415" s="179" t="s">
        <v>6</v>
      </c>
      <c r="C4415" s="179" t="s">
        <v>1873</v>
      </c>
      <c r="D4415" s="169">
        <v>42449</v>
      </c>
      <c r="E4415" s="176">
        <v>0.53472222222222221</v>
      </c>
      <c r="F4415" s="169">
        <v>42449</v>
      </c>
      <c r="G4415" s="176">
        <v>0.53472222222222221</v>
      </c>
      <c r="H4415" s="176">
        <f>G4415-E4415</f>
        <v>0</v>
      </c>
      <c r="I4415" s="179">
        <v>23</v>
      </c>
      <c r="J4415" s="179" t="s">
        <v>144</v>
      </c>
      <c r="K4415" s="179" t="s">
        <v>9</v>
      </c>
      <c r="L4415" s="179" t="s">
        <v>10</v>
      </c>
      <c r="M4415" s="179" t="s">
        <v>1321</v>
      </c>
      <c r="N4415" s="179" t="s">
        <v>3</v>
      </c>
      <c r="O4415" s="179" t="s">
        <v>8</v>
      </c>
      <c r="P4415" s="179" t="s">
        <v>3636</v>
      </c>
      <c r="Q4415" s="179" t="s">
        <v>3637</v>
      </c>
      <c r="R4415" s="179"/>
      <c r="S4415" s="179">
        <v>29.3</v>
      </c>
      <c r="T4415" s="179">
        <f t="shared" si="353"/>
        <v>29.3</v>
      </c>
      <c r="U4415" s="114" t="s">
        <v>7</v>
      </c>
      <c r="V4415" s="114">
        <v>1989</v>
      </c>
      <c r="W4415" s="114" t="s">
        <v>3170</v>
      </c>
      <c r="X4415" s="114" t="s">
        <v>2736</v>
      </c>
      <c r="Y4415" s="114" t="s">
        <v>3638</v>
      </c>
      <c r="Z4415" s="114">
        <v>100</v>
      </c>
      <c r="AA4415" s="114" t="s">
        <v>3639</v>
      </c>
      <c r="AB4415" s="114">
        <v>0</v>
      </c>
      <c r="AC4415" s="114"/>
      <c r="AD4415" s="1" t="s">
        <v>32</v>
      </c>
      <c r="AE4415" s="114"/>
      <c r="AF4415" s="114"/>
      <c r="AG4415" s="140"/>
      <c r="AJ4415" s="1">
        <f t="shared" si="352"/>
        <v>0</v>
      </c>
    </row>
    <row r="4416" spans="1:37" ht="63" customHeight="1">
      <c r="A4416" s="179" t="s">
        <v>1052</v>
      </c>
      <c r="B4416" s="179" t="s">
        <v>6</v>
      </c>
      <c r="C4416" s="179" t="s">
        <v>1873</v>
      </c>
      <c r="D4416" s="169">
        <v>42449</v>
      </c>
      <c r="E4416" s="176">
        <v>0.73611111111111116</v>
      </c>
      <c r="F4416" s="169">
        <v>42450</v>
      </c>
      <c r="G4416" s="176">
        <v>0.5</v>
      </c>
      <c r="H4416" s="176">
        <v>0.76388888888888884</v>
      </c>
      <c r="I4416" s="179">
        <v>4</v>
      </c>
      <c r="J4416" s="179" t="s">
        <v>303</v>
      </c>
      <c r="K4416" s="179" t="s">
        <v>9</v>
      </c>
      <c r="L4416" s="179" t="s">
        <v>10</v>
      </c>
      <c r="M4416" s="179" t="s">
        <v>1322</v>
      </c>
      <c r="N4416" s="179" t="s">
        <v>3</v>
      </c>
      <c r="O4416" s="179" t="s">
        <v>8</v>
      </c>
      <c r="P4416" s="179" t="s">
        <v>3640</v>
      </c>
      <c r="Q4416" s="179" t="s">
        <v>3641</v>
      </c>
      <c r="R4416" s="179">
        <v>47.5</v>
      </c>
      <c r="S4416" s="179"/>
      <c r="T4416" s="179">
        <f t="shared" si="353"/>
        <v>47.5</v>
      </c>
      <c r="U4416" s="114" t="s">
        <v>29</v>
      </c>
      <c r="V4416" s="114">
        <v>1986</v>
      </c>
      <c r="W4416" s="114" t="s">
        <v>2730</v>
      </c>
      <c r="X4416" s="114" t="s">
        <v>2959</v>
      </c>
      <c r="Y4416" s="114" t="s">
        <v>3642</v>
      </c>
      <c r="Z4416" s="114">
        <v>100</v>
      </c>
      <c r="AA4416" s="114" t="s">
        <v>3643</v>
      </c>
      <c r="AB4416" s="114" t="s">
        <v>3644</v>
      </c>
      <c r="AC4416" s="122">
        <v>41779</v>
      </c>
      <c r="AD4416" s="1" t="s">
        <v>31</v>
      </c>
      <c r="AE4416" s="114"/>
      <c r="AF4416" s="114"/>
      <c r="AG4416" s="140"/>
      <c r="AJ4416" s="1">
        <f t="shared" si="352"/>
        <v>0</v>
      </c>
    </row>
    <row r="4417" spans="1:36" ht="31.5" customHeight="1">
      <c r="A4417" s="179" t="s">
        <v>1052</v>
      </c>
      <c r="B4417" s="179" t="s">
        <v>6</v>
      </c>
      <c r="C4417" s="179" t="s">
        <v>1873</v>
      </c>
      <c r="D4417" s="169">
        <v>42449</v>
      </c>
      <c r="E4417" s="176">
        <v>0.8652777777777777</v>
      </c>
      <c r="F4417" s="169">
        <v>42450</v>
      </c>
      <c r="G4417" s="176">
        <v>0.45277777777777778</v>
      </c>
      <c r="H4417" s="176">
        <v>0.58750000000000002</v>
      </c>
      <c r="I4417" s="179">
        <v>5</v>
      </c>
      <c r="J4417" s="179" t="s">
        <v>303</v>
      </c>
      <c r="K4417" s="179" t="s">
        <v>15</v>
      </c>
      <c r="L4417" s="179" t="s">
        <v>10</v>
      </c>
      <c r="M4417" s="179" t="s">
        <v>1323</v>
      </c>
      <c r="N4417" s="179" t="s">
        <v>3</v>
      </c>
      <c r="O4417" s="179" t="s">
        <v>8</v>
      </c>
      <c r="P4417" s="179" t="s">
        <v>3645</v>
      </c>
      <c r="Q4417" s="179" t="s">
        <v>3646</v>
      </c>
      <c r="R4417" s="179">
        <v>74.599999999999994</v>
      </c>
      <c r="S4417" s="179"/>
      <c r="T4417" s="179">
        <f t="shared" si="353"/>
        <v>74.599999999999994</v>
      </c>
      <c r="U4417" s="114" t="s">
        <v>7</v>
      </c>
      <c r="V4417" s="114">
        <v>1986</v>
      </c>
      <c r="W4417" s="114" t="s">
        <v>3170</v>
      </c>
      <c r="X4417" s="114" t="s">
        <v>2736</v>
      </c>
      <c r="Y4417" s="114" t="s">
        <v>3647</v>
      </c>
      <c r="Z4417" s="114">
        <v>100</v>
      </c>
      <c r="AA4417" s="114" t="s">
        <v>3648</v>
      </c>
      <c r="AB4417" s="114">
        <v>0</v>
      </c>
      <c r="AC4417" s="114"/>
      <c r="AD4417" s="1" t="s">
        <v>32</v>
      </c>
      <c r="AE4417" s="114"/>
      <c r="AF4417" s="114"/>
      <c r="AG4417" s="140"/>
      <c r="AJ4417" s="1">
        <f t="shared" si="352"/>
        <v>0</v>
      </c>
    </row>
    <row r="4418" spans="1:36" ht="78.75" customHeight="1">
      <c r="A4418" s="179" t="s">
        <v>1052</v>
      </c>
      <c r="B4418" s="179" t="s">
        <v>6</v>
      </c>
      <c r="C4418" s="179" t="s">
        <v>1131</v>
      </c>
      <c r="D4418" s="169">
        <v>42449</v>
      </c>
      <c r="E4418" s="176">
        <v>0.33333333333333331</v>
      </c>
      <c r="F4418" s="169">
        <v>42449</v>
      </c>
      <c r="G4418" s="176">
        <v>0.33333333333333331</v>
      </c>
      <c r="H4418" s="176">
        <f t="shared" ref="H4418:H4423" si="354">G4418-E4418</f>
        <v>0</v>
      </c>
      <c r="I4418" s="179">
        <v>45</v>
      </c>
      <c r="J4418" s="179" t="s">
        <v>144</v>
      </c>
      <c r="K4418" s="179" t="s">
        <v>9</v>
      </c>
      <c r="L4418" s="179" t="s">
        <v>10</v>
      </c>
      <c r="M4418" s="179" t="s">
        <v>1324</v>
      </c>
      <c r="N4418" s="179">
        <v>35</v>
      </c>
      <c r="O4418" s="179" t="s">
        <v>8</v>
      </c>
      <c r="P4418" s="179" t="s">
        <v>3649</v>
      </c>
      <c r="Q4418" s="179" t="s">
        <v>3650</v>
      </c>
      <c r="R4418" s="179"/>
      <c r="S4418" s="179">
        <v>92.5</v>
      </c>
      <c r="T4418" s="179">
        <v>92.5</v>
      </c>
      <c r="U4418" s="114" t="s">
        <v>46</v>
      </c>
      <c r="V4418" s="114">
        <v>1974</v>
      </c>
      <c r="W4418" s="114" t="s">
        <v>3651</v>
      </c>
      <c r="X4418" s="114" t="s">
        <v>2932</v>
      </c>
      <c r="Y4418" s="114" t="s">
        <v>3652</v>
      </c>
      <c r="Z4418" s="139">
        <v>1</v>
      </c>
      <c r="AA4418" s="114" t="s">
        <v>3653</v>
      </c>
      <c r="AB4418" s="114" t="s">
        <v>2215</v>
      </c>
      <c r="AC4418" s="114"/>
      <c r="AD4418" s="1" t="s">
        <v>32</v>
      </c>
      <c r="AE4418" s="114"/>
      <c r="AF4418" s="114"/>
      <c r="AG4418" s="140"/>
      <c r="AJ4418" s="1">
        <f t="shared" si="352"/>
        <v>0</v>
      </c>
    </row>
    <row r="4419" spans="1:36" ht="47.25" customHeight="1">
      <c r="A4419" s="179" t="s">
        <v>1052</v>
      </c>
      <c r="B4419" s="179" t="s">
        <v>6</v>
      </c>
      <c r="C4419" s="179" t="s">
        <v>1131</v>
      </c>
      <c r="D4419" s="169">
        <v>42449</v>
      </c>
      <c r="E4419" s="176">
        <v>0.3666666666666667</v>
      </c>
      <c r="F4419" s="169">
        <v>42449</v>
      </c>
      <c r="G4419" s="176">
        <v>0.48125000000000001</v>
      </c>
      <c r="H4419" s="176">
        <f t="shared" si="354"/>
        <v>0.11458333333333331</v>
      </c>
      <c r="I4419" s="179">
        <v>7</v>
      </c>
      <c r="J4419" s="179" t="s">
        <v>1325</v>
      </c>
      <c r="K4419" s="179" t="s">
        <v>15</v>
      </c>
      <c r="L4419" s="179" t="s">
        <v>10</v>
      </c>
      <c r="M4419" s="179" t="s">
        <v>1324</v>
      </c>
      <c r="N4419" s="179">
        <v>35</v>
      </c>
      <c r="O4419" s="179" t="s">
        <v>8</v>
      </c>
      <c r="P4419" s="179" t="s">
        <v>3649</v>
      </c>
      <c r="Q4419" s="179" t="s">
        <v>3654</v>
      </c>
      <c r="R4419" s="179"/>
      <c r="S4419" s="179">
        <v>10.4</v>
      </c>
      <c r="T4419" s="179">
        <v>10.4</v>
      </c>
      <c r="U4419" s="114" t="s">
        <v>46</v>
      </c>
      <c r="V4419" s="114">
        <v>1974</v>
      </c>
      <c r="W4419" s="114" t="s">
        <v>3651</v>
      </c>
      <c r="X4419" s="114" t="s">
        <v>2932</v>
      </c>
      <c r="Y4419" s="114" t="s">
        <v>3652</v>
      </c>
      <c r="Z4419" s="139">
        <v>1</v>
      </c>
      <c r="AA4419" s="114" t="s">
        <v>3653</v>
      </c>
      <c r="AB4419" s="114" t="s">
        <v>2215</v>
      </c>
      <c r="AC4419" s="114"/>
      <c r="AD4419" s="1" t="s">
        <v>32</v>
      </c>
      <c r="AE4419" s="114"/>
      <c r="AF4419" s="114"/>
      <c r="AG4419" s="140"/>
      <c r="AJ4419" s="1">
        <f t="shared" si="352"/>
        <v>0</v>
      </c>
    </row>
    <row r="4420" spans="1:36" ht="63" customHeight="1">
      <c r="A4420" s="179" t="s">
        <v>1052</v>
      </c>
      <c r="B4420" s="179" t="s">
        <v>6</v>
      </c>
      <c r="C4420" s="179" t="s">
        <v>1131</v>
      </c>
      <c r="D4420" s="169">
        <v>42449</v>
      </c>
      <c r="E4420" s="176">
        <v>0.43611111111111112</v>
      </c>
      <c r="F4420" s="169">
        <v>42449</v>
      </c>
      <c r="G4420" s="176">
        <v>0.58472222222222225</v>
      </c>
      <c r="H4420" s="176">
        <f t="shared" si="354"/>
        <v>0.14861111111111114</v>
      </c>
      <c r="I4420" s="179">
        <v>9</v>
      </c>
      <c r="J4420" s="179" t="s">
        <v>303</v>
      </c>
      <c r="K4420" s="179" t="s">
        <v>9</v>
      </c>
      <c r="L4420" s="179" t="s">
        <v>10</v>
      </c>
      <c r="M4420" s="179" t="s">
        <v>3655</v>
      </c>
      <c r="N4420" s="179" t="s">
        <v>3</v>
      </c>
      <c r="O4420" s="179" t="s">
        <v>8</v>
      </c>
      <c r="P4420" s="179" t="s">
        <v>3656</v>
      </c>
      <c r="Q4420" s="179" t="s">
        <v>3657</v>
      </c>
      <c r="R4420" s="179"/>
      <c r="S4420" s="179">
        <v>18.7</v>
      </c>
      <c r="T4420" s="179">
        <v>18.7</v>
      </c>
      <c r="U4420" s="114" t="s">
        <v>7</v>
      </c>
      <c r="V4420" s="114" t="s">
        <v>3289</v>
      </c>
      <c r="W4420" s="114" t="s">
        <v>3170</v>
      </c>
      <c r="X4420" s="114" t="s">
        <v>2932</v>
      </c>
      <c r="Y4420" s="114" t="s">
        <v>3658</v>
      </c>
      <c r="Z4420" s="139">
        <v>1</v>
      </c>
      <c r="AA4420" s="114" t="s">
        <v>3659</v>
      </c>
      <c r="AB4420" s="114" t="s">
        <v>3660</v>
      </c>
      <c r="AC4420" s="114"/>
      <c r="AD4420" s="1" t="s">
        <v>32</v>
      </c>
      <c r="AE4420" s="114"/>
      <c r="AF4420" s="114"/>
      <c r="AG4420" s="140"/>
      <c r="AJ4420" s="1">
        <f t="shared" si="352"/>
        <v>0</v>
      </c>
    </row>
    <row r="4421" spans="1:36" ht="94.5" customHeight="1">
      <c r="A4421" s="179" t="s">
        <v>1052</v>
      </c>
      <c r="B4421" s="179" t="s">
        <v>6</v>
      </c>
      <c r="C4421" s="179" t="s">
        <v>1131</v>
      </c>
      <c r="D4421" s="169">
        <v>42449</v>
      </c>
      <c r="E4421" s="176">
        <v>0.39027777777777778</v>
      </c>
      <c r="F4421" s="169">
        <v>42449</v>
      </c>
      <c r="G4421" s="176">
        <v>0.39027777777777778</v>
      </c>
      <c r="H4421" s="176">
        <f t="shared" si="354"/>
        <v>0</v>
      </c>
      <c r="I4421" s="179">
        <v>7</v>
      </c>
      <c r="J4421" s="179" t="s">
        <v>144</v>
      </c>
      <c r="K4421" s="179" t="s">
        <v>9</v>
      </c>
      <c r="L4421" s="179" t="s">
        <v>10</v>
      </c>
      <c r="M4421" s="179" t="s">
        <v>3661</v>
      </c>
      <c r="N4421" s="179" t="s">
        <v>3</v>
      </c>
      <c r="O4421" s="179" t="s">
        <v>8</v>
      </c>
      <c r="P4421" s="179" t="s">
        <v>3662</v>
      </c>
      <c r="Q4421" s="179" t="s">
        <v>3663</v>
      </c>
      <c r="R4421" s="179"/>
      <c r="S4421" s="179">
        <v>1</v>
      </c>
      <c r="T4421" s="179">
        <v>1</v>
      </c>
      <c r="U4421" s="114" t="s">
        <v>29</v>
      </c>
      <c r="V4421" s="114">
        <v>1980</v>
      </c>
      <c r="W4421" s="114" t="s">
        <v>3398</v>
      </c>
      <c r="X4421" s="114" t="s">
        <v>2736</v>
      </c>
      <c r="Y4421" s="114" t="s">
        <v>3664</v>
      </c>
      <c r="Z4421" s="114">
        <v>50</v>
      </c>
      <c r="AA4421" s="114" t="s">
        <v>3665</v>
      </c>
      <c r="AB4421" s="122">
        <v>41899</v>
      </c>
      <c r="AC4421" s="114"/>
      <c r="AD4421" s="1" t="s">
        <v>32</v>
      </c>
      <c r="AE4421" s="114"/>
      <c r="AF4421" s="114"/>
      <c r="AG4421" s="140"/>
      <c r="AJ4421" s="1">
        <f t="shared" si="352"/>
        <v>0</v>
      </c>
    </row>
    <row r="4422" spans="1:36" ht="94.5" customHeight="1">
      <c r="A4422" s="179" t="s">
        <v>1052</v>
      </c>
      <c r="B4422" s="179" t="s">
        <v>6</v>
      </c>
      <c r="C4422" s="179" t="s">
        <v>1131</v>
      </c>
      <c r="D4422" s="169">
        <v>42449</v>
      </c>
      <c r="E4422" s="176">
        <v>0.63611111111111118</v>
      </c>
      <c r="F4422" s="169">
        <v>42449</v>
      </c>
      <c r="G4422" s="176">
        <v>0.87916666666666676</v>
      </c>
      <c r="H4422" s="176">
        <f t="shared" si="354"/>
        <v>0.24305555555555558</v>
      </c>
      <c r="I4422" s="179">
        <v>17</v>
      </c>
      <c r="J4422" s="179" t="s">
        <v>144</v>
      </c>
      <c r="K4422" s="179" t="s">
        <v>21</v>
      </c>
      <c r="L4422" s="179" t="s">
        <v>10</v>
      </c>
      <c r="M4422" s="179" t="s">
        <v>3666</v>
      </c>
      <c r="N4422" s="179" t="s">
        <v>3</v>
      </c>
      <c r="O4422" s="179" t="s">
        <v>8</v>
      </c>
      <c r="P4422" s="179" t="s">
        <v>3667</v>
      </c>
      <c r="Q4422" s="179" t="s">
        <v>3668</v>
      </c>
      <c r="R4422" s="179"/>
      <c r="S4422" s="179">
        <v>16.399999999999999</v>
      </c>
      <c r="T4422" s="179">
        <v>16.399999999999999</v>
      </c>
      <c r="U4422" s="114" t="s">
        <v>29</v>
      </c>
      <c r="V4422" s="114">
        <v>1985</v>
      </c>
      <c r="W4422" s="114" t="s">
        <v>3398</v>
      </c>
      <c r="X4422" s="114" t="s">
        <v>2736</v>
      </c>
      <c r="Y4422" s="114" t="s">
        <v>3669</v>
      </c>
      <c r="Z4422" s="139">
        <v>1</v>
      </c>
      <c r="AA4422" s="114" t="s">
        <v>3670</v>
      </c>
      <c r="AB4422" s="114"/>
      <c r="AC4422" s="114"/>
      <c r="AD4422" s="1" t="s">
        <v>32</v>
      </c>
      <c r="AE4422" s="114"/>
      <c r="AF4422" s="114"/>
      <c r="AG4422" s="140"/>
      <c r="AJ4422" s="1">
        <f t="shared" si="352"/>
        <v>0</v>
      </c>
    </row>
    <row r="4423" spans="1:36" ht="141.75" customHeight="1">
      <c r="A4423" s="179" t="s">
        <v>1052</v>
      </c>
      <c r="B4423" s="179" t="s">
        <v>6</v>
      </c>
      <c r="C4423" s="179" t="s">
        <v>1131</v>
      </c>
      <c r="D4423" s="169">
        <v>42449</v>
      </c>
      <c r="E4423" s="176">
        <v>0.61111111111111105</v>
      </c>
      <c r="F4423" s="169">
        <v>42449</v>
      </c>
      <c r="G4423" s="176">
        <v>0.8208333333333333</v>
      </c>
      <c r="H4423" s="176">
        <f t="shared" si="354"/>
        <v>0.20972222222222225</v>
      </c>
      <c r="I4423" s="179">
        <v>15</v>
      </c>
      <c r="J4423" s="179" t="s">
        <v>144</v>
      </c>
      <c r="K4423" s="179" t="s">
        <v>15</v>
      </c>
      <c r="L4423" s="179" t="s">
        <v>10</v>
      </c>
      <c r="M4423" s="179" t="s">
        <v>3593</v>
      </c>
      <c r="N4423" s="179" t="s">
        <v>3</v>
      </c>
      <c r="O4423" s="179" t="s">
        <v>8</v>
      </c>
      <c r="P4423" s="179" t="s">
        <v>1890</v>
      </c>
      <c r="Q4423" s="179" t="s">
        <v>3672</v>
      </c>
      <c r="R4423" s="179"/>
      <c r="S4423" s="179">
        <v>11.7</v>
      </c>
      <c r="T4423" s="179">
        <v>11.7</v>
      </c>
      <c r="U4423" s="114" t="s">
        <v>29</v>
      </c>
      <c r="V4423" s="114">
        <v>1986</v>
      </c>
      <c r="W4423" s="114" t="s">
        <v>3398</v>
      </c>
      <c r="X4423" s="114" t="s">
        <v>2736</v>
      </c>
      <c r="Y4423" s="114" t="s">
        <v>3595</v>
      </c>
      <c r="Z4423" s="114">
        <v>50</v>
      </c>
      <c r="AA4423" s="114" t="s">
        <v>3596</v>
      </c>
      <c r="AB4423" s="122" t="s">
        <v>3597</v>
      </c>
      <c r="AC4423" s="114"/>
      <c r="AD4423" s="1" t="s">
        <v>31</v>
      </c>
      <c r="AE4423" s="114"/>
      <c r="AF4423" s="114"/>
      <c r="AG4423" s="140"/>
      <c r="AJ4423" s="1">
        <f t="shared" si="352"/>
        <v>0</v>
      </c>
    </row>
    <row r="4424" spans="1:36" ht="78.75" customHeight="1">
      <c r="A4424" s="179" t="s">
        <v>1052</v>
      </c>
      <c r="B4424" s="179" t="s">
        <v>6</v>
      </c>
      <c r="C4424" s="179" t="s">
        <v>1868</v>
      </c>
      <c r="D4424" s="169">
        <v>42449</v>
      </c>
      <c r="E4424" s="176">
        <v>0.4826388888888889</v>
      </c>
      <c r="F4424" s="169">
        <v>42449</v>
      </c>
      <c r="G4424" s="176">
        <v>0.55902777777777779</v>
      </c>
      <c r="H4424" s="176">
        <v>7.6388888888888895E-2</v>
      </c>
      <c r="I4424" s="179">
        <v>13</v>
      </c>
      <c r="J4424" s="179" t="s">
        <v>303</v>
      </c>
      <c r="K4424" s="179" t="s">
        <v>15</v>
      </c>
      <c r="L4424" s="179" t="s">
        <v>4</v>
      </c>
      <c r="M4424" s="179" t="s">
        <v>3673</v>
      </c>
      <c r="N4424" s="179" t="s">
        <v>3</v>
      </c>
      <c r="O4424" s="179" t="s">
        <v>8</v>
      </c>
      <c r="P4424" s="179" t="s">
        <v>3674</v>
      </c>
      <c r="Q4424" s="179" t="s">
        <v>3675</v>
      </c>
      <c r="R4424" s="179"/>
      <c r="S4424" s="179">
        <v>9.8000000000000007</v>
      </c>
      <c r="T4424" s="179">
        <v>9.8000000000000007</v>
      </c>
      <c r="U4424" s="114" t="s">
        <v>29</v>
      </c>
      <c r="V4424" s="114">
        <v>1987</v>
      </c>
      <c r="W4424" s="114" t="s">
        <v>3398</v>
      </c>
      <c r="X4424" s="114" t="s">
        <v>2736</v>
      </c>
      <c r="Y4424" s="114" t="s">
        <v>3676</v>
      </c>
      <c r="Z4424" s="114" t="s">
        <v>3677</v>
      </c>
      <c r="AA4424" s="114">
        <v>5.2016999999999998</v>
      </c>
      <c r="AB4424" s="114">
        <v>4</v>
      </c>
      <c r="AC4424" s="114"/>
      <c r="AD4424" s="1" t="s">
        <v>0</v>
      </c>
      <c r="AE4424" s="114"/>
      <c r="AF4424" s="114"/>
      <c r="AG4424" s="140"/>
      <c r="AJ4424" s="1">
        <f t="shared" si="352"/>
        <v>0</v>
      </c>
    </row>
    <row r="4425" spans="1:36" ht="94.5" customHeight="1">
      <c r="A4425" s="179" t="s">
        <v>1052</v>
      </c>
      <c r="B4425" s="179" t="s">
        <v>6</v>
      </c>
      <c r="C4425" s="179" t="s">
        <v>1868</v>
      </c>
      <c r="D4425" s="169">
        <v>42449</v>
      </c>
      <c r="E4425" s="176">
        <v>0.59166666666666667</v>
      </c>
      <c r="F4425" s="169">
        <v>42449</v>
      </c>
      <c r="G4425" s="176">
        <v>0.60555555555555551</v>
      </c>
      <c r="H4425" s="176">
        <v>1.3888888888888888E-2</v>
      </c>
      <c r="I4425" s="179">
        <v>100</v>
      </c>
      <c r="J4425" s="179" t="s">
        <v>144</v>
      </c>
      <c r="K4425" s="179" t="s">
        <v>21</v>
      </c>
      <c r="L4425" s="179" t="s">
        <v>10</v>
      </c>
      <c r="M4425" s="179" t="s">
        <v>3682</v>
      </c>
      <c r="N4425" s="179">
        <v>35</v>
      </c>
      <c r="O4425" s="179" t="s">
        <v>8</v>
      </c>
      <c r="P4425" s="179" t="s">
        <v>1326</v>
      </c>
      <c r="Q4425" s="179" t="s">
        <v>3683</v>
      </c>
      <c r="R4425" s="179"/>
      <c r="S4425" s="179">
        <v>92.8</v>
      </c>
      <c r="T4425" s="179">
        <v>92.8</v>
      </c>
      <c r="U4425" s="114" t="s">
        <v>29</v>
      </c>
      <c r="V4425" s="114">
        <v>2012</v>
      </c>
      <c r="W4425" s="114" t="s">
        <v>3684</v>
      </c>
      <c r="X4425" s="114" t="s">
        <v>2736</v>
      </c>
      <c r="Y4425" s="114" t="s">
        <v>3685</v>
      </c>
      <c r="Z4425" s="114" t="s">
        <v>3677</v>
      </c>
      <c r="AA4425" s="114" t="s">
        <v>3686</v>
      </c>
      <c r="AB4425" s="114" t="s">
        <v>2215</v>
      </c>
      <c r="AC4425" s="114"/>
      <c r="AD4425" s="1" t="s">
        <v>32</v>
      </c>
      <c r="AE4425" s="114"/>
      <c r="AF4425" s="114"/>
      <c r="AG4425" s="140"/>
      <c r="AJ4425" s="1">
        <f t="shared" si="352"/>
        <v>0</v>
      </c>
    </row>
    <row r="4426" spans="1:36" ht="94.5" customHeight="1">
      <c r="A4426" s="179" t="s">
        <v>1052</v>
      </c>
      <c r="B4426" s="179" t="s">
        <v>6</v>
      </c>
      <c r="C4426" s="179" t="s">
        <v>1868</v>
      </c>
      <c r="D4426" s="169">
        <v>42449</v>
      </c>
      <c r="E4426" s="176">
        <v>0.62847222222222221</v>
      </c>
      <c r="F4426" s="169">
        <v>42449</v>
      </c>
      <c r="G4426" s="176">
        <v>0.62847222222222221</v>
      </c>
      <c r="H4426" s="176">
        <v>0</v>
      </c>
      <c r="I4426" s="179">
        <v>11</v>
      </c>
      <c r="J4426" s="179" t="s">
        <v>303</v>
      </c>
      <c r="K4426" s="179" t="s">
        <v>9</v>
      </c>
      <c r="L4426" s="179" t="s">
        <v>10</v>
      </c>
      <c r="M4426" s="179" t="s">
        <v>3687</v>
      </c>
      <c r="N4426" s="179" t="s">
        <v>3</v>
      </c>
      <c r="O4426" s="179" t="s">
        <v>8</v>
      </c>
      <c r="P4426" s="179" t="s">
        <v>3688</v>
      </c>
      <c r="Q4426" s="179" t="s">
        <v>3689</v>
      </c>
      <c r="R4426" s="179"/>
      <c r="S4426" s="179">
        <v>4.7</v>
      </c>
      <c r="T4426" s="179">
        <v>4.7</v>
      </c>
      <c r="U4426" s="114" t="s">
        <v>29</v>
      </c>
      <c r="V4426" s="114">
        <v>2010</v>
      </c>
      <c r="W4426" s="114" t="s">
        <v>3690</v>
      </c>
      <c r="X4426" s="114" t="s">
        <v>2736</v>
      </c>
      <c r="Y4426" s="114" t="s">
        <v>3691</v>
      </c>
      <c r="Z4426" s="114" t="s">
        <v>3692</v>
      </c>
      <c r="AA4426" s="114" t="s">
        <v>3693</v>
      </c>
      <c r="AB4426" s="114" t="s">
        <v>2215</v>
      </c>
      <c r="AC4426" s="114"/>
      <c r="AD4426" s="1" t="s">
        <v>41</v>
      </c>
      <c r="AE4426" s="114"/>
      <c r="AF4426" s="114"/>
      <c r="AG4426" s="140"/>
      <c r="AJ4426" s="1">
        <f t="shared" si="352"/>
        <v>0</v>
      </c>
    </row>
    <row r="4427" spans="1:36" ht="110.25" customHeight="1">
      <c r="A4427" s="179" t="s">
        <v>1052</v>
      </c>
      <c r="B4427" s="179" t="s">
        <v>6</v>
      </c>
      <c r="C4427" s="179" t="s">
        <v>1868</v>
      </c>
      <c r="D4427" s="169">
        <v>42449</v>
      </c>
      <c r="E4427" s="176">
        <v>0.65486111111111112</v>
      </c>
      <c r="F4427" s="169">
        <v>42449</v>
      </c>
      <c r="G4427" s="176">
        <v>0.65486111111111112</v>
      </c>
      <c r="H4427" s="176">
        <v>0</v>
      </c>
      <c r="I4427" s="179">
        <v>55</v>
      </c>
      <c r="J4427" s="179" t="s">
        <v>303</v>
      </c>
      <c r="K4427" s="179" t="s">
        <v>9</v>
      </c>
      <c r="L4427" s="179" t="s">
        <v>10</v>
      </c>
      <c r="M4427" s="179" t="s">
        <v>3694</v>
      </c>
      <c r="N4427" s="179" t="s">
        <v>3</v>
      </c>
      <c r="O4427" s="179" t="s">
        <v>8</v>
      </c>
      <c r="P4427" s="179" t="s">
        <v>3695</v>
      </c>
      <c r="Q4427" s="179" t="s">
        <v>3696</v>
      </c>
      <c r="R4427" s="179"/>
      <c r="S4427" s="179">
        <v>16.600000000000001</v>
      </c>
      <c r="T4427" s="179">
        <v>16.600000000000001</v>
      </c>
      <c r="U4427" s="114" t="s">
        <v>29</v>
      </c>
      <c r="V4427" s="114">
        <v>1991</v>
      </c>
      <c r="W4427" s="114" t="s">
        <v>3398</v>
      </c>
      <c r="X4427" s="114" t="s">
        <v>2736</v>
      </c>
      <c r="Y4427" s="114" t="s">
        <v>3432</v>
      </c>
      <c r="Z4427" s="139">
        <v>0.35</v>
      </c>
      <c r="AA4427" s="114" t="s">
        <v>3697</v>
      </c>
      <c r="AB4427" s="114" t="s">
        <v>3434</v>
      </c>
      <c r="AC4427" s="122">
        <v>41656</v>
      </c>
      <c r="AD4427" s="1" t="s">
        <v>32</v>
      </c>
      <c r="AE4427" s="114"/>
      <c r="AF4427" s="114"/>
      <c r="AG4427" s="140"/>
      <c r="AJ4427" s="1">
        <f t="shared" si="352"/>
        <v>0</v>
      </c>
    </row>
    <row r="4428" spans="1:36" ht="126" customHeight="1">
      <c r="A4428" s="179" t="s">
        <v>1052</v>
      </c>
      <c r="B4428" s="179" t="s">
        <v>6</v>
      </c>
      <c r="C4428" s="179" t="s">
        <v>1868</v>
      </c>
      <c r="D4428" s="169">
        <v>42449</v>
      </c>
      <c r="E4428" s="176">
        <v>0.6791666666666667</v>
      </c>
      <c r="F4428" s="169">
        <v>42449</v>
      </c>
      <c r="G4428" s="176">
        <v>0.6791666666666667</v>
      </c>
      <c r="H4428" s="176">
        <v>0</v>
      </c>
      <c r="I4428" s="179">
        <v>35</v>
      </c>
      <c r="J4428" s="179" t="s">
        <v>144</v>
      </c>
      <c r="K4428" s="179" t="s">
        <v>9</v>
      </c>
      <c r="L4428" s="179" t="s">
        <v>10</v>
      </c>
      <c r="M4428" s="179" t="s">
        <v>3698</v>
      </c>
      <c r="N4428" s="179">
        <v>35</v>
      </c>
      <c r="O4428" s="179" t="s">
        <v>8</v>
      </c>
      <c r="P4428" s="179" t="s">
        <v>1327</v>
      </c>
      <c r="Q4428" s="179" t="s">
        <v>3699</v>
      </c>
      <c r="R4428" s="179"/>
      <c r="S4428" s="179">
        <v>10.7</v>
      </c>
      <c r="T4428" s="179">
        <v>10.7</v>
      </c>
      <c r="U4428" s="114" t="s">
        <v>29</v>
      </c>
      <c r="V4428" s="114">
        <v>1989</v>
      </c>
      <c r="W4428" s="114" t="s">
        <v>3700</v>
      </c>
      <c r="X4428" s="114" t="s">
        <v>2932</v>
      </c>
      <c r="Y4428" s="122" t="s">
        <v>3701</v>
      </c>
      <c r="Z4428" s="717">
        <v>0.8</v>
      </c>
      <c r="AA4428" s="122" t="s">
        <v>3702</v>
      </c>
      <c r="AB4428" s="114" t="s">
        <v>2215</v>
      </c>
      <c r="AC4428" s="122">
        <v>42159</v>
      </c>
      <c r="AD4428" s="1" t="s">
        <v>32</v>
      </c>
      <c r="AE4428" s="114"/>
      <c r="AF4428" s="114"/>
      <c r="AG4428" s="140"/>
      <c r="AJ4428" s="1">
        <f t="shared" si="352"/>
        <v>0</v>
      </c>
    </row>
    <row r="4429" spans="1:36" ht="94.5" customHeight="1">
      <c r="A4429" s="179" t="s">
        <v>1052</v>
      </c>
      <c r="B4429" s="179" t="s">
        <v>6</v>
      </c>
      <c r="C4429" s="179" t="s">
        <v>1876</v>
      </c>
      <c r="D4429" s="169">
        <v>42449</v>
      </c>
      <c r="E4429" s="176">
        <v>0.43194444444444446</v>
      </c>
      <c r="F4429" s="169">
        <v>42449</v>
      </c>
      <c r="G4429" s="176">
        <v>0.43194444444444446</v>
      </c>
      <c r="H4429" s="176">
        <f t="shared" ref="H4429:H4440" si="355">G4429-E4429</f>
        <v>0</v>
      </c>
      <c r="I4429" s="179">
        <v>42</v>
      </c>
      <c r="J4429" s="179" t="s">
        <v>1299</v>
      </c>
      <c r="K4429" s="179" t="s">
        <v>9</v>
      </c>
      <c r="L4429" s="179" t="s">
        <v>10</v>
      </c>
      <c r="M4429" s="179" t="s">
        <v>1328</v>
      </c>
      <c r="N4429" s="179">
        <v>220</v>
      </c>
      <c r="O4429" s="179" t="s">
        <v>8</v>
      </c>
      <c r="P4429" s="179" t="s">
        <v>1329</v>
      </c>
      <c r="Q4429" s="179" t="s">
        <v>3703</v>
      </c>
      <c r="R4429" s="179"/>
      <c r="S4429" s="179">
        <v>95.15</v>
      </c>
      <c r="T4429" s="179">
        <v>95.15</v>
      </c>
      <c r="U4429" s="114" t="s">
        <v>29</v>
      </c>
      <c r="V4429" s="114">
        <v>2006</v>
      </c>
      <c r="W4429" s="114" t="s">
        <v>3704</v>
      </c>
      <c r="X4429" s="114" t="s">
        <v>2736</v>
      </c>
      <c r="Y4429" s="146">
        <v>42064</v>
      </c>
      <c r="Z4429" s="114">
        <v>100</v>
      </c>
      <c r="AA4429" s="122"/>
      <c r="AB4429" s="114">
        <v>0</v>
      </c>
      <c r="AC4429" s="122"/>
      <c r="AD4429" s="1" t="s">
        <v>32</v>
      </c>
      <c r="AE4429" s="729"/>
      <c r="AF4429" s="729"/>
      <c r="AG4429" s="729"/>
      <c r="AJ4429" s="1">
        <f t="shared" si="352"/>
        <v>0</v>
      </c>
    </row>
    <row r="4430" spans="1:36" ht="110.25" customHeight="1">
      <c r="A4430" s="179" t="s">
        <v>1052</v>
      </c>
      <c r="B4430" s="179" t="s">
        <v>6</v>
      </c>
      <c r="C4430" s="179" t="s">
        <v>1876</v>
      </c>
      <c r="D4430" s="169">
        <v>42449</v>
      </c>
      <c r="E4430" s="176">
        <v>0.48194444444444445</v>
      </c>
      <c r="F4430" s="169">
        <v>42450</v>
      </c>
      <c r="G4430" s="176">
        <v>0.48194444444444445</v>
      </c>
      <c r="H4430" s="176">
        <f t="shared" si="355"/>
        <v>0</v>
      </c>
      <c r="I4430" s="179">
        <v>82</v>
      </c>
      <c r="J4430" s="179" t="s">
        <v>303</v>
      </c>
      <c r="K4430" s="179" t="s">
        <v>9</v>
      </c>
      <c r="L4430" s="179" t="s">
        <v>10</v>
      </c>
      <c r="M4430" s="179" t="s">
        <v>1330</v>
      </c>
      <c r="N4430" s="179">
        <v>35</v>
      </c>
      <c r="O4430" s="179" t="s">
        <v>8</v>
      </c>
      <c r="P4430" s="179" t="s">
        <v>1331</v>
      </c>
      <c r="Q4430" s="179" t="s">
        <v>3705</v>
      </c>
      <c r="R4430" s="179"/>
      <c r="S4430" s="179">
        <v>97.13</v>
      </c>
      <c r="T4430" s="179">
        <v>97.13</v>
      </c>
      <c r="U4430" s="114" t="s">
        <v>29</v>
      </c>
      <c r="V4430" s="114">
        <v>2014</v>
      </c>
      <c r="W4430" s="114" t="s">
        <v>3521</v>
      </c>
      <c r="X4430" s="114" t="s">
        <v>2736</v>
      </c>
      <c r="Y4430" s="146">
        <v>42401</v>
      </c>
      <c r="Z4430" s="114">
        <v>100</v>
      </c>
      <c r="AA4430" s="122"/>
      <c r="AB4430" s="114">
        <v>0</v>
      </c>
      <c r="AC4430" s="122"/>
      <c r="AD4430" s="1" t="s">
        <v>32</v>
      </c>
      <c r="AE4430" s="729"/>
      <c r="AF4430" s="729"/>
      <c r="AG4430" s="729"/>
      <c r="AJ4430" s="1">
        <f t="shared" si="352"/>
        <v>0</v>
      </c>
    </row>
    <row r="4431" spans="1:36" ht="110.25" customHeight="1">
      <c r="A4431" s="179" t="s">
        <v>1052</v>
      </c>
      <c r="B4431" s="179" t="s">
        <v>6</v>
      </c>
      <c r="C4431" s="179" t="s">
        <v>1876</v>
      </c>
      <c r="D4431" s="169">
        <v>42449</v>
      </c>
      <c r="E4431" s="176">
        <v>0.55694444444444446</v>
      </c>
      <c r="F4431" s="169">
        <v>42449</v>
      </c>
      <c r="G4431" s="176">
        <v>0.55694444444444446</v>
      </c>
      <c r="H4431" s="176">
        <f t="shared" si="355"/>
        <v>0</v>
      </c>
      <c r="I4431" s="179">
        <v>68</v>
      </c>
      <c r="J4431" s="179" t="s">
        <v>303</v>
      </c>
      <c r="K4431" s="179" t="s">
        <v>9</v>
      </c>
      <c r="L4431" s="179" t="s">
        <v>10</v>
      </c>
      <c r="M4431" s="179" t="s">
        <v>3706</v>
      </c>
      <c r="N4431" s="179">
        <v>35</v>
      </c>
      <c r="O4431" s="179" t="s">
        <v>8</v>
      </c>
      <c r="P4431" s="179" t="s">
        <v>3707</v>
      </c>
      <c r="Q4431" s="179" t="s">
        <v>3708</v>
      </c>
      <c r="R4431" s="179"/>
      <c r="S4431" s="179">
        <v>95.26</v>
      </c>
      <c r="T4431" s="179">
        <v>95.26</v>
      </c>
      <c r="U4431" s="114" t="s">
        <v>29</v>
      </c>
      <c r="V4431" s="114">
        <v>2007</v>
      </c>
      <c r="W4431" s="114" t="s">
        <v>3521</v>
      </c>
      <c r="X4431" s="114" t="s">
        <v>2736</v>
      </c>
      <c r="Y4431" s="146">
        <v>41821</v>
      </c>
      <c r="Z4431" s="114">
        <v>100</v>
      </c>
      <c r="AA4431" s="114"/>
      <c r="AB4431" s="114">
        <v>0</v>
      </c>
      <c r="AC4431" s="114"/>
      <c r="AD4431" s="1" t="s">
        <v>32</v>
      </c>
      <c r="AE4431" s="729"/>
      <c r="AF4431" s="729"/>
      <c r="AG4431" s="729"/>
      <c r="AJ4431" s="1">
        <f t="shared" si="352"/>
        <v>0</v>
      </c>
    </row>
    <row r="4432" spans="1:36" ht="126" customHeight="1">
      <c r="A4432" s="179" t="s">
        <v>1052</v>
      </c>
      <c r="B4432" s="179" t="s">
        <v>6</v>
      </c>
      <c r="C4432" s="179" t="s">
        <v>1876</v>
      </c>
      <c r="D4432" s="169">
        <v>42449</v>
      </c>
      <c r="E4432" s="176">
        <v>0.57291666666666663</v>
      </c>
      <c r="F4432" s="169">
        <v>42449</v>
      </c>
      <c r="G4432" s="176">
        <v>0.59305555555555556</v>
      </c>
      <c r="H4432" s="176">
        <f t="shared" si="355"/>
        <v>2.0138888888888928E-2</v>
      </c>
      <c r="I4432" s="179">
        <v>15</v>
      </c>
      <c r="J4432" s="179" t="s">
        <v>303</v>
      </c>
      <c r="K4432" s="179" t="s">
        <v>15</v>
      </c>
      <c r="L4432" s="179" t="s">
        <v>10</v>
      </c>
      <c r="M4432" s="179" t="s">
        <v>3709</v>
      </c>
      <c r="N4432" s="179">
        <v>35</v>
      </c>
      <c r="O4432" s="179" t="s">
        <v>8</v>
      </c>
      <c r="P4432" s="179" t="s">
        <v>3710</v>
      </c>
      <c r="Q4432" s="179" t="s">
        <v>3711</v>
      </c>
      <c r="R4432" s="179">
        <v>38.5</v>
      </c>
      <c r="S4432" s="179"/>
      <c r="T4432" s="179">
        <v>38.5</v>
      </c>
      <c r="U4432" s="114" t="s">
        <v>29</v>
      </c>
      <c r="V4432" s="114">
        <v>2008</v>
      </c>
      <c r="W4432" s="114" t="s">
        <v>3521</v>
      </c>
      <c r="X4432" s="114" t="s">
        <v>2736</v>
      </c>
      <c r="Y4432" s="146">
        <v>42186</v>
      </c>
      <c r="Z4432" s="114">
        <v>100</v>
      </c>
      <c r="AA4432" s="114"/>
      <c r="AB4432" s="114">
        <v>0</v>
      </c>
      <c r="AC4432" s="114"/>
      <c r="AD4432" s="1" t="s">
        <v>32</v>
      </c>
      <c r="AE4432" s="729"/>
      <c r="AF4432" s="729"/>
      <c r="AG4432" s="729"/>
      <c r="AJ4432" s="1">
        <f t="shared" si="352"/>
        <v>0</v>
      </c>
    </row>
    <row r="4433" spans="1:36" ht="78.75" customHeight="1">
      <c r="A4433" s="179" t="s">
        <v>1052</v>
      </c>
      <c r="B4433" s="179" t="s">
        <v>6</v>
      </c>
      <c r="C4433" s="179" t="s">
        <v>1876</v>
      </c>
      <c r="D4433" s="169">
        <v>42449</v>
      </c>
      <c r="E4433" s="176">
        <v>0.57916666666666672</v>
      </c>
      <c r="F4433" s="169">
        <v>42449</v>
      </c>
      <c r="G4433" s="176">
        <v>0.57916666666666672</v>
      </c>
      <c r="H4433" s="176">
        <f t="shared" si="355"/>
        <v>0</v>
      </c>
      <c r="I4433" s="179">
        <v>51</v>
      </c>
      <c r="J4433" s="179" t="s">
        <v>303</v>
      </c>
      <c r="K4433" s="179" t="s">
        <v>15</v>
      </c>
      <c r="L4433" s="179" t="s">
        <v>10</v>
      </c>
      <c r="M4433" s="179" t="s">
        <v>3712</v>
      </c>
      <c r="N4433" s="179">
        <v>35</v>
      </c>
      <c r="O4433" s="179" t="s">
        <v>8</v>
      </c>
      <c r="P4433" s="179" t="s">
        <v>3713</v>
      </c>
      <c r="Q4433" s="179" t="s">
        <v>3714</v>
      </c>
      <c r="R4433" s="179"/>
      <c r="S4433" s="179">
        <v>98.39</v>
      </c>
      <c r="T4433" s="179">
        <v>98.39</v>
      </c>
      <c r="U4433" s="114" t="s">
        <v>29</v>
      </c>
      <c r="V4433" s="114">
        <v>2011</v>
      </c>
      <c r="W4433" s="114" t="s">
        <v>3521</v>
      </c>
      <c r="X4433" s="114" t="s">
        <v>2736</v>
      </c>
      <c r="Y4433" s="146">
        <v>41791</v>
      </c>
      <c r="Z4433" s="114">
        <v>100</v>
      </c>
      <c r="AA4433" s="114"/>
      <c r="AB4433" s="114">
        <v>0</v>
      </c>
      <c r="AC4433" s="114"/>
      <c r="AD4433" s="1" t="s">
        <v>32</v>
      </c>
      <c r="AE4433" s="729"/>
      <c r="AF4433" s="729"/>
      <c r="AG4433" s="729"/>
      <c r="AJ4433" s="1">
        <f t="shared" si="352"/>
        <v>0</v>
      </c>
    </row>
    <row r="4434" spans="1:36" ht="126" customHeight="1">
      <c r="A4434" s="179" t="s">
        <v>1052</v>
      </c>
      <c r="B4434" s="179" t="s">
        <v>6</v>
      </c>
      <c r="C4434" s="179" t="s">
        <v>1876</v>
      </c>
      <c r="D4434" s="169">
        <v>42449</v>
      </c>
      <c r="E4434" s="176">
        <v>0.58333333333333337</v>
      </c>
      <c r="F4434" s="169">
        <v>42449</v>
      </c>
      <c r="G4434" s="176">
        <v>0.58472222222222225</v>
      </c>
      <c r="H4434" s="176">
        <f t="shared" si="355"/>
        <v>1.388888888888884E-3</v>
      </c>
      <c r="I4434" s="179">
        <v>28</v>
      </c>
      <c r="J4434" s="179" t="s">
        <v>144</v>
      </c>
      <c r="K4434" s="179" t="s">
        <v>21</v>
      </c>
      <c r="L4434" s="179" t="s">
        <v>10</v>
      </c>
      <c r="M4434" s="179" t="s">
        <v>3715</v>
      </c>
      <c r="N4434" s="179">
        <v>35</v>
      </c>
      <c r="O4434" s="179" t="s">
        <v>8</v>
      </c>
      <c r="P4434" s="179" t="s">
        <v>3716</v>
      </c>
      <c r="Q4434" s="179" t="s">
        <v>3717</v>
      </c>
      <c r="R4434" s="179"/>
      <c r="S4434" s="179">
        <v>87.67</v>
      </c>
      <c r="T4434" s="179">
        <v>87.67</v>
      </c>
      <c r="U4434" s="114" t="s">
        <v>29</v>
      </c>
      <c r="V4434" s="114">
        <v>2008</v>
      </c>
      <c r="W4434" s="703" t="s">
        <v>3521</v>
      </c>
      <c r="X4434" s="114" t="s">
        <v>2736</v>
      </c>
      <c r="Y4434" s="146">
        <v>42186</v>
      </c>
      <c r="Z4434" s="114">
        <v>100</v>
      </c>
      <c r="AA4434" s="114"/>
      <c r="AB4434" s="114">
        <v>0</v>
      </c>
      <c r="AC4434" s="114"/>
      <c r="AD4434" s="1" t="s">
        <v>32</v>
      </c>
      <c r="AE4434" s="729"/>
      <c r="AF4434" s="729"/>
      <c r="AG4434" s="729"/>
      <c r="AJ4434" s="1">
        <f t="shared" si="352"/>
        <v>0</v>
      </c>
    </row>
    <row r="4435" spans="1:36" ht="94.5" customHeight="1">
      <c r="A4435" s="179" t="s">
        <v>1052</v>
      </c>
      <c r="B4435" s="179" t="s">
        <v>6</v>
      </c>
      <c r="C4435" s="179" t="s">
        <v>1876</v>
      </c>
      <c r="D4435" s="169">
        <v>42449</v>
      </c>
      <c r="E4435" s="176">
        <v>0.60347222222222219</v>
      </c>
      <c r="F4435" s="169">
        <v>42449</v>
      </c>
      <c r="G4435" s="176">
        <v>0.60347222222222219</v>
      </c>
      <c r="H4435" s="176">
        <f t="shared" si="355"/>
        <v>0</v>
      </c>
      <c r="I4435" s="179">
        <v>55</v>
      </c>
      <c r="J4435" s="179" t="s">
        <v>3718</v>
      </c>
      <c r="K4435" s="179" t="s">
        <v>9</v>
      </c>
      <c r="L4435" s="179" t="s">
        <v>10</v>
      </c>
      <c r="M4435" s="179" t="s">
        <v>3719</v>
      </c>
      <c r="N4435" s="179">
        <v>110</v>
      </c>
      <c r="O4435" s="179" t="s">
        <v>8</v>
      </c>
      <c r="P4435" s="179" t="s">
        <v>3720</v>
      </c>
      <c r="Q4435" s="179" t="s">
        <v>3721</v>
      </c>
      <c r="R4435" s="179"/>
      <c r="S4435" s="179">
        <v>89.29</v>
      </c>
      <c r="T4435" s="179">
        <v>89.29</v>
      </c>
      <c r="U4435" s="114" t="s">
        <v>29</v>
      </c>
      <c r="V4435" s="114">
        <v>2011</v>
      </c>
      <c r="W4435" s="703" t="s">
        <v>3616</v>
      </c>
      <c r="X4435" s="114" t="s">
        <v>2736</v>
      </c>
      <c r="Y4435" s="146">
        <v>42156</v>
      </c>
      <c r="Z4435" s="114">
        <v>100</v>
      </c>
      <c r="AA4435" s="114"/>
      <c r="AB4435" s="114">
        <v>0</v>
      </c>
      <c r="AC4435" s="114"/>
      <c r="AD4435" s="1" t="s">
        <v>32</v>
      </c>
      <c r="AE4435" s="729"/>
      <c r="AF4435" s="729"/>
      <c r="AG4435" s="729"/>
      <c r="AJ4435" s="1">
        <f t="shared" si="352"/>
        <v>0</v>
      </c>
    </row>
    <row r="4436" spans="1:36" ht="141.75" customHeight="1">
      <c r="A4436" s="179" t="s">
        <v>1052</v>
      </c>
      <c r="B4436" s="179" t="s">
        <v>6</v>
      </c>
      <c r="C4436" s="179" t="s">
        <v>1876</v>
      </c>
      <c r="D4436" s="169">
        <v>42449</v>
      </c>
      <c r="E4436" s="176">
        <v>0.60763888888888895</v>
      </c>
      <c r="F4436" s="169">
        <v>42449</v>
      </c>
      <c r="G4436" s="176">
        <v>0.65138888888888891</v>
      </c>
      <c r="H4436" s="176">
        <f t="shared" si="355"/>
        <v>4.3749999999999956E-2</v>
      </c>
      <c r="I4436" s="179">
        <v>53</v>
      </c>
      <c r="J4436" s="179" t="s">
        <v>303</v>
      </c>
      <c r="K4436" s="179" t="s">
        <v>21</v>
      </c>
      <c r="L4436" s="179" t="s">
        <v>10</v>
      </c>
      <c r="M4436" s="179" t="s">
        <v>3722</v>
      </c>
      <c r="N4436" s="179">
        <v>35</v>
      </c>
      <c r="O4436" s="179" t="s">
        <v>8</v>
      </c>
      <c r="P4436" s="179" t="s">
        <v>3723</v>
      </c>
      <c r="Q4436" s="179" t="s">
        <v>3724</v>
      </c>
      <c r="R4436" s="179"/>
      <c r="S4436" s="179">
        <v>96.67</v>
      </c>
      <c r="T4436" s="179">
        <v>96.67</v>
      </c>
      <c r="U4436" s="114" t="s">
        <v>29</v>
      </c>
      <c r="V4436" s="114">
        <v>2015</v>
      </c>
      <c r="W4436" s="703" t="s">
        <v>3616</v>
      </c>
      <c r="X4436" s="114" t="s">
        <v>2736</v>
      </c>
      <c r="Y4436" s="146" t="s">
        <v>141</v>
      </c>
      <c r="Z4436" s="146" t="s">
        <v>141</v>
      </c>
      <c r="AA4436" s="114"/>
      <c r="AB4436" s="114">
        <v>0</v>
      </c>
      <c r="AC4436" s="114"/>
      <c r="AD4436" s="1" t="s">
        <v>32</v>
      </c>
      <c r="AE4436" s="729"/>
      <c r="AF4436" s="729"/>
      <c r="AG4436" s="729"/>
      <c r="AJ4436" s="1">
        <f t="shared" si="352"/>
        <v>0</v>
      </c>
    </row>
    <row r="4437" spans="1:36" ht="63" customHeight="1">
      <c r="A4437" s="179" t="s">
        <v>1052</v>
      </c>
      <c r="B4437" s="179" t="s">
        <v>6</v>
      </c>
      <c r="C4437" s="179" t="s">
        <v>1876</v>
      </c>
      <c r="D4437" s="169">
        <v>42449</v>
      </c>
      <c r="E4437" s="176">
        <v>0.61458333333333337</v>
      </c>
      <c r="F4437" s="169">
        <v>42450</v>
      </c>
      <c r="G4437" s="176">
        <v>0.63124999999999998</v>
      </c>
      <c r="H4437" s="176">
        <f t="shared" si="355"/>
        <v>1.6666666666666607E-2</v>
      </c>
      <c r="I4437" s="179">
        <v>38</v>
      </c>
      <c r="J4437" s="179" t="s">
        <v>303</v>
      </c>
      <c r="K4437" s="179" t="s">
        <v>15</v>
      </c>
      <c r="L4437" s="179" t="s">
        <v>10</v>
      </c>
      <c r="M4437" s="179" t="s">
        <v>3725</v>
      </c>
      <c r="N4437" s="179">
        <v>35</v>
      </c>
      <c r="O4437" s="179" t="s">
        <v>8</v>
      </c>
      <c r="P4437" s="179" t="s">
        <v>3726</v>
      </c>
      <c r="Q4437" s="179" t="s">
        <v>3727</v>
      </c>
      <c r="R4437" s="179"/>
      <c r="S4437" s="179">
        <v>97.89</v>
      </c>
      <c r="T4437" s="179">
        <v>97.89</v>
      </c>
      <c r="U4437" s="114" t="s">
        <v>29</v>
      </c>
      <c r="V4437" s="114">
        <v>2012</v>
      </c>
      <c r="W4437" s="703" t="s">
        <v>3616</v>
      </c>
      <c r="X4437" s="114" t="s">
        <v>2736</v>
      </c>
      <c r="Y4437" s="146">
        <v>42401</v>
      </c>
      <c r="Z4437" s="114">
        <v>100</v>
      </c>
      <c r="AA4437" s="114"/>
      <c r="AB4437" s="114">
        <v>0</v>
      </c>
      <c r="AC4437" s="114"/>
      <c r="AD4437" s="1" t="s">
        <v>32</v>
      </c>
      <c r="AE4437" s="729"/>
      <c r="AF4437" s="729"/>
      <c r="AG4437" s="729"/>
      <c r="AJ4437" s="1">
        <f t="shared" si="352"/>
        <v>0</v>
      </c>
    </row>
    <row r="4438" spans="1:36" ht="47.25" customHeight="1">
      <c r="A4438" s="179" t="s">
        <v>1052</v>
      </c>
      <c r="B4438" s="179" t="s">
        <v>6</v>
      </c>
      <c r="C4438" s="179" t="s">
        <v>1876</v>
      </c>
      <c r="D4438" s="169">
        <v>42449</v>
      </c>
      <c r="E4438" s="176">
        <v>0.61875000000000002</v>
      </c>
      <c r="F4438" s="169">
        <v>42449</v>
      </c>
      <c r="G4438" s="176">
        <v>0.61944444444444446</v>
      </c>
      <c r="H4438" s="176">
        <f t="shared" si="355"/>
        <v>6.9444444444444198E-4</v>
      </c>
      <c r="I4438" s="179">
        <v>49</v>
      </c>
      <c r="J4438" s="179" t="s">
        <v>303</v>
      </c>
      <c r="K4438" s="179" t="s">
        <v>21</v>
      </c>
      <c r="L4438" s="179" t="s">
        <v>10</v>
      </c>
      <c r="M4438" s="179" t="s">
        <v>3728</v>
      </c>
      <c r="N4438" s="179">
        <v>35</v>
      </c>
      <c r="O4438" s="179" t="s">
        <v>8</v>
      </c>
      <c r="P4438" s="179" t="s">
        <v>3729</v>
      </c>
      <c r="Q4438" s="179" t="s">
        <v>3730</v>
      </c>
      <c r="R4438" s="179"/>
      <c r="S4438" s="179">
        <v>88.11</v>
      </c>
      <c r="T4438" s="179">
        <v>88.11</v>
      </c>
      <c r="U4438" s="114" t="s">
        <v>29</v>
      </c>
      <c r="V4438" s="114">
        <v>2015</v>
      </c>
      <c r="W4438" s="703" t="s">
        <v>3616</v>
      </c>
      <c r="X4438" s="114" t="s">
        <v>2736</v>
      </c>
      <c r="Y4438" s="146" t="s">
        <v>141</v>
      </c>
      <c r="Z4438" s="146" t="s">
        <v>141</v>
      </c>
      <c r="AA4438" s="114"/>
      <c r="AB4438" s="114">
        <v>0</v>
      </c>
      <c r="AC4438" s="114"/>
      <c r="AD4438" s="1" t="s">
        <v>32</v>
      </c>
      <c r="AE4438" s="729"/>
      <c r="AF4438" s="729"/>
      <c r="AG4438" s="729"/>
      <c r="AJ4438" s="1">
        <f t="shared" si="352"/>
        <v>0</v>
      </c>
    </row>
    <row r="4439" spans="1:36" ht="47.25" customHeight="1">
      <c r="A4439" s="179" t="s">
        <v>1052</v>
      </c>
      <c r="B4439" s="179" t="s">
        <v>6</v>
      </c>
      <c r="C4439" s="179" t="s">
        <v>1876</v>
      </c>
      <c r="D4439" s="169">
        <v>42449</v>
      </c>
      <c r="E4439" s="176">
        <v>0.67361111111111116</v>
      </c>
      <c r="F4439" s="169">
        <v>42449</v>
      </c>
      <c r="G4439" s="176">
        <v>0.67361111111111116</v>
      </c>
      <c r="H4439" s="176">
        <f t="shared" si="355"/>
        <v>0</v>
      </c>
      <c r="I4439" s="179">
        <v>38</v>
      </c>
      <c r="J4439" s="179" t="s">
        <v>303</v>
      </c>
      <c r="K4439" s="179" t="s">
        <v>9</v>
      </c>
      <c r="L4439" s="179" t="s">
        <v>10</v>
      </c>
      <c r="M4439" s="179" t="s">
        <v>3731</v>
      </c>
      <c r="N4439" s="179">
        <v>35</v>
      </c>
      <c r="O4439" s="179" t="s">
        <v>8</v>
      </c>
      <c r="P4439" s="179" t="s">
        <v>3732</v>
      </c>
      <c r="Q4439" s="179" t="s">
        <v>3733</v>
      </c>
      <c r="R4439" s="179"/>
      <c r="S4439" s="179">
        <v>97.89</v>
      </c>
      <c r="T4439" s="179">
        <v>97.89</v>
      </c>
      <c r="U4439" s="114" t="s">
        <v>29</v>
      </c>
      <c r="V4439" s="114">
        <v>2011</v>
      </c>
      <c r="W4439" s="703" t="s">
        <v>3616</v>
      </c>
      <c r="X4439" s="114" t="s">
        <v>2736</v>
      </c>
      <c r="Y4439" s="146">
        <v>42278</v>
      </c>
      <c r="Z4439" s="114">
        <v>100</v>
      </c>
      <c r="AA4439" s="114"/>
      <c r="AB4439" s="114">
        <v>0</v>
      </c>
      <c r="AC4439" s="114"/>
      <c r="AD4439" s="1" t="s">
        <v>32</v>
      </c>
      <c r="AE4439" s="729"/>
      <c r="AF4439" s="729"/>
      <c r="AG4439" s="729"/>
      <c r="AJ4439" s="1">
        <f t="shared" si="352"/>
        <v>0</v>
      </c>
    </row>
    <row r="4440" spans="1:36" ht="78.75" customHeight="1">
      <c r="A4440" s="179" t="s">
        <v>1052</v>
      </c>
      <c r="B4440" s="179" t="s">
        <v>6</v>
      </c>
      <c r="C4440" s="179" t="s">
        <v>1865</v>
      </c>
      <c r="D4440" s="169">
        <v>42449</v>
      </c>
      <c r="E4440" s="176">
        <v>0.41805555555555557</v>
      </c>
      <c r="F4440" s="169">
        <v>42449</v>
      </c>
      <c r="G4440" s="176">
        <v>0.58472222222222225</v>
      </c>
      <c r="H4440" s="176">
        <f t="shared" si="355"/>
        <v>0.16666666666666669</v>
      </c>
      <c r="I4440" s="179">
        <v>29</v>
      </c>
      <c r="J4440" s="179" t="s">
        <v>144</v>
      </c>
      <c r="K4440" s="179" t="s">
        <v>15</v>
      </c>
      <c r="L4440" s="179" t="s">
        <v>10</v>
      </c>
      <c r="M4440" s="179" t="s">
        <v>3734</v>
      </c>
      <c r="N4440" s="179" t="s">
        <v>3</v>
      </c>
      <c r="O4440" s="179" t="s">
        <v>8</v>
      </c>
      <c r="P4440" s="179" t="s">
        <v>3735</v>
      </c>
      <c r="Q4440" s="179" t="s">
        <v>3736</v>
      </c>
      <c r="R4440" s="179">
        <v>64.099999999999994</v>
      </c>
      <c r="S4440" s="179"/>
      <c r="T4440" s="179">
        <v>64.099999999999994</v>
      </c>
      <c r="U4440" s="114" t="s">
        <v>29</v>
      </c>
      <c r="V4440" s="114">
        <v>1991</v>
      </c>
      <c r="W4440" s="114" t="s">
        <v>3398</v>
      </c>
      <c r="X4440" s="114" t="s">
        <v>2736</v>
      </c>
      <c r="Y4440" s="114" t="s">
        <v>3737</v>
      </c>
      <c r="Z4440" s="114">
        <v>100</v>
      </c>
      <c r="AA4440" s="114" t="s">
        <v>3738</v>
      </c>
      <c r="AB4440" s="114">
        <v>0</v>
      </c>
      <c r="AC4440" s="114" t="s">
        <v>3739</v>
      </c>
      <c r="AD4440" s="1" t="s">
        <v>31</v>
      </c>
      <c r="AE4440" s="114"/>
      <c r="AF4440" s="114"/>
      <c r="AG4440" s="140"/>
      <c r="AJ4440" s="1">
        <f t="shared" si="352"/>
        <v>0</v>
      </c>
    </row>
    <row r="4441" spans="1:36" ht="110.25" customHeight="1">
      <c r="A4441" s="179" t="s">
        <v>1052</v>
      </c>
      <c r="B4441" s="179" t="s">
        <v>6</v>
      </c>
      <c r="C4441" s="179" t="s">
        <v>1865</v>
      </c>
      <c r="D4441" s="169">
        <v>42449</v>
      </c>
      <c r="E4441" s="176">
        <v>0.53194444444444444</v>
      </c>
      <c r="F4441" s="169">
        <v>42449</v>
      </c>
      <c r="G4441" s="176">
        <v>0.44791666666666669</v>
      </c>
      <c r="H4441" s="176">
        <v>2.9861111111111113E-2</v>
      </c>
      <c r="I4441" s="179">
        <v>16</v>
      </c>
      <c r="J4441" s="179" t="s">
        <v>303</v>
      </c>
      <c r="K4441" s="179" t="s">
        <v>21</v>
      </c>
      <c r="L4441" s="179" t="s">
        <v>10</v>
      </c>
      <c r="M4441" s="179" t="s">
        <v>3740</v>
      </c>
      <c r="N4441" s="179" t="s">
        <v>3</v>
      </c>
      <c r="O4441" s="179" t="s">
        <v>8</v>
      </c>
      <c r="P4441" s="179" t="s">
        <v>3741</v>
      </c>
      <c r="Q4441" s="179" t="s">
        <v>3742</v>
      </c>
      <c r="R4441" s="179">
        <v>44.5</v>
      </c>
      <c r="S4441" s="179"/>
      <c r="T4441" s="179">
        <v>44.5</v>
      </c>
      <c r="U4441" s="114" t="s">
        <v>29</v>
      </c>
      <c r="V4441" s="114">
        <v>1993</v>
      </c>
      <c r="W4441" s="114" t="s">
        <v>3398</v>
      </c>
      <c r="X4441" s="114" t="s">
        <v>2736</v>
      </c>
      <c r="Y4441" s="122" t="s">
        <v>3743</v>
      </c>
      <c r="Z4441" s="114">
        <v>100</v>
      </c>
      <c r="AA4441" s="114" t="s">
        <v>3738</v>
      </c>
      <c r="AB4441" s="114">
        <v>0</v>
      </c>
      <c r="AC4441" s="114" t="s">
        <v>3739</v>
      </c>
      <c r="AD4441" s="1" t="s">
        <v>32</v>
      </c>
      <c r="AE4441" s="114"/>
      <c r="AF4441" s="114"/>
      <c r="AG4441" s="140"/>
      <c r="AJ4441" s="1">
        <f t="shared" si="352"/>
        <v>0</v>
      </c>
    </row>
    <row r="4442" spans="1:36" ht="78.75" customHeight="1">
      <c r="A4442" s="179" t="s">
        <v>1052</v>
      </c>
      <c r="B4442" s="179" t="s">
        <v>6</v>
      </c>
      <c r="C4442" s="179" t="s">
        <v>1865</v>
      </c>
      <c r="D4442" s="169">
        <v>42449</v>
      </c>
      <c r="E4442" s="591">
        <v>0.58333333333333337</v>
      </c>
      <c r="F4442" s="169">
        <v>42449</v>
      </c>
      <c r="G4442" s="591">
        <v>0.60277777777777775</v>
      </c>
      <c r="H4442" s="176">
        <f>G4442-E4442</f>
        <v>1.9444444444444375E-2</v>
      </c>
      <c r="I4442" s="179">
        <v>22</v>
      </c>
      <c r="J4442" s="179" t="s">
        <v>144</v>
      </c>
      <c r="K4442" s="179" t="s">
        <v>15</v>
      </c>
      <c r="L4442" s="179" t="s">
        <v>10</v>
      </c>
      <c r="M4442" s="179" t="s">
        <v>3744</v>
      </c>
      <c r="N4442" s="179" t="s">
        <v>3</v>
      </c>
      <c r="O4442" s="179" t="s">
        <v>8</v>
      </c>
      <c r="P4442" s="179" t="s">
        <v>3745</v>
      </c>
      <c r="Q4442" s="179" t="s">
        <v>3746</v>
      </c>
      <c r="R4442" s="179">
        <v>38.700000000000003</v>
      </c>
      <c r="S4442" s="179"/>
      <c r="T4442" s="179">
        <v>38.700000000000003</v>
      </c>
      <c r="U4442" s="114" t="s">
        <v>29</v>
      </c>
      <c r="V4442" s="114">
        <v>1992</v>
      </c>
      <c r="W4442" s="114" t="s">
        <v>3398</v>
      </c>
      <c r="X4442" s="114" t="s">
        <v>2736</v>
      </c>
      <c r="Y4442" s="114" t="s">
        <v>3747</v>
      </c>
      <c r="Z4442" s="114">
        <v>100</v>
      </c>
      <c r="AA4442" s="114" t="s">
        <v>3748</v>
      </c>
      <c r="AB4442" s="114">
        <v>0</v>
      </c>
      <c r="AC4442" s="114" t="s">
        <v>3749</v>
      </c>
      <c r="AD4442" s="1" t="s">
        <v>32</v>
      </c>
      <c r="AE4442" s="114"/>
      <c r="AF4442" s="114"/>
      <c r="AG4442" s="140"/>
      <c r="AJ4442" s="1">
        <f t="shared" si="352"/>
        <v>0</v>
      </c>
    </row>
    <row r="4443" spans="1:36" ht="110.25" customHeight="1">
      <c r="A4443" s="179" t="s">
        <v>1052</v>
      </c>
      <c r="B4443" s="179" t="s">
        <v>6</v>
      </c>
      <c r="C4443" s="179" t="s">
        <v>1865</v>
      </c>
      <c r="D4443" s="169">
        <v>42449</v>
      </c>
      <c r="E4443" s="591">
        <v>0.58333333333333337</v>
      </c>
      <c r="F4443" s="169">
        <v>42449</v>
      </c>
      <c r="G4443" s="591">
        <v>0.60277777777777775</v>
      </c>
      <c r="H4443" s="176">
        <f>G4443-E4443</f>
        <v>1.9444444444444375E-2</v>
      </c>
      <c r="I4443" s="179">
        <v>14</v>
      </c>
      <c r="J4443" s="179" t="s">
        <v>144</v>
      </c>
      <c r="K4443" s="179" t="s">
        <v>15</v>
      </c>
      <c r="L4443" s="179" t="s">
        <v>10</v>
      </c>
      <c r="M4443" s="179" t="s">
        <v>3750</v>
      </c>
      <c r="N4443" s="179" t="s">
        <v>3</v>
      </c>
      <c r="O4443" s="179" t="s">
        <v>8</v>
      </c>
      <c r="P4443" s="179" t="s">
        <v>3751</v>
      </c>
      <c r="Q4443" s="179" t="s">
        <v>3752</v>
      </c>
      <c r="R4443" s="179">
        <v>42.7</v>
      </c>
      <c r="S4443" s="179"/>
      <c r="T4443" s="179">
        <v>42.7</v>
      </c>
      <c r="U4443" s="114" t="s">
        <v>29</v>
      </c>
      <c r="V4443" s="114">
        <v>1992</v>
      </c>
      <c r="W4443" s="114" t="s">
        <v>3398</v>
      </c>
      <c r="X4443" s="114" t="s">
        <v>2736</v>
      </c>
      <c r="Y4443" s="114" t="s">
        <v>3753</v>
      </c>
      <c r="Z4443" s="114">
        <v>100</v>
      </c>
      <c r="AA4443" s="114" t="s">
        <v>3754</v>
      </c>
      <c r="AB4443" s="114">
        <v>0</v>
      </c>
      <c r="AC4443" s="114" t="s">
        <v>3755</v>
      </c>
      <c r="AD4443" s="1" t="s">
        <v>32</v>
      </c>
      <c r="AE4443" s="114"/>
      <c r="AF4443" s="114"/>
      <c r="AG4443" s="140"/>
      <c r="AJ4443" s="1">
        <f t="shared" si="352"/>
        <v>0</v>
      </c>
    </row>
    <row r="4444" spans="1:36" ht="94.5" customHeight="1">
      <c r="A4444" s="179" t="s">
        <v>1052</v>
      </c>
      <c r="B4444" s="179" t="s">
        <v>6</v>
      </c>
      <c r="C4444" s="179" t="s">
        <v>1865</v>
      </c>
      <c r="D4444" s="169">
        <v>42449</v>
      </c>
      <c r="E4444" s="591">
        <v>0.61736111111111114</v>
      </c>
      <c r="F4444" s="169">
        <v>42449</v>
      </c>
      <c r="G4444" s="591">
        <v>0.66527777777777775</v>
      </c>
      <c r="H4444" s="176">
        <f>G4444-E4444</f>
        <v>4.7916666666666607E-2</v>
      </c>
      <c r="I4444" s="179">
        <v>378</v>
      </c>
      <c r="J4444" s="179" t="s">
        <v>1920</v>
      </c>
      <c r="K4444" s="179"/>
      <c r="L4444" s="179" t="s">
        <v>10</v>
      </c>
      <c r="M4444" s="179" t="s">
        <v>3756</v>
      </c>
      <c r="N4444" s="179">
        <v>110</v>
      </c>
      <c r="O4444" s="179" t="s">
        <v>14</v>
      </c>
      <c r="P4444" s="179" t="s">
        <v>3757</v>
      </c>
      <c r="Q4444" s="179" t="s">
        <v>1332</v>
      </c>
      <c r="R4444" s="179">
        <v>338.9</v>
      </c>
      <c r="S4444" s="179">
        <v>1533.3</v>
      </c>
      <c r="T4444" s="179">
        <v>1872.2</v>
      </c>
      <c r="U4444" s="114" t="s">
        <v>37</v>
      </c>
      <c r="V4444" s="114">
        <v>2002</v>
      </c>
      <c r="W4444" s="114" t="s">
        <v>3758</v>
      </c>
      <c r="X4444" s="114" t="s">
        <v>2736</v>
      </c>
      <c r="Y4444" s="114" t="s">
        <v>3759</v>
      </c>
      <c r="Z4444" s="114">
        <v>100</v>
      </c>
      <c r="AA4444" s="114" t="s">
        <v>3760</v>
      </c>
      <c r="AB4444" s="114">
        <v>0</v>
      </c>
      <c r="AC4444" s="114" t="s">
        <v>3761</v>
      </c>
      <c r="AD4444" s="1" t="s">
        <v>32</v>
      </c>
      <c r="AE4444" s="114"/>
      <c r="AF4444" s="114"/>
      <c r="AG4444" s="140"/>
      <c r="AJ4444" s="1">
        <f t="shared" si="352"/>
        <v>0</v>
      </c>
    </row>
    <row r="4445" spans="1:36" ht="94.5" customHeight="1">
      <c r="A4445" s="179" t="s">
        <v>1052</v>
      </c>
      <c r="B4445" s="179" t="s">
        <v>6</v>
      </c>
      <c r="C4445" s="179" t="s">
        <v>1865</v>
      </c>
      <c r="D4445" s="169">
        <v>42449</v>
      </c>
      <c r="E4445" s="591">
        <v>0.61805555555555558</v>
      </c>
      <c r="F4445" s="169">
        <v>42449</v>
      </c>
      <c r="G4445" s="591">
        <v>0.68194444444444446</v>
      </c>
      <c r="H4445" s="176">
        <f>G4445-E4445</f>
        <v>6.3888888888888884E-2</v>
      </c>
      <c r="I4445" s="179"/>
      <c r="J4445" s="179" t="s">
        <v>1920</v>
      </c>
      <c r="K4445" s="179"/>
      <c r="L4445" s="179" t="s">
        <v>10</v>
      </c>
      <c r="M4445" s="179" t="s">
        <v>3762</v>
      </c>
      <c r="N4445" s="179">
        <v>110</v>
      </c>
      <c r="O4445" s="179" t="s">
        <v>14</v>
      </c>
      <c r="P4445" s="179" t="s">
        <v>657</v>
      </c>
      <c r="Q4445" s="179" t="s">
        <v>1333</v>
      </c>
      <c r="R4445" s="179"/>
      <c r="S4445" s="179"/>
      <c r="T4445" s="179"/>
      <c r="U4445" s="114" t="s">
        <v>37</v>
      </c>
      <c r="V4445" s="114">
        <v>2002</v>
      </c>
      <c r="W4445" s="114" t="s">
        <v>3758</v>
      </c>
      <c r="X4445" s="114" t="s">
        <v>2736</v>
      </c>
      <c r="Y4445" s="114" t="s">
        <v>3763</v>
      </c>
      <c r="Z4445" s="114">
        <v>100</v>
      </c>
      <c r="AA4445" s="114" t="s">
        <v>3760</v>
      </c>
      <c r="AB4445" s="114">
        <v>0</v>
      </c>
      <c r="AC4445" s="114" t="s">
        <v>3764</v>
      </c>
      <c r="AD4445" s="1" t="s">
        <v>32</v>
      </c>
      <c r="AE4445" s="114"/>
      <c r="AF4445" s="114"/>
      <c r="AG4445" s="140"/>
      <c r="AJ4445" s="1">
        <f t="shared" si="352"/>
        <v>0</v>
      </c>
    </row>
    <row r="4446" spans="1:36" ht="94.5" customHeight="1">
      <c r="A4446" s="179" t="s">
        <v>1052</v>
      </c>
      <c r="B4446" s="179" t="s">
        <v>6</v>
      </c>
      <c r="C4446" s="179" t="s">
        <v>1865</v>
      </c>
      <c r="D4446" s="169">
        <v>42449</v>
      </c>
      <c r="E4446" s="591">
        <v>0.45763888888888887</v>
      </c>
      <c r="F4446" s="169">
        <v>42449</v>
      </c>
      <c r="G4446" s="591">
        <v>0.45763888888888887</v>
      </c>
      <c r="H4446" s="176">
        <f>G4446-E4446</f>
        <v>0</v>
      </c>
      <c r="I4446" s="179">
        <v>0</v>
      </c>
      <c r="J4446" s="179" t="s">
        <v>1305</v>
      </c>
      <c r="K4446" s="179" t="s">
        <v>9</v>
      </c>
      <c r="L4446" s="179" t="s">
        <v>10</v>
      </c>
      <c r="M4446" s="179" t="s">
        <v>1306</v>
      </c>
      <c r="N4446" s="179">
        <v>220</v>
      </c>
      <c r="O4446" s="179" t="s">
        <v>8</v>
      </c>
      <c r="P4446" s="179" t="s">
        <v>1306</v>
      </c>
      <c r="Q4446" s="179" t="s">
        <v>3765</v>
      </c>
      <c r="R4446" s="179"/>
      <c r="S4446" s="179"/>
      <c r="T4446" s="179"/>
      <c r="U4446" s="114"/>
      <c r="V4446" s="114"/>
      <c r="W4446" s="114"/>
      <c r="X4446" s="114"/>
      <c r="Y4446" s="114"/>
      <c r="Z4446" s="114"/>
      <c r="AA4446" s="114"/>
      <c r="AB4446" s="114"/>
      <c r="AC4446" s="114"/>
      <c r="AD4446" s="1" t="s">
        <v>32</v>
      </c>
      <c r="AE4446" s="114"/>
      <c r="AF4446" s="114"/>
      <c r="AG4446" s="140"/>
      <c r="AJ4446" s="1">
        <f t="shared" si="352"/>
        <v>0</v>
      </c>
    </row>
    <row r="4447" spans="1:36" ht="94.5" customHeight="1">
      <c r="A4447" s="179" t="s">
        <v>1052</v>
      </c>
      <c r="B4447" s="179" t="s">
        <v>6</v>
      </c>
      <c r="C4447" s="179" t="s">
        <v>1865</v>
      </c>
      <c r="D4447" s="169">
        <v>42449</v>
      </c>
      <c r="E4447" s="591">
        <v>0.53333333333333333</v>
      </c>
      <c r="F4447" s="169">
        <v>42449</v>
      </c>
      <c r="G4447" s="591">
        <v>0.53333333333333333</v>
      </c>
      <c r="H4447" s="176">
        <v>0</v>
      </c>
      <c r="I4447" s="179">
        <v>0</v>
      </c>
      <c r="J4447" s="179" t="s">
        <v>1334</v>
      </c>
      <c r="K4447" s="179" t="s">
        <v>15</v>
      </c>
      <c r="L4447" s="179" t="s">
        <v>10</v>
      </c>
      <c r="M4447" s="179" t="s">
        <v>3766</v>
      </c>
      <c r="N4447" s="179">
        <v>110</v>
      </c>
      <c r="O4447" s="179" t="s">
        <v>8</v>
      </c>
      <c r="P4447" s="179" t="s">
        <v>3766</v>
      </c>
      <c r="Q4447" s="179" t="s">
        <v>3767</v>
      </c>
      <c r="R4447" s="179"/>
      <c r="S4447" s="179"/>
      <c r="T4447" s="179"/>
      <c r="U4447" s="114" t="s">
        <v>29</v>
      </c>
      <c r="V4447" s="114">
        <v>2009</v>
      </c>
      <c r="W4447" s="114" t="s">
        <v>3768</v>
      </c>
      <c r="X4447" s="114" t="s">
        <v>2736</v>
      </c>
      <c r="Y4447" s="114" t="s">
        <v>3769</v>
      </c>
      <c r="Z4447" s="114">
        <v>100</v>
      </c>
      <c r="AA4447" s="114" t="s">
        <v>3770</v>
      </c>
      <c r="AB4447" s="114">
        <v>0</v>
      </c>
      <c r="AC4447" s="114" t="s">
        <v>3771</v>
      </c>
      <c r="AD4447" s="1" t="s">
        <v>32</v>
      </c>
      <c r="AE4447" s="114"/>
      <c r="AF4447" s="114"/>
      <c r="AG4447" s="140"/>
      <c r="AJ4447" s="1">
        <f t="shared" si="352"/>
        <v>0</v>
      </c>
    </row>
    <row r="4448" spans="1:36" ht="110.25" customHeight="1">
      <c r="A4448" s="179" t="s">
        <v>1052</v>
      </c>
      <c r="B4448" s="179" t="s">
        <v>6</v>
      </c>
      <c r="C4448" s="179" t="s">
        <v>1865</v>
      </c>
      <c r="D4448" s="169">
        <v>42449</v>
      </c>
      <c r="E4448" s="591">
        <v>0.4145833333333333</v>
      </c>
      <c r="F4448" s="169">
        <v>42449</v>
      </c>
      <c r="G4448" s="591">
        <v>0.4145833333333333</v>
      </c>
      <c r="H4448" s="176">
        <v>0</v>
      </c>
      <c r="I4448" s="179">
        <v>24</v>
      </c>
      <c r="J4448" s="179" t="s">
        <v>303</v>
      </c>
      <c r="K4448" s="179" t="s">
        <v>15</v>
      </c>
      <c r="L4448" s="179" t="s">
        <v>10</v>
      </c>
      <c r="M4448" s="179" t="s">
        <v>3772</v>
      </c>
      <c r="N4448" s="179">
        <v>35</v>
      </c>
      <c r="O4448" s="179" t="s">
        <v>8</v>
      </c>
      <c r="P4448" s="179" t="s">
        <v>1335</v>
      </c>
      <c r="Q4448" s="179" t="s">
        <v>3773</v>
      </c>
      <c r="R4448" s="179"/>
      <c r="S4448" s="179">
        <v>71.7</v>
      </c>
      <c r="T4448" s="179">
        <v>71.7</v>
      </c>
      <c r="U4448" s="114" t="s">
        <v>29</v>
      </c>
      <c r="V4448" s="114">
        <v>2009</v>
      </c>
      <c r="W4448" s="114" t="s">
        <v>3768</v>
      </c>
      <c r="X4448" s="114" t="s">
        <v>2736</v>
      </c>
      <c r="Y4448" s="114" t="s">
        <v>3774</v>
      </c>
      <c r="Z4448" s="114">
        <v>100</v>
      </c>
      <c r="AA4448" s="114" t="s">
        <v>3754</v>
      </c>
      <c r="AB4448" s="114">
        <v>0</v>
      </c>
      <c r="AC4448" s="114" t="s">
        <v>3775</v>
      </c>
      <c r="AD4448" s="1" t="s">
        <v>32</v>
      </c>
      <c r="AE4448" s="114"/>
      <c r="AF4448" s="114"/>
      <c r="AG4448" s="140"/>
      <c r="AJ4448" s="1">
        <f t="shared" si="352"/>
        <v>0</v>
      </c>
    </row>
    <row r="4449" spans="1:37" ht="78.75" customHeight="1">
      <c r="A4449" s="179" t="s">
        <v>1052</v>
      </c>
      <c r="B4449" s="179" t="s">
        <v>6</v>
      </c>
      <c r="C4449" s="179" t="s">
        <v>1865</v>
      </c>
      <c r="D4449" s="169">
        <v>42449</v>
      </c>
      <c r="E4449" s="591">
        <v>0.57500000000000007</v>
      </c>
      <c r="F4449" s="169">
        <v>42449</v>
      </c>
      <c r="G4449" s="591">
        <v>0.57500000000000007</v>
      </c>
      <c r="H4449" s="176">
        <f t="shared" ref="H4449:H4456" si="356">G4449-E4449</f>
        <v>0</v>
      </c>
      <c r="I4449" s="179">
        <v>24</v>
      </c>
      <c r="J4449" s="179" t="s">
        <v>303</v>
      </c>
      <c r="K4449" s="179" t="s">
        <v>9</v>
      </c>
      <c r="L4449" s="179" t="s">
        <v>10</v>
      </c>
      <c r="M4449" s="179" t="s">
        <v>3776</v>
      </c>
      <c r="N4449" s="179">
        <v>35</v>
      </c>
      <c r="O4449" s="179" t="s">
        <v>8</v>
      </c>
      <c r="P4449" s="179" t="s">
        <v>3777</v>
      </c>
      <c r="Q4449" s="179" t="s">
        <v>3778</v>
      </c>
      <c r="R4449" s="179"/>
      <c r="S4449" s="179">
        <v>70.2</v>
      </c>
      <c r="T4449" s="179">
        <v>70.2</v>
      </c>
      <c r="U4449" s="114" t="s">
        <v>29</v>
      </c>
      <c r="V4449" s="114">
        <v>2009</v>
      </c>
      <c r="W4449" s="114" t="s">
        <v>3768</v>
      </c>
      <c r="X4449" s="114" t="s">
        <v>2736</v>
      </c>
      <c r="Y4449" s="114" t="s">
        <v>3779</v>
      </c>
      <c r="Z4449" s="114">
        <v>100</v>
      </c>
      <c r="AA4449" s="114" t="s">
        <v>3780</v>
      </c>
      <c r="AB4449" s="114">
        <v>0</v>
      </c>
      <c r="AC4449" s="114" t="s">
        <v>3775</v>
      </c>
      <c r="AD4449" s="1" t="s">
        <v>32</v>
      </c>
      <c r="AE4449" s="114"/>
      <c r="AF4449" s="114"/>
      <c r="AG4449" s="140"/>
      <c r="AJ4449" s="1">
        <f t="shared" si="352"/>
        <v>0</v>
      </c>
    </row>
    <row r="4450" spans="1:37" ht="63" customHeight="1">
      <c r="A4450" s="179" t="s">
        <v>1052</v>
      </c>
      <c r="B4450" s="179" t="s">
        <v>6</v>
      </c>
      <c r="C4450" s="179" t="s">
        <v>1865</v>
      </c>
      <c r="D4450" s="169">
        <v>42449</v>
      </c>
      <c r="E4450" s="591">
        <v>0.57500000000000007</v>
      </c>
      <c r="F4450" s="169">
        <v>42449</v>
      </c>
      <c r="G4450" s="591">
        <v>0.57500000000000007</v>
      </c>
      <c r="H4450" s="176">
        <f t="shared" si="356"/>
        <v>0</v>
      </c>
      <c r="I4450" s="179">
        <v>90</v>
      </c>
      <c r="J4450" s="179" t="s">
        <v>303</v>
      </c>
      <c r="K4450" s="179" t="s">
        <v>9</v>
      </c>
      <c r="L4450" s="179" t="s">
        <v>10</v>
      </c>
      <c r="M4450" s="179" t="s">
        <v>3781</v>
      </c>
      <c r="N4450" s="179">
        <v>35</v>
      </c>
      <c r="O4450" s="179" t="s">
        <v>8</v>
      </c>
      <c r="P4450" s="179" t="s">
        <v>3782</v>
      </c>
      <c r="Q4450" s="179" t="s">
        <v>3783</v>
      </c>
      <c r="R4450" s="179"/>
      <c r="S4450" s="179">
        <v>94.1</v>
      </c>
      <c r="T4450" s="179">
        <v>94.1</v>
      </c>
      <c r="U4450" s="114" t="s">
        <v>29</v>
      </c>
      <c r="V4450" s="114">
        <v>2005</v>
      </c>
      <c r="W4450" s="114" t="s">
        <v>3784</v>
      </c>
      <c r="X4450" s="114" t="s">
        <v>2736</v>
      </c>
      <c r="Y4450" s="122" t="s">
        <v>3785</v>
      </c>
      <c r="Z4450" s="114">
        <v>100</v>
      </c>
      <c r="AA4450" s="114" t="s">
        <v>3786</v>
      </c>
      <c r="AB4450" s="114">
        <v>0</v>
      </c>
      <c r="AC4450" s="114" t="s">
        <v>3787</v>
      </c>
      <c r="AD4450" s="1" t="s">
        <v>32</v>
      </c>
      <c r="AE4450" s="114"/>
      <c r="AF4450" s="114"/>
      <c r="AG4450" s="140"/>
      <c r="AJ4450" s="1">
        <f t="shared" si="352"/>
        <v>0</v>
      </c>
    </row>
    <row r="4451" spans="1:37" ht="63" customHeight="1">
      <c r="A4451" s="179" t="s">
        <v>1052</v>
      </c>
      <c r="B4451" s="179" t="s">
        <v>6</v>
      </c>
      <c r="C4451" s="179" t="s">
        <v>1865</v>
      </c>
      <c r="D4451" s="169">
        <v>42449</v>
      </c>
      <c r="E4451" s="591">
        <v>0.58263888888888882</v>
      </c>
      <c r="F4451" s="169">
        <v>42449</v>
      </c>
      <c r="G4451" s="591">
        <v>0.58263888888888882</v>
      </c>
      <c r="H4451" s="176">
        <f t="shared" si="356"/>
        <v>0</v>
      </c>
      <c r="I4451" s="179">
        <v>85</v>
      </c>
      <c r="J4451" s="179" t="s">
        <v>303</v>
      </c>
      <c r="K4451" s="179" t="s">
        <v>15</v>
      </c>
      <c r="L4451" s="179" t="s">
        <v>10</v>
      </c>
      <c r="M4451" s="179" t="s">
        <v>3788</v>
      </c>
      <c r="N4451" s="179">
        <v>35</v>
      </c>
      <c r="O4451" s="179" t="s">
        <v>8</v>
      </c>
      <c r="P4451" s="179" t="s">
        <v>3789</v>
      </c>
      <c r="Q4451" s="179" t="s">
        <v>3790</v>
      </c>
      <c r="R4451" s="179"/>
      <c r="S4451" s="179">
        <v>83.5</v>
      </c>
      <c r="T4451" s="179">
        <v>83.5</v>
      </c>
      <c r="U4451" s="114" t="s">
        <v>29</v>
      </c>
      <c r="V4451" s="114">
        <v>2006</v>
      </c>
      <c r="W4451" s="114" t="s">
        <v>3784</v>
      </c>
      <c r="X4451" s="114" t="s">
        <v>2736</v>
      </c>
      <c r="Y4451" s="114" t="s">
        <v>3791</v>
      </c>
      <c r="Z4451" s="114">
        <v>100</v>
      </c>
      <c r="AA4451" s="114" t="s">
        <v>3760</v>
      </c>
      <c r="AB4451" s="114">
        <v>0</v>
      </c>
      <c r="AC4451" s="114" t="s">
        <v>3792</v>
      </c>
      <c r="AD4451" s="1" t="s">
        <v>32</v>
      </c>
      <c r="AE4451" s="114"/>
      <c r="AF4451" s="114"/>
      <c r="AG4451" s="140"/>
      <c r="AJ4451" s="1">
        <f t="shared" si="352"/>
        <v>0</v>
      </c>
    </row>
    <row r="4452" spans="1:37" ht="47.25" customHeight="1">
      <c r="A4452" s="179" t="s">
        <v>1052</v>
      </c>
      <c r="B4452" s="179" t="s">
        <v>6</v>
      </c>
      <c r="C4452" s="179" t="s">
        <v>1865</v>
      </c>
      <c r="D4452" s="169">
        <v>42449</v>
      </c>
      <c r="E4452" s="591">
        <v>0.60555555555555551</v>
      </c>
      <c r="F4452" s="169">
        <v>42449</v>
      </c>
      <c r="G4452" s="591">
        <v>0.60555555555555551</v>
      </c>
      <c r="H4452" s="176">
        <f t="shared" si="356"/>
        <v>0</v>
      </c>
      <c r="I4452" s="179">
        <v>75</v>
      </c>
      <c r="J4452" s="179" t="s">
        <v>303</v>
      </c>
      <c r="K4452" s="179" t="s">
        <v>15</v>
      </c>
      <c r="L4452" s="179" t="s">
        <v>10</v>
      </c>
      <c r="M4452" s="179" t="s">
        <v>3793</v>
      </c>
      <c r="N4452" s="179">
        <v>35</v>
      </c>
      <c r="O4452" s="179" t="s">
        <v>8</v>
      </c>
      <c r="P4452" s="179" t="s">
        <v>3794</v>
      </c>
      <c r="Q4452" s="179" t="s">
        <v>3795</v>
      </c>
      <c r="R4452" s="179"/>
      <c r="S4452" s="179">
        <v>82.6</v>
      </c>
      <c r="T4452" s="179">
        <v>82.6</v>
      </c>
      <c r="U4452" s="114" t="s">
        <v>29</v>
      </c>
      <c r="V4452" s="114">
        <v>2006</v>
      </c>
      <c r="W4452" s="114" t="s">
        <v>3784</v>
      </c>
      <c r="X4452" s="114" t="s">
        <v>2736</v>
      </c>
      <c r="Y4452" s="114" t="s">
        <v>3796</v>
      </c>
      <c r="Z4452" s="114">
        <v>100</v>
      </c>
      <c r="AA4452" s="114" t="s">
        <v>3754</v>
      </c>
      <c r="AB4452" s="114">
        <v>0</v>
      </c>
      <c r="AC4452" s="114" t="s">
        <v>3797</v>
      </c>
      <c r="AD4452" s="1" t="s">
        <v>32</v>
      </c>
      <c r="AE4452" s="114"/>
      <c r="AF4452" s="114"/>
      <c r="AG4452" s="140"/>
      <c r="AJ4452" s="1">
        <f t="shared" si="352"/>
        <v>0</v>
      </c>
    </row>
    <row r="4453" spans="1:37" ht="47.25" customHeight="1">
      <c r="A4453" s="179" t="s">
        <v>1052</v>
      </c>
      <c r="B4453" s="179" t="s">
        <v>6</v>
      </c>
      <c r="C4453" s="179" t="s">
        <v>1865</v>
      </c>
      <c r="D4453" s="169">
        <v>42449</v>
      </c>
      <c r="E4453" s="591">
        <v>0.60555555555555551</v>
      </c>
      <c r="F4453" s="169">
        <v>42449</v>
      </c>
      <c r="G4453" s="591">
        <v>0.60555555555555551</v>
      </c>
      <c r="H4453" s="176">
        <f t="shared" si="356"/>
        <v>0</v>
      </c>
      <c r="I4453" s="179">
        <v>74</v>
      </c>
      <c r="J4453" s="179" t="s">
        <v>303</v>
      </c>
      <c r="K4453" s="179" t="s">
        <v>21</v>
      </c>
      <c r="L4453" s="179" t="s">
        <v>10</v>
      </c>
      <c r="M4453" s="179" t="s">
        <v>3798</v>
      </c>
      <c r="N4453" s="179">
        <v>35</v>
      </c>
      <c r="O4453" s="179" t="s">
        <v>8</v>
      </c>
      <c r="P4453" s="179" t="s">
        <v>3799</v>
      </c>
      <c r="Q4453" s="179" t="s">
        <v>3800</v>
      </c>
      <c r="R4453" s="179"/>
      <c r="S4453" s="179">
        <v>83.5</v>
      </c>
      <c r="T4453" s="179">
        <v>83.5</v>
      </c>
      <c r="U4453" s="114" t="s">
        <v>29</v>
      </c>
      <c r="V4453" s="114">
        <v>2006</v>
      </c>
      <c r="W4453" s="114" t="s">
        <v>3784</v>
      </c>
      <c r="X4453" s="114" t="s">
        <v>2736</v>
      </c>
      <c r="Y4453" s="114" t="s">
        <v>3801</v>
      </c>
      <c r="Z4453" s="114">
        <v>100</v>
      </c>
      <c r="AA4453" s="114" t="s">
        <v>3748</v>
      </c>
      <c r="AB4453" s="114">
        <v>0</v>
      </c>
      <c r="AC4453" s="114" t="s">
        <v>3802</v>
      </c>
      <c r="AD4453" s="1" t="s">
        <v>32</v>
      </c>
      <c r="AE4453" s="114"/>
      <c r="AF4453" s="114"/>
      <c r="AG4453" s="140"/>
      <c r="AJ4453" s="1">
        <f t="shared" si="352"/>
        <v>0</v>
      </c>
    </row>
    <row r="4454" spans="1:37" ht="94.5" customHeight="1">
      <c r="A4454" s="179" t="s">
        <v>1052</v>
      </c>
      <c r="B4454" s="179" t="s">
        <v>6</v>
      </c>
      <c r="C4454" s="179" t="s">
        <v>1865</v>
      </c>
      <c r="D4454" s="169">
        <v>42449</v>
      </c>
      <c r="E4454" s="591">
        <v>0.65277777777777779</v>
      </c>
      <c r="F4454" s="169">
        <v>42449</v>
      </c>
      <c r="G4454" s="591">
        <v>0.65277777777777779</v>
      </c>
      <c r="H4454" s="176">
        <f t="shared" si="356"/>
        <v>0</v>
      </c>
      <c r="I4454" s="179">
        <v>35</v>
      </c>
      <c r="J4454" s="179" t="s">
        <v>1305</v>
      </c>
      <c r="K4454" s="179" t="s">
        <v>15</v>
      </c>
      <c r="L4454" s="179" t="s">
        <v>10</v>
      </c>
      <c r="M4454" s="179" t="s">
        <v>1336</v>
      </c>
      <c r="N4454" s="179">
        <v>110</v>
      </c>
      <c r="O4454" s="179" t="s">
        <v>8</v>
      </c>
      <c r="P4454" s="179" t="s">
        <v>1336</v>
      </c>
      <c r="Q4454" s="179" t="s">
        <v>3803</v>
      </c>
      <c r="R4454" s="179"/>
      <c r="S4454" s="179">
        <v>65.599999999999994</v>
      </c>
      <c r="T4454" s="179">
        <v>65.599999999999994</v>
      </c>
      <c r="U4454" s="114" t="s">
        <v>29</v>
      </c>
      <c r="V4454" s="114">
        <v>1998</v>
      </c>
      <c r="W4454" s="114" t="s">
        <v>3768</v>
      </c>
      <c r="X4454" s="114" t="s">
        <v>2736</v>
      </c>
      <c r="Y4454" s="114" t="s">
        <v>3804</v>
      </c>
      <c r="Z4454" s="114">
        <v>100</v>
      </c>
      <c r="AA4454" s="114" t="s">
        <v>3805</v>
      </c>
      <c r="AB4454" s="114">
        <v>0</v>
      </c>
      <c r="AC4454" s="114" t="s">
        <v>3806</v>
      </c>
      <c r="AD4454" s="1" t="s">
        <v>32</v>
      </c>
      <c r="AE4454" s="114"/>
      <c r="AF4454" s="114"/>
      <c r="AG4454" s="140"/>
      <c r="AJ4454" s="1">
        <f t="shared" si="352"/>
        <v>0</v>
      </c>
    </row>
    <row r="4455" spans="1:37" ht="78.75" customHeight="1">
      <c r="A4455" s="179" t="s">
        <v>6868</v>
      </c>
      <c r="B4455" s="179" t="s">
        <v>19</v>
      </c>
      <c r="C4455" s="179"/>
      <c r="D4455" s="169">
        <v>42592</v>
      </c>
      <c r="E4455" s="591">
        <v>42592.145833333336</v>
      </c>
      <c r="F4455" s="169">
        <v>42592</v>
      </c>
      <c r="G4455" s="591">
        <v>42592.645833333336</v>
      </c>
      <c r="H4455" s="193">
        <f t="shared" si="356"/>
        <v>0.5</v>
      </c>
      <c r="I4455" s="179">
        <v>1</v>
      </c>
      <c r="J4455" s="115"/>
      <c r="K4455" s="115"/>
      <c r="L4455" s="115" t="s">
        <v>12</v>
      </c>
      <c r="M4455" s="179" t="s">
        <v>561</v>
      </c>
      <c r="N4455" s="179">
        <v>0.4</v>
      </c>
      <c r="O4455" s="179" t="s">
        <v>2</v>
      </c>
      <c r="P4455" s="179" t="s">
        <v>8154</v>
      </c>
      <c r="Q4455" s="115" t="s">
        <v>8152</v>
      </c>
      <c r="R4455" s="170"/>
      <c r="S4455" s="170">
        <v>0.26900000000000002</v>
      </c>
      <c r="T4455" s="170">
        <f>R4455+S4455</f>
        <v>0.26900000000000002</v>
      </c>
      <c r="U4455" s="1"/>
      <c r="X4455" s="1"/>
      <c r="AB4455" s="1"/>
      <c r="AC4455" s="1"/>
      <c r="AD4455" s="1" t="s">
        <v>23</v>
      </c>
      <c r="AE4455" s="1"/>
      <c r="AF4455" s="1"/>
      <c r="AJ4455" s="1">
        <f t="shared" si="352"/>
        <v>0</v>
      </c>
      <c r="AK4455" s="1">
        <f>AJ4455-T4455</f>
        <v>-0.26900000000000002</v>
      </c>
    </row>
    <row r="4456" spans="1:37" ht="31.5" customHeight="1">
      <c r="A4456" s="179" t="s">
        <v>6868</v>
      </c>
      <c r="B4456" s="179" t="s">
        <v>19</v>
      </c>
      <c r="C4456" s="179"/>
      <c r="D4456" s="169">
        <v>42592</v>
      </c>
      <c r="E4456" s="176">
        <v>42592.145833333336</v>
      </c>
      <c r="F4456" s="169">
        <v>42593</v>
      </c>
      <c r="G4456" s="176">
        <v>42593.645833333336</v>
      </c>
      <c r="H4456" s="193">
        <f t="shared" si="356"/>
        <v>1.5</v>
      </c>
      <c r="I4456" s="179">
        <v>1</v>
      </c>
      <c r="J4456" s="115"/>
      <c r="K4456" s="115"/>
      <c r="L4456" s="115" t="s">
        <v>12</v>
      </c>
      <c r="M4456" s="179" t="s">
        <v>561</v>
      </c>
      <c r="N4456" s="179">
        <v>0.4</v>
      </c>
      <c r="O4456" s="179" t="s">
        <v>2</v>
      </c>
      <c r="P4456" s="179" t="s">
        <v>8168</v>
      </c>
      <c r="Q4456" s="115" t="s">
        <v>8152</v>
      </c>
      <c r="R4456" s="170"/>
      <c r="S4456" s="170">
        <v>0.23899999999999999</v>
      </c>
      <c r="T4456" s="170">
        <f>R4456+S4456</f>
        <v>0.23899999999999999</v>
      </c>
      <c r="U4456" s="1"/>
      <c r="X4456" s="1"/>
      <c r="AB4456" s="1"/>
      <c r="AC4456" s="1"/>
      <c r="AD4456" s="1" t="s">
        <v>23</v>
      </c>
      <c r="AE4456" s="1"/>
      <c r="AF4456" s="1"/>
      <c r="AG4456" s="1" t="s">
        <v>4726</v>
      </c>
      <c r="AJ4456" s="1">
        <f t="shared" si="352"/>
        <v>0</v>
      </c>
      <c r="AK4456" s="1">
        <f>AJ4456-T4456</f>
        <v>-0.23899999999999999</v>
      </c>
    </row>
    <row r="4457" spans="1:37" ht="31.5">
      <c r="A4457" s="94" t="s">
        <v>12777</v>
      </c>
      <c r="B4457" s="208" t="s">
        <v>13</v>
      </c>
      <c r="C4457" s="179" t="s">
        <v>147</v>
      </c>
      <c r="D4457" s="161">
        <v>42692</v>
      </c>
      <c r="E4457" s="185">
        <v>0.39513888888888887</v>
      </c>
      <c r="F4457" s="161">
        <v>42692</v>
      </c>
      <c r="G4457" s="1010">
        <v>0.40069444444444446</v>
      </c>
      <c r="H4457" s="1008">
        <v>5.5555555555555913E-3</v>
      </c>
      <c r="I4457" s="208">
        <v>1</v>
      </c>
      <c r="J4457" s="208" t="s">
        <v>141</v>
      </c>
      <c r="K4457" s="208"/>
      <c r="L4457" s="179" t="s">
        <v>12</v>
      </c>
      <c r="M4457" s="606" t="s">
        <v>8763</v>
      </c>
      <c r="N4457" s="208">
        <v>0.4</v>
      </c>
      <c r="O4457" s="208" t="s">
        <v>57</v>
      </c>
      <c r="P4457" s="606" t="s">
        <v>57</v>
      </c>
      <c r="Q4457" s="163" t="s">
        <v>12990</v>
      </c>
      <c r="R4457" s="162">
        <v>0.03</v>
      </c>
      <c r="S4457" s="1278">
        <v>0.2</v>
      </c>
      <c r="T4457" s="190">
        <v>0.23</v>
      </c>
      <c r="U4457" s="1296" t="s">
        <v>141</v>
      </c>
      <c r="V4457" s="1296" t="s">
        <v>141</v>
      </c>
      <c r="W4457" s="1296" t="s">
        <v>141</v>
      </c>
      <c r="X4457" s="1296" t="s">
        <v>141</v>
      </c>
      <c r="Y4457" s="1296" t="s">
        <v>141</v>
      </c>
      <c r="Z4457" s="1296" t="s">
        <v>141</v>
      </c>
      <c r="AA4457" s="1296" t="s">
        <v>141</v>
      </c>
      <c r="AB4457" s="1296" t="s">
        <v>141</v>
      </c>
      <c r="AC4457" s="1296" t="s">
        <v>141</v>
      </c>
      <c r="AD4457" s="2" t="s">
        <v>23</v>
      </c>
      <c r="AE4457" s="1305" t="s">
        <v>141</v>
      </c>
      <c r="AF4457" s="1305" t="s">
        <v>141</v>
      </c>
      <c r="AG4457" s="2" t="s">
        <v>141</v>
      </c>
      <c r="AJ4457" s="1">
        <f t="shared" si="352"/>
        <v>0</v>
      </c>
    </row>
    <row r="4458" spans="1:37" ht="78.75" customHeight="1">
      <c r="A4458" s="179" t="s">
        <v>1052</v>
      </c>
      <c r="B4458" s="179" t="s">
        <v>6</v>
      </c>
      <c r="C4458" s="179" t="s">
        <v>3447</v>
      </c>
      <c r="D4458" s="169">
        <v>42449</v>
      </c>
      <c r="E4458" s="176">
        <v>0.58333333333333337</v>
      </c>
      <c r="F4458" s="169">
        <v>42449</v>
      </c>
      <c r="G4458" s="176">
        <v>0.58333333333333337</v>
      </c>
      <c r="H4458" s="176">
        <f>G4458-E4458</f>
        <v>0</v>
      </c>
      <c r="I4458" s="179">
        <v>62</v>
      </c>
      <c r="J4458" s="179" t="s">
        <v>1213</v>
      </c>
      <c r="K4458" s="179"/>
      <c r="L4458" s="179" t="s">
        <v>17</v>
      </c>
      <c r="M4458" s="179" t="s">
        <v>1302</v>
      </c>
      <c r="N4458" s="179">
        <v>35</v>
      </c>
      <c r="O4458" s="179" t="s">
        <v>14</v>
      </c>
      <c r="P4458" s="179" t="s">
        <v>1302</v>
      </c>
      <c r="Q4458" s="179" t="s">
        <v>1303</v>
      </c>
      <c r="R4458" s="179"/>
      <c r="S4458" s="179">
        <v>66.3</v>
      </c>
      <c r="T4458" s="179">
        <f>R4458+S4458</f>
        <v>66.3</v>
      </c>
      <c r="U4458" s="114"/>
      <c r="V4458" s="114"/>
      <c r="W4458" s="114"/>
      <c r="X4458" s="114"/>
      <c r="Y4458" s="114"/>
      <c r="Z4458" s="114"/>
      <c r="AA4458" s="114"/>
      <c r="AB4458" s="114"/>
      <c r="AC4458" s="114"/>
      <c r="AD4458" s="1" t="s">
        <v>38</v>
      </c>
      <c r="AE4458" s="114"/>
      <c r="AF4458" s="114"/>
      <c r="AG4458" s="140"/>
      <c r="AJ4458" s="1">
        <f t="shared" si="352"/>
        <v>0</v>
      </c>
    </row>
    <row r="4459" spans="1:37" ht="47.25" customHeight="1">
      <c r="A4459" s="179" t="s">
        <v>1052</v>
      </c>
      <c r="B4459" s="179" t="s">
        <v>6</v>
      </c>
      <c r="C4459" s="179" t="s">
        <v>3447</v>
      </c>
      <c r="D4459" s="169">
        <v>42449</v>
      </c>
      <c r="E4459" s="176">
        <v>0.58333333333333337</v>
      </c>
      <c r="F4459" s="169">
        <v>42449</v>
      </c>
      <c r="G4459" s="176">
        <v>0.58333333333333337</v>
      </c>
      <c r="H4459" s="176">
        <f>G4459-E4459</f>
        <v>0</v>
      </c>
      <c r="I4459" s="179">
        <v>390</v>
      </c>
      <c r="J4459" s="179" t="s">
        <v>1299</v>
      </c>
      <c r="K4459" s="179" t="s">
        <v>9</v>
      </c>
      <c r="L4459" s="179" t="s">
        <v>17</v>
      </c>
      <c r="M4459" s="179" t="s">
        <v>1304</v>
      </c>
      <c r="N4459" s="179">
        <v>110</v>
      </c>
      <c r="O4459" s="179" t="s">
        <v>8</v>
      </c>
      <c r="P4459" s="179" t="s">
        <v>1304</v>
      </c>
      <c r="Q4459" s="179" t="s">
        <v>1300</v>
      </c>
      <c r="R4459" s="179"/>
      <c r="S4459" s="179">
        <v>1078.8</v>
      </c>
      <c r="T4459" s="179">
        <f>R4459+S4459</f>
        <v>1078.8</v>
      </c>
      <c r="U4459" s="114"/>
      <c r="V4459" s="114"/>
      <c r="W4459" s="114"/>
      <c r="X4459" s="114"/>
      <c r="Y4459" s="114"/>
      <c r="Z4459" s="114"/>
      <c r="AA4459" s="114"/>
      <c r="AB4459" s="114"/>
      <c r="AC4459" s="114"/>
      <c r="AD4459" s="1" t="s">
        <v>38</v>
      </c>
      <c r="AE4459" s="114"/>
      <c r="AF4459" s="114"/>
      <c r="AG4459" s="140"/>
      <c r="AJ4459" s="1">
        <f t="shared" ref="AJ4459:AJ4522" si="357">T4459-S4459-R4459</f>
        <v>0</v>
      </c>
    </row>
    <row r="4460" spans="1:37" ht="157.5" customHeight="1">
      <c r="A4460" s="179" t="s">
        <v>1052</v>
      </c>
      <c r="B4460" s="179" t="s">
        <v>6</v>
      </c>
      <c r="C4460" s="179" t="s">
        <v>3447</v>
      </c>
      <c r="D4460" s="169">
        <v>42449</v>
      </c>
      <c r="E4460" s="176">
        <v>0.4597222222222222</v>
      </c>
      <c r="F4460" s="169">
        <v>42449</v>
      </c>
      <c r="G4460" s="176">
        <v>0.4597222222222222</v>
      </c>
      <c r="H4460" s="176">
        <f>G4460-E4460</f>
        <v>0</v>
      </c>
      <c r="I4460" s="179">
        <v>138</v>
      </c>
      <c r="J4460" s="179"/>
      <c r="K4460" s="179" t="s">
        <v>9</v>
      </c>
      <c r="L4460" s="179" t="s">
        <v>17</v>
      </c>
      <c r="M4460" s="179" t="s">
        <v>3671</v>
      </c>
      <c r="N4460" s="179">
        <v>110</v>
      </c>
      <c r="O4460" s="179" t="s">
        <v>8</v>
      </c>
      <c r="P4460" s="179" t="s">
        <v>3671</v>
      </c>
      <c r="Q4460" s="179" t="s">
        <v>1973</v>
      </c>
      <c r="R4460" s="179"/>
      <c r="S4460" s="179">
        <v>129.30000000000001</v>
      </c>
      <c r="T4460" s="179">
        <v>129.30000000000001</v>
      </c>
      <c r="U4460" s="114" t="s">
        <v>29</v>
      </c>
      <c r="V4460" s="114"/>
      <c r="W4460" s="114"/>
      <c r="X4460" s="114"/>
      <c r="Y4460" s="114"/>
      <c r="Z4460" s="114"/>
      <c r="AA4460" s="114"/>
      <c r="AB4460" s="114"/>
      <c r="AC4460" s="114"/>
      <c r="AD4460" s="1" t="s">
        <v>38</v>
      </c>
      <c r="AE4460" s="114"/>
      <c r="AF4460" s="114"/>
      <c r="AG4460" s="140"/>
      <c r="AJ4460" s="1">
        <f t="shared" si="357"/>
        <v>0</v>
      </c>
    </row>
    <row r="4461" spans="1:37" ht="110.25" customHeight="1">
      <c r="A4461" s="179" t="s">
        <v>1052</v>
      </c>
      <c r="B4461" s="179" t="s">
        <v>6</v>
      </c>
      <c r="C4461" s="179" t="s">
        <v>1972</v>
      </c>
      <c r="D4461" s="169">
        <v>42449</v>
      </c>
      <c r="E4461" s="176">
        <v>0.55833333333333335</v>
      </c>
      <c r="F4461" s="169">
        <v>42449</v>
      </c>
      <c r="G4461" s="176">
        <v>0.55833333333333335</v>
      </c>
      <c r="H4461" s="176">
        <v>0</v>
      </c>
      <c r="I4461" s="179">
        <v>11</v>
      </c>
      <c r="J4461" s="179" t="s">
        <v>303</v>
      </c>
      <c r="K4461" s="179" t="s">
        <v>9</v>
      </c>
      <c r="L4461" s="179" t="s">
        <v>17</v>
      </c>
      <c r="M4461" s="179" t="s">
        <v>3619</v>
      </c>
      <c r="N4461" s="179" t="s">
        <v>3</v>
      </c>
      <c r="O4461" s="179" t="s">
        <v>8</v>
      </c>
      <c r="P4461" s="179" t="s">
        <v>3620</v>
      </c>
      <c r="Q4461" s="179" t="s">
        <v>3621</v>
      </c>
      <c r="R4461" s="179"/>
      <c r="S4461" s="179">
        <v>13.5</v>
      </c>
      <c r="T4461" s="179">
        <v>13.5</v>
      </c>
      <c r="U4461" s="114" t="s">
        <v>1</v>
      </c>
      <c r="V4461" s="114"/>
      <c r="W4461" s="114"/>
      <c r="X4461" s="114"/>
      <c r="Y4461" s="114"/>
      <c r="Z4461" s="114"/>
      <c r="AA4461" s="114"/>
      <c r="AB4461" s="114"/>
      <c r="AC4461" s="114"/>
      <c r="AD4461" s="1" t="s">
        <v>38</v>
      </c>
      <c r="AE4461" s="114"/>
      <c r="AF4461" s="114"/>
      <c r="AG4461" s="140"/>
      <c r="AJ4461" s="1">
        <f t="shared" si="357"/>
        <v>0</v>
      </c>
    </row>
    <row r="4462" spans="1:37" ht="94.5" customHeight="1">
      <c r="A4462" s="179" t="s">
        <v>1052</v>
      </c>
      <c r="B4462" s="179" t="s">
        <v>6</v>
      </c>
      <c r="C4462" s="179" t="s">
        <v>3457</v>
      </c>
      <c r="D4462" s="169">
        <v>42449</v>
      </c>
      <c r="E4462" s="176">
        <v>0.4604166666666667</v>
      </c>
      <c r="F4462" s="169">
        <v>42449</v>
      </c>
      <c r="G4462" s="176">
        <v>0.4604166666666667</v>
      </c>
      <c r="H4462" s="176">
        <f>G4462-E4462</f>
        <v>0</v>
      </c>
      <c r="I4462" s="179">
        <v>111</v>
      </c>
      <c r="J4462" s="179" t="s">
        <v>3630</v>
      </c>
      <c r="K4462" s="179" t="s">
        <v>9</v>
      </c>
      <c r="L4462" s="179" t="s">
        <v>17</v>
      </c>
      <c r="M4462" s="179" t="s">
        <v>1301</v>
      </c>
      <c r="N4462" s="179">
        <v>220</v>
      </c>
      <c r="O4462" s="179" t="s">
        <v>8</v>
      </c>
      <c r="P4462" s="179" t="s">
        <v>1301</v>
      </c>
      <c r="Q4462" s="179" t="s">
        <v>3631</v>
      </c>
      <c r="R4462" s="179"/>
      <c r="S4462" s="179">
        <v>191.2</v>
      </c>
      <c r="T4462" s="179">
        <f>R4462+S4462</f>
        <v>191.2</v>
      </c>
      <c r="U4462" s="114"/>
      <c r="V4462" s="114"/>
      <c r="W4462" s="114"/>
      <c r="X4462" s="114"/>
      <c r="Y4462" s="114"/>
      <c r="Z4462" s="114"/>
      <c r="AA4462" s="114"/>
      <c r="AB4462" s="114"/>
      <c r="AC4462" s="114"/>
      <c r="AD4462" s="1" t="s">
        <v>38</v>
      </c>
      <c r="AE4462" s="114"/>
      <c r="AF4462" s="114"/>
      <c r="AG4462" s="140"/>
      <c r="AJ4462" s="1">
        <f t="shared" si="357"/>
        <v>0</v>
      </c>
    </row>
    <row r="4463" spans="1:37" ht="78.75" customHeight="1">
      <c r="A4463" s="179" t="s">
        <v>1052</v>
      </c>
      <c r="B4463" s="179" t="s">
        <v>6</v>
      </c>
      <c r="C4463" s="179" t="s">
        <v>1863</v>
      </c>
      <c r="D4463" s="169">
        <v>42450</v>
      </c>
      <c r="E4463" s="176">
        <v>0.17916666666666667</v>
      </c>
      <c r="F4463" s="169">
        <v>42450</v>
      </c>
      <c r="G4463" s="176">
        <v>0.22638888888888889</v>
      </c>
      <c r="H4463" s="176">
        <v>4.7222222222222221E-2</v>
      </c>
      <c r="I4463" s="179">
        <v>3</v>
      </c>
      <c r="J4463" s="179" t="s">
        <v>3479</v>
      </c>
      <c r="K4463" s="179"/>
      <c r="L4463" s="179" t="s">
        <v>10</v>
      </c>
      <c r="M4463" s="179" t="s">
        <v>3814</v>
      </c>
      <c r="N4463" s="179" t="s">
        <v>3</v>
      </c>
      <c r="O4463" s="179" t="s">
        <v>26</v>
      </c>
      <c r="P4463" s="179" t="s">
        <v>3815</v>
      </c>
      <c r="Q4463" s="179" t="s">
        <v>1864</v>
      </c>
      <c r="R4463" s="179">
        <v>3.3</v>
      </c>
      <c r="S4463" s="179"/>
      <c r="T4463" s="179">
        <v>3.3</v>
      </c>
      <c r="U4463" s="114" t="s">
        <v>45</v>
      </c>
      <c r="V4463" s="122">
        <v>42368</v>
      </c>
      <c r="W4463" s="114" t="s">
        <v>3816</v>
      </c>
      <c r="X4463" s="114" t="s">
        <v>3377</v>
      </c>
      <c r="Y4463" s="114" t="s">
        <v>3817</v>
      </c>
      <c r="Z4463" s="114"/>
      <c r="AA4463" s="114" t="s">
        <v>3818</v>
      </c>
      <c r="AB4463" s="114" t="s">
        <v>3819</v>
      </c>
      <c r="AC4463" s="114"/>
      <c r="AD4463" s="1" t="s">
        <v>32</v>
      </c>
      <c r="AE4463" s="114"/>
      <c r="AF4463" s="114"/>
      <c r="AG4463" s="140"/>
      <c r="AJ4463" s="1">
        <f t="shared" si="357"/>
        <v>0</v>
      </c>
    </row>
    <row r="4464" spans="1:37" ht="63" customHeight="1">
      <c r="A4464" s="179" t="s">
        <v>1052</v>
      </c>
      <c r="B4464" s="179" t="s">
        <v>6</v>
      </c>
      <c r="C4464" s="179" t="s">
        <v>1131</v>
      </c>
      <c r="D4464" s="169">
        <v>42450</v>
      </c>
      <c r="E4464" s="176">
        <v>8.3333333333333329E-2</v>
      </c>
      <c r="F4464" s="169">
        <v>42450</v>
      </c>
      <c r="G4464" s="176">
        <v>0.15416666666666667</v>
      </c>
      <c r="H4464" s="176">
        <v>0</v>
      </c>
      <c r="I4464" s="179">
        <v>1</v>
      </c>
      <c r="J4464" s="179" t="s">
        <v>1862</v>
      </c>
      <c r="K4464" s="179"/>
      <c r="L4464" s="179" t="s">
        <v>10</v>
      </c>
      <c r="M4464" s="179" t="s">
        <v>3807</v>
      </c>
      <c r="N4464" s="179" t="s">
        <v>3</v>
      </c>
      <c r="O4464" s="179" t="s">
        <v>8</v>
      </c>
      <c r="P4464" s="179" t="s">
        <v>3808</v>
      </c>
      <c r="Q4464" s="179" t="s">
        <v>3809</v>
      </c>
      <c r="R4464" s="179"/>
      <c r="S4464" s="179">
        <v>1.1000000000000001</v>
      </c>
      <c r="T4464" s="179">
        <v>1.1000000000000001</v>
      </c>
      <c r="U4464" s="114" t="s">
        <v>7</v>
      </c>
      <c r="V4464" s="114">
        <v>1986</v>
      </c>
      <c r="W4464" s="114" t="s">
        <v>3170</v>
      </c>
      <c r="X4464" s="114" t="s">
        <v>2736</v>
      </c>
      <c r="Y4464" s="122" t="s">
        <v>3810</v>
      </c>
      <c r="Z4464" s="122" t="s">
        <v>3811</v>
      </c>
      <c r="AA4464" s="122" t="s">
        <v>3812</v>
      </c>
      <c r="AB4464" s="114" t="s">
        <v>3813</v>
      </c>
      <c r="AC4464" s="114"/>
      <c r="AD4464" s="1" t="s">
        <v>32</v>
      </c>
      <c r="AE4464" s="114"/>
      <c r="AF4464" s="114"/>
      <c r="AG4464" s="140"/>
      <c r="AJ4464" s="1">
        <f t="shared" si="357"/>
        <v>0</v>
      </c>
    </row>
    <row r="4465" spans="1:36" ht="78.75" customHeight="1">
      <c r="A4465" s="179" t="s">
        <v>1052</v>
      </c>
      <c r="B4465" s="179" t="s">
        <v>6</v>
      </c>
      <c r="C4465" s="179" t="s">
        <v>1865</v>
      </c>
      <c r="D4465" s="169">
        <v>42450</v>
      </c>
      <c r="E4465" s="176">
        <v>0.2722222222222222</v>
      </c>
      <c r="F4465" s="169">
        <v>42450</v>
      </c>
      <c r="G4465" s="176">
        <v>0.4152777777777778</v>
      </c>
      <c r="H4465" s="176">
        <v>0.1430555555555556</v>
      </c>
      <c r="I4465" s="179">
        <v>30</v>
      </c>
      <c r="J4465" s="179"/>
      <c r="K4465" s="179"/>
      <c r="L4465" s="179" t="s">
        <v>10</v>
      </c>
      <c r="M4465" s="179" t="s">
        <v>3820</v>
      </c>
      <c r="N4465" s="179" t="s">
        <v>3</v>
      </c>
      <c r="O4465" s="179" t="s">
        <v>8</v>
      </c>
      <c r="P4465" s="179" t="s">
        <v>1866</v>
      </c>
      <c r="Q4465" s="179" t="s">
        <v>3821</v>
      </c>
      <c r="R4465" s="179">
        <v>91.2</v>
      </c>
      <c r="S4465" s="179"/>
      <c r="T4465" s="179">
        <v>91.2</v>
      </c>
      <c r="U4465" s="114" t="s">
        <v>29</v>
      </c>
      <c r="V4465" s="114">
        <v>1992</v>
      </c>
      <c r="W4465" s="114" t="s">
        <v>3398</v>
      </c>
      <c r="X4465" s="114" t="s">
        <v>2736</v>
      </c>
      <c r="Y4465" s="114" t="s">
        <v>3822</v>
      </c>
      <c r="Z4465" s="114">
        <v>100</v>
      </c>
      <c r="AA4465" s="114" t="s">
        <v>3823</v>
      </c>
      <c r="AB4465" s="114">
        <v>0</v>
      </c>
      <c r="AC4465" s="114" t="s">
        <v>3824</v>
      </c>
      <c r="AD4465" s="1" t="s">
        <v>32</v>
      </c>
      <c r="AE4465" s="114"/>
      <c r="AF4465" s="114"/>
      <c r="AG4465" s="140"/>
      <c r="AJ4465" s="1">
        <f t="shared" si="357"/>
        <v>0</v>
      </c>
    </row>
    <row r="4466" spans="1:36" ht="47.25" customHeight="1">
      <c r="A4466" s="179" t="s">
        <v>1052</v>
      </c>
      <c r="B4466" s="179" t="s">
        <v>6</v>
      </c>
      <c r="C4466" s="179" t="s">
        <v>1863</v>
      </c>
      <c r="D4466" s="169">
        <v>42451</v>
      </c>
      <c r="E4466" s="176">
        <v>0.4465277777777778</v>
      </c>
      <c r="F4466" s="169">
        <v>42451</v>
      </c>
      <c r="G4466" s="176">
        <v>0.46875</v>
      </c>
      <c r="H4466" s="176">
        <f>G4466-E4466</f>
        <v>2.2222222222222199E-2</v>
      </c>
      <c r="I4466" s="179">
        <v>35</v>
      </c>
      <c r="J4466" s="179" t="s">
        <v>1029</v>
      </c>
      <c r="K4466" s="179" t="s">
        <v>21</v>
      </c>
      <c r="L4466" s="179" t="s">
        <v>10</v>
      </c>
      <c r="M4466" s="179" t="s">
        <v>1894</v>
      </c>
      <c r="N4466" s="179">
        <v>35</v>
      </c>
      <c r="O4466" s="179" t="s">
        <v>8</v>
      </c>
      <c r="P4466" s="179" t="s">
        <v>1895</v>
      </c>
      <c r="Q4466" s="179" t="s">
        <v>3865</v>
      </c>
      <c r="R4466" s="179"/>
      <c r="S4466" s="179">
        <v>62.6</v>
      </c>
      <c r="T4466" s="179">
        <v>62.6</v>
      </c>
      <c r="U4466" s="114" t="s">
        <v>29</v>
      </c>
      <c r="V4466" s="114" t="s">
        <v>3483</v>
      </c>
      <c r="W4466" s="114" t="s">
        <v>3521</v>
      </c>
      <c r="X4466" s="114" t="s">
        <v>3377</v>
      </c>
      <c r="Y4466" s="114" t="s">
        <v>3866</v>
      </c>
      <c r="Z4466" s="114"/>
      <c r="AA4466" s="114" t="s">
        <v>3867</v>
      </c>
      <c r="AB4466" s="114"/>
      <c r="AC4466" s="114"/>
      <c r="AD4466" s="1" t="s">
        <v>32</v>
      </c>
      <c r="AE4466" s="114"/>
      <c r="AF4466" s="114"/>
      <c r="AG4466" s="140"/>
      <c r="AJ4466" s="1">
        <f t="shared" si="357"/>
        <v>0</v>
      </c>
    </row>
    <row r="4467" spans="1:36" ht="141.75" customHeight="1">
      <c r="A4467" s="179" t="s">
        <v>1052</v>
      </c>
      <c r="B4467" s="179" t="s">
        <v>6</v>
      </c>
      <c r="C4467" s="179" t="s">
        <v>1863</v>
      </c>
      <c r="D4467" s="169">
        <v>42451</v>
      </c>
      <c r="E4467" s="176">
        <v>0.4513888888888889</v>
      </c>
      <c r="F4467" s="169">
        <v>42451</v>
      </c>
      <c r="G4467" s="176">
        <v>0.72291666666666676</v>
      </c>
      <c r="H4467" s="176">
        <f>G4467-E4467</f>
        <v>0.27152777777777787</v>
      </c>
      <c r="I4467" s="179">
        <v>7</v>
      </c>
      <c r="J4467" s="179" t="s">
        <v>303</v>
      </c>
      <c r="K4467" s="179" t="s">
        <v>15</v>
      </c>
      <c r="L4467" s="179" t="s">
        <v>10</v>
      </c>
      <c r="M4467" s="179" t="s">
        <v>3868</v>
      </c>
      <c r="N4467" s="179" t="s">
        <v>3</v>
      </c>
      <c r="O4467" s="179" t="s">
        <v>8</v>
      </c>
      <c r="P4467" s="179" t="s">
        <v>1896</v>
      </c>
      <c r="Q4467" s="179" t="s">
        <v>3869</v>
      </c>
      <c r="R4467" s="179">
        <v>15.1</v>
      </c>
      <c r="S4467" s="179"/>
      <c r="T4467" s="179">
        <v>15.1</v>
      </c>
      <c r="U4467" s="114" t="s">
        <v>29</v>
      </c>
      <c r="V4467" s="114">
        <v>1977</v>
      </c>
      <c r="W4467" s="114" t="s">
        <v>2725</v>
      </c>
      <c r="X4467" s="114" t="s">
        <v>3377</v>
      </c>
      <c r="Y4467" s="114" t="s">
        <v>3870</v>
      </c>
      <c r="Z4467" s="114"/>
      <c r="AA4467" s="114" t="s">
        <v>3871</v>
      </c>
      <c r="AB4467" s="114" t="s">
        <v>3872</v>
      </c>
      <c r="AC4467" s="114"/>
      <c r="AD4467" s="1" t="s">
        <v>32</v>
      </c>
      <c r="AE4467" s="114"/>
      <c r="AF4467" s="114"/>
      <c r="AG4467" s="140"/>
      <c r="AJ4467" s="1">
        <f t="shared" si="357"/>
        <v>0</v>
      </c>
    </row>
    <row r="4468" spans="1:36" ht="31.5" customHeight="1">
      <c r="A4468" s="179" t="s">
        <v>1052</v>
      </c>
      <c r="B4468" s="179" t="s">
        <v>6</v>
      </c>
      <c r="C4468" s="179" t="s">
        <v>1863</v>
      </c>
      <c r="D4468" s="169">
        <v>42451</v>
      </c>
      <c r="E4468" s="176">
        <v>0.50277777777777777</v>
      </c>
      <c r="F4468" s="169">
        <v>42451</v>
      </c>
      <c r="G4468" s="176">
        <v>0.79513888888888884</v>
      </c>
      <c r="H4468" s="176">
        <f>G4468-E4468</f>
        <v>0.29236111111111107</v>
      </c>
      <c r="I4468" s="179">
        <v>28</v>
      </c>
      <c r="J4468" s="179" t="s">
        <v>303</v>
      </c>
      <c r="K4468" s="179" t="s">
        <v>15</v>
      </c>
      <c r="L4468" s="179" t="s">
        <v>10</v>
      </c>
      <c r="M4468" s="179" t="s">
        <v>3873</v>
      </c>
      <c r="N4468" s="179" t="s">
        <v>3</v>
      </c>
      <c r="O4468" s="179" t="s">
        <v>8</v>
      </c>
      <c r="P4468" s="179" t="s">
        <v>3874</v>
      </c>
      <c r="Q4468" s="179" t="s">
        <v>3875</v>
      </c>
      <c r="R4468" s="179">
        <v>78</v>
      </c>
      <c r="S4468" s="179"/>
      <c r="T4468" s="179">
        <v>78</v>
      </c>
      <c r="U4468" s="114" t="s">
        <v>29</v>
      </c>
      <c r="V4468" s="114" t="s">
        <v>3876</v>
      </c>
      <c r="W4468" s="114" t="s">
        <v>3877</v>
      </c>
      <c r="X4468" s="114" t="s">
        <v>3377</v>
      </c>
      <c r="Y4468" s="114" t="s">
        <v>3878</v>
      </c>
      <c r="Z4468" s="114"/>
      <c r="AA4468" s="114" t="s">
        <v>3879</v>
      </c>
      <c r="AB4468" s="114"/>
      <c r="AC4468" s="114"/>
      <c r="AD4468" s="1" t="s">
        <v>32</v>
      </c>
      <c r="AE4468" s="114"/>
      <c r="AF4468" s="114"/>
      <c r="AG4468" s="140"/>
      <c r="AJ4468" s="1">
        <f t="shared" si="357"/>
        <v>0</v>
      </c>
    </row>
    <row r="4469" spans="1:36" ht="37.5" customHeight="1">
      <c r="A4469" s="179" t="s">
        <v>12537</v>
      </c>
      <c r="B4469" s="208" t="s">
        <v>13</v>
      </c>
      <c r="C4469" s="208" t="s">
        <v>140</v>
      </c>
      <c r="D4469" s="161">
        <v>42668</v>
      </c>
      <c r="E4469" s="1010">
        <v>0.66388888888888886</v>
      </c>
      <c r="F4469" s="161">
        <v>42668</v>
      </c>
      <c r="G4469" s="1010">
        <v>0.7090277777777777</v>
      </c>
      <c r="H4469" s="1008">
        <v>4.513888888888884E-2</v>
      </c>
      <c r="I4469" s="208">
        <v>1</v>
      </c>
      <c r="J4469" s="208" t="s">
        <v>141</v>
      </c>
      <c r="K4469" s="208"/>
      <c r="L4469" s="179" t="s">
        <v>12</v>
      </c>
      <c r="M4469" s="606" t="s">
        <v>12669</v>
      </c>
      <c r="N4469" s="606">
        <v>0.4</v>
      </c>
      <c r="O4469" s="606" t="s">
        <v>2</v>
      </c>
      <c r="P4469" s="606" t="s">
        <v>12670</v>
      </c>
      <c r="Q4469" s="892" t="s">
        <v>14552</v>
      </c>
      <c r="R4469" s="170"/>
      <c r="S4469" s="170">
        <v>0.2</v>
      </c>
      <c r="T4469" s="190">
        <v>0.22</v>
      </c>
      <c r="U4469" s="1296" t="s">
        <v>141</v>
      </c>
      <c r="V4469" s="1296" t="s">
        <v>141</v>
      </c>
      <c r="W4469" s="1296" t="s">
        <v>141</v>
      </c>
      <c r="X4469" s="1296" t="s">
        <v>141</v>
      </c>
      <c r="Y4469" s="1296" t="s">
        <v>141</v>
      </c>
      <c r="Z4469" s="1296" t="s">
        <v>141</v>
      </c>
      <c r="AA4469" s="1296" t="s">
        <v>141</v>
      </c>
      <c r="AB4469" s="1296" t="s">
        <v>141</v>
      </c>
      <c r="AC4469" s="1296" t="s">
        <v>141</v>
      </c>
      <c r="AD4469" s="2" t="s">
        <v>23</v>
      </c>
      <c r="AE4469" s="1305" t="s">
        <v>141</v>
      </c>
      <c r="AF4469" s="1305" t="s">
        <v>141</v>
      </c>
      <c r="AG4469" s="2" t="s">
        <v>3129</v>
      </c>
      <c r="AJ4469" s="1">
        <f t="shared" si="357"/>
        <v>1.999999999999999E-2</v>
      </c>
    </row>
    <row r="4470" spans="1:36" ht="63" customHeight="1">
      <c r="A4470" s="179" t="s">
        <v>1052</v>
      </c>
      <c r="B4470" s="179" t="s">
        <v>6</v>
      </c>
      <c r="C4470" s="179" t="s">
        <v>1873</v>
      </c>
      <c r="D4470" s="169">
        <v>42451</v>
      </c>
      <c r="E4470" s="176">
        <v>0.28472222222222221</v>
      </c>
      <c r="F4470" s="169">
        <v>42451</v>
      </c>
      <c r="G4470" s="176">
        <v>0.3125</v>
      </c>
      <c r="H4470" s="176">
        <f>G4470-E4470</f>
        <v>2.777777777777779E-2</v>
      </c>
      <c r="I4470" s="179">
        <v>12</v>
      </c>
      <c r="J4470" s="179" t="s">
        <v>303</v>
      </c>
      <c r="K4470" s="179" t="s">
        <v>21</v>
      </c>
      <c r="L4470" s="179" t="s">
        <v>10</v>
      </c>
      <c r="M4470" s="179" t="s">
        <v>1874</v>
      </c>
      <c r="N4470" s="179" t="s">
        <v>3</v>
      </c>
      <c r="O4470" s="179" t="s">
        <v>8</v>
      </c>
      <c r="P4470" s="179" t="s">
        <v>1875</v>
      </c>
      <c r="Q4470" s="179" t="s">
        <v>3841</v>
      </c>
      <c r="R4470" s="179"/>
      <c r="S4470" s="179">
        <v>48.2</v>
      </c>
      <c r="T4470" s="179">
        <v>48.2</v>
      </c>
      <c r="U4470" s="114" t="s">
        <v>29</v>
      </c>
      <c r="V4470" s="114" t="s">
        <v>3842</v>
      </c>
      <c r="W4470" s="114" t="s">
        <v>3843</v>
      </c>
      <c r="X4470" s="114" t="s">
        <v>2959</v>
      </c>
      <c r="Y4470" s="122" t="s">
        <v>3844</v>
      </c>
      <c r="Z4470" s="114">
        <v>100</v>
      </c>
      <c r="AA4470" s="122">
        <v>7.2016</v>
      </c>
      <c r="AB4470" s="114"/>
      <c r="AC4470" s="122"/>
      <c r="AD4470" s="1" t="s">
        <v>32</v>
      </c>
      <c r="AE4470" s="114"/>
      <c r="AF4470" s="114"/>
      <c r="AG4470" s="140"/>
      <c r="AJ4470" s="1">
        <f t="shared" si="357"/>
        <v>0</v>
      </c>
    </row>
    <row r="4471" spans="1:36" ht="94.5" customHeight="1">
      <c r="A4471" s="179" t="s">
        <v>1052</v>
      </c>
      <c r="B4471" s="179" t="s">
        <v>6</v>
      </c>
      <c r="C4471" s="179" t="s">
        <v>1873</v>
      </c>
      <c r="D4471" s="169">
        <v>42451</v>
      </c>
      <c r="E4471" s="176">
        <v>0.63124999999999998</v>
      </c>
      <c r="F4471" s="169">
        <v>42451</v>
      </c>
      <c r="G4471" s="176">
        <v>0.68055555555555547</v>
      </c>
      <c r="H4471" s="176">
        <v>0</v>
      </c>
      <c r="I4471" s="179">
        <v>18</v>
      </c>
      <c r="J4471" s="179" t="s">
        <v>303</v>
      </c>
      <c r="K4471" s="179" t="s">
        <v>21</v>
      </c>
      <c r="L4471" s="179" t="s">
        <v>10</v>
      </c>
      <c r="M4471" s="179" t="s">
        <v>1899</v>
      </c>
      <c r="N4471" s="179" t="s">
        <v>3</v>
      </c>
      <c r="O4471" s="179" t="s">
        <v>8</v>
      </c>
      <c r="P4471" s="179" t="s">
        <v>1900</v>
      </c>
      <c r="Q4471" s="179" t="s">
        <v>3900</v>
      </c>
      <c r="R4471" s="179"/>
      <c r="S4471" s="179">
        <v>16.100000000000001</v>
      </c>
      <c r="T4471" s="179">
        <v>16.100000000000001</v>
      </c>
      <c r="U4471" s="114" t="s">
        <v>29</v>
      </c>
      <c r="V4471" s="114" t="s">
        <v>3901</v>
      </c>
      <c r="W4471" s="114" t="s">
        <v>3902</v>
      </c>
      <c r="X4471" s="114" t="s">
        <v>2959</v>
      </c>
      <c r="Y4471" s="114" t="s">
        <v>3903</v>
      </c>
      <c r="Z4471" s="114">
        <v>100</v>
      </c>
      <c r="AA4471" s="146">
        <v>42552</v>
      </c>
      <c r="AB4471" s="114" t="s">
        <v>3904</v>
      </c>
      <c r="AC4471" s="114"/>
      <c r="AD4471" s="1" t="s">
        <v>32</v>
      </c>
      <c r="AE4471" s="114"/>
      <c r="AF4471" s="114"/>
      <c r="AG4471" s="140"/>
      <c r="AJ4471" s="1">
        <f t="shared" si="357"/>
        <v>0</v>
      </c>
    </row>
    <row r="4472" spans="1:36" ht="63" customHeight="1">
      <c r="A4472" s="179" t="s">
        <v>1052</v>
      </c>
      <c r="B4472" s="179" t="s">
        <v>6</v>
      </c>
      <c r="C4472" s="179" t="s">
        <v>1131</v>
      </c>
      <c r="D4472" s="169">
        <v>42451</v>
      </c>
      <c r="E4472" s="176">
        <v>2.013888888888889E-2</v>
      </c>
      <c r="F4472" s="169">
        <v>42451</v>
      </c>
      <c r="G4472" s="176">
        <v>2.013888888888889E-2</v>
      </c>
      <c r="H4472" s="176">
        <f>G4472-E4472</f>
        <v>0</v>
      </c>
      <c r="I4472" s="179">
        <v>9</v>
      </c>
      <c r="J4472" s="179"/>
      <c r="K4472" s="179"/>
      <c r="L4472" s="179" t="s">
        <v>10</v>
      </c>
      <c r="M4472" s="179" t="s">
        <v>1867</v>
      </c>
      <c r="N4472" s="179" t="s">
        <v>3</v>
      </c>
      <c r="O4472" s="179" t="s">
        <v>8</v>
      </c>
      <c r="P4472" s="179" t="s">
        <v>3825</v>
      </c>
      <c r="Q4472" s="179" t="s">
        <v>3826</v>
      </c>
      <c r="R4472" s="179"/>
      <c r="S4472" s="179">
        <v>0.9</v>
      </c>
      <c r="T4472" s="179">
        <f>R4472+S4472</f>
        <v>0.9</v>
      </c>
      <c r="U4472" s="114" t="s">
        <v>29</v>
      </c>
      <c r="V4472" s="114">
        <v>1978</v>
      </c>
      <c r="W4472" s="114"/>
      <c r="X4472" s="114"/>
      <c r="Y4472" s="122" t="s">
        <v>3827</v>
      </c>
      <c r="Z4472" s="139">
        <v>1</v>
      </c>
      <c r="AA4472" s="122" t="s">
        <v>3828</v>
      </c>
      <c r="AB4472" s="114" t="s">
        <v>2215</v>
      </c>
      <c r="AC4472" s="114"/>
      <c r="AD4472" s="1" t="s">
        <v>31</v>
      </c>
      <c r="AE4472" s="114"/>
      <c r="AF4472" s="114"/>
      <c r="AG4472" s="140"/>
      <c r="AJ4472" s="1">
        <f t="shared" si="357"/>
        <v>0</v>
      </c>
    </row>
    <row r="4473" spans="1:36" ht="47.25" customHeight="1">
      <c r="A4473" s="179" t="s">
        <v>1052</v>
      </c>
      <c r="B4473" s="179" t="s">
        <v>6</v>
      </c>
      <c r="C4473" s="179" t="s">
        <v>1131</v>
      </c>
      <c r="D4473" s="169">
        <v>42451</v>
      </c>
      <c r="E4473" s="176">
        <v>0.41250000000000003</v>
      </c>
      <c r="F4473" s="169">
        <v>42451</v>
      </c>
      <c r="G4473" s="176">
        <v>0.41250000000000003</v>
      </c>
      <c r="H4473" s="176">
        <v>0</v>
      </c>
      <c r="I4473" s="179">
        <v>9</v>
      </c>
      <c r="J4473" s="179" t="s">
        <v>144</v>
      </c>
      <c r="K4473" s="179" t="s">
        <v>9</v>
      </c>
      <c r="L4473" s="179" t="s">
        <v>10</v>
      </c>
      <c r="M4473" s="179" t="s">
        <v>1880</v>
      </c>
      <c r="N4473" s="179" t="s">
        <v>3</v>
      </c>
      <c r="O4473" s="179" t="s">
        <v>8</v>
      </c>
      <c r="P4473" s="179" t="s">
        <v>1881</v>
      </c>
      <c r="Q4473" s="179" t="s">
        <v>1882</v>
      </c>
      <c r="R4473" s="179"/>
      <c r="S4473" s="179">
        <v>25.5</v>
      </c>
      <c r="T4473" s="179">
        <v>25.5</v>
      </c>
      <c r="U4473" s="114" t="s">
        <v>29</v>
      </c>
      <c r="V4473" s="114">
        <v>1985</v>
      </c>
      <c r="W4473" s="114" t="s">
        <v>3398</v>
      </c>
      <c r="X4473" s="114" t="s">
        <v>2932</v>
      </c>
      <c r="Y4473" s="114" t="s">
        <v>3850</v>
      </c>
      <c r="Z4473" s="139">
        <v>1</v>
      </c>
      <c r="AA4473" s="114" t="s">
        <v>3851</v>
      </c>
      <c r="AB4473" s="114" t="s">
        <v>3852</v>
      </c>
      <c r="AC4473" s="114"/>
      <c r="AD4473" s="1" t="s">
        <v>32</v>
      </c>
      <c r="AE4473" s="114"/>
      <c r="AF4473" s="114"/>
      <c r="AG4473" s="140"/>
      <c r="AJ4473" s="1">
        <f t="shared" si="357"/>
        <v>0</v>
      </c>
    </row>
    <row r="4474" spans="1:36" ht="47.25" customHeight="1">
      <c r="A4474" s="179" t="s">
        <v>1052</v>
      </c>
      <c r="B4474" s="179" t="s">
        <v>6</v>
      </c>
      <c r="C4474" s="179" t="s">
        <v>1131</v>
      </c>
      <c r="D4474" s="169">
        <v>42451</v>
      </c>
      <c r="E4474" s="176">
        <v>0.43958333333333338</v>
      </c>
      <c r="F4474" s="169">
        <v>42451</v>
      </c>
      <c r="G4474" s="176">
        <v>0.45624999999999999</v>
      </c>
      <c r="H4474" s="176">
        <f>G4474-E4474</f>
        <v>1.6666666666666607E-2</v>
      </c>
      <c r="I4474" s="179">
        <v>11</v>
      </c>
      <c r="J4474" s="179" t="s">
        <v>144</v>
      </c>
      <c r="K4474" s="179" t="s">
        <v>21</v>
      </c>
      <c r="L4474" s="218" t="s">
        <v>10</v>
      </c>
      <c r="M4474" s="179" t="s">
        <v>1886</v>
      </c>
      <c r="N4474" s="179" t="s">
        <v>3</v>
      </c>
      <c r="O4474" s="179" t="s">
        <v>8</v>
      </c>
      <c r="P4474" s="179" t="s">
        <v>1887</v>
      </c>
      <c r="Q4474" s="179" t="s">
        <v>3857</v>
      </c>
      <c r="R4474" s="179"/>
      <c r="S4474" s="179">
        <v>10.6</v>
      </c>
      <c r="T4474" s="179">
        <v>10.6</v>
      </c>
      <c r="U4474" s="114" t="s">
        <v>29</v>
      </c>
      <c r="V4474" s="114">
        <v>1981</v>
      </c>
      <c r="W4474" s="114" t="s">
        <v>2725</v>
      </c>
      <c r="X4474" s="114" t="s">
        <v>2932</v>
      </c>
      <c r="Y4474" s="114" t="s">
        <v>3858</v>
      </c>
      <c r="Z4474" s="139">
        <v>1</v>
      </c>
      <c r="AA4474" s="114" t="s">
        <v>3859</v>
      </c>
      <c r="AB4474" s="114" t="s">
        <v>3860</v>
      </c>
      <c r="AC4474" s="114"/>
      <c r="AD4474" s="1" t="s">
        <v>32</v>
      </c>
      <c r="AE4474" s="114"/>
      <c r="AF4474" s="114"/>
      <c r="AG4474" s="140"/>
      <c r="AJ4474" s="1">
        <f t="shared" si="357"/>
        <v>0</v>
      </c>
    </row>
    <row r="4475" spans="1:36" ht="63" customHeight="1">
      <c r="A4475" s="179" t="s">
        <v>1052</v>
      </c>
      <c r="B4475" s="179" t="s">
        <v>6</v>
      </c>
      <c r="C4475" s="179" t="s">
        <v>1131</v>
      </c>
      <c r="D4475" s="169">
        <v>42451</v>
      </c>
      <c r="E4475" s="176">
        <v>0.44236111111111115</v>
      </c>
      <c r="F4475" s="169">
        <v>42451</v>
      </c>
      <c r="G4475" s="176">
        <v>0.52777777777777779</v>
      </c>
      <c r="H4475" s="176">
        <f>G4475-E4475</f>
        <v>8.5416666666666641E-2</v>
      </c>
      <c r="I4475" s="179">
        <v>11</v>
      </c>
      <c r="J4475" s="179" t="s">
        <v>1888</v>
      </c>
      <c r="K4475" s="179" t="s">
        <v>21</v>
      </c>
      <c r="L4475" s="179" t="s">
        <v>10</v>
      </c>
      <c r="M4475" s="179" t="s">
        <v>1889</v>
      </c>
      <c r="N4475" s="179" t="s">
        <v>3</v>
      </c>
      <c r="O4475" s="179" t="s">
        <v>8</v>
      </c>
      <c r="P4475" s="179" t="s">
        <v>1890</v>
      </c>
      <c r="Q4475" s="179" t="s">
        <v>3861</v>
      </c>
      <c r="R4475" s="179"/>
      <c r="S4475" s="179">
        <v>40.700000000000003</v>
      </c>
      <c r="T4475" s="179">
        <v>40.700000000000003</v>
      </c>
      <c r="U4475" s="114" t="s">
        <v>29</v>
      </c>
      <c r="V4475" s="114">
        <v>1986</v>
      </c>
      <c r="W4475" s="114" t="s">
        <v>2725</v>
      </c>
      <c r="X4475" s="114" t="s">
        <v>2736</v>
      </c>
      <c r="Y4475" s="114" t="s">
        <v>3595</v>
      </c>
      <c r="Z4475" s="114">
        <v>50</v>
      </c>
      <c r="AA4475" s="114" t="s">
        <v>3596</v>
      </c>
      <c r="AB4475" s="122" t="s">
        <v>3597</v>
      </c>
      <c r="AC4475" s="114"/>
      <c r="AD4475" s="1" t="s">
        <v>32</v>
      </c>
      <c r="AE4475" s="114"/>
      <c r="AF4475" s="114"/>
      <c r="AG4475" s="140"/>
      <c r="AJ4475" s="1">
        <f t="shared" si="357"/>
        <v>0</v>
      </c>
    </row>
    <row r="4476" spans="1:36" ht="47.25" customHeight="1">
      <c r="A4476" s="179" t="s">
        <v>1052</v>
      </c>
      <c r="B4476" s="179" t="s">
        <v>6</v>
      </c>
      <c r="C4476" s="179" t="s">
        <v>1131</v>
      </c>
      <c r="D4476" s="169">
        <v>42451</v>
      </c>
      <c r="E4476" s="176">
        <v>0.4548611111111111</v>
      </c>
      <c r="F4476" s="169">
        <v>42451</v>
      </c>
      <c r="G4476" s="176">
        <v>0.7680555555555556</v>
      </c>
      <c r="H4476" s="176">
        <v>0.31319444444444444</v>
      </c>
      <c r="I4476" s="179">
        <v>2</v>
      </c>
      <c r="J4476" s="179" t="s">
        <v>144</v>
      </c>
      <c r="K4476" s="179" t="s">
        <v>15</v>
      </c>
      <c r="L4476" s="179" t="s">
        <v>10</v>
      </c>
      <c r="M4476" s="179" t="s">
        <v>1891</v>
      </c>
      <c r="N4476" s="179" t="s">
        <v>3</v>
      </c>
      <c r="O4476" s="179" t="s">
        <v>8</v>
      </c>
      <c r="P4476" s="179" t="s">
        <v>1892</v>
      </c>
      <c r="Q4476" s="179" t="s">
        <v>1893</v>
      </c>
      <c r="R4476" s="179">
        <v>8</v>
      </c>
      <c r="S4476" s="179"/>
      <c r="T4476" s="179">
        <v>8</v>
      </c>
      <c r="U4476" s="114" t="s">
        <v>7</v>
      </c>
      <c r="V4476" s="114">
        <v>1991</v>
      </c>
      <c r="W4476" s="114" t="s">
        <v>3862</v>
      </c>
      <c r="X4476" s="114" t="s">
        <v>2932</v>
      </c>
      <c r="Y4476" s="114" t="s">
        <v>3863</v>
      </c>
      <c r="Z4476" s="139">
        <v>1</v>
      </c>
      <c r="AA4476" s="114" t="s">
        <v>3859</v>
      </c>
      <c r="AB4476" s="114" t="s">
        <v>3864</v>
      </c>
      <c r="AC4476" s="114"/>
      <c r="AD4476" s="1" t="s">
        <v>32</v>
      </c>
      <c r="AE4476" s="114"/>
      <c r="AF4476" s="114"/>
      <c r="AG4476" s="140"/>
      <c r="AJ4476" s="1">
        <f t="shared" si="357"/>
        <v>0</v>
      </c>
    </row>
    <row r="4477" spans="1:36" ht="141.75" customHeight="1">
      <c r="A4477" s="179" t="s">
        <v>1052</v>
      </c>
      <c r="B4477" s="179" t="s">
        <v>6</v>
      </c>
      <c r="C4477" s="179" t="s">
        <v>1131</v>
      </c>
      <c r="D4477" s="169">
        <v>42451</v>
      </c>
      <c r="E4477" s="176">
        <v>0.50416666666666665</v>
      </c>
      <c r="F4477" s="169">
        <v>42451</v>
      </c>
      <c r="G4477" s="176">
        <v>0.50416666666666665</v>
      </c>
      <c r="H4477" s="176">
        <f>G4477-E4477</f>
        <v>0</v>
      </c>
      <c r="I4477" s="179">
        <v>9</v>
      </c>
      <c r="J4477" s="179" t="s">
        <v>144</v>
      </c>
      <c r="K4477" s="179" t="s">
        <v>9</v>
      </c>
      <c r="L4477" s="179" t="s">
        <v>10</v>
      </c>
      <c r="M4477" s="179" t="s">
        <v>3880</v>
      </c>
      <c r="N4477" s="179" t="s">
        <v>3</v>
      </c>
      <c r="O4477" s="179" t="s">
        <v>8</v>
      </c>
      <c r="P4477" s="179" t="s">
        <v>3881</v>
      </c>
      <c r="Q4477" s="179" t="s">
        <v>3882</v>
      </c>
      <c r="R4477" s="179"/>
      <c r="S4477" s="179">
        <v>4.9000000000000004</v>
      </c>
      <c r="T4477" s="179">
        <v>4.9000000000000004</v>
      </c>
      <c r="U4477" s="114" t="s">
        <v>7</v>
      </c>
      <c r="V4477" s="114">
        <v>1990</v>
      </c>
      <c r="W4477" s="114" t="s">
        <v>3883</v>
      </c>
      <c r="X4477" s="114" t="s">
        <v>2932</v>
      </c>
      <c r="Y4477" s="114" t="s">
        <v>3884</v>
      </c>
      <c r="Z4477" s="114"/>
      <c r="AA4477" s="114"/>
      <c r="AB4477" s="114"/>
      <c r="AC4477" s="114"/>
      <c r="AD4477" s="1" t="s">
        <v>32</v>
      </c>
      <c r="AE4477" s="114"/>
      <c r="AF4477" s="114"/>
      <c r="AG4477" s="140"/>
      <c r="AJ4477" s="1">
        <f t="shared" si="357"/>
        <v>0</v>
      </c>
    </row>
    <row r="4478" spans="1:36" ht="78.75" customHeight="1">
      <c r="A4478" s="179" t="s">
        <v>1052</v>
      </c>
      <c r="B4478" s="179" t="s">
        <v>6</v>
      </c>
      <c r="C4478" s="179" t="s">
        <v>1131</v>
      </c>
      <c r="D4478" s="169">
        <v>42451</v>
      </c>
      <c r="E4478" s="176">
        <v>0.51666666666666672</v>
      </c>
      <c r="F4478" s="169">
        <v>42451</v>
      </c>
      <c r="G4478" s="176">
        <v>0.51666666666666672</v>
      </c>
      <c r="H4478" s="176">
        <f>G4478-E4478</f>
        <v>0</v>
      </c>
      <c r="I4478" s="179">
        <v>19</v>
      </c>
      <c r="J4478" s="179" t="s">
        <v>498</v>
      </c>
      <c r="K4478" s="179" t="s">
        <v>9</v>
      </c>
      <c r="L4478" s="179" t="s">
        <v>10</v>
      </c>
      <c r="M4478" s="179" t="s">
        <v>3885</v>
      </c>
      <c r="N4478" s="179">
        <v>35</v>
      </c>
      <c r="O4478" s="179" t="s">
        <v>8</v>
      </c>
      <c r="P4478" s="179" t="s">
        <v>3886</v>
      </c>
      <c r="Q4478" s="179" t="s">
        <v>3887</v>
      </c>
      <c r="R4478" s="179"/>
      <c r="S4478" s="179">
        <v>11.7</v>
      </c>
      <c r="T4478" s="179">
        <v>11.7</v>
      </c>
      <c r="U4478" s="114" t="s">
        <v>29</v>
      </c>
      <c r="V4478" s="114">
        <v>1986</v>
      </c>
      <c r="W4478" s="114" t="s">
        <v>2717</v>
      </c>
      <c r="X4478" s="114" t="s">
        <v>2932</v>
      </c>
      <c r="Y4478" s="114" t="s">
        <v>3888</v>
      </c>
      <c r="Z4478" s="139">
        <v>1</v>
      </c>
      <c r="AA4478" s="114" t="s">
        <v>3889</v>
      </c>
      <c r="AB4478" s="114"/>
      <c r="AC4478" s="114"/>
      <c r="AD4478" s="1" t="s">
        <v>32</v>
      </c>
      <c r="AE4478" s="114"/>
      <c r="AF4478" s="114"/>
      <c r="AG4478" s="140"/>
      <c r="AJ4478" s="1">
        <f t="shared" si="357"/>
        <v>0</v>
      </c>
    </row>
    <row r="4479" spans="1:36" ht="63" customHeight="1">
      <c r="A4479" s="179" t="s">
        <v>1052</v>
      </c>
      <c r="B4479" s="179" t="s">
        <v>6</v>
      </c>
      <c r="C4479" s="179" t="s">
        <v>1131</v>
      </c>
      <c r="D4479" s="169">
        <v>42451</v>
      </c>
      <c r="E4479" s="176">
        <v>0.55694444444444446</v>
      </c>
      <c r="F4479" s="169">
        <v>42451</v>
      </c>
      <c r="G4479" s="176">
        <v>0.55694444444444446</v>
      </c>
      <c r="H4479" s="176">
        <f>G4479-E4479</f>
        <v>0</v>
      </c>
      <c r="I4479" s="179">
        <v>4</v>
      </c>
      <c r="J4479" s="179" t="s">
        <v>144</v>
      </c>
      <c r="K4479" s="179" t="s">
        <v>9</v>
      </c>
      <c r="L4479" s="179" t="s">
        <v>10</v>
      </c>
      <c r="M4479" s="179" t="s">
        <v>3890</v>
      </c>
      <c r="N4479" s="179" t="s">
        <v>3</v>
      </c>
      <c r="O4479" s="179" t="s">
        <v>8</v>
      </c>
      <c r="P4479" s="179" t="s">
        <v>3891</v>
      </c>
      <c r="Q4479" s="179" t="s">
        <v>3892</v>
      </c>
      <c r="R4479" s="179"/>
      <c r="S4479" s="179">
        <v>1.2</v>
      </c>
      <c r="T4479" s="179">
        <v>1.2</v>
      </c>
      <c r="U4479" s="114" t="s">
        <v>29</v>
      </c>
      <c r="V4479" s="114">
        <v>1988</v>
      </c>
      <c r="W4479" s="114" t="s">
        <v>2725</v>
      </c>
      <c r="X4479" s="114" t="s">
        <v>2932</v>
      </c>
      <c r="Y4479" s="114" t="s">
        <v>3893</v>
      </c>
      <c r="Z4479" s="139">
        <v>1</v>
      </c>
      <c r="AA4479" s="114" t="s">
        <v>3506</v>
      </c>
      <c r="AB4479" s="114" t="s">
        <v>3894</v>
      </c>
      <c r="AC4479" s="114"/>
      <c r="AD4479" s="1" t="s">
        <v>32</v>
      </c>
      <c r="AE4479" s="114"/>
      <c r="AF4479" s="114"/>
      <c r="AG4479" s="140"/>
      <c r="AJ4479" s="1">
        <f t="shared" si="357"/>
        <v>0</v>
      </c>
    </row>
    <row r="4480" spans="1:36" ht="94.5" customHeight="1">
      <c r="A4480" s="179" t="s">
        <v>1052</v>
      </c>
      <c r="B4480" s="179" t="s">
        <v>6</v>
      </c>
      <c r="C4480" s="179" t="s">
        <v>1131</v>
      </c>
      <c r="D4480" s="169">
        <v>42451</v>
      </c>
      <c r="E4480" s="176">
        <v>0.59166666666666667</v>
      </c>
      <c r="F4480" s="169">
        <v>42451</v>
      </c>
      <c r="G4480" s="176">
        <v>0.59166666666666667</v>
      </c>
      <c r="H4480" s="176">
        <v>0</v>
      </c>
      <c r="I4480" s="179">
        <v>9</v>
      </c>
      <c r="J4480" s="179" t="s">
        <v>1888</v>
      </c>
      <c r="K4480" s="179" t="s">
        <v>9</v>
      </c>
      <c r="L4480" s="218" t="s">
        <v>10</v>
      </c>
      <c r="M4480" s="179" t="s">
        <v>1886</v>
      </c>
      <c r="N4480" s="179" t="s">
        <v>3</v>
      </c>
      <c r="O4480" s="179" t="s">
        <v>8</v>
      </c>
      <c r="P4480" s="179" t="s">
        <v>1887</v>
      </c>
      <c r="Q4480" s="179" t="s">
        <v>3895</v>
      </c>
      <c r="R4480" s="179"/>
      <c r="S4480" s="179">
        <v>6.6</v>
      </c>
      <c r="T4480" s="179">
        <v>6.6</v>
      </c>
      <c r="U4480" s="114" t="s">
        <v>29</v>
      </c>
      <c r="V4480" s="114">
        <v>1981</v>
      </c>
      <c r="W4480" s="114" t="s">
        <v>2725</v>
      </c>
      <c r="X4480" s="114" t="s">
        <v>2932</v>
      </c>
      <c r="Y4480" s="114" t="s">
        <v>3858</v>
      </c>
      <c r="Z4480" s="139">
        <v>1</v>
      </c>
      <c r="AA4480" s="114" t="s">
        <v>3859</v>
      </c>
      <c r="AB4480" s="114" t="s">
        <v>3860</v>
      </c>
      <c r="AC4480" s="114"/>
      <c r="AD4480" s="1" t="s">
        <v>32</v>
      </c>
      <c r="AE4480" s="114"/>
      <c r="AF4480" s="114"/>
      <c r="AG4480" s="140"/>
      <c r="AJ4480" s="1">
        <f t="shared" si="357"/>
        <v>0</v>
      </c>
    </row>
    <row r="4481" spans="1:37" ht="63" customHeight="1">
      <c r="A4481" s="179" t="s">
        <v>1052</v>
      </c>
      <c r="B4481" s="179" t="s">
        <v>6</v>
      </c>
      <c r="C4481" s="179" t="s">
        <v>1131</v>
      </c>
      <c r="D4481" s="169">
        <v>42451</v>
      </c>
      <c r="E4481" s="176">
        <v>0.63055555555555554</v>
      </c>
      <c r="F4481" s="169">
        <v>42451</v>
      </c>
      <c r="G4481" s="176">
        <v>0.63055555555555554</v>
      </c>
      <c r="H4481" s="176">
        <v>0</v>
      </c>
      <c r="I4481" s="179">
        <v>7</v>
      </c>
      <c r="J4481" s="179" t="s">
        <v>1888</v>
      </c>
      <c r="K4481" s="179" t="s">
        <v>9</v>
      </c>
      <c r="L4481" s="179" t="s">
        <v>10</v>
      </c>
      <c r="M4481" s="179" t="s">
        <v>1897</v>
      </c>
      <c r="N4481" s="179" t="s">
        <v>3</v>
      </c>
      <c r="O4481" s="179" t="s">
        <v>8</v>
      </c>
      <c r="P4481" s="179" t="s">
        <v>1898</v>
      </c>
      <c r="Q4481" s="179" t="s">
        <v>3896</v>
      </c>
      <c r="R4481" s="179"/>
      <c r="S4481" s="179">
        <v>3.3</v>
      </c>
      <c r="T4481" s="179">
        <v>3.3</v>
      </c>
      <c r="U4481" s="114" t="s">
        <v>29</v>
      </c>
      <c r="V4481" s="114">
        <v>1986</v>
      </c>
      <c r="W4481" s="114" t="s">
        <v>2746</v>
      </c>
      <c r="X4481" s="114" t="s">
        <v>2932</v>
      </c>
      <c r="Y4481" s="114" t="s">
        <v>3897</v>
      </c>
      <c r="Z4481" s="139">
        <v>1</v>
      </c>
      <c r="AA4481" s="114" t="s">
        <v>3898</v>
      </c>
      <c r="AB4481" s="114" t="s">
        <v>3899</v>
      </c>
      <c r="AC4481" s="114"/>
      <c r="AD4481" s="1" t="s">
        <v>32</v>
      </c>
      <c r="AE4481" s="114"/>
      <c r="AF4481" s="114"/>
      <c r="AG4481" s="140"/>
      <c r="AJ4481" s="1">
        <f t="shared" si="357"/>
        <v>0</v>
      </c>
    </row>
    <row r="4482" spans="1:37" ht="63" customHeight="1">
      <c r="A4482" s="179" t="s">
        <v>1052</v>
      </c>
      <c r="B4482" s="179" t="s">
        <v>6</v>
      </c>
      <c r="C4482" s="179" t="s">
        <v>1131</v>
      </c>
      <c r="D4482" s="169">
        <v>42451</v>
      </c>
      <c r="E4482" s="176">
        <v>0.7055555555555556</v>
      </c>
      <c r="F4482" s="169">
        <v>42451</v>
      </c>
      <c r="G4482" s="176">
        <v>0.73958333333333337</v>
      </c>
      <c r="H4482" s="176">
        <f>G4482-E4482</f>
        <v>3.4027777777777768E-2</v>
      </c>
      <c r="I4482" s="179">
        <v>2</v>
      </c>
      <c r="J4482" s="179" t="s">
        <v>1888</v>
      </c>
      <c r="K4482" s="179" t="s">
        <v>21</v>
      </c>
      <c r="L4482" s="179" t="s">
        <v>10</v>
      </c>
      <c r="M4482" s="179" t="s">
        <v>1901</v>
      </c>
      <c r="N4482" s="179" t="s">
        <v>3</v>
      </c>
      <c r="O4482" s="179" t="s">
        <v>8</v>
      </c>
      <c r="P4482" s="179" t="s">
        <v>1902</v>
      </c>
      <c r="Q4482" s="179" t="s">
        <v>3905</v>
      </c>
      <c r="R4482" s="179">
        <v>0.4</v>
      </c>
      <c r="S4482" s="179"/>
      <c r="T4482" s="179">
        <v>0.4</v>
      </c>
      <c r="U4482" s="114" t="s">
        <v>29</v>
      </c>
      <c r="V4482" s="114">
        <v>1993</v>
      </c>
      <c r="W4482" s="114"/>
      <c r="X4482" s="114" t="s">
        <v>2736</v>
      </c>
      <c r="Y4482" s="114" t="s">
        <v>3906</v>
      </c>
      <c r="Z4482" s="114">
        <v>50</v>
      </c>
      <c r="AA4482" s="114" t="s">
        <v>3907</v>
      </c>
      <c r="AB4482" s="114" t="s">
        <v>3908</v>
      </c>
      <c r="AC4482" s="114"/>
      <c r="AD4482" s="1" t="s">
        <v>32</v>
      </c>
      <c r="AE4482" s="114"/>
      <c r="AF4482" s="114"/>
      <c r="AG4482" s="140"/>
      <c r="AJ4482" s="1">
        <f t="shared" si="357"/>
        <v>0</v>
      </c>
    </row>
    <row r="4483" spans="1:37" ht="63" customHeight="1">
      <c r="A4483" s="179" t="s">
        <v>1052</v>
      </c>
      <c r="B4483" s="179" t="s">
        <v>6</v>
      </c>
      <c r="C4483" s="179" t="s">
        <v>1131</v>
      </c>
      <c r="D4483" s="169">
        <v>42451</v>
      </c>
      <c r="E4483" s="176">
        <v>0.71944444444444444</v>
      </c>
      <c r="F4483" s="169">
        <v>42451</v>
      </c>
      <c r="G4483" s="176">
        <v>0.85416666666666663</v>
      </c>
      <c r="H4483" s="176">
        <f>G4483-E4483</f>
        <v>0.13472222222222219</v>
      </c>
      <c r="I4483" s="179">
        <v>18</v>
      </c>
      <c r="J4483" s="179" t="s">
        <v>144</v>
      </c>
      <c r="K4483" s="179" t="s">
        <v>15</v>
      </c>
      <c r="L4483" s="179" t="s">
        <v>4</v>
      </c>
      <c r="M4483" s="179" t="s">
        <v>1903</v>
      </c>
      <c r="N4483" s="179" t="s">
        <v>3</v>
      </c>
      <c r="O4483" s="179" t="s">
        <v>49</v>
      </c>
      <c r="P4483" s="179" t="s">
        <v>3909</v>
      </c>
      <c r="Q4483" s="179" t="s">
        <v>3910</v>
      </c>
      <c r="R4483" s="179"/>
      <c r="S4483" s="179">
        <v>17.2</v>
      </c>
      <c r="T4483" s="179">
        <v>17.2</v>
      </c>
      <c r="U4483" s="114" t="s">
        <v>48</v>
      </c>
      <c r="V4483" s="114">
        <v>1985</v>
      </c>
      <c r="W4483" s="114" t="s">
        <v>3911</v>
      </c>
      <c r="X4483" s="114" t="s">
        <v>2736</v>
      </c>
      <c r="Y4483" s="114" t="s">
        <v>3850</v>
      </c>
      <c r="Z4483" s="139">
        <v>1</v>
      </c>
      <c r="AA4483" s="114" t="s">
        <v>3851</v>
      </c>
      <c r="AB4483" s="114" t="s">
        <v>3852</v>
      </c>
      <c r="AC4483" s="114"/>
      <c r="AD4483" s="1" t="s">
        <v>0</v>
      </c>
      <c r="AE4483" s="114"/>
      <c r="AF4483" s="114"/>
      <c r="AG4483" s="140"/>
      <c r="AJ4483" s="1">
        <f t="shared" si="357"/>
        <v>0</v>
      </c>
    </row>
    <row r="4484" spans="1:37" ht="78.75" customHeight="1">
      <c r="A4484" s="179" t="s">
        <v>1052</v>
      </c>
      <c r="B4484" s="179" t="s">
        <v>6</v>
      </c>
      <c r="C4484" s="179" t="s">
        <v>1868</v>
      </c>
      <c r="D4484" s="169">
        <v>42451</v>
      </c>
      <c r="E4484" s="176">
        <v>0.42777777777777781</v>
      </c>
      <c r="F4484" s="169">
        <v>42451</v>
      </c>
      <c r="G4484" s="176">
        <v>0.42777777777777781</v>
      </c>
      <c r="H4484" s="176">
        <v>0</v>
      </c>
      <c r="I4484" s="179">
        <v>7</v>
      </c>
      <c r="J4484" s="179" t="s">
        <v>303</v>
      </c>
      <c r="K4484" s="179" t="s">
        <v>9</v>
      </c>
      <c r="L4484" s="179" t="s">
        <v>10</v>
      </c>
      <c r="M4484" s="179" t="s">
        <v>1884</v>
      </c>
      <c r="N4484" s="179" t="s">
        <v>3</v>
      </c>
      <c r="O4484" s="179" t="s">
        <v>8</v>
      </c>
      <c r="P4484" s="179" t="s">
        <v>1885</v>
      </c>
      <c r="Q4484" s="179" t="s">
        <v>3854</v>
      </c>
      <c r="R4484" s="179"/>
      <c r="S4484" s="179">
        <v>2</v>
      </c>
      <c r="T4484" s="179">
        <v>2</v>
      </c>
      <c r="U4484" s="114" t="s">
        <v>29</v>
      </c>
      <c r="V4484" s="114">
        <v>2001</v>
      </c>
      <c r="W4484" s="114" t="s">
        <v>2746</v>
      </c>
      <c r="X4484" s="114" t="s">
        <v>2959</v>
      </c>
      <c r="Y4484" s="122" t="s">
        <v>3855</v>
      </c>
      <c r="Z4484" s="139">
        <v>0.25</v>
      </c>
      <c r="AA4484" s="122" t="s">
        <v>3856</v>
      </c>
      <c r="AB4484" s="114">
        <v>3</v>
      </c>
      <c r="AC4484" s="122">
        <v>41764</v>
      </c>
      <c r="AD4484" s="1" t="s">
        <v>41</v>
      </c>
      <c r="AE4484" s="114"/>
      <c r="AF4484" s="114"/>
      <c r="AG4484" s="140"/>
      <c r="AJ4484" s="1">
        <f t="shared" si="357"/>
        <v>0</v>
      </c>
    </row>
    <row r="4485" spans="1:37" ht="47.25" customHeight="1">
      <c r="A4485" s="179" t="s">
        <v>1052</v>
      </c>
      <c r="B4485" s="179" t="s">
        <v>6</v>
      </c>
      <c r="C4485" s="179" t="s">
        <v>1876</v>
      </c>
      <c r="D4485" s="169">
        <v>42451</v>
      </c>
      <c r="E4485" s="176">
        <v>0.32569444444444445</v>
      </c>
      <c r="F4485" s="169">
        <v>42451</v>
      </c>
      <c r="G4485" s="176">
        <v>0.40972222222222227</v>
      </c>
      <c r="H4485" s="176">
        <f>G4485-E4485</f>
        <v>8.4027777777777812E-2</v>
      </c>
      <c r="I4485" s="179">
        <v>14</v>
      </c>
      <c r="J4485" s="179" t="s">
        <v>658</v>
      </c>
      <c r="K4485" s="179"/>
      <c r="L4485" s="179" t="s">
        <v>10</v>
      </c>
      <c r="M4485" s="179" t="s">
        <v>1877</v>
      </c>
      <c r="N4485" s="179" t="s">
        <v>3</v>
      </c>
      <c r="O4485" s="179" t="s">
        <v>8</v>
      </c>
      <c r="P4485" s="179" t="s">
        <v>1878</v>
      </c>
      <c r="Q4485" s="179" t="s">
        <v>3845</v>
      </c>
      <c r="R4485" s="179">
        <v>20.6</v>
      </c>
      <c r="S4485" s="179"/>
      <c r="T4485" s="179">
        <v>20.6</v>
      </c>
      <c r="U4485" s="114" t="s">
        <v>29</v>
      </c>
      <c r="V4485" s="114">
        <v>2012</v>
      </c>
      <c r="W4485" s="114" t="s">
        <v>3521</v>
      </c>
      <c r="X4485" s="114"/>
      <c r="Y4485" s="146">
        <v>41883</v>
      </c>
      <c r="Z4485" s="138">
        <v>100</v>
      </c>
      <c r="AA4485" s="114"/>
      <c r="AB4485" s="114">
        <v>0</v>
      </c>
      <c r="AC4485" s="114"/>
      <c r="AD4485" s="1" t="s">
        <v>32</v>
      </c>
      <c r="AE4485" s="114"/>
      <c r="AF4485" s="114"/>
      <c r="AG4485" s="140"/>
      <c r="AJ4485" s="1">
        <f t="shared" si="357"/>
        <v>0</v>
      </c>
    </row>
    <row r="4486" spans="1:37" ht="63" customHeight="1">
      <c r="A4486" s="179" t="s">
        <v>1052</v>
      </c>
      <c r="B4486" s="179" t="s">
        <v>6</v>
      </c>
      <c r="C4486" s="179" t="s">
        <v>1865</v>
      </c>
      <c r="D4486" s="169">
        <v>42451</v>
      </c>
      <c r="E4486" s="176">
        <v>0.23472222222222219</v>
      </c>
      <c r="F4486" s="169">
        <v>42451</v>
      </c>
      <c r="G4486" s="176">
        <v>0.23472222222222219</v>
      </c>
      <c r="H4486" s="176">
        <v>0</v>
      </c>
      <c r="I4486" s="179">
        <v>17</v>
      </c>
      <c r="J4486" s="179" t="s">
        <v>303</v>
      </c>
      <c r="K4486" s="179" t="s">
        <v>9</v>
      </c>
      <c r="L4486" s="179" t="s">
        <v>10</v>
      </c>
      <c r="M4486" s="179" t="s">
        <v>1871</v>
      </c>
      <c r="N4486" s="179" t="s">
        <v>3</v>
      </c>
      <c r="O4486" s="179" t="s">
        <v>8</v>
      </c>
      <c r="P4486" s="179" t="s">
        <v>1872</v>
      </c>
      <c r="Q4486" s="179" t="s">
        <v>3838</v>
      </c>
      <c r="R4486" s="179"/>
      <c r="S4486" s="179">
        <v>3.2</v>
      </c>
      <c r="T4486" s="179">
        <v>3.2</v>
      </c>
      <c r="U4486" s="114" t="s">
        <v>29</v>
      </c>
      <c r="V4486" s="114">
        <v>1992</v>
      </c>
      <c r="W4486" s="114" t="s">
        <v>3398</v>
      </c>
      <c r="X4486" s="114" t="s">
        <v>2736</v>
      </c>
      <c r="Y4486" s="114" t="s">
        <v>3839</v>
      </c>
      <c r="Z4486" s="114">
        <v>100</v>
      </c>
      <c r="AA4486" s="114" t="s">
        <v>3748</v>
      </c>
      <c r="AB4486" s="114">
        <v>0</v>
      </c>
      <c r="AC4486" s="114" t="s">
        <v>3840</v>
      </c>
      <c r="AD4486" s="1" t="s">
        <v>32</v>
      </c>
      <c r="AE4486" s="114"/>
      <c r="AF4486" s="114"/>
      <c r="AG4486" s="140"/>
      <c r="AJ4486" s="1">
        <f t="shared" si="357"/>
        <v>0</v>
      </c>
    </row>
    <row r="4487" spans="1:37" ht="78.75" customHeight="1">
      <c r="A4487" s="179" t="s">
        <v>6868</v>
      </c>
      <c r="B4487" s="179" t="s">
        <v>19</v>
      </c>
      <c r="C4487" s="179"/>
      <c r="D4487" s="169">
        <v>42592</v>
      </c>
      <c r="E4487" s="176">
        <v>42592.333333333336</v>
      </c>
      <c r="F4487" s="169">
        <v>42592</v>
      </c>
      <c r="G4487" s="176">
        <v>42592.614583333336</v>
      </c>
      <c r="H4487" s="193">
        <f>G4487-E4487</f>
        <v>0.28125</v>
      </c>
      <c r="I4487" s="179">
        <v>1</v>
      </c>
      <c r="J4487" s="115"/>
      <c r="K4487" s="115"/>
      <c r="L4487" s="115" t="s">
        <v>12</v>
      </c>
      <c r="M4487" s="179" t="s">
        <v>561</v>
      </c>
      <c r="N4487" s="179">
        <v>0.4</v>
      </c>
      <c r="O4487" s="179" t="s">
        <v>2</v>
      </c>
      <c r="P4487" s="179" t="s">
        <v>8156</v>
      </c>
      <c r="Q4487" s="115" t="s">
        <v>8152</v>
      </c>
      <c r="R4487" s="170"/>
      <c r="S4487" s="170">
        <v>0.20899999999999999</v>
      </c>
      <c r="T4487" s="170">
        <f>R4487+S4487</f>
        <v>0.20899999999999999</v>
      </c>
      <c r="X4487" s="1"/>
      <c r="AB4487" s="1"/>
      <c r="AC4487" s="1"/>
      <c r="AD4487" s="1" t="s">
        <v>23</v>
      </c>
      <c r="AE4487" s="1"/>
      <c r="AF4487" s="1"/>
      <c r="AJ4487" s="1">
        <f t="shared" si="357"/>
        <v>0</v>
      </c>
      <c r="AK4487" s="1">
        <f>AJ4487-T4487</f>
        <v>-0.20899999999999999</v>
      </c>
    </row>
    <row r="4488" spans="1:37" ht="47.25" customHeight="1">
      <c r="A4488" s="179" t="s">
        <v>672</v>
      </c>
      <c r="B4488" s="57" t="s">
        <v>505</v>
      </c>
      <c r="C4488" s="57" t="s">
        <v>506</v>
      </c>
      <c r="D4488" s="58">
        <v>42404</v>
      </c>
      <c r="E4488" s="59">
        <v>0.10069444444444443</v>
      </c>
      <c r="F4488" s="58">
        <v>42404</v>
      </c>
      <c r="G4488" s="59">
        <v>0.10069444444444443</v>
      </c>
      <c r="H4488" s="59">
        <v>0</v>
      </c>
      <c r="I4488" s="60">
        <v>4</v>
      </c>
      <c r="J4488" s="60" t="s">
        <v>612</v>
      </c>
      <c r="K4488" s="60"/>
      <c r="L4488" s="71" t="s">
        <v>12</v>
      </c>
      <c r="M4488" s="72" t="s">
        <v>795</v>
      </c>
      <c r="N4488" s="60" t="s">
        <v>3</v>
      </c>
      <c r="O4488" s="71" t="s">
        <v>8</v>
      </c>
      <c r="P4488" s="72" t="s">
        <v>795</v>
      </c>
      <c r="Q4488" s="71" t="s">
        <v>796</v>
      </c>
      <c r="R4488" s="167">
        <v>0.2</v>
      </c>
      <c r="S4488" s="167"/>
      <c r="T4488" s="167">
        <v>0.2</v>
      </c>
      <c r="U4488" s="2" t="s">
        <v>2656</v>
      </c>
      <c r="V4488" s="2" t="s">
        <v>141</v>
      </c>
      <c r="W4488" s="2" t="s">
        <v>141</v>
      </c>
      <c r="X4488" s="2" t="s">
        <v>141</v>
      </c>
      <c r="Y4488" s="2" t="s">
        <v>2651</v>
      </c>
      <c r="Z4488" s="2" t="s">
        <v>141</v>
      </c>
      <c r="AA4488" s="2" t="s">
        <v>141</v>
      </c>
      <c r="AB4488" s="2">
        <v>0</v>
      </c>
      <c r="AC4488" s="2" t="s">
        <v>2649</v>
      </c>
      <c r="AD4488" s="2" t="s">
        <v>23</v>
      </c>
      <c r="AF4488" s="2" t="s">
        <v>141</v>
      </c>
      <c r="AG4488" s="1" t="s">
        <v>141</v>
      </c>
      <c r="AJ4488" s="1">
        <f t="shared" si="357"/>
        <v>0</v>
      </c>
    </row>
    <row r="4489" spans="1:37" ht="47.25" customHeight="1">
      <c r="A4489" s="179" t="s">
        <v>1052</v>
      </c>
      <c r="B4489" s="179" t="s">
        <v>6</v>
      </c>
      <c r="C4489" s="179" t="s">
        <v>3447</v>
      </c>
      <c r="D4489" s="169">
        <v>42451</v>
      </c>
      <c r="E4489" s="176">
        <v>0.42222222222222222</v>
      </c>
      <c r="F4489" s="169">
        <v>42451</v>
      </c>
      <c r="G4489" s="176">
        <v>0.42222222222222222</v>
      </c>
      <c r="H4489" s="176">
        <v>0</v>
      </c>
      <c r="I4489" s="179">
        <v>113</v>
      </c>
      <c r="J4489" s="179" t="s">
        <v>1298</v>
      </c>
      <c r="K4489" s="179" t="s">
        <v>9</v>
      </c>
      <c r="L4489" s="179" t="s">
        <v>17</v>
      </c>
      <c r="M4489" s="179" t="s">
        <v>1883</v>
      </c>
      <c r="N4489" s="179">
        <v>110</v>
      </c>
      <c r="O4489" s="179" t="s">
        <v>8</v>
      </c>
      <c r="P4489" s="179" t="s">
        <v>1883</v>
      </c>
      <c r="Q4489" s="179" t="s">
        <v>3853</v>
      </c>
      <c r="R4489" s="179"/>
      <c r="S4489" s="179">
        <v>83.6</v>
      </c>
      <c r="T4489" s="179">
        <v>83.6</v>
      </c>
      <c r="U4489" s="114"/>
      <c r="V4489" s="114"/>
      <c r="W4489" s="114"/>
      <c r="X4489" s="114"/>
      <c r="Y4489" s="114"/>
      <c r="Z4489" s="114"/>
      <c r="AA4489" s="114"/>
      <c r="AB4489" s="114"/>
      <c r="AC4489" s="114"/>
      <c r="AD4489" s="1" t="s">
        <v>38</v>
      </c>
      <c r="AE4489" s="114"/>
      <c r="AF4489" s="114"/>
      <c r="AG4489" s="140"/>
      <c r="AJ4489" s="1">
        <f t="shared" si="357"/>
        <v>0</v>
      </c>
    </row>
    <row r="4490" spans="1:37" ht="63" customHeight="1">
      <c r="A4490" s="179" t="s">
        <v>1052</v>
      </c>
      <c r="B4490" s="179" t="s">
        <v>6</v>
      </c>
      <c r="C4490" s="179" t="s">
        <v>3457</v>
      </c>
      <c r="D4490" s="169">
        <v>42451</v>
      </c>
      <c r="E4490" s="176">
        <v>0.36736111111111108</v>
      </c>
      <c r="F4490" s="169">
        <v>42451</v>
      </c>
      <c r="G4490" s="176">
        <v>0.3756944444444445</v>
      </c>
      <c r="H4490" s="176">
        <f>G4490-E4490</f>
        <v>8.3333333333334147E-3</v>
      </c>
      <c r="I4490" s="179">
        <v>96</v>
      </c>
      <c r="J4490" s="179" t="s">
        <v>1299</v>
      </c>
      <c r="K4490" s="179" t="s">
        <v>21</v>
      </c>
      <c r="L4490" s="179" t="s">
        <v>17</v>
      </c>
      <c r="M4490" s="179" t="s">
        <v>1879</v>
      </c>
      <c r="N4490" s="179">
        <v>500</v>
      </c>
      <c r="O4490" s="179" t="s">
        <v>8</v>
      </c>
      <c r="P4490" s="179" t="s">
        <v>1879</v>
      </c>
      <c r="Q4490" s="179" t="s">
        <v>3846</v>
      </c>
      <c r="R4490" s="179"/>
      <c r="S4490" s="179">
        <v>467.3</v>
      </c>
      <c r="T4490" s="179">
        <v>467.3</v>
      </c>
      <c r="U4490" s="114" t="s">
        <v>1</v>
      </c>
      <c r="V4490" s="114"/>
      <c r="W4490" s="114"/>
      <c r="X4490" s="114"/>
      <c r="Y4490" s="114"/>
      <c r="Z4490" s="114"/>
      <c r="AA4490" s="114"/>
      <c r="AB4490" s="114"/>
      <c r="AC4490" s="114"/>
      <c r="AD4490" s="1" t="s">
        <v>38</v>
      </c>
      <c r="AE4490" s="114"/>
      <c r="AF4490" s="114"/>
      <c r="AG4490" s="140"/>
      <c r="AJ4490" s="1">
        <f t="shared" si="357"/>
        <v>0</v>
      </c>
    </row>
    <row r="4491" spans="1:37" ht="63" customHeight="1">
      <c r="A4491" s="179" t="s">
        <v>1052</v>
      </c>
      <c r="B4491" s="179" t="s">
        <v>6</v>
      </c>
      <c r="C4491" s="179" t="s">
        <v>1873</v>
      </c>
      <c r="D4491" s="169">
        <v>42452</v>
      </c>
      <c r="E4491" s="176">
        <v>0.16180555555555556</v>
      </c>
      <c r="F4491" s="169">
        <v>42452</v>
      </c>
      <c r="G4491" s="176">
        <v>0.20416666666666669</v>
      </c>
      <c r="H4491" s="176">
        <v>4.2361111111111106E-2</v>
      </c>
      <c r="I4491" s="179">
        <v>10</v>
      </c>
      <c r="J4491" s="179" t="s">
        <v>144</v>
      </c>
      <c r="K4491" s="179" t="s">
        <v>21</v>
      </c>
      <c r="L4491" s="179" t="s">
        <v>10</v>
      </c>
      <c r="M4491" s="179" t="s">
        <v>1908</v>
      </c>
      <c r="N4491" s="179" t="s">
        <v>3</v>
      </c>
      <c r="O4491" s="179" t="s">
        <v>8</v>
      </c>
      <c r="P4491" s="179" t="s">
        <v>1909</v>
      </c>
      <c r="Q4491" s="179" t="s">
        <v>1910</v>
      </c>
      <c r="R4491" s="179">
        <v>11.5</v>
      </c>
      <c r="S4491" s="179"/>
      <c r="T4491" s="179">
        <v>11.5</v>
      </c>
      <c r="U4491" s="114" t="s">
        <v>29</v>
      </c>
      <c r="V4491" s="114">
        <v>2016</v>
      </c>
      <c r="W4491" s="114" t="s">
        <v>3624</v>
      </c>
      <c r="X4491" s="114" t="s">
        <v>2959</v>
      </c>
      <c r="Y4491" s="114"/>
      <c r="Z4491" s="114"/>
      <c r="AA4491" s="114"/>
      <c r="AB4491" s="114"/>
      <c r="AC4491" s="114"/>
      <c r="AD4491" s="1" t="s">
        <v>32</v>
      </c>
      <c r="AE4491" s="114"/>
      <c r="AF4491" s="114"/>
      <c r="AG4491" s="114"/>
      <c r="AJ4491" s="1">
        <f t="shared" si="357"/>
        <v>0</v>
      </c>
    </row>
    <row r="4492" spans="1:37" ht="63" customHeight="1">
      <c r="A4492" s="179" t="s">
        <v>1052</v>
      </c>
      <c r="B4492" s="179" t="s">
        <v>6</v>
      </c>
      <c r="C4492" s="179" t="s">
        <v>1863</v>
      </c>
      <c r="D4492" s="169">
        <v>42453</v>
      </c>
      <c r="E4492" s="176">
        <v>0.52777777777777779</v>
      </c>
      <c r="F4492" s="169">
        <v>42453</v>
      </c>
      <c r="G4492" s="176">
        <v>0.71944444444444444</v>
      </c>
      <c r="H4492" s="176">
        <v>0.18472222222222223</v>
      </c>
      <c r="I4492" s="179">
        <v>15</v>
      </c>
      <c r="J4492" s="179" t="s">
        <v>144</v>
      </c>
      <c r="K4492" s="179" t="s">
        <v>15</v>
      </c>
      <c r="L4492" s="179" t="s">
        <v>30</v>
      </c>
      <c r="M4492" s="179" t="s">
        <v>1912</v>
      </c>
      <c r="N4492" s="179" t="s">
        <v>3</v>
      </c>
      <c r="O4492" s="179" t="s">
        <v>8</v>
      </c>
      <c r="P4492" s="179" t="s">
        <v>1913</v>
      </c>
      <c r="Q4492" s="179" t="s">
        <v>1914</v>
      </c>
      <c r="R4492" s="179">
        <v>41.3</v>
      </c>
      <c r="S4492" s="179"/>
      <c r="T4492" s="179">
        <v>41.3</v>
      </c>
      <c r="U4492" s="114" t="s">
        <v>29</v>
      </c>
      <c r="V4492" s="114">
        <v>1982</v>
      </c>
      <c r="W4492" s="114" t="s">
        <v>2725</v>
      </c>
      <c r="X4492" s="114" t="s">
        <v>3377</v>
      </c>
      <c r="Y4492" s="114" t="s">
        <v>3916</v>
      </c>
      <c r="Z4492" s="114"/>
      <c r="AA4492" s="114" t="s">
        <v>3917</v>
      </c>
      <c r="AB4492" s="114"/>
      <c r="AC4492" s="114"/>
      <c r="AD4492" s="1" t="s">
        <v>61</v>
      </c>
      <c r="AE4492" s="114"/>
      <c r="AF4492" s="114"/>
      <c r="AG4492" s="114"/>
      <c r="AJ4492" s="1">
        <f t="shared" si="357"/>
        <v>0</v>
      </c>
    </row>
    <row r="4493" spans="1:37" ht="63" customHeight="1">
      <c r="A4493" s="179" t="s">
        <v>1052</v>
      </c>
      <c r="B4493" s="179" t="s">
        <v>6</v>
      </c>
      <c r="C4493" s="179" t="s">
        <v>1876</v>
      </c>
      <c r="D4493" s="169">
        <v>42453</v>
      </c>
      <c r="E4493" s="176">
        <v>0.50694444444444442</v>
      </c>
      <c r="F4493" s="169">
        <v>42453</v>
      </c>
      <c r="G4493" s="176">
        <v>0.74930555555555556</v>
      </c>
      <c r="H4493" s="176">
        <v>0.24236111111111114</v>
      </c>
      <c r="I4493" s="179">
        <v>9</v>
      </c>
      <c r="J4493" s="179" t="s">
        <v>144</v>
      </c>
      <c r="K4493" s="179" t="s">
        <v>52</v>
      </c>
      <c r="L4493" s="179" t="s">
        <v>30</v>
      </c>
      <c r="M4493" s="179" t="s">
        <v>3914</v>
      </c>
      <c r="N4493" s="179" t="s">
        <v>3</v>
      </c>
      <c r="O4493" s="179" t="s">
        <v>8</v>
      </c>
      <c r="P4493" s="179" t="s">
        <v>1911</v>
      </c>
      <c r="Q4493" s="179" t="s">
        <v>3915</v>
      </c>
      <c r="R4493" s="179">
        <v>1.2</v>
      </c>
      <c r="S4493" s="179"/>
      <c r="T4493" s="179">
        <v>1.2</v>
      </c>
      <c r="U4493" s="138" t="s">
        <v>29</v>
      </c>
      <c r="V4493" s="138">
        <v>2015</v>
      </c>
      <c r="W4493" s="138" t="s">
        <v>2725</v>
      </c>
      <c r="X4493" s="146"/>
      <c r="Y4493" s="146" t="s">
        <v>141</v>
      </c>
      <c r="Z4493" s="146" t="s">
        <v>141</v>
      </c>
      <c r="AA4493" s="114"/>
      <c r="AB4493" s="114">
        <v>0</v>
      </c>
      <c r="AC4493" s="710"/>
      <c r="AD4493" s="1" t="s">
        <v>28</v>
      </c>
      <c r="AE4493" s="114"/>
      <c r="AF4493" s="114"/>
      <c r="AG4493" s="114"/>
      <c r="AJ4493" s="1">
        <f t="shared" si="357"/>
        <v>0</v>
      </c>
    </row>
    <row r="4494" spans="1:37" ht="63" customHeight="1">
      <c r="A4494" s="179" t="s">
        <v>1052</v>
      </c>
      <c r="B4494" s="179" t="s">
        <v>6</v>
      </c>
      <c r="C4494" s="179" t="s">
        <v>1876</v>
      </c>
      <c r="D4494" s="169">
        <v>42454</v>
      </c>
      <c r="E4494" s="176">
        <v>0.57777777777777783</v>
      </c>
      <c r="F4494" s="169">
        <v>42454</v>
      </c>
      <c r="G4494" s="176">
        <v>0.69513888888888886</v>
      </c>
      <c r="H4494" s="176">
        <v>0.11736111111111103</v>
      </c>
      <c r="I4494" s="179">
        <v>152</v>
      </c>
      <c r="J4494" s="179" t="s">
        <v>1920</v>
      </c>
      <c r="K4494" s="179"/>
      <c r="L4494" s="179" t="s">
        <v>4</v>
      </c>
      <c r="M4494" s="179" t="s">
        <v>1974</v>
      </c>
      <c r="N4494" s="179">
        <v>35</v>
      </c>
      <c r="O4494" s="179" t="s">
        <v>14</v>
      </c>
      <c r="P4494" s="179" t="s">
        <v>3918</v>
      </c>
      <c r="Q4494" s="179" t="s">
        <v>3919</v>
      </c>
      <c r="R4494" s="179">
        <v>173.4</v>
      </c>
      <c r="S4494" s="179"/>
      <c r="T4494" s="179">
        <v>173.4</v>
      </c>
      <c r="U4494" s="114" t="s">
        <v>37</v>
      </c>
      <c r="V4494" s="114">
        <v>2001</v>
      </c>
      <c r="W4494" s="114" t="s">
        <v>3920</v>
      </c>
      <c r="X4494" s="114"/>
      <c r="Y4494" s="146">
        <v>41883</v>
      </c>
      <c r="Z4494" s="138">
        <v>100</v>
      </c>
      <c r="AA4494" s="122"/>
      <c r="AB4494" s="114">
        <v>0</v>
      </c>
      <c r="AC4494" s="122"/>
      <c r="AD4494" s="1" t="s">
        <v>0</v>
      </c>
      <c r="AE4494" s="138"/>
      <c r="AF4494" s="138"/>
      <c r="AG4494" s="138"/>
      <c r="AJ4494" s="1">
        <f t="shared" si="357"/>
        <v>0</v>
      </c>
    </row>
    <row r="4495" spans="1:37" ht="47.25" customHeight="1">
      <c r="A4495" s="179" t="s">
        <v>5349</v>
      </c>
      <c r="B4495" s="108" t="s">
        <v>20</v>
      </c>
      <c r="C4495" s="178" t="s">
        <v>20</v>
      </c>
      <c r="D4495" s="278">
        <v>42579</v>
      </c>
      <c r="E4495" s="176">
        <v>0.68055555555555547</v>
      </c>
      <c r="F4495" s="278">
        <v>42579</v>
      </c>
      <c r="G4495" s="176">
        <v>0.7270833333333333</v>
      </c>
      <c r="H4495" s="191">
        <v>4.6527777777777835E-2</v>
      </c>
      <c r="I4495" s="179"/>
      <c r="J4495" s="179"/>
      <c r="K4495" s="179"/>
      <c r="L4495" s="179" t="s">
        <v>4</v>
      </c>
      <c r="M4495" s="179" t="s">
        <v>4151</v>
      </c>
      <c r="N4495" s="179" t="s">
        <v>3</v>
      </c>
      <c r="O4495" s="179" t="s">
        <v>8</v>
      </c>
      <c r="P4495" s="177" t="s">
        <v>4497</v>
      </c>
      <c r="Q4495" s="232" t="s">
        <v>9233</v>
      </c>
      <c r="R4495" s="190">
        <v>0.2</v>
      </c>
      <c r="S4495" s="190"/>
      <c r="T4495" s="189">
        <v>0.2</v>
      </c>
      <c r="U4495" s="2" t="s">
        <v>29</v>
      </c>
      <c r="V4495" s="2">
        <v>0</v>
      </c>
      <c r="W4495" s="2">
        <v>0</v>
      </c>
      <c r="X4495" s="2">
        <v>0</v>
      </c>
      <c r="Y4495" s="2">
        <v>0</v>
      </c>
      <c r="Z4495" s="2">
        <v>100</v>
      </c>
      <c r="AA4495" s="2">
        <v>0</v>
      </c>
      <c r="AB4495" s="2">
        <v>0</v>
      </c>
      <c r="AC4495" s="2">
        <v>0</v>
      </c>
      <c r="AD4495" s="2" t="s">
        <v>23</v>
      </c>
      <c r="AG4495" s="1" t="s">
        <v>9234</v>
      </c>
      <c r="AJ4495" s="1">
        <f t="shared" si="357"/>
        <v>0</v>
      </c>
      <c r="AK4495" s="1">
        <f>AJ4495-T4495</f>
        <v>-0.2</v>
      </c>
    </row>
    <row r="4496" spans="1:37" ht="47.25" customHeight="1">
      <c r="A4496" s="179" t="s">
        <v>1052</v>
      </c>
      <c r="B4496" s="179" t="s">
        <v>6</v>
      </c>
      <c r="C4496" s="179" t="s">
        <v>1131</v>
      </c>
      <c r="D4496" s="169">
        <v>42456</v>
      </c>
      <c r="E4496" s="176">
        <v>0.92638888888888893</v>
      </c>
      <c r="F4496" s="169">
        <v>42457</v>
      </c>
      <c r="G4496" s="176">
        <v>3.4722222222222224E-2</v>
      </c>
      <c r="H4496" s="176">
        <v>0.10833333333333334</v>
      </c>
      <c r="I4496" s="179">
        <v>11</v>
      </c>
      <c r="J4496" s="179" t="s">
        <v>144</v>
      </c>
      <c r="K4496" s="179" t="s">
        <v>9</v>
      </c>
      <c r="L4496" s="179" t="s">
        <v>10</v>
      </c>
      <c r="M4496" s="179" t="s">
        <v>1975</v>
      </c>
      <c r="N4496" s="179" t="s">
        <v>3</v>
      </c>
      <c r="O4496" s="179" t="s">
        <v>8</v>
      </c>
      <c r="P4496" s="179" t="s">
        <v>1976</v>
      </c>
      <c r="Q4496" s="179" t="s">
        <v>3923</v>
      </c>
      <c r="R4496" s="179">
        <v>30</v>
      </c>
      <c r="S4496" s="179"/>
      <c r="T4496" s="179">
        <v>30</v>
      </c>
      <c r="U4496" s="114" t="s">
        <v>7</v>
      </c>
      <c r="V4496" s="114">
        <v>1980</v>
      </c>
      <c r="W4496" s="114" t="s">
        <v>3924</v>
      </c>
      <c r="X4496" s="114" t="s">
        <v>2736</v>
      </c>
      <c r="Y4496" s="114" t="s">
        <v>3925</v>
      </c>
      <c r="Z4496" s="114">
        <v>90</v>
      </c>
      <c r="AA4496" s="114" t="s">
        <v>3926</v>
      </c>
      <c r="AB4496" s="122">
        <v>42208</v>
      </c>
      <c r="AC4496" s="114"/>
      <c r="AD4496" s="1" t="s">
        <v>0</v>
      </c>
      <c r="AE4496" s="138"/>
      <c r="AF4496" s="138"/>
      <c r="AG4496" s="138"/>
      <c r="AJ4496" s="1">
        <f t="shared" si="357"/>
        <v>0</v>
      </c>
    </row>
    <row r="4497" spans="1:37" ht="63" customHeight="1">
      <c r="A4497" s="179" t="s">
        <v>672</v>
      </c>
      <c r="B4497" s="179" t="s">
        <v>13</v>
      </c>
      <c r="C4497" s="179" t="s">
        <v>140</v>
      </c>
      <c r="D4497" s="169">
        <v>42423</v>
      </c>
      <c r="E4497" s="176">
        <v>0.43472222222222223</v>
      </c>
      <c r="F4497" s="169">
        <v>42423</v>
      </c>
      <c r="G4497" s="176">
        <v>0.5</v>
      </c>
      <c r="H4497" s="176">
        <v>6.5277777777777768E-2</v>
      </c>
      <c r="I4497" s="179">
        <v>1</v>
      </c>
      <c r="J4497" s="179" t="s">
        <v>141</v>
      </c>
      <c r="K4497" s="179" t="s">
        <v>141</v>
      </c>
      <c r="L4497" s="179" t="s">
        <v>12</v>
      </c>
      <c r="M4497" s="179" t="s">
        <v>3174</v>
      </c>
      <c r="N4497" s="179">
        <v>0.4</v>
      </c>
      <c r="O4497" s="179" t="s">
        <v>2</v>
      </c>
      <c r="P4497" s="179" t="s">
        <v>3175</v>
      </c>
      <c r="Q4497" s="179" t="s">
        <v>3176</v>
      </c>
      <c r="R4497" s="179"/>
      <c r="S4497" s="179">
        <v>0.2</v>
      </c>
      <c r="T4497" s="179">
        <f>R4497+S4497</f>
        <v>0.2</v>
      </c>
      <c r="U4497" s="2" t="s">
        <v>561</v>
      </c>
      <c r="V4497" s="2" t="s">
        <v>141</v>
      </c>
      <c r="W4497" s="2" t="s">
        <v>141</v>
      </c>
      <c r="X4497" s="2" t="s">
        <v>141</v>
      </c>
      <c r="Y4497" s="2" t="s">
        <v>141</v>
      </c>
      <c r="Z4497" s="2" t="s">
        <v>141</v>
      </c>
      <c r="AA4497" s="2" t="s">
        <v>141</v>
      </c>
      <c r="AB4497" s="2" t="s">
        <v>141</v>
      </c>
      <c r="AC4497" s="2" t="s">
        <v>141</v>
      </c>
      <c r="AD4497" s="1" t="s">
        <v>23</v>
      </c>
      <c r="AE4497" s="2" t="s">
        <v>141</v>
      </c>
      <c r="AF4497" s="2" t="s">
        <v>141</v>
      </c>
      <c r="AG4497" s="5"/>
      <c r="AJ4497" s="1">
        <f t="shared" si="357"/>
        <v>0</v>
      </c>
    </row>
    <row r="4498" spans="1:37" ht="63" customHeight="1">
      <c r="A4498" s="179" t="s">
        <v>1052</v>
      </c>
      <c r="B4498" s="179" t="s">
        <v>6</v>
      </c>
      <c r="C4498" s="179" t="s">
        <v>1868</v>
      </c>
      <c r="D4498" s="169">
        <v>42458</v>
      </c>
      <c r="E4498" s="176">
        <v>0.72222222222222221</v>
      </c>
      <c r="F4498" s="169">
        <v>42458</v>
      </c>
      <c r="G4498" s="176">
        <v>0.73402777777777783</v>
      </c>
      <c r="H4498" s="176">
        <v>1.1805555555555555E-2</v>
      </c>
      <c r="I4498" s="179">
        <v>7</v>
      </c>
      <c r="J4498" s="179" t="s">
        <v>303</v>
      </c>
      <c r="K4498" s="179" t="s">
        <v>21</v>
      </c>
      <c r="L4498" s="179" t="s">
        <v>30</v>
      </c>
      <c r="M4498" s="179" t="s">
        <v>1980</v>
      </c>
      <c r="N4498" s="179" t="s">
        <v>3</v>
      </c>
      <c r="O4498" s="179" t="s">
        <v>8</v>
      </c>
      <c r="P4498" s="179" t="s">
        <v>3928</v>
      </c>
      <c r="Q4498" s="179" t="s">
        <v>3929</v>
      </c>
      <c r="R4498" s="179"/>
      <c r="S4498" s="179">
        <v>1.8</v>
      </c>
      <c r="T4498" s="179">
        <f>R4498+S4498</f>
        <v>1.8</v>
      </c>
      <c r="U4498" s="114" t="s">
        <v>29</v>
      </c>
      <c r="V4498" s="114">
        <v>1987</v>
      </c>
      <c r="W4498" s="114" t="s">
        <v>3930</v>
      </c>
      <c r="X4498" s="114" t="s">
        <v>3931</v>
      </c>
      <c r="Y4498" s="122" t="s">
        <v>3932</v>
      </c>
      <c r="Z4498" s="139">
        <v>0.5</v>
      </c>
      <c r="AA4498" s="122" t="s">
        <v>3933</v>
      </c>
      <c r="AB4498" s="114" t="s">
        <v>3934</v>
      </c>
      <c r="AC4498" s="122" t="s">
        <v>2215</v>
      </c>
      <c r="AD4498" s="1" t="s">
        <v>28</v>
      </c>
      <c r="AE4498" s="114"/>
      <c r="AF4498" s="114"/>
      <c r="AG4498" s="114"/>
      <c r="AJ4498" s="1">
        <f t="shared" si="357"/>
        <v>0</v>
      </c>
    </row>
    <row r="4499" spans="1:37" ht="78.75" customHeight="1">
      <c r="A4499" s="179" t="s">
        <v>1052</v>
      </c>
      <c r="B4499" s="179" t="s">
        <v>13</v>
      </c>
      <c r="C4499" s="179" t="s">
        <v>140</v>
      </c>
      <c r="D4499" s="169">
        <v>42451</v>
      </c>
      <c r="E4499" s="176">
        <v>0.82152777777777775</v>
      </c>
      <c r="F4499" s="169">
        <v>42451</v>
      </c>
      <c r="G4499" s="176">
        <v>0.82152777777777775</v>
      </c>
      <c r="H4499" s="176">
        <v>0</v>
      </c>
      <c r="I4499" s="179">
        <v>1</v>
      </c>
      <c r="J4499" s="179" t="s">
        <v>141</v>
      </c>
      <c r="K4499" s="179" t="s">
        <v>141</v>
      </c>
      <c r="L4499" s="179" t="s">
        <v>12</v>
      </c>
      <c r="M4499" s="179" t="s">
        <v>1847</v>
      </c>
      <c r="N4499" s="179">
        <v>0.4</v>
      </c>
      <c r="O4499" s="179" t="s">
        <v>2</v>
      </c>
      <c r="P4499" s="179" t="s">
        <v>1828</v>
      </c>
      <c r="Q4499" s="179" t="s">
        <v>1848</v>
      </c>
      <c r="R4499" s="179">
        <v>0.1</v>
      </c>
      <c r="S4499" s="179">
        <v>0.1</v>
      </c>
      <c r="T4499" s="179">
        <f>R4499+S4499</f>
        <v>0.2</v>
      </c>
      <c r="U4499" s="2" t="s">
        <v>1</v>
      </c>
      <c r="V4499" s="2" t="s">
        <v>141</v>
      </c>
      <c r="W4499" s="2" t="s">
        <v>141</v>
      </c>
      <c r="X4499" s="2" t="s">
        <v>141</v>
      </c>
      <c r="Y4499" s="2" t="s">
        <v>141</v>
      </c>
      <c r="Z4499" s="2" t="s">
        <v>141</v>
      </c>
      <c r="AA4499" s="2" t="s">
        <v>141</v>
      </c>
      <c r="AB4499" s="2" t="s">
        <v>141</v>
      </c>
      <c r="AC4499" s="2" t="s">
        <v>141</v>
      </c>
      <c r="AD4499" s="1" t="s">
        <v>23</v>
      </c>
      <c r="AE4499" s="2" t="s">
        <v>141</v>
      </c>
      <c r="AF4499" s="2" t="s">
        <v>141</v>
      </c>
      <c r="AG4499" s="2" t="s">
        <v>3129</v>
      </c>
      <c r="AJ4499" s="1">
        <f t="shared" si="357"/>
        <v>0</v>
      </c>
    </row>
    <row r="4500" spans="1:37" ht="31.5" customHeight="1">
      <c r="A4500" s="179" t="s">
        <v>8405</v>
      </c>
      <c r="B4500" s="179" t="s">
        <v>13</v>
      </c>
      <c r="C4500" s="179" t="s">
        <v>140</v>
      </c>
      <c r="D4500" s="169">
        <v>42630</v>
      </c>
      <c r="E4500" s="68">
        <v>0.4909722222222222</v>
      </c>
      <c r="F4500" s="169">
        <v>42630</v>
      </c>
      <c r="G4500" s="68">
        <v>0.52777777777777779</v>
      </c>
      <c r="H4500" s="68">
        <f>G4500-E4500</f>
        <v>3.6805555555555591E-2</v>
      </c>
      <c r="I4500" s="179">
        <v>1</v>
      </c>
      <c r="J4500" s="179" t="s">
        <v>141</v>
      </c>
      <c r="K4500" s="179" t="s">
        <v>141</v>
      </c>
      <c r="L4500" s="179" t="s">
        <v>12</v>
      </c>
      <c r="M4500" s="179" t="s">
        <v>10964</v>
      </c>
      <c r="N4500" s="179">
        <v>0.4</v>
      </c>
      <c r="O4500" s="179" t="s">
        <v>2</v>
      </c>
      <c r="P4500" s="179" t="s">
        <v>8691</v>
      </c>
      <c r="Q4500" s="458" t="s">
        <v>8692</v>
      </c>
      <c r="R4500" s="170"/>
      <c r="S4500" s="190">
        <v>0.2</v>
      </c>
      <c r="T4500" s="190">
        <v>0.2</v>
      </c>
      <c r="U4500" s="2" t="s">
        <v>1</v>
      </c>
      <c r="V4500" s="2" t="s">
        <v>141</v>
      </c>
      <c r="W4500" s="2" t="s">
        <v>141</v>
      </c>
      <c r="X4500" s="2" t="s">
        <v>141</v>
      </c>
      <c r="Y4500" s="2" t="s">
        <v>141</v>
      </c>
      <c r="Z4500" s="2" t="s">
        <v>141</v>
      </c>
      <c r="AA4500" s="2" t="s">
        <v>141</v>
      </c>
      <c r="AB4500" s="2" t="s">
        <v>141</v>
      </c>
      <c r="AC4500" s="2" t="s">
        <v>141</v>
      </c>
      <c r="AD4500" s="1" t="s">
        <v>23</v>
      </c>
      <c r="AE4500" s="2" t="s">
        <v>141</v>
      </c>
      <c r="AF4500" s="2" t="s">
        <v>141</v>
      </c>
      <c r="AG4500" s="2" t="s">
        <v>141</v>
      </c>
      <c r="AJ4500" s="1">
        <f t="shared" si="357"/>
        <v>0</v>
      </c>
      <c r="AK4500" s="1">
        <f>AJ4500-T4500</f>
        <v>-0.2</v>
      </c>
    </row>
    <row r="4501" spans="1:37" ht="94.5" customHeight="1">
      <c r="A4501" s="179" t="s">
        <v>2039</v>
      </c>
      <c r="B4501" s="179" t="s">
        <v>6</v>
      </c>
      <c r="C4501" s="179" t="s">
        <v>1863</v>
      </c>
      <c r="D4501" s="169">
        <v>42464</v>
      </c>
      <c r="E4501" s="176">
        <v>0.73125000000000007</v>
      </c>
      <c r="F4501" s="169">
        <v>42464</v>
      </c>
      <c r="G4501" s="176">
        <v>0.97569444444444453</v>
      </c>
      <c r="H4501" s="176">
        <v>0.24444444444444446</v>
      </c>
      <c r="I4501" s="179">
        <v>4</v>
      </c>
      <c r="J4501" s="179" t="s">
        <v>2322</v>
      </c>
      <c r="K4501" s="179" t="s">
        <v>15</v>
      </c>
      <c r="L4501" s="179" t="s">
        <v>10</v>
      </c>
      <c r="M4501" s="179" t="s">
        <v>2323</v>
      </c>
      <c r="N4501" s="179" t="s">
        <v>3</v>
      </c>
      <c r="O4501" s="179" t="s">
        <v>8</v>
      </c>
      <c r="P4501" s="179" t="s">
        <v>2324</v>
      </c>
      <c r="Q4501" s="179" t="s">
        <v>2325</v>
      </c>
      <c r="R4501" s="179">
        <v>16.7</v>
      </c>
      <c r="S4501" s="179"/>
      <c r="T4501" s="179">
        <f>SUM(R4501:S4501)</f>
        <v>16.7</v>
      </c>
      <c r="U4501" s="114" t="s">
        <v>29</v>
      </c>
      <c r="V4501" s="114" t="s">
        <v>3197</v>
      </c>
      <c r="W4501" s="114" t="s">
        <v>3940</v>
      </c>
      <c r="X4501" s="114" t="s">
        <v>3377</v>
      </c>
      <c r="Y4501" s="114" t="s">
        <v>3941</v>
      </c>
      <c r="Z4501" s="114"/>
      <c r="AA4501" s="114" t="s">
        <v>3942</v>
      </c>
      <c r="AB4501" s="114" t="s">
        <v>3943</v>
      </c>
      <c r="AC4501" s="114"/>
      <c r="AD4501" s="1" t="s">
        <v>41</v>
      </c>
      <c r="AE4501" s="138"/>
      <c r="AF4501" s="138"/>
      <c r="AG4501" s="138"/>
      <c r="AJ4501" s="1">
        <f t="shared" si="357"/>
        <v>0</v>
      </c>
    </row>
    <row r="4502" spans="1:37" ht="31.5" customHeight="1">
      <c r="A4502" s="179" t="s">
        <v>2039</v>
      </c>
      <c r="B4502" s="179" t="s">
        <v>6</v>
      </c>
      <c r="C4502" s="179" t="s">
        <v>1873</v>
      </c>
      <c r="D4502" s="169">
        <v>42466</v>
      </c>
      <c r="E4502" s="176">
        <v>0.9784722222222223</v>
      </c>
      <c r="F4502" s="169">
        <v>42466</v>
      </c>
      <c r="G4502" s="176">
        <v>0.9784722222222223</v>
      </c>
      <c r="H4502" s="176">
        <v>0</v>
      </c>
      <c r="I4502" s="179">
        <v>6</v>
      </c>
      <c r="J4502" s="179" t="s">
        <v>303</v>
      </c>
      <c r="K4502" s="179"/>
      <c r="L4502" s="179" t="s">
        <v>4</v>
      </c>
      <c r="M4502" s="179" t="s">
        <v>2326</v>
      </c>
      <c r="N4502" s="179">
        <v>35</v>
      </c>
      <c r="O4502" s="179" t="s">
        <v>14</v>
      </c>
      <c r="P4502" s="179" t="s">
        <v>2327</v>
      </c>
      <c r="Q4502" s="179" t="s">
        <v>2328</v>
      </c>
      <c r="R4502" s="179"/>
      <c r="S4502" s="179">
        <v>2.2999999999999998</v>
      </c>
      <c r="T4502" s="179">
        <v>2.2999999999999998</v>
      </c>
      <c r="U4502" s="114" t="s">
        <v>35</v>
      </c>
      <c r="V4502" s="114">
        <v>2007</v>
      </c>
      <c r="W4502" s="114" t="s">
        <v>3944</v>
      </c>
      <c r="X4502" s="114" t="s">
        <v>3945</v>
      </c>
      <c r="Y4502" s="122">
        <v>42408</v>
      </c>
      <c r="Z4502" s="114">
        <v>100</v>
      </c>
      <c r="AA4502" s="114"/>
      <c r="AB4502" s="114"/>
      <c r="AC4502" s="114"/>
      <c r="AD4502" s="1" t="s">
        <v>0</v>
      </c>
      <c r="AE4502" s="114"/>
      <c r="AF4502" s="114"/>
      <c r="AG4502" s="114"/>
      <c r="AJ4502" s="1">
        <f t="shared" si="357"/>
        <v>0</v>
      </c>
    </row>
    <row r="4503" spans="1:37" ht="31.5">
      <c r="A4503" s="94" t="s">
        <v>13179</v>
      </c>
      <c r="B4503" s="208" t="s">
        <v>13</v>
      </c>
      <c r="C4503" s="208" t="s">
        <v>147</v>
      </c>
      <c r="D4503" s="161">
        <v>42726</v>
      </c>
      <c r="E4503" s="1008">
        <v>0.19375000000000001</v>
      </c>
      <c r="F4503" s="161">
        <v>42726</v>
      </c>
      <c r="G4503" s="1008">
        <v>0.19930555555555554</v>
      </c>
      <c r="H4503" s="1008">
        <v>5.5555555555555358E-3</v>
      </c>
      <c r="I4503" s="208">
        <v>1</v>
      </c>
      <c r="J4503" s="606" t="s">
        <v>141</v>
      </c>
      <c r="K4503" s="606"/>
      <c r="L4503" s="179" t="s">
        <v>12</v>
      </c>
      <c r="M4503" s="606" t="s">
        <v>13611</v>
      </c>
      <c r="N4503" s="208">
        <v>0.4</v>
      </c>
      <c r="O4503" s="208" t="s">
        <v>57</v>
      </c>
      <c r="P4503" s="606" t="s">
        <v>57</v>
      </c>
      <c r="Q4503" s="163" t="s">
        <v>13624</v>
      </c>
      <c r="R4503" s="162">
        <v>0.1</v>
      </c>
      <c r="S4503" s="162">
        <v>0.1</v>
      </c>
      <c r="T4503" s="190">
        <v>0.2</v>
      </c>
      <c r="U4503" s="1305" t="s">
        <v>141</v>
      </c>
      <c r="V4503" s="1305" t="s">
        <v>141</v>
      </c>
      <c r="W4503" s="1305" t="s">
        <v>141</v>
      </c>
      <c r="X4503" s="1305" t="s">
        <v>141</v>
      </c>
      <c r="Y4503" s="1305" t="s">
        <v>141</v>
      </c>
      <c r="Z4503" s="1305" t="s">
        <v>141</v>
      </c>
      <c r="AA4503" s="1305" t="s">
        <v>141</v>
      </c>
      <c r="AB4503" s="1305" t="s">
        <v>141</v>
      </c>
      <c r="AC4503" s="1305" t="s">
        <v>141</v>
      </c>
      <c r="AD4503" s="1" t="s">
        <v>23</v>
      </c>
      <c r="AE4503" s="1305" t="s">
        <v>141</v>
      </c>
      <c r="AF4503" s="1305" t="s">
        <v>141</v>
      </c>
      <c r="AG4503" s="2" t="s">
        <v>141</v>
      </c>
      <c r="AJ4503" s="1">
        <f t="shared" si="357"/>
        <v>0</v>
      </c>
    </row>
    <row r="4504" spans="1:37" ht="31.5">
      <c r="A4504" s="94" t="s">
        <v>13179</v>
      </c>
      <c r="B4504" s="208" t="s">
        <v>13</v>
      </c>
      <c r="C4504" s="208" t="s">
        <v>147</v>
      </c>
      <c r="D4504" s="161">
        <v>42728</v>
      </c>
      <c r="E4504" s="1008">
        <v>0.47986111111111113</v>
      </c>
      <c r="F4504" s="161">
        <v>42728</v>
      </c>
      <c r="G4504" s="1008">
        <v>0.56666666666666665</v>
      </c>
      <c r="H4504" s="1008">
        <v>8.6805555555555525E-2</v>
      </c>
      <c r="I4504" s="208">
        <v>2</v>
      </c>
      <c r="J4504" s="606" t="s">
        <v>141</v>
      </c>
      <c r="K4504" s="606"/>
      <c r="L4504" s="179" t="s">
        <v>12</v>
      </c>
      <c r="M4504" s="606" t="s">
        <v>13650</v>
      </c>
      <c r="N4504" s="208">
        <v>0.4</v>
      </c>
      <c r="O4504" s="208" t="s">
        <v>57</v>
      </c>
      <c r="P4504" s="606" t="s">
        <v>57</v>
      </c>
      <c r="Q4504" s="163" t="s">
        <v>13651</v>
      </c>
      <c r="R4504" s="162">
        <v>0.2</v>
      </c>
      <c r="S4504" s="162"/>
      <c r="T4504" s="190">
        <v>0.2</v>
      </c>
      <c r="U4504" s="1305" t="s">
        <v>141</v>
      </c>
      <c r="V4504" s="1305" t="s">
        <v>141</v>
      </c>
      <c r="W4504" s="1305" t="s">
        <v>141</v>
      </c>
      <c r="X4504" s="1305" t="s">
        <v>141</v>
      </c>
      <c r="Y4504" s="1305" t="s">
        <v>141</v>
      </c>
      <c r="Z4504" s="1305" t="s">
        <v>141</v>
      </c>
      <c r="AA4504" s="1305" t="s">
        <v>141</v>
      </c>
      <c r="AB4504" s="1305" t="s">
        <v>141</v>
      </c>
      <c r="AC4504" s="1305" t="s">
        <v>141</v>
      </c>
      <c r="AD4504" s="2" t="s">
        <v>23</v>
      </c>
      <c r="AE4504" s="1305" t="s">
        <v>141</v>
      </c>
      <c r="AF4504" s="1305" t="s">
        <v>141</v>
      </c>
      <c r="AG4504" s="5"/>
      <c r="AJ4504" s="1">
        <f t="shared" si="357"/>
        <v>0</v>
      </c>
    </row>
    <row r="4505" spans="1:37" ht="110.25" customHeight="1">
      <c r="A4505" s="179" t="s">
        <v>2039</v>
      </c>
      <c r="B4505" s="179" t="s">
        <v>6</v>
      </c>
      <c r="C4505" s="179" t="s">
        <v>1131</v>
      </c>
      <c r="D4505" s="169">
        <v>42469</v>
      </c>
      <c r="E4505" s="176">
        <v>0.20833333333333334</v>
      </c>
      <c r="F4505" s="169">
        <v>42469</v>
      </c>
      <c r="G4505" s="176">
        <v>0.37291666666666662</v>
      </c>
      <c r="H4505" s="176">
        <v>0.16458333333333328</v>
      </c>
      <c r="I4505" s="179">
        <v>6</v>
      </c>
      <c r="J4505" s="179" t="s">
        <v>144</v>
      </c>
      <c r="K4505" s="179" t="s">
        <v>9</v>
      </c>
      <c r="L4505" s="179" t="s">
        <v>30</v>
      </c>
      <c r="M4505" s="179" t="s">
        <v>2107</v>
      </c>
      <c r="N4505" s="179" t="s">
        <v>3</v>
      </c>
      <c r="O4505" s="179" t="s">
        <v>8</v>
      </c>
      <c r="P4505" s="179" t="s">
        <v>2108</v>
      </c>
      <c r="Q4505" s="179" t="s">
        <v>2331</v>
      </c>
      <c r="R4505" s="179"/>
      <c r="S4505" s="179">
        <v>16.2</v>
      </c>
      <c r="T4505" s="179">
        <v>16.2</v>
      </c>
      <c r="U4505" s="114" t="s">
        <v>29</v>
      </c>
      <c r="V4505" s="114">
        <v>1987</v>
      </c>
      <c r="W4505" s="114" t="s">
        <v>3398</v>
      </c>
      <c r="X4505" s="114" t="s">
        <v>2932</v>
      </c>
      <c r="Y4505" s="122" t="s">
        <v>3946</v>
      </c>
      <c r="Z4505" s="139">
        <v>1</v>
      </c>
      <c r="AA4505" s="122" t="s">
        <v>3947</v>
      </c>
      <c r="AB4505" s="114">
        <v>0</v>
      </c>
      <c r="AC4505" s="122"/>
      <c r="AD4505" s="1" t="s">
        <v>28</v>
      </c>
      <c r="AE4505" s="114"/>
      <c r="AF4505" s="114"/>
      <c r="AG4505" s="114"/>
      <c r="AJ4505" s="1">
        <f t="shared" si="357"/>
        <v>0</v>
      </c>
    </row>
    <row r="4506" spans="1:37" ht="110.25" customHeight="1">
      <c r="A4506" s="179" t="s">
        <v>2039</v>
      </c>
      <c r="B4506" s="179" t="s">
        <v>6</v>
      </c>
      <c r="C4506" s="179" t="s">
        <v>1131</v>
      </c>
      <c r="D4506" s="169">
        <v>42470</v>
      </c>
      <c r="E4506" s="176">
        <v>0.4826388888888889</v>
      </c>
      <c r="F4506" s="169">
        <v>42470</v>
      </c>
      <c r="G4506" s="176">
        <v>0.57291666666666663</v>
      </c>
      <c r="H4506" s="176">
        <v>9.0277777777777735E-2</v>
      </c>
      <c r="I4506" s="179">
        <v>8</v>
      </c>
      <c r="J4506" s="179" t="s">
        <v>303</v>
      </c>
      <c r="K4506" s="179" t="s">
        <v>15</v>
      </c>
      <c r="L4506" s="179" t="s">
        <v>4</v>
      </c>
      <c r="M4506" s="179" t="s">
        <v>2335</v>
      </c>
      <c r="N4506" s="179" t="s">
        <v>3</v>
      </c>
      <c r="O4506" s="179" t="s">
        <v>49</v>
      </c>
      <c r="P4506" s="179" t="s">
        <v>2336</v>
      </c>
      <c r="Q4506" s="179" t="s">
        <v>3952</v>
      </c>
      <c r="R4506" s="179">
        <v>3.9</v>
      </c>
      <c r="S4506" s="179"/>
      <c r="T4506" s="179">
        <v>3.9</v>
      </c>
      <c r="U4506" s="114" t="s">
        <v>48</v>
      </c>
      <c r="V4506" s="114" t="s">
        <v>3953</v>
      </c>
      <c r="W4506" s="114" t="s">
        <v>3954</v>
      </c>
      <c r="X4506" s="114" t="s">
        <v>3955</v>
      </c>
      <c r="Y4506" s="122" t="s">
        <v>3956</v>
      </c>
      <c r="Z4506" s="139">
        <v>1</v>
      </c>
      <c r="AA4506" s="122" t="s">
        <v>3957</v>
      </c>
      <c r="AB4506" s="114" t="s">
        <v>3958</v>
      </c>
      <c r="AC4506" s="122"/>
      <c r="AD4506" s="1" t="s">
        <v>0</v>
      </c>
      <c r="AE4506" s="114"/>
      <c r="AF4506" s="114"/>
      <c r="AG4506" s="114"/>
      <c r="AJ4506" s="1">
        <f t="shared" si="357"/>
        <v>0</v>
      </c>
    </row>
    <row r="4507" spans="1:37" ht="94.5" customHeight="1">
      <c r="A4507" s="179" t="s">
        <v>2039</v>
      </c>
      <c r="B4507" s="179" t="s">
        <v>6</v>
      </c>
      <c r="C4507" s="179" t="s">
        <v>1876</v>
      </c>
      <c r="D4507" s="169">
        <v>42471</v>
      </c>
      <c r="E4507" s="176">
        <v>0.27430555555555552</v>
      </c>
      <c r="F4507" s="169">
        <v>42471</v>
      </c>
      <c r="G4507" s="176">
        <v>0.27430555555555552</v>
      </c>
      <c r="H4507" s="176">
        <v>0</v>
      </c>
      <c r="I4507" s="179">
        <v>71</v>
      </c>
      <c r="J4507" s="179" t="s">
        <v>2195</v>
      </c>
      <c r="K4507" s="179" t="s">
        <v>15</v>
      </c>
      <c r="L4507" s="179" t="s">
        <v>10</v>
      </c>
      <c r="M4507" s="179" t="s">
        <v>2196</v>
      </c>
      <c r="N4507" s="179">
        <v>110</v>
      </c>
      <c r="O4507" s="179" t="s">
        <v>8</v>
      </c>
      <c r="P4507" s="179" t="s">
        <v>2197</v>
      </c>
      <c r="Q4507" s="179" t="s">
        <v>3959</v>
      </c>
      <c r="R4507" s="179"/>
      <c r="S4507" s="179">
        <v>54.2</v>
      </c>
      <c r="T4507" s="179">
        <v>54.2</v>
      </c>
      <c r="U4507" s="114" t="s">
        <v>29</v>
      </c>
      <c r="V4507" s="122">
        <v>41244</v>
      </c>
      <c r="W4507" s="114" t="s">
        <v>3616</v>
      </c>
      <c r="X4507" s="114" t="s">
        <v>3960</v>
      </c>
      <c r="Y4507" s="122">
        <v>42156</v>
      </c>
      <c r="Z4507" s="139">
        <v>1</v>
      </c>
      <c r="AA4507" s="122">
        <v>42559</v>
      </c>
      <c r="AB4507" s="114">
        <v>0</v>
      </c>
      <c r="AC4507" s="122">
        <v>42156</v>
      </c>
      <c r="AD4507" s="1" t="s">
        <v>31</v>
      </c>
      <c r="AE4507" s="114"/>
      <c r="AF4507" s="114"/>
      <c r="AG4507" s="114"/>
      <c r="AJ4507" s="1">
        <f t="shared" si="357"/>
        <v>0</v>
      </c>
    </row>
    <row r="4508" spans="1:37" ht="78.75" customHeight="1">
      <c r="A4508" s="179" t="s">
        <v>2039</v>
      </c>
      <c r="B4508" s="179" t="s">
        <v>6</v>
      </c>
      <c r="C4508" s="179" t="s">
        <v>2337</v>
      </c>
      <c r="D4508" s="169">
        <v>42475</v>
      </c>
      <c r="E4508" s="176">
        <v>0.53194444444444444</v>
      </c>
      <c r="F4508" s="169">
        <v>42475</v>
      </c>
      <c r="G4508" s="176">
        <v>0.70972222222222225</v>
      </c>
      <c r="H4508" s="176">
        <v>0.17777777777777778</v>
      </c>
      <c r="I4508" s="179">
        <v>4</v>
      </c>
      <c r="J4508" s="179" t="s">
        <v>303</v>
      </c>
      <c r="K4508" s="179" t="s">
        <v>15</v>
      </c>
      <c r="L4508" s="179" t="s">
        <v>17</v>
      </c>
      <c r="M4508" s="179" t="s">
        <v>2338</v>
      </c>
      <c r="N4508" s="179" t="s">
        <v>3</v>
      </c>
      <c r="O4508" s="179" t="s">
        <v>8</v>
      </c>
      <c r="P4508" s="179" t="s">
        <v>2339</v>
      </c>
      <c r="Q4508" s="179" t="s">
        <v>2340</v>
      </c>
      <c r="R4508" s="179">
        <v>6.2</v>
      </c>
      <c r="S4508" s="179"/>
      <c r="T4508" s="179">
        <v>6.2</v>
      </c>
      <c r="U4508" s="114" t="s">
        <v>1</v>
      </c>
      <c r="V4508" s="114"/>
      <c r="W4508" s="114"/>
      <c r="X4508" s="114"/>
      <c r="Y4508" s="114"/>
      <c r="Z4508" s="114"/>
      <c r="AA4508" s="114"/>
      <c r="AB4508" s="114"/>
      <c r="AC4508" s="114"/>
      <c r="AD4508" s="1" t="s">
        <v>38</v>
      </c>
      <c r="AE4508" s="114"/>
      <c r="AF4508" s="114"/>
      <c r="AG4508" s="114"/>
      <c r="AJ4508" s="1">
        <f t="shared" si="357"/>
        <v>0</v>
      </c>
    </row>
    <row r="4509" spans="1:37" ht="31.5" customHeight="1">
      <c r="A4509" s="179" t="s">
        <v>2039</v>
      </c>
      <c r="B4509" s="179" t="s">
        <v>6</v>
      </c>
      <c r="C4509" s="179" t="s">
        <v>1873</v>
      </c>
      <c r="D4509" s="169">
        <v>42477</v>
      </c>
      <c r="E4509" s="176">
        <v>1.7361111111111112E-2</v>
      </c>
      <c r="F4509" s="169">
        <v>42477</v>
      </c>
      <c r="G4509" s="176">
        <v>2.7777777777777776E-2</v>
      </c>
      <c r="H4509" s="176">
        <v>1.0416666666666664E-2</v>
      </c>
      <c r="I4509" s="179">
        <v>4</v>
      </c>
      <c r="J4509" s="179" t="s">
        <v>658</v>
      </c>
      <c r="K4509" s="179"/>
      <c r="L4509" s="179" t="s">
        <v>10</v>
      </c>
      <c r="M4509" s="179" t="s">
        <v>2341</v>
      </c>
      <c r="N4509" s="179" t="s">
        <v>3</v>
      </c>
      <c r="O4509" s="179" t="s">
        <v>8</v>
      </c>
      <c r="P4509" s="179" t="s">
        <v>2342</v>
      </c>
      <c r="Q4509" s="179" t="s">
        <v>2343</v>
      </c>
      <c r="R4509" s="179">
        <v>0.6</v>
      </c>
      <c r="S4509" s="179"/>
      <c r="T4509" s="179">
        <v>0.6</v>
      </c>
      <c r="U4509" s="138" t="s">
        <v>7</v>
      </c>
      <c r="V4509" s="138">
        <v>1985</v>
      </c>
      <c r="W4509" s="138" t="s">
        <v>3170</v>
      </c>
      <c r="X4509" s="138" t="s">
        <v>2736</v>
      </c>
      <c r="Y4509" s="710">
        <v>42418</v>
      </c>
      <c r="Z4509" s="138">
        <v>100</v>
      </c>
      <c r="AA4509" s="719">
        <v>42491</v>
      </c>
      <c r="AB4509" s="138">
        <v>0</v>
      </c>
      <c r="AC4509" s="138"/>
      <c r="AD4509" s="1" t="s">
        <v>32</v>
      </c>
      <c r="AE4509" s="138"/>
      <c r="AF4509" s="138"/>
      <c r="AG4509" s="138"/>
      <c r="AJ4509" s="1">
        <f t="shared" si="357"/>
        <v>0</v>
      </c>
    </row>
    <row r="4510" spans="1:37" ht="94.5" customHeight="1">
      <c r="A4510" s="179" t="s">
        <v>2039</v>
      </c>
      <c r="B4510" s="179" t="s">
        <v>6</v>
      </c>
      <c r="C4510" s="179" t="s">
        <v>1863</v>
      </c>
      <c r="D4510" s="169">
        <v>42477</v>
      </c>
      <c r="E4510" s="176">
        <v>0.24444444444444446</v>
      </c>
      <c r="F4510" s="169">
        <v>42477</v>
      </c>
      <c r="G4510" s="176">
        <v>0.44722222222222219</v>
      </c>
      <c r="H4510" s="176">
        <v>0.20416666666666669</v>
      </c>
      <c r="I4510" s="179">
        <v>1</v>
      </c>
      <c r="J4510" s="179" t="s">
        <v>658</v>
      </c>
      <c r="K4510" s="179"/>
      <c r="L4510" s="179" t="s">
        <v>30</v>
      </c>
      <c r="M4510" s="179" t="s">
        <v>2344</v>
      </c>
      <c r="N4510" s="179" t="s">
        <v>3</v>
      </c>
      <c r="O4510" s="179" t="s">
        <v>8</v>
      </c>
      <c r="P4510" s="179" t="s">
        <v>2220</v>
      </c>
      <c r="Q4510" s="179" t="s">
        <v>2345</v>
      </c>
      <c r="R4510" s="179">
        <v>1.3</v>
      </c>
      <c r="S4510" s="179"/>
      <c r="T4510" s="179">
        <v>1.3</v>
      </c>
      <c r="U4510" s="114" t="s">
        <v>45</v>
      </c>
      <c r="V4510" s="114">
        <v>2014</v>
      </c>
      <c r="W4510" s="114" t="s">
        <v>3961</v>
      </c>
      <c r="X4510" s="114" t="s">
        <v>3377</v>
      </c>
      <c r="Y4510" s="114" t="s">
        <v>3962</v>
      </c>
      <c r="Z4510" s="114"/>
      <c r="AA4510" s="114" t="s">
        <v>3963</v>
      </c>
      <c r="AB4510" s="114" t="s">
        <v>3964</v>
      </c>
      <c r="AC4510" s="114"/>
      <c r="AD4510" s="1" t="s">
        <v>28</v>
      </c>
      <c r="AE4510" s="114"/>
      <c r="AF4510" s="114"/>
      <c r="AG4510" s="114"/>
      <c r="AJ4510" s="1">
        <f t="shared" si="357"/>
        <v>0</v>
      </c>
    </row>
    <row r="4511" spans="1:37" ht="31.5" customHeight="1">
      <c r="A4511" s="179" t="s">
        <v>2039</v>
      </c>
      <c r="B4511" s="179" t="s">
        <v>6</v>
      </c>
      <c r="C4511" s="179" t="s">
        <v>1873</v>
      </c>
      <c r="D4511" s="169">
        <v>42478</v>
      </c>
      <c r="E4511" s="176">
        <v>0.93402777777777779</v>
      </c>
      <c r="F4511" s="169">
        <v>42479</v>
      </c>
      <c r="G4511" s="176">
        <v>0.2951388888888889</v>
      </c>
      <c r="H4511" s="176">
        <v>0.36805555555555558</v>
      </c>
      <c r="I4511" s="179">
        <v>6</v>
      </c>
      <c r="J4511" s="179" t="s">
        <v>303</v>
      </c>
      <c r="K4511" s="179" t="s">
        <v>15</v>
      </c>
      <c r="L4511" s="179" t="s">
        <v>4</v>
      </c>
      <c r="M4511" s="179" t="s">
        <v>2251</v>
      </c>
      <c r="N4511" s="179" t="s">
        <v>3</v>
      </c>
      <c r="O4511" s="179" t="s">
        <v>8</v>
      </c>
      <c r="P4511" s="179" t="s">
        <v>2252</v>
      </c>
      <c r="Q4511" s="179" t="s">
        <v>3965</v>
      </c>
      <c r="R4511" s="179">
        <v>17.2</v>
      </c>
      <c r="S4511" s="179"/>
      <c r="T4511" s="179">
        <v>17.2</v>
      </c>
      <c r="U4511" s="114" t="s">
        <v>47</v>
      </c>
      <c r="V4511" s="114">
        <v>1987</v>
      </c>
      <c r="W4511" s="114"/>
      <c r="X4511" s="114"/>
      <c r="Y4511" s="114" t="s">
        <v>3966</v>
      </c>
      <c r="Z4511" s="114">
        <v>100</v>
      </c>
      <c r="AA4511" s="114" t="s">
        <v>3967</v>
      </c>
      <c r="AB4511" s="114"/>
      <c r="AC4511" s="122"/>
      <c r="AD4511" s="1" t="s">
        <v>0</v>
      </c>
      <c r="AE4511" s="114"/>
      <c r="AF4511" s="114"/>
      <c r="AG4511" s="114"/>
      <c r="AJ4511" s="1">
        <f t="shared" si="357"/>
        <v>0</v>
      </c>
    </row>
    <row r="4512" spans="1:37" ht="94.5" customHeight="1">
      <c r="A4512" s="179" t="s">
        <v>2039</v>
      </c>
      <c r="B4512" s="179" t="s">
        <v>6</v>
      </c>
      <c r="C4512" s="179" t="s">
        <v>1873</v>
      </c>
      <c r="D4512" s="169">
        <v>42478</v>
      </c>
      <c r="E4512" s="176">
        <v>0.95138888888888884</v>
      </c>
      <c r="F4512" s="169">
        <v>42479</v>
      </c>
      <c r="G4512" s="176">
        <v>3.6111111111111115E-2</v>
      </c>
      <c r="H4512" s="176">
        <v>8.4722222222222213E-2</v>
      </c>
      <c r="I4512" s="179">
        <v>1</v>
      </c>
      <c r="J4512" s="179" t="s">
        <v>303</v>
      </c>
      <c r="K4512" s="179" t="s">
        <v>21</v>
      </c>
      <c r="L4512" s="179" t="s">
        <v>4</v>
      </c>
      <c r="M4512" s="179" t="s">
        <v>2253</v>
      </c>
      <c r="N4512" s="179" t="s">
        <v>3</v>
      </c>
      <c r="O4512" s="179" t="s">
        <v>8</v>
      </c>
      <c r="P4512" s="179" t="s">
        <v>2254</v>
      </c>
      <c r="Q4512" s="179" t="s">
        <v>2346</v>
      </c>
      <c r="R4512" s="179">
        <v>1.3</v>
      </c>
      <c r="S4512" s="179"/>
      <c r="T4512" s="179">
        <v>1.3</v>
      </c>
      <c r="U4512" s="114" t="s">
        <v>7</v>
      </c>
      <c r="V4512" s="114">
        <v>1991</v>
      </c>
      <c r="W4512" s="114" t="s">
        <v>3968</v>
      </c>
      <c r="X4512" s="114" t="s">
        <v>2959</v>
      </c>
      <c r="Y4512" s="122">
        <v>42702</v>
      </c>
      <c r="Z4512" s="114">
        <v>100</v>
      </c>
      <c r="AA4512" s="114">
        <v>6.2016</v>
      </c>
      <c r="AB4512" s="114">
        <v>0</v>
      </c>
      <c r="AC4512" s="114">
        <v>2016</v>
      </c>
      <c r="AD4512" s="1" t="s">
        <v>0</v>
      </c>
      <c r="AE4512" s="114"/>
      <c r="AF4512" s="114"/>
      <c r="AG4512" s="114"/>
      <c r="AJ4512" s="1">
        <f t="shared" si="357"/>
        <v>0</v>
      </c>
    </row>
    <row r="4513" spans="1:37" ht="94.5" customHeight="1">
      <c r="A4513" s="179" t="s">
        <v>2039</v>
      </c>
      <c r="B4513" s="179" t="s">
        <v>6</v>
      </c>
      <c r="C4513" s="179" t="s">
        <v>1863</v>
      </c>
      <c r="D4513" s="169">
        <v>42479</v>
      </c>
      <c r="E4513" s="176">
        <v>0.60416666666666663</v>
      </c>
      <c r="F4513" s="169">
        <v>42479</v>
      </c>
      <c r="G4513" s="176">
        <v>0.60416666666666663</v>
      </c>
      <c r="H4513" s="176">
        <v>0</v>
      </c>
      <c r="I4513" s="179">
        <v>6</v>
      </c>
      <c r="J4513" s="179" t="s">
        <v>303</v>
      </c>
      <c r="K4513" s="179" t="s">
        <v>9</v>
      </c>
      <c r="L4513" s="179" t="s">
        <v>30</v>
      </c>
      <c r="M4513" s="179" t="s">
        <v>2255</v>
      </c>
      <c r="N4513" s="179" t="s">
        <v>3</v>
      </c>
      <c r="O4513" s="179" t="s">
        <v>8</v>
      </c>
      <c r="P4513" s="179" t="s">
        <v>2347</v>
      </c>
      <c r="Q4513" s="179" t="s">
        <v>2256</v>
      </c>
      <c r="R4513" s="179"/>
      <c r="S4513" s="179">
        <v>1.1000000000000001</v>
      </c>
      <c r="T4513" s="179">
        <v>1.1000000000000001</v>
      </c>
      <c r="U4513" s="114" t="s">
        <v>29</v>
      </c>
      <c r="V4513" s="114"/>
      <c r="W4513" s="114"/>
      <c r="X4513" s="114"/>
      <c r="Y4513" s="114"/>
      <c r="Z4513" s="114"/>
      <c r="AA4513" s="114"/>
      <c r="AB4513" s="114"/>
      <c r="AC4513" s="114"/>
      <c r="AD4513" s="1" t="s">
        <v>61</v>
      </c>
      <c r="AE4513" s="114"/>
      <c r="AF4513" s="114"/>
      <c r="AG4513" s="114"/>
      <c r="AJ4513" s="1">
        <f t="shared" si="357"/>
        <v>0</v>
      </c>
    </row>
    <row r="4514" spans="1:37" ht="63" customHeight="1">
      <c r="A4514" s="179" t="s">
        <v>2039</v>
      </c>
      <c r="B4514" s="179" t="s">
        <v>6</v>
      </c>
      <c r="C4514" s="179" t="s">
        <v>1873</v>
      </c>
      <c r="D4514" s="169">
        <v>42480</v>
      </c>
      <c r="E4514" s="176">
        <v>0.56944444444444442</v>
      </c>
      <c r="F4514" s="169">
        <v>42480</v>
      </c>
      <c r="G4514" s="176">
        <v>0.65972222222222221</v>
      </c>
      <c r="H4514" s="176">
        <v>9.0277777777777776E-2</v>
      </c>
      <c r="I4514" s="179">
        <v>1</v>
      </c>
      <c r="J4514" s="179" t="s">
        <v>303</v>
      </c>
      <c r="K4514" s="179" t="s">
        <v>15</v>
      </c>
      <c r="L4514" s="179" t="s">
        <v>4</v>
      </c>
      <c r="M4514" s="179" t="s">
        <v>2257</v>
      </c>
      <c r="N4514" s="179" t="s">
        <v>3</v>
      </c>
      <c r="O4514" s="179" t="s">
        <v>8</v>
      </c>
      <c r="P4514" s="179" t="s">
        <v>3969</v>
      </c>
      <c r="Q4514" s="179" t="s">
        <v>2348</v>
      </c>
      <c r="R4514" s="179">
        <v>1.1000000000000001</v>
      </c>
      <c r="S4514" s="179"/>
      <c r="T4514" s="179">
        <v>1.1000000000000001</v>
      </c>
      <c r="U4514" s="114" t="s">
        <v>7</v>
      </c>
      <c r="V4514" s="114">
        <v>1991</v>
      </c>
      <c r="W4514" s="114" t="s">
        <v>3968</v>
      </c>
      <c r="X4514" s="114" t="s">
        <v>2959</v>
      </c>
      <c r="Y4514" s="122">
        <v>42702</v>
      </c>
      <c r="Z4514" s="114">
        <v>100</v>
      </c>
      <c r="AA4514" s="114">
        <v>6.2016</v>
      </c>
      <c r="AB4514" s="114">
        <v>0</v>
      </c>
      <c r="AC4514" s="114">
        <v>2016</v>
      </c>
      <c r="AD4514" s="1" t="s">
        <v>0</v>
      </c>
      <c r="AE4514" s="114"/>
      <c r="AF4514" s="114"/>
      <c r="AG4514" s="114"/>
      <c r="AJ4514" s="1">
        <f t="shared" si="357"/>
        <v>0</v>
      </c>
    </row>
    <row r="4515" spans="1:37">
      <c r="A4515" s="179" t="s">
        <v>12537</v>
      </c>
      <c r="B4515" s="179" t="s">
        <v>19</v>
      </c>
      <c r="C4515" s="179" t="s">
        <v>19</v>
      </c>
      <c r="D4515" s="169">
        <v>42662</v>
      </c>
      <c r="E4515" s="281">
        <v>42662.645833333336</v>
      </c>
      <c r="F4515" s="169">
        <v>42662</v>
      </c>
      <c r="G4515" s="281">
        <v>42662.666666666664</v>
      </c>
      <c r="H4515" s="193">
        <v>2.0833333328482695E-2</v>
      </c>
      <c r="I4515" s="179">
        <v>2</v>
      </c>
      <c r="J4515" s="115"/>
      <c r="K4515" s="115"/>
      <c r="L4515" s="1214" t="s">
        <v>12</v>
      </c>
      <c r="M4515" s="179"/>
      <c r="N4515" s="179" t="s">
        <v>3</v>
      </c>
      <c r="O4515" s="179" t="s">
        <v>2</v>
      </c>
      <c r="P4515" s="179" t="s">
        <v>14082</v>
      </c>
      <c r="Q4515" s="1214" t="s">
        <v>14083</v>
      </c>
      <c r="R4515" s="170">
        <v>0.19500000000000001</v>
      </c>
      <c r="S4515" s="170"/>
      <c r="T4515" s="170">
        <v>0.19500000000000001</v>
      </c>
      <c r="U4515" s="1"/>
      <c r="X4515" s="1"/>
      <c r="AB4515" s="1"/>
      <c r="AC4515" s="1"/>
      <c r="AD4515" s="1" t="s">
        <v>23</v>
      </c>
      <c r="AE4515" s="1"/>
      <c r="AF4515" s="1"/>
      <c r="AJ4515" s="1">
        <f t="shared" si="357"/>
        <v>0</v>
      </c>
    </row>
    <row r="4516" spans="1:37" ht="94.5" customHeight="1">
      <c r="A4516" s="179" t="s">
        <v>2039</v>
      </c>
      <c r="B4516" s="179" t="s">
        <v>6</v>
      </c>
      <c r="C4516" s="179" t="s">
        <v>1873</v>
      </c>
      <c r="D4516" s="169">
        <v>42482</v>
      </c>
      <c r="E4516" s="176">
        <v>0.75138888888888899</v>
      </c>
      <c r="F4516" s="169">
        <v>42482</v>
      </c>
      <c r="G4516" s="176">
        <v>0.75138888888888899</v>
      </c>
      <c r="H4516" s="176"/>
      <c r="I4516" s="179">
        <v>4</v>
      </c>
      <c r="J4516" s="179"/>
      <c r="K4516" s="179"/>
      <c r="L4516" s="179" t="s">
        <v>30</v>
      </c>
      <c r="M4516" s="179" t="s">
        <v>3972</v>
      </c>
      <c r="N4516" s="179">
        <v>0.4</v>
      </c>
      <c r="O4516" s="179" t="s">
        <v>2</v>
      </c>
      <c r="P4516" s="179" t="s">
        <v>473</v>
      </c>
      <c r="Q4516" s="179" t="s">
        <v>3973</v>
      </c>
      <c r="R4516" s="179"/>
      <c r="S4516" s="179">
        <v>0.4</v>
      </c>
      <c r="T4516" s="179">
        <v>0.4</v>
      </c>
      <c r="U4516" s="114"/>
      <c r="V4516" s="114"/>
      <c r="W4516" s="705"/>
      <c r="X4516" s="114"/>
      <c r="Y4516" s="122"/>
      <c r="Z4516" s="122"/>
      <c r="AA4516" s="122"/>
      <c r="AB4516" s="114"/>
      <c r="AC4516" s="122"/>
      <c r="AD4516" s="1" t="s">
        <v>61</v>
      </c>
      <c r="AE4516" s="114"/>
      <c r="AF4516" s="114"/>
      <c r="AG4516" s="114"/>
      <c r="AJ4516" s="1">
        <f t="shared" si="357"/>
        <v>0</v>
      </c>
    </row>
    <row r="4517" spans="1:37" ht="47.25" customHeight="1">
      <c r="A4517" s="179" t="s">
        <v>6868</v>
      </c>
      <c r="B4517" s="179" t="s">
        <v>19</v>
      </c>
      <c r="C4517" s="179"/>
      <c r="D4517" s="169">
        <v>42607</v>
      </c>
      <c r="E4517" s="176">
        <v>42607.25</v>
      </c>
      <c r="F4517" s="169">
        <v>42607</v>
      </c>
      <c r="G4517" s="445">
        <v>42607.416666666664</v>
      </c>
      <c r="H4517" s="193">
        <f>G4517-E4517</f>
        <v>0.16666666666424135</v>
      </c>
      <c r="I4517" s="179">
        <v>1</v>
      </c>
      <c r="J4517" s="115"/>
      <c r="K4517" s="115"/>
      <c r="L4517" s="115" t="s">
        <v>12</v>
      </c>
      <c r="M4517" s="179" t="s">
        <v>561</v>
      </c>
      <c r="N4517" s="179">
        <v>0.4</v>
      </c>
      <c r="O4517" s="179" t="s">
        <v>2</v>
      </c>
      <c r="P4517" s="179" t="s">
        <v>8275</v>
      </c>
      <c r="Q4517" s="115" t="s">
        <v>8276</v>
      </c>
      <c r="R4517" s="170"/>
      <c r="S4517" s="170">
        <v>0.182</v>
      </c>
      <c r="T4517" s="170">
        <f>R4517+S4517</f>
        <v>0.182</v>
      </c>
      <c r="U4517" s="1"/>
      <c r="W4517" s="2" t="s">
        <v>6034</v>
      </c>
      <c r="X4517" s="1"/>
      <c r="Y4517" s="2" t="s">
        <v>5978</v>
      </c>
      <c r="Z4517" s="2">
        <v>100</v>
      </c>
      <c r="AA4517" s="2" t="s">
        <v>12189</v>
      </c>
      <c r="AB4517" s="1"/>
      <c r="AC4517" s="1"/>
      <c r="AD4517" s="1" t="s">
        <v>23</v>
      </c>
      <c r="AE4517" s="1"/>
      <c r="AF4517" s="1"/>
      <c r="AJ4517" s="1">
        <f t="shared" si="357"/>
        <v>0</v>
      </c>
      <c r="AK4517" s="1">
        <f>AJ4517-T4517</f>
        <v>-0.182</v>
      </c>
    </row>
    <row r="4518" spans="1:37" ht="31.5" customHeight="1">
      <c r="A4518" s="179" t="s">
        <v>2039</v>
      </c>
      <c r="B4518" s="179" t="s">
        <v>6</v>
      </c>
      <c r="C4518" s="179" t="s">
        <v>1873</v>
      </c>
      <c r="D4518" s="169">
        <v>42483</v>
      </c>
      <c r="E4518" s="176">
        <v>0.77708333333333324</v>
      </c>
      <c r="F4518" s="169">
        <v>42483</v>
      </c>
      <c r="G4518" s="176">
        <v>0.77708333333333324</v>
      </c>
      <c r="H4518" s="176">
        <v>0</v>
      </c>
      <c r="I4518" s="179">
        <v>42</v>
      </c>
      <c r="J4518" s="179" t="s">
        <v>303</v>
      </c>
      <c r="K4518" s="179" t="s">
        <v>9</v>
      </c>
      <c r="L4518" s="179" t="s">
        <v>10</v>
      </c>
      <c r="M4518" s="179" t="s">
        <v>2351</v>
      </c>
      <c r="N4518" s="179">
        <v>35</v>
      </c>
      <c r="O4518" s="179" t="s">
        <v>8</v>
      </c>
      <c r="P4518" s="179" t="s">
        <v>2352</v>
      </c>
      <c r="Q4518" s="179" t="s">
        <v>3979</v>
      </c>
      <c r="R4518" s="179"/>
      <c r="S4518" s="179">
        <v>52</v>
      </c>
      <c r="T4518" s="179">
        <v>52</v>
      </c>
      <c r="U4518" s="114" t="s">
        <v>29</v>
      </c>
      <c r="V4518" s="114">
        <v>2015</v>
      </c>
      <c r="W4518" s="114" t="s">
        <v>3980</v>
      </c>
      <c r="X4518" s="114" t="s">
        <v>2959</v>
      </c>
      <c r="Y4518" s="114"/>
      <c r="Z4518" s="114"/>
      <c r="AA4518" s="114"/>
      <c r="AB4518" s="114"/>
      <c r="AC4518" s="114"/>
      <c r="AD4518" s="1" t="s">
        <v>31</v>
      </c>
      <c r="AE4518" s="114"/>
      <c r="AF4518" s="114"/>
      <c r="AG4518" s="114"/>
      <c r="AJ4518" s="1">
        <f t="shared" si="357"/>
        <v>0</v>
      </c>
    </row>
    <row r="4519" spans="1:37" ht="63" customHeight="1">
      <c r="A4519" s="179" t="s">
        <v>2039</v>
      </c>
      <c r="B4519" s="179" t="s">
        <v>6</v>
      </c>
      <c r="C4519" s="179" t="s">
        <v>1876</v>
      </c>
      <c r="D4519" s="169">
        <v>42483</v>
      </c>
      <c r="E4519" s="176">
        <v>0.73125000000000007</v>
      </c>
      <c r="F4519" s="169">
        <v>42483</v>
      </c>
      <c r="G4519" s="176">
        <v>0.76458333333333339</v>
      </c>
      <c r="H4519" s="176">
        <v>3.4027777777777775E-2</v>
      </c>
      <c r="I4519" s="179">
        <v>31</v>
      </c>
      <c r="J4519" s="179" t="s">
        <v>303</v>
      </c>
      <c r="K4519" s="179" t="s">
        <v>21</v>
      </c>
      <c r="L4519" s="179" t="s">
        <v>4</v>
      </c>
      <c r="M4519" s="179" t="s">
        <v>2350</v>
      </c>
      <c r="N4519" s="179">
        <v>35</v>
      </c>
      <c r="O4519" s="179" t="s">
        <v>14</v>
      </c>
      <c r="P4519" s="179" t="s">
        <v>3976</v>
      </c>
      <c r="Q4519" s="179" t="s">
        <v>3977</v>
      </c>
      <c r="R4519" s="179">
        <v>26.2</v>
      </c>
      <c r="S4519" s="179"/>
      <c r="T4519" s="179">
        <v>26.2</v>
      </c>
      <c r="U4519" s="114" t="s">
        <v>37</v>
      </c>
      <c r="V4519" s="122">
        <v>39185</v>
      </c>
      <c r="W4519" s="114" t="s">
        <v>3978</v>
      </c>
      <c r="X4519" s="114" t="s">
        <v>3516</v>
      </c>
      <c r="Y4519" s="122">
        <v>42471</v>
      </c>
      <c r="Z4519" s="114">
        <v>100</v>
      </c>
      <c r="AA4519" s="146">
        <v>43191</v>
      </c>
      <c r="AB4519" s="114">
        <v>0</v>
      </c>
      <c r="AC4519" s="122">
        <v>42471</v>
      </c>
      <c r="AD4519" s="1" t="s">
        <v>0</v>
      </c>
      <c r="AE4519" s="114"/>
      <c r="AF4519" s="114"/>
      <c r="AG4519" s="114"/>
      <c r="AJ4519" s="1">
        <f t="shared" si="357"/>
        <v>0</v>
      </c>
    </row>
    <row r="4520" spans="1:37" ht="63" customHeight="1">
      <c r="A4520" s="179" t="s">
        <v>2039</v>
      </c>
      <c r="B4520" s="179" t="s">
        <v>6</v>
      </c>
      <c r="C4520" s="179" t="s">
        <v>1868</v>
      </c>
      <c r="D4520" s="169">
        <v>42484</v>
      </c>
      <c r="E4520" s="176">
        <v>0.12847222222222224</v>
      </c>
      <c r="F4520" s="169">
        <v>42484</v>
      </c>
      <c r="G4520" s="176">
        <v>0.12847222222222224</v>
      </c>
      <c r="H4520" s="176">
        <v>0</v>
      </c>
      <c r="I4520" s="179">
        <v>16</v>
      </c>
      <c r="J4520" s="179" t="s">
        <v>144</v>
      </c>
      <c r="K4520" s="179" t="s">
        <v>9</v>
      </c>
      <c r="L4520" s="179" t="s">
        <v>10</v>
      </c>
      <c r="M4520" s="179" t="s">
        <v>3981</v>
      </c>
      <c r="N4520" s="179" t="s">
        <v>3</v>
      </c>
      <c r="O4520" s="179" t="s">
        <v>8</v>
      </c>
      <c r="P4520" s="179" t="s">
        <v>2353</v>
      </c>
      <c r="Q4520" s="179" t="s">
        <v>3982</v>
      </c>
      <c r="R4520" s="179"/>
      <c r="S4520" s="179">
        <v>2</v>
      </c>
      <c r="T4520" s="179">
        <f>R4520+S4520</f>
        <v>2</v>
      </c>
      <c r="U4520" s="114" t="s">
        <v>29</v>
      </c>
      <c r="V4520" s="122">
        <v>34614</v>
      </c>
      <c r="W4520" s="125" t="s">
        <v>2725</v>
      </c>
      <c r="X4520" s="114" t="s">
        <v>2932</v>
      </c>
      <c r="Y4520" s="114" t="s">
        <v>3983</v>
      </c>
      <c r="Z4520" s="139" t="s">
        <v>3984</v>
      </c>
      <c r="AA4520" s="114" t="s">
        <v>3985</v>
      </c>
      <c r="AB4520" s="114" t="s">
        <v>3986</v>
      </c>
      <c r="AC4520" s="122"/>
      <c r="AD4520" s="1" t="s">
        <v>43</v>
      </c>
      <c r="AE4520" s="114"/>
      <c r="AF4520" s="114"/>
      <c r="AG4520" s="114"/>
      <c r="AJ4520" s="1">
        <f t="shared" si="357"/>
        <v>0</v>
      </c>
    </row>
    <row r="4521" spans="1:37" ht="47.25" customHeight="1">
      <c r="A4521" s="179" t="s">
        <v>2039</v>
      </c>
      <c r="B4521" s="179" t="s">
        <v>6</v>
      </c>
      <c r="C4521" s="179" t="s">
        <v>1868</v>
      </c>
      <c r="D4521" s="169">
        <v>42484</v>
      </c>
      <c r="E4521" s="176">
        <v>0.18819444444444444</v>
      </c>
      <c r="F4521" s="169">
        <v>42484</v>
      </c>
      <c r="G4521" s="176">
        <v>0.18819444444444444</v>
      </c>
      <c r="H4521" s="176">
        <v>0</v>
      </c>
      <c r="I4521" s="179">
        <v>13</v>
      </c>
      <c r="J4521" s="179" t="s">
        <v>144</v>
      </c>
      <c r="K4521" s="179" t="s">
        <v>9</v>
      </c>
      <c r="L4521" s="179" t="s">
        <v>10</v>
      </c>
      <c r="M4521" s="179" t="s">
        <v>3981</v>
      </c>
      <c r="N4521" s="179" t="s">
        <v>3</v>
      </c>
      <c r="O4521" s="179" t="s">
        <v>8</v>
      </c>
      <c r="P4521" s="179" t="s">
        <v>2353</v>
      </c>
      <c r="Q4521" s="179" t="s">
        <v>3987</v>
      </c>
      <c r="R4521" s="179"/>
      <c r="S4521" s="179">
        <v>6.3</v>
      </c>
      <c r="T4521" s="179">
        <f>R4521+S4521</f>
        <v>6.3</v>
      </c>
      <c r="U4521" s="114" t="s">
        <v>29</v>
      </c>
      <c r="V4521" s="122">
        <v>34614</v>
      </c>
      <c r="W4521" s="125" t="s">
        <v>2725</v>
      </c>
      <c r="X4521" s="114" t="s">
        <v>2932</v>
      </c>
      <c r="Y4521" s="114" t="s">
        <v>3983</v>
      </c>
      <c r="Z4521" s="139" t="s">
        <v>3984</v>
      </c>
      <c r="AA4521" s="114" t="s">
        <v>3985</v>
      </c>
      <c r="AB4521" s="114" t="s">
        <v>3986</v>
      </c>
      <c r="AC4521" s="122"/>
      <c r="AD4521" s="1" t="s">
        <v>43</v>
      </c>
      <c r="AE4521" s="114"/>
      <c r="AF4521" s="114"/>
      <c r="AG4521" s="114"/>
      <c r="AJ4521" s="1">
        <f t="shared" si="357"/>
        <v>0</v>
      </c>
    </row>
    <row r="4522" spans="1:37" ht="63" customHeight="1">
      <c r="A4522" s="179" t="s">
        <v>2039</v>
      </c>
      <c r="B4522" s="179" t="s">
        <v>6</v>
      </c>
      <c r="C4522" s="179" t="s">
        <v>1873</v>
      </c>
      <c r="D4522" s="169">
        <v>42485</v>
      </c>
      <c r="E4522" s="176">
        <v>0.7006944444444444</v>
      </c>
      <c r="F4522" s="169">
        <v>42485</v>
      </c>
      <c r="G4522" s="176">
        <v>0.7006944444444444</v>
      </c>
      <c r="H4522" s="176">
        <v>0</v>
      </c>
      <c r="I4522" s="179">
        <v>7</v>
      </c>
      <c r="J4522" s="179" t="s">
        <v>144</v>
      </c>
      <c r="K4522" s="179" t="s">
        <v>9</v>
      </c>
      <c r="L4522" s="179" t="s">
        <v>10</v>
      </c>
      <c r="M4522" s="179" t="s">
        <v>2354</v>
      </c>
      <c r="N4522" s="179" t="s">
        <v>3</v>
      </c>
      <c r="O4522" s="179" t="s">
        <v>8</v>
      </c>
      <c r="P4522" s="179" t="s">
        <v>2355</v>
      </c>
      <c r="Q4522" s="179" t="s">
        <v>3988</v>
      </c>
      <c r="R4522" s="179"/>
      <c r="S4522" s="179">
        <v>0.5</v>
      </c>
      <c r="T4522" s="179">
        <v>0.5</v>
      </c>
      <c r="U4522" s="114" t="s">
        <v>29</v>
      </c>
      <c r="V4522" s="114">
        <v>1988</v>
      </c>
      <c r="W4522" s="114" t="s">
        <v>2725</v>
      </c>
      <c r="X4522" s="114" t="s">
        <v>2959</v>
      </c>
      <c r="Y4522" s="114" t="s">
        <v>3989</v>
      </c>
      <c r="Z4522" s="114">
        <v>100</v>
      </c>
      <c r="AA4522" s="138"/>
      <c r="AB4522" s="138"/>
      <c r="AC4522" s="710"/>
      <c r="AD4522" s="1" t="s">
        <v>41</v>
      </c>
      <c r="AE4522" s="138"/>
      <c r="AF4522" s="138"/>
      <c r="AG4522" s="138"/>
      <c r="AJ4522" s="1">
        <f t="shared" si="357"/>
        <v>0</v>
      </c>
    </row>
    <row r="4523" spans="1:37" ht="63" customHeight="1">
      <c r="A4523" s="179" t="s">
        <v>2039</v>
      </c>
      <c r="B4523" s="179" t="s">
        <v>6</v>
      </c>
      <c r="C4523" s="179" t="s">
        <v>1863</v>
      </c>
      <c r="D4523" s="169">
        <v>42486</v>
      </c>
      <c r="E4523" s="176">
        <v>0.60625000000000007</v>
      </c>
      <c r="F4523" s="169">
        <v>42486</v>
      </c>
      <c r="G4523" s="176">
        <v>0.60625000000000007</v>
      </c>
      <c r="H4523" s="176">
        <v>0</v>
      </c>
      <c r="I4523" s="179">
        <v>23</v>
      </c>
      <c r="J4523" s="179" t="s">
        <v>582</v>
      </c>
      <c r="K4523" s="179" t="s">
        <v>15</v>
      </c>
      <c r="L4523" s="179" t="s">
        <v>4</v>
      </c>
      <c r="M4523" s="179" t="s">
        <v>2356</v>
      </c>
      <c r="N4523" s="179">
        <v>35</v>
      </c>
      <c r="O4523" s="179" t="s">
        <v>8</v>
      </c>
      <c r="P4523" s="179" t="s">
        <v>2357</v>
      </c>
      <c r="Q4523" s="179" t="s">
        <v>2358</v>
      </c>
      <c r="R4523" s="179"/>
      <c r="S4523" s="179">
        <v>26.1</v>
      </c>
      <c r="T4523" s="179">
        <v>26.1</v>
      </c>
      <c r="U4523" s="114"/>
      <c r="V4523" s="114"/>
      <c r="W4523" s="114"/>
      <c r="X4523" s="114"/>
      <c r="Y4523" s="122"/>
      <c r="Z4523" s="114"/>
      <c r="AA4523" s="122"/>
      <c r="AB4523" s="114"/>
      <c r="AC4523" s="122"/>
      <c r="AD4523" s="1" t="s">
        <v>0</v>
      </c>
      <c r="AE4523" s="114"/>
      <c r="AF4523" s="114"/>
      <c r="AG4523" s="114"/>
      <c r="AJ4523" s="1">
        <f t="shared" ref="AJ4523:AJ4586" si="358">T4523-S4523-R4523</f>
        <v>0</v>
      </c>
    </row>
    <row r="4524" spans="1:37" ht="78.75" customHeight="1">
      <c r="A4524" s="179" t="s">
        <v>2039</v>
      </c>
      <c r="B4524" s="179" t="s">
        <v>6</v>
      </c>
      <c r="C4524" s="179" t="s">
        <v>3990</v>
      </c>
      <c r="D4524" s="169">
        <v>42486</v>
      </c>
      <c r="E4524" s="176">
        <v>0.66666666666666663</v>
      </c>
      <c r="F4524" s="169">
        <v>42486</v>
      </c>
      <c r="G4524" s="176">
        <v>0.75694444444444453</v>
      </c>
      <c r="H4524" s="176">
        <v>9.0277777777777776E-2</v>
      </c>
      <c r="I4524" s="179">
        <v>8</v>
      </c>
      <c r="J4524" s="179" t="s">
        <v>303</v>
      </c>
      <c r="K4524" s="179" t="s">
        <v>146</v>
      </c>
      <c r="L4524" s="179" t="s">
        <v>17</v>
      </c>
      <c r="M4524" s="179" t="s">
        <v>2359</v>
      </c>
      <c r="N4524" s="179" t="s">
        <v>3</v>
      </c>
      <c r="O4524" s="179" t="s">
        <v>8</v>
      </c>
      <c r="P4524" s="179" t="s">
        <v>2360</v>
      </c>
      <c r="Q4524" s="179" t="s">
        <v>3991</v>
      </c>
      <c r="R4524" s="179">
        <v>13.8</v>
      </c>
      <c r="S4524" s="179"/>
      <c r="T4524" s="179">
        <v>13.8</v>
      </c>
      <c r="U4524" s="114" t="s">
        <v>29</v>
      </c>
      <c r="V4524" s="114">
        <v>2015</v>
      </c>
      <c r="W4524" s="114" t="s">
        <v>3521</v>
      </c>
      <c r="X4524" s="114" t="s">
        <v>2736</v>
      </c>
      <c r="Y4524" s="122">
        <v>42449</v>
      </c>
      <c r="Z4524" s="114">
        <v>100</v>
      </c>
      <c r="AA4524" s="122">
        <v>42795</v>
      </c>
      <c r="AB4524" s="114">
        <v>0</v>
      </c>
      <c r="AC4524" s="122">
        <v>42449</v>
      </c>
      <c r="AD4524" s="1" t="s">
        <v>38</v>
      </c>
      <c r="AE4524" s="114"/>
      <c r="AF4524" s="114"/>
      <c r="AG4524" s="114"/>
      <c r="AJ4524" s="1">
        <f t="shared" si="358"/>
        <v>0</v>
      </c>
    </row>
    <row r="4525" spans="1:37" ht="37.5">
      <c r="A4525" s="179" t="s">
        <v>12537</v>
      </c>
      <c r="B4525" s="57" t="s">
        <v>308</v>
      </c>
      <c r="C4525" s="57" t="s">
        <v>308</v>
      </c>
      <c r="D4525" s="58">
        <v>42650</v>
      </c>
      <c r="E4525" s="59">
        <v>0.46111111111111108</v>
      </c>
      <c r="F4525" s="58">
        <v>42650</v>
      </c>
      <c r="G4525" s="59">
        <v>0.46111111111111108</v>
      </c>
      <c r="H4525" s="59">
        <v>0</v>
      </c>
      <c r="I4525" s="60">
        <v>14</v>
      </c>
      <c r="J4525" s="60" t="s">
        <v>144</v>
      </c>
      <c r="K4525" s="60" t="s">
        <v>9</v>
      </c>
      <c r="L4525" s="71" t="s">
        <v>4</v>
      </c>
      <c r="M4525" s="72" t="s">
        <v>12527</v>
      </c>
      <c r="N4525" s="60" t="s">
        <v>3</v>
      </c>
      <c r="O4525" s="71" t="s">
        <v>8</v>
      </c>
      <c r="P4525" s="72" t="s">
        <v>5025</v>
      </c>
      <c r="Q4525" s="71" t="s">
        <v>12528</v>
      </c>
      <c r="R4525" s="590">
        <v>0.154</v>
      </c>
      <c r="S4525" s="590"/>
      <c r="T4525" s="590">
        <v>0.154</v>
      </c>
      <c r="U4525" s="152" t="s">
        <v>29</v>
      </c>
      <c r="V4525" s="152">
        <v>1987</v>
      </c>
      <c r="W4525" s="152" t="s">
        <v>8</v>
      </c>
      <c r="X4525" s="152"/>
      <c r="Y4525" s="469">
        <v>42307</v>
      </c>
      <c r="Z4525" s="152">
        <v>100</v>
      </c>
      <c r="AA4525" s="152">
        <v>2016</v>
      </c>
      <c r="AB4525" s="152">
        <v>0</v>
      </c>
      <c r="AC4525" s="469">
        <v>42479</v>
      </c>
      <c r="AD4525" s="152" t="s">
        <v>23</v>
      </c>
      <c r="AE4525" s="152"/>
      <c r="AF4525" s="152"/>
      <c r="AG4525" s="152"/>
      <c r="AJ4525" s="1">
        <f t="shared" si="358"/>
        <v>0</v>
      </c>
    </row>
    <row r="4526" spans="1:37" ht="31.5" customHeight="1">
      <c r="A4526" s="179" t="s">
        <v>2039</v>
      </c>
      <c r="B4526" s="179" t="s">
        <v>6</v>
      </c>
      <c r="C4526" s="179" t="s">
        <v>1876</v>
      </c>
      <c r="D4526" s="169">
        <v>42487</v>
      </c>
      <c r="E4526" s="176">
        <v>0.57222222222222219</v>
      </c>
      <c r="F4526" s="169">
        <v>42487</v>
      </c>
      <c r="G4526" s="176">
        <v>0.63888888888888895</v>
      </c>
      <c r="H4526" s="176">
        <v>6.6666666666666666E-2</v>
      </c>
      <c r="I4526" s="179">
        <v>3</v>
      </c>
      <c r="J4526" s="179" t="s">
        <v>303</v>
      </c>
      <c r="K4526" s="179" t="s">
        <v>52</v>
      </c>
      <c r="L4526" s="179" t="s">
        <v>4</v>
      </c>
      <c r="M4526" s="179" t="s">
        <v>2364</v>
      </c>
      <c r="N4526" s="179" t="s">
        <v>3</v>
      </c>
      <c r="O4526" s="179" t="s">
        <v>49</v>
      </c>
      <c r="P4526" s="179" t="s">
        <v>3995</v>
      </c>
      <c r="Q4526" s="179" t="s">
        <v>3996</v>
      </c>
      <c r="R4526" s="291">
        <v>4.9000000000000004</v>
      </c>
      <c r="S4526" s="291"/>
      <c r="T4526" s="291">
        <v>4.9000000000000004</v>
      </c>
      <c r="U4526" s="114" t="s">
        <v>48</v>
      </c>
      <c r="V4526" s="693">
        <v>2008</v>
      </c>
      <c r="W4526" s="114" t="s">
        <v>3997</v>
      </c>
      <c r="X4526" s="114" t="s">
        <v>2736</v>
      </c>
      <c r="Y4526" s="122">
        <v>42313</v>
      </c>
      <c r="Z4526" s="114">
        <v>100</v>
      </c>
      <c r="AA4526" s="146">
        <v>42675</v>
      </c>
      <c r="AB4526" s="114">
        <v>0</v>
      </c>
      <c r="AC4526" s="122">
        <v>42313</v>
      </c>
      <c r="AD4526" s="1" t="s">
        <v>0</v>
      </c>
      <c r="AE4526" s="114"/>
      <c r="AF4526" s="114"/>
      <c r="AG4526" s="114"/>
      <c r="AJ4526" s="1">
        <f t="shared" si="358"/>
        <v>0</v>
      </c>
    </row>
    <row r="4527" spans="1:37" ht="47.25" customHeight="1">
      <c r="A4527" s="179" t="s">
        <v>2039</v>
      </c>
      <c r="B4527" s="179" t="s">
        <v>6</v>
      </c>
      <c r="C4527" s="179" t="s">
        <v>3992</v>
      </c>
      <c r="D4527" s="169">
        <v>42487</v>
      </c>
      <c r="E4527" s="176">
        <v>0.56597222222222221</v>
      </c>
      <c r="F4527" s="169">
        <v>42487</v>
      </c>
      <c r="G4527" s="176">
        <v>0.60277777777777775</v>
      </c>
      <c r="H4527" s="176">
        <v>3.6805555555555557E-2</v>
      </c>
      <c r="I4527" s="179">
        <v>1</v>
      </c>
      <c r="J4527" s="179" t="s">
        <v>303</v>
      </c>
      <c r="K4527" s="179" t="s">
        <v>21</v>
      </c>
      <c r="L4527" s="179" t="s">
        <v>17</v>
      </c>
      <c r="M4527" s="179" t="s">
        <v>3993</v>
      </c>
      <c r="N4527" s="179" t="s">
        <v>3</v>
      </c>
      <c r="O4527" s="179" t="s">
        <v>8</v>
      </c>
      <c r="P4527" s="179" t="s">
        <v>3994</v>
      </c>
      <c r="Q4527" s="179" t="s">
        <v>2363</v>
      </c>
      <c r="R4527" s="291">
        <v>1</v>
      </c>
      <c r="S4527" s="291"/>
      <c r="T4527" s="291">
        <v>1</v>
      </c>
      <c r="U4527" s="138"/>
      <c r="V4527" s="138"/>
      <c r="W4527" s="138"/>
      <c r="X4527" s="138"/>
      <c r="Y4527" s="138"/>
      <c r="Z4527" s="138"/>
      <c r="AA4527" s="138"/>
      <c r="AB4527" s="138"/>
      <c r="AC4527" s="138"/>
      <c r="AD4527" s="1" t="s">
        <v>38</v>
      </c>
      <c r="AE4527" s="138"/>
      <c r="AF4527" s="138"/>
      <c r="AG4527" s="138"/>
      <c r="AJ4527" s="1">
        <f t="shared" si="358"/>
        <v>0</v>
      </c>
    </row>
    <row r="4528" spans="1:37" s="16" customFormat="1" ht="31.5" customHeight="1">
      <c r="A4528" s="179" t="s">
        <v>6868</v>
      </c>
      <c r="B4528" s="179" t="s">
        <v>16</v>
      </c>
      <c r="C4528" s="179" t="s">
        <v>292</v>
      </c>
      <c r="D4528" s="79">
        <v>42583</v>
      </c>
      <c r="E4528" s="176">
        <v>0.5</v>
      </c>
      <c r="F4528" s="79">
        <v>42583</v>
      </c>
      <c r="G4528" s="176">
        <v>0.5</v>
      </c>
      <c r="H4528" s="377">
        <f>(F4528+G4528)-(D4528+E4528)</f>
        <v>0</v>
      </c>
      <c r="I4528" s="179">
        <v>1</v>
      </c>
      <c r="J4528" s="179" t="s">
        <v>2463</v>
      </c>
      <c r="K4528" s="179" t="s">
        <v>9</v>
      </c>
      <c r="L4528" s="179" t="s">
        <v>10</v>
      </c>
      <c r="M4528" s="179" t="s">
        <v>2407</v>
      </c>
      <c r="N4528" s="179" t="s">
        <v>3</v>
      </c>
      <c r="O4528" s="179" t="s">
        <v>8</v>
      </c>
      <c r="P4528" s="179" t="s">
        <v>6902</v>
      </c>
      <c r="Q4528" s="179" t="s">
        <v>6903</v>
      </c>
      <c r="R4528" s="334"/>
      <c r="S4528" s="334">
        <v>0.14000000000000001</v>
      </c>
      <c r="T4528" s="1288">
        <f>SUM(R4528:S4528)</f>
        <v>0.14000000000000001</v>
      </c>
      <c r="U4528" s="2" t="s">
        <v>29</v>
      </c>
      <c r="V4528" s="2">
        <v>1974</v>
      </c>
      <c r="W4528" s="2" t="s">
        <v>2725</v>
      </c>
      <c r="X4528" s="123"/>
      <c r="Y4528" s="2" t="s">
        <v>9904</v>
      </c>
      <c r="Z4528" s="2">
        <v>100</v>
      </c>
      <c r="AA4528" s="572" t="s">
        <v>9702</v>
      </c>
      <c r="AB4528" s="2">
        <v>0</v>
      </c>
      <c r="AC4528" s="123"/>
      <c r="AD4528" s="2" t="s">
        <v>23</v>
      </c>
      <c r="AE4528" s="2" t="s">
        <v>55</v>
      </c>
      <c r="AF4528" s="2"/>
      <c r="AG4528" s="2" t="s">
        <v>9905</v>
      </c>
      <c r="AH4528" s="1"/>
      <c r="AI4528" s="1"/>
      <c r="AJ4528" s="1">
        <f t="shared" si="358"/>
        <v>0</v>
      </c>
      <c r="AK4528" s="1">
        <f>AJ4528-T4528</f>
        <v>-0.14000000000000001</v>
      </c>
    </row>
    <row r="4529" spans="1:37" ht="47.25" customHeight="1">
      <c r="A4529" s="179" t="s">
        <v>2039</v>
      </c>
      <c r="B4529" s="179" t="s">
        <v>6</v>
      </c>
      <c r="C4529" s="179" t="s">
        <v>1863</v>
      </c>
      <c r="D4529" s="169">
        <v>42488</v>
      </c>
      <c r="E4529" s="176">
        <v>0.3888888888888889</v>
      </c>
      <c r="F4529" s="169">
        <v>42488</v>
      </c>
      <c r="G4529" s="176">
        <v>0.42291666666666666</v>
      </c>
      <c r="H4529" s="176">
        <v>3.4027777777777775E-2</v>
      </c>
      <c r="I4529" s="179">
        <v>8</v>
      </c>
      <c r="J4529" s="179" t="s">
        <v>303</v>
      </c>
      <c r="K4529" s="179" t="s">
        <v>21</v>
      </c>
      <c r="L4529" s="179" t="s">
        <v>30</v>
      </c>
      <c r="M4529" s="179" t="s">
        <v>4001</v>
      </c>
      <c r="N4529" s="179" t="s">
        <v>3</v>
      </c>
      <c r="O4529" s="179" t="s">
        <v>8</v>
      </c>
      <c r="P4529" s="179" t="s">
        <v>4002</v>
      </c>
      <c r="Q4529" s="179" t="s">
        <v>2365</v>
      </c>
      <c r="R4529" s="179">
        <v>3.1</v>
      </c>
      <c r="S4529" s="179"/>
      <c r="T4529" s="179">
        <f>SUM(R4529:S4529)</f>
        <v>3.1</v>
      </c>
      <c r="U4529" s="114"/>
      <c r="V4529" s="114"/>
      <c r="W4529" s="114"/>
      <c r="X4529" s="114"/>
      <c r="Y4529" s="114"/>
      <c r="Z4529" s="114"/>
      <c r="AA4529" s="114"/>
      <c r="AB4529" s="114"/>
      <c r="AC4529" s="114"/>
      <c r="AD4529" s="1" t="s">
        <v>28</v>
      </c>
      <c r="AE4529" s="114"/>
      <c r="AF4529" s="114"/>
      <c r="AG4529" s="114"/>
      <c r="AJ4529" s="1">
        <f t="shared" si="358"/>
        <v>0</v>
      </c>
    </row>
    <row r="4530" spans="1:37" ht="47.25" customHeight="1">
      <c r="A4530" s="179" t="s">
        <v>2039</v>
      </c>
      <c r="B4530" s="179" t="s">
        <v>6</v>
      </c>
      <c r="C4530" s="179" t="s">
        <v>1131</v>
      </c>
      <c r="D4530" s="169">
        <v>42488</v>
      </c>
      <c r="E4530" s="176">
        <v>0.64236111111111105</v>
      </c>
      <c r="F4530" s="169">
        <v>42488</v>
      </c>
      <c r="G4530" s="176">
        <v>0.75</v>
      </c>
      <c r="H4530" s="176">
        <v>0.10763888888888895</v>
      </c>
      <c r="I4530" s="179">
        <v>2</v>
      </c>
      <c r="J4530" s="179" t="s">
        <v>303</v>
      </c>
      <c r="K4530" s="179" t="s">
        <v>15</v>
      </c>
      <c r="L4530" s="179" t="s">
        <v>30</v>
      </c>
      <c r="M4530" s="179" t="s">
        <v>2368</v>
      </c>
      <c r="N4530" s="179" t="s">
        <v>3</v>
      </c>
      <c r="O4530" s="179" t="s">
        <v>8</v>
      </c>
      <c r="P4530" s="179" t="s">
        <v>4007</v>
      </c>
      <c r="Q4530" s="179" t="s">
        <v>2369</v>
      </c>
      <c r="R4530" s="179">
        <v>3.7</v>
      </c>
      <c r="S4530" s="179"/>
      <c r="T4530" s="179">
        <f>SUM(R4530:S4530)</f>
        <v>3.7</v>
      </c>
      <c r="U4530" s="114" t="s">
        <v>29</v>
      </c>
      <c r="V4530" s="114">
        <v>1991</v>
      </c>
      <c r="W4530" s="114" t="s">
        <v>2725</v>
      </c>
      <c r="X4530" s="114" t="s">
        <v>2736</v>
      </c>
      <c r="Y4530" s="114" t="s">
        <v>4008</v>
      </c>
      <c r="Z4530" s="114">
        <v>1</v>
      </c>
      <c r="AA4530" s="114" t="s">
        <v>3859</v>
      </c>
      <c r="AB4530" s="114" t="s">
        <v>4009</v>
      </c>
      <c r="AC4530" s="114"/>
      <c r="AD4530" s="1" t="s">
        <v>28</v>
      </c>
      <c r="AE4530" s="114"/>
      <c r="AF4530" s="114"/>
      <c r="AG4530" s="114"/>
      <c r="AJ4530" s="1">
        <f t="shared" si="358"/>
        <v>0</v>
      </c>
    </row>
    <row r="4531" spans="1:37" ht="31.5" customHeight="1">
      <c r="A4531" s="179" t="s">
        <v>6868</v>
      </c>
      <c r="B4531" s="179" t="s">
        <v>19</v>
      </c>
      <c r="C4531" s="179"/>
      <c r="D4531" s="169">
        <v>42592</v>
      </c>
      <c r="E4531" s="176">
        <v>42592.333333333336</v>
      </c>
      <c r="F4531" s="169">
        <v>42592</v>
      </c>
      <c r="G4531" s="176">
        <v>42592.9375</v>
      </c>
      <c r="H4531" s="193">
        <f>G4531-E4531</f>
        <v>0.60416666666424135</v>
      </c>
      <c r="I4531" s="179">
        <v>1</v>
      </c>
      <c r="J4531" s="115"/>
      <c r="K4531" s="115"/>
      <c r="L4531" s="115" t="s">
        <v>12</v>
      </c>
      <c r="M4531" s="179" t="s">
        <v>561</v>
      </c>
      <c r="N4531" s="179">
        <v>0.4</v>
      </c>
      <c r="O4531" s="179" t="s">
        <v>2</v>
      </c>
      <c r="P4531" s="179" t="s">
        <v>8160</v>
      </c>
      <c r="Q4531" s="115" t="s">
        <v>8152</v>
      </c>
      <c r="R4531" s="170"/>
      <c r="S4531" s="170">
        <v>0.124</v>
      </c>
      <c r="T4531" s="170">
        <f>R4531+S4531</f>
        <v>0.124</v>
      </c>
      <c r="U4531" s="1"/>
      <c r="X4531" s="1"/>
      <c r="AB4531" s="1"/>
      <c r="AC4531" s="1"/>
      <c r="AD4531" s="1" t="s">
        <v>23</v>
      </c>
      <c r="AE4531" s="1"/>
      <c r="AF4531" s="1"/>
      <c r="AJ4531" s="1">
        <f t="shared" si="358"/>
        <v>0</v>
      </c>
      <c r="AK4531" s="1">
        <f t="shared" ref="AK4531:AK4544" si="359">AJ4531-T4531</f>
        <v>-0.124</v>
      </c>
    </row>
    <row r="4532" spans="1:37" ht="94.5" customHeight="1">
      <c r="A4532" s="179" t="s">
        <v>2467</v>
      </c>
      <c r="B4532" s="115" t="s">
        <v>71</v>
      </c>
      <c r="C4532" s="115" t="s">
        <v>71</v>
      </c>
      <c r="D4532" s="383">
        <v>42513</v>
      </c>
      <c r="E4532" s="68">
        <v>0.5180555555555556</v>
      </c>
      <c r="F4532" s="383">
        <v>42513</v>
      </c>
      <c r="G4532" s="68">
        <v>0.51874999999999993</v>
      </c>
      <c r="H4532" s="69">
        <f>G4532-E4532</f>
        <v>6.9444444444433095E-4</v>
      </c>
      <c r="I4532" s="179">
        <v>7</v>
      </c>
      <c r="J4532" s="179"/>
      <c r="K4532" s="115" t="s">
        <v>2114</v>
      </c>
      <c r="L4532" s="115" t="s">
        <v>10</v>
      </c>
      <c r="M4532" s="115" t="s">
        <v>10112</v>
      </c>
      <c r="N4532" s="179" t="s">
        <v>3</v>
      </c>
      <c r="O4532" s="179" t="s">
        <v>8</v>
      </c>
      <c r="P4532" s="179" t="s">
        <v>4280</v>
      </c>
      <c r="Q4532" s="385" t="s">
        <v>4281</v>
      </c>
      <c r="R4532" s="279">
        <v>1.7000000000000001E-2</v>
      </c>
      <c r="S4532" s="542">
        <v>9.0999999999999998E-2</v>
      </c>
      <c r="T4532" s="179">
        <f>SUM(R4532:S4532)</f>
        <v>0.108</v>
      </c>
      <c r="U4532" s="1" t="s">
        <v>29</v>
      </c>
      <c r="V4532" s="2">
        <v>2002</v>
      </c>
      <c r="W4532" s="2" t="s">
        <v>2861</v>
      </c>
      <c r="X4532" s="2" t="s">
        <v>3096</v>
      </c>
      <c r="Y4532" s="124" t="s">
        <v>2863</v>
      </c>
      <c r="Z4532" s="2">
        <v>100</v>
      </c>
      <c r="AA4532" s="124" t="s">
        <v>2899</v>
      </c>
      <c r="AB4532" s="2">
        <v>0</v>
      </c>
      <c r="AC4532" s="124" t="s">
        <v>2863</v>
      </c>
      <c r="AD4532" s="1" t="s">
        <v>23</v>
      </c>
      <c r="AG4532" s="1389" t="s">
        <v>4281</v>
      </c>
      <c r="AJ4532" s="1">
        <f t="shared" si="358"/>
        <v>0</v>
      </c>
      <c r="AK4532" s="1">
        <f t="shared" si="359"/>
        <v>-0.108</v>
      </c>
    </row>
    <row r="4533" spans="1:37" ht="47.25" customHeight="1">
      <c r="A4533" s="179" t="s">
        <v>2467</v>
      </c>
      <c r="B4533" s="208" t="s">
        <v>6</v>
      </c>
      <c r="C4533" s="208" t="s">
        <v>1865</v>
      </c>
      <c r="D4533" s="161">
        <v>42492</v>
      </c>
      <c r="E4533" s="182">
        <v>0.31458333333333333</v>
      </c>
      <c r="F4533" s="161">
        <v>42492</v>
      </c>
      <c r="G4533" s="182">
        <v>0.31458333333333333</v>
      </c>
      <c r="H4533" s="182">
        <v>0</v>
      </c>
      <c r="I4533" s="208">
        <v>200</v>
      </c>
      <c r="J4533" s="208" t="s">
        <v>2466</v>
      </c>
      <c r="K4533" s="208" t="s">
        <v>15</v>
      </c>
      <c r="L4533" s="208" t="s">
        <v>4</v>
      </c>
      <c r="M4533" s="208" t="s">
        <v>4014</v>
      </c>
      <c r="N4533" s="208">
        <v>110</v>
      </c>
      <c r="O4533" s="208" t="s">
        <v>8</v>
      </c>
      <c r="P4533" s="208" t="s">
        <v>4014</v>
      </c>
      <c r="Q4533" s="208" t="s">
        <v>4015</v>
      </c>
      <c r="R4533" s="254"/>
      <c r="S4533" s="208">
        <v>297.39999999999998</v>
      </c>
      <c r="T4533" s="208">
        <v>297.39999999999998</v>
      </c>
      <c r="U4533" s="152" t="s">
        <v>1</v>
      </c>
      <c r="V4533" s="152"/>
      <c r="W4533" s="152"/>
      <c r="X4533" s="152"/>
      <c r="Y4533" s="152"/>
      <c r="Z4533" s="152"/>
      <c r="AA4533" s="469"/>
      <c r="AB4533" s="152"/>
      <c r="AC4533" s="469"/>
      <c r="AD4533" s="1" t="s">
        <v>0</v>
      </c>
      <c r="AE4533" s="152"/>
      <c r="AF4533" s="152"/>
      <c r="AG4533" s="152"/>
      <c r="AJ4533" s="1">
        <f t="shared" si="358"/>
        <v>0</v>
      </c>
      <c r="AK4533" s="1">
        <f t="shared" si="359"/>
        <v>-297.39999999999998</v>
      </c>
    </row>
    <row r="4534" spans="1:37" ht="94.5" customHeight="1">
      <c r="A4534" s="179" t="s">
        <v>2467</v>
      </c>
      <c r="B4534" s="208" t="s">
        <v>6</v>
      </c>
      <c r="C4534" s="208" t="s">
        <v>1863</v>
      </c>
      <c r="D4534" s="161">
        <v>42492</v>
      </c>
      <c r="E4534" s="182">
        <v>0.7416666666666667</v>
      </c>
      <c r="F4534" s="161">
        <v>42492</v>
      </c>
      <c r="G4534" s="182">
        <v>0.7416666666666667</v>
      </c>
      <c r="H4534" s="182">
        <v>0</v>
      </c>
      <c r="I4534" s="208">
        <v>10</v>
      </c>
      <c r="J4534" s="208" t="s">
        <v>303</v>
      </c>
      <c r="K4534" s="208" t="s">
        <v>15</v>
      </c>
      <c r="L4534" s="208" t="s">
        <v>30</v>
      </c>
      <c r="M4534" s="208" t="s">
        <v>4016</v>
      </c>
      <c r="N4534" s="208" t="s">
        <v>3</v>
      </c>
      <c r="O4534" s="208" t="s">
        <v>8</v>
      </c>
      <c r="P4534" s="208" t="s">
        <v>4017</v>
      </c>
      <c r="Q4534" s="208" t="s">
        <v>11032</v>
      </c>
      <c r="R4534" s="254"/>
      <c r="S4534" s="208">
        <v>2.7</v>
      </c>
      <c r="T4534" s="208">
        <v>2.7</v>
      </c>
      <c r="U4534" s="152" t="s">
        <v>29</v>
      </c>
      <c r="V4534" s="152" t="s">
        <v>3601</v>
      </c>
      <c r="W4534" s="152" t="s">
        <v>2725</v>
      </c>
      <c r="X4534" s="152" t="s">
        <v>3377</v>
      </c>
      <c r="Y4534" s="152" t="s">
        <v>11033</v>
      </c>
      <c r="Z4534" s="152"/>
      <c r="AA4534" s="152" t="s">
        <v>11034</v>
      </c>
      <c r="AB4534" s="152"/>
      <c r="AC4534" s="469"/>
      <c r="AD4534" s="1" t="s">
        <v>28</v>
      </c>
      <c r="AE4534" s="551"/>
      <c r="AF4534" s="551"/>
      <c r="AG4534" s="551"/>
      <c r="AJ4534" s="1">
        <f t="shared" si="358"/>
        <v>0</v>
      </c>
      <c r="AK4534" s="1">
        <f t="shared" si="359"/>
        <v>-2.7</v>
      </c>
    </row>
    <row r="4535" spans="1:37" ht="110.25" customHeight="1">
      <c r="A4535" s="179" t="s">
        <v>2467</v>
      </c>
      <c r="B4535" s="208" t="s">
        <v>6</v>
      </c>
      <c r="C4535" s="208" t="s">
        <v>1873</v>
      </c>
      <c r="D4535" s="161">
        <v>42493</v>
      </c>
      <c r="E4535" s="182">
        <v>0.58680555555555558</v>
      </c>
      <c r="F4535" s="161">
        <v>42493</v>
      </c>
      <c r="G4535" s="182">
        <v>0.58680555555555558</v>
      </c>
      <c r="H4535" s="182">
        <v>0</v>
      </c>
      <c r="I4535" s="208">
        <v>12</v>
      </c>
      <c r="J4535" s="208" t="s">
        <v>144</v>
      </c>
      <c r="K4535" s="208" t="s">
        <v>9</v>
      </c>
      <c r="L4535" s="208" t="s">
        <v>4</v>
      </c>
      <c r="M4535" s="208" t="s">
        <v>2545</v>
      </c>
      <c r="N4535" s="208" t="s">
        <v>3</v>
      </c>
      <c r="O4535" s="208" t="s">
        <v>8</v>
      </c>
      <c r="P4535" s="208" t="s">
        <v>2546</v>
      </c>
      <c r="Q4535" s="208" t="s">
        <v>2547</v>
      </c>
      <c r="R4535" s="208"/>
      <c r="S4535" s="254">
        <v>4.7</v>
      </c>
      <c r="T4535" s="254">
        <v>4.7</v>
      </c>
      <c r="U4535" s="152" t="s">
        <v>7</v>
      </c>
      <c r="V4535" s="152">
        <v>1991</v>
      </c>
      <c r="W4535" s="152" t="s">
        <v>4018</v>
      </c>
      <c r="X4535" s="152" t="s">
        <v>2959</v>
      </c>
      <c r="Y4535" s="469" t="s">
        <v>4019</v>
      </c>
      <c r="Z4535" s="566">
        <v>1</v>
      </c>
      <c r="AA4535" s="557" t="s">
        <v>4020</v>
      </c>
      <c r="AB4535" s="152">
        <v>0</v>
      </c>
      <c r="AC4535" s="152"/>
      <c r="AD4535" s="1" t="s">
        <v>0</v>
      </c>
      <c r="AE4535" s="730"/>
      <c r="AF4535" s="730"/>
      <c r="AG4535" s="730"/>
      <c r="AJ4535" s="1">
        <f t="shared" si="358"/>
        <v>0</v>
      </c>
      <c r="AK4535" s="1">
        <f t="shared" si="359"/>
        <v>-4.7</v>
      </c>
    </row>
    <row r="4536" spans="1:37" ht="47.25" customHeight="1">
      <c r="A4536" s="179" t="s">
        <v>2467</v>
      </c>
      <c r="B4536" s="208" t="s">
        <v>6</v>
      </c>
      <c r="C4536" s="208" t="s">
        <v>1865</v>
      </c>
      <c r="D4536" s="161">
        <v>42494</v>
      </c>
      <c r="E4536" s="182">
        <v>0.17986111111111111</v>
      </c>
      <c r="F4536" s="161">
        <v>42494</v>
      </c>
      <c r="G4536" s="182">
        <v>0.31458333333333333</v>
      </c>
      <c r="H4536" s="182">
        <f>G4536-E4536</f>
        <v>0.13472222222222222</v>
      </c>
      <c r="I4536" s="208">
        <v>2</v>
      </c>
      <c r="J4536" s="208"/>
      <c r="K4536" s="208"/>
      <c r="L4536" s="208" t="s">
        <v>4</v>
      </c>
      <c r="M4536" s="208" t="s">
        <v>2548</v>
      </c>
      <c r="N4536" s="208">
        <v>0.4</v>
      </c>
      <c r="O4536" s="208" t="s">
        <v>26</v>
      </c>
      <c r="P4536" s="208" t="s">
        <v>2549</v>
      </c>
      <c r="Q4536" s="208" t="s">
        <v>2550</v>
      </c>
      <c r="R4536" s="254">
        <v>7.5</v>
      </c>
      <c r="S4536" s="254"/>
      <c r="T4536" s="254">
        <v>7.5</v>
      </c>
      <c r="U4536" s="152" t="s">
        <v>37</v>
      </c>
      <c r="V4536" s="152">
        <v>1994</v>
      </c>
      <c r="W4536" s="152" t="s">
        <v>11035</v>
      </c>
      <c r="X4536" s="152" t="s">
        <v>2722</v>
      </c>
      <c r="Y4536" s="469" t="s">
        <v>11036</v>
      </c>
      <c r="Z4536" s="152"/>
      <c r="AA4536" s="570">
        <v>2017</v>
      </c>
      <c r="AB4536" s="152">
        <v>0</v>
      </c>
      <c r="AC4536" s="469" t="s">
        <v>11037</v>
      </c>
      <c r="AD4536" s="1" t="s">
        <v>0</v>
      </c>
      <c r="AE4536" s="152"/>
      <c r="AF4536" s="152"/>
      <c r="AG4536" s="152"/>
      <c r="AJ4536" s="1">
        <f t="shared" si="358"/>
        <v>0</v>
      </c>
      <c r="AK4536" s="1">
        <f t="shared" si="359"/>
        <v>-7.5</v>
      </c>
    </row>
    <row r="4537" spans="1:37" ht="78.75" customHeight="1">
      <c r="A4537" s="179" t="s">
        <v>2467</v>
      </c>
      <c r="B4537" s="208" t="s">
        <v>6</v>
      </c>
      <c r="C4537" s="208" t="s">
        <v>1876</v>
      </c>
      <c r="D4537" s="161">
        <v>42494</v>
      </c>
      <c r="E4537" s="182">
        <v>0.43055555555555558</v>
      </c>
      <c r="F4537" s="161">
        <v>42494</v>
      </c>
      <c r="G4537" s="182">
        <v>0.53125</v>
      </c>
      <c r="H4537" s="182">
        <v>0.10069444444444443</v>
      </c>
      <c r="I4537" s="208">
        <v>6</v>
      </c>
      <c r="J4537" s="208" t="s">
        <v>303</v>
      </c>
      <c r="K4537" s="208" t="s">
        <v>52</v>
      </c>
      <c r="L4537" s="208" t="s">
        <v>4</v>
      </c>
      <c r="M4537" s="208" t="s">
        <v>2551</v>
      </c>
      <c r="N4537" s="208" t="s">
        <v>3</v>
      </c>
      <c r="O4537" s="208" t="s">
        <v>49</v>
      </c>
      <c r="P4537" s="208" t="s">
        <v>2552</v>
      </c>
      <c r="Q4537" s="183" t="s">
        <v>2553</v>
      </c>
      <c r="R4537" s="208">
        <v>7.7</v>
      </c>
      <c r="S4537" s="208"/>
      <c r="T4537" s="208">
        <v>7.7</v>
      </c>
      <c r="U4537" s="152" t="s">
        <v>36</v>
      </c>
      <c r="V4537" s="152">
        <v>2012</v>
      </c>
      <c r="W4537" s="549" t="s">
        <v>36</v>
      </c>
      <c r="X4537" s="152"/>
      <c r="Y4537" s="578">
        <v>41791</v>
      </c>
      <c r="Z4537" s="152">
        <v>100</v>
      </c>
      <c r="AA4537" s="469">
        <v>42522</v>
      </c>
      <c r="AB4537" s="152">
        <v>0</v>
      </c>
      <c r="AC4537" s="152"/>
      <c r="AD4537" s="1" t="s">
        <v>42</v>
      </c>
      <c r="AE4537" s="551"/>
      <c r="AF4537" s="551"/>
      <c r="AG4537" s="551"/>
      <c r="AJ4537" s="1">
        <f t="shared" si="358"/>
        <v>0</v>
      </c>
      <c r="AK4537" s="1">
        <f t="shared" si="359"/>
        <v>-7.7</v>
      </c>
    </row>
    <row r="4538" spans="1:37" ht="63" customHeight="1">
      <c r="A4538" s="179" t="s">
        <v>2467</v>
      </c>
      <c r="B4538" s="208" t="s">
        <v>6</v>
      </c>
      <c r="C4538" s="208" t="s">
        <v>1865</v>
      </c>
      <c r="D4538" s="161">
        <v>42494</v>
      </c>
      <c r="E4538" s="182">
        <v>0.4777777777777778</v>
      </c>
      <c r="F4538" s="161">
        <v>42494</v>
      </c>
      <c r="G4538" s="182">
        <v>0.54166666666666663</v>
      </c>
      <c r="H4538" s="182">
        <f>G4538-E4538</f>
        <v>6.3888888888888828E-2</v>
      </c>
      <c r="I4538" s="208">
        <v>18</v>
      </c>
      <c r="J4538" s="208" t="s">
        <v>144</v>
      </c>
      <c r="K4538" s="208" t="s">
        <v>15</v>
      </c>
      <c r="L4538" s="208" t="s">
        <v>4</v>
      </c>
      <c r="M4538" s="208" t="s">
        <v>2554</v>
      </c>
      <c r="N4538" s="208" t="s">
        <v>3</v>
      </c>
      <c r="O4538" s="208" t="s">
        <v>8</v>
      </c>
      <c r="P4538" s="208" t="s">
        <v>4021</v>
      </c>
      <c r="Q4538" s="208" t="s">
        <v>11038</v>
      </c>
      <c r="R4538" s="208">
        <v>30</v>
      </c>
      <c r="S4538" s="208"/>
      <c r="T4538" s="254">
        <v>30</v>
      </c>
      <c r="U4538" s="152" t="s">
        <v>29</v>
      </c>
      <c r="V4538" s="469">
        <v>33790</v>
      </c>
      <c r="W4538" s="152" t="s">
        <v>11039</v>
      </c>
      <c r="X4538" s="152" t="s">
        <v>11040</v>
      </c>
      <c r="Y4538" s="469" t="s">
        <v>11041</v>
      </c>
      <c r="Z4538" s="152"/>
      <c r="AA4538" s="570">
        <v>2016</v>
      </c>
      <c r="AB4538" s="152">
        <v>1</v>
      </c>
      <c r="AC4538" s="469"/>
      <c r="AD4538" s="1" t="s">
        <v>0</v>
      </c>
      <c r="AE4538" s="152"/>
      <c r="AF4538" s="152"/>
      <c r="AG4538" s="152"/>
      <c r="AJ4538" s="1">
        <f t="shared" si="358"/>
        <v>0</v>
      </c>
      <c r="AK4538" s="1">
        <f t="shared" si="359"/>
        <v>-30</v>
      </c>
    </row>
    <row r="4539" spans="1:37" ht="94.5" customHeight="1">
      <c r="A4539" s="179" t="s">
        <v>2467</v>
      </c>
      <c r="B4539" s="208" t="s">
        <v>6</v>
      </c>
      <c r="C4539" s="208" t="s">
        <v>3447</v>
      </c>
      <c r="D4539" s="161">
        <v>42494</v>
      </c>
      <c r="E4539" s="182">
        <v>0.56041666666666667</v>
      </c>
      <c r="F4539" s="161">
        <v>42494</v>
      </c>
      <c r="G4539" s="182">
        <v>0.56041666666666667</v>
      </c>
      <c r="H4539" s="182">
        <v>0</v>
      </c>
      <c r="I4539" s="208">
        <v>74</v>
      </c>
      <c r="J4539" s="208" t="s">
        <v>2555</v>
      </c>
      <c r="K4539" s="208" t="s">
        <v>9</v>
      </c>
      <c r="L4539" s="208" t="s">
        <v>17</v>
      </c>
      <c r="M4539" s="208" t="s">
        <v>2556</v>
      </c>
      <c r="N4539" s="208">
        <v>110</v>
      </c>
      <c r="O4539" s="208" t="s">
        <v>8</v>
      </c>
      <c r="P4539" s="208" t="s">
        <v>2556</v>
      </c>
      <c r="Q4539" s="208" t="s">
        <v>11042</v>
      </c>
      <c r="R4539" s="254"/>
      <c r="S4539" s="208">
        <v>35.9</v>
      </c>
      <c r="T4539" s="208">
        <v>35.9</v>
      </c>
      <c r="U4539" s="152"/>
      <c r="V4539" s="152"/>
      <c r="W4539" s="152"/>
      <c r="X4539" s="152"/>
      <c r="Y4539" s="152"/>
      <c r="Z4539" s="152"/>
      <c r="AA4539" s="469"/>
      <c r="AB4539" s="152"/>
      <c r="AC4539" s="469"/>
      <c r="AD4539" s="1" t="s">
        <v>38</v>
      </c>
      <c r="AE4539" s="152"/>
      <c r="AF4539" s="152"/>
      <c r="AG4539" s="152"/>
      <c r="AJ4539" s="1">
        <f t="shared" si="358"/>
        <v>0</v>
      </c>
      <c r="AK4539" s="1">
        <f t="shared" si="359"/>
        <v>-35.9</v>
      </c>
    </row>
    <row r="4540" spans="1:37" ht="94.5" customHeight="1">
      <c r="A4540" s="179" t="s">
        <v>2467</v>
      </c>
      <c r="B4540" s="208" t="s">
        <v>6</v>
      </c>
      <c r="C4540" s="208" t="s">
        <v>1873</v>
      </c>
      <c r="D4540" s="161">
        <v>42495</v>
      </c>
      <c r="E4540" s="182">
        <v>0.46180555555555558</v>
      </c>
      <c r="F4540" s="161">
        <v>42495</v>
      </c>
      <c r="G4540" s="182">
        <v>0.46180555555555558</v>
      </c>
      <c r="H4540" s="182">
        <f t="shared" ref="H4540:H4547" si="360">G4540-E4540</f>
        <v>0</v>
      </c>
      <c r="I4540" s="208">
        <v>7</v>
      </c>
      <c r="J4540" s="208" t="s">
        <v>144</v>
      </c>
      <c r="K4540" s="208" t="s">
        <v>9</v>
      </c>
      <c r="L4540" s="208" t="s">
        <v>10</v>
      </c>
      <c r="M4540" s="208" t="s">
        <v>4023</v>
      </c>
      <c r="N4540" s="208" t="s">
        <v>3</v>
      </c>
      <c r="O4540" s="208" t="s">
        <v>8</v>
      </c>
      <c r="P4540" s="208" t="s">
        <v>4024</v>
      </c>
      <c r="Q4540" s="208" t="s">
        <v>4025</v>
      </c>
      <c r="R4540" s="208">
        <v>2.6</v>
      </c>
      <c r="S4540" s="208"/>
      <c r="T4540" s="208">
        <v>2.6</v>
      </c>
      <c r="U4540" s="152" t="s">
        <v>29</v>
      </c>
      <c r="V4540" s="152">
        <v>1991</v>
      </c>
      <c r="W4540" s="152" t="s">
        <v>2725</v>
      </c>
      <c r="X4540" s="152" t="s">
        <v>2959</v>
      </c>
      <c r="Y4540" s="152" t="s">
        <v>4026</v>
      </c>
      <c r="Z4540" s="566">
        <v>1</v>
      </c>
      <c r="AA4540" s="152" t="s">
        <v>11043</v>
      </c>
      <c r="AB4540" s="152">
        <v>0</v>
      </c>
      <c r="AC4540" s="152"/>
      <c r="AD4540" s="1" t="s">
        <v>32</v>
      </c>
      <c r="AE4540" s="152"/>
      <c r="AF4540" s="152"/>
      <c r="AG4540" s="152"/>
      <c r="AJ4540" s="1">
        <f t="shared" si="358"/>
        <v>0</v>
      </c>
      <c r="AK4540" s="1">
        <f t="shared" si="359"/>
        <v>-2.6</v>
      </c>
    </row>
    <row r="4541" spans="1:37" ht="78.75" customHeight="1">
      <c r="A4541" s="179" t="s">
        <v>2467</v>
      </c>
      <c r="B4541" s="208" t="s">
        <v>6</v>
      </c>
      <c r="C4541" s="208" t="s">
        <v>1863</v>
      </c>
      <c r="D4541" s="161">
        <v>42495</v>
      </c>
      <c r="E4541" s="182">
        <v>0.62708333333333333</v>
      </c>
      <c r="F4541" s="161">
        <v>42495</v>
      </c>
      <c r="G4541" s="182">
        <v>0.62708333333333333</v>
      </c>
      <c r="H4541" s="182">
        <f t="shared" si="360"/>
        <v>0</v>
      </c>
      <c r="I4541" s="208">
        <v>5</v>
      </c>
      <c r="J4541" s="208" t="s">
        <v>303</v>
      </c>
      <c r="K4541" s="208" t="s">
        <v>9</v>
      </c>
      <c r="L4541" s="208" t="s">
        <v>10</v>
      </c>
      <c r="M4541" s="208" t="s">
        <v>4027</v>
      </c>
      <c r="N4541" s="208" t="s">
        <v>3</v>
      </c>
      <c r="O4541" s="208" t="s">
        <v>8</v>
      </c>
      <c r="P4541" s="208" t="s">
        <v>4028</v>
      </c>
      <c r="Q4541" s="208" t="s">
        <v>11044</v>
      </c>
      <c r="R4541" s="208"/>
      <c r="S4541" s="208">
        <v>1</v>
      </c>
      <c r="T4541" s="254">
        <v>1</v>
      </c>
      <c r="U4541" s="152" t="s">
        <v>29</v>
      </c>
      <c r="V4541" s="152" t="s">
        <v>11045</v>
      </c>
      <c r="W4541" s="152" t="s">
        <v>10904</v>
      </c>
      <c r="X4541" s="152" t="s">
        <v>3377</v>
      </c>
      <c r="Y4541" s="152" t="s">
        <v>11046</v>
      </c>
      <c r="Z4541" s="152"/>
      <c r="AA4541" s="152" t="s">
        <v>11047</v>
      </c>
      <c r="AB4541" s="152" t="s">
        <v>11048</v>
      </c>
      <c r="AC4541" s="469"/>
      <c r="AD4541" s="1" t="s">
        <v>43</v>
      </c>
      <c r="AE4541" s="152"/>
      <c r="AF4541" s="152"/>
      <c r="AG4541" s="152"/>
      <c r="AJ4541" s="1">
        <f t="shared" si="358"/>
        <v>0</v>
      </c>
      <c r="AK4541" s="1">
        <f t="shared" si="359"/>
        <v>-1</v>
      </c>
    </row>
    <row r="4542" spans="1:37" ht="63" customHeight="1">
      <c r="A4542" s="179" t="s">
        <v>2467</v>
      </c>
      <c r="B4542" s="208" t="s">
        <v>6</v>
      </c>
      <c r="C4542" s="208" t="s">
        <v>1873</v>
      </c>
      <c r="D4542" s="161">
        <v>42495</v>
      </c>
      <c r="E4542" s="182">
        <v>0.72083333333333333</v>
      </c>
      <c r="F4542" s="161">
        <v>42495</v>
      </c>
      <c r="G4542" s="182">
        <v>0.75347222222222221</v>
      </c>
      <c r="H4542" s="182">
        <f t="shared" si="360"/>
        <v>3.2638888888888884E-2</v>
      </c>
      <c r="I4542" s="208">
        <v>37</v>
      </c>
      <c r="J4542" s="208" t="s">
        <v>576</v>
      </c>
      <c r="K4542" s="208"/>
      <c r="L4542" s="208" t="s">
        <v>10</v>
      </c>
      <c r="M4542" s="208" t="s">
        <v>4029</v>
      </c>
      <c r="N4542" s="208">
        <v>35</v>
      </c>
      <c r="O4542" s="208" t="s">
        <v>14</v>
      </c>
      <c r="P4542" s="208" t="s">
        <v>4029</v>
      </c>
      <c r="Q4542" s="208" t="s">
        <v>11049</v>
      </c>
      <c r="R4542" s="208">
        <v>15.6</v>
      </c>
      <c r="S4542" s="208"/>
      <c r="T4542" s="208">
        <f>R4542+S4542</f>
        <v>15.6</v>
      </c>
      <c r="U4542" s="152" t="s">
        <v>39</v>
      </c>
      <c r="V4542" s="152">
        <v>1991</v>
      </c>
      <c r="W4542" s="152" t="s">
        <v>4030</v>
      </c>
      <c r="X4542" s="152" t="s">
        <v>2959</v>
      </c>
      <c r="Y4542" s="152" t="s">
        <v>4031</v>
      </c>
      <c r="Z4542" s="566">
        <v>0</v>
      </c>
      <c r="AA4542" s="152" t="s">
        <v>11050</v>
      </c>
      <c r="AB4542" s="152">
        <v>0</v>
      </c>
      <c r="AC4542" s="152"/>
      <c r="AD4542" s="1" t="s">
        <v>0</v>
      </c>
      <c r="AE4542" s="152"/>
      <c r="AF4542" s="152"/>
      <c r="AG4542" s="152"/>
      <c r="AJ4542" s="1">
        <f t="shared" si="358"/>
        <v>0</v>
      </c>
      <c r="AK4542" s="1">
        <f t="shared" si="359"/>
        <v>-15.6</v>
      </c>
    </row>
    <row r="4543" spans="1:37" ht="31.5" customHeight="1">
      <c r="A4543" s="179" t="s">
        <v>2467</v>
      </c>
      <c r="B4543" s="208" t="s">
        <v>6</v>
      </c>
      <c r="C4543" s="208" t="s">
        <v>1873</v>
      </c>
      <c r="D4543" s="161">
        <v>42495</v>
      </c>
      <c r="E4543" s="182">
        <v>0.72499999999999998</v>
      </c>
      <c r="F4543" s="161">
        <v>42495</v>
      </c>
      <c r="G4543" s="182">
        <v>0.73263888888888884</v>
      </c>
      <c r="H4543" s="182">
        <f t="shared" si="360"/>
        <v>7.6388888888888618E-3</v>
      </c>
      <c r="I4543" s="208">
        <v>18</v>
      </c>
      <c r="J4543" s="208" t="s">
        <v>303</v>
      </c>
      <c r="K4543" s="208" t="s">
        <v>21</v>
      </c>
      <c r="L4543" s="208" t="s">
        <v>10</v>
      </c>
      <c r="M4543" s="208" t="s">
        <v>4032</v>
      </c>
      <c r="N4543" s="208" t="s">
        <v>3</v>
      </c>
      <c r="O4543" s="208" t="s">
        <v>8</v>
      </c>
      <c r="P4543" s="208" t="s">
        <v>1875</v>
      </c>
      <c r="Q4543" s="208" t="s">
        <v>4033</v>
      </c>
      <c r="R4543" s="208">
        <v>38.200000000000003</v>
      </c>
      <c r="S4543" s="208"/>
      <c r="T4543" s="208">
        <v>38.200000000000003</v>
      </c>
      <c r="U4543" s="152" t="s">
        <v>29</v>
      </c>
      <c r="V4543" s="152">
        <v>2011</v>
      </c>
      <c r="W4543" s="152" t="s">
        <v>2725</v>
      </c>
      <c r="X4543" s="152" t="s">
        <v>2959</v>
      </c>
      <c r="Y4543" s="152" t="s">
        <v>4034</v>
      </c>
      <c r="Z4543" s="566">
        <v>1</v>
      </c>
      <c r="AA4543" s="152" t="s">
        <v>11051</v>
      </c>
      <c r="AB4543" s="152">
        <v>0</v>
      </c>
      <c r="AC4543" s="152"/>
      <c r="AD4543" s="1" t="s">
        <v>43</v>
      </c>
      <c r="AE4543" s="152"/>
      <c r="AF4543" s="152"/>
      <c r="AG4543" s="152"/>
      <c r="AJ4543" s="1">
        <f t="shared" si="358"/>
        <v>0</v>
      </c>
      <c r="AK4543" s="1">
        <f t="shared" si="359"/>
        <v>-38.200000000000003</v>
      </c>
    </row>
    <row r="4544" spans="1:37" ht="31.5" customHeight="1">
      <c r="A4544" s="179" t="s">
        <v>2467</v>
      </c>
      <c r="B4544" s="208" t="s">
        <v>6</v>
      </c>
      <c r="C4544" s="208" t="s">
        <v>1873</v>
      </c>
      <c r="D4544" s="161">
        <v>42497</v>
      </c>
      <c r="E4544" s="182">
        <v>0.64583333333333337</v>
      </c>
      <c r="F4544" s="161">
        <v>42497</v>
      </c>
      <c r="G4544" s="182">
        <v>0.6972222222222223</v>
      </c>
      <c r="H4544" s="182">
        <f t="shared" si="360"/>
        <v>5.1388888888888928E-2</v>
      </c>
      <c r="I4544" s="208">
        <v>2</v>
      </c>
      <c r="J4544" s="208" t="s">
        <v>658</v>
      </c>
      <c r="K4544" s="208"/>
      <c r="L4544" s="208" t="s">
        <v>4</v>
      </c>
      <c r="M4544" s="208" t="s">
        <v>4035</v>
      </c>
      <c r="N4544" s="208" t="s">
        <v>3</v>
      </c>
      <c r="O4544" s="208" t="s">
        <v>8</v>
      </c>
      <c r="P4544" s="208" t="s">
        <v>4036</v>
      </c>
      <c r="Q4544" s="208" t="s">
        <v>2577</v>
      </c>
      <c r="R4544" s="208">
        <v>0.9</v>
      </c>
      <c r="S4544" s="208"/>
      <c r="T4544" s="208">
        <f>SUM(R4544:S4544)</f>
        <v>0.9</v>
      </c>
      <c r="U4544" s="152" t="s">
        <v>7</v>
      </c>
      <c r="V4544" s="152">
        <v>1992</v>
      </c>
      <c r="W4544" s="152" t="s">
        <v>3170</v>
      </c>
      <c r="X4544" s="152" t="s">
        <v>2959</v>
      </c>
      <c r="Y4544" s="152" t="s">
        <v>4037</v>
      </c>
      <c r="Z4544" s="566">
        <v>1</v>
      </c>
      <c r="AA4544" s="152" t="s">
        <v>11052</v>
      </c>
      <c r="AB4544" s="152">
        <v>0</v>
      </c>
      <c r="AC4544" s="469"/>
      <c r="AD4544" s="1" t="s">
        <v>0</v>
      </c>
      <c r="AE4544" s="152"/>
      <c r="AF4544" s="152"/>
      <c r="AG4544" s="152"/>
      <c r="AJ4544" s="1">
        <f t="shared" si="358"/>
        <v>0</v>
      </c>
      <c r="AK4544" s="1">
        <f t="shared" si="359"/>
        <v>-0.9</v>
      </c>
    </row>
    <row r="4545" spans="1:37" ht="78.75" customHeight="1">
      <c r="A4545" s="179" t="s">
        <v>139</v>
      </c>
      <c r="B4545" s="179" t="s">
        <v>19</v>
      </c>
      <c r="C4545" s="179" t="s">
        <v>19</v>
      </c>
      <c r="D4545" s="169">
        <v>42385</v>
      </c>
      <c r="E4545" s="176">
        <v>42385.493055555555</v>
      </c>
      <c r="F4545" s="169">
        <v>42385</v>
      </c>
      <c r="G4545" s="176">
        <v>42385.5625</v>
      </c>
      <c r="H4545" s="176">
        <f t="shared" si="360"/>
        <v>6.9444444445252884E-2</v>
      </c>
      <c r="I4545" s="179">
        <v>1</v>
      </c>
      <c r="J4545" s="179"/>
      <c r="K4545" s="179"/>
      <c r="L4545" s="179" t="s">
        <v>12</v>
      </c>
      <c r="M4545" s="179" t="s">
        <v>439</v>
      </c>
      <c r="N4545" s="179">
        <v>0.4</v>
      </c>
      <c r="O4545" s="179" t="s">
        <v>2</v>
      </c>
      <c r="P4545" s="179" t="s">
        <v>552</v>
      </c>
      <c r="Q4545" s="179" t="s">
        <v>553</v>
      </c>
      <c r="R4545" s="179">
        <v>0.107</v>
      </c>
      <c r="S4545" s="179"/>
      <c r="T4545" s="179">
        <f>R4545+S4545</f>
        <v>0.107</v>
      </c>
      <c r="AD4545" s="1" t="s">
        <v>23</v>
      </c>
      <c r="AJ4545" s="1">
        <f t="shared" si="358"/>
        <v>0</v>
      </c>
    </row>
    <row r="4546" spans="1:37" ht="126" customHeight="1">
      <c r="A4546" s="179" t="s">
        <v>4411</v>
      </c>
      <c r="B4546" s="179" t="s">
        <v>19</v>
      </c>
      <c r="C4546" s="179"/>
      <c r="D4546" s="169">
        <v>42525</v>
      </c>
      <c r="E4546" s="176">
        <v>42525.465277777781</v>
      </c>
      <c r="F4546" s="169">
        <v>42525</v>
      </c>
      <c r="G4546" s="176">
        <v>42525.625</v>
      </c>
      <c r="H4546" s="193">
        <f t="shared" si="360"/>
        <v>0.15972222221898846</v>
      </c>
      <c r="I4546" s="179">
        <v>1</v>
      </c>
      <c r="J4546" s="115"/>
      <c r="K4546" s="115"/>
      <c r="L4546" s="115" t="s">
        <v>12</v>
      </c>
      <c r="M4546" s="179" t="s">
        <v>561</v>
      </c>
      <c r="N4546" s="179">
        <v>0.4</v>
      </c>
      <c r="O4546" s="179" t="s">
        <v>2</v>
      </c>
      <c r="P4546" s="179" t="s">
        <v>5910</v>
      </c>
      <c r="Q4546" s="115" t="s">
        <v>5911</v>
      </c>
      <c r="R4546" s="170">
        <v>0.1</v>
      </c>
      <c r="S4546" s="170"/>
      <c r="T4546" s="170">
        <f>R4546+S4546</f>
        <v>0.1</v>
      </c>
      <c r="U4546" s="1"/>
      <c r="V4546" s="2">
        <v>1996</v>
      </c>
      <c r="X4546" s="1"/>
      <c r="Y4546" s="2" t="s">
        <v>5902</v>
      </c>
      <c r="Z4546" s="2">
        <v>100</v>
      </c>
      <c r="AA4546" s="150" t="s">
        <v>5903</v>
      </c>
      <c r="AB4546" s="1"/>
      <c r="AC4546" s="1"/>
      <c r="AD4546" s="1" t="s">
        <v>23</v>
      </c>
      <c r="AE4546" s="1"/>
      <c r="AF4546" s="1"/>
      <c r="AJ4546" s="1">
        <f t="shared" si="358"/>
        <v>0</v>
      </c>
      <c r="AK4546" s="1">
        <f>AJ4546-T4546</f>
        <v>-0.1</v>
      </c>
    </row>
    <row r="4547" spans="1:37" ht="141.75" customHeight="1">
      <c r="A4547" s="179" t="s">
        <v>672</v>
      </c>
      <c r="B4547" s="179" t="s">
        <v>13</v>
      </c>
      <c r="C4547" s="179" t="s">
        <v>140</v>
      </c>
      <c r="D4547" s="169">
        <v>42410</v>
      </c>
      <c r="E4547" s="176">
        <v>0.51111111111111118</v>
      </c>
      <c r="F4547" s="169">
        <v>42410</v>
      </c>
      <c r="G4547" s="176">
        <v>0.51111111111111118</v>
      </c>
      <c r="H4547" s="176">
        <f t="shared" si="360"/>
        <v>0</v>
      </c>
      <c r="I4547" s="179">
        <v>1</v>
      </c>
      <c r="J4547" s="179" t="s">
        <v>141</v>
      </c>
      <c r="K4547" s="179" t="s">
        <v>141</v>
      </c>
      <c r="L4547" s="179" t="s">
        <v>12</v>
      </c>
      <c r="M4547" s="179" t="s">
        <v>860</v>
      </c>
      <c r="N4547" s="179">
        <v>0.4</v>
      </c>
      <c r="O4547" s="179" t="s">
        <v>57</v>
      </c>
      <c r="P4547" s="179" t="s">
        <v>57</v>
      </c>
      <c r="Q4547" s="179" t="s">
        <v>148</v>
      </c>
      <c r="R4547" s="179">
        <v>0.1</v>
      </c>
      <c r="S4547" s="179"/>
      <c r="T4547" s="179">
        <v>0.1</v>
      </c>
      <c r="U4547" s="2" t="s">
        <v>62</v>
      </c>
      <c r="V4547" s="2" t="s">
        <v>141</v>
      </c>
      <c r="W4547" s="2" t="s">
        <v>141</v>
      </c>
      <c r="X4547" s="2" t="s">
        <v>141</v>
      </c>
      <c r="Y4547" s="2" t="s">
        <v>141</v>
      </c>
      <c r="Z4547" s="2" t="s">
        <v>141</v>
      </c>
      <c r="AA4547" s="2" t="s">
        <v>141</v>
      </c>
      <c r="AB4547" s="2" t="s">
        <v>141</v>
      </c>
      <c r="AC4547" s="2" t="s">
        <v>141</v>
      </c>
      <c r="AD4547" s="1" t="s">
        <v>23</v>
      </c>
      <c r="AE4547" s="2" t="s">
        <v>141</v>
      </c>
      <c r="AF4547" s="2" t="s">
        <v>141</v>
      </c>
      <c r="AG4547" s="2"/>
      <c r="AJ4547" s="1">
        <f t="shared" si="358"/>
        <v>0</v>
      </c>
    </row>
    <row r="4548" spans="1:37" ht="63" customHeight="1">
      <c r="A4548" s="179" t="s">
        <v>2467</v>
      </c>
      <c r="B4548" s="208" t="s">
        <v>6</v>
      </c>
      <c r="C4548" s="208" t="s">
        <v>3447</v>
      </c>
      <c r="D4548" s="161">
        <v>42500</v>
      </c>
      <c r="E4548" s="182">
        <v>0.59097222222222223</v>
      </c>
      <c r="F4548" s="161">
        <v>42500</v>
      </c>
      <c r="G4548" s="182">
        <v>0.59166666666666667</v>
      </c>
      <c r="H4548" s="182">
        <v>6.9444444444444447E-4</v>
      </c>
      <c r="I4548" s="208">
        <v>26</v>
      </c>
      <c r="J4548" s="208" t="s">
        <v>300</v>
      </c>
      <c r="K4548" s="208" t="s">
        <v>21</v>
      </c>
      <c r="L4548" s="208" t="s">
        <v>17</v>
      </c>
      <c r="M4548" s="208" t="s">
        <v>4042</v>
      </c>
      <c r="N4548" s="208">
        <v>35</v>
      </c>
      <c r="O4548" s="208" t="s">
        <v>14</v>
      </c>
      <c r="P4548" s="208" t="s">
        <v>4043</v>
      </c>
      <c r="Q4548" s="216" t="s">
        <v>4022</v>
      </c>
      <c r="R4548" s="254"/>
      <c r="S4548" s="254">
        <v>11</v>
      </c>
      <c r="T4548" s="254">
        <v>11</v>
      </c>
      <c r="U4548" s="152" t="s">
        <v>29</v>
      </c>
      <c r="V4548" s="692">
        <v>1974</v>
      </c>
      <c r="W4548" s="682" t="s">
        <v>2717</v>
      </c>
      <c r="X4548" s="682" t="s">
        <v>2932</v>
      </c>
      <c r="Y4548" s="692" t="s">
        <v>11064</v>
      </c>
      <c r="Z4548" s="715">
        <v>1</v>
      </c>
      <c r="AA4548" s="692" t="s">
        <v>11065</v>
      </c>
      <c r="AB4548" s="682" t="s">
        <v>2215</v>
      </c>
      <c r="AC4548" s="692"/>
      <c r="AD4548" s="1" t="s">
        <v>38</v>
      </c>
      <c r="AE4548" s="551"/>
      <c r="AF4548" s="551"/>
      <c r="AG4548" s="551"/>
      <c r="AJ4548" s="1">
        <f t="shared" si="358"/>
        <v>0</v>
      </c>
      <c r="AK4548" s="1">
        <f>AJ4548-T4548</f>
        <v>-11</v>
      </c>
    </row>
    <row r="4549" spans="1:37" ht="31.5" customHeight="1">
      <c r="A4549" s="179" t="s">
        <v>2467</v>
      </c>
      <c r="B4549" s="208" t="s">
        <v>6</v>
      </c>
      <c r="C4549" s="208" t="s">
        <v>1131</v>
      </c>
      <c r="D4549" s="161">
        <v>42503</v>
      </c>
      <c r="E4549" s="182">
        <v>0.66875000000000007</v>
      </c>
      <c r="F4549" s="161">
        <v>42504</v>
      </c>
      <c r="G4549" s="182">
        <v>0.1388888888888889</v>
      </c>
      <c r="H4549" s="182">
        <v>0.48402777777777778</v>
      </c>
      <c r="I4549" s="208">
        <v>2</v>
      </c>
      <c r="J4549" s="208" t="s">
        <v>144</v>
      </c>
      <c r="K4549" s="208" t="s">
        <v>15</v>
      </c>
      <c r="L4549" s="208" t="s">
        <v>10</v>
      </c>
      <c r="M4549" s="208" t="s">
        <v>4044</v>
      </c>
      <c r="N4549" s="208" t="s">
        <v>3</v>
      </c>
      <c r="O4549" s="208" t="s">
        <v>8</v>
      </c>
      <c r="P4549" s="208" t="s">
        <v>2609</v>
      </c>
      <c r="Q4549" s="208" t="s">
        <v>4045</v>
      </c>
      <c r="R4549" s="208">
        <v>15.4</v>
      </c>
      <c r="S4549" s="208"/>
      <c r="T4549" s="208">
        <v>15.4</v>
      </c>
      <c r="U4549" s="152" t="s">
        <v>47</v>
      </c>
      <c r="V4549" s="152">
        <v>1989</v>
      </c>
      <c r="W4549" s="152" t="s">
        <v>3398</v>
      </c>
      <c r="X4549" s="152" t="s">
        <v>2932</v>
      </c>
      <c r="Y4549" s="469" t="s">
        <v>11066</v>
      </c>
      <c r="Z4549" s="152">
        <v>100</v>
      </c>
      <c r="AA4549" s="469" t="s">
        <v>11067</v>
      </c>
      <c r="AB4549" s="469">
        <v>41925</v>
      </c>
      <c r="AC4549" s="469"/>
      <c r="AD4549" s="1" t="s">
        <v>41</v>
      </c>
      <c r="AE4549" s="152"/>
      <c r="AF4549" s="152"/>
      <c r="AG4549" s="152"/>
      <c r="AJ4549" s="1">
        <f t="shared" si="358"/>
        <v>0</v>
      </c>
      <c r="AK4549" s="1">
        <f>AJ4549-T4549</f>
        <v>-15.4</v>
      </c>
    </row>
    <row r="4550" spans="1:37" ht="110.25" customHeight="1">
      <c r="A4550" s="179" t="s">
        <v>1052</v>
      </c>
      <c r="B4550" s="179" t="s">
        <v>13</v>
      </c>
      <c r="C4550" s="179" t="s">
        <v>140</v>
      </c>
      <c r="D4550" s="169">
        <v>42440</v>
      </c>
      <c r="E4550" s="176">
        <v>0.99513888888888891</v>
      </c>
      <c r="F4550" s="169">
        <v>42441</v>
      </c>
      <c r="G4550" s="176">
        <v>7.9166666666666663E-2</v>
      </c>
      <c r="H4550" s="176">
        <v>8.4027777777777771E-2</v>
      </c>
      <c r="I4550" s="179">
        <v>1</v>
      </c>
      <c r="J4550" s="179" t="s">
        <v>141</v>
      </c>
      <c r="K4550" s="179" t="s">
        <v>141</v>
      </c>
      <c r="L4550" s="179" t="s">
        <v>12</v>
      </c>
      <c r="M4550" s="179" t="s">
        <v>1177</v>
      </c>
      <c r="N4550" s="179">
        <v>0.4</v>
      </c>
      <c r="O4550" s="179" t="s">
        <v>2</v>
      </c>
      <c r="P4550" s="179" t="s">
        <v>1178</v>
      </c>
      <c r="Q4550" s="179" t="s">
        <v>1179</v>
      </c>
      <c r="R4550" s="179"/>
      <c r="S4550" s="179">
        <v>0.1</v>
      </c>
      <c r="T4550" s="179">
        <v>0.1</v>
      </c>
      <c r="U4550" s="2" t="s">
        <v>1</v>
      </c>
      <c r="V4550" s="2" t="s">
        <v>141</v>
      </c>
      <c r="W4550" s="2" t="s">
        <v>141</v>
      </c>
      <c r="X4550" s="2" t="s">
        <v>141</v>
      </c>
      <c r="Y4550" s="2" t="s">
        <v>141</v>
      </c>
      <c r="Z4550" s="2" t="s">
        <v>141</v>
      </c>
      <c r="AA4550" s="2" t="s">
        <v>141</v>
      </c>
      <c r="AB4550" s="2" t="s">
        <v>141</v>
      </c>
      <c r="AC4550" s="2" t="s">
        <v>141</v>
      </c>
      <c r="AD4550" s="1" t="s">
        <v>23</v>
      </c>
      <c r="AE4550" s="2" t="s">
        <v>141</v>
      </c>
      <c r="AF4550" s="2" t="s">
        <v>141</v>
      </c>
      <c r="AG4550" s="2" t="s">
        <v>3129</v>
      </c>
      <c r="AJ4550" s="1">
        <f t="shared" si="358"/>
        <v>0</v>
      </c>
    </row>
    <row r="4551" spans="1:37" ht="63" customHeight="1">
      <c r="A4551" s="179" t="s">
        <v>2467</v>
      </c>
      <c r="B4551" s="208" t="s">
        <v>6</v>
      </c>
      <c r="C4551" s="208" t="s">
        <v>1131</v>
      </c>
      <c r="D4551" s="161">
        <v>42506</v>
      </c>
      <c r="E4551" s="182">
        <v>0.97916666666666663</v>
      </c>
      <c r="F4551" s="293">
        <v>42507</v>
      </c>
      <c r="G4551" s="182">
        <v>0.1388888888888889</v>
      </c>
      <c r="H4551" s="182">
        <v>0.15972222222222224</v>
      </c>
      <c r="I4551" s="208">
        <v>29</v>
      </c>
      <c r="J4551" s="208"/>
      <c r="K4551" s="208"/>
      <c r="L4551" s="208" t="s">
        <v>4</v>
      </c>
      <c r="M4551" s="208" t="s">
        <v>4049</v>
      </c>
      <c r="N4551" s="208">
        <v>35</v>
      </c>
      <c r="O4551" s="208" t="s">
        <v>8</v>
      </c>
      <c r="P4551" s="208" t="s">
        <v>4050</v>
      </c>
      <c r="Q4551" s="208" t="s">
        <v>11071</v>
      </c>
      <c r="R4551" s="208"/>
      <c r="S4551" s="254">
        <v>112.7</v>
      </c>
      <c r="T4551" s="254">
        <v>112.7</v>
      </c>
      <c r="U4551" s="682" t="s">
        <v>29</v>
      </c>
      <c r="V4551" s="682">
        <v>1988</v>
      </c>
      <c r="W4551" s="682" t="s">
        <v>11072</v>
      </c>
      <c r="X4551" s="682" t="s">
        <v>2932</v>
      </c>
      <c r="Y4551" s="692" t="s">
        <v>11073</v>
      </c>
      <c r="Z4551" s="715">
        <v>1</v>
      </c>
      <c r="AA4551" s="692" t="s">
        <v>11074</v>
      </c>
      <c r="AB4551" s="682">
        <v>0</v>
      </c>
      <c r="AC4551" s="692"/>
      <c r="AD4551" s="1" t="s">
        <v>58</v>
      </c>
      <c r="AE4551" s="551"/>
      <c r="AF4551" s="551"/>
      <c r="AG4551" s="551"/>
      <c r="AJ4551" s="1">
        <f t="shared" si="358"/>
        <v>0</v>
      </c>
      <c r="AK4551" s="1">
        <f t="shared" ref="AK4551:AK4557" si="361">AJ4551-T4551</f>
        <v>-112.7</v>
      </c>
    </row>
    <row r="4552" spans="1:37" ht="63" customHeight="1">
      <c r="A4552" s="179" t="s">
        <v>2467</v>
      </c>
      <c r="B4552" s="208" t="s">
        <v>6</v>
      </c>
      <c r="C4552" s="208" t="s">
        <v>1865</v>
      </c>
      <c r="D4552" s="161">
        <v>42507</v>
      </c>
      <c r="E4552" s="182">
        <v>0.31597222222222221</v>
      </c>
      <c r="F4552" s="161">
        <v>42507</v>
      </c>
      <c r="G4552" s="182">
        <v>0.39583333333333331</v>
      </c>
      <c r="H4552" s="182">
        <v>7.9861111111111105E-2</v>
      </c>
      <c r="I4552" s="208">
        <v>18</v>
      </c>
      <c r="J4552" s="208" t="s">
        <v>144</v>
      </c>
      <c r="K4552" s="208" t="s">
        <v>15</v>
      </c>
      <c r="L4552" s="208" t="s">
        <v>4</v>
      </c>
      <c r="M4552" s="208" t="s">
        <v>11075</v>
      </c>
      <c r="N4552" s="208" t="s">
        <v>3</v>
      </c>
      <c r="O4552" s="208" t="s">
        <v>8</v>
      </c>
      <c r="P4552" s="208" t="s">
        <v>4021</v>
      </c>
      <c r="Q4552" s="208" t="s">
        <v>4051</v>
      </c>
      <c r="R4552" s="208">
        <v>25.5</v>
      </c>
      <c r="S4552" s="208"/>
      <c r="T4552" s="208">
        <v>25.5</v>
      </c>
      <c r="U4552" s="152" t="s">
        <v>29</v>
      </c>
      <c r="V4552" s="152">
        <v>2013</v>
      </c>
      <c r="W4552" s="152" t="s">
        <v>11039</v>
      </c>
      <c r="X4552" s="152" t="s">
        <v>11040</v>
      </c>
      <c r="Y4552" s="469" t="s">
        <v>11076</v>
      </c>
      <c r="Z4552" s="566"/>
      <c r="AA4552" s="469">
        <v>42559</v>
      </c>
      <c r="AB4552" s="152">
        <v>1</v>
      </c>
      <c r="AC4552" s="469"/>
      <c r="AD4552" s="1" t="s">
        <v>0</v>
      </c>
      <c r="AE4552" s="152"/>
      <c r="AF4552" s="152"/>
      <c r="AG4552" s="152"/>
      <c r="AJ4552" s="1">
        <f t="shared" si="358"/>
        <v>0</v>
      </c>
      <c r="AK4552" s="1">
        <f t="shared" si="361"/>
        <v>-25.5</v>
      </c>
    </row>
    <row r="4553" spans="1:37" ht="47.25" customHeight="1">
      <c r="A4553" s="179" t="s">
        <v>2467</v>
      </c>
      <c r="B4553" s="208" t="s">
        <v>6</v>
      </c>
      <c r="C4553" s="208" t="s">
        <v>1131</v>
      </c>
      <c r="D4553" s="161">
        <v>42507</v>
      </c>
      <c r="E4553" s="182">
        <v>0.7104166666666667</v>
      </c>
      <c r="F4553" s="161">
        <v>42507</v>
      </c>
      <c r="G4553" s="182">
        <v>0.93055555555555547</v>
      </c>
      <c r="H4553" s="182">
        <f>G4553-E4553</f>
        <v>0.22013888888888877</v>
      </c>
      <c r="I4553" s="208">
        <v>3</v>
      </c>
      <c r="J4553" s="208"/>
      <c r="K4553" s="208"/>
      <c r="L4553" s="208" t="s">
        <v>4</v>
      </c>
      <c r="M4553" s="208" t="s">
        <v>11077</v>
      </c>
      <c r="N4553" s="208">
        <v>0.4</v>
      </c>
      <c r="O4553" s="208" t="s">
        <v>26</v>
      </c>
      <c r="P4553" s="208" t="s">
        <v>4052</v>
      </c>
      <c r="Q4553" s="208" t="s">
        <v>11078</v>
      </c>
      <c r="R4553" s="208"/>
      <c r="S4553" s="208">
        <v>6.9</v>
      </c>
      <c r="T4553" s="208">
        <v>6.9</v>
      </c>
      <c r="U4553" s="682" t="s">
        <v>46</v>
      </c>
      <c r="V4553" s="682">
        <v>2002</v>
      </c>
      <c r="W4553" s="682" t="s">
        <v>11079</v>
      </c>
      <c r="X4553" s="152" t="s">
        <v>4407</v>
      </c>
      <c r="Y4553" s="692" t="s">
        <v>11080</v>
      </c>
      <c r="Z4553" s="715">
        <v>0.8</v>
      </c>
      <c r="AA4553" s="692" t="s">
        <v>11081</v>
      </c>
      <c r="AB4553" s="692" t="s">
        <v>11082</v>
      </c>
      <c r="AC4553" s="692">
        <v>42502</v>
      </c>
      <c r="AD4553" s="1" t="s">
        <v>0</v>
      </c>
      <c r="AE4553" s="551"/>
      <c r="AF4553" s="551"/>
      <c r="AG4553" s="551"/>
      <c r="AJ4553" s="1">
        <f t="shared" si="358"/>
        <v>0</v>
      </c>
      <c r="AK4553" s="1">
        <f t="shared" si="361"/>
        <v>-6.9</v>
      </c>
    </row>
    <row r="4554" spans="1:37" ht="78.75" customHeight="1">
      <c r="A4554" s="179" t="s">
        <v>2467</v>
      </c>
      <c r="B4554" s="208" t="s">
        <v>6</v>
      </c>
      <c r="C4554" s="208" t="s">
        <v>3447</v>
      </c>
      <c r="D4554" s="161">
        <v>42508</v>
      </c>
      <c r="E4554" s="182">
        <v>0.38611111111111113</v>
      </c>
      <c r="F4554" s="161">
        <v>42508</v>
      </c>
      <c r="G4554" s="182">
        <v>0.38611111111111113</v>
      </c>
      <c r="H4554" s="182">
        <v>0</v>
      </c>
      <c r="I4554" s="208">
        <v>158</v>
      </c>
      <c r="J4554" s="208" t="s">
        <v>2010</v>
      </c>
      <c r="K4554" s="208" t="s">
        <v>9</v>
      </c>
      <c r="L4554" s="208" t="s">
        <v>17</v>
      </c>
      <c r="M4554" s="208" t="s">
        <v>11083</v>
      </c>
      <c r="N4554" s="208">
        <v>110</v>
      </c>
      <c r="O4554" s="208" t="s">
        <v>8</v>
      </c>
      <c r="P4554" s="208" t="s">
        <v>11083</v>
      </c>
      <c r="Q4554" s="208" t="s">
        <v>11084</v>
      </c>
      <c r="R4554" s="254"/>
      <c r="S4554" s="254">
        <v>95.8</v>
      </c>
      <c r="T4554" s="254">
        <v>95.8</v>
      </c>
      <c r="U4554" s="152"/>
      <c r="V4554" s="152"/>
      <c r="W4554" s="152"/>
      <c r="X4554" s="152"/>
      <c r="Y4554" s="152"/>
      <c r="Z4554" s="152"/>
      <c r="AA4554" s="152"/>
      <c r="AB4554" s="152"/>
      <c r="AC4554" s="469"/>
      <c r="AD4554" s="1" t="s">
        <v>38</v>
      </c>
      <c r="AE4554" s="152"/>
      <c r="AF4554" s="152"/>
      <c r="AG4554" s="152"/>
      <c r="AJ4554" s="1">
        <f t="shared" si="358"/>
        <v>0</v>
      </c>
      <c r="AK4554" s="1">
        <f t="shared" si="361"/>
        <v>-95.8</v>
      </c>
    </row>
    <row r="4555" spans="1:37" ht="94.5" customHeight="1">
      <c r="A4555" s="179" t="s">
        <v>2467</v>
      </c>
      <c r="B4555" s="208" t="s">
        <v>6</v>
      </c>
      <c r="C4555" s="208" t="s">
        <v>1873</v>
      </c>
      <c r="D4555" s="161">
        <v>42508</v>
      </c>
      <c r="E4555" s="182">
        <v>0.50069444444444444</v>
      </c>
      <c r="F4555" s="161">
        <v>42508</v>
      </c>
      <c r="G4555" s="182">
        <v>0.61944444444444446</v>
      </c>
      <c r="H4555" s="182">
        <v>0.12013888888888889</v>
      </c>
      <c r="I4555" s="208">
        <v>11</v>
      </c>
      <c r="J4555" s="208" t="s">
        <v>303</v>
      </c>
      <c r="K4555" s="208" t="s">
        <v>15</v>
      </c>
      <c r="L4555" s="208" t="s">
        <v>4</v>
      </c>
      <c r="M4555" s="208" t="s">
        <v>11085</v>
      </c>
      <c r="N4555" s="208" t="s">
        <v>3</v>
      </c>
      <c r="O4555" s="208" t="s">
        <v>26</v>
      </c>
      <c r="P4555" s="208" t="s">
        <v>11086</v>
      </c>
      <c r="Q4555" s="208" t="s">
        <v>11087</v>
      </c>
      <c r="R4555" s="254">
        <v>6.2</v>
      </c>
      <c r="S4555" s="254">
        <v>0.4</v>
      </c>
      <c r="T4555" s="254">
        <v>6.6</v>
      </c>
      <c r="U4555" s="152" t="s">
        <v>7</v>
      </c>
      <c r="V4555" s="152">
        <v>1989</v>
      </c>
      <c r="W4555" s="152" t="s">
        <v>11088</v>
      </c>
      <c r="X4555" s="152" t="s">
        <v>3295</v>
      </c>
      <c r="Y4555" s="469" t="s">
        <v>11089</v>
      </c>
      <c r="Z4555" s="152">
        <v>100</v>
      </c>
      <c r="AA4555" s="469">
        <v>1</v>
      </c>
      <c r="AB4555" s="152">
        <v>1</v>
      </c>
      <c r="AC4555" s="469">
        <v>42478</v>
      </c>
      <c r="AD4555" s="1" t="s">
        <v>0</v>
      </c>
      <c r="AE4555" s="152"/>
      <c r="AF4555" s="152"/>
      <c r="AG4555" s="152"/>
      <c r="AJ4555" s="1">
        <f t="shared" si="358"/>
        <v>0</v>
      </c>
      <c r="AK4555" s="1">
        <f t="shared" si="361"/>
        <v>-6.6</v>
      </c>
    </row>
    <row r="4556" spans="1:37" ht="31.5" customHeight="1">
      <c r="A4556" s="179" t="s">
        <v>2467</v>
      </c>
      <c r="B4556" s="208" t="s">
        <v>6</v>
      </c>
      <c r="C4556" s="208" t="s">
        <v>1868</v>
      </c>
      <c r="D4556" s="161">
        <v>42509</v>
      </c>
      <c r="E4556" s="182">
        <v>0.43541666666666662</v>
      </c>
      <c r="F4556" s="161">
        <v>42509</v>
      </c>
      <c r="G4556" s="182">
        <v>0.50138888888888888</v>
      </c>
      <c r="H4556" s="182">
        <v>8.1944444444444445E-2</v>
      </c>
      <c r="I4556" s="208">
        <v>3</v>
      </c>
      <c r="J4556" s="208" t="s">
        <v>6203</v>
      </c>
      <c r="K4556" s="208" t="s">
        <v>15</v>
      </c>
      <c r="L4556" s="208" t="s">
        <v>4</v>
      </c>
      <c r="M4556" s="208" t="s">
        <v>11090</v>
      </c>
      <c r="N4556" s="208" t="s">
        <v>3</v>
      </c>
      <c r="O4556" s="208" t="s">
        <v>8</v>
      </c>
      <c r="P4556" s="208" t="s">
        <v>11091</v>
      </c>
      <c r="Q4556" s="208" t="s">
        <v>11092</v>
      </c>
      <c r="R4556" s="254">
        <v>1.6</v>
      </c>
      <c r="S4556" s="254"/>
      <c r="T4556" s="254">
        <v>1.6</v>
      </c>
      <c r="U4556" s="152" t="s">
        <v>29</v>
      </c>
      <c r="V4556" s="152">
        <v>40256</v>
      </c>
      <c r="W4556" s="152" t="s">
        <v>3170</v>
      </c>
      <c r="X4556" s="152" t="s">
        <v>2736</v>
      </c>
      <c r="Y4556" s="152" t="s">
        <v>11093</v>
      </c>
      <c r="Z4556" s="152" t="s">
        <v>3984</v>
      </c>
      <c r="AA4556" s="152">
        <v>42522</v>
      </c>
      <c r="AB4556" s="152" t="s">
        <v>11094</v>
      </c>
      <c r="AC4556" s="469">
        <v>41372</v>
      </c>
      <c r="AD4556" s="1" t="s">
        <v>65</v>
      </c>
      <c r="AE4556" s="152"/>
      <c r="AF4556" s="152"/>
      <c r="AG4556" s="152"/>
      <c r="AJ4556" s="1">
        <f t="shared" si="358"/>
        <v>0</v>
      </c>
      <c r="AK4556" s="1">
        <f t="shared" si="361"/>
        <v>-1.6</v>
      </c>
    </row>
    <row r="4557" spans="1:37" ht="47.25" customHeight="1">
      <c r="A4557" s="179" t="s">
        <v>2467</v>
      </c>
      <c r="B4557" s="208" t="s">
        <v>6</v>
      </c>
      <c r="C4557" s="208" t="s">
        <v>1865</v>
      </c>
      <c r="D4557" s="161">
        <v>42509</v>
      </c>
      <c r="E4557" s="182">
        <v>0.62847222222222221</v>
      </c>
      <c r="F4557" s="161">
        <v>42509</v>
      </c>
      <c r="G4557" s="182">
        <v>0.72499999999999998</v>
      </c>
      <c r="H4557" s="182">
        <v>9.6527777777777768E-2</v>
      </c>
      <c r="I4557" s="208">
        <v>37</v>
      </c>
      <c r="J4557" s="208" t="s">
        <v>303</v>
      </c>
      <c r="K4557" s="208" t="s">
        <v>15</v>
      </c>
      <c r="L4557" s="208" t="s">
        <v>10</v>
      </c>
      <c r="M4557" s="208" t="s">
        <v>11095</v>
      </c>
      <c r="N4557" s="208" t="s">
        <v>3</v>
      </c>
      <c r="O4557" s="208" t="s">
        <v>8</v>
      </c>
      <c r="P4557" s="208" t="s">
        <v>3745</v>
      </c>
      <c r="Q4557" s="208" t="s">
        <v>11096</v>
      </c>
      <c r="R4557" s="410">
        <v>51</v>
      </c>
      <c r="S4557" s="410"/>
      <c r="T4557" s="410">
        <v>51</v>
      </c>
      <c r="U4557" s="152" t="s">
        <v>29</v>
      </c>
      <c r="V4557" s="152">
        <v>1992</v>
      </c>
      <c r="W4557" s="152" t="s">
        <v>11039</v>
      </c>
      <c r="X4557" s="152" t="s">
        <v>11040</v>
      </c>
      <c r="Y4557" s="152" t="s">
        <v>11041</v>
      </c>
      <c r="Z4557" s="152"/>
      <c r="AA4557" s="152">
        <v>2016</v>
      </c>
      <c r="AB4557" s="152">
        <v>1</v>
      </c>
      <c r="AC4557" s="469"/>
      <c r="AD4557" s="1" t="s">
        <v>31</v>
      </c>
      <c r="AE4557" s="152"/>
      <c r="AF4557" s="152"/>
      <c r="AG4557" s="152"/>
      <c r="AJ4557" s="1">
        <f t="shared" si="358"/>
        <v>0</v>
      </c>
      <c r="AK4557" s="1">
        <f t="shared" si="361"/>
        <v>-51</v>
      </c>
    </row>
    <row r="4558" spans="1:37" ht="94.5" customHeight="1">
      <c r="A4558" s="179" t="s">
        <v>2039</v>
      </c>
      <c r="B4558" s="179" t="s">
        <v>13</v>
      </c>
      <c r="C4558" s="179" t="s">
        <v>140</v>
      </c>
      <c r="D4558" s="169">
        <v>42463</v>
      </c>
      <c r="E4558" s="176">
        <v>0.74930555555555556</v>
      </c>
      <c r="F4558" s="169">
        <v>42463</v>
      </c>
      <c r="G4558" s="176">
        <v>0.77847222222222223</v>
      </c>
      <c r="H4558" s="176">
        <f>G4558-E4558</f>
        <v>2.9166666666666674E-2</v>
      </c>
      <c r="I4558" s="179">
        <v>1</v>
      </c>
      <c r="J4558" s="179" t="s">
        <v>141</v>
      </c>
      <c r="K4558" s="179" t="s">
        <v>141</v>
      </c>
      <c r="L4558" s="179" t="s">
        <v>12</v>
      </c>
      <c r="M4558" s="179" t="s">
        <v>2037</v>
      </c>
      <c r="N4558" s="179">
        <v>0.4</v>
      </c>
      <c r="O4558" s="179" t="s">
        <v>2</v>
      </c>
      <c r="P4558" s="179" t="s">
        <v>2038</v>
      </c>
      <c r="Q4558" s="179" t="s">
        <v>3305</v>
      </c>
      <c r="R4558" s="76"/>
      <c r="S4558" s="76">
        <v>0.1</v>
      </c>
      <c r="T4558" s="76">
        <f>R4558+S4558</f>
        <v>0.1</v>
      </c>
      <c r="U4558" s="2" t="s">
        <v>1</v>
      </c>
      <c r="V4558" s="2" t="s">
        <v>141</v>
      </c>
      <c r="W4558" s="2" t="s">
        <v>141</v>
      </c>
      <c r="X4558" s="2" t="s">
        <v>141</v>
      </c>
      <c r="Y4558" s="2" t="s">
        <v>141</v>
      </c>
      <c r="Z4558" s="2" t="s">
        <v>141</v>
      </c>
      <c r="AA4558" s="2" t="s">
        <v>141</v>
      </c>
      <c r="AB4558" s="2" t="s">
        <v>141</v>
      </c>
      <c r="AC4558" s="2" t="s">
        <v>141</v>
      </c>
      <c r="AD4558" s="1" t="s">
        <v>23</v>
      </c>
      <c r="AE4558" s="2" t="s">
        <v>141</v>
      </c>
      <c r="AF4558" s="2" t="s">
        <v>141</v>
      </c>
      <c r="AG4558" s="2" t="s">
        <v>3129</v>
      </c>
      <c r="AJ4558" s="1">
        <f t="shared" si="358"/>
        <v>0</v>
      </c>
    </row>
    <row r="4559" spans="1:37" ht="157.5" customHeight="1">
      <c r="A4559" s="179" t="s">
        <v>2467</v>
      </c>
      <c r="B4559" s="208" t="s">
        <v>6</v>
      </c>
      <c r="C4559" s="208" t="s">
        <v>1131</v>
      </c>
      <c r="D4559" s="161">
        <v>42510</v>
      </c>
      <c r="E4559" s="182">
        <v>0.69513888888888886</v>
      </c>
      <c r="F4559" s="161">
        <v>42510</v>
      </c>
      <c r="G4559" s="182">
        <v>0.69513888888888886</v>
      </c>
      <c r="H4559" s="182">
        <v>0</v>
      </c>
      <c r="I4559" s="208">
        <v>6</v>
      </c>
      <c r="J4559" s="208" t="s">
        <v>144</v>
      </c>
      <c r="K4559" s="208" t="s">
        <v>9</v>
      </c>
      <c r="L4559" s="208" t="s">
        <v>4</v>
      </c>
      <c r="M4559" s="208" t="s">
        <v>11102</v>
      </c>
      <c r="N4559" s="208" t="s">
        <v>3</v>
      </c>
      <c r="O4559" s="208" t="s">
        <v>8</v>
      </c>
      <c r="P4559" s="208" t="s">
        <v>4074</v>
      </c>
      <c r="Q4559" s="208" t="s">
        <v>11103</v>
      </c>
      <c r="R4559" s="208"/>
      <c r="S4559" s="208">
        <v>5.5</v>
      </c>
      <c r="T4559" s="208">
        <v>5.5</v>
      </c>
      <c r="U4559" s="152" t="s">
        <v>29</v>
      </c>
      <c r="V4559" s="152">
        <v>1989</v>
      </c>
      <c r="W4559" s="152" t="s">
        <v>4406</v>
      </c>
      <c r="X4559" s="152" t="s">
        <v>4407</v>
      </c>
      <c r="Y4559" s="469" t="s">
        <v>4408</v>
      </c>
      <c r="Z4559" s="566"/>
      <c r="AA4559" s="469" t="s">
        <v>4409</v>
      </c>
      <c r="AB4559" s="469"/>
      <c r="AC4559" s="469"/>
      <c r="AD4559" s="1" t="s">
        <v>0</v>
      </c>
      <c r="AE4559" s="152"/>
      <c r="AF4559" s="152"/>
      <c r="AG4559" s="152"/>
      <c r="AJ4559" s="1">
        <f t="shared" si="358"/>
        <v>0</v>
      </c>
      <c r="AK4559" s="1">
        <f>AJ4559-T4559</f>
        <v>-5.5</v>
      </c>
    </row>
    <row r="4560" spans="1:37" ht="94.5" customHeight="1">
      <c r="A4560" s="179" t="s">
        <v>2467</v>
      </c>
      <c r="B4560" s="208" t="s">
        <v>6</v>
      </c>
      <c r="C4560" s="208" t="s">
        <v>1131</v>
      </c>
      <c r="D4560" s="161">
        <v>42510</v>
      </c>
      <c r="E4560" s="182">
        <v>0.95833333333333337</v>
      </c>
      <c r="F4560" s="161">
        <v>42511</v>
      </c>
      <c r="G4560" s="182">
        <v>0.17152777777777775</v>
      </c>
      <c r="H4560" s="182">
        <v>0.21319444444444444</v>
      </c>
      <c r="I4560" s="208">
        <v>11</v>
      </c>
      <c r="J4560" s="208" t="s">
        <v>1325</v>
      </c>
      <c r="K4560" s="208" t="s">
        <v>52</v>
      </c>
      <c r="L4560" s="208" t="s">
        <v>4</v>
      </c>
      <c r="M4560" s="208" t="s">
        <v>4084</v>
      </c>
      <c r="N4560" s="208" t="s">
        <v>3</v>
      </c>
      <c r="O4560" s="208" t="s">
        <v>49</v>
      </c>
      <c r="P4560" s="208" t="s">
        <v>4085</v>
      </c>
      <c r="Q4560" s="208" t="s">
        <v>11104</v>
      </c>
      <c r="R4560" s="208">
        <v>471.8</v>
      </c>
      <c r="S4560" s="208">
        <v>3.3</v>
      </c>
      <c r="T4560" s="208">
        <v>475.1</v>
      </c>
      <c r="U4560" s="152" t="s">
        <v>48</v>
      </c>
      <c r="V4560" s="152">
        <v>2016</v>
      </c>
      <c r="W4560" s="152" t="s">
        <v>11105</v>
      </c>
      <c r="X4560" s="152" t="s">
        <v>11106</v>
      </c>
      <c r="Y4560" s="469">
        <v>42497</v>
      </c>
      <c r="Z4560" s="566">
        <v>1</v>
      </c>
      <c r="AA4560" s="469">
        <v>42681</v>
      </c>
      <c r="AB4560" s="152">
        <v>0</v>
      </c>
      <c r="AC4560" s="152"/>
      <c r="AD4560" s="1" t="s">
        <v>0</v>
      </c>
      <c r="AE4560" s="152"/>
      <c r="AF4560" s="152"/>
      <c r="AG4560" s="152"/>
      <c r="AJ4560" s="1">
        <f t="shared" si="358"/>
        <v>0</v>
      </c>
      <c r="AK4560" s="1">
        <f>AJ4560-T4560</f>
        <v>-475.1</v>
      </c>
    </row>
    <row r="4561" spans="1:37" ht="157.5" customHeight="1">
      <c r="A4561" s="179" t="s">
        <v>2039</v>
      </c>
      <c r="B4561" s="179" t="s">
        <v>13</v>
      </c>
      <c r="C4561" s="179" t="s">
        <v>140</v>
      </c>
      <c r="D4561" s="169">
        <v>42476</v>
      </c>
      <c r="E4561" s="176">
        <v>0.40069444444444446</v>
      </c>
      <c r="F4561" s="169">
        <v>42476</v>
      </c>
      <c r="G4561" s="176">
        <v>0.45208333333333334</v>
      </c>
      <c r="H4561" s="176">
        <v>5.1388888888888873E-2</v>
      </c>
      <c r="I4561" s="179">
        <v>1</v>
      </c>
      <c r="J4561" s="179" t="s">
        <v>141</v>
      </c>
      <c r="K4561" s="179" t="s">
        <v>141</v>
      </c>
      <c r="L4561" s="179" t="s">
        <v>12</v>
      </c>
      <c r="M4561" s="179" t="s">
        <v>2218</v>
      </c>
      <c r="N4561" s="179">
        <v>0.4</v>
      </c>
      <c r="O4561" s="179" t="s">
        <v>2</v>
      </c>
      <c r="P4561" s="179" t="s">
        <v>346</v>
      </c>
      <c r="Q4561" s="179" t="s">
        <v>2219</v>
      </c>
      <c r="R4561" s="179"/>
      <c r="S4561" s="179">
        <v>0.1</v>
      </c>
      <c r="T4561" s="179">
        <v>0.1</v>
      </c>
      <c r="U4561" s="2" t="s">
        <v>1</v>
      </c>
      <c r="V4561" s="2" t="s">
        <v>141</v>
      </c>
      <c r="W4561" s="2" t="s">
        <v>141</v>
      </c>
      <c r="X4561" s="2" t="s">
        <v>141</v>
      </c>
      <c r="Y4561" s="2" t="s">
        <v>141</v>
      </c>
      <c r="Z4561" s="2" t="s">
        <v>141</v>
      </c>
      <c r="AA4561" s="2" t="s">
        <v>141</v>
      </c>
      <c r="AB4561" s="2" t="s">
        <v>141</v>
      </c>
      <c r="AC4561" s="2" t="s">
        <v>141</v>
      </c>
      <c r="AD4561" s="1" t="s">
        <v>23</v>
      </c>
      <c r="AG4561" s="1394"/>
      <c r="AJ4561" s="1">
        <f t="shared" si="358"/>
        <v>0</v>
      </c>
    </row>
    <row r="4562" spans="1:37" ht="63" customHeight="1">
      <c r="A4562" s="179" t="s">
        <v>2467</v>
      </c>
      <c r="B4562" s="208" t="s">
        <v>6</v>
      </c>
      <c r="C4562" s="208" t="s">
        <v>1131</v>
      </c>
      <c r="D4562" s="161">
        <v>42511</v>
      </c>
      <c r="E4562" s="182">
        <v>1.1805555555555555E-2</v>
      </c>
      <c r="F4562" s="161">
        <v>42511</v>
      </c>
      <c r="G4562" s="182">
        <v>1.1805555555555555E-2</v>
      </c>
      <c r="H4562" s="182">
        <v>0</v>
      </c>
      <c r="I4562" s="208">
        <v>5</v>
      </c>
      <c r="J4562" s="208" t="s">
        <v>144</v>
      </c>
      <c r="K4562" s="208" t="s">
        <v>15</v>
      </c>
      <c r="L4562" s="208" t="s">
        <v>30</v>
      </c>
      <c r="M4562" s="208" t="s">
        <v>11112</v>
      </c>
      <c r="N4562" s="208" t="s">
        <v>3</v>
      </c>
      <c r="O4562" s="208" t="s">
        <v>8</v>
      </c>
      <c r="P4562" s="208" t="s">
        <v>11113</v>
      </c>
      <c r="Q4562" s="208" t="s">
        <v>11114</v>
      </c>
      <c r="R4562" s="208"/>
      <c r="S4562" s="208">
        <v>1.9</v>
      </c>
      <c r="T4562" s="208">
        <v>1.9</v>
      </c>
      <c r="U4562" s="152" t="s">
        <v>29</v>
      </c>
      <c r="V4562" s="152">
        <v>1990</v>
      </c>
      <c r="W4562" s="152" t="s">
        <v>2725</v>
      </c>
      <c r="X4562" s="152" t="s">
        <v>2932</v>
      </c>
      <c r="Y4562" s="152" t="s">
        <v>11115</v>
      </c>
      <c r="Z4562" s="152">
        <v>100</v>
      </c>
      <c r="AA4562" s="152" t="s">
        <v>11116</v>
      </c>
      <c r="AB4562" s="152"/>
      <c r="AC4562" s="152"/>
      <c r="AD4562" s="1" t="s">
        <v>61</v>
      </c>
      <c r="AE4562" s="152"/>
      <c r="AF4562" s="152"/>
      <c r="AG4562" s="152"/>
      <c r="AJ4562" s="1">
        <f t="shared" si="358"/>
        <v>0</v>
      </c>
      <c r="AK4562" s="1">
        <f t="shared" ref="AK4562:AK4625" si="362">AJ4562-T4562</f>
        <v>-1.9</v>
      </c>
    </row>
    <row r="4563" spans="1:37" ht="63" customHeight="1">
      <c r="A4563" s="179" t="s">
        <v>2467</v>
      </c>
      <c r="B4563" s="208" t="s">
        <v>6</v>
      </c>
      <c r="C4563" s="208" t="s">
        <v>1131</v>
      </c>
      <c r="D4563" s="161">
        <v>42514</v>
      </c>
      <c r="E4563" s="182">
        <v>0.17013888888888887</v>
      </c>
      <c r="F4563" s="161">
        <v>42514</v>
      </c>
      <c r="G4563" s="182">
        <v>0.2638888888888889</v>
      </c>
      <c r="H4563" s="182">
        <v>9.375E-2</v>
      </c>
      <c r="I4563" s="208">
        <v>2</v>
      </c>
      <c r="J4563" s="208" t="s">
        <v>11117</v>
      </c>
      <c r="K4563" s="208"/>
      <c r="L4563" s="208" t="s">
        <v>30</v>
      </c>
      <c r="M4563" s="208" t="s">
        <v>11118</v>
      </c>
      <c r="N4563" s="208" t="s">
        <v>3</v>
      </c>
      <c r="O4563" s="208" t="s">
        <v>8</v>
      </c>
      <c r="P4563" s="208" t="s">
        <v>4113</v>
      </c>
      <c r="Q4563" s="208" t="s">
        <v>11119</v>
      </c>
      <c r="R4563" s="254"/>
      <c r="S4563" s="254">
        <v>7</v>
      </c>
      <c r="T4563" s="254">
        <v>7</v>
      </c>
      <c r="U4563" s="152" t="s">
        <v>47</v>
      </c>
      <c r="V4563" s="152">
        <v>1987</v>
      </c>
      <c r="W4563" s="152" t="s">
        <v>11120</v>
      </c>
      <c r="X4563" s="152" t="s">
        <v>2736</v>
      </c>
      <c r="Y4563" s="469" t="s">
        <v>11121</v>
      </c>
      <c r="Z4563" s="152">
        <v>50</v>
      </c>
      <c r="AA4563" s="469" t="s">
        <v>11122</v>
      </c>
      <c r="AB4563" s="469">
        <v>41976</v>
      </c>
      <c r="AC4563" s="469"/>
      <c r="AD4563" s="1" t="s">
        <v>28</v>
      </c>
      <c r="AE4563" s="152"/>
      <c r="AF4563" s="152"/>
      <c r="AG4563" s="152"/>
      <c r="AJ4563" s="1">
        <f t="shared" si="358"/>
        <v>0</v>
      </c>
      <c r="AK4563" s="1">
        <f t="shared" si="362"/>
        <v>-7</v>
      </c>
    </row>
    <row r="4564" spans="1:37" ht="63" customHeight="1">
      <c r="A4564" s="179" t="s">
        <v>2467</v>
      </c>
      <c r="B4564" s="208" t="s">
        <v>6</v>
      </c>
      <c r="C4564" s="208" t="s">
        <v>1131</v>
      </c>
      <c r="D4564" s="161">
        <v>42514</v>
      </c>
      <c r="E4564" s="182">
        <v>0.48194444444444445</v>
      </c>
      <c r="F4564" s="161">
        <v>42514</v>
      </c>
      <c r="G4564" s="182">
        <v>0.67361111111111116</v>
      </c>
      <c r="H4564" s="182">
        <f>G4564-E4564</f>
        <v>0.19166666666666671</v>
      </c>
      <c r="I4564" s="208">
        <v>17</v>
      </c>
      <c r="J4564" s="208" t="s">
        <v>303</v>
      </c>
      <c r="K4564" s="208" t="s">
        <v>15</v>
      </c>
      <c r="L4564" s="208" t="s">
        <v>4</v>
      </c>
      <c r="M4564" s="208" t="s">
        <v>11123</v>
      </c>
      <c r="N4564" s="208" t="s">
        <v>3</v>
      </c>
      <c r="O4564" s="208" t="s">
        <v>8</v>
      </c>
      <c r="P4564" s="208" t="s">
        <v>4114</v>
      </c>
      <c r="Q4564" s="183" t="s">
        <v>4115</v>
      </c>
      <c r="R4564" s="254">
        <v>5.6</v>
      </c>
      <c r="S4564" s="254">
        <v>5.8</v>
      </c>
      <c r="T4564" s="254">
        <v>11.4</v>
      </c>
      <c r="U4564" s="152" t="s">
        <v>48</v>
      </c>
      <c r="V4564" s="152">
        <v>1983</v>
      </c>
      <c r="W4564" s="152" t="s">
        <v>11124</v>
      </c>
      <c r="X4564" s="152" t="s">
        <v>2736</v>
      </c>
      <c r="Y4564" s="469" t="s">
        <v>11125</v>
      </c>
      <c r="Z4564" s="152">
        <v>100</v>
      </c>
      <c r="AA4564" s="152" t="s">
        <v>11126</v>
      </c>
      <c r="AB4564" s="152" t="s">
        <v>11127</v>
      </c>
      <c r="AC4564" s="469"/>
      <c r="AD4564" s="1" t="s">
        <v>0</v>
      </c>
      <c r="AE4564" s="152"/>
      <c r="AF4564" s="152"/>
      <c r="AG4564" s="152"/>
      <c r="AH4564" s="16"/>
      <c r="AI4564" s="16"/>
      <c r="AJ4564" s="1">
        <f t="shared" si="358"/>
        <v>0</v>
      </c>
      <c r="AK4564" s="1">
        <f t="shared" si="362"/>
        <v>-11.4</v>
      </c>
    </row>
    <row r="4565" spans="1:37" ht="63" customHeight="1">
      <c r="A4565" s="179" t="s">
        <v>2467</v>
      </c>
      <c r="B4565" s="208" t="s">
        <v>6</v>
      </c>
      <c r="C4565" s="208" t="s">
        <v>1131</v>
      </c>
      <c r="D4565" s="161">
        <v>42514</v>
      </c>
      <c r="E4565" s="182">
        <v>0.5395833333333333</v>
      </c>
      <c r="F4565" s="161">
        <v>42514</v>
      </c>
      <c r="G4565" s="182">
        <v>0.72569444444444453</v>
      </c>
      <c r="H4565" s="182">
        <f>G4565-E4565</f>
        <v>0.18611111111111123</v>
      </c>
      <c r="I4565" s="208">
        <v>4</v>
      </c>
      <c r="J4565" s="208" t="s">
        <v>303</v>
      </c>
      <c r="K4565" s="208" t="s">
        <v>15</v>
      </c>
      <c r="L4565" s="208" t="s">
        <v>10</v>
      </c>
      <c r="M4565" s="208" t="s">
        <v>11128</v>
      </c>
      <c r="N4565" s="208" t="s">
        <v>3</v>
      </c>
      <c r="O4565" s="208" t="s">
        <v>8</v>
      </c>
      <c r="P4565" s="208" t="s">
        <v>4116</v>
      </c>
      <c r="Q4565" s="208" t="s">
        <v>4117</v>
      </c>
      <c r="R4565" s="208">
        <v>6.2</v>
      </c>
      <c r="S4565" s="208"/>
      <c r="T4565" s="208">
        <v>6.2</v>
      </c>
      <c r="U4565" s="152" t="s">
        <v>29</v>
      </c>
      <c r="V4565" s="152">
        <v>1977</v>
      </c>
      <c r="W4565" s="152" t="s">
        <v>3398</v>
      </c>
      <c r="X4565" s="152" t="s">
        <v>2736</v>
      </c>
      <c r="Y4565" s="469" t="s">
        <v>11129</v>
      </c>
      <c r="Z4565" s="152">
        <v>50</v>
      </c>
      <c r="AA4565" s="469" t="s">
        <v>11130</v>
      </c>
      <c r="AB4565" s="469" t="s">
        <v>11131</v>
      </c>
      <c r="AC4565" s="152"/>
      <c r="AD4565" s="1" t="s">
        <v>31</v>
      </c>
      <c r="AE4565" s="152"/>
      <c r="AF4565" s="152"/>
      <c r="AG4565" s="152"/>
      <c r="AH4565" s="16"/>
      <c r="AI4565" s="16"/>
      <c r="AJ4565" s="1">
        <f t="shared" si="358"/>
        <v>0</v>
      </c>
      <c r="AK4565" s="1">
        <f t="shared" si="362"/>
        <v>-6.2</v>
      </c>
    </row>
    <row r="4566" spans="1:37" ht="78.75" customHeight="1">
      <c r="A4566" s="179" t="s">
        <v>2467</v>
      </c>
      <c r="B4566" s="208" t="s">
        <v>6</v>
      </c>
      <c r="C4566" s="208" t="s">
        <v>1868</v>
      </c>
      <c r="D4566" s="161">
        <v>42514</v>
      </c>
      <c r="E4566" s="182">
        <v>0.66666666666666663</v>
      </c>
      <c r="F4566" s="161">
        <v>42514</v>
      </c>
      <c r="G4566" s="182">
        <v>0.7597222222222223</v>
      </c>
      <c r="H4566" s="182">
        <f>G4566-E4566</f>
        <v>9.3055555555555669E-2</v>
      </c>
      <c r="I4566" s="208">
        <v>13</v>
      </c>
      <c r="J4566" s="208" t="s">
        <v>303</v>
      </c>
      <c r="K4566" s="208" t="s">
        <v>15</v>
      </c>
      <c r="L4566" s="208" t="s">
        <v>30</v>
      </c>
      <c r="M4566" s="208" t="s">
        <v>11132</v>
      </c>
      <c r="N4566" s="208" t="s">
        <v>3</v>
      </c>
      <c r="O4566" s="208" t="s">
        <v>8</v>
      </c>
      <c r="P4566" s="208" t="s">
        <v>4118</v>
      </c>
      <c r="Q4566" s="208" t="s">
        <v>11133</v>
      </c>
      <c r="R4566" s="208"/>
      <c r="S4566" s="208">
        <v>16.8</v>
      </c>
      <c r="T4566" s="208">
        <v>16.8</v>
      </c>
      <c r="U4566" s="152" t="s">
        <v>29</v>
      </c>
      <c r="V4566" s="469">
        <v>1989</v>
      </c>
      <c r="W4566" s="152" t="s">
        <v>3398</v>
      </c>
      <c r="X4566" s="152" t="s">
        <v>2932</v>
      </c>
      <c r="Y4566" s="152" t="s">
        <v>11134</v>
      </c>
      <c r="Z4566" s="566">
        <v>0.3</v>
      </c>
      <c r="AA4566" s="469">
        <v>42887</v>
      </c>
      <c r="AB4566" s="152" t="s">
        <v>11135</v>
      </c>
      <c r="AC4566" s="152"/>
      <c r="AD4566" s="1" t="s">
        <v>28</v>
      </c>
      <c r="AE4566" s="152"/>
      <c r="AF4566" s="152"/>
      <c r="AG4566" s="152"/>
      <c r="AH4566" s="16"/>
      <c r="AI4566" s="16"/>
      <c r="AJ4566" s="1">
        <f t="shared" si="358"/>
        <v>0</v>
      </c>
      <c r="AK4566" s="1">
        <f t="shared" si="362"/>
        <v>-16.8</v>
      </c>
    </row>
    <row r="4567" spans="1:37" ht="63" customHeight="1">
      <c r="A4567" s="179" t="s">
        <v>2467</v>
      </c>
      <c r="B4567" s="208" t="s">
        <v>6</v>
      </c>
      <c r="C4567" s="208" t="s">
        <v>1131</v>
      </c>
      <c r="D4567" s="161">
        <v>42514</v>
      </c>
      <c r="E4567" s="182">
        <v>0.68819444444444444</v>
      </c>
      <c r="F4567" s="161">
        <v>42514</v>
      </c>
      <c r="G4567" s="182">
        <v>0.68819444444444444</v>
      </c>
      <c r="H4567" s="182">
        <f>G4567-E4567</f>
        <v>0</v>
      </c>
      <c r="I4567" s="208">
        <v>5</v>
      </c>
      <c r="J4567" s="208" t="s">
        <v>303</v>
      </c>
      <c r="K4567" s="208" t="s">
        <v>9</v>
      </c>
      <c r="L4567" s="208" t="s">
        <v>4</v>
      </c>
      <c r="M4567" s="208" t="s">
        <v>11136</v>
      </c>
      <c r="N4567" s="208" t="s">
        <v>3</v>
      </c>
      <c r="O4567" s="208" t="s">
        <v>8</v>
      </c>
      <c r="P4567" s="208" t="s">
        <v>4119</v>
      </c>
      <c r="Q4567" s="208" t="s">
        <v>11137</v>
      </c>
      <c r="R4567" s="208"/>
      <c r="S4567" s="254">
        <v>1.3</v>
      </c>
      <c r="T4567" s="254">
        <v>1.3</v>
      </c>
      <c r="U4567" s="152" t="s">
        <v>29</v>
      </c>
      <c r="V4567" s="152">
        <v>1990</v>
      </c>
      <c r="W4567" s="152" t="s">
        <v>8831</v>
      </c>
      <c r="X4567" s="152" t="s">
        <v>2736</v>
      </c>
      <c r="Y4567" s="152" t="s">
        <v>11138</v>
      </c>
      <c r="Z4567" s="152">
        <v>50</v>
      </c>
      <c r="AA4567" s="152" t="s">
        <v>11139</v>
      </c>
      <c r="AB4567" s="152" t="s">
        <v>11140</v>
      </c>
      <c r="AC4567" s="469">
        <v>42130</v>
      </c>
      <c r="AD4567" s="1" t="s">
        <v>0</v>
      </c>
      <c r="AE4567" s="152"/>
      <c r="AF4567" s="152"/>
      <c r="AG4567" s="152"/>
      <c r="AH4567" s="16"/>
      <c r="AI4567" s="16"/>
      <c r="AJ4567" s="1">
        <f t="shared" si="358"/>
        <v>0</v>
      </c>
      <c r="AK4567" s="1">
        <f t="shared" si="362"/>
        <v>-1.3</v>
      </c>
    </row>
    <row r="4568" spans="1:37" ht="78.75" customHeight="1">
      <c r="A4568" s="179" t="s">
        <v>2467</v>
      </c>
      <c r="B4568" s="179" t="s">
        <v>13</v>
      </c>
      <c r="C4568" s="179" t="s">
        <v>147</v>
      </c>
      <c r="D4568" s="169">
        <v>42508</v>
      </c>
      <c r="E4568" s="176">
        <v>0.60833333333333328</v>
      </c>
      <c r="F4568" s="169">
        <v>42508</v>
      </c>
      <c r="G4568" s="176">
        <v>0.6118055555555556</v>
      </c>
      <c r="H4568" s="176">
        <f>G4568-E4568</f>
        <v>3.4722222222223209E-3</v>
      </c>
      <c r="I4568" s="179">
        <v>1</v>
      </c>
      <c r="J4568" s="179" t="s">
        <v>141</v>
      </c>
      <c r="K4568" s="179" t="s">
        <v>141</v>
      </c>
      <c r="L4568" s="179" t="s">
        <v>12</v>
      </c>
      <c r="M4568" s="179" t="s">
        <v>4294</v>
      </c>
      <c r="N4568" s="179">
        <v>0.4</v>
      </c>
      <c r="O4568" s="179" t="s">
        <v>57</v>
      </c>
      <c r="P4568" s="179" t="s">
        <v>57</v>
      </c>
      <c r="Q4568" s="61" t="s">
        <v>10187</v>
      </c>
      <c r="R4568" s="190">
        <v>0.1</v>
      </c>
      <c r="S4568" s="190"/>
      <c r="T4568" s="190">
        <f>R4568+S4568</f>
        <v>0.1</v>
      </c>
      <c r="U4568" s="2" t="s">
        <v>62</v>
      </c>
      <c r="V4568" s="2" t="s">
        <v>141</v>
      </c>
      <c r="W4568" s="2" t="s">
        <v>141</v>
      </c>
      <c r="X4568" s="2" t="s">
        <v>141</v>
      </c>
      <c r="Y4568" s="2" t="s">
        <v>141</v>
      </c>
      <c r="Z4568" s="2" t="s">
        <v>141</v>
      </c>
      <c r="AA4568" s="2" t="s">
        <v>141</v>
      </c>
      <c r="AB4568" s="2" t="s">
        <v>141</v>
      </c>
      <c r="AC4568" s="2" t="s">
        <v>141</v>
      </c>
      <c r="AD4568" s="1" t="s">
        <v>23</v>
      </c>
      <c r="AE4568" s="2" t="s">
        <v>141</v>
      </c>
      <c r="AF4568" s="2" t="s">
        <v>141</v>
      </c>
      <c r="AG4568" s="2" t="s">
        <v>141</v>
      </c>
      <c r="AJ4568" s="1">
        <f t="shared" si="358"/>
        <v>0</v>
      </c>
      <c r="AK4568" s="1">
        <f t="shared" si="362"/>
        <v>-0.1</v>
      </c>
    </row>
    <row r="4569" spans="1:37" ht="63" customHeight="1">
      <c r="A4569" s="179" t="s">
        <v>2467</v>
      </c>
      <c r="B4569" s="208" t="s">
        <v>6</v>
      </c>
      <c r="C4569" s="208" t="s">
        <v>1876</v>
      </c>
      <c r="D4569" s="417">
        <v>42515</v>
      </c>
      <c r="E4569" s="182">
        <v>0.53125</v>
      </c>
      <c r="F4569" s="417">
        <v>42515</v>
      </c>
      <c r="G4569" s="182">
        <v>0.53125</v>
      </c>
      <c r="H4569" s="182">
        <v>0</v>
      </c>
      <c r="I4569" s="208">
        <v>23</v>
      </c>
      <c r="J4569" s="208" t="s">
        <v>303</v>
      </c>
      <c r="K4569" s="208" t="s">
        <v>9</v>
      </c>
      <c r="L4569" s="208" t="s">
        <v>10</v>
      </c>
      <c r="M4569" s="208" t="s">
        <v>4295</v>
      </c>
      <c r="N4569" s="208">
        <v>35</v>
      </c>
      <c r="O4569" s="208" t="s">
        <v>8</v>
      </c>
      <c r="P4569" s="208" t="s">
        <v>4296</v>
      </c>
      <c r="Q4569" s="216" t="s">
        <v>11142</v>
      </c>
      <c r="R4569" s="254"/>
      <c r="S4569" s="254">
        <v>14.1</v>
      </c>
      <c r="T4569" s="254">
        <v>14.1</v>
      </c>
      <c r="U4569" s="551" t="s">
        <v>29</v>
      </c>
      <c r="V4569" s="551">
        <v>2012</v>
      </c>
      <c r="W4569" s="551" t="s">
        <v>3980</v>
      </c>
      <c r="X4569" s="551"/>
      <c r="Y4569" s="564">
        <v>42125</v>
      </c>
      <c r="Z4569" s="551">
        <v>100</v>
      </c>
      <c r="AA4569" s="564">
        <v>42491</v>
      </c>
      <c r="AB4569" s="551">
        <v>0</v>
      </c>
      <c r="AC4569" s="563"/>
      <c r="AD4569" s="1" t="s">
        <v>43</v>
      </c>
      <c r="AE4569" s="551"/>
      <c r="AF4569" s="551"/>
      <c r="AG4569" s="551"/>
      <c r="AH4569" s="16"/>
      <c r="AI4569" s="16"/>
      <c r="AJ4569" s="1">
        <f t="shared" si="358"/>
        <v>0</v>
      </c>
      <c r="AK4569" s="1">
        <f t="shared" si="362"/>
        <v>-14.1</v>
      </c>
    </row>
    <row r="4570" spans="1:37" ht="63" customHeight="1">
      <c r="A4570" s="179" t="s">
        <v>2467</v>
      </c>
      <c r="B4570" s="208" t="s">
        <v>6</v>
      </c>
      <c r="C4570" s="208" t="s">
        <v>1868</v>
      </c>
      <c r="D4570" s="417">
        <v>42515</v>
      </c>
      <c r="E4570" s="182">
        <v>0.65416666666666667</v>
      </c>
      <c r="F4570" s="417">
        <v>42515</v>
      </c>
      <c r="G4570" s="182">
        <v>0.65416666666666667</v>
      </c>
      <c r="H4570" s="182">
        <v>0</v>
      </c>
      <c r="I4570" s="208">
        <v>7</v>
      </c>
      <c r="J4570" s="208" t="s">
        <v>303</v>
      </c>
      <c r="K4570" s="208" t="s">
        <v>9</v>
      </c>
      <c r="L4570" s="208" t="s">
        <v>10</v>
      </c>
      <c r="M4570" s="208" t="s">
        <v>4297</v>
      </c>
      <c r="N4570" s="208" t="s">
        <v>3</v>
      </c>
      <c r="O4570" s="208" t="s">
        <v>8</v>
      </c>
      <c r="P4570" s="208" t="s">
        <v>4298</v>
      </c>
      <c r="Q4570" s="216" t="s">
        <v>11143</v>
      </c>
      <c r="R4570" s="208"/>
      <c r="S4570" s="208">
        <v>0.7</v>
      </c>
      <c r="T4570" s="208">
        <v>0.7</v>
      </c>
      <c r="U4570" s="152" t="s">
        <v>29</v>
      </c>
      <c r="V4570" s="469">
        <v>1989</v>
      </c>
      <c r="W4570" s="152" t="s">
        <v>11144</v>
      </c>
      <c r="X4570" s="152" t="s">
        <v>2932</v>
      </c>
      <c r="Y4570" s="152" t="s">
        <v>11145</v>
      </c>
      <c r="Z4570" s="566">
        <v>0.75</v>
      </c>
      <c r="AA4570" s="152" t="s">
        <v>11146</v>
      </c>
      <c r="AB4570" s="152" t="s">
        <v>11147</v>
      </c>
      <c r="AC4570" s="469" t="s">
        <v>2215</v>
      </c>
      <c r="AD4570" s="1" t="s">
        <v>43</v>
      </c>
      <c r="AE4570" s="152"/>
      <c r="AF4570" s="152"/>
      <c r="AG4570" s="152"/>
      <c r="AJ4570" s="1">
        <f t="shared" si="358"/>
        <v>0</v>
      </c>
      <c r="AK4570" s="1">
        <f t="shared" si="362"/>
        <v>-0.7</v>
      </c>
    </row>
    <row r="4571" spans="1:37" ht="78.75" customHeight="1">
      <c r="A4571" s="179" t="s">
        <v>2467</v>
      </c>
      <c r="B4571" s="208" t="s">
        <v>6</v>
      </c>
      <c r="C4571" s="208" t="s">
        <v>1131</v>
      </c>
      <c r="D4571" s="417">
        <v>42515</v>
      </c>
      <c r="E4571" s="182">
        <v>0.74791666666666667</v>
      </c>
      <c r="F4571" s="417">
        <v>42515</v>
      </c>
      <c r="G4571" s="182">
        <v>0.97916666666666663</v>
      </c>
      <c r="H4571" s="182">
        <f>G4571-E4571</f>
        <v>0.23124999999999996</v>
      </c>
      <c r="I4571" s="208">
        <v>3</v>
      </c>
      <c r="J4571" s="208" t="s">
        <v>658</v>
      </c>
      <c r="K4571" s="208"/>
      <c r="L4571" s="208" t="s">
        <v>4</v>
      </c>
      <c r="M4571" s="208" t="s">
        <v>4299</v>
      </c>
      <c r="N4571" s="208" t="s">
        <v>3</v>
      </c>
      <c r="O4571" s="208" t="s">
        <v>26</v>
      </c>
      <c r="P4571" s="208" t="s">
        <v>4300</v>
      </c>
      <c r="Q4571" s="208" t="s">
        <v>11148</v>
      </c>
      <c r="R4571" s="208">
        <v>9.5</v>
      </c>
      <c r="S4571" s="208"/>
      <c r="T4571" s="208">
        <v>9.5</v>
      </c>
      <c r="U4571" s="152" t="s">
        <v>34</v>
      </c>
      <c r="V4571" s="152">
        <v>2010</v>
      </c>
      <c r="W4571" s="152" t="s">
        <v>11149</v>
      </c>
      <c r="X4571" s="152" t="s">
        <v>11150</v>
      </c>
      <c r="Y4571" s="469" t="s">
        <v>11151</v>
      </c>
      <c r="Z4571" s="152">
        <v>100</v>
      </c>
      <c r="AA4571" s="469" t="s">
        <v>11152</v>
      </c>
      <c r="AB4571" s="575" t="s">
        <v>2215</v>
      </c>
      <c r="AC4571" s="152" t="s">
        <v>11153</v>
      </c>
      <c r="AD4571" s="1" t="s">
        <v>0</v>
      </c>
      <c r="AE4571" s="152"/>
      <c r="AF4571" s="152"/>
      <c r="AG4571" s="152"/>
      <c r="AJ4571" s="1">
        <f t="shared" si="358"/>
        <v>0</v>
      </c>
      <c r="AK4571" s="1">
        <f t="shared" si="362"/>
        <v>-9.5</v>
      </c>
    </row>
    <row r="4572" spans="1:37" ht="110.25" customHeight="1">
      <c r="A4572" s="179" t="s">
        <v>2467</v>
      </c>
      <c r="B4572" s="208" t="s">
        <v>6</v>
      </c>
      <c r="C4572" s="208" t="s">
        <v>1863</v>
      </c>
      <c r="D4572" s="161">
        <v>42517</v>
      </c>
      <c r="E4572" s="182">
        <v>8.6805555555555566E-2</v>
      </c>
      <c r="F4572" s="161">
        <v>42517</v>
      </c>
      <c r="G4572" s="182">
        <v>8.6805555555555566E-2</v>
      </c>
      <c r="H4572" s="182">
        <v>0</v>
      </c>
      <c r="I4572" s="208">
        <v>6</v>
      </c>
      <c r="J4572" s="208" t="s">
        <v>303</v>
      </c>
      <c r="K4572" s="208" t="s">
        <v>9</v>
      </c>
      <c r="L4572" s="208" t="s">
        <v>10</v>
      </c>
      <c r="M4572" s="208" t="s">
        <v>4301</v>
      </c>
      <c r="N4572" s="208" t="s">
        <v>3</v>
      </c>
      <c r="O4572" s="208" t="s">
        <v>8</v>
      </c>
      <c r="P4572" s="208" t="s">
        <v>4302</v>
      </c>
      <c r="Q4572" s="208" t="s">
        <v>11154</v>
      </c>
      <c r="R4572" s="254"/>
      <c r="S4572" s="254">
        <v>1.7</v>
      </c>
      <c r="T4572" s="254">
        <v>1.7</v>
      </c>
      <c r="U4572" s="152" t="s">
        <v>29</v>
      </c>
      <c r="V4572" s="152" t="s">
        <v>11155</v>
      </c>
      <c r="W4572" s="152" t="s">
        <v>2725</v>
      </c>
      <c r="X4572" s="152" t="s">
        <v>102</v>
      </c>
      <c r="Y4572" s="152" t="s">
        <v>11156</v>
      </c>
      <c r="Z4572" s="152"/>
      <c r="AA4572" s="152" t="s">
        <v>11157</v>
      </c>
      <c r="AB4572" s="152" t="s">
        <v>11158</v>
      </c>
      <c r="AC4572" s="152"/>
      <c r="AD4572" s="1" t="s">
        <v>31</v>
      </c>
      <c r="AE4572" s="152"/>
      <c r="AF4572" s="152"/>
      <c r="AG4572" s="152"/>
      <c r="AJ4572" s="1">
        <f t="shared" si="358"/>
        <v>0</v>
      </c>
      <c r="AK4572" s="1">
        <f t="shared" si="362"/>
        <v>-1.7</v>
      </c>
    </row>
    <row r="4573" spans="1:37" ht="47.25" customHeight="1">
      <c r="A4573" s="179" t="s">
        <v>2467</v>
      </c>
      <c r="B4573" s="208" t="s">
        <v>6</v>
      </c>
      <c r="C4573" s="208" t="s">
        <v>1131</v>
      </c>
      <c r="D4573" s="161">
        <v>42517</v>
      </c>
      <c r="E4573" s="182">
        <v>0.61249999999999993</v>
      </c>
      <c r="F4573" s="161">
        <v>42517</v>
      </c>
      <c r="G4573" s="182">
        <v>0.61249999999999993</v>
      </c>
      <c r="H4573" s="182">
        <v>0</v>
      </c>
      <c r="I4573" s="208">
        <v>87</v>
      </c>
      <c r="J4573" s="208" t="s">
        <v>498</v>
      </c>
      <c r="K4573" s="208" t="s">
        <v>9</v>
      </c>
      <c r="L4573" s="208" t="s">
        <v>10</v>
      </c>
      <c r="M4573" s="208" t="s">
        <v>4303</v>
      </c>
      <c r="N4573" s="208">
        <v>35</v>
      </c>
      <c r="O4573" s="208" t="s">
        <v>8</v>
      </c>
      <c r="P4573" s="208" t="s">
        <v>4304</v>
      </c>
      <c r="Q4573" s="216" t="s">
        <v>11159</v>
      </c>
      <c r="R4573" s="254"/>
      <c r="S4573" s="208">
        <v>56.7</v>
      </c>
      <c r="T4573" s="254">
        <v>56.7</v>
      </c>
      <c r="U4573" s="682" t="s">
        <v>29</v>
      </c>
      <c r="V4573" s="570">
        <v>1974</v>
      </c>
      <c r="W4573" s="152" t="s">
        <v>2717</v>
      </c>
      <c r="X4573" s="152" t="s">
        <v>2932</v>
      </c>
      <c r="Y4573" s="469" t="s">
        <v>11160</v>
      </c>
      <c r="Z4573" s="566">
        <v>1</v>
      </c>
      <c r="AA4573" s="469" t="s">
        <v>11065</v>
      </c>
      <c r="AB4573" s="152" t="s">
        <v>2215</v>
      </c>
      <c r="AC4573" s="692"/>
      <c r="AD4573" s="1" t="s">
        <v>43</v>
      </c>
      <c r="AE4573" s="152"/>
      <c r="AF4573" s="152"/>
      <c r="AG4573" s="152"/>
      <c r="AJ4573" s="1">
        <f t="shared" si="358"/>
        <v>0</v>
      </c>
      <c r="AK4573" s="1">
        <f t="shared" si="362"/>
        <v>-56.7</v>
      </c>
    </row>
    <row r="4574" spans="1:37" ht="63" customHeight="1">
      <c r="A4574" s="179" t="s">
        <v>2467</v>
      </c>
      <c r="B4574" s="208" t="s">
        <v>6</v>
      </c>
      <c r="C4574" s="208" t="s">
        <v>1868</v>
      </c>
      <c r="D4574" s="161">
        <v>42517</v>
      </c>
      <c r="E4574" s="182">
        <v>0.78749999999999998</v>
      </c>
      <c r="F4574" s="161">
        <v>42517</v>
      </c>
      <c r="G4574" s="182">
        <v>0.78749999999999998</v>
      </c>
      <c r="H4574" s="182">
        <v>0</v>
      </c>
      <c r="I4574" s="208">
        <v>5</v>
      </c>
      <c r="J4574" s="208" t="s">
        <v>303</v>
      </c>
      <c r="K4574" s="208" t="s">
        <v>9</v>
      </c>
      <c r="L4574" s="208" t="s">
        <v>10</v>
      </c>
      <c r="M4574" s="208" t="s">
        <v>4305</v>
      </c>
      <c r="N4574" s="208" t="s">
        <v>3</v>
      </c>
      <c r="O4574" s="208" t="s">
        <v>8</v>
      </c>
      <c r="P4574" s="208" t="s">
        <v>4306</v>
      </c>
      <c r="Q4574" s="208" t="s">
        <v>11161</v>
      </c>
      <c r="R4574" s="254"/>
      <c r="S4574" s="254">
        <v>0.5</v>
      </c>
      <c r="T4574" s="254">
        <v>0.5</v>
      </c>
      <c r="U4574" s="152" t="s">
        <v>7</v>
      </c>
      <c r="V4574" s="469">
        <v>2002</v>
      </c>
      <c r="W4574" s="152" t="s">
        <v>11162</v>
      </c>
      <c r="X4574" s="152" t="s">
        <v>2736</v>
      </c>
      <c r="Y4574" s="152" t="s">
        <v>11163</v>
      </c>
      <c r="Z4574" s="566">
        <v>1</v>
      </c>
      <c r="AA4574" s="469">
        <v>42583</v>
      </c>
      <c r="AB4574" s="152">
        <v>0</v>
      </c>
      <c r="AC4574" s="152"/>
      <c r="AD4574" s="1" t="s">
        <v>43</v>
      </c>
      <c r="AE4574" s="152" t="s">
        <v>59</v>
      </c>
      <c r="AF4574" s="152"/>
      <c r="AG4574" s="152"/>
      <c r="AJ4574" s="1">
        <f t="shared" si="358"/>
        <v>0</v>
      </c>
      <c r="AK4574" s="1">
        <f t="shared" si="362"/>
        <v>-0.5</v>
      </c>
    </row>
    <row r="4575" spans="1:37" ht="47.25" customHeight="1">
      <c r="A4575" s="179" t="s">
        <v>2467</v>
      </c>
      <c r="B4575" s="179" t="s">
        <v>13</v>
      </c>
      <c r="C4575" s="179" t="s">
        <v>147</v>
      </c>
      <c r="D4575" s="169">
        <v>42521</v>
      </c>
      <c r="E4575" s="176">
        <v>0.41944444444444445</v>
      </c>
      <c r="F4575" s="169">
        <v>42521</v>
      </c>
      <c r="G4575" s="176">
        <v>0.41944444444444445</v>
      </c>
      <c r="H4575" s="68">
        <f>G4575-E4575</f>
        <v>0</v>
      </c>
      <c r="I4575" s="179">
        <v>1</v>
      </c>
      <c r="J4575" s="179" t="s">
        <v>141</v>
      </c>
      <c r="K4575" s="179" t="s">
        <v>141</v>
      </c>
      <c r="L4575" s="179" t="s">
        <v>12</v>
      </c>
      <c r="M4575" s="179" t="s">
        <v>4294</v>
      </c>
      <c r="N4575" s="179">
        <v>0.4</v>
      </c>
      <c r="O4575" s="179" t="s">
        <v>57</v>
      </c>
      <c r="P4575" s="179" t="s">
        <v>57</v>
      </c>
      <c r="Q4575" s="61" t="s">
        <v>10272</v>
      </c>
      <c r="R4575" s="179"/>
      <c r="S4575" s="179">
        <v>0.1</v>
      </c>
      <c r="T4575" s="190">
        <f>R4575+S4575</f>
        <v>0.1</v>
      </c>
      <c r="U4575" s="2" t="s">
        <v>62</v>
      </c>
      <c r="V4575" s="2" t="s">
        <v>141</v>
      </c>
      <c r="W4575" s="2" t="s">
        <v>141</v>
      </c>
      <c r="X4575" s="2" t="s">
        <v>141</v>
      </c>
      <c r="Y4575" s="2" t="s">
        <v>141</v>
      </c>
      <c r="Z4575" s="2" t="s">
        <v>141</v>
      </c>
      <c r="AA4575" s="2" t="s">
        <v>141</v>
      </c>
      <c r="AB4575" s="2" t="s">
        <v>141</v>
      </c>
      <c r="AC4575" s="2" t="s">
        <v>141</v>
      </c>
      <c r="AD4575" s="1" t="s">
        <v>23</v>
      </c>
      <c r="AE4575" s="2" t="s">
        <v>141</v>
      </c>
      <c r="AF4575" s="2" t="s">
        <v>141</v>
      </c>
      <c r="AG4575" s="2" t="s">
        <v>141</v>
      </c>
      <c r="AJ4575" s="1">
        <f t="shared" si="358"/>
        <v>0</v>
      </c>
      <c r="AK4575" s="1">
        <f t="shared" si="362"/>
        <v>-0.1</v>
      </c>
    </row>
    <row r="4576" spans="1:37" ht="126" customHeight="1">
      <c r="A4576" s="179" t="s">
        <v>2467</v>
      </c>
      <c r="B4576" s="208" t="s">
        <v>6</v>
      </c>
      <c r="C4576" s="208" t="s">
        <v>1131</v>
      </c>
      <c r="D4576" s="161">
        <v>42520</v>
      </c>
      <c r="E4576" s="182">
        <v>0.51180555555555551</v>
      </c>
      <c r="F4576" s="161">
        <v>42520</v>
      </c>
      <c r="G4576" s="182">
        <v>0.6875</v>
      </c>
      <c r="H4576" s="182">
        <f>G4576-E4576</f>
        <v>0.17569444444444449</v>
      </c>
      <c r="I4576" s="208">
        <v>5</v>
      </c>
      <c r="J4576" s="208" t="s">
        <v>658</v>
      </c>
      <c r="K4576" s="208"/>
      <c r="L4576" s="208" t="s">
        <v>10</v>
      </c>
      <c r="M4576" s="208" t="s">
        <v>4404</v>
      </c>
      <c r="N4576" s="208" t="s">
        <v>3</v>
      </c>
      <c r="O4576" s="208" t="s">
        <v>8</v>
      </c>
      <c r="P4576" s="208" t="s">
        <v>11168</v>
      </c>
      <c r="Q4576" s="208" t="s">
        <v>11169</v>
      </c>
      <c r="R4576" s="208"/>
      <c r="S4576" s="208">
        <v>11.5</v>
      </c>
      <c r="T4576" s="208">
        <f>R4576+S4576</f>
        <v>11.5</v>
      </c>
      <c r="U4576" s="152" t="s">
        <v>29</v>
      </c>
      <c r="V4576" s="152">
        <v>1978</v>
      </c>
      <c r="W4576" s="152" t="s">
        <v>2725</v>
      </c>
      <c r="X4576" s="152" t="s">
        <v>2932</v>
      </c>
      <c r="Y4576" s="469" t="s">
        <v>11170</v>
      </c>
      <c r="Z4576" s="566"/>
      <c r="AA4576" s="469" t="s">
        <v>4409</v>
      </c>
      <c r="AB4576" s="152" t="s">
        <v>11171</v>
      </c>
      <c r="AC4576" s="152"/>
      <c r="AD4576" s="1" t="s">
        <v>43</v>
      </c>
      <c r="AE4576" s="152"/>
      <c r="AF4576" s="152"/>
      <c r="AG4576" s="152"/>
      <c r="AJ4576" s="1">
        <f t="shared" si="358"/>
        <v>0</v>
      </c>
      <c r="AK4576" s="1">
        <f t="shared" si="362"/>
        <v>-11.5</v>
      </c>
    </row>
    <row r="4577" spans="1:37" ht="78.75" customHeight="1">
      <c r="A4577" s="179" t="s">
        <v>2467</v>
      </c>
      <c r="B4577" s="208" t="s">
        <v>6</v>
      </c>
      <c r="C4577" s="208" t="s">
        <v>1131</v>
      </c>
      <c r="D4577" s="161">
        <v>42520</v>
      </c>
      <c r="E4577" s="182">
        <v>0.60138888888888886</v>
      </c>
      <c r="F4577" s="161">
        <v>42520</v>
      </c>
      <c r="G4577" s="182">
        <v>0.83750000000000002</v>
      </c>
      <c r="H4577" s="182">
        <v>0.23611111111111113</v>
      </c>
      <c r="I4577" s="208">
        <v>6</v>
      </c>
      <c r="J4577" s="208" t="s">
        <v>658</v>
      </c>
      <c r="K4577" s="208"/>
      <c r="L4577" s="208" t="s">
        <v>10</v>
      </c>
      <c r="M4577" s="208" t="s">
        <v>4405</v>
      </c>
      <c r="N4577" s="208" t="s">
        <v>3</v>
      </c>
      <c r="O4577" s="208" t="s">
        <v>8</v>
      </c>
      <c r="P4577" s="208" t="s">
        <v>4074</v>
      </c>
      <c r="Q4577" s="208" t="s">
        <v>11172</v>
      </c>
      <c r="R4577" s="208"/>
      <c r="S4577" s="208">
        <v>27.6</v>
      </c>
      <c r="T4577" s="208">
        <v>27.6</v>
      </c>
      <c r="U4577" s="152" t="s">
        <v>29</v>
      </c>
      <c r="V4577" s="152">
        <v>1989</v>
      </c>
      <c r="W4577" s="152" t="s">
        <v>4406</v>
      </c>
      <c r="X4577" s="152" t="s">
        <v>4407</v>
      </c>
      <c r="Y4577" s="152" t="s">
        <v>4408</v>
      </c>
      <c r="Z4577" s="152"/>
      <c r="AA4577" s="152" t="s">
        <v>4409</v>
      </c>
      <c r="AB4577" s="152"/>
      <c r="AC4577" s="152"/>
      <c r="AD4577" s="1" t="s">
        <v>41</v>
      </c>
      <c r="AE4577" s="152"/>
      <c r="AF4577" s="152"/>
      <c r="AG4577" s="152"/>
      <c r="AJ4577" s="1">
        <f t="shared" si="358"/>
        <v>0</v>
      </c>
      <c r="AK4577" s="1">
        <f t="shared" si="362"/>
        <v>-27.6</v>
      </c>
    </row>
    <row r="4578" spans="1:37" ht="47.25" customHeight="1">
      <c r="A4578" s="179" t="s">
        <v>4411</v>
      </c>
      <c r="B4578" s="208" t="s">
        <v>6</v>
      </c>
      <c r="C4578" s="382" t="s">
        <v>11173</v>
      </c>
      <c r="D4578" s="417">
        <v>42522</v>
      </c>
      <c r="E4578" s="182">
        <v>0.35416666666666669</v>
      </c>
      <c r="F4578" s="417">
        <v>42522</v>
      </c>
      <c r="G4578" s="182">
        <v>0.38055555555555554</v>
      </c>
      <c r="H4578" s="182">
        <f>G4578-E4578</f>
        <v>2.6388888888888851E-2</v>
      </c>
      <c r="I4578" s="208">
        <v>1</v>
      </c>
      <c r="J4578" s="208" t="s">
        <v>303</v>
      </c>
      <c r="K4578" s="208" t="s">
        <v>146</v>
      </c>
      <c r="L4578" s="208" t="s">
        <v>17</v>
      </c>
      <c r="M4578" s="208" t="s">
        <v>4410</v>
      </c>
      <c r="N4578" s="208" t="s">
        <v>3</v>
      </c>
      <c r="O4578" s="208" t="s">
        <v>8</v>
      </c>
      <c r="P4578" s="208" t="s">
        <v>3994</v>
      </c>
      <c r="Q4578" s="208" t="s">
        <v>11174</v>
      </c>
      <c r="R4578" s="208"/>
      <c r="S4578" s="208">
        <v>0.7</v>
      </c>
      <c r="T4578" s="254">
        <v>0.7</v>
      </c>
      <c r="U4578" s="152"/>
      <c r="V4578" s="152"/>
      <c r="W4578" s="152"/>
      <c r="X4578" s="152"/>
      <c r="Y4578" s="152"/>
      <c r="Z4578" s="567"/>
      <c r="AA4578" s="152"/>
      <c r="AB4578" s="152"/>
      <c r="AC4578" s="152"/>
      <c r="AD4578" s="1" t="s">
        <v>38</v>
      </c>
      <c r="AE4578" s="152"/>
      <c r="AF4578" s="152"/>
      <c r="AG4578" s="152"/>
      <c r="AJ4578" s="1">
        <f t="shared" si="358"/>
        <v>0</v>
      </c>
      <c r="AK4578" s="1">
        <f t="shared" si="362"/>
        <v>-0.7</v>
      </c>
    </row>
    <row r="4579" spans="1:37" ht="63" customHeight="1">
      <c r="A4579" s="179" t="s">
        <v>4411</v>
      </c>
      <c r="B4579" s="208" t="s">
        <v>6</v>
      </c>
      <c r="C4579" s="208" t="s">
        <v>6095</v>
      </c>
      <c r="D4579" s="161">
        <v>42528</v>
      </c>
      <c r="E4579" s="182">
        <v>0.61458333333333337</v>
      </c>
      <c r="F4579" s="161">
        <v>42528</v>
      </c>
      <c r="G4579" s="182">
        <v>0.61458333333333337</v>
      </c>
      <c r="H4579" s="182">
        <f>G4579-E4579</f>
        <v>0</v>
      </c>
      <c r="I4579" s="208">
        <v>71</v>
      </c>
      <c r="J4579" s="208" t="s">
        <v>303</v>
      </c>
      <c r="K4579" s="208" t="s">
        <v>15</v>
      </c>
      <c r="L4579" s="208" t="s">
        <v>17</v>
      </c>
      <c r="M4579" s="208" t="s">
        <v>4638</v>
      </c>
      <c r="N4579" s="208">
        <v>35</v>
      </c>
      <c r="O4579" s="208" t="s">
        <v>8</v>
      </c>
      <c r="P4579" s="208" t="s">
        <v>6096</v>
      </c>
      <c r="Q4579" s="208" t="s">
        <v>11175</v>
      </c>
      <c r="R4579" s="208"/>
      <c r="S4579" s="208">
        <v>50.9</v>
      </c>
      <c r="T4579" s="208">
        <f>R4579+S4579</f>
        <v>50.9</v>
      </c>
      <c r="U4579" s="152"/>
      <c r="V4579" s="152"/>
      <c r="W4579" s="152"/>
      <c r="X4579" s="152"/>
      <c r="Y4579" s="469"/>
      <c r="Z4579" s="152"/>
      <c r="AA4579" s="469"/>
      <c r="AB4579" s="152"/>
      <c r="AC4579" s="469"/>
      <c r="AD4579" s="1" t="s">
        <v>38</v>
      </c>
      <c r="AE4579" s="152"/>
      <c r="AF4579" s="152"/>
      <c r="AG4579" s="152"/>
      <c r="AJ4579" s="1">
        <f t="shared" si="358"/>
        <v>0</v>
      </c>
      <c r="AK4579" s="1">
        <f t="shared" si="362"/>
        <v>-50.9</v>
      </c>
    </row>
    <row r="4580" spans="1:37" ht="31.5" customHeight="1">
      <c r="A4580" s="179" t="s">
        <v>4411</v>
      </c>
      <c r="B4580" s="179" t="s">
        <v>13</v>
      </c>
      <c r="C4580" s="179" t="s">
        <v>147</v>
      </c>
      <c r="D4580" s="169">
        <v>42534</v>
      </c>
      <c r="E4580" s="68">
        <v>0.89583333333333337</v>
      </c>
      <c r="F4580" s="169">
        <v>42534</v>
      </c>
      <c r="G4580" s="68">
        <v>0.89583333333333337</v>
      </c>
      <c r="H4580" s="68">
        <f>G4580-E4580</f>
        <v>0</v>
      </c>
      <c r="I4580" s="179">
        <v>1</v>
      </c>
      <c r="J4580" s="179" t="s">
        <v>141</v>
      </c>
      <c r="K4580" s="179" t="s">
        <v>141</v>
      </c>
      <c r="L4580" s="179" t="s">
        <v>12</v>
      </c>
      <c r="M4580" s="179" t="s">
        <v>4754</v>
      </c>
      <c r="N4580" s="179">
        <v>0.4</v>
      </c>
      <c r="O4580" s="179" t="s">
        <v>57</v>
      </c>
      <c r="P4580" s="179" t="s">
        <v>57</v>
      </c>
      <c r="Q4580" s="61" t="s">
        <v>1117</v>
      </c>
      <c r="R4580" s="190">
        <v>0.1</v>
      </c>
      <c r="S4580" s="190"/>
      <c r="T4580" s="190">
        <f>R4580+S4580</f>
        <v>0.1</v>
      </c>
      <c r="U4580" s="2" t="s">
        <v>62</v>
      </c>
      <c r="V4580" s="2" t="s">
        <v>141</v>
      </c>
      <c r="W4580" s="2" t="s">
        <v>141</v>
      </c>
      <c r="X4580" s="2" t="s">
        <v>141</v>
      </c>
      <c r="Y4580" s="2" t="s">
        <v>141</v>
      </c>
      <c r="Z4580" s="2" t="s">
        <v>141</v>
      </c>
      <c r="AA4580" s="2" t="s">
        <v>141</v>
      </c>
      <c r="AB4580" s="2" t="s">
        <v>141</v>
      </c>
      <c r="AC4580" s="2" t="s">
        <v>141</v>
      </c>
      <c r="AD4580" s="1" t="s">
        <v>23</v>
      </c>
      <c r="AE4580" s="2" t="s">
        <v>141</v>
      </c>
      <c r="AF4580" s="2" t="s">
        <v>141</v>
      </c>
      <c r="AG4580" s="2" t="s">
        <v>141</v>
      </c>
      <c r="AJ4580" s="1">
        <f t="shared" si="358"/>
        <v>0</v>
      </c>
      <c r="AK4580" s="1">
        <f t="shared" si="362"/>
        <v>-0.1</v>
      </c>
    </row>
    <row r="4581" spans="1:37" ht="78.75" customHeight="1">
      <c r="A4581" s="179" t="s">
        <v>4411</v>
      </c>
      <c r="B4581" s="208" t="s">
        <v>6</v>
      </c>
      <c r="C4581" s="208" t="s">
        <v>1131</v>
      </c>
      <c r="D4581" s="161">
        <v>42529</v>
      </c>
      <c r="E4581" s="182">
        <v>0.70833333333333337</v>
      </c>
      <c r="F4581" s="161">
        <v>42529</v>
      </c>
      <c r="G4581" s="182">
        <v>0.79166666666666663</v>
      </c>
      <c r="H4581" s="182">
        <v>8.3333333333333329E-2</v>
      </c>
      <c r="I4581" s="208">
        <v>37</v>
      </c>
      <c r="J4581" s="208" t="s">
        <v>658</v>
      </c>
      <c r="K4581" s="208"/>
      <c r="L4581" s="208" t="s">
        <v>10</v>
      </c>
      <c r="M4581" s="208" t="s">
        <v>6097</v>
      </c>
      <c r="N4581" s="208" t="s">
        <v>3</v>
      </c>
      <c r="O4581" s="208" t="s">
        <v>8</v>
      </c>
      <c r="P4581" s="208" t="s">
        <v>6098</v>
      </c>
      <c r="Q4581" s="208" t="s">
        <v>6099</v>
      </c>
      <c r="R4581" s="208"/>
      <c r="S4581" s="208">
        <v>24</v>
      </c>
      <c r="T4581" s="254">
        <v>24</v>
      </c>
      <c r="U4581" s="152" t="s">
        <v>7</v>
      </c>
      <c r="V4581" s="152">
        <v>1986</v>
      </c>
      <c r="W4581" s="152" t="s">
        <v>3170</v>
      </c>
      <c r="X4581" s="152" t="s">
        <v>2736</v>
      </c>
      <c r="Y4581" s="563" t="s">
        <v>11177</v>
      </c>
      <c r="Z4581" s="566">
        <v>0.8</v>
      </c>
      <c r="AA4581" s="469" t="s">
        <v>11178</v>
      </c>
      <c r="AB4581" s="152" t="s">
        <v>11179</v>
      </c>
      <c r="AC4581" s="469"/>
      <c r="AD4581" s="1" t="s">
        <v>43</v>
      </c>
      <c r="AE4581" s="152"/>
      <c r="AF4581" s="152"/>
      <c r="AG4581" s="152"/>
      <c r="AH4581" s="166"/>
      <c r="AJ4581" s="1">
        <f t="shared" si="358"/>
        <v>0</v>
      </c>
      <c r="AK4581" s="1">
        <f t="shared" si="362"/>
        <v>-24</v>
      </c>
    </row>
    <row r="4582" spans="1:37" ht="78.75" customHeight="1">
      <c r="A4582" s="179" t="s">
        <v>4411</v>
      </c>
      <c r="B4582" s="208" t="s">
        <v>6</v>
      </c>
      <c r="C4582" s="208" t="s">
        <v>1868</v>
      </c>
      <c r="D4582" s="161">
        <v>42529</v>
      </c>
      <c r="E4582" s="182">
        <v>0.73333333333333339</v>
      </c>
      <c r="F4582" s="161">
        <v>42529</v>
      </c>
      <c r="G4582" s="182">
        <v>0.73333333333333339</v>
      </c>
      <c r="H4582" s="182">
        <v>0</v>
      </c>
      <c r="I4582" s="208">
        <v>6</v>
      </c>
      <c r="J4582" s="208" t="s">
        <v>303</v>
      </c>
      <c r="K4582" s="208" t="s">
        <v>9</v>
      </c>
      <c r="L4582" s="208" t="s">
        <v>10</v>
      </c>
      <c r="M4582" s="208" t="s">
        <v>4640</v>
      </c>
      <c r="N4582" s="208" t="s">
        <v>3</v>
      </c>
      <c r="O4582" s="208" t="s">
        <v>8</v>
      </c>
      <c r="P4582" s="208" t="s">
        <v>6100</v>
      </c>
      <c r="Q4582" s="208" t="s">
        <v>6101</v>
      </c>
      <c r="R4582" s="208"/>
      <c r="S4582" s="208">
        <v>0.1</v>
      </c>
      <c r="T4582" s="254">
        <v>0.1</v>
      </c>
      <c r="U4582" s="152" t="s">
        <v>29</v>
      </c>
      <c r="V4582" s="152">
        <v>1989</v>
      </c>
      <c r="W4582" s="152" t="s">
        <v>3170</v>
      </c>
      <c r="X4582" s="152" t="s">
        <v>2736</v>
      </c>
      <c r="Y4582" s="152" t="s">
        <v>11180</v>
      </c>
      <c r="Z4582" s="566" t="s">
        <v>11181</v>
      </c>
      <c r="AA4582" s="152" t="s">
        <v>11182</v>
      </c>
      <c r="AB4582" s="152" t="s">
        <v>11183</v>
      </c>
      <c r="AC4582" s="578">
        <v>2004</v>
      </c>
      <c r="AD4582" s="1" t="s">
        <v>43</v>
      </c>
      <c r="AE4582" s="152"/>
      <c r="AF4582" s="152"/>
      <c r="AG4582" s="152"/>
      <c r="AH4582" s="195"/>
      <c r="AJ4582" s="1">
        <f t="shared" si="358"/>
        <v>0</v>
      </c>
      <c r="AK4582" s="1">
        <f t="shared" si="362"/>
        <v>-0.1</v>
      </c>
    </row>
    <row r="4583" spans="1:37" ht="63" customHeight="1">
      <c r="A4583" s="179" t="s">
        <v>4411</v>
      </c>
      <c r="B4583" s="208" t="s">
        <v>6</v>
      </c>
      <c r="C4583" s="208" t="s">
        <v>1868</v>
      </c>
      <c r="D4583" s="161">
        <v>42529</v>
      </c>
      <c r="E4583" s="182">
        <v>0.74930555555555556</v>
      </c>
      <c r="F4583" s="161">
        <v>42529</v>
      </c>
      <c r="G4583" s="182">
        <v>0.74930555555555556</v>
      </c>
      <c r="H4583" s="182">
        <v>0</v>
      </c>
      <c r="I4583" s="208">
        <v>9</v>
      </c>
      <c r="J4583" s="208" t="s">
        <v>303</v>
      </c>
      <c r="K4583" s="208" t="s">
        <v>9</v>
      </c>
      <c r="L4583" s="208" t="s">
        <v>10</v>
      </c>
      <c r="M4583" s="208" t="s">
        <v>4641</v>
      </c>
      <c r="N4583" s="208" t="s">
        <v>3</v>
      </c>
      <c r="O4583" s="208" t="s">
        <v>8</v>
      </c>
      <c r="P4583" s="208" t="s">
        <v>6102</v>
      </c>
      <c r="Q4583" s="382" t="s">
        <v>11184</v>
      </c>
      <c r="R4583" s="208"/>
      <c r="S4583" s="208">
        <v>2.5</v>
      </c>
      <c r="T4583" s="254">
        <v>2.5</v>
      </c>
      <c r="U4583" s="152" t="s">
        <v>29</v>
      </c>
      <c r="V4583" s="469">
        <v>38911</v>
      </c>
      <c r="W4583" s="152" t="s">
        <v>9300</v>
      </c>
      <c r="X4583" s="152" t="s">
        <v>2736</v>
      </c>
      <c r="Y4583" s="152" t="s">
        <v>11185</v>
      </c>
      <c r="Z4583" s="566" t="s">
        <v>11186</v>
      </c>
      <c r="AA4583" s="152" t="s">
        <v>11187</v>
      </c>
      <c r="AB4583" s="152" t="s">
        <v>11183</v>
      </c>
      <c r="AC4583" s="152">
        <v>2006</v>
      </c>
      <c r="AD4583" s="1" t="s">
        <v>43</v>
      </c>
      <c r="AE4583" s="152"/>
      <c r="AF4583" s="152"/>
      <c r="AG4583" s="152"/>
      <c r="AJ4583" s="1">
        <f t="shared" si="358"/>
        <v>0</v>
      </c>
      <c r="AK4583" s="1">
        <f t="shared" si="362"/>
        <v>-2.5</v>
      </c>
    </row>
    <row r="4584" spans="1:37" ht="47.25" customHeight="1">
      <c r="A4584" s="179" t="s">
        <v>4411</v>
      </c>
      <c r="B4584" s="208" t="s">
        <v>6</v>
      </c>
      <c r="C4584" s="208" t="s">
        <v>1868</v>
      </c>
      <c r="D4584" s="161">
        <v>42529</v>
      </c>
      <c r="E4584" s="182">
        <v>0.75486111111111109</v>
      </c>
      <c r="F4584" s="161">
        <v>42529</v>
      </c>
      <c r="G4584" s="182">
        <v>0.75486111111111109</v>
      </c>
      <c r="H4584" s="182">
        <v>0</v>
      </c>
      <c r="I4584" s="208">
        <v>5</v>
      </c>
      <c r="J4584" s="208" t="s">
        <v>303</v>
      </c>
      <c r="K4584" s="208" t="s">
        <v>9</v>
      </c>
      <c r="L4584" s="208" t="s">
        <v>10</v>
      </c>
      <c r="M4584" s="208" t="s">
        <v>4642</v>
      </c>
      <c r="N4584" s="208" t="s">
        <v>3</v>
      </c>
      <c r="O4584" s="208" t="s">
        <v>8</v>
      </c>
      <c r="P4584" s="208" t="s">
        <v>6103</v>
      </c>
      <c r="Q4584" s="382" t="s">
        <v>11188</v>
      </c>
      <c r="R4584" s="208"/>
      <c r="S4584" s="208">
        <v>2.2000000000000002</v>
      </c>
      <c r="T4584" s="254">
        <v>2.2000000000000002</v>
      </c>
      <c r="U4584" s="152" t="s">
        <v>29</v>
      </c>
      <c r="V4584" s="469">
        <v>38866</v>
      </c>
      <c r="W4584" s="152" t="s">
        <v>9300</v>
      </c>
      <c r="X4584" s="152" t="s">
        <v>2736</v>
      </c>
      <c r="Y4584" s="152" t="s">
        <v>11189</v>
      </c>
      <c r="Z4584" s="566" t="s">
        <v>11186</v>
      </c>
      <c r="AA4584" s="152" t="s">
        <v>11187</v>
      </c>
      <c r="AB4584" s="152" t="s">
        <v>11183</v>
      </c>
      <c r="AC4584" s="152">
        <v>2006</v>
      </c>
      <c r="AD4584" s="1" t="s">
        <v>43</v>
      </c>
      <c r="AE4584" s="152"/>
      <c r="AF4584" s="152"/>
      <c r="AG4584" s="152"/>
      <c r="AJ4584" s="1">
        <f t="shared" si="358"/>
        <v>0</v>
      </c>
      <c r="AK4584" s="1">
        <f t="shared" si="362"/>
        <v>-2.2000000000000002</v>
      </c>
    </row>
    <row r="4585" spans="1:37" ht="63" customHeight="1">
      <c r="A4585" s="179" t="s">
        <v>4411</v>
      </c>
      <c r="B4585" s="208" t="s">
        <v>6</v>
      </c>
      <c r="C4585" s="208" t="s">
        <v>1131</v>
      </c>
      <c r="D4585" s="161">
        <v>42530</v>
      </c>
      <c r="E4585" s="182">
        <v>0.58680555555555558</v>
      </c>
      <c r="F4585" s="161">
        <v>42530</v>
      </c>
      <c r="G4585" s="182">
        <v>0.60763888888888895</v>
      </c>
      <c r="H4585" s="182">
        <v>2.083333333333337E-2</v>
      </c>
      <c r="I4585" s="208">
        <v>6</v>
      </c>
      <c r="J4585" s="208" t="s">
        <v>144</v>
      </c>
      <c r="K4585" s="208" t="s">
        <v>21</v>
      </c>
      <c r="L4585" s="208" t="s">
        <v>10</v>
      </c>
      <c r="M4585" s="208" t="s">
        <v>4643</v>
      </c>
      <c r="N4585" s="208" t="s">
        <v>3</v>
      </c>
      <c r="O4585" s="208" t="s">
        <v>8</v>
      </c>
      <c r="P4585" s="208" t="s">
        <v>765</v>
      </c>
      <c r="Q4585" s="208" t="s">
        <v>6104</v>
      </c>
      <c r="R4585" s="254"/>
      <c r="S4585" s="254">
        <v>2.1</v>
      </c>
      <c r="T4585" s="208">
        <v>2.1</v>
      </c>
      <c r="U4585" s="152" t="s">
        <v>29</v>
      </c>
      <c r="V4585" s="152">
        <v>1987</v>
      </c>
      <c r="W4585" s="152" t="s">
        <v>2215</v>
      </c>
      <c r="X4585" s="152" t="s">
        <v>2932</v>
      </c>
      <c r="Y4585" s="152" t="s">
        <v>11190</v>
      </c>
      <c r="Z4585" s="566">
        <v>1</v>
      </c>
      <c r="AA4585" s="152" t="s">
        <v>11191</v>
      </c>
      <c r="AB4585" s="152">
        <v>0</v>
      </c>
      <c r="AC4585" s="152"/>
      <c r="AD4585" s="1" t="s">
        <v>43</v>
      </c>
      <c r="AE4585" s="152"/>
      <c r="AF4585" s="152"/>
      <c r="AG4585" s="152"/>
      <c r="AJ4585" s="1">
        <f t="shared" si="358"/>
        <v>0</v>
      </c>
      <c r="AK4585" s="1">
        <f t="shared" si="362"/>
        <v>-2.1</v>
      </c>
    </row>
    <row r="4586" spans="1:37" ht="47.25" customHeight="1">
      <c r="A4586" s="179" t="s">
        <v>4411</v>
      </c>
      <c r="B4586" s="208" t="s">
        <v>6</v>
      </c>
      <c r="C4586" s="208" t="s">
        <v>1868</v>
      </c>
      <c r="D4586" s="161">
        <v>42530</v>
      </c>
      <c r="E4586" s="182">
        <v>0.59027777777777779</v>
      </c>
      <c r="F4586" s="161">
        <v>42530</v>
      </c>
      <c r="G4586" s="182">
        <v>0.59027777777777779</v>
      </c>
      <c r="H4586" s="182">
        <v>0</v>
      </c>
      <c r="I4586" s="208">
        <v>37</v>
      </c>
      <c r="J4586" s="208" t="s">
        <v>303</v>
      </c>
      <c r="K4586" s="208" t="s">
        <v>9</v>
      </c>
      <c r="L4586" s="208" t="s">
        <v>10</v>
      </c>
      <c r="M4586" s="208" t="s">
        <v>6105</v>
      </c>
      <c r="N4586" s="208">
        <v>35</v>
      </c>
      <c r="O4586" s="208" t="s">
        <v>8</v>
      </c>
      <c r="P4586" s="208" t="s">
        <v>6106</v>
      </c>
      <c r="Q4586" s="208" t="s">
        <v>6107</v>
      </c>
      <c r="R4586" s="254"/>
      <c r="S4586" s="254">
        <v>4.7</v>
      </c>
      <c r="T4586" s="208">
        <v>4.7</v>
      </c>
      <c r="U4586" s="152" t="s">
        <v>29</v>
      </c>
      <c r="V4586" s="152">
        <v>1989</v>
      </c>
      <c r="W4586" s="152" t="s">
        <v>11192</v>
      </c>
      <c r="X4586" s="152" t="s">
        <v>11193</v>
      </c>
      <c r="Y4586" s="152" t="s">
        <v>11194</v>
      </c>
      <c r="Z4586" s="566">
        <v>1</v>
      </c>
      <c r="AA4586" s="152" t="s">
        <v>11195</v>
      </c>
      <c r="AB4586" s="152">
        <v>0</v>
      </c>
      <c r="AC4586" s="152"/>
      <c r="AD4586" s="1" t="s">
        <v>43</v>
      </c>
      <c r="AE4586" s="152"/>
      <c r="AF4586" s="152"/>
      <c r="AG4586" s="152"/>
      <c r="AJ4586" s="1">
        <f t="shared" si="358"/>
        <v>0</v>
      </c>
      <c r="AK4586" s="1">
        <f t="shared" si="362"/>
        <v>-4.7</v>
      </c>
    </row>
    <row r="4587" spans="1:37" ht="78.75" customHeight="1">
      <c r="A4587" s="179" t="s">
        <v>4411</v>
      </c>
      <c r="B4587" s="208" t="s">
        <v>6</v>
      </c>
      <c r="C4587" s="208" t="s">
        <v>1131</v>
      </c>
      <c r="D4587" s="161">
        <v>42530</v>
      </c>
      <c r="E4587" s="182">
        <v>0.59305555555555556</v>
      </c>
      <c r="F4587" s="161">
        <v>42530</v>
      </c>
      <c r="G4587" s="182">
        <v>0.59305555555555556</v>
      </c>
      <c r="H4587" s="182">
        <v>0</v>
      </c>
      <c r="I4587" s="208">
        <v>9</v>
      </c>
      <c r="J4587" s="208" t="s">
        <v>144</v>
      </c>
      <c r="K4587" s="208" t="s">
        <v>9</v>
      </c>
      <c r="L4587" s="208" t="s">
        <v>10</v>
      </c>
      <c r="M4587" s="208" t="s">
        <v>4644</v>
      </c>
      <c r="N4587" s="208" t="s">
        <v>3</v>
      </c>
      <c r="O4587" s="208" t="s">
        <v>8</v>
      </c>
      <c r="P4587" s="208" t="s">
        <v>6108</v>
      </c>
      <c r="Q4587" s="208" t="s">
        <v>11196</v>
      </c>
      <c r="R4587" s="254"/>
      <c r="S4587" s="208">
        <v>3.7</v>
      </c>
      <c r="T4587" s="208">
        <v>3.7</v>
      </c>
      <c r="U4587" s="152" t="s">
        <v>29</v>
      </c>
      <c r="V4587" s="152">
        <v>1987</v>
      </c>
      <c r="W4587" s="152" t="s">
        <v>3398</v>
      </c>
      <c r="X4587" s="152" t="s">
        <v>2736</v>
      </c>
      <c r="Y4587" s="152" t="s">
        <v>11197</v>
      </c>
      <c r="Z4587" s="152">
        <v>80</v>
      </c>
      <c r="AA4587" s="152" t="s">
        <v>11198</v>
      </c>
      <c r="AB4587" s="152" t="s">
        <v>11199</v>
      </c>
      <c r="AC4587" s="152"/>
      <c r="AD4587" s="1" t="s">
        <v>43</v>
      </c>
      <c r="AE4587" s="152"/>
      <c r="AF4587" s="152"/>
      <c r="AG4587" s="152"/>
      <c r="AJ4587" s="1">
        <f t="shared" ref="AJ4587:AJ4650" si="363">T4587-S4587-R4587</f>
        <v>0</v>
      </c>
      <c r="AK4587" s="1">
        <f t="shared" si="362"/>
        <v>-3.7</v>
      </c>
    </row>
    <row r="4588" spans="1:37" ht="126" customHeight="1">
      <c r="A4588" s="179" t="s">
        <v>4411</v>
      </c>
      <c r="B4588" s="208" t="s">
        <v>6</v>
      </c>
      <c r="C4588" s="208" t="s">
        <v>1863</v>
      </c>
      <c r="D4588" s="161">
        <v>42530</v>
      </c>
      <c r="E4588" s="182">
        <v>0.6020833333333333</v>
      </c>
      <c r="F4588" s="161">
        <v>42530</v>
      </c>
      <c r="G4588" s="182">
        <v>0.6020833333333333</v>
      </c>
      <c r="H4588" s="182">
        <v>0</v>
      </c>
      <c r="I4588" s="208">
        <v>112</v>
      </c>
      <c r="J4588" s="208" t="s">
        <v>1298</v>
      </c>
      <c r="K4588" s="208" t="s">
        <v>21</v>
      </c>
      <c r="L4588" s="208" t="s">
        <v>10</v>
      </c>
      <c r="M4588" s="208" t="s">
        <v>4645</v>
      </c>
      <c r="N4588" s="208">
        <v>110</v>
      </c>
      <c r="O4588" s="208" t="s">
        <v>8</v>
      </c>
      <c r="P4588" s="208" t="s">
        <v>4645</v>
      </c>
      <c r="Q4588" s="208" t="s">
        <v>11200</v>
      </c>
      <c r="R4588" s="254"/>
      <c r="S4588" s="208">
        <v>105.4</v>
      </c>
      <c r="T4588" s="208">
        <v>105.4</v>
      </c>
      <c r="U4588" s="152" t="s">
        <v>29</v>
      </c>
      <c r="V4588" s="152">
        <v>2013</v>
      </c>
      <c r="W4588" s="152" t="s">
        <v>3616</v>
      </c>
      <c r="X4588" s="152" t="s">
        <v>2736</v>
      </c>
      <c r="Y4588" s="152" t="s">
        <v>3617</v>
      </c>
      <c r="Z4588" s="152"/>
      <c r="AA4588" s="152" t="s">
        <v>3618</v>
      </c>
      <c r="AB4588" s="152"/>
      <c r="AC4588" s="152"/>
      <c r="AD4588" s="1" t="s">
        <v>43</v>
      </c>
      <c r="AE4588" s="152"/>
      <c r="AF4588" s="152"/>
      <c r="AG4588" s="152"/>
      <c r="AJ4588" s="1">
        <f t="shared" si="363"/>
        <v>0</v>
      </c>
      <c r="AK4588" s="1">
        <f t="shared" si="362"/>
        <v>-105.4</v>
      </c>
    </row>
    <row r="4589" spans="1:37" ht="63" customHeight="1">
      <c r="A4589" s="179" t="s">
        <v>4411</v>
      </c>
      <c r="B4589" s="208" t="s">
        <v>6</v>
      </c>
      <c r="C4589" s="208" t="s">
        <v>1863</v>
      </c>
      <c r="D4589" s="161">
        <v>42531</v>
      </c>
      <c r="E4589" s="182">
        <v>0.57430555555555551</v>
      </c>
      <c r="F4589" s="161">
        <v>42531</v>
      </c>
      <c r="G4589" s="182">
        <v>0.64236111111111105</v>
      </c>
      <c r="H4589" s="182">
        <f>G4589-E4589</f>
        <v>6.8055555555555536E-2</v>
      </c>
      <c r="I4589" s="208">
        <v>18</v>
      </c>
      <c r="J4589" s="208" t="s">
        <v>658</v>
      </c>
      <c r="K4589" s="208"/>
      <c r="L4589" s="208" t="s">
        <v>10</v>
      </c>
      <c r="M4589" s="208" t="s">
        <v>6109</v>
      </c>
      <c r="N4589" s="208" t="s">
        <v>3</v>
      </c>
      <c r="O4589" s="208" t="s">
        <v>8</v>
      </c>
      <c r="P4589" s="208" t="s">
        <v>6110</v>
      </c>
      <c r="Q4589" s="208" t="s">
        <v>11201</v>
      </c>
      <c r="R4589" s="254">
        <v>32.299999999999997</v>
      </c>
      <c r="S4589" s="254"/>
      <c r="T4589" s="254">
        <f>R4589+S4589</f>
        <v>32.299999999999997</v>
      </c>
      <c r="U4589" s="152" t="s">
        <v>29</v>
      </c>
      <c r="V4589" s="152" t="s">
        <v>3876</v>
      </c>
      <c r="W4589" s="152" t="s">
        <v>2725</v>
      </c>
      <c r="X4589" s="152" t="s">
        <v>3377</v>
      </c>
      <c r="Y4589" s="152" t="s">
        <v>11202</v>
      </c>
      <c r="Z4589" s="152"/>
      <c r="AA4589" s="152" t="s">
        <v>11203</v>
      </c>
      <c r="AB4589" s="152" t="s">
        <v>11204</v>
      </c>
      <c r="AC4589" s="152"/>
      <c r="AD4589" s="1" t="s">
        <v>43</v>
      </c>
      <c r="AE4589" s="152"/>
      <c r="AF4589" s="152"/>
      <c r="AG4589" s="152"/>
      <c r="AJ4589" s="1">
        <f t="shared" si="363"/>
        <v>0</v>
      </c>
      <c r="AK4589" s="1">
        <f t="shared" si="362"/>
        <v>-32.299999999999997</v>
      </c>
    </row>
    <row r="4590" spans="1:37" ht="126" customHeight="1">
      <c r="A4590" s="179" t="s">
        <v>4411</v>
      </c>
      <c r="B4590" s="208" t="s">
        <v>6</v>
      </c>
      <c r="C4590" s="208" t="s">
        <v>1863</v>
      </c>
      <c r="D4590" s="161">
        <v>42534</v>
      </c>
      <c r="E4590" s="182">
        <v>0.83333333333333337</v>
      </c>
      <c r="F4590" s="161">
        <v>42534</v>
      </c>
      <c r="G4590" s="182">
        <v>0.96875</v>
      </c>
      <c r="H4590" s="182">
        <v>0.13541666666666666</v>
      </c>
      <c r="I4590" s="208">
        <v>118</v>
      </c>
      <c r="J4590" s="208" t="s">
        <v>303</v>
      </c>
      <c r="K4590" s="208" t="s">
        <v>15</v>
      </c>
      <c r="L4590" s="208" t="s">
        <v>10</v>
      </c>
      <c r="M4590" s="208" t="s">
        <v>4790</v>
      </c>
      <c r="N4590" s="208">
        <v>35</v>
      </c>
      <c r="O4590" s="208" t="s">
        <v>8</v>
      </c>
      <c r="P4590" s="208" t="s">
        <v>4791</v>
      </c>
      <c r="Q4590" s="183" t="s">
        <v>11205</v>
      </c>
      <c r="R4590" s="208">
        <v>134.6</v>
      </c>
      <c r="S4590" s="208">
        <v>6.3</v>
      </c>
      <c r="T4590" s="208">
        <v>140.9</v>
      </c>
      <c r="U4590" s="152" t="s">
        <v>29</v>
      </c>
      <c r="V4590" s="152" t="s">
        <v>11206</v>
      </c>
      <c r="W4590" s="152" t="s">
        <v>11207</v>
      </c>
      <c r="X4590" s="152" t="s">
        <v>3377</v>
      </c>
      <c r="Y4590" s="152" t="s">
        <v>11208</v>
      </c>
      <c r="Z4590" s="152"/>
      <c r="AA4590" s="152" t="s">
        <v>11209</v>
      </c>
      <c r="AB4590" s="152"/>
      <c r="AC4590" s="152"/>
      <c r="AD4590" s="1" t="s">
        <v>43</v>
      </c>
      <c r="AE4590" s="152"/>
      <c r="AF4590" s="152"/>
      <c r="AG4590" s="152"/>
      <c r="AJ4590" s="1">
        <f t="shared" si="363"/>
        <v>0</v>
      </c>
      <c r="AK4590" s="1">
        <f t="shared" si="362"/>
        <v>-140.9</v>
      </c>
    </row>
    <row r="4591" spans="1:37" ht="78.75" customHeight="1">
      <c r="A4591" s="179" t="s">
        <v>4411</v>
      </c>
      <c r="B4591" s="208" t="s">
        <v>6</v>
      </c>
      <c r="C4591" s="208" t="s">
        <v>3447</v>
      </c>
      <c r="D4591" s="161">
        <v>42534</v>
      </c>
      <c r="E4591" s="182">
        <v>0.70000000000000007</v>
      </c>
      <c r="F4591" s="161">
        <v>42534</v>
      </c>
      <c r="G4591" s="182">
        <v>0.70000000000000007</v>
      </c>
      <c r="H4591" s="182">
        <v>0</v>
      </c>
      <c r="I4591" s="208">
        <v>132</v>
      </c>
      <c r="J4591" s="208" t="s">
        <v>1298</v>
      </c>
      <c r="K4591" s="208" t="s">
        <v>9</v>
      </c>
      <c r="L4591" s="208" t="s">
        <v>17</v>
      </c>
      <c r="M4591" s="208" t="s">
        <v>4784</v>
      </c>
      <c r="N4591" s="208">
        <v>110</v>
      </c>
      <c r="O4591" s="208" t="s">
        <v>8</v>
      </c>
      <c r="P4591" s="208" t="s">
        <v>4785</v>
      </c>
      <c r="Q4591" s="183" t="s">
        <v>6118</v>
      </c>
      <c r="R4591" s="208"/>
      <c r="S4591" s="208">
        <v>349.6</v>
      </c>
      <c r="T4591" s="208">
        <v>349.6</v>
      </c>
      <c r="U4591" s="152"/>
      <c r="V4591" s="152"/>
      <c r="W4591" s="152"/>
      <c r="X4591" s="152"/>
      <c r="Y4591" s="469"/>
      <c r="Z4591" s="152"/>
      <c r="AA4591" s="469"/>
      <c r="AB4591" s="152"/>
      <c r="AC4591" s="469"/>
      <c r="AD4591" s="1" t="s">
        <v>38</v>
      </c>
      <c r="AE4591" s="152"/>
      <c r="AF4591" s="152"/>
      <c r="AG4591" s="152"/>
      <c r="AJ4591" s="1">
        <f t="shared" si="363"/>
        <v>0</v>
      </c>
      <c r="AK4591" s="1">
        <f t="shared" si="362"/>
        <v>-349.6</v>
      </c>
    </row>
    <row r="4592" spans="1:37" ht="157.5" customHeight="1">
      <c r="A4592" s="179" t="s">
        <v>4411</v>
      </c>
      <c r="B4592" s="208" t="s">
        <v>6</v>
      </c>
      <c r="C4592" s="208" t="s">
        <v>1873</v>
      </c>
      <c r="D4592" s="161">
        <v>42534</v>
      </c>
      <c r="E4592" s="182">
        <v>0.70763888888888893</v>
      </c>
      <c r="F4592" s="161">
        <v>42534</v>
      </c>
      <c r="G4592" s="182">
        <v>0.70763888888888893</v>
      </c>
      <c r="H4592" s="182">
        <v>0</v>
      </c>
      <c r="I4592" s="208">
        <v>95</v>
      </c>
      <c r="J4592" s="208" t="s">
        <v>296</v>
      </c>
      <c r="K4592" s="208" t="s">
        <v>9</v>
      </c>
      <c r="L4592" s="208" t="s">
        <v>10</v>
      </c>
      <c r="M4592" s="208" t="s">
        <v>4792</v>
      </c>
      <c r="N4592" s="208">
        <v>35</v>
      </c>
      <c r="O4592" s="208" t="s">
        <v>8</v>
      </c>
      <c r="P4592" s="208" t="s">
        <v>11210</v>
      </c>
      <c r="Q4592" s="208" t="s">
        <v>11211</v>
      </c>
      <c r="R4592" s="208"/>
      <c r="S4592" s="208">
        <v>125.2</v>
      </c>
      <c r="T4592" s="208">
        <f>R4592+S4592</f>
        <v>125.2</v>
      </c>
      <c r="U4592" s="152" t="s">
        <v>29</v>
      </c>
      <c r="V4592" s="152">
        <v>1995</v>
      </c>
      <c r="W4592" s="152" t="s">
        <v>3521</v>
      </c>
      <c r="X4592" s="152" t="s">
        <v>2959</v>
      </c>
      <c r="Y4592" s="152" t="s">
        <v>11212</v>
      </c>
      <c r="Z4592" s="566">
        <v>1</v>
      </c>
      <c r="AA4592" s="152"/>
      <c r="AB4592" s="152"/>
      <c r="AC4592" s="152"/>
      <c r="AD4592" s="1" t="s">
        <v>43</v>
      </c>
      <c r="AE4592" s="152"/>
      <c r="AF4592" s="152"/>
      <c r="AG4592" s="152"/>
      <c r="AJ4592" s="1">
        <f t="shared" si="363"/>
        <v>0</v>
      </c>
      <c r="AK4592" s="1">
        <f t="shared" si="362"/>
        <v>-125.2</v>
      </c>
    </row>
    <row r="4593" spans="1:37" ht="78.75" customHeight="1">
      <c r="A4593" s="179" t="s">
        <v>4411</v>
      </c>
      <c r="B4593" s="208" t="s">
        <v>6</v>
      </c>
      <c r="C4593" s="208" t="s">
        <v>1873</v>
      </c>
      <c r="D4593" s="161">
        <v>42534</v>
      </c>
      <c r="E4593" s="182">
        <v>0.77777777777777779</v>
      </c>
      <c r="F4593" s="161">
        <v>42534</v>
      </c>
      <c r="G4593" s="182">
        <v>0.77777777777777779</v>
      </c>
      <c r="H4593" s="182">
        <v>0</v>
      </c>
      <c r="I4593" s="208">
        <v>12</v>
      </c>
      <c r="J4593" s="208"/>
      <c r="K4593" s="208"/>
      <c r="L4593" s="208" t="s">
        <v>10</v>
      </c>
      <c r="M4593" s="208" t="s">
        <v>4793</v>
      </c>
      <c r="N4593" s="208">
        <v>0.4</v>
      </c>
      <c r="O4593" s="208" t="s">
        <v>2</v>
      </c>
      <c r="P4593" s="208" t="s">
        <v>473</v>
      </c>
      <c r="Q4593" s="183" t="s">
        <v>6111</v>
      </c>
      <c r="R4593" s="208"/>
      <c r="S4593" s="208">
        <f>2.4+3.1</f>
        <v>5.5</v>
      </c>
      <c r="T4593" s="208">
        <v>5.5</v>
      </c>
      <c r="U4593" s="152"/>
      <c r="V4593" s="152"/>
      <c r="W4593" s="152"/>
      <c r="X4593" s="152"/>
      <c r="Y4593" s="469"/>
      <c r="Z4593" s="152"/>
      <c r="AA4593" s="469"/>
      <c r="AB4593" s="152"/>
      <c r="AC4593" s="469"/>
      <c r="AD4593" s="1" t="s">
        <v>43</v>
      </c>
      <c r="AE4593" s="152"/>
      <c r="AF4593" s="152"/>
      <c r="AG4593" s="152"/>
      <c r="AJ4593" s="1">
        <f t="shared" si="363"/>
        <v>0</v>
      </c>
      <c r="AK4593" s="1">
        <f t="shared" si="362"/>
        <v>-5.5</v>
      </c>
    </row>
    <row r="4594" spans="1:37" ht="94.5" customHeight="1">
      <c r="A4594" s="179" t="s">
        <v>4411</v>
      </c>
      <c r="B4594" s="208" t="s">
        <v>6</v>
      </c>
      <c r="C4594" s="208" t="s">
        <v>1131</v>
      </c>
      <c r="D4594" s="603">
        <v>42534</v>
      </c>
      <c r="E4594" s="182">
        <v>0.50416666666666665</v>
      </c>
      <c r="F4594" s="603">
        <v>42534</v>
      </c>
      <c r="G4594" s="182">
        <v>0.50416666666666665</v>
      </c>
      <c r="H4594" s="182">
        <f t="shared" ref="H4594:H4606" si="364">G4594-E4594</f>
        <v>0</v>
      </c>
      <c r="I4594" s="208">
        <v>7</v>
      </c>
      <c r="J4594" s="208" t="s">
        <v>144</v>
      </c>
      <c r="K4594" s="208"/>
      <c r="L4594" s="208" t="s">
        <v>10</v>
      </c>
      <c r="M4594" s="208" t="s">
        <v>6112</v>
      </c>
      <c r="N4594" s="208" t="s">
        <v>3</v>
      </c>
      <c r="O4594" s="208" t="s">
        <v>2</v>
      </c>
      <c r="P4594" s="208" t="s">
        <v>4794</v>
      </c>
      <c r="Q4594" s="742" t="s">
        <v>6113</v>
      </c>
      <c r="R4594" s="524"/>
      <c r="S4594" s="652">
        <v>2.1</v>
      </c>
      <c r="T4594" s="208">
        <f t="shared" ref="T4594:T4613" si="365">S4594+R4594</f>
        <v>2.1</v>
      </c>
      <c r="U4594" s="152" t="s">
        <v>29</v>
      </c>
      <c r="V4594" s="152">
        <v>1987</v>
      </c>
      <c r="W4594" s="152" t="s">
        <v>11213</v>
      </c>
      <c r="X4594" s="152" t="s">
        <v>2932</v>
      </c>
      <c r="Y4594" s="152" t="s">
        <v>11214</v>
      </c>
      <c r="Z4594" s="566">
        <v>1</v>
      </c>
      <c r="AA4594" s="152" t="s">
        <v>11215</v>
      </c>
      <c r="AB4594" s="152">
        <v>0</v>
      </c>
      <c r="AC4594" s="152" t="s">
        <v>11216</v>
      </c>
      <c r="AD4594" s="1" t="s">
        <v>43</v>
      </c>
      <c r="AE4594" s="152"/>
      <c r="AF4594" s="152"/>
      <c r="AG4594" s="152"/>
      <c r="AJ4594" s="1">
        <f t="shared" si="363"/>
        <v>0</v>
      </c>
      <c r="AK4594" s="1">
        <f t="shared" si="362"/>
        <v>-2.1</v>
      </c>
    </row>
    <row r="4595" spans="1:37" ht="47.25" customHeight="1">
      <c r="A4595" s="179" t="s">
        <v>4411</v>
      </c>
      <c r="B4595" s="208" t="s">
        <v>6</v>
      </c>
      <c r="C4595" s="208" t="s">
        <v>1131</v>
      </c>
      <c r="D4595" s="161">
        <v>42534</v>
      </c>
      <c r="E4595" s="182">
        <v>0.63888888888888895</v>
      </c>
      <c r="F4595" s="161">
        <v>42534</v>
      </c>
      <c r="G4595" s="182">
        <v>0.66180555555555554</v>
      </c>
      <c r="H4595" s="182">
        <f t="shared" si="364"/>
        <v>2.2916666666666585E-2</v>
      </c>
      <c r="I4595" s="208">
        <v>6</v>
      </c>
      <c r="J4595" s="208" t="s">
        <v>144</v>
      </c>
      <c r="K4595" s="208" t="s">
        <v>21</v>
      </c>
      <c r="L4595" s="208" t="s">
        <v>10</v>
      </c>
      <c r="M4595" s="208" t="s">
        <v>6114</v>
      </c>
      <c r="N4595" s="208" t="s">
        <v>3</v>
      </c>
      <c r="O4595" s="208" t="s">
        <v>8</v>
      </c>
      <c r="P4595" s="208" t="s">
        <v>6115</v>
      </c>
      <c r="Q4595" s="208" t="s">
        <v>11217</v>
      </c>
      <c r="R4595" s="208"/>
      <c r="S4595" s="208">
        <v>4</v>
      </c>
      <c r="T4595" s="208">
        <f t="shared" si="365"/>
        <v>4</v>
      </c>
      <c r="U4595" s="152" t="s">
        <v>29</v>
      </c>
      <c r="V4595" s="152">
        <v>1980</v>
      </c>
      <c r="W4595" s="152"/>
      <c r="X4595" s="152" t="s">
        <v>2932</v>
      </c>
      <c r="Y4595" s="152" t="s">
        <v>11218</v>
      </c>
      <c r="Z4595" s="566">
        <v>1</v>
      </c>
      <c r="AA4595" s="152" t="s">
        <v>11219</v>
      </c>
      <c r="AB4595" s="152"/>
      <c r="AC4595" s="152"/>
      <c r="AD4595" s="1" t="s">
        <v>43</v>
      </c>
      <c r="AE4595" s="152"/>
      <c r="AF4595" s="152"/>
      <c r="AG4595" s="152"/>
      <c r="AJ4595" s="1">
        <f t="shared" si="363"/>
        <v>0</v>
      </c>
      <c r="AK4595" s="1">
        <f t="shared" si="362"/>
        <v>-4</v>
      </c>
    </row>
    <row r="4596" spans="1:37" ht="47.25" customHeight="1">
      <c r="A4596" s="179" t="s">
        <v>4411</v>
      </c>
      <c r="B4596" s="208" t="s">
        <v>6</v>
      </c>
      <c r="C4596" s="208" t="s">
        <v>1131</v>
      </c>
      <c r="D4596" s="161">
        <v>42534</v>
      </c>
      <c r="E4596" s="182">
        <v>0.65416666666666667</v>
      </c>
      <c r="F4596" s="161">
        <v>42534</v>
      </c>
      <c r="G4596" s="182">
        <v>0.65416666666666667</v>
      </c>
      <c r="H4596" s="182">
        <f t="shared" si="364"/>
        <v>0</v>
      </c>
      <c r="I4596" s="208">
        <v>12</v>
      </c>
      <c r="J4596" s="208" t="s">
        <v>144</v>
      </c>
      <c r="K4596" s="208" t="s">
        <v>9</v>
      </c>
      <c r="L4596" s="208" t="s">
        <v>10</v>
      </c>
      <c r="M4596" s="208" t="s">
        <v>6116</v>
      </c>
      <c r="N4596" s="208" t="s">
        <v>3</v>
      </c>
      <c r="O4596" s="208" t="s">
        <v>8</v>
      </c>
      <c r="P4596" s="208" t="s">
        <v>6117</v>
      </c>
      <c r="Q4596" s="208" t="s">
        <v>11220</v>
      </c>
      <c r="R4596" s="208"/>
      <c r="S4596" s="208">
        <v>5.9</v>
      </c>
      <c r="T4596" s="208">
        <f t="shared" si="365"/>
        <v>5.9</v>
      </c>
      <c r="U4596" s="152" t="s">
        <v>29</v>
      </c>
      <c r="V4596" s="152"/>
      <c r="W4596" s="152"/>
      <c r="X4596" s="152"/>
      <c r="Y4596" s="152"/>
      <c r="Z4596" s="152"/>
      <c r="AA4596" s="152"/>
      <c r="AB4596" s="152"/>
      <c r="AC4596" s="152"/>
      <c r="AD4596" s="1" t="s">
        <v>43</v>
      </c>
      <c r="AE4596" s="152"/>
      <c r="AF4596" s="152"/>
      <c r="AG4596" s="152"/>
      <c r="AJ4596" s="1">
        <f t="shared" si="363"/>
        <v>0</v>
      </c>
      <c r="AK4596" s="1">
        <f t="shared" si="362"/>
        <v>-5.9</v>
      </c>
    </row>
    <row r="4597" spans="1:37" ht="63" customHeight="1">
      <c r="A4597" s="179" t="s">
        <v>4411</v>
      </c>
      <c r="B4597" s="208" t="s">
        <v>6</v>
      </c>
      <c r="C4597" s="208" t="s">
        <v>1131</v>
      </c>
      <c r="D4597" s="161">
        <v>42534</v>
      </c>
      <c r="E4597" s="182">
        <v>0.66875000000000007</v>
      </c>
      <c r="F4597" s="161">
        <v>42534</v>
      </c>
      <c r="G4597" s="182">
        <v>0.66875000000000007</v>
      </c>
      <c r="H4597" s="182">
        <f t="shared" si="364"/>
        <v>0</v>
      </c>
      <c r="I4597" s="208">
        <v>40</v>
      </c>
      <c r="J4597" s="208" t="s">
        <v>144</v>
      </c>
      <c r="K4597" s="208" t="s">
        <v>9</v>
      </c>
      <c r="L4597" s="208" t="s">
        <v>10</v>
      </c>
      <c r="M4597" s="208" t="s">
        <v>4795</v>
      </c>
      <c r="N4597" s="208">
        <v>35</v>
      </c>
      <c r="O4597" s="208" t="s">
        <v>8</v>
      </c>
      <c r="P4597" s="208" t="s">
        <v>4796</v>
      </c>
      <c r="Q4597" s="183" t="s">
        <v>11221</v>
      </c>
      <c r="R4597" s="208"/>
      <c r="S4597" s="208">
        <v>33.700000000000003</v>
      </c>
      <c r="T4597" s="208">
        <f t="shared" si="365"/>
        <v>33.700000000000003</v>
      </c>
      <c r="U4597" s="152" t="s">
        <v>29</v>
      </c>
      <c r="V4597" s="152">
        <v>1987</v>
      </c>
      <c r="W4597" s="152" t="s">
        <v>2215</v>
      </c>
      <c r="X4597" s="152" t="s">
        <v>2932</v>
      </c>
      <c r="Y4597" s="152" t="s">
        <v>11222</v>
      </c>
      <c r="Z4597" s="152">
        <v>100</v>
      </c>
      <c r="AA4597" s="152" t="s">
        <v>11223</v>
      </c>
      <c r="AB4597" s="152">
        <v>0</v>
      </c>
      <c r="AC4597" s="152"/>
      <c r="AD4597" s="1" t="s">
        <v>43</v>
      </c>
      <c r="AE4597" s="152"/>
      <c r="AF4597" s="152"/>
      <c r="AG4597" s="152"/>
      <c r="AJ4597" s="1">
        <f t="shared" si="363"/>
        <v>0</v>
      </c>
      <c r="AK4597" s="1">
        <f t="shared" si="362"/>
        <v>-33.700000000000003</v>
      </c>
    </row>
    <row r="4598" spans="1:37" ht="94.5" customHeight="1">
      <c r="A4598" s="179" t="s">
        <v>4411</v>
      </c>
      <c r="B4598" s="208" t="s">
        <v>6</v>
      </c>
      <c r="C4598" s="208" t="s">
        <v>3447</v>
      </c>
      <c r="D4598" s="161">
        <v>42534</v>
      </c>
      <c r="E4598" s="182">
        <v>0.67291666666666661</v>
      </c>
      <c r="F4598" s="161">
        <v>42534</v>
      </c>
      <c r="G4598" s="182">
        <v>0.67291666666666661</v>
      </c>
      <c r="H4598" s="182">
        <f t="shared" si="364"/>
        <v>0</v>
      </c>
      <c r="I4598" s="208">
        <v>60</v>
      </c>
      <c r="J4598" s="208" t="s">
        <v>1298</v>
      </c>
      <c r="K4598" s="208" t="s">
        <v>9</v>
      </c>
      <c r="L4598" s="208" t="s">
        <v>17</v>
      </c>
      <c r="M4598" s="208" t="s">
        <v>4786</v>
      </c>
      <c r="N4598" s="208" t="s">
        <v>3</v>
      </c>
      <c r="O4598" s="208" t="s">
        <v>8</v>
      </c>
      <c r="P4598" s="208" t="s">
        <v>4786</v>
      </c>
      <c r="Q4598" s="183" t="s">
        <v>6118</v>
      </c>
      <c r="R4598" s="208"/>
      <c r="S4598" s="208">
        <v>67.5</v>
      </c>
      <c r="T4598" s="208">
        <f t="shared" si="365"/>
        <v>67.5</v>
      </c>
      <c r="U4598" s="152"/>
      <c r="V4598" s="152"/>
      <c r="W4598" s="152"/>
      <c r="X4598" s="152"/>
      <c r="Y4598" s="469"/>
      <c r="Z4598" s="152"/>
      <c r="AA4598" s="469"/>
      <c r="AB4598" s="152"/>
      <c r="AC4598" s="469"/>
      <c r="AD4598" s="1" t="s">
        <v>38</v>
      </c>
      <c r="AE4598" s="152"/>
      <c r="AF4598" s="152"/>
      <c r="AG4598" s="152"/>
      <c r="AJ4598" s="1">
        <f t="shared" si="363"/>
        <v>0</v>
      </c>
      <c r="AK4598" s="1">
        <f t="shared" si="362"/>
        <v>-67.5</v>
      </c>
    </row>
    <row r="4599" spans="1:37" ht="63" customHeight="1">
      <c r="A4599" s="179" t="s">
        <v>4411</v>
      </c>
      <c r="B4599" s="208" t="s">
        <v>6</v>
      </c>
      <c r="C4599" s="208" t="s">
        <v>1131</v>
      </c>
      <c r="D4599" s="161">
        <v>42534</v>
      </c>
      <c r="E4599" s="182">
        <v>0.6743055555555556</v>
      </c>
      <c r="F4599" s="161">
        <v>42534</v>
      </c>
      <c r="G4599" s="182">
        <v>0.70486111111111116</v>
      </c>
      <c r="H4599" s="182">
        <f t="shared" si="364"/>
        <v>3.0555555555555558E-2</v>
      </c>
      <c r="I4599" s="208">
        <v>3</v>
      </c>
      <c r="J4599" s="208" t="s">
        <v>144</v>
      </c>
      <c r="K4599" s="208" t="s">
        <v>21</v>
      </c>
      <c r="L4599" s="208" t="s">
        <v>10</v>
      </c>
      <c r="M4599" s="208" t="s">
        <v>6119</v>
      </c>
      <c r="N4599" s="208" t="s">
        <v>3</v>
      </c>
      <c r="O4599" s="208" t="s">
        <v>8</v>
      </c>
      <c r="P4599" s="208" t="s">
        <v>6120</v>
      </c>
      <c r="Q4599" s="208" t="s">
        <v>11224</v>
      </c>
      <c r="R4599" s="208"/>
      <c r="S4599" s="208">
        <v>0.3</v>
      </c>
      <c r="T4599" s="208">
        <f t="shared" si="365"/>
        <v>0.3</v>
      </c>
      <c r="U4599" s="152" t="s">
        <v>29</v>
      </c>
      <c r="V4599" s="152">
        <v>1989</v>
      </c>
      <c r="W4599" s="152" t="s">
        <v>2215</v>
      </c>
      <c r="X4599" s="152" t="s">
        <v>2932</v>
      </c>
      <c r="Y4599" s="152" t="s">
        <v>11225</v>
      </c>
      <c r="Z4599" s="152">
        <v>100</v>
      </c>
      <c r="AA4599" s="152" t="s">
        <v>11226</v>
      </c>
      <c r="AB4599" s="152" t="s">
        <v>11227</v>
      </c>
      <c r="AC4599" s="152"/>
      <c r="AD4599" s="1" t="s">
        <v>43</v>
      </c>
      <c r="AE4599" s="152"/>
      <c r="AF4599" s="152"/>
      <c r="AG4599" s="152"/>
      <c r="AJ4599" s="1">
        <f t="shared" si="363"/>
        <v>0</v>
      </c>
      <c r="AK4599" s="1">
        <f t="shared" si="362"/>
        <v>-0.3</v>
      </c>
    </row>
    <row r="4600" spans="1:37" ht="63" customHeight="1">
      <c r="A4600" s="179" t="s">
        <v>4411</v>
      </c>
      <c r="B4600" s="208" t="s">
        <v>6</v>
      </c>
      <c r="C4600" s="208" t="s">
        <v>1131</v>
      </c>
      <c r="D4600" s="161">
        <v>42534</v>
      </c>
      <c r="E4600" s="182">
        <v>0.67708333333333337</v>
      </c>
      <c r="F4600" s="161">
        <v>42534</v>
      </c>
      <c r="G4600" s="182">
        <v>1.0277777777777777</v>
      </c>
      <c r="H4600" s="182">
        <f t="shared" si="364"/>
        <v>0.35069444444444431</v>
      </c>
      <c r="I4600" s="208">
        <v>5</v>
      </c>
      <c r="J4600" s="208" t="s">
        <v>144</v>
      </c>
      <c r="K4600" s="208" t="s">
        <v>21</v>
      </c>
      <c r="L4600" s="208" t="s">
        <v>10</v>
      </c>
      <c r="M4600" s="208" t="s">
        <v>6121</v>
      </c>
      <c r="N4600" s="208" t="s">
        <v>3</v>
      </c>
      <c r="O4600" s="208" t="s">
        <v>8</v>
      </c>
      <c r="P4600" s="208" t="s">
        <v>6122</v>
      </c>
      <c r="Q4600" s="183" t="s">
        <v>6123</v>
      </c>
      <c r="R4600" s="208"/>
      <c r="S4600" s="208">
        <v>14.2</v>
      </c>
      <c r="T4600" s="208">
        <f t="shared" si="365"/>
        <v>14.2</v>
      </c>
      <c r="U4600" s="152" t="s">
        <v>29</v>
      </c>
      <c r="V4600" s="152">
        <v>1988</v>
      </c>
      <c r="W4600" s="152" t="s">
        <v>11228</v>
      </c>
      <c r="X4600" s="152" t="s">
        <v>2932</v>
      </c>
      <c r="Y4600" s="152" t="s">
        <v>11229</v>
      </c>
      <c r="Z4600" s="152">
        <v>100</v>
      </c>
      <c r="AA4600" s="152" t="s">
        <v>11230</v>
      </c>
      <c r="AB4600" s="152" t="s">
        <v>11231</v>
      </c>
      <c r="AC4600" s="152"/>
      <c r="AD4600" s="1" t="s">
        <v>43</v>
      </c>
      <c r="AE4600" s="152"/>
      <c r="AF4600" s="152"/>
      <c r="AG4600" s="152"/>
      <c r="AJ4600" s="1">
        <f t="shared" si="363"/>
        <v>0</v>
      </c>
      <c r="AK4600" s="1">
        <f t="shared" si="362"/>
        <v>-14.2</v>
      </c>
    </row>
    <row r="4601" spans="1:37" ht="78.75" customHeight="1">
      <c r="A4601" s="179" t="s">
        <v>4411</v>
      </c>
      <c r="B4601" s="208" t="s">
        <v>6</v>
      </c>
      <c r="C4601" s="208" t="s">
        <v>3447</v>
      </c>
      <c r="D4601" s="161">
        <v>42534</v>
      </c>
      <c r="E4601" s="182">
        <v>0.70000000000000007</v>
      </c>
      <c r="F4601" s="161">
        <v>42534</v>
      </c>
      <c r="G4601" s="182">
        <v>0.70000000000000007</v>
      </c>
      <c r="H4601" s="182">
        <f t="shared" si="364"/>
        <v>0</v>
      </c>
      <c r="I4601" s="208">
        <v>34</v>
      </c>
      <c r="J4601" s="208" t="s">
        <v>1298</v>
      </c>
      <c r="K4601" s="208" t="s">
        <v>9</v>
      </c>
      <c r="L4601" s="208" t="s">
        <v>17</v>
      </c>
      <c r="M4601" s="208" t="s">
        <v>4787</v>
      </c>
      <c r="N4601" s="208" t="s">
        <v>3</v>
      </c>
      <c r="O4601" s="208" t="s">
        <v>8</v>
      </c>
      <c r="P4601" s="208" t="s">
        <v>4787</v>
      </c>
      <c r="Q4601" s="183" t="s">
        <v>6118</v>
      </c>
      <c r="R4601" s="208"/>
      <c r="S4601" s="208">
        <v>17.899999999999999</v>
      </c>
      <c r="T4601" s="208">
        <f t="shared" si="365"/>
        <v>17.899999999999999</v>
      </c>
      <c r="U4601" s="152"/>
      <c r="V4601" s="152"/>
      <c r="W4601" s="152"/>
      <c r="X4601" s="152"/>
      <c r="Y4601" s="469"/>
      <c r="Z4601" s="152"/>
      <c r="AA4601" s="469"/>
      <c r="AB4601" s="152"/>
      <c r="AC4601" s="469"/>
      <c r="AD4601" s="1" t="s">
        <v>38</v>
      </c>
      <c r="AE4601" s="152"/>
      <c r="AF4601" s="152"/>
      <c r="AG4601" s="152"/>
      <c r="AJ4601" s="1">
        <f t="shared" si="363"/>
        <v>0</v>
      </c>
      <c r="AK4601" s="1">
        <f t="shared" si="362"/>
        <v>-17.899999999999999</v>
      </c>
    </row>
    <row r="4602" spans="1:37" ht="141.75" customHeight="1">
      <c r="A4602" s="179" t="s">
        <v>4411</v>
      </c>
      <c r="B4602" s="208" t="s">
        <v>6</v>
      </c>
      <c r="C4602" s="208" t="s">
        <v>1131</v>
      </c>
      <c r="D4602" s="161">
        <v>42534</v>
      </c>
      <c r="E4602" s="182">
        <v>0.70763888888888893</v>
      </c>
      <c r="F4602" s="161">
        <v>42534</v>
      </c>
      <c r="G4602" s="182">
        <v>0.7597222222222223</v>
      </c>
      <c r="H4602" s="182">
        <f t="shared" si="364"/>
        <v>5.208333333333337E-2</v>
      </c>
      <c r="I4602" s="208">
        <v>6</v>
      </c>
      <c r="J4602" s="208" t="s">
        <v>144</v>
      </c>
      <c r="K4602" s="208" t="s">
        <v>21</v>
      </c>
      <c r="L4602" s="208" t="s">
        <v>10</v>
      </c>
      <c r="M4602" s="208" t="s">
        <v>6124</v>
      </c>
      <c r="N4602" s="208" t="s">
        <v>3</v>
      </c>
      <c r="O4602" s="208" t="s">
        <v>8</v>
      </c>
      <c r="P4602" s="208" t="s">
        <v>6125</v>
      </c>
      <c r="Q4602" s="208" t="s">
        <v>11232</v>
      </c>
      <c r="R4602" s="208"/>
      <c r="S4602" s="208">
        <v>20.7</v>
      </c>
      <c r="T4602" s="208">
        <f t="shared" si="365"/>
        <v>20.7</v>
      </c>
      <c r="U4602" s="152" t="s">
        <v>7</v>
      </c>
      <c r="V4602" s="152">
        <v>1985</v>
      </c>
      <c r="W4602" s="152" t="s">
        <v>3170</v>
      </c>
      <c r="X4602" s="152" t="s">
        <v>2932</v>
      </c>
      <c r="Y4602" s="152" t="s">
        <v>11233</v>
      </c>
      <c r="Z4602" s="152">
        <v>100</v>
      </c>
      <c r="AA4602" s="152" t="s">
        <v>11191</v>
      </c>
      <c r="AB4602" s="152">
        <v>0</v>
      </c>
      <c r="AC4602" s="152"/>
      <c r="AD4602" s="1" t="s">
        <v>43</v>
      </c>
      <c r="AE4602" s="152"/>
      <c r="AF4602" s="152"/>
      <c r="AG4602" s="152"/>
      <c r="AJ4602" s="1">
        <f t="shared" si="363"/>
        <v>0</v>
      </c>
      <c r="AK4602" s="1">
        <f t="shared" si="362"/>
        <v>-20.7</v>
      </c>
    </row>
    <row r="4603" spans="1:37" ht="78.75" customHeight="1">
      <c r="A4603" s="179" t="s">
        <v>4411</v>
      </c>
      <c r="B4603" s="208" t="s">
        <v>6</v>
      </c>
      <c r="C4603" s="208" t="s">
        <v>1131</v>
      </c>
      <c r="D4603" s="161">
        <v>42534</v>
      </c>
      <c r="E4603" s="182">
        <v>0.71180555555555547</v>
      </c>
      <c r="F4603" s="161">
        <v>42534</v>
      </c>
      <c r="G4603" s="182">
        <v>0.71180555555555547</v>
      </c>
      <c r="H4603" s="182">
        <f t="shared" si="364"/>
        <v>0</v>
      </c>
      <c r="I4603" s="208">
        <v>14</v>
      </c>
      <c r="J4603" s="208"/>
      <c r="K4603" s="208"/>
      <c r="L4603" s="208" t="s">
        <v>10</v>
      </c>
      <c r="M4603" s="208" t="s">
        <v>4797</v>
      </c>
      <c r="N4603" s="208">
        <v>0.4</v>
      </c>
      <c r="O4603" s="208" t="s">
        <v>2</v>
      </c>
      <c r="P4603" s="208" t="s">
        <v>473</v>
      </c>
      <c r="Q4603" s="208" t="s">
        <v>11234</v>
      </c>
      <c r="R4603" s="208"/>
      <c r="S4603" s="208">
        <v>126.5</v>
      </c>
      <c r="T4603" s="208">
        <f t="shared" si="365"/>
        <v>126.5</v>
      </c>
      <c r="U4603" s="152"/>
      <c r="V4603" s="152"/>
      <c r="W4603" s="152"/>
      <c r="X4603" s="152"/>
      <c r="Y4603" s="469"/>
      <c r="Z4603" s="152"/>
      <c r="AA4603" s="469"/>
      <c r="AB4603" s="152"/>
      <c r="AC4603" s="469"/>
      <c r="AD4603" s="1" t="s">
        <v>43</v>
      </c>
      <c r="AE4603" s="152"/>
      <c r="AF4603" s="152"/>
      <c r="AG4603" s="152"/>
      <c r="AJ4603" s="1">
        <f t="shared" si="363"/>
        <v>0</v>
      </c>
      <c r="AK4603" s="1">
        <f t="shared" si="362"/>
        <v>-126.5</v>
      </c>
    </row>
    <row r="4604" spans="1:37" ht="126" customHeight="1">
      <c r="A4604" s="179" t="s">
        <v>4411</v>
      </c>
      <c r="B4604" s="208" t="s">
        <v>6</v>
      </c>
      <c r="C4604" s="208" t="s">
        <v>1131</v>
      </c>
      <c r="D4604" s="161">
        <v>42534</v>
      </c>
      <c r="E4604" s="182">
        <v>0.71666666666666667</v>
      </c>
      <c r="F4604" s="161">
        <v>42534</v>
      </c>
      <c r="G4604" s="182">
        <v>0.76041666666666663</v>
      </c>
      <c r="H4604" s="182">
        <f t="shared" si="364"/>
        <v>4.3749999999999956E-2</v>
      </c>
      <c r="I4604" s="208">
        <v>10</v>
      </c>
      <c r="J4604" s="208" t="s">
        <v>144</v>
      </c>
      <c r="K4604" s="208" t="s">
        <v>21</v>
      </c>
      <c r="L4604" s="208" t="s">
        <v>10</v>
      </c>
      <c r="M4604" s="208" t="s">
        <v>4798</v>
      </c>
      <c r="N4604" s="208" t="s">
        <v>3</v>
      </c>
      <c r="O4604" s="208" t="s">
        <v>8</v>
      </c>
      <c r="P4604" s="208" t="s">
        <v>11235</v>
      </c>
      <c r="Q4604" s="208" t="s">
        <v>11236</v>
      </c>
      <c r="R4604" s="208"/>
      <c r="S4604" s="208">
        <v>5.5</v>
      </c>
      <c r="T4604" s="208">
        <f t="shared" si="365"/>
        <v>5.5</v>
      </c>
      <c r="U4604" s="152" t="s">
        <v>29</v>
      </c>
      <c r="V4604" s="152">
        <v>1988</v>
      </c>
      <c r="W4604" s="152" t="s">
        <v>2725</v>
      </c>
      <c r="X4604" s="152" t="s">
        <v>2932</v>
      </c>
      <c r="Y4604" s="152" t="s">
        <v>11237</v>
      </c>
      <c r="Z4604" s="152">
        <v>100</v>
      </c>
      <c r="AA4604" s="152" t="s">
        <v>11238</v>
      </c>
      <c r="AB4604" s="152"/>
      <c r="AC4604" s="152"/>
      <c r="AD4604" s="1" t="s">
        <v>43</v>
      </c>
      <c r="AE4604" s="152"/>
      <c r="AF4604" s="152"/>
      <c r="AG4604" s="152"/>
      <c r="AJ4604" s="1">
        <f t="shared" si="363"/>
        <v>0</v>
      </c>
      <c r="AK4604" s="1">
        <f t="shared" si="362"/>
        <v>-5.5</v>
      </c>
    </row>
    <row r="4605" spans="1:37" ht="126" customHeight="1">
      <c r="A4605" s="179" t="s">
        <v>4411</v>
      </c>
      <c r="B4605" s="208" t="s">
        <v>6</v>
      </c>
      <c r="C4605" s="208" t="s">
        <v>1131</v>
      </c>
      <c r="D4605" s="603">
        <v>42534</v>
      </c>
      <c r="E4605" s="182">
        <v>0.73263888888888884</v>
      </c>
      <c r="F4605" s="603">
        <v>42534</v>
      </c>
      <c r="G4605" s="182">
        <v>0.75347222222222221</v>
      </c>
      <c r="H4605" s="182">
        <f t="shared" si="364"/>
        <v>2.083333333333337E-2</v>
      </c>
      <c r="I4605" s="208">
        <v>10</v>
      </c>
      <c r="J4605" s="208" t="s">
        <v>144</v>
      </c>
      <c r="K4605" s="208" t="s">
        <v>21</v>
      </c>
      <c r="L4605" s="208" t="s">
        <v>10</v>
      </c>
      <c r="M4605" s="208" t="s">
        <v>4799</v>
      </c>
      <c r="N4605" s="208" t="s">
        <v>3</v>
      </c>
      <c r="O4605" s="208" t="s">
        <v>8</v>
      </c>
      <c r="P4605" s="208" t="s">
        <v>11239</v>
      </c>
      <c r="Q4605" s="634" t="s">
        <v>11240</v>
      </c>
      <c r="R4605" s="524"/>
      <c r="S4605" s="652">
        <v>7.3</v>
      </c>
      <c r="T4605" s="208">
        <f t="shared" si="365"/>
        <v>7.3</v>
      </c>
      <c r="U4605" s="152" t="s">
        <v>29</v>
      </c>
      <c r="V4605" s="152">
        <v>1980</v>
      </c>
      <c r="W4605" s="152"/>
      <c r="X4605" s="152" t="s">
        <v>2932</v>
      </c>
      <c r="Y4605" s="152" t="s">
        <v>11241</v>
      </c>
      <c r="Z4605" s="566">
        <v>1</v>
      </c>
      <c r="AA4605" s="152" t="s">
        <v>11242</v>
      </c>
      <c r="AB4605" s="152"/>
      <c r="AC4605" s="152"/>
      <c r="AD4605" s="1" t="s">
        <v>43</v>
      </c>
      <c r="AE4605" s="152"/>
      <c r="AF4605" s="152"/>
      <c r="AG4605" s="152"/>
      <c r="AJ4605" s="1">
        <f t="shared" si="363"/>
        <v>0</v>
      </c>
      <c r="AK4605" s="1">
        <f t="shared" si="362"/>
        <v>-7.3</v>
      </c>
    </row>
    <row r="4606" spans="1:37" ht="63" customHeight="1">
      <c r="A4606" s="179" t="s">
        <v>4411</v>
      </c>
      <c r="B4606" s="208" t="s">
        <v>6</v>
      </c>
      <c r="C4606" s="208" t="s">
        <v>1131</v>
      </c>
      <c r="D4606" s="161">
        <v>42534</v>
      </c>
      <c r="E4606" s="182">
        <v>0.76388888888888884</v>
      </c>
      <c r="F4606" s="161">
        <v>42534</v>
      </c>
      <c r="G4606" s="182">
        <v>0.8125</v>
      </c>
      <c r="H4606" s="182">
        <f t="shared" si="364"/>
        <v>4.861111111111116E-2</v>
      </c>
      <c r="I4606" s="208">
        <v>6</v>
      </c>
      <c r="J4606" s="208" t="s">
        <v>144</v>
      </c>
      <c r="K4606" s="208" t="s">
        <v>21</v>
      </c>
      <c r="L4606" s="208" t="s">
        <v>10</v>
      </c>
      <c r="M4606" s="208" t="s">
        <v>4800</v>
      </c>
      <c r="N4606" s="208" t="s">
        <v>3</v>
      </c>
      <c r="O4606" s="208" t="s">
        <v>8</v>
      </c>
      <c r="P4606" s="208" t="s">
        <v>4801</v>
      </c>
      <c r="Q4606" s="208" t="s">
        <v>11243</v>
      </c>
      <c r="R4606" s="208"/>
      <c r="S4606" s="208">
        <v>6.5</v>
      </c>
      <c r="T4606" s="208">
        <f t="shared" si="365"/>
        <v>6.5</v>
      </c>
      <c r="U4606" s="152" t="s">
        <v>29</v>
      </c>
      <c r="V4606" s="152">
        <v>1977</v>
      </c>
      <c r="W4606" s="152" t="s">
        <v>2725</v>
      </c>
      <c r="X4606" s="152" t="s">
        <v>2932</v>
      </c>
      <c r="Y4606" s="152" t="s">
        <v>11244</v>
      </c>
      <c r="Z4606" s="152">
        <v>90</v>
      </c>
      <c r="AA4606" s="152" t="s">
        <v>11245</v>
      </c>
      <c r="AB4606" s="152" t="s">
        <v>11246</v>
      </c>
      <c r="AC4606" s="152"/>
      <c r="AD4606" s="1" t="s">
        <v>43</v>
      </c>
      <c r="AE4606" s="152"/>
      <c r="AF4606" s="152"/>
      <c r="AG4606" s="152"/>
      <c r="AJ4606" s="1">
        <f t="shared" si="363"/>
        <v>0</v>
      </c>
      <c r="AK4606" s="1">
        <f t="shared" si="362"/>
        <v>-6.5</v>
      </c>
    </row>
    <row r="4607" spans="1:37" ht="47.25" customHeight="1">
      <c r="A4607" s="179" t="s">
        <v>4411</v>
      </c>
      <c r="B4607" s="208" t="s">
        <v>6</v>
      </c>
      <c r="C4607" s="208" t="s">
        <v>1131</v>
      </c>
      <c r="D4607" s="161">
        <v>42534</v>
      </c>
      <c r="E4607" s="182">
        <v>0.77708333333333324</v>
      </c>
      <c r="F4607" s="161">
        <v>42534</v>
      </c>
      <c r="G4607" s="182">
        <v>0.77708333333333324</v>
      </c>
      <c r="H4607" s="182">
        <v>0</v>
      </c>
      <c r="I4607" s="208">
        <v>1</v>
      </c>
      <c r="J4607" s="208"/>
      <c r="K4607" s="208"/>
      <c r="L4607" s="208" t="s">
        <v>10</v>
      </c>
      <c r="M4607" s="208" t="s">
        <v>4802</v>
      </c>
      <c r="N4607" s="208">
        <v>0.4</v>
      </c>
      <c r="O4607" s="208" t="s">
        <v>2</v>
      </c>
      <c r="P4607" s="208" t="s">
        <v>473</v>
      </c>
      <c r="Q4607" s="208" t="s">
        <v>11247</v>
      </c>
      <c r="R4607" s="208"/>
      <c r="S4607" s="208">
        <v>50.7</v>
      </c>
      <c r="T4607" s="208">
        <f t="shared" si="365"/>
        <v>50.7</v>
      </c>
      <c r="U4607" s="152"/>
      <c r="V4607" s="152"/>
      <c r="W4607" s="152"/>
      <c r="X4607" s="152"/>
      <c r="Y4607" s="469"/>
      <c r="Z4607" s="152"/>
      <c r="AA4607" s="469"/>
      <c r="AB4607" s="152"/>
      <c r="AC4607" s="469"/>
      <c r="AD4607" s="1" t="s">
        <v>43</v>
      </c>
      <c r="AE4607" s="152"/>
      <c r="AF4607" s="152"/>
      <c r="AG4607" s="152"/>
      <c r="AJ4607" s="1">
        <f t="shared" si="363"/>
        <v>0</v>
      </c>
      <c r="AK4607" s="1">
        <f t="shared" si="362"/>
        <v>-50.7</v>
      </c>
    </row>
    <row r="4608" spans="1:37" ht="78.75" customHeight="1">
      <c r="A4608" s="179" t="s">
        <v>4411</v>
      </c>
      <c r="B4608" s="208" t="s">
        <v>6</v>
      </c>
      <c r="C4608" s="208" t="s">
        <v>1131</v>
      </c>
      <c r="D4608" s="161">
        <v>42534</v>
      </c>
      <c r="E4608" s="182">
        <v>0.78055555555555556</v>
      </c>
      <c r="F4608" s="161">
        <v>42534</v>
      </c>
      <c r="G4608" s="182">
        <v>0.82361111111111107</v>
      </c>
      <c r="H4608" s="182">
        <f>G4608-E4608</f>
        <v>4.3055555555555514E-2</v>
      </c>
      <c r="I4608" s="208">
        <v>41</v>
      </c>
      <c r="J4608" s="208" t="s">
        <v>144</v>
      </c>
      <c r="K4608" s="208" t="s">
        <v>21</v>
      </c>
      <c r="L4608" s="208" t="s">
        <v>10</v>
      </c>
      <c r="M4608" s="208" t="s">
        <v>4803</v>
      </c>
      <c r="N4608" s="208">
        <v>35</v>
      </c>
      <c r="O4608" s="208" t="s">
        <v>8</v>
      </c>
      <c r="P4608" s="208" t="s">
        <v>4804</v>
      </c>
      <c r="Q4608" s="208" t="s">
        <v>11248</v>
      </c>
      <c r="R4608" s="208"/>
      <c r="S4608" s="208">
        <v>63.6</v>
      </c>
      <c r="T4608" s="208">
        <f t="shared" si="365"/>
        <v>63.6</v>
      </c>
      <c r="U4608" s="152" t="s">
        <v>29</v>
      </c>
      <c r="V4608" s="152">
        <v>1977</v>
      </c>
      <c r="W4608" s="152" t="s">
        <v>2215</v>
      </c>
      <c r="X4608" s="152" t="s">
        <v>2932</v>
      </c>
      <c r="Y4608" s="152" t="s">
        <v>11249</v>
      </c>
      <c r="Z4608" s="152">
        <v>100</v>
      </c>
      <c r="AA4608" s="152" t="s">
        <v>11250</v>
      </c>
      <c r="AB4608" s="152">
        <v>0</v>
      </c>
      <c r="AC4608" s="152"/>
      <c r="AD4608" s="1" t="s">
        <v>43</v>
      </c>
      <c r="AE4608" s="152"/>
      <c r="AF4608" s="152"/>
      <c r="AG4608" s="152"/>
      <c r="AJ4608" s="1">
        <f t="shared" si="363"/>
        <v>0</v>
      </c>
      <c r="AK4608" s="1">
        <f t="shared" si="362"/>
        <v>-63.6</v>
      </c>
    </row>
    <row r="4609" spans="1:37" ht="110.25" customHeight="1">
      <c r="A4609" s="179" t="s">
        <v>4411</v>
      </c>
      <c r="B4609" s="208" t="s">
        <v>6</v>
      </c>
      <c r="C4609" s="208" t="s">
        <v>1131</v>
      </c>
      <c r="D4609" s="161">
        <v>42534</v>
      </c>
      <c r="E4609" s="608">
        <v>0.80069444444444438</v>
      </c>
      <c r="F4609" s="161">
        <v>42534</v>
      </c>
      <c r="G4609" s="608">
        <v>0.88194444444444453</v>
      </c>
      <c r="H4609" s="182">
        <f>G4609-E4609</f>
        <v>8.1250000000000155E-2</v>
      </c>
      <c r="I4609" s="208">
        <v>8</v>
      </c>
      <c r="J4609" s="208" t="s">
        <v>144</v>
      </c>
      <c r="K4609" s="208" t="s">
        <v>21</v>
      </c>
      <c r="L4609" s="208" t="s">
        <v>10</v>
      </c>
      <c r="M4609" s="208" t="s">
        <v>4805</v>
      </c>
      <c r="N4609" s="208" t="s">
        <v>3</v>
      </c>
      <c r="O4609" s="208" t="s">
        <v>8</v>
      </c>
      <c r="P4609" s="208" t="s">
        <v>1881</v>
      </c>
      <c r="Q4609" s="208" t="s">
        <v>11251</v>
      </c>
      <c r="R4609" s="208"/>
      <c r="S4609" s="254">
        <v>5</v>
      </c>
      <c r="T4609" s="254">
        <f t="shared" si="365"/>
        <v>5</v>
      </c>
      <c r="U4609" s="152" t="s">
        <v>29</v>
      </c>
      <c r="V4609" s="152">
        <v>1985</v>
      </c>
      <c r="W4609" s="152" t="s">
        <v>11252</v>
      </c>
      <c r="X4609" s="152" t="s">
        <v>2932</v>
      </c>
      <c r="Y4609" s="152" t="s">
        <v>11253</v>
      </c>
      <c r="Z4609" s="152">
        <v>100</v>
      </c>
      <c r="AA4609" s="152" t="s">
        <v>11254</v>
      </c>
      <c r="AB4609" s="152" t="s">
        <v>11255</v>
      </c>
      <c r="AC4609" s="152"/>
      <c r="AD4609" s="1" t="s">
        <v>43</v>
      </c>
      <c r="AE4609" s="152"/>
      <c r="AF4609" s="152"/>
      <c r="AG4609" s="152"/>
      <c r="AJ4609" s="1">
        <f t="shared" si="363"/>
        <v>0</v>
      </c>
      <c r="AK4609" s="1">
        <f t="shared" si="362"/>
        <v>-5</v>
      </c>
    </row>
    <row r="4610" spans="1:37" ht="110.25" customHeight="1">
      <c r="A4610" s="179" t="s">
        <v>4411</v>
      </c>
      <c r="B4610" s="208" t="s">
        <v>6</v>
      </c>
      <c r="C4610" s="208" t="s">
        <v>1131</v>
      </c>
      <c r="D4610" s="161">
        <v>42534</v>
      </c>
      <c r="E4610" s="608">
        <v>0.79166666666666663</v>
      </c>
      <c r="F4610" s="161">
        <v>42534</v>
      </c>
      <c r="G4610" s="608">
        <v>0.79166666666666663</v>
      </c>
      <c r="H4610" s="182">
        <v>0</v>
      </c>
      <c r="I4610" s="208">
        <v>10</v>
      </c>
      <c r="J4610" s="208" t="s">
        <v>144</v>
      </c>
      <c r="K4610" s="208" t="s">
        <v>9</v>
      </c>
      <c r="L4610" s="208" t="s">
        <v>10</v>
      </c>
      <c r="M4610" s="208" t="s">
        <v>4806</v>
      </c>
      <c r="N4610" s="208" t="s">
        <v>3</v>
      </c>
      <c r="O4610" s="208" t="s">
        <v>8</v>
      </c>
      <c r="P4610" s="208" t="s">
        <v>11256</v>
      </c>
      <c r="Q4610" s="208" t="s">
        <v>11257</v>
      </c>
      <c r="R4610" s="208"/>
      <c r="S4610" s="208">
        <v>1.9</v>
      </c>
      <c r="T4610" s="208">
        <f t="shared" si="365"/>
        <v>1.9</v>
      </c>
      <c r="U4610" s="152" t="s">
        <v>29</v>
      </c>
      <c r="V4610" s="152">
        <v>2013</v>
      </c>
      <c r="W4610" s="152"/>
      <c r="X4610" s="152" t="s">
        <v>11258</v>
      </c>
      <c r="Y4610" s="152" t="s">
        <v>11259</v>
      </c>
      <c r="Z4610" s="566"/>
      <c r="AA4610" s="152"/>
      <c r="AB4610" s="152"/>
      <c r="AC4610" s="152"/>
      <c r="AD4610" s="1" t="s">
        <v>43</v>
      </c>
      <c r="AE4610" s="152"/>
      <c r="AF4610" s="152"/>
      <c r="AG4610" s="152"/>
      <c r="AJ4610" s="1">
        <f t="shared" si="363"/>
        <v>0</v>
      </c>
      <c r="AK4610" s="1">
        <f t="shared" si="362"/>
        <v>-1.9</v>
      </c>
    </row>
    <row r="4611" spans="1:37" ht="110.25" customHeight="1">
      <c r="A4611" s="179" t="s">
        <v>4411</v>
      </c>
      <c r="B4611" s="208" t="s">
        <v>6</v>
      </c>
      <c r="C4611" s="208" t="s">
        <v>1131</v>
      </c>
      <c r="D4611" s="161">
        <v>42534</v>
      </c>
      <c r="E4611" s="608">
        <v>0.79166666666666663</v>
      </c>
      <c r="F4611" s="161">
        <v>42534</v>
      </c>
      <c r="G4611" s="608">
        <v>0.79166666666666663</v>
      </c>
      <c r="H4611" s="182">
        <v>0</v>
      </c>
      <c r="I4611" s="208">
        <v>10</v>
      </c>
      <c r="J4611" s="208" t="s">
        <v>144</v>
      </c>
      <c r="K4611" s="208" t="s">
        <v>9</v>
      </c>
      <c r="L4611" s="208" t="s">
        <v>10</v>
      </c>
      <c r="M4611" s="208" t="s">
        <v>4807</v>
      </c>
      <c r="N4611" s="208" t="s">
        <v>3</v>
      </c>
      <c r="O4611" s="208" t="s">
        <v>8</v>
      </c>
      <c r="P4611" s="208" t="s">
        <v>11260</v>
      </c>
      <c r="Q4611" s="208" t="s">
        <v>11261</v>
      </c>
      <c r="R4611" s="208"/>
      <c r="S4611" s="208">
        <v>9.3000000000000007</v>
      </c>
      <c r="T4611" s="208">
        <f t="shared" si="365"/>
        <v>9.3000000000000007</v>
      </c>
      <c r="U4611" s="152" t="s">
        <v>29</v>
      </c>
      <c r="V4611" s="152">
        <v>1988</v>
      </c>
      <c r="W4611" s="152"/>
      <c r="X4611" s="152" t="s">
        <v>2736</v>
      </c>
      <c r="Y4611" s="152" t="s">
        <v>11262</v>
      </c>
      <c r="Z4611" s="566">
        <v>1</v>
      </c>
      <c r="AA4611" s="152" t="s">
        <v>11263</v>
      </c>
      <c r="AB4611" s="152" t="s">
        <v>11264</v>
      </c>
      <c r="AC4611" s="469">
        <v>42447</v>
      </c>
      <c r="AD4611" s="1" t="s">
        <v>41</v>
      </c>
      <c r="AE4611" s="152"/>
      <c r="AF4611" s="152"/>
      <c r="AG4611" s="152"/>
      <c r="AJ4611" s="1">
        <f t="shared" si="363"/>
        <v>0</v>
      </c>
      <c r="AK4611" s="1">
        <f t="shared" si="362"/>
        <v>-9.3000000000000007</v>
      </c>
    </row>
    <row r="4612" spans="1:37" ht="94.5" customHeight="1">
      <c r="A4612" s="179" t="s">
        <v>4411</v>
      </c>
      <c r="B4612" s="208" t="s">
        <v>6</v>
      </c>
      <c r="C4612" s="208" t="s">
        <v>1131</v>
      </c>
      <c r="D4612" s="161">
        <v>42534</v>
      </c>
      <c r="E4612" s="608">
        <v>0.81736111111111109</v>
      </c>
      <c r="F4612" s="161">
        <v>42534</v>
      </c>
      <c r="G4612" s="608">
        <v>0.81736111111111109</v>
      </c>
      <c r="H4612" s="182">
        <v>0</v>
      </c>
      <c r="I4612" s="208">
        <v>3</v>
      </c>
      <c r="J4612" s="208" t="s">
        <v>144</v>
      </c>
      <c r="K4612" s="208" t="s">
        <v>21</v>
      </c>
      <c r="L4612" s="208" t="s">
        <v>10</v>
      </c>
      <c r="M4612" s="208" t="s">
        <v>4808</v>
      </c>
      <c r="N4612" s="208" t="s">
        <v>3</v>
      </c>
      <c r="O4612" s="208" t="s">
        <v>8</v>
      </c>
      <c r="P4612" s="208" t="s">
        <v>11265</v>
      </c>
      <c r="Q4612" s="208" t="s">
        <v>11266</v>
      </c>
      <c r="R4612" s="208"/>
      <c r="S4612" s="208">
        <v>2.8</v>
      </c>
      <c r="T4612" s="208">
        <f t="shared" si="365"/>
        <v>2.8</v>
      </c>
      <c r="U4612" s="152" t="s">
        <v>29</v>
      </c>
      <c r="V4612" s="152">
        <v>1980</v>
      </c>
      <c r="W4612" s="152"/>
      <c r="X4612" s="152" t="s">
        <v>2932</v>
      </c>
      <c r="Y4612" s="152" t="s">
        <v>11267</v>
      </c>
      <c r="Z4612" s="566">
        <v>1</v>
      </c>
      <c r="AA4612" s="152" t="s">
        <v>11268</v>
      </c>
      <c r="AB4612" s="152"/>
      <c r="AC4612" s="152"/>
      <c r="AD4612" s="1" t="s">
        <v>43</v>
      </c>
      <c r="AE4612" s="152"/>
      <c r="AF4612" s="152"/>
      <c r="AG4612" s="152"/>
      <c r="AJ4612" s="1">
        <f t="shared" si="363"/>
        <v>0</v>
      </c>
      <c r="AK4612" s="1">
        <f t="shared" si="362"/>
        <v>-2.8</v>
      </c>
    </row>
    <row r="4613" spans="1:37" ht="204.75" customHeight="1">
      <c r="A4613" s="179" t="s">
        <v>4411</v>
      </c>
      <c r="B4613" s="208" t="s">
        <v>6</v>
      </c>
      <c r="C4613" s="208" t="s">
        <v>1131</v>
      </c>
      <c r="D4613" s="161">
        <v>42534</v>
      </c>
      <c r="E4613" s="608">
        <v>0.85416666666666663</v>
      </c>
      <c r="F4613" s="161">
        <v>42534</v>
      </c>
      <c r="G4613" s="608">
        <v>0.91319444444444453</v>
      </c>
      <c r="H4613" s="182">
        <f>G4613-E4613</f>
        <v>5.9027777777777901E-2</v>
      </c>
      <c r="I4613" s="208">
        <v>6</v>
      </c>
      <c r="J4613" s="208" t="s">
        <v>144</v>
      </c>
      <c r="K4613" s="208" t="s">
        <v>21</v>
      </c>
      <c r="L4613" s="208" t="s">
        <v>10</v>
      </c>
      <c r="M4613" s="208" t="s">
        <v>4809</v>
      </c>
      <c r="N4613" s="208" t="s">
        <v>3</v>
      </c>
      <c r="O4613" s="208" t="s">
        <v>8</v>
      </c>
      <c r="P4613" s="208" t="s">
        <v>4007</v>
      </c>
      <c r="Q4613" s="208" t="s">
        <v>11269</v>
      </c>
      <c r="R4613" s="208"/>
      <c r="S4613" s="208">
        <v>6.9</v>
      </c>
      <c r="T4613" s="208">
        <f t="shared" si="365"/>
        <v>6.9</v>
      </c>
      <c r="U4613" s="152" t="s">
        <v>7</v>
      </c>
      <c r="V4613" s="152">
        <v>1991</v>
      </c>
      <c r="W4613" s="152" t="s">
        <v>3170</v>
      </c>
      <c r="X4613" s="152" t="s">
        <v>2932</v>
      </c>
      <c r="Y4613" s="152" t="s">
        <v>11270</v>
      </c>
      <c r="Z4613" s="152">
        <v>100</v>
      </c>
      <c r="AA4613" s="152" t="s">
        <v>11250</v>
      </c>
      <c r="AB4613" s="152" t="s">
        <v>11271</v>
      </c>
      <c r="AC4613" s="152"/>
      <c r="AD4613" s="1" t="s">
        <v>43</v>
      </c>
      <c r="AE4613" s="152"/>
      <c r="AF4613" s="152"/>
      <c r="AG4613" s="152"/>
      <c r="AJ4613" s="1">
        <f t="shared" si="363"/>
        <v>0</v>
      </c>
      <c r="AK4613" s="1">
        <f t="shared" si="362"/>
        <v>-6.9</v>
      </c>
    </row>
    <row r="4614" spans="1:37" ht="47.25" customHeight="1">
      <c r="A4614" s="179" t="s">
        <v>4411</v>
      </c>
      <c r="B4614" s="208" t="s">
        <v>6</v>
      </c>
      <c r="C4614" s="208" t="s">
        <v>1868</v>
      </c>
      <c r="D4614" s="161">
        <v>42534</v>
      </c>
      <c r="E4614" s="608">
        <v>0.62777777777777777</v>
      </c>
      <c r="F4614" s="161">
        <v>42534</v>
      </c>
      <c r="G4614" s="608">
        <v>0.62777777777777777</v>
      </c>
      <c r="H4614" s="182">
        <v>0</v>
      </c>
      <c r="I4614" s="208">
        <v>17</v>
      </c>
      <c r="J4614" s="208" t="s">
        <v>303</v>
      </c>
      <c r="K4614" s="208" t="s">
        <v>9</v>
      </c>
      <c r="L4614" s="208" t="s">
        <v>10</v>
      </c>
      <c r="M4614" s="208" t="s">
        <v>4810</v>
      </c>
      <c r="N4614" s="208" t="s">
        <v>3</v>
      </c>
      <c r="O4614" s="208" t="s">
        <v>8</v>
      </c>
      <c r="P4614" s="208" t="s">
        <v>11272</v>
      </c>
      <c r="Q4614" s="382" t="s">
        <v>11273</v>
      </c>
      <c r="R4614" s="208"/>
      <c r="S4614" s="208">
        <v>14.3</v>
      </c>
      <c r="T4614" s="208">
        <v>14.3</v>
      </c>
      <c r="U4614" s="152" t="s">
        <v>29</v>
      </c>
      <c r="V4614" s="469">
        <v>34505</v>
      </c>
      <c r="W4614" s="152" t="s">
        <v>11274</v>
      </c>
      <c r="X4614" s="152" t="s">
        <v>11193</v>
      </c>
      <c r="Y4614" s="152" t="s">
        <v>11275</v>
      </c>
      <c r="Z4614" s="566">
        <v>1</v>
      </c>
      <c r="AA4614" s="152" t="s">
        <v>11276</v>
      </c>
      <c r="AB4614" s="152" t="s">
        <v>11277</v>
      </c>
      <c r="AC4614" s="152"/>
      <c r="AD4614" s="1" t="s">
        <v>43</v>
      </c>
      <c r="AE4614" s="152"/>
      <c r="AF4614" s="152"/>
      <c r="AG4614" s="152"/>
      <c r="AJ4614" s="1">
        <f t="shared" si="363"/>
        <v>0</v>
      </c>
      <c r="AK4614" s="1">
        <f t="shared" si="362"/>
        <v>-14.3</v>
      </c>
    </row>
    <row r="4615" spans="1:37" ht="94.5" customHeight="1">
      <c r="A4615" s="179" t="s">
        <v>4411</v>
      </c>
      <c r="B4615" s="208" t="s">
        <v>6</v>
      </c>
      <c r="C4615" s="208" t="s">
        <v>1868</v>
      </c>
      <c r="D4615" s="161">
        <v>42534</v>
      </c>
      <c r="E4615" s="608">
        <v>0.62777777777777777</v>
      </c>
      <c r="F4615" s="161">
        <v>42534</v>
      </c>
      <c r="G4615" s="608">
        <v>0.62777777777777777</v>
      </c>
      <c r="H4615" s="182">
        <v>0</v>
      </c>
      <c r="I4615" s="334">
        <v>1</v>
      </c>
      <c r="J4615" s="208" t="s">
        <v>144</v>
      </c>
      <c r="K4615" s="208" t="s">
        <v>9</v>
      </c>
      <c r="L4615" s="208" t="s">
        <v>10</v>
      </c>
      <c r="M4615" s="208" t="s">
        <v>4811</v>
      </c>
      <c r="N4615" s="208" t="s">
        <v>3</v>
      </c>
      <c r="O4615" s="208" t="s">
        <v>8</v>
      </c>
      <c r="P4615" s="208" t="s">
        <v>11278</v>
      </c>
      <c r="Q4615" s="382" t="s">
        <v>11279</v>
      </c>
      <c r="R4615" s="208"/>
      <c r="S4615" s="208">
        <v>1.2</v>
      </c>
      <c r="T4615" s="208">
        <v>1.2</v>
      </c>
      <c r="U4615" s="152" t="s">
        <v>29</v>
      </c>
      <c r="V4615" s="469">
        <v>41340</v>
      </c>
      <c r="W4615" s="152" t="s">
        <v>11280</v>
      </c>
      <c r="X4615" s="152" t="s">
        <v>11193</v>
      </c>
      <c r="Y4615" s="152" t="s">
        <v>11281</v>
      </c>
      <c r="Z4615" s="566">
        <v>1</v>
      </c>
      <c r="AA4615" s="152" t="s">
        <v>11276</v>
      </c>
      <c r="AB4615" s="152" t="s">
        <v>11282</v>
      </c>
      <c r="AC4615" s="152"/>
      <c r="AD4615" s="1" t="s">
        <v>43</v>
      </c>
      <c r="AE4615" s="152"/>
      <c r="AF4615" s="152"/>
      <c r="AG4615" s="152"/>
      <c r="AJ4615" s="1">
        <f t="shared" si="363"/>
        <v>0</v>
      </c>
      <c r="AK4615" s="1">
        <f t="shared" si="362"/>
        <v>-1.2</v>
      </c>
    </row>
    <row r="4616" spans="1:37" ht="94.5" customHeight="1">
      <c r="A4616" s="179" t="s">
        <v>4411</v>
      </c>
      <c r="B4616" s="208" t="s">
        <v>6</v>
      </c>
      <c r="C4616" s="208" t="s">
        <v>1868</v>
      </c>
      <c r="D4616" s="161">
        <v>42534</v>
      </c>
      <c r="E4616" s="608">
        <v>0.62777777777777777</v>
      </c>
      <c r="F4616" s="161">
        <v>42534</v>
      </c>
      <c r="G4616" s="608">
        <v>0.62777777777777777</v>
      </c>
      <c r="H4616" s="182">
        <v>0</v>
      </c>
      <c r="I4616" s="208">
        <v>70</v>
      </c>
      <c r="J4616" s="208" t="s">
        <v>4788</v>
      </c>
      <c r="K4616" s="208" t="s">
        <v>9</v>
      </c>
      <c r="L4616" s="208" t="s">
        <v>10</v>
      </c>
      <c r="M4616" s="208" t="s">
        <v>4812</v>
      </c>
      <c r="N4616" s="208">
        <v>35</v>
      </c>
      <c r="O4616" s="208" t="s">
        <v>8</v>
      </c>
      <c r="P4616" s="208" t="s">
        <v>4813</v>
      </c>
      <c r="Q4616" s="208" t="s">
        <v>11283</v>
      </c>
      <c r="R4616" s="208"/>
      <c r="S4616" s="208">
        <v>58.3</v>
      </c>
      <c r="T4616" s="208">
        <v>58.3</v>
      </c>
      <c r="U4616" s="152" t="s">
        <v>29</v>
      </c>
      <c r="V4616" s="469">
        <v>31229</v>
      </c>
      <c r="W4616" s="152" t="s">
        <v>11284</v>
      </c>
      <c r="X4616" s="152" t="s">
        <v>11193</v>
      </c>
      <c r="Y4616" s="152" t="s">
        <v>11285</v>
      </c>
      <c r="Z4616" s="566">
        <v>1</v>
      </c>
      <c r="AA4616" s="152" t="s">
        <v>11286</v>
      </c>
      <c r="AB4616" s="152" t="s">
        <v>11282</v>
      </c>
      <c r="AC4616" s="152"/>
      <c r="AD4616" s="1" t="s">
        <v>43</v>
      </c>
      <c r="AE4616" s="152"/>
      <c r="AF4616" s="152"/>
      <c r="AG4616" s="152"/>
      <c r="AJ4616" s="1">
        <f t="shared" si="363"/>
        <v>0</v>
      </c>
      <c r="AK4616" s="1">
        <f t="shared" si="362"/>
        <v>-58.3</v>
      </c>
    </row>
    <row r="4617" spans="1:37" ht="94.5" customHeight="1">
      <c r="A4617" s="179" t="s">
        <v>4411</v>
      </c>
      <c r="B4617" s="208" t="s">
        <v>6</v>
      </c>
      <c r="C4617" s="208" t="s">
        <v>1868</v>
      </c>
      <c r="D4617" s="161">
        <v>42534</v>
      </c>
      <c r="E4617" s="182">
        <v>0.62986111111111109</v>
      </c>
      <c r="F4617" s="161">
        <v>42534</v>
      </c>
      <c r="G4617" s="182">
        <v>0.62986111111111109</v>
      </c>
      <c r="H4617" s="182">
        <v>0</v>
      </c>
      <c r="I4617" s="208">
        <v>12</v>
      </c>
      <c r="J4617" s="208" t="s">
        <v>303</v>
      </c>
      <c r="K4617" s="208" t="s">
        <v>9</v>
      </c>
      <c r="L4617" s="208" t="s">
        <v>10</v>
      </c>
      <c r="M4617" s="208" t="s">
        <v>4814</v>
      </c>
      <c r="N4617" s="208" t="s">
        <v>3</v>
      </c>
      <c r="O4617" s="208" t="s">
        <v>8</v>
      </c>
      <c r="P4617" s="208" t="s">
        <v>4815</v>
      </c>
      <c r="Q4617" s="382" t="s">
        <v>11287</v>
      </c>
      <c r="R4617" s="208"/>
      <c r="S4617" s="208">
        <v>1.5</v>
      </c>
      <c r="T4617" s="208">
        <v>1.5</v>
      </c>
      <c r="U4617" s="152" t="s">
        <v>29</v>
      </c>
      <c r="V4617" s="469">
        <v>39604</v>
      </c>
      <c r="W4617" s="152" t="s">
        <v>3170</v>
      </c>
      <c r="X4617" s="152" t="s">
        <v>2736</v>
      </c>
      <c r="Y4617" s="152" t="s">
        <v>11288</v>
      </c>
      <c r="Z4617" s="566">
        <v>1</v>
      </c>
      <c r="AA4617" s="152" t="s">
        <v>11289</v>
      </c>
      <c r="AB4617" s="152" t="s">
        <v>11290</v>
      </c>
      <c r="AC4617" s="152"/>
      <c r="AD4617" s="1" t="s">
        <v>43</v>
      </c>
      <c r="AE4617" s="152"/>
      <c r="AF4617" s="152"/>
      <c r="AG4617" s="152"/>
      <c r="AJ4617" s="1">
        <f t="shared" si="363"/>
        <v>0</v>
      </c>
      <c r="AK4617" s="1">
        <f t="shared" si="362"/>
        <v>-1.5</v>
      </c>
    </row>
    <row r="4618" spans="1:37" ht="157.5" customHeight="1">
      <c r="A4618" s="179" t="s">
        <v>4411</v>
      </c>
      <c r="B4618" s="208" t="s">
        <v>6</v>
      </c>
      <c r="C4618" s="208" t="s">
        <v>1868</v>
      </c>
      <c r="D4618" s="161">
        <v>42534</v>
      </c>
      <c r="E4618" s="182">
        <v>0.62986111111111109</v>
      </c>
      <c r="F4618" s="161">
        <v>42534</v>
      </c>
      <c r="G4618" s="182">
        <v>0.62986111111111109</v>
      </c>
      <c r="H4618" s="182">
        <v>0</v>
      </c>
      <c r="I4618" s="208">
        <v>68</v>
      </c>
      <c r="J4618" s="208"/>
      <c r="K4618" s="208"/>
      <c r="L4618" s="208" t="s">
        <v>10</v>
      </c>
      <c r="M4618" s="208" t="s">
        <v>4816</v>
      </c>
      <c r="N4618" s="208">
        <v>0.4</v>
      </c>
      <c r="O4618" s="208" t="s">
        <v>2</v>
      </c>
      <c r="P4618" s="208" t="s">
        <v>473</v>
      </c>
      <c r="Q4618" s="208" t="s">
        <v>4817</v>
      </c>
      <c r="R4618" s="208"/>
      <c r="S4618" s="208">
        <f>49+93.7</f>
        <v>142.69999999999999</v>
      </c>
      <c r="T4618" s="208">
        <v>142.69999999999999</v>
      </c>
      <c r="U4618" s="152"/>
      <c r="V4618" s="469"/>
      <c r="W4618" s="152"/>
      <c r="X4618" s="152"/>
      <c r="Y4618" s="152"/>
      <c r="Z4618" s="566"/>
      <c r="AA4618" s="152"/>
      <c r="AB4618" s="152"/>
      <c r="AC4618" s="152"/>
      <c r="AD4618" s="1" t="s">
        <v>43</v>
      </c>
      <c r="AE4618" s="152"/>
      <c r="AF4618" s="152"/>
      <c r="AG4618" s="152"/>
      <c r="AJ4618" s="1">
        <f t="shared" si="363"/>
        <v>0</v>
      </c>
      <c r="AK4618" s="1">
        <f t="shared" si="362"/>
        <v>-142.69999999999999</v>
      </c>
    </row>
    <row r="4619" spans="1:37" ht="110.25" customHeight="1">
      <c r="A4619" s="179" t="s">
        <v>4411</v>
      </c>
      <c r="B4619" s="208" t="s">
        <v>6</v>
      </c>
      <c r="C4619" s="208" t="s">
        <v>1868</v>
      </c>
      <c r="D4619" s="161">
        <v>42534</v>
      </c>
      <c r="E4619" s="182">
        <v>0.63472222222222219</v>
      </c>
      <c r="F4619" s="161">
        <v>42534</v>
      </c>
      <c r="G4619" s="182">
        <v>0.63472222222222219</v>
      </c>
      <c r="H4619" s="182">
        <v>0</v>
      </c>
      <c r="I4619" s="208">
        <v>42</v>
      </c>
      <c r="J4619" s="208" t="s">
        <v>4788</v>
      </c>
      <c r="K4619" s="208" t="s">
        <v>9</v>
      </c>
      <c r="L4619" s="208" t="s">
        <v>10</v>
      </c>
      <c r="M4619" s="208" t="s">
        <v>6126</v>
      </c>
      <c r="N4619" s="208">
        <v>35</v>
      </c>
      <c r="O4619" s="208" t="s">
        <v>8</v>
      </c>
      <c r="P4619" s="208" t="s">
        <v>4818</v>
      </c>
      <c r="Q4619" s="382" t="s">
        <v>11291</v>
      </c>
      <c r="R4619" s="208"/>
      <c r="S4619" s="208">
        <v>70</v>
      </c>
      <c r="T4619" s="208">
        <v>70</v>
      </c>
      <c r="U4619" s="152" t="s">
        <v>29</v>
      </c>
      <c r="V4619" s="152">
        <v>1987</v>
      </c>
      <c r="W4619" s="152" t="s">
        <v>11192</v>
      </c>
      <c r="X4619" s="152" t="s">
        <v>11193</v>
      </c>
      <c r="Y4619" s="152" t="s">
        <v>11292</v>
      </c>
      <c r="Z4619" s="566">
        <v>1</v>
      </c>
      <c r="AA4619" s="152" t="s">
        <v>11195</v>
      </c>
      <c r="AB4619" s="152" t="s">
        <v>11293</v>
      </c>
      <c r="AC4619" s="152"/>
      <c r="AD4619" s="1" t="s">
        <v>43</v>
      </c>
      <c r="AE4619" s="152"/>
      <c r="AF4619" s="152"/>
      <c r="AG4619" s="152"/>
      <c r="AJ4619" s="1">
        <f t="shared" si="363"/>
        <v>0</v>
      </c>
      <c r="AK4619" s="1">
        <f t="shared" si="362"/>
        <v>-70</v>
      </c>
    </row>
    <row r="4620" spans="1:37" ht="78.75" customHeight="1">
      <c r="A4620" s="179" t="s">
        <v>4411</v>
      </c>
      <c r="B4620" s="208" t="s">
        <v>6</v>
      </c>
      <c r="C4620" s="208" t="s">
        <v>1868</v>
      </c>
      <c r="D4620" s="161">
        <v>42534</v>
      </c>
      <c r="E4620" s="182">
        <v>0.63611111111111118</v>
      </c>
      <c r="F4620" s="161">
        <v>42534</v>
      </c>
      <c r="G4620" s="182">
        <v>0.63611111111111118</v>
      </c>
      <c r="H4620" s="182">
        <v>0</v>
      </c>
      <c r="I4620" s="208">
        <v>22</v>
      </c>
      <c r="J4620" s="208" t="s">
        <v>4788</v>
      </c>
      <c r="K4620" s="208" t="s">
        <v>9</v>
      </c>
      <c r="L4620" s="208" t="s">
        <v>10</v>
      </c>
      <c r="M4620" s="208" t="s">
        <v>6127</v>
      </c>
      <c r="N4620" s="208">
        <v>35</v>
      </c>
      <c r="O4620" s="208" t="s">
        <v>8</v>
      </c>
      <c r="P4620" s="208" t="s">
        <v>4819</v>
      </c>
      <c r="Q4620" s="208" t="s">
        <v>6128</v>
      </c>
      <c r="R4620" s="208"/>
      <c r="S4620" s="208">
        <v>48.5</v>
      </c>
      <c r="T4620" s="208">
        <v>48.5</v>
      </c>
      <c r="U4620" s="152" t="s">
        <v>29</v>
      </c>
      <c r="V4620" s="152">
        <v>1989</v>
      </c>
      <c r="W4620" s="152" t="s">
        <v>11192</v>
      </c>
      <c r="X4620" s="152" t="s">
        <v>11193</v>
      </c>
      <c r="Y4620" s="152" t="s">
        <v>11194</v>
      </c>
      <c r="Z4620" s="566">
        <v>1</v>
      </c>
      <c r="AA4620" s="152" t="s">
        <v>11195</v>
      </c>
      <c r="AB4620" s="152"/>
      <c r="AC4620" s="152"/>
      <c r="AD4620" s="1" t="s">
        <v>43</v>
      </c>
      <c r="AE4620" s="152"/>
      <c r="AF4620" s="152"/>
      <c r="AG4620" s="152"/>
      <c r="AJ4620" s="1">
        <f t="shared" si="363"/>
        <v>0</v>
      </c>
      <c r="AK4620" s="1">
        <f t="shared" si="362"/>
        <v>-48.5</v>
      </c>
    </row>
    <row r="4621" spans="1:37" ht="78.75" customHeight="1">
      <c r="A4621" s="179" t="s">
        <v>4411</v>
      </c>
      <c r="B4621" s="208" t="s">
        <v>6</v>
      </c>
      <c r="C4621" s="208" t="s">
        <v>1868</v>
      </c>
      <c r="D4621" s="161">
        <v>42534</v>
      </c>
      <c r="E4621" s="608">
        <v>0.6430555555555556</v>
      </c>
      <c r="F4621" s="161">
        <v>42534</v>
      </c>
      <c r="G4621" s="608">
        <v>0.6430555555555556</v>
      </c>
      <c r="H4621" s="182">
        <v>0</v>
      </c>
      <c r="I4621" s="208">
        <v>336</v>
      </c>
      <c r="J4621" s="208" t="s">
        <v>4788</v>
      </c>
      <c r="K4621" s="208" t="s">
        <v>9</v>
      </c>
      <c r="L4621" s="208" t="s">
        <v>10</v>
      </c>
      <c r="M4621" s="208" t="s">
        <v>4820</v>
      </c>
      <c r="N4621" s="208">
        <v>35</v>
      </c>
      <c r="O4621" s="208" t="s">
        <v>8</v>
      </c>
      <c r="P4621" s="208" t="s">
        <v>4821</v>
      </c>
      <c r="Q4621" s="208" t="s">
        <v>6129</v>
      </c>
      <c r="R4621" s="208"/>
      <c r="S4621" s="208">
        <v>401.4</v>
      </c>
      <c r="T4621" s="208">
        <v>401.4</v>
      </c>
      <c r="U4621" s="152" t="s">
        <v>29</v>
      </c>
      <c r="V4621" s="469">
        <v>2009</v>
      </c>
      <c r="W4621" s="152" t="s">
        <v>11294</v>
      </c>
      <c r="X4621" s="152" t="s">
        <v>11193</v>
      </c>
      <c r="Y4621" s="152" t="s">
        <v>11295</v>
      </c>
      <c r="Z4621" s="566">
        <v>0.75</v>
      </c>
      <c r="AA4621" s="152" t="s">
        <v>11296</v>
      </c>
      <c r="AB4621" s="152">
        <v>0</v>
      </c>
      <c r="AC4621" s="152"/>
      <c r="AD4621" s="1" t="s">
        <v>43</v>
      </c>
      <c r="AE4621" s="152"/>
      <c r="AF4621" s="152"/>
      <c r="AG4621" s="152"/>
      <c r="AJ4621" s="1">
        <f t="shared" si="363"/>
        <v>0</v>
      </c>
      <c r="AK4621" s="1">
        <f t="shared" si="362"/>
        <v>-401.4</v>
      </c>
    </row>
    <row r="4622" spans="1:37" ht="63" customHeight="1">
      <c r="A4622" s="179" t="s">
        <v>4411</v>
      </c>
      <c r="B4622" s="208" t="s">
        <v>6</v>
      </c>
      <c r="C4622" s="208" t="s">
        <v>1868</v>
      </c>
      <c r="D4622" s="161">
        <v>42534</v>
      </c>
      <c r="E4622" s="182">
        <v>0.65069444444444446</v>
      </c>
      <c r="F4622" s="161">
        <v>42534</v>
      </c>
      <c r="G4622" s="182">
        <v>0.65069444444444446</v>
      </c>
      <c r="H4622" s="182">
        <v>0</v>
      </c>
      <c r="I4622" s="208">
        <v>3</v>
      </c>
      <c r="J4622" s="208" t="s">
        <v>303</v>
      </c>
      <c r="K4622" s="208" t="s">
        <v>15</v>
      </c>
      <c r="L4622" s="208" t="s">
        <v>10</v>
      </c>
      <c r="M4622" s="208" t="s">
        <v>4822</v>
      </c>
      <c r="N4622" s="208" t="s">
        <v>3</v>
      </c>
      <c r="O4622" s="208" t="s">
        <v>8</v>
      </c>
      <c r="P4622" s="208" t="s">
        <v>4823</v>
      </c>
      <c r="Q4622" s="382" t="s">
        <v>11297</v>
      </c>
      <c r="R4622" s="208"/>
      <c r="S4622" s="208">
        <v>10.8</v>
      </c>
      <c r="T4622" s="208">
        <v>10.8</v>
      </c>
      <c r="U4622" s="152" t="s">
        <v>29</v>
      </c>
      <c r="V4622" s="469">
        <v>41950</v>
      </c>
      <c r="W4622" s="152" t="s">
        <v>3170</v>
      </c>
      <c r="X4622" s="152" t="s">
        <v>2736</v>
      </c>
      <c r="Y4622" s="152" t="s">
        <v>11298</v>
      </c>
      <c r="Z4622" s="566">
        <v>1</v>
      </c>
      <c r="AA4622" s="152" t="s">
        <v>11299</v>
      </c>
      <c r="AB4622" s="152" t="s">
        <v>11300</v>
      </c>
      <c r="AC4622" s="152"/>
      <c r="AD4622" s="1" t="s">
        <v>43</v>
      </c>
      <c r="AE4622" s="152"/>
      <c r="AF4622" s="152"/>
      <c r="AG4622" s="152"/>
      <c r="AJ4622" s="1">
        <f t="shared" si="363"/>
        <v>0</v>
      </c>
      <c r="AK4622" s="1">
        <f t="shared" si="362"/>
        <v>-10.8</v>
      </c>
    </row>
    <row r="4623" spans="1:37" ht="47.25" customHeight="1">
      <c r="A4623" s="179" t="s">
        <v>4411</v>
      </c>
      <c r="B4623" s="208" t="s">
        <v>6</v>
      </c>
      <c r="C4623" s="208" t="s">
        <v>1868</v>
      </c>
      <c r="D4623" s="161">
        <v>42534</v>
      </c>
      <c r="E4623" s="182">
        <v>0.65694444444444444</v>
      </c>
      <c r="F4623" s="161">
        <v>42534</v>
      </c>
      <c r="G4623" s="182">
        <v>0.65694444444444444</v>
      </c>
      <c r="H4623" s="182">
        <v>0</v>
      </c>
      <c r="I4623" s="208">
        <v>19</v>
      </c>
      <c r="J4623" s="208" t="s">
        <v>303</v>
      </c>
      <c r="K4623" s="208" t="s">
        <v>9</v>
      </c>
      <c r="L4623" s="208" t="s">
        <v>10</v>
      </c>
      <c r="M4623" s="208" t="s">
        <v>4824</v>
      </c>
      <c r="N4623" s="208" t="s">
        <v>3</v>
      </c>
      <c r="O4623" s="208" t="s">
        <v>8</v>
      </c>
      <c r="P4623" s="208" t="s">
        <v>4825</v>
      </c>
      <c r="Q4623" s="382" t="s">
        <v>11301</v>
      </c>
      <c r="R4623" s="208"/>
      <c r="S4623" s="208">
        <v>1.4</v>
      </c>
      <c r="T4623" s="208">
        <v>1.4</v>
      </c>
      <c r="U4623" s="152" t="s">
        <v>29</v>
      </c>
      <c r="V4623" s="152">
        <v>1988</v>
      </c>
      <c r="W4623" s="152" t="s">
        <v>11302</v>
      </c>
      <c r="X4623" s="152" t="s">
        <v>2736</v>
      </c>
      <c r="Y4623" s="152" t="s">
        <v>11303</v>
      </c>
      <c r="Z4623" s="566" t="s">
        <v>11186</v>
      </c>
      <c r="AA4623" s="152" t="s">
        <v>11304</v>
      </c>
      <c r="AB4623" s="152" t="s">
        <v>11282</v>
      </c>
      <c r="AC4623" s="152"/>
      <c r="AD4623" s="1" t="s">
        <v>43</v>
      </c>
      <c r="AE4623" s="152"/>
      <c r="AF4623" s="152"/>
      <c r="AG4623" s="152"/>
      <c r="AJ4623" s="1">
        <f t="shared" si="363"/>
        <v>0</v>
      </c>
      <c r="AK4623" s="1">
        <f t="shared" si="362"/>
        <v>-1.4</v>
      </c>
    </row>
    <row r="4624" spans="1:37" ht="63" customHeight="1">
      <c r="A4624" s="179" t="s">
        <v>4411</v>
      </c>
      <c r="B4624" s="208" t="s">
        <v>6</v>
      </c>
      <c r="C4624" s="208" t="s">
        <v>1868</v>
      </c>
      <c r="D4624" s="161">
        <v>42534</v>
      </c>
      <c r="E4624" s="182">
        <v>0.65694444444444444</v>
      </c>
      <c r="F4624" s="161">
        <v>42534</v>
      </c>
      <c r="G4624" s="182">
        <v>0.65694444444444444</v>
      </c>
      <c r="H4624" s="182">
        <v>0</v>
      </c>
      <c r="I4624" s="208">
        <v>10</v>
      </c>
      <c r="J4624" s="208" t="s">
        <v>303</v>
      </c>
      <c r="K4624" s="208" t="s">
        <v>9</v>
      </c>
      <c r="L4624" s="208" t="s">
        <v>10</v>
      </c>
      <c r="M4624" s="208" t="s">
        <v>4826</v>
      </c>
      <c r="N4624" s="208" t="s">
        <v>3</v>
      </c>
      <c r="O4624" s="208" t="s">
        <v>8</v>
      </c>
      <c r="P4624" s="208" t="s">
        <v>4827</v>
      </c>
      <c r="Q4624" s="382" t="s">
        <v>11305</v>
      </c>
      <c r="R4624" s="208"/>
      <c r="S4624" s="208">
        <v>2.7</v>
      </c>
      <c r="T4624" s="208">
        <v>2.7</v>
      </c>
      <c r="U4624" s="152" t="s">
        <v>29</v>
      </c>
      <c r="V4624" s="152">
        <v>1989</v>
      </c>
      <c r="W4624" s="152" t="s">
        <v>11302</v>
      </c>
      <c r="X4624" s="152" t="s">
        <v>2736</v>
      </c>
      <c r="Y4624" s="152" t="s">
        <v>11306</v>
      </c>
      <c r="Z4624" s="566" t="s">
        <v>11186</v>
      </c>
      <c r="AA4624" s="152" t="s">
        <v>11307</v>
      </c>
      <c r="AB4624" s="152" t="s">
        <v>11308</v>
      </c>
      <c r="AC4624" s="152"/>
      <c r="AD4624" s="1" t="s">
        <v>43</v>
      </c>
      <c r="AE4624" s="152"/>
      <c r="AF4624" s="152"/>
      <c r="AG4624" s="152"/>
      <c r="AJ4624" s="1">
        <f t="shared" si="363"/>
        <v>0</v>
      </c>
      <c r="AK4624" s="1">
        <f t="shared" si="362"/>
        <v>-2.7</v>
      </c>
    </row>
    <row r="4625" spans="1:37" ht="78.75" customHeight="1">
      <c r="A4625" s="179" t="s">
        <v>4411</v>
      </c>
      <c r="B4625" s="208" t="s">
        <v>6</v>
      </c>
      <c r="C4625" s="208" t="s">
        <v>1868</v>
      </c>
      <c r="D4625" s="161">
        <v>42534</v>
      </c>
      <c r="E4625" s="182">
        <v>0.66249999999999998</v>
      </c>
      <c r="F4625" s="161">
        <v>42534</v>
      </c>
      <c r="G4625" s="182">
        <v>0.66249999999999998</v>
      </c>
      <c r="H4625" s="182">
        <v>0</v>
      </c>
      <c r="I4625" s="208">
        <v>7</v>
      </c>
      <c r="J4625" s="208" t="s">
        <v>303</v>
      </c>
      <c r="K4625" s="208" t="s">
        <v>9</v>
      </c>
      <c r="L4625" s="208" t="s">
        <v>10</v>
      </c>
      <c r="M4625" s="208" t="s">
        <v>4828</v>
      </c>
      <c r="N4625" s="208" t="s">
        <v>3</v>
      </c>
      <c r="O4625" s="208" t="s">
        <v>8</v>
      </c>
      <c r="P4625" s="208" t="s">
        <v>4829</v>
      </c>
      <c r="Q4625" s="208" t="s">
        <v>6130</v>
      </c>
      <c r="R4625" s="208"/>
      <c r="S4625" s="208">
        <v>4.3</v>
      </c>
      <c r="T4625" s="208">
        <v>4.3</v>
      </c>
      <c r="U4625" s="152" t="s">
        <v>29</v>
      </c>
      <c r="V4625" s="152">
        <v>1991</v>
      </c>
      <c r="W4625" s="152" t="s">
        <v>11302</v>
      </c>
      <c r="X4625" s="152" t="s">
        <v>2736</v>
      </c>
      <c r="Y4625" s="469" t="s">
        <v>11309</v>
      </c>
      <c r="Z4625" s="152" t="s">
        <v>11186</v>
      </c>
      <c r="AA4625" s="469" t="s">
        <v>11310</v>
      </c>
      <c r="AB4625" s="152" t="s">
        <v>11300</v>
      </c>
      <c r="AC4625" s="469"/>
      <c r="AD4625" s="1" t="s">
        <v>43</v>
      </c>
      <c r="AE4625" s="551"/>
      <c r="AF4625" s="551"/>
      <c r="AG4625" s="551"/>
      <c r="AJ4625" s="1">
        <f t="shared" si="363"/>
        <v>0</v>
      </c>
      <c r="AK4625" s="1">
        <f t="shared" si="362"/>
        <v>-4.3</v>
      </c>
    </row>
    <row r="4626" spans="1:37" ht="110.25" customHeight="1">
      <c r="A4626" s="179" t="s">
        <v>4411</v>
      </c>
      <c r="B4626" s="208" t="s">
        <v>6</v>
      </c>
      <c r="C4626" s="208" t="s">
        <v>3447</v>
      </c>
      <c r="D4626" s="161">
        <v>42534</v>
      </c>
      <c r="E4626" s="182">
        <v>0.66805555555555562</v>
      </c>
      <c r="F4626" s="161">
        <v>42534</v>
      </c>
      <c r="G4626" s="182">
        <v>0.66805555555555562</v>
      </c>
      <c r="H4626" s="182">
        <v>0</v>
      </c>
      <c r="I4626" s="208">
        <v>140</v>
      </c>
      <c r="J4626" s="208" t="s">
        <v>4788</v>
      </c>
      <c r="K4626" s="208" t="s">
        <v>9</v>
      </c>
      <c r="L4626" s="208" t="s">
        <v>17</v>
      </c>
      <c r="M4626" s="208" t="s">
        <v>4789</v>
      </c>
      <c r="N4626" s="208">
        <v>110</v>
      </c>
      <c r="O4626" s="208" t="s">
        <v>8</v>
      </c>
      <c r="P4626" s="208" t="s">
        <v>4789</v>
      </c>
      <c r="Q4626" s="208" t="s">
        <v>11311</v>
      </c>
      <c r="R4626" s="208"/>
      <c r="S4626" s="208">
        <v>110.8</v>
      </c>
      <c r="T4626" s="208">
        <v>110.8</v>
      </c>
      <c r="U4626" s="152" t="s">
        <v>29</v>
      </c>
      <c r="V4626" s="152"/>
      <c r="W4626" s="152"/>
      <c r="X4626" s="152"/>
      <c r="Y4626" s="469"/>
      <c r="Z4626" s="152"/>
      <c r="AA4626" s="469"/>
      <c r="AB4626" s="152"/>
      <c r="AC4626" s="469"/>
      <c r="AD4626" s="1" t="s">
        <v>38</v>
      </c>
      <c r="AE4626" s="152"/>
      <c r="AF4626" s="152"/>
      <c r="AG4626" s="152"/>
      <c r="AJ4626" s="1">
        <f t="shared" si="363"/>
        <v>0</v>
      </c>
      <c r="AK4626" s="1">
        <f t="shared" ref="AK4626:AK4689" si="366">AJ4626-T4626</f>
        <v>-110.8</v>
      </c>
    </row>
    <row r="4627" spans="1:37" ht="78.75" customHeight="1">
      <c r="A4627" s="179" t="s">
        <v>4411</v>
      </c>
      <c r="B4627" s="208" t="s">
        <v>6</v>
      </c>
      <c r="C4627" s="208" t="s">
        <v>1868</v>
      </c>
      <c r="D4627" s="161">
        <v>42534</v>
      </c>
      <c r="E4627" s="182">
        <v>0.73958333333333337</v>
      </c>
      <c r="F4627" s="161">
        <v>42534</v>
      </c>
      <c r="G4627" s="182">
        <v>0.73958333333333337</v>
      </c>
      <c r="H4627" s="182">
        <v>0</v>
      </c>
      <c r="I4627" s="208">
        <v>28</v>
      </c>
      <c r="J4627" s="208"/>
      <c r="K4627" s="208"/>
      <c r="L4627" s="208" t="s">
        <v>10</v>
      </c>
      <c r="M4627" s="208" t="s">
        <v>4830</v>
      </c>
      <c r="N4627" s="208">
        <v>0.4</v>
      </c>
      <c r="O4627" s="208" t="s">
        <v>2</v>
      </c>
      <c r="P4627" s="208" t="s">
        <v>473</v>
      </c>
      <c r="Q4627" s="208" t="s">
        <v>4831</v>
      </c>
      <c r="R4627" s="208"/>
      <c r="S4627" s="208">
        <v>15.4</v>
      </c>
      <c r="T4627" s="208">
        <v>15.4</v>
      </c>
      <c r="U4627" s="152" t="s">
        <v>1</v>
      </c>
      <c r="V4627" s="152">
        <v>2003</v>
      </c>
      <c r="W4627" s="152" t="s">
        <v>11192</v>
      </c>
      <c r="X4627" s="152" t="s">
        <v>11193</v>
      </c>
      <c r="Y4627" s="152" t="s">
        <v>11312</v>
      </c>
      <c r="Z4627" s="566">
        <v>1</v>
      </c>
      <c r="AA4627" s="152" t="s">
        <v>11313</v>
      </c>
      <c r="AB4627" s="152" t="s">
        <v>11183</v>
      </c>
      <c r="AC4627" s="152"/>
      <c r="AD4627" s="1" t="s">
        <v>43</v>
      </c>
      <c r="AE4627" s="152"/>
      <c r="AF4627" s="152"/>
      <c r="AG4627" s="157"/>
      <c r="AJ4627" s="1">
        <f t="shared" si="363"/>
        <v>0</v>
      </c>
      <c r="AK4627" s="1">
        <f t="shared" si="366"/>
        <v>-15.4</v>
      </c>
    </row>
    <row r="4628" spans="1:37" ht="173.25" customHeight="1">
      <c r="A4628" s="179" t="s">
        <v>4411</v>
      </c>
      <c r="B4628" s="208" t="s">
        <v>6</v>
      </c>
      <c r="C4628" s="208" t="s">
        <v>1868</v>
      </c>
      <c r="D4628" s="161">
        <v>42534</v>
      </c>
      <c r="E4628" s="182">
        <v>0.7402777777777777</v>
      </c>
      <c r="F4628" s="161">
        <v>42534</v>
      </c>
      <c r="G4628" s="182">
        <v>0.7402777777777777</v>
      </c>
      <c r="H4628" s="182">
        <v>0</v>
      </c>
      <c r="I4628" s="208">
        <v>11</v>
      </c>
      <c r="J4628" s="208" t="s">
        <v>144</v>
      </c>
      <c r="K4628" s="208" t="s">
        <v>9</v>
      </c>
      <c r="L4628" s="208" t="s">
        <v>10</v>
      </c>
      <c r="M4628" s="208" t="s">
        <v>4832</v>
      </c>
      <c r="N4628" s="208" t="s">
        <v>3</v>
      </c>
      <c r="O4628" s="208" t="s">
        <v>8</v>
      </c>
      <c r="P4628" s="208" t="s">
        <v>4833</v>
      </c>
      <c r="Q4628" s="208" t="s">
        <v>6131</v>
      </c>
      <c r="R4628" s="208"/>
      <c r="S4628" s="208">
        <v>7.2</v>
      </c>
      <c r="T4628" s="208">
        <v>7.2</v>
      </c>
      <c r="U4628" s="152" t="s">
        <v>29</v>
      </c>
      <c r="V4628" s="469">
        <v>1988</v>
      </c>
      <c r="W4628" s="152" t="s">
        <v>11314</v>
      </c>
      <c r="X4628" s="152" t="s">
        <v>2736</v>
      </c>
      <c r="Y4628" s="152" t="s">
        <v>11315</v>
      </c>
      <c r="Z4628" s="152" t="s">
        <v>11186</v>
      </c>
      <c r="AA4628" s="152" t="s">
        <v>11316</v>
      </c>
      <c r="AB4628" s="152" t="s">
        <v>11300</v>
      </c>
      <c r="AC4628" s="152"/>
      <c r="AD4628" s="1" t="s">
        <v>43</v>
      </c>
      <c r="AE4628" s="152"/>
      <c r="AF4628" s="152"/>
      <c r="AG4628" s="157"/>
      <c r="AJ4628" s="1">
        <f t="shared" si="363"/>
        <v>0</v>
      </c>
      <c r="AK4628" s="1">
        <f t="shared" si="366"/>
        <v>-7.2</v>
      </c>
    </row>
    <row r="4629" spans="1:37" ht="110.25" customHeight="1">
      <c r="A4629" s="179" t="s">
        <v>4411</v>
      </c>
      <c r="B4629" s="208" t="s">
        <v>6</v>
      </c>
      <c r="C4629" s="208" t="s">
        <v>1868</v>
      </c>
      <c r="D4629" s="161">
        <v>42534</v>
      </c>
      <c r="E4629" s="182">
        <v>0.74305555555555547</v>
      </c>
      <c r="F4629" s="161">
        <v>42534</v>
      </c>
      <c r="G4629" s="182">
        <v>0.74305555555555547</v>
      </c>
      <c r="H4629" s="182">
        <v>0</v>
      </c>
      <c r="I4629" s="208">
        <v>17</v>
      </c>
      <c r="J4629" s="208" t="s">
        <v>144</v>
      </c>
      <c r="K4629" s="208" t="s">
        <v>9</v>
      </c>
      <c r="L4629" s="208" t="s">
        <v>10</v>
      </c>
      <c r="M4629" s="208" t="s">
        <v>4834</v>
      </c>
      <c r="N4629" s="208" t="s">
        <v>3</v>
      </c>
      <c r="O4629" s="208" t="s">
        <v>8</v>
      </c>
      <c r="P4629" s="208" t="s">
        <v>4835</v>
      </c>
      <c r="Q4629" s="208" t="s">
        <v>6132</v>
      </c>
      <c r="R4629" s="208"/>
      <c r="S4629" s="208">
        <v>11.3</v>
      </c>
      <c r="T4629" s="208">
        <v>11.3</v>
      </c>
      <c r="U4629" s="152" t="s">
        <v>29</v>
      </c>
      <c r="V4629" s="557">
        <v>39479</v>
      </c>
      <c r="W4629" s="152" t="s">
        <v>11317</v>
      </c>
      <c r="X4629" s="152" t="s">
        <v>2736</v>
      </c>
      <c r="Y4629" s="152" t="s">
        <v>11318</v>
      </c>
      <c r="Z4629" s="152" t="s">
        <v>11186</v>
      </c>
      <c r="AA4629" s="152" t="s">
        <v>11319</v>
      </c>
      <c r="AB4629" s="152" t="s">
        <v>11300</v>
      </c>
      <c r="AC4629" s="152"/>
      <c r="AD4629" s="1" t="s">
        <v>43</v>
      </c>
      <c r="AE4629" s="152"/>
      <c r="AF4629" s="152"/>
      <c r="AG4629" s="157"/>
      <c r="AJ4629" s="1">
        <f t="shared" si="363"/>
        <v>0</v>
      </c>
      <c r="AK4629" s="1">
        <f t="shared" si="366"/>
        <v>-11.3</v>
      </c>
    </row>
    <row r="4630" spans="1:37" ht="78.75" customHeight="1">
      <c r="A4630" s="179" t="s">
        <v>4411</v>
      </c>
      <c r="B4630" s="208" t="s">
        <v>6</v>
      </c>
      <c r="C4630" s="208" t="s">
        <v>1868</v>
      </c>
      <c r="D4630" s="161">
        <v>42534</v>
      </c>
      <c r="E4630" s="182">
        <v>0.74305555555555547</v>
      </c>
      <c r="F4630" s="161">
        <v>42534</v>
      </c>
      <c r="G4630" s="182">
        <v>0.74305555555555547</v>
      </c>
      <c r="H4630" s="182">
        <v>0</v>
      </c>
      <c r="I4630" s="208">
        <v>21</v>
      </c>
      <c r="J4630" s="208" t="s">
        <v>144</v>
      </c>
      <c r="K4630" s="208" t="s">
        <v>9</v>
      </c>
      <c r="L4630" s="208" t="s">
        <v>10</v>
      </c>
      <c r="M4630" s="208" t="s">
        <v>4836</v>
      </c>
      <c r="N4630" s="208" t="s">
        <v>3</v>
      </c>
      <c r="O4630" s="208" t="s">
        <v>8</v>
      </c>
      <c r="P4630" s="208" t="s">
        <v>4837</v>
      </c>
      <c r="Q4630" s="208" t="s">
        <v>6133</v>
      </c>
      <c r="R4630" s="208"/>
      <c r="S4630" s="208">
        <v>28.7</v>
      </c>
      <c r="T4630" s="208">
        <v>28.7</v>
      </c>
      <c r="U4630" s="152" t="s">
        <v>29</v>
      </c>
      <c r="V4630" s="557">
        <v>39022</v>
      </c>
      <c r="W4630" s="152" t="s">
        <v>11302</v>
      </c>
      <c r="X4630" s="152" t="s">
        <v>2736</v>
      </c>
      <c r="Y4630" s="152" t="s">
        <v>11320</v>
      </c>
      <c r="Z4630" s="152" t="s">
        <v>11186</v>
      </c>
      <c r="AA4630" s="152" t="s">
        <v>11321</v>
      </c>
      <c r="AB4630" s="152" t="s">
        <v>11300</v>
      </c>
      <c r="AC4630" s="152"/>
      <c r="AD4630" s="1" t="s">
        <v>43</v>
      </c>
      <c r="AE4630" s="152"/>
      <c r="AF4630" s="152"/>
      <c r="AG4630" s="157"/>
      <c r="AJ4630" s="1">
        <f t="shared" si="363"/>
        <v>0</v>
      </c>
      <c r="AK4630" s="1">
        <f t="shared" si="366"/>
        <v>-28.7</v>
      </c>
    </row>
    <row r="4631" spans="1:37" ht="94.5" customHeight="1">
      <c r="A4631" s="179" t="s">
        <v>4411</v>
      </c>
      <c r="B4631" s="208" t="s">
        <v>6</v>
      </c>
      <c r="C4631" s="208" t="s">
        <v>1868</v>
      </c>
      <c r="D4631" s="161">
        <v>42534</v>
      </c>
      <c r="E4631" s="182">
        <v>0.74375000000000002</v>
      </c>
      <c r="F4631" s="161">
        <v>42534</v>
      </c>
      <c r="G4631" s="182">
        <v>0.74375000000000002</v>
      </c>
      <c r="H4631" s="182">
        <v>0</v>
      </c>
      <c r="I4631" s="208">
        <v>34</v>
      </c>
      <c r="J4631" s="208" t="s">
        <v>144</v>
      </c>
      <c r="K4631" s="208" t="s">
        <v>9</v>
      </c>
      <c r="L4631" s="208" t="s">
        <v>10</v>
      </c>
      <c r="M4631" s="208" t="s">
        <v>4838</v>
      </c>
      <c r="N4631" s="208" t="s">
        <v>3</v>
      </c>
      <c r="O4631" s="208" t="s">
        <v>8</v>
      </c>
      <c r="P4631" s="208" t="s">
        <v>4839</v>
      </c>
      <c r="Q4631" s="208" t="s">
        <v>6134</v>
      </c>
      <c r="R4631" s="254"/>
      <c r="S4631" s="208">
        <v>41.8</v>
      </c>
      <c r="T4631" s="208">
        <v>41.8</v>
      </c>
      <c r="U4631" s="152" t="s">
        <v>29</v>
      </c>
      <c r="V4631" s="152">
        <v>1991</v>
      </c>
      <c r="W4631" s="152" t="s">
        <v>11302</v>
      </c>
      <c r="X4631" s="152" t="s">
        <v>2736</v>
      </c>
      <c r="Y4631" s="152" t="s">
        <v>11322</v>
      </c>
      <c r="Z4631" s="152" t="s">
        <v>11186</v>
      </c>
      <c r="AA4631" s="152" t="s">
        <v>11323</v>
      </c>
      <c r="AB4631" s="152" t="s">
        <v>11282</v>
      </c>
      <c r="AC4631" s="152"/>
      <c r="AD4631" s="1" t="s">
        <v>43</v>
      </c>
      <c r="AE4631" s="152"/>
      <c r="AF4631" s="152"/>
      <c r="AG4631" s="157"/>
      <c r="AJ4631" s="1">
        <f t="shared" si="363"/>
        <v>0</v>
      </c>
      <c r="AK4631" s="1">
        <f t="shared" si="366"/>
        <v>-41.8</v>
      </c>
    </row>
    <row r="4632" spans="1:37" ht="63" customHeight="1">
      <c r="A4632" s="179" t="s">
        <v>4411</v>
      </c>
      <c r="B4632" s="208" t="s">
        <v>6</v>
      </c>
      <c r="C4632" s="208" t="s">
        <v>1876</v>
      </c>
      <c r="D4632" s="161">
        <v>42534</v>
      </c>
      <c r="E4632" s="608">
        <v>0.74652777777777779</v>
      </c>
      <c r="F4632" s="161">
        <v>42534</v>
      </c>
      <c r="G4632" s="608">
        <v>0.74652777777777779</v>
      </c>
      <c r="H4632" s="182">
        <v>0</v>
      </c>
      <c r="I4632" s="208">
        <v>8</v>
      </c>
      <c r="J4632" s="208" t="s">
        <v>303</v>
      </c>
      <c r="K4632" s="208" t="s">
        <v>52</v>
      </c>
      <c r="L4632" s="208" t="s">
        <v>10</v>
      </c>
      <c r="M4632" s="208" t="s">
        <v>4840</v>
      </c>
      <c r="N4632" s="208" t="s">
        <v>3</v>
      </c>
      <c r="O4632" s="208" t="s">
        <v>8</v>
      </c>
      <c r="P4632" s="208" t="s">
        <v>4841</v>
      </c>
      <c r="Q4632" s="208" t="s">
        <v>6135</v>
      </c>
      <c r="R4632" s="254"/>
      <c r="S4632" s="208">
        <v>1.1000000000000001</v>
      </c>
      <c r="T4632" s="254">
        <v>1.1000000000000001</v>
      </c>
      <c r="U4632" s="551" t="s">
        <v>29</v>
      </c>
      <c r="V4632" s="551">
        <v>2012</v>
      </c>
      <c r="W4632" s="704" t="s">
        <v>11324</v>
      </c>
      <c r="X4632" s="551"/>
      <c r="Y4632" s="713">
        <v>42125</v>
      </c>
      <c r="Z4632" s="551">
        <v>100</v>
      </c>
      <c r="AA4632" s="563"/>
      <c r="AB4632" s="551">
        <v>0</v>
      </c>
      <c r="AC4632" s="713">
        <v>42125</v>
      </c>
      <c r="AD4632" s="1" t="s">
        <v>43</v>
      </c>
      <c r="AE4632" s="551"/>
      <c r="AF4632" s="551"/>
      <c r="AG4632" s="551"/>
      <c r="AJ4632" s="1">
        <f t="shared" si="363"/>
        <v>0</v>
      </c>
      <c r="AK4632" s="1">
        <f t="shared" si="366"/>
        <v>-1.1000000000000001</v>
      </c>
    </row>
    <row r="4633" spans="1:37" ht="31.5" customHeight="1">
      <c r="A4633" s="179" t="s">
        <v>4411</v>
      </c>
      <c r="B4633" s="208" t="s">
        <v>6</v>
      </c>
      <c r="C4633" s="208" t="s">
        <v>1876</v>
      </c>
      <c r="D4633" s="161">
        <v>42534</v>
      </c>
      <c r="E4633" s="182">
        <v>0.74652777777777779</v>
      </c>
      <c r="F4633" s="161">
        <v>42534</v>
      </c>
      <c r="G4633" s="182">
        <v>0.77638888888888891</v>
      </c>
      <c r="H4633" s="182">
        <v>2.9861111111111116E-2</v>
      </c>
      <c r="I4633" s="208">
        <v>14</v>
      </c>
      <c r="J4633" s="208" t="s">
        <v>303</v>
      </c>
      <c r="K4633" s="208" t="s">
        <v>52</v>
      </c>
      <c r="L4633" s="208" t="s">
        <v>10</v>
      </c>
      <c r="M4633" s="208" t="s">
        <v>4842</v>
      </c>
      <c r="N4633" s="208" t="s">
        <v>3</v>
      </c>
      <c r="O4633" s="208" t="s">
        <v>8</v>
      </c>
      <c r="P4633" s="208" t="s">
        <v>4843</v>
      </c>
      <c r="Q4633" s="208" t="s">
        <v>6136</v>
      </c>
      <c r="R4633" s="254">
        <v>4.4000000000000004</v>
      </c>
      <c r="S4633" s="208"/>
      <c r="T4633" s="208">
        <v>4.4000000000000004</v>
      </c>
      <c r="U4633" s="551" t="s">
        <v>29</v>
      </c>
      <c r="V4633" s="551">
        <v>2013</v>
      </c>
      <c r="W4633" s="704" t="s">
        <v>11324</v>
      </c>
      <c r="X4633" s="551"/>
      <c r="Y4633" s="564">
        <v>42339</v>
      </c>
      <c r="Z4633" s="551">
        <v>100</v>
      </c>
      <c r="AA4633" s="564"/>
      <c r="AB4633" s="551">
        <v>0</v>
      </c>
      <c r="AC4633" s="564">
        <v>42339</v>
      </c>
      <c r="AD4633" s="1" t="s">
        <v>43</v>
      </c>
      <c r="AE4633" s="551"/>
      <c r="AF4633" s="551"/>
      <c r="AG4633" s="551"/>
      <c r="AJ4633" s="1">
        <f t="shared" si="363"/>
        <v>0</v>
      </c>
      <c r="AK4633" s="1">
        <f t="shared" si="366"/>
        <v>-4.4000000000000004</v>
      </c>
    </row>
    <row r="4634" spans="1:37" ht="63" customHeight="1">
      <c r="A4634" s="179" t="s">
        <v>4411</v>
      </c>
      <c r="B4634" s="208" t="s">
        <v>6</v>
      </c>
      <c r="C4634" s="208" t="s">
        <v>1876</v>
      </c>
      <c r="D4634" s="161">
        <v>42534</v>
      </c>
      <c r="E4634" s="182">
        <v>0.80972222222222223</v>
      </c>
      <c r="F4634" s="161">
        <v>42534</v>
      </c>
      <c r="G4634" s="182">
        <v>0.80972222222222223</v>
      </c>
      <c r="H4634" s="182">
        <v>0</v>
      </c>
      <c r="I4634" s="208">
        <v>38</v>
      </c>
      <c r="J4634" s="208" t="s">
        <v>144</v>
      </c>
      <c r="K4634" s="208" t="s">
        <v>9</v>
      </c>
      <c r="L4634" s="208" t="s">
        <v>10</v>
      </c>
      <c r="M4634" s="208" t="s">
        <v>6137</v>
      </c>
      <c r="N4634" s="208">
        <v>35</v>
      </c>
      <c r="O4634" s="208" t="s">
        <v>8</v>
      </c>
      <c r="P4634" s="208" t="s">
        <v>6138</v>
      </c>
      <c r="Q4634" s="208" t="s">
        <v>6139</v>
      </c>
      <c r="R4634" s="254"/>
      <c r="S4634" s="254">
        <v>67.599999999999994</v>
      </c>
      <c r="T4634" s="208">
        <v>67.599999999999994</v>
      </c>
      <c r="U4634" s="551" t="s">
        <v>29</v>
      </c>
      <c r="V4634" s="551">
        <v>2012</v>
      </c>
      <c r="W4634" s="704" t="s">
        <v>11325</v>
      </c>
      <c r="X4634" s="551"/>
      <c r="Y4634" s="564">
        <v>42036</v>
      </c>
      <c r="Z4634" s="551">
        <v>100</v>
      </c>
      <c r="AA4634" s="564"/>
      <c r="AB4634" s="551">
        <v>0</v>
      </c>
      <c r="AC4634" s="564">
        <v>42036</v>
      </c>
      <c r="AD4634" s="1" t="s">
        <v>43</v>
      </c>
      <c r="AE4634" s="551"/>
      <c r="AF4634" s="551"/>
      <c r="AG4634" s="551"/>
      <c r="AJ4634" s="1">
        <f t="shared" si="363"/>
        <v>0</v>
      </c>
      <c r="AK4634" s="1">
        <f t="shared" si="366"/>
        <v>-67.599999999999994</v>
      </c>
    </row>
    <row r="4635" spans="1:37" ht="47.25" customHeight="1">
      <c r="A4635" s="179" t="s">
        <v>4411</v>
      </c>
      <c r="B4635" s="208" t="s">
        <v>6</v>
      </c>
      <c r="C4635" s="208" t="s">
        <v>1876</v>
      </c>
      <c r="D4635" s="161">
        <v>42534</v>
      </c>
      <c r="E4635" s="182">
        <v>0.80972222222222223</v>
      </c>
      <c r="F4635" s="161">
        <v>42534</v>
      </c>
      <c r="G4635" s="182">
        <v>0.80972222222222223</v>
      </c>
      <c r="H4635" s="182">
        <v>0</v>
      </c>
      <c r="I4635" s="208">
        <v>30</v>
      </c>
      <c r="J4635" s="208" t="s">
        <v>144</v>
      </c>
      <c r="K4635" s="208" t="s">
        <v>9</v>
      </c>
      <c r="L4635" s="208" t="s">
        <v>10</v>
      </c>
      <c r="M4635" s="208" t="s">
        <v>6140</v>
      </c>
      <c r="N4635" s="208">
        <v>35</v>
      </c>
      <c r="O4635" s="208" t="s">
        <v>8</v>
      </c>
      <c r="P4635" s="208" t="s">
        <v>3726</v>
      </c>
      <c r="Q4635" s="208" t="s">
        <v>6141</v>
      </c>
      <c r="R4635" s="254"/>
      <c r="S4635" s="254">
        <v>53.3</v>
      </c>
      <c r="T4635" s="208">
        <v>53.3</v>
      </c>
      <c r="U4635" s="551" t="s">
        <v>29</v>
      </c>
      <c r="V4635" s="551">
        <v>2012</v>
      </c>
      <c r="W4635" s="704" t="s">
        <v>11325</v>
      </c>
      <c r="X4635" s="551"/>
      <c r="Y4635" s="564">
        <v>42036</v>
      </c>
      <c r="Z4635" s="551">
        <v>100</v>
      </c>
      <c r="AA4635" s="564"/>
      <c r="AB4635" s="551">
        <v>0</v>
      </c>
      <c r="AC4635" s="564">
        <v>42036</v>
      </c>
      <c r="AD4635" s="1" t="s">
        <v>43</v>
      </c>
      <c r="AE4635" s="551"/>
      <c r="AF4635" s="551"/>
      <c r="AG4635" s="551"/>
      <c r="AJ4635" s="1">
        <f t="shared" si="363"/>
        <v>0</v>
      </c>
      <c r="AK4635" s="1">
        <f t="shared" si="366"/>
        <v>-53.3</v>
      </c>
    </row>
    <row r="4636" spans="1:37" ht="94.5" customHeight="1">
      <c r="A4636" s="179" t="s">
        <v>4411</v>
      </c>
      <c r="B4636" s="208" t="s">
        <v>6</v>
      </c>
      <c r="C4636" s="208" t="s">
        <v>1876</v>
      </c>
      <c r="D4636" s="161">
        <v>42534</v>
      </c>
      <c r="E4636" s="182">
        <v>0.8618055555555556</v>
      </c>
      <c r="F4636" s="161">
        <v>42534</v>
      </c>
      <c r="G4636" s="182">
        <v>0.90347222222222223</v>
      </c>
      <c r="H4636" s="182">
        <v>4.166666666666663E-2</v>
      </c>
      <c r="I4636" s="208">
        <v>22</v>
      </c>
      <c r="J4636" s="208" t="s">
        <v>303</v>
      </c>
      <c r="K4636" s="208" t="s">
        <v>52</v>
      </c>
      <c r="L4636" s="208" t="s">
        <v>10</v>
      </c>
      <c r="M4636" s="208" t="s">
        <v>4844</v>
      </c>
      <c r="N4636" s="208" t="s">
        <v>3</v>
      </c>
      <c r="O4636" s="208" t="s">
        <v>8</v>
      </c>
      <c r="P4636" s="208" t="s">
        <v>4845</v>
      </c>
      <c r="Q4636" s="208" t="s">
        <v>6142</v>
      </c>
      <c r="R4636" s="254">
        <v>43.1</v>
      </c>
      <c r="S4636" s="208">
        <v>5.0999999999999996</v>
      </c>
      <c r="T4636" s="208">
        <v>48.2</v>
      </c>
      <c r="U4636" s="551" t="s">
        <v>29</v>
      </c>
      <c r="V4636" s="551">
        <v>2010</v>
      </c>
      <c r="W4636" s="704" t="s">
        <v>11326</v>
      </c>
      <c r="X4636" s="551"/>
      <c r="Y4636" s="564">
        <v>42401</v>
      </c>
      <c r="Z4636" s="551">
        <v>100</v>
      </c>
      <c r="AA4636" s="563"/>
      <c r="AB4636" s="551">
        <v>0</v>
      </c>
      <c r="AC4636" s="564">
        <v>42401</v>
      </c>
      <c r="AD4636" s="1" t="s">
        <v>43</v>
      </c>
      <c r="AE4636" s="551"/>
      <c r="AF4636" s="551"/>
      <c r="AG4636" s="551"/>
      <c r="AJ4636" s="1">
        <f t="shared" si="363"/>
        <v>0</v>
      </c>
      <c r="AK4636" s="1">
        <f t="shared" si="366"/>
        <v>-48.2</v>
      </c>
    </row>
    <row r="4637" spans="1:37" ht="63" customHeight="1">
      <c r="A4637" s="179" t="s">
        <v>4411</v>
      </c>
      <c r="B4637" s="208" t="s">
        <v>6</v>
      </c>
      <c r="C4637" s="208" t="s">
        <v>1876</v>
      </c>
      <c r="D4637" s="161">
        <v>42534</v>
      </c>
      <c r="E4637" s="182">
        <v>0.89513888888888893</v>
      </c>
      <c r="F4637" s="161">
        <v>42534</v>
      </c>
      <c r="G4637" s="182">
        <v>0.93541666666666667</v>
      </c>
      <c r="H4637" s="182">
        <v>4.0277777777777746E-2</v>
      </c>
      <c r="I4637" s="208">
        <v>11</v>
      </c>
      <c r="J4637" s="208" t="s">
        <v>303</v>
      </c>
      <c r="K4637" s="208" t="s">
        <v>52</v>
      </c>
      <c r="L4637" s="208" t="s">
        <v>10</v>
      </c>
      <c r="M4637" s="208" t="s">
        <v>4846</v>
      </c>
      <c r="N4637" s="208" t="s">
        <v>3</v>
      </c>
      <c r="O4637" s="208" t="s">
        <v>8</v>
      </c>
      <c r="P4637" s="208" t="s">
        <v>4847</v>
      </c>
      <c r="Q4637" s="208" t="s">
        <v>4848</v>
      </c>
      <c r="R4637" s="254"/>
      <c r="S4637" s="208">
        <v>6.1</v>
      </c>
      <c r="T4637" s="254">
        <v>6.1</v>
      </c>
      <c r="U4637" s="551" t="s">
        <v>29</v>
      </c>
      <c r="V4637" s="551">
        <v>2011</v>
      </c>
      <c r="W4637" s="704" t="s">
        <v>11326</v>
      </c>
      <c r="X4637" s="551"/>
      <c r="Y4637" s="564">
        <v>42339</v>
      </c>
      <c r="Z4637" s="551">
        <v>100</v>
      </c>
      <c r="AA4637" s="551">
        <v>2016</v>
      </c>
      <c r="AB4637" s="551">
        <v>0</v>
      </c>
      <c r="AC4637" s="564">
        <v>42339</v>
      </c>
      <c r="AD4637" s="1" t="s">
        <v>43</v>
      </c>
      <c r="AE4637" s="551"/>
      <c r="AF4637" s="551"/>
      <c r="AG4637" s="551"/>
      <c r="AJ4637" s="1">
        <f t="shared" si="363"/>
        <v>0</v>
      </c>
      <c r="AK4637" s="1">
        <f t="shared" si="366"/>
        <v>-6.1</v>
      </c>
    </row>
    <row r="4638" spans="1:37" ht="63" customHeight="1">
      <c r="A4638" s="179" t="s">
        <v>4411</v>
      </c>
      <c r="B4638" s="208" t="s">
        <v>6</v>
      </c>
      <c r="C4638" s="208" t="s">
        <v>1865</v>
      </c>
      <c r="D4638" s="161">
        <v>42534</v>
      </c>
      <c r="E4638" s="182">
        <v>0.80902777777777779</v>
      </c>
      <c r="F4638" s="161">
        <v>42534</v>
      </c>
      <c r="G4638" s="182">
        <v>0.80902777777777779</v>
      </c>
      <c r="H4638" s="182">
        <v>0</v>
      </c>
      <c r="I4638" s="208">
        <v>76</v>
      </c>
      <c r="J4638" s="208" t="s">
        <v>303</v>
      </c>
      <c r="K4638" s="208" t="s">
        <v>9</v>
      </c>
      <c r="L4638" s="208" t="s">
        <v>10</v>
      </c>
      <c r="M4638" s="208" t="s">
        <v>6143</v>
      </c>
      <c r="N4638" s="208">
        <v>35</v>
      </c>
      <c r="O4638" s="208" t="s">
        <v>8</v>
      </c>
      <c r="P4638" s="208" t="s">
        <v>6144</v>
      </c>
      <c r="Q4638" s="208" t="s">
        <v>6145</v>
      </c>
      <c r="R4638" s="254"/>
      <c r="S4638" s="254">
        <v>22.7</v>
      </c>
      <c r="T4638" s="208">
        <v>22.7</v>
      </c>
      <c r="U4638" s="689" t="s">
        <v>29</v>
      </c>
      <c r="V4638" s="699">
        <v>2006</v>
      </c>
      <c r="W4638" s="699" t="s">
        <v>3521</v>
      </c>
      <c r="X4638" s="551" t="s">
        <v>2736</v>
      </c>
      <c r="Y4638" s="563" t="s">
        <v>11327</v>
      </c>
      <c r="Z4638" s="699">
        <v>100</v>
      </c>
      <c r="AA4638" s="564" t="s">
        <v>11328</v>
      </c>
      <c r="AB4638" s="551">
        <v>0</v>
      </c>
      <c r="AC4638" s="152" t="s">
        <v>141</v>
      </c>
      <c r="AD4638" s="1" t="s">
        <v>43</v>
      </c>
      <c r="AE4638" s="152"/>
      <c r="AF4638" s="152"/>
      <c r="AG4638" s="152"/>
      <c r="AJ4638" s="1">
        <f t="shared" si="363"/>
        <v>0</v>
      </c>
      <c r="AK4638" s="1">
        <f t="shared" si="366"/>
        <v>-22.7</v>
      </c>
    </row>
    <row r="4639" spans="1:37" ht="78.75" customHeight="1">
      <c r="A4639" s="179" t="s">
        <v>4411</v>
      </c>
      <c r="B4639" s="208" t="s">
        <v>6</v>
      </c>
      <c r="C4639" s="208" t="s">
        <v>1873</v>
      </c>
      <c r="D4639" s="161">
        <v>42535</v>
      </c>
      <c r="E4639" s="185">
        <v>9.0277777777777776E-2</v>
      </c>
      <c r="F4639" s="161">
        <v>42535</v>
      </c>
      <c r="G4639" s="185">
        <v>0.10833333333333334</v>
      </c>
      <c r="H4639" s="185">
        <v>1.8055555555555557E-2</v>
      </c>
      <c r="I4639" s="208">
        <v>1</v>
      </c>
      <c r="J4639" s="208" t="s">
        <v>658</v>
      </c>
      <c r="K4639" s="208"/>
      <c r="L4639" s="208" t="s">
        <v>10</v>
      </c>
      <c r="M4639" s="208" t="s">
        <v>4877</v>
      </c>
      <c r="N4639" s="208" t="s">
        <v>3</v>
      </c>
      <c r="O4639" s="208" t="s">
        <v>8</v>
      </c>
      <c r="P4639" s="208" t="s">
        <v>4878</v>
      </c>
      <c r="Q4639" s="208" t="s">
        <v>11329</v>
      </c>
      <c r="R4639" s="208">
        <v>0.1</v>
      </c>
      <c r="S4639" s="208"/>
      <c r="T4639" s="208">
        <v>0.1</v>
      </c>
      <c r="U4639" s="152" t="s">
        <v>47</v>
      </c>
      <c r="V4639" s="152">
        <v>1990</v>
      </c>
      <c r="W4639" s="152" t="s">
        <v>3431</v>
      </c>
      <c r="X4639" s="152" t="s">
        <v>2959</v>
      </c>
      <c r="Y4639" s="152" t="s">
        <v>11330</v>
      </c>
      <c r="Z4639" s="566">
        <v>1</v>
      </c>
      <c r="AA4639" s="152"/>
      <c r="AB4639" s="152"/>
      <c r="AC4639" s="152"/>
      <c r="AD4639" s="1" t="s">
        <v>43</v>
      </c>
      <c r="AE4639" s="152"/>
      <c r="AF4639" s="152"/>
      <c r="AG4639" s="152"/>
      <c r="AJ4639" s="1">
        <f t="shared" si="363"/>
        <v>0</v>
      </c>
      <c r="AK4639" s="1">
        <f t="shared" si="366"/>
        <v>-0.1</v>
      </c>
    </row>
    <row r="4640" spans="1:37" ht="47.25" customHeight="1">
      <c r="A4640" s="179" t="s">
        <v>4411</v>
      </c>
      <c r="B4640" s="208" t="s">
        <v>6</v>
      </c>
      <c r="C4640" s="208" t="s">
        <v>1876</v>
      </c>
      <c r="D4640" s="161">
        <v>42535</v>
      </c>
      <c r="E4640" s="185">
        <v>0.37777777777777777</v>
      </c>
      <c r="F4640" s="161">
        <v>42535</v>
      </c>
      <c r="G4640" s="185">
        <v>0.37777777777777777</v>
      </c>
      <c r="H4640" s="185">
        <v>0</v>
      </c>
      <c r="I4640" s="208">
        <v>38</v>
      </c>
      <c r="J4640" s="208" t="s">
        <v>303</v>
      </c>
      <c r="K4640" s="208" t="s">
        <v>9</v>
      </c>
      <c r="L4640" s="208" t="s">
        <v>10</v>
      </c>
      <c r="M4640" s="208" t="s">
        <v>6146</v>
      </c>
      <c r="N4640" s="208">
        <v>35</v>
      </c>
      <c r="O4640" s="208" t="s">
        <v>8</v>
      </c>
      <c r="P4640" s="208" t="s">
        <v>4879</v>
      </c>
      <c r="Q4640" s="208" t="s">
        <v>6147</v>
      </c>
      <c r="R4640" s="254"/>
      <c r="S4640" s="208">
        <v>35.9</v>
      </c>
      <c r="T4640" s="208">
        <v>35.9</v>
      </c>
      <c r="U4640" s="551" t="s">
        <v>29</v>
      </c>
      <c r="V4640" s="551">
        <v>2012</v>
      </c>
      <c r="W4640" s="551" t="s">
        <v>11331</v>
      </c>
      <c r="X4640" s="551"/>
      <c r="Y4640" s="564">
        <v>42401</v>
      </c>
      <c r="Z4640" s="551">
        <v>100</v>
      </c>
      <c r="AA4640" s="713"/>
      <c r="AB4640" s="551">
        <v>0</v>
      </c>
      <c r="AC4640" s="564">
        <v>42401</v>
      </c>
      <c r="AD4640" s="1" t="s">
        <v>43</v>
      </c>
      <c r="AE4640" s="551"/>
      <c r="AF4640" s="551"/>
      <c r="AG4640" s="551"/>
      <c r="AJ4640" s="1">
        <f t="shared" si="363"/>
        <v>0</v>
      </c>
      <c r="AK4640" s="1">
        <f t="shared" si="366"/>
        <v>-35.9</v>
      </c>
    </row>
    <row r="4641" spans="1:37" ht="63" customHeight="1">
      <c r="A4641" s="179" t="s">
        <v>4411</v>
      </c>
      <c r="B4641" s="208" t="s">
        <v>6</v>
      </c>
      <c r="C4641" s="208" t="s">
        <v>1876</v>
      </c>
      <c r="D4641" s="161">
        <v>42535</v>
      </c>
      <c r="E4641" s="182">
        <v>0.47291666666666665</v>
      </c>
      <c r="F4641" s="161">
        <v>42535</v>
      </c>
      <c r="G4641" s="182">
        <v>0.47291666666666665</v>
      </c>
      <c r="H4641" s="182">
        <v>0</v>
      </c>
      <c r="I4641" s="208">
        <v>57</v>
      </c>
      <c r="J4641" s="208" t="s">
        <v>303</v>
      </c>
      <c r="K4641" s="208" t="s">
        <v>9</v>
      </c>
      <c r="L4641" s="208" t="s">
        <v>10</v>
      </c>
      <c r="M4641" s="208" t="s">
        <v>6148</v>
      </c>
      <c r="N4641" s="208">
        <v>35</v>
      </c>
      <c r="O4641" s="208" t="s">
        <v>8</v>
      </c>
      <c r="P4641" s="208" t="s">
        <v>4880</v>
      </c>
      <c r="Q4641" s="208" t="s">
        <v>6149</v>
      </c>
      <c r="R4641" s="254"/>
      <c r="S4641" s="254">
        <v>43</v>
      </c>
      <c r="T4641" s="254">
        <v>43</v>
      </c>
      <c r="U4641" s="551" t="s">
        <v>29</v>
      </c>
      <c r="V4641" s="551">
        <v>2015</v>
      </c>
      <c r="W4641" s="704" t="s">
        <v>11324</v>
      </c>
      <c r="X4641" s="551"/>
      <c r="Y4641" s="551"/>
      <c r="Z4641" s="551"/>
      <c r="AA4641" s="551"/>
      <c r="AB4641" s="551"/>
      <c r="AC4641" s="551"/>
      <c r="AD4641" s="1" t="s">
        <v>43</v>
      </c>
      <c r="AE4641" s="551"/>
      <c r="AF4641" s="551"/>
      <c r="AG4641" s="551"/>
      <c r="AJ4641" s="1">
        <f t="shared" si="363"/>
        <v>0</v>
      </c>
      <c r="AK4641" s="1">
        <f t="shared" si="366"/>
        <v>-43</v>
      </c>
    </row>
    <row r="4642" spans="1:37" ht="63" customHeight="1">
      <c r="A4642" s="179" t="s">
        <v>4411</v>
      </c>
      <c r="B4642" s="208" t="s">
        <v>6</v>
      </c>
      <c r="C4642" s="208" t="s">
        <v>1868</v>
      </c>
      <c r="D4642" s="161">
        <v>42535</v>
      </c>
      <c r="E4642" s="182">
        <v>0.56944444444444442</v>
      </c>
      <c r="F4642" s="161">
        <v>42535</v>
      </c>
      <c r="G4642" s="182">
        <v>0.56944444444444442</v>
      </c>
      <c r="H4642" s="182">
        <v>0</v>
      </c>
      <c r="I4642" s="208">
        <v>6</v>
      </c>
      <c r="J4642" s="208"/>
      <c r="K4642" s="208"/>
      <c r="L4642" s="208" t="s">
        <v>10</v>
      </c>
      <c r="M4642" s="208" t="s">
        <v>4830</v>
      </c>
      <c r="N4642" s="208">
        <v>0.4</v>
      </c>
      <c r="O4642" s="208" t="s">
        <v>2</v>
      </c>
      <c r="P4642" s="208" t="s">
        <v>473</v>
      </c>
      <c r="Q4642" s="208" t="s">
        <v>4881</v>
      </c>
      <c r="R4642" s="254"/>
      <c r="S4642" s="208">
        <v>1.8</v>
      </c>
      <c r="T4642" s="162">
        <f>R4642+S4642</f>
        <v>1.8</v>
      </c>
      <c r="U4642" s="152" t="s">
        <v>29</v>
      </c>
      <c r="V4642" s="152">
        <v>2003</v>
      </c>
      <c r="W4642" s="152" t="s">
        <v>11192</v>
      </c>
      <c r="X4642" s="152" t="s">
        <v>11193</v>
      </c>
      <c r="Y4642" s="152" t="s">
        <v>11312</v>
      </c>
      <c r="Z4642" s="566">
        <v>1</v>
      </c>
      <c r="AA4642" s="152" t="s">
        <v>11313</v>
      </c>
      <c r="AB4642" s="152" t="s">
        <v>11183</v>
      </c>
      <c r="AC4642" s="578">
        <v>2003</v>
      </c>
      <c r="AD4642" s="1" t="s">
        <v>43</v>
      </c>
      <c r="AE4642" s="152"/>
      <c r="AF4642" s="152"/>
      <c r="AG4642" s="157"/>
      <c r="AJ4642" s="1">
        <f t="shared" si="363"/>
        <v>0</v>
      </c>
      <c r="AK4642" s="1">
        <f t="shared" si="366"/>
        <v>-1.8</v>
      </c>
    </row>
    <row r="4643" spans="1:37" ht="78.75" customHeight="1">
      <c r="A4643" s="179" t="s">
        <v>4411</v>
      </c>
      <c r="B4643" s="208" t="s">
        <v>6</v>
      </c>
      <c r="C4643" s="208" t="s">
        <v>6150</v>
      </c>
      <c r="D4643" s="161">
        <v>42535</v>
      </c>
      <c r="E4643" s="182">
        <v>0.58611111111111114</v>
      </c>
      <c r="F4643" s="161">
        <v>42535</v>
      </c>
      <c r="G4643" s="182">
        <v>0.58611111111111114</v>
      </c>
      <c r="H4643" s="182">
        <v>0</v>
      </c>
      <c r="I4643" s="208">
        <v>66</v>
      </c>
      <c r="J4643" s="208" t="s">
        <v>303</v>
      </c>
      <c r="K4643" s="208" t="s">
        <v>9</v>
      </c>
      <c r="L4643" s="208" t="s">
        <v>10</v>
      </c>
      <c r="M4643" s="208" t="s">
        <v>4882</v>
      </c>
      <c r="N4643" s="208">
        <v>35</v>
      </c>
      <c r="O4643" s="208" t="s">
        <v>8</v>
      </c>
      <c r="P4643" s="208" t="s">
        <v>4883</v>
      </c>
      <c r="Q4643" s="208" t="s">
        <v>11332</v>
      </c>
      <c r="R4643" s="254"/>
      <c r="S4643" s="208">
        <v>60.4</v>
      </c>
      <c r="T4643" s="254">
        <v>60.4</v>
      </c>
      <c r="U4643" s="152" t="s">
        <v>29</v>
      </c>
      <c r="V4643" s="152" t="s">
        <v>3582</v>
      </c>
      <c r="W4643" s="152" t="s">
        <v>2717</v>
      </c>
      <c r="X4643" s="152" t="s">
        <v>3377</v>
      </c>
      <c r="Y4643" s="152" t="s">
        <v>11333</v>
      </c>
      <c r="Z4643" s="152"/>
      <c r="AA4643" s="152" t="s">
        <v>11334</v>
      </c>
      <c r="AB4643" s="152"/>
      <c r="AC4643" s="152"/>
      <c r="AD4643" s="1" t="s">
        <v>43</v>
      </c>
      <c r="AE4643" s="152"/>
      <c r="AF4643" s="152"/>
      <c r="AG4643" s="152"/>
      <c r="AJ4643" s="1">
        <f t="shared" si="363"/>
        <v>0</v>
      </c>
      <c r="AK4643" s="1">
        <f t="shared" si="366"/>
        <v>-60.4</v>
      </c>
    </row>
    <row r="4644" spans="1:37" ht="157.5" customHeight="1">
      <c r="A4644" s="179" t="s">
        <v>4411</v>
      </c>
      <c r="B4644" s="208" t="s">
        <v>6</v>
      </c>
      <c r="C4644" s="208" t="s">
        <v>1131</v>
      </c>
      <c r="D4644" s="161">
        <v>42535</v>
      </c>
      <c r="E4644" s="182">
        <v>0.61111111111111105</v>
      </c>
      <c r="F4644" s="161">
        <v>42535</v>
      </c>
      <c r="G4644" s="182">
        <v>0.88611111111111107</v>
      </c>
      <c r="H4644" s="182">
        <v>0.27500000000000002</v>
      </c>
      <c r="I4644" s="208">
        <v>11</v>
      </c>
      <c r="J4644" s="208" t="s">
        <v>658</v>
      </c>
      <c r="K4644" s="208"/>
      <c r="L4644" s="208" t="s">
        <v>10</v>
      </c>
      <c r="M4644" s="208" t="s">
        <v>4884</v>
      </c>
      <c r="N4644" s="208" t="s">
        <v>3</v>
      </c>
      <c r="O4644" s="208" t="s">
        <v>8</v>
      </c>
      <c r="P4644" s="208" t="s">
        <v>4885</v>
      </c>
      <c r="Q4644" s="208" t="s">
        <v>4886</v>
      </c>
      <c r="R4644" s="254"/>
      <c r="S4644" s="208">
        <v>24.2</v>
      </c>
      <c r="T4644" s="254">
        <v>24.2</v>
      </c>
      <c r="U4644" s="152" t="s">
        <v>29</v>
      </c>
      <c r="V4644" s="152">
        <v>1986</v>
      </c>
      <c r="W4644" s="152" t="s">
        <v>6151</v>
      </c>
      <c r="X4644" s="152" t="s">
        <v>2736</v>
      </c>
      <c r="Y4644" s="152" t="s">
        <v>6152</v>
      </c>
      <c r="Z4644" s="566">
        <v>1</v>
      </c>
      <c r="AA4644" s="152" t="s">
        <v>6153</v>
      </c>
      <c r="AB4644" s="152" t="s">
        <v>6154</v>
      </c>
      <c r="AC4644" s="469"/>
      <c r="AD4644" s="1" t="s">
        <v>43</v>
      </c>
      <c r="AE4644" s="152"/>
      <c r="AF4644" s="152"/>
      <c r="AG4644" s="152"/>
      <c r="AJ4644" s="1">
        <f t="shared" si="363"/>
        <v>0</v>
      </c>
      <c r="AK4644" s="1">
        <f t="shared" si="366"/>
        <v>-24.2</v>
      </c>
    </row>
    <row r="4645" spans="1:37" ht="141.75" customHeight="1">
      <c r="A4645" s="179" t="s">
        <v>4411</v>
      </c>
      <c r="B4645" s="208" t="s">
        <v>6</v>
      </c>
      <c r="C4645" s="208" t="s">
        <v>1868</v>
      </c>
      <c r="D4645" s="161">
        <v>42535</v>
      </c>
      <c r="E4645" s="608">
        <v>0.61805555555555558</v>
      </c>
      <c r="F4645" s="161">
        <v>42535</v>
      </c>
      <c r="G4645" s="608">
        <v>0.61805555555555558</v>
      </c>
      <c r="H4645" s="182">
        <v>0</v>
      </c>
      <c r="I4645" s="208">
        <v>7</v>
      </c>
      <c r="J4645" s="208" t="s">
        <v>144</v>
      </c>
      <c r="K4645" s="208" t="s">
        <v>9</v>
      </c>
      <c r="L4645" s="208" t="s">
        <v>10</v>
      </c>
      <c r="M4645" s="208" t="s">
        <v>6155</v>
      </c>
      <c r="N4645" s="208" t="s">
        <v>3</v>
      </c>
      <c r="O4645" s="208" t="s">
        <v>8</v>
      </c>
      <c r="P4645" s="208" t="s">
        <v>4887</v>
      </c>
      <c r="Q4645" s="208" t="s">
        <v>6156</v>
      </c>
      <c r="R4645" s="254"/>
      <c r="S4645" s="208">
        <v>3.6</v>
      </c>
      <c r="T4645" s="162">
        <f>R4645+S4645</f>
        <v>3.6</v>
      </c>
      <c r="U4645" s="152" t="s">
        <v>29</v>
      </c>
      <c r="V4645" s="152" t="s">
        <v>11335</v>
      </c>
      <c r="W4645" s="152" t="s">
        <v>2589</v>
      </c>
      <c r="X4645" s="152" t="s">
        <v>2932</v>
      </c>
      <c r="Y4645" s="152" t="s">
        <v>11336</v>
      </c>
      <c r="Z4645" s="152" t="s">
        <v>11337</v>
      </c>
      <c r="AA4645" s="152" t="s">
        <v>11338</v>
      </c>
      <c r="AB4645" s="152" t="s">
        <v>11339</v>
      </c>
      <c r="AC4645" s="152"/>
      <c r="AD4645" s="1" t="s">
        <v>43</v>
      </c>
      <c r="AE4645" s="152"/>
      <c r="AF4645" s="152"/>
      <c r="AG4645" s="157"/>
      <c r="AJ4645" s="1">
        <f t="shared" si="363"/>
        <v>0</v>
      </c>
      <c r="AK4645" s="1">
        <f t="shared" si="366"/>
        <v>-3.6</v>
      </c>
    </row>
    <row r="4646" spans="1:37" ht="126" customHeight="1">
      <c r="A4646" s="179" t="s">
        <v>4411</v>
      </c>
      <c r="B4646" s="208" t="s">
        <v>6</v>
      </c>
      <c r="C4646" s="208" t="s">
        <v>1131</v>
      </c>
      <c r="D4646" s="161">
        <v>42535</v>
      </c>
      <c r="E4646" s="608">
        <v>0.62986111111111109</v>
      </c>
      <c r="F4646" s="161">
        <v>42535</v>
      </c>
      <c r="G4646" s="608">
        <v>0.62986111111111109</v>
      </c>
      <c r="H4646" s="182">
        <v>0</v>
      </c>
      <c r="I4646" s="208">
        <v>76</v>
      </c>
      <c r="J4646" s="208" t="s">
        <v>300</v>
      </c>
      <c r="K4646" s="208" t="s">
        <v>9</v>
      </c>
      <c r="L4646" s="208" t="s">
        <v>10</v>
      </c>
      <c r="M4646" s="208" t="s">
        <v>4888</v>
      </c>
      <c r="N4646" s="208">
        <v>35</v>
      </c>
      <c r="O4646" s="208" t="s">
        <v>8</v>
      </c>
      <c r="P4646" s="208" t="s">
        <v>4889</v>
      </c>
      <c r="Q4646" s="208" t="s">
        <v>11340</v>
      </c>
      <c r="R4646" s="254"/>
      <c r="S4646" s="208">
        <v>88.7</v>
      </c>
      <c r="T4646" s="254">
        <v>88.7</v>
      </c>
      <c r="U4646" s="152" t="s">
        <v>29</v>
      </c>
      <c r="V4646" s="152">
        <v>1985</v>
      </c>
      <c r="W4646" s="152" t="s">
        <v>2717</v>
      </c>
      <c r="X4646" s="152" t="s">
        <v>2736</v>
      </c>
      <c r="Y4646" s="152" t="s">
        <v>11341</v>
      </c>
      <c r="Z4646" s="152">
        <v>100</v>
      </c>
      <c r="AA4646" s="152" t="s">
        <v>11342</v>
      </c>
      <c r="AB4646" s="152" t="s">
        <v>11343</v>
      </c>
      <c r="AC4646" s="152"/>
      <c r="AD4646" s="1" t="s">
        <v>43</v>
      </c>
      <c r="AE4646" s="152"/>
      <c r="AF4646" s="152"/>
      <c r="AG4646" s="152"/>
      <c r="AJ4646" s="1">
        <f t="shared" si="363"/>
        <v>0</v>
      </c>
      <c r="AK4646" s="1">
        <f t="shared" si="366"/>
        <v>-88.7</v>
      </c>
    </row>
    <row r="4647" spans="1:37" ht="63" customHeight="1">
      <c r="A4647" s="179" t="s">
        <v>4411</v>
      </c>
      <c r="B4647" s="208" t="s">
        <v>6</v>
      </c>
      <c r="C4647" s="208" t="s">
        <v>1868</v>
      </c>
      <c r="D4647" s="161">
        <v>42535</v>
      </c>
      <c r="E4647" s="608">
        <v>0.63402777777777775</v>
      </c>
      <c r="F4647" s="161">
        <v>42535</v>
      </c>
      <c r="G4647" s="608">
        <v>0.63402777777777775</v>
      </c>
      <c r="H4647" s="182">
        <v>0</v>
      </c>
      <c r="I4647" s="208">
        <v>122</v>
      </c>
      <c r="J4647" s="208" t="s">
        <v>303</v>
      </c>
      <c r="K4647" s="208" t="s">
        <v>9</v>
      </c>
      <c r="L4647" s="208" t="s">
        <v>10</v>
      </c>
      <c r="M4647" s="208" t="s">
        <v>4890</v>
      </c>
      <c r="N4647" s="208">
        <v>35</v>
      </c>
      <c r="O4647" s="208" t="s">
        <v>8</v>
      </c>
      <c r="P4647" s="208" t="s">
        <v>4891</v>
      </c>
      <c r="Q4647" s="638" t="s">
        <v>11344</v>
      </c>
      <c r="R4647" s="254"/>
      <c r="S4647" s="208">
        <v>63</v>
      </c>
      <c r="T4647" s="162">
        <f>R4647+S4647</f>
        <v>63</v>
      </c>
      <c r="U4647" s="152" t="s">
        <v>29</v>
      </c>
      <c r="V4647" s="152" t="s">
        <v>11345</v>
      </c>
      <c r="W4647" s="152" t="s">
        <v>11346</v>
      </c>
      <c r="X4647" s="152" t="s">
        <v>2932</v>
      </c>
      <c r="Y4647" s="152" t="s">
        <v>11347</v>
      </c>
      <c r="Z4647" s="152" t="s">
        <v>11348</v>
      </c>
      <c r="AA4647" s="152" t="s">
        <v>11349</v>
      </c>
      <c r="AB4647" s="152" t="s">
        <v>2215</v>
      </c>
      <c r="AC4647" s="152"/>
      <c r="AD4647" s="1" t="s">
        <v>43</v>
      </c>
      <c r="AE4647" s="152"/>
      <c r="AF4647" s="152"/>
      <c r="AG4647" s="157"/>
      <c r="AJ4647" s="1">
        <f t="shared" si="363"/>
        <v>0</v>
      </c>
      <c r="AK4647" s="1">
        <f t="shared" si="366"/>
        <v>-63</v>
      </c>
    </row>
    <row r="4648" spans="1:37" ht="141.75" customHeight="1">
      <c r="A4648" s="179" t="s">
        <v>4411</v>
      </c>
      <c r="B4648" s="208" t="s">
        <v>6</v>
      </c>
      <c r="C4648" s="208" t="s">
        <v>1868</v>
      </c>
      <c r="D4648" s="603">
        <v>42535</v>
      </c>
      <c r="E4648" s="182">
        <v>0.65416666666666667</v>
      </c>
      <c r="F4648" s="603">
        <v>42535</v>
      </c>
      <c r="G4648" s="182">
        <v>0.65416666666666667</v>
      </c>
      <c r="H4648" s="182">
        <v>0</v>
      </c>
      <c r="I4648" s="208">
        <v>255</v>
      </c>
      <c r="J4648" s="208"/>
      <c r="K4648" s="208"/>
      <c r="L4648" s="208" t="s">
        <v>10</v>
      </c>
      <c r="M4648" s="208" t="s">
        <v>473</v>
      </c>
      <c r="N4648" s="208">
        <v>0.4</v>
      </c>
      <c r="O4648" s="208" t="s">
        <v>2</v>
      </c>
      <c r="P4648" s="208" t="s">
        <v>473</v>
      </c>
      <c r="Q4648" s="634" t="s">
        <v>4892</v>
      </c>
      <c r="R4648" s="645"/>
      <c r="S4648" s="781">
        <v>128.19999999999999</v>
      </c>
      <c r="T4648" s="162">
        <f>R4648+S4648</f>
        <v>128.19999999999999</v>
      </c>
      <c r="U4648" s="152" t="s">
        <v>1</v>
      </c>
      <c r="V4648" s="469">
        <v>31229</v>
      </c>
      <c r="W4648" s="152" t="s">
        <v>11284</v>
      </c>
      <c r="X4648" s="152" t="s">
        <v>11193</v>
      </c>
      <c r="Y4648" s="152" t="s">
        <v>11285</v>
      </c>
      <c r="Z4648" s="566">
        <v>1</v>
      </c>
      <c r="AA4648" s="152" t="s">
        <v>11286</v>
      </c>
      <c r="AB4648" s="152" t="s">
        <v>11282</v>
      </c>
      <c r="AC4648" s="152"/>
      <c r="AD4648" s="1" t="s">
        <v>43</v>
      </c>
      <c r="AE4648" s="152"/>
      <c r="AF4648" s="152"/>
      <c r="AG4648" s="157"/>
      <c r="AJ4648" s="1">
        <f t="shared" si="363"/>
        <v>0</v>
      </c>
      <c r="AK4648" s="1">
        <f t="shared" si="366"/>
        <v>-128.19999999999999</v>
      </c>
    </row>
    <row r="4649" spans="1:37" ht="47.25" customHeight="1">
      <c r="A4649" s="179" t="s">
        <v>4411</v>
      </c>
      <c r="B4649" s="208" t="s">
        <v>6</v>
      </c>
      <c r="C4649" s="208" t="s">
        <v>1868</v>
      </c>
      <c r="D4649" s="603">
        <v>42535</v>
      </c>
      <c r="E4649" s="182">
        <v>0.65694444444444444</v>
      </c>
      <c r="F4649" s="603">
        <v>42535</v>
      </c>
      <c r="G4649" s="182">
        <v>0.65694444444444444</v>
      </c>
      <c r="H4649" s="182">
        <v>0</v>
      </c>
      <c r="I4649" s="208">
        <v>90</v>
      </c>
      <c r="J4649" s="208"/>
      <c r="K4649" s="208"/>
      <c r="L4649" s="208" t="s">
        <v>10</v>
      </c>
      <c r="M4649" s="208" t="s">
        <v>473</v>
      </c>
      <c r="N4649" s="208">
        <v>0.4</v>
      </c>
      <c r="O4649" s="208" t="s">
        <v>2</v>
      </c>
      <c r="P4649" s="208" t="s">
        <v>473</v>
      </c>
      <c r="Q4649" s="634" t="s">
        <v>4893</v>
      </c>
      <c r="R4649" s="645"/>
      <c r="S4649" s="652">
        <v>36.5</v>
      </c>
      <c r="T4649" s="162">
        <f>R4649+S4649</f>
        <v>36.5</v>
      </c>
      <c r="U4649" s="152" t="s">
        <v>29</v>
      </c>
      <c r="V4649" s="152"/>
      <c r="W4649" s="152"/>
      <c r="X4649" s="152"/>
      <c r="Y4649" s="152"/>
      <c r="Z4649" s="152"/>
      <c r="AA4649" s="152"/>
      <c r="AB4649" s="152"/>
      <c r="AC4649" s="152"/>
      <c r="AD4649" s="1" t="s">
        <v>43</v>
      </c>
      <c r="AE4649" s="152"/>
      <c r="AF4649" s="152"/>
      <c r="AG4649" s="152"/>
      <c r="AJ4649" s="1">
        <f t="shared" si="363"/>
        <v>0</v>
      </c>
      <c r="AK4649" s="1">
        <f t="shared" si="366"/>
        <v>-36.5</v>
      </c>
    </row>
    <row r="4650" spans="1:37" ht="47.25" customHeight="1">
      <c r="A4650" s="179" t="s">
        <v>4411</v>
      </c>
      <c r="B4650" s="208" t="s">
        <v>6</v>
      </c>
      <c r="C4650" s="208" t="s">
        <v>1868</v>
      </c>
      <c r="D4650" s="161">
        <v>42535</v>
      </c>
      <c r="E4650" s="608">
        <v>0.65694444444444444</v>
      </c>
      <c r="F4650" s="161">
        <v>42535</v>
      </c>
      <c r="G4650" s="608">
        <v>0.65694444444444444</v>
      </c>
      <c r="H4650" s="185">
        <v>0</v>
      </c>
      <c r="I4650" s="208">
        <v>21</v>
      </c>
      <c r="J4650" s="208"/>
      <c r="K4650" s="208"/>
      <c r="L4650" s="208" t="s">
        <v>10</v>
      </c>
      <c r="M4650" s="208" t="s">
        <v>473</v>
      </c>
      <c r="N4650" s="208">
        <v>0.4</v>
      </c>
      <c r="O4650" s="208" t="s">
        <v>2</v>
      </c>
      <c r="P4650" s="208" t="s">
        <v>473</v>
      </c>
      <c r="Q4650" s="208" t="s">
        <v>4894</v>
      </c>
      <c r="R4650" s="254"/>
      <c r="S4650" s="208">
        <v>10.8</v>
      </c>
      <c r="T4650" s="162">
        <f>R4650+S4650</f>
        <v>10.8</v>
      </c>
      <c r="U4650" s="152" t="s">
        <v>29</v>
      </c>
      <c r="V4650" s="152"/>
      <c r="W4650" s="152"/>
      <c r="X4650" s="152"/>
      <c r="Y4650" s="152"/>
      <c r="Z4650" s="152"/>
      <c r="AA4650" s="152"/>
      <c r="AB4650" s="152"/>
      <c r="AC4650" s="152"/>
      <c r="AD4650" s="1" t="s">
        <v>43</v>
      </c>
      <c r="AE4650" s="152"/>
      <c r="AF4650" s="152"/>
      <c r="AG4650" s="152"/>
      <c r="AJ4650" s="1">
        <f t="shared" si="363"/>
        <v>0</v>
      </c>
      <c r="AK4650" s="1">
        <f t="shared" si="366"/>
        <v>-10.8</v>
      </c>
    </row>
    <row r="4651" spans="1:37" ht="47.25" customHeight="1">
      <c r="A4651" s="179" t="s">
        <v>4411</v>
      </c>
      <c r="B4651" s="208" t="s">
        <v>6</v>
      </c>
      <c r="C4651" s="208" t="s">
        <v>1873</v>
      </c>
      <c r="D4651" s="161">
        <v>42535</v>
      </c>
      <c r="E4651" s="608">
        <v>0.66388888888888886</v>
      </c>
      <c r="F4651" s="161">
        <v>42535</v>
      </c>
      <c r="G4651" s="608">
        <v>0.66388888888888886</v>
      </c>
      <c r="H4651" s="182">
        <v>0</v>
      </c>
      <c r="I4651" s="208">
        <v>13</v>
      </c>
      <c r="J4651" s="208"/>
      <c r="K4651" s="208"/>
      <c r="L4651" s="208" t="s">
        <v>10</v>
      </c>
      <c r="M4651" s="208" t="s">
        <v>473</v>
      </c>
      <c r="N4651" s="208">
        <v>0.4</v>
      </c>
      <c r="O4651" s="208" t="s">
        <v>2</v>
      </c>
      <c r="P4651" s="208" t="s">
        <v>473</v>
      </c>
      <c r="Q4651" s="638" t="s">
        <v>11350</v>
      </c>
      <c r="R4651" s="208"/>
      <c r="S4651" s="208">
        <v>4.4000000000000004</v>
      </c>
      <c r="T4651" s="254">
        <v>4.4000000000000004</v>
      </c>
      <c r="U4651" s="152" t="s">
        <v>1</v>
      </c>
      <c r="V4651" s="152"/>
      <c r="W4651" s="152"/>
      <c r="X4651" s="152"/>
      <c r="Y4651" s="469"/>
      <c r="Z4651" s="566"/>
      <c r="AA4651" s="469"/>
      <c r="AB4651" s="152"/>
      <c r="AC4651" s="469"/>
      <c r="AD4651" s="1" t="s">
        <v>43</v>
      </c>
      <c r="AE4651" s="152"/>
      <c r="AF4651" s="152"/>
      <c r="AG4651" s="152"/>
      <c r="AJ4651" s="1">
        <f t="shared" ref="AJ4651:AJ4714" si="367">T4651-S4651-R4651</f>
        <v>0</v>
      </c>
      <c r="AK4651" s="1">
        <f t="shared" si="366"/>
        <v>-4.4000000000000004</v>
      </c>
    </row>
    <row r="4652" spans="1:37" ht="94.5" customHeight="1">
      <c r="A4652" s="179" t="s">
        <v>4411</v>
      </c>
      <c r="B4652" s="208" t="s">
        <v>6</v>
      </c>
      <c r="C4652" s="208" t="s">
        <v>1131</v>
      </c>
      <c r="D4652" s="603">
        <v>42535</v>
      </c>
      <c r="E4652" s="182">
        <v>0.67291666666666661</v>
      </c>
      <c r="F4652" s="603">
        <v>42535</v>
      </c>
      <c r="G4652" s="182">
        <v>0.67291666666666661</v>
      </c>
      <c r="H4652" s="182">
        <v>0</v>
      </c>
      <c r="I4652" s="208">
        <v>3</v>
      </c>
      <c r="J4652" s="208" t="s">
        <v>303</v>
      </c>
      <c r="K4652" s="208" t="s">
        <v>9</v>
      </c>
      <c r="L4652" s="208" t="s">
        <v>10</v>
      </c>
      <c r="M4652" s="208" t="s">
        <v>4895</v>
      </c>
      <c r="N4652" s="208" t="s">
        <v>3</v>
      </c>
      <c r="O4652" s="208" t="s">
        <v>8</v>
      </c>
      <c r="P4652" s="208" t="s">
        <v>4896</v>
      </c>
      <c r="Q4652" s="634" t="s">
        <v>11351</v>
      </c>
      <c r="R4652" s="645"/>
      <c r="S4652" s="652">
        <v>2.7</v>
      </c>
      <c r="T4652" s="208">
        <v>2.7</v>
      </c>
      <c r="U4652" s="152" t="s">
        <v>29</v>
      </c>
      <c r="V4652" s="152">
        <v>1990</v>
      </c>
      <c r="W4652" s="152" t="s">
        <v>2725</v>
      </c>
      <c r="X4652" s="152" t="s">
        <v>2736</v>
      </c>
      <c r="Y4652" s="152" t="s">
        <v>11352</v>
      </c>
      <c r="Z4652" s="566">
        <v>0.9</v>
      </c>
      <c r="AA4652" s="152" t="s">
        <v>11353</v>
      </c>
      <c r="AB4652" s="152" t="s">
        <v>11354</v>
      </c>
      <c r="AC4652" s="152"/>
      <c r="AD4652" s="1" t="s">
        <v>43</v>
      </c>
      <c r="AE4652" s="152"/>
      <c r="AF4652" s="152"/>
      <c r="AG4652" s="152"/>
      <c r="AJ4652" s="1">
        <f t="shared" si="367"/>
        <v>0</v>
      </c>
      <c r="AK4652" s="1">
        <f t="shared" si="366"/>
        <v>-2.7</v>
      </c>
    </row>
    <row r="4653" spans="1:37" ht="141.75" customHeight="1">
      <c r="A4653" s="179" t="s">
        <v>4411</v>
      </c>
      <c r="B4653" s="208" t="s">
        <v>6</v>
      </c>
      <c r="C4653" s="208" t="s">
        <v>1131</v>
      </c>
      <c r="D4653" s="161">
        <v>42535</v>
      </c>
      <c r="E4653" s="182">
        <v>0.67291666666666661</v>
      </c>
      <c r="F4653" s="161">
        <v>42535</v>
      </c>
      <c r="G4653" s="182">
        <v>0.67291666666666661</v>
      </c>
      <c r="H4653" s="182">
        <v>0</v>
      </c>
      <c r="I4653" s="208">
        <v>6</v>
      </c>
      <c r="J4653" s="208" t="s">
        <v>144</v>
      </c>
      <c r="K4653" s="208" t="s">
        <v>9</v>
      </c>
      <c r="L4653" s="208" t="s">
        <v>10</v>
      </c>
      <c r="M4653" s="208" t="s">
        <v>4897</v>
      </c>
      <c r="N4653" s="208" t="s">
        <v>3</v>
      </c>
      <c r="O4653" s="208" t="s">
        <v>8</v>
      </c>
      <c r="P4653" s="208" t="s">
        <v>4898</v>
      </c>
      <c r="Q4653" s="208" t="s">
        <v>11355</v>
      </c>
      <c r="R4653" s="254"/>
      <c r="S4653" s="208">
        <v>1.2</v>
      </c>
      <c r="T4653" s="254">
        <v>1.2</v>
      </c>
      <c r="U4653" s="152" t="s">
        <v>29</v>
      </c>
      <c r="V4653" s="152">
        <v>1988</v>
      </c>
      <c r="W4653" s="152" t="s">
        <v>11356</v>
      </c>
      <c r="X4653" s="152" t="s">
        <v>2736</v>
      </c>
      <c r="Y4653" s="152" t="s">
        <v>11357</v>
      </c>
      <c r="Z4653" s="566">
        <v>0.7</v>
      </c>
      <c r="AA4653" s="152" t="s">
        <v>11358</v>
      </c>
      <c r="AB4653" s="152" t="s">
        <v>11359</v>
      </c>
      <c r="AC4653" s="152"/>
      <c r="AD4653" s="1" t="s">
        <v>43</v>
      </c>
      <c r="AE4653" s="152"/>
      <c r="AF4653" s="152"/>
      <c r="AG4653" s="152"/>
      <c r="AJ4653" s="1">
        <f t="shared" si="367"/>
        <v>0</v>
      </c>
      <c r="AK4653" s="1">
        <f t="shared" si="366"/>
        <v>-1.2</v>
      </c>
    </row>
    <row r="4654" spans="1:37" ht="110.25" customHeight="1">
      <c r="A4654" s="179" t="s">
        <v>4411</v>
      </c>
      <c r="B4654" s="208" t="s">
        <v>6</v>
      </c>
      <c r="C4654" s="208" t="s">
        <v>1873</v>
      </c>
      <c r="D4654" s="161">
        <v>42535</v>
      </c>
      <c r="E4654" s="182">
        <v>0.7104166666666667</v>
      </c>
      <c r="F4654" s="161">
        <v>42535</v>
      </c>
      <c r="G4654" s="182">
        <v>0.7104166666666667</v>
      </c>
      <c r="H4654" s="182">
        <v>0</v>
      </c>
      <c r="I4654" s="208">
        <v>10</v>
      </c>
      <c r="J4654" s="208"/>
      <c r="K4654" s="208"/>
      <c r="L4654" s="208" t="s">
        <v>10</v>
      </c>
      <c r="M4654" s="208" t="s">
        <v>473</v>
      </c>
      <c r="N4654" s="208">
        <v>0.4</v>
      </c>
      <c r="O4654" s="208" t="s">
        <v>2</v>
      </c>
      <c r="P4654" s="208" t="s">
        <v>473</v>
      </c>
      <c r="Q4654" s="208" t="s">
        <v>11360</v>
      </c>
      <c r="R4654" s="208"/>
      <c r="S4654" s="208">
        <v>1.1000000000000001</v>
      </c>
      <c r="T4654" s="254">
        <v>1.1000000000000001</v>
      </c>
      <c r="U4654" s="152" t="s">
        <v>1</v>
      </c>
      <c r="V4654" s="152"/>
      <c r="W4654" s="152"/>
      <c r="X4654" s="152"/>
      <c r="Y4654" s="469"/>
      <c r="Z4654" s="566"/>
      <c r="AA4654" s="469"/>
      <c r="AB4654" s="152"/>
      <c r="AC4654" s="469"/>
      <c r="AD4654" s="1" t="s">
        <v>43</v>
      </c>
      <c r="AE4654" s="152"/>
      <c r="AF4654" s="152"/>
      <c r="AG4654" s="152"/>
      <c r="AJ4654" s="1">
        <f t="shared" si="367"/>
        <v>0</v>
      </c>
      <c r="AK4654" s="1">
        <f t="shared" si="366"/>
        <v>-1.1000000000000001</v>
      </c>
    </row>
    <row r="4655" spans="1:37" ht="78.75" customHeight="1">
      <c r="A4655" s="179" t="s">
        <v>4411</v>
      </c>
      <c r="B4655" s="208" t="s">
        <v>6</v>
      </c>
      <c r="C4655" s="208" t="s">
        <v>1868</v>
      </c>
      <c r="D4655" s="161">
        <v>42535</v>
      </c>
      <c r="E4655" s="608">
        <v>0.92638888888888893</v>
      </c>
      <c r="F4655" s="161">
        <v>42535</v>
      </c>
      <c r="G4655" s="608">
        <v>0.92638888888888893</v>
      </c>
      <c r="H4655" s="182">
        <v>0</v>
      </c>
      <c r="I4655" s="208">
        <v>19</v>
      </c>
      <c r="J4655" s="208" t="s">
        <v>303</v>
      </c>
      <c r="K4655" s="208"/>
      <c r="L4655" s="208" t="s">
        <v>4</v>
      </c>
      <c r="M4655" s="208" t="s">
        <v>4899</v>
      </c>
      <c r="N4655" s="208" t="s">
        <v>3</v>
      </c>
      <c r="O4655" s="208" t="s">
        <v>49</v>
      </c>
      <c r="P4655" s="208" t="s">
        <v>4900</v>
      </c>
      <c r="Q4655" s="208" t="s">
        <v>11361</v>
      </c>
      <c r="R4655" s="208"/>
      <c r="S4655" s="208">
        <v>8.5</v>
      </c>
      <c r="T4655" s="254">
        <v>8.5</v>
      </c>
      <c r="U4655" s="152" t="s">
        <v>48</v>
      </c>
      <c r="V4655" s="152" t="s">
        <v>11362</v>
      </c>
      <c r="W4655" s="152" t="s">
        <v>11363</v>
      </c>
      <c r="X4655" s="152" t="s">
        <v>11193</v>
      </c>
      <c r="Y4655" s="152" t="s">
        <v>11364</v>
      </c>
      <c r="Z4655" s="566">
        <v>0.5</v>
      </c>
      <c r="AA4655" s="152" t="s">
        <v>11365</v>
      </c>
      <c r="AB4655" s="152" t="s">
        <v>11366</v>
      </c>
      <c r="AC4655" s="152"/>
      <c r="AD4655" s="1" t="s">
        <v>0</v>
      </c>
      <c r="AE4655" s="152"/>
      <c r="AF4655" s="152"/>
      <c r="AG4655" s="157"/>
      <c r="AJ4655" s="1">
        <f t="shared" si="367"/>
        <v>0</v>
      </c>
      <c r="AK4655" s="1">
        <f t="shared" si="366"/>
        <v>-8.5</v>
      </c>
    </row>
    <row r="4656" spans="1:37" ht="78.75" customHeight="1">
      <c r="A4656" s="179" t="s">
        <v>4411</v>
      </c>
      <c r="B4656" s="208" t="s">
        <v>6</v>
      </c>
      <c r="C4656" s="208" t="s">
        <v>1868</v>
      </c>
      <c r="D4656" s="161">
        <v>42536</v>
      </c>
      <c r="E4656" s="608">
        <v>0.26041666666666669</v>
      </c>
      <c r="F4656" s="161">
        <v>42536</v>
      </c>
      <c r="G4656" s="608">
        <v>0.31041666666666667</v>
      </c>
      <c r="H4656" s="182">
        <v>4.9999999999999996E-2</v>
      </c>
      <c r="I4656" s="208">
        <v>5</v>
      </c>
      <c r="J4656" s="208" t="s">
        <v>303</v>
      </c>
      <c r="K4656" s="208" t="s">
        <v>21</v>
      </c>
      <c r="L4656" s="208" t="s">
        <v>10</v>
      </c>
      <c r="M4656" s="208" t="s">
        <v>4954</v>
      </c>
      <c r="N4656" s="208" t="s">
        <v>3</v>
      </c>
      <c r="O4656" s="208" t="s">
        <v>8</v>
      </c>
      <c r="P4656" s="208" t="s">
        <v>6157</v>
      </c>
      <c r="Q4656" s="208" t="s">
        <v>11367</v>
      </c>
      <c r="R4656" s="254"/>
      <c r="S4656" s="254">
        <v>4</v>
      </c>
      <c r="T4656" s="254">
        <v>4</v>
      </c>
      <c r="U4656" s="152" t="s">
        <v>29</v>
      </c>
      <c r="V4656" s="152">
        <v>1993</v>
      </c>
      <c r="W4656" s="152" t="s">
        <v>2730</v>
      </c>
      <c r="X4656" s="152" t="s">
        <v>2932</v>
      </c>
      <c r="Y4656" s="152" t="s">
        <v>11368</v>
      </c>
      <c r="Z4656" s="566">
        <v>0.5</v>
      </c>
      <c r="AA4656" s="152" t="s">
        <v>11369</v>
      </c>
      <c r="AB4656" s="152">
        <v>1</v>
      </c>
      <c r="AC4656" s="152"/>
      <c r="AD4656" s="1" t="s">
        <v>43</v>
      </c>
      <c r="AE4656" s="152"/>
      <c r="AF4656" s="152"/>
      <c r="AG4656" s="157"/>
      <c r="AJ4656" s="1">
        <f t="shared" si="367"/>
        <v>0</v>
      </c>
      <c r="AK4656" s="1">
        <f t="shared" si="366"/>
        <v>-4</v>
      </c>
    </row>
    <row r="4657" spans="1:37" ht="78.75" customHeight="1">
      <c r="A4657" s="179" t="s">
        <v>4411</v>
      </c>
      <c r="B4657" s="208" t="s">
        <v>6</v>
      </c>
      <c r="C4657" s="208" t="s">
        <v>1868</v>
      </c>
      <c r="D4657" s="161">
        <v>42536</v>
      </c>
      <c r="E4657" s="608">
        <v>0.26041666666666669</v>
      </c>
      <c r="F4657" s="161">
        <v>42536</v>
      </c>
      <c r="G4657" s="608">
        <v>0.31041666666666667</v>
      </c>
      <c r="H4657" s="182">
        <v>4.9999999999999996E-2</v>
      </c>
      <c r="I4657" s="208">
        <v>5</v>
      </c>
      <c r="J4657" s="208" t="s">
        <v>303</v>
      </c>
      <c r="K4657" s="208" t="s">
        <v>21</v>
      </c>
      <c r="L4657" s="208" t="s">
        <v>10</v>
      </c>
      <c r="M4657" s="208" t="s">
        <v>4955</v>
      </c>
      <c r="N4657" s="208" t="s">
        <v>3</v>
      </c>
      <c r="O4657" s="208" t="s">
        <v>8</v>
      </c>
      <c r="P4657" s="208" t="s">
        <v>6158</v>
      </c>
      <c r="Q4657" s="208" t="s">
        <v>11370</v>
      </c>
      <c r="R4657" s="254"/>
      <c r="S4657" s="254">
        <v>4</v>
      </c>
      <c r="T4657" s="254">
        <v>4</v>
      </c>
      <c r="U4657" s="152" t="s">
        <v>29</v>
      </c>
      <c r="V4657" s="152">
        <v>2002</v>
      </c>
      <c r="W4657" s="152" t="s">
        <v>2730</v>
      </c>
      <c r="X4657" s="152" t="s">
        <v>2932</v>
      </c>
      <c r="Y4657" s="152" t="s">
        <v>11371</v>
      </c>
      <c r="Z4657" s="566">
        <v>0.5</v>
      </c>
      <c r="AA4657" s="152" t="s">
        <v>11372</v>
      </c>
      <c r="AB4657" s="152">
        <v>1</v>
      </c>
      <c r="AC4657" s="152"/>
      <c r="AD4657" s="1" t="s">
        <v>43</v>
      </c>
      <c r="AE4657" s="152"/>
      <c r="AF4657" s="152"/>
      <c r="AG4657" s="157"/>
      <c r="AJ4657" s="1">
        <f t="shared" si="367"/>
        <v>0</v>
      </c>
      <c r="AK4657" s="1">
        <f t="shared" si="366"/>
        <v>-4</v>
      </c>
    </row>
    <row r="4658" spans="1:37" ht="47.25" customHeight="1">
      <c r="A4658" s="179" t="s">
        <v>4411</v>
      </c>
      <c r="B4658" s="208" t="s">
        <v>6</v>
      </c>
      <c r="C4658" s="208" t="s">
        <v>1868</v>
      </c>
      <c r="D4658" s="161">
        <v>42536</v>
      </c>
      <c r="E4658" s="608">
        <v>0.26041666666666669</v>
      </c>
      <c r="F4658" s="161">
        <v>42536</v>
      </c>
      <c r="G4658" s="608">
        <v>0.31041666666666667</v>
      </c>
      <c r="H4658" s="182">
        <v>4.9999999999999996E-2</v>
      </c>
      <c r="I4658" s="208">
        <v>4</v>
      </c>
      <c r="J4658" s="208" t="s">
        <v>303</v>
      </c>
      <c r="K4658" s="208" t="s">
        <v>21</v>
      </c>
      <c r="L4658" s="208" t="s">
        <v>10</v>
      </c>
      <c r="M4658" s="208" t="s">
        <v>4956</v>
      </c>
      <c r="N4658" s="208" t="s">
        <v>3</v>
      </c>
      <c r="O4658" s="208" t="s">
        <v>8</v>
      </c>
      <c r="P4658" s="208" t="s">
        <v>6159</v>
      </c>
      <c r="Q4658" s="208" t="s">
        <v>11373</v>
      </c>
      <c r="R4658" s="254"/>
      <c r="S4658" s="254">
        <v>4</v>
      </c>
      <c r="T4658" s="254">
        <v>4</v>
      </c>
      <c r="U4658" s="152" t="s">
        <v>29</v>
      </c>
      <c r="V4658" s="152">
        <v>1994</v>
      </c>
      <c r="W4658" s="152" t="s">
        <v>2730</v>
      </c>
      <c r="X4658" s="152" t="s">
        <v>2932</v>
      </c>
      <c r="Y4658" s="152" t="s">
        <v>11374</v>
      </c>
      <c r="Z4658" s="566">
        <v>0.5</v>
      </c>
      <c r="AA4658" s="152" t="s">
        <v>11375</v>
      </c>
      <c r="AB4658" s="152">
        <v>2</v>
      </c>
      <c r="AC4658" s="152"/>
      <c r="AD4658" s="1" t="s">
        <v>43</v>
      </c>
      <c r="AE4658" s="152"/>
      <c r="AF4658" s="152"/>
      <c r="AG4658" s="157"/>
      <c r="AJ4658" s="1">
        <f t="shared" si="367"/>
        <v>0</v>
      </c>
      <c r="AK4658" s="1">
        <f t="shared" si="366"/>
        <v>-4</v>
      </c>
    </row>
    <row r="4659" spans="1:37" ht="63" customHeight="1">
      <c r="A4659" s="179" t="s">
        <v>4411</v>
      </c>
      <c r="B4659" s="179" t="s">
        <v>13</v>
      </c>
      <c r="C4659" s="179" t="s">
        <v>147</v>
      </c>
      <c r="D4659" s="169">
        <v>42536</v>
      </c>
      <c r="E4659" s="1165">
        <v>0.51527777777777783</v>
      </c>
      <c r="F4659" s="169">
        <v>42536</v>
      </c>
      <c r="G4659" s="1165">
        <v>0.51944444444444449</v>
      </c>
      <c r="H4659" s="68">
        <f>G4659-E4659</f>
        <v>4.1666666666666519E-3</v>
      </c>
      <c r="I4659" s="179">
        <v>1</v>
      </c>
      <c r="J4659" s="179" t="s">
        <v>141</v>
      </c>
      <c r="K4659" s="179" t="s">
        <v>141</v>
      </c>
      <c r="L4659" s="179" t="s">
        <v>12</v>
      </c>
      <c r="M4659" s="179" t="s">
        <v>854</v>
      </c>
      <c r="N4659" s="179">
        <v>0.4</v>
      </c>
      <c r="O4659" s="179" t="s">
        <v>57</v>
      </c>
      <c r="P4659" s="179" t="s">
        <v>57</v>
      </c>
      <c r="Q4659" s="61" t="s">
        <v>10364</v>
      </c>
      <c r="R4659" s="190">
        <v>0.1</v>
      </c>
      <c r="S4659" s="190"/>
      <c r="T4659" s="190">
        <f>R4659+S4659</f>
        <v>0.1</v>
      </c>
      <c r="U4659" s="2" t="s">
        <v>62</v>
      </c>
      <c r="V4659" s="2" t="s">
        <v>141</v>
      </c>
      <c r="W4659" s="2" t="s">
        <v>141</v>
      </c>
      <c r="X4659" s="2" t="s">
        <v>141</v>
      </c>
      <c r="Y4659" s="2" t="s">
        <v>141</v>
      </c>
      <c r="Z4659" s="2" t="s">
        <v>141</v>
      </c>
      <c r="AA4659" s="2" t="s">
        <v>141</v>
      </c>
      <c r="AB4659" s="2" t="s">
        <v>141</v>
      </c>
      <c r="AC4659" s="2" t="s">
        <v>141</v>
      </c>
      <c r="AD4659" s="1" t="s">
        <v>23</v>
      </c>
      <c r="AE4659" s="2" t="s">
        <v>141</v>
      </c>
      <c r="AF4659" s="2" t="s">
        <v>141</v>
      </c>
      <c r="AG4659" s="2" t="s">
        <v>141</v>
      </c>
      <c r="AH4659" s="16"/>
      <c r="AI4659" s="16"/>
      <c r="AJ4659" s="1">
        <f t="shared" si="367"/>
        <v>0</v>
      </c>
      <c r="AK4659" s="1">
        <f t="shared" si="366"/>
        <v>-0.1</v>
      </c>
    </row>
    <row r="4660" spans="1:37" ht="31.5" customHeight="1">
      <c r="A4660" s="179" t="s">
        <v>4411</v>
      </c>
      <c r="B4660" s="208" t="s">
        <v>6</v>
      </c>
      <c r="C4660" s="208" t="s">
        <v>1131</v>
      </c>
      <c r="D4660" s="161">
        <v>42536</v>
      </c>
      <c r="E4660" s="608">
        <v>0.65277777777777779</v>
      </c>
      <c r="F4660" s="161">
        <v>42536</v>
      </c>
      <c r="G4660" s="608">
        <v>0.65277777777777779</v>
      </c>
      <c r="H4660" s="182">
        <v>0</v>
      </c>
      <c r="I4660" s="208">
        <v>9</v>
      </c>
      <c r="J4660" s="208" t="s">
        <v>303</v>
      </c>
      <c r="K4660" s="208" t="s">
        <v>9</v>
      </c>
      <c r="L4660" s="208" t="s">
        <v>10</v>
      </c>
      <c r="M4660" s="208" t="s">
        <v>4959</v>
      </c>
      <c r="N4660" s="208" t="s">
        <v>3</v>
      </c>
      <c r="O4660" s="208" t="s">
        <v>8</v>
      </c>
      <c r="P4660" s="208" t="s">
        <v>6161</v>
      </c>
      <c r="Q4660" s="208" t="s">
        <v>11381</v>
      </c>
      <c r="R4660" s="254"/>
      <c r="S4660" s="254">
        <v>1.5</v>
      </c>
      <c r="T4660" s="254">
        <v>1.5</v>
      </c>
      <c r="U4660" s="152" t="s">
        <v>29</v>
      </c>
      <c r="V4660" s="152">
        <v>1983</v>
      </c>
      <c r="W4660" s="152" t="s">
        <v>2215</v>
      </c>
      <c r="X4660" s="152" t="s">
        <v>2932</v>
      </c>
      <c r="Y4660" s="152" t="s">
        <v>11382</v>
      </c>
      <c r="Z4660" s="566">
        <v>1</v>
      </c>
      <c r="AA4660" s="152" t="s">
        <v>11383</v>
      </c>
      <c r="AB4660" s="152" t="s">
        <v>11384</v>
      </c>
      <c r="AC4660" s="152"/>
      <c r="AD4660" s="1" t="s">
        <v>43</v>
      </c>
      <c r="AE4660" s="152"/>
      <c r="AF4660" s="152"/>
      <c r="AG4660" s="152"/>
      <c r="AJ4660" s="1">
        <f t="shared" si="367"/>
        <v>0</v>
      </c>
      <c r="AK4660" s="1">
        <f t="shared" si="366"/>
        <v>-1.5</v>
      </c>
    </row>
    <row r="4661" spans="1:37" ht="47.25" customHeight="1">
      <c r="A4661" s="179" t="s">
        <v>4411</v>
      </c>
      <c r="B4661" s="208" t="s">
        <v>6</v>
      </c>
      <c r="C4661" s="208" t="s">
        <v>1873</v>
      </c>
      <c r="D4661" s="161">
        <v>42536</v>
      </c>
      <c r="E4661" s="608">
        <v>0.54513888888888895</v>
      </c>
      <c r="F4661" s="161">
        <v>42536</v>
      </c>
      <c r="G4661" s="608">
        <v>0.67013888888888884</v>
      </c>
      <c r="H4661" s="182">
        <v>0.125</v>
      </c>
      <c r="I4661" s="208">
        <v>3</v>
      </c>
      <c r="J4661" s="208" t="s">
        <v>4960</v>
      </c>
      <c r="K4661" s="208" t="s">
        <v>15</v>
      </c>
      <c r="L4661" s="208" t="s">
        <v>10</v>
      </c>
      <c r="M4661" s="208" t="s">
        <v>4961</v>
      </c>
      <c r="N4661" s="208" t="s">
        <v>3</v>
      </c>
      <c r="O4661" s="208" t="s">
        <v>8</v>
      </c>
      <c r="P4661" s="208" t="s">
        <v>6162</v>
      </c>
      <c r="Q4661" s="208" t="s">
        <v>11385</v>
      </c>
      <c r="R4661" s="254">
        <v>3.3</v>
      </c>
      <c r="S4661" s="254"/>
      <c r="T4661" s="254">
        <v>3.3</v>
      </c>
      <c r="U4661" s="152" t="s">
        <v>29</v>
      </c>
      <c r="V4661" s="152">
        <v>1985</v>
      </c>
      <c r="W4661" s="152" t="s">
        <v>2725</v>
      </c>
      <c r="X4661" s="152" t="s">
        <v>2959</v>
      </c>
      <c r="Y4661" s="152" t="s">
        <v>11386</v>
      </c>
      <c r="Z4661" s="566">
        <v>1</v>
      </c>
      <c r="AA4661" s="152"/>
      <c r="AB4661" s="152"/>
      <c r="AC4661" s="152"/>
      <c r="AD4661" s="1" t="s">
        <v>31</v>
      </c>
      <c r="AE4661" s="152"/>
      <c r="AF4661" s="152"/>
      <c r="AG4661" s="152"/>
      <c r="AJ4661" s="1">
        <f t="shared" si="367"/>
        <v>0</v>
      </c>
      <c r="AK4661" s="1">
        <f t="shared" si="366"/>
        <v>-3.3</v>
      </c>
    </row>
    <row r="4662" spans="1:37" ht="63" customHeight="1">
      <c r="A4662" s="179" t="s">
        <v>4411</v>
      </c>
      <c r="B4662" s="208" t="s">
        <v>6</v>
      </c>
      <c r="C4662" s="208" t="s">
        <v>3447</v>
      </c>
      <c r="D4662" s="161">
        <v>42538</v>
      </c>
      <c r="E4662" s="608">
        <v>0.47222222222222227</v>
      </c>
      <c r="F4662" s="161">
        <v>42538</v>
      </c>
      <c r="G4662" s="608">
        <v>0.47222222222222227</v>
      </c>
      <c r="H4662" s="182">
        <v>0</v>
      </c>
      <c r="I4662" s="208">
        <v>123</v>
      </c>
      <c r="J4662" s="208" t="s">
        <v>1298</v>
      </c>
      <c r="K4662" s="208" t="s">
        <v>9</v>
      </c>
      <c r="L4662" s="208" t="s">
        <v>17</v>
      </c>
      <c r="M4662" s="208" t="s">
        <v>4982</v>
      </c>
      <c r="N4662" s="208">
        <v>110</v>
      </c>
      <c r="O4662" s="208" t="s">
        <v>8</v>
      </c>
      <c r="P4662" s="208" t="s">
        <v>4982</v>
      </c>
      <c r="Q4662" s="208" t="s">
        <v>6163</v>
      </c>
      <c r="R4662" s="208"/>
      <c r="S4662" s="208">
        <v>89.2</v>
      </c>
      <c r="T4662" s="208">
        <v>89.2</v>
      </c>
      <c r="U4662" s="152"/>
      <c r="V4662" s="152"/>
      <c r="W4662" s="152"/>
      <c r="X4662" s="152"/>
      <c r="Y4662" s="469"/>
      <c r="Z4662" s="566"/>
      <c r="AA4662" s="469"/>
      <c r="AB4662" s="152"/>
      <c r="AC4662" s="469"/>
      <c r="AD4662" s="1" t="s">
        <v>38</v>
      </c>
      <c r="AE4662" s="152"/>
      <c r="AF4662" s="152"/>
      <c r="AG4662" s="152"/>
      <c r="AJ4662" s="1">
        <f t="shared" si="367"/>
        <v>0</v>
      </c>
      <c r="AK4662" s="1">
        <f t="shared" si="366"/>
        <v>-89.2</v>
      </c>
    </row>
    <row r="4663" spans="1:37" ht="63" customHeight="1">
      <c r="A4663" s="179" t="s">
        <v>4411</v>
      </c>
      <c r="B4663" s="208" t="s">
        <v>6</v>
      </c>
      <c r="C4663" s="208" t="s">
        <v>1868</v>
      </c>
      <c r="D4663" s="161">
        <v>42539</v>
      </c>
      <c r="E4663" s="608">
        <v>0.59027777777777779</v>
      </c>
      <c r="F4663" s="161">
        <v>42539</v>
      </c>
      <c r="G4663" s="608">
        <v>0.59027777777777779</v>
      </c>
      <c r="H4663" s="182">
        <v>0</v>
      </c>
      <c r="I4663" s="208">
        <v>5</v>
      </c>
      <c r="J4663" s="208"/>
      <c r="K4663" s="208"/>
      <c r="L4663" s="208" t="s">
        <v>10</v>
      </c>
      <c r="M4663" s="208" t="s">
        <v>11387</v>
      </c>
      <c r="N4663" s="208">
        <v>0.4</v>
      </c>
      <c r="O4663" s="208" t="s">
        <v>2</v>
      </c>
      <c r="P4663" s="208" t="s">
        <v>473</v>
      </c>
      <c r="Q4663" s="208" t="s">
        <v>11388</v>
      </c>
      <c r="R4663" s="254"/>
      <c r="S4663" s="254">
        <v>2</v>
      </c>
      <c r="T4663" s="254">
        <v>2</v>
      </c>
      <c r="U4663" s="152" t="s">
        <v>1</v>
      </c>
      <c r="V4663" s="152"/>
      <c r="W4663" s="152"/>
      <c r="X4663" s="152"/>
      <c r="Y4663" s="469"/>
      <c r="Z4663" s="152"/>
      <c r="AA4663" s="469"/>
      <c r="AB4663" s="152"/>
      <c r="AC4663" s="469"/>
      <c r="AD4663" s="1" t="s">
        <v>43</v>
      </c>
      <c r="AE4663" s="152"/>
      <c r="AF4663" s="152"/>
      <c r="AG4663" s="152"/>
      <c r="AJ4663" s="1">
        <f t="shared" si="367"/>
        <v>0</v>
      </c>
      <c r="AK4663" s="1">
        <f t="shared" si="366"/>
        <v>-2</v>
      </c>
    </row>
    <row r="4664" spans="1:37" ht="47.25" customHeight="1">
      <c r="A4664" s="179" t="s">
        <v>4411</v>
      </c>
      <c r="B4664" s="208" t="s">
        <v>6</v>
      </c>
      <c r="C4664" s="208" t="s">
        <v>1131</v>
      </c>
      <c r="D4664" s="161">
        <v>42540</v>
      </c>
      <c r="E4664" s="608">
        <v>0.75694444444444453</v>
      </c>
      <c r="F4664" s="161">
        <v>42540</v>
      </c>
      <c r="G4664" s="608">
        <v>0.90486111111111101</v>
      </c>
      <c r="H4664" s="182">
        <v>0.14791666666666667</v>
      </c>
      <c r="I4664" s="208">
        <v>6</v>
      </c>
      <c r="J4664" s="208" t="s">
        <v>303</v>
      </c>
      <c r="K4664" s="208" t="s">
        <v>15</v>
      </c>
      <c r="L4664" s="208" t="s">
        <v>30</v>
      </c>
      <c r="M4664" s="208" t="s">
        <v>6164</v>
      </c>
      <c r="N4664" s="208" t="s">
        <v>3</v>
      </c>
      <c r="O4664" s="208" t="s">
        <v>8</v>
      </c>
      <c r="P4664" s="208" t="s">
        <v>6165</v>
      </c>
      <c r="Q4664" s="208" t="s">
        <v>6166</v>
      </c>
      <c r="R4664" s="254"/>
      <c r="S4664" s="254">
        <v>16.600000000000001</v>
      </c>
      <c r="T4664" s="254">
        <v>16.600000000000001</v>
      </c>
      <c r="U4664" s="152" t="s">
        <v>29</v>
      </c>
      <c r="V4664" s="552">
        <v>1990</v>
      </c>
      <c r="W4664" s="552" t="s">
        <v>3398</v>
      </c>
      <c r="X4664" s="552" t="s">
        <v>2932</v>
      </c>
      <c r="Y4664" s="552" t="s">
        <v>6174</v>
      </c>
      <c r="Z4664" s="552">
        <v>100</v>
      </c>
      <c r="AA4664" s="552" t="s">
        <v>6175</v>
      </c>
      <c r="AB4664" s="552" t="s">
        <v>6176</v>
      </c>
      <c r="AC4664" s="576"/>
      <c r="AD4664" s="1" t="s">
        <v>28</v>
      </c>
      <c r="AE4664" s="152"/>
      <c r="AF4664" s="152"/>
      <c r="AG4664" s="152"/>
      <c r="AJ4664" s="1">
        <f t="shared" si="367"/>
        <v>0</v>
      </c>
      <c r="AK4664" s="1">
        <f t="shared" si="366"/>
        <v>-16.600000000000001</v>
      </c>
    </row>
    <row r="4665" spans="1:37" ht="110.25" customHeight="1">
      <c r="A4665" s="179" t="s">
        <v>4411</v>
      </c>
      <c r="B4665" s="208" t="s">
        <v>6</v>
      </c>
      <c r="C4665" s="208" t="s">
        <v>1131</v>
      </c>
      <c r="D4665" s="161">
        <v>42540</v>
      </c>
      <c r="E4665" s="608">
        <v>0.81944444444444453</v>
      </c>
      <c r="F4665" s="161">
        <v>42540</v>
      </c>
      <c r="G4665" s="608">
        <v>0.81944444444444453</v>
      </c>
      <c r="H4665" s="182">
        <v>0</v>
      </c>
      <c r="I4665" s="208">
        <v>5</v>
      </c>
      <c r="J4665" s="208" t="s">
        <v>303</v>
      </c>
      <c r="K4665" s="208" t="s">
        <v>9</v>
      </c>
      <c r="L4665" s="208" t="s">
        <v>4</v>
      </c>
      <c r="M4665" s="208" t="s">
        <v>6167</v>
      </c>
      <c r="N4665" s="208" t="s">
        <v>3</v>
      </c>
      <c r="O4665" s="208" t="s">
        <v>8</v>
      </c>
      <c r="P4665" s="208" t="s">
        <v>6168</v>
      </c>
      <c r="Q4665" s="208" t="s">
        <v>11389</v>
      </c>
      <c r="R4665" s="208"/>
      <c r="S4665" s="208">
        <v>0.7</v>
      </c>
      <c r="T4665" s="208">
        <v>0.7</v>
      </c>
      <c r="U4665" s="552" t="s">
        <v>29</v>
      </c>
      <c r="V4665" s="552">
        <v>1986</v>
      </c>
      <c r="W4665" s="552" t="s">
        <v>11390</v>
      </c>
      <c r="X4665" s="552" t="s">
        <v>2932</v>
      </c>
      <c r="Y4665" s="552" t="s">
        <v>11391</v>
      </c>
      <c r="Z4665" s="552">
        <v>100</v>
      </c>
      <c r="AA4665" s="552" t="s">
        <v>11392</v>
      </c>
      <c r="AB4665" s="152" t="s">
        <v>2215</v>
      </c>
      <c r="AC4665" s="576"/>
      <c r="AD4665" s="1" t="s">
        <v>0</v>
      </c>
      <c r="AE4665" s="152"/>
      <c r="AF4665" s="152"/>
      <c r="AG4665" s="152"/>
      <c r="AJ4665" s="1">
        <f t="shared" si="367"/>
        <v>0</v>
      </c>
      <c r="AK4665" s="1">
        <f t="shared" si="366"/>
        <v>-0.7</v>
      </c>
    </row>
    <row r="4666" spans="1:37" ht="94.5" customHeight="1">
      <c r="A4666" s="179" t="s">
        <v>4411</v>
      </c>
      <c r="B4666" s="179" t="s">
        <v>13</v>
      </c>
      <c r="C4666" s="179" t="s">
        <v>147</v>
      </c>
      <c r="D4666" s="169">
        <v>42539</v>
      </c>
      <c r="E4666" s="1165">
        <v>0.36458333333333331</v>
      </c>
      <c r="F4666" s="169">
        <v>42539</v>
      </c>
      <c r="G4666" s="1165">
        <v>0.36805555555555558</v>
      </c>
      <c r="H4666" s="68">
        <f>G4666-E4666</f>
        <v>3.4722222222222654E-3</v>
      </c>
      <c r="I4666" s="179">
        <v>1</v>
      </c>
      <c r="J4666" s="179" t="s">
        <v>141</v>
      </c>
      <c r="K4666" s="179" t="s">
        <v>141</v>
      </c>
      <c r="L4666" s="179" t="s">
        <v>12</v>
      </c>
      <c r="M4666" s="179" t="s">
        <v>854</v>
      </c>
      <c r="N4666" s="179">
        <v>0.4</v>
      </c>
      <c r="O4666" s="179" t="s">
        <v>57</v>
      </c>
      <c r="P4666" s="179" t="s">
        <v>57</v>
      </c>
      <c r="Q4666" s="61" t="s">
        <v>10376</v>
      </c>
      <c r="R4666" s="190">
        <v>0.1</v>
      </c>
      <c r="S4666" s="190"/>
      <c r="T4666" s="190">
        <f>R4666+S4666</f>
        <v>0.1</v>
      </c>
      <c r="U4666" s="2" t="s">
        <v>62</v>
      </c>
      <c r="V4666" s="2" t="s">
        <v>141</v>
      </c>
      <c r="W4666" s="2" t="s">
        <v>141</v>
      </c>
      <c r="X4666" s="2" t="s">
        <v>141</v>
      </c>
      <c r="Y4666" s="2" t="s">
        <v>141</v>
      </c>
      <c r="Z4666" s="2" t="s">
        <v>141</v>
      </c>
      <c r="AA4666" s="2" t="s">
        <v>141</v>
      </c>
      <c r="AB4666" s="2" t="s">
        <v>141</v>
      </c>
      <c r="AC4666" s="2" t="s">
        <v>141</v>
      </c>
      <c r="AD4666" s="1" t="s">
        <v>23</v>
      </c>
      <c r="AE4666" s="2" t="s">
        <v>141</v>
      </c>
      <c r="AF4666" s="2" t="s">
        <v>141</v>
      </c>
      <c r="AG4666" s="2" t="s">
        <v>141</v>
      </c>
      <c r="AJ4666" s="1">
        <f t="shared" si="367"/>
        <v>0</v>
      </c>
      <c r="AK4666" s="1">
        <f t="shared" si="366"/>
        <v>-0.1</v>
      </c>
    </row>
    <row r="4667" spans="1:37" ht="63" customHeight="1">
      <c r="A4667" s="179" t="s">
        <v>4411</v>
      </c>
      <c r="B4667" s="208" t="s">
        <v>6</v>
      </c>
      <c r="C4667" s="208" t="s">
        <v>1131</v>
      </c>
      <c r="D4667" s="161">
        <v>42542</v>
      </c>
      <c r="E4667" s="608">
        <v>0.62777777777777777</v>
      </c>
      <c r="F4667" s="161">
        <v>42542</v>
      </c>
      <c r="G4667" s="608">
        <v>0.62777777777777777</v>
      </c>
      <c r="H4667" s="182">
        <v>0</v>
      </c>
      <c r="I4667" s="208">
        <v>13</v>
      </c>
      <c r="J4667" s="208"/>
      <c r="K4667" s="208"/>
      <c r="L4667" s="208" t="s">
        <v>4</v>
      </c>
      <c r="M4667" s="208" t="s">
        <v>5123</v>
      </c>
      <c r="N4667" s="208">
        <v>35</v>
      </c>
      <c r="O4667" s="208" t="s">
        <v>14</v>
      </c>
      <c r="P4667" s="208" t="s">
        <v>5124</v>
      </c>
      <c r="Q4667" s="208" t="s">
        <v>5125</v>
      </c>
      <c r="R4667" s="208"/>
      <c r="S4667" s="208">
        <v>20.9</v>
      </c>
      <c r="T4667" s="208">
        <v>20.9</v>
      </c>
      <c r="U4667" s="152" t="s">
        <v>44</v>
      </c>
      <c r="V4667" s="554">
        <v>40693</v>
      </c>
      <c r="W4667" s="552" t="s">
        <v>11398</v>
      </c>
      <c r="X4667" s="552" t="s">
        <v>11399</v>
      </c>
      <c r="Y4667" s="552" t="s">
        <v>11400</v>
      </c>
      <c r="Z4667" s="552">
        <v>100</v>
      </c>
      <c r="AA4667" s="552" t="s">
        <v>11401</v>
      </c>
      <c r="AB4667" s="552"/>
      <c r="AC4667" s="576"/>
      <c r="AD4667" s="1" t="s">
        <v>0</v>
      </c>
      <c r="AE4667" s="152"/>
      <c r="AF4667" s="152"/>
      <c r="AG4667" s="152"/>
      <c r="AH4667" s="16"/>
      <c r="AI4667" s="16"/>
      <c r="AJ4667" s="1">
        <f t="shared" si="367"/>
        <v>0</v>
      </c>
      <c r="AK4667" s="1">
        <f t="shared" si="366"/>
        <v>-20.9</v>
      </c>
    </row>
    <row r="4668" spans="1:37" ht="78.75" customHeight="1">
      <c r="A4668" s="179" t="s">
        <v>4411</v>
      </c>
      <c r="B4668" s="208" t="s">
        <v>6</v>
      </c>
      <c r="C4668" s="208" t="s">
        <v>1865</v>
      </c>
      <c r="D4668" s="603">
        <v>42543</v>
      </c>
      <c r="E4668" s="182">
        <v>0.68958333333333333</v>
      </c>
      <c r="F4668" s="603">
        <v>42543</v>
      </c>
      <c r="G4668" s="182">
        <v>0.68958333333333333</v>
      </c>
      <c r="H4668" s="182">
        <v>0</v>
      </c>
      <c r="I4668" s="208">
        <v>23</v>
      </c>
      <c r="J4668" s="208" t="s">
        <v>11402</v>
      </c>
      <c r="K4668" s="208"/>
      <c r="L4668" s="208" t="s">
        <v>4</v>
      </c>
      <c r="M4668" s="382" t="s">
        <v>11403</v>
      </c>
      <c r="N4668" s="208">
        <v>35</v>
      </c>
      <c r="O4668" s="208" t="s">
        <v>14</v>
      </c>
      <c r="P4668" s="382" t="s">
        <v>11403</v>
      </c>
      <c r="Q4668" s="634" t="s">
        <v>11404</v>
      </c>
      <c r="R4668" s="645"/>
      <c r="S4668" s="662">
        <v>6.9</v>
      </c>
      <c r="T4668" s="254">
        <v>6.9</v>
      </c>
      <c r="U4668" s="152" t="s">
        <v>1</v>
      </c>
      <c r="V4668" s="469">
        <v>39335</v>
      </c>
      <c r="W4668" s="152" t="s">
        <v>11405</v>
      </c>
      <c r="X4668" s="152" t="s">
        <v>11406</v>
      </c>
      <c r="Y4668" s="469" t="s">
        <v>11407</v>
      </c>
      <c r="Z4668" s="566">
        <v>1</v>
      </c>
      <c r="AA4668" s="557" t="s">
        <v>11408</v>
      </c>
      <c r="AB4668" s="152">
        <v>0</v>
      </c>
      <c r="AC4668" s="469" t="s">
        <v>11409</v>
      </c>
      <c r="AD4668" s="1" t="s">
        <v>42</v>
      </c>
      <c r="AE4668" s="152"/>
      <c r="AF4668" s="152"/>
      <c r="AG4668" s="152"/>
      <c r="AH4668" s="16"/>
      <c r="AI4668" s="16"/>
      <c r="AJ4668" s="1">
        <f t="shared" si="367"/>
        <v>0</v>
      </c>
      <c r="AK4668" s="1">
        <f t="shared" si="366"/>
        <v>-6.9</v>
      </c>
    </row>
    <row r="4669" spans="1:37" ht="47.25" customHeight="1">
      <c r="A4669" s="179" t="s">
        <v>4411</v>
      </c>
      <c r="B4669" s="208" t="s">
        <v>6</v>
      </c>
      <c r="C4669" s="208" t="s">
        <v>1873</v>
      </c>
      <c r="D4669" s="603">
        <v>42544</v>
      </c>
      <c r="E4669" s="182">
        <v>0.39166666666666666</v>
      </c>
      <c r="F4669" s="603">
        <v>42544</v>
      </c>
      <c r="G4669" s="182">
        <v>0.39166666666666666</v>
      </c>
      <c r="H4669" s="182">
        <v>0</v>
      </c>
      <c r="I4669" s="208">
        <v>68</v>
      </c>
      <c r="J4669" s="208" t="s">
        <v>144</v>
      </c>
      <c r="K4669" s="208"/>
      <c r="L4669" s="208" t="s">
        <v>10</v>
      </c>
      <c r="M4669" s="208" t="s">
        <v>5149</v>
      </c>
      <c r="N4669" s="208">
        <v>35</v>
      </c>
      <c r="O4669" s="208" t="s">
        <v>14</v>
      </c>
      <c r="P4669" s="208" t="s">
        <v>5150</v>
      </c>
      <c r="Q4669" s="634" t="s">
        <v>5151</v>
      </c>
      <c r="R4669" s="645"/>
      <c r="S4669" s="662">
        <v>23.9</v>
      </c>
      <c r="T4669" s="254">
        <v>23.9</v>
      </c>
      <c r="U4669" s="152" t="s">
        <v>29</v>
      </c>
      <c r="V4669" s="152">
        <v>1986</v>
      </c>
      <c r="W4669" s="152" t="s">
        <v>11410</v>
      </c>
      <c r="X4669" s="152" t="s">
        <v>2959</v>
      </c>
      <c r="Y4669" s="152" t="s">
        <v>11411</v>
      </c>
      <c r="Z4669" s="152">
        <v>100</v>
      </c>
      <c r="AA4669" s="152"/>
      <c r="AB4669" s="152"/>
      <c r="AC4669" s="152"/>
      <c r="AD4669" s="1" t="s">
        <v>31</v>
      </c>
      <c r="AE4669" s="152"/>
      <c r="AF4669" s="152"/>
      <c r="AG4669" s="152"/>
      <c r="AH4669" s="16"/>
      <c r="AI4669" s="16"/>
      <c r="AJ4669" s="1">
        <f t="shared" si="367"/>
        <v>0</v>
      </c>
      <c r="AK4669" s="1">
        <f t="shared" si="366"/>
        <v>-23.9</v>
      </c>
    </row>
    <row r="4670" spans="1:37" ht="78.75" customHeight="1">
      <c r="A4670" s="179" t="s">
        <v>4411</v>
      </c>
      <c r="B4670" s="208" t="s">
        <v>6</v>
      </c>
      <c r="C4670" s="208" t="s">
        <v>1868</v>
      </c>
      <c r="D4670" s="161">
        <v>42545</v>
      </c>
      <c r="E4670" s="608">
        <v>0.73125000000000007</v>
      </c>
      <c r="F4670" s="161">
        <v>42545</v>
      </c>
      <c r="G4670" s="608">
        <v>0.79999999999999993</v>
      </c>
      <c r="H4670" s="182">
        <v>6.8749999999999992E-2</v>
      </c>
      <c r="I4670" s="208">
        <v>15</v>
      </c>
      <c r="J4670" s="208" t="s">
        <v>144</v>
      </c>
      <c r="K4670" s="208" t="s">
        <v>15</v>
      </c>
      <c r="L4670" s="208" t="s">
        <v>10</v>
      </c>
      <c r="M4670" s="208" t="s">
        <v>5167</v>
      </c>
      <c r="N4670" s="208" t="s">
        <v>3</v>
      </c>
      <c r="O4670" s="208" t="s">
        <v>8</v>
      </c>
      <c r="P4670" s="208" t="s">
        <v>5168</v>
      </c>
      <c r="Q4670" s="208" t="s">
        <v>11412</v>
      </c>
      <c r="R4670" s="254">
        <v>24.4</v>
      </c>
      <c r="S4670" s="254"/>
      <c r="T4670" s="254">
        <v>24.4</v>
      </c>
      <c r="U4670" s="152" t="s">
        <v>29</v>
      </c>
      <c r="V4670" s="152" t="s">
        <v>11413</v>
      </c>
      <c r="W4670" s="152" t="s">
        <v>11414</v>
      </c>
      <c r="X4670" s="152" t="s">
        <v>2932</v>
      </c>
      <c r="Y4670" s="152" t="s">
        <v>11415</v>
      </c>
      <c r="Z4670" s="566">
        <v>0.25</v>
      </c>
      <c r="AA4670" s="152" t="s">
        <v>11416</v>
      </c>
      <c r="AB4670" s="152" t="s">
        <v>2215</v>
      </c>
      <c r="AC4670" s="152" t="s">
        <v>2215</v>
      </c>
      <c r="AD4670" s="1" t="s">
        <v>31</v>
      </c>
      <c r="AE4670" s="152"/>
      <c r="AF4670" s="152"/>
      <c r="AG4670" s="157"/>
      <c r="AH4670" s="16"/>
      <c r="AI4670" s="16"/>
      <c r="AJ4670" s="1">
        <f t="shared" si="367"/>
        <v>0</v>
      </c>
      <c r="AK4670" s="1">
        <f t="shared" si="366"/>
        <v>-24.4</v>
      </c>
    </row>
    <row r="4671" spans="1:37" ht="78.75" customHeight="1">
      <c r="A4671" s="179" t="s">
        <v>4411</v>
      </c>
      <c r="B4671" s="208" t="s">
        <v>6</v>
      </c>
      <c r="C4671" s="208" t="s">
        <v>3447</v>
      </c>
      <c r="D4671" s="161">
        <v>42545</v>
      </c>
      <c r="E4671" s="608">
        <v>2.2222222222222223E-2</v>
      </c>
      <c r="F4671" s="161">
        <v>42545</v>
      </c>
      <c r="G4671" s="608">
        <v>2.361111111111111E-2</v>
      </c>
      <c r="H4671" s="182">
        <v>1.3888888888888889E-3</v>
      </c>
      <c r="I4671" s="208">
        <v>132</v>
      </c>
      <c r="J4671" s="208" t="s">
        <v>5161</v>
      </c>
      <c r="K4671" s="208" t="s">
        <v>21</v>
      </c>
      <c r="L4671" s="208" t="s">
        <v>17</v>
      </c>
      <c r="M4671" s="208" t="s">
        <v>5162</v>
      </c>
      <c r="N4671" s="208">
        <v>110</v>
      </c>
      <c r="O4671" s="208" t="s">
        <v>8</v>
      </c>
      <c r="P4671" s="208" t="s">
        <v>5162</v>
      </c>
      <c r="Q4671" s="183" t="s">
        <v>11417</v>
      </c>
      <c r="R4671" s="254"/>
      <c r="S4671" s="254">
        <v>71.5</v>
      </c>
      <c r="T4671" s="254">
        <v>71.5</v>
      </c>
      <c r="U4671" s="152"/>
      <c r="V4671" s="152"/>
      <c r="W4671" s="152"/>
      <c r="X4671" s="152"/>
      <c r="Y4671" s="469"/>
      <c r="Z4671" s="566"/>
      <c r="AA4671" s="469"/>
      <c r="AB4671" s="152"/>
      <c r="AC4671" s="469"/>
      <c r="AD4671" s="1" t="s">
        <v>38</v>
      </c>
      <c r="AE4671" s="152"/>
      <c r="AF4671" s="152"/>
      <c r="AG4671" s="152"/>
      <c r="AJ4671" s="1">
        <f t="shared" si="367"/>
        <v>0</v>
      </c>
      <c r="AK4671" s="1">
        <f t="shared" si="366"/>
        <v>-71.5</v>
      </c>
    </row>
    <row r="4672" spans="1:37" ht="78.75" customHeight="1">
      <c r="A4672" s="179" t="s">
        <v>4411</v>
      </c>
      <c r="B4672" s="208" t="s">
        <v>6</v>
      </c>
      <c r="C4672" s="208" t="s">
        <v>1868</v>
      </c>
      <c r="D4672" s="417">
        <v>42546</v>
      </c>
      <c r="E4672" s="608">
        <v>0.5541666666666667</v>
      </c>
      <c r="F4672" s="417">
        <v>42546</v>
      </c>
      <c r="G4672" s="608">
        <v>0.5541666666666667</v>
      </c>
      <c r="H4672" s="182">
        <v>0</v>
      </c>
      <c r="I4672" s="208">
        <v>7</v>
      </c>
      <c r="J4672" s="208" t="s">
        <v>144</v>
      </c>
      <c r="K4672" s="208" t="s">
        <v>9</v>
      </c>
      <c r="L4672" s="208" t="s">
        <v>10</v>
      </c>
      <c r="M4672" s="208" t="s">
        <v>5183</v>
      </c>
      <c r="N4672" s="208" t="s">
        <v>3</v>
      </c>
      <c r="O4672" s="208" t="s">
        <v>8</v>
      </c>
      <c r="P4672" s="208" t="s">
        <v>6100</v>
      </c>
      <c r="Q4672" s="208" t="s">
        <v>11418</v>
      </c>
      <c r="R4672" s="208"/>
      <c r="S4672" s="208">
        <v>0.6</v>
      </c>
      <c r="T4672" s="208">
        <v>0.6</v>
      </c>
      <c r="U4672" s="152" t="s">
        <v>29</v>
      </c>
      <c r="V4672" s="469">
        <v>1988</v>
      </c>
      <c r="W4672" s="559" t="s">
        <v>11302</v>
      </c>
      <c r="X4672" s="559" t="s">
        <v>2736</v>
      </c>
      <c r="Y4672" s="559" t="s">
        <v>11419</v>
      </c>
      <c r="Z4672" s="566" t="s">
        <v>11186</v>
      </c>
      <c r="AA4672" s="559" t="s">
        <v>11420</v>
      </c>
      <c r="AB4672" s="152" t="s">
        <v>11183</v>
      </c>
      <c r="AC4672" s="469"/>
      <c r="AD4672" s="1" t="s">
        <v>43</v>
      </c>
      <c r="AE4672" s="152"/>
      <c r="AF4672" s="152"/>
      <c r="AG4672" s="152"/>
      <c r="AJ4672" s="1">
        <f t="shared" si="367"/>
        <v>0</v>
      </c>
      <c r="AK4672" s="1">
        <f t="shared" si="366"/>
        <v>-0.6</v>
      </c>
    </row>
    <row r="4673" spans="1:37" ht="126" customHeight="1">
      <c r="A4673" s="179" t="s">
        <v>4411</v>
      </c>
      <c r="B4673" s="208" t="s">
        <v>6</v>
      </c>
      <c r="C4673" s="208" t="s">
        <v>1868</v>
      </c>
      <c r="D4673" s="417">
        <v>42546</v>
      </c>
      <c r="E4673" s="450">
        <v>0.57638888888888895</v>
      </c>
      <c r="F4673" s="417">
        <v>42546</v>
      </c>
      <c r="G4673" s="450">
        <v>0.57638888888888895</v>
      </c>
      <c r="H4673" s="450">
        <v>0</v>
      </c>
      <c r="I4673" s="334">
        <v>43</v>
      </c>
      <c r="J4673" s="334"/>
      <c r="K4673" s="334"/>
      <c r="L4673" s="334" t="s">
        <v>10</v>
      </c>
      <c r="M4673" s="334" t="s">
        <v>5184</v>
      </c>
      <c r="N4673" s="334">
        <v>0.4</v>
      </c>
      <c r="O4673" s="334" t="s">
        <v>2</v>
      </c>
      <c r="P4673" s="334" t="s">
        <v>473</v>
      </c>
      <c r="Q4673" s="418" t="s">
        <v>11421</v>
      </c>
      <c r="R4673" s="334"/>
      <c r="S4673" s="334">
        <v>21.3</v>
      </c>
      <c r="T4673" s="334">
        <v>21.3</v>
      </c>
      <c r="U4673" s="152" t="s">
        <v>1</v>
      </c>
      <c r="V4673" s="152"/>
      <c r="W4673" s="152"/>
      <c r="X4673" s="152"/>
      <c r="Y4673" s="152"/>
      <c r="Z4673" s="152"/>
      <c r="AA4673" s="152"/>
      <c r="AB4673" s="152"/>
      <c r="AC4673" s="469"/>
      <c r="AD4673" s="1" t="s">
        <v>43</v>
      </c>
      <c r="AE4673" s="152"/>
      <c r="AF4673" s="152"/>
      <c r="AG4673" s="152"/>
      <c r="AJ4673" s="1">
        <f t="shared" si="367"/>
        <v>0</v>
      </c>
      <c r="AK4673" s="1">
        <f t="shared" si="366"/>
        <v>-21.3</v>
      </c>
    </row>
    <row r="4674" spans="1:37" ht="78.75" customHeight="1">
      <c r="A4674" s="179" t="s">
        <v>4411</v>
      </c>
      <c r="B4674" s="208" t="s">
        <v>6</v>
      </c>
      <c r="C4674" s="208" t="s">
        <v>3447</v>
      </c>
      <c r="D4674" s="161">
        <v>42546</v>
      </c>
      <c r="E4674" s="608">
        <v>0.59791666666666665</v>
      </c>
      <c r="F4674" s="161">
        <v>42546</v>
      </c>
      <c r="G4674" s="608">
        <v>0.59791666666666665</v>
      </c>
      <c r="H4674" s="182">
        <v>0</v>
      </c>
      <c r="I4674" s="208">
        <v>107</v>
      </c>
      <c r="J4674" s="208" t="s">
        <v>5172</v>
      </c>
      <c r="K4674" s="208" t="s">
        <v>9</v>
      </c>
      <c r="L4674" s="208" t="s">
        <v>17</v>
      </c>
      <c r="M4674" s="208" t="s">
        <v>5162</v>
      </c>
      <c r="N4674" s="208">
        <v>110</v>
      </c>
      <c r="O4674" s="208" t="s">
        <v>8</v>
      </c>
      <c r="P4674" s="208" t="s">
        <v>5162</v>
      </c>
      <c r="Q4674" s="208" t="s">
        <v>11422</v>
      </c>
      <c r="R4674" s="254"/>
      <c r="S4674" s="254">
        <v>40</v>
      </c>
      <c r="T4674" s="254">
        <v>40</v>
      </c>
      <c r="U4674" s="152" t="s">
        <v>29</v>
      </c>
      <c r="V4674" s="152">
        <v>2013</v>
      </c>
      <c r="W4674" s="152" t="s">
        <v>3616</v>
      </c>
      <c r="X4674" s="152" t="s">
        <v>2736</v>
      </c>
      <c r="Y4674" s="152" t="s">
        <v>3617</v>
      </c>
      <c r="Z4674" s="566"/>
      <c r="AA4674" s="152" t="s">
        <v>3618</v>
      </c>
      <c r="AB4674" s="152"/>
      <c r="AC4674" s="152"/>
      <c r="AD4674" s="1" t="s">
        <v>38</v>
      </c>
      <c r="AE4674" s="152"/>
      <c r="AF4674" s="152"/>
      <c r="AG4674" s="152"/>
      <c r="AJ4674" s="1">
        <f t="shared" si="367"/>
        <v>0</v>
      </c>
      <c r="AK4674" s="1">
        <f t="shared" si="366"/>
        <v>-40</v>
      </c>
    </row>
    <row r="4675" spans="1:37" ht="78.75" customHeight="1">
      <c r="A4675" s="179" t="s">
        <v>4411</v>
      </c>
      <c r="B4675" s="179" t="s">
        <v>13</v>
      </c>
      <c r="C4675" s="179" t="s">
        <v>140</v>
      </c>
      <c r="D4675" s="169">
        <v>42539</v>
      </c>
      <c r="E4675" s="1165">
        <v>0.52430555555555558</v>
      </c>
      <c r="F4675" s="169">
        <v>42539</v>
      </c>
      <c r="G4675" s="1165">
        <v>0.52430555555555558</v>
      </c>
      <c r="H4675" s="68">
        <f>G4675-E4675</f>
        <v>0</v>
      </c>
      <c r="I4675" s="179">
        <v>1</v>
      </c>
      <c r="J4675" s="179" t="s">
        <v>141</v>
      </c>
      <c r="K4675" s="179" t="s">
        <v>141</v>
      </c>
      <c r="L4675" s="179" t="s">
        <v>12</v>
      </c>
      <c r="M4675" s="179" t="s">
        <v>5012</v>
      </c>
      <c r="N4675" s="179">
        <v>0.4</v>
      </c>
      <c r="O4675" s="179" t="s">
        <v>2</v>
      </c>
      <c r="P4675" s="179" t="s">
        <v>5012</v>
      </c>
      <c r="Q4675" s="61" t="s">
        <v>5013</v>
      </c>
      <c r="R4675" s="190"/>
      <c r="S4675" s="190">
        <v>0.1</v>
      </c>
      <c r="T4675" s="190">
        <f>R4675+S4675</f>
        <v>0.1</v>
      </c>
      <c r="V4675" s="2" t="s">
        <v>141</v>
      </c>
      <c r="W4675" s="2" t="s">
        <v>141</v>
      </c>
      <c r="X4675" s="2" t="s">
        <v>141</v>
      </c>
      <c r="Y4675" s="2" t="s">
        <v>141</v>
      </c>
      <c r="Z4675" s="2" t="s">
        <v>141</v>
      </c>
      <c r="AA4675" s="2" t="s">
        <v>141</v>
      </c>
      <c r="AB4675" s="2" t="s">
        <v>141</v>
      </c>
      <c r="AC4675" s="2" t="s">
        <v>141</v>
      </c>
      <c r="AD4675" s="1" t="s">
        <v>23</v>
      </c>
      <c r="AE4675" s="2" t="s">
        <v>141</v>
      </c>
      <c r="AF4675" s="2" t="s">
        <v>141</v>
      </c>
      <c r="AG4675" s="2" t="s">
        <v>3129</v>
      </c>
      <c r="AJ4675" s="1">
        <f t="shared" si="367"/>
        <v>0</v>
      </c>
      <c r="AK4675" s="1">
        <f t="shared" si="366"/>
        <v>-0.1</v>
      </c>
    </row>
    <row r="4676" spans="1:37" ht="94.5" customHeight="1">
      <c r="A4676" s="179" t="s">
        <v>4411</v>
      </c>
      <c r="B4676" s="179" t="s">
        <v>13</v>
      </c>
      <c r="C4676" s="179" t="s">
        <v>140</v>
      </c>
      <c r="D4676" s="169">
        <v>42541</v>
      </c>
      <c r="E4676" s="1165">
        <v>0.63263888888888886</v>
      </c>
      <c r="F4676" s="169">
        <v>42541</v>
      </c>
      <c r="G4676" s="1165">
        <v>0.70833333333333337</v>
      </c>
      <c r="H4676" s="68">
        <f>G4676-E4676</f>
        <v>7.5694444444444509E-2</v>
      </c>
      <c r="I4676" s="179">
        <v>1</v>
      </c>
      <c r="J4676" s="179" t="s">
        <v>141</v>
      </c>
      <c r="K4676" s="179" t="s">
        <v>141</v>
      </c>
      <c r="L4676" s="179" t="s">
        <v>12</v>
      </c>
      <c r="M4676" s="179" t="s">
        <v>5071</v>
      </c>
      <c r="N4676" s="179">
        <v>0.4</v>
      </c>
      <c r="O4676" s="179" t="s">
        <v>2</v>
      </c>
      <c r="P4676" s="179" t="s">
        <v>5072</v>
      </c>
      <c r="Q4676" s="61" t="s">
        <v>5073</v>
      </c>
      <c r="R4676" s="170"/>
      <c r="S4676" s="179">
        <v>0.1</v>
      </c>
      <c r="T4676" s="190">
        <f>R4676+S4676</f>
        <v>0.1</v>
      </c>
      <c r="U4676" s="2" t="s">
        <v>1</v>
      </c>
      <c r="V4676" s="2" t="s">
        <v>141</v>
      </c>
      <c r="W4676" s="2" t="s">
        <v>141</v>
      </c>
      <c r="X4676" s="2" t="s">
        <v>141</v>
      </c>
      <c r="Y4676" s="2" t="s">
        <v>141</v>
      </c>
      <c r="Z4676" s="2" t="s">
        <v>141</v>
      </c>
      <c r="AA4676" s="2" t="s">
        <v>141</v>
      </c>
      <c r="AB4676" s="2" t="s">
        <v>141</v>
      </c>
      <c r="AC4676" s="2" t="s">
        <v>141</v>
      </c>
      <c r="AD4676" s="1" t="s">
        <v>23</v>
      </c>
      <c r="AE4676" s="2" t="s">
        <v>141</v>
      </c>
      <c r="AF4676" s="2" t="s">
        <v>141</v>
      </c>
      <c r="AG4676" s="2" t="s">
        <v>3129</v>
      </c>
      <c r="AJ4676" s="1">
        <f t="shared" si="367"/>
        <v>0</v>
      </c>
      <c r="AK4676" s="1">
        <f t="shared" si="366"/>
        <v>-0.1</v>
      </c>
    </row>
    <row r="4677" spans="1:37" ht="110.25" customHeight="1">
      <c r="A4677" s="179" t="s">
        <v>4411</v>
      </c>
      <c r="B4677" s="208" t="s">
        <v>6</v>
      </c>
      <c r="C4677" s="208" t="s">
        <v>1868</v>
      </c>
      <c r="D4677" s="161">
        <v>42548</v>
      </c>
      <c r="E4677" s="608">
        <v>0.75347222222222221</v>
      </c>
      <c r="F4677" s="161">
        <v>42548</v>
      </c>
      <c r="G4677" s="608">
        <v>0.80208333333333337</v>
      </c>
      <c r="H4677" s="182">
        <f>G4677-E4677</f>
        <v>4.861111111111116E-2</v>
      </c>
      <c r="I4677" s="208">
        <v>5</v>
      </c>
      <c r="J4677" s="208" t="s">
        <v>144</v>
      </c>
      <c r="K4677" s="208" t="s">
        <v>21</v>
      </c>
      <c r="L4677" s="208" t="s">
        <v>10</v>
      </c>
      <c r="M4677" s="208" t="s">
        <v>5256</v>
      </c>
      <c r="N4677" s="208" t="s">
        <v>3</v>
      </c>
      <c r="O4677" s="208" t="s">
        <v>8</v>
      </c>
      <c r="P4677" s="208" t="s">
        <v>5257</v>
      </c>
      <c r="Q4677" s="208" t="s">
        <v>11425</v>
      </c>
      <c r="R4677" s="254"/>
      <c r="S4677" s="254">
        <v>4.9000000000000004</v>
      </c>
      <c r="T4677" s="254">
        <v>4.9000000000000004</v>
      </c>
      <c r="U4677" s="152" t="s">
        <v>29</v>
      </c>
      <c r="V4677" s="469">
        <v>1989</v>
      </c>
      <c r="W4677" s="152" t="s">
        <v>2730</v>
      </c>
      <c r="X4677" s="152" t="s">
        <v>2932</v>
      </c>
      <c r="Y4677" s="469" t="s">
        <v>11426</v>
      </c>
      <c r="Z4677" s="566">
        <v>0.5</v>
      </c>
      <c r="AA4677" s="469" t="s">
        <v>11427</v>
      </c>
      <c r="AB4677" s="152" t="s">
        <v>11428</v>
      </c>
      <c r="AC4677" s="469"/>
      <c r="AD4677" s="1" t="s">
        <v>43</v>
      </c>
      <c r="AE4677" s="152"/>
      <c r="AF4677" s="152"/>
      <c r="AG4677" s="152"/>
      <c r="AJ4677" s="1">
        <f t="shared" si="367"/>
        <v>0</v>
      </c>
      <c r="AK4677" s="1">
        <f t="shared" si="366"/>
        <v>-4.9000000000000004</v>
      </c>
    </row>
    <row r="4678" spans="1:37" ht="78.75" customHeight="1">
      <c r="A4678" s="179" t="s">
        <v>4411</v>
      </c>
      <c r="B4678" s="208" t="s">
        <v>6</v>
      </c>
      <c r="C4678" s="208" t="s">
        <v>1131</v>
      </c>
      <c r="D4678" s="161">
        <v>42548</v>
      </c>
      <c r="E4678" s="608">
        <v>0.84166666666666667</v>
      </c>
      <c r="F4678" s="161">
        <v>42548</v>
      </c>
      <c r="G4678" s="608">
        <v>0.84166666666666667</v>
      </c>
      <c r="H4678" s="182">
        <f>G4678-E4678</f>
        <v>0</v>
      </c>
      <c r="I4678" s="208">
        <v>26</v>
      </c>
      <c r="J4678" s="208" t="s">
        <v>144</v>
      </c>
      <c r="K4678" s="208" t="s">
        <v>9</v>
      </c>
      <c r="L4678" s="208" t="s">
        <v>10</v>
      </c>
      <c r="M4678" s="208" t="s">
        <v>6170</v>
      </c>
      <c r="N4678" s="208">
        <v>35</v>
      </c>
      <c r="O4678" s="208" t="s">
        <v>8</v>
      </c>
      <c r="P4678" s="208" t="s">
        <v>5258</v>
      </c>
      <c r="Q4678" s="208" t="s">
        <v>11429</v>
      </c>
      <c r="R4678" s="254"/>
      <c r="S4678" s="208">
        <v>12.7</v>
      </c>
      <c r="T4678" s="254">
        <v>12.7</v>
      </c>
      <c r="U4678" s="152" t="s">
        <v>7</v>
      </c>
      <c r="V4678" s="570" t="s">
        <v>3289</v>
      </c>
      <c r="W4678" s="152" t="s">
        <v>10904</v>
      </c>
      <c r="X4678" s="152" t="s">
        <v>2932</v>
      </c>
      <c r="Y4678" s="552" t="s">
        <v>11430</v>
      </c>
      <c r="Z4678" s="566">
        <v>1</v>
      </c>
      <c r="AA4678" s="152" t="s">
        <v>11431</v>
      </c>
      <c r="AB4678" s="152"/>
      <c r="AC4678" s="152"/>
      <c r="AD4678" s="1" t="s">
        <v>43</v>
      </c>
      <c r="AE4678" s="152"/>
      <c r="AF4678" s="152"/>
      <c r="AG4678" s="152"/>
      <c r="AJ4678" s="1">
        <f t="shared" si="367"/>
        <v>0</v>
      </c>
      <c r="AK4678" s="1">
        <f t="shared" si="366"/>
        <v>-12.7</v>
      </c>
    </row>
    <row r="4679" spans="1:37" ht="126" customHeight="1">
      <c r="A4679" s="179" t="s">
        <v>4411</v>
      </c>
      <c r="B4679" s="208" t="s">
        <v>6</v>
      </c>
      <c r="C4679" s="208" t="s">
        <v>1873</v>
      </c>
      <c r="D4679" s="161">
        <v>42549</v>
      </c>
      <c r="E4679" s="608">
        <v>0.61319444444444449</v>
      </c>
      <c r="F4679" s="161">
        <v>42549</v>
      </c>
      <c r="G4679" s="608">
        <v>0.74583333333333324</v>
      </c>
      <c r="H4679" s="182">
        <v>0.13263888888888875</v>
      </c>
      <c r="I4679" s="208">
        <v>6</v>
      </c>
      <c r="J4679" s="208" t="s">
        <v>303</v>
      </c>
      <c r="K4679" s="208" t="s">
        <v>21</v>
      </c>
      <c r="L4679" s="208" t="s">
        <v>4</v>
      </c>
      <c r="M4679" s="208" t="s">
        <v>6171</v>
      </c>
      <c r="N4679" s="208">
        <v>35</v>
      </c>
      <c r="O4679" s="208" t="s">
        <v>14</v>
      </c>
      <c r="P4679" s="208" t="s">
        <v>6172</v>
      </c>
      <c r="Q4679" s="208" t="s">
        <v>5326</v>
      </c>
      <c r="R4679" s="254">
        <v>6.7</v>
      </c>
      <c r="S4679" s="254"/>
      <c r="T4679" s="254">
        <v>6.7</v>
      </c>
      <c r="U4679" s="152" t="s">
        <v>29</v>
      </c>
      <c r="V4679" s="152">
        <v>1990</v>
      </c>
      <c r="W4679" s="152" t="s">
        <v>11432</v>
      </c>
      <c r="X4679" s="152" t="s">
        <v>2722</v>
      </c>
      <c r="Y4679" s="469" t="s">
        <v>11433</v>
      </c>
      <c r="Z4679" s="566">
        <v>1</v>
      </c>
      <c r="AA4679" s="469"/>
      <c r="AB4679" s="152"/>
      <c r="AC4679" s="469"/>
      <c r="AD4679" s="1" t="s">
        <v>0</v>
      </c>
      <c r="AE4679" s="152"/>
      <c r="AF4679" s="152"/>
      <c r="AG4679" s="152"/>
      <c r="AJ4679" s="1">
        <f t="shared" si="367"/>
        <v>0</v>
      </c>
      <c r="AK4679" s="1">
        <f t="shared" si="366"/>
        <v>-6.7</v>
      </c>
    </row>
    <row r="4680" spans="1:37" ht="110.25" customHeight="1">
      <c r="A4680" s="179" t="s">
        <v>4411</v>
      </c>
      <c r="B4680" s="208" t="s">
        <v>6</v>
      </c>
      <c r="C4680" s="208" t="s">
        <v>1131</v>
      </c>
      <c r="D4680" s="161">
        <v>42550</v>
      </c>
      <c r="E4680" s="608">
        <v>0.56597222222222221</v>
      </c>
      <c r="F4680" s="161">
        <v>42550</v>
      </c>
      <c r="G4680" s="608">
        <v>0.64583333333333337</v>
      </c>
      <c r="H4680" s="182">
        <v>7.986111111111116E-2</v>
      </c>
      <c r="I4680" s="208">
        <v>7</v>
      </c>
      <c r="J4680" s="208" t="s">
        <v>303</v>
      </c>
      <c r="K4680" s="208" t="s">
        <v>21</v>
      </c>
      <c r="L4680" s="208" t="s">
        <v>30</v>
      </c>
      <c r="M4680" s="208" t="s">
        <v>5339</v>
      </c>
      <c r="N4680" s="208" t="s">
        <v>3</v>
      </c>
      <c r="O4680" s="208" t="s">
        <v>8</v>
      </c>
      <c r="P4680" s="208" t="s">
        <v>6173</v>
      </c>
      <c r="Q4680" s="208" t="s">
        <v>11434</v>
      </c>
      <c r="R4680" s="254"/>
      <c r="S4680" s="208">
        <v>9.6999999999999993</v>
      </c>
      <c r="T4680" s="254">
        <v>9.6999999999999993</v>
      </c>
      <c r="U4680" s="152" t="s">
        <v>29</v>
      </c>
      <c r="V4680" s="152">
        <v>1990</v>
      </c>
      <c r="W4680" s="706" t="s">
        <v>3398</v>
      </c>
      <c r="X4680" s="706" t="s">
        <v>2932</v>
      </c>
      <c r="Y4680" s="469" t="s">
        <v>6174</v>
      </c>
      <c r="Z4680" s="566">
        <v>1</v>
      </c>
      <c r="AA4680" s="469" t="s">
        <v>6175</v>
      </c>
      <c r="AB4680" s="152" t="s">
        <v>6176</v>
      </c>
      <c r="AC4680" s="469"/>
      <c r="AD4680" s="1" t="s">
        <v>28</v>
      </c>
      <c r="AE4680" s="152"/>
      <c r="AF4680" s="152"/>
      <c r="AG4680" s="152"/>
      <c r="AJ4680" s="1">
        <f t="shared" si="367"/>
        <v>0</v>
      </c>
      <c r="AK4680" s="1">
        <f t="shared" si="366"/>
        <v>-9.6999999999999993</v>
      </c>
    </row>
    <row r="4681" spans="1:37" ht="78.75" customHeight="1">
      <c r="A4681" s="179" t="s">
        <v>4411</v>
      </c>
      <c r="B4681" s="208" t="s">
        <v>6</v>
      </c>
      <c r="C4681" s="208" t="s">
        <v>1863</v>
      </c>
      <c r="D4681" s="161">
        <v>42550</v>
      </c>
      <c r="E4681" s="608">
        <v>0.72222222222222221</v>
      </c>
      <c r="F4681" s="161">
        <v>42550</v>
      </c>
      <c r="G4681" s="608">
        <v>0.72222222222222221</v>
      </c>
      <c r="H4681" s="182">
        <v>0</v>
      </c>
      <c r="I4681" s="208">
        <v>28</v>
      </c>
      <c r="J4681" s="208" t="s">
        <v>303</v>
      </c>
      <c r="K4681" s="208" t="s">
        <v>9</v>
      </c>
      <c r="L4681" s="208" t="s">
        <v>10</v>
      </c>
      <c r="M4681" s="208" t="s">
        <v>5340</v>
      </c>
      <c r="N4681" s="208" t="s">
        <v>3</v>
      </c>
      <c r="O4681" s="208" t="s">
        <v>8</v>
      </c>
      <c r="P4681" s="208" t="s">
        <v>6177</v>
      </c>
      <c r="Q4681" s="208" t="s">
        <v>11435</v>
      </c>
      <c r="R4681" s="254"/>
      <c r="S4681" s="254">
        <v>27</v>
      </c>
      <c r="T4681" s="254">
        <v>27</v>
      </c>
      <c r="U4681" s="152" t="s">
        <v>29</v>
      </c>
      <c r="V4681" s="152" t="s">
        <v>3935</v>
      </c>
      <c r="W4681" s="152" t="s">
        <v>3521</v>
      </c>
      <c r="X4681" s="152" t="s">
        <v>2736</v>
      </c>
      <c r="Y4681" s="152" t="s">
        <v>11436</v>
      </c>
      <c r="Z4681" s="152"/>
      <c r="AA4681" s="152" t="s">
        <v>11437</v>
      </c>
      <c r="AB4681" s="152" t="s">
        <v>11438</v>
      </c>
      <c r="AC4681" s="152"/>
      <c r="AD4681" s="1" t="s">
        <v>43</v>
      </c>
      <c r="AE4681" s="152"/>
      <c r="AF4681" s="152"/>
      <c r="AG4681" s="152"/>
      <c r="AJ4681" s="1">
        <f t="shared" si="367"/>
        <v>0</v>
      </c>
      <c r="AK4681" s="1">
        <f t="shared" si="366"/>
        <v>-27</v>
      </c>
    </row>
    <row r="4682" spans="1:37" ht="78.75" customHeight="1">
      <c r="A4682" s="179" t="s">
        <v>4411</v>
      </c>
      <c r="B4682" s="208" t="s">
        <v>6</v>
      </c>
      <c r="C4682" s="208" t="s">
        <v>1863</v>
      </c>
      <c r="D4682" s="161">
        <v>42550</v>
      </c>
      <c r="E4682" s="608">
        <v>0.85416666666666663</v>
      </c>
      <c r="F4682" s="161">
        <v>42550</v>
      </c>
      <c r="G4682" s="608">
        <v>0.85416666666666663</v>
      </c>
      <c r="H4682" s="182">
        <v>0</v>
      </c>
      <c r="I4682" s="208">
        <v>7</v>
      </c>
      <c r="J4682" s="208" t="s">
        <v>303</v>
      </c>
      <c r="K4682" s="208" t="s">
        <v>9</v>
      </c>
      <c r="L4682" s="208" t="s">
        <v>10</v>
      </c>
      <c r="M4682" s="208" t="s">
        <v>11439</v>
      </c>
      <c r="N4682" s="208" t="s">
        <v>3</v>
      </c>
      <c r="O4682" s="208" t="s">
        <v>8</v>
      </c>
      <c r="P4682" s="208" t="s">
        <v>6178</v>
      </c>
      <c r="Q4682" s="208" t="s">
        <v>11440</v>
      </c>
      <c r="R4682" s="254"/>
      <c r="S4682" s="208">
        <v>0.6</v>
      </c>
      <c r="T4682" s="208">
        <v>0.6</v>
      </c>
      <c r="U4682" s="152" t="s">
        <v>29</v>
      </c>
      <c r="V4682" s="152" t="s">
        <v>11441</v>
      </c>
      <c r="W4682" s="152" t="s">
        <v>2725</v>
      </c>
      <c r="X4682" s="152" t="s">
        <v>3377</v>
      </c>
      <c r="Y4682" s="152" t="s">
        <v>11442</v>
      </c>
      <c r="Z4682" s="152"/>
      <c r="AA4682" s="152" t="s">
        <v>11443</v>
      </c>
      <c r="AB4682" s="152" t="s">
        <v>11444</v>
      </c>
      <c r="AC4682" s="152"/>
      <c r="AD4682" s="1" t="s">
        <v>43</v>
      </c>
      <c r="AE4682" s="152"/>
      <c r="AF4682" s="152"/>
      <c r="AG4682" s="152"/>
      <c r="AJ4682" s="1">
        <f t="shared" si="367"/>
        <v>0</v>
      </c>
      <c r="AK4682" s="1">
        <f t="shared" si="366"/>
        <v>-0.6</v>
      </c>
    </row>
    <row r="4683" spans="1:37" ht="78.75" customHeight="1">
      <c r="A4683" s="179" t="s">
        <v>4411</v>
      </c>
      <c r="B4683" s="208" t="s">
        <v>6</v>
      </c>
      <c r="C4683" s="208" t="s">
        <v>1863</v>
      </c>
      <c r="D4683" s="161">
        <v>42551</v>
      </c>
      <c r="E4683" s="608">
        <v>0.60625000000000007</v>
      </c>
      <c r="F4683" s="161">
        <v>42551</v>
      </c>
      <c r="G4683" s="608">
        <v>0.60625000000000007</v>
      </c>
      <c r="H4683" s="182">
        <v>0</v>
      </c>
      <c r="I4683" s="208">
        <v>9</v>
      </c>
      <c r="J4683" s="208" t="s">
        <v>303</v>
      </c>
      <c r="K4683" s="208" t="s">
        <v>9</v>
      </c>
      <c r="L4683" s="208" t="s">
        <v>10</v>
      </c>
      <c r="M4683" s="208" t="s">
        <v>5221</v>
      </c>
      <c r="N4683" s="208" t="s">
        <v>3</v>
      </c>
      <c r="O4683" s="208" t="s">
        <v>8</v>
      </c>
      <c r="P4683" s="208" t="s">
        <v>5222</v>
      </c>
      <c r="Q4683" s="334" t="s">
        <v>11445</v>
      </c>
      <c r="R4683" s="208">
        <v>10.6</v>
      </c>
      <c r="S4683" s="254"/>
      <c r="T4683" s="208">
        <v>10.6</v>
      </c>
      <c r="U4683" s="152" t="s">
        <v>29</v>
      </c>
      <c r="V4683" s="152" t="s">
        <v>11446</v>
      </c>
      <c r="W4683" s="152" t="s">
        <v>11447</v>
      </c>
      <c r="X4683" s="152" t="s">
        <v>3377</v>
      </c>
      <c r="Y4683" s="469">
        <v>37503</v>
      </c>
      <c r="Z4683" s="152"/>
      <c r="AA4683" s="152" t="s">
        <v>11448</v>
      </c>
      <c r="AB4683" s="152" t="s">
        <v>11449</v>
      </c>
      <c r="AC4683" s="152"/>
      <c r="AD4683" s="1" t="s">
        <v>43</v>
      </c>
      <c r="AE4683" s="152"/>
      <c r="AF4683" s="152"/>
      <c r="AG4683" s="152"/>
      <c r="AJ4683" s="1">
        <f t="shared" si="367"/>
        <v>0</v>
      </c>
      <c r="AK4683" s="1">
        <f t="shared" si="366"/>
        <v>-10.6</v>
      </c>
    </row>
    <row r="4684" spans="1:37" ht="94.5" customHeight="1">
      <c r="A4684" s="179" t="s">
        <v>5349</v>
      </c>
      <c r="B4684" s="208" t="s">
        <v>6</v>
      </c>
      <c r="C4684" s="208" t="s">
        <v>1131</v>
      </c>
      <c r="D4684" s="417">
        <v>42552</v>
      </c>
      <c r="E4684" s="608">
        <v>8.3333333333333329E-2</v>
      </c>
      <c r="F4684" s="417">
        <v>42552</v>
      </c>
      <c r="G4684" s="608">
        <v>0.23611111111111113</v>
      </c>
      <c r="H4684" s="182">
        <v>0.15277777777777776</v>
      </c>
      <c r="I4684" s="208">
        <v>12</v>
      </c>
      <c r="J4684" s="208" t="s">
        <v>144</v>
      </c>
      <c r="K4684" s="208" t="s">
        <v>9</v>
      </c>
      <c r="L4684" s="208" t="s">
        <v>10</v>
      </c>
      <c r="M4684" s="208" t="s">
        <v>11450</v>
      </c>
      <c r="N4684" s="208" t="s">
        <v>3</v>
      </c>
      <c r="O4684" s="208" t="s">
        <v>8</v>
      </c>
      <c r="P4684" s="208" t="s">
        <v>11451</v>
      </c>
      <c r="Q4684" s="208" t="s">
        <v>7355</v>
      </c>
      <c r="R4684" s="162">
        <v>33.299999999999997</v>
      </c>
      <c r="S4684" s="162"/>
      <c r="T4684" s="162">
        <f t="shared" ref="T4684:T4689" si="368">SUM(R4684+S4684)</f>
        <v>33.299999999999997</v>
      </c>
      <c r="U4684" s="152" t="s">
        <v>7</v>
      </c>
      <c r="V4684" s="152">
        <v>1980</v>
      </c>
      <c r="W4684" s="152" t="s">
        <v>3170</v>
      </c>
      <c r="X4684" s="152" t="s">
        <v>2932</v>
      </c>
      <c r="Y4684" s="469" t="s">
        <v>11452</v>
      </c>
      <c r="Z4684" s="566">
        <v>0.5</v>
      </c>
      <c r="AA4684" s="469" t="s">
        <v>11453</v>
      </c>
      <c r="AB4684" s="469">
        <v>42208</v>
      </c>
      <c r="AC4684" s="469"/>
      <c r="AD4684" s="1" t="s">
        <v>0</v>
      </c>
      <c r="AE4684" s="551"/>
      <c r="AF4684" s="551"/>
      <c r="AG4684" s="551"/>
      <c r="AJ4684" s="1">
        <f t="shared" si="367"/>
        <v>0</v>
      </c>
      <c r="AK4684" s="1">
        <f t="shared" si="366"/>
        <v>-33.299999999999997</v>
      </c>
    </row>
    <row r="4685" spans="1:37" ht="78.75" customHeight="1">
      <c r="A4685" s="179" t="s">
        <v>5349</v>
      </c>
      <c r="B4685" s="208" t="s">
        <v>6</v>
      </c>
      <c r="C4685" s="208" t="s">
        <v>7356</v>
      </c>
      <c r="D4685" s="417">
        <v>42552</v>
      </c>
      <c r="E4685" s="608">
        <v>0.53125</v>
      </c>
      <c r="F4685" s="417">
        <v>42552</v>
      </c>
      <c r="G4685" s="608">
        <v>0.61805555555555558</v>
      </c>
      <c r="H4685" s="182">
        <f>G4685-E4685</f>
        <v>8.680555555555558E-2</v>
      </c>
      <c r="I4685" s="208">
        <v>7</v>
      </c>
      <c r="J4685" s="208" t="s">
        <v>144</v>
      </c>
      <c r="K4685" s="208" t="s">
        <v>21</v>
      </c>
      <c r="L4685" s="208" t="s">
        <v>17</v>
      </c>
      <c r="M4685" s="208" t="s">
        <v>5359</v>
      </c>
      <c r="N4685" s="208" t="s">
        <v>3</v>
      </c>
      <c r="O4685" s="208" t="s">
        <v>8</v>
      </c>
      <c r="P4685" s="208" t="s">
        <v>5360</v>
      </c>
      <c r="Q4685" s="208" t="s">
        <v>7357</v>
      </c>
      <c r="R4685" s="162"/>
      <c r="S4685" s="162">
        <v>10.1</v>
      </c>
      <c r="T4685" s="162">
        <f t="shared" si="368"/>
        <v>10.1</v>
      </c>
      <c r="U4685" s="152" t="s">
        <v>29</v>
      </c>
      <c r="V4685" s="152">
        <v>1984</v>
      </c>
      <c r="W4685" s="152" t="s">
        <v>3170</v>
      </c>
      <c r="X4685" s="152" t="s">
        <v>2932</v>
      </c>
      <c r="Y4685" s="712" t="s">
        <v>11454</v>
      </c>
      <c r="Z4685" s="152">
        <v>100</v>
      </c>
      <c r="AA4685" s="152" t="s">
        <v>11455</v>
      </c>
      <c r="AB4685" s="152" t="s">
        <v>11456</v>
      </c>
      <c r="AC4685" s="152"/>
      <c r="AD4685" s="1" t="s">
        <v>38</v>
      </c>
      <c r="AE4685" s="152"/>
      <c r="AF4685" s="152"/>
      <c r="AG4685" s="152"/>
      <c r="AJ4685" s="1">
        <f t="shared" si="367"/>
        <v>0</v>
      </c>
      <c r="AK4685" s="1">
        <f t="shared" si="366"/>
        <v>-10.1</v>
      </c>
    </row>
    <row r="4686" spans="1:37" ht="63" customHeight="1">
      <c r="A4686" s="179" t="s">
        <v>5349</v>
      </c>
      <c r="B4686" s="208" t="s">
        <v>6</v>
      </c>
      <c r="C4686" s="208" t="s">
        <v>1131</v>
      </c>
      <c r="D4686" s="417">
        <v>42552</v>
      </c>
      <c r="E4686" s="608">
        <v>0.57986111111111105</v>
      </c>
      <c r="F4686" s="417">
        <v>42552</v>
      </c>
      <c r="G4686" s="608">
        <v>0.63888888888888895</v>
      </c>
      <c r="H4686" s="182">
        <f>G4686-E4686</f>
        <v>5.9027777777777901E-2</v>
      </c>
      <c r="I4686" s="208">
        <v>18</v>
      </c>
      <c r="J4686" s="208" t="s">
        <v>144</v>
      </c>
      <c r="K4686" s="208" t="s">
        <v>21</v>
      </c>
      <c r="L4686" s="208" t="s">
        <v>10</v>
      </c>
      <c r="M4686" s="208" t="s">
        <v>11457</v>
      </c>
      <c r="N4686" s="208" t="s">
        <v>3</v>
      </c>
      <c r="O4686" s="208" t="s">
        <v>8</v>
      </c>
      <c r="P4686" s="208" t="s">
        <v>11458</v>
      </c>
      <c r="Q4686" s="208" t="s">
        <v>11459</v>
      </c>
      <c r="R4686" s="162"/>
      <c r="S4686" s="162">
        <v>6.2</v>
      </c>
      <c r="T4686" s="162">
        <f t="shared" si="368"/>
        <v>6.2</v>
      </c>
      <c r="U4686" s="152" t="s">
        <v>7</v>
      </c>
      <c r="V4686" s="152">
        <v>1991</v>
      </c>
      <c r="W4686" s="152" t="s">
        <v>3170</v>
      </c>
      <c r="X4686" s="152" t="s">
        <v>2736</v>
      </c>
      <c r="Y4686" s="469" t="s">
        <v>11460</v>
      </c>
      <c r="Z4686" s="566">
        <v>1</v>
      </c>
      <c r="AA4686" s="469" t="s">
        <v>11461</v>
      </c>
      <c r="AB4686" s="469" t="s">
        <v>11462</v>
      </c>
      <c r="AC4686" s="152"/>
      <c r="AD4686" s="1" t="s">
        <v>43</v>
      </c>
      <c r="AE4686" s="152"/>
      <c r="AF4686" s="152"/>
      <c r="AG4686" s="152"/>
      <c r="AJ4686" s="1">
        <f t="shared" si="367"/>
        <v>0</v>
      </c>
      <c r="AK4686" s="1">
        <f t="shared" si="366"/>
        <v>-6.2</v>
      </c>
    </row>
    <row r="4687" spans="1:37" ht="63" customHeight="1">
      <c r="A4687" s="179" t="s">
        <v>5349</v>
      </c>
      <c r="B4687" s="208" t="s">
        <v>6</v>
      </c>
      <c r="C4687" s="208" t="s">
        <v>1873</v>
      </c>
      <c r="D4687" s="417">
        <v>42552</v>
      </c>
      <c r="E4687" s="608">
        <v>0.63611111111111118</v>
      </c>
      <c r="F4687" s="417">
        <v>42552</v>
      </c>
      <c r="G4687" s="608">
        <v>0.63611111111111118</v>
      </c>
      <c r="H4687" s="182">
        <f>G4687-E4687</f>
        <v>0</v>
      </c>
      <c r="I4687" s="208">
        <v>95</v>
      </c>
      <c r="J4687" s="208" t="s">
        <v>5361</v>
      </c>
      <c r="K4687" s="208" t="s">
        <v>9</v>
      </c>
      <c r="L4687" s="208" t="s">
        <v>10</v>
      </c>
      <c r="M4687" s="208" t="s">
        <v>5362</v>
      </c>
      <c r="N4687" s="208">
        <v>35</v>
      </c>
      <c r="O4687" s="208" t="s">
        <v>8</v>
      </c>
      <c r="P4687" s="208" t="s">
        <v>5363</v>
      </c>
      <c r="Q4687" s="208" t="s">
        <v>7358</v>
      </c>
      <c r="R4687" s="162"/>
      <c r="S4687" s="162">
        <v>97.3</v>
      </c>
      <c r="T4687" s="162">
        <f t="shared" si="368"/>
        <v>97.3</v>
      </c>
      <c r="U4687" s="152" t="s">
        <v>29</v>
      </c>
      <c r="V4687" s="152">
        <v>1986</v>
      </c>
      <c r="W4687" s="152" t="s">
        <v>2717</v>
      </c>
      <c r="X4687" s="152" t="s">
        <v>2959</v>
      </c>
      <c r="Y4687" s="469" t="s">
        <v>11463</v>
      </c>
      <c r="Z4687" s="566">
        <v>1</v>
      </c>
      <c r="AA4687" s="152">
        <v>2017</v>
      </c>
      <c r="AB4687" s="469"/>
      <c r="AC4687" s="152"/>
      <c r="AD4687" s="1" t="s">
        <v>43</v>
      </c>
      <c r="AE4687" s="152"/>
      <c r="AF4687" s="152"/>
      <c r="AG4687" s="152"/>
      <c r="AJ4687" s="1">
        <f t="shared" si="367"/>
        <v>0</v>
      </c>
      <c r="AK4687" s="1">
        <f t="shared" si="366"/>
        <v>-97.3</v>
      </c>
    </row>
    <row r="4688" spans="1:37" ht="63" customHeight="1">
      <c r="A4688" s="179" t="s">
        <v>5349</v>
      </c>
      <c r="B4688" s="208" t="s">
        <v>6</v>
      </c>
      <c r="C4688" s="208" t="s">
        <v>1873</v>
      </c>
      <c r="D4688" s="417">
        <v>42552</v>
      </c>
      <c r="E4688" s="608">
        <v>0.63611111111111118</v>
      </c>
      <c r="F4688" s="417">
        <v>42552</v>
      </c>
      <c r="G4688" s="608">
        <v>0.63611111111111118</v>
      </c>
      <c r="H4688" s="182">
        <f>G4688-E4688</f>
        <v>0</v>
      </c>
      <c r="I4688" s="208">
        <v>20</v>
      </c>
      <c r="J4688" s="208" t="s">
        <v>5361</v>
      </c>
      <c r="K4688" s="208" t="s">
        <v>9</v>
      </c>
      <c r="L4688" s="208" t="s">
        <v>10</v>
      </c>
      <c r="M4688" s="208" t="s">
        <v>5364</v>
      </c>
      <c r="N4688" s="208">
        <v>35</v>
      </c>
      <c r="O4688" s="208" t="s">
        <v>8</v>
      </c>
      <c r="P4688" s="208" t="s">
        <v>5365</v>
      </c>
      <c r="Q4688" s="208" t="s">
        <v>7359</v>
      </c>
      <c r="R4688" s="162"/>
      <c r="S4688" s="162">
        <v>46.1</v>
      </c>
      <c r="T4688" s="162">
        <f t="shared" si="368"/>
        <v>46.1</v>
      </c>
      <c r="U4688" s="152" t="s">
        <v>29</v>
      </c>
      <c r="V4688" s="152">
        <v>1988</v>
      </c>
      <c r="W4688" s="152" t="s">
        <v>2717</v>
      </c>
      <c r="X4688" s="152" t="s">
        <v>2959</v>
      </c>
      <c r="Y4688" s="152" t="s">
        <v>11464</v>
      </c>
      <c r="Z4688" s="566">
        <v>1</v>
      </c>
      <c r="AA4688" s="152">
        <v>2016</v>
      </c>
      <c r="AB4688" s="152"/>
      <c r="AC4688" s="152"/>
      <c r="AD4688" s="1" t="s">
        <v>43</v>
      </c>
      <c r="AE4688" s="152"/>
      <c r="AF4688" s="152"/>
      <c r="AG4688" s="152"/>
      <c r="AJ4688" s="1">
        <f t="shared" si="367"/>
        <v>0</v>
      </c>
      <c r="AK4688" s="1">
        <f t="shared" si="366"/>
        <v>-46.1</v>
      </c>
    </row>
    <row r="4689" spans="1:37" ht="63" customHeight="1">
      <c r="A4689" s="179" t="s">
        <v>5349</v>
      </c>
      <c r="B4689" s="208" t="s">
        <v>6</v>
      </c>
      <c r="C4689" s="208" t="s">
        <v>1868</v>
      </c>
      <c r="D4689" s="417">
        <v>42552</v>
      </c>
      <c r="E4689" s="608">
        <v>0.6645833333333333</v>
      </c>
      <c r="F4689" s="417">
        <v>42552</v>
      </c>
      <c r="G4689" s="608">
        <v>0.6645833333333333</v>
      </c>
      <c r="H4689" s="182">
        <f>G4689-E4689</f>
        <v>0</v>
      </c>
      <c r="I4689" s="208">
        <v>13</v>
      </c>
      <c r="J4689" s="208"/>
      <c r="K4689" s="208"/>
      <c r="L4689" s="208" t="s">
        <v>10</v>
      </c>
      <c r="M4689" s="208" t="s">
        <v>5366</v>
      </c>
      <c r="N4689" s="208">
        <v>0.4</v>
      </c>
      <c r="O4689" s="208" t="s">
        <v>2</v>
      </c>
      <c r="P4689" s="208" t="s">
        <v>473</v>
      </c>
      <c r="Q4689" s="208" t="s">
        <v>7360</v>
      </c>
      <c r="R4689" s="162"/>
      <c r="S4689" s="208">
        <v>0.6</v>
      </c>
      <c r="T4689" s="162">
        <f t="shared" si="368"/>
        <v>0.6</v>
      </c>
      <c r="U4689" s="152" t="s">
        <v>1</v>
      </c>
      <c r="V4689" s="551"/>
      <c r="W4689" s="551"/>
      <c r="X4689" s="551"/>
      <c r="Y4689" s="563"/>
      <c r="Z4689" s="551"/>
      <c r="AA4689" s="551"/>
      <c r="AB4689" s="551"/>
      <c r="AC4689" s="551"/>
      <c r="AD4689" s="1" t="s">
        <v>43</v>
      </c>
      <c r="AE4689" s="551"/>
      <c r="AF4689" s="551"/>
      <c r="AG4689" s="551"/>
      <c r="AJ4689" s="1">
        <f t="shared" si="367"/>
        <v>0</v>
      </c>
      <c r="AK4689" s="1">
        <f t="shared" si="366"/>
        <v>-0.6</v>
      </c>
    </row>
    <row r="4690" spans="1:37" ht="47.25" customHeight="1">
      <c r="A4690" s="179" t="s">
        <v>5349</v>
      </c>
      <c r="B4690" s="208" t="s">
        <v>6</v>
      </c>
      <c r="C4690" s="208" t="s">
        <v>1863</v>
      </c>
      <c r="D4690" s="161">
        <v>42552</v>
      </c>
      <c r="E4690" s="608">
        <v>0.67499999999999993</v>
      </c>
      <c r="F4690" s="161">
        <v>42552</v>
      </c>
      <c r="G4690" s="608">
        <v>0.67499999999999993</v>
      </c>
      <c r="H4690" s="182">
        <v>0</v>
      </c>
      <c r="I4690" s="208">
        <v>4</v>
      </c>
      <c r="J4690" s="208"/>
      <c r="K4690" s="208"/>
      <c r="L4690" s="208" t="s">
        <v>10</v>
      </c>
      <c r="M4690" s="208" t="s">
        <v>5367</v>
      </c>
      <c r="N4690" s="208">
        <v>0.4</v>
      </c>
      <c r="O4690" s="208" t="s">
        <v>2</v>
      </c>
      <c r="P4690" s="208" t="s">
        <v>473</v>
      </c>
      <c r="Q4690" s="183" t="s">
        <v>7361</v>
      </c>
      <c r="R4690" s="208"/>
      <c r="S4690" s="208">
        <v>0.9</v>
      </c>
      <c r="T4690" s="254">
        <v>0.9</v>
      </c>
      <c r="U4690" s="152" t="s">
        <v>1</v>
      </c>
      <c r="V4690" s="152"/>
      <c r="W4690" s="152"/>
      <c r="X4690" s="152"/>
      <c r="Y4690" s="152"/>
      <c r="Z4690" s="152"/>
      <c r="AA4690" s="152"/>
      <c r="AB4690" s="152"/>
      <c r="AC4690" s="152"/>
      <c r="AD4690" s="1" t="s">
        <v>43</v>
      </c>
      <c r="AE4690" s="152"/>
      <c r="AF4690" s="152"/>
      <c r="AG4690" s="152"/>
      <c r="AJ4690" s="1">
        <f t="shared" si="367"/>
        <v>0</v>
      </c>
      <c r="AK4690" s="1">
        <f t="shared" ref="AK4690:AK4753" si="369">AJ4690-T4690</f>
        <v>-0.9</v>
      </c>
    </row>
    <row r="4691" spans="1:37" ht="63" customHeight="1">
      <c r="A4691" s="179" t="s">
        <v>5349</v>
      </c>
      <c r="B4691" s="208" t="s">
        <v>6</v>
      </c>
      <c r="C4691" s="208" t="s">
        <v>7693</v>
      </c>
      <c r="D4691" s="161">
        <v>42553</v>
      </c>
      <c r="E4691" s="608">
        <v>0.5395833333333333</v>
      </c>
      <c r="F4691" s="161">
        <v>42553</v>
      </c>
      <c r="G4691" s="608">
        <v>0.5395833333333333</v>
      </c>
      <c r="H4691" s="182">
        <v>0</v>
      </c>
      <c r="I4691" s="208">
        <v>34</v>
      </c>
      <c r="J4691" s="208" t="s">
        <v>498</v>
      </c>
      <c r="K4691" s="208" t="s">
        <v>9</v>
      </c>
      <c r="L4691" s="208" t="s">
        <v>17</v>
      </c>
      <c r="M4691" s="208" t="s">
        <v>5376</v>
      </c>
      <c r="N4691" s="208">
        <v>35</v>
      </c>
      <c r="O4691" s="208" t="s">
        <v>8</v>
      </c>
      <c r="P4691" s="208" t="s">
        <v>11465</v>
      </c>
      <c r="Q4691" s="208" t="s">
        <v>5377</v>
      </c>
      <c r="R4691" s="254"/>
      <c r="S4691" s="208">
        <v>13.2</v>
      </c>
      <c r="T4691" s="208">
        <v>13.2</v>
      </c>
      <c r="U4691" s="152"/>
      <c r="V4691" s="152"/>
      <c r="W4691" s="152"/>
      <c r="X4691" s="152"/>
      <c r="Y4691" s="152"/>
      <c r="Z4691" s="152"/>
      <c r="AA4691" s="469"/>
      <c r="AB4691" s="152"/>
      <c r="AC4691" s="469"/>
      <c r="AD4691" s="1" t="s">
        <v>38</v>
      </c>
      <c r="AE4691" s="152"/>
      <c r="AF4691" s="152"/>
      <c r="AG4691" s="152"/>
      <c r="AJ4691" s="1">
        <f t="shared" si="367"/>
        <v>0</v>
      </c>
      <c r="AK4691" s="1">
        <f t="shared" si="369"/>
        <v>-13.2</v>
      </c>
    </row>
    <row r="4692" spans="1:37" ht="110.25" customHeight="1">
      <c r="A4692" s="179" t="s">
        <v>5349</v>
      </c>
      <c r="B4692" s="208" t="s">
        <v>6</v>
      </c>
      <c r="C4692" s="208" t="s">
        <v>11466</v>
      </c>
      <c r="D4692" s="161">
        <v>42555</v>
      </c>
      <c r="E4692" s="608">
        <v>0.6166666666666667</v>
      </c>
      <c r="F4692" s="161">
        <v>42555</v>
      </c>
      <c r="G4692" s="608">
        <v>0.62847222222222221</v>
      </c>
      <c r="H4692" s="182">
        <f>G4692-E4692</f>
        <v>1.1805555555555514E-2</v>
      </c>
      <c r="I4692" s="208">
        <v>2</v>
      </c>
      <c r="J4692" s="208"/>
      <c r="K4692" s="208"/>
      <c r="L4692" s="208" t="s">
        <v>17</v>
      </c>
      <c r="M4692" s="208" t="s">
        <v>5415</v>
      </c>
      <c r="N4692" s="208" t="s">
        <v>3</v>
      </c>
      <c r="O4692" s="208" t="s">
        <v>57</v>
      </c>
      <c r="P4692" s="208" t="s">
        <v>57</v>
      </c>
      <c r="Q4692" s="208" t="s">
        <v>7362</v>
      </c>
      <c r="R4692" s="254">
        <v>1.6</v>
      </c>
      <c r="S4692" s="208"/>
      <c r="T4692" s="208">
        <v>1.6</v>
      </c>
      <c r="U4692" s="152"/>
      <c r="V4692" s="469"/>
      <c r="W4692" s="152"/>
      <c r="X4692" s="152"/>
      <c r="Y4692" s="469"/>
      <c r="Z4692" s="566"/>
      <c r="AA4692" s="469"/>
      <c r="AB4692" s="152"/>
      <c r="AC4692" s="469"/>
      <c r="AD4692" s="1" t="s">
        <v>38</v>
      </c>
      <c r="AE4692" s="152"/>
      <c r="AF4692" s="152"/>
      <c r="AG4692" s="152"/>
      <c r="AJ4692" s="1">
        <f t="shared" si="367"/>
        <v>0</v>
      </c>
      <c r="AK4692" s="1">
        <f t="shared" si="369"/>
        <v>-1.6</v>
      </c>
    </row>
    <row r="4693" spans="1:37" ht="94.5" customHeight="1">
      <c r="A4693" s="179" t="s">
        <v>5349</v>
      </c>
      <c r="B4693" s="208" t="s">
        <v>6</v>
      </c>
      <c r="C4693" s="208" t="s">
        <v>1873</v>
      </c>
      <c r="D4693" s="161">
        <v>42555</v>
      </c>
      <c r="E4693" s="608">
        <v>0.63680555555555551</v>
      </c>
      <c r="F4693" s="161">
        <v>42555</v>
      </c>
      <c r="G4693" s="608">
        <v>0.63680555555555551</v>
      </c>
      <c r="H4693" s="182">
        <v>0</v>
      </c>
      <c r="I4693" s="208">
        <v>3</v>
      </c>
      <c r="J4693" s="208" t="s">
        <v>144</v>
      </c>
      <c r="K4693" s="208" t="s">
        <v>9</v>
      </c>
      <c r="L4693" s="208" t="s">
        <v>30</v>
      </c>
      <c r="M4693" s="208" t="s">
        <v>5426</v>
      </c>
      <c r="N4693" s="208" t="s">
        <v>3</v>
      </c>
      <c r="O4693" s="208" t="s">
        <v>8</v>
      </c>
      <c r="P4693" s="208" t="s">
        <v>5427</v>
      </c>
      <c r="Q4693" s="208" t="s">
        <v>7363</v>
      </c>
      <c r="R4693" s="208"/>
      <c r="S4693" s="208">
        <v>1.4</v>
      </c>
      <c r="T4693" s="254">
        <v>1.4</v>
      </c>
      <c r="U4693" s="152" t="s">
        <v>29</v>
      </c>
      <c r="V4693" s="152">
        <v>1990</v>
      </c>
      <c r="W4693" s="152" t="s">
        <v>2725</v>
      </c>
      <c r="X4693" s="152" t="s">
        <v>2959</v>
      </c>
      <c r="Y4693" s="469" t="s">
        <v>11467</v>
      </c>
      <c r="Z4693" s="566">
        <v>1</v>
      </c>
      <c r="AA4693" s="152">
        <v>2017</v>
      </c>
      <c r="AB4693" s="152"/>
      <c r="AC4693" s="469"/>
      <c r="AD4693" s="1" t="s">
        <v>28</v>
      </c>
      <c r="AE4693" s="152"/>
      <c r="AF4693" s="152"/>
      <c r="AG4693" s="152"/>
      <c r="AJ4693" s="1">
        <f t="shared" si="367"/>
        <v>0</v>
      </c>
      <c r="AK4693" s="1">
        <f t="shared" si="369"/>
        <v>-1.4</v>
      </c>
    </row>
    <row r="4694" spans="1:37" ht="78.75" customHeight="1">
      <c r="A4694" s="179" t="s">
        <v>5349</v>
      </c>
      <c r="B4694" s="179" t="s">
        <v>13</v>
      </c>
      <c r="C4694" s="179" t="s">
        <v>140</v>
      </c>
      <c r="D4694" s="169">
        <v>42567</v>
      </c>
      <c r="E4694" s="1165">
        <v>6.0416666666666667E-2</v>
      </c>
      <c r="F4694" s="169">
        <v>42567</v>
      </c>
      <c r="G4694" s="1165">
        <v>0.11388888888888889</v>
      </c>
      <c r="H4694" s="68">
        <f>G4694-E4694</f>
        <v>5.347222222222222E-2</v>
      </c>
      <c r="I4694" s="179">
        <v>1</v>
      </c>
      <c r="J4694" s="179" t="s">
        <v>141</v>
      </c>
      <c r="K4694" s="179" t="s">
        <v>141</v>
      </c>
      <c r="L4694" s="179" t="s">
        <v>12</v>
      </c>
      <c r="M4694" s="179" t="s">
        <v>6342</v>
      </c>
      <c r="N4694" s="179">
        <v>0.4</v>
      </c>
      <c r="O4694" s="179" t="s">
        <v>2</v>
      </c>
      <c r="P4694" s="179" t="s">
        <v>6343</v>
      </c>
      <c r="Q4694" s="458" t="s">
        <v>7331</v>
      </c>
      <c r="R4694" s="190"/>
      <c r="S4694" s="190">
        <v>0.1</v>
      </c>
      <c r="T4694" s="190">
        <f>R4694+S4694</f>
        <v>0.1</v>
      </c>
      <c r="U4694" s="2" t="s">
        <v>1</v>
      </c>
      <c r="V4694" s="2" t="s">
        <v>141</v>
      </c>
      <c r="W4694" s="2" t="s">
        <v>141</v>
      </c>
      <c r="X4694" s="2" t="s">
        <v>141</v>
      </c>
      <c r="Y4694" s="2" t="s">
        <v>141</v>
      </c>
      <c r="Z4694" s="2" t="s">
        <v>141</v>
      </c>
      <c r="AA4694" s="2" t="s">
        <v>141</v>
      </c>
      <c r="AB4694" s="2" t="s">
        <v>141</v>
      </c>
      <c r="AC4694" s="2" t="s">
        <v>141</v>
      </c>
      <c r="AD4694" s="1" t="s">
        <v>23</v>
      </c>
      <c r="AE4694" s="2" t="s">
        <v>141</v>
      </c>
      <c r="AF4694" s="2" t="s">
        <v>141</v>
      </c>
      <c r="AG4694" s="2" t="s">
        <v>3129</v>
      </c>
      <c r="AJ4694" s="1">
        <f t="shared" si="367"/>
        <v>0</v>
      </c>
      <c r="AK4694" s="1">
        <f t="shared" si="369"/>
        <v>-0.1</v>
      </c>
    </row>
    <row r="4695" spans="1:37" ht="94.5" customHeight="1">
      <c r="A4695" s="179" t="s">
        <v>5349</v>
      </c>
      <c r="B4695" s="208" t="s">
        <v>6</v>
      </c>
      <c r="C4695" s="208" t="s">
        <v>3447</v>
      </c>
      <c r="D4695" s="161">
        <v>42556</v>
      </c>
      <c r="E4695" s="608">
        <v>0.55347222222222225</v>
      </c>
      <c r="F4695" s="161">
        <v>42556</v>
      </c>
      <c r="G4695" s="608">
        <v>0.55347222222222225</v>
      </c>
      <c r="H4695" s="182">
        <f>G4695-E4695</f>
        <v>0</v>
      </c>
      <c r="I4695" s="208">
        <v>5</v>
      </c>
      <c r="J4695" s="208" t="s">
        <v>1299</v>
      </c>
      <c r="K4695" s="208" t="s">
        <v>9</v>
      </c>
      <c r="L4695" s="208" t="s">
        <v>17</v>
      </c>
      <c r="M4695" s="208" t="s">
        <v>7364</v>
      </c>
      <c r="N4695" s="208">
        <v>110</v>
      </c>
      <c r="O4695" s="208" t="s">
        <v>8</v>
      </c>
      <c r="P4695" s="208" t="s">
        <v>7364</v>
      </c>
      <c r="Q4695" s="418" t="s">
        <v>7365</v>
      </c>
      <c r="R4695" s="254"/>
      <c r="S4695" s="254">
        <v>1.3</v>
      </c>
      <c r="T4695" s="208">
        <f>SUM(R4695:S4695)</f>
        <v>1.3</v>
      </c>
      <c r="U4695" s="152" t="s">
        <v>1</v>
      </c>
      <c r="V4695" s="152"/>
      <c r="W4695" s="152"/>
      <c r="X4695" s="152"/>
      <c r="Y4695" s="152"/>
      <c r="Z4695" s="152"/>
      <c r="AA4695" s="152"/>
      <c r="AB4695" s="152"/>
      <c r="AC4695" s="152"/>
      <c r="AD4695" s="1" t="s">
        <v>38</v>
      </c>
      <c r="AE4695" s="152"/>
      <c r="AF4695" s="152"/>
      <c r="AG4695" s="152"/>
      <c r="AJ4695" s="1">
        <f t="shared" si="367"/>
        <v>0</v>
      </c>
      <c r="AK4695" s="1">
        <f t="shared" si="369"/>
        <v>-1.3</v>
      </c>
    </row>
    <row r="4696" spans="1:37" ht="78.75" customHeight="1">
      <c r="A4696" s="179" t="s">
        <v>5349</v>
      </c>
      <c r="B4696" s="208" t="s">
        <v>6</v>
      </c>
      <c r="C4696" s="208" t="s">
        <v>1863</v>
      </c>
      <c r="D4696" s="161">
        <v>42556</v>
      </c>
      <c r="E4696" s="182">
        <v>0.57291666666666663</v>
      </c>
      <c r="F4696" s="161">
        <v>42556</v>
      </c>
      <c r="G4696" s="182">
        <v>0.57291666666666663</v>
      </c>
      <c r="H4696" s="182">
        <f>G4696-E4696</f>
        <v>0</v>
      </c>
      <c r="I4696" s="208">
        <v>16</v>
      </c>
      <c r="J4696" s="208" t="s">
        <v>303</v>
      </c>
      <c r="K4696" s="208" t="s">
        <v>9</v>
      </c>
      <c r="L4696" s="208" t="s">
        <v>10</v>
      </c>
      <c r="M4696" s="208" t="s">
        <v>5442</v>
      </c>
      <c r="N4696" s="208" t="s">
        <v>3</v>
      </c>
      <c r="O4696" s="208" t="s">
        <v>8</v>
      </c>
      <c r="P4696" s="208" t="s">
        <v>5443</v>
      </c>
      <c r="Q4696" s="208" t="s">
        <v>11473</v>
      </c>
      <c r="R4696" s="254"/>
      <c r="S4696" s="254">
        <v>18.600000000000001</v>
      </c>
      <c r="T4696" s="208">
        <f>SUM(R4696:S4696)</f>
        <v>18.600000000000001</v>
      </c>
      <c r="U4696" s="152" t="s">
        <v>29</v>
      </c>
      <c r="V4696" s="469" t="s">
        <v>11045</v>
      </c>
      <c r="W4696" s="152" t="s">
        <v>2725</v>
      </c>
      <c r="X4696" s="152" t="s">
        <v>3377</v>
      </c>
      <c r="Y4696" s="469" t="s">
        <v>11474</v>
      </c>
      <c r="Z4696" s="152"/>
      <c r="AA4696" s="469" t="s">
        <v>11475</v>
      </c>
      <c r="AB4696" s="152" t="s">
        <v>11476</v>
      </c>
      <c r="AC4696" s="469"/>
      <c r="AD4696" s="1" t="s">
        <v>43</v>
      </c>
      <c r="AE4696" s="152"/>
      <c r="AF4696" s="152"/>
      <c r="AG4696" s="152"/>
      <c r="AJ4696" s="1">
        <f t="shared" si="367"/>
        <v>0</v>
      </c>
      <c r="AK4696" s="1">
        <f t="shared" si="369"/>
        <v>-18.600000000000001</v>
      </c>
    </row>
    <row r="4697" spans="1:37" ht="63" customHeight="1">
      <c r="A4697" s="179" t="s">
        <v>5349</v>
      </c>
      <c r="B4697" s="208" t="s">
        <v>6</v>
      </c>
      <c r="C4697" s="208" t="s">
        <v>1873</v>
      </c>
      <c r="D4697" s="161">
        <v>42556</v>
      </c>
      <c r="E4697" s="608">
        <v>0.6645833333333333</v>
      </c>
      <c r="F4697" s="161">
        <v>42556</v>
      </c>
      <c r="G4697" s="608">
        <v>0.6645833333333333</v>
      </c>
      <c r="H4697" s="182">
        <f>G4697-E4697</f>
        <v>0</v>
      </c>
      <c r="I4697" s="208">
        <v>10</v>
      </c>
      <c r="J4697" s="208" t="s">
        <v>144</v>
      </c>
      <c r="K4697" s="208" t="s">
        <v>9</v>
      </c>
      <c r="L4697" s="208" t="s">
        <v>10</v>
      </c>
      <c r="M4697" s="208" t="s">
        <v>5444</v>
      </c>
      <c r="N4697" s="208" t="s">
        <v>3</v>
      </c>
      <c r="O4697" s="208" t="s">
        <v>8</v>
      </c>
      <c r="P4697" s="208" t="s">
        <v>1909</v>
      </c>
      <c r="Q4697" s="208" t="s">
        <v>7366</v>
      </c>
      <c r="R4697" s="254"/>
      <c r="S4697" s="254">
        <v>0.8</v>
      </c>
      <c r="T4697" s="254">
        <f>R4697+S4697</f>
        <v>0.8</v>
      </c>
      <c r="U4697" s="152" t="s">
        <v>29</v>
      </c>
      <c r="V4697" s="152">
        <v>2016</v>
      </c>
      <c r="W4697" s="152" t="s">
        <v>11477</v>
      </c>
      <c r="X4697" s="152" t="s">
        <v>2959</v>
      </c>
      <c r="Y4697" s="469" t="s">
        <v>11478</v>
      </c>
      <c r="Z4697" s="566">
        <v>1</v>
      </c>
      <c r="AA4697" s="152">
        <v>2017</v>
      </c>
      <c r="AB4697" s="152"/>
      <c r="AC4697" s="152"/>
      <c r="AD4697" s="1" t="s">
        <v>43</v>
      </c>
      <c r="AE4697" s="152"/>
      <c r="AF4697" s="152"/>
      <c r="AG4697" s="152"/>
      <c r="AJ4697" s="1">
        <f t="shared" si="367"/>
        <v>0</v>
      </c>
      <c r="AK4697" s="1">
        <f t="shared" si="369"/>
        <v>-0.8</v>
      </c>
    </row>
    <row r="4698" spans="1:37" ht="63" customHeight="1">
      <c r="A4698" s="179" t="s">
        <v>5349</v>
      </c>
      <c r="B4698" s="208" t="s">
        <v>6</v>
      </c>
      <c r="C4698" s="208" t="s">
        <v>1863</v>
      </c>
      <c r="D4698" s="161">
        <v>42556</v>
      </c>
      <c r="E4698" s="182">
        <v>0.6743055555555556</v>
      </c>
      <c r="F4698" s="161">
        <v>42556</v>
      </c>
      <c r="G4698" s="182">
        <v>0.6743055555555556</v>
      </c>
      <c r="H4698" s="182">
        <v>0</v>
      </c>
      <c r="I4698" s="208">
        <v>23</v>
      </c>
      <c r="J4698" s="208" t="s">
        <v>303</v>
      </c>
      <c r="K4698" s="208" t="s">
        <v>9</v>
      </c>
      <c r="L4698" s="208" t="s">
        <v>10</v>
      </c>
      <c r="M4698" s="208" t="s">
        <v>5445</v>
      </c>
      <c r="N4698" s="208" t="s">
        <v>3</v>
      </c>
      <c r="O4698" s="208" t="s">
        <v>8</v>
      </c>
      <c r="P4698" s="208" t="s">
        <v>5446</v>
      </c>
      <c r="Q4698" s="208" t="s">
        <v>7367</v>
      </c>
      <c r="R4698" s="254"/>
      <c r="S4698" s="254">
        <v>24.5</v>
      </c>
      <c r="T4698" s="254">
        <v>24.5</v>
      </c>
      <c r="U4698" s="152" t="s">
        <v>7</v>
      </c>
      <c r="V4698" s="152" t="s">
        <v>3601</v>
      </c>
      <c r="W4698" s="152" t="s">
        <v>3170</v>
      </c>
      <c r="X4698" s="152" t="s">
        <v>3377</v>
      </c>
      <c r="Y4698" s="152" t="s">
        <v>11479</v>
      </c>
      <c r="Z4698" s="152"/>
      <c r="AA4698" s="152" t="s">
        <v>11480</v>
      </c>
      <c r="AB4698" s="152"/>
      <c r="AC4698" s="152"/>
      <c r="AD4698" s="1" t="s">
        <v>43</v>
      </c>
      <c r="AE4698" s="152"/>
      <c r="AF4698" s="152"/>
      <c r="AG4698" s="152"/>
      <c r="AJ4698" s="1">
        <f t="shared" si="367"/>
        <v>0</v>
      </c>
      <c r="AK4698" s="1">
        <f t="shared" si="369"/>
        <v>-24.5</v>
      </c>
    </row>
    <row r="4699" spans="1:37" ht="63" customHeight="1">
      <c r="A4699" s="179" t="s">
        <v>5349</v>
      </c>
      <c r="B4699" s="208" t="s">
        <v>6</v>
      </c>
      <c r="C4699" s="208" t="s">
        <v>1876</v>
      </c>
      <c r="D4699" s="161">
        <v>42556</v>
      </c>
      <c r="E4699" s="608">
        <v>0.68680555555555556</v>
      </c>
      <c r="F4699" s="161">
        <v>42556</v>
      </c>
      <c r="G4699" s="608">
        <v>0.68680555555555556</v>
      </c>
      <c r="H4699" s="182">
        <v>0</v>
      </c>
      <c r="I4699" s="208">
        <v>7</v>
      </c>
      <c r="J4699" s="208" t="s">
        <v>303</v>
      </c>
      <c r="K4699" s="208" t="s">
        <v>9</v>
      </c>
      <c r="L4699" s="208" t="s">
        <v>10</v>
      </c>
      <c r="M4699" s="208" t="s">
        <v>5447</v>
      </c>
      <c r="N4699" s="208" t="s">
        <v>3</v>
      </c>
      <c r="O4699" s="208" t="s">
        <v>8</v>
      </c>
      <c r="P4699" s="208" t="s">
        <v>5448</v>
      </c>
      <c r="Q4699" s="183" t="s">
        <v>7368</v>
      </c>
      <c r="R4699" s="254"/>
      <c r="S4699" s="254">
        <v>2.2999999999999998</v>
      </c>
      <c r="T4699" s="254">
        <v>2.2999999999999998</v>
      </c>
      <c r="U4699" s="152" t="s">
        <v>29</v>
      </c>
      <c r="V4699" s="152" t="s">
        <v>11481</v>
      </c>
      <c r="W4699" s="549" t="s">
        <v>3521</v>
      </c>
      <c r="X4699" s="152"/>
      <c r="Y4699" s="562">
        <v>42186</v>
      </c>
      <c r="Z4699" s="152"/>
      <c r="AA4699" s="562">
        <v>42917</v>
      </c>
      <c r="AB4699" s="152"/>
      <c r="AC4699" s="562"/>
      <c r="AD4699" s="1" t="s">
        <v>43</v>
      </c>
      <c r="AE4699" s="152"/>
      <c r="AF4699" s="152"/>
      <c r="AG4699" s="152"/>
      <c r="AJ4699" s="1">
        <f t="shared" si="367"/>
        <v>0</v>
      </c>
      <c r="AK4699" s="1">
        <f t="shared" si="369"/>
        <v>-2.2999999999999998</v>
      </c>
    </row>
    <row r="4700" spans="1:37" ht="78.75" customHeight="1">
      <c r="A4700" s="179" t="s">
        <v>5349</v>
      </c>
      <c r="B4700" s="208" t="s">
        <v>6</v>
      </c>
      <c r="C4700" s="208" t="s">
        <v>1131</v>
      </c>
      <c r="D4700" s="161">
        <v>42556</v>
      </c>
      <c r="E4700" s="608">
        <v>0.69444444444444453</v>
      </c>
      <c r="F4700" s="161">
        <v>42556</v>
      </c>
      <c r="G4700" s="608">
        <v>0.69444444444444453</v>
      </c>
      <c r="H4700" s="182">
        <f>G4700-E4700</f>
        <v>0</v>
      </c>
      <c r="I4700" s="208">
        <v>31</v>
      </c>
      <c r="J4700" s="208" t="s">
        <v>5449</v>
      </c>
      <c r="K4700" s="208" t="s">
        <v>9</v>
      </c>
      <c r="L4700" s="208" t="s">
        <v>10</v>
      </c>
      <c r="M4700" s="208" t="s">
        <v>5450</v>
      </c>
      <c r="N4700" s="208">
        <v>35</v>
      </c>
      <c r="O4700" s="208" t="s">
        <v>8</v>
      </c>
      <c r="P4700" s="208" t="s">
        <v>5451</v>
      </c>
      <c r="Q4700" s="208" t="s">
        <v>11482</v>
      </c>
      <c r="R4700" s="254"/>
      <c r="S4700" s="254">
        <v>28.1</v>
      </c>
      <c r="T4700" s="208">
        <v>28.1</v>
      </c>
      <c r="U4700" s="152" t="s">
        <v>29</v>
      </c>
      <c r="V4700" s="152">
        <v>1974</v>
      </c>
      <c r="W4700" s="152" t="s">
        <v>9300</v>
      </c>
      <c r="X4700" s="152" t="s">
        <v>2932</v>
      </c>
      <c r="Y4700" s="559" t="s">
        <v>11483</v>
      </c>
      <c r="Z4700" s="152">
        <v>100</v>
      </c>
      <c r="AA4700" s="559" t="s">
        <v>11484</v>
      </c>
      <c r="AB4700" s="152"/>
      <c r="AC4700" s="469"/>
      <c r="AD4700" s="1" t="s">
        <v>43</v>
      </c>
      <c r="AE4700" s="152"/>
      <c r="AF4700" s="152"/>
      <c r="AG4700" s="152"/>
      <c r="AJ4700" s="1">
        <f t="shared" si="367"/>
        <v>0</v>
      </c>
      <c r="AK4700" s="1">
        <f t="shared" si="369"/>
        <v>-28.1</v>
      </c>
    </row>
    <row r="4701" spans="1:37" ht="47.25" customHeight="1">
      <c r="A4701" s="179" t="s">
        <v>5349</v>
      </c>
      <c r="B4701" s="208" t="s">
        <v>6</v>
      </c>
      <c r="C4701" s="208" t="s">
        <v>1131</v>
      </c>
      <c r="D4701" s="161">
        <v>42556</v>
      </c>
      <c r="E4701" s="182">
        <v>0.70833333333333337</v>
      </c>
      <c r="F4701" s="161">
        <v>42556</v>
      </c>
      <c r="G4701" s="182">
        <v>0.82013888888888886</v>
      </c>
      <c r="H4701" s="182">
        <f>G4701-E4701</f>
        <v>0.11180555555555549</v>
      </c>
      <c r="I4701" s="208">
        <v>6</v>
      </c>
      <c r="J4701" s="208" t="s">
        <v>303</v>
      </c>
      <c r="K4701" s="208" t="s">
        <v>15</v>
      </c>
      <c r="L4701" s="208" t="s">
        <v>10</v>
      </c>
      <c r="M4701" s="208" t="s">
        <v>5452</v>
      </c>
      <c r="N4701" s="208" t="s">
        <v>3</v>
      </c>
      <c r="O4701" s="208" t="s">
        <v>8</v>
      </c>
      <c r="P4701" s="208" t="s">
        <v>5453</v>
      </c>
      <c r="Q4701" s="208" t="s">
        <v>5454</v>
      </c>
      <c r="R4701" s="254">
        <v>18</v>
      </c>
      <c r="S4701" s="254"/>
      <c r="T4701" s="254">
        <v>18</v>
      </c>
      <c r="U4701" s="152" t="s">
        <v>29</v>
      </c>
      <c r="V4701" s="152">
        <v>1982</v>
      </c>
      <c r="W4701" s="152" t="s">
        <v>3398</v>
      </c>
      <c r="X4701" s="152" t="s">
        <v>2932</v>
      </c>
      <c r="Y4701" s="152" t="s">
        <v>11485</v>
      </c>
      <c r="Z4701" s="152">
        <v>40</v>
      </c>
      <c r="AA4701" s="152" t="s">
        <v>11486</v>
      </c>
      <c r="AB4701" s="152" t="s">
        <v>11487</v>
      </c>
      <c r="AC4701" s="152"/>
      <c r="AD4701" s="1" t="s">
        <v>31</v>
      </c>
      <c r="AE4701" s="152"/>
      <c r="AF4701" s="152"/>
      <c r="AG4701" s="152"/>
      <c r="AJ4701" s="1">
        <f t="shared" si="367"/>
        <v>0</v>
      </c>
      <c r="AK4701" s="1">
        <f t="shared" si="369"/>
        <v>-18</v>
      </c>
    </row>
    <row r="4702" spans="1:37" ht="126" customHeight="1">
      <c r="A4702" s="179" t="s">
        <v>5349</v>
      </c>
      <c r="B4702" s="208" t="s">
        <v>6</v>
      </c>
      <c r="C4702" s="208" t="s">
        <v>1131</v>
      </c>
      <c r="D4702" s="161">
        <v>42556</v>
      </c>
      <c r="E4702" s="608">
        <v>0.70833333333333337</v>
      </c>
      <c r="F4702" s="161">
        <v>42556</v>
      </c>
      <c r="G4702" s="608">
        <v>0.70833333333333337</v>
      </c>
      <c r="H4702" s="182">
        <v>0</v>
      </c>
      <c r="I4702" s="208">
        <v>32</v>
      </c>
      <c r="J4702" s="208"/>
      <c r="K4702" s="208"/>
      <c r="L4702" s="208" t="s">
        <v>10</v>
      </c>
      <c r="M4702" s="208" t="s">
        <v>11488</v>
      </c>
      <c r="N4702" s="208">
        <v>35</v>
      </c>
      <c r="O4702" s="208" t="s">
        <v>8</v>
      </c>
      <c r="P4702" s="208" t="s">
        <v>473</v>
      </c>
      <c r="Q4702" s="208" t="s">
        <v>5455</v>
      </c>
      <c r="R4702" s="208"/>
      <c r="S4702" s="208">
        <v>6.2</v>
      </c>
      <c r="T4702" s="254">
        <v>6.2</v>
      </c>
      <c r="U4702" s="152"/>
      <c r="V4702" s="152"/>
      <c r="W4702" s="152"/>
      <c r="X4702" s="152"/>
      <c r="Y4702" s="152"/>
      <c r="Z4702" s="152"/>
      <c r="AA4702" s="152"/>
      <c r="AB4702" s="152"/>
      <c r="AC4702" s="152"/>
      <c r="AD4702" s="1" t="s">
        <v>43</v>
      </c>
      <c r="AE4702" s="152"/>
      <c r="AF4702" s="152"/>
      <c r="AG4702" s="152"/>
      <c r="AJ4702" s="1">
        <f t="shared" si="367"/>
        <v>0</v>
      </c>
      <c r="AK4702" s="1">
        <f t="shared" si="369"/>
        <v>-6.2</v>
      </c>
    </row>
    <row r="4703" spans="1:37" ht="63" customHeight="1">
      <c r="A4703" s="179" t="s">
        <v>5349</v>
      </c>
      <c r="B4703" s="208" t="s">
        <v>6</v>
      </c>
      <c r="C4703" s="208" t="s">
        <v>1868</v>
      </c>
      <c r="D4703" s="161">
        <v>42556</v>
      </c>
      <c r="E4703" s="182">
        <v>0.71180555555555547</v>
      </c>
      <c r="F4703" s="161">
        <v>42556</v>
      </c>
      <c r="G4703" s="182">
        <v>0.71180555555555547</v>
      </c>
      <c r="H4703" s="182">
        <v>0</v>
      </c>
      <c r="I4703" s="208">
        <v>99</v>
      </c>
      <c r="J4703" s="208" t="s">
        <v>5449</v>
      </c>
      <c r="K4703" s="208" t="s">
        <v>9</v>
      </c>
      <c r="L4703" s="208" t="s">
        <v>10</v>
      </c>
      <c r="M4703" s="208" t="s">
        <v>5456</v>
      </c>
      <c r="N4703" s="208">
        <v>35</v>
      </c>
      <c r="O4703" s="208" t="s">
        <v>8</v>
      </c>
      <c r="P4703" s="208" t="s">
        <v>5457</v>
      </c>
      <c r="Q4703" s="216" t="s">
        <v>7369</v>
      </c>
      <c r="R4703" s="254"/>
      <c r="S4703" s="254">
        <v>32.200000000000003</v>
      </c>
      <c r="T4703" s="254">
        <v>32.200000000000003</v>
      </c>
      <c r="U4703" s="152" t="s">
        <v>29</v>
      </c>
      <c r="V4703" s="152">
        <v>1987</v>
      </c>
      <c r="W4703" s="152" t="s">
        <v>11192</v>
      </c>
      <c r="X4703" s="152" t="s">
        <v>11193</v>
      </c>
      <c r="Y4703" s="152" t="s">
        <v>11292</v>
      </c>
      <c r="Z4703" s="566">
        <v>1</v>
      </c>
      <c r="AA4703" s="152" t="s">
        <v>11195</v>
      </c>
      <c r="AB4703" s="152" t="s">
        <v>11293</v>
      </c>
      <c r="AC4703" s="469"/>
      <c r="AD4703" s="1" t="s">
        <v>43</v>
      </c>
      <c r="AE4703" s="152"/>
      <c r="AF4703" s="152"/>
      <c r="AG4703" s="152"/>
      <c r="AJ4703" s="1">
        <f t="shared" si="367"/>
        <v>0</v>
      </c>
      <c r="AK4703" s="1">
        <f t="shared" si="369"/>
        <v>-32.200000000000003</v>
      </c>
    </row>
    <row r="4704" spans="1:37" ht="63" customHeight="1">
      <c r="A4704" s="179" t="s">
        <v>5349</v>
      </c>
      <c r="B4704" s="208" t="s">
        <v>6</v>
      </c>
      <c r="C4704" s="208" t="s">
        <v>1863</v>
      </c>
      <c r="D4704" s="161">
        <v>42556</v>
      </c>
      <c r="E4704" s="182">
        <v>0.71527777777777779</v>
      </c>
      <c r="F4704" s="161">
        <v>42556</v>
      </c>
      <c r="G4704" s="182">
        <v>0.71527777777777779</v>
      </c>
      <c r="H4704" s="182">
        <f>G4704-E4704</f>
        <v>0</v>
      </c>
      <c r="I4704" s="208">
        <v>8</v>
      </c>
      <c r="J4704" s="208" t="s">
        <v>303</v>
      </c>
      <c r="K4704" s="208" t="s">
        <v>9</v>
      </c>
      <c r="L4704" s="208" t="s">
        <v>10</v>
      </c>
      <c r="M4704" s="208" t="s">
        <v>5458</v>
      </c>
      <c r="N4704" s="208" t="s">
        <v>3</v>
      </c>
      <c r="O4704" s="208" t="s">
        <v>8</v>
      </c>
      <c r="P4704" s="208" t="s">
        <v>5459</v>
      </c>
      <c r="Q4704" s="208" t="s">
        <v>7370</v>
      </c>
      <c r="R4704" s="254"/>
      <c r="S4704" s="254">
        <v>2.6</v>
      </c>
      <c r="T4704" s="254">
        <v>2.6</v>
      </c>
      <c r="U4704" s="152" t="s">
        <v>29</v>
      </c>
      <c r="V4704" s="152" t="s">
        <v>11045</v>
      </c>
      <c r="W4704" s="152" t="s">
        <v>2725</v>
      </c>
      <c r="X4704" s="152" t="s">
        <v>3377</v>
      </c>
      <c r="Y4704" s="152" t="s">
        <v>11489</v>
      </c>
      <c r="Z4704" s="152"/>
      <c r="AA4704" s="152" t="s">
        <v>11490</v>
      </c>
      <c r="AB4704" s="152"/>
      <c r="AC4704" s="152"/>
      <c r="AD4704" s="1" t="s">
        <v>43</v>
      </c>
      <c r="AE4704" s="152"/>
      <c r="AF4704" s="152"/>
      <c r="AG4704" s="152"/>
      <c r="AJ4704" s="1">
        <f t="shared" si="367"/>
        <v>0</v>
      </c>
      <c r="AK4704" s="1">
        <f t="shared" si="369"/>
        <v>-2.6</v>
      </c>
    </row>
    <row r="4705" spans="1:37" ht="63" customHeight="1">
      <c r="A4705" s="179" t="s">
        <v>5349</v>
      </c>
      <c r="B4705" s="208" t="s">
        <v>6</v>
      </c>
      <c r="C4705" s="208" t="s">
        <v>1131</v>
      </c>
      <c r="D4705" s="161">
        <v>42557</v>
      </c>
      <c r="E4705" s="182">
        <v>0.61458333333333337</v>
      </c>
      <c r="F4705" s="161">
        <v>42557</v>
      </c>
      <c r="G4705" s="182">
        <v>0.61458333333333337</v>
      </c>
      <c r="H4705" s="182">
        <f>G4705-E4705</f>
        <v>0</v>
      </c>
      <c r="I4705" s="208">
        <v>4</v>
      </c>
      <c r="J4705" s="208" t="s">
        <v>144</v>
      </c>
      <c r="K4705" s="208"/>
      <c r="L4705" s="208" t="s">
        <v>4</v>
      </c>
      <c r="M4705" s="208" t="s">
        <v>5537</v>
      </c>
      <c r="N4705" s="208" t="s">
        <v>3</v>
      </c>
      <c r="O4705" s="208" t="s">
        <v>40</v>
      </c>
      <c r="P4705" s="208" t="s">
        <v>7371</v>
      </c>
      <c r="Q4705" s="208" t="s">
        <v>11491</v>
      </c>
      <c r="R4705" s="208"/>
      <c r="S4705" s="208">
        <v>1.4</v>
      </c>
      <c r="T4705" s="208">
        <v>1.4</v>
      </c>
      <c r="U4705" s="152" t="s">
        <v>37</v>
      </c>
      <c r="V4705" s="152">
        <v>2008</v>
      </c>
      <c r="W4705" s="152" t="s">
        <v>11492</v>
      </c>
      <c r="X4705" s="152" t="s">
        <v>11493</v>
      </c>
      <c r="Y4705" s="469" t="s">
        <v>11494</v>
      </c>
      <c r="Z4705" s="152">
        <v>100</v>
      </c>
      <c r="AA4705" s="152" t="s">
        <v>11495</v>
      </c>
      <c r="AB4705" s="152">
        <v>0</v>
      </c>
      <c r="AC4705" s="469"/>
      <c r="AD4705" s="1" t="s">
        <v>78</v>
      </c>
      <c r="AE4705" s="152"/>
      <c r="AF4705" s="152"/>
      <c r="AG4705" s="152"/>
      <c r="AJ4705" s="1">
        <f t="shared" si="367"/>
        <v>0</v>
      </c>
      <c r="AK4705" s="1">
        <f t="shared" si="369"/>
        <v>-1.4</v>
      </c>
    </row>
    <row r="4706" spans="1:37" ht="63" customHeight="1">
      <c r="A4706" s="179" t="s">
        <v>5349</v>
      </c>
      <c r="B4706" s="208" t="s">
        <v>6</v>
      </c>
      <c r="C4706" s="208" t="s">
        <v>3447</v>
      </c>
      <c r="D4706" s="161">
        <v>42557</v>
      </c>
      <c r="E4706" s="182">
        <v>0.66388888888888886</v>
      </c>
      <c r="F4706" s="161">
        <v>42557</v>
      </c>
      <c r="G4706" s="182">
        <v>0.66388888888888886</v>
      </c>
      <c r="H4706" s="182">
        <f>G4706-E4706</f>
        <v>0</v>
      </c>
      <c r="I4706" s="208">
        <v>185</v>
      </c>
      <c r="J4706" s="208" t="s">
        <v>1299</v>
      </c>
      <c r="K4706" s="208" t="s">
        <v>9</v>
      </c>
      <c r="L4706" s="208" t="s">
        <v>17</v>
      </c>
      <c r="M4706" s="208" t="s">
        <v>5522</v>
      </c>
      <c r="N4706" s="208">
        <v>110</v>
      </c>
      <c r="O4706" s="208" t="s">
        <v>8</v>
      </c>
      <c r="P4706" s="208" t="s">
        <v>5522</v>
      </c>
      <c r="Q4706" s="208" t="s">
        <v>11496</v>
      </c>
      <c r="R4706" s="208"/>
      <c r="S4706" s="208">
        <v>124.2</v>
      </c>
      <c r="T4706" s="208">
        <v>124.2</v>
      </c>
      <c r="U4706" s="152"/>
      <c r="V4706" s="551"/>
      <c r="W4706" s="551"/>
      <c r="X4706" s="551"/>
      <c r="Y4706" s="563"/>
      <c r="Z4706" s="551"/>
      <c r="AA4706" s="551"/>
      <c r="AB4706" s="551"/>
      <c r="AC4706" s="469"/>
      <c r="AD4706" s="1" t="s">
        <v>38</v>
      </c>
      <c r="AE4706" s="152"/>
      <c r="AF4706" s="152"/>
      <c r="AG4706" s="152"/>
      <c r="AJ4706" s="1">
        <f t="shared" si="367"/>
        <v>0</v>
      </c>
      <c r="AK4706" s="1">
        <f t="shared" si="369"/>
        <v>-124.2</v>
      </c>
    </row>
    <row r="4707" spans="1:37" ht="94.5" customHeight="1">
      <c r="A4707" s="179" t="s">
        <v>5349</v>
      </c>
      <c r="B4707" s="208" t="s">
        <v>6</v>
      </c>
      <c r="C4707" s="208" t="s">
        <v>1873</v>
      </c>
      <c r="D4707" s="161">
        <v>42557</v>
      </c>
      <c r="E4707" s="411">
        <v>0.78472222222222221</v>
      </c>
      <c r="F4707" s="161">
        <v>42557</v>
      </c>
      <c r="G4707" s="411">
        <v>0.78472222222222221</v>
      </c>
      <c r="H4707" s="182">
        <v>0</v>
      </c>
      <c r="I4707" s="208">
        <v>14</v>
      </c>
      <c r="J4707" s="208" t="s">
        <v>5361</v>
      </c>
      <c r="K4707" s="208" t="s">
        <v>9</v>
      </c>
      <c r="L4707" s="208" t="s">
        <v>10</v>
      </c>
      <c r="M4707" s="208" t="s">
        <v>5538</v>
      </c>
      <c r="N4707" s="208">
        <v>35</v>
      </c>
      <c r="O4707" s="208" t="s">
        <v>8</v>
      </c>
      <c r="P4707" s="208" t="s">
        <v>5539</v>
      </c>
      <c r="Q4707" s="208" t="s">
        <v>7372</v>
      </c>
      <c r="R4707" s="412"/>
      <c r="S4707" s="412">
        <v>25.7</v>
      </c>
      <c r="T4707" s="413">
        <v>25.7</v>
      </c>
      <c r="U4707" s="152" t="s">
        <v>29</v>
      </c>
      <c r="V4707" s="152">
        <v>1986</v>
      </c>
      <c r="W4707" s="152" t="s">
        <v>2717</v>
      </c>
      <c r="X4707" s="152" t="s">
        <v>2959</v>
      </c>
      <c r="Y4707" s="469" t="s">
        <v>11463</v>
      </c>
      <c r="Z4707" s="566">
        <v>1</v>
      </c>
      <c r="AA4707" s="152">
        <v>2017</v>
      </c>
      <c r="AB4707" s="469"/>
      <c r="AC4707" s="152"/>
      <c r="AD4707" s="1" t="s">
        <v>43</v>
      </c>
      <c r="AE4707" s="152"/>
      <c r="AF4707" s="152"/>
      <c r="AG4707" s="152"/>
      <c r="AJ4707" s="1">
        <f t="shared" si="367"/>
        <v>0</v>
      </c>
      <c r="AK4707" s="1">
        <f t="shared" si="369"/>
        <v>-25.7</v>
      </c>
    </row>
    <row r="4708" spans="1:37" ht="63" customHeight="1">
      <c r="A4708" s="179" t="s">
        <v>5349</v>
      </c>
      <c r="B4708" s="208" t="s">
        <v>6</v>
      </c>
      <c r="C4708" s="208" t="s">
        <v>1863</v>
      </c>
      <c r="D4708" s="161">
        <v>42557</v>
      </c>
      <c r="E4708" s="182">
        <v>0.7944444444444444</v>
      </c>
      <c r="F4708" s="161">
        <v>42557</v>
      </c>
      <c r="G4708" s="182">
        <v>0.7944444444444444</v>
      </c>
      <c r="H4708" s="182">
        <f>G4708-E4708</f>
        <v>0</v>
      </c>
      <c r="I4708" s="208">
        <v>36</v>
      </c>
      <c r="J4708" s="208" t="s">
        <v>5449</v>
      </c>
      <c r="K4708" s="208" t="s">
        <v>9</v>
      </c>
      <c r="L4708" s="208" t="s">
        <v>10</v>
      </c>
      <c r="M4708" s="208" t="s">
        <v>5540</v>
      </c>
      <c r="N4708" s="208">
        <v>35</v>
      </c>
      <c r="O4708" s="208" t="s">
        <v>8</v>
      </c>
      <c r="P4708" s="208" t="s">
        <v>5541</v>
      </c>
      <c r="Q4708" s="208" t="s">
        <v>7373</v>
      </c>
      <c r="R4708" s="254"/>
      <c r="S4708" s="254">
        <v>11.8</v>
      </c>
      <c r="T4708" s="208">
        <v>11.8</v>
      </c>
      <c r="U4708" s="152" t="s">
        <v>29</v>
      </c>
      <c r="V4708" s="152">
        <v>1987</v>
      </c>
      <c r="W4708" s="152" t="s">
        <v>3521</v>
      </c>
      <c r="X4708" s="152" t="s">
        <v>3377</v>
      </c>
      <c r="Y4708" s="152" t="s">
        <v>11497</v>
      </c>
      <c r="Z4708" s="152"/>
      <c r="AA4708" s="152" t="s">
        <v>11498</v>
      </c>
      <c r="AB4708" s="152"/>
      <c r="AC4708" s="152"/>
      <c r="AD4708" s="1" t="s">
        <v>43</v>
      </c>
      <c r="AE4708" s="152"/>
      <c r="AF4708" s="152"/>
      <c r="AG4708" s="152"/>
      <c r="AJ4708" s="1">
        <f t="shared" si="367"/>
        <v>0</v>
      </c>
      <c r="AK4708" s="1">
        <f t="shared" si="369"/>
        <v>-11.8</v>
      </c>
    </row>
    <row r="4709" spans="1:37" ht="63" customHeight="1">
      <c r="A4709" s="179" t="s">
        <v>5349</v>
      </c>
      <c r="B4709" s="208" t="s">
        <v>6</v>
      </c>
      <c r="C4709" s="208" t="s">
        <v>1873</v>
      </c>
      <c r="D4709" s="161">
        <v>42557</v>
      </c>
      <c r="E4709" s="608">
        <v>0.84097222222222223</v>
      </c>
      <c r="F4709" s="161">
        <v>42557</v>
      </c>
      <c r="G4709" s="608">
        <v>0.84097222222222223</v>
      </c>
      <c r="H4709" s="182">
        <v>0</v>
      </c>
      <c r="I4709" s="208">
        <v>73</v>
      </c>
      <c r="J4709" s="208" t="s">
        <v>7374</v>
      </c>
      <c r="K4709" s="208" t="s">
        <v>9</v>
      </c>
      <c r="L4709" s="208" t="s">
        <v>10</v>
      </c>
      <c r="M4709" s="208" t="s">
        <v>5542</v>
      </c>
      <c r="N4709" s="208">
        <v>35</v>
      </c>
      <c r="O4709" s="208" t="s">
        <v>8</v>
      </c>
      <c r="P4709" s="208" t="s">
        <v>5543</v>
      </c>
      <c r="Q4709" s="208" t="s">
        <v>7375</v>
      </c>
      <c r="R4709" s="254"/>
      <c r="S4709" s="254">
        <v>55.5</v>
      </c>
      <c r="T4709" s="208">
        <v>55.5</v>
      </c>
      <c r="U4709" s="152" t="s">
        <v>29</v>
      </c>
      <c r="V4709" s="152">
        <v>1988</v>
      </c>
      <c r="W4709" s="152" t="s">
        <v>2717</v>
      </c>
      <c r="X4709" s="152" t="s">
        <v>2959</v>
      </c>
      <c r="Y4709" s="152" t="s">
        <v>11499</v>
      </c>
      <c r="Z4709" s="566">
        <v>1</v>
      </c>
      <c r="AA4709" s="152">
        <v>2017</v>
      </c>
      <c r="AB4709" s="152"/>
      <c r="AC4709" s="152"/>
      <c r="AD4709" s="1" t="s">
        <v>43</v>
      </c>
      <c r="AE4709" s="152"/>
      <c r="AF4709" s="152"/>
      <c r="AG4709" s="152"/>
      <c r="AJ4709" s="1">
        <f t="shared" si="367"/>
        <v>0</v>
      </c>
      <c r="AK4709" s="1">
        <f t="shared" si="369"/>
        <v>-55.5</v>
      </c>
    </row>
    <row r="4710" spans="1:37" ht="126" customHeight="1">
      <c r="A4710" s="179" t="s">
        <v>5349</v>
      </c>
      <c r="B4710" s="208" t="s">
        <v>6</v>
      </c>
      <c r="C4710" s="208" t="s">
        <v>1873</v>
      </c>
      <c r="D4710" s="161">
        <v>42557</v>
      </c>
      <c r="E4710" s="182">
        <v>0.90625</v>
      </c>
      <c r="F4710" s="161">
        <v>42557</v>
      </c>
      <c r="G4710" s="182">
        <v>1.0416666666666666E-2</v>
      </c>
      <c r="H4710" s="182">
        <v>0.10416666666666667</v>
      </c>
      <c r="I4710" s="208">
        <v>12</v>
      </c>
      <c r="J4710" s="208" t="s">
        <v>7374</v>
      </c>
      <c r="K4710" s="208" t="s">
        <v>21</v>
      </c>
      <c r="L4710" s="208" t="s">
        <v>10</v>
      </c>
      <c r="M4710" s="208" t="s">
        <v>5544</v>
      </c>
      <c r="N4710" s="208" t="s">
        <v>3</v>
      </c>
      <c r="O4710" s="208" t="s">
        <v>8</v>
      </c>
      <c r="P4710" s="208" t="s">
        <v>5545</v>
      </c>
      <c r="Q4710" s="208" t="s">
        <v>7376</v>
      </c>
      <c r="R4710" s="254"/>
      <c r="S4710" s="254">
        <v>18.2</v>
      </c>
      <c r="T4710" s="208">
        <v>18.2</v>
      </c>
      <c r="U4710" s="152" t="s">
        <v>29</v>
      </c>
      <c r="V4710" s="152" t="s">
        <v>11500</v>
      </c>
      <c r="W4710" s="152" t="s">
        <v>11501</v>
      </c>
      <c r="X4710" s="152" t="s">
        <v>2959</v>
      </c>
      <c r="Y4710" s="152" t="s">
        <v>11502</v>
      </c>
      <c r="Z4710" s="566">
        <v>1</v>
      </c>
      <c r="AA4710" s="152">
        <v>2016</v>
      </c>
      <c r="AB4710" s="152"/>
      <c r="AC4710" s="152"/>
      <c r="AD4710" s="1" t="s">
        <v>43</v>
      </c>
      <c r="AE4710" s="152"/>
      <c r="AF4710" s="152"/>
      <c r="AG4710" s="152"/>
      <c r="AJ4710" s="1">
        <f t="shared" si="367"/>
        <v>0</v>
      </c>
      <c r="AK4710" s="1">
        <f t="shared" si="369"/>
        <v>-18.2</v>
      </c>
    </row>
    <row r="4711" spans="1:37" ht="63" customHeight="1">
      <c r="A4711" s="179" t="s">
        <v>5349</v>
      </c>
      <c r="B4711" s="208" t="s">
        <v>6</v>
      </c>
      <c r="C4711" s="382" t="s">
        <v>1873</v>
      </c>
      <c r="D4711" s="161">
        <v>42558</v>
      </c>
      <c r="E4711" s="182">
        <v>0.40972222222222227</v>
      </c>
      <c r="F4711" s="161">
        <v>42558</v>
      </c>
      <c r="G4711" s="182">
        <v>0.48055555555555557</v>
      </c>
      <c r="H4711" s="182">
        <f>G4711-E4711</f>
        <v>7.0833333333333304E-2</v>
      </c>
      <c r="I4711" s="208">
        <v>8</v>
      </c>
      <c r="J4711" s="208" t="s">
        <v>658</v>
      </c>
      <c r="K4711" s="208"/>
      <c r="L4711" s="208" t="s">
        <v>10</v>
      </c>
      <c r="M4711" s="208" t="s">
        <v>5569</v>
      </c>
      <c r="N4711" s="208" t="s">
        <v>3</v>
      </c>
      <c r="O4711" s="208" t="s">
        <v>8</v>
      </c>
      <c r="P4711" s="208" t="s">
        <v>5545</v>
      </c>
      <c r="Q4711" s="208" t="s">
        <v>11503</v>
      </c>
      <c r="R4711" s="208">
        <v>16.899999999999999</v>
      </c>
      <c r="S4711" s="208">
        <v>1.5</v>
      </c>
      <c r="T4711" s="208">
        <f>R4711+S4711</f>
        <v>18.399999999999999</v>
      </c>
      <c r="U4711" s="152" t="s">
        <v>29</v>
      </c>
      <c r="V4711" s="152" t="s">
        <v>11500</v>
      </c>
      <c r="W4711" s="152" t="s">
        <v>11501</v>
      </c>
      <c r="X4711" s="152" t="s">
        <v>2959</v>
      </c>
      <c r="Y4711" s="152" t="s">
        <v>11502</v>
      </c>
      <c r="Z4711" s="566">
        <v>1</v>
      </c>
      <c r="AA4711" s="152">
        <v>2016</v>
      </c>
      <c r="AB4711" s="152"/>
      <c r="AC4711" s="152"/>
      <c r="AD4711" s="1" t="s">
        <v>43</v>
      </c>
      <c r="AE4711" s="152"/>
      <c r="AF4711" s="152"/>
      <c r="AG4711" s="152"/>
      <c r="AJ4711" s="1">
        <f t="shared" si="367"/>
        <v>0</v>
      </c>
      <c r="AK4711" s="1">
        <f t="shared" si="369"/>
        <v>-18.399999999999999</v>
      </c>
    </row>
    <row r="4712" spans="1:37" ht="47.25" customHeight="1">
      <c r="A4712" s="179" t="s">
        <v>6868</v>
      </c>
      <c r="B4712" s="179" t="s">
        <v>13</v>
      </c>
      <c r="C4712" s="179" t="s">
        <v>140</v>
      </c>
      <c r="D4712" s="169">
        <v>42608</v>
      </c>
      <c r="E4712" s="68">
        <v>0.73472222222222217</v>
      </c>
      <c r="F4712" s="169">
        <v>42608</v>
      </c>
      <c r="G4712" s="68">
        <v>0.74305555555555547</v>
      </c>
      <c r="H4712" s="68">
        <f>G4712-E4712</f>
        <v>8.3333333333333037E-3</v>
      </c>
      <c r="I4712" s="179">
        <v>1</v>
      </c>
      <c r="J4712" s="179" t="s">
        <v>141</v>
      </c>
      <c r="K4712" s="179" t="s">
        <v>141</v>
      </c>
      <c r="L4712" s="179" t="s">
        <v>12</v>
      </c>
      <c r="M4712" s="179" t="s">
        <v>7867</v>
      </c>
      <c r="N4712" s="179">
        <v>0.4</v>
      </c>
      <c r="O4712" s="179" t="s">
        <v>2</v>
      </c>
      <c r="P4712" s="179" t="s">
        <v>7868</v>
      </c>
      <c r="Q4712" s="399" t="s">
        <v>8347</v>
      </c>
      <c r="R4712" s="179"/>
      <c r="S4712" s="179">
        <v>0.1</v>
      </c>
      <c r="T4712" s="190">
        <f>R4712+S4712</f>
        <v>0.1</v>
      </c>
      <c r="U4712" s="2" t="s">
        <v>1</v>
      </c>
      <c r="V4712" s="2" t="s">
        <v>141</v>
      </c>
      <c r="W4712" s="2" t="s">
        <v>141</v>
      </c>
      <c r="X4712" s="2" t="s">
        <v>141</v>
      </c>
      <c r="Y4712" s="2" t="s">
        <v>141</v>
      </c>
      <c r="Z4712" s="2" t="s">
        <v>141</v>
      </c>
      <c r="AA4712" s="2" t="s">
        <v>141</v>
      </c>
      <c r="AB4712" s="2" t="s">
        <v>141</v>
      </c>
      <c r="AC4712" s="2" t="s">
        <v>141</v>
      </c>
      <c r="AD4712" s="1" t="s">
        <v>23</v>
      </c>
      <c r="AE4712" s="2" t="s">
        <v>141</v>
      </c>
      <c r="AF4712" s="2" t="s">
        <v>141</v>
      </c>
      <c r="AG4712" s="2" t="s">
        <v>3129</v>
      </c>
      <c r="AJ4712" s="1">
        <f t="shared" si="367"/>
        <v>0</v>
      </c>
      <c r="AK4712" s="1">
        <f t="shared" si="369"/>
        <v>-0.1</v>
      </c>
    </row>
    <row r="4713" spans="1:37" ht="78.75" customHeight="1">
      <c r="A4713" s="179" t="s">
        <v>5349</v>
      </c>
      <c r="B4713" s="208" t="s">
        <v>6</v>
      </c>
      <c r="C4713" s="382" t="s">
        <v>1863</v>
      </c>
      <c r="D4713" s="161">
        <v>42558</v>
      </c>
      <c r="E4713" s="182">
        <v>0.58472222222222225</v>
      </c>
      <c r="F4713" s="161">
        <v>42558</v>
      </c>
      <c r="G4713" s="182">
        <v>0.58472222222222225</v>
      </c>
      <c r="H4713" s="182">
        <v>0</v>
      </c>
      <c r="I4713" s="208">
        <v>9</v>
      </c>
      <c r="J4713" s="208"/>
      <c r="K4713" s="208"/>
      <c r="L4713" s="208" t="s">
        <v>10</v>
      </c>
      <c r="M4713" s="208" t="s">
        <v>5572</v>
      </c>
      <c r="N4713" s="208">
        <v>0.4</v>
      </c>
      <c r="O4713" s="208" t="s">
        <v>2</v>
      </c>
      <c r="P4713" s="208" t="s">
        <v>473</v>
      </c>
      <c r="Q4713" s="208" t="s">
        <v>7378</v>
      </c>
      <c r="R4713" s="208"/>
      <c r="S4713" s="208">
        <v>7.7</v>
      </c>
      <c r="T4713" s="208">
        <v>7.7</v>
      </c>
      <c r="U4713" s="152"/>
      <c r="V4713" s="152"/>
      <c r="W4713" s="152"/>
      <c r="X4713" s="152"/>
      <c r="Y4713" s="152"/>
      <c r="Z4713" s="566"/>
      <c r="AA4713" s="152"/>
      <c r="AB4713" s="152"/>
      <c r="AC4713" s="469"/>
      <c r="AD4713" s="1" t="s">
        <v>43</v>
      </c>
      <c r="AE4713" s="152"/>
      <c r="AF4713" s="152"/>
      <c r="AG4713" s="152"/>
      <c r="AJ4713" s="1">
        <f t="shared" si="367"/>
        <v>0</v>
      </c>
      <c r="AK4713" s="1">
        <f t="shared" si="369"/>
        <v>-7.7</v>
      </c>
    </row>
    <row r="4714" spans="1:37" ht="78.75" customHeight="1">
      <c r="A4714" s="179" t="s">
        <v>5349</v>
      </c>
      <c r="B4714" s="208" t="s">
        <v>6</v>
      </c>
      <c r="C4714" s="208" t="s">
        <v>3447</v>
      </c>
      <c r="D4714" s="161">
        <v>42558</v>
      </c>
      <c r="E4714" s="182">
        <v>0.60902777777777783</v>
      </c>
      <c r="F4714" s="161">
        <v>42558</v>
      </c>
      <c r="G4714" s="182">
        <v>0.60902777777777783</v>
      </c>
      <c r="H4714" s="182">
        <f>G4714-E4714</f>
        <v>0</v>
      </c>
      <c r="I4714" s="208">
        <v>176</v>
      </c>
      <c r="J4714" s="208" t="s">
        <v>1299</v>
      </c>
      <c r="K4714" s="208" t="s">
        <v>9</v>
      </c>
      <c r="L4714" s="208" t="s">
        <v>17</v>
      </c>
      <c r="M4714" s="208" t="s">
        <v>5522</v>
      </c>
      <c r="N4714" s="208">
        <v>110</v>
      </c>
      <c r="O4714" s="208" t="s">
        <v>8</v>
      </c>
      <c r="P4714" s="208" t="s">
        <v>5522</v>
      </c>
      <c r="Q4714" s="208" t="s">
        <v>5564</v>
      </c>
      <c r="R4714" s="208">
        <v>25.3</v>
      </c>
      <c r="S4714" s="208">
        <v>23.6</v>
      </c>
      <c r="T4714" s="208">
        <f>R4714+S4714</f>
        <v>48.900000000000006</v>
      </c>
      <c r="U4714" s="152"/>
      <c r="V4714" s="152"/>
      <c r="W4714" s="152"/>
      <c r="X4714" s="152"/>
      <c r="Y4714" s="152"/>
      <c r="Z4714" s="566"/>
      <c r="AA4714" s="152"/>
      <c r="AB4714" s="152"/>
      <c r="AC4714" s="469"/>
      <c r="AD4714" s="1" t="s">
        <v>38</v>
      </c>
      <c r="AE4714" s="152"/>
      <c r="AF4714" s="152"/>
      <c r="AG4714" s="152"/>
      <c r="AJ4714" s="1">
        <f t="shared" si="367"/>
        <v>0</v>
      </c>
      <c r="AK4714" s="1">
        <f t="shared" si="369"/>
        <v>-48.900000000000006</v>
      </c>
    </row>
    <row r="4715" spans="1:37" ht="110.25" customHeight="1">
      <c r="A4715" s="179" t="s">
        <v>5349</v>
      </c>
      <c r="B4715" s="208" t="s">
        <v>6</v>
      </c>
      <c r="C4715" s="382" t="s">
        <v>7379</v>
      </c>
      <c r="D4715" s="161">
        <v>42558</v>
      </c>
      <c r="E4715" s="182">
        <v>0.6381944444444444</v>
      </c>
      <c r="F4715" s="161">
        <v>42558</v>
      </c>
      <c r="G4715" s="182">
        <v>0.74305555555555547</v>
      </c>
      <c r="H4715" s="182">
        <v>0.10486111111111107</v>
      </c>
      <c r="I4715" s="208">
        <v>14</v>
      </c>
      <c r="J4715" s="208" t="s">
        <v>303</v>
      </c>
      <c r="K4715" s="208" t="s">
        <v>15</v>
      </c>
      <c r="L4715" s="208" t="s">
        <v>17</v>
      </c>
      <c r="M4715" s="208" t="s">
        <v>5565</v>
      </c>
      <c r="N4715" s="208" t="s">
        <v>3</v>
      </c>
      <c r="O4715" s="208" t="s">
        <v>8</v>
      </c>
      <c r="P4715" s="208" t="s">
        <v>5566</v>
      </c>
      <c r="Q4715" s="208" t="s">
        <v>7380</v>
      </c>
      <c r="R4715" s="208">
        <v>26.2</v>
      </c>
      <c r="S4715" s="208"/>
      <c r="T4715" s="208">
        <v>26.2</v>
      </c>
      <c r="U4715" s="152" t="s">
        <v>29</v>
      </c>
      <c r="V4715" s="152"/>
      <c r="W4715" s="152"/>
      <c r="X4715" s="152"/>
      <c r="Y4715" s="152"/>
      <c r="Z4715" s="566"/>
      <c r="AA4715" s="152"/>
      <c r="AB4715" s="152"/>
      <c r="AC4715" s="469"/>
      <c r="AD4715" s="1" t="s">
        <v>38</v>
      </c>
      <c r="AE4715" s="152"/>
      <c r="AF4715" s="152"/>
      <c r="AG4715" s="152"/>
      <c r="AJ4715" s="1">
        <f t="shared" ref="AJ4715:AJ4756" si="370">T4715-S4715-R4715</f>
        <v>0</v>
      </c>
      <c r="AK4715" s="1">
        <f t="shared" si="369"/>
        <v>-26.2</v>
      </c>
    </row>
    <row r="4716" spans="1:37" ht="110.25" customHeight="1">
      <c r="A4716" s="179" t="s">
        <v>5349</v>
      </c>
      <c r="B4716" s="334" t="s">
        <v>6</v>
      </c>
      <c r="C4716" s="208" t="s">
        <v>1873</v>
      </c>
      <c r="D4716" s="592">
        <v>42559</v>
      </c>
      <c r="E4716" s="447">
        <v>0.40763888888888888</v>
      </c>
      <c r="F4716" s="592">
        <v>42559</v>
      </c>
      <c r="G4716" s="447">
        <v>0.40763888888888888</v>
      </c>
      <c r="H4716" s="182">
        <v>0</v>
      </c>
      <c r="I4716" s="288">
        <v>6</v>
      </c>
      <c r="J4716" s="609" t="s">
        <v>144</v>
      </c>
      <c r="K4716" s="208" t="s">
        <v>21</v>
      </c>
      <c r="L4716" s="208" t="s">
        <v>10</v>
      </c>
      <c r="M4716" s="454" t="s">
        <v>5646</v>
      </c>
      <c r="N4716" s="208" t="s">
        <v>3</v>
      </c>
      <c r="O4716" s="208" t="s">
        <v>8</v>
      </c>
      <c r="P4716" s="454" t="s">
        <v>5647</v>
      </c>
      <c r="Q4716" s="208" t="s">
        <v>7381</v>
      </c>
      <c r="R4716" s="835"/>
      <c r="S4716" s="839">
        <v>5.7</v>
      </c>
      <c r="T4716" s="254">
        <f t="shared" ref="T4716:T4724" si="371">R4716+S4716</f>
        <v>5.7</v>
      </c>
      <c r="U4716" s="152" t="s">
        <v>7</v>
      </c>
      <c r="V4716" s="152">
        <v>1991</v>
      </c>
      <c r="W4716" s="152" t="s">
        <v>11506</v>
      </c>
      <c r="X4716" s="152" t="s">
        <v>2722</v>
      </c>
      <c r="Y4716" s="152" t="s">
        <v>11507</v>
      </c>
      <c r="Z4716" s="566">
        <v>1</v>
      </c>
      <c r="AA4716" s="152">
        <v>2017</v>
      </c>
      <c r="AB4716" s="152"/>
      <c r="AC4716" s="152"/>
      <c r="AD4716" s="1" t="s">
        <v>43</v>
      </c>
      <c r="AE4716" s="152"/>
      <c r="AF4716" s="152"/>
      <c r="AG4716" s="152"/>
      <c r="AJ4716" s="1">
        <f t="shared" si="370"/>
        <v>0</v>
      </c>
      <c r="AK4716" s="1">
        <f t="shared" si="369"/>
        <v>-5.7</v>
      </c>
    </row>
    <row r="4717" spans="1:37" ht="126" customHeight="1">
      <c r="A4717" s="179" t="s">
        <v>5349</v>
      </c>
      <c r="B4717" s="208" t="s">
        <v>6</v>
      </c>
      <c r="C4717" s="208" t="s">
        <v>1131</v>
      </c>
      <c r="D4717" s="161">
        <v>42559</v>
      </c>
      <c r="E4717" s="182">
        <v>0.4368055555555555</v>
      </c>
      <c r="F4717" s="161">
        <v>42559</v>
      </c>
      <c r="G4717" s="182">
        <v>0.4368055555555555</v>
      </c>
      <c r="H4717" s="182">
        <f>G4717-E4717</f>
        <v>0</v>
      </c>
      <c r="I4717" s="208">
        <v>38</v>
      </c>
      <c r="J4717" s="208" t="s">
        <v>5648</v>
      </c>
      <c r="K4717" s="208" t="s">
        <v>9</v>
      </c>
      <c r="L4717" s="208" t="s">
        <v>10</v>
      </c>
      <c r="M4717" s="208" t="s">
        <v>5649</v>
      </c>
      <c r="N4717" s="208">
        <v>35</v>
      </c>
      <c r="O4717" s="208" t="s">
        <v>8</v>
      </c>
      <c r="P4717" s="208" t="s">
        <v>5650</v>
      </c>
      <c r="Q4717" s="208" t="s">
        <v>7382</v>
      </c>
      <c r="R4717" s="208"/>
      <c r="S4717" s="208">
        <v>19</v>
      </c>
      <c r="T4717" s="208">
        <f t="shared" si="371"/>
        <v>19</v>
      </c>
      <c r="U4717" s="152" t="s">
        <v>29</v>
      </c>
      <c r="V4717" s="152">
        <v>1985</v>
      </c>
      <c r="W4717" s="152" t="s">
        <v>2717</v>
      </c>
      <c r="X4717" s="152" t="s">
        <v>2736</v>
      </c>
      <c r="Y4717" s="152" t="s">
        <v>11341</v>
      </c>
      <c r="Z4717" s="152">
        <v>100</v>
      </c>
      <c r="AA4717" s="152" t="s">
        <v>11342</v>
      </c>
      <c r="AB4717" s="152" t="s">
        <v>11343</v>
      </c>
      <c r="AC4717" s="152"/>
      <c r="AD4717" s="1" t="s">
        <v>43</v>
      </c>
      <c r="AE4717" s="152"/>
      <c r="AF4717" s="152"/>
      <c r="AG4717" s="152"/>
      <c r="AJ4717" s="1">
        <f t="shared" si="370"/>
        <v>0</v>
      </c>
      <c r="AK4717" s="1">
        <f t="shared" si="369"/>
        <v>-19</v>
      </c>
    </row>
    <row r="4718" spans="1:37" ht="126" customHeight="1">
      <c r="A4718" s="179" t="s">
        <v>5349</v>
      </c>
      <c r="B4718" s="208" t="s">
        <v>6</v>
      </c>
      <c r="C4718" s="208" t="s">
        <v>1131</v>
      </c>
      <c r="D4718" s="161">
        <v>42559</v>
      </c>
      <c r="E4718" s="182">
        <v>0.4368055555555555</v>
      </c>
      <c r="F4718" s="161">
        <v>42559</v>
      </c>
      <c r="G4718" s="182">
        <v>0.4368055555555555</v>
      </c>
      <c r="H4718" s="182">
        <f>G4718-E4718</f>
        <v>0</v>
      </c>
      <c r="I4718" s="208">
        <v>5</v>
      </c>
      <c r="J4718" s="208" t="s">
        <v>1155</v>
      </c>
      <c r="K4718" s="208" t="s">
        <v>9</v>
      </c>
      <c r="L4718" s="208" t="s">
        <v>10</v>
      </c>
      <c r="M4718" s="208" t="s">
        <v>5651</v>
      </c>
      <c r="N4718" s="208">
        <v>35</v>
      </c>
      <c r="O4718" s="208" t="s">
        <v>8</v>
      </c>
      <c r="P4718" s="208" t="s">
        <v>5652</v>
      </c>
      <c r="Q4718" s="208" t="s">
        <v>7383</v>
      </c>
      <c r="R4718" s="254"/>
      <c r="S4718" s="208">
        <v>0.6</v>
      </c>
      <c r="T4718" s="208">
        <f t="shared" si="371"/>
        <v>0.6</v>
      </c>
      <c r="U4718" s="152" t="s">
        <v>7</v>
      </c>
      <c r="V4718" s="570" t="s">
        <v>3289</v>
      </c>
      <c r="W4718" s="152" t="s">
        <v>10904</v>
      </c>
      <c r="X4718" s="152" t="s">
        <v>2932</v>
      </c>
      <c r="Y4718" s="552" t="s">
        <v>11430</v>
      </c>
      <c r="Z4718" s="566">
        <v>1</v>
      </c>
      <c r="AA4718" s="152" t="s">
        <v>11431</v>
      </c>
      <c r="AB4718" s="682"/>
      <c r="AC4718" s="692"/>
      <c r="AD4718" s="1" t="s">
        <v>43</v>
      </c>
      <c r="AE4718" s="152"/>
      <c r="AF4718" s="152"/>
      <c r="AG4718" s="152"/>
      <c r="AJ4718" s="1">
        <f t="shared" si="370"/>
        <v>0</v>
      </c>
      <c r="AK4718" s="1">
        <f t="shared" si="369"/>
        <v>-0.6</v>
      </c>
    </row>
    <row r="4719" spans="1:37" ht="63" customHeight="1">
      <c r="A4719" s="179" t="s">
        <v>5349</v>
      </c>
      <c r="B4719" s="208" t="s">
        <v>6</v>
      </c>
      <c r="C4719" s="208" t="s">
        <v>1863</v>
      </c>
      <c r="D4719" s="161">
        <v>42559</v>
      </c>
      <c r="E4719" s="182">
        <v>0.4694444444444445</v>
      </c>
      <c r="F4719" s="161">
        <v>42559</v>
      </c>
      <c r="G4719" s="182">
        <v>0.49652777777777773</v>
      </c>
      <c r="H4719" s="182">
        <v>0</v>
      </c>
      <c r="I4719" s="208">
        <v>26</v>
      </c>
      <c r="J4719" s="208" t="s">
        <v>144</v>
      </c>
      <c r="K4719" s="208" t="s">
        <v>21</v>
      </c>
      <c r="L4719" s="208" t="s">
        <v>10</v>
      </c>
      <c r="M4719" s="208" t="s">
        <v>5653</v>
      </c>
      <c r="N4719" s="208" t="s">
        <v>3</v>
      </c>
      <c r="O4719" s="208" t="s">
        <v>8</v>
      </c>
      <c r="P4719" s="208" t="s">
        <v>5654</v>
      </c>
      <c r="Q4719" s="208" t="s">
        <v>7384</v>
      </c>
      <c r="R4719" s="208">
        <v>1.9</v>
      </c>
      <c r="S4719" s="208">
        <v>5.7</v>
      </c>
      <c r="T4719" s="254">
        <f t="shared" si="371"/>
        <v>7.6</v>
      </c>
      <c r="U4719" s="152" t="s">
        <v>7</v>
      </c>
      <c r="V4719" s="152" t="s">
        <v>3483</v>
      </c>
      <c r="W4719" s="152" t="s">
        <v>3170</v>
      </c>
      <c r="X4719" s="152" t="s">
        <v>3377</v>
      </c>
      <c r="Y4719" s="152" t="s">
        <v>11508</v>
      </c>
      <c r="Z4719" s="566"/>
      <c r="AA4719" s="152" t="s">
        <v>11509</v>
      </c>
      <c r="AB4719" s="152" t="s">
        <v>11510</v>
      </c>
      <c r="AC4719" s="469"/>
      <c r="AD4719" s="1" t="s">
        <v>43</v>
      </c>
      <c r="AE4719" s="152"/>
      <c r="AF4719" s="152"/>
      <c r="AG4719" s="152"/>
      <c r="AJ4719" s="1">
        <f t="shared" si="370"/>
        <v>0</v>
      </c>
      <c r="AK4719" s="1">
        <f t="shared" si="369"/>
        <v>-7.6</v>
      </c>
    </row>
    <row r="4720" spans="1:37" ht="47.25" customHeight="1">
      <c r="A4720" s="179" t="s">
        <v>5349</v>
      </c>
      <c r="B4720" s="208" t="s">
        <v>6</v>
      </c>
      <c r="C4720" s="208" t="s">
        <v>1876</v>
      </c>
      <c r="D4720" s="161">
        <v>42559</v>
      </c>
      <c r="E4720" s="182">
        <v>0.56944444444444442</v>
      </c>
      <c r="F4720" s="161">
        <v>42559</v>
      </c>
      <c r="G4720" s="182">
        <v>0.57638888888888895</v>
      </c>
      <c r="H4720" s="182">
        <v>6.9444444444444441E-3</v>
      </c>
      <c r="I4720" s="208">
        <v>20</v>
      </c>
      <c r="J4720" s="208" t="s">
        <v>5655</v>
      </c>
      <c r="K4720" s="208" t="s">
        <v>15</v>
      </c>
      <c r="L4720" s="208" t="s">
        <v>10</v>
      </c>
      <c r="M4720" s="208" t="s">
        <v>7385</v>
      </c>
      <c r="N4720" s="208" t="s">
        <v>3</v>
      </c>
      <c r="O4720" s="208" t="s">
        <v>49</v>
      </c>
      <c r="P4720" s="208" t="s">
        <v>5656</v>
      </c>
      <c r="Q4720" s="414" t="s">
        <v>7386</v>
      </c>
      <c r="R4720" s="208">
        <v>7.2</v>
      </c>
      <c r="S4720" s="208">
        <v>48</v>
      </c>
      <c r="T4720" s="254">
        <f t="shared" si="371"/>
        <v>55.2</v>
      </c>
      <c r="U4720" s="152" t="s">
        <v>29</v>
      </c>
      <c r="V4720" s="700" t="s">
        <v>11511</v>
      </c>
      <c r="W4720" s="549" t="s">
        <v>11512</v>
      </c>
      <c r="X4720" s="152"/>
      <c r="Y4720" s="557" t="s">
        <v>11513</v>
      </c>
      <c r="Z4720" s="152"/>
      <c r="AA4720" s="562">
        <v>42614</v>
      </c>
      <c r="AB4720" s="152"/>
      <c r="AC4720" s="557"/>
      <c r="AD4720" s="1" t="s">
        <v>43</v>
      </c>
      <c r="AE4720" s="152"/>
      <c r="AF4720" s="152"/>
      <c r="AG4720" s="152"/>
      <c r="AJ4720" s="1">
        <f t="shared" si="370"/>
        <v>0</v>
      </c>
      <c r="AK4720" s="1">
        <f t="shared" si="369"/>
        <v>-55.2</v>
      </c>
    </row>
    <row r="4721" spans="1:37" ht="110.25" customHeight="1">
      <c r="A4721" s="179" t="s">
        <v>5349</v>
      </c>
      <c r="B4721" s="208" t="s">
        <v>6</v>
      </c>
      <c r="C4721" s="208" t="s">
        <v>1876</v>
      </c>
      <c r="D4721" s="161">
        <v>42559</v>
      </c>
      <c r="E4721" s="182">
        <v>0.63680555555555551</v>
      </c>
      <c r="F4721" s="161">
        <v>42559</v>
      </c>
      <c r="G4721" s="182">
        <v>0.63680555555555551</v>
      </c>
      <c r="H4721" s="182">
        <v>0</v>
      </c>
      <c r="I4721" s="208">
        <v>34</v>
      </c>
      <c r="J4721" s="208" t="s">
        <v>2466</v>
      </c>
      <c r="K4721" s="208" t="s">
        <v>9</v>
      </c>
      <c r="L4721" s="208" t="s">
        <v>10</v>
      </c>
      <c r="M4721" s="208" t="s">
        <v>5657</v>
      </c>
      <c r="N4721" s="208">
        <v>110</v>
      </c>
      <c r="O4721" s="208" t="s">
        <v>8</v>
      </c>
      <c r="P4721" s="208" t="s">
        <v>5657</v>
      </c>
      <c r="Q4721" s="183" t="s">
        <v>7387</v>
      </c>
      <c r="R4721" s="208"/>
      <c r="S4721" s="208">
        <v>23</v>
      </c>
      <c r="T4721" s="254">
        <f t="shared" si="371"/>
        <v>23</v>
      </c>
      <c r="U4721" s="152" t="s">
        <v>29</v>
      </c>
      <c r="V4721" s="152" t="s">
        <v>11514</v>
      </c>
      <c r="W4721" s="549" t="s">
        <v>3616</v>
      </c>
      <c r="X4721" s="152"/>
      <c r="Y4721" s="557" t="s">
        <v>11515</v>
      </c>
      <c r="Z4721" s="152"/>
      <c r="AA4721" s="562">
        <v>42644</v>
      </c>
      <c r="AB4721" s="152"/>
      <c r="AC4721" s="557"/>
      <c r="AD4721" s="1" t="s">
        <v>43</v>
      </c>
      <c r="AE4721" s="152"/>
      <c r="AF4721" s="152"/>
      <c r="AG4721" s="152"/>
      <c r="AJ4721" s="1">
        <f t="shared" si="370"/>
        <v>0</v>
      </c>
      <c r="AK4721" s="1">
        <f t="shared" si="369"/>
        <v>-23</v>
      </c>
    </row>
    <row r="4722" spans="1:37" ht="110.25" customHeight="1">
      <c r="A4722" s="179" t="s">
        <v>5349</v>
      </c>
      <c r="B4722" s="208" t="s">
        <v>6</v>
      </c>
      <c r="C4722" s="208" t="s">
        <v>1876</v>
      </c>
      <c r="D4722" s="161">
        <v>42559</v>
      </c>
      <c r="E4722" s="182">
        <v>0.71597222222222223</v>
      </c>
      <c r="F4722" s="161">
        <v>42559</v>
      </c>
      <c r="G4722" s="182">
        <v>0.71597222222222223</v>
      </c>
      <c r="H4722" s="182">
        <v>0</v>
      </c>
      <c r="I4722" s="208">
        <v>84</v>
      </c>
      <c r="J4722" s="208" t="s">
        <v>303</v>
      </c>
      <c r="K4722" s="208" t="s">
        <v>15</v>
      </c>
      <c r="L4722" s="208" t="s">
        <v>10</v>
      </c>
      <c r="M4722" s="208" t="s">
        <v>7388</v>
      </c>
      <c r="N4722" s="208">
        <v>35</v>
      </c>
      <c r="O4722" s="208" t="s">
        <v>8</v>
      </c>
      <c r="P4722" s="208" t="s">
        <v>5658</v>
      </c>
      <c r="Q4722" s="183" t="s">
        <v>7389</v>
      </c>
      <c r="R4722" s="208">
        <v>43.2</v>
      </c>
      <c r="S4722" s="208">
        <v>88.4</v>
      </c>
      <c r="T4722" s="254">
        <f t="shared" si="371"/>
        <v>131.60000000000002</v>
      </c>
      <c r="U4722" s="152" t="s">
        <v>29</v>
      </c>
      <c r="V4722" s="152" t="s">
        <v>11516</v>
      </c>
      <c r="W4722" s="549" t="s">
        <v>3980</v>
      </c>
      <c r="X4722" s="152"/>
      <c r="Y4722" s="557" t="s">
        <v>11517</v>
      </c>
      <c r="Z4722" s="152"/>
      <c r="AA4722" s="562">
        <v>42583</v>
      </c>
      <c r="AB4722" s="152"/>
      <c r="AC4722" s="570" t="s">
        <v>11518</v>
      </c>
      <c r="AD4722" s="1" t="s">
        <v>43</v>
      </c>
      <c r="AE4722" s="152"/>
      <c r="AF4722" s="152"/>
      <c r="AG4722" s="152"/>
      <c r="AJ4722" s="1">
        <f t="shared" si="370"/>
        <v>0</v>
      </c>
      <c r="AK4722" s="1">
        <f t="shared" si="369"/>
        <v>-131.60000000000002</v>
      </c>
    </row>
    <row r="4723" spans="1:37" ht="63" customHeight="1">
      <c r="A4723" s="179" t="s">
        <v>5349</v>
      </c>
      <c r="B4723" s="208" t="s">
        <v>6</v>
      </c>
      <c r="C4723" s="208" t="s">
        <v>1876</v>
      </c>
      <c r="D4723" s="161">
        <v>42559</v>
      </c>
      <c r="E4723" s="182">
        <v>0.71597222222222223</v>
      </c>
      <c r="F4723" s="161">
        <v>42559</v>
      </c>
      <c r="G4723" s="182">
        <v>0.71597222222222223</v>
      </c>
      <c r="H4723" s="182">
        <v>0</v>
      </c>
      <c r="I4723" s="208">
        <v>70</v>
      </c>
      <c r="J4723" s="208" t="s">
        <v>303</v>
      </c>
      <c r="K4723" s="208" t="s">
        <v>9</v>
      </c>
      <c r="L4723" s="208" t="s">
        <v>10</v>
      </c>
      <c r="M4723" s="208" t="s">
        <v>7390</v>
      </c>
      <c r="N4723" s="208">
        <v>35</v>
      </c>
      <c r="O4723" s="208" t="s">
        <v>8</v>
      </c>
      <c r="P4723" s="208" t="s">
        <v>5659</v>
      </c>
      <c r="Q4723" s="183" t="s">
        <v>7391</v>
      </c>
      <c r="R4723" s="208">
        <v>36</v>
      </c>
      <c r="S4723" s="208">
        <v>78</v>
      </c>
      <c r="T4723" s="254">
        <f t="shared" si="371"/>
        <v>114</v>
      </c>
      <c r="U4723" s="152" t="s">
        <v>29</v>
      </c>
      <c r="V4723" s="152" t="s">
        <v>11516</v>
      </c>
      <c r="W4723" s="549" t="s">
        <v>3980</v>
      </c>
      <c r="X4723" s="152"/>
      <c r="Y4723" s="557" t="s">
        <v>11517</v>
      </c>
      <c r="Z4723" s="152"/>
      <c r="AA4723" s="562">
        <v>42583</v>
      </c>
      <c r="AB4723" s="152"/>
      <c r="AC4723" s="570" t="s">
        <v>11518</v>
      </c>
      <c r="AD4723" s="1" t="s">
        <v>43</v>
      </c>
      <c r="AE4723" s="152"/>
      <c r="AF4723" s="152"/>
      <c r="AG4723" s="152"/>
      <c r="AJ4723" s="1">
        <f t="shared" si="370"/>
        <v>0</v>
      </c>
      <c r="AK4723" s="1">
        <f t="shared" si="369"/>
        <v>-114</v>
      </c>
    </row>
    <row r="4724" spans="1:37" ht="78.75" customHeight="1">
      <c r="A4724" s="179" t="s">
        <v>5349</v>
      </c>
      <c r="B4724" s="208" t="s">
        <v>6</v>
      </c>
      <c r="C4724" s="208" t="s">
        <v>1863</v>
      </c>
      <c r="D4724" s="161">
        <v>42560</v>
      </c>
      <c r="E4724" s="182">
        <v>2.1527777777777781E-2</v>
      </c>
      <c r="F4724" s="161">
        <v>42560</v>
      </c>
      <c r="G4724" s="182">
        <v>2.1527777777777781E-2</v>
      </c>
      <c r="H4724" s="182">
        <v>0</v>
      </c>
      <c r="I4724" s="208">
        <v>102</v>
      </c>
      <c r="J4724" s="208" t="s">
        <v>303</v>
      </c>
      <c r="K4724" s="208" t="s">
        <v>9</v>
      </c>
      <c r="L4724" s="208" t="s">
        <v>10</v>
      </c>
      <c r="M4724" s="208" t="s">
        <v>7392</v>
      </c>
      <c r="N4724" s="208">
        <v>35</v>
      </c>
      <c r="O4724" s="208" t="s">
        <v>8</v>
      </c>
      <c r="P4724" s="208" t="s">
        <v>5660</v>
      </c>
      <c r="Q4724" s="634" t="s">
        <v>7393</v>
      </c>
      <c r="R4724" s="524"/>
      <c r="S4724" s="652">
        <v>89.1</v>
      </c>
      <c r="T4724" s="254">
        <f t="shared" si="371"/>
        <v>89.1</v>
      </c>
      <c r="U4724" s="152" t="s">
        <v>29</v>
      </c>
      <c r="V4724" s="152" t="s">
        <v>3876</v>
      </c>
      <c r="W4724" s="152" t="s">
        <v>9300</v>
      </c>
      <c r="X4724" s="152" t="s">
        <v>3377</v>
      </c>
      <c r="Y4724" s="152" t="s">
        <v>11519</v>
      </c>
      <c r="Z4724" s="566"/>
      <c r="AA4724" s="152" t="s">
        <v>11520</v>
      </c>
      <c r="AB4724" s="152"/>
      <c r="AC4724" s="469"/>
      <c r="AD4724" s="1" t="s">
        <v>43</v>
      </c>
      <c r="AE4724" s="152"/>
      <c r="AF4724" s="152"/>
      <c r="AG4724" s="152"/>
      <c r="AJ4724" s="1">
        <f t="shared" si="370"/>
        <v>0</v>
      </c>
      <c r="AK4724" s="1">
        <f t="shared" si="369"/>
        <v>-89.1</v>
      </c>
    </row>
    <row r="4725" spans="1:37" ht="94.5" customHeight="1">
      <c r="A4725" s="179" t="s">
        <v>5349</v>
      </c>
      <c r="B4725" s="208" t="s">
        <v>6</v>
      </c>
      <c r="C4725" s="208" t="s">
        <v>1863</v>
      </c>
      <c r="D4725" s="161">
        <v>42560</v>
      </c>
      <c r="E4725" s="182">
        <v>0.65277777777777779</v>
      </c>
      <c r="F4725" s="161">
        <v>42560</v>
      </c>
      <c r="G4725" s="182">
        <v>0.70138888888888884</v>
      </c>
      <c r="H4725" s="182">
        <v>4.8611111111111049E-2</v>
      </c>
      <c r="I4725" s="208">
        <v>1</v>
      </c>
      <c r="J4725" s="208" t="s">
        <v>303</v>
      </c>
      <c r="K4725" s="208" t="s">
        <v>21</v>
      </c>
      <c r="L4725" s="208" t="s">
        <v>10</v>
      </c>
      <c r="M4725" s="208" t="s">
        <v>5682</v>
      </c>
      <c r="N4725" s="208" t="s">
        <v>3</v>
      </c>
      <c r="O4725" s="208" t="s">
        <v>8</v>
      </c>
      <c r="P4725" s="208" t="s">
        <v>11521</v>
      </c>
      <c r="Q4725" s="208" t="s">
        <v>11522</v>
      </c>
      <c r="R4725" s="254">
        <v>0.9</v>
      </c>
      <c r="S4725" s="254"/>
      <c r="T4725" s="254">
        <v>0.9</v>
      </c>
      <c r="U4725" s="152" t="s">
        <v>29</v>
      </c>
      <c r="V4725" s="152" t="s">
        <v>3498</v>
      </c>
      <c r="W4725" s="152" t="s">
        <v>11523</v>
      </c>
      <c r="X4725" s="152" t="s">
        <v>11524</v>
      </c>
      <c r="Y4725" s="152" t="s">
        <v>11525</v>
      </c>
      <c r="Z4725" s="566"/>
      <c r="AA4725" s="152" t="s">
        <v>11526</v>
      </c>
      <c r="AB4725" s="152" t="s">
        <v>11527</v>
      </c>
      <c r="AC4725" s="469"/>
      <c r="AD4725" s="1" t="s">
        <v>31</v>
      </c>
      <c r="AE4725" s="152"/>
      <c r="AF4725" s="152"/>
      <c r="AG4725" s="152"/>
      <c r="AJ4725" s="1">
        <f t="shared" si="370"/>
        <v>0</v>
      </c>
      <c r="AK4725" s="1">
        <f t="shared" si="369"/>
        <v>-0.9</v>
      </c>
    </row>
    <row r="4726" spans="1:37" ht="63" customHeight="1">
      <c r="A4726" s="179" t="s">
        <v>5349</v>
      </c>
      <c r="B4726" s="208" t="s">
        <v>6</v>
      </c>
      <c r="C4726" s="208" t="s">
        <v>1131</v>
      </c>
      <c r="D4726" s="161">
        <v>42560</v>
      </c>
      <c r="E4726" s="182">
        <v>0.6958333333333333</v>
      </c>
      <c r="F4726" s="161">
        <v>42560</v>
      </c>
      <c r="G4726" s="182">
        <v>0.6958333333333333</v>
      </c>
      <c r="H4726" s="182">
        <f>G4726-E4726</f>
        <v>0</v>
      </c>
      <c r="I4726" s="208">
        <v>10</v>
      </c>
      <c r="J4726" s="208" t="s">
        <v>144</v>
      </c>
      <c r="K4726" s="208" t="s">
        <v>9</v>
      </c>
      <c r="L4726" s="208" t="s">
        <v>10</v>
      </c>
      <c r="M4726" s="208" t="s">
        <v>5683</v>
      </c>
      <c r="N4726" s="208" t="s">
        <v>3</v>
      </c>
      <c r="O4726" s="208" t="s">
        <v>8</v>
      </c>
      <c r="P4726" s="208" t="s">
        <v>11528</v>
      </c>
      <c r="Q4726" s="208" t="s">
        <v>7394</v>
      </c>
      <c r="R4726" s="254">
        <v>0.9</v>
      </c>
      <c r="S4726" s="254">
        <v>5.7</v>
      </c>
      <c r="T4726" s="208">
        <f>R4726+S4726</f>
        <v>6.6000000000000005</v>
      </c>
      <c r="U4726" s="152" t="s">
        <v>29</v>
      </c>
      <c r="V4726" s="152">
        <v>1976</v>
      </c>
      <c r="W4726" s="152" t="s">
        <v>3170</v>
      </c>
      <c r="X4726" s="152" t="s">
        <v>2932</v>
      </c>
      <c r="Y4726" s="152" t="s">
        <v>11529</v>
      </c>
      <c r="Z4726" s="566">
        <v>1</v>
      </c>
      <c r="AA4726" s="152" t="s">
        <v>11530</v>
      </c>
      <c r="AB4726" s="152" t="s">
        <v>11531</v>
      </c>
      <c r="AC4726" s="152"/>
      <c r="AD4726" s="1" t="s">
        <v>43</v>
      </c>
      <c r="AE4726" s="152"/>
      <c r="AF4726" s="152"/>
      <c r="AG4726" s="152"/>
      <c r="AJ4726" s="1">
        <f t="shared" si="370"/>
        <v>0</v>
      </c>
      <c r="AK4726" s="1">
        <f t="shared" si="369"/>
        <v>-6.6000000000000005</v>
      </c>
    </row>
    <row r="4727" spans="1:37" ht="47.25" customHeight="1">
      <c r="A4727" s="179" t="s">
        <v>5349</v>
      </c>
      <c r="B4727" s="332" t="s">
        <v>6</v>
      </c>
      <c r="C4727" s="332" t="s">
        <v>1131</v>
      </c>
      <c r="D4727" s="603">
        <v>42560</v>
      </c>
      <c r="E4727" s="604">
        <v>0.70833333333333337</v>
      </c>
      <c r="F4727" s="603">
        <v>42560</v>
      </c>
      <c r="G4727" s="604">
        <v>0.73819444444444438</v>
      </c>
      <c r="H4727" s="604">
        <f>G4727-E4727</f>
        <v>2.9861111111111005E-2</v>
      </c>
      <c r="I4727" s="332">
        <v>14</v>
      </c>
      <c r="J4727" s="332" t="s">
        <v>144</v>
      </c>
      <c r="K4727" s="332" t="s">
        <v>21</v>
      </c>
      <c r="L4727" s="332" t="s">
        <v>10</v>
      </c>
      <c r="M4727" s="332" t="s">
        <v>5684</v>
      </c>
      <c r="N4727" s="332" t="s">
        <v>3</v>
      </c>
      <c r="O4727" s="332" t="s">
        <v>8</v>
      </c>
      <c r="P4727" s="332" t="s">
        <v>11532</v>
      </c>
      <c r="Q4727" s="332" t="s">
        <v>7395</v>
      </c>
      <c r="R4727" s="254">
        <v>1.4</v>
      </c>
      <c r="S4727" s="254">
        <v>5.6</v>
      </c>
      <c r="T4727" s="208">
        <f>R4727+S4727</f>
        <v>7</v>
      </c>
      <c r="U4727" s="152" t="s">
        <v>29</v>
      </c>
      <c r="V4727" s="152">
        <v>1986</v>
      </c>
      <c r="W4727" s="152" t="s">
        <v>2746</v>
      </c>
      <c r="X4727" s="152" t="s">
        <v>2932</v>
      </c>
      <c r="Y4727" s="152" t="s">
        <v>11533</v>
      </c>
      <c r="Z4727" s="566">
        <v>1</v>
      </c>
      <c r="AA4727" s="152" t="s">
        <v>11534</v>
      </c>
      <c r="AB4727" s="152" t="s">
        <v>11535</v>
      </c>
      <c r="AC4727" s="152"/>
      <c r="AD4727" s="1" t="s">
        <v>43</v>
      </c>
      <c r="AE4727" s="152"/>
      <c r="AF4727" s="152"/>
      <c r="AG4727" s="152"/>
      <c r="AJ4727" s="1">
        <f t="shared" si="370"/>
        <v>0</v>
      </c>
      <c r="AK4727" s="1">
        <f t="shared" si="369"/>
        <v>-7</v>
      </c>
    </row>
    <row r="4728" spans="1:37" ht="94.5" customHeight="1">
      <c r="A4728" s="179" t="s">
        <v>5349</v>
      </c>
      <c r="B4728" s="208" t="s">
        <v>6</v>
      </c>
      <c r="C4728" s="208" t="s">
        <v>1868</v>
      </c>
      <c r="D4728" s="161">
        <v>42560</v>
      </c>
      <c r="E4728" s="182">
        <v>0.70972222222222225</v>
      </c>
      <c r="F4728" s="161">
        <v>42560</v>
      </c>
      <c r="G4728" s="182">
        <v>0.70972222222222225</v>
      </c>
      <c r="H4728" s="182">
        <f>G4728-E4728</f>
        <v>0</v>
      </c>
      <c r="I4728" s="208">
        <v>12</v>
      </c>
      <c r="J4728" s="208" t="s">
        <v>303</v>
      </c>
      <c r="K4728" s="208" t="s">
        <v>9</v>
      </c>
      <c r="L4728" s="208" t="s">
        <v>10</v>
      </c>
      <c r="M4728" s="208" t="s">
        <v>5685</v>
      </c>
      <c r="N4728" s="208" t="s">
        <v>3</v>
      </c>
      <c r="O4728" s="208" t="s">
        <v>8</v>
      </c>
      <c r="P4728" s="208" t="s">
        <v>5686</v>
      </c>
      <c r="Q4728" s="208" t="s">
        <v>7396</v>
      </c>
      <c r="R4728" s="254">
        <v>0.6</v>
      </c>
      <c r="S4728" s="208">
        <v>1.4</v>
      </c>
      <c r="T4728" s="208">
        <f>R4728+S4728</f>
        <v>2</v>
      </c>
      <c r="U4728" s="152" t="s">
        <v>29</v>
      </c>
      <c r="V4728" s="152">
        <v>1978</v>
      </c>
      <c r="W4728" s="152" t="s">
        <v>3543</v>
      </c>
      <c r="X4728" s="152" t="s">
        <v>2932</v>
      </c>
      <c r="Y4728" s="469" t="s">
        <v>3544</v>
      </c>
      <c r="Z4728" s="152">
        <v>50</v>
      </c>
      <c r="AA4728" s="469" t="s">
        <v>3545</v>
      </c>
      <c r="AB4728" s="152" t="s">
        <v>3546</v>
      </c>
      <c r="AC4728" s="469" t="s">
        <v>2215</v>
      </c>
      <c r="AD4728" s="1" t="s">
        <v>43</v>
      </c>
      <c r="AE4728" s="152"/>
      <c r="AF4728" s="152"/>
      <c r="AG4728" s="152"/>
      <c r="AJ4728" s="1">
        <f t="shared" si="370"/>
        <v>0</v>
      </c>
      <c r="AK4728" s="1">
        <f t="shared" si="369"/>
        <v>-2</v>
      </c>
    </row>
    <row r="4729" spans="1:37" ht="78.75" customHeight="1">
      <c r="A4729" s="179" t="s">
        <v>5349</v>
      </c>
      <c r="B4729" s="208" t="s">
        <v>6</v>
      </c>
      <c r="C4729" s="208" t="s">
        <v>1131</v>
      </c>
      <c r="D4729" s="161">
        <v>42560</v>
      </c>
      <c r="E4729" s="608">
        <v>0.72916666666666663</v>
      </c>
      <c r="F4729" s="161">
        <v>42560</v>
      </c>
      <c r="G4729" s="608">
        <v>0.72916666666666663</v>
      </c>
      <c r="H4729" s="182">
        <f>G4729-E4729</f>
        <v>0</v>
      </c>
      <c r="I4729" s="208">
        <v>41</v>
      </c>
      <c r="J4729" s="208" t="s">
        <v>144</v>
      </c>
      <c r="K4729" s="208" t="s">
        <v>9</v>
      </c>
      <c r="L4729" s="208" t="s">
        <v>10</v>
      </c>
      <c r="M4729" s="208" t="s">
        <v>5687</v>
      </c>
      <c r="N4729" s="208">
        <v>35</v>
      </c>
      <c r="O4729" s="208" t="s">
        <v>8</v>
      </c>
      <c r="P4729" s="208" t="s">
        <v>5688</v>
      </c>
      <c r="Q4729" s="208" t="s">
        <v>7397</v>
      </c>
      <c r="R4729" s="208">
        <v>12.1</v>
      </c>
      <c r="S4729" s="208">
        <v>81.3</v>
      </c>
      <c r="T4729" s="208">
        <f>R4729+S4729</f>
        <v>93.399999999999991</v>
      </c>
      <c r="U4729" s="152" t="s">
        <v>29</v>
      </c>
      <c r="V4729" s="152">
        <v>1987</v>
      </c>
      <c r="W4729" s="152"/>
      <c r="X4729" s="152" t="s">
        <v>2932</v>
      </c>
      <c r="Y4729" s="152" t="s">
        <v>11536</v>
      </c>
      <c r="Z4729" s="566">
        <v>1</v>
      </c>
      <c r="AA4729" s="152" t="s">
        <v>11223</v>
      </c>
      <c r="AB4729" s="152">
        <v>0</v>
      </c>
      <c r="AC4729" s="152"/>
      <c r="AD4729" s="1" t="s">
        <v>43</v>
      </c>
      <c r="AE4729" s="152"/>
      <c r="AF4729" s="152"/>
      <c r="AG4729" s="152"/>
      <c r="AJ4729" s="1">
        <f t="shared" si="370"/>
        <v>0</v>
      </c>
      <c r="AK4729" s="1">
        <f t="shared" si="369"/>
        <v>-93.399999999999991</v>
      </c>
    </row>
    <row r="4730" spans="1:37" ht="141.75" customHeight="1">
      <c r="A4730" s="179" t="s">
        <v>5349</v>
      </c>
      <c r="B4730" s="208" t="s">
        <v>6</v>
      </c>
      <c r="C4730" s="208" t="s">
        <v>1868</v>
      </c>
      <c r="D4730" s="161">
        <v>42560</v>
      </c>
      <c r="E4730" s="608">
        <v>0.99097222222222225</v>
      </c>
      <c r="F4730" s="161">
        <v>42561</v>
      </c>
      <c r="G4730" s="608">
        <v>0.19513888888888889</v>
      </c>
      <c r="H4730" s="182">
        <v>0.20416666666666669</v>
      </c>
      <c r="I4730" s="208">
        <v>6</v>
      </c>
      <c r="J4730" s="208" t="s">
        <v>144</v>
      </c>
      <c r="K4730" s="208" t="s">
        <v>15</v>
      </c>
      <c r="L4730" s="208" t="s">
        <v>10</v>
      </c>
      <c r="M4730" s="208" t="s">
        <v>5689</v>
      </c>
      <c r="N4730" s="208" t="s">
        <v>3</v>
      </c>
      <c r="O4730" s="208" t="s">
        <v>8</v>
      </c>
      <c r="P4730" s="208" t="s">
        <v>5690</v>
      </c>
      <c r="Q4730" s="208" t="s">
        <v>7398</v>
      </c>
      <c r="R4730" s="208">
        <v>21.4</v>
      </c>
      <c r="S4730" s="208">
        <v>0.3</v>
      </c>
      <c r="T4730" s="208">
        <v>21.7</v>
      </c>
      <c r="U4730" s="152" t="s">
        <v>29</v>
      </c>
      <c r="V4730" s="152">
        <v>1989</v>
      </c>
      <c r="W4730" s="152" t="s">
        <v>11144</v>
      </c>
      <c r="X4730" s="152" t="s">
        <v>2932</v>
      </c>
      <c r="Y4730" s="469" t="s">
        <v>11145</v>
      </c>
      <c r="Z4730" s="566">
        <v>0.75</v>
      </c>
      <c r="AA4730" s="469" t="s">
        <v>11146</v>
      </c>
      <c r="AB4730" s="152" t="s">
        <v>11147</v>
      </c>
      <c r="AC4730" s="469" t="s">
        <v>2215</v>
      </c>
      <c r="AD4730" s="1" t="s">
        <v>43</v>
      </c>
      <c r="AE4730" s="551"/>
      <c r="AF4730" s="551"/>
      <c r="AG4730" s="551"/>
      <c r="AJ4730" s="1">
        <f t="shared" si="370"/>
        <v>0</v>
      </c>
      <c r="AK4730" s="1">
        <f t="shared" si="369"/>
        <v>-21.7</v>
      </c>
    </row>
    <row r="4731" spans="1:37" ht="141.75" customHeight="1">
      <c r="A4731" s="179" t="s">
        <v>5349</v>
      </c>
      <c r="B4731" s="208" t="s">
        <v>6</v>
      </c>
      <c r="C4731" s="208" t="s">
        <v>1131</v>
      </c>
      <c r="D4731" s="417">
        <v>42561</v>
      </c>
      <c r="E4731" s="182">
        <v>0.70972222222222225</v>
      </c>
      <c r="F4731" s="417">
        <v>42561</v>
      </c>
      <c r="G4731" s="182">
        <v>0.70972222222222225</v>
      </c>
      <c r="H4731" s="182">
        <v>0</v>
      </c>
      <c r="I4731" s="208">
        <v>7</v>
      </c>
      <c r="J4731" s="208" t="s">
        <v>144</v>
      </c>
      <c r="K4731" s="208" t="s">
        <v>9</v>
      </c>
      <c r="L4731" s="208" t="s">
        <v>30</v>
      </c>
      <c r="M4731" s="208" t="s">
        <v>5706</v>
      </c>
      <c r="N4731" s="208" t="s">
        <v>3</v>
      </c>
      <c r="O4731" s="208" t="s">
        <v>8</v>
      </c>
      <c r="P4731" s="208" t="s">
        <v>11537</v>
      </c>
      <c r="Q4731" s="208" t="s">
        <v>11538</v>
      </c>
      <c r="R4731" s="254">
        <v>1.3</v>
      </c>
      <c r="S4731" s="254">
        <v>6.6</v>
      </c>
      <c r="T4731" s="254">
        <v>7.9</v>
      </c>
      <c r="U4731" s="152" t="s">
        <v>29</v>
      </c>
      <c r="V4731" s="152">
        <v>1980</v>
      </c>
      <c r="W4731" s="152" t="s">
        <v>3398</v>
      </c>
      <c r="X4731" s="152" t="s">
        <v>2932</v>
      </c>
      <c r="Y4731" s="469" t="s">
        <v>11539</v>
      </c>
      <c r="Z4731" s="152">
        <v>100</v>
      </c>
      <c r="AA4731" s="469" t="s">
        <v>11540</v>
      </c>
      <c r="AB4731" s="578">
        <v>42256</v>
      </c>
      <c r="AC4731" s="469"/>
      <c r="AD4731" s="1" t="s">
        <v>28</v>
      </c>
      <c r="AE4731" s="152"/>
      <c r="AF4731" s="152"/>
      <c r="AG4731" s="152"/>
      <c r="AJ4731" s="1">
        <f t="shared" si="370"/>
        <v>0</v>
      </c>
      <c r="AK4731" s="1">
        <f t="shared" si="369"/>
        <v>-7.9</v>
      </c>
    </row>
    <row r="4732" spans="1:37" ht="94.5" customHeight="1">
      <c r="A4732" s="179" t="s">
        <v>5349</v>
      </c>
      <c r="B4732" s="208" t="s">
        <v>6</v>
      </c>
      <c r="C4732" s="208" t="s">
        <v>1873</v>
      </c>
      <c r="D4732" s="161">
        <v>42562</v>
      </c>
      <c r="E4732" s="182">
        <v>0.75277777777777777</v>
      </c>
      <c r="F4732" s="161">
        <v>42562</v>
      </c>
      <c r="G4732" s="182">
        <v>0.75277777777777777</v>
      </c>
      <c r="H4732" s="182">
        <v>0</v>
      </c>
      <c r="I4732" s="208">
        <v>30</v>
      </c>
      <c r="J4732" s="208" t="s">
        <v>300</v>
      </c>
      <c r="K4732" s="208" t="s">
        <v>9</v>
      </c>
      <c r="L4732" s="208" t="s">
        <v>10</v>
      </c>
      <c r="M4732" s="208" t="s">
        <v>6184</v>
      </c>
      <c r="N4732" s="208">
        <v>35</v>
      </c>
      <c r="O4732" s="208" t="s">
        <v>8</v>
      </c>
      <c r="P4732" s="208" t="s">
        <v>6185</v>
      </c>
      <c r="Q4732" s="208" t="s">
        <v>7399</v>
      </c>
      <c r="R4732" s="208">
        <v>5.9</v>
      </c>
      <c r="S4732" s="208">
        <v>19.600000000000001</v>
      </c>
      <c r="T4732" s="162">
        <f>R4732+S4732</f>
        <v>25.5</v>
      </c>
      <c r="U4732" s="152" t="s">
        <v>29</v>
      </c>
      <c r="V4732" s="152">
        <v>1986</v>
      </c>
      <c r="W4732" s="152" t="s">
        <v>2717</v>
      </c>
      <c r="X4732" s="152" t="s">
        <v>2959</v>
      </c>
      <c r="Y4732" s="469" t="s">
        <v>11463</v>
      </c>
      <c r="Z4732" s="566">
        <v>1</v>
      </c>
      <c r="AA4732" s="152">
        <v>2017</v>
      </c>
      <c r="AB4732" s="469"/>
      <c r="AC4732" s="152"/>
      <c r="AD4732" s="1" t="s">
        <v>43</v>
      </c>
      <c r="AE4732" s="152"/>
      <c r="AF4732" s="152"/>
      <c r="AG4732" s="152"/>
      <c r="AJ4732" s="1">
        <f t="shared" si="370"/>
        <v>0</v>
      </c>
      <c r="AK4732" s="1">
        <f t="shared" si="369"/>
        <v>-25.5</v>
      </c>
    </row>
    <row r="4733" spans="1:37" ht="94.5" customHeight="1">
      <c r="A4733" s="179" t="s">
        <v>5349</v>
      </c>
      <c r="B4733" s="208" t="s">
        <v>6</v>
      </c>
      <c r="C4733" s="208" t="s">
        <v>1873</v>
      </c>
      <c r="D4733" s="161">
        <v>42562</v>
      </c>
      <c r="E4733" s="182">
        <v>0.77708333333333324</v>
      </c>
      <c r="F4733" s="161">
        <v>42562</v>
      </c>
      <c r="G4733" s="182">
        <v>0.77708333333333324</v>
      </c>
      <c r="H4733" s="182">
        <v>0</v>
      </c>
      <c r="I4733" s="208">
        <v>78</v>
      </c>
      <c r="J4733" s="208" t="s">
        <v>296</v>
      </c>
      <c r="K4733" s="208" t="s">
        <v>9</v>
      </c>
      <c r="L4733" s="208" t="s">
        <v>10</v>
      </c>
      <c r="M4733" s="208" t="s">
        <v>6186</v>
      </c>
      <c r="N4733" s="208">
        <v>35</v>
      </c>
      <c r="O4733" s="208" t="s">
        <v>8</v>
      </c>
      <c r="P4733" s="208" t="s">
        <v>6187</v>
      </c>
      <c r="Q4733" s="208" t="s">
        <v>7400</v>
      </c>
      <c r="R4733" s="208">
        <v>7.7</v>
      </c>
      <c r="S4733" s="208">
        <v>26.7</v>
      </c>
      <c r="T4733" s="162">
        <f>R4733+S4733</f>
        <v>34.4</v>
      </c>
      <c r="U4733" s="152" t="s">
        <v>29</v>
      </c>
      <c r="V4733" s="152">
        <v>1980</v>
      </c>
      <c r="W4733" s="152" t="s">
        <v>2717</v>
      </c>
      <c r="X4733" s="152" t="s">
        <v>2959</v>
      </c>
      <c r="Y4733" s="469" t="s">
        <v>11541</v>
      </c>
      <c r="Z4733" s="566">
        <v>1</v>
      </c>
      <c r="AA4733" s="152">
        <v>2017</v>
      </c>
      <c r="AB4733" s="152"/>
      <c r="AC4733" s="469"/>
      <c r="AD4733" s="1" t="s">
        <v>43</v>
      </c>
      <c r="AE4733" s="152"/>
      <c r="AF4733" s="152"/>
      <c r="AG4733" s="152"/>
      <c r="AJ4733" s="1">
        <f t="shared" si="370"/>
        <v>0</v>
      </c>
      <c r="AK4733" s="1">
        <f t="shared" si="369"/>
        <v>-34.4</v>
      </c>
    </row>
    <row r="4734" spans="1:37" ht="78.75" customHeight="1">
      <c r="A4734" s="179" t="s">
        <v>5349</v>
      </c>
      <c r="B4734" s="382" t="s">
        <v>6</v>
      </c>
      <c r="C4734" s="161" t="s">
        <v>1863</v>
      </c>
      <c r="D4734" s="161">
        <v>42563</v>
      </c>
      <c r="E4734" s="182">
        <v>0.15277777777777776</v>
      </c>
      <c r="F4734" s="161">
        <v>42563</v>
      </c>
      <c r="G4734" s="182">
        <v>0.17361111111111113</v>
      </c>
      <c r="H4734" s="182">
        <f>G4734-E4734</f>
        <v>2.083333333333337E-2</v>
      </c>
      <c r="I4734" s="208">
        <v>11</v>
      </c>
      <c r="J4734" s="208" t="s">
        <v>144</v>
      </c>
      <c r="K4734" s="208" t="s">
        <v>21</v>
      </c>
      <c r="L4734" s="208" t="s">
        <v>10</v>
      </c>
      <c r="M4734" s="208" t="s">
        <v>6219</v>
      </c>
      <c r="N4734" s="208" t="s">
        <v>3</v>
      </c>
      <c r="O4734" s="208" t="s">
        <v>8</v>
      </c>
      <c r="P4734" s="208" t="s">
        <v>6220</v>
      </c>
      <c r="Q4734" s="208" t="s">
        <v>11542</v>
      </c>
      <c r="R4734" s="254">
        <v>4.2</v>
      </c>
      <c r="S4734" s="254">
        <v>1.6</v>
      </c>
      <c r="T4734" s="254">
        <f>S4734+R4734</f>
        <v>5.8000000000000007</v>
      </c>
      <c r="U4734" s="152" t="s">
        <v>29</v>
      </c>
      <c r="V4734" s="152" t="s">
        <v>11543</v>
      </c>
      <c r="W4734" s="152" t="s">
        <v>2725</v>
      </c>
      <c r="X4734" s="152" t="s">
        <v>3377</v>
      </c>
      <c r="Y4734" s="152" t="s">
        <v>11544</v>
      </c>
      <c r="Z4734" s="566"/>
      <c r="AA4734" s="152" t="s">
        <v>11545</v>
      </c>
      <c r="AB4734" s="152" t="s">
        <v>11546</v>
      </c>
      <c r="AC4734" s="469"/>
      <c r="AD4734" s="1" t="s">
        <v>43</v>
      </c>
      <c r="AE4734" s="152"/>
      <c r="AF4734" s="152"/>
      <c r="AG4734" s="152"/>
      <c r="AJ4734" s="1">
        <f t="shared" si="370"/>
        <v>0</v>
      </c>
      <c r="AK4734" s="1">
        <f t="shared" si="369"/>
        <v>-5.8000000000000007</v>
      </c>
    </row>
    <row r="4735" spans="1:37" ht="94.5" customHeight="1">
      <c r="A4735" s="179" t="s">
        <v>5349</v>
      </c>
      <c r="B4735" s="208" t="s">
        <v>6</v>
      </c>
      <c r="C4735" s="208" t="s">
        <v>1863</v>
      </c>
      <c r="D4735" s="161">
        <v>42564</v>
      </c>
      <c r="E4735" s="182">
        <v>0.62013888888888891</v>
      </c>
      <c r="F4735" s="161">
        <v>42564</v>
      </c>
      <c r="G4735" s="182">
        <v>0.62013888888888891</v>
      </c>
      <c r="H4735" s="182">
        <v>0</v>
      </c>
      <c r="I4735" s="208">
        <v>9</v>
      </c>
      <c r="J4735" s="208" t="s">
        <v>303</v>
      </c>
      <c r="K4735" s="208" t="s">
        <v>9</v>
      </c>
      <c r="L4735" s="208" t="s">
        <v>10</v>
      </c>
      <c r="M4735" s="208" t="s">
        <v>6241</v>
      </c>
      <c r="N4735" s="208" t="s">
        <v>3</v>
      </c>
      <c r="O4735" s="208" t="s">
        <v>8</v>
      </c>
      <c r="P4735" s="208" t="s">
        <v>6242</v>
      </c>
      <c r="Q4735" s="183" t="s">
        <v>7401</v>
      </c>
      <c r="R4735" s="254">
        <v>1.4</v>
      </c>
      <c r="S4735" s="254">
        <v>4.3</v>
      </c>
      <c r="T4735" s="254">
        <v>5.7</v>
      </c>
      <c r="U4735" s="152" t="s">
        <v>29</v>
      </c>
      <c r="V4735" s="152" t="s">
        <v>3284</v>
      </c>
      <c r="W4735" s="152" t="s">
        <v>11547</v>
      </c>
      <c r="X4735" s="152" t="s">
        <v>3377</v>
      </c>
      <c r="Y4735" s="152" t="s">
        <v>11548</v>
      </c>
      <c r="Z4735" s="566"/>
      <c r="AA4735" s="152" t="s">
        <v>11549</v>
      </c>
      <c r="AB4735" s="152" t="s">
        <v>11550</v>
      </c>
      <c r="AC4735" s="469"/>
      <c r="AD4735" s="1" t="s">
        <v>31</v>
      </c>
      <c r="AE4735" s="152"/>
      <c r="AF4735" s="152"/>
      <c r="AG4735" s="152"/>
      <c r="AJ4735" s="1">
        <f t="shared" si="370"/>
        <v>0</v>
      </c>
      <c r="AK4735" s="1">
        <f t="shared" si="369"/>
        <v>-5.7</v>
      </c>
    </row>
    <row r="4736" spans="1:37" ht="94.5" customHeight="1">
      <c r="A4736" s="179" t="s">
        <v>5349</v>
      </c>
      <c r="B4736" s="208" t="s">
        <v>6</v>
      </c>
      <c r="C4736" s="208" t="s">
        <v>3447</v>
      </c>
      <c r="D4736" s="161">
        <v>42564</v>
      </c>
      <c r="E4736" s="182">
        <v>0.65972222222222221</v>
      </c>
      <c r="F4736" s="161">
        <v>42564</v>
      </c>
      <c r="G4736" s="182">
        <v>0.6645833333333333</v>
      </c>
      <c r="H4736" s="182">
        <v>4.8611111111110938E-3</v>
      </c>
      <c r="I4736" s="208">
        <v>856</v>
      </c>
      <c r="J4736" s="208" t="s">
        <v>1920</v>
      </c>
      <c r="K4736" s="208"/>
      <c r="L4736" s="208" t="s">
        <v>17</v>
      </c>
      <c r="M4736" s="208" t="s">
        <v>6235</v>
      </c>
      <c r="N4736" s="208">
        <v>110</v>
      </c>
      <c r="O4736" s="208" t="s">
        <v>14</v>
      </c>
      <c r="P4736" s="208" t="s">
        <v>7402</v>
      </c>
      <c r="Q4736" s="183" t="s">
        <v>7403</v>
      </c>
      <c r="R4736" s="254">
        <f>415.8+0.4</f>
        <v>416.2</v>
      </c>
      <c r="S4736" s="254">
        <f>160.3+12.5</f>
        <v>172.8</v>
      </c>
      <c r="T4736" s="254">
        <f>S4736+R4736</f>
        <v>589</v>
      </c>
      <c r="U4736" s="152"/>
      <c r="V4736" s="152"/>
      <c r="W4736" s="152"/>
      <c r="X4736" s="152"/>
      <c r="Y4736" s="469"/>
      <c r="Z4736" s="152"/>
      <c r="AA4736" s="469"/>
      <c r="AB4736" s="152"/>
      <c r="AC4736" s="469"/>
      <c r="AD4736" s="1" t="s">
        <v>38</v>
      </c>
      <c r="AE4736" s="152"/>
      <c r="AF4736" s="152"/>
      <c r="AG4736" s="152"/>
      <c r="AJ4736" s="1">
        <f t="shared" si="370"/>
        <v>0</v>
      </c>
      <c r="AK4736" s="1">
        <f t="shared" si="369"/>
        <v>-589</v>
      </c>
    </row>
    <row r="4737" spans="1:37" ht="78.75" customHeight="1">
      <c r="A4737" s="179" t="s">
        <v>5349</v>
      </c>
      <c r="B4737" s="208" t="s">
        <v>6</v>
      </c>
      <c r="C4737" s="208" t="s">
        <v>1868</v>
      </c>
      <c r="D4737" s="161">
        <v>42564</v>
      </c>
      <c r="E4737" s="182">
        <v>0.9902777777777777</v>
      </c>
      <c r="F4737" s="161">
        <v>42564</v>
      </c>
      <c r="G4737" s="182">
        <v>0.9902777777777777</v>
      </c>
      <c r="H4737" s="182">
        <v>0</v>
      </c>
      <c r="I4737" s="208">
        <v>75</v>
      </c>
      <c r="J4737" s="208" t="s">
        <v>303</v>
      </c>
      <c r="K4737" s="208" t="s">
        <v>9</v>
      </c>
      <c r="L4737" s="208" t="s">
        <v>10</v>
      </c>
      <c r="M4737" s="208" t="s">
        <v>6243</v>
      </c>
      <c r="N4737" s="208">
        <v>35</v>
      </c>
      <c r="O4737" s="208" t="s">
        <v>8</v>
      </c>
      <c r="P4737" s="208" t="s">
        <v>6244</v>
      </c>
      <c r="Q4737" s="208" t="s">
        <v>7404</v>
      </c>
      <c r="R4737" s="254">
        <v>19</v>
      </c>
      <c r="S4737" s="254">
        <f>15.4+11.1</f>
        <v>26.5</v>
      </c>
      <c r="T4737" s="254">
        <f>R4737+S4737</f>
        <v>45.5</v>
      </c>
      <c r="U4737" s="152" t="s">
        <v>37</v>
      </c>
      <c r="V4737" s="152" t="s">
        <v>3935</v>
      </c>
      <c r="W4737" s="152" t="s">
        <v>11551</v>
      </c>
      <c r="X4737" s="152" t="s">
        <v>2736</v>
      </c>
      <c r="Y4737" s="152" t="s">
        <v>11552</v>
      </c>
      <c r="Z4737" s="152" t="s">
        <v>3984</v>
      </c>
      <c r="AA4737" s="152" t="s">
        <v>11553</v>
      </c>
      <c r="AB4737" s="152"/>
      <c r="AC4737" s="152"/>
      <c r="AD4737" s="1" t="s">
        <v>43</v>
      </c>
      <c r="AE4737" s="152"/>
      <c r="AF4737" s="152"/>
      <c r="AG4737" s="152"/>
      <c r="AJ4737" s="1">
        <f t="shared" si="370"/>
        <v>0</v>
      </c>
      <c r="AK4737" s="1">
        <f t="shared" si="369"/>
        <v>-45.5</v>
      </c>
    </row>
    <row r="4738" spans="1:37" ht="78.75" customHeight="1">
      <c r="A4738" s="179" t="s">
        <v>5349</v>
      </c>
      <c r="B4738" s="208" t="s">
        <v>6</v>
      </c>
      <c r="C4738" s="208" t="s">
        <v>3447</v>
      </c>
      <c r="D4738" s="161">
        <v>42564</v>
      </c>
      <c r="E4738" s="182">
        <v>1.7361111111111112E-2</v>
      </c>
      <c r="F4738" s="161">
        <v>42564</v>
      </c>
      <c r="G4738" s="182">
        <v>5.0694444444444452E-2</v>
      </c>
      <c r="H4738" s="182">
        <f>G4738-E4738</f>
        <v>3.333333333333334E-2</v>
      </c>
      <c r="I4738" s="208">
        <v>186</v>
      </c>
      <c r="J4738" s="208" t="s">
        <v>1299</v>
      </c>
      <c r="K4738" s="208" t="s">
        <v>15</v>
      </c>
      <c r="L4738" s="208" t="s">
        <v>17</v>
      </c>
      <c r="M4738" s="208" t="s">
        <v>5522</v>
      </c>
      <c r="N4738" s="208">
        <v>110</v>
      </c>
      <c r="O4738" s="208" t="s">
        <v>8</v>
      </c>
      <c r="P4738" s="208" t="s">
        <v>5522</v>
      </c>
      <c r="Q4738" s="208" t="s">
        <v>7405</v>
      </c>
      <c r="R4738" s="254">
        <v>116.6</v>
      </c>
      <c r="S4738" s="254">
        <f>4.6+64.4</f>
        <v>69</v>
      </c>
      <c r="T4738" s="254">
        <f>R4738+S4738</f>
        <v>185.6</v>
      </c>
      <c r="U4738" s="152" t="s">
        <v>29</v>
      </c>
      <c r="V4738" s="152"/>
      <c r="W4738" s="152"/>
      <c r="X4738" s="152"/>
      <c r="Y4738" s="469"/>
      <c r="Z4738" s="152"/>
      <c r="AA4738" s="469"/>
      <c r="AB4738" s="152"/>
      <c r="AC4738" s="469"/>
      <c r="AD4738" s="1" t="s">
        <v>38</v>
      </c>
      <c r="AE4738" s="152"/>
      <c r="AF4738" s="152"/>
      <c r="AG4738" s="152"/>
      <c r="AJ4738" s="1">
        <f t="shared" si="370"/>
        <v>0</v>
      </c>
      <c r="AK4738" s="1">
        <f t="shared" si="369"/>
        <v>-185.6</v>
      </c>
    </row>
    <row r="4739" spans="1:37" ht="31.5" customHeight="1">
      <c r="A4739" s="179" t="s">
        <v>5349</v>
      </c>
      <c r="B4739" s="208" t="s">
        <v>6</v>
      </c>
      <c r="C4739" s="208" t="s">
        <v>1131</v>
      </c>
      <c r="D4739" s="161">
        <v>42565</v>
      </c>
      <c r="E4739" s="182">
        <v>2.2222222222222223E-2</v>
      </c>
      <c r="F4739" s="161">
        <v>42565</v>
      </c>
      <c r="G4739" s="182">
        <v>2.2222222222222223E-2</v>
      </c>
      <c r="H4739" s="182">
        <v>0</v>
      </c>
      <c r="I4739" s="208">
        <v>13</v>
      </c>
      <c r="J4739" s="208"/>
      <c r="K4739" s="208"/>
      <c r="L4739" s="208" t="s">
        <v>10</v>
      </c>
      <c r="M4739" s="208" t="s">
        <v>473</v>
      </c>
      <c r="N4739" s="208">
        <v>0.4</v>
      </c>
      <c r="O4739" s="208" t="s">
        <v>2</v>
      </c>
      <c r="P4739" s="208" t="s">
        <v>473</v>
      </c>
      <c r="Q4739" s="183" t="s">
        <v>7406</v>
      </c>
      <c r="R4739" s="254">
        <f>13</f>
        <v>13</v>
      </c>
      <c r="S4739" s="254">
        <f>15.7+10.8</f>
        <v>26.5</v>
      </c>
      <c r="T4739" s="254">
        <f>R4739+S4739</f>
        <v>39.5</v>
      </c>
      <c r="U4739" s="152"/>
      <c r="V4739" s="152"/>
      <c r="W4739" s="152"/>
      <c r="X4739" s="152"/>
      <c r="Y4739" s="469"/>
      <c r="Z4739" s="152"/>
      <c r="AA4739" s="469"/>
      <c r="AB4739" s="152"/>
      <c r="AC4739" s="469"/>
      <c r="AD4739" s="1" t="s">
        <v>43</v>
      </c>
      <c r="AE4739" s="152"/>
      <c r="AF4739" s="152"/>
      <c r="AG4739" s="152"/>
      <c r="AJ4739" s="1">
        <f t="shared" si="370"/>
        <v>0</v>
      </c>
      <c r="AK4739" s="1">
        <f t="shared" si="369"/>
        <v>-39.5</v>
      </c>
    </row>
    <row r="4740" spans="1:37" ht="126" customHeight="1">
      <c r="A4740" s="179" t="s">
        <v>5349</v>
      </c>
      <c r="B4740" s="208" t="s">
        <v>6</v>
      </c>
      <c r="C4740" s="208" t="s">
        <v>1131</v>
      </c>
      <c r="D4740" s="161">
        <v>42565</v>
      </c>
      <c r="E4740" s="185">
        <v>0.14444444444444446</v>
      </c>
      <c r="F4740" s="161">
        <v>42565</v>
      </c>
      <c r="G4740" s="185">
        <v>0.20694444444444446</v>
      </c>
      <c r="H4740" s="185">
        <f t="shared" ref="H4740:H4751" si="372">G4740-E4740</f>
        <v>6.25E-2</v>
      </c>
      <c r="I4740" s="208">
        <v>5</v>
      </c>
      <c r="J4740" s="208" t="s">
        <v>303</v>
      </c>
      <c r="K4740" s="208" t="s">
        <v>21</v>
      </c>
      <c r="L4740" s="208" t="s">
        <v>10</v>
      </c>
      <c r="M4740" s="208" t="s">
        <v>6272</v>
      </c>
      <c r="N4740" s="208" t="s">
        <v>3</v>
      </c>
      <c r="O4740" s="208" t="s">
        <v>8</v>
      </c>
      <c r="P4740" s="208" t="s">
        <v>6273</v>
      </c>
      <c r="Q4740" s="208" t="s">
        <v>7407</v>
      </c>
      <c r="R4740" s="254">
        <v>3</v>
      </c>
      <c r="S4740" s="208">
        <v>9.3000000000000007</v>
      </c>
      <c r="T4740" s="208">
        <v>12.3</v>
      </c>
      <c r="U4740" s="152" t="s">
        <v>29</v>
      </c>
      <c r="V4740" s="152">
        <v>1990</v>
      </c>
      <c r="W4740" s="152"/>
      <c r="X4740" s="152" t="s">
        <v>2932</v>
      </c>
      <c r="Y4740" s="152" t="s">
        <v>11554</v>
      </c>
      <c r="Z4740" s="566">
        <v>1</v>
      </c>
      <c r="AA4740" s="152" t="s">
        <v>11250</v>
      </c>
      <c r="AB4740" s="152" t="s">
        <v>11555</v>
      </c>
      <c r="AC4740" s="152"/>
      <c r="AD4740" s="1" t="s">
        <v>43</v>
      </c>
      <c r="AE4740" s="152"/>
      <c r="AF4740" s="152"/>
      <c r="AG4740" s="152"/>
      <c r="AJ4740" s="1">
        <f t="shared" si="370"/>
        <v>0</v>
      </c>
      <c r="AK4740" s="1">
        <f t="shared" si="369"/>
        <v>-12.3</v>
      </c>
    </row>
    <row r="4741" spans="1:37" ht="94.5" customHeight="1">
      <c r="A4741" s="179" t="s">
        <v>5349</v>
      </c>
      <c r="B4741" s="208" t="s">
        <v>6</v>
      </c>
      <c r="C4741" s="208" t="s">
        <v>1131</v>
      </c>
      <c r="D4741" s="161">
        <v>42565</v>
      </c>
      <c r="E4741" s="182">
        <v>0.16597222222222222</v>
      </c>
      <c r="F4741" s="161">
        <v>42565</v>
      </c>
      <c r="G4741" s="182">
        <v>0.18402777777777779</v>
      </c>
      <c r="H4741" s="182">
        <f t="shared" si="372"/>
        <v>1.8055555555555575E-2</v>
      </c>
      <c r="I4741" s="208">
        <v>8</v>
      </c>
      <c r="J4741" s="208" t="s">
        <v>303</v>
      </c>
      <c r="K4741" s="208" t="s">
        <v>21</v>
      </c>
      <c r="L4741" s="208" t="s">
        <v>10</v>
      </c>
      <c r="M4741" s="208" t="s">
        <v>6274</v>
      </c>
      <c r="N4741" s="208" t="s">
        <v>3</v>
      </c>
      <c r="O4741" s="208" t="s">
        <v>8</v>
      </c>
      <c r="P4741" s="208" t="s">
        <v>6275</v>
      </c>
      <c r="Q4741" s="208" t="s">
        <v>11556</v>
      </c>
      <c r="R4741" s="254">
        <v>6</v>
      </c>
      <c r="S4741" s="208">
        <v>18.600000000000001</v>
      </c>
      <c r="T4741" s="208">
        <v>24.6</v>
      </c>
      <c r="U4741" s="152" t="s">
        <v>29</v>
      </c>
      <c r="V4741" s="152">
        <v>1991</v>
      </c>
      <c r="W4741" s="152"/>
      <c r="X4741" s="152" t="s">
        <v>2932</v>
      </c>
      <c r="Y4741" s="152" t="s">
        <v>11557</v>
      </c>
      <c r="Z4741" s="566">
        <v>1</v>
      </c>
      <c r="AA4741" s="152" t="s">
        <v>11530</v>
      </c>
      <c r="AB4741" s="152" t="s">
        <v>11558</v>
      </c>
      <c r="AC4741" s="152"/>
      <c r="AD4741" s="1" t="s">
        <v>43</v>
      </c>
      <c r="AE4741" s="152"/>
      <c r="AF4741" s="152"/>
      <c r="AG4741" s="152"/>
      <c r="AJ4741" s="1">
        <f t="shared" si="370"/>
        <v>0</v>
      </c>
      <c r="AK4741" s="1">
        <f t="shared" si="369"/>
        <v>-24.6</v>
      </c>
    </row>
    <row r="4742" spans="1:37" ht="94.5" customHeight="1">
      <c r="A4742" s="179" t="s">
        <v>5349</v>
      </c>
      <c r="B4742" s="208" t="s">
        <v>6</v>
      </c>
      <c r="C4742" s="208" t="s">
        <v>1873</v>
      </c>
      <c r="D4742" s="161">
        <v>42565</v>
      </c>
      <c r="E4742" s="185">
        <v>0.17916666666666667</v>
      </c>
      <c r="F4742" s="161">
        <v>42565</v>
      </c>
      <c r="G4742" s="185">
        <v>0.17916666666666667</v>
      </c>
      <c r="H4742" s="185">
        <f t="shared" si="372"/>
        <v>0</v>
      </c>
      <c r="I4742" s="208">
        <v>10</v>
      </c>
      <c r="J4742" s="208" t="s">
        <v>303</v>
      </c>
      <c r="K4742" s="208" t="s">
        <v>9</v>
      </c>
      <c r="L4742" s="208" t="s">
        <v>10</v>
      </c>
      <c r="M4742" s="208" t="s">
        <v>6276</v>
      </c>
      <c r="N4742" s="208" t="s">
        <v>3</v>
      </c>
      <c r="O4742" s="208" t="s">
        <v>8</v>
      </c>
      <c r="P4742" s="208" t="s">
        <v>6277</v>
      </c>
      <c r="Q4742" s="208" t="s">
        <v>7408</v>
      </c>
      <c r="R4742" s="254">
        <v>0.4</v>
      </c>
      <c r="S4742" s="208">
        <v>1.2</v>
      </c>
      <c r="T4742" s="208">
        <v>1.6</v>
      </c>
      <c r="U4742" s="152" t="s">
        <v>29</v>
      </c>
      <c r="V4742" s="152">
        <v>1993</v>
      </c>
      <c r="W4742" s="152" t="s">
        <v>2725</v>
      </c>
      <c r="X4742" s="152" t="s">
        <v>2959</v>
      </c>
      <c r="Y4742" s="469" t="s">
        <v>11559</v>
      </c>
      <c r="Z4742" s="566">
        <v>1</v>
      </c>
      <c r="AA4742" s="152">
        <v>2017</v>
      </c>
      <c r="AB4742" s="152"/>
      <c r="AC4742" s="469"/>
      <c r="AD4742" s="1" t="s">
        <v>32</v>
      </c>
      <c r="AE4742" s="152"/>
      <c r="AF4742" s="152"/>
      <c r="AG4742" s="152"/>
      <c r="AJ4742" s="1">
        <f t="shared" si="370"/>
        <v>0</v>
      </c>
      <c r="AK4742" s="1">
        <f t="shared" si="369"/>
        <v>-1.6</v>
      </c>
    </row>
    <row r="4743" spans="1:37" ht="126" customHeight="1">
      <c r="A4743" s="179" t="s">
        <v>5349</v>
      </c>
      <c r="B4743" s="208" t="s">
        <v>6</v>
      </c>
      <c r="C4743" s="208" t="s">
        <v>1868</v>
      </c>
      <c r="D4743" s="161">
        <v>42565</v>
      </c>
      <c r="E4743" s="182">
        <v>0.52708333333333335</v>
      </c>
      <c r="F4743" s="161">
        <v>42565</v>
      </c>
      <c r="G4743" s="182">
        <v>0.53541666666666665</v>
      </c>
      <c r="H4743" s="182">
        <f t="shared" si="372"/>
        <v>8.3333333333333037E-3</v>
      </c>
      <c r="I4743" s="208">
        <v>14</v>
      </c>
      <c r="J4743" s="208" t="s">
        <v>303</v>
      </c>
      <c r="K4743" s="208" t="s">
        <v>21</v>
      </c>
      <c r="L4743" s="208" t="s">
        <v>10</v>
      </c>
      <c r="M4743" s="208" t="s">
        <v>6278</v>
      </c>
      <c r="N4743" s="208" t="s">
        <v>3</v>
      </c>
      <c r="O4743" s="208" t="s">
        <v>8</v>
      </c>
      <c r="P4743" s="208" t="s">
        <v>6279</v>
      </c>
      <c r="Q4743" s="208" t="s">
        <v>7409</v>
      </c>
      <c r="R4743" s="254">
        <v>3.3</v>
      </c>
      <c r="S4743" s="254">
        <v>18.2</v>
      </c>
      <c r="T4743" s="254">
        <v>21.5</v>
      </c>
      <c r="U4743" s="152" t="s">
        <v>29</v>
      </c>
      <c r="V4743" s="469">
        <v>41475</v>
      </c>
      <c r="W4743" s="152" t="s">
        <v>11560</v>
      </c>
      <c r="X4743" s="152" t="s">
        <v>2736</v>
      </c>
      <c r="Y4743" s="152" t="s">
        <v>11561</v>
      </c>
      <c r="Z4743" s="152" t="s">
        <v>11186</v>
      </c>
      <c r="AA4743" s="152" t="s">
        <v>11562</v>
      </c>
      <c r="AB4743" s="152">
        <v>0</v>
      </c>
      <c r="AC4743" s="152">
        <v>2013</v>
      </c>
      <c r="AD4743" s="1" t="s">
        <v>43</v>
      </c>
      <c r="AE4743" s="152"/>
      <c r="AF4743" s="152"/>
      <c r="AG4743" s="152"/>
      <c r="AJ4743" s="1">
        <f t="shared" si="370"/>
        <v>0</v>
      </c>
      <c r="AK4743" s="1">
        <f t="shared" si="369"/>
        <v>-21.5</v>
      </c>
    </row>
    <row r="4744" spans="1:37" ht="94.5" customHeight="1">
      <c r="A4744" s="179" t="s">
        <v>5349</v>
      </c>
      <c r="B4744" s="208" t="s">
        <v>6</v>
      </c>
      <c r="C4744" s="208" t="s">
        <v>1131</v>
      </c>
      <c r="D4744" s="161">
        <v>42565</v>
      </c>
      <c r="E4744" s="182">
        <v>0.52708333333333335</v>
      </c>
      <c r="F4744" s="161">
        <v>42565</v>
      </c>
      <c r="G4744" s="182">
        <v>0.52708333333333335</v>
      </c>
      <c r="H4744" s="182">
        <f t="shared" si="372"/>
        <v>0</v>
      </c>
      <c r="I4744" s="208">
        <v>135</v>
      </c>
      <c r="J4744" s="208" t="s">
        <v>144</v>
      </c>
      <c r="K4744" s="208" t="s">
        <v>9</v>
      </c>
      <c r="L4744" s="208" t="s">
        <v>10</v>
      </c>
      <c r="M4744" s="208" t="s">
        <v>6280</v>
      </c>
      <c r="N4744" s="208">
        <v>35</v>
      </c>
      <c r="O4744" s="208" t="s">
        <v>8</v>
      </c>
      <c r="P4744" s="208" t="s">
        <v>6281</v>
      </c>
      <c r="Q4744" s="208" t="s">
        <v>7410</v>
      </c>
      <c r="R4744" s="254">
        <v>11.3</v>
      </c>
      <c r="S4744" s="208">
        <v>14.9</v>
      </c>
      <c r="T4744" s="254">
        <v>26.2</v>
      </c>
      <c r="U4744" s="152" t="s">
        <v>29</v>
      </c>
      <c r="V4744" s="152">
        <v>1989</v>
      </c>
      <c r="W4744" s="152"/>
      <c r="X4744" s="152" t="s">
        <v>2932</v>
      </c>
      <c r="Y4744" s="152" t="s">
        <v>11563</v>
      </c>
      <c r="Z4744" s="566">
        <v>1</v>
      </c>
      <c r="AA4744" s="152" t="s">
        <v>11564</v>
      </c>
      <c r="AB4744" s="152"/>
      <c r="AC4744" s="152"/>
      <c r="AD4744" s="1" t="s">
        <v>43</v>
      </c>
      <c r="AE4744" s="152"/>
      <c r="AF4744" s="152"/>
      <c r="AG4744" s="152"/>
      <c r="AJ4744" s="1">
        <f t="shared" si="370"/>
        <v>0</v>
      </c>
      <c r="AK4744" s="1">
        <f t="shared" si="369"/>
        <v>-26.2</v>
      </c>
    </row>
    <row r="4745" spans="1:37" ht="63" customHeight="1">
      <c r="A4745" s="179" t="s">
        <v>5349</v>
      </c>
      <c r="B4745" s="208" t="s">
        <v>6</v>
      </c>
      <c r="C4745" s="208" t="s">
        <v>1868</v>
      </c>
      <c r="D4745" s="161">
        <v>42565</v>
      </c>
      <c r="E4745" s="182">
        <v>0.54513888888888895</v>
      </c>
      <c r="F4745" s="161">
        <v>42565</v>
      </c>
      <c r="G4745" s="182">
        <v>0.55347222222222225</v>
      </c>
      <c r="H4745" s="182">
        <f t="shared" si="372"/>
        <v>8.3333333333333037E-3</v>
      </c>
      <c r="I4745" s="208">
        <v>21</v>
      </c>
      <c r="J4745" s="208" t="s">
        <v>303</v>
      </c>
      <c r="K4745" s="208" t="s">
        <v>21</v>
      </c>
      <c r="L4745" s="208" t="s">
        <v>10</v>
      </c>
      <c r="M4745" s="208" t="s">
        <v>6282</v>
      </c>
      <c r="N4745" s="208">
        <v>35</v>
      </c>
      <c r="O4745" s="208" t="s">
        <v>8</v>
      </c>
      <c r="P4745" s="208" t="s">
        <v>6283</v>
      </c>
      <c r="Q4745" s="208" t="s">
        <v>7411</v>
      </c>
      <c r="R4745" s="254">
        <v>2.7</v>
      </c>
      <c r="S4745" s="254">
        <v>20</v>
      </c>
      <c r="T4745" s="254">
        <v>22.7</v>
      </c>
      <c r="U4745" s="152" t="s">
        <v>29</v>
      </c>
      <c r="V4745" s="152">
        <v>2003</v>
      </c>
      <c r="W4745" s="152" t="s">
        <v>11560</v>
      </c>
      <c r="X4745" s="152" t="s">
        <v>2736</v>
      </c>
      <c r="Y4745" s="152" t="s">
        <v>11565</v>
      </c>
      <c r="Z4745" s="152" t="s">
        <v>11186</v>
      </c>
      <c r="AA4745" s="152" t="s">
        <v>11566</v>
      </c>
      <c r="AB4745" s="152">
        <v>0</v>
      </c>
      <c r="AC4745" s="152">
        <v>2003</v>
      </c>
      <c r="AD4745" s="1" t="s">
        <v>43</v>
      </c>
      <c r="AE4745" s="152"/>
      <c r="AF4745" s="152"/>
      <c r="AG4745" s="152"/>
      <c r="AJ4745" s="1">
        <f t="shared" si="370"/>
        <v>0</v>
      </c>
      <c r="AK4745" s="1">
        <f t="shared" si="369"/>
        <v>-22.7</v>
      </c>
    </row>
    <row r="4746" spans="1:37" ht="126" customHeight="1">
      <c r="A4746" s="179" t="s">
        <v>5349</v>
      </c>
      <c r="B4746" s="208" t="s">
        <v>6</v>
      </c>
      <c r="C4746" s="208" t="s">
        <v>1868</v>
      </c>
      <c r="D4746" s="161">
        <v>42565</v>
      </c>
      <c r="E4746" s="182">
        <v>0.56736111111111109</v>
      </c>
      <c r="F4746" s="161">
        <v>42565</v>
      </c>
      <c r="G4746" s="182">
        <v>0.5756944444444444</v>
      </c>
      <c r="H4746" s="185">
        <f t="shared" si="372"/>
        <v>8.3333333333333037E-3</v>
      </c>
      <c r="I4746" s="208">
        <v>15</v>
      </c>
      <c r="J4746" s="208" t="s">
        <v>303</v>
      </c>
      <c r="K4746" s="208" t="s">
        <v>21</v>
      </c>
      <c r="L4746" s="208" t="s">
        <v>10</v>
      </c>
      <c r="M4746" s="208" t="s">
        <v>6284</v>
      </c>
      <c r="N4746" s="208" t="s">
        <v>3</v>
      </c>
      <c r="O4746" s="208" t="s">
        <v>8</v>
      </c>
      <c r="P4746" s="208" t="s">
        <v>6285</v>
      </c>
      <c r="Q4746" s="208" t="s">
        <v>7412</v>
      </c>
      <c r="R4746" s="254">
        <v>0.6</v>
      </c>
      <c r="S4746" s="208">
        <v>0.7</v>
      </c>
      <c r="T4746" s="254">
        <v>1.2999999999999998</v>
      </c>
      <c r="U4746" s="152" t="s">
        <v>29</v>
      </c>
      <c r="V4746" s="152">
        <v>1991</v>
      </c>
      <c r="W4746" s="152" t="s">
        <v>11302</v>
      </c>
      <c r="X4746" s="152" t="s">
        <v>2736</v>
      </c>
      <c r="Y4746" s="152" t="s">
        <v>11322</v>
      </c>
      <c r="Z4746" s="152" t="s">
        <v>11186</v>
      </c>
      <c r="AA4746" s="152" t="s">
        <v>11323</v>
      </c>
      <c r="AB4746" s="152" t="s">
        <v>11282</v>
      </c>
      <c r="AC4746" s="152">
        <v>1991</v>
      </c>
      <c r="AD4746" s="1" t="s">
        <v>43</v>
      </c>
      <c r="AE4746" s="152"/>
      <c r="AF4746" s="152"/>
      <c r="AG4746" s="152"/>
      <c r="AJ4746" s="1">
        <f t="shared" si="370"/>
        <v>0</v>
      </c>
      <c r="AK4746" s="1">
        <f t="shared" si="369"/>
        <v>-1.2999999999999998</v>
      </c>
    </row>
    <row r="4747" spans="1:37" ht="173.25" customHeight="1">
      <c r="A4747" s="179" t="s">
        <v>5349</v>
      </c>
      <c r="B4747" s="208" t="s">
        <v>6</v>
      </c>
      <c r="C4747" s="208" t="s">
        <v>1868</v>
      </c>
      <c r="D4747" s="161">
        <v>42565</v>
      </c>
      <c r="E4747" s="182">
        <v>0.5805555555555556</v>
      </c>
      <c r="F4747" s="161">
        <v>42565</v>
      </c>
      <c r="G4747" s="182">
        <v>0.58888888888888891</v>
      </c>
      <c r="H4747" s="182">
        <f t="shared" si="372"/>
        <v>8.3333333333333037E-3</v>
      </c>
      <c r="I4747" s="208">
        <v>7</v>
      </c>
      <c r="J4747" s="208" t="s">
        <v>144</v>
      </c>
      <c r="K4747" s="208" t="s">
        <v>21</v>
      </c>
      <c r="L4747" s="208" t="s">
        <v>10</v>
      </c>
      <c r="M4747" s="208" t="s">
        <v>6286</v>
      </c>
      <c r="N4747" s="208" t="s">
        <v>3</v>
      </c>
      <c r="O4747" s="208" t="s">
        <v>8</v>
      </c>
      <c r="P4747" s="208" t="s">
        <v>6287</v>
      </c>
      <c r="Q4747" s="208" t="s">
        <v>7413</v>
      </c>
      <c r="R4747" s="254">
        <v>1.1000000000000001</v>
      </c>
      <c r="S4747" s="208">
        <v>5.2</v>
      </c>
      <c r="T4747" s="254">
        <f>S4747+R4747</f>
        <v>6.3000000000000007</v>
      </c>
      <c r="U4747" s="152" t="s">
        <v>29</v>
      </c>
      <c r="V4747" s="152">
        <v>2007</v>
      </c>
      <c r="W4747" s="152" t="s">
        <v>11567</v>
      </c>
      <c r="X4747" s="152" t="s">
        <v>2736</v>
      </c>
      <c r="Y4747" s="152" t="s">
        <v>11568</v>
      </c>
      <c r="Z4747" s="152" t="s">
        <v>11186</v>
      </c>
      <c r="AA4747" s="152" t="s">
        <v>11569</v>
      </c>
      <c r="AB4747" s="152" t="s">
        <v>11570</v>
      </c>
      <c r="AC4747" s="152">
        <v>2007</v>
      </c>
      <c r="AD4747" s="1" t="s">
        <v>43</v>
      </c>
      <c r="AE4747" s="152"/>
      <c r="AF4747" s="152"/>
      <c r="AG4747" s="152"/>
      <c r="AJ4747" s="1">
        <f t="shared" si="370"/>
        <v>0</v>
      </c>
      <c r="AK4747" s="1">
        <f t="shared" si="369"/>
        <v>-6.3000000000000007</v>
      </c>
    </row>
    <row r="4748" spans="1:37" ht="63" customHeight="1">
      <c r="A4748" s="179" t="s">
        <v>5349</v>
      </c>
      <c r="B4748" s="208" t="s">
        <v>6</v>
      </c>
      <c r="C4748" s="208" t="s">
        <v>1876</v>
      </c>
      <c r="D4748" s="161">
        <v>42565</v>
      </c>
      <c r="E4748" s="182">
        <v>0.60069444444444442</v>
      </c>
      <c r="F4748" s="161">
        <v>42565</v>
      </c>
      <c r="G4748" s="182">
        <v>0.60069444444444442</v>
      </c>
      <c r="H4748" s="182">
        <f t="shared" si="372"/>
        <v>0</v>
      </c>
      <c r="I4748" s="208">
        <v>24</v>
      </c>
      <c r="J4748" s="208" t="s">
        <v>1299</v>
      </c>
      <c r="K4748" s="208" t="s">
        <v>9</v>
      </c>
      <c r="L4748" s="208" t="s">
        <v>10</v>
      </c>
      <c r="M4748" s="208" t="s">
        <v>6288</v>
      </c>
      <c r="N4748" s="208">
        <v>220</v>
      </c>
      <c r="O4748" s="208" t="s">
        <v>8</v>
      </c>
      <c r="P4748" s="208" t="s">
        <v>6289</v>
      </c>
      <c r="Q4748" s="208" t="s">
        <v>4130</v>
      </c>
      <c r="R4748" s="254">
        <v>2.7</v>
      </c>
      <c r="S4748" s="208">
        <v>10.1</v>
      </c>
      <c r="T4748" s="254">
        <v>12.8</v>
      </c>
      <c r="U4748" s="152" t="s">
        <v>29</v>
      </c>
      <c r="V4748" s="697" t="s">
        <v>11571</v>
      </c>
      <c r="W4748" s="152" t="s">
        <v>3704</v>
      </c>
      <c r="X4748" s="551"/>
      <c r="Y4748" s="557" t="s">
        <v>11572</v>
      </c>
      <c r="Z4748" s="551"/>
      <c r="AA4748" s="713">
        <v>42736</v>
      </c>
      <c r="AB4748" s="551"/>
      <c r="AC4748" s="557"/>
      <c r="AD4748" s="1" t="s">
        <v>43</v>
      </c>
      <c r="AE4748" s="152"/>
      <c r="AF4748" s="152"/>
      <c r="AG4748" s="152"/>
      <c r="AJ4748" s="1">
        <f t="shared" si="370"/>
        <v>0</v>
      </c>
      <c r="AK4748" s="1">
        <f t="shared" si="369"/>
        <v>-12.8</v>
      </c>
    </row>
    <row r="4749" spans="1:37" ht="94.5" customHeight="1">
      <c r="A4749" s="179" t="s">
        <v>5349</v>
      </c>
      <c r="B4749" s="208" t="s">
        <v>6</v>
      </c>
      <c r="C4749" s="208" t="s">
        <v>1863</v>
      </c>
      <c r="D4749" s="161">
        <v>42565</v>
      </c>
      <c r="E4749" s="182">
        <v>0.34861111111111115</v>
      </c>
      <c r="F4749" s="161">
        <v>42565</v>
      </c>
      <c r="G4749" s="182">
        <v>0.34861111111111115</v>
      </c>
      <c r="H4749" s="185">
        <f t="shared" si="372"/>
        <v>0</v>
      </c>
      <c r="I4749" s="208">
        <v>71</v>
      </c>
      <c r="J4749" s="208"/>
      <c r="K4749" s="208"/>
      <c r="L4749" s="208" t="s">
        <v>10</v>
      </c>
      <c r="M4749" s="208" t="s">
        <v>11573</v>
      </c>
      <c r="N4749" s="208">
        <v>0.4</v>
      </c>
      <c r="O4749" s="208" t="s">
        <v>2</v>
      </c>
      <c r="P4749" s="208" t="s">
        <v>473</v>
      </c>
      <c r="Q4749" s="208" t="s">
        <v>7414</v>
      </c>
      <c r="R4749" s="254">
        <v>7.9</v>
      </c>
      <c r="S4749" s="254">
        <v>89.5</v>
      </c>
      <c r="T4749" s="254">
        <v>97.4</v>
      </c>
      <c r="U4749" s="152" t="s">
        <v>1</v>
      </c>
      <c r="V4749" s="152"/>
      <c r="W4749" s="152"/>
      <c r="X4749" s="152"/>
      <c r="Y4749" s="152"/>
      <c r="Z4749" s="566"/>
      <c r="AA4749" s="152"/>
      <c r="AB4749" s="152"/>
      <c r="AC4749" s="469"/>
      <c r="AD4749" s="1" t="s">
        <v>43</v>
      </c>
      <c r="AE4749" s="152"/>
      <c r="AF4749" s="152"/>
      <c r="AG4749" s="152"/>
      <c r="AJ4749" s="1">
        <f t="shared" si="370"/>
        <v>0</v>
      </c>
      <c r="AK4749" s="1">
        <f t="shared" si="369"/>
        <v>-97.4</v>
      </c>
    </row>
    <row r="4750" spans="1:37" ht="63" customHeight="1">
      <c r="A4750" s="179" t="s">
        <v>5349</v>
      </c>
      <c r="B4750" s="208" t="s">
        <v>6</v>
      </c>
      <c r="C4750" s="208" t="s">
        <v>1863</v>
      </c>
      <c r="D4750" s="161">
        <v>42565</v>
      </c>
      <c r="E4750" s="182">
        <v>0.5180555555555556</v>
      </c>
      <c r="F4750" s="161">
        <v>42565</v>
      </c>
      <c r="G4750" s="182">
        <v>0.5180555555555556</v>
      </c>
      <c r="H4750" s="182">
        <f t="shared" si="372"/>
        <v>0</v>
      </c>
      <c r="I4750" s="208">
        <v>82</v>
      </c>
      <c r="J4750" s="208" t="s">
        <v>144</v>
      </c>
      <c r="K4750" s="208" t="s">
        <v>9</v>
      </c>
      <c r="L4750" s="208" t="s">
        <v>10</v>
      </c>
      <c r="M4750" s="208" t="s">
        <v>7415</v>
      </c>
      <c r="N4750" s="208">
        <v>35</v>
      </c>
      <c r="O4750" s="208" t="s">
        <v>8</v>
      </c>
      <c r="P4750" s="208" t="s">
        <v>7416</v>
      </c>
      <c r="Q4750" s="208" t="s">
        <v>7417</v>
      </c>
      <c r="R4750" s="415">
        <v>4.5999999999999996</v>
      </c>
      <c r="S4750" s="254">
        <v>86.5</v>
      </c>
      <c r="T4750" s="254">
        <f>R4750+S4750</f>
        <v>91.1</v>
      </c>
      <c r="U4750" s="152" t="s">
        <v>29</v>
      </c>
      <c r="V4750" s="152">
        <v>1980</v>
      </c>
      <c r="W4750" s="152" t="s">
        <v>3521</v>
      </c>
      <c r="X4750" s="152" t="s">
        <v>3377</v>
      </c>
      <c r="Y4750" s="152" t="s">
        <v>11574</v>
      </c>
      <c r="Z4750" s="566"/>
      <c r="AA4750" s="152" t="s">
        <v>11575</v>
      </c>
      <c r="AB4750" s="152"/>
      <c r="AC4750" s="469"/>
      <c r="AD4750" s="1" t="s">
        <v>43</v>
      </c>
      <c r="AE4750" s="152"/>
      <c r="AF4750" s="152"/>
      <c r="AG4750" s="152"/>
      <c r="AJ4750" s="1">
        <f t="shared" si="370"/>
        <v>0</v>
      </c>
      <c r="AK4750" s="1">
        <f t="shared" si="369"/>
        <v>-91.1</v>
      </c>
    </row>
    <row r="4751" spans="1:37" ht="94.5" customHeight="1">
      <c r="A4751" s="179" t="s">
        <v>5349</v>
      </c>
      <c r="B4751" s="208" t="s">
        <v>6</v>
      </c>
      <c r="C4751" s="208" t="s">
        <v>1863</v>
      </c>
      <c r="D4751" s="161">
        <v>42565</v>
      </c>
      <c r="E4751" s="182">
        <v>0.52916666666666667</v>
      </c>
      <c r="F4751" s="161">
        <v>42565</v>
      </c>
      <c r="G4751" s="182">
        <v>0.52916666666666667</v>
      </c>
      <c r="H4751" s="182">
        <f t="shared" si="372"/>
        <v>0</v>
      </c>
      <c r="I4751" s="208">
        <v>99</v>
      </c>
      <c r="J4751" s="208" t="s">
        <v>144</v>
      </c>
      <c r="K4751" s="208" t="s">
        <v>9</v>
      </c>
      <c r="L4751" s="208" t="s">
        <v>10</v>
      </c>
      <c r="M4751" s="208" t="s">
        <v>7418</v>
      </c>
      <c r="N4751" s="208">
        <v>35</v>
      </c>
      <c r="O4751" s="208" t="s">
        <v>8</v>
      </c>
      <c r="P4751" s="208" t="s">
        <v>7419</v>
      </c>
      <c r="Q4751" s="208" t="s">
        <v>7420</v>
      </c>
      <c r="R4751" s="208">
        <v>6.4</v>
      </c>
      <c r="S4751" s="208">
        <v>84.6</v>
      </c>
      <c r="T4751" s="208">
        <f>R4751+S4751</f>
        <v>91</v>
      </c>
      <c r="U4751" s="152" t="s">
        <v>29</v>
      </c>
      <c r="V4751" s="152" t="s">
        <v>3876</v>
      </c>
      <c r="W4751" s="152" t="s">
        <v>3521</v>
      </c>
      <c r="X4751" s="152" t="s">
        <v>3377</v>
      </c>
      <c r="Y4751" s="152" t="s">
        <v>11576</v>
      </c>
      <c r="Z4751" s="566"/>
      <c r="AA4751" s="152" t="s">
        <v>11577</v>
      </c>
      <c r="AB4751" s="152"/>
      <c r="AC4751" s="469"/>
      <c r="AD4751" s="1" t="s">
        <v>43</v>
      </c>
      <c r="AE4751" s="152"/>
      <c r="AF4751" s="152"/>
      <c r="AG4751" s="152"/>
      <c r="AJ4751" s="1">
        <f t="shared" si="370"/>
        <v>0</v>
      </c>
      <c r="AK4751" s="1">
        <f t="shared" si="369"/>
        <v>-91</v>
      </c>
    </row>
    <row r="4752" spans="1:37" ht="126" customHeight="1">
      <c r="A4752" s="179" t="s">
        <v>5349</v>
      </c>
      <c r="B4752" s="208" t="s">
        <v>6</v>
      </c>
      <c r="C4752" s="208" t="s">
        <v>1863</v>
      </c>
      <c r="D4752" s="161">
        <v>42565</v>
      </c>
      <c r="E4752" s="182">
        <v>0.54513888888888895</v>
      </c>
      <c r="F4752" s="161">
        <v>42565</v>
      </c>
      <c r="G4752" s="182">
        <v>0.54513888888888895</v>
      </c>
      <c r="H4752" s="182">
        <v>0</v>
      </c>
      <c r="I4752" s="208">
        <v>11</v>
      </c>
      <c r="J4752" s="208" t="s">
        <v>303</v>
      </c>
      <c r="K4752" s="208" t="s">
        <v>9</v>
      </c>
      <c r="L4752" s="208" t="s">
        <v>10</v>
      </c>
      <c r="M4752" s="208" t="s">
        <v>7421</v>
      </c>
      <c r="N4752" s="208">
        <v>35</v>
      </c>
      <c r="O4752" s="208" t="s">
        <v>8</v>
      </c>
      <c r="P4752" s="208" t="s">
        <v>7422</v>
      </c>
      <c r="Q4752" s="208" t="s">
        <v>7423</v>
      </c>
      <c r="R4752" s="415">
        <v>5.2</v>
      </c>
      <c r="S4752" s="254">
        <v>88.2</v>
      </c>
      <c r="T4752" s="254">
        <f>R4752+S4752</f>
        <v>93.4</v>
      </c>
      <c r="U4752" s="152" t="s">
        <v>29</v>
      </c>
      <c r="V4752" s="152" t="s">
        <v>11578</v>
      </c>
      <c r="W4752" s="152" t="s">
        <v>3521</v>
      </c>
      <c r="X4752" s="152" t="s">
        <v>2736</v>
      </c>
      <c r="Y4752" s="152" t="s">
        <v>11579</v>
      </c>
      <c r="Z4752" s="566"/>
      <c r="AA4752" s="152" t="s">
        <v>11580</v>
      </c>
      <c r="AB4752" s="152"/>
      <c r="AC4752" s="469"/>
      <c r="AD4752" s="1" t="s">
        <v>43</v>
      </c>
      <c r="AE4752" s="152"/>
      <c r="AF4752" s="152"/>
      <c r="AG4752" s="152"/>
      <c r="AJ4752" s="1">
        <f t="shared" si="370"/>
        <v>0</v>
      </c>
      <c r="AK4752" s="1">
        <f t="shared" si="369"/>
        <v>-93.4</v>
      </c>
    </row>
    <row r="4753" spans="1:37" ht="157.5" customHeight="1">
      <c r="A4753" s="179" t="s">
        <v>5349</v>
      </c>
      <c r="B4753" s="208" t="s">
        <v>6</v>
      </c>
      <c r="C4753" s="208" t="s">
        <v>1863</v>
      </c>
      <c r="D4753" s="161">
        <v>42567</v>
      </c>
      <c r="E4753" s="185">
        <v>0.28472222222222221</v>
      </c>
      <c r="F4753" s="161">
        <v>42567</v>
      </c>
      <c r="G4753" s="185">
        <v>0.31666666666666665</v>
      </c>
      <c r="H4753" s="185">
        <v>3.1944444444444449E-2</v>
      </c>
      <c r="I4753" s="208">
        <v>2</v>
      </c>
      <c r="J4753" s="208" t="s">
        <v>303</v>
      </c>
      <c r="K4753" s="208" t="s">
        <v>21</v>
      </c>
      <c r="L4753" s="208" t="s">
        <v>10</v>
      </c>
      <c r="M4753" s="208" t="s">
        <v>6318</v>
      </c>
      <c r="N4753" s="208" t="s">
        <v>3</v>
      </c>
      <c r="O4753" s="208" t="s">
        <v>8</v>
      </c>
      <c r="P4753" s="208" t="s">
        <v>6319</v>
      </c>
      <c r="Q4753" s="208" t="s">
        <v>11581</v>
      </c>
      <c r="R4753" s="254">
        <v>0.4</v>
      </c>
      <c r="S4753" s="208"/>
      <c r="T4753" s="254">
        <v>0.4</v>
      </c>
      <c r="U4753" s="152" t="s">
        <v>7</v>
      </c>
      <c r="V4753" s="152" t="s">
        <v>3443</v>
      </c>
      <c r="W4753" s="152" t="s">
        <v>2725</v>
      </c>
      <c r="X4753" s="152" t="s">
        <v>11524</v>
      </c>
      <c r="Y4753" s="469" t="s">
        <v>11582</v>
      </c>
      <c r="Z4753" s="152"/>
      <c r="AA4753" s="469" t="s">
        <v>11583</v>
      </c>
      <c r="AB4753" s="152" t="s">
        <v>11584</v>
      </c>
      <c r="AC4753" s="469"/>
      <c r="AD4753" s="1" t="s">
        <v>43</v>
      </c>
      <c r="AE4753" s="152"/>
      <c r="AF4753" s="152"/>
      <c r="AG4753" s="152"/>
      <c r="AJ4753" s="1">
        <f t="shared" si="370"/>
        <v>0</v>
      </c>
      <c r="AK4753" s="1">
        <f t="shared" si="369"/>
        <v>-0.4</v>
      </c>
    </row>
    <row r="4754" spans="1:37" ht="110.25" customHeight="1">
      <c r="A4754" s="179" t="s">
        <v>5349</v>
      </c>
      <c r="B4754" s="208" t="s">
        <v>6</v>
      </c>
      <c r="C4754" s="208" t="s">
        <v>1873</v>
      </c>
      <c r="D4754" s="161">
        <v>42569</v>
      </c>
      <c r="E4754" s="608">
        <v>0.4548611111111111</v>
      </c>
      <c r="F4754" s="161">
        <v>42569</v>
      </c>
      <c r="G4754" s="608">
        <v>0.56388888888888888</v>
      </c>
      <c r="H4754" s="182">
        <v>0.10902777777777778</v>
      </c>
      <c r="I4754" s="208">
        <v>5</v>
      </c>
      <c r="J4754" s="208" t="s">
        <v>658</v>
      </c>
      <c r="K4754" s="208"/>
      <c r="L4754" s="208" t="s">
        <v>10</v>
      </c>
      <c r="M4754" s="208" t="s">
        <v>6648</v>
      </c>
      <c r="N4754" s="208" t="s">
        <v>3</v>
      </c>
      <c r="O4754" s="208" t="s">
        <v>8</v>
      </c>
      <c r="P4754" s="208" t="s">
        <v>6649</v>
      </c>
      <c r="Q4754" s="208" t="s">
        <v>7424</v>
      </c>
      <c r="R4754" s="254">
        <v>6.6</v>
      </c>
      <c r="S4754" s="254">
        <v>0.5</v>
      </c>
      <c r="T4754" s="254">
        <v>7.1</v>
      </c>
      <c r="U4754" s="152" t="s">
        <v>29</v>
      </c>
      <c r="V4754" s="152">
        <v>1983</v>
      </c>
      <c r="W4754" s="152" t="s">
        <v>11501</v>
      </c>
      <c r="X4754" s="152" t="s">
        <v>2959</v>
      </c>
      <c r="Y4754" s="469" t="s">
        <v>11585</v>
      </c>
      <c r="Z4754" s="566">
        <v>1</v>
      </c>
      <c r="AA4754" s="152">
        <v>2017</v>
      </c>
      <c r="AB4754" s="152"/>
      <c r="AC4754" s="469"/>
      <c r="AD4754" s="1" t="s">
        <v>43</v>
      </c>
      <c r="AE4754" s="152"/>
      <c r="AF4754" s="152"/>
      <c r="AG4754" s="152"/>
      <c r="AJ4754" s="1">
        <f t="shared" si="370"/>
        <v>0</v>
      </c>
      <c r="AK4754" s="1">
        <f t="shared" ref="AK4754:AK4810" si="373">AJ4754-T4754</f>
        <v>-7.1</v>
      </c>
    </row>
    <row r="4755" spans="1:37" ht="78.75" customHeight="1">
      <c r="A4755" s="179" t="s">
        <v>5349</v>
      </c>
      <c r="B4755" s="208" t="s">
        <v>6</v>
      </c>
      <c r="C4755" s="208" t="s">
        <v>1131</v>
      </c>
      <c r="D4755" s="161">
        <v>42569</v>
      </c>
      <c r="E4755" s="182">
        <v>0.77083333333333337</v>
      </c>
      <c r="F4755" s="161">
        <v>42569</v>
      </c>
      <c r="G4755" s="182">
        <v>0.86111111111111116</v>
      </c>
      <c r="H4755" s="182">
        <v>9.0277777777777776E-2</v>
      </c>
      <c r="I4755" s="208">
        <v>13</v>
      </c>
      <c r="J4755" s="208" t="s">
        <v>144</v>
      </c>
      <c r="K4755" s="208" t="s">
        <v>15</v>
      </c>
      <c r="L4755" s="208" t="s">
        <v>10</v>
      </c>
      <c r="M4755" s="208" t="s">
        <v>6650</v>
      </c>
      <c r="N4755" s="208" t="s">
        <v>3</v>
      </c>
      <c r="O4755" s="208" t="s">
        <v>8</v>
      </c>
      <c r="P4755" s="208" t="s">
        <v>6651</v>
      </c>
      <c r="Q4755" s="208" t="s">
        <v>6652</v>
      </c>
      <c r="R4755" s="254">
        <v>17.899999999999999</v>
      </c>
      <c r="S4755" s="254">
        <v>4.5</v>
      </c>
      <c r="T4755" s="254">
        <v>22.4</v>
      </c>
      <c r="U4755" s="152" t="s">
        <v>29</v>
      </c>
      <c r="V4755" s="152">
        <v>1988</v>
      </c>
      <c r="W4755" s="152" t="s">
        <v>3398</v>
      </c>
      <c r="X4755" s="152" t="s">
        <v>2932</v>
      </c>
      <c r="Y4755" s="469" t="s">
        <v>11586</v>
      </c>
      <c r="Z4755" s="152">
        <v>90</v>
      </c>
      <c r="AA4755" s="469" t="s">
        <v>11587</v>
      </c>
      <c r="AB4755" s="575" t="s">
        <v>11588</v>
      </c>
      <c r="AC4755" s="469"/>
      <c r="AD4755" s="1" t="s">
        <v>31</v>
      </c>
      <c r="AE4755" s="152"/>
      <c r="AF4755" s="152"/>
      <c r="AG4755" s="152"/>
      <c r="AJ4755" s="1">
        <f t="shared" si="370"/>
        <v>0</v>
      </c>
      <c r="AK4755" s="1">
        <f t="shared" si="373"/>
        <v>-22.4</v>
      </c>
    </row>
    <row r="4756" spans="1:37" ht="47.25" customHeight="1">
      <c r="A4756" s="179" t="s">
        <v>8405</v>
      </c>
      <c r="B4756" s="179" t="s">
        <v>13</v>
      </c>
      <c r="C4756" s="179" t="s">
        <v>147</v>
      </c>
      <c r="D4756" s="169">
        <v>42619</v>
      </c>
      <c r="E4756" s="68">
        <v>0.40416666666666662</v>
      </c>
      <c r="F4756" s="169">
        <v>42619</v>
      </c>
      <c r="G4756" s="68">
        <v>0.40902777777777777</v>
      </c>
      <c r="H4756" s="68">
        <f>G4756-E4756</f>
        <v>4.8611111111111494E-3</v>
      </c>
      <c r="I4756" s="179">
        <v>1</v>
      </c>
      <c r="J4756" s="179" t="s">
        <v>141</v>
      </c>
      <c r="K4756" s="179" t="s">
        <v>141</v>
      </c>
      <c r="L4756" s="179" t="s">
        <v>12</v>
      </c>
      <c r="M4756" s="179" t="s">
        <v>7741</v>
      </c>
      <c r="N4756" s="179">
        <v>0.4</v>
      </c>
      <c r="O4756" s="179" t="s">
        <v>57</v>
      </c>
      <c r="P4756" s="179" t="s">
        <v>57</v>
      </c>
      <c r="Q4756" s="61" t="s">
        <v>8476</v>
      </c>
      <c r="R4756" s="170">
        <v>0.1</v>
      </c>
      <c r="S4756" s="170"/>
      <c r="T4756" s="190">
        <f>R4756+S4756</f>
        <v>0.1</v>
      </c>
      <c r="U4756" s="2" t="s">
        <v>62</v>
      </c>
      <c r="V4756" s="2" t="s">
        <v>141</v>
      </c>
      <c r="W4756" s="2" t="s">
        <v>141</v>
      </c>
      <c r="X4756" s="2" t="s">
        <v>141</v>
      </c>
      <c r="Y4756" s="2" t="s">
        <v>141</v>
      </c>
      <c r="Z4756" s="2" t="s">
        <v>141</v>
      </c>
      <c r="AA4756" s="2" t="s">
        <v>141</v>
      </c>
      <c r="AB4756" s="2" t="s">
        <v>141</v>
      </c>
      <c r="AC4756" s="2" t="s">
        <v>141</v>
      </c>
      <c r="AD4756" s="1" t="s">
        <v>23</v>
      </c>
      <c r="AE4756" s="2" t="s">
        <v>141</v>
      </c>
      <c r="AF4756" s="2" t="s">
        <v>141</v>
      </c>
      <c r="AG4756" s="2" t="s">
        <v>141</v>
      </c>
      <c r="AJ4756" s="1">
        <f t="shared" si="370"/>
        <v>0</v>
      </c>
      <c r="AK4756" s="1">
        <f t="shared" si="373"/>
        <v>-0.1</v>
      </c>
    </row>
    <row r="4757" spans="1:37" ht="94.5" customHeight="1">
      <c r="A4757" s="179" t="s">
        <v>5349</v>
      </c>
      <c r="B4757" s="208" t="s">
        <v>6</v>
      </c>
      <c r="C4757" s="208" t="s">
        <v>1131</v>
      </c>
      <c r="D4757" s="161">
        <v>42571</v>
      </c>
      <c r="E4757" s="182">
        <v>0.28611111111111115</v>
      </c>
      <c r="F4757" s="161">
        <v>42571</v>
      </c>
      <c r="G4757" s="182">
        <v>0.34027777777777773</v>
      </c>
      <c r="H4757" s="182">
        <v>5.4166666666666585E-2</v>
      </c>
      <c r="I4757" s="382">
        <v>8</v>
      </c>
      <c r="J4757" s="208" t="s">
        <v>144</v>
      </c>
      <c r="K4757" s="208" t="s">
        <v>146</v>
      </c>
      <c r="L4757" s="208" t="s">
        <v>10</v>
      </c>
      <c r="M4757" s="208" t="s">
        <v>6654</v>
      </c>
      <c r="N4757" s="208" t="s">
        <v>3</v>
      </c>
      <c r="O4757" s="208" t="s">
        <v>8</v>
      </c>
      <c r="P4757" s="208" t="s">
        <v>6655</v>
      </c>
      <c r="Q4757" s="208" t="s">
        <v>6656</v>
      </c>
      <c r="R4757" s="208">
        <v>0.8</v>
      </c>
      <c r="S4757" s="208">
        <v>10.9</v>
      </c>
      <c r="T4757" s="254">
        <v>11.7</v>
      </c>
      <c r="U4757" s="152" t="s">
        <v>29</v>
      </c>
      <c r="V4757" s="152">
        <v>1980</v>
      </c>
      <c r="W4757" s="152" t="s">
        <v>11596</v>
      </c>
      <c r="X4757" s="152" t="s">
        <v>2932</v>
      </c>
      <c r="Y4757" s="469" t="s">
        <v>11597</v>
      </c>
      <c r="Z4757" s="566">
        <v>1</v>
      </c>
      <c r="AA4757" s="469" t="s">
        <v>11598</v>
      </c>
      <c r="AB4757" s="469"/>
      <c r="AC4757" s="469"/>
      <c r="AD4757" s="1" t="s">
        <v>31</v>
      </c>
      <c r="AE4757" s="152"/>
      <c r="AF4757" s="152"/>
      <c r="AG4757" s="152"/>
      <c r="AK4757" s="1">
        <f t="shared" si="373"/>
        <v>-11.7</v>
      </c>
    </row>
    <row r="4758" spans="1:37" ht="63" customHeight="1">
      <c r="A4758" s="179" t="s">
        <v>5349</v>
      </c>
      <c r="B4758" s="208" t="s">
        <v>6</v>
      </c>
      <c r="C4758" s="208" t="s">
        <v>1876</v>
      </c>
      <c r="D4758" s="161">
        <v>42574</v>
      </c>
      <c r="E4758" s="182">
        <v>0.37152777777777773</v>
      </c>
      <c r="F4758" s="161">
        <v>42574</v>
      </c>
      <c r="G4758" s="182">
        <v>0.37152777777777773</v>
      </c>
      <c r="H4758" s="182">
        <v>0</v>
      </c>
      <c r="I4758" s="208">
        <v>58</v>
      </c>
      <c r="J4758" s="208" t="s">
        <v>6686</v>
      </c>
      <c r="K4758" s="208" t="s">
        <v>9</v>
      </c>
      <c r="L4758" s="208" t="s">
        <v>10</v>
      </c>
      <c r="M4758" s="208" t="s">
        <v>6687</v>
      </c>
      <c r="N4758" s="208">
        <v>110</v>
      </c>
      <c r="O4758" s="208" t="s">
        <v>8</v>
      </c>
      <c r="P4758" s="208" t="s">
        <v>6688</v>
      </c>
      <c r="Q4758" s="208" t="s">
        <v>7426</v>
      </c>
      <c r="R4758" s="254">
        <v>15</v>
      </c>
      <c r="S4758" s="254">
        <v>78</v>
      </c>
      <c r="T4758" s="254">
        <f>R4758+S4758</f>
        <v>93</v>
      </c>
      <c r="U4758" s="152" t="s">
        <v>29</v>
      </c>
      <c r="V4758" s="152">
        <v>2012</v>
      </c>
      <c r="W4758" s="549" t="s">
        <v>3616</v>
      </c>
      <c r="X4758" s="152"/>
      <c r="Y4758" s="469">
        <v>42258</v>
      </c>
      <c r="Z4758" s="152"/>
      <c r="AA4758" s="562">
        <v>42705</v>
      </c>
      <c r="AB4758" s="152"/>
      <c r="AC4758" s="152"/>
      <c r="AD4758" s="1" t="s">
        <v>43</v>
      </c>
      <c r="AE4758" s="152"/>
      <c r="AF4758" s="152"/>
      <c r="AG4758" s="152"/>
      <c r="AJ4758" s="1">
        <f t="shared" ref="AJ4758:AJ4821" si="374">T4758-S4758-R4758</f>
        <v>0</v>
      </c>
      <c r="AK4758" s="1">
        <f t="shared" si="373"/>
        <v>-93</v>
      </c>
    </row>
    <row r="4759" spans="1:37" ht="78.75" customHeight="1">
      <c r="A4759" s="179" t="s">
        <v>5349</v>
      </c>
      <c r="B4759" s="208" t="s">
        <v>6</v>
      </c>
      <c r="C4759" s="208" t="s">
        <v>1876</v>
      </c>
      <c r="D4759" s="161">
        <v>42574</v>
      </c>
      <c r="E4759" s="182">
        <v>0.4236111111111111</v>
      </c>
      <c r="F4759" s="161">
        <v>42574</v>
      </c>
      <c r="G4759" s="182">
        <v>0.4236111111111111</v>
      </c>
      <c r="H4759" s="182">
        <v>0</v>
      </c>
      <c r="I4759" s="208">
        <v>165</v>
      </c>
      <c r="J4759" s="208" t="s">
        <v>6686</v>
      </c>
      <c r="K4759" s="208" t="s">
        <v>9</v>
      </c>
      <c r="L4759" s="208" t="s">
        <v>10</v>
      </c>
      <c r="M4759" s="208" t="s">
        <v>6689</v>
      </c>
      <c r="N4759" s="208">
        <v>110</v>
      </c>
      <c r="O4759" s="208" t="s">
        <v>8</v>
      </c>
      <c r="P4759" s="208" t="s">
        <v>6690</v>
      </c>
      <c r="Q4759" s="208" t="s">
        <v>7427</v>
      </c>
      <c r="R4759" s="208">
        <v>34.9</v>
      </c>
      <c r="S4759" s="208">
        <v>109</v>
      </c>
      <c r="T4759" s="208">
        <v>143.9</v>
      </c>
      <c r="U4759" s="152" t="s">
        <v>29</v>
      </c>
      <c r="V4759" s="152">
        <v>2012</v>
      </c>
      <c r="W4759" s="549" t="s">
        <v>3616</v>
      </c>
      <c r="X4759" s="152"/>
      <c r="Y4759" s="469">
        <v>42258</v>
      </c>
      <c r="Z4759" s="152"/>
      <c r="AA4759" s="562">
        <v>42705</v>
      </c>
      <c r="AB4759" s="152"/>
      <c r="AC4759" s="152"/>
      <c r="AD4759" s="1" t="s">
        <v>43</v>
      </c>
      <c r="AE4759" s="152"/>
      <c r="AF4759" s="152"/>
      <c r="AG4759" s="152"/>
      <c r="AJ4759" s="1">
        <f t="shared" si="374"/>
        <v>0</v>
      </c>
      <c r="AK4759" s="1">
        <f t="shared" si="373"/>
        <v>-143.9</v>
      </c>
    </row>
    <row r="4760" spans="1:37" ht="94.5" customHeight="1">
      <c r="A4760" s="179" t="s">
        <v>5349</v>
      </c>
      <c r="B4760" s="208" t="s">
        <v>6</v>
      </c>
      <c r="C4760" s="208" t="s">
        <v>1876</v>
      </c>
      <c r="D4760" s="161">
        <v>42574</v>
      </c>
      <c r="E4760" s="182">
        <v>0.43402777777777773</v>
      </c>
      <c r="F4760" s="161">
        <v>42574</v>
      </c>
      <c r="G4760" s="182">
        <v>0.43402777777777773</v>
      </c>
      <c r="H4760" s="182">
        <v>0</v>
      </c>
      <c r="I4760" s="208">
        <v>876</v>
      </c>
      <c r="J4760" s="208" t="s">
        <v>6686</v>
      </c>
      <c r="K4760" s="208" t="s">
        <v>9</v>
      </c>
      <c r="L4760" s="208" t="s">
        <v>10</v>
      </c>
      <c r="M4760" s="208" t="s">
        <v>6691</v>
      </c>
      <c r="N4760" s="208">
        <v>110</v>
      </c>
      <c r="O4760" s="208" t="s">
        <v>8</v>
      </c>
      <c r="P4760" s="208" t="s">
        <v>6692</v>
      </c>
      <c r="Q4760" s="208" t="s">
        <v>7428</v>
      </c>
      <c r="R4760" s="208">
        <v>131.9</v>
      </c>
      <c r="S4760" s="208">
        <v>790.1</v>
      </c>
      <c r="T4760" s="254">
        <f>S4760+R4760</f>
        <v>922</v>
      </c>
      <c r="U4760" s="551" t="s">
        <v>29</v>
      </c>
      <c r="V4760" s="152">
        <v>2002</v>
      </c>
      <c r="W4760" s="549" t="s">
        <v>3616</v>
      </c>
      <c r="X4760" s="152"/>
      <c r="Y4760" s="469">
        <v>42309</v>
      </c>
      <c r="Z4760" s="567"/>
      <c r="AA4760" s="562">
        <v>42614</v>
      </c>
      <c r="AB4760" s="152"/>
      <c r="AC4760" s="152"/>
      <c r="AD4760" s="1" t="s">
        <v>43</v>
      </c>
      <c r="AE4760" s="152"/>
      <c r="AF4760" s="152"/>
      <c r="AG4760" s="157"/>
      <c r="AJ4760" s="1">
        <f t="shared" si="374"/>
        <v>0</v>
      </c>
      <c r="AK4760" s="1">
        <f t="shared" si="373"/>
        <v>-922</v>
      </c>
    </row>
    <row r="4761" spans="1:37" ht="47.25" customHeight="1">
      <c r="A4761" s="179" t="s">
        <v>5349</v>
      </c>
      <c r="B4761" s="208" t="s">
        <v>6</v>
      </c>
      <c r="C4761" s="208" t="s">
        <v>1131</v>
      </c>
      <c r="D4761" s="161">
        <v>42575</v>
      </c>
      <c r="E4761" s="182">
        <v>9.6527777777777768E-2</v>
      </c>
      <c r="F4761" s="161">
        <v>42575</v>
      </c>
      <c r="G4761" s="182">
        <v>0.13125000000000001</v>
      </c>
      <c r="H4761" s="182">
        <v>3.4722222222222238E-2</v>
      </c>
      <c r="I4761" s="208">
        <v>7</v>
      </c>
      <c r="J4761" s="208" t="s">
        <v>144</v>
      </c>
      <c r="K4761" s="208" t="s">
        <v>21</v>
      </c>
      <c r="L4761" s="208" t="s">
        <v>10</v>
      </c>
      <c r="M4761" s="208" t="s">
        <v>6723</v>
      </c>
      <c r="N4761" s="208" t="s">
        <v>3</v>
      </c>
      <c r="O4761" s="208" t="s">
        <v>8</v>
      </c>
      <c r="P4761" s="208" t="s">
        <v>6724</v>
      </c>
      <c r="Q4761" s="416" t="s">
        <v>11599</v>
      </c>
      <c r="R4761" s="254">
        <v>2.4</v>
      </c>
      <c r="S4761" s="254"/>
      <c r="T4761" s="254">
        <v>2.4</v>
      </c>
      <c r="U4761" s="152" t="s">
        <v>29</v>
      </c>
      <c r="V4761" s="152">
        <v>1986</v>
      </c>
      <c r="W4761" s="152" t="s">
        <v>3398</v>
      </c>
      <c r="X4761" s="152" t="s">
        <v>2932</v>
      </c>
      <c r="Y4761" s="469" t="s">
        <v>11600</v>
      </c>
      <c r="Z4761" s="152">
        <v>100</v>
      </c>
      <c r="AA4761" s="469" t="s">
        <v>11601</v>
      </c>
      <c r="AB4761" s="469"/>
      <c r="AC4761" s="469"/>
      <c r="AD4761" s="1" t="s">
        <v>43</v>
      </c>
      <c r="AE4761" s="550"/>
      <c r="AF4761" s="550"/>
      <c r="AG4761" s="550"/>
      <c r="AJ4761" s="1">
        <f t="shared" si="374"/>
        <v>0</v>
      </c>
      <c r="AK4761" s="1">
        <f t="shared" si="373"/>
        <v>-2.4</v>
      </c>
    </row>
    <row r="4762" spans="1:37" ht="63" customHeight="1">
      <c r="A4762" s="179" t="s">
        <v>5349</v>
      </c>
      <c r="B4762" s="208" t="s">
        <v>6</v>
      </c>
      <c r="C4762" s="208" t="s">
        <v>1131</v>
      </c>
      <c r="D4762" s="161">
        <v>42575</v>
      </c>
      <c r="E4762" s="182">
        <v>9.6527777777777768E-2</v>
      </c>
      <c r="F4762" s="161">
        <v>42575</v>
      </c>
      <c r="G4762" s="182">
        <v>0.13194444444444445</v>
      </c>
      <c r="H4762" s="182">
        <v>3.541666666666668E-2</v>
      </c>
      <c r="I4762" s="208">
        <v>4</v>
      </c>
      <c r="J4762" s="208" t="s">
        <v>144</v>
      </c>
      <c r="K4762" s="208" t="s">
        <v>21</v>
      </c>
      <c r="L4762" s="208" t="s">
        <v>10</v>
      </c>
      <c r="M4762" s="208" t="s">
        <v>6725</v>
      </c>
      <c r="N4762" s="208" t="s">
        <v>3</v>
      </c>
      <c r="O4762" s="208" t="s">
        <v>8</v>
      </c>
      <c r="P4762" s="208" t="s">
        <v>6726</v>
      </c>
      <c r="Q4762" s="416" t="s">
        <v>11602</v>
      </c>
      <c r="R4762" s="254">
        <v>1</v>
      </c>
      <c r="S4762" s="254"/>
      <c r="T4762" s="254">
        <v>1</v>
      </c>
      <c r="U4762" s="152" t="s">
        <v>29</v>
      </c>
      <c r="V4762" s="152">
        <v>1977</v>
      </c>
      <c r="W4762" s="152" t="s">
        <v>3398</v>
      </c>
      <c r="X4762" s="152" t="s">
        <v>2932</v>
      </c>
      <c r="Y4762" s="469" t="s">
        <v>11603</v>
      </c>
      <c r="Z4762" s="152">
        <v>100</v>
      </c>
      <c r="AA4762" s="469" t="s">
        <v>11604</v>
      </c>
      <c r="AB4762" s="152"/>
      <c r="AC4762" s="469"/>
      <c r="AD4762" s="1" t="s">
        <v>43</v>
      </c>
      <c r="AE4762" s="550"/>
      <c r="AF4762" s="550"/>
      <c r="AG4762" s="550"/>
      <c r="AJ4762" s="1">
        <f t="shared" si="374"/>
        <v>0</v>
      </c>
      <c r="AK4762" s="1">
        <f t="shared" si="373"/>
        <v>-1</v>
      </c>
    </row>
    <row r="4763" spans="1:37" ht="94.5" customHeight="1">
      <c r="A4763" s="179" t="s">
        <v>5349</v>
      </c>
      <c r="B4763" s="208" t="s">
        <v>6</v>
      </c>
      <c r="C4763" s="208" t="s">
        <v>1131</v>
      </c>
      <c r="D4763" s="161">
        <v>42575</v>
      </c>
      <c r="E4763" s="182">
        <v>9.6527777777777768E-2</v>
      </c>
      <c r="F4763" s="161">
        <v>42575</v>
      </c>
      <c r="G4763" s="182">
        <v>9.6527777777777768E-2</v>
      </c>
      <c r="H4763" s="182">
        <v>0</v>
      </c>
      <c r="I4763" s="208">
        <v>8</v>
      </c>
      <c r="J4763" s="208" t="s">
        <v>144</v>
      </c>
      <c r="K4763" s="208" t="s">
        <v>9</v>
      </c>
      <c r="L4763" s="208" t="s">
        <v>10</v>
      </c>
      <c r="M4763" s="208" t="s">
        <v>6727</v>
      </c>
      <c r="N4763" s="208" t="s">
        <v>3</v>
      </c>
      <c r="O4763" s="208" t="s">
        <v>8</v>
      </c>
      <c r="P4763" s="208" t="s">
        <v>6728</v>
      </c>
      <c r="Q4763" s="208" t="s">
        <v>11605</v>
      </c>
      <c r="R4763" s="254">
        <v>0.8</v>
      </c>
      <c r="S4763" s="254">
        <v>1.2</v>
      </c>
      <c r="T4763" s="254">
        <v>2</v>
      </c>
      <c r="U4763" s="152" t="s">
        <v>29</v>
      </c>
      <c r="V4763" s="152">
        <v>1980</v>
      </c>
      <c r="W4763" s="152" t="s">
        <v>3398</v>
      </c>
      <c r="X4763" s="152" t="s">
        <v>2932</v>
      </c>
      <c r="Y4763" s="152" t="s">
        <v>11606</v>
      </c>
      <c r="Z4763" s="152">
        <v>100</v>
      </c>
      <c r="AA4763" s="152" t="s">
        <v>11604</v>
      </c>
      <c r="AB4763" s="152"/>
      <c r="AC4763" s="152"/>
      <c r="AD4763" s="1" t="s">
        <v>43</v>
      </c>
      <c r="AE4763" s="550"/>
      <c r="AF4763" s="550"/>
      <c r="AG4763" s="550"/>
      <c r="AJ4763" s="1">
        <f t="shared" si="374"/>
        <v>0</v>
      </c>
      <c r="AK4763" s="1">
        <f t="shared" si="373"/>
        <v>-2</v>
      </c>
    </row>
    <row r="4764" spans="1:37" ht="63" customHeight="1">
      <c r="A4764" s="179" t="s">
        <v>5349</v>
      </c>
      <c r="B4764" s="208" t="s">
        <v>6</v>
      </c>
      <c r="C4764" s="208" t="s">
        <v>1868</v>
      </c>
      <c r="D4764" s="161">
        <v>42575</v>
      </c>
      <c r="E4764" s="182">
        <v>0.35000000000000003</v>
      </c>
      <c r="F4764" s="161">
        <v>42575</v>
      </c>
      <c r="G4764" s="182">
        <v>0.35000000000000003</v>
      </c>
      <c r="H4764" s="182">
        <v>0</v>
      </c>
      <c r="I4764" s="208">
        <v>14</v>
      </c>
      <c r="J4764" s="208" t="s">
        <v>303</v>
      </c>
      <c r="K4764" s="208"/>
      <c r="L4764" s="208" t="s">
        <v>4</v>
      </c>
      <c r="M4764" s="208" t="s">
        <v>6729</v>
      </c>
      <c r="N4764" s="208">
        <v>35</v>
      </c>
      <c r="O4764" s="208" t="s">
        <v>14</v>
      </c>
      <c r="P4764" s="208" t="s">
        <v>6730</v>
      </c>
      <c r="Q4764" s="208" t="s">
        <v>11607</v>
      </c>
      <c r="R4764" s="254">
        <v>1.9</v>
      </c>
      <c r="S4764" s="254">
        <v>10.7</v>
      </c>
      <c r="T4764" s="254">
        <v>12.6</v>
      </c>
      <c r="U4764" s="152" t="s">
        <v>35</v>
      </c>
      <c r="V4764" s="152" t="s">
        <v>11608</v>
      </c>
      <c r="W4764" s="152" t="s">
        <v>11609</v>
      </c>
      <c r="X4764" s="152" t="s">
        <v>11610</v>
      </c>
      <c r="Y4764" s="152" t="s">
        <v>11611</v>
      </c>
      <c r="Z4764" s="152">
        <v>100</v>
      </c>
      <c r="AA4764" s="152" t="s">
        <v>11612</v>
      </c>
      <c r="AB4764" s="152"/>
      <c r="AC4764" s="152"/>
      <c r="AD4764" s="1" t="s">
        <v>0</v>
      </c>
      <c r="AE4764" s="152"/>
      <c r="AF4764" s="152"/>
      <c r="AG4764" s="152"/>
      <c r="AJ4764" s="1">
        <f t="shared" si="374"/>
        <v>0</v>
      </c>
      <c r="AK4764" s="1">
        <f t="shared" si="373"/>
        <v>-12.6</v>
      </c>
    </row>
    <row r="4765" spans="1:37" ht="94.5" customHeight="1">
      <c r="A4765" s="179" t="s">
        <v>5349</v>
      </c>
      <c r="B4765" s="208" t="s">
        <v>6</v>
      </c>
      <c r="C4765" s="208" t="s">
        <v>1873</v>
      </c>
      <c r="D4765" s="161">
        <v>42575</v>
      </c>
      <c r="E4765" s="182">
        <v>0.6875</v>
      </c>
      <c r="F4765" s="161">
        <v>42575</v>
      </c>
      <c r="G4765" s="182">
        <v>0.84166666666666667</v>
      </c>
      <c r="H4765" s="182">
        <f>G4765-E4765</f>
        <v>0.15416666666666667</v>
      </c>
      <c r="I4765" s="208">
        <v>3</v>
      </c>
      <c r="J4765" s="208" t="s">
        <v>303</v>
      </c>
      <c r="K4765" s="208" t="s">
        <v>15</v>
      </c>
      <c r="L4765" s="208" t="s">
        <v>10</v>
      </c>
      <c r="M4765" s="208" t="s">
        <v>6731</v>
      </c>
      <c r="N4765" s="208" t="s">
        <v>3</v>
      </c>
      <c r="O4765" s="208" t="s">
        <v>8</v>
      </c>
      <c r="P4765" s="208" t="s">
        <v>6162</v>
      </c>
      <c r="Q4765" s="208" t="s">
        <v>6732</v>
      </c>
      <c r="R4765" s="254">
        <v>5.2</v>
      </c>
      <c r="S4765" s="254"/>
      <c r="T4765" s="254">
        <v>5.2</v>
      </c>
      <c r="U4765" s="550" t="s">
        <v>29</v>
      </c>
      <c r="V4765" s="550">
        <v>1984</v>
      </c>
      <c r="W4765" s="550" t="s">
        <v>2730</v>
      </c>
      <c r="X4765" s="550" t="s">
        <v>2736</v>
      </c>
      <c r="Y4765" s="561">
        <v>42104</v>
      </c>
      <c r="Z4765" s="550">
        <v>100</v>
      </c>
      <c r="AA4765" s="550">
        <v>4.2016999999999998</v>
      </c>
      <c r="AB4765" s="550">
        <v>0</v>
      </c>
      <c r="AC4765" s="561" t="s">
        <v>11613</v>
      </c>
      <c r="AD4765" s="1" t="s">
        <v>31</v>
      </c>
      <c r="AE4765" s="550"/>
      <c r="AF4765" s="550"/>
      <c r="AG4765" s="584"/>
      <c r="AJ4765" s="1">
        <f t="shared" si="374"/>
        <v>0</v>
      </c>
      <c r="AK4765" s="1">
        <f t="shared" si="373"/>
        <v>-5.2</v>
      </c>
    </row>
    <row r="4766" spans="1:37" ht="110.25" customHeight="1">
      <c r="A4766" s="179" t="s">
        <v>5349</v>
      </c>
      <c r="B4766" s="208" t="s">
        <v>6</v>
      </c>
      <c r="C4766" s="208" t="s">
        <v>1131</v>
      </c>
      <c r="D4766" s="161">
        <v>42575</v>
      </c>
      <c r="E4766" s="182">
        <v>0.71180555555555547</v>
      </c>
      <c r="F4766" s="161">
        <v>42575</v>
      </c>
      <c r="G4766" s="182">
        <v>0.71180555555555547</v>
      </c>
      <c r="H4766" s="182">
        <v>0</v>
      </c>
      <c r="I4766" s="208">
        <v>27</v>
      </c>
      <c r="J4766" s="208" t="s">
        <v>11614</v>
      </c>
      <c r="K4766" s="208"/>
      <c r="L4766" s="208" t="s">
        <v>10</v>
      </c>
      <c r="M4766" s="208" t="s">
        <v>6733</v>
      </c>
      <c r="N4766" s="208">
        <v>35</v>
      </c>
      <c r="O4766" s="208" t="s">
        <v>14</v>
      </c>
      <c r="P4766" s="208" t="s">
        <v>1161</v>
      </c>
      <c r="Q4766" s="208" t="s">
        <v>7429</v>
      </c>
      <c r="R4766" s="254">
        <v>12</v>
      </c>
      <c r="S4766" s="254">
        <v>26.3</v>
      </c>
      <c r="T4766" s="254">
        <v>38.299999999999997</v>
      </c>
      <c r="U4766" s="152" t="s">
        <v>29</v>
      </c>
      <c r="V4766" s="152">
        <v>1989</v>
      </c>
      <c r="W4766" s="152" t="s">
        <v>1161</v>
      </c>
      <c r="X4766" s="152" t="s">
        <v>11615</v>
      </c>
      <c r="Y4766" s="469" t="s">
        <v>11616</v>
      </c>
      <c r="Z4766" s="152">
        <v>100</v>
      </c>
      <c r="AA4766" s="469" t="s">
        <v>11617</v>
      </c>
      <c r="AB4766" s="152"/>
      <c r="AC4766" s="469">
        <v>42444</v>
      </c>
      <c r="AD4766" s="1" t="s">
        <v>31</v>
      </c>
      <c r="AE4766" s="152"/>
      <c r="AF4766" s="152"/>
      <c r="AG4766" s="152"/>
      <c r="AJ4766" s="1">
        <f t="shared" si="374"/>
        <v>0</v>
      </c>
      <c r="AK4766" s="1">
        <f t="shared" si="373"/>
        <v>-38.299999999999997</v>
      </c>
    </row>
    <row r="4767" spans="1:37" ht="94.5" customHeight="1">
      <c r="A4767" s="179" t="s">
        <v>5349</v>
      </c>
      <c r="B4767" s="208" t="s">
        <v>6</v>
      </c>
      <c r="C4767" s="208" t="s">
        <v>1873</v>
      </c>
      <c r="D4767" s="161">
        <v>42576</v>
      </c>
      <c r="E4767" s="182">
        <v>0.6875</v>
      </c>
      <c r="F4767" s="161">
        <v>42576</v>
      </c>
      <c r="G4767" s="182">
        <v>0.70833333333333337</v>
      </c>
      <c r="H4767" s="182">
        <v>2.0833333333333332E-2</v>
      </c>
      <c r="I4767" s="208">
        <v>1</v>
      </c>
      <c r="J4767" s="208" t="s">
        <v>303</v>
      </c>
      <c r="K4767" s="208" t="s">
        <v>15</v>
      </c>
      <c r="L4767" s="208" t="s">
        <v>4</v>
      </c>
      <c r="M4767" s="208" t="s">
        <v>11618</v>
      </c>
      <c r="N4767" s="208">
        <v>35</v>
      </c>
      <c r="O4767" s="208" t="s">
        <v>14</v>
      </c>
      <c r="P4767" s="208" t="s">
        <v>7430</v>
      </c>
      <c r="Q4767" s="208" t="s">
        <v>7431</v>
      </c>
      <c r="R4767" s="254">
        <v>0.1</v>
      </c>
      <c r="S4767" s="254"/>
      <c r="T4767" s="254">
        <v>0.1</v>
      </c>
      <c r="U4767" s="152" t="s">
        <v>7</v>
      </c>
      <c r="V4767" s="152">
        <v>1987</v>
      </c>
      <c r="W4767" s="152" t="s">
        <v>11619</v>
      </c>
      <c r="X4767" s="152" t="s">
        <v>2722</v>
      </c>
      <c r="Y4767" s="469" t="s">
        <v>11620</v>
      </c>
      <c r="Z4767" s="566">
        <v>1</v>
      </c>
      <c r="AA4767" s="469" t="s">
        <v>11621</v>
      </c>
      <c r="AB4767" s="152" t="s">
        <v>141</v>
      </c>
      <c r="AC4767" s="469" t="s">
        <v>141</v>
      </c>
      <c r="AD4767" s="1" t="s">
        <v>0</v>
      </c>
      <c r="AE4767" s="152"/>
      <c r="AF4767" s="152"/>
      <c r="AG4767" s="152"/>
      <c r="AJ4767" s="1">
        <f t="shared" si="374"/>
        <v>0</v>
      </c>
      <c r="AK4767" s="1">
        <f t="shared" si="373"/>
        <v>-0.1</v>
      </c>
    </row>
    <row r="4768" spans="1:37" ht="94.5" customHeight="1">
      <c r="A4768" s="179" t="s">
        <v>5349</v>
      </c>
      <c r="B4768" s="208" t="s">
        <v>6</v>
      </c>
      <c r="C4768" s="208" t="s">
        <v>1876</v>
      </c>
      <c r="D4768" s="161">
        <v>42578</v>
      </c>
      <c r="E4768" s="182">
        <v>0.7055555555555556</v>
      </c>
      <c r="F4768" s="161">
        <v>42578</v>
      </c>
      <c r="G4768" s="182">
        <v>0.7055555555555556</v>
      </c>
      <c r="H4768" s="182">
        <v>0</v>
      </c>
      <c r="I4768" s="208">
        <v>15</v>
      </c>
      <c r="J4768" s="208" t="s">
        <v>303</v>
      </c>
      <c r="K4768" s="208" t="s">
        <v>9</v>
      </c>
      <c r="L4768" s="208" t="s">
        <v>10</v>
      </c>
      <c r="M4768" s="208" t="s">
        <v>6779</v>
      </c>
      <c r="N4768" s="208" t="s">
        <v>3</v>
      </c>
      <c r="O4768" s="208" t="s">
        <v>8</v>
      </c>
      <c r="P4768" s="208" t="s">
        <v>6780</v>
      </c>
      <c r="Q4768" s="208" t="s">
        <v>7432</v>
      </c>
      <c r="R4768" s="254">
        <v>17.2</v>
      </c>
      <c r="S4768" s="254">
        <v>0.6</v>
      </c>
      <c r="T4768" s="254">
        <f>SUM(R4768:S4768)</f>
        <v>17.8</v>
      </c>
      <c r="U4768" s="152" t="s">
        <v>29</v>
      </c>
      <c r="V4768" s="152" t="s">
        <v>11481</v>
      </c>
      <c r="W4768" s="549" t="s">
        <v>3521</v>
      </c>
      <c r="X4768" s="152"/>
      <c r="Y4768" s="562">
        <v>42186</v>
      </c>
      <c r="Z4768" s="152"/>
      <c r="AA4768" s="562">
        <v>42917</v>
      </c>
      <c r="AB4768" s="152"/>
      <c r="AC4768" s="152"/>
      <c r="AD4768" s="1" t="s">
        <v>43</v>
      </c>
      <c r="AE4768" s="152"/>
      <c r="AF4768" s="152"/>
      <c r="AG4768" s="152"/>
      <c r="AJ4768" s="1">
        <f t="shared" si="374"/>
        <v>0</v>
      </c>
      <c r="AK4768" s="1">
        <f t="shared" si="373"/>
        <v>-17.8</v>
      </c>
    </row>
    <row r="4769" spans="1:37" ht="94.5" customHeight="1">
      <c r="A4769" s="179" t="s">
        <v>5349</v>
      </c>
      <c r="B4769" s="208" t="s">
        <v>6</v>
      </c>
      <c r="C4769" s="208" t="s">
        <v>1876</v>
      </c>
      <c r="D4769" s="161">
        <v>42578</v>
      </c>
      <c r="E4769" s="608">
        <v>0.83333333333333337</v>
      </c>
      <c r="F4769" s="161">
        <v>42578</v>
      </c>
      <c r="G4769" s="608">
        <v>0.83333333333333337</v>
      </c>
      <c r="H4769" s="182">
        <v>0</v>
      </c>
      <c r="I4769" s="208">
        <v>10</v>
      </c>
      <c r="J4769" s="208" t="s">
        <v>303</v>
      </c>
      <c r="K4769" s="208" t="s">
        <v>9</v>
      </c>
      <c r="L4769" s="208" t="s">
        <v>10</v>
      </c>
      <c r="M4769" s="208" t="s">
        <v>7433</v>
      </c>
      <c r="N4769" s="208" t="s">
        <v>3</v>
      </c>
      <c r="O4769" s="208" t="s">
        <v>2</v>
      </c>
      <c r="P4769" s="208" t="s">
        <v>7434</v>
      </c>
      <c r="Q4769" s="208" t="s">
        <v>7435</v>
      </c>
      <c r="R4769" s="254">
        <v>23.3</v>
      </c>
      <c r="S4769" s="254"/>
      <c r="T4769" s="254">
        <f>SUM(R4769:S4769)</f>
        <v>23.3</v>
      </c>
      <c r="U4769" s="152" t="s">
        <v>29</v>
      </c>
      <c r="V4769" s="469">
        <v>42273</v>
      </c>
      <c r="W4769" s="549" t="s">
        <v>3521</v>
      </c>
      <c r="X4769" s="152"/>
      <c r="Y4769" s="152" t="s">
        <v>141</v>
      </c>
      <c r="Z4769" s="152"/>
      <c r="AA4769" s="562">
        <v>42887</v>
      </c>
      <c r="AB4769" s="152"/>
      <c r="AC4769" s="469"/>
      <c r="AD4769" s="1" t="s">
        <v>43</v>
      </c>
      <c r="AE4769" s="152"/>
      <c r="AF4769" s="152"/>
      <c r="AG4769" s="157"/>
      <c r="AJ4769" s="1">
        <f t="shared" si="374"/>
        <v>0</v>
      </c>
      <c r="AK4769" s="1">
        <f t="shared" si="373"/>
        <v>-23.3</v>
      </c>
    </row>
    <row r="4770" spans="1:37" ht="63" customHeight="1">
      <c r="A4770" s="179" t="s">
        <v>5349</v>
      </c>
      <c r="B4770" s="208" t="s">
        <v>6</v>
      </c>
      <c r="C4770" s="208" t="s">
        <v>11622</v>
      </c>
      <c r="D4770" s="161">
        <v>42578</v>
      </c>
      <c r="E4770" s="182">
        <v>0.97916666666666663</v>
      </c>
      <c r="F4770" s="161">
        <v>42549</v>
      </c>
      <c r="G4770" s="182">
        <v>0.2673611111111111</v>
      </c>
      <c r="H4770" s="182">
        <v>0.28819444444444448</v>
      </c>
      <c r="I4770" s="208">
        <v>3</v>
      </c>
      <c r="J4770" s="208" t="s">
        <v>303</v>
      </c>
      <c r="K4770" s="208" t="s">
        <v>15</v>
      </c>
      <c r="L4770" s="208" t="s">
        <v>17</v>
      </c>
      <c r="M4770" s="208" t="s">
        <v>6781</v>
      </c>
      <c r="N4770" s="208" t="s">
        <v>3</v>
      </c>
      <c r="O4770" s="208" t="s">
        <v>8</v>
      </c>
      <c r="P4770" s="208" t="s">
        <v>6781</v>
      </c>
      <c r="Q4770" s="208" t="s">
        <v>11623</v>
      </c>
      <c r="R4770" s="254">
        <f>6.5+12.6</f>
        <v>19.100000000000001</v>
      </c>
      <c r="S4770" s="254"/>
      <c r="T4770" s="254">
        <f>R4770+S4770</f>
        <v>19.100000000000001</v>
      </c>
      <c r="U4770" s="152"/>
      <c r="V4770" s="152"/>
      <c r="W4770" s="152"/>
      <c r="X4770" s="152"/>
      <c r="Y4770" s="152"/>
      <c r="Z4770" s="152"/>
      <c r="AA4770" s="152"/>
      <c r="AB4770" s="152"/>
      <c r="AC4770" s="152"/>
      <c r="AD4770" s="1" t="s">
        <v>38</v>
      </c>
      <c r="AE4770" s="152"/>
      <c r="AF4770" s="152"/>
      <c r="AG4770" s="152"/>
      <c r="AJ4770" s="1">
        <f t="shared" si="374"/>
        <v>0</v>
      </c>
      <c r="AK4770" s="1">
        <f t="shared" si="373"/>
        <v>-19.100000000000001</v>
      </c>
    </row>
    <row r="4771" spans="1:37" ht="63" customHeight="1">
      <c r="A4771" s="179" t="s">
        <v>5349</v>
      </c>
      <c r="B4771" s="208" t="s">
        <v>6</v>
      </c>
      <c r="C4771" s="208" t="s">
        <v>1873</v>
      </c>
      <c r="D4771" s="161">
        <v>42579</v>
      </c>
      <c r="E4771" s="182">
        <v>0.25</v>
      </c>
      <c r="F4771" s="161">
        <v>42579</v>
      </c>
      <c r="G4771" s="182">
        <v>0.5229166666666667</v>
      </c>
      <c r="H4771" s="182">
        <v>0.27291666666666664</v>
      </c>
      <c r="I4771" s="208">
        <v>6</v>
      </c>
      <c r="J4771" s="208" t="s">
        <v>303</v>
      </c>
      <c r="K4771" s="208" t="s">
        <v>15</v>
      </c>
      <c r="L4771" s="208" t="s">
        <v>10</v>
      </c>
      <c r="M4771" s="208" t="s">
        <v>6790</v>
      </c>
      <c r="N4771" s="208" t="s">
        <v>3</v>
      </c>
      <c r="O4771" s="208" t="s">
        <v>8</v>
      </c>
      <c r="P4771" s="208" t="s">
        <v>6791</v>
      </c>
      <c r="Q4771" s="208" t="s">
        <v>11624</v>
      </c>
      <c r="R4771" s="208">
        <v>16</v>
      </c>
      <c r="S4771" s="208"/>
      <c r="T4771" s="208">
        <f>R4771+S4771</f>
        <v>16</v>
      </c>
      <c r="U4771" s="152" t="s">
        <v>29</v>
      </c>
      <c r="V4771" s="152">
        <v>1991</v>
      </c>
      <c r="W4771" s="152" t="s">
        <v>11625</v>
      </c>
      <c r="X4771" s="152" t="s">
        <v>2722</v>
      </c>
      <c r="Y4771" s="469">
        <v>40729</v>
      </c>
      <c r="Z4771" s="566">
        <v>0</v>
      </c>
      <c r="AA4771" s="152"/>
      <c r="AB4771" s="152" t="s">
        <v>11626</v>
      </c>
      <c r="AC4771" s="551"/>
      <c r="AD4771" s="1" t="s">
        <v>43</v>
      </c>
      <c r="AE4771" s="551"/>
      <c r="AF4771" s="551"/>
      <c r="AG4771" s="551"/>
      <c r="AJ4771" s="1">
        <f t="shared" si="374"/>
        <v>0</v>
      </c>
      <c r="AK4771" s="1">
        <f t="shared" si="373"/>
        <v>-16</v>
      </c>
    </row>
    <row r="4772" spans="1:37" ht="47.25" customHeight="1">
      <c r="A4772" s="179" t="s">
        <v>5349</v>
      </c>
      <c r="B4772" s="208" t="s">
        <v>6</v>
      </c>
      <c r="C4772" s="208" t="s">
        <v>1863</v>
      </c>
      <c r="D4772" s="161">
        <v>42579</v>
      </c>
      <c r="E4772" s="182">
        <v>0.58472222222222225</v>
      </c>
      <c r="F4772" s="161">
        <v>42579</v>
      </c>
      <c r="G4772" s="182">
        <v>0.58472222222222225</v>
      </c>
      <c r="H4772" s="182">
        <v>0</v>
      </c>
      <c r="I4772" s="208">
        <v>5</v>
      </c>
      <c r="J4772" s="208"/>
      <c r="K4772" s="208"/>
      <c r="L4772" s="208" t="s">
        <v>10</v>
      </c>
      <c r="M4772" s="208" t="s">
        <v>11627</v>
      </c>
      <c r="N4772" s="208">
        <v>0.4</v>
      </c>
      <c r="O4772" s="208" t="s">
        <v>2</v>
      </c>
      <c r="P4772" s="208" t="s">
        <v>473</v>
      </c>
      <c r="Q4772" s="208" t="s">
        <v>6792</v>
      </c>
      <c r="R4772" s="208">
        <v>3.1</v>
      </c>
      <c r="S4772" s="208">
        <v>4.2</v>
      </c>
      <c r="T4772" s="208">
        <f>R4772+S4772</f>
        <v>7.3000000000000007</v>
      </c>
      <c r="U4772" s="152"/>
      <c r="V4772" s="152"/>
      <c r="W4772" s="152"/>
      <c r="X4772" s="152"/>
      <c r="Y4772" s="152"/>
      <c r="Z4772" s="152"/>
      <c r="AA4772" s="152"/>
      <c r="AB4772" s="152"/>
      <c r="AC4772" s="152"/>
      <c r="AD4772" s="1" t="s">
        <v>43</v>
      </c>
      <c r="AE4772" s="152"/>
      <c r="AF4772" s="152"/>
      <c r="AG4772" s="152"/>
      <c r="AJ4772" s="1">
        <f t="shared" si="374"/>
        <v>0</v>
      </c>
      <c r="AK4772" s="1">
        <f t="shared" si="373"/>
        <v>-7.3000000000000007</v>
      </c>
    </row>
    <row r="4773" spans="1:37" ht="47.25" customHeight="1">
      <c r="A4773" s="179" t="s">
        <v>5349</v>
      </c>
      <c r="B4773" s="208" t="s">
        <v>6</v>
      </c>
      <c r="C4773" s="208" t="s">
        <v>1868</v>
      </c>
      <c r="D4773" s="161">
        <v>42579</v>
      </c>
      <c r="E4773" s="182">
        <v>0.57291666666666663</v>
      </c>
      <c r="F4773" s="161">
        <v>42579</v>
      </c>
      <c r="G4773" s="182">
        <v>0.60069444444444442</v>
      </c>
      <c r="H4773" s="182">
        <v>2.7777777777777776E-2</v>
      </c>
      <c r="I4773" s="208">
        <v>10</v>
      </c>
      <c r="J4773" s="208" t="s">
        <v>144</v>
      </c>
      <c r="K4773" s="208" t="s">
        <v>21</v>
      </c>
      <c r="L4773" s="208" t="s">
        <v>30</v>
      </c>
      <c r="M4773" s="208" t="s">
        <v>6793</v>
      </c>
      <c r="N4773" s="208" t="s">
        <v>3</v>
      </c>
      <c r="O4773" s="208" t="s">
        <v>8</v>
      </c>
      <c r="P4773" s="208" t="s">
        <v>6794</v>
      </c>
      <c r="Q4773" s="208" t="s">
        <v>7436</v>
      </c>
      <c r="R4773" s="208">
        <v>7.5</v>
      </c>
      <c r="S4773" s="208">
        <v>3.1</v>
      </c>
      <c r="T4773" s="208">
        <f>R4773+S4773</f>
        <v>10.6</v>
      </c>
      <c r="U4773" s="152" t="s">
        <v>29</v>
      </c>
      <c r="V4773" s="152">
        <v>1987</v>
      </c>
      <c r="W4773" s="152" t="s">
        <v>11628</v>
      </c>
      <c r="X4773" s="152" t="s">
        <v>11193</v>
      </c>
      <c r="Y4773" s="469" t="s">
        <v>11629</v>
      </c>
      <c r="Z4773" s="152">
        <v>50</v>
      </c>
      <c r="AA4773" s="469" t="s">
        <v>11630</v>
      </c>
      <c r="AB4773" s="152">
        <v>2</v>
      </c>
      <c r="AC4773" s="469"/>
      <c r="AD4773" s="1" t="s">
        <v>28</v>
      </c>
      <c r="AE4773" s="152"/>
      <c r="AF4773" s="152"/>
      <c r="AG4773" s="152"/>
      <c r="AJ4773" s="1">
        <f t="shared" si="374"/>
        <v>0</v>
      </c>
      <c r="AK4773" s="1">
        <f t="shared" si="373"/>
        <v>-10.6</v>
      </c>
    </row>
    <row r="4774" spans="1:37" ht="78.75" customHeight="1">
      <c r="A4774" s="179" t="s">
        <v>5349</v>
      </c>
      <c r="B4774" s="208" t="s">
        <v>6</v>
      </c>
      <c r="C4774" s="208" t="s">
        <v>1873</v>
      </c>
      <c r="D4774" s="161">
        <v>42580</v>
      </c>
      <c r="E4774" s="182">
        <v>0.72152777777777777</v>
      </c>
      <c r="F4774" s="161">
        <v>42580</v>
      </c>
      <c r="G4774" s="182">
        <v>0.72152777777777777</v>
      </c>
      <c r="H4774" s="182">
        <v>0</v>
      </c>
      <c r="I4774" s="208">
        <v>50</v>
      </c>
      <c r="J4774" s="208" t="s">
        <v>303</v>
      </c>
      <c r="K4774" s="208" t="s">
        <v>9</v>
      </c>
      <c r="L4774" s="208" t="s">
        <v>10</v>
      </c>
      <c r="M4774" s="208" t="s">
        <v>6839</v>
      </c>
      <c r="N4774" s="208">
        <v>35</v>
      </c>
      <c r="O4774" s="208" t="s">
        <v>8</v>
      </c>
      <c r="P4774" s="208" t="s">
        <v>6840</v>
      </c>
      <c r="Q4774" s="208" t="s">
        <v>11631</v>
      </c>
      <c r="R4774" s="208">
        <v>24.7</v>
      </c>
      <c r="S4774" s="208">
        <v>37.1</v>
      </c>
      <c r="T4774" s="254">
        <v>61.8</v>
      </c>
      <c r="U4774" s="152" t="s">
        <v>29</v>
      </c>
      <c r="V4774" s="152">
        <v>1987</v>
      </c>
      <c r="W4774" s="152" t="s">
        <v>3521</v>
      </c>
      <c r="X4774" s="152" t="s">
        <v>2736</v>
      </c>
      <c r="Y4774" s="469" t="s">
        <v>11632</v>
      </c>
      <c r="Z4774" s="566">
        <v>1</v>
      </c>
      <c r="AA4774" s="152">
        <v>2017</v>
      </c>
      <c r="AB4774" s="152"/>
      <c r="AC4774" s="152"/>
      <c r="AD4774" s="1" t="s">
        <v>43</v>
      </c>
      <c r="AE4774" s="152"/>
      <c r="AF4774" s="152"/>
      <c r="AG4774" s="152"/>
      <c r="AJ4774" s="1">
        <f t="shared" si="374"/>
        <v>0</v>
      </c>
      <c r="AK4774" s="1">
        <f t="shared" si="373"/>
        <v>-61.8</v>
      </c>
    </row>
    <row r="4775" spans="1:37" ht="78.75" customHeight="1">
      <c r="A4775" s="179" t="s">
        <v>5349</v>
      </c>
      <c r="B4775" s="208" t="s">
        <v>6</v>
      </c>
      <c r="C4775" s="208" t="s">
        <v>1863</v>
      </c>
      <c r="D4775" s="161">
        <v>42580</v>
      </c>
      <c r="E4775" s="182">
        <v>0.78611111111111109</v>
      </c>
      <c r="F4775" s="161">
        <v>42580</v>
      </c>
      <c r="G4775" s="182">
        <v>0.78611111111111109</v>
      </c>
      <c r="H4775" s="185">
        <v>0</v>
      </c>
      <c r="I4775" s="208">
        <v>5</v>
      </c>
      <c r="J4775" s="208" t="s">
        <v>303</v>
      </c>
      <c r="K4775" s="208" t="s">
        <v>9</v>
      </c>
      <c r="L4775" s="208" t="s">
        <v>10</v>
      </c>
      <c r="M4775" s="208" t="s">
        <v>6841</v>
      </c>
      <c r="N4775" s="208">
        <v>0.4</v>
      </c>
      <c r="O4775" s="208" t="s">
        <v>2</v>
      </c>
      <c r="P4775" s="208" t="s">
        <v>473</v>
      </c>
      <c r="Q4775" s="208" t="s">
        <v>11633</v>
      </c>
      <c r="R4775" s="208">
        <v>1.5</v>
      </c>
      <c r="S4775" s="208">
        <v>1.4</v>
      </c>
      <c r="T4775" s="208">
        <v>2.9</v>
      </c>
      <c r="U4775" s="152" t="s">
        <v>1</v>
      </c>
      <c r="V4775" s="152"/>
      <c r="W4775" s="152"/>
      <c r="X4775" s="152"/>
      <c r="Y4775" s="152"/>
      <c r="Z4775" s="152"/>
      <c r="AA4775" s="152"/>
      <c r="AB4775" s="152"/>
      <c r="AC4775" s="152"/>
      <c r="AD4775" s="1" t="s">
        <v>43</v>
      </c>
      <c r="AE4775" s="152"/>
      <c r="AF4775" s="152"/>
      <c r="AG4775" s="152"/>
      <c r="AJ4775" s="1">
        <f t="shared" si="374"/>
        <v>0</v>
      </c>
      <c r="AK4775" s="1">
        <f t="shared" si="373"/>
        <v>-2.9</v>
      </c>
    </row>
    <row r="4776" spans="1:37" ht="47.25" customHeight="1">
      <c r="A4776" s="179" t="s">
        <v>5349</v>
      </c>
      <c r="B4776" s="208" t="s">
        <v>6</v>
      </c>
      <c r="C4776" s="208" t="s">
        <v>1865</v>
      </c>
      <c r="D4776" s="161">
        <v>42581</v>
      </c>
      <c r="E4776" s="182">
        <v>0.97083333333333333</v>
      </c>
      <c r="F4776" s="161">
        <v>42581</v>
      </c>
      <c r="G4776" s="182">
        <v>0.97083333333333333</v>
      </c>
      <c r="H4776" s="182">
        <v>0</v>
      </c>
      <c r="I4776" s="208">
        <v>37</v>
      </c>
      <c r="J4776" s="208" t="s">
        <v>6848</v>
      </c>
      <c r="K4776" s="208"/>
      <c r="L4776" s="208" t="s">
        <v>10</v>
      </c>
      <c r="M4776" s="208" t="s">
        <v>11634</v>
      </c>
      <c r="N4776" s="208">
        <v>35</v>
      </c>
      <c r="O4776" s="208" t="s">
        <v>14</v>
      </c>
      <c r="P4776" s="208" t="s">
        <v>6849</v>
      </c>
      <c r="Q4776" s="208" t="s">
        <v>6850</v>
      </c>
      <c r="R4776" s="208">
        <v>24.8</v>
      </c>
      <c r="S4776" s="208">
        <v>9.4</v>
      </c>
      <c r="T4776" s="208">
        <v>34.200000000000003</v>
      </c>
      <c r="U4776" s="152" t="s">
        <v>29</v>
      </c>
      <c r="V4776" s="152">
        <v>2002</v>
      </c>
      <c r="W4776" s="152" t="s">
        <v>11635</v>
      </c>
      <c r="X4776" s="152" t="s">
        <v>11636</v>
      </c>
      <c r="Y4776" s="469">
        <v>42259</v>
      </c>
      <c r="Z4776" s="152">
        <v>100</v>
      </c>
      <c r="AA4776" s="469">
        <v>42633</v>
      </c>
      <c r="AB4776" s="152">
        <v>0</v>
      </c>
      <c r="AC4776" s="469">
        <v>42259</v>
      </c>
      <c r="AD4776" s="1" t="s">
        <v>31</v>
      </c>
      <c r="AE4776" s="152"/>
      <c r="AF4776" s="152"/>
      <c r="AG4776" s="152"/>
      <c r="AJ4776" s="1">
        <f t="shared" si="374"/>
        <v>0</v>
      </c>
      <c r="AK4776" s="1">
        <f t="shared" si="373"/>
        <v>-34.200000000000003</v>
      </c>
    </row>
    <row r="4777" spans="1:37" ht="63" customHeight="1">
      <c r="A4777" s="179" t="s">
        <v>8405</v>
      </c>
      <c r="B4777" s="179" t="s">
        <v>13</v>
      </c>
      <c r="C4777" s="179" t="s">
        <v>147</v>
      </c>
      <c r="D4777" s="169">
        <v>42627</v>
      </c>
      <c r="E4777" s="68">
        <v>0.67083333333333339</v>
      </c>
      <c r="F4777" s="169">
        <v>42627</v>
      </c>
      <c r="G4777" s="68">
        <v>0.67083333333333339</v>
      </c>
      <c r="H4777" s="68">
        <f>G4777-E4777</f>
        <v>0</v>
      </c>
      <c r="I4777" s="179">
        <v>1</v>
      </c>
      <c r="J4777" s="179" t="s">
        <v>141</v>
      </c>
      <c r="K4777" s="179" t="s">
        <v>141</v>
      </c>
      <c r="L4777" s="179" t="s">
        <v>12</v>
      </c>
      <c r="M4777" s="179" t="s">
        <v>8569</v>
      </c>
      <c r="N4777" s="179">
        <v>0.4</v>
      </c>
      <c r="O4777" s="179" t="s">
        <v>57</v>
      </c>
      <c r="P4777" s="179" t="s">
        <v>57</v>
      </c>
      <c r="Q4777" s="61" t="s">
        <v>8570</v>
      </c>
      <c r="R4777" s="170">
        <v>0.1</v>
      </c>
      <c r="S4777" s="170"/>
      <c r="T4777" s="190">
        <f>R4777+S4777</f>
        <v>0.1</v>
      </c>
      <c r="U4777" s="2" t="s">
        <v>62</v>
      </c>
      <c r="V4777" s="2" t="s">
        <v>141</v>
      </c>
      <c r="W4777" s="2" t="s">
        <v>141</v>
      </c>
      <c r="X4777" s="2" t="s">
        <v>141</v>
      </c>
      <c r="Y4777" s="2" t="s">
        <v>141</v>
      </c>
      <c r="Z4777" s="2" t="s">
        <v>141</v>
      </c>
      <c r="AA4777" s="2" t="s">
        <v>141</v>
      </c>
      <c r="AB4777" s="2" t="s">
        <v>141</v>
      </c>
      <c r="AC4777" s="2" t="s">
        <v>141</v>
      </c>
      <c r="AD4777" s="1" t="s">
        <v>23</v>
      </c>
      <c r="AE4777" s="2" t="s">
        <v>141</v>
      </c>
      <c r="AF4777" s="2" t="s">
        <v>141</v>
      </c>
      <c r="AG4777" s="2" t="s">
        <v>141</v>
      </c>
      <c r="AJ4777" s="1">
        <f t="shared" si="374"/>
        <v>0</v>
      </c>
      <c r="AK4777" s="1">
        <f t="shared" si="373"/>
        <v>-0.1</v>
      </c>
    </row>
    <row r="4778" spans="1:37" ht="110.25" customHeight="1">
      <c r="A4778" s="179" t="s">
        <v>6868</v>
      </c>
      <c r="B4778" s="208" t="s">
        <v>6</v>
      </c>
      <c r="C4778" s="208" t="s">
        <v>1865</v>
      </c>
      <c r="D4778" s="417">
        <v>42583</v>
      </c>
      <c r="E4778" s="182">
        <v>0.9243055555555556</v>
      </c>
      <c r="F4778" s="417">
        <v>42583</v>
      </c>
      <c r="G4778" s="182">
        <v>0.9243055555555556</v>
      </c>
      <c r="H4778" s="182">
        <v>0</v>
      </c>
      <c r="I4778" s="208">
        <v>28</v>
      </c>
      <c r="J4778" s="208" t="s">
        <v>6848</v>
      </c>
      <c r="K4778" s="208"/>
      <c r="L4778" s="208" t="s">
        <v>10</v>
      </c>
      <c r="M4778" s="208" t="s">
        <v>11634</v>
      </c>
      <c r="N4778" s="208">
        <v>35</v>
      </c>
      <c r="O4778" s="208" t="s">
        <v>14</v>
      </c>
      <c r="P4778" s="208" t="s">
        <v>6849</v>
      </c>
      <c r="Q4778" s="208" t="s">
        <v>8350</v>
      </c>
      <c r="R4778" s="162">
        <v>19.899999999999999</v>
      </c>
      <c r="S4778" s="162">
        <v>3.4</v>
      </c>
      <c r="T4778" s="162">
        <f>R4778+S4778</f>
        <v>23.299999999999997</v>
      </c>
      <c r="U4778" s="152" t="s">
        <v>29</v>
      </c>
      <c r="V4778" s="152">
        <v>2002</v>
      </c>
      <c r="W4778" s="152" t="s">
        <v>11635</v>
      </c>
      <c r="X4778" s="152" t="s">
        <v>11636</v>
      </c>
      <c r="Y4778" s="469">
        <v>42259</v>
      </c>
      <c r="Z4778" s="152">
        <v>100</v>
      </c>
      <c r="AA4778" s="469">
        <v>42633</v>
      </c>
      <c r="AB4778" s="152">
        <v>0</v>
      </c>
      <c r="AC4778" s="469">
        <v>42259</v>
      </c>
      <c r="AD4778" s="1" t="s">
        <v>31</v>
      </c>
      <c r="AE4778" s="152"/>
      <c r="AF4778" s="152"/>
      <c r="AG4778" s="152"/>
      <c r="AJ4778" s="1">
        <f t="shared" si="374"/>
        <v>0</v>
      </c>
      <c r="AK4778" s="1">
        <f t="shared" si="373"/>
        <v>-23.299999999999997</v>
      </c>
    </row>
    <row r="4779" spans="1:37" ht="157.5" customHeight="1">
      <c r="A4779" s="179" t="s">
        <v>6868</v>
      </c>
      <c r="B4779" s="208" t="s">
        <v>6</v>
      </c>
      <c r="C4779" s="208" t="s">
        <v>1873</v>
      </c>
      <c r="D4779" s="161">
        <v>42584</v>
      </c>
      <c r="E4779" s="182">
        <v>0.68402777777777779</v>
      </c>
      <c r="F4779" s="161">
        <v>42584</v>
      </c>
      <c r="G4779" s="182">
        <v>0.68402777777777779</v>
      </c>
      <c r="H4779" s="182">
        <f>G4779-E4779</f>
        <v>0</v>
      </c>
      <c r="I4779" s="208">
        <v>22</v>
      </c>
      <c r="J4779" s="208" t="s">
        <v>303</v>
      </c>
      <c r="K4779" s="208" t="s">
        <v>9</v>
      </c>
      <c r="L4779" s="208" t="s">
        <v>10</v>
      </c>
      <c r="M4779" s="208" t="s">
        <v>6926</v>
      </c>
      <c r="N4779" s="208" t="s">
        <v>3</v>
      </c>
      <c r="O4779" s="208" t="s">
        <v>8</v>
      </c>
      <c r="P4779" s="208" t="s">
        <v>11640</v>
      </c>
      <c r="Q4779" s="208" t="s">
        <v>8351</v>
      </c>
      <c r="R4779" s="254">
        <v>13.7</v>
      </c>
      <c r="S4779" s="254">
        <v>9.3000000000000007</v>
      </c>
      <c r="T4779" s="254">
        <f>R4779+S4779</f>
        <v>23</v>
      </c>
      <c r="U4779" s="152" t="s">
        <v>29</v>
      </c>
      <c r="V4779" s="152">
        <v>1991</v>
      </c>
      <c r="W4779" s="152" t="s">
        <v>2725</v>
      </c>
      <c r="X4779" s="152" t="s">
        <v>2736</v>
      </c>
      <c r="Y4779" s="469" t="s">
        <v>11641</v>
      </c>
      <c r="Z4779" s="566">
        <v>1</v>
      </c>
      <c r="AA4779" s="152" t="s">
        <v>11642</v>
      </c>
      <c r="AB4779" s="152">
        <v>1</v>
      </c>
      <c r="AC4779" s="152"/>
      <c r="AD4779" s="1" t="s">
        <v>43</v>
      </c>
      <c r="AE4779" s="152"/>
      <c r="AF4779" s="152"/>
      <c r="AG4779" s="152"/>
      <c r="AJ4779" s="1">
        <f t="shared" si="374"/>
        <v>0</v>
      </c>
      <c r="AK4779" s="1">
        <f t="shared" si="373"/>
        <v>-23</v>
      </c>
    </row>
    <row r="4780" spans="1:37" ht="78.75" customHeight="1">
      <c r="A4780" s="179" t="s">
        <v>6868</v>
      </c>
      <c r="B4780" s="208" t="s">
        <v>6</v>
      </c>
      <c r="C4780" s="208" t="s">
        <v>1873</v>
      </c>
      <c r="D4780" s="161">
        <v>42584</v>
      </c>
      <c r="E4780" s="182">
        <v>0.75902777777777775</v>
      </c>
      <c r="F4780" s="161">
        <v>42584</v>
      </c>
      <c r="G4780" s="182">
        <v>0.75902777777777775</v>
      </c>
      <c r="H4780" s="182">
        <f>G4780-E4780</f>
        <v>0</v>
      </c>
      <c r="I4780" s="208">
        <v>28</v>
      </c>
      <c r="J4780" s="208" t="s">
        <v>303</v>
      </c>
      <c r="K4780" s="208" t="s">
        <v>9</v>
      </c>
      <c r="L4780" s="208" t="s">
        <v>10</v>
      </c>
      <c r="M4780" s="208" t="s">
        <v>6927</v>
      </c>
      <c r="N4780" s="208" t="s">
        <v>3</v>
      </c>
      <c r="O4780" s="208" t="s">
        <v>8</v>
      </c>
      <c r="P4780" s="208" t="s">
        <v>11643</v>
      </c>
      <c r="Q4780" s="208" t="s">
        <v>11644</v>
      </c>
      <c r="R4780" s="208">
        <v>42</v>
      </c>
      <c r="S4780" s="208">
        <v>31.2</v>
      </c>
      <c r="T4780" s="254">
        <f>R4780+S4780</f>
        <v>73.2</v>
      </c>
      <c r="U4780" s="152" t="s">
        <v>29</v>
      </c>
      <c r="V4780" s="152">
        <v>2013</v>
      </c>
      <c r="W4780" s="152" t="s">
        <v>3521</v>
      </c>
      <c r="X4780" s="152" t="s">
        <v>2736</v>
      </c>
      <c r="Y4780" s="469" t="s">
        <v>11645</v>
      </c>
      <c r="Z4780" s="566">
        <v>1</v>
      </c>
      <c r="AA4780" s="570">
        <v>2017</v>
      </c>
      <c r="AB4780" s="152" t="s">
        <v>2215</v>
      </c>
      <c r="AC4780" s="469"/>
      <c r="AD4780" s="1" t="s">
        <v>43</v>
      </c>
      <c r="AE4780" s="551"/>
      <c r="AF4780" s="551"/>
      <c r="AG4780" s="551"/>
      <c r="AJ4780" s="1">
        <f t="shared" si="374"/>
        <v>0</v>
      </c>
      <c r="AK4780" s="1">
        <f t="shared" si="373"/>
        <v>-73.2</v>
      </c>
    </row>
    <row r="4781" spans="1:37" ht="31.5" customHeight="1">
      <c r="A4781" s="179" t="s">
        <v>6868</v>
      </c>
      <c r="B4781" s="208" t="s">
        <v>6</v>
      </c>
      <c r="C4781" s="208" t="s">
        <v>1873</v>
      </c>
      <c r="D4781" s="161">
        <v>42584</v>
      </c>
      <c r="E4781" s="182">
        <v>0.7715277777777777</v>
      </c>
      <c r="F4781" s="161">
        <v>42584</v>
      </c>
      <c r="G4781" s="182">
        <v>0.78125</v>
      </c>
      <c r="H4781" s="182">
        <f>G4781-E4781</f>
        <v>9.7222222222222987E-3</v>
      </c>
      <c r="I4781" s="208">
        <v>12</v>
      </c>
      <c r="J4781" s="208" t="s">
        <v>303</v>
      </c>
      <c r="K4781" s="208" t="s">
        <v>21</v>
      </c>
      <c r="L4781" s="208" t="s">
        <v>10</v>
      </c>
      <c r="M4781" s="208" t="s">
        <v>6928</v>
      </c>
      <c r="N4781" s="208" t="s">
        <v>3</v>
      </c>
      <c r="O4781" s="208" t="s">
        <v>8</v>
      </c>
      <c r="P4781" s="208" t="s">
        <v>11646</v>
      </c>
      <c r="Q4781" s="208" t="s">
        <v>11647</v>
      </c>
      <c r="R4781" s="208">
        <v>1.7</v>
      </c>
      <c r="S4781" s="208"/>
      <c r="T4781" s="254">
        <f>R4781+S4781</f>
        <v>1.7</v>
      </c>
      <c r="U4781" s="152" t="s">
        <v>29</v>
      </c>
      <c r="V4781" s="152">
        <v>1983</v>
      </c>
      <c r="W4781" s="152" t="s">
        <v>2725</v>
      </c>
      <c r="X4781" s="152" t="s">
        <v>2736</v>
      </c>
      <c r="Y4781" s="469" t="s">
        <v>11648</v>
      </c>
      <c r="Z4781" s="152">
        <v>100</v>
      </c>
      <c r="AA4781" s="570">
        <v>2017</v>
      </c>
      <c r="AB4781" s="152" t="s">
        <v>2215</v>
      </c>
      <c r="AC4781" s="469"/>
      <c r="AD4781" s="1" t="s">
        <v>43</v>
      </c>
      <c r="AE4781" s="551"/>
      <c r="AF4781" s="551"/>
      <c r="AG4781" s="551"/>
      <c r="AJ4781" s="1">
        <f t="shared" si="374"/>
        <v>0</v>
      </c>
      <c r="AK4781" s="1">
        <f t="shared" si="373"/>
        <v>-1.7</v>
      </c>
    </row>
    <row r="4782" spans="1:37" ht="47.25" customHeight="1">
      <c r="A4782" s="179" t="s">
        <v>6868</v>
      </c>
      <c r="B4782" s="208" t="s">
        <v>6</v>
      </c>
      <c r="C4782" s="208" t="s">
        <v>1868</v>
      </c>
      <c r="D4782" s="161">
        <v>42584</v>
      </c>
      <c r="E4782" s="182">
        <v>0.8222222222222223</v>
      </c>
      <c r="F4782" s="161">
        <v>42584</v>
      </c>
      <c r="G4782" s="182">
        <v>0.8222222222222223</v>
      </c>
      <c r="H4782" s="182">
        <v>0</v>
      </c>
      <c r="I4782" s="208">
        <v>16</v>
      </c>
      <c r="J4782" s="208" t="s">
        <v>6929</v>
      </c>
      <c r="K4782" s="208"/>
      <c r="L4782" s="208" t="s">
        <v>4</v>
      </c>
      <c r="M4782" s="208" t="s">
        <v>6729</v>
      </c>
      <c r="N4782" s="208">
        <v>35</v>
      </c>
      <c r="O4782" s="208" t="s">
        <v>14</v>
      </c>
      <c r="P4782" s="208" t="s">
        <v>6930</v>
      </c>
      <c r="Q4782" s="208" t="s">
        <v>11649</v>
      </c>
      <c r="R4782" s="254">
        <v>11.6</v>
      </c>
      <c r="S4782" s="254">
        <v>6</v>
      </c>
      <c r="T4782" s="254">
        <f>SUM(R4782:S4782)</f>
        <v>17.600000000000001</v>
      </c>
      <c r="U4782" s="152" t="s">
        <v>35</v>
      </c>
      <c r="V4782" s="152" t="s">
        <v>11608</v>
      </c>
      <c r="W4782" s="152" t="s">
        <v>11609</v>
      </c>
      <c r="X4782" s="152" t="s">
        <v>11610</v>
      </c>
      <c r="Y4782" s="152" t="s">
        <v>11611</v>
      </c>
      <c r="Z4782" s="152">
        <v>100</v>
      </c>
      <c r="AA4782" s="152" t="s">
        <v>11612</v>
      </c>
      <c r="AB4782" s="551"/>
      <c r="AC4782" s="551"/>
      <c r="AD4782" s="1" t="s">
        <v>0</v>
      </c>
      <c r="AE4782" s="551"/>
      <c r="AF4782" s="551"/>
      <c r="AG4782" s="551"/>
      <c r="AJ4782" s="1">
        <f t="shared" si="374"/>
        <v>0</v>
      </c>
      <c r="AK4782" s="1">
        <f t="shared" si="373"/>
        <v>-17.600000000000001</v>
      </c>
    </row>
    <row r="4783" spans="1:37" ht="63" customHeight="1">
      <c r="A4783" s="179" t="s">
        <v>6868</v>
      </c>
      <c r="B4783" s="208" t="s">
        <v>6</v>
      </c>
      <c r="C4783" s="208" t="s">
        <v>1131</v>
      </c>
      <c r="D4783" s="161">
        <v>42584</v>
      </c>
      <c r="E4783" s="182">
        <v>0.81180555555555556</v>
      </c>
      <c r="F4783" s="161">
        <v>42584</v>
      </c>
      <c r="G4783" s="182">
        <v>0.89583333333333337</v>
      </c>
      <c r="H4783" s="182">
        <v>8.4027777777777771E-2</v>
      </c>
      <c r="I4783" s="208">
        <v>57</v>
      </c>
      <c r="J4783" s="208"/>
      <c r="K4783" s="208"/>
      <c r="L4783" s="208" t="s">
        <v>10</v>
      </c>
      <c r="M4783" s="208" t="s">
        <v>8352</v>
      </c>
      <c r="N4783" s="208">
        <v>35</v>
      </c>
      <c r="O4783" s="208" t="s">
        <v>8</v>
      </c>
      <c r="P4783" s="208"/>
      <c r="Q4783" s="183" t="s">
        <v>8353</v>
      </c>
      <c r="R4783" s="254">
        <v>5.9</v>
      </c>
      <c r="S4783" s="254">
        <v>67.3</v>
      </c>
      <c r="T4783" s="254">
        <f>SUM(R4783:S4783)</f>
        <v>73.2</v>
      </c>
      <c r="U4783" s="152" t="s">
        <v>29</v>
      </c>
      <c r="V4783" s="152" t="s">
        <v>3197</v>
      </c>
      <c r="W4783" s="152" t="s">
        <v>11650</v>
      </c>
      <c r="X4783" s="152" t="s">
        <v>2932</v>
      </c>
      <c r="Y4783" s="152" t="s">
        <v>11651</v>
      </c>
      <c r="Z4783" s="152">
        <v>100</v>
      </c>
      <c r="AA4783" s="152" t="s">
        <v>11652</v>
      </c>
      <c r="AB4783" s="551"/>
      <c r="AC4783" s="551"/>
      <c r="AD4783" s="1" t="s">
        <v>43</v>
      </c>
      <c r="AE4783" s="551"/>
      <c r="AF4783" s="551"/>
      <c r="AG4783" s="551"/>
      <c r="AJ4783" s="1">
        <f t="shared" si="374"/>
        <v>0</v>
      </c>
      <c r="AK4783" s="1">
        <f t="shared" si="373"/>
        <v>-73.2</v>
      </c>
    </row>
    <row r="4784" spans="1:37" ht="94.5" customHeight="1">
      <c r="A4784" s="179" t="s">
        <v>6868</v>
      </c>
      <c r="B4784" s="208" t="s">
        <v>6</v>
      </c>
      <c r="C4784" s="208" t="s">
        <v>1131</v>
      </c>
      <c r="D4784" s="161">
        <v>42584</v>
      </c>
      <c r="E4784" s="182">
        <v>0.84097222222222223</v>
      </c>
      <c r="F4784" s="161">
        <v>42584</v>
      </c>
      <c r="G4784" s="182">
        <v>0.90972222222222221</v>
      </c>
      <c r="H4784" s="182">
        <v>6.8749999999999992E-2</v>
      </c>
      <c r="I4784" s="208">
        <v>10</v>
      </c>
      <c r="J4784" s="208" t="s">
        <v>144</v>
      </c>
      <c r="K4784" s="208" t="s">
        <v>15</v>
      </c>
      <c r="L4784" s="208" t="s">
        <v>10</v>
      </c>
      <c r="M4784" s="208" t="s">
        <v>8354</v>
      </c>
      <c r="N4784" s="208" t="s">
        <v>3</v>
      </c>
      <c r="O4784" s="208" t="s">
        <v>8</v>
      </c>
      <c r="P4784" s="208" t="s">
        <v>11653</v>
      </c>
      <c r="Q4784" s="208" t="s">
        <v>11654</v>
      </c>
      <c r="R4784" s="208">
        <f>18.3+7.4</f>
        <v>25.700000000000003</v>
      </c>
      <c r="S4784" s="208"/>
      <c r="T4784" s="208">
        <f>SUM(R4784:S4784)</f>
        <v>25.700000000000003</v>
      </c>
      <c r="U4784" s="152" t="s">
        <v>29</v>
      </c>
      <c r="V4784" s="469" t="s">
        <v>3197</v>
      </c>
      <c r="W4784" s="152" t="s">
        <v>11650</v>
      </c>
      <c r="X4784" s="152" t="s">
        <v>2932</v>
      </c>
      <c r="Y4784" s="469" t="s">
        <v>11651</v>
      </c>
      <c r="Z4784" s="566">
        <v>1</v>
      </c>
      <c r="AA4784" s="469" t="s">
        <v>11652</v>
      </c>
      <c r="AB4784" s="152"/>
      <c r="AC4784" s="469"/>
      <c r="AD4784" s="1" t="s">
        <v>43</v>
      </c>
      <c r="AE4784" s="551"/>
      <c r="AF4784" s="551"/>
      <c r="AG4784" s="551"/>
      <c r="AJ4784" s="1">
        <f t="shared" si="374"/>
        <v>0</v>
      </c>
      <c r="AK4784" s="1">
        <f t="shared" si="373"/>
        <v>-25.700000000000003</v>
      </c>
    </row>
    <row r="4785" spans="1:37" ht="78.75" customHeight="1">
      <c r="A4785" s="179" t="s">
        <v>6868</v>
      </c>
      <c r="B4785" s="208" t="s">
        <v>6</v>
      </c>
      <c r="C4785" s="208" t="s">
        <v>1863</v>
      </c>
      <c r="D4785" s="161">
        <v>42585</v>
      </c>
      <c r="E4785" s="182">
        <v>0.31875000000000003</v>
      </c>
      <c r="F4785" s="161">
        <v>42585</v>
      </c>
      <c r="G4785" s="182">
        <v>0.31875000000000003</v>
      </c>
      <c r="H4785" s="182">
        <v>0</v>
      </c>
      <c r="I4785" s="208">
        <v>6</v>
      </c>
      <c r="J4785" s="208" t="s">
        <v>2187</v>
      </c>
      <c r="K4785" s="208"/>
      <c r="L4785" s="208" t="s">
        <v>4</v>
      </c>
      <c r="M4785" s="208" t="s">
        <v>6931</v>
      </c>
      <c r="N4785" s="208">
        <v>35</v>
      </c>
      <c r="O4785" s="208" t="s">
        <v>14</v>
      </c>
      <c r="P4785" s="208" t="s">
        <v>6932</v>
      </c>
      <c r="Q4785" s="208" t="s">
        <v>11655</v>
      </c>
      <c r="R4785" s="254">
        <v>1.5</v>
      </c>
      <c r="S4785" s="208">
        <v>1.8</v>
      </c>
      <c r="T4785" s="254">
        <v>3.3</v>
      </c>
      <c r="U4785" s="152" t="s">
        <v>37</v>
      </c>
      <c r="V4785" s="152">
        <v>1985</v>
      </c>
      <c r="W4785" s="152" t="s">
        <v>11656</v>
      </c>
      <c r="X4785" s="152" t="s">
        <v>3377</v>
      </c>
      <c r="Y4785" s="152"/>
      <c r="Z4785" s="566"/>
      <c r="AA4785" s="152"/>
      <c r="AB4785" s="152"/>
      <c r="AC4785" s="152"/>
      <c r="AD4785" s="1" t="s">
        <v>0</v>
      </c>
      <c r="AE4785" s="152"/>
      <c r="AF4785" s="152"/>
      <c r="AG4785" s="152"/>
      <c r="AJ4785" s="1">
        <f t="shared" si="374"/>
        <v>0</v>
      </c>
      <c r="AK4785" s="1">
        <f t="shared" si="373"/>
        <v>-3.3</v>
      </c>
    </row>
    <row r="4786" spans="1:37" ht="63" customHeight="1">
      <c r="A4786" s="179" t="s">
        <v>6868</v>
      </c>
      <c r="B4786" s="208" t="s">
        <v>6</v>
      </c>
      <c r="C4786" s="208" t="s">
        <v>1865</v>
      </c>
      <c r="D4786" s="161">
        <v>42588</v>
      </c>
      <c r="E4786" s="182">
        <v>0.21388888888888891</v>
      </c>
      <c r="F4786" s="161">
        <v>42588</v>
      </c>
      <c r="G4786" s="182">
        <v>0.21388888888888891</v>
      </c>
      <c r="H4786" s="182">
        <v>0</v>
      </c>
      <c r="I4786" s="208">
        <v>166</v>
      </c>
      <c r="J4786" s="208" t="s">
        <v>144</v>
      </c>
      <c r="K4786" s="208" t="s">
        <v>9</v>
      </c>
      <c r="L4786" s="208" t="s">
        <v>10</v>
      </c>
      <c r="M4786" s="208" t="s">
        <v>7025</v>
      </c>
      <c r="N4786" s="208">
        <v>35</v>
      </c>
      <c r="O4786" s="208" t="s">
        <v>8</v>
      </c>
      <c r="P4786" s="208" t="s">
        <v>7026</v>
      </c>
      <c r="Q4786" s="208" t="s">
        <v>8355</v>
      </c>
      <c r="R4786" s="208">
        <v>103.8</v>
      </c>
      <c r="S4786" s="208">
        <v>46.1</v>
      </c>
      <c r="T4786" s="254">
        <f t="shared" ref="T4786:T4801" si="375">S4786+R4786</f>
        <v>149.9</v>
      </c>
      <c r="U4786" s="152" t="s">
        <v>29</v>
      </c>
      <c r="V4786" s="152">
        <v>2009</v>
      </c>
      <c r="W4786" s="152" t="s">
        <v>11657</v>
      </c>
      <c r="X4786" s="152" t="s">
        <v>2736</v>
      </c>
      <c r="Y4786" s="469" t="s">
        <v>11658</v>
      </c>
      <c r="Z4786" s="566">
        <v>1</v>
      </c>
      <c r="AA4786" s="469">
        <v>42795</v>
      </c>
      <c r="AB4786" s="152">
        <v>0</v>
      </c>
      <c r="AC4786" s="469" t="s">
        <v>11659</v>
      </c>
      <c r="AD4786" s="1" t="s">
        <v>43</v>
      </c>
      <c r="AE4786" s="152"/>
      <c r="AF4786" s="152"/>
      <c r="AG4786" s="152"/>
      <c r="AJ4786" s="1">
        <f t="shared" si="374"/>
        <v>0</v>
      </c>
      <c r="AK4786" s="1">
        <f t="shared" si="373"/>
        <v>-149.9</v>
      </c>
    </row>
    <row r="4787" spans="1:37" ht="63" customHeight="1">
      <c r="A4787" s="179" t="s">
        <v>6868</v>
      </c>
      <c r="B4787" s="208" t="s">
        <v>6</v>
      </c>
      <c r="C4787" s="208" t="s">
        <v>1873</v>
      </c>
      <c r="D4787" s="161">
        <v>42588</v>
      </c>
      <c r="E4787" s="182">
        <v>0.22708333333333333</v>
      </c>
      <c r="F4787" s="161">
        <v>42588</v>
      </c>
      <c r="G4787" s="182">
        <v>0.23819444444444446</v>
      </c>
      <c r="H4787" s="182">
        <v>1.1111111111111127E-2</v>
      </c>
      <c r="I4787" s="208">
        <v>6</v>
      </c>
      <c r="J4787" s="208" t="s">
        <v>144</v>
      </c>
      <c r="K4787" s="208" t="s">
        <v>21</v>
      </c>
      <c r="L4787" s="208" t="s">
        <v>10</v>
      </c>
      <c r="M4787" s="208" t="s">
        <v>7027</v>
      </c>
      <c r="N4787" s="208" t="s">
        <v>3</v>
      </c>
      <c r="O4787" s="208" t="s">
        <v>8</v>
      </c>
      <c r="P4787" s="208" t="s">
        <v>7028</v>
      </c>
      <c r="Q4787" s="208" t="s">
        <v>11660</v>
      </c>
      <c r="R4787" s="208">
        <v>3.5</v>
      </c>
      <c r="S4787" s="208">
        <v>1.7</v>
      </c>
      <c r="T4787" s="254">
        <f t="shared" si="375"/>
        <v>5.2</v>
      </c>
      <c r="U4787" s="152" t="s">
        <v>7</v>
      </c>
      <c r="V4787" s="152">
        <v>1991</v>
      </c>
      <c r="W4787" s="152" t="s">
        <v>3170</v>
      </c>
      <c r="X4787" s="152" t="s">
        <v>2736</v>
      </c>
      <c r="Y4787" s="469" t="s">
        <v>11661</v>
      </c>
      <c r="Z4787" s="566">
        <v>1</v>
      </c>
      <c r="AA4787" s="152">
        <v>2017</v>
      </c>
      <c r="AB4787" s="152" t="s">
        <v>2215</v>
      </c>
      <c r="AC4787" s="469"/>
      <c r="AD4787" s="1" t="s">
        <v>43</v>
      </c>
      <c r="AE4787" s="152"/>
      <c r="AF4787" s="152"/>
      <c r="AG4787" s="152"/>
      <c r="AJ4787" s="1">
        <f t="shared" si="374"/>
        <v>0</v>
      </c>
      <c r="AK4787" s="1">
        <f t="shared" si="373"/>
        <v>-5.2</v>
      </c>
    </row>
    <row r="4788" spans="1:37" ht="94.5" customHeight="1">
      <c r="A4788" s="179" t="s">
        <v>6868</v>
      </c>
      <c r="B4788" s="208" t="s">
        <v>6</v>
      </c>
      <c r="C4788" s="208" t="s">
        <v>1873</v>
      </c>
      <c r="D4788" s="161">
        <v>42588</v>
      </c>
      <c r="E4788" s="182">
        <v>0.23263888888888887</v>
      </c>
      <c r="F4788" s="161">
        <v>42588</v>
      </c>
      <c r="G4788" s="182">
        <v>0.23263888888888887</v>
      </c>
      <c r="H4788" s="182">
        <f>G4788-E4788</f>
        <v>0</v>
      </c>
      <c r="I4788" s="208">
        <v>20</v>
      </c>
      <c r="J4788" s="208" t="s">
        <v>303</v>
      </c>
      <c r="K4788" s="208" t="s">
        <v>9</v>
      </c>
      <c r="L4788" s="208" t="s">
        <v>10</v>
      </c>
      <c r="M4788" s="208" t="s">
        <v>7029</v>
      </c>
      <c r="N4788" s="208" t="s">
        <v>3</v>
      </c>
      <c r="O4788" s="208" t="s">
        <v>8</v>
      </c>
      <c r="P4788" s="208" t="s">
        <v>7030</v>
      </c>
      <c r="Q4788" s="208" t="s">
        <v>8356</v>
      </c>
      <c r="R4788" s="208">
        <v>3.5</v>
      </c>
      <c r="S4788" s="208">
        <v>2.2999999999999998</v>
      </c>
      <c r="T4788" s="254">
        <f t="shared" si="375"/>
        <v>5.8</v>
      </c>
      <c r="U4788" s="152" t="s">
        <v>29</v>
      </c>
      <c r="V4788" s="152">
        <v>1987</v>
      </c>
      <c r="W4788" s="152" t="s">
        <v>11662</v>
      </c>
      <c r="X4788" s="152" t="s">
        <v>11193</v>
      </c>
      <c r="Y4788" s="152" t="s">
        <v>11663</v>
      </c>
      <c r="Z4788" s="152">
        <v>100</v>
      </c>
      <c r="AA4788" s="152" t="s">
        <v>11664</v>
      </c>
      <c r="AB4788" s="152"/>
      <c r="AC4788" s="152"/>
      <c r="AD4788" s="1" t="s">
        <v>43</v>
      </c>
      <c r="AE4788" s="152"/>
      <c r="AF4788" s="152"/>
      <c r="AG4788" s="152"/>
      <c r="AJ4788" s="1">
        <f t="shared" si="374"/>
        <v>0</v>
      </c>
      <c r="AK4788" s="1">
        <f t="shared" si="373"/>
        <v>-5.8</v>
      </c>
    </row>
    <row r="4789" spans="1:37" ht="126" customHeight="1">
      <c r="A4789" s="179" t="s">
        <v>6868</v>
      </c>
      <c r="B4789" s="208" t="s">
        <v>6</v>
      </c>
      <c r="C4789" s="208" t="s">
        <v>1873</v>
      </c>
      <c r="D4789" s="161">
        <v>42588</v>
      </c>
      <c r="E4789" s="182">
        <v>0.23263888888888887</v>
      </c>
      <c r="F4789" s="161">
        <v>42588</v>
      </c>
      <c r="G4789" s="182">
        <v>0.4604166666666667</v>
      </c>
      <c r="H4789" s="182">
        <f>G4789-E4789</f>
        <v>0.22777777777777783</v>
      </c>
      <c r="I4789" s="208">
        <v>15</v>
      </c>
      <c r="J4789" s="208" t="s">
        <v>303</v>
      </c>
      <c r="K4789" s="208" t="s">
        <v>21</v>
      </c>
      <c r="L4789" s="208" t="s">
        <v>10</v>
      </c>
      <c r="M4789" s="208" t="s">
        <v>7031</v>
      </c>
      <c r="N4789" s="208" t="s">
        <v>3</v>
      </c>
      <c r="O4789" s="208" t="s">
        <v>8</v>
      </c>
      <c r="P4789" s="208" t="s">
        <v>7032</v>
      </c>
      <c r="Q4789" s="208" t="s">
        <v>8357</v>
      </c>
      <c r="R4789" s="208">
        <v>2.2999999999999998</v>
      </c>
      <c r="S4789" s="208">
        <v>6.3</v>
      </c>
      <c r="T4789" s="254">
        <f t="shared" si="375"/>
        <v>8.6</v>
      </c>
      <c r="U4789" s="152" t="s">
        <v>7</v>
      </c>
      <c r="V4789" s="152">
        <v>2012</v>
      </c>
      <c r="W4789" s="152" t="s">
        <v>3170</v>
      </c>
      <c r="X4789" s="152" t="s">
        <v>2736</v>
      </c>
      <c r="Y4789" s="469" t="s">
        <v>11665</v>
      </c>
      <c r="Z4789" s="566">
        <v>1</v>
      </c>
      <c r="AA4789" s="152">
        <v>2017</v>
      </c>
      <c r="AB4789" s="152" t="s">
        <v>2215</v>
      </c>
      <c r="AC4789" s="152"/>
      <c r="AD4789" s="1" t="s">
        <v>43</v>
      </c>
      <c r="AE4789" s="152"/>
      <c r="AF4789" s="152"/>
      <c r="AG4789" s="152"/>
      <c r="AJ4789" s="1">
        <f t="shared" si="374"/>
        <v>0</v>
      </c>
      <c r="AK4789" s="1">
        <f t="shared" si="373"/>
        <v>-8.6</v>
      </c>
    </row>
    <row r="4790" spans="1:37" ht="78.75" customHeight="1">
      <c r="A4790" s="179" t="s">
        <v>6868</v>
      </c>
      <c r="B4790" s="208" t="s">
        <v>6</v>
      </c>
      <c r="C4790" s="208" t="s">
        <v>1868</v>
      </c>
      <c r="D4790" s="161">
        <v>42588</v>
      </c>
      <c r="E4790" s="182">
        <v>0.25138888888888888</v>
      </c>
      <c r="F4790" s="161">
        <v>42588</v>
      </c>
      <c r="G4790" s="182">
        <v>0.25138888888888888</v>
      </c>
      <c r="H4790" s="182">
        <v>0</v>
      </c>
      <c r="I4790" s="208">
        <v>90</v>
      </c>
      <c r="J4790" s="208" t="s">
        <v>144</v>
      </c>
      <c r="K4790" s="208" t="s">
        <v>9</v>
      </c>
      <c r="L4790" s="208" t="s">
        <v>10</v>
      </c>
      <c r="M4790" s="208" t="s">
        <v>7033</v>
      </c>
      <c r="N4790" s="208">
        <v>35</v>
      </c>
      <c r="O4790" s="208" t="s">
        <v>8</v>
      </c>
      <c r="P4790" s="208" t="s">
        <v>7034</v>
      </c>
      <c r="Q4790" s="208" t="s">
        <v>8358</v>
      </c>
      <c r="R4790" s="208">
        <v>26.799999999999997</v>
      </c>
      <c r="S4790" s="208">
        <v>41.8</v>
      </c>
      <c r="T4790" s="254">
        <f t="shared" si="375"/>
        <v>68.599999999999994</v>
      </c>
      <c r="U4790" s="152" t="s">
        <v>29</v>
      </c>
      <c r="V4790" s="152">
        <v>1986</v>
      </c>
      <c r="W4790" s="152" t="s">
        <v>11666</v>
      </c>
      <c r="X4790" s="152" t="s">
        <v>11193</v>
      </c>
      <c r="Y4790" s="469" t="s">
        <v>11667</v>
      </c>
      <c r="Z4790" s="566">
        <v>1</v>
      </c>
      <c r="AA4790" s="152" t="s">
        <v>11668</v>
      </c>
      <c r="AB4790" s="152"/>
      <c r="AC4790" s="469"/>
      <c r="AD4790" s="1" t="s">
        <v>43</v>
      </c>
      <c r="AE4790" s="152"/>
      <c r="AF4790" s="152"/>
      <c r="AG4790" s="152"/>
      <c r="AJ4790" s="1">
        <f t="shared" si="374"/>
        <v>0</v>
      </c>
      <c r="AK4790" s="1">
        <f t="shared" si="373"/>
        <v>-68.599999999999994</v>
      </c>
    </row>
    <row r="4791" spans="1:37" ht="78.75" customHeight="1">
      <c r="A4791" s="179" t="s">
        <v>6868</v>
      </c>
      <c r="B4791" s="208" t="s">
        <v>6</v>
      </c>
      <c r="C4791" s="208" t="s">
        <v>1873</v>
      </c>
      <c r="D4791" s="161">
        <v>42588</v>
      </c>
      <c r="E4791" s="182">
        <v>0.2638888888888889</v>
      </c>
      <c r="F4791" s="161">
        <v>42588</v>
      </c>
      <c r="G4791" s="182">
        <v>0.2638888888888889</v>
      </c>
      <c r="H4791" s="182">
        <v>0</v>
      </c>
      <c r="I4791" s="208">
        <v>42</v>
      </c>
      <c r="J4791" s="208" t="s">
        <v>303</v>
      </c>
      <c r="K4791" s="208" t="s">
        <v>9</v>
      </c>
      <c r="L4791" s="208" t="s">
        <v>10</v>
      </c>
      <c r="M4791" s="208" t="s">
        <v>7035</v>
      </c>
      <c r="N4791" s="208" t="s">
        <v>3</v>
      </c>
      <c r="O4791" s="208" t="s">
        <v>8</v>
      </c>
      <c r="P4791" s="208" t="s">
        <v>7036</v>
      </c>
      <c r="Q4791" s="208" t="s">
        <v>11669</v>
      </c>
      <c r="R4791" s="208">
        <v>26</v>
      </c>
      <c r="S4791" s="208">
        <v>53.1</v>
      </c>
      <c r="T4791" s="254">
        <f t="shared" si="375"/>
        <v>79.099999999999994</v>
      </c>
      <c r="U4791" s="152" t="s">
        <v>29</v>
      </c>
      <c r="V4791" s="152">
        <v>2012</v>
      </c>
      <c r="W4791" s="152" t="s">
        <v>3521</v>
      </c>
      <c r="X4791" s="152" t="s">
        <v>2736</v>
      </c>
      <c r="Y4791" s="469" t="s">
        <v>11670</v>
      </c>
      <c r="Z4791" s="152">
        <v>100</v>
      </c>
      <c r="AA4791" s="152">
        <v>2017</v>
      </c>
      <c r="AB4791" s="152" t="s">
        <v>2215</v>
      </c>
      <c r="AC4791" s="469"/>
      <c r="AD4791" s="1" t="s">
        <v>43</v>
      </c>
      <c r="AE4791" s="152"/>
      <c r="AF4791" s="152"/>
      <c r="AG4791" s="152"/>
      <c r="AJ4791" s="1">
        <f t="shared" si="374"/>
        <v>0</v>
      </c>
      <c r="AK4791" s="1">
        <f t="shared" si="373"/>
        <v>-79.099999999999994</v>
      </c>
    </row>
    <row r="4792" spans="1:37" ht="78.75" customHeight="1">
      <c r="A4792" s="179" t="s">
        <v>6868</v>
      </c>
      <c r="B4792" s="208" t="s">
        <v>6</v>
      </c>
      <c r="C4792" s="208" t="s">
        <v>1873</v>
      </c>
      <c r="D4792" s="161">
        <v>42588</v>
      </c>
      <c r="E4792" s="182">
        <v>0.2638888888888889</v>
      </c>
      <c r="F4792" s="161">
        <v>42588</v>
      </c>
      <c r="G4792" s="411">
        <v>0.2638888888888889</v>
      </c>
      <c r="H4792" s="182">
        <v>0</v>
      </c>
      <c r="I4792" s="208">
        <v>39</v>
      </c>
      <c r="J4792" s="208" t="s">
        <v>303</v>
      </c>
      <c r="K4792" s="208" t="s">
        <v>9</v>
      </c>
      <c r="L4792" s="208" t="s">
        <v>10</v>
      </c>
      <c r="M4792" s="208" t="s">
        <v>7037</v>
      </c>
      <c r="N4792" s="208" t="s">
        <v>3</v>
      </c>
      <c r="O4792" s="208" t="s">
        <v>8</v>
      </c>
      <c r="P4792" s="208" t="s">
        <v>7038</v>
      </c>
      <c r="Q4792" s="208" t="s">
        <v>11671</v>
      </c>
      <c r="R4792" s="254">
        <v>35.299999999999997</v>
      </c>
      <c r="S4792" s="254">
        <v>43.2</v>
      </c>
      <c r="T4792" s="254">
        <f t="shared" si="375"/>
        <v>78.5</v>
      </c>
      <c r="U4792" s="152" t="s">
        <v>29</v>
      </c>
      <c r="V4792" s="152">
        <v>2013</v>
      </c>
      <c r="W4792" s="152" t="s">
        <v>3784</v>
      </c>
      <c r="X4792" s="152" t="s">
        <v>11193</v>
      </c>
      <c r="Y4792" s="469">
        <v>42539</v>
      </c>
      <c r="Z4792" s="152">
        <v>100</v>
      </c>
      <c r="AA4792" s="152">
        <v>2023</v>
      </c>
      <c r="AB4792" s="152" t="s">
        <v>2215</v>
      </c>
      <c r="AC4792" s="469"/>
      <c r="AD4792" s="1" t="s">
        <v>43</v>
      </c>
      <c r="AE4792" s="152"/>
      <c r="AF4792" s="152"/>
      <c r="AG4792" s="152"/>
      <c r="AJ4792" s="1">
        <f t="shared" si="374"/>
        <v>0</v>
      </c>
      <c r="AK4792" s="1">
        <f t="shared" si="373"/>
        <v>-78.5</v>
      </c>
    </row>
    <row r="4793" spans="1:37" ht="63" customHeight="1">
      <c r="A4793" s="179" t="s">
        <v>6868</v>
      </c>
      <c r="B4793" s="208" t="s">
        <v>6</v>
      </c>
      <c r="C4793" s="208" t="s">
        <v>1873</v>
      </c>
      <c r="D4793" s="161">
        <v>42588</v>
      </c>
      <c r="E4793" s="182">
        <v>0.2638888888888889</v>
      </c>
      <c r="F4793" s="161">
        <v>42588</v>
      </c>
      <c r="G4793" s="182">
        <v>0.2638888888888889</v>
      </c>
      <c r="H4793" s="182">
        <v>0</v>
      </c>
      <c r="I4793" s="208">
        <v>51</v>
      </c>
      <c r="J4793" s="208" t="s">
        <v>303</v>
      </c>
      <c r="K4793" s="208" t="s">
        <v>9</v>
      </c>
      <c r="L4793" s="208" t="s">
        <v>10</v>
      </c>
      <c r="M4793" s="208" t="s">
        <v>7039</v>
      </c>
      <c r="N4793" s="208" t="s">
        <v>3</v>
      </c>
      <c r="O4793" s="208" t="s">
        <v>8</v>
      </c>
      <c r="P4793" s="208" t="s">
        <v>7040</v>
      </c>
      <c r="Q4793" s="208" t="s">
        <v>11672</v>
      </c>
      <c r="R4793" s="254">
        <v>26.2</v>
      </c>
      <c r="S4793" s="254">
        <v>46</v>
      </c>
      <c r="T4793" s="254">
        <f t="shared" si="375"/>
        <v>72.2</v>
      </c>
      <c r="U4793" s="152" t="s">
        <v>29</v>
      </c>
      <c r="V4793" s="152">
        <v>2013</v>
      </c>
      <c r="W4793" s="152" t="s">
        <v>3784</v>
      </c>
      <c r="X4793" s="152" t="s">
        <v>11193</v>
      </c>
      <c r="Y4793" s="469">
        <v>42539</v>
      </c>
      <c r="Z4793" s="152">
        <v>100</v>
      </c>
      <c r="AA4793" s="152">
        <v>2023</v>
      </c>
      <c r="AB4793" s="152" t="s">
        <v>2215</v>
      </c>
      <c r="AC4793" s="152"/>
      <c r="AD4793" s="1" t="s">
        <v>43</v>
      </c>
      <c r="AE4793" s="152"/>
      <c r="AF4793" s="152"/>
      <c r="AG4793" s="152"/>
      <c r="AJ4793" s="1">
        <f t="shared" si="374"/>
        <v>0</v>
      </c>
      <c r="AK4793" s="1">
        <f t="shared" si="373"/>
        <v>-72.2</v>
      </c>
    </row>
    <row r="4794" spans="1:37" ht="63" customHeight="1">
      <c r="A4794" s="179" t="s">
        <v>6868</v>
      </c>
      <c r="B4794" s="208" t="s">
        <v>6</v>
      </c>
      <c r="C4794" s="208" t="s">
        <v>1873</v>
      </c>
      <c r="D4794" s="161">
        <v>42588</v>
      </c>
      <c r="E4794" s="608">
        <v>0.2638888888888889</v>
      </c>
      <c r="F4794" s="161">
        <v>42588</v>
      </c>
      <c r="G4794" s="608">
        <v>0.2638888888888889</v>
      </c>
      <c r="H4794" s="182">
        <v>0</v>
      </c>
      <c r="I4794" s="208">
        <v>53</v>
      </c>
      <c r="J4794" s="208" t="s">
        <v>303</v>
      </c>
      <c r="K4794" s="208" t="s">
        <v>9</v>
      </c>
      <c r="L4794" s="208" t="s">
        <v>10</v>
      </c>
      <c r="M4794" s="208" t="s">
        <v>7041</v>
      </c>
      <c r="N4794" s="208" t="s">
        <v>3</v>
      </c>
      <c r="O4794" s="208" t="s">
        <v>8</v>
      </c>
      <c r="P4794" s="208" t="s">
        <v>7042</v>
      </c>
      <c r="Q4794" s="208" t="s">
        <v>11673</v>
      </c>
      <c r="R4794" s="254">
        <v>38.5</v>
      </c>
      <c r="S4794" s="254">
        <v>40.9</v>
      </c>
      <c r="T4794" s="254">
        <f t="shared" si="375"/>
        <v>79.400000000000006</v>
      </c>
      <c r="U4794" s="152" t="s">
        <v>29</v>
      </c>
      <c r="V4794" s="152">
        <v>2013</v>
      </c>
      <c r="W4794" s="152" t="s">
        <v>3784</v>
      </c>
      <c r="X4794" s="152" t="s">
        <v>11193</v>
      </c>
      <c r="Y4794" s="469">
        <v>42539</v>
      </c>
      <c r="Z4794" s="152">
        <v>100</v>
      </c>
      <c r="AA4794" s="469">
        <v>2023</v>
      </c>
      <c r="AB4794" s="152" t="s">
        <v>2215</v>
      </c>
      <c r="AC4794" s="152"/>
      <c r="AD4794" s="1" t="s">
        <v>43</v>
      </c>
      <c r="AE4794" s="152"/>
      <c r="AF4794" s="152"/>
      <c r="AG4794" s="734"/>
      <c r="AJ4794" s="1">
        <f t="shared" si="374"/>
        <v>0</v>
      </c>
      <c r="AK4794" s="1">
        <f t="shared" si="373"/>
        <v>-79.400000000000006</v>
      </c>
    </row>
    <row r="4795" spans="1:37" ht="63" customHeight="1">
      <c r="A4795" s="179" t="s">
        <v>6868</v>
      </c>
      <c r="B4795" s="208" t="s">
        <v>6</v>
      </c>
      <c r="C4795" s="208" t="s">
        <v>1863</v>
      </c>
      <c r="D4795" s="161">
        <v>42588</v>
      </c>
      <c r="E4795" s="182">
        <v>0.27638888888888885</v>
      </c>
      <c r="F4795" s="161">
        <v>42557</v>
      </c>
      <c r="G4795" s="182">
        <v>0.27638888888888885</v>
      </c>
      <c r="H4795" s="182">
        <v>0</v>
      </c>
      <c r="I4795" s="208">
        <v>14</v>
      </c>
      <c r="J4795" s="208"/>
      <c r="K4795" s="208"/>
      <c r="L4795" s="208" t="s">
        <v>10</v>
      </c>
      <c r="M4795" s="208" t="s">
        <v>11674</v>
      </c>
      <c r="N4795" s="208">
        <v>0.4</v>
      </c>
      <c r="O4795" s="208" t="s">
        <v>2</v>
      </c>
      <c r="P4795" s="208" t="s">
        <v>473</v>
      </c>
      <c r="Q4795" s="208" t="s">
        <v>8359</v>
      </c>
      <c r="R4795" s="254">
        <v>2.6</v>
      </c>
      <c r="S4795" s="254">
        <v>2.2999999999999998</v>
      </c>
      <c r="T4795" s="254">
        <f t="shared" si="375"/>
        <v>4.9000000000000004</v>
      </c>
      <c r="U4795" s="152" t="s">
        <v>1</v>
      </c>
      <c r="V4795" s="152"/>
      <c r="W4795" s="152"/>
      <c r="X4795" s="152"/>
      <c r="Y4795" s="469"/>
      <c r="Z4795" s="152"/>
      <c r="AA4795" s="469"/>
      <c r="AB4795" s="152"/>
      <c r="AC4795" s="152"/>
      <c r="AD4795" s="1" t="s">
        <v>43</v>
      </c>
      <c r="AE4795" s="152"/>
      <c r="AF4795" s="152"/>
      <c r="AG4795" s="734"/>
      <c r="AJ4795" s="1">
        <f t="shared" si="374"/>
        <v>0</v>
      </c>
      <c r="AK4795" s="1">
        <f t="shared" si="373"/>
        <v>-4.9000000000000004</v>
      </c>
    </row>
    <row r="4796" spans="1:37" ht="63" customHeight="1">
      <c r="A4796" s="179" t="s">
        <v>6868</v>
      </c>
      <c r="B4796" s="208" t="s">
        <v>6</v>
      </c>
      <c r="C4796" s="208" t="s">
        <v>1131</v>
      </c>
      <c r="D4796" s="161">
        <v>42588</v>
      </c>
      <c r="E4796" s="182">
        <v>0.28402777777777777</v>
      </c>
      <c r="F4796" s="161">
        <v>42588</v>
      </c>
      <c r="G4796" s="182">
        <v>0.44097222222222227</v>
      </c>
      <c r="H4796" s="182">
        <v>0.1569444444444445</v>
      </c>
      <c r="I4796" s="208">
        <v>7</v>
      </c>
      <c r="J4796" s="208" t="s">
        <v>144</v>
      </c>
      <c r="K4796" s="208" t="s">
        <v>9</v>
      </c>
      <c r="L4796" s="208" t="s">
        <v>10</v>
      </c>
      <c r="M4796" s="208" t="s">
        <v>7044</v>
      </c>
      <c r="N4796" s="208" t="s">
        <v>3</v>
      </c>
      <c r="O4796" s="208" t="s">
        <v>8</v>
      </c>
      <c r="P4796" s="208" t="s">
        <v>7045</v>
      </c>
      <c r="Q4796" s="208" t="s">
        <v>8360</v>
      </c>
      <c r="R4796" s="254">
        <v>15.3</v>
      </c>
      <c r="S4796" s="254"/>
      <c r="T4796" s="254">
        <f t="shared" si="375"/>
        <v>15.3</v>
      </c>
      <c r="U4796" s="152" t="s">
        <v>29</v>
      </c>
      <c r="V4796" s="152">
        <v>1987</v>
      </c>
      <c r="W4796" s="152" t="s">
        <v>11662</v>
      </c>
      <c r="X4796" s="152" t="s">
        <v>2932</v>
      </c>
      <c r="Y4796" s="469" t="s">
        <v>3946</v>
      </c>
      <c r="Z4796" s="566">
        <v>1</v>
      </c>
      <c r="AA4796" s="469" t="s">
        <v>3947</v>
      </c>
      <c r="AB4796" s="152">
        <v>0</v>
      </c>
      <c r="AC4796" s="152"/>
      <c r="AD4796" s="1" t="s">
        <v>43</v>
      </c>
      <c r="AE4796" s="152"/>
      <c r="AF4796" s="152"/>
      <c r="AG4796" s="734"/>
      <c r="AJ4796" s="1">
        <f t="shared" si="374"/>
        <v>0</v>
      </c>
      <c r="AK4796" s="1">
        <f t="shared" si="373"/>
        <v>-15.3</v>
      </c>
    </row>
    <row r="4797" spans="1:37" ht="47.25" customHeight="1">
      <c r="A4797" s="179" t="s">
        <v>6868</v>
      </c>
      <c r="B4797" s="208" t="s">
        <v>6</v>
      </c>
      <c r="C4797" s="208" t="s">
        <v>1863</v>
      </c>
      <c r="D4797" s="161">
        <v>42588</v>
      </c>
      <c r="E4797" s="182">
        <v>0.28611111111111115</v>
      </c>
      <c r="F4797" s="161">
        <v>42557</v>
      </c>
      <c r="G4797" s="182">
        <v>0.28611111111111115</v>
      </c>
      <c r="H4797" s="182">
        <v>0</v>
      </c>
      <c r="I4797" s="208">
        <v>30</v>
      </c>
      <c r="J4797" s="208"/>
      <c r="K4797" s="208"/>
      <c r="L4797" s="208" t="s">
        <v>10</v>
      </c>
      <c r="M4797" s="208" t="s">
        <v>11675</v>
      </c>
      <c r="N4797" s="208">
        <v>0.4</v>
      </c>
      <c r="O4797" s="208" t="s">
        <v>2</v>
      </c>
      <c r="P4797" s="208" t="s">
        <v>473</v>
      </c>
      <c r="Q4797" s="208" t="s">
        <v>8361</v>
      </c>
      <c r="R4797" s="254">
        <v>14.1</v>
      </c>
      <c r="S4797" s="254">
        <v>21.3</v>
      </c>
      <c r="T4797" s="254">
        <f t="shared" si="375"/>
        <v>35.4</v>
      </c>
      <c r="U4797" s="152" t="s">
        <v>1</v>
      </c>
      <c r="V4797" s="152"/>
      <c r="W4797" s="152"/>
      <c r="X4797" s="152"/>
      <c r="Y4797" s="469"/>
      <c r="Z4797" s="152"/>
      <c r="AA4797" s="469"/>
      <c r="AB4797" s="152"/>
      <c r="AC4797" s="152"/>
      <c r="AD4797" s="1" t="s">
        <v>43</v>
      </c>
      <c r="AE4797" s="152"/>
      <c r="AF4797" s="152"/>
      <c r="AG4797" s="734"/>
      <c r="AJ4797" s="1">
        <f t="shared" si="374"/>
        <v>0</v>
      </c>
      <c r="AK4797" s="1">
        <f t="shared" si="373"/>
        <v>-35.4</v>
      </c>
    </row>
    <row r="4798" spans="1:37" ht="94.5" customHeight="1">
      <c r="A4798" s="179" t="s">
        <v>6868</v>
      </c>
      <c r="B4798" s="208" t="s">
        <v>6</v>
      </c>
      <c r="C4798" s="208" t="s">
        <v>1873</v>
      </c>
      <c r="D4798" s="161">
        <v>42588</v>
      </c>
      <c r="E4798" s="182">
        <v>0.3</v>
      </c>
      <c r="F4798" s="161">
        <v>42588</v>
      </c>
      <c r="G4798" s="182">
        <v>0.3</v>
      </c>
      <c r="H4798" s="182">
        <f>G4798-E4798</f>
        <v>0</v>
      </c>
      <c r="I4798" s="208">
        <v>60</v>
      </c>
      <c r="J4798" s="208"/>
      <c r="K4798" s="208"/>
      <c r="L4798" s="208" t="s">
        <v>10</v>
      </c>
      <c r="M4798" s="208" t="s">
        <v>4793</v>
      </c>
      <c r="N4798" s="208">
        <v>0.4</v>
      </c>
      <c r="O4798" s="208" t="s">
        <v>2</v>
      </c>
      <c r="P4798" s="208" t="s">
        <v>473</v>
      </c>
      <c r="Q4798" s="208" t="s">
        <v>8362</v>
      </c>
      <c r="R4798" s="208">
        <v>8.8000000000000007</v>
      </c>
      <c r="S4798" s="208">
        <v>59.9</v>
      </c>
      <c r="T4798" s="254">
        <f t="shared" si="375"/>
        <v>68.7</v>
      </c>
      <c r="U4798" s="152"/>
      <c r="V4798" s="152"/>
      <c r="W4798" s="152"/>
      <c r="X4798" s="152"/>
      <c r="Y4798" s="152"/>
      <c r="Z4798" s="152"/>
      <c r="AA4798" s="152"/>
      <c r="AB4798" s="152"/>
      <c r="AC4798" s="152"/>
      <c r="AD4798" s="1" t="s">
        <v>43</v>
      </c>
      <c r="AE4798" s="152"/>
      <c r="AF4798" s="152"/>
      <c r="AG4798" s="152"/>
      <c r="AJ4798" s="1">
        <f t="shared" si="374"/>
        <v>0</v>
      </c>
      <c r="AK4798" s="1">
        <f t="shared" si="373"/>
        <v>-68.7</v>
      </c>
    </row>
    <row r="4799" spans="1:37" ht="78.75" customHeight="1">
      <c r="A4799" s="179" t="s">
        <v>6868</v>
      </c>
      <c r="B4799" s="208" t="s">
        <v>6</v>
      </c>
      <c r="C4799" s="208" t="s">
        <v>3447</v>
      </c>
      <c r="D4799" s="161">
        <v>42588</v>
      </c>
      <c r="E4799" s="182">
        <v>0.3666666666666667</v>
      </c>
      <c r="F4799" s="161">
        <v>42588</v>
      </c>
      <c r="G4799" s="182">
        <v>0.3666666666666667</v>
      </c>
      <c r="H4799" s="182">
        <v>0</v>
      </c>
      <c r="I4799" s="208">
        <v>250</v>
      </c>
      <c r="J4799" s="208" t="s">
        <v>303</v>
      </c>
      <c r="K4799" s="208" t="s">
        <v>9</v>
      </c>
      <c r="L4799" s="208" t="s">
        <v>17</v>
      </c>
      <c r="M4799" s="208" t="s">
        <v>12079</v>
      </c>
      <c r="N4799" s="208">
        <v>110</v>
      </c>
      <c r="O4799" s="208" t="s">
        <v>8</v>
      </c>
      <c r="P4799" s="208" t="s">
        <v>12079</v>
      </c>
      <c r="Q4799" s="208" t="s">
        <v>6118</v>
      </c>
      <c r="R4799" s="208">
        <v>116.4</v>
      </c>
      <c r="S4799" s="208">
        <v>72.3</v>
      </c>
      <c r="T4799" s="254">
        <f t="shared" si="375"/>
        <v>188.7</v>
      </c>
      <c r="U4799" s="152" t="s">
        <v>37</v>
      </c>
      <c r="V4799" s="152"/>
      <c r="W4799" s="152"/>
      <c r="X4799" s="152"/>
      <c r="Y4799" s="152"/>
      <c r="Z4799" s="152"/>
      <c r="AA4799" s="152"/>
      <c r="AB4799" s="152"/>
      <c r="AC4799" s="152"/>
      <c r="AD4799" s="1" t="s">
        <v>38</v>
      </c>
      <c r="AE4799" s="152"/>
      <c r="AF4799" s="152"/>
      <c r="AG4799" s="152"/>
      <c r="AJ4799" s="1">
        <f t="shared" si="374"/>
        <v>0</v>
      </c>
      <c r="AK4799" s="1">
        <f t="shared" si="373"/>
        <v>-188.7</v>
      </c>
    </row>
    <row r="4800" spans="1:37" ht="47.25" customHeight="1">
      <c r="A4800" s="179" t="s">
        <v>6868</v>
      </c>
      <c r="B4800" s="208" t="s">
        <v>6</v>
      </c>
      <c r="C4800" s="208" t="s">
        <v>1131</v>
      </c>
      <c r="D4800" s="161">
        <v>42588</v>
      </c>
      <c r="E4800" s="182">
        <v>0.40763888888888888</v>
      </c>
      <c r="F4800" s="161">
        <v>42588</v>
      </c>
      <c r="G4800" s="182">
        <v>0.40763888888888888</v>
      </c>
      <c r="H4800" s="182">
        <v>0</v>
      </c>
      <c r="I4800" s="208">
        <v>92</v>
      </c>
      <c r="J4800" s="208" t="s">
        <v>303</v>
      </c>
      <c r="K4800" s="208" t="s">
        <v>9</v>
      </c>
      <c r="L4800" s="208" t="s">
        <v>10</v>
      </c>
      <c r="M4800" s="208" t="s">
        <v>7046</v>
      </c>
      <c r="N4800" s="208">
        <v>35</v>
      </c>
      <c r="O4800" s="208" t="s">
        <v>8</v>
      </c>
      <c r="P4800" s="208" t="s">
        <v>7047</v>
      </c>
      <c r="Q4800" s="208" t="s">
        <v>8363</v>
      </c>
      <c r="R4800" s="208">
        <v>7.8</v>
      </c>
      <c r="S4800" s="208">
        <v>30.4</v>
      </c>
      <c r="T4800" s="254">
        <f t="shared" si="375"/>
        <v>38.199999999999996</v>
      </c>
      <c r="U4800" s="682" t="s">
        <v>29</v>
      </c>
      <c r="V4800" s="152">
        <v>1989</v>
      </c>
      <c r="W4800" s="152"/>
      <c r="X4800" s="152" t="s">
        <v>2932</v>
      </c>
      <c r="Y4800" s="152" t="s">
        <v>11676</v>
      </c>
      <c r="Z4800" s="152">
        <v>100</v>
      </c>
      <c r="AA4800" s="152" t="s">
        <v>11677</v>
      </c>
      <c r="AB4800" s="152">
        <v>0</v>
      </c>
      <c r="AC4800" s="152"/>
      <c r="AD4800" s="1" t="s">
        <v>43</v>
      </c>
      <c r="AE4800" s="152"/>
      <c r="AF4800" s="152"/>
      <c r="AG4800" s="152"/>
      <c r="AJ4800" s="1">
        <f t="shared" si="374"/>
        <v>0</v>
      </c>
      <c r="AK4800" s="1">
        <f t="shared" si="373"/>
        <v>-38.199999999999996</v>
      </c>
    </row>
    <row r="4801" spans="1:37" ht="47.25" customHeight="1">
      <c r="A4801" s="179" t="s">
        <v>6868</v>
      </c>
      <c r="B4801" s="208" t="s">
        <v>6</v>
      </c>
      <c r="C4801" s="208" t="s">
        <v>1131</v>
      </c>
      <c r="D4801" s="161">
        <v>42588</v>
      </c>
      <c r="E4801" s="182">
        <v>0.40763888888888888</v>
      </c>
      <c r="F4801" s="161">
        <v>42588</v>
      </c>
      <c r="G4801" s="182">
        <v>0.4236111111111111</v>
      </c>
      <c r="H4801" s="182">
        <f>G4801-E4801</f>
        <v>1.5972222222222221E-2</v>
      </c>
      <c r="I4801" s="208">
        <v>18</v>
      </c>
      <c r="J4801" s="208" t="s">
        <v>144</v>
      </c>
      <c r="K4801" s="208" t="s">
        <v>146</v>
      </c>
      <c r="L4801" s="208" t="s">
        <v>10</v>
      </c>
      <c r="M4801" s="208" t="s">
        <v>7048</v>
      </c>
      <c r="N4801" s="208" t="s">
        <v>3</v>
      </c>
      <c r="O4801" s="208" t="s">
        <v>40</v>
      </c>
      <c r="P4801" s="208" t="s">
        <v>7049</v>
      </c>
      <c r="Q4801" s="208" t="s">
        <v>8364</v>
      </c>
      <c r="R4801" s="208">
        <v>37.799999999999997</v>
      </c>
      <c r="S4801" s="208">
        <v>154</v>
      </c>
      <c r="T4801" s="254">
        <f t="shared" si="375"/>
        <v>191.8</v>
      </c>
      <c r="U4801" s="152" t="s">
        <v>29</v>
      </c>
      <c r="V4801" s="152">
        <v>2014</v>
      </c>
      <c r="W4801" s="152" t="s">
        <v>11678</v>
      </c>
      <c r="X4801" s="152" t="s">
        <v>11679</v>
      </c>
      <c r="Y4801" s="152" t="s">
        <v>11680</v>
      </c>
      <c r="Z4801" s="152">
        <v>0</v>
      </c>
      <c r="AA4801" s="152" t="s">
        <v>11681</v>
      </c>
      <c r="AB4801" s="152">
        <v>0</v>
      </c>
      <c r="AC4801" s="152"/>
      <c r="AD4801" s="1" t="s">
        <v>43</v>
      </c>
      <c r="AE4801" s="152"/>
      <c r="AF4801" s="152"/>
      <c r="AG4801" s="152"/>
      <c r="AJ4801" s="1">
        <f t="shared" si="374"/>
        <v>0</v>
      </c>
      <c r="AK4801" s="1">
        <f t="shared" si="373"/>
        <v>-191.8</v>
      </c>
    </row>
    <row r="4802" spans="1:37" ht="78.75" customHeight="1">
      <c r="A4802" s="179" t="s">
        <v>6868</v>
      </c>
      <c r="B4802" s="208" t="s">
        <v>6</v>
      </c>
      <c r="C4802" s="208" t="s">
        <v>1873</v>
      </c>
      <c r="D4802" s="161">
        <v>42588</v>
      </c>
      <c r="E4802" s="182">
        <v>0.40902777777777777</v>
      </c>
      <c r="F4802" s="161">
        <v>42588</v>
      </c>
      <c r="G4802" s="182">
        <v>0.4236111111111111</v>
      </c>
      <c r="H4802" s="182">
        <v>1.4583333333333332E-2</v>
      </c>
      <c r="I4802" s="208">
        <v>35</v>
      </c>
      <c r="J4802" s="208" t="s">
        <v>144</v>
      </c>
      <c r="K4802" s="208" t="s">
        <v>21</v>
      </c>
      <c r="L4802" s="208" t="s">
        <v>10</v>
      </c>
      <c r="M4802" s="208" t="s">
        <v>7050</v>
      </c>
      <c r="N4802" s="208" t="s">
        <v>3</v>
      </c>
      <c r="O4802" s="208" t="s">
        <v>8</v>
      </c>
      <c r="P4802" s="208" t="s">
        <v>7051</v>
      </c>
      <c r="Q4802" s="208" t="s">
        <v>11682</v>
      </c>
      <c r="R4802" s="208">
        <v>9.1999999999999993</v>
      </c>
      <c r="S4802" s="208">
        <v>1.9</v>
      </c>
      <c r="T4802" s="254">
        <v>11.1</v>
      </c>
      <c r="U4802" s="152" t="s">
        <v>7</v>
      </c>
      <c r="V4802" s="152">
        <v>1988</v>
      </c>
      <c r="W4802" s="152" t="s">
        <v>11683</v>
      </c>
      <c r="X4802" s="152" t="s">
        <v>11193</v>
      </c>
      <c r="Y4802" s="152" t="s">
        <v>11684</v>
      </c>
      <c r="Z4802" s="152">
        <v>100</v>
      </c>
      <c r="AA4802" s="152" t="s">
        <v>11685</v>
      </c>
      <c r="AB4802" s="152">
        <v>0</v>
      </c>
      <c r="AC4802" s="152">
        <v>1988</v>
      </c>
      <c r="AD4802" s="1" t="s">
        <v>43</v>
      </c>
      <c r="AE4802" s="152"/>
      <c r="AF4802" s="152"/>
      <c r="AG4802" s="152"/>
      <c r="AJ4802" s="1">
        <f t="shared" si="374"/>
        <v>0</v>
      </c>
      <c r="AK4802" s="1">
        <f t="shared" si="373"/>
        <v>-11.1</v>
      </c>
    </row>
    <row r="4803" spans="1:37" ht="78.75" customHeight="1">
      <c r="A4803" s="179" t="s">
        <v>6868</v>
      </c>
      <c r="B4803" s="208" t="s">
        <v>6</v>
      </c>
      <c r="C4803" s="208" t="s">
        <v>1863</v>
      </c>
      <c r="D4803" s="161">
        <v>42588</v>
      </c>
      <c r="E4803" s="182">
        <v>0.42986111111111108</v>
      </c>
      <c r="F4803" s="161">
        <v>42557</v>
      </c>
      <c r="G4803" s="182">
        <v>0.42986111111111108</v>
      </c>
      <c r="H4803" s="182">
        <v>0</v>
      </c>
      <c r="I4803" s="208">
        <v>4</v>
      </c>
      <c r="J4803" s="208"/>
      <c r="K4803" s="208"/>
      <c r="L4803" s="208" t="s">
        <v>10</v>
      </c>
      <c r="M4803" s="208" t="s">
        <v>11674</v>
      </c>
      <c r="N4803" s="208">
        <v>0.4</v>
      </c>
      <c r="O4803" s="208" t="s">
        <v>2</v>
      </c>
      <c r="P4803" s="208" t="s">
        <v>473</v>
      </c>
      <c r="Q4803" s="208" t="s">
        <v>8365</v>
      </c>
      <c r="R4803" s="208">
        <v>0.4</v>
      </c>
      <c r="S4803" s="208">
        <v>0.2</v>
      </c>
      <c r="T4803" s="254">
        <f>S4803+R4803</f>
        <v>0.60000000000000009</v>
      </c>
      <c r="U4803" s="152" t="s">
        <v>1</v>
      </c>
      <c r="V4803" s="152"/>
      <c r="W4803" s="152"/>
      <c r="X4803" s="152"/>
      <c r="Y4803" s="152"/>
      <c r="Z4803" s="152"/>
      <c r="AA4803" s="152"/>
      <c r="AB4803" s="152"/>
      <c r="AC4803" s="152"/>
      <c r="AD4803" s="1" t="s">
        <v>43</v>
      </c>
      <c r="AE4803" s="152"/>
      <c r="AF4803" s="152"/>
      <c r="AG4803" s="152"/>
      <c r="AJ4803" s="1">
        <f t="shared" si="374"/>
        <v>0</v>
      </c>
      <c r="AK4803" s="1">
        <f t="shared" si="373"/>
        <v>-0.60000000000000009</v>
      </c>
    </row>
    <row r="4804" spans="1:37" ht="63" customHeight="1">
      <c r="A4804" s="179" t="s">
        <v>6868</v>
      </c>
      <c r="B4804" s="208" t="s">
        <v>6</v>
      </c>
      <c r="C4804" s="208" t="s">
        <v>1863</v>
      </c>
      <c r="D4804" s="161">
        <v>42588</v>
      </c>
      <c r="E4804" s="182">
        <v>0.44166666666666665</v>
      </c>
      <c r="F4804" s="161">
        <v>42557</v>
      </c>
      <c r="G4804" s="182">
        <v>0.44166666666666665</v>
      </c>
      <c r="H4804" s="182">
        <v>0</v>
      </c>
      <c r="I4804" s="208">
        <v>5</v>
      </c>
      <c r="J4804" s="208"/>
      <c r="K4804" s="208"/>
      <c r="L4804" s="208" t="s">
        <v>10</v>
      </c>
      <c r="M4804" s="208" t="s">
        <v>11627</v>
      </c>
      <c r="N4804" s="208">
        <v>0.4</v>
      </c>
      <c r="O4804" s="208" t="s">
        <v>2</v>
      </c>
      <c r="P4804" s="208" t="s">
        <v>473</v>
      </c>
      <c r="Q4804" s="208" t="s">
        <v>8366</v>
      </c>
      <c r="R4804" s="254">
        <v>0.8</v>
      </c>
      <c r="S4804" s="254"/>
      <c r="T4804" s="254">
        <f>S4804+R4804</f>
        <v>0.8</v>
      </c>
      <c r="U4804" s="152" t="s">
        <v>1</v>
      </c>
      <c r="V4804" s="152"/>
      <c r="W4804" s="152"/>
      <c r="X4804" s="152"/>
      <c r="Y4804" s="469"/>
      <c r="Z4804" s="152"/>
      <c r="AA4804" s="469"/>
      <c r="AB4804" s="152"/>
      <c r="AC4804" s="152"/>
      <c r="AD4804" s="1" t="s">
        <v>43</v>
      </c>
      <c r="AE4804" s="152"/>
      <c r="AF4804" s="152"/>
      <c r="AG4804" s="734"/>
      <c r="AJ4804" s="1">
        <f t="shared" si="374"/>
        <v>0</v>
      </c>
      <c r="AK4804" s="1">
        <f t="shared" si="373"/>
        <v>-0.8</v>
      </c>
    </row>
    <row r="4805" spans="1:37" ht="47.25" customHeight="1">
      <c r="A4805" s="179" t="s">
        <v>6868</v>
      </c>
      <c r="B4805" s="208" t="s">
        <v>6</v>
      </c>
      <c r="C4805" s="208" t="s">
        <v>1868</v>
      </c>
      <c r="D4805" s="161">
        <v>42588</v>
      </c>
      <c r="E4805" s="182">
        <v>0.44444444444444442</v>
      </c>
      <c r="F4805" s="161">
        <v>42588</v>
      </c>
      <c r="G4805" s="182">
        <v>0.44444444444444442</v>
      </c>
      <c r="H4805" s="182">
        <v>0</v>
      </c>
      <c r="I4805" s="208">
        <v>12</v>
      </c>
      <c r="J4805" s="208"/>
      <c r="K4805" s="208"/>
      <c r="L4805" s="208" t="s">
        <v>10</v>
      </c>
      <c r="M4805" s="208" t="s">
        <v>11686</v>
      </c>
      <c r="N4805" s="208">
        <v>0.4</v>
      </c>
      <c r="O4805" s="208" t="s">
        <v>2</v>
      </c>
      <c r="P4805" s="208" t="s">
        <v>7052</v>
      </c>
      <c r="Q4805" s="208" t="s">
        <v>7053</v>
      </c>
      <c r="R4805" s="254">
        <v>2.6</v>
      </c>
      <c r="S4805" s="254">
        <v>1.3</v>
      </c>
      <c r="T4805" s="254">
        <f>S4805+R4805</f>
        <v>3.9000000000000004</v>
      </c>
      <c r="U4805" s="152" t="s">
        <v>1</v>
      </c>
      <c r="V4805" s="152"/>
      <c r="W4805" s="152"/>
      <c r="X4805" s="152"/>
      <c r="Y4805" s="469"/>
      <c r="Z4805" s="152"/>
      <c r="AA4805" s="469"/>
      <c r="AB4805" s="152"/>
      <c r="AC4805" s="152"/>
      <c r="AD4805" s="1" t="s">
        <v>43</v>
      </c>
      <c r="AE4805" s="152"/>
      <c r="AF4805" s="152"/>
      <c r="AG4805" s="734"/>
      <c r="AJ4805" s="1">
        <f t="shared" si="374"/>
        <v>0</v>
      </c>
      <c r="AK4805" s="1">
        <f t="shared" si="373"/>
        <v>-3.9000000000000004</v>
      </c>
    </row>
    <row r="4806" spans="1:37" ht="47.25" customHeight="1">
      <c r="A4806" s="179" t="s">
        <v>6868</v>
      </c>
      <c r="B4806" s="208" t="s">
        <v>6</v>
      </c>
      <c r="C4806" s="208" t="s">
        <v>1868</v>
      </c>
      <c r="D4806" s="161">
        <v>42588</v>
      </c>
      <c r="E4806" s="182">
        <v>0.46666666666666662</v>
      </c>
      <c r="F4806" s="161">
        <v>42588</v>
      </c>
      <c r="G4806" s="182">
        <v>0.46666666666666662</v>
      </c>
      <c r="H4806" s="182">
        <v>0</v>
      </c>
      <c r="I4806" s="208">
        <v>69</v>
      </c>
      <c r="J4806" s="208" t="s">
        <v>7054</v>
      </c>
      <c r="K4806" s="208" t="s">
        <v>9</v>
      </c>
      <c r="L4806" s="208" t="s">
        <v>10</v>
      </c>
      <c r="M4806" s="208" t="s">
        <v>7055</v>
      </c>
      <c r="N4806" s="208">
        <v>35</v>
      </c>
      <c r="O4806" s="208" t="s">
        <v>8</v>
      </c>
      <c r="P4806" s="208" t="s">
        <v>7056</v>
      </c>
      <c r="Q4806" s="208" t="s">
        <v>8367</v>
      </c>
      <c r="R4806" s="254">
        <v>27.2</v>
      </c>
      <c r="S4806" s="870">
        <v>51.5</v>
      </c>
      <c r="T4806" s="254">
        <f>S4806+R4806</f>
        <v>78.7</v>
      </c>
      <c r="U4806" s="152" t="s">
        <v>29</v>
      </c>
      <c r="V4806" s="152">
        <v>1991</v>
      </c>
      <c r="W4806" s="152" t="s">
        <v>11687</v>
      </c>
      <c r="X4806" s="152" t="s">
        <v>11193</v>
      </c>
      <c r="Y4806" s="469" t="s">
        <v>11688</v>
      </c>
      <c r="Z4806" s="566">
        <v>1</v>
      </c>
      <c r="AA4806" s="469" t="s">
        <v>11689</v>
      </c>
      <c r="AB4806" s="152" t="s">
        <v>2215</v>
      </c>
      <c r="AC4806" s="152">
        <v>1991</v>
      </c>
      <c r="AD4806" s="1" t="s">
        <v>43</v>
      </c>
      <c r="AE4806" s="152"/>
      <c r="AF4806" s="152"/>
      <c r="AG4806" s="734"/>
      <c r="AJ4806" s="1">
        <f t="shared" si="374"/>
        <v>0</v>
      </c>
      <c r="AK4806" s="1">
        <f t="shared" si="373"/>
        <v>-78.7</v>
      </c>
    </row>
    <row r="4807" spans="1:37" ht="141.75" customHeight="1">
      <c r="A4807" s="179" t="s">
        <v>6868</v>
      </c>
      <c r="B4807" s="208" t="s">
        <v>6</v>
      </c>
      <c r="C4807" s="208" t="s">
        <v>1868</v>
      </c>
      <c r="D4807" s="161">
        <v>42588</v>
      </c>
      <c r="E4807" s="182">
        <v>0.50347222222222221</v>
      </c>
      <c r="F4807" s="161">
        <v>42588</v>
      </c>
      <c r="G4807" s="182">
        <v>0.50347222222222221</v>
      </c>
      <c r="H4807" s="182">
        <v>0</v>
      </c>
      <c r="I4807" s="208">
        <v>1</v>
      </c>
      <c r="J4807" s="208"/>
      <c r="K4807" s="208"/>
      <c r="L4807" s="208" t="s">
        <v>10</v>
      </c>
      <c r="M4807" s="208" t="s">
        <v>11690</v>
      </c>
      <c r="N4807" s="208">
        <v>0.4</v>
      </c>
      <c r="O4807" s="208" t="s">
        <v>2</v>
      </c>
      <c r="P4807" s="208" t="s">
        <v>473</v>
      </c>
      <c r="Q4807" s="208" t="s">
        <v>7057</v>
      </c>
      <c r="R4807" s="254">
        <v>4.4000000000000004</v>
      </c>
      <c r="S4807" s="162"/>
      <c r="T4807" s="254">
        <f>S4807+R4807</f>
        <v>4.4000000000000004</v>
      </c>
      <c r="U4807" s="152" t="s">
        <v>1</v>
      </c>
      <c r="V4807" s="152"/>
      <c r="W4807" s="152"/>
      <c r="X4807" s="152"/>
      <c r="Y4807" s="469"/>
      <c r="Z4807" s="152"/>
      <c r="AA4807" s="469"/>
      <c r="AB4807" s="152"/>
      <c r="AC4807" s="152"/>
      <c r="AD4807" s="1" t="s">
        <v>43</v>
      </c>
      <c r="AE4807" s="152"/>
      <c r="AF4807" s="152"/>
      <c r="AG4807" s="734"/>
      <c r="AJ4807" s="1">
        <f t="shared" si="374"/>
        <v>0</v>
      </c>
      <c r="AK4807" s="1">
        <f t="shared" si="373"/>
        <v>-4.4000000000000004</v>
      </c>
    </row>
    <row r="4808" spans="1:37" ht="31.5" customHeight="1">
      <c r="A4808" s="179" t="s">
        <v>6868</v>
      </c>
      <c r="B4808" s="208" t="s">
        <v>6</v>
      </c>
      <c r="C4808" s="382" t="s">
        <v>1868</v>
      </c>
      <c r="D4808" s="293">
        <v>42589</v>
      </c>
      <c r="E4808" s="185">
        <v>0.74236111111111114</v>
      </c>
      <c r="F4808" s="293">
        <v>42589</v>
      </c>
      <c r="G4808" s="182">
        <v>0.74236111111111114</v>
      </c>
      <c r="H4808" s="182">
        <v>0</v>
      </c>
      <c r="I4808" s="208">
        <v>20</v>
      </c>
      <c r="J4808" s="208" t="s">
        <v>303</v>
      </c>
      <c r="K4808" s="208"/>
      <c r="L4808" s="208" t="s">
        <v>4</v>
      </c>
      <c r="M4808" s="208" t="s">
        <v>8368</v>
      </c>
      <c r="N4808" s="208" t="s">
        <v>3</v>
      </c>
      <c r="O4808" s="208" t="s">
        <v>49</v>
      </c>
      <c r="P4808" s="208" t="s">
        <v>8369</v>
      </c>
      <c r="Q4808" s="208" t="s">
        <v>11691</v>
      </c>
      <c r="R4808" s="208">
        <v>9.1</v>
      </c>
      <c r="S4808" s="208">
        <v>3.5</v>
      </c>
      <c r="T4808" s="208">
        <v>12.6</v>
      </c>
      <c r="U4808" s="152" t="s">
        <v>48</v>
      </c>
      <c r="V4808" s="152">
        <v>2009</v>
      </c>
      <c r="W4808" s="152" t="s">
        <v>11692</v>
      </c>
      <c r="X4808" s="152" t="s">
        <v>2736</v>
      </c>
      <c r="Y4808" s="152" t="s">
        <v>11693</v>
      </c>
      <c r="Z4808" s="566">
        <v>0.25</v>
      </c>
      <c r="AA4808" s="152" t="s">
        <v>11694</v>
      </c>
      <c r="AB4808" s="152">
        <v>0</v>
      </c>
      <c r="AC4808" s="469">
        <v>42586</v>
      </c>
      <c r="AD4808" s="1" t="s">
        <v>0</v>
      </c>
      <c r="AE4808" s="152"/>
      <c r="AF4808" s="152"/>
      <c r="AG4808" s="152"/>
      <c r="AJ4808" s="1">
        <f t="shared" si="374"/>
        <v>0</v>
      </c>
      <c r="AK4808" s="1">
        <f t="shared" si="373"/>
        <v>-12.6</v>
      </c>
    </row>
    <row r="4809" spans="1:37" ht="47.25" customHeight="1">
      <c r="A4809" s="179" t="s">
        <v>6868</v>
      </c>
      <c r="B4809" s="208" t="s">
        <v>6</v>
      </c>
      <c r="C4809" s="208" t="s">
        <v>1873</v>
      </c>
      <c r="D4809" s="161">
        <v>42590</v>
      </c>
      <c r="E4809" s="182">
        <v>0.29305555555555557</v>
      </c>
      <c r="F4809" s="161">
        <v>42590</v>
      </c>
      <c r="G4809" s="182">
        <v>0.32083333333333336</v>
      </c>
      <c r="H4809" s="182">
        <v>2.777777777777779E-2</v>
      </c>
      <c r="I4809" s="208">
        <v>6</v>
      </c>
      <c r="J4809" s="208" t="s">
        <v>144</v>
      </c>
      <c r="K4809" s="208" t="s">
        <v>21</v>
      </c>
      <c r="L4809" s="208" t="s">
        <v>10</v>
      </c>
      <c r="M4809" s="208" t="s">
        <v>7450</v>
      </c>
      <c r="N4809" s="208" t="s">
        <v>3</v>
      </c>
      <c r="O4809" s="208" t="s">
        <v>8</v>
      </c>
      <c r="P4809" s="208" t="s">
        <v>7028</v>
      </c>
      <c r="Q4809" s="208" t="s">
        <v>11695</v>
      </c>
      <c r="R4809" s="208">
        <v>0.5</v>
      </c>
      <c r="S4809" s="208"/>
      <c r="T4809" s="254">
        <f>S4809+R4809</f>
        <v>0.5</v>
      </c>
      <c r="U4809" s="152" t="s">
        <v>7</v>
      </c>
      <c r="V4809" s="152">
        <v>1991</v>
      </c>
      <c r="W4809" s="152" t="s">
        <v>3170</v>
      </c>
      <c r="X4809" s="152" t="s">
        <v>2736</v>
      </c>
      <c r="Y4809" s="469" t="s">
        <v>11661</v>
      </c>
      <c r="Z4809" s="566">
        <v>1</v>
      </c>
      <c r="AA4809" s="152">
        <v>2017</v>
      </c>
      <c r="AB4809" s="152" t="s">
        <v>2215</v>
      </c>
      <c r="AC4809" s="469"/>
      <c r="AD4809" s="1" t="s">
        <v>43</v>
      </c>
      <c r="AE4809" s="152"/>
      <c r="AF4809" s="152"/>
      <c r="AG4809" s="152"/>
      <c r="AJ4809" s="1">
        <f t="shared" si="374"/>
        <v>0</v>
      </c>
      <c r="AK4809" s="1">
        <f t="shared" si="373"/>
        <v>-0.5</v>
      </c>
    </row>
    <row r="4810" spans="1:37" ht="110.25" customHeight="1">
      <c r="A4810" s="179" t="s">
        <v>8405</v>
      </c>
      <c r="B4810" s="179" t="s">
        <v>13</v>
      </c>
      <c r="C4810" s="179" t="s">
        <v>140</v>
      </c>
      <c r="D4810" s="169">
        <v>42641</v>
      </c>
      <c r="E4810" s="68">
        <v>0.62847222222222221</v>
      </c>
      <c r="F4810" s="169">
        <v>42641</v>
      </c>
      <c r="G4810" s="68">
        <v>0.63402777777777775</v>
      </c>
      <c r="H4810" s="68">
        <f>G4810-E4810</f>
        <v>5.5555555555555358E-3</v>
      </c>
      <c r="I4810" s="179">
        <v>2</v>
      </c>
      <c r="J4810" s="179" t="s">
        <v>141</v>
      </c>
      <c r="K4810" s="179" t="s">
        <v>141</v>
      </c>
      <c r="L4810" s="179" t="s">
        <v>12</v>
      </c>
      <c r="M4810" s="179" t="s">
        <v>8793</v>
      </c>
      <c r="N4810" s="179">
        <v>0.4</v>
      </c>
      <c r="O4810" s="179" t="s">
        <v>2</v>
      </c>
      <c r="P4810" s="179" t="s">
        <v>8793</v>
      </c>
      <c r="Q4810" s="399" t="s">
        <v>10985</v>
      </c>
      <c r="R4810" s="190">
        <v>0.1</v>
      </c>
      <c r="S4810" s="190"/>
      <c r="T4810" s="190">
        <v>0.1</v>
      </c>
      <c r="U4810" s="2" t="s">
        <v>1</v>
      </c>
      <c r="V4810" s="2" t="s">
        <v>141</v>
      </c>
      <c r="W4810" s="2" t="s">
        <v>141</v>
      </c>
      <c r="X4810" s="2" t="s">
        <v>141</v>
      </c>
      <c r="Y4810" s="2" t="s">
        <v>141</v>
      </c>
      <c r="Z4810" s="2" t="s">
        <v>141</v>
      </c>
      <c r="AA4810" s="2" t="s">
        <v>141</v>
      </c>
      <c r="AB4810" s="2" t="s">
        <v>141</v>
      </c>
      <c r="AC4810" s="2" t="s">
        <v>141</v>
      </c>
      <c r="AD4810" s="1" t="s">
        <v>23</v>
      </c>
      <c r="AE4810" s="2" t="s">
        <v>141</v>
      </c>
      <c r="AF4810" s="2" t="s">
        <v>141</v>
      </c>
      <c r="AG4810" s="2" t="s">
        <v>3129</v>
      </c>
      <c r="AJ4810" s="1">
        <f t="shared" si="374"/>
        <v>0</v>
      </c>
      <c r="AK4810" s="1">
        <f t="shared" si="373"/>
        <v>-0.1</v>
      </c>
    </row>
    <row r="4811" spans="1:37" ht="75" customHeight="1">
      <c r="A4811" s="179" t="s">
        <v>12537</v>
      </c>
      <c r="B4811" s="208" t="s">
        <v>13</v>
      </c>
      <c r="C4811" s="179" t="s">
        <v>147</v>
      </c>
      <c r="D4811" s="161">
        <v>42655</v>
      </c>
      <c r="E4811" s="185">
        <v>0.45416666666666666</v>
      </c>
      <c r="F4811" s="161">
        <v>42655</v>
      </c>
      <c r="G4811" s="185">
        <v>0.45763888888888887</v>
      </c>
      <c r="H4811" s="1008">
        <v>3.4722222222222099E-3</v>
      </c>
      <c r="I4811" s="208">
        <v>1</v>
      </c>
      <c r="J4811" s="606" t="s">
        <v>141</v>
      </c>
      <c r="K4811" s="606"/>
      <c r="L4811" s="179" t="s">
        <v>12</v>
      </c>
      <c r="M4811" s="606" t="s">
        <v>8569</v>
      </c>
      <c r="N4811" s="208">
        <v>0.4</v>
      </c>
      <c r="O4811" s="208" t="s">
        <v>57</v>
      </c>
      <c r="P4811" s="606" t="s">
        <v>57</v>
      </c>
      <c r="Q4811" s="163" t="s">
        <v>14518</v>
      </c>
      <c r="R4811" s="254">
        <v>0.1</v>
      </c>
      <c r="S4811" s="254"/>
      <c r="T4811" s="190">
        <v>0.1</v>
      </c>
      <c r="U4811" s="1296" t="s">
        <v>62</v>
      </c>
      <c r="V4811" s="1296" t="s">
        <v>141</v>
      </c>
      <c r="W4811" s="1296" t="s">
        <v>141</v>
      </c>
      <c r="X4811" s="1296" t="s">
        <v>141</v>
      </c>
      <c r="Y4811" s="1296" t="s">
        <v>141</v>
      </c>
      <c r="Z4811" s="1296" t="s">
        <v>141</v>
      </c>
      <c r="AA4811" s="1296" t="s">
        <v>141</v>
      </c>
      <c r="AB4811" s="1296" t="s">
        <v>141</v>
      </c>
      <c r="AC4811" s="1296" t="s">
        <v>141</v>
      </c>
      <c r="AD4811" s="2" t="s">
        <v>23</v>
      </c>
      <c r="AE4811" s="1296" t="s">
        <v>141</v>
      </c>
      <c r="AF4811" s="1296" t="s">
        <v>141</v>
      </c>
      <c r="AG4811" s="2" t="s">
        <v>141</v>
      </c>
      <c r="AJ4811" s="1">
        <f t="shared" si="374"/>
        <v>0</v>
      </c>
    </row>
    <row r="4812" spans="1:37" ht="31.5">
      <c r="A4812" s="94" t="s">
        <v>12777</v>
      </c>
      <c r="B4812" s="208" t="s">
        <v>13</v>
      </c>
      <c r="C4812" s="208" t="s">
        <v>140</v>
      </c>
      <c r="D4812" s="161">
        <v>42696</v>
      </c>
      <c r="E4812" s="902">
        <v>0.50902777777777775</v>
      </c>
      <c r="F4812" s="161">
        <v>42696</v>
      </c>
      <c r="G4812" s="902">
        <v>0.50902777777777775</v>
      </c>
      <c r="H4812" s="1008">
        <v>0</v>
      </c>
      <c r="I4812" s="208"/>
      <c r="J4812" s="208"/>
      <c r="K4812" s="208"/>
      <c r="L4812" s="179" t="s">
        <v>12</v>
      </c>
      <c r="M4812" s="606" t="s">
        <v>12974</v>
      </c>
      <c r="N4812" s="208" t="s">
        <v>3</v>
      </c>
      <c r="O4812" s="606" t="s">
        <v>2</v>
      </c>
      <c r="P4812" s="606" t="s">
        <v>7893</v>
      </c>
      <c r="Q4812" s="61" t="s">
        <v>14583</v>
      </c>
      <c r="R4812" s="162"/>
      <c r="S4812" s="190">
        <v>0.1</v>
      </c>
      <c r="T4812" s="190">
        <v>0.1</v>
      </c>
      <c r="U4812" s="1296" t="s">
        <v>141</v>
      </c>
      <c r="V4812" s="1296" t="s">
        <v>141</v>
      </c>
      <c r="W4812" s="1296" t="s">
        <v>141</v>
      </c>
      <c r="X4812" s="1296" t="s">
        <v>141</v>
      </c>
      <c r="Y4812" s="1296" t="s">
        <v>141</v>
      </c>
      <c r="Z4812" s="1296" t="s">
        <v>141</v>
      </c>
      <c r="AA4812" s="1296" t="s">
        <v>141</v>
      </c>
      <c r="AB4812" s="1296" t="s">
        <v>141</v>
      </c>
      <c r="AC4812" s="1296" t="s">
        <v>141</v>
      </c>
      <c r="AD4812" s="2" t="s">
        <v>23</v>
      </c>
      <c r="AE4812" s="1305" t="s">
        <v>141</v>
      </c>
      <c r="AF4812" s="1305" t="s">
        <v>141</v>
      </c>
      <c r="AG4812" s="2" t="s">
        <v>141</v>
      </c>
      <c r="AJ4812" s="1">
        <f t="shared" si="374"/>
        <v>0</v>
      </c>
    </row>
    <row r="4813" spans="1:37" ht="47.25" customHeight="1">
      <c r="A4813" s="179" t="s">
        <v>6868</v>
      </c>
      <c r="B4813" s="208" t="s">
        <v>6</v>
      </c>
      <c r="C4813" s="208" t="s">
        <v>1863</v>
      </c>
      <c r="D4813" s="161">
        <v>42590</v>
      </c>
      <c r="E4813" s="182">
        <v>0.47430555555555554</v>
      </c>
      <c r="F4813" s="161">
        <v>42590</v>
      </c>
      <c r="G4813" s="182">
        <v>0.68888888888888899</v>
      </c>
      <c r="H4813" s="182">
        <v>0.21527777777777779</v>
      </c>
      <c r="I4813" s="747">
        <v>1</v>
      </c>
      <c r="J4813" s="208"/>
      <c r="K4813" s="208"/>
      <c r="L4813" s="208" t="s">
        <v>10</v>
      </c>
      <c r="M4813" s="208" t="s">
        <v>7453</v>
      </c>
      <c r="N4813" s="208" t="s">
        <v>3</v>
      </c>
      <c r="O4813" s="208" t="s">
        <v>8</v>
      </c>
      <c r="P4813" s="208" t="s">
        <v>7454</v>
      </c>
      <c r="Q4813" s="208" t="s">
        <v>8372</v>
      </c>
      <c r="R4813" s="758">
        <v>7.2</v>
      </c>
      <c r="S4813" s="779"/>
      <c r="T4813" s="254">
        <f>S4813+R4813</f>
        <v>7.2</v>
      </c>
      <c r="U4813" s="152" t="s">
        <v>7</v>
      </c>
      <c r="V4813" s="152" t="s">
        <v>11702</v>
      </c>
      <c r="W4813" s="152" t="s">
        <v>3170</v>
      </c>
      <c r="X4813" s="152" t="s">
        <v>2736</v>
      </c>
      <c r="Y4813" s="152" t="s">
        <v>11703</v>
      </c>
      <c r="Z4813" s="152"/>
      <c r="AA4813" s="152" t="s">
        <v>11704</v>
      </c>
      <c r="AB4813" s="152" t="s">
        <v>11705</v>
      </c>
      <c r="AC4813" s="469"/>
      <c r="AD4813" s="1" t="s">
        <v>32</v>
      </c>
      <c r="AE4813" s="152"/>
      <c r="AF4813" s="152"/>
      <c r="AG4813" s="152"/>
      <c r="AJ4813" s="1">
        <f t="shared" si="374"/>
        <v>0</v>
      </c>
      <c r="AK4813" s="1">
        <f>AJ4813-T4813</f>
        <v>-7.2</v>
      </c>
    </row>
    <row r="4814" spans="1:37" ht="47.25" customHeight="1">
      <c r="A4814" s="179" t="s">
        <v>6868</v>
      </c>
      <c r="B4814" s="208" t="s">
        <v>6</v>
      </c>
      <c r="C4814" s="208" t="s">
        <v>1131</v>
      </c>
      <c r="D4814" s="161">
        <v>42590</v>
      </c>
      <c r="E4814" s="182">
        <v>0.58958333333333335</v>
      </c>
      <c r="F4814" s="161">
        <v>42590</v>
      </c>
      <c r="G4814" s="182">
        <v>0.58958333333333335</v>
      </c>
      <c r="H4814" s="182">
        <v>0</v>
      </c>
      <c r="I4814" s="208">
        <v>71</v>
      </c>
      <c r="J4814" s="208" t="s">
        <v>144</v>
      </c>
      <c r="K4814" s="208" t="s">
        <v>9</v>
      </c>
      <c r="L4814" s="208" t="s">
        <v>4</v>
      </c>
      <c r="M4814" s="208" t="s">
        <v>7455</v>
      </c>
      <c r="N4814" s="208">
        <v>35</v>
      </c>
      <c r="O4814" s="208" t="s">
        <v>14</v>
      </c>
      <c r="P4814" s="208" t="s">
        <v>7456</v>
      </c>
      <c r="Q4814" s="208" t="s">
        <v>8373</v>
      </c>
      <c r="R4814" s="208">
        <v>9.3000000000000007</v>
      </c>
      <c r="S4814" s="208">
        <v>18.3</v>
      </c>
      <c r="T4814" s="254">
        <f>S4814+R4814</f>
        <v>27.6</v>
      </c>
      <c r="U4814" s="152" t="s">
        <v>29</v>
      </c>
      <c r="V4814" s="152">
        <v>2007</v>
      </c>
      <c r="W4814" s="152" t="s">
        <v>11706</v>
      </c>
      <c r="X4814" s="152" t="s">
        <v>11707</v>
      </c>
      <c r="Y4814" s="469" t="s">
        <v>11708</v>
      </c>
      <c r="Z4814" s="566">
        <v>1</v>
      </c>
      <c r="AA4814" s="469" t="s">
        <v>11709</v>
      </c>
      <c r="AB4814" s="152" t="s">
        <v>2215</v>
      </c>
      <c r="AC4814" s="469" t="s">
        <v>11710</v>
      </c>
      <c r="AD4814" s="1" t="s">
        <v>0</v>
      </c>
      <c r="AE4814" s="152"/>
      <c r="AF4814" s="152"/>
      <c r="AG4814" s="152"/>
      <c r="AJ4814" s="1">
        <f t="shared" si="374"/>
        <v>0</v>
      </c>
      <c r="AK4814" s="1">
        <f>AJ4814-T4814</f>
        <v>-27.6</v>
      </c>
    </row>
    <row r="4815" spans="1:37" ht="31.5" customHeight="1">
      <c r="A4815" s="179" t="s">
        <v>6868</v>
      </c>
      <c r="B4815" s="208" t="s">
        <v>6</v>
      </c>
      <c r="C4815" s="208" t="s">
        <v>1873</v>
      </c>
      <c r="D4815" s="161">
        <v>42590</v>
      </c>
      <c r="E4815" s="182">
        <v>0.59652777777777777</v>
      </c>
      <c r="F4815" s="161">
        <v>42590</v>
      </c>
      <c r="G4815" s="182">
        <v>0.69652777777777775</v>
      </c>
      <c r="H4815" s="182">
        <v>9.9999999999999978E-2</v>
      </c>
      <c r="I4815" s="208">
        <v>6</v>
      </c>
      <c r="J4815" s="208" t="s">
        <v>144</v>
      </c>
      <c r="K4815" s="208" t="s">
        <v>21</v>
      </c>
      <c r="L4815" s="208" t="s">
        <v>10</v>
      </c>
      <c r="M4815" s="208" t="s">
        <v>7027</v>
      </c>
      <c r="N4815" s="208" t="s">
        <v>3</v>
      </c>
      <c r="O4815" s="208" t="s">
        <v>8</v>
      </c>
      <c r="P4815" s="208" t="s">
        <v>7028</v>
      </c>
      <c r="Q4815" s="208" t="s">
        <v>11695</v>
      </c>
      <c r="R4815" s="208">
        <v>2</v>
      </c>
      <c r="S4815" s="208"/>
      <c r="T4815" s="254">
        <f>S4815+R4815</f>
        <v>2</v>
      </c>
      <c r="U4815" s="152" t="s">
        <v>7</v>
      </c>
      <c r="V4815" s="152">
        <v>1991</v>
      </c>
      <c r="W4815" s="152" t="s">
        <v>3170</v>
      </c>
      <c r="X4815" s="152" t="s">
        <v>2736</v>
      </c>
      <c r="Y4815" s="469" t="s">
        <v>11661</v>
      </c>
      <c r="Z4815" s="566">
        <v>1</v>
      </c>
      <c r="AA4815" s="152">
        <v>2017</v>
      </c>
      <c r="AB4815" s="152" t="s">
        <v>2215</v>
      </c>
      <c r="AC4815" s="469"/>
      <c r="AD4815" s="1" t="s">
        <v>43</v>
      </c>
      <c r="AE4815" s="152"/>
      <c r="AF4815" s="152"/>
      <c r="AG4815" s="152"/>
      <c r="AJ4815" s="1">
        <f t="shared" si="374"/>
        <v>0</v>
      </c>
      <c r="AK4815" s="1">
        <f>AJ4815-T4815</f>
        <v>-2</v>
      </c>
    </row>
    <row r="4816" spans="1:37" s="16" customFormat="1" ht="31.5">
      <c r="A4816" s="94" t="s">
        <v>13179</v>
      </c>
      <c r="B4816" s="208" t="s">
        <v>13</v>
      </c>
      <c r="C4816" s="208" t="s">
        <v>147</v>
      </c>
      <c r="D4816" s="161">
        <v>42712</v>
      </c>
      <c r="E4816" s="1008">
        <v>0.32361111111111113</v>
      </c>
      <c r="F4816" s="161">
        <v>42712</v>
      </c>
      <c r="G4816" s="1008">
        <v>0.32777777777777778</v>
      </c>
      <c r="H4816" s="1008">
        <v>4.1666666666666519E-3</v>
      </c>
      <c r="I4816" s="208">
        <v>1</v>
      </c>
      <c r="J4816" s="606" t="s">
        <v>141</v>
      </c>
      <c r="K4816" s="606"/>
      <c r="L4816" s="179" t="s">
        <v>12</v>
      </c>
      <c r="M4816" s="606" t="s">
        <v>8569</v>
      </c>
      <c r="N4816" s="208">
        <v>0.4</v>
      </c>
      <c r="O4816" s="208" t="s">
        <v>57</v>
      </c>
      <c r="P4816" s="606" t="s">
        <v>57</v>
      </c>
      <c r="Q4816" s="163" t="s">
        <v>1117</v>
      </c>
      <c r="R4816" s="162">
        <v>0.1</v>
      </c>
      <c r="S4816" s="162"/>
      <c r="T4816" s="190">
        <v>0.1</v>
      </c>
      <c r="U4816" s="1296" t="s">
        <v>141</v>
      </c>
      <c r="V4816" s="1296" t="s">
        <v>141</v>
      </c>
      <c r="W4816" s="1296" t="s">
        <v>141</v>
      </c>
      <c r="X4816" s="1296" t="s">
        <v>141</v>
      </c>
      <c r="Y4816" s="1296" t="s">
        <v>141</v>
      </c>
      <c r="Z4816" s="1296" t="s">
        <v>141</v>
      </c>
      <c r="AA4816" s="1296" t="s">
        <v>141</v>
      </c>
      <c r="AB4816" s="1296" t="s">
        <v>141</v>
      </c>
      <c r="AC4816" s="1296" t="s">
        <v>141</v>
      </c>
      <c r="AD4816" s="2" t="s">
        <v>23</v>
      </c>
      <c r="AE4816" s="1305" t="s">
        <v>141</v>
      </c>
      <c r="AF4816" s="1305" t="s">
        <v>141</v>
      </c>
      <c r="AG4816" s="2" t="s">
        <v>3169</v>
      </c>
      <c r="AJ4816" s="1">
        <f t="shared" si="374"/>
        <v>0</v>
      </c>
    </row>
    <row r="4817" spans="1:37" ht="126" customHeight="1">
      <c r="A4817" s="179" t="s">
        <v>2467</v>
      </c>
      <c r="B4817" s="179" t="s">
        <v>13</v>
      </c>
      <c r="C4817" s="179" t="s">
        <v>140</v>
      </c>
      <c r="D4817" s="169">
        <v>42500</v>
      </c>
      <c r="E4817" s="68">
        <v>0.70624999999999993</v>
      </c>
      <c r="F4817" s="169">
        <v>42500</v>
      </c>
      <c r="G4817" s="68">
        <v>0.78125</v>
      </c>
      <c r="H4817" s="176">
        <f>G4817-E4817</f>
        <v>7.5000000000000067E-2</v>
      </c>
      <c r="I4817" s="179">
        <v>1</v>
      </c>
      <c r="J4817" s="179" t="s">
        <v>141</v>
      </c>
      <c r="K4817" s="179" t="s">
        <v>141</v>
      </c>
      <c r="L4817" s="179" t="s">
        <v>12</v>
      </c>
      <c r="M4817" s="179" t="s">
        <v>10144</v>
      </c>
      <c r="N4817" s="179">
        <v>0.4</v>
      </c>
      <c r="O4817" s="179" t="s">
        <v>2</v>
      </c>
      <c r="P4817" s="179" t="s">
        <v>3347</v>
      </c>
      <c r="Q4817" s="61" t="s">
        <v>3348</v>
      </c>
      <c r="R4817" s="179"/>
      <c r="S4817" s="179">
        <v>0.09</v>
      </c>
      <c r="T4817" s="190">
        <f>R4817+S4817</f>
        <v>0.09</v>
      </c>
      <c r="U4817" s="2" t="s">
        <v>1</v>
      </c>
      <c r="V4817" s="2" t="s">
        <v>141</v>
      </c>
      <c r="W4817" s="2" t="s">
        <v>141</v>
      </c>
      <c r="X4817" s="2" t="s">
        <v>141</v>
      </c>
      <c r="Y4817" s="2" t="s">
        <v>141</v>
      </c>
      <c r="Z4817" s="2" t="s">
        <v>141</v>
      </c>
      <c r="AA4817" s="2" t="s">
        <v>141</v>
      </c>
      <c r="AB4817" s="2" t="s">
        <v>141</v>
      </c>
      <c r="AC4817" s="2" t="s">
        <v>141</v>
      </c>
      <c r="AD4817" s="1" t="s">
        <v>23</v>
      </c>
      <c r="AE4817" s="2" t="s">
        <v>141</v>
      </c>
      <c r="AF4817" s="2" t="s">
        <v>141</v>
      </c>
      <c r="AG4817" s="2" t="s">
        <v>141</v>
      </c>
      <c r="AJ4817" s="1">
        <f t="shared" si="374"/>
        <v>0</v>
      </c>
      <c r="AK4817" s="1">
        <f>AJ4817-T4817</f>
        <v>-0.09</v>
      </c>
    </row>
    <row r="4818" spans="1:37" ht="84">
      <c r="A4818" s="94" t="s">
        <v>12777</v>
      </c>
      <c r="B4818" s="596" t="s">
        <v>12578</v>
      </c>
      <c r="C4818" s="596" t="s">
        <v>12579</v>
      </c>
      <c r="D4818" s="786">
        <v>42678</v>
      </c>
      <c r="E4818" s="787">
        <v>0.60416666666666663</v>
      </c>
      <c r="F4818" s="786">
        <v>42678</v>
      </c>
      <c r="G4818" s="787">
        <v>0.64583333333333337</v>
      </c>
      <c r="H4818" s="787">
        <f>G4818-E4818</f>
        <v>4.1666666666666741E-2</v>
      </c>
      <c r="I4818" s="788">
        <v>2</v>
      </c>
      <c r="J4818" s="596" t="s">
        <v>303</v>
      </c>
      <c r="K4818" s="596" t="s">
        <v>21</v>
      </c>
      <c r="L4818" s="596" t="s">
        <v>10</v>
      </c>
      <c r="M4818" s="596" t="s">
        <v>12807</v>
      </c>
      <c r="N4818" s="792" t="s">
        <v>3</v>
      </c>
      <c r="O4818" s="596" t="s">
        <v>8</v>
      </c>
      <c r="P4818" s="789" t="s">
        <v>12807</v>
      </c>
      <c r="Q4818" s="789" t="s">
        <v>14235</v>
      </c>
      <c r="R4818" s="790">
        <v>8.7500000000000008E-2</v>
      </c>
      <c r="S4818" s="1276"/>
      <c r="T4818" s="807">
        <v>8.7999999999999995E-2</v>
      </c>
      <c r="U4818" s="1297" t="s">
        <v>29</v>
      </c>
      <c r="V4818" s="1297">
        <v>1972</v>
      </c>
      <c r="W4818" s="1297" t="s">
        <v>29</v>
      </c>
      <c r="X4818" s="1297" t="s">
        <v>6961</v>
      </c>
      <c r="Y4818" s="1333" t="s">
        <v>14236</v>
      </c>
      <c r="Z4818" s="1297">
        <v>100</v>
      </c>
      <c r="AA4818" s="1333" t="s">
        <v>14237</v>
      </c>
      <c r="AB4818" s="1297"/>
      <c r="AC4818" s="1297"/>
      <c r="AD4818" s="1297" t="s">
        <v>23</v>
      </c>
      <c r="AE4818" s="1297"/>
      <c r="AF4818" s="1297"/>
      <c r="AG4818" s="1297"/>
      <c r="AJ4818" s="1">
        <f t="shared" si="374"/>
        <v>4.9999999999998657E-4</v>
      </c>
    </row>
    <row r="4819" spans="1:37" ht="56.25" customHeight="1">
      <c r="A4819" s="179" t="s">
        <v>12537</v>
      </c>
      <c r="B4819" s="208" t="s">
        <v>13</v>
      </c>
      <c r="C4819" s="179" t="s">
        <v>147</v>
      </c>
      <c r="D4819" s="161">
        <v>42667</v>
      </c>
      <c r="E4819" s="182">
        <v>0.5</v>
      </c>
      <c r="F4819" s="161">
        <v>42667</v>
      </c>
      <c r="G4819" s="1121">
        <v>0.50277777777777777</v>
      </c>
      <c r="H4819" s="1008">
        <v>2.7777777777777679E-3</v>
      </c>
      <c r="I4819" s="208">
        <v>1</v>
      </c>
      <c r="J4819" s="606" t="s">
        <v>141</v>
      </c>
      <c r="K4819" s="606"/>
      <c r="L4819" s="179" t="s">
        <v>12</v>
      </c>
      <c r="M4819" s="606" t="s">
        <v>8569</v>
      </c>
      <c r="N4819" s="208">
        <v>0.4</v>
      </c>
      <c r="O4819" s="208" t="s">
        <v>57</v>
      </c>
      <c r="P4819" s="606" t="s">
        <v>57</v>
      </c>
      <c r="Q4819" s="163" t="s">
        <v>12679</v>
      </c>
      <c r="R4819" s="170">
        <v>0.05</v>
      </c>
      <c r="S4819" s="170"/>
      <c r="T4819" s="190">
        <v>0.05</v>
      </c>
      <c r="U4819" s="1296" t="s">
        <v>62</v>
      </c>
      <c r="V4819" s="1296" t="s">
        <v>141</v>
      </c>
      <c r="W4819" s="1296" t="s">
        <v>141</v>
      </c>
      <c r="X4819" s="1296" t="s">
        <v>141</v>
      </c>
      <c r="Y4819" s="1296" t="s">
        <v>141</v>
      </c>
      <c r="Z4819" s="1296" t="s">
        <v>141</v>
      </c>
      <c r="AA4819" s="1296" t="s">
        <v>141</v>
      </c>
      <c r="AB4819" s="1296" t="s">
        <v>141</v>
      </c>
      <c r="AC4819" s="1296" t="s">
        <v>141</v>
      </c>
      <c r="AD4819" s="2" t="s">
        <v>23</v>
      </c>
      <c r="AE4819" s="1296" t="s">
        <v>141</v>
      </c>
      <c r="AF4819" s="1296" t="s">
        <v>141</v>
      </c>
      <c r="AG4819" s="2" t="s">
        <v>141</v>
      </c>
      <c r="AJ4819" s="1">
        <f t="shared" si="374"/>
        <v>0</v>
      </c>
    </row>
    <row r="4820" spans="1:37" ht="60" customHeight="1">
      <c r="A4820" s="179" t="s">
        <v>6868</v>
      </c>
      <c r="B4820" s="208" t="s">
        <v>6</v>
      </c>
      <c r="C4820" s="208" t="s">
        <v>1868</v>
      </c>
      <c r="D4820" s="161">
        <v>42591</v>
      </c>
      <c r="E4820" s="182">
        <v>0.84027777777777779</v>
      </c>
      <c r="F4820" s="161">
        <v>42591</v>
      </c>
      <c r="G4820" s="182">
        <v>0.84027777777777779</v>
      </c>
      <c r="H4820" s="182">
        <v>0</v>
      </c>
      <c r="I4820" s="208">
        <v>9</v>
      </c>
      <c r="J4820" s="208" t="s">
        <v>303</v>
      </c>
      <c r="K4820" s="208"/>
      <c r="L4820" s="208" t="s">
        <v>4</v>
      </c>
      <c r="M4820" s="208" t="s">
        <v>8377</v>
      </c>
      <c r="N4820" s="208" t="s">
        <v>3</v>
      </c>
      <c r="O4820" s="208" t="s">
        <v>49</v>
      </c>
      <c r="P4820" s="208" t="s">
        <v>7463</v>
      </c>
      <c r="Q4820" s="208" t="s">
        <v>11691</v>
      </c>
      <c r="R4820" s="254">
        <v>5.9</v>
      </c>
      <c r="S4820" s="254">
        <v>1.2</v>
      </c>
      <c r="T4820" s="254">
        <v>7.1</v>
      </c>
      <c r="U4820" s="152" t="s">
        <v>48</v>
      </c>
      <c r="V4820" s="152"/>
      <c r="W4820" s="152"/>
      <c r="X4820" s="152"/>
      <c r="Y4820" s="469"/>
      <c r="Z4820" s="152"/>
      <c r="AA4820" s="469"/>
      <c r="AB4820" s="152"/>
      <c r="AC4820" s="152"/>
      <c r="AD4820" s="1" t="s">
        <v>0</v>
      </c>
      <c r="AE4820" s="152"/>
      <c r="AF4820" s="152"/>
      <c r="AG4820" s="152"/>
      <c r="AJ4820" s="1">
        <f t="shared" si="374"/>
        <v>0</v>
      </c>
      <c r="AK4820" s="1">
        <f t="shared" ref="AK4820:AK4851" si="376">AJ4820-T4820</f>
        <v>-7.1</v>
      </c>
    </row>
    <row r="4821" spans="1:37" ht="126" customHeight="1">
      <c r="A4821" s="179" t="s">
        <v>6868</v>
      </c>
      <c r="B4821" s="208" t="s">
        <v>6</v>
      </c>
      <c r="C4821" s="208" t="s">
        <v>1865</v>
      </c>
      <c r="D4821" s="161">
        <v>42592</v>
      </c>
      <c r="E4821" s="182">
        <v>8.1250000000000003E-2</v>
      </c>
      <c r="F4821" s="161">
        <v>42592</v>
      </c>
      <c r="G4821" s="182">
        <v>8.1250000000000003E-2</v>
      </c>
      <c r="H4821" s="182">
        <v>0</v>
      </c>
      <c r="I4821" s="208">
        <v>80</v>
      </c>
      <c r="J4821" s="208" t="s">
        <v>303</v>
      </c>
      <c r="K4821" s="208" t="s">
        <v>9</v>
      </c>
      <c r="L4821" s="208" t="s">
        <v>10</v>
      </c>
      <c r="M4821" s="208" t="s">
        <v>7474</v>
      </c>
      <c r="N4821" s="208">
        <v>35</v>
      </c>
      <c r="O4821" s="208" t="s">
        <v>8</v>
      </c>
      <c r="P4821" s="208" t="s">
        <v>7475</v>
      </c>
      <c r="Q4821" s="208" t="s">
        <v>11725</v>
      </c>
      <c r="R4821" s="162">
        <v>27.6</v>
      </c>
      <c r="S4821" s="162">
        <v>64.599999999999994</v>
      </c>
      <c r="T4821" s="254">
        <v>92.199999999999989</v>
      </c>
      <c r="U4821" s="152" t="s">
        <v>29</v>
      </c>
      <c r="V4821" s="152">
        <v>2009</v>
      </c>
      <c r="W4821" s="152" t="s">
        <v>11726</v>
      </c>
      <c r="X4821" s="152" t="s">
        <v>2736</v>
      </c>
      <c r="Y4821" s="469" t="s">
        <v>11727</v>
      </c>
      <c r="Z4821" s="152">
        <v>100</v>
      </c>
      <c r="AA4821" s="469">
        <v>42736</v>
      </c>
      <c r="AB4821" s="152">
        <v>0</v>
      </c>
      <c r="AC4821" s="469" t="s">
        <v>11728</v>
      </c>
      <c r="AD4821" s="1" t="s">
        <v>43</v>
      </c>
      <c r="AE4821" s="152"/>
      <c r="AF4821" s="152"/>
      <c r="AG4821" s="152"/>
      <c r="AJ4821" s="1">
        <f t="shared" si="374"/>
        <v>0</v>
      </c>
      <c r="AK4821" s="1">
        <f t="shared" si="376"/>
        <v>-92.199999999999989</v>
      </c>
    </row>
    <row r="4822" spans="1:37" ht="126" customHeight="1">
      <c r="A4822" s="179" t="s">
        <v>6868</v>
      </c>
      <c r="B4822" s="208" t="s">
        <v>6</v>
      </c>
      <c r="C4822" s="208" t="s">
        <v>1865</v>
      </c>
      <c r="D4822" s="161">
        <v>42592</v>
      </c>
      <c r="E4822" s="182">
        <v>8.1250000000000003E-2</v>
      </c>
      <c r="F4822" s="161">
        <v>42592</v>
      </c>
      <c r="G4822" s="182">
        <v>0.46458333333333335</v>
      </c>
      <c r="H4822" s="182">
        <v>0.38333333333333336</v>
      </c>
      <c r="I4822" s="208">
        <v>80</v>
      </c>
      <c r="J4822" s="208" t="s">
        <v>303</v>
      </c>
      <c r="K4822" s="208" t="s">
        <v>15</v>
      </c>
      <c r="L4822" s="208" t="s">
        <v>10</v>
      </c>
      <c r="M4822" s="208" t="s">
        <v>7476</v>
      </c>
      <c r="N4822" s="208">
        <v>35</v>
      </c>
      <c r="O4822" s="208" t="s">
        <v>8</v>
      </c>
      <c r="P4822" s="208" t="s">
        <v>7477</v>
      </c>
      <c r="Q4822" s="208" t="s">
        <v>11729</v>
      </c>
      <c r="R4822" s="162">
        <v>64.599999999999994</v>
      </c>
      <c r="S4822" s="162">
        <v>20.3</v>
      </c>
      <c r="T4822" s="254">
        <v>84.899999999999991</v>
      </c>
      <c r="U4822" s="152" t="s">
        <v>29</v>
      </c>
      <c r="V4822" s="152">
        <v>2009</v>
      </c>
      <c r="W4822" s="152" t="s">
        <v>11726</v>
      </c>
      <c r="X4822" s="152" t="s">
        <v>2736</v>
      </c>
      <c r="Y4822" s="469" t="s">
        <v>11730</v>
      </c>
      <c r="Z4822" s="152">
        <v>100</v>
      </c>
      <c r="AA4822" s="469">
        <v>42736</v>
      </c>
      <c r="AB4822" s="152">
        <v>0</v>
      </c>
      <c r="AC4822" s="469" t="s">
        <v>11728</v>
      </c>
      <c r="AD4822" s="1" t="s">
        <v>43</v>
      </c>
      <c r="AE4822" s="152"/>
      <c r="AF4822" s="152"/>
      <c r="AG4822" s="152"/>
      <c r="AJ4822" s="1">
        <f t="shared" ref="AJ4822:AJ4885" si="377">T4822-S4822-R4822</f>
        <v>0</v>
      </c>
      <c r="AK4822" s="1">
        <f t="shared" si="376"/>
        <v>-84.899999999999991</v>
      </c>
    </row>
    <row r="4823" spans="1:37" ht="126" customHeight="1">
      <c r="A4823" s="179" t="s">
        <v>6868</v>
      </c>
      <c r="B4823" s="208" t="s">
        <v>6</v>
      </c>
      <c r="C4823" s="208" t="s">
        <v>1865</v>
      </c>
      <c r="D4823" s="417">
        <v>42592</v>
      </c>
      <c r="E4823" s="182">
        <v>8.1250000000000003E-2</v>
      </c>
      <c r="F4823" s="417">
        <v>42592</v>
      </c>
      <c r="G4823" s="182">
        <v>0.29652777777777778</v>
      </c>
      <c r="H4823" s="182">
        <v>0.25694444444444448</v>
      </c>
      <c r="I4823" s="208">
        <v>15</v>
      </c>
      <c r="J4823" s="208" t="s">
        <v>303</v>
      </c>
      <c r="K4823" s="208" t="s">
        <v>15</v>
      </c>
      <c r="L4823" s="208" t="s">
        <v>10</v>
      </c>
      <c r="M4823" s="208" t="s">
        <v>7478</v>
      </c>
      <c r="N4823" s="208" t="s">
        <v>3</v>
      </c>
      <c r="O4823" s="208" t="s">
        <v>8</v>
      </c>
      <c r="P4823" s="208" t="s">
        <v>7479</v>
      </c>
      <c r="Q4823" s="208" t="s">
        <v>8378</v>
      </c>
      <c r="R4823" s="162">
        <v>48.1</v>
      </c>
      <c r="S4823" s="162">
        <v>1.4</v>
      </c>
      <c r="T4823" s="254">
        <v>49.5</v>
      </c>
      <c r="U4823" s="152" t="s">
        <v>29</v>
      </c>
      <c r="V4823" s="152">
        <v>2013</v>
      </c>
      <c r="W4823" s="152" t="s">
        <v>11731</v>
      </c>
      <c r="X4823" s="152" t="s">
        <v>2736</v>
      </c>
      <c r="Y4823" s="469" t="s">
        <v>11732</v>
      </c>
      <c r="Z4823" s="566">
        <v>1</v>
      </c>
      <c r="AA4823" s="469" t="s">
        <v>11733</v>
      </c>
      <c r="AB4823" s="152">
        <v>0</v>
      </c>
      <c r="AC4823" s="469"/>
      <c r="AD4823" s="1" t="s">
        <v>43</v>
      </c>
      <c r="AE4823" s="152"/>
      <c r="AF4823" s="152"/>
      <c r="AG4823" s="152"/>
      <c r="AJ4823" s="1">
        <f t="shared" si="377"/>
        <v>0</v>
      </c>
      <c r="AK4823" s="1">
        <f t="shared" si="376"/>
        <v>-49.5</v>
      </c>
    </row>
    <row r="4824" spans="1:37" ht="126" customHeight="1">
      <c r="A4824" s="179" t="s">
        <v>6868</v>
      </c>
      <c r="B4824" s="208" t="s">
        <v>6</v>
      </c>
      <c r="C4824" s="208" t="s">
        <v>1865</v>
      </c>
      <c r="D4824" s="161">
        <v>42592</v>
      </c>
      <c r="E4824" s="182">
        <v>0.10069444444444443</v>
      </c>
      <c r="F4824" s="161">
        <v>42592</v>
      </c>
      <c r="G4824" s="182">
        <v>0.12013888888888889</v>
      </c>
      <c r="H4824" s="182">
        <v>1.9444444444444459E-2</v>
      </c>
      <c r="I4824" s="208">
        <v>60</v>
      </c>
      <c r="J4824" s="208" t="s">
        <v>144</v>
      </c>
      <c r="K4824" s="208" t="s">
        <v>15</v>
      </c>
      <c r="L4824" s="208" t="s">
        <v>10</v>
      </c>
      <c r="M4824" s="208" t="s">
        <v>7480</v>
      </c>
      <c r="N4824" s="208" t="s">
        <v>3</v>
      </c>
      <c r="O4824" s="208" t="s">
        <v>8</v>
      </c>
      <c r="P4824" s="208" t="s">
        <v>7481</v>
      </c>
      <c r="Q4824" s="208" t="s">
        <v>8379</v>
      </c>
      <c r="R4824" s="162">
        <v>33.1</v>
      </c>
      <c r="S4824" s="162">
        <v>33.799999999999997</v>
      </c>
      <c r="T4824" s="254">
        <v>66.900000000000006</v>
      </c>
      <c r="U4824" s="152" t="s">
        <v>29</v>
      </c>
      <c r="V4824" s="152">
        <v>1991</v>
      </c>
      <c r="W4824" s="152" t="s">
        <v>11734</v>
      </c>
      <c r="X4824" s="152" t="s">
        <v>2736</v>
      </c>
      <c r="Y4824" s="469" t="s">
        <v>11735</v>
      </c>
      <c r="Z4824" s="152">
        <v>100</v>
      </c>
      <c r="AA4824" s="469">
        <v>42856</v>
      </c>
      <c r="AB4824" s="152">
        <v>0</v>
      </c>
      <c r="AC4824" s="469" t="s">
        <v>11736</v>
      </c>
      <c r="AD4824" s="1" t="s">
        <v>43</v>
      </c>
      <c r="AE4824" s="152"/>
      <c r="AF4824" s="152"/>
      <c r="AG4824" s="152"/>
      <c r="AJ4824" s="1">
        <f t="shared" si="377"/>
        <v>0</v>
      </c>
      <c r="AK4824" s="1">
        <f t="shared" si="376"/>
        <v>-66.900000000000006</v>
      </c>
    </row>
    <row r="4825" spans="1:37" ht="47.25" customHeight="1">
      <c r="A4825" s="179" t="s">
        <v>6868</v>
      </c>
      <c r="B4825" s="208" t="s">
        <v>6</v>
      </c>
      <c r="C4825" s="208" t="s">
        <v>1873</v>
      </c>
      <c r="D4825" s="161">
        <v>42592</v>
      </c>
      <c r="E4825" s="182">
        <v>0.13680555555555554</v>
      </c>
      <c r="F4825" s="161">
        <v>42592</v>
      </c>
      <c r="G4825" s="182">
        <v>0.13680555555555554</v>
      </c>
      <c r="H4825" s="182">
        <v>0</v>
      </c>
      <c r="I4825" s="208">
        <v>9</v>
      </c>
      <c r="J4825" s="208" t="s">
        <v>303</v>
      </c>
      <c r="K4825" s="208" t="s">
        <v>9</v>
      </c>
      <c r="L4825" s="208" t="s">
        <v>10</v>
      </c>
      <c r="M4825" s="208" t="s">
        <v>7482</v>
      </c>
      <c r="N4825" s="208" t="s">
        <v>3</v>
      </c>
      <c r="O4825" s="208" t="s">
        <v>8</v>
      </c>
      <c r="P4825" s="208" t="s">
        <v>7483</v>
      </c>
      <c r="Q4825" s="208" t="s">
        <v>8380</v>
      </c>
      <c r="R4825" s="208">
        <v>6.2</v>
      </c>
      <c r="S4825" s="208">
        <v>5.2</v>
      </c>
      <c r="T4825" s="254">
        <v>11.4</v>
      </c>
      <c r="U4825" s="152" t="s">
        <v>7</v>
      </c>
      <c r="V4825" s="152">
        <v>2013</v>
      </c>
      <c r="W4825" s="152" t="s">
        <v>9300</v>
      </c>
      <c r="X4825" s="152"/>
      <c r="Y4825" s="152" t="s">
        <v>11737</v>
      </c>
      <c r="Z4825" s="152">
        <v>100</v>
      </c>
      <c r="AA4825" s="152" t="s">
        <v>11738</v>
      </c>
      <c r="AB4825" s="152"/>
      <c r="AC4825" s="152"/>
      <c r="AD4825" s="1" t="s">
        <v>43</v>
      </c>
      <c r="AE4825" s="152"/>
      <c r="AF4825" s="152"/>
      <c r="AG4825" s="152"/>
      <c r="AJ4825" s="1">
        <f t="shared" si="377"/>
        <v>0</v>
      </c>
      <c r="AK4825" s="1">
        <f t="shared" si="376"/>
        <v>-11.4</v>
      </c>
    </row>
    <row r="4826" spans="1:37" ht="31.5" customHeight="1">
      <c r="A4826" s="179" t="s">
        <v>6868</v>
      </c>
      <c r="B4826" s="208" t="s">
        <v>6</v>
      </c>
      <c r="C4826" s="208" t="s">
        <v>1873</v>
      </c>
      <c r="D4826" s="161">
        <v>42592</v>
      </c>
      <c r="E4826" s="182">
        <v>0.1388888888888889</v>
      </c>
      <c r="F4826" s="161">
        <v>42592</v>
      </c>
      <c r="G4826" s="182">
        <v>0.1388888888888889</v>
      </c>
      <c r="H4826" s="182">
        <v>0</v>
      </c>
      <c r="I4826" s="208">
        <v>4</v>
      </c>
      <c r="J4826" s="208" t="s">
        <v>144</v>
      </c>
      <c r="K4826" s="208" t="s">
        <v>9</v>
      </c>
      <c r="L4826" s="208" t="s">
        <v>10</v>
      </c>
      <c r="M4826" s="208" t="s">
        <v>7484</v>
      </c>
      <c r="N4826" s="208" t="s">
        <v>3</v>
      </c>
      <c r="O4826" s="208" t="s">
        <v>8</v>
      </c>
      <c r="P4826" s="208" t="s">
        <v>7485</v>
      </c>
      <c r="Q4826" s="208" t="s">
        <v>11739</v>
      </c>
      <c r="R4826" s="208">
        <v>1.5</v>
      </c>
      <c r="S4826" s="208">
        <v>1.5</v>
      </c>
      <c r="T4826" s="254">
        <v>3</v>
      </c>
      <c r="U4826" s="152" t="s">
        <v>7</v>
      </c>
      <c r="V4826" s="152">
        <v>1989</v>
      </c>
      <c r="W4826" s="152" t="s">
        <v>2748</v>
      </c>
      <c r="X4826" s="152"/>
      <c r="Y4826" s="152" t="s">
        <v>11740</v>
      </c>
      <c r="Z4826" s="152">
        <v>100</v>
      </c>
      <c r="AA4826" s="152" t="s">
        <v>11741</v>
      </c>
      <c r="AB4826" s="152"/>
      <c r="AC4826" s="152"/>
      <c r="AD4826" s="1" t="s">
        <v>43</v>
      </c>
      <c r="AE4826" s="152"/>
      <c r="AF4826" s="152"/>
      <c r="AG4826" s="152"/>
      <c r="AJ4826" s="1">
        <f t="shared" si="377"/>
        <v>0</v>
      </c>
      <c r="AK4826" s="1">
        <f t="shared" si="376"/>
        <v>-3</v>
      </c>
    </row>
    <row r="4827" spans="1:37" ht="63" customHeight="1">
      <c r="A4827" s="179" t="s">
        <v>6868</v>
      </c>
      <c r="B4827" s="208" t="s">
        <v>6</v>
      </c>
      <c r="C4827" s="208" t="s">
        <v>1873</v>
      </c>
      <c r="D4827" s="161">
        <v>42592</v>
      </c>
      <c r="E4827" s="608">
        <v>0.16111111111111112</v>
      </c>
      <c r="F4827" s="161">
        <v>42592</v>
      </c>
      <c r="G4827" s="608">
        <v>0.16111111111111112</v>
      </c>
      <c r="H4827" s="182">
        <v>0</v>
      </c>
      <c r="I4827" s="208">
        <v>85</v>
      </c>
      <c r="J4827" s="208" t="s">
        <v>303</v>
      </c>
      <c r="K4827" s="208" t="s">
        <v>9</v>
      </c>
      <c r="L4827" s="208" t="s">
        <v>10</v>
      </c>
      <c r="M4827" s="208" t="s">
        <v>7486</v>
      </c>
      <c r="N4827" s="208">
        <v>35</v>
      </c>
      <c r="O4827" s="208" t="s">
        <v>8</v>
      </c>
      <c r="P4827" s="208" t="s">
        <v>7487</v>
      </c>
      <c r="Q4827" s="208" t="s">
        <v>11742</v>
      </c>
      <c r="R4827" s="208">
        <v>88.8</v>
      </c>
      <c r="S4827" s="208">
        <v>65.900000000000006</v>
      </c>
      <c r="T4827" s="254">
        <v>154.69999999999999</v>
      </c>
      <c r="U4827" s="152" t="s">
        <v>29</v>
      </c>
      <c r="V4827" s="152">
        <v>2013</v>
      </c>
      <c r="W4827" s="152" t="s">
        <v>3521</v>
      </c>
      <c r="X4827" s="152" t="s">
        <v>2736</v>
      </c>
      <c r="Y4827" s="152" t="s">
        <v>11743</v>
      </c>
      <c r="Z4827" s="152">
        <v>100</v>
      </c>
      <c r="AA4827" s="152">
        <v>2023</v>
      </c>
      <c r="AB4827" s="152" t="s">
        <v>2215</v>
      </c>
      <c r="AC4827" s="152"/>
      <c r="AD4827" s="1" t="s">
        <v>43</v>
      </c>
      <c r="AE4827" s="152"/>
      <c r="AF4827" s="152"/>
      <c r="AG4827" s="152"/>
      <c r="AJ4827" s="1">
        <f t="shared" si="377"/>
        <v>0</v>
      </c>
      <c r="AK4827" s="1">
        <f t="shared" si="376"/>
        <v>-154.69999999999999</v>
      </c>
    </row>
    <row r="4828" spans="1:37" ht="78.75" customHeight="1">
      <c r="A4828" s="179" t="s">
        <v>6868</v>
      </c>
      <c r="B4828" s="208" t="s">
        <v>6</v>
      </c>
      <c r="C4828" s="208" t="s">
        <v>1873</v>
      </c>
      <c r="D4828" s="161">
        <v>42592</v>
      </c>
      <c r="E4828" s="608">
        <v>0.16111111111111112</v>
      </c>
      <c r="F4828" s="161">
        <v>42592</v>
      </c>
      <c r="G4828" s="608">
        <v>0.16111111111111112</v>
      </c>
      <c r="H4828" s="182">
        <v>0</v>
      </c>
      <c r="I4828" s="208">
        <v>110</v>
      </c>
      <c r="J4828" s="208" t="s">
        <v>303</v>
      </c>
      <c r="K4828" s="208" t="s">
        <v>9</v>
      </c>
      <c r="L4828" s="208" t="s">
        <v>10</v>
      </c>
      <c r="M4828" s="208" t="s">
        <v>7488</v>
      </c>
      <c r="N4828" s="208">
        <v>35</v>
      </c>
      <c r="O4828" s="208" t="s">
        <v>8</v>
      </c>
      <c r="P4828" s="208" t="s">
        <v>7489</v>
      </c>
      <c r="Q4828" s="208" t="s">
        <v>11744</v>
      </c>
      <c r="R4828" s="208">
        <v>101.7</v>
      </c>
      <c r="S4828" s="208">
        <v>110.8</v>
      </c>
      <c r="T4828" s="254">
        <v>212.5</v>
      </c>
      <c r="U4828" s="152" t="s">
        <v>29</v>
      </c>
      <c r="V4828" s="152">
        <v>2015</v>
      </c>
      <c r="W4828" s="152" t="s">
        <v>3521</v>
      </c>
      <c r="X4828" s="152" t="s">
        <v>2736</v>
      </c>
      <c r="Y4828" s="152" t="s">
        <v>11745</v>
      </c>
      <c r="Z4828" s="152">
        <v>100</v>
      </c>
      <c r="AA4828" s="152">
        <v>2025</v>
      </c>
      <c r="AB4828" s="152" t="s">
        <v>2215</v>
      </c>
      <c r="AC4828" s="152"/>
      <c r="AD4828" s="1" t="s">
        <v>43</v>
      </c>
      <c r="AE4828" s="152"/>
      <c r="AF4828" s="152"/>
      <c r="AG4828" s="152"/>
      <c r="AJ4828" s="1">
        <f t="shared" si="377"/>
        <v>0</v>
      </c>
      <c r="AK4828" s="1">
        <f t="shared" si="376"/>
        <v>-212.5</v>
      </c>
    </row>
    <row r="4829" spans="1:37" ht="78.75" customHeight="1">
      <c r="A4829" s="179" t="s">
        <v>6868</v>
      </c>
      <c r="B4829" s="208" t="s">
        <v>6</v>
      </c>
      <c r="C4829" s="382" t="s">
        <v>1873</v>
      </c>
      <c r="D4829" s="161">
        <v>42592</v>
      </c>
      <c r="E4829" s="182">
        <v>0.16180555555555556</v>
      </c>
      <c r="F4829" s="161">
        <v>42592</v>
      </c>
      <c r="G4829" s="182">
        <v>0.16180555555555556</v>
      </c>
      <c r="H4829" s="182">
        <v>0</v>
      </c>
      <c r="I4829" s="208">
        <v>8</v>
      </c>
      <c r="J4829" s="208" t="s">
        <v>303</v>
      </c>
      <c r="K4829" s="208" t="s">
        <v>9</v>
      </c>
      <c r="L4829" s="208" t="s">
        <v>10</v>
      </c>
      <c r="M4829" s="208" t="s">
        <v>7490</v>
      </c>
      <c r="N4829" s="208" t="s">
        <v>3</v>
      </c>
      <c r="O4829" s="208" t="s">
        <v>8</v>
      </c>
      <c r="P4829" s="208" t="s">
        <v>11746</v>
      </c>
      <c r="Q4829" s="208" t="s">
        <v>11747</v>
      </c>
      <c r="R4829" s="208">
        <v>2.9</v>
      </c>
      <c r="S4829" s="208">
        <v>1.8</v>
      </c>
      <c r="T4829" s="254">
        <v>4.7</v>
      </c>
      <c r="U4829" s="152" t="s">
        <v>46</v>
      </c>
      <c r="V4829" s="152">
        <v>1987</v>
      </c>
      <c r="W4829" s="152" t="s">
        <v>8831</v>
      </c>
      <c r="X4829" s="152"/>
      <c r="Y4829" s="152" t="s">
        <v>11748</v>
      </c>
      <c r="Z4829" s="152">
        <v>100</v>
      </c>
      <c r="AA4829" s="152" t="s">
        <v>11749</v>
      </c>
      <c r="AB4829" s="152"/>
      <c r="AC4829" s="152"/>
      <c r="AD4829" s="1" t="s">
        <v>43</v>
      </c>
      <c r="AE4829" s="152"/>
      <c r="AF4829" s="152"/>
      <c r="AG4829" s="152"/>
      <c r="AJ4829" s="1">
        <f t="shared" si="377"/>
        <v>0</v>
      </c>
      <c r="AK4829" s="1">
        <f t="shared" si="376"/>
        <v>-4.7</v>
      </c>
    </row>
    <row r="4830" spans="1:37" ht="47.25" customHeight="1">
      <c r="A4830" s="179" t="s">
        <v>6868</v>
      </c>
      <c r="B4830" s="208" t="s">
        <v>6</v>
      </c>
      <c r="C4830" s="208" t="s">
        <v>1873</v>
      </c>
      <c r="D4830" s="161">
        <v>42592</v>
      </c>
      <c r="E4830" s="182">
        <v>0.18958333333333333</v>
      </c>
      <c r="F4830" s="161">
        <v>42592</v>
      </c>
      <c r="G4830" s="182">
        <v>0.18958333333333333</v>
      </c>
      <c r="H4830" s="182">
        <v>0</v>
      </c>
      <c r="I4830" s="208">
        <v>23</v>
      </c>
      <c r="J4830" s="208" t="s">
        <v>144</v>
      </c>
      <c r="K4830" s="208" t="s">
        <v>9</v>
      </c>
      <c r="L4830" s="208" t="s">
        <v>10</v>
      </c>
      <c r="M4830" s="208" t="s">
        <v>7491</v>
      </c>
      <c r="N4830" s="208" t="s">
        <v>3</v>
      </c>
      <c r="O4830" s="208" t="s">
        <v>8</v>
      </c>
      <c r="P4830" s="208" t="s">
        <v>11750</v>
      </c>
      <c r="Q4830" s="208" t="s">
        <v>11751</v>
      </c>
      <c r="R4830" s="208">
        <v>6.4</v>
      </c>
      <c r="S4830" s="208">
        <v>3.2</v>
      </c>
      <c r="T4830" s="254">
        <v>9.6000000000000014</v>
      </c>
      <c r="U4830" s="152" t="s">
        <v>7</v>
      </c>
      <c r="V4830" s="152">
        <v>2009</v>
      </c>
      <c r="W4830" s="152" t="s">
        <v>11683</v>
      </c>
      <c r="X4830" s="152" t="s">
        <v>11193</v>
      </c>
      <c r="Y4830" s="152" t="s">
        <v>11752</v>
      </c>
      <c r="Z4830" s="152">
        <v>100</v>
      </c>
      <c r="AA4830" s="152" t="s">
        <v>11753</v>
      </c>
      <c r="AB4830" s="152">
        <v>0</v>
      </c>
      <c r="AC4830" s="152">
        <v>2009</v>
      </c>
      <c r="AD4830" s="1" t="s">
        <v>43</v>
      </c>
      <c r="AE4830" s="152"/>
      <c r="AF4830" s="152"/>
      <c r="AG4830" s="152"/>
      <c r="AJ4830" s="1">
        <f t="shared" si="377"/>
        <v>0</v>
      </c>
      <c r="AK4830" s="1">
        <f t="shared" si="376"/>
        <v>-9.6000000000000014</v>
      </c>
    </row>
    <row r="4831" spans="1:37" ht="75" customHeight="1">
      <c r="A4831" s="179" t="s">
        <v>6868</v>
      </c>
      <c r="B4831" s="208" t="s">
        <v>6</v>
      </c>
      <c r="C4831" s="208" t="s">
        <v>1868</v>
      </c>
      <c r="D4831" s="161">
        <v>42592</v>
      </c>
      <c r="E4831" s="182">
        <v>0.70000000000000007</v>
      </c>
      <c r="F4831" s="161">
        <v>42592</v>
      </c>
      <c r="G4831" s="182">
        <v>0.70000000000000007</v>
      </c>
      <c r="H4831" s="182">
        <v>0</v>
      </c>
      <c r="I4831" s="208">
        <v>96</v>
      </c>
      <c r="J4831" s="208" t="s">
        <v>144</v>
      </c>
      <c r="K4831" s="208" t="s">
        <v>9</v>
      </c>
      <c r="L4831" s="208" t="s">
        <v>10</v>
      </c>
      <c r="M4831" s="208" t="s">
        <v>7492</v>
      </c>
      <c r="N4831" s="208">
        <v>35</v>
      </c>
      <c r="O4831" s="208" t="s">
        <v>8</v>
      </c>
      <c r="P4831" s="208" t="s">
        <v>11754</v>
      </c>
      <c r="Q4831" s="208" t="s">
        <v>11755</v>
      </c>
      <c r="R4831" s="208">
        <v>30</v>
      </c>
      <c r="S4831" s="208">
        <v>18</v>
      </c>
      <c r="T4831" s="254">
        <v>48</v>
      </c>
      <c r="U4831" s="152" t="s">
        <v>29</v>
      </c>
      <c r="V4831" s="152">
        <v>1986</v>
      </c>
      <c r="W4831" s="152" t="s">
        <v>11666</v>
      </c>
      <c r="X4831" s="152" t="s">
        <v>11193</v>
      </c>
      <c r="Y4831" s="152" t="s">
        <v>11756</v>
      </c>
      <c r="Z4831" s="566">
        <v>1</v>
      </c>
      <c r="AA4831" s="152" t="s">
        <v>11668</v>
      </c>
      <c r="AB4831" s="152"/>
      <c r="AC4831" s="152"/>
      <c r="AD4831" s="1" t="s">
        <v>43</v>
      </c>
      <c r="AE4831" s="152"/>
      <c r="AF4831" s="152"/>
      <c r="AG4831" s="152"/>
      <c r="AJ4831" s="1">
        <f t="shared" si="377"/>
        <v>0</v>
      </c>
      <c r="AK4831" s="1">
        <f t="shared" si="376"/>
        <v>-48</v>
      </c>
    </row>
    <row r="4832" spans="1:37" ht="31.5" customHeight="1">
      <c r="A4832" s="179" t="s">
        <v>6868</v>
      </c>
      <c r="B4832" s="208" t="s">
        <v>6</v>
      </c>
      <c r="C4832" s="208" t="s">
        <v>3447</v>
      </c>
      <c r="D4832" s="161">
        <v>42592</v>
      </c>
      <c r="E4832" s="182">
        <v>0.73472222222222217</v>
      </c>
      <c r="F4832" s="161">
        <v>42592</v>
      </c>
      <c r="G4832" s="182">
        <v>0.73472222222222217</v>
      </c>
      <c r="H4832" s="182">
        <v>0</v>
      </c>
      <c r="I4832" s="208">
        <v>139</v>
      </c>
      <c r="J4832" s="208" t="s">
        <v>1298</v>
      </c>
      <c r="K4832" s="208" t="s">
        <v>9</v>
      </c>
      <c r="L4832" s="208" t="s">
        <v>17</v>
      </c>
      <c r="M4832" s="172" t="s">
        <v>7465</v>
      </c>
      <c r="N4832" s="208">
        <v>110</v>
      </c>
      <c r="O4832" s="208" t="s">
        <v>8</v>
      </c>
      <c r="P4832" s="208" t="s">
        <v>7465</v>
      </c>
      <c r="Q4832" s="208" t="s">
        <v>11757</v>
      </c>
      <c r="R4832" s="208">
        <v>49.9</v>
      </c>
      <c r="S4832" s="208">
        <v>45.9</v>
      </c>
      <c r="T4832" s="254">
        <v>95.8</v>
      </c>
      <c r="U4832" s="152"/>
      <c r="V4832" s="152"/>
      <c r="W4832" s="152"/>
      <c r="X4832" s="152"/>
      <c r="Y4832" s="152"/>
      <c r="Z4832" s="152"/>
      <c r="AA4832" s="152"/>
      <c r="AB4832" s="152"/>
      <c r="AC4832" s="152"/>
      <c r="AD4832" s="1" t="s">
        <v>38</v>
      </c>
      <c r="AE4832" s="152"/>
      <c r="AF4832" s="152"/>
      <c r="AG4832" s="157"/>
      <c r="AJ4832" s="1">
        <f t="shared" si="377"/>
        <v>0</v>
      </c>
      <c r="AK4832" s="1">
        <f t="shared" si="376"/>
        <v>-95.8</v>
      </c>
    </row>
    <row r="4833" spans="1:37" ht="78.75" customHeight="1">
      <c r="A4833" s="179" t="s">
        <v>6868</v>
      </c>
      <c r="B4833" s="208" t="s">
        <v>6</v>
      </c>
      <c r="C4833" s="208" t="s">
        <v>3447</v>
      </c>
      <c r="D4833" s="161">
        <v>42592</v>
      </c>
      <c r="E4833" s="182">
        <v>0.73819444444444438</v>
      </c>
      <c r="F4833" s="161">
        <v>42592</v>
      </c>
      <c r="G4833" s="182">
        <v>0.73819444444444438</v>
      </c>
      <c r="H4833" s="182">
        <v>0</v>
      </c>
      <c r="I4833" s="208">
        <v>263</v>
      </c>
      <c r="J4833" s="208" t="s">
        <v>1298</v>
      </c>
      <c r="K4833" s="208" t="s">
        <v>9</v>
      </c>
      <c r="L4833" s="208" t="s">
        <v>17</v>
      </c>
      <c r="M4833" s="208" t="s">
        <v>7466</v>
      </c>
      <c r="N4833" s="208">
        <v>110</v>
      </c>
      <c r="O4833" s="208" t="s">
        <v>8</v>
      </c>
      <c r="P4833" s="208" t="s">
        <v>7467</v>
      </c>
      <c r="Q4833" s="208" t="s">
        <v>11758</v>
      </c>
      <c r="R4833" s="208">
        <v>143.9</v>
      </c>
      <c r="S4833" s="208">
        <v>159.1</v>
      </c>
      <c r="T4833" s="254">
        <v>303</v>
      </c>
      <c r="U4833" s="152"/>
      <c r="V4833" s="152"/>
      <c r="W4833" s="152"/>
      <c r="X4833" s="152"/>
      <c r="Y4833" s="152"/>
      <c r="Z4833" s="152"/>
      <c r="AA4833" s="152"/>
      <c r="AB4833" s="152"/>
      <c r="AC4833" s="152"/>
      <c r="AD4833" s="1" t="s">
        <v>38</v>
      </c>
      <c r="AE4833" s="152"/>
      <c r="AF4833" s="152"/>
      <c r="AG4833" s="152"/>
      <c r="AJ4833" s="1">
        <f t="shared" si="377"/>
        <v>0</v>
      </c>
      <c r="AK4833" s="1">
        <f t="shared" si="376"/>
        <v>-303</v>
      </c>
    </row>
    <row r="4834" spans="1:37" ht="47.25" customHeight="1">
      <c r="A4834" s="179" t="s">
        <v>6868</v>
      </c>
      <c r="B4834" s="208" t="s">
        <v>6</v>
      </c>
      <c r="C4834" s="208" t="s">
        <v>1868</v>
      </c>
      <c r="D4834" s="161">
        <v>42592</v>
      </c>
      <c r="E4834" s="182">
        <v>0.75208333333333333</v>
      </c>
      <c r="F4834" s="161">
        <v>42592</v>
      </c>
      <c r="G4834" s="182">
        <v>0.75208333333333333</v>
      </c>
      <c r="H4834" s="182">
        <v>0</v>
      </c>
      <c r="I4834" s="208">
        <v>30</v>
      </c>
      <c r="J4834" s="208" t="s">
        <v>144</v>
      </c>
      <c r="K4834" s="208" t="s">
        <v>9</v>
      </c>
      <c r="L4834" s="208" t="s">
        <v>10</v>
      </c>
      <c r="M4834" s="208" t="s">
        <v>7493</v>
      </c>
      <c r="N4834" s="208">
        <v>35</v>
      </c>
      <c r="O4834" s="208" t="s">
        <v>8</v>
      </c>
      <c r="P4834" s="208" t="s">
        <v>7494</v>
      </c>
      <c r="Q4834" s="208" t="s">
        <v>11759</v>
      </c>
      <c r="R4834" s="208">
        <v>9</v>
      </c>
      <c r="S4834" s="208">
        <v>5.2</v>
      </c>
      <c r="T4834" s="254">
        <v>14.2</v>
      </c>
      <c r="U4834" s="152" t="s">
        <v>29</v>
      </c>
      <c r="V4834" s="152" t="s">
        <v>11335</v>
      </c>
      <c r="W4834" s="152" t="s">
        <v>11760</v>
      </c>
      <c r="X4834" s="152" t="s">
        <v>2932</v>
      </c>
      <c r="Y4834" s="152" t="s">
        <v>11761</v>
      </c>
      <c r="Z4834" s="152">
        <v>50</v>
      </c>
      <c r="AA4834" s="152" t="s">
        <v>11762</v>
      </c>
      <c r="AB4834" s="152" t="s">
        <v>2215</v>
      </c>
      <c r="AC4834" s="152" t="s">
        <v>11763</v>
      </c>
      <c r="AD4834" s="1" t="s">
        <v>43</v>
      </c>
      <c r="AE4834" s="152"/>
      <c r="AF4834" s="152"/>
      <c r="AG4834" s="152"/>
      <c r="AJ4834" s="1">
        <f t="shared" si="377"/>
        <v>0</v>
      </c>
      <c r="AK4834" s="1">
        <f t="shared" si="376"/>
        <v>-14.2</v>
      </c>
    </row>
    <row r="4835" spans="1:37" ht="47.25" customHeight="1">
      <c r="A4835" s="179" t="s">
        <v>6868</v>
      </c>
      <c r="B4835" s="208" t="s">
        <v>6</v>
      </c>
      <c r="C4835" s="208" t="s">
        <v>1131</v>
      </c>
      <c r="D4835" s="161">
        <v>42592</v>
      </c>
      <c r="E4835" s="182">
        <v>0.78888888888888886</v>
      </c>
      <c r="F4835" s="161">
        <v>42592</v>
      </c>
      <c r="G4835" s="182">
        <v>0.78888888888888886</v>
      </c>
      <c r="H4835" s="182">
        <v>0</v>
      </c>
      <c r="I4835" s="208">
        <v>9</v>
      </c>
      <c r="J4835" s="208" t="s">
        <v>144</v>
      </c>
      <c r="K4835" s="208" t="s">
        <v>9</v>
      </c>
      <c r="L4835" s="208" t="s">
        <v>10</v>
      </c>
      <c r="M4835" s="208" t="s">
        <v>7498</v>
      </c>
      <c r="N4835" s="208" t="s">
        <v>3</v>
      </c>
      <c r="O4835" s="208" t="s">
        <v>8</v>
      </c>
      <c r="P4835" s="208" t="s">
        <v>7499</v>
      </c>
      <c r="Q4835" s="208" t="s">
        <v>8381</v>
      </c>
      <c r="R4835" s="208">
        <v>0.7</v>
      </c>
      <c r="S4835" s="208">
        <v>12.2</v>
      </c>
      <c r="T4835" s="254">
        <v>12.899999999999999</v>
      </c>
      <c r="U4835" s="152" t="s">
        <v>29</v>
      </c>
      <c r="V4835" s="152">
        <v>1987</v>
      </c>
      <c r="W4835" s="152" t="s">
        <v>3170</v>
      </c>
      <c r="X4835" s="152" t="s">
        <v>2736</v>
      </c>
      <c r="Y4835" s="469" t="s">
        <v>11764</v>
      </c>
      <c r="Z4835" s="152">
        <v>100</v>
      </c>
      <c r="AA4835" s="469" t="s">
        <v>11765</v>
      </c>
      <c r="AB4835" s="152">
        <v>0</v>
      </c>
      <c r="AC4835" s="469"/>
      <c r="AD4835" s="1" t="s">
        <v>43</v>
      </c>
      <c r="AE4835" s="152"/>
      <c r="AF4835" s="152"/>
      <c r="AG4835" s="157"/>
      <c r="AJ4835" s="1">
        <f t="shared" si="377"/>
        <v>0</v>
      </c>
      <c r="AK4835" s="1">
        <f t="shared" si="376"/>
        <v>-12.899999999999999</v>
      </c>
    </row>
    <row r="4836" spans="1:37" ht="78.75" customHeight="1">
      <c r="A4836" s="179" t="s">
        <v>6868</v>
      </c>
      <c r="B4836" s="208" t="s">
        <v>6</v>
      </c>
      <c r="C4836" s="208" t="s">
        <v>3447</v>
      </c>
      <c r="D4836" s="161">
        <v>42592</v>
      </c>
      <c r="E4836" s="182">
        <v>0.80833333333333324</v>
      </c>
      <c r="F4836" s="161">
        <v>42592</v>
      </c>
      <c r="G4836" s="182">
        <v>0.80833333333333324</v>
      </c>
      <c r="H4836" s="182">
        <v>0</v>
      </c>
      <c r="I4836" s="208">
        <v>132</v>
      </c>
      <c r="J4836" s="208" t="s">
        <v>1299</v>
      </c>
      <c r="K4836" s="208" t="s">
        <v>9</v>
      </c>
      <c r="L4836" s="208" t="s">
        <v>17</v>
      </c>
      <c r="M4836" s="208" t="s">
        <v>7468</v>
      </c>
      <c r="N4836" s="208">
        <v>110</v>
      </c>
      <c r="O4836" s="208" t="s">
        <v>8</v>
      </c>
      <c r="P4836" s="208" t="s">
        <v>7468</v>
      </c>
      <c r="Q4836" s="208" t="s">
        <v>7512</v>
      </c>
      <c r="R4836" s="208">
        <v>60.8</v>
      </c>
      <c r="S4836" s="332">
        <v>335.1</v>
      </c>
      <c r="T4836" s="254">
        <v>395.9</v>
      </c>
      <c r="U4836" s="152"/>
      <c r="V4836" s="152"/>
      <c r="W4836" s="152"/>
      <c r="X4836" s="152"/>
      <c r="Y4836" s="152"/>
      <c r="Z4836" s="152"/>
      <c r="AA4836" s="152"/>
      <c r="AB4836" s="152"/>
      <c r="AC4836" s="152"/>
      <c r="AD4836" s="1" t="s">
        <v>38</v>
      </c>
      <c r="AE4836" s="152"/>
      <c r="AF4836" s="152"/>
      <c r="AG4836" s="157"/>
      <c r="AJ4836" s="1">
        <f t="shared" si="377"/>
        <v>0</v>
      </c>
      <c r="AK4836" s="1">
        <f t="shared" si="376"/>
        <v>-395.9</v>
      </c>
    </row>
    <row r="4837" spans="1:37" ht="141.75" customHeight="1">
      <c r="A4837" s="179" t="s">
        <v>6868</v>
      </c>
      <c r="B4837" s="208" t="s">
        <v>6</v>
      </c>
      <c r="C4837" s="461" t="s">
        <v>1868</v>
      </c>
      <c r="D4837" s="161">
        <v>42592</v>
      </c>
      <c r="E4837" s="182">
        <v>0.8222222222222223</v>
      </c>
      <c r="F4837" s="161">
        <v>42592</v>
      </c>
      <c r="G4837" s="182">
        <v>0.8222222222222223</v>
      </c>
      <c r="H4837" s="182">
        <v>0</v>
      </c>
      <c r="I4837" s="208">
        <v>82</v>
      </c>
      <c r="J4837" s="208" t="s">
        <v>7495</v>
      </c>
      <c r="K4837" s="208" t="s">
        <v>9</v>
      </c>
      <c r="L4837" s="208" t="s">
        <v>10</v>
      </c>
      <c r="M4837" s="208" t="s">
        <v>7496</v>
      </c>
      <c r="N4837" s="208">
        <v>35</v>
      </c>
      <c r="O4837" s="208" t="s">
        <v>8</v>
      </c>
      <c r="P4837" s="208" t="s">
        <v>11766</v>
      </c>
      <c r="Q4837" s="208" t="s">
        <v>11767</v>
      </c>
      <c r="R4837" s="208">
        <v>17.8</v>
      </c>
      <c r="S4837" s="208">
        <v>114.5</v>
      </c>
      <c r="T4837" s="254">
        <v>132.30000000000001</v>
      </c>
      <c r="U4837" s="152" t="s">
        <v>29</v>
      </c>
      <c r="V4837" s="152" t="s">
        <v>11345</v>
      </c>
      <c r="W4837" s="152" t="s">
        <v>11760</v>
      </c>
      <c r="X4837" s="152" t="s">
        <v>2932</v>
      </c>
      <c r="Y4837" s="152" t="s">
        <v>11768</v>
      </c>
      <c r="Z4837" s="152">
        <v>50</v>
      </c>
      <c r="AA4837" s="152" t="s">
        <v>11769</v>
      </c>
      <c r="AB4837" s="152" t="s">
        <v>2215</v>
      </c>
      <c r="AC4837" s="152" t="s">
        <v>11770</v>
      </c>
      <c r="AD4837" s="1" t="s">
        <v>43</v>
      </c>
      <c r="AE4837" s="152"/>
      <c r="AF4837" s="152"/>
      <c r="AG4837" s="152"/>
      <c r="AJ4837" s="1">
        <f t="shared" si="377"/>
        <v>0</v>
      </c>
      <c r="AK4837" s="1">
        <f t="shared" si="376"/>
        <v>-132.30000000000001</v>
      </c>
    </row>
    <row r="4838" spans="1:37" ht="76.5" customHeight="1">
      <c r="A4838" s="179" t="s">
        <v>6868</v>
      </c>
      <c r="B4838" s="208" t="s">
        <v>6</v>
      </c>
      <c r="C4838" s="461" t="s">
        <v>1131</v>
      </c>
      <c r="D4838" s="161">
        <v>42592</v>
      </c>
      <c r="E4838" s="182">
        <v>0.83194444444444438</v>
      </c>
      <c r="F4838" s="161">
        <v>42592</v>
      </c>
      <c r="G4838" s="182">
        <v>0.87152777777777779</v>
      </c>
      <c r="H4838" s="182">
        <v>3.9583333333333415E-2</v>
      </c>
      <c r="I4838" s="208">
        <v>67</v>
      </c>
      <c r="J4838" s="208" t="s">
        <v>498</v>
      </c>
      <c r="K4838" s="208" t="s">
        <v>21</v>
      </c>
      <c r="L4838" s="208" t="s">
        <v>10</v>
      </c>
      <c r="M4838" s="208" t="s">
        <v>7500</v>
      </c>
      <c r="N4838" s="208">
        <v>35</v>
      </c>
      <c r="O4838" s="208" t="s">
        <v>8</v>
      </c>
      <c r="P4838" s="208" t="s">
        <v>11771</v>
      </c>
      <c r="Q4838" s="208" t="s">
        <v>8382</v>
      </c>
      <c r="R4838" s="208">
        <v>8.5</v>
      </c>
      <c r="S4838" s="208">
        <v>89</v>
      </c>
      <c r="T4838" s="254">
        <v>97.5</v>
      </c>
      <c r="U4838" s="152" t="s">
        <v>29</v>
      </c>
      <c r="V4838" s="152">
        <v>1987</v>
      </c>
      <c r="W4838" s="152" t="s">
        <v>9300</v>
      </c>
      <c r="X4838" s="152" t="s">
        <v>2736</v>
      </c>
      <c r="Y4838" s="152" t="s">
        <v>11536</v>
      </c>
      <c r="Z4838" s="566">
        <v>1</v>
      </c>
      <c r="AA4838" s="152" t="s">
        <v>11223</v>
      </c>
      <c r="AB4838" s="152">
        <v>0</v>
      </c>
      <c r="AC4838" s="469"/>
      <c r="AD4838" s="1" t="s">
        <v>43</v>
      </c>
      <c r="AE4838" s="152"/>
      <c r="AF4838" s="152"/>
      <c r="AG4838" s="157"/>
      <c r="AJ4838" s="1">
        <f t="shared" si="377"/>
        <v>0</v>
      </c>
      <c r="AK4838" s="1">
        <f t="shared" si="376"/>
        <v>-97.5</v>
      </c>
    </row>
    <row r="4839" spans="1:37" ht="102" customHeight="1">
      <c r="A4839" s="179" t="s">
        <v>6868</v>
      </c>
      <c r="B4839" s="208" t="s">
        <v>6</v>
      </c>
      <c r="C4839" s="461" t="s">
        <v>1868</v>
      </c>
      <c r="D4839" s="161">
        <v>42593</v>
      </c>
      <c r="E4839" s="182">
        <v>4.9999999999999996E-2</v>
      </c>
      <c r="F4839" s="161">
        <v>42593</v>
      </c>
      <c r="G4839" s="182">
        <v>8.2638888888888887E-2</v>
      </c>
      <c r="H4839" s="182">
        <v>3.2638888888888891E-2</v>
      </c>
      <c r="I4839" s="208">
        <v>18</v>
      </c>
      <c r="J4839" s="208"/>
      <c r="K4839" s="208"/>
      <c r="L4839" s="208" t="s">
        <v>10</v>
      </c>
      <c r="M4839" s="208" t="s">
        <v>7497</v>
      </c>
      <c r="N4839" s="208" t="s">
        <v>3</v>
      </c>
      <c r="O4839" s="208" t="s">
        <v>8</v>
      </c>
      <c r="P4839" s="208" t="s">
        <v>11772</v>
      </c>
      <c r="Q4839" s="208" t="s">
        <v>11773</v>
      </c>
      <c r="R4839" s="208">
        <v>40</v>
      </c>
      <c r="S4839" s="208"/>
      <c r="T4839" s="254">
        <v>40</v>
      </c>
      <c r="U4839" s="152" t="s">
        <v>29</v>
      </c>
      <c r="V4839" s="152">
        <v>1989</v>
      </c>
      <c r="W4839" s="152" t="s">
        <v>11628</v>
      </c>
      <c r="X4839" s="152" t="s">
        <v>11193</v>
      </c>
      <c r="Y4839" s="152" t="s">
        <v>11774</v>
      </c>
      <c r="Z4839" s="152" t="s">
        <v>11775</v>
      </c>
      <c r="AA4839" s="152" t="s">
        <v>11776</v>
      </c>
      <c r="AB4839" s="152"/>
      <c r="AC4839" s="152"/>
      <c r="AD4839" s="1" t="s">
        <v>43</v>
      </c>
      <c r="AE4839" s="152"/>
      <c r="AF4839" s="152"/>
      <c r="AG4839" s="152"/>
      <c r="AJ4839" s="1">
        <f t="shared" si="377"/>
        <v>0</v>
      </c>
      <c r="AK4839" s="1">
        <f t="shared" si="376"/>
        <v>-40</v>
      </c>
    </row>
    <row r="4840" spans="1:37" ht="63.75" customHeight="1">
      <c r="A4840" s="179" t="s">
        <v>6868</v>
      </c>
      <c r="B4840" s="208" t="s">
        <v>6</v>
      </c>
      <c r="C4840" s="461" t="s">
        <v>3447</v>
      </c>
      <c r="D4840" s="161">
        <v>42593</v>
      </c>
      <c r="E4840" s="182">
        <v>6.7361111111111108E-2</v>
      </c>
      <c r="F4840" s="161">
        <v>42593</v>
      </c>
      <c r="G4840" s="182">
        <v>6.7361111111111108E-2</v>
      </c>
      <c r="H4840" s="185">
        <v>0</v>
      </c>
      <c r="I4840" s="208">
        <v>14</v>
      </c>
      <c r="J4840" s="208" t="s">
        <v>303</v>
      </c>
      <c r="K4840" s="208" t="s">
        <v>9</v>
      </c>
      <c r="L4840" s="208" t="s">
        <v>17</v>
      </c>
      <c r="M4840" s="208" t="s">
        <v>11777</v>
      </c>
      <c r="N4840" s="208">
        <v>110</v>
      </c>
      <c r="O4840" s="208" t="s">
        <v>8</v>
      </c>
      <c r="P4840" s="208" t="s">
        <v>11777</v>
      </c>
      <c r="Q4840" s="208" t="s">
        <v>11778</v>
      </c>
      <c r="R4840" s="208">
        <v>2.1</v>
      </c>
      <c r="S4840" s="208"/>
      <c r="T4840" s="254">
        <v>2.1</v>
      </c>
      <c r="U4840" s="152" t="s">
        <v>29</v>
      </c>
      <c r="V4840" s="152"/>
      <c r="W4840" s="152"/>
      <c r="X4840" s="152"/>
      <c r="Y4840" s="152"/>
      <c r="Z4840" s="152"/>
      <c r="AA4840" s="152"/>
      <c r="AB4840" s="152"/>
      <c r="AC4840" s="152"/>
      <c r="AD4840" s="1" t="s">
        <v>38</v>
      </c>
      <c r="AE4840" s="152"/>
      <c r="AF4840" s="152"/>
      <c r="AG4840" s="157"/>
      <c r="AJ4840" s="1">
        <f t="shared" si="377"/>
        <v>0</v>
      </c>
      <c r="AK4840" s="1">
        <f t="shared" si="376"/>
        <v>-2.1</v>
      </c>
    </row>
    <row r="4841" spans="1:37" ht="89.25" customHeight="1">
      <c r="A4841" s="179" t="s">
        <v>6868</v>
      </c>
      <c r="B4841" s="208" t="s">
        <v>6</v>
      </c>
      <c r="C4841" s="461" t="s">
        <v>1868</v>
      </c>
      <c r="D4841" s="161">
        <v>42594</v>
      </c>
      <c r="E4841" s="182">
        <v>0.3430555555555555</v>
      </c>
      <c r="F4841" s="161">
        <v>42594</v>
      </c>
      <c r="G4841" s="182">
        <v>0.3430555555555555</v>
      </c>
      <c r="H4841" s="182">
        <v>0</v>
      </c>
      <c r="I4841" s="208">
        <v>5</v>
      </c>
      <c r="J4841" s="208" t="s">
        <v>303</v>
      </c>
      <c r="K4841" s="208" t="s">
        <v>9</v>
      </c>
      <c r="L4841" s="208" t="s">
        <v>30</v>
      </c>
      <c r="M4841" s="208" t="s">
        <v>7546</v>
      </c>
      <c r="N4841" s="208" t="s">
        <v>3</v>
      </c>
      <c r="O4841" s="208" t="s">
        <v>8</v>
      </c>
      <c r="P4841" s="208" t="s">
        <v>11779</v>
      </c>
      <c r="Q4841" s="208" t="s">
        <v>7547</v>
      </c>
      <c r="R4841" s="254">
        <v>1.3</v>
      </c>
      <c r="S4841" s="254">
        <v>1.4</v>
      </c>
      <c r="T4841" s="254">
        <v>2.7</v>
      </c>
      <c r="U4841" s="152" t="s">
        <v>29</v>
      </c>
      <c r="V4841" s="152">
        <v>1988</v>
      </c>
      <c r="W4841" s="152" t="s">
        <v>11628</v>
      </c>
      <c r="X4841" s="152" t="s">
        <v>11193</v>
      </c>
      <c r="Y4841" s="711" t="s">
        <v>11780</v>
      </c>
      <c r="Z4841" s="152" t="s">
        <v>11781</v>
      </c>
      <c r="AA4841" s="152" t="s">
        <v>11782</v>
      </c>
      <c r="AB4841" s="152"/>
      <c r="AC4841" s="152"/>
      <c r="AD4841" s="1" t="s">
        <v>28</v>
      </c>
      <c r="AE4841" s="551"/>
      <c r="AF4841" s="551"/>
      <c r="AG4841" s="551"/>
      <c r="AJ4841" s="1">
        <f t="shared" si="377"/>
        <v>0</v>
      </c>
      <c r="AK4841" s="1">
        <f t="shared" si="376"/>
        <v>-2.7</v>
      </c>
    </row>
    <row r="4842" spans="1:37" ht="63.75" customHeight="1">
      <c r="A4842" s="179" t="s">
        <v>6868</v>
      </c>
      <c r="B4842" s="208" t="s">
        <v>6</v>
      </c>
      <c r="C4842" s="461" t="s">
        <v>1876</v>
      </c>
      <c r="D4842" s="161">
        <v>42596</v>
      </c>
      <c r="E4842" s="185">
        <v>0.4604166666666667</v>
      </c>
      <c r="F4842" s="161">
        <v>42596</v>
      </c>
      <c r="G4842" s="185">
        <v>0.4604166666666667</v>
      </c>
      <c r="H4842" s="185">
        <v>0</v>
      </c>
      <c r="I4842" s="208">
        <v>227</v>
      </c>
      <c r="J4842" s="208" t="s">
        <v>6686</v>
      </c>
      <c r="K4842" s="208" t="s">
        <v>9</v>
      </c>
      <c r="L4842" s="208" t="s">
        <v>10</v>
      </c>
      <c r="M4842" s="208" t="s">
        <v>7564</v>
      </c>
      <c r="N4842" s="208">
        <v>110</v>
      </c>
      <c r="O4842" s="208" t="s">
        <v>8</v>
      </c>
      <c r="P4842" s="208" t="s">
        <v>7565</v>
      </c>
      <c r="Q4842" s="208" t="s">
        <v>11783</v>
      </c>
      <c r="R4842" s="254">
        <v>184.5</v>
      </c>
      <c r="S4842" s="208">
        <v>105.6</v>
      </c>
      <c r="T4842" s="254">
        <f>R4842+S4842</f>
        <v>290.10000000000002</v>
      </c>
      <c r="U4842" s="152" t="s">
        <v>29</v>
      </c>
      <c r="V4842" s="152">
        <v>2012</v>
      </c>
      <c r="W4842" s="152" t="s">
        <v>3616</v>
      </c>
      <c r="X4842" s="152"/>
      <c r="Y4842" s="469">
        <v>42258</v>
      </c>
      <c r="Z4842" s="152"/>
      <c r="AA4842" s="562">
        <v>42705</v>
      </c>
      <c r="AB4842" s="152"/>
      <c r="AC4842" s="469"/>
      <c r="AD4842" s="1" t="s">
        <v>31</v>
      </c>
      <c r="AE4842" s="152"/>
      <c r="AF4842" s="152"/>
      <c r="AG4842" s="152"/>
      <c r="AJ4842" s="1">
        <f t="shared" si="377"/>
        <v>0</v>
      </c>
      <c r="AK4842" s="1">
        <f t="shared" si="376"/>
        <v>-290.10000000000002</v>
      </c>
    </row>
    <row r="4843" spans="1:37" ht="76.5" customHeight="1">
      <c r="A4843" s="179" t="s">
        <v>6868</v>
      </c>
      <c r="B4843" s="208" t="s">
        <v>6</v>
      </c>
      <c r="C4843" s="208" t="s">
        <v>1868</v>
      </c>
      <c r="D4843" s="161">
        <v>42596</v>
      </c>
      <c r="E4843" s="185">
        <v>0.82152777777777775</v>
      </c>
      <c r="F4843" s="161">
        <v>42596</v>
      </c>
      <c r="G4843" s="185">
        <v>0.82152777777777775</v>
      </c>
      <c r="H4843" s="185">
        <v>0</v>
      </c>
      <c r="I4843" s="208">
        <v>8</v>
      </c>
      <c r="J4843" s="208" t="s">
        <v>303</v>
      </c>
      <c r="K4843" s="208"/>
      <c r="L4843" s="208" t="s">
        <v>4</v>
      </c>
      <c r="M4843" s="208" t="s">
        <v>8383</v>
      </c>
      <c r="N4843" s="208" t="s">
        <v>3</v>
      </c>
      <c r="O4843" s="208" t="s">
        <v>49</v>
      </c>
      <c r="P4843" s="208" t="s">
        <v>8384</v>
      </c>
      <c r="Q4843" s="208" t="s">
        <v>11784</v>
      </c>
      <c r="R4843" s="254">
        <v>4.5</v>
      </c>
      <c r="S4843" s="254"/>
      <c r="T4843" s="254">
        <f>R4843+S4843</f>
        <v>4.5</v>
      </c>
      <c r="U4843" s="152" t="s">
        <v>29</v>
      </c>
      <c r="V4843" s="152">
        <v>2003</v>
      </c>
      <c r="W4843" s="152" t="s">
        <v>11560</v>
      </c>
      <c r="X4843" s="152" t="s">
        <v>2736</v>
      </c>
      <c r="Y4843" s="469" t="s">
        <v>11565</v>
      </c>
      <c r="Z4843" s="152" t="s">
        <v>11186</v>
      </c>
      <c r="AA4843" s="469" t="s">
        <v>11566</v>
      </c>
      <c r="AB4843" s="152">
        <v>0</v>
      </c>
      <c r="AC4843" s="152">
        <v>2003</v>
      </c>
      <c r="AD4843" s="1" t="s">
        <v>0</v>
      </c>
      <c r="AE4843" s="152"/>
      <c r="AF4843" s="152"/>
      <c r="AG4843" s="152"/>
      <c r="AJ4843" s="1">
        <f t="shared" si="377"/>
        <v>0</v>
      </c>
      <c r="AK4843" s="1">
        <f t="shared" si="376"/>
        <v>-4.5</v>
      </c>
    </row>
    <row r="4844" spans="1:37" ht="153" customHeight="1">
      <c r="A4844" s="179" t="s">
        <v>6868</v>
      </c>
      <c r="B4844" s="208" t="s">
        <v>6</v>
      </c>
      <c r="C4844" s="208" t="s">
        <v>1876</v>
      </c>
      <c r="D4844" s="161">
        <v>42597</v>
      </c>
      <c r="E4844" s="185">
        <v>0.70833333333333337</v>
      </c>
      <c r="F4844" s="161">
        <v>42597</v>
      </c>
      <c r="G4844" s="185">
        <v>0.70833333333333337</v>
      </c>
      <c r="H4844" s="332">
        <v>0</v>
      </c>
      <c r="I4844" s="208">
        <v>0</v>
      </c>
      <c r="J4844" s="208" t="s">
        <v>7642</v>
      </c>
      <c r="K4844" s="208" t="s">
        <v>9</v>
      </c>
      <c r="L4844" s="208" t="s">
        <v>10</v>
      </c>
      <c r="M4844" s="208" t="s">
        <v>7643</v>
      </c>
      <c r="N4844" s="208">
        <v>110</v>
      </c>
      <c r="O4844" s="208" t="s">
        <v>8</v>
      </c>
      <c r="P4844" s="208" t="s">
        <v>7643</v>
      </c>
      <c r="Q4844" s="208" t="s">
        <v>11785</v>
      </c>
      <c r="R4844" s="208">
        <v>207.8</v>
      </c>
      <c r="S4844" s="208">
        <v>74.900000000000006</v>
      </c>
      <c r="T4844" s="208">
        <f>SUM(R4844:S4844)</f>
        <v>282.70000000000005</v>
      </c>
      <c r="U4844" s="152" t="s">
        <v>29</v>
      </c>
      <c r="V4844" s="152">
        <v>2012</v>
      </c>
      <c r="W4844" s="152" t="s">
        <v>3616</v>
      </c>
      <c r="X4844" s="152"/>
      <c r="Y4844" s="469">
        <v>42258</v>
      </c>
      <c r="Z4844" s="152"/>
      <c r="AA4844" s="562">
        <v>42705</v>
      </c>
      <c r="AB4844" s="152"/>
      <c r="AC4844" s="469"/>
      <c r="AD4844" s="1" t="s">
        <v>43</v>
      </c>
      <c r="AE4844" s="152"/>
      <c r="AF4844" s="152"/>
      <c r="AG4844" s="152"/>
      <c r="AJ4844" s="1">
        <f t="shared" si="377"/>
        <v>0</v>
      </c>
      <c r="AK4844" s="1">
        <f t="shared" si="376"/>
        <v>-282.70000000000005</v>
      </c>
    </row>
    <row r="4845" spans="1:37" ht="114.75" customHeight="1">
      <c r="A4845" s="179" t="s">
        <v>6868</v>
      </c>
      <c r="B4845" s="208" t="s">
        <v>6</v>
      </c>
      <c r="C4845" s="208" t="s">
        <v>1873</v>
      </c>
      <c r="D4845" s="161">
        <v>42597</v>
      </c>
      <c r="E4845" s="185">
        <v>0.76041666666666663</v>
      </c>
      <c r="F4845" s="161">
        <v>42597</v>
      </c>
      <c r="G4845" s="185">
        <v>0.76041666666666663</v>
      </c>
      <c r="H4845" s="182">
        <f>G4845-E4845</f>
        <v>0</v>
      </c>
      <c r="I4845" s="208">
        <v>15</v>
      </c>
      <c r="J4845" s="208" t="s">
        <v>144</v>
      </c>
      <c r="K4845" s="208" t="s">
        <v>9</v>
      </c>
      <c r="L4845" s="208" t="s">
        <v>10</v>
      </c>
      <c r="M4845" s="208" t="s">
        <v>7644</v>
      </c>
      <c r="N4845" s="208" t="s">
        <v>3</v>
      </c>
      <c r="O4845" s="208" t="s">
        <v>8</v>
      </c>
      <c r="P4845" s="208" t="s">
        <v>11786</v>
      </c>
      <c r="Q4845" s="208" t="s">
        <v>11787</v>
      </c>
      <c r="R4845" s="208">
        <v>7.1</v>
      </c>
      <c r="S4845" s="208">
        <v>13.7</v>
      </c>
      <c r="T4845" s="254">
        <f>R4845+S4845</f>
        <v>20.799999999999997</v>
      </c>
      <c r="U4845" s="152" t="s">
        <v>7</v>
      </c>
      <c r="V4845" s="152">
        <v>1991</v>
      </c>
      <c r="W4845" s="152" t="s">
        <v>3170</v>
      </c>
      <c r="X4845" s="152" t="s">
        <v>2736</v>
      </c>
      <c r="Y4845" s="152" t="s">
        <v>11788</v>
      </c>
      <c r="Z4845" s="152">
        <v>100</v>
      </c>
      <c r="AA4845" s="152">
        <v>2017</v>
      </c>
      <c r="AB4845" s="152" t="s">
        <v>2215</v>
      </c>
      <c r="AC4845" s="152"/>
      <c r="AD4845" s="1" t="s">
        <v>43</v>
      </c>
      <c r="AE4845" s="152"/>
      <c r="AF4845" s="152"/>
      <c r="AG4845" s="152"/>
      <c r="AJ4845" s="1">
        <f t="shared" si="377"/>
        <v>0</v>
      </c>
      <c r="AK4845" s="1">
        <f t="shared" si="376"/>
        <v>-20.799999999999997</v>
      </c>
    </row>
    <row r="4846" spans="1:37" ht="63.75" customHeight="1">
      <c r="A4846" s="179" t="s">
        <v>6868</v>
      </c>
      <c r="B4846" s="208" t="s">
        <v>6</v>
      </c>
      <c r="C4846" s="208" t="s">
        <v>1873</v>
      </c>
      <c r="D4846" s="161">
        <v>42597</v>
      </c>
      <c r="E4846" s="182">
        <v>0.80555555555555547</v>
      </c>
      <c r="F4846" s="161">
        <v>42597</v>
      </c>
      <c r="G4846" s="182">
        <v>0.85416666666666663</v>
      </c>
      <c r="H4846" s="182">
        <f>G4846-E4846</f>
        <v>4.861111111111116E-2</v>
      </c>
      <c r="I4846" s="208">
        <v>69</v>
      </c>
      <c r="J4846" s="208" t="s">
        <v>144</v>
      </c>
      <c r="K4846" s="208" t="s">
        <v>21</v>
      </c>
      <c r="L4846" s="208" t="s">
        <v>10</v>
      </c>
      <c r="M4846" s="208" t="s">
        <v>11789</v>
      </c>
      <c r="N4846" s="208" t="s">
        <v>3</v>
      </c>
      <c r="O4846" s="208" t="s">
        <v>8</v>
      </c>
      <c r="P4846" s="208" t="s">
        <v>11790</v>
      </c>
      <c r="Q4846" s="208" t="s">
        <v>11791</v>
      </c>
      <c r="R4846" s="208">
        <v>16.600000000000001</v>
      </c>
      <c r="S4846" s="208">
        <v>11.2</v>
      </c>
      <c r="T4846" s="254">
        <f>R4846+S4846</f>
        <v>27.8</v>
      </c>
      <c r="U4846" s="152" t="s">
        <v>29</v>
      </c>
      <c r="V4846" s="152">
        <v>1981</v>
      </c>
      <c r="W4846" s="152" t="s">
        <v>2725</v>
      </c>
      <c r="X4846" s="152" t="s">
        <v>2736</v>
      </c>
      <c r="Y4846" s="152" t="s">
        <v>11792</v>
      </c>
      <c r="Z4846" s="152">
        <v>100</v>
      </c>
      <c r="AA4846" s="152">
        <v>2018</v>
      </c>
      <c r="AB4846" s="152" t="s">
        <v>2215</v>
      </c>
      <c r="AC4846" s="152"/>
      <c r="AD4846" s="1" t="s">
        <v>43</v>
      </c>
      <c r="AE4846" s="152"/>
      <c r="AF4846" s="152"/>
      <c r="AG4846" s="152"/>
      <c r="AJ4846" s="1">
        <f t="shared" si="377"/>
        <v>0</v>
      </c>
      <c r="AK4846" s="1">
        <f t="shared" si="376"/>
        <v>-27.8</v>
      </c>
    </row>
    <row r="4847" spans="1:37" ht="153" customHeight="1">
      <c r="A4847" s="179" t="s">
        <v>6868</v>
      </c>
      <c r="B4847" s="208" t="s">
        <v>6</v>
      </c>
      <c r="C4847" s="208" t="s">
        <v>1868</v>
      </c>
      <c r="D4847" s="161">
        <v>42597</v>
      </c>
      <c r="E4847" s="182">
        <v>0.80625000000000002</v>
      </c>
      <c r="F4847" s="161">
        <v>42597</v>
      </c>
      <c r="G4847" s="182">
        <v>0.80625000000000002</v>
      </c>
      <c r="H4847" s="182">
        <v>0</v>
      </c>
      <c r="I4847" s="208">
        <v>47</v>
      </c>
      <c r="J4847" s="208" t="s">
        <v>303</v>
      </c>
      <c r="K4847" s="208" t="s">
        <v>9</v>
      </c>
      <c r="L4847" s="208" t="s">
        <v>10</v>
      </c>
      <c r="M4847" s="208" t="s">
        <v>7645</v>
      </c>
      <c r="N4847" s="208">
        <v>35</v>
      </c>
      <c r="O4847" s="208" t="s">
        <v>8</v>
      </c>
      <c r="P4847" s="208" t="s">
        <v>11793</v>
      </c>
      <c r="Q4847" s="208" t="s">
        <v>11794</v>
      </c>
      <c r="R4847" s="254">
        <v>14.3</v>
      </c>
      <c r="S4847" s="254">
        <v>6</v>
      </c>
      <c r="T4847" s="254">
        <v>20.3</v>
      </c>
      <c r="U4847" s="152" t="s">
        <v>29</v>
      </c>
      <c r="V4847" s="152">
        <v>2003</v>
      </c>
      <c r="W4847" s="152" t="s">
        <v>11560</v>
      </c>
      <c r="X4847" s="152" t="s">
        <v>2736</v>
      </c>
      <c r="Y4847" s="469" t="s">
        <v>11565</v>
      </c>
      <c r="Z4847" s="152" t="s">
        <v>11795</v>
      </c>
      <c r="AA4847" s="469" t="s">
        <v>11566</v>
      </c>
      <c r="AB4847" s="152">
        <v>0</v>
      </c>
      <c r="AC4847" s="152">
        <v>2003</v>
      </c>
      <c r="AD4847" s="1" t="s">
        <v>43</v>
      </c>
      <c r="AE4847" s="152"/>
      <c r="AF4847" s="152"/>
      <c r="AG4847" s="152"/>
      <c r="AJ4847" s="1">
        <f t="shared" si="377"/>
        <v>0</v>
      </c>
      <c r="AK4847" s="1">
        <f t="shared" si="376"/>
        <v>-20.3</v>
      </c>
    </row>
    <row r="4848" spans="1:37" ht="114.75" customHeight="1">
      <c r="A4848" s="179" t="s">
        <v>6868</v>
      </c>
      <c r="B4848" s="208" t="s">
        <v>6</v>
      </c>
      <c r="C4848" s="208" t="s">
        <v>1873</v>
      </c>
      <c r="D4848" s="161">
        <v>42597</v>
      </c>
      <c r="E4848" s="182">
        <v>0.80902777777777779</v>
      </c>
      <c r="F4848" s="161">
        <v>42597</v>
      </c>
      <c r="G4848" s="182">
        <v>0.9902777777777777</v>
      </c>
      <c r="H4848" s="182">
        <f>G4848-E4848</f>
        <v>0.18124999999999991</v>
      </c>
      <c r="I4848" s="208">
        <v>42</v>
      </c>
      <c r="J4848" s="208" t="s">
        <v>144</v>
      </c>
      <c r="K4848" s="208" t="s">
        <v>15</v>
      </c>
      <c r="L4848" s="208" t="s">
        <v>10</v>
      </c>
      <c r="M4848" s="208" t="s">
        <v>7646</v>
      </c>
      <c r="N4848" s="208">
        <v>35</v>
      </c>
      <c r="O4848" s="208" t="s">
        <v>8</v>
      </c>
      <c r="P4848" s="208" t="s">
        <v>11796</v>
      </c>
      <c r="Q4848" s="208" t="s">
        <v>7647</v>
      </c>
      <c r="R4848" s="208">
        <v>51.6</v>
      </c>
      <c r="S4848" s="208">
        <v>38.700000000000003</v>
      </c>
      <c r="T4848" s="254">
        <f t="shared" ref="T4848:T4855" si="378">R4848+S4848</f>
        <v>90.300000000000011</v>
      </c>
      <c r="U4848" s="152" t="s">
        <v>7</v>
      </c>
      <c r="V4848" s="152">
        <v>1986</v>
      </c>
      <c r="W4848" s="152" t="s">
        <v>9300</v>
      </c>
      <c r="X4848" s="152" t="s">
        <v>2736</v>
      </c>
      <c r="Y4848" s="469" t="s">
        <v>11797</v>
      </c>
      <c r="Z4848" s="566">
        <v>1</v>
      </c>
      <c r="AA4848" s="152">
        <v>2017</v>
      </c>
      <c r="AB4848" s="152" t="s">
        <v>2215</v>
      </c>
      <c r="AC4848" s="152"/>
      <c r="AD4848" s="1" t="s">
        <v>43</v>
      </c>
      <c r="AE4848" s="152"/>
      <c r="AF4848" s="152"/>
      <c r="AG4848" s="152"/>
      <c r="AJ4848" s="1">
        <f t="shared" si="377"/>
        <v>0</v>
      </c>
      <c r="AK4848" s="1">
        <f t="shared" si="376"/>
        <v>-90.300000000000011</v>
      </c>
    </row>
    <row r="4849" spans="1:37" ht="63.75" customHeight="1">
      <c r="A4849" s="179" t="s">
        <v>6868</v>
      </c>
      <c r="B4849" s="208" t="s">
        <v>6</v>
      </c>
      <c r="C4849" s="208" t="s">
        <v>1873</v>
      </c>
      <c r="D4849" s="161">
        <v>42597</v>
      </c>
      <c r="E4849" s="182">
        <v>0.80902777777777779</v>
      </c>
      <c r="F4849" s="161">
        <v>42597</v>
      </c>
      <c r="G4849" s="182">
        <v>6.7361111111111108E-2</v>
      </c>
      <c r="H4849" s="182">
        <v>0.25833333333333336</v>
      </c>
      <c r="I4849" s="208">
        <v>24</v>
      </c>
      <c r="J4849" s="208" t="s">
        <v>303</v>
      </c>
      <c r="K4849" s="208" t="s">
        <v>21</v>
      </c>
      <c r="L4849" s="208" t="s">
        <v>10</v>
      </c>
      <c r="M4849" s="208" t="s">
        <v>7648</v>
      </c>
      <c r="N4849" s="208" t="s">
        <v>3</v>
      </c>
      <c r="O4849" s="208" t="s">
        <v>8</v>
      </c>
      <c r="P4849" s="208" t="s">
        <v>11798</v>
      </c>
      <c r="Q4849" s="208" t="s">
        <v>11799</v>
      </c>
      <c r="R4849" s="208">
        <v>45.9</v>
      </c>
      <c r="S4849" s="208">
        <v>20.2</v>
      </c>
      <c r="T4849" s="254">
        <f t="shared" si="378"/>
        <v>66.099999999999994</v>
      </c>
      <c r="U4849" s="152" t="s">
        <v>29</v>
      </c>
      <c r="V4849" s="152">
        <v>1981</v>
      </c>
      <c r="W4849" s="152" t="s">
        <v>2725</v>
      </c>
      <c r="X4849" s="152" t="s">
        <v>2736</v>
      </c>
      <c r="Y4849" s="469" t="s">
        <v>11800</v>
      </c>
      <c r="Z4849" s="566">
        <v>1</v>
      </c>
      <c r="AA4849" s="152">
        <v>2017</v>
      </c>
      <c r="AB4849" s="152" t="s">
        <v>2215</v>
      </c>
      <c r="AC4849" s="152"/>
      <c r="AD4849" s="1" t="s">
        <v>32</v>
      </c>
      <c r="AE4849" s="152"/>
      <c r="AF4849" s="152"/>
      <c r="AG4849" s="152"/>
      <c r="AJ4849" s="1">
        <f t="shared" si="377"/>
        <v>0</v>
      </c>
      <c r="AK4849" s="1">
        <f t="shared" si="376"/>
        <v>-66.099999999999994</v>
      </c>
    </row>
    <row r="4850" spans="1:37" ht="63.75" customHeight="1">
      <c r="A4850" s="179" t="s">
        <v>6868</v>
      </c>
      <c r="B4850" s="208" t="s">
        <v>6</v>
      </c>
      <c r="C4850" s="208" t="s">
        <v>1868</v>
      </c>
      <c r="D4850" s="161">
        <v>42597</v>
      </c>
      <c r="E4850" s="182">
        <v>0.83958333333333324</v>
      </c>
      <c r="F4850" s="161">
        <v>42597</v>
      </c>
      <c r="G4850" s="182">
        <v>0.83958333333333324</v>
      </c>
      <c r="H4850" s="182">
        <v>0</v>
      </c>
      <c r="I4850" s="208">
        <f>119+2</f>
        <v>121</v>
      </c>
      <c r="J4850" s="208" t="s">
        <v>296</v>
      </c>
      <c r="K4850" s="208" t="s">
        <v>9</v>
      </c>
      <c r="L4850" s="208" t="s">
        <v>10</v>
      </c>
      <c r="M4850" s="208" t="s">
        <v>7649</v>
      </c>
      <c r="N4850" s="208">
        <v>35</v>
      </c>
      <c r="O4850" s="208" t="s">
        <v>8</v>
      </c>
      <c r="P4850" s="208" t="s">
        <v>7650</v>
      </c>
      <c r="Q4850" s="208" t="s">
        <v>11801</v>
      </c>
      <c r="R4850" s="254">
        <v>48.7</v>
      </c>
      <c r="S4850" s="254">
        <f>6.4+0.1</f>
        <v>6.5</v>
      </c>
      <c r="T4850" s="254">
        <f t="shared" si="378"/>
        <v>55.2</v>
      </c>
      <c r="U4850" s="152" t="s">
        <v>29</v>
      </c>
      <c r="V4850" s="152">
        <v>2008</v>
      </c>
      <c r="W4850" s="152" t="s">
        <v>2719</v>
      </c>
      <c r="X4850" s="152" t="s">
        <v>2736</v>
      </c>
      <c r="Y4850" s="469" t="s">
        <v>11802</v>
      </c>
      <c r="Z4850" s="152" t="s">
        <v>11803</v>
      </c>
      <c r="AA4850" s="469" t="s">
        <v>11804</v>
      </c>
      <c r="AB4850" s="152" t="s">
        <v>11805</v>
      </c>
      <c r="AC4850" s="469" t="s">
        <v>2215</v>
      </c>
      <c r="AD4850" s="1" t="s">
        <v>43</v>
      </c>
      <c r="AE4850" s="152"/>
      <c r="AF4850" s="152"/>
      <c r="AG4850" s="152"/>
      <c r="AJ4850" s="1">
        <f t="shared" si="377"/>
        <v>0</v>
      </c>
      <c r="AK4850" s="1">
        <f t="shared" si="376"/>
        <v>-55.2</v>
      </c>
    </row>
    <row r="4851" spans="1:37" ht="102" customHeight="1">
      <c r="A4851" s="179" t="s">
        <v>6868</v>
      </c>
      <c r="B4851" s="208" t="s">
        <v>6</v>
      </c>
      <c r="C4851" s="208" t="s">
        <v>1863</v>
      </c>
      <c r="D4851" s="161">
        <v>42597</v>
      </c>
      <c r="E4851" s="182">
        <v>0.85555555555555562</v>
      </c>
      <c r="F4851" s="161">
        <v>42597</v>
      </c>
      <c r="G4851" s="182">
        <v>0.85555555555555562</v>
      </c>
      <c r="H4851" s="182">
        <v>0</v>
      </c>
      <c r="I4851" s="208">
        <v>36</v>
      </c>
      <c r="J4851" s="208"/>
      <c r="K4851" s="208"/>
      <c r="L4851" s="208" t="s">
        <v>10</v>
      </c>
      <c r="M4851" s="208"/>
      <c r="N4851" s="208">
        <v>0.4</v>
      </c>
      <c r="O4851" s="208" t="s">
        <v>2</v>
      </c>
      <c r="P4851" s="208" t="s">
        <v>473</v>
      </c>
      <c r="Q4851" s="208" t="s">
        <v>7651</v>
      </c>
      <c r="R4851" s="254">
        <v>63.5</v>
      </c>
      <c r="S4851" s="254">
        <v>33.700000000000003</v>
      </c>
      <c r="T4851" s="254">
        <f t="shared" si="378"/>
        <v>97.2</v>
      </c>
      <c r="U4851" s="155"/>
      <c r="V4851" s="155"/>
      <c r="W4851" s="155"/>
      <c r="X4851" s="155"/>
      <c r="Y4851" s="155"/>
      <c r="Z4851" s="155"/>
      <c r="AA4851" s="155"/>
      <c r="AB4851" s="155"/>
      <c r="AC4851" s="155"/>
      <c r="AD4851" s="1" t="s">
        <v>43</v>
      </c>
      <c r="AE4851" s="155"/>
      <c r="AF4851" s="155"/>
      <c r="AG4851" s="155"/>
      <c r="AJ4851" s="1">
        <f t="shared" si="377"/>
        <v>0</v>
      </c>
      <c r="AK4851" s="1">
        <f t="shared" si="376"/>
        <v>-97.2</v>
      </c>
    </row>
    <row r="4852" spans="1:37" ht="102" customHeight="1">
      <c r="A4852" s="179" t="s">
        <v>6868</v>
      </c>
      <c r="B4852" s="208" t="s">
        <v>6</v>
      </c>
      <c r="C4852" s="208" t="s">
        <v>1863</v>
      </c>
      <c r="D4852" s="161">
        <v>42597</v>
      </c>
      <c r="E4852" s="608">
        <v>0.85555555555555562</v>
      </c>
      <c r="F4852" s="161">
        <v>42597</v>
      </c>
      <c r="G4852" s="608">
        <v>0.85555555555555562</v>
      </c>
      <c r="H4852" s="182">
        <v>0</v>
      </c>
      <c r="I4852" s="208">
        <v>77</v>
      </c>
      <c r="J4852" s="208" t="s">
        <v>144</v>
      </c>
      <c r="K4852" s="208" t="s">
        <v>9</v>
      </c>
      <c r="L4852" s="208" t="s">
        <v>10</v>
      </c>
      <c r="M4852" s="208" t="s">
        <v>7652</v>
      </c>
      <c r="N4852" s="208">
        <v>35</v>
      </c>
      <c r="O4852" s="208" t="s">
        <v>8</v>
      </c>
      <c r="P4852" s="208" t="s">
        <v>11806</v>
      </c>
      <c r="Q4852" s="208" t="s">
        <v>11807</v>
      </c>
      <c r="R4852" s="254">
        <v>15.6</v>
      </c>
      <c r="S4852" s="254">
        <f>75.7+14.2</f>
        <v>89.9</v>
      </c>
      <c r="T4852" s="254">
        <f t="shared" si="378"/>
        <v>105.5</v>
      </c>
      <c r="U4852" s="152" t="s">
        <v>29</v>
      </c>
      <c r="V4852" s="152" t="s">
        <v>11543</v>
      </c>
      <c r="W4852" s="152" t="s">
        <v>3521</v>
      </c>
      <c r="X4852" s="152" t="s">
        <v>11808</v>
      </c>
      <c r="Y4852" s="152" t="s">
        <v>11809</v>
      </c>
      <c r="Z4852" s="152"/>
      <c r="AA4852" s="152" t="s">
        <v>11810</v>
      </c>
      <c r="AB4852" s="152"/>
      <c r="AC4852" s="469"/>
      <c r="AD4852" s="1" t="s">
        <v>43</v>
      </c>
      <c r="AE4852" s="155"/>
      <c r="AF4852" s="155"/>
      <c r="AG4852" s="155"/>
      <c r="AJ4852" s="1">
        <f t="shared" si="377"/>
        <v>0</v>
      </c>
      <c r="AK4852" s="1">
        <f t="shared" ref="AK4852:AK4883" si="379">AJ4852-T4852</f>
        <v>-105.5</v>
      </c>
    </row>
    <row r="4853" spans="1:37" ht="114.75" customHeight="1">
      <c r="A4853" s="179" t="s">
        <v>6868</v>
      </c>
      <c r="B4853" s="208" t="s">
        <v>6</v>
      </c>
      <c r="C4853" s="208" t="s">
        <v>1863</v>
      </c>
      <c r="D4853" s="161">
        <v>42597</v>
      </c>
      <c r="E4853" s="608">
        <v>0.85555555555555562</v>
      </c>
      <c r="F4853" s="161">
        <v>42597</v>
      </c>
      <c r="G4853" s="608">
        <v>0.85555555555555562</v>
      </c>
      <c r="H4853" s="182">
        <v>0</v>
      </c>
      <c r="I4853" s="208">
        <v>29</v>
      </c>
      <c r="J4853" s="208" t="s">
        <v>144</v>
      </c>
      <c r="K4853" s="208" t="s">
        <v>9</v>
      </c>
      <c r="L4853" s="208" t="s">
        <v>10</v>
      </c>
      <c r="M4853" s="208" t="s">
        <v>7653</v>
      </c>
      <c r="N4853" s="208">
        <v>35</v>
      </c>
      <c r="O4853" s="208" t="s">
        <v>8</v>
      </c>
      <c r="P4853" s="208" t="s">
        <v>11811</v>
      </c>
      <c r="Q4853" s="208" t="s">
        <v>11812</v>
      </c>
      <c r="R4853" s="254">
        <v>8.5</v>
      </c>
      <c r="S4853" s="254">
        <v>43.6</v>
      </c>
      <c r="T4853" s="254">
        <f t="shared" si="378"/>
        <v>52.1</v>
      </c>
      <c r="U4853" s="152" t="s">
        <v>29</v>
      </c>
      <c r="V4853" s="152">
        <v>1983</v>
      </c>
      <c r="W4853" s="152" t="s">
        <v>3521</v>
      </c>
      <c r="X4853" s="152" t="s">
        <v>3377</v>
      </c>
      <c r="Y4853" s="152" t="s">
        <v>11813</v>
      </c>
      <c r="Z4853" s="152"/>
      <c r="AA4853" s="152" t="s">
        <v>11814</v>
      </c>
      <c r="AB4853" s="152"/>
      <c r="AC4853" s="152"/>
      <c r="AD4853" s="1" t="s">
        <v>43</v>
      </c>
      <c r="AE4853" s="155"/>
      <c r="AF4853" s="155"/>
      <c r="AG4853" s="155"/>
      <c r="AJ4853" s="1">
        <f t="shared" si="377"/>
        <v>0</v>
      </c>
      <c r="AK4853" s="1">
        <f t="shared" si="379"/>
        <v>-52.1</v>
      </c>
    </row>
    <row r="4854" spans="1:37" ht="114.75" customHeight="1">
      <c r="A4854" s="179" t="s">
        <v>6868</v>
      </c>
      <c r="B4854" s="208" t="s">
        <v>6</v>
      </c>
      <c r="C4854" s="208" t="s">
        <v>1863</v>
      </c>
      <c r="D4854" s="161">
        <v>42597</v>
      </c>
      <c r="E4854" s="608">
        <v>0.85555555555555562</v>
      </c>
      <c r="F4854" s="161">
        <v>42597</v>
      </c>
      <c r="G4854" s="608">
        <v>0.85555555555555562</v>
      </c>
      <c r="H4854" s="182">
        <v>0</v>
      </c>
      <c r="I4854" s="208">
        <v>59</v>
      </c>
      <c r="J4854" s="208"/>
      <c r="K4854" s="208"/>
      <c r="L4854" s="208" t="s">
        <v>10</v>
      </c>
      <c r="M4854" s="208" t="s">
        <v>11674</v>
      </c>
      <c r="N4854" s="208">
        <v>0.4</v>
      </c>
      <c r="O4854" s="208" t="s">
        <v>2</v>
      </c>
      <c r="P4854" s="208" t="s">
        <v>473</v>
      </c>
      <c r="Q4854" s="208" t="s">
        <v>7043</v>
      </c>
      <c r="R4854" s="254">
        <v>19.399999999999999</v>
      </c>
      <c r="S4854" s="254">
        <v>74.7</v>
      </c>
      <c r="T4854" s="254">
        <f t="shared" si="378"/>
        <v>94.1</v>
      </c>
      <c r="U4854" s="152" t="s">
        <v>1</v>
      </c>
      <c r="V4854" s="152"/>
      <c r="W4854" s="152"/>
      <c r="X4854" s="152"/>
      <c r="Y4854" s="152"/>
      <c r="Z4854" s="152"/>
      <c r="AA4854" s="152"/>
      <c r="AB4854" s="152"/>
      <c r="AC4854" s="152"/>
      <c r="AD4854" s="1" t="s">
        <v>43</v>
      </c>
      <c r="AE4854" s="155"/>
      <c r="AF4854" s="155"/>
      <c r="AG4854" s="155"/>
      <c r="AJ4854" s="1">
        <f t="shared" si="377"/>
        <v>0</v>
      </c>
      <c r="AK4854" s="1">
        <f t="shared" si="379"/>
        <v>-94.1</v>
      </c>
    </row>
    <row r="4855" spans="1:37" ht="76.5" customHeight="1">
      <c r="A4855" s="179" t="s">
        <v>6868</v>
      </c>
      <c r="B4855" s="208" t="s">
        <v>6</v>
      </c>
      <c r="C4855" s="208" t="s">
        <v>1868</v>
      </c>
      <c r="D4855" s="161">
        <v>42597</v>
      </c>
      <c r="E4855" s="608">
        <v>0.86458333333333337</v>
      </c>
      <c r="F4855" s="161">
        <v>42597</v>
      </c>
      <c r="G4855" s="608">
        <v>0.86458333333333337</v>
      </c>
      <c r="H4855" s="182">
        <v>0</v>
      </c>
      <c r="I4855" s="208">
        <f>99+27</f>
        <v>126</v>
      </c>
      <c r="J4855" s="208" t="s">
        <v>303</v>
      </c>
      <c r="K4855" s="208" t="s">
        <v>9</v>
      </c>
      <c r="L4855" s="208" t="s">
        <v>10</v>
      </c>
      <c r="M4855" s="208" t="s">
        <v>7654</v>
      </c>
      <c r="N4855" s="208">
        <v>35</v>
      </c>
      <c r="O4855" s="208" t="s">
        <v>8</v>
      </c>
      <c r="P4855" s="208" t="s">
        <v>7655</v>
      </c>
      <c r="Q4855" s="208" t="s">
        <v>11815</v>
      </c>
      <c r="R4855" s="254">
        <v>24.3</v>
      </c>
      <c r="S4855" s="254">
        <f>50.2+54.6</f>
        <v>104.80000000000001</v>
      </c>
      <c r="T4855" s="254">
        <f t="shared" si="378"/>
        <v>129.10000000000002</v>
      </c>
      <c r="U4855" s="152" t="s">
        <v>29</v>
      </c>
      <c r="V4855" s="152">
        <v>1988</v>
      </c>
      <c r="W4855" s="152" t="s">
        <v>2719</v>
      </c>
      <c r="X4855" s="152" t="s">
        <v>2736</v>
      </c>
      <c r="Y4855" s="152" t="s">
        <v>11816</v>
      </c>
      <c r="Z4855" s="566" t="s">
        <v>11803</v>
      </c>
      <c r="AA4855" s="152" t="s">
        <v>11817</v>
      </c>
      <c r="AB4855" s="152" t="s">
        <v>11818</v>
      </c>
      <c r="AC4855" s="152" t="s">
        <v>2215</v>
      </c>
      <c r="AD4855" s="1" t="s">
        <v>43</v>
      </c>
      <c r="AE4855" s="152"/>
      <c r="AF4855" s="152"/>
      <c r="AG4855" s="152"/>
      <c r="AJ4855" s="1">
        <f t="shared" si="377"/>
        <v>0</v>
      </c>
      <c r="AK4855" s="1">
        <f t="shared" si="379"/>
        <v>-129.10000000000002</v>
      </c>
    </row>
    <row r="4856" spans="1:37" ht="114.75" customHeight="1">
      <c r="A4856" s="179" t="s">
        <v>6868</v>
      </c>
      <c r="B4856" s="208" t="s">
        <v>6</v>
      </c>
      <c r="C4856" s="208" t="s">
        <v>1868</v>
      </c>
      <c r="D4856" s="161">
        <v>42597</v>
      </c>
      <c r="E4856" s="608">
        <v>0.86944444444444446</v>
      </c>
      <c r="F4856" s="161">
        <v>42597</v>
      </c>
      <c r="G4856" s="608">
        <v>0.86944444444444446</v>
      </c>
      <c r="H4856" s="182">
        <v>0</v>
      </c>
      <c r="I4856" s="208">
        <v>176</v>
      </c>
      <c r="J4856" s="208" t="s">
        <v>303</v>
      </c>
      <c r="K4856" s="208" t="s">
        <v>9</v>
      </c>
      <c r="L4856" s="208" t="s">
        <v>10</v>
      </c>
      <c r="M4856" s="208" t="s">
        <v>7656</v>
      </c>
      <c r="N4856" s="208">
        <v>35</v>
      </c>
      <c r="O4856" s="208" t="s">
        <v>8</v>
      </c>
      <c r="P4856" s="208" t="s">
        <v>7657</v>
      </c>
      <c r="Q4856" s="208" t="s">
        <v>11819</v>
      </c>
      <c r="R4856" s="254">
        <v>36.299999999999997</v>
      </c>
      <c r="S4856" s="254">
        <v>53.4</v>
      </c>
      <c r="T4856" s="254">
        <v>89.7</v>
      </c>
      <c r="U4856" s="152" t="s">
        <v>29</v>
      </c>
      <c r="V4856" s="152">
        <v>41822</v>
      </c>
      <c r="W4856" s="152" t="s">
        <v>2719</v>
      </c>
      <c r="X4856" s="152" t="s">
        <v>2736</v>
      </c>
      <c r="Y4856" s="469" t="s">
        <v>11820</v>
      </c>
      <c r="Z4856" s="152" t="s">
        <v>11821</v>
      </c>
      <c r="AA4856" s="469" t="s">
        <v>11822</v>
      </c>
      <c r="AB4856" s="152" t="s">
        <v>11823</v>
      </c>
      <c r="AC4856" s="469" t="s">
        <v>2215</v>
      </c>
      <c r="AD4856" s="1" t="s">
        <v>43</v>
      </c>
      <c r="AE4856" s="152"/>
      <c r="AF4856" s="152"/>
      <c r="AG4856" s="152"/>
      <c r="AJ4856" s="1">
        <f t="shared" si="377"/>
        <v>0</v>
      </c>
      <c r="AK4856" s="1">
        <f t="shared" si="379"/>
        <v>-89.7</v>
      </c>
    </row>
    <row r="4857" spans="1:37" ht="76.5" customHeight="1">
      <c r="A4857" s="179" t="s">
        <v>6868</v>
      </c>
      <c r="B4857" s="208" t="s">
        <v>6</v>
      </c>
      <c r="C4857" s="208" t="s">
        <v>1868</v>
      </c>
      <c r="D4857" s="161">
        <v>42597</v>
      </c>
      <c r="E4857" s="608">
        <v>0.87847222222222221</v>
      </c>
      <c r="F4857" s="161">
        <v>42597</v>
      </c>
      <c r="G4857" s="608">
        <v>0.87847222222222221</v>
      </c>
      <c r="H4857" s="182">
        <v>0</v>
      </c>
      <c r="I4857" s="208">
        <f>208+7</f>
        <v>215</v>
      </c>
      <c r="J4857" s="208" t="s">
        <v>296</v>
      </c>
      <c r="K4857" s="208" t="s">
        <v>9</v>
      </c>
      <c r="L4857" s="208" t="s">
        <v>10</v>
      </c>
      <c r="M4857" s="208" t="s">
        <v>7658</v>
      </c>
      <c r="N4857" s="208">
        <v>35</v>
      </c>
      <c r="O4857" s="208" t="s">
        <v>8</v>
      </c>
      <c r="P4857" s="208" t="s">
        <v>11824</v>
      </c>
      <c r="Q4857" s="208" t="s">
        <v>11825</v>
      </c>
      <c r="R4857" s="254">
        <v>166.8</v>
      </c>
      <c r="S4857" s="254">
        <f>25.3+0.4</f>
        <v>25.7</v>
      </c>
      <c r="T4857" s="254">
        <f>R4857+S4857</f>
        <v>192.5</v>
      </c>
      <c r="U4857" s="152" t="s">
        <v>29</v>
      </c>
      <c r="V4857" s="152">
        <v>2009</v>
      </c>
      <c r="W4857" s="152" t="s">
        <v>11826</v>
      </c>
      <c r="X4857" s="152" t="s">
        <v>2736</v>
      </c>
      <c r="Y4857" s="469" t="s">
        <v>11827</v>
      </c>
      <c r="Z4857" s="566">
        <v>1</v>
      </c>
      <c r="AA4857" s="469" t="s">
        <v>11714</v>
      </c>
      <c r="AB4857" s="152">
        <v>0</v>
      </c>
      <c r="AC4857" s="469">
        <v>42556</v>
      </c>
      <c r="AD4857" s="1" t="s">
        <v>43</v>
      </c>
      <c r="AE4857" s="152"/>
      <c r="AF4857" s="152"/>
      <c r="AG4857" s="152"/>
      <c r="AJ4857" s="1">
        <f t="shared" si="377"/>
        <v>0</v>
      </c>
      <c r="AK4857" s="1">
        <f t="shared" si="379"/>
        <v>-192.5</v>
      </c>
    </row>
    <row r="4858" spans="1:37" ht="76.5" customHeight="1">
      <c r="A4858" s="179" t="s">
        <v>6868</v>
      </c>
      <c r="B4858" s="208" t="s">
        <v>6</v>
      </c>
      <c r="C4858" s="208" t="s">
        <v>1873</v>
      </c>
      <c r="D4858" s="161">
        <v>42597</v>
      </c>
      <c r="E4858" s="605">
        <v>0.87986111111111109</v>
      </c>
      <c r="F4858" s="161">
        <v>42597</v>
      </c>
      <c r="G4858" s="605">
        <v>2.2916666666666669E-2</v>
      </c>
      <c r="H4858" s="182">
        <v>0.14305555555555557</v>
      </c>
      <c r="I4858" s="208">
        <v>31</v>
      </c>
      <c r="J4858" s="208" t="s">
        <v>303</v>
      </c>
      <c r="K4858" s="208" t="s">
        <v>15</v>
      </c>
      <c r="L4858" s="208" t="s">
        <v>10</v>
      </c>
      <c r="M4858" s="208" t="s">
        <v>7659</v>
      </c>
      <c r="N4858" s="208" t="s">
        <v>3</v>
      </c>
      <c r="O4858" s="208" t="s">
        <v>8</v>
      </c>
      <c r="P4858" s="208" t="s">
        <v>11828</v>
      </c>
      <c r="Q4858" s="208" t="s">
        <v>11829</v>
      </c>
      <c r="R4858" s="208">
        <v>52.6</v>
      </c>
      <c r="S4858" s="208">
        <v>34</v>
      </c>
      <c r="T4858" s="254">
        <f>R4858+S4858</f>
        <v>86.6</v>
      </c>
      <c r="U4858" s="152" t="s">
        <v>7</v>
      </c>
      <c r="V4858" s="152">
        <v>1983</v>
      </c>
      <c r="W4858" s="152" t="s">
        <v>3170</v>
      </c>
      <c r="X4858" s="152" t="s">
        <v>2736</v>
      </c>
      <c r="Y4858" s="469" t="s">
        <v>11830</v>
      </c>
      <c r="Z4858" s="566">
        <v>1</v>
      </c>
      <c r="AA4858" s="152">
        <v>2017</v>
      </c>
      <c r="AB4858" s="152" t="s">
        <v>2215</v>
      </c>
      <c r="AC4858" s="152"/>
      <c r="AD4858" s="1" t="s">
        <v>43</v>
      </c>
      <c r="AE4858" s="152"/>
      <c r="AF4858" s="152"/>
      <c r="AG4858" s="152"/>
      <c r="AJ4858" s="1">
        <f t="shared" si="377"/>
        <v>0</v>
      </c>
      <c r="AK4858" s="1">
        <f t="shared" si="379"/>
        <v>-86.6</v>
      </c>
    </row>
    <row r="4859" spans="1:37" ht="114.75" customHeight="1">
      <c r="A4859" s="179" t="s">
        <v>6868</v>
      </c>
      <c r="B4859" s="208" t="s">
        <v>6</v>
      </c>
      <c r="C4859" s="208" t="s">
        <v>1873</v>
      </c>
      <c r="D4859" s="161">
        <v>42597</v>
      </c>
      <c r="E4859" s="608">
        <v>0.87986111111111109</v>
      </c>
      <c r="F4859" s="161"/>
      <c r="G4859" s="608"/>
      <c r="H4859" s="182"/>
      <c r="I4859" s="208">
        <f>1+1</f>
        <v>2</v>
      </c>
      <c r="J4859" s="208" t="s">
        <v>303</v>
      </c>
      <c r="K4859" s="208" t="s">
        <v>15</v>
      </c>
      <c r="L4859" s="208" t="s">
        <v>10</v>
      </c>
      <c r="M4859" s="208" t="s">
        <v>7660</v>
      </c>
      <c r="N4859" s="208" t="s">
        <v>3</v>
      </c>
      <c r="O4859" s="208" t="s">
        <v>8</v>
      </c>
      <c r="P4859" s="208" t="s">
        <v>7661</v>
      </c>
      <c r="Q4859" s="208" t="s">
        <v>11831</v>
      </c>
      <c r="R4859" s="208">
        <f>0+9.8</f>
        <v>9.8000000000000007</v>
      </c>
      <c r="S4859" s="208"/>
      <c r="T4859" s="254">
        <f>R4859+S4859</f>
        <v>9.8000000000000007</v>
      </c>
      <c r="U4859" s="152" t="s">
        <v>7</v>
      </c>
      <c r="V4859" s="152">
        <v>1986</v>
      </c>
      <c r="W4859" s="152" t="s">
        <v>3170</v>
      </c>
      <c r="X4859" s="152" t="s">
        <v>2736</v>
      </c>
      <c r="Y4859" s="469" t="s">
        <v>11832</v>
      </c>
      <c r="Z4859" s="566">
        <v>1</v>
      </c>
      <c r="AA4859" s="152">
        <v>2017</v>
      </c>
      <c r="AB4859" s="152" t="s">
        <v>2215</v>
      </c>
      <c r="AC4859" s="152"/>
      <c r="AD4859" s="1" t="s">
        <v>43</v>
      </c>
      <c r="AE4859" s="152"/>
      <c r="AF4859" s="152"/>
      <c r="AG4859" s="152"/>
      <c r="AJ4859" s="1">
        <f t="shared" si="377"/>
        <v>0</v>
      </c>
      <c r="AK4859" s="1">
        <f t="shared" si="379"/>
        <v>-9.8000000000000007</v>
      </c>
    </row>
    <row r="4860" spans="1:37" ht="242.25" customHeight="1">
      <c r="A4860" s="179" t="s">
        <v>6868</v>
      </c>
      <c r="B4860" s="208" t="s">
        <v>6</v>
      </c>
      <c r="C4860" s="208" t="s">
        <v>1131</v>
      </c>
      <c r="D4860" s="161">
        <v>42597</v>
      </c>
      <c r="E4860" s="608">
        <v>0.88124999999999998</v>
      </c>
      <c r="F4860" s="161">
        <v>42597</v>
      </c>
      <c r="G4860" s="608">
        <v>0.88124999999999998</v>
      </c>
      <c r="H4860" s="182">
        <v>0</v>
      </c>
      <c r="I4860" s="208">
        <v>106</v>
      </c>
      <c r="J4860" s="208" t="s">
        <v>498</v>
      </c>
      <c r="K4860" s="208" t="s">
        <v>9</v>
      </c>
      <c r="L4860" s="208" t="s">
        <v>10</v>
      </c>
      <c r="M4860" s="208" t="s">
        <v>7662</v>
      </c>
      <c r="N4860" s="208">
        <v>35</v>
      </c>
      <c r="O4860" s="208" t="s">
        <v>8</v>
      </c>
      <c r="P4860" s="208" t="s">
        <v>11833</v>
      </c>
      <c r="Q4860" s="208" t="s">
        <v>11834</v>
      </c>
      <c r="R4860" s="208">
        <v>17.3</v>
      </c>
      <c r="S4860" s="208">
        <v>60.3</v>
      </c>
      <c r="T4860" s="254">
        <v>77.599999999999994</v>
      </c>
      <c r="U4860" s="152" t="s">
        <v>29</v>
      </c>
      <c r="V4860" s="152">
        <v>1988</v>
      </c>
      <c r="W4860" s="152" t="s">
        <v>11835</v>
      </c>
      <c r="X4860" s="152" t="s">
        <v>2736</v>
      </c>
      <c r="Y4860" s="152" t="s">
        <v>11836</v>
      </c>
      <c r="Z4860" s="152">
        <v>100</v>
      </c>
      <c r="AA4860" s="152" t="s">
        <v>11677</v>
      </c>
      <c r="AB4860" s="152">
        <v>0</v>
      </c>
      <c r="AC4860" s="152"/>
      <c r="AD4860" s="1" t="s">
        <v>43</v>
      </c>
      <c r="AE4860" s="152"/>
      <c r="AF4860" s="152"/>
      <c r="AG4860" s="152"/>
      <c r="AJ4860" s="1">
        <f t="shared" si="377"/>
        <v>0</v>
      </c>
      <c r="AK4860" s="1">
        <f t="shared" si="379"/>
        <v>-77.599999999999994</v>
      </c>
    </row>
    <row r="4861" spans="1:37" ht="114.75" customHeight="1">
      <c r="A4861" s="179" t="s">
        <v>6868</v>
      </c>
      <c r="B4861" s="208" t="s">
        <v>6</v>
      </c>
      <c r="C4861" s="208" t="s">
        <v>1131</v>
      </c>
      <c r="D4861" s="161">
        <v>42597</v>
      </c>
      <c r="E4861" s="608">
        <v>0.8881944444444444</v>
      </c>
      <c r="F4861" s="161">
        <v>42597</v>
      </c>
      <c r="G4861" s="608">
        <v>0.8881944444444444</v>
      </c>
      <c r="H4861" s="182">
        <v>0</v>
      </c>
      <c r="I4861" s="208">
        <v>58</v>
      </c>
      <c r="J4861" s="208" t="s">
        <v>498</v>
      </c>
      <c r="K4861" s="208" t="s">
        <v>9</v>
      </c>
      <c r="L4861" s="208" t="s">
        <v>10</v>
      </c>
      <c r="M4861" s="208" t="s">
        <v>7663</v>
      </c>
      <c r="N4861" s="208">
        <v>35</v>
      </c>
      <c r="O4861" s="208" t="s">
        <v>8</v>
      </c>
      <c r="P4861" s="208" t="s">
        <v>11837</v>
      </c>
      <c r="Q4861" s="208" t="s">
        <v>11838</v>
      </c>
      <c r="R4861" s="208">
        <v>10.199999999999999</v>
      </c>
      <c r="S4861" s="208">
        <v>45.4</v>
      </c>
      <c r="T4861" s="254">
        <v>55.599999999999994</v>
      </c>
      <c r="U4861" s="152" t="s">
        <v>29</v>
      </c>
      <c r="V4861" s="152">
        <v>1973</v>
      </c>
      <c r="W4861" s="152" t="s">
        <v>11839</v>
      </c>
      <c r="X4861" s="152" t="s">
        <v>2736</v>
      </c>
      <c r="Y4861" s="152" t="s">
        <v>11840</v>
      </c>
      <c r="Z4861" s="152">
        <v>100</v>
      </c>
      <c r="AA4861" s="152" t="s">
        <v>11841</v>
      </c>
      <c r="AB4861" s="152">
        <v>0</v>
      </c>
      <c r="AC4861" s="152"/>
      <c r="AD4861" s="1" t="s">
        <v>43</v>
      </c>
      <c r="AE4861" s="152"/>
      <c r="AF4861" s="152"/>
      <c r="AG4861" s="152"/>
      <c r="AJ4861" s="1">
        <f t="shared" si="377"/>
        <v>0</v>
      </c>
      <c r="AK4861" s="1">
        <f t="shared" si="379"/>
        <v>-55.599999999999994</v>
      </c>
    </row>
    <row r="4862" spans="1:37" ht="165.75" customHeight="1">
      <c r="A4862" s="179" t="s">
        <v>6868</v>
      </c>
      <c r="B4862" s="208" t="s">
        <v>6</v>
      </c>
      <c r="C4862" s="208" t="s">
        <v>1131</v>
      </c>
      <c r="D4862" s="161">
        <v>42597</v>
      </c>
      <c r="E4862" s="608">
        <v>0.88888888888888884</v>
      </c>
      <c r="F4862" s="161">
        <v>42598</v>
      </c>
      <c r="G4862" s="608">
        <v>0.18055555555555555</v>
      </c>
      <c r="H4862" s="182">
        <v>0.29166666666666669</v>
      </c>
      <c r="I4862" s="208">
        <v>11</v>
      </c>
      <c r="J4862" s="208" t="s">
        <v>303</v>
      </c>
      <c r="K4862" s="208" t="s">
        <v>15</v>
      </c>
      <c r="L4862" s="208" t="s">
        <v>10</v>
      </c>
      <c r="M4862" s="208" t="s">
        <v>7664</v>
      </c>
      <c r="N4862" s="208" t="s">
        <v>3</v>
      </c>
      <c r="O4862" s="208" t="s">
        <v>8</v>
      </c>
      <c r="P4862" s="208" t="s">
        <v>11842</v>
      </c>
      <c r="Q4862" s="208" t="s">
        <v>7665</v>
      </c>
      <c r="R4862" s="208">
        <v>2.1</v>
      </c>
      <c r="S4862" s="208">
        <v>26.9</v>
      </c>
      <c r="T4862" s="254">
        <v>29</v>
      </c>
      <c r="U4862" s="152" t="s">
        <v>29</v>
      </c>
      <c r="V4862" s="152">
        <v>1989</v>
      </c>
      <c r="W4862" s="152" t="s">
        <v>11843</v>
      </c>
      <c r="X4862" s="152" t="s">
        <v>11844</v>
      </c>
      <c r="Y4862" s="152" t="s">
        <v>11845</v>
      </c>
      <c r="Z4862" s="152">
        <v>100</v>
      </c>
      <c r="AA4862" s="152" t="s">
        <v>11846</v>
      </c>
      <c r="AB4862" s="152">
        <v>0</v>
      </c>
      <c r="AC4862" s="152"/>
      <c r="AD4862" s="1" t="s">
        <v>43</v>
      </c>
      <c r="AE4862" s="152"/>
      <c r="AF4862" s="152"/>
      <c r="AG4862" s="152"/>
      <c r="AJ4862" s="1">
        <f t="shared" si="377"/>
        <v>0</v>
      </c>
      <c r="AK4862" s="1">
        <f t="shared" si="379"/>
        <v>-29</v>
      </c>
    </row>
    <row r="4863" spans="1:37" ht="140.25" customHeight="1">
      <c r="A4863" s="179" t="s">
        <v>6868</v>
      </c>
      <c r="B4863" s="208" t="s">
        <v>6</v>
      </c>
      <c r="C4863" s="208" t="s">
        <v>1131</v>
      </c>
      <c r="D4863" s="161">
        <v>42597</v>
      </c>
      <c r="E4863" s="608">
        <v>0.8965277777777777</v>
      </c>
      <c r="F4863" s="161">
        <v>42597</v>
      </c>
      <c r="G4863" s="608">
        <v>0.8965277777777777</v>
      </c>
      <c r="H4863" s="182">
        <v>0</v>
      </c>
      <c r="I4863" s="208">
        <v>45</v>
      </c>
      <c r="J4863" s="208" t="s">
        <v>498</v>
      </c>
      <c r="K4863" s="208" t="s">
        <v>9</v>
      </c>
      <c r="L4863" s="208" t="s">
        <v>10</v>
      </c>
      <c r="M4863" s="208" t="s">
        <v>7666</v>
      </c>
      <c r="N4863" s="208">
        <v>35</v>
      </c>
      <c r="O4863" s="208" t="s">
        <v>8</v>
      </c>
      <c r="P4863" s="208" t="s">
        <v>11847</v>
      </c>
      <c r="Q4863" s="208" t="s">
        <v>11848</v>
      </c>
      <c r="R4863" s="208">
        <v>14.6</v>
      </c>
      <c r="S4863" s="208">
        <v>50.5</v>
      </c>
      <c r="T4863" s="254">
        <v>65.099999999999994</v>
      </c>
      <c r="U4863" s="152" t="s">
        <v>29</v>
      </c>
      <c r="V4863" s="152">
        <v>1982</v>
      </c>
      <c r="W4863" s="152"/>
      <c r="X4863" s="152" t="s">
        <v>11707</v>
      </c>
      <c r="Y4863" s="152" t="s">
        <v>11849</v>
      </c>
      <c r="Z4863" s="152">
        <v>100</v>
      </c>
      <c r="AA4863" s="152" t="s">
        <v>11850</v>
      </c>
      <c r="AB4863" s="152">
        <v>0</v>
      </c>
      <c r="AC4863" s="152"/>
      <c r="AD4863" s="1" t="s">
        <v>43</v>
      </c>
      <c r="AE4863" s="152"/>
      <c r="AF4863" s="152"/>
      <c r="AG4863" s="152"/>
      <c r="AJ4863" s="1">
        <f t="shared" si="377"/>
        <v>0</v>
      </c>
      <c r="AK4863" s="1">
        <f t="shared" si="379"/>
        <v>-65.099999999999994</v>
      </c>
    </row>
    <row r="4864" spans="1:37" ht="76.5" customHeight="1">
      <c r="A4864" s="179" t="s">
        <v>6868</v>
      </c>
      <c r="B4864" s="208" t="s">
        <v>6</v>
      </c>
      <c r="C4864" s="208" t="s">
        <v>1131</v>
      </c>
      <c r="D4864" s="161">
        <v>42597</v>
      </c>
      <c r="E4864" s="608">
        <v>0.90138888888888891</v>
      </c>
      <c r="F4864" s="161">
        <v>42597</v>
      </c>
      <c r="G4864" s="608">
        <v>0.90138888888888891</v>
      </c>
      <c r="H4864" s="182">
        <v>0</v>
      </c>
      <c r="I4864" s="208">
        <v>40</v>
      </c>
      <c r="J4864" s="208" t="s">
        <v>498</v>
      </c>
      <c r="K4864" s="208" t="s">
        <v>9</v>
      </c>
      <c r="L4864" s="208" t="s">
        <v>10</v>
      </c>
      <c r="M4864" s="208" t="s">
        <v>7667</v>
      </c>
      <c r="N4864" s="208">
        <v>35</v>
      </c>
      <c r="O4864" s="208" t="s">
        <v>8</v>
      </c>
      <c r="P4864" s="208" t="s">
        <v>4889</v>
      </c>
      <c r="Q4864" s="334" t="s">
        <v>11851</v>
      </c>
      <c r="R4864" s="208">
        <v>7.8</v>
      </c>
      <c r="S4864" s="208">
        <v>55.9</v>
      </c>
      <c r="T4864" s="254">
        <v>63.699999999999996</v>
      </c>
      <c r="U4864" s="152" t="s">
        <v>29</v>
      </c>
      <c r="V4864" s="152">
        <v>1985</v>
      </c>
      <c r="W4864" s="152" t="s">
        <v>11852</v>
      </c>
      <c r="X4864" s="152" t="s">
        <v>2932</v>
      </c>
      <c r="Y4864" s="152" t="s">
        <v>11853</v>
      </c>
      <c r="Z4864" s="152">
        <v>100</v>
      </c>
      <c r="AA4864" s="152" t="s">
        <v>11854</v>
      </c>
      <c r="AB4864" s="152">
        <v>0</v>
      </c>
      <c r="AC4864" s="152"/>
      <c r="AD4864" s="1" t="s">
        <v>43</v>
      </c>
      <c r="AE4864" s="152"/>
      <c r="AF4864" s="152"/>
      <c r="AG4864" s="152"/>
      <c r="AJ4864" s="1">
        <f t="shared" si="377"/>
        <v>0</v>
      </c>
      <c r="AK4864" s="1">
        <f t="shared" si="379"/>
        <v>-63.699999999999996</v>
      </c>
    </row>
    <row r="4865" spans="1:37" ht="94.5" customHeight="1">
      <c r="A4865" s="179" t="s">
        <v>2467</v>
      </c>
      <c r="B4865" s="115" t="s">
        <v>71</v>
      </c>
      <c r="C4865" s="115" t="s">
        <v>71</v>
      </c>
      <c r="D4865" s="383">
        <v>42513</v>
      </c>
      <c r="E4865" s="1165">
        <v>0.51874999999999993</v>
      </c>
      <c r="F4865" s="383">
        <v>42513</v>
      </c>
      <c r="G4865" s="1165">
        <v>0.51944444444444449</v>
      </c>
      <c r="H4865" s="69">
        <f>G4865-E4865</f>
        <v>6.94444444444553E-4</v>
      </c>
      <c r="I4865" s="179">
        <v>5</v>
      </c>
      <c r="J4865" s="179"/>
      <c r="K4865" s="115" t="s">
        <v>2114</v>
      </c>
      <c r="L4865" s="115" t="s">
        <v>10</v>
      </c>
      <c r="M4865" s="115" t="s">
        <v>10113</v>
      </c>
      <c r="N4865" s="179" t="s">
        <v>3</v>
      </c>
      <c r="O4865" s="179" t="s">
        <v>8</v>
      </c>
      <c r="P4865" s="179" t="s">
        <v>4101</v>
      </c>
      <c r="Q4865" s="385" t="s">
        <v>4282</v>
      </c>
      <c r="R4865" s="279">
        <v>1.0999999999999999E-2</v>
      </c>
      <c r="S4865" s="542">
        <v>1.4999999999999999E-2</v>
      </c>
      <c r="T4865" s="179">
        <f>SUM(R4865:S4865)</f>
        <v>2.5999999999999999E-2</v>
      </c>
      <c r="U4865" s="1" t="s">
        <v>29</v>
      </c>
      <c r="V4865" s="2">
        <v>2002</v>
      </c>
      <c r="W4865" s="2" t="s">
        <v>2861</v>
      </c>
      <c r="X4865" s="2" t="s">
        <v>3096</v>
      </c>
      <c r="Y4865" s="124" t="s">
        <v>2822</v>
      </c>
      <c r="Z4865" s="2">
        <v>100</v>
      </c>
      <c r="AA4865" s="124" t="s">
        <v>2877</v>
      </c>
      <c r="AB4865" s="2">
        <v>0</v>
      </c>
      <c r="AC4865" s="124" t="s">
        <v>2822</v>
      </c>
      <c r="AD4865" s="1" t="s">
        <v>23</v>
      </c>
      <c r="AG4865" s="1389" t="s">
        <v>4282</v>
      </c>
      <c r="AJ4865" s="1">
        <f t="shared" si="377"/>
        <v>0</v>
      </c>
      <c r="AK4865" s="1">
        <f t="shared" si="379"/>
        <v>-2.5999999999999999E-2</v>
      </c>
    </row>
    <row r="4866" spans="1:37" ht="47.25" customHeight="1">
      <c r="A4866" s="179" t="s">
        <v>6868</v>
      </c>
      <c r="B4866" s="208" t="s">
        <v>6</v>
      </c>
      <c r="C4866" s="208" t="s">
        <v>1131</v>
      </c>
      <c r="D4866" s="161">
        <v>42597</v>
      </c>
      <c r="E4866" s="608">
        <v>0.92361111111111116</v>
      </c>
      <c r="F4866" s="161">
        <v>42597</v>
      </c>
      <c r="G4866" s="608">
        <v>0.97916666666666663</v>
      </c>
      <c r="H4866" s="182">
        <v>5.5555555555555469E-2</v>
      </c>
      <c r="I4866" s="208">
        <v>17</v>
      </c>
      <c r="J4866" s="208" t="s">
        <v>144</v>
      </c>
      <c r="K4866" s="208" t="s">
        <v>21</v>
      </c>
      <c r="L4866" s="208" t="s">
        <v>10</v>
      </c>
      <c r="M4866" s="208" t="s">
        <v>7671</v>
      </c>
      <c r="N4866" s="208" t="s">
        <v>3</v>
      </c>
      <c r="O4866" s="208" t="s">
        <v>8</v>
      </c>
      <c r="P4866" s="208" t="s">
        <v>11859</v>
      </c>
      <c r="Q4866" s="208" t="s">
        <v>11860</v>
      </c>
      <c r="R4866" s="208">
        <v>7.3</v>
      </c>
      <c r="S4866" s="208">
        <v>6.4</v>
      </c>
      <c r="T4866" s="254">
        <v>13.7</v>
      </c>
      <c r="U4866" s="152" t="s">
        <v>29</v>
      </c>
      <c r="V4866" s="152">
        <v>1988</v>
      </c>
      <c r="W4866" s="152" t="s">
        <v>3170</v>
      </c>
      <c r="X4866" s="152" t="s">
        <v>11707</v>
      </c>
      <c r="Y4866" s="152" t="s">
        <v>11861</v>
      </c>
      <c r="Z4866" s="152">
        <v>100</v>
      </c>
      <c r="AA4866" s="152" t="s">
        <v>11862</v>
      </c>
      <c r="AB4866" s="152">
        <v>2</v>
      </c>
      <c r="AC4866" s="152"/>
      <c r="AD4866" s="1" t="s">
        <v>43</v>
      </c>
      <c r="AE4866" s="152"/>
      <c r="AF4866" s="152"/>
      <c r="AG4866" s="152"/>
      <c r="AJ4866" s="1">
        <f t="shared" si="377"/>
        <v>0</v>
      </c>
      <c r="AK4866" s="1">
        <f t="shared" si="379"/>
        <v>-13.7</v>
      </c>
    </row>
    <row r="4867" spans="1:37" ht="47.25" customHeight="1">
      <c r="A4867" s="179" t="s">
        <v>6868</v>
      </c>
      <c r="B4867" s="208" t="s">
        <v>6</v>
      </c>
      <c r="C4867" s="208" t="s">
        <v>3447</v>
      </c>
      <c r="D4867" s="161">
        <v>42597</v>
      </c>
      <c r="E4867" s="608">
        <v>0.95763888888888893</v>
      </c>
      <c r="F4867" s="161">
        <v>42597</v>
      </c>
      <c r="G4867" s="608">
        <v>0.95763888888888893</v>
      </c>
      <c r="H4867" s="182">
        <v>0</v>
      </c>
      <c r="I4867" s="208">
        <v>93</v>
      </c>
      <c r="J4867" s="208" t="s">
        <v>1299</v>
      </c>
      <c r="K4867" s="208" t="s">
        <v>9</v>
      </c>
      <c r="L4867" s="208" t="s">
        <v>17</v>
      </c>
      <c r="M4867" s="208" t="s">
        <v>7611</v>
      </c>
      <c r="N4867" s="208">
        <v>110</v>
      </c>
      <c r="O4867" s="208" t="s">
        <v>8</v>
      </c>
      <c r="P4867" s="208" t="s">
        <v>7611</v>
      </c>
      <c r="Q4867" s="208" t="s">
        <v>7612</v>
      </c>
      <c r="R4867" s="254">
        <f>5.3+23.5</f>
        <v>28.8</v>
      </c>
      <c r="S4867" s="254">
        <f>0+57.1+1.4</f>
        <v>58.5</v>
      </c>
      <c r="T4867" s="254">
        <f>R4867+S4867</f>
        <v>87.3</v>
      </c>
      <c r="U4867" s="152" t="s">
        <v>29</v>
      </c>
      <c r="V4867" s="152"/>
      <c r="W4867" s="152"/>
      <c r="X4867" s="152"/>
      <c r="Y4867" s="152"/>
      <c r="Z4867" s="152"/>
      <c r="AA4867" s="152"/>
      <c r="AB4867" s="152"/>
      <c r="AC4867" s="152"/>
      <c r="AD4867" s="1" t="s">
        <v>38</v>
      </c>
      <c r="AE4867" s="152"/>
      <c r="AF4867" s="152"/>
      <c r="AG4867" s="152"/>
      <c r="AJ4867" s="1">
        <f t="shared" si="377"/>
        <v>0</v>
      </c>
      <c r="AK4867" s="1">
        <f t="shared" si="379"/>
        <v>-87.3</v>
      </c>
    </row>
    <row r="4868" spans="1:37" ht="110.25" customHeight="1">
      <c r="A4868" s="179" t="s">
        <v>6868</v>
      </c>
      <c r="B4868" s="208" t="s">
        <v>6</v>
      </c>
      <c r="C4868" s="208" t="s">
        <v>1131</v>
      </c>
      <c r="D4868" s="161">
        <v>42597</v>
      </c>
      <c r="E4868" s="608">
        <v>0.99652777777777779</v>
      </c>
      <c r="F4868" s="161">
        <v>42598</v>
      </c>
      <c r="G4868" s="608">
        <v>0.15972222222222224</v>
      </c>
      <c r="H4868" s="182">
        <v>0.16319444444444445</v>
      </c>
      <c r="I4868" s="208">
        <v>9</v>
      </c>
      <c r="J4868" s="208"/>
      <c r="K4868" s="208"/>
      <c r="L4868" s="208" t="s">
        <v>10</v>
      </c>
      <c r="M4868" s="208" t="s">
        <v>7672</v>
      </c>
      <c r="N4868" s="208" t="s">
        <v>3</v>
      </c>
      <c r="O4868" s="208" t="s">
        <v>8</v>
      </c>
      <c r="P4868" s="208" t="s">
        <v>7673</v>
      </c>
      <c r="Q4868" s="208" t="s">
        <v>7674</v>
      </c>
      <c r="R4868" s="208">
        <f>6.4+4.3</f>
        <v>10.7</v>
      </c>
      <c r="S4868" s="208"/>
      <c r="T4868" s="254">
        <f>R4868+S4868</f>
        <v>10.7</v>
      </c>
      <c r="U4868" s="152" t="s">
        <v>29</v>
      </c>
      <c r="V4868" s="152">
        <v>1986</v>
      </c>
      <c r="W4868" s="152" t="s">
        <v>2725</v>
      </c>
      <c r="X4868" s="152" t="s">
        <v>2932</v>
      </c>
      <c r="Y4868" s="152" t="s">
        <v>11863</v>
      </c>
      <c r="Z4868" s="566">
        <v>1</v>
      </c>
      <c r="AA4868" s="152" t="s">
        <v>11864</v>
      </c>
      <c r="AB4868" s="152">
        <v>0</v>
      </c>
      <c r="AC4868" s="152"/>
      <c r="AD4868" s="1" t="s">
        <v>43</v>
      </c>
      <c r="AE4868" s="152"/>
      <c r="AF4868" s="152"/>
      <c r="AG4868" s="152"/>
      <c r="AJ4868" s="1">
        <f t="shared" si="377"/>
        <v>0</v>
      </c>
      <c r="AK4868" s="1">
        <f t="shared" si="379"/>
        <v>-10.7</v>
      </c>
    </row>
    <row r="4869" spans="1:37" ht="47.25" customHeight="1">
      <c r="A4869" s="179" t="s">
        <v>6868</v>
      </c>
      <c r="B4869" s="208" t="s">
        <v>6</v>
      </c>
      <c r="C4869" s="208" t="s">
        <v>1131</v>
      </c>
      <c r="D4869" s="161">
        <v>42598</v>
      </c>
      <c r="E4869" s="605">
        <v>0.93611111111111101</v>
      </c>
      <c r="F4869" s="161">
        <v>42598</v>
      </c>
      <c r="G4869" s="605">
        <v>0.97222222222222221</v>
      </c>
      <c r="H4869" s="185">
        <v>3.6111111111111205E-2</v>
      </c>
      <c r="I4869" s="208">
        <v>10</v>
      </c>
      <c r="J4869" s="208" t="s">
        <v>144</v>
      </c>
      <c r="K4869" s="208" t="s">
        <v>21</v>
      </c>
      <c r="L4869" s="208" t="s">
        <v>10</v>
      </c>
      <c r="M4869" s="208" t="s">
        <v>7677</v>
      </c>
      <c r="N4869" s="208" t="s">
        <v>3</v>
      </c>
      <c r="O4869" s="208" t="s">
        <v>8</v>
      </c>
      <c r="P4869" s="208" t="s">
        <v>6724</v>
      </c>
      <c r="Q4869" s="208" t="s">
        <v>11865</v>
      </c>
      <c r="R4869" s="254">
        <v>2.8</v>
      </c>
      <c r="S4869" s="208">
        <v>1</v>
      </c>
      <c r="T4869" s="208">
        <v>3.8</v>
      </c>
      <c r="U4869" s="152" t="s">
        <v>29</v>
      </c>
      <c r="V4869" s="152">
        <v>1986</v>
      </c>
      <c r="W4869" s="152"/>
      <c r="X4869" s="152" t="s">
        <v>11707</v>
      </c>
      <c r="Y4869" s="469" t="s">
        <v>11600</v>
      </c>
      <c r="Z4869" s="152">
        <v>100</v>
      </c>
      <c r="AA4869" s="469" t="s">
        <v>11866</v>
      </c>
      <c r="AB4869" s="152">
        <v>0</v>
      </c>
      <c r="AC4869" s="469"/>
      <c r="AD4869" s="1" t="s">
        <v>43</v>
      </c>
      <c r="AE4869" s="152"/>
      <c r="AF4869" s="152"/>
      <c r="AG4869" s="152"/>
      <c r="AJ4869" s="1">
        <f t="shared" si="377"/>
        <v>0</v>
      </c>
      <c r="AK4869" s="1">
        <f t="shared" si="379"/>
        <v>-3.8</v>
      </c>
    </row>
    <row r="4870" spans="1:37" ht="47.25" customHeight="1">
      <c r="A4870" s="179" t="s">
        <v>6868</v>
      </c>
      <c r="B4870" s="208" t="s">
        <v>6</v>
      </c>
      <c r="C4870" s="208" t="s">
        <v>1131</v>
      </c>
      <c r="D4870" s="161">
        <v>42600</v>
      </c>
      <c r="E4870" s="608">
        <v>8.6805555555555566E-2</v>
      </c>
      <c r="F4870" s="161">
        <v>42600</v>
      </c>
      <c r="G4870" s="608">
        <v>0.11875000000000001</v>
      </c>
      <c r="H4870" s="182">
        <f t="shared" ref="H4870:H4879" si="380">G4870-E4870</f>
        <v>3.1944444444444442E-2</v>
      </c>
      <c r="I4870" s="208">
        <v>14</v>
      </c>
      <c r="J4870" s="208" t="s">
        <v>144</v>
      </c>
      <c r="K4870" s="208" t="s">
        <v>21</v>
      </c>
      <c r="L4870" s="208" t="s">
        <v>10</v>
      </c>
      <c r="M4870" s="208" t="s">
        <v>7700</v>
      </c>
      <c r="N4870" s="208" t="s">
        <v>3</v>
      </c>
      <c r="O4870" s="208" t="s">
        <v>8</v>
      </c>
      <c r="P4870" s="208" t="s">
        <v>11867</v>
      </c>
      <c r="Q4870" s="352" t="s">
        <v>11868</v>
      </c>
      <c r="R4870" s="254">
        <v>10.7</v>
      </c>
      <c r="S4870" s="254"/>
      <c r="T4870" s="254">
        <f t="shared" ref="T4870:T4880" si="381">SUM(R4870:S4870)</f>
        <v>10.7</v>
      </c>
      <c r="U4870" s="152" t="s">
        <v>29</v>
      </c>
      <c r="V4870" s="152">
        <v>1990</v>
      </c>
      <c r="W4870" s="152" t="s">
        <v>3170</v>
      </c>
      <c r="X4870" s="469" t="s">
        <v>2932</v>
      </c>
      <c r="Y4870" s="152" t="s">
        <v>11869</v>
      </c>
      <c r="Z4870" s="469" t="s">
        <v>11870</v>
      </c>
      <c r="AA4870" s="152" t="s">
        <v>11871</v>
      </c>
      <c r="AB4870" s="152">
        <v>1</v>
      </c>
      <c r="AC4870" s="152"/>
      <c r="AD4870" s="1" t="s">
        <v>43</v>
      </c>
      <c r="AE4870" s="152"/>
      <c r="AF4870" s="152"/>
      <c r="AG4870" s="152"/>
      <c r="AJ4870" s="1">
        <f t="shared" si="377"/>
        <v>0</v>
      </c>
      <c r="AK4870" s="1">
        <f t="shared" si="379"/>
        <v>-10.7</v>
      </c>
    </row>
    <row r="4871" spans="1:37" ht="31.5" customHeight="1">
      <c r="A4871" s="179" t="s">
        <v>6868</v>
      </c>
      <c r="B4871" s="208" t="s">
        <v>6</v>
      </c>
      <c r="C4871" s="208" t="s">
        <v>1131</v>
      </c>
      <c r="D4871" s="161">
        <v>42600</v>
      </c>
      <c r="E4871" s="608">
        <v>0.30555555555555552</v>
      </c>
      <c r="F4871" s="161">
        <v>42600</v>
      </c>
      <c r="G4871" s="608">
        <v>0.36805555555555558</v>
      </c>
      <c r="H4871" s="182">
        <f t="shared" si="380"/>
        <v>6.2500000000000056E-2</v>
      </c>
      <c r="I4871" s="208">
        <v>3</v>
      </c>
      <c r="J4871" s="208" t="s">
        <v>303</v>
      </c>
      <c r="K4871" s="208" t="s">
        <v>21</v>
      </c>
      <c r="L4871" s="208" t="s">
        <v>10</v>
      </c>
      <c r="M4871" s="208" t="s">
        <v>7701</v>
      </c>
      <c r="N4871" s="208" t="s">
        <v>3</v>
      </c>
      <c r="O4871" s="208" t="s">
        <v>8</v>
      </c>
      <c r="P4871" s="208" t="s">
        <v>11872</v>
      </c>
      <c r="Q4871" s="208" t="s">
        <v>11873</v>
      </c>
      <c r="R4871" s="254">
        <v>2</v>
      </c>
      <c r="S4871" s="254">
        <v>13.7</v>
      </c>
      <c r="T4871" s="254">
        <f t="shared" si="381"/>
        <v>15.7</v>
      </c>
      <c r="U4871" s="152" t="s">
        <v>29</v>
      </c>
      <c r="V4871" s="152">
        <v>1987</v>
      </c>
      <c r="W4871" s="152" t="s">
        <v>3170</v>
      </c>
      <c r="X4871" s="152" t="s">
        <v>2932</v>
      </c>
      <c r="Y4871" s="152" t="s">
        <v>11874</v>
      </c>
      <c r="Z4871" s="152" t="s">
        <v>11870</v>
      </c>
      <c r="AA4871" s="152" t="s">
        <v>11875</v>
      </c>
      <c r="AB4871" s="152"/>
      <c r="AC4871" s="152"/>
      <c r="AD4871" s="1" t="s">
        <v>43</v>
      </c>
      <c r="AE4871" s="152"/>
      <c r="AF4871" s="152"/>
      <c r="AG4871" s="152"/>
      <c r="AJ4871" s="1">
        <f t="shared" si="377"/>
        <v>0</v>
      </c>
      <c r="AK4871" s="1">
        <f t="shared" si="379"/>
        <v>-15.7</v>
      </c>
    </row>
    <row r="4872" spans="1:37" ht="31.5" customHeight="1">
      <c r="A4872" s="179" t="s">
        <v>6868</v>
      </c>
      <c r="B4872" s="208" t="s">
        <v>6</v>
      </c>
      <c r="C4872" s="208" t="s">
        <v>1131</v>
      </c>
      <c r="D4872" s="161">
        <v>42600</v>
      </c>
      <c r="E4872" s="608">
        <v>0.30972222222222223</v>
      </c>
      <c r="F4872" s="161">
        <v>42600</v>
      </c>
      <c r="G4872" s="608">
        <v>0.30972222222222223</v>
      </c>
      <c r="H4872" s="182">
        <f t="shared" si="380"/>
        <v>0</v>
      </c>
      <c r="I4872" s="208">
        <v>91</v>
      </c>
      <c r="J4872" s="208" t="s">
        <v>296</v>
      </c>
      <c r="K4872" s="208" t="s">
        <v>9</v>
      </c>
      <c r="L4872" s="208" t="s">
        <v>10</v>
      </c>
      <c r="M4872" s="208" t="s">
        <v>7702</v>
      </c>
      <c r="N4872" s="208">
        <v>35</v>
      </c>
      <c r="O4872" s="208" t="s">
        <v>8</v>
      </c>
      <c r="P4872" s="208" t="s">
        <v>11876</v>
      </c>
      <c r="Q4872" s="208" t="s">
        <v>11877</v>
      </c>
      <c r="R4872" s="208">
        <v>18.8</v>
      </c>
      <c r="S4872" s="208">
        <v>36.5</v>
      </c>
      <c r="T4872" s="162">
        <f t="shared" si="381"/>
        <v>55.3</v>
      </c>
      <c r="U4872" s="152" t="s">
        <v>29</v>
      </c>
      <c r="V4872" s="152">
        <v>1982</v>
      </c>
      <c r="W4872" s="152" t="s">
        <v>11878</v>
      </c>
      <c r="X4872" s="152" t="s">
        <v>2932</v>
      </c>
      <c r="Y4872" s="469" t="s">
        <v>11879</v>
      </c>
      <c r="Z4872" s="152">
        <v>100</v>
      </c>
      <c r="AA4872" s="469" t="s">
        <v>11880</v>
      </c>
      <c r="AB4872" s="152">
        <v>0</v>
      </c>
      <c r="AC4872" s="469"/>
      <c r="AD4872" s="1" t="s">
        <v>43</v>
      </c>
      <c r="AE4872" s="152"/>
      <c r="AF4872" s="152"/>
      <c r="AG4872" s="152"/>
      <c r="AJ4872" s="1">
        <f t="shared" si="377"/>
        <v>0</v>
      </c>
      <c r="AK4872" s="1">
        <f t="shared" si="379"/>
        <v>-55.3</v>
      </c>
    </row>
    <row r="4873" spans="1:37" ht="31.5" customHeight="1">
      <c r="A4873" s="179" t="s">
        <v>6868</v>
      </c>
      <c r="B4873" s="208" t="s">
        <v>6</v>
      </c>
      <c r="C4873" s="208" t="s">
        <v>1131</v>
      </c>
      <c r="D4873" s="161">
        <v>42600</v>
      </c>
      <c r="E4873" s="608">
        <v>0.32847222222222222</v>
      </c>
      <c r="F4873" s="161">
        <v>42600</v>
      </c>
      <c r="G4873" s="608">
        <v>0.32847222222222222</v>
      </c>
      <c r="H4873" s="182">
        <f t="shared" si="380"/>
        <v>0</v>
      </c>
      <c r="I4873" s="208">
        <v>59</v>
      </c>
      <c r="J4873" s="208" t="s">
        <v>296</v>
      </c>
      <c r="K4873" s="208" t="s">
        <v>9</v>
      </c>
      <c r="L4873" s="208" t="s">
        <v>10</v>
      </c>
      <c r="M4873" s="208" t="s">
        <v>7703</v>
      </c>
      <c r="N4873" s="208">
        <v>35</v>
      </c>
      <c r="O4873" s="208" t="s">
        <v>8</v>
      </c>
      <c r="P4873" s="208" t="s">
        <v>11881</v>
      </c>
      <c r="Q4873" s="208" t="s">
        <v>11882</v>
      </c>
      <c r="R4873" s="208">
        <v>15.3</v>
      </c>
      <c r="S4873" s="208">
        <v>70</v>
      </c>
      <c r="T4873" s="162">
        <f t="shared" si="381"/>
        <v>85.3</v>
      </c>
      <c r="U4873" s="152" t="s">
        <v>29</v>
      </c>
      <c r="V4873" s="152">
        <v>1985</v>
      </c>
      <c r="W4873" s="152" t="s">
        <v>11883</v>
      </c>
      <c r="X4873" s="152" t="s">
        <v>2932</v>
      </c>
      <c r="Y4873" s="469" t="s">
        <v>11884</v>
      </c>
      <c r="Z4873" s="152">
        <v>100</v>
      </c>
      <c r="AA4873" s="469" t="s">
        <v>11885</v>
      </c>
      <c r="AB4873" s="152"/>
      <c r="AC4873" s="469"/>
      <c r="AD4873" s="1" t="s">
        <v>43</v>
      </c>
      <c r="AE4873" s="152"/>
      <c r="AF4873" s="152"/>
      <c r="AG4873" s="152"/>
      <c r="AJ4873" s="1">
        <f t="shared" si="377"/>
        <v>0</v>
      </c>
      <c r="AK4873" s="1">
        <f t="shared" si="379"/>
        <v>-85.3</v>
      </c>
    </row>
    <row r="4874" spans="1:37" ht="78.75" customHeight="1">
      <c r="A4874" s="179" t="s">
        <v>6868</v>
      </c>
      <c r="B4874" s="208" t="s">
        <v>6</v>
      </c>
      <c r="C4874" s="208" t="s">
        <v>1131</v>
      </c>
      <c r="D4874" s="161">
        <v>42600</v>
      </c>
      <c r="E4874" s="608">
        <v>0.34166666666666662</v>
      </c>
      <c r="F4874" s="161">
        <v>42600</v>
      </c>
      <c r="G4874" s="608">
        <v>0.34166666666666662</v>
      </c>
      <c r="H4874" s="182">
        <f t="shared" si="380"/>
        <v>0</v>
      </c>
      <c r="I4874" s="208">
        <f>90+5</f>
        <v>95</v>
      </c>
      <c r="J4874" s="208" t="s">
        <v>300</v>
      </c>
      <c r="K4874" s="208" t="s">
        <v>9</v>
      </c>
      <c r="L4874" s="208" t="s">
        <v>10</v>
      </c>
      <c r="M4874" s="208" t="s">
        <v>7704</v>
      </c>
      <c r="N4874" s="208">
        <v>35</v>
      </c>
      <c r="O4874" s="208" t="s">
        <v>8</v>
      </c>
      <c r="P4874" s="208" t="s">
        <v>11886</v>
      </c>
      <c r="Q4874" s="208" t="s">
        <v>11887</v>
      </c>
      <c r="R4874" s="208">
        <f>13.7+0.8</f>
        <v>14.5</v>
      </c>
      <c r="S4874" s="208">
        <f>41.4+0.3</f>
        <v>41.699999999999996</v>
      </c>
      <c r="T4874" s="162">
        <f t="shared" si="381"/>
        <v>56.199999999999996</v>
      </c>
      <c r="U4874" s="152" t="s">
        <v>29</v>
      </c>
      <c r="V4874" s="152" t="s">
        <v>11888</v>
      </c>
      <c r="W4874" s="152" t="s">
        <v>9300</v>
      </c>
      <c r="X4874" s="152" t="s">
        <v>2932</v>
      </c>
      <c r="Y4874" s="469" t="s">
        <v>11889</v>
      </c>
      <c r="Z4874" s="152">
        <v>100</v>
      </c>
      <c r="AA4874" s="469" t="s">
        <v>11223</v>
      </c>
      <c r="AB4874" s="152">
        <v>0</v>
      </c>
      <c r="AC4874" s="469"/>
      <c r="AD4874" s="1" t="s">
        <v>43</v>
      </c>
      <c r="AE4874" s="152"/>
      <c r="AF4874" s="152"/>
      <c r="AG4874" s="152"/>
      <c r="AJ4874" s="1">
        <f t="shared" si="377"/>
        <v>0</v>
      </c>
      <c r="AK4874" s="1">
        <f t="shared" si="379"/>
        <v>-56.199999999999996</v>
      </c>
    </row>
    <row r="4875" spans="1:37" ht="31.5" customHeight="1">
      <c r="A4875" s="179" t="s">
        <v>6868</v>
      </c>
      <c r="B4875" s="208" t="s">
        <v>6</v>
      </c>
      <c r="C4875" s="208" t="s">
        <v>1131</v>
      </c>
      <c r="D4875" s="161">
        <v>42600</v>
      </c>
      <c r="E4875" s="608">
        <v>0.35138888888888892</v>
      </c>
      <c r="F4875" s="161">
        <v>42600</v>
      </c>
      <c r="G4875" s="608">
        <v>0.35138888888888892</v>
      </c>
      <c r="H4875" s="182">
        <f t="shared" si="380"/>
        <v>0</v>
      </c>
      <c r="I4875" s="208">
        <v>45</v>
      </c>
      <c r="J4875" s="208" t="s">
        <v>300</v>
      </c>
      <c r="K4875" s="208" t="s">
        <v>9</v>
      </c>
      <c r="L4875" s="208" t="s">
        <v>10</v>
      </c>
      <c r="M4875" s="208" t="s">
        <v>7705</v>
      </c>
      <c r="N4875" s="208">
        <v>35</v>
      </c>
      <c r="O4875" s="208" t="s">
        <v>8</v>
      </c>
      <c r="P4875" s="208" t="s">
        <v>11890</v>
      </c>
      <c r="Q4875" s="208" t="s">
        <v>11891</v>
      </c>
      <c r="R4875" s="208">
        <v>7.5</v>
      </c>
      <c r="S4875" s="208">
        <v>44.8</v>
      </c>
      <c r="T4875" s="162">
        <f t="shared" si="381"/>
        <v>52.3</v>
      </c>
      <c r="U4875" s="152" t="s">
        <v>29</v>
      </c>
      <c r="V4875" s="152">
        <v>1985</v>
      </c>
      <c r="W4875" s="152" t="s">
        <v>11892</v>
      </c>
      <c r="X4875" s="152" t="s">
        <v>2932</v>
      </c>
      <c r="Y4875" s="469" t="s">
        <v>11893</v>
      </c>
      <c r="Z4875" s="152">
        <v>100</v>
      </c>
      <c r="AA4875" s="469" t="s">
        <v>11894</v>
      </c>
      <c r="AB4875" s="152"/>
      <c r="AC4875" s="469"/>
      <c r="AD4875" s="1" t="s">
        <v>43</v>
      </c>
      <c r="AE4875" s="152"/>
      <c r="AF4875" s="152"/>
      <c r="AG4875" s="152"/>
      <c r="AJ4875" s="1">
        <f t="shared" si="377"/>
        <v>0</v>
      </c>
      <c r="AK4875" s="1">
        <f t="shared" si="379"/>
        <v>-52.3</v>
      </c>
    </row>
    <row r="4876" spans="1:37" ht="63" customHeight="1">
      <c r="A4876" s="179" t="s">
        <v>6868</v>
      </c>
      <c r="B4876" s="208" t="s">
        <v>6</v>
      </c>
      <c r="C4876" s="208" t="s">
        <v>1868</v>
      </c>
      <c r="D4876" s="161">
        <v>42600</v>
      </c>
      <c r="E4876" s="608">
        <v>0.3520833333333333</v>
      </c>
      <c r="F4876" s="161">
        <v>42600</v>
      </c>
      <c r="G4876" s="608">
        <v>0.35694444444444445</v>
      </c>
      <c r="H4876" s="182">
        <f t="shared" si="380"/>
        <v>4.8611111111111494E-3</v>
      </c>
      <c r="I4876" s="208">
        <v>32</v>
      </c>
      <c r="J4876" s="208" t="s">
        <v>296</v>
      </c>
      <c r="K4876" s="208" t="s">
        <v>21</v>
      </c>
      <c r="L4876" s="208" t="s">
        <v>10</v>
      </c>
      <c r="M4876" s="208" t="s">
        <v>7706</v>
      </c>
      <c r="N4876" s="208">
        <v>35</v>
      </c>
      <c r="O4876" s="208" t="s">
        <v>8</v>
      </c>
      <c r="P4876" s="208" t="s">
        <v>11895</v>
      </c>
      <c r="Q4876" s="208" t="s">
        <v>11896</v>
      </c>
      <c r="R4876" s="208">
        <v>23.5</v>
      </c>
      <c r="S4876" s="208">
        <v>26</v>
      </c>
      <c r="T4876" s="208">
        <f t="shared" si="381"/>
        <v>49.5</v>
      </c>
      <c r="U4876" s="152" t="s">
        <v>29</v>
      </c>
      <c r="V4876" s="152">
        <v>1988</v>
      </c>
      <c r="W4876" s="152" t="s">
        <v>11897</v>
      </c>
      <c r="X4876" s="152" t="s">
        <v>2736</v>
      </c>
      <c r="Y4876" s="469" t="s">
        <v>11898</v>
      </c>
      <c r="Z4876" s="152" t="s">
        <v>11899</v>
      </c>
      <c r="AA4876" s="469" t="s">
        <v>11900</v>
      </c>
      <c r="AB4876" s="152" t="s">
        <v>11901</v>
      </c>
      <c r="AC4876" s="469"/>
      <c r="AD4876" s="1" t="s">
        <v>43</v>
      </c>
      <c r="AE4876" s="152"/>
      <c r="AF4876" s="152"/>
      <c r="AG4876" s="152"/>
      <c r="AJ4876" s="1">
        <f t="shared" si="377"/>
        <v>0</v>
      </c>
      <c r="AK4876" s="1">
        <f t="shared" si="379"/>
        <v>-49.5</v>
      </c>
    </row>
    <row r="4877" spans="1:37" ht="94.5" customHeight="1">
      <c r="A4877" s="179" t="s">
        <v>6868</v>
      </c>
      <c r="B4877" s="208" t="s">
        <v>6</v>
      </c>
      <c r="C4877" s="208" t="s">
        <v>1868</v>
      </c>
      <c r="D4877" s="161">
        <v>42600</v>
      </c>
      <c r="E4877" s="608">
        <v>0.35416666666666669</v>
      </c>
      <c r="F4877" s="161">
        <v>42600</v>
      </c>
      <c r="G4877" s="608">
        <v>0.3888888888888889</v>
      </c>
      <c r="H4877" s="182">
        <f t="shared" si="380"/>
        <v>3.472222222222221E-2</v>
      </c>
      <c r="I4877" s="208">
        <v>3</v>
      </c>
      <c r="J4877" s="208" t="s">
        <v>303</v>
      </c>
      <c r="K4877" s="208" t="s">
        <v>21</v>
      </c>
      <c r="L4877" s="208" t="s">
        <v>10</v>
      </c>
      <c r="M4877" s="208" t="s">
        <v>7707</v>
      </c>
      <c r="N4877" s="208" t="s">
        <v>3</v>
      </c>
      <c r="O4877" s="208" t="s">
        <v>8</v>
      </c>
      <c r="P4877" s="208" t="s">
        <v>11902</v>
      </c>
      <c r="Q4877" s="208" t="s">
        <v>11903</v>
      </c>
      <c r="R4877" s="208">
        <v>0.4</v>
      </c>
      <c r="S4877" s="208">
        <v>0.3</v>
      </c>
      <c r="T4877" s="208">
        <f t="shared" si="381"/>
        <v>0.7</v>
      </c>
      <c r="U4877" s="152" t="s">
        <v>29</v>
      </c>
      <c r="V4877" s="152">
        <v>1988</v>
      </c>
      <c r="W4877" s="152" t="s">
        <v>11904</v>
      </c>
      <c r="X4877" s="152" t="s">
        <v>2736</v>
      </c>
      <c r="Y4877" s="469" t="s">
        <v>11905</v>
      </c>
      <c r="Z4877" s="152" t="s">
        <v>11899</v>
      </c>
      <c r="AA4877" s="469" t="s">
        <v>11906</v>
      </c>
      <c r="AB4877" s="152" t="s">
        <v>11901</v>
      </c>
      <c r="AC4877" s="469"/>
      <c r="AD4877" s="1" t="s">
        <v>43</v>
      </c>
      <c r="AE4877" s="152"/>
      <c r="AF4877" s="152"/>
      <c r="AG4877" s="152"/>
      <c r="AJ4877" s="1">
        <f t="shared" si="377"/>
        <v>0</v>
      </c>
      <c r="AK4877" s="1">
        <f t="shared" si="379"/>
        <v>-0.7</v>
      </c>
    </row>
    <row r="4878" spans="1:37" ht="189" customHeight="1">
      <c r="A4878" s="179" t="s">
        <v>6868</v>
      </c>
      <c r="B4878" s="208" t="s">
        <v>6</v>
      </c>
      <c r="C4878" s="208" t="s">
        <v>3447</v>
      </c>
      <c r="D4878" s="161">
        <v>42600</v>
      </c>
      <c r="E4878" s="608">
        <v>0.36180555555555555</v>
      </c>
      <c r="F4878" s="161">
        <v>42600</v>
      </c>
      <c r="G4878" s="608">
        <v>0.36180555555555555</v>
      </c>
      <c r="H4878" s="182">
        <f t="shared" si="380"/>
        <v>0</v>
      </c>
      <c r="I4878" s="208">
        <v>181</v>
      </c>
      <c r="J4878" s="208" t="s">
        <v>1299</v>
      </c>
      <c r="K4878" s="208" t="s">
        <v>9</v>
      </c>
      <c r="L4878" s="208" t="s">
        <v>17</v>
      </c>
      <c r="M4878" s="208" t="s">
        <v>7695</v>
      </c>
      <c r="N4878" s="208">
        <v>110</v>
      </c>
      <c r="O4878" s="208" t="s">
        <v>8</v>
      </c>
      <c r="P4878" s="208" t="s">
        <v>7696</v>
      </c>
      <c r="Q4878" s="208" t="s">
        <v>11907</v>
      </c>
      <c r="R4878" s="208">
        <v>31.8</v>
      </c>
      <c r="S4878" s="208">
        <v>156</v>
      </c>
      <c r="T4878" s="208">
        <f t="shared" si="381"/>
        <v>187.8</v>
      </c>
      <c r="U4878" s="152" t="s">
        <v>29</v>
      </c>
      <c r="V4878" s="152"/>
      <c r="W4878" s="152"/>
      <c r="X4878" s="152"/>
      <c r="Y4878" s="152"/>
      <c r="Z4878" s="152"/>
      <c r="AA4878" s="152"/>
      <c r="AB4878" s="152"/>
      <c r="AC4878" s="152"/>
      <c r="AD4878" s="1" t="s">
        <v>38</v>
      </c>
      <c r="AE4878" s="152"/>
      <c r="AF4878" s="152"/>
      <c r="AG4878" s="152"/>
      <c r="AJ4878" s="1">
        <f t="shared" si="377"/>
        <v>0</v>
      </c>
      <c r="AK4878" s="1">
        <f t="shared" si="379"/>
        <v>-187.8</v>
      </c>
    </row>
    <row r="4879" spans="1:37" ht="31.5" customHeight="1">
      <c r="A4879" s="179" t="s">
        <v>6868</v>
      </c>
      <c r="B4879" s="208" t="s">
        <v>6</v>
      </c>
      <c r="C4879" s="208" t="s">
        <v>7693</v>
      </c>
      <c r="D4879" s="161">
        <v>42600</v>
      </c>
      <c r="E4879" s="608">
        <v>0.55902777777777779</v>
      </c>
      <c r="F4879" s="161">
        <v>42600</v>
      </c>
      <c r="G4879" s="608">
        <v>0.57638888888888895</v>
      </c>
      <c r="H4879" s="182">
        <f t="shared" si="380"/>
        <v>1.736111111111116E-2</v>
      </c>
      <c r="I4879" s="208">
        <v>3</v>
      </c>
      <c r="J4879" s="208"/>
      <c r="K4879" s="208"/>
      <c r="L4879" s="208" t="s">
        <v>17</v>
      </c>
      <c r="M4879" s="208" t="s">
        <v>7694</v>
      </c>
      <c r="N4879" s="208" t="s">
        <v>3</v>
      </c>
      <c r="O4879" s="208" t="s">
        <v>8</v>
      </c>
      <c r="P4879" s="208" t="s">
        <v>11908</v>
      </c>
      <c r="Q4879" s="208" t="s">
        <v>11909</v>
      </c>
      <c r="R4879" s="208">
        <v>0.4</v>
      </c>
      <c r="S4879" s="254">
        <v>0.7</v>
      </c>
      <c r="T4879" s="254">
        <f t="shared" si="381"/>
        <v>1.1000000000000001</v>
      </c>
      <c r="U4879" s="152"/>
      <c r="V4879" s="152">
        <v>1988</v>
      </c>
      <c r="W4879" s="152"/>
      <c r="X4879" s="152"/>
      <c r="Y4879" s="152" t="s">
        <v>11910</v>
      </c>
      <c r="Z4879" s="152">
        <v>100</v>
      </c>
      <c r="AA4879" s="152" t="s">
        <v>11911</v>
      </c>
      <c r="AB4879" s="152">
        <v>0</v>
      </c>
      <c r="AC4879" s="152"/>
      <c r="AD4879" s="1" t="s">
        <v>38</v>
      </c>
      <c r="AE4879" s="152"/>
      <c r="AF4879" s="152"/>
      <c r="AG4879" s="152"/>
      <c r="AJ4879" s="1">
        <f t="shared" si="377"/>
        <v>0</v>
      </c>
      <c r="AK4879" s="1">
        <f t="shared" si="379"/>
        <v>-1.1000000000000001</v>
      </c>
    </row>
    <row r="4880" spans="1:37" ht="31.5" customHeight="1">
      <c r="A4880" s="179" t="s">
        <v>6868</v>
      </c>
      <c r="B4880" s="208" t="s">
        <v>6</v>
      </c>
      <c r="C4880" s="208" t="s">
        <v>1131</v>
      </c>
      <c r="D4880" s="161">
        <v>42600</v>
      </c>
      <c r="E4880" s="605">
        <v>0.98472222222222217</v>
      </c>
      <c r="F4880" s="161">
        <v>42600</v>
      </c>
      <c r="G4880" s="605">
        <v>1.5277777777777777E-2</v>
      </c>
      <c r="H4880" s="182">
        <v>3.0555555555555555E-2</v>
      </c>
      <c r="I4880" s="208">
        <v>29</v>
      </c>
      <c r="J4880" s="208" t="s">
        <v>296</v>
      </c>
      <c r="K4880" s="208" t="s">
        <v>21</v>
      </c>
      <c r="L4880" s="208" t="s">
        <v>10</v>
      </c>
      <c r="M4880" s="208" t="s">
        <v>7708</v>
      </c>
      <c r="N4880" s="208">
        <v>35</v>
      </c>
      <c r="O4880" s="208" t="s">
        <v>8</v>
      </c>
      <c r="P4880" s="208" t="s">
        <v>7709</v>
      </c>
      <c r="Q4880" s="208" t="s">
        <v>11912</v>
      </c>
      <c r="R4880" s="254">
        <v>3</v>
      </c>
      <c r="S4880" s="254">
        <v>23.1</v>
      </c>
      <c r="T4880" s="254">
        <f t="shared" si="381"/>
        <v>26.1</v>
      </c>
      <c r="U4880" s="152" t="s">
        <v>29</v>
      </c>
      <c r="V4880" s="152">
        <v>1988</v>
      </c>
      <c r="W4880" s="152"/>
      <c r="X4880" s="152" t="s">
        <v>11707</v>
      </c>
      <c r="Y4880" s="152" t="s">
        <v>11913</v>
      </c>
      <c r="Z4880" s="152">
        <v>100</v>
      </c>
      <c r="AA4880" s="152" t="s">
        <v>11914</v>
      </c>
      <c r="AB4880" s="152">
        <v>0</v>
      </c>
      <c r="AC4880" s="152"/>
      <c r="AD4880" s="1" t="s">
        <v>43</v>
      </c>
      <c r="AE4880" s="152"/>
      <c r="AF4880" s="152"/>
      <c r="AG4880" s="157"/>
      <c r="AJ4880" s="1">
        <f t="shared" si="377"/>
        <v>0</v>
      </c>
      <c r="AK4880" s="1">
        <f t="shared" si="379"/>
        <v>-26.1</v>
      </c>
    </row>
    <row r="4881" spans="1:37" ht="63" customHeight="1">
      <c r="A4881" s="179" t="s">
        <v>6868</v>
      </c>
      <c r="B4881" s="208" t="s">
        <v>6</v>
      </c>
      <c r="C4881" s="208" t="s">
        <v>1131</v>
      </c>
      <c r="D4881" s="161">
        <v>42601</v>
      </c>
      <c r="E4881" s="608">
        <v>0.3888888888888889</v>
      </c>
      <c r="F4881" s="161">
        <v>42601</v>
      </c>
      <c r="G4881" s="608">
        <v>0.3888888888888889</v>
      </c>
      <c r="H4881" s="182">
        <v>0</v>
      </c>
      <c r="I4881" s="208">
        <v>3</v>
      </c>
      <c r="J4881" s="208" t="s">
        <v>303</v>
      </c>
      <c r="K4881" s="208" t="s">
        <v>9</v>
      </c>
      <c r="L4881" s="208" t="s">
        <v>10</v>
      </c>
      <c r="M4881" s="208" t="s">
        <v>8385</v>
      </c>
      <c r="N4881" s="208" t="s">
        <v>3</v>
      </c>
      <c r="O4881" s="208" t="s">
        <v>8</v>
      </c>
      <c r="P4881" s="208" t="s">
        <v>8386</v>
      </c>
      <c r="Q4881" s="208" t="s">
        <v>11915</v>
      </c>
      <c r="R4881" s="254">
        <v>4.7</v>
      </c>
      <c r="S4881" s="254">
        <v>0.4</v>
      </c>
      <c r="T4881" s="254">
        <v>5.0999999999999996</v>
      </c>
      <c r="U4881" s="152" t="s">
        <v>29</v>
      </c>
      <c r="V4881" s="152">
        <v>1983</v>
      </c>
      <c r="W4881" s="152" t="s">
        <v>11916</v>
      </c>
      <c r="X4881" s="152" t="s">
        <v>2736</v>
      </c>
      <c r="Y4881" s="152" t="s">
        <v>11917</v>
      </c>
      <c r="Z4881" s="152">
        <v>100</v>
      </c>
      <c r="AA4881" s="152" t="s">
        <v>11530</v>
      </c>
      <c r="AB4881" s="152" t="s">
        <v>11918</v>
      </c>
      <c r="AC4881" s="152"/>
      <c r="AD4881" s="1" t="s">
        <v>43</v>
      </c>
      <c r="AE4881" s="152"/>
      <c r="AF4881" s="152"/>
      <c r="AG4881" s="157"/>
      <c r="AJ4881" s="1">
        <f t="shared" si="377"/>
        <v>0</v>
      </c>
      <c r="AK4881" s="1">
        <f t="shared" si="379"/>
        <v>-5.0999999999999996</v>
      </c>
    </row>
    <row r="4882" spans="1:37" s="16" customFormat="1" ht="63" customHeight="1">
      <c r="A4882" s="179" t="s">
        <v>6868</v>
      </c>
      <c r="B4882" s="179" t="s">
        <v>16</v>
      </c>
      <c r="C4882" s="179" t="s">
        <v>292</v>
      </c>
      <c r="D4882" s="79">
        <v>42583</v>
      </c>
      <c r="E4882" s="591">
        <v>0.5</v>
      </c>
      <c r="F4882" s="79">
        <v>42583</v>
      </c>
      <c r="G4882" s="591">
        <v>0.5</v>
      </c>
      <c r="H4882" s="377">
        <f>(F4882+G4882)-(D4882+E4882)</f>
        <v>0</v>
      </c>
      <c r="I4882" s="179">
        <v>1</v>
      </c>
      <c r="J4882" s="179" t="s">
        <v>2463</v>
      </c>
      <c r="K4882" s="179" t="s">
        <v>9</v>
      </c>
      <c r="L4882" s="179" t="s">
        <v>10</v>
      </c>
      <c r="M4882" s="179" t="s">
        <v>151</v>
      </c>
      <c r="N4882" s="179" t="s">
        <v>3</v>
      </c>
      <c r="O4882" s="179" t="s">
        <v>8</v>
      </c>
      <c r="P4882" s="179" t="s">
        <v>6904</v>
      </c>
      <c r="Q4882" s="179" t="s">
        <v>6905</v>
      </c>
      <c r="R4882" s="208"/>
      <c r="S4882" s="208">
        <v>0.01</v>
      </c>
      <c r="T4882" s="183">
        <f>SUM(R4882:S4882)</f>
        <v>0.01</v>
      </c>
      <c r="U4882" s="2" t="s">
        <v>29</v>
      </c>
      <c r="V4882" s="2">
        <v>1978</v>
      </c>
      <c r="W4882" s="2" t="s">
        <v>2725</v>
      </c>
      <c r="X4882" s="123"/>
      <c r="Y4882" s="2" t="s">
        <v>9906</v>
      </c>
      <c r="Z4882" s="2">
        <v>100</v>
      </c>
      <c r="AA4882" s="572" t="s">
        <v>2877</v>
      </c>
      <c r="AB4882" s="2">
        <v>0</v>
      </c>
      <c r="AC4882" s="123"/>
      <c r="AD4882" s="2" t="s">
        <v>23</v>
      </c>
      <c r="AE4882" s="2" t="s">
        <v>55</v>
      </c>
      <c r="AF4882" s="2"/>
      <c r="AG4882" s="2" t="s">
        <v>9907</v>
      </c>
      <c r="AH4882" s="1"/>
      <c r="AI4882" s="1"/>
      <c r="AJ4882" s="1">
        <f t="shared" si="377"/>
        <v>0</v>
      </c>
      <c r="AK4882" s="1">
        <f t="shared" si="379"/>
        <v>-0.01</v>
      </c>
    </row>
    <row r="4883" spans="1:37" ht="110.25" customHeight="1">
      <c r="A4883" s="179" t="s">
        <v>6868</v>
      </c>
      <c r="B4883" s="208" t="s">
        <v>6</v>
      </c>
      <c r="C4883" s="208" t="s">
        <v>1868</v>
      </c>
      <c r="D4883" s="161">
        <v>42601</v>
      </c>
      <c r="E4883" s="608">
        <v>0.76527777777777783</v>
      </c>
      <c r="F4883" s="161">
        <v>42601</v>
      </c>
      <c r="G4883" s="608">
        <v>0.8618055555555556</v>
      </c>
      <c r="H4883" s="182">
        <f>G4883-E4883</f>
        <v>9.6527777777777768E-2</v>
      </c>
      <c r="I4883" s="208">
        <v>9</v>
      </c>
      <c r="J4883" s="208" t="s">
        <v>303</v>
      </c>
      <c r="K4883" s="208" t="s">
        <v>9</v>
      </c>
      <c r="L4883" s="208" t="s">
        <v>30</v>
      </c>
      <c r="M4883" s="208" t="s">
        <v>8389</v>
      </c>
      <c r="N4883" s="208" t="s">
        <v>3</v>
      </c>
      <c r="O4883" s="208" t="s">
        <v>8</v>
      </c>
      <c r="P4883" s="208" t="s">
        <v>8390</v>
      </c>
      <c r="Q4883" s="208" t="s">
        <v>11922</v>
      </c>
      <c r="R4883" s="208">
        <v>16.5</v>
      </c>
      <c r="S4883" s="208"/>
      <c r="T4883" s="208">
        <v>16.5</v>
      </c>
      <c r="U4883" s="152" t="s">
        <v>29</v>
      </c>
      <c r="V4883" s="152">
        <v>1989</v>
      </c>
      <c r="W4883" s="152" t="s">
        <v>11923</v>
      </c>
      <c r="X4883" s="152" t="s">
        <v>2932</v>
      </c>
      <c r="Y4883" s="152" t="s">
        <v>11924</v>
      </c>
      <c r="Z4883" s="152">
        <v>50</v>
      </c>
      <c r="AA4883" s="152" t="s">
        <v>11925</v>
      </c>
      <c r="AB4883" s="152" t="s">
        <v>2215</v>
      </c>
      <c r="AC4883" s="152" t="s">
        <v>11926</v>
      </c>
      <c r="AD4883" s="1" t="s">
        <v>28</v>
      </c>
      <c r="AE4883" s="152"/>
      <c r="AF4883" s="152"/>
      <c r="AG4883" s="157"/>
      <c r="AJ4883" s="1">
        <f t="shared" si="377"/>
        <v>0</v>
      </c>
      <c r="AK4883" s="1">
        <f t="shared" si="379"/>
        <v>-16.5</v>
      </c>
    </row>
    <row r="4884" spans="1:37" ht="110.25">
      <c r="A4884" s="179" t="s">
        <v>6868</v>
      </c>
      <c r="B4884" s="208" t="s">
        <v>6</v>
      </c>
      <c r="C4884" s="208" t="s">
        <v>1863</v>
      </c>
      <c r="D4884" s="161">
        <v>42603</v>
      </c>
      <c r="E4884" s="605">
        <v>0.5131944444444444</v>
      </c>
      <c r="F4884" s="161">
        <v>42603</v>
      </c>
      <c r="G4884" s="605">
        <v>0.54861111111111105</v>
      </c>
      <c r="H4884" s="185">
        <v>3.5416666666666666E-2</v>
      </c>
      <c r="I4884" s="208">
        <v>6</v>
      </c>
      <c r="J4884" s="208" t="s">
        <v>144</v>
      </c>
      <c r="K4884" s="208" t="s">
        <v>21</v>
      </c>
      <c r="L4884" s="208" t="s">
        <v>30</v>
      </c>
      <c r="M4884" s="208" t="s">
        <v>7739</v>
      </c>
      <c r="N4884" s="208" t="s">
        <v>3</v>
      </c>
      <c r="O4884" s="208" t="s">
        <v>8</v>
      </c>
      <c r="P4884" s="208" t="s">
        <v>11927</v>
      </c>
      <c r="Q4884" s="208" t="s">
        <v>8391</v>
      </c>
      <c r="R4884" s="254">
        <v>2.2000000000000002</v>
      </c>
      <c r="S4884" s="208">
        <v>4.7</v>
      </c>
      <c r="T4884" s="208">
        <v>6.9</v>
      </c>
      <c r="U4884" s="152" t="s">
        <v>29</v>
      </c>
      <c r="V4884" s="152">
        <v>1985</v>
      </c>
      <c r="W4884" s="152" t="s">
        <v>2725</v>
      </c>
      <c r="X4884" s="152" t="s">
        <v>3377</v>
      </c>
      <c r="Y4884" s="152" t="s">
        <v>11928</v>
      </c>
      <c r="Z4884" s="152"/>
      <c r="AA4884" s="152" t="s">
        <v>11929</v>
      </c>
      <c r="AB4884" s="152" t="s">
        <v>11930</v>
      </c>
      <c r="AC4884" s="152"/>
      <c r="AD4884" s="1" t="s">
        <v>28</v>
      </c>
      <c r="AE4884" s="152"/>
      <c r="AF4884" s="152"/>
      <c r="AG4884" s="157"/>
      <c r="AJ4884" s="1">
        <f t="shared" si="377"/>
        <v>0</v>
      </c>
      <c r="AK4884" s="1">
        <f t="shared" ref="AK4884:AK4900" si="382">AJ4884-T4884</f>
        <v>-6.9</v>
      </c>
    </row>
    <row r="4885" spans="1:37" ht="157.5">
      <c r="A4885" s="179" t="s">
        <v>6868</v>
      </c>
      <c r="B4885" s="208" t="s">
        <v>6</v>
      </c>
      <c r="C4885" s="208" t="s">
        <v>3447</v>
      </c>
      <c r="D4885" s="161">
        <v>42604</v>
      </c>
      <c r="E4885" s="182">
        <v>0.67499999999999993</v>
      </c>
      <c r="F4885" s="161">
        <v>42604</v>
      </c>
      <c r="G4885" s="182">
        <v>0.67499999999999993</v>
      </c>
      <c r="H4885" s="182">
        <v>0</v>
      </c>
      <c r="I4885" s="208">
        <v>20</v>
      </c>
      <c r="J4885" s="208" t="s">
        <v>7767</v>
      </c>
      <c r="K4885" s="208"/>
      <c r="L4885" s="208" t="s">
        <v>17</v>
      </c>
      <c r="M4885" s="208" t="s">
        <v>8392</v>
      </c>
      <c r="N4885" s="208">
        <v>500</v>
      </c>
      <c r="O4885" s="208" t="s">
        <v>8</v>
      </c>
      <c r="P4885" s="208" t="s">
        <v>7769</v>
      </c>
      <c r="Q4885" s="208" t="s">
        <v>8393</v>
      </c>
      <c r="R4885" s="208">
        <v>13.4</v>
      </c>
      <c r="S4885" s="208">
        <v>5</v>
      </c>
      <c r="T4885" s="208">
        <v>18.399999999999999</v>
      </c>
      <c r="U4885" s="152"/>
      <c r="V4885" s="152"/>
      <c r="W4885" s="152"/>
      <c r="X4885" s="152"/>
      <c r="Y4885" s="152"/>
      <c r="Z4885" s="152"/>
      <c r="AA4885" s="152"/>
      <c r="AB4885" s="152"/>
      <c r="AC4885" s="152"/>
      <c r="AD4885" s="1" t="s">
        <v>38</v>
      </c>
      <c r="AE4885" s="152"/>
      <c r="AF4885" s="152"/>
      <c r="AG4885" s="157"/>
      <c r="AJ4885" s="1">
        <f t="shared" si="377"/>
        <v>0</v>
      </c>
      <c r="AK4885" s="1">
        <f t="shared" si="382"/>
        <v>-18.399999999999999</v>
      </c>
    </row>
    <row r="4886" spans="1:37" ht="78.75">
      <c r="A4886" s="179" t="s">
        <v>6868</v>
      </c>
      <c r="B4886" s="208" t="s">
        <v>6</v>
      </c>
      <c r="C4886" s="208" t="s">
        <v>1863</v>
      </c>
      <c r="D4886" s="161">
        <v>42604</v>
      </c>
      <c r="E4886" s="182">
        <v>0.82638888888888884</v>
      </c>
      <c r="F4886" s="161">
        <v>42604</v>
      </c>
      <c r="G4886" s="182">
        <v>0.82638888888888884</v>
      </c>
      <c r="H4886" s="182">
        <v>0</v>
      </c>
      <c r="I4886" s="208">
        <v>38</v>
      </c>
      <c r="J4886" s="208"/>
      <c r="K4886" s="208"/>
      <c r="L4886" s="208" t="s">
        <v>10</v>
      </c>
      <c r="M4886" s="208" t="s">
        <v>11674</v>
      </c>
      <c r="N4886" s="208">
        <v>0.4</v>
      </c>
      <c r="O4886" s="208" t="s">
        <v>2</v>
      </c>
      <c r="P4886" s="208" t="s">
        <v>473</v>
      </c>
      <c r="Q4886" s="208" t="s">
        <v>11931</v>
      </c>
      <c r="R4886" s="208">
        <v>9.5</v>
      </c>
      <c r="S4886" s="208">
        <v>18.399999999999999</v>
      </c>
      <c r="T4886" s="208">
        <f>R4886+S4886</f>
        <v>27.9</v>
      </c>
      <c r="U4886" s="152" t="s">
        <v>1</v>
      </c>
      <c r="V4886" s="152"/>
      <c r="W4886" s="152"/>
      <c r="X4886" s="152"/>
      <c r="Y4886" s="152"/>
      <c r="Z4886" s="152"/>
      <c r="AA4886" s="152"/>
      <c r="AB4886" s="152"/>
      <c r="AC4886" s="152"/>
      <c r="AD4886" s="1" t="s">
        <v>43</v>
      </c>
      <c r="AE4886" s="152"/>
      <c r="AF4886" s="152"/>
      <c r="AG4886" s="157"/>
      <c r="AJ4886" s="1">
        <f t="shared" ref="AJ4886:AJ4949" si="383">T4886-S4886-R4886</f>
        <v>0</v>
      </c>
      <c r="AK4886" s="1">
        <f t="shared" si="382"/>
        <v>-27.9</v>
      </c>
    </row>
    <row r="4887" spans="1:37" ht="31.5">
      <c r="A4887" s="179" t="s">
        <v>6868</v>
      </c>
      <c r="B4887" s="208" t="s">
        <v>6</v>
      </c>
      <c r="C4887" s="208" t="s">
        <v>7693</v>
      </c>
      <c r="D4887" s="161">
        <v>42607</v>
      </c>
      <c r="E4887" s="182">
        <v>0.72361111111111109</v>
      </c>
      <c r="F4887" s="161">
        <v>42607</v>
      </c>
      <c r="G4887" s="182">
        <v>0.77430555555555547</v>
      </c>
      <c r="H4887" s="182">
        <v>5.0694444444444375E-2</v>
      </c>
      <c r="I4887" s="208">
        <v>3</v>
      </c>
      <c r="J4887" s="208" t="s">
        <v>144</v>
      </c>
      <c r="K4887" s="208" t="s">
        <v>146</v>
      </c>
      <c r="L4887" s="208" t="s">
        <v>17</v>
      </c>
      <c r="M4887" s="208" t="s">
        <v>7805</v>
      </c>
      <c r="N4887" s="208" t="s">
        <v>3</v>
      </c>
      <c r="O4887" s="208" t="s">
        <v>8</v>
      </c>
      <c r="P4887" s="208" t="s">
        <v>7806</v>
      </c>
      <c r="Q4887" s="208" t="s">
        <v>11932</v>
      </c>
      <c r="R4887" s="254">
        <v>2.2000000000000002</v>
      </c>
      <c r="S4887" s="254"/>
      <c r="T4887" s="254">
        <v>2.2000000000000002</v>
      </c>
      <c r="U4887" s="152" t="s">
        <v>29</v>
      </c>
      <c r="V4887" s="152"/>
      <c r="W4887" s="152"/>
      <c r="X4887" s="152"/>
      <c r="Y4887" s="152"/>
      <c r="Z4887" s="152"/>
      <c r="AA4887" s="152"/>
      <c r="AB4887" s="152"/>
      <c r="AC4887" s="152"/>
      <c r="AD4887" s="1" t="s">
        <v>38</v>
      </c>
      <c r="AE4887" s="152"/>
      <c r="AF4887" s="152"/>
      <c r="AG4887" s="152"/>
      <c r="AJ4887" s="1">
        <f t="shared" si="383"/>
        <v>0</v>
      </c>
      <c r="AK4887" s="1">
        <f t="shared" si="382"/>
        <v>-2.2000000000000002</v>
      </c>
    </row>
    <row r="4888" spans="1:37" ht="47.25">
      <c r="A4888" s="179" t="s">
        <v>6868</v>
      </c>
      <c r="B4888" s="334" t="s">
        <v>6</v>
      </c>
      <c r="C4888" s="208" t="s">
        <v>1868</v>
      </c>
      <c r="D4888" s="161">
        <v>42607</v>
      </c>
      <c r="E4888" s="450">
        <v>0.78263888888888899</v>
      </c>
      <c r="F4888" s="345">
        <v>42607</v>
      </c>
      <c r="G4888" s="450">
        <v>0.78263888888888899</v>
      </c>
      <c r="H4888" s="447">
        <v>0</v>
      </c>
      <c r="I4888" s="208">
        <v>4</v>
      </c>
      <c r="J4888" s="208"/>
      <c r="K4888" s="208"/>
      <c r="L4888" s="208" t="s">
        <v>10</v>
      </c>
      <c r="M4888" s="454" t="s">
        <v>11933</v>
      </c>
      <c r="N4888" s="208">
        <v>0.4</v>
      </c>
      <c r="O4888" s="208" t="s">
        <v>2</v>
      </c>
      <c r="P4888" s="454" t="s">
        <v>7052</v>
      </c>
      <c r="Q4888" s="293" t="s">
        <v>7824</v>
      </c>
      <c r="R4888" s="464">
        <v>0.5</v>
      </c>
      <c r="S4888" s="839">
        <v>0.2</v>
      </c>
      <c r="T4888" s="254">
        <v>0.7</v>
      </c>
      <c r="U4888" s="152"/>
      <c r="V4888" s="152"/>
      <c r="W4888" s="152"/>
      <c r="X4888" s="152"/>
      <c r="Y4888" s="152"/>
      <c r="Z4888" s="152"/>
      <c r="AA4888" s="152"/>
      <c r="AB4888" s="152"/>
      <c r="AC4888" s="152"/>
      <c r="AD4888" s="1" t="s">
        <v>43</v>
      </c>
      <c r="AE4888" s="152"/>
      <c r="AF4888" s="152"/>
      <c r="AG4888" s="152"/>
      <c r="AJ4888" s="1">
        <f t="shared" si="383"/>
        <v>0</v>
      </c>
      <c r="AK4888" s="1">
        <f t="shared" si="382"/>
        <v>-0.7</v>
      </c>
    </row>
    <row r="4889" spans="1:37" ht="63">
      <c r="A4889" s="179" t="s">
        <v>6868</v>
      </c>
      <c r="B4889" s="208" t="s">
        <v>6</v>
      </c>
      <c r="C4889" s="332" t="s">
        <v>1868</v>
      </c>
      <c r="D4889" s="161">
        <v>42608</v>
      </c>
      <c r="E4889" s="185">
        <v>0.69097222222222221</v>
      </c>
      <c r="F4889" s="161">
        <v>42608</v>
      </c>
      <c r="G4889" s="185">
        <v>0.69097222222222221</v>
      </c>
      <c r="H4889" s="604">
        <v>0</v>
      </c>
      <c r="I4889" s="208">
        <v>1</v>
      </c>
      <c r="J4889" s="208" t="s">
        <v>144</v>
      </c>
      <c r="K4889" s="208" t="s">
        <v>9</v>
      </c>
      <c r="L4889" s="208" t="s">
        <v>10</v>
      </c>
      <c r="M4889" s="208" t="s">
        <v>7850</v>
      </c>
      <c r="N4889" s="208" t="s">
        <v>3</v>
      </c>
      <c r="O4889" s="208" t="s">
        <v>8</v>
      </c>
      <c r="P4889" s="208" t="s">
        <v>7851</v>
      </c>
      <c r="Q4889" s="208" t="s">
        <v>11934</v>
      </c>
      <c r="R4889" s="254">
        <v>5.2</v>
      </c>
      <c r="S4889" s="254">
        <v>16.7</v>
      </c>
      <c r="T4889" s="254">
        <f>S4889+R4889</f>
        <v>21.9</v>
      </c>
      <c r="U4889" s="152" t="s">
        <v>7</v>
      </c>
      <c r="V4889" s="152">
        <v>42463</v>
      </c>
      <c r="W4889" s="152" t="s">
        <v>11935</v>
      </c>
      <c r="X4889" s="152" t="s">
        <v>11936</v>
      </c>
      <c r="Y4889" s="152"/>
      <c r="Z4889" s="152"/>
      <c r="AA4889" s="152" t="s">
        <v>11937</v>
      </c>
      <c r="AB4889" s="152"/>
      <c r="AC4889" s="152"/>
      <c r="AD4889" s="1" t="s">
        <v>43</v>
      </c>
      <c r="AE4889" s="152"/>
      <c r="AF4889" s="152"/>
      <c r="AG4889" s="152"/>
      <c r="AJ4889" s="1">
        <f t="shared" si="383"/>
        <v>0</v>
      </c>
      <c r="AK4889" s="1">
        <f t="shared" si="382"/>
        <v>-21.9</v>
      </c>
    </row>
    <row r="4890" spans="1:37" ht="94.5">
      <c r="A4890" s="179" t="s">
        <v>6868</v>
      </c>
      <c r="B4890" s="208" t="s">
        <v>6</v>
      </c>
      <c r="C4890" s="208" t="s">
        <v>1131</v>
      </c>
      <c r="D4890" s="161">
        <v>42608</v>
      </c>
      <c r="E4890" s="182">
        <v>0.69236111111111109</v>
      </c>
      <c r="F4890" s="161">
        <v>42608</v>
      </c>
      <c r="G4890" s="182">
        <v>0.69236111111111109</v>
      </c>
      <c r="H4890" s="182">
        <f>G4890-E4890</f>
        <v>0</v>
      </c>
      <c r="I4890" s="455">
        <v>121</v>
      </c>
      <c r="J4890" s="208" t="s">
        <v>144</v>
      </c>
      <c r="K4890" s="208" t="s">
        <v>9</v>
      </c>
      <c r="L4890" s="208" t="s">
        <v>10</v>
      </c>
      <c r="M4890" s="208" t="s">
        <v>7852</v>
      </c>
      <c r="N4890" s="208">
        <v>35</v>
      </c>
      <c r="O4890" s="208" t="s">
        <v>8</v>
      </c>
      <c r="P4890" s="208" t="s">
        <v>7853</v>
      </c>
      <c r="Q4890" s="208" t="s">
        <v>11938</v>
      </c>
      <c r="R4890" s="465">
        <v>24.1</v>
      </c>
      <c r="S4890" s="465">
        <v>80.3</v>
      </c>
      <c r="T4890" s="467">
        <v>104.4</v>
      </c>
      <c r="U4890" s="152" t="s">
        <v>29</v>
      </c>
      <c r="V4890" s="152">
        <v>1987</v>
      </c>
      <c r="W4890" s="152" t="s">
        <v>9300</v>
      </c>
      <c r="X4890" s="152" t="s">
        <v>2736</v>
      </c>
      <c r="Y4890" s="152" t="s">
        <v>11536</v>
      </c>
      <c r="Z4890" s="566">
        <v>1</v>
      </c>
      <c r="AA4890" s="152" t="s">
        <v>11223</v>
      </c>
      <c r="AB4890" s="152">
        <v>0</v>
      </c>
      <c r="AC4890" s="469"/>
      <c r="AD4890" s="1" t="s">
        <v>43</v>
      </c>
      <c r="AE4890" s="152"/>
      <c r="AF4890" s="152"/>
      <c r="AG4890" s="152"/>
      <c r="AJ4890" s="1">
        <f t="shared" si="383"/>
        <v>0</v>
      </c>
      <c r="AK4890" s="1">
        <f t="shared" si="382"/>
        <v>-104.4</v>
      </c>
    </row>
    <row r="4891" spans="1:37" ht="78.75">
      <c r="A4891" s="179" t="s">
        <v>6868</v>
      </c>
      <c r="B4891" s="208" t="s">
        <v>6</v>
      </c>
      <c r="C4891" s="208" t="s">
        <v>1868</v>
      </c>
      <c r="D4891" s="161">
        <v>42608</v>
      </c>
      <c r="E4891" s="182">
        <v>0.71944444444444444</v>
      </c>
      <c r="F4891" s="161">
        <v>42608</v>
      </c>
      <c r="G4891" s="182">
        <v>0.71944444444444444</v>
      </c>
      <c r="H4891" s="182">
        <v>0</v>
      </c>
      <c r="I4891" s="208">
        <v>13</v>
      </c>
      <c r="J4891" s="208" t="s">
        <v>144</v>
      </c>
      <c r="K4891" s="208" t="s">
        <v>9</v>
      </c>
      <c r="L4891" s="208" t="s">
        <v>10</v>
      </c>
      <c r="M4891" s="208" t="s">
        <v>7854</v>
      </c>
      <c r="N4891" s="208" t="s">
        <v>3</v>
      </c>
      <c r="O4891" s="208" t="s">
        <v>8</v>
      </c>
      <c r="P4891" s="208" t="s">
        <v>7855</v>
      </c>
      <c r="Q4891" s="183" t="s">
        <v>11939</v>
      </c>
      <c r="R4891" s="208">
        <v>3.6</v>
      </c>
      <c r="S4891" s="254">
        <v>0.8</v>
      </c>
      <c r="T4891" s="254">
        <f>S4891+R4891</f>
        <v>4.4000000000000004</v>
      </c>
      <c r="U4891" s="152" t="s">
        <v>29</v>
      </c>
      <c r="V4891" s="152">
        <v>2008</v>
      </c>
      <c r="W4891" s="152" t="s">
        <v>2730</v>
      </c>
      <c r="X4891" s="152" t="s">
        <v>2736</v>
      </c>
      <c r="Y4891" s="152" t="s">
        <v>11940</v>
      </c>
      <c r="Z4891" s="152" t="s">
        <v>11941</v>
      </c>
      <c r="AA4891" s="152" t="s">
        <v>11942</v>
      </c>
      <c r="AB4891" s="152" t="s">
        <v>11943</v>
      </c>
      <c r="AC4891" s="152"/>
      <c r="AD4891" s="1" t="s">
        <v>43</v>
      </c>
      <c r="AE4891" s="152"/>
      <c r="AF4891" s="152"/>
      <c r="AG4891" s="152"/>
      <c r="AJ4891" s="1">
        <f t="shared" si="383"/>
        <v>0</v>
      </c>
      <c r="AK4891" s="1">
        <f t="shared" si="382"/>
        <v>-4.4000000000000004</v>
      </c>
    </row>
    <row r="4892" spans="1:37" ht="47.25">
      <c r="A4892" s="179" t="s">
        <v>2467</v>
      </c>
      <c r="B4892" s="208" t="s">
        <v>308</v>
      </c>
      <c r="C4892" s="208" t="s">
        <v>308</v>
      </c>
      <c r="D4892" s="79">
        <v>42509</v>
      </c>
      <c r="E4892" s="121">
        <v>0.55277777777777781</v>
      </c>
      <c r="F4892" s="79">
        <v>42509</v>
      </c>
      <c r="G4892" s="121">
        <v>0.55972222222222223</v>
      </c>
      <c r="H4892" s="176">
        <f>G4892-E4892</f>
        <v>6.9444444444444198E-3</v>
      </c>
      <c r="I4892" s="115" t="s">
        <v>4123</v>
      </c>
      <c r="J4892" s="115" t="s">
        <v>4124</v>
      </c>
      <c r="K4892" s="179"/>
      <c r="L4892" s="179" t="s">
        <v>4</v>
      </c>
      <c r="M4892" s="115" t="s">
        <v>4125</v>
      </c>
      <c r="N4892" s="179" t="s">
        <v>3</v>
      </c>
      <c r="O4892" s="179" t="s">
        <v>8</v>
      </c>
      <c r="P4892" s="115" t="s">
        <v>4126</v>
      </c>
      <c r="Q4892" s="179" t="s">
        <v>4127</v>
      </c>
      <c r="R4892" s="80"/>
      <c r="S4892" s="80"/>
      <c r="T4892" s="216"/>
      <c r="U4892" s="2" t="s">
        <v>29</v>
      </c>
      <c r="V4892" s="2">
        <v>1992</v>
      </c>
      <c r="W4892" s="2" t="s">
        <v>8</v>
      </c>
      <c r="Y4892" s="123">
        <v>42304</v>
      </c>
      <c r="Z4892" s="2">
        <v>100</v>
      </c>
      <c r="AA4892" s="2">
        <v>2016</v>
      </c>
      <c r="AC4892" s="123">
        <v>42304</v>
      </c>
      <c r="AD4892" s="2" t="s">
        <v>23</v>
      </c>
      <c r="AJ4892" s="1">
        <f t="shared" si="383"/>
        <v>0</v>
      </c>
      <c r="AK4892" s="1">
        <f t="shared" si="382"/>
        <v>0</v>
      </c>
    </row>
    <row r="4893" spans="1:37" ht="168.75" customHeight="1">
      <c r="A4893" s="179" t="s">
        <v>6868</v>
      </c>
      <c r="B4893" s="208" t="s">
        <v>6</v>
      </c>
      <c r="C4893" s="208" t="s">
        <v>1131</v>
      </c>
      <c r="D4893" s="161">
        <v>42609</v>
      </c>
      <c r="E4893" s="182">
        <v>0.57986111111111105</v>
      </c>
      <c r="F4893" s="161">
        <v>42609</v>
      </c>
      <c r="G4893" s="182">
        <v>0.72222222222222221</v>
      </c>
      <c r="H4893" s="182">
        <v>0.14236111111111116</v>
      </c>
      <c r="I4893" s="208">
        <v>6</v>
      </c>
      <c r="J4893" s="208" t="s">
        <v>303</v>
      </c>
      <c r="K4893" s="208" t="s">
        <v>21</v>
      </c>
      <c r="L4893" s="208" t="s">
        <v>30</v>
      </c>
      <c r="M4893" s="208" t="s">
        <v>7887</v>
      </c>
      <c r="N4893" s="208" t="s">
        <v>3</v>
      </c>
      <c r="O4893" s="208" t="s">
        <v>8</v>
      </c>
      <c r="P4893" s="208" t="s">
        <v>6165</v>
      </c>
      <c r="Q4893" s="208" t="s">
        <v>8394</v>
      </c>
      <c r="R4893" s="254">
        <v>14.2</v>
      </c>
      <c r="S4893" s="254">
        <v>1.3</v>
      </c>
      <c r="T4893" s="254">
        <f>SUM(R4893:S4893)</f>
        <v>15.5</v>
      </c>
      <c r="U4893" s="152" t="s">
        <v>29</v>
      </c>
      <c r="V4893" s="152">
        <v>1990</v>
      </c>
      <c r="W4893" s="152" t="s">
        <v>3398</v>
      </c>
      <c r="X4893" s="152" t="s">
        <v>2932</v>
      </c>
      <c r="Y4893" s="152" t="s">
        <v>6174</v>
      </c>
      <c r="Z4893" s="152">
        <v>100</v>
      </c>
      <c r="AA4893" s="152" t="s">
        <v>6175</v>
      </c>
      <c r="AB4893" s="152" t="s">
        <v>6176</v>
      </c>
      <c r="AC4893" s="152"/>
      <c r="AD4893" s="1" t="s">
        <v>28</v>
      </c>
      <c r="AE4893" s="152"/>
      <c r="AF4893" s="152"/>
      <c r="AG4893" s="152"/>
      <c r="AJ4893" s="1">
        <f t="shared" si="383"/>
        <v>0</v>
      </c>
      <c r="AK4893" s="1">
        <f t="shared" si="382"/>
        <v>-15.5</v>
      </c>
    </row>
    <row r="4894" spans="1:37" ht="94.5">
      <c r="A4894" s="179" t="s">
        <v>6868</v>
      </c>
      <c r="B4894" s="208" t="s">
        <v>6</v>
      </c>
      <c r="C4894" s="208" t="s">
        <v>1873</v>
      </c>
      <c r="D4894" s="161">
        <v>42609</v>
      </c>
      <c r="E4894" s="182">
        <v>0.6430555555555556</v>
      </c>
      <c r="F4894" s="161">
        <v>42609</v>
      </c>
      <c r="G4894" s="182">
        <v>0.73472222222222217</v>
      </c>
      <c r="H4894" s="182">
        <v>9.1666666666666563E-2</v>
      </c>
      <c r="I4894" s="208">
        <v>25</v>
      </c>
      <c r="J4894" s="208" t="s">
        <v>658</v>
      </c>
      <c r="K4894" s="208"/>
      <c r="L4894" s="208" t="s">
        <v>10</v>
      </c>
      <c r="M4894" s="208" t="s">
        <v>7888</v>
      </c>
      <c r="N4894" s="208" t="s">
        <v>3</v>
      </c>
      <c r="O4894" s="208" t="s">
        <v>8</v>
      </c>
      <c r="P4894" s="208" t="s">
        <v>7036</v>
      </c>
      <c r="Q4894" s="208" t="s">
        <v>11944</v>
      </c>
      <c r="R4894" s="254">
        <v>75.2</v>
      </c>
      <c r="S4894" s="254">
        <v>1.9</v>
      </c>
      <c r="T4894" s="254">
        <f>SUM(R4894:S4894)</f>
        <v>77.100000000000009</v>
      </c>
      <c r="U4894" s="152" t="s">
        <v>29</v>
      </c>
      <c r="V4894" s="152">
        <v>2012</v>
      </c>
      <c r="W4894" s="152" t="s">
        <v>3521</v>
      </c>
      <c r="X4894" s="152" t="s">
        <v>2736</v>
      </c>
      <c r="Y4894" s="469" t="s">
        <v>11945</v>
      </c>
      <c r="Z4894" s="566">
        <v>1</v>
      </c>
      <c r="AA4894" s="152">
        <v>2017</v>
      </c>
      <c r="AB4894" s="152" t="s">
        <v>2215</v>
      </c>
      <c r="AC4894" s="152"/>
      <c r="AD4894" s="1" t="s">
        <v>43</v>
      </c>
      <c r="AE4894" s="152"/>
      <c r="AF4894" s="152"/>
      <c r="AG4894" s="152"/>
      <c r="AJ4894" s="1">
        <f t="shared" si="383"/>
        <v>0</v>
      </c>
      <c r="AK4894" s="1">
        <f t="shared" si="382"/>
        <v>-77.100000000000009</v>
      </c>
    </row>
    <row r="4895" spans="1:37" ht="31.5" customHeight="1">
      <c r="A4895" s="179" t="s">
        <v>6868</v>
      </c>
      <c r="B4895" s="208" t="s">
        <v>6</v>
      </c>
      <c r="C4895" s="208" t="s">
        <v>1863</v>
      </c>
      <c r="D4895" s="161">
        <v>42611</v>
      </c>
      <c r="E4895" s="182">
        <v>0.4513888888888889</v>
      </c>
      <c r="F4895" s="161">
        <v>42611</v>
      </c>
      <c r="G4895" s="182">
        <v>0.49305555555555558</v>
      </c>
      <c r="H4895" s="182">
        <v>4.1666666666666664E-2</v>
      </c>
      <c r="I4895" s="208">
        <v>4</v>
      </c>
      <c r="J4895" s="208" t="s">
        <v>8395</v>
      </c>
      <c r="K4895" s="208" t="s">
        <v>21</v>
      </c>
      <c r="L4895" s="208" t="s">
        <v>10</v>
      </c>
      <c r="M4895" s="208" t="s">
        <v>11946</v>
      </c>
      <c r="N4895" s="208" t="s">
        <v>3</v>
      </c>
      <c r="O4895" s="208" t="s">
        <v>8</v>
      </c>
      <c r="P4895" s="208" t="s">
        <v>11947</v>
      </c>
      <c r="Q4895" s="208" t="s">
        <v>11948</v>
      </c>
      <c r="R4895" s="208">
        <v>1.1000000000000001</v>
      </c>
      <c r="S4895" s="208"/>
      <c r="T4895" s="208">
        <v>1.1000000000000001</v>
      </c>
      <c r="U4895" s="152" t="s">
        <v>29</v>
      </c>
      <c r="V4895" s="152" t="s">
        <v>11155</v>
      </c>
      <c r="W4895" s="152" t="s">
        <v>2725</v>
      </c>
      <c r="X4895" s="152" t="s">
        <v>3377</v>
      </c>
      <c r="Y4895" s="152" t="s">
        <v>11949</v>
      </c>
      <c r="Z4895" s="152"/>
      <c r="AA4895" s="152" t="s">
        <v>11480</v>
      </c>
      <c r="AB4895" s="152" t="s">
        <v>11950</v>
      </c>
      <c r="AC4895" s="152"/>
      <c r="AD4895" s="1" t="s">
        <v>31</v>
      </c>
      <c r="AE4895" s="152"/>
      <c r="AF4895" s="152"/>
      <c r="AG4895" s="152"/>
      <c r="AJ4895" s="1">
        <f t="shared" si="383"/>
        <v>0</v>
      </c>
      <c r="AK4895" s="1">
        <f t="shared" si="382"/>
        <v>-1.1000000000000001</v>
      </c>
    </row>
    <row r="4896" spans="1:37" ht="78.75">
      <c r="A4896" s="179" t="s">
        <v>6868</v>
      </c>
      <c r="B4896" s="208" t="s">
        <v>6</v>
      </c>
      <c r="C4896" s="208" t="s">
        <v>1868</v>
      </c>
      <c r="D4896" s="161">
        <v>42611</v>
      </c>
      <c r="E4896" s="182">
        <v>0.52916666666666667</v>
      </c>
      <c r="F4896" s="161">
        <v>42611</v>
      </c>
      <c r="G4896" s="182">
        <v>0.67013888888888884</v>
      </c>
      <c r="H4896" s="182">
        <v>0.14097222222222222</v>
      </c>
      <c r="I4896" s="208">
        <v>8</v>
      </c>
      <c r="J4896" s="208" t="s">
        <v>477</v>
      </c>
      <c r="K4896" s="208" t="s">
        <v>9</v>
      </c>
      <c r="L4896" s="208" t="s">
        <v>30</v>
      </c>
      <c r="M4896" s="208" t="s">
        <v>8396</v>
      </c>
      <c r="N4896" s="208" t="s">
        <v>3</v>
      </c>
      <c r="O4896" s="208" t="s">
        <v>8</v>
      </c>
      <c r="P4896" s="208" t="s">
        <v>11951</v>
      </c>
      <c r="Q4896" s="208" t="s">
        <v>8397</v>
      </c>
      <c r="R4896" s="208">
        <v>19.7</v>
      </c>
      <c r="S4896" s="208"/>
      <c r="T4896" s="208">
        <v>19.7</v>
      </c>
      <c r="U4896" s="152" t="s">
        <v>29</v>
      </c>
      <c r="V4896" s="469">
        <v>32681</v>
      </c>
      <c r="W4896" s="152" t="s">
        <v>2725</v>
      </c>
      <c r="X4896" s="152" t="s">
        <v>2736</v>
      </c>
      <c r="Y4896" s="469" t="s">
        <v>11952</v>
      </c>
      <c r="Z4896" s="152" t="s">
        <v>11953</v>
      </c>
      <c r="AA4896" s="469" t="s">
        <v>11954</v>
      </c>
      <c r="AB4896" s="152" t="s">
        <v>11805</v>
      </c>
      <c r="AC4896" s="469" t="s">
        <v>2215</v>
      </c>
      <c r="AD4896" s="1" t="s">
        <v>28</v>
      </c>
      <c r="AE4896" s="152"/>
      <c r="AF4896" s="152"/>
      <c r="AG4896" s="152"/>
      <c r="AJ4896" s="1">
        <f t="shared" si="383"/>
        <v>0</v>
      </c>
      <c r="AK4896" s="1">
        <f t="shared" si="382"/>
        <v>-19.7</v>
      </c>
    </row>
    <row r="4897" spans="1:37" ht="78.75">
      <c r="A4897" s="179" t="s">
        <v>6868</v>
      </c>
      <c r="B4897" s="208" t="s">
        <v>6</v>
      </c>
      <c r="C4897" s="208" t="s">
        <v>1873</v>
      </c>
      <c r="D4897" s="161">
        <v>42611</v>
      </c>
      <c r="E4897" s="182">
        <v>0.78888888888888886</v>
      </c>
      <c r="F4897" s="161">
        <v>42611</v>
      </c>
      <c r="G4897" s="182">
        <v>0.78888888888888886</v>
      </c>
      <c r="H4897" s="182">
        <v>0</v>
      </c>
      <c r="I4897" s="208">
        <v>6</v>
      </c>
      <c r="J4897" s="208" t="s">
        <v>303</v>
      </c>
      <c r="K4897" s="208"/>
      <c r="L4897" s="208" t="s">
        <v>4</v>
      </c>
      <c r="M4897" s="208" t="s">
        <v>8398</v>
      </c>
      <c r="N4897" s="208" t="s">
        <v>3</v>
      </c>
      <c r="O4897" s="208" t="s">
        <v>2</v>
      </c>
      <c r="P4897" s="208" t="s">
        <v>8399</v>
      </c>
      <c r="Q4897" s="208" t="s">
        <v>11955</v>
      </c>
      <c r="R4897" s="208">
        <v>2.6</v>
      </c>
      <c r="S4897" s="208">
        <v>0.1</v>
      </c>
      <c r="T4897" s="208">
        <v>2.7</v>
      </c>
      <c r="U4897" s="152" t="s">
        <v>48</v>
      </c>
      <c r="V4897" s="152">
        <v>1998</v>
      </c>
      <c r="W4897" s="152" t="s">
        <v>11956</v>
      </c>
      <c r="X4897" s="152" t="s">
        <v>2736</v>
      </c>
      <c r="Y4897" s="469" t="s">
        <v>11957</v>
      </c>
      <c r="Z4897" s="152">
        <v>0</v>
      </c>
      <c r="AA4897" s="152"/>
      <c r="AB4897" s="152"/>
      <c r="AC4897" s="152"/>
      <c r="AD4897" s="1" t="s">
        <v>0</v>
      </c>
      <c r="AE4897" s="152"/>
      <c r="AF4897" s="152"/>
      <c r="AG4897" s="152"/>
      <c r="AJ4897" s="1">
        <f t="shared" si="383"/>
        <v>0</v>
      </c>
      <c r="AK4897" s="1">
        <f t="shared" si="382"/>
        <v>-2.7</v>
      </c>
    </row>
    <row r="4898" spans="1:37" ht="78.75" customHeight="1">
      <c r="A4898" s="179" t="s">
        <v>6868</v>
      </c>
      <c r="B4898" s="208" t="s">
        <v>6</v>
      </c>
      <c r="C4898" s="208" t="s">
        <v>1131</v>
      </c>
      <c r="D4898" s="161">
        <v>42611</v>
      </c>
      <c r="E4898" s="182">
        <v>0.8256944444444444</v>
      </c>
      <c r="F4898" s="161">
        <v>42611</v>
      </c>
      <c r="G4898" s="182">
        <v>0.8256944444444444</v>
      </c>
      <c r="H4898" s="182">
        <v>0</v>
      </c>
      <c r="I4898" s="208">
        <v>16</v>
      </c>
      <c r="J4898" s="208" t="s">
        <v>303</v>
      </c>
      <c r="K4898" s="208" t="s">
        <v>15</v>
      </c>
      <c r="L4898" s="208" t="s">
        <v>10</v>
      </c>
      <c r="M4898" s="208" t="s">
        <v>11958</v>
      </c>
      <c r="N4898" s="208" t="s">
        <v>3</v>
      </c>
      <c r="O4898" s="208" t="s">
        <v>8</v>
      </c>
      <c r="P4898" s="208" t="s">
        <v>8400</v>
      </c>
      <c r="Q4898" s="208" t="s">
        <v>11959</v>
      </c>
      <c r="R4898" s="208">
        <v>2.2000000000000002</v>
      </c>
      <c r="S4898" s="208">
        <v>12.7</v>
      </c>
      <c r="T4898" s="208">
        <v>14.9</v>
      </c>
      <c r="U4898" s="152" t="s">
        <v>29</v>
      </c>
      <c r="V4898" s="152" t="s">
        <v>11960</v>
      </c>
      <c r="W4898" s="152" t="s">
        <v>11961</v>
      </c>
      <c r="X4898" s="152" t="s">
        <v>11707</v>
      </c>
      <c r="Y4898" s="152" t="s">
        <v>11962</v>
      </c>
      <c r="Z4898" s="152" t="s">
        <v>11963</v>
      </c>
      <c r="AA4898" s="152" t="s">
        <v>11964</v>
      </c>
      <c r="AB4898" s="152" t="s">
        <v>11965</v>
      </c>
      <c r="AC4898" s="152"/>
      <c r="AD4898" s="1" t="s">
        <v>43</v>
      </c>
      <c r="AE4898" s="152"/>
      <c r="AF4898" s="152"/>
      <c r="AG4898" s="152"/>
      <c r="AJ4898" s="1">
        <f t="shared" si="383"/>
        <v>0</v>
      </c>
      <c r="AK4898" s="1">
        <f t="shared" si="382"/>
        <v>-14.9</v>
      </c>
    </row>
    <row r="4899" spans="1:37" ht="78.75" customHeight="1">
      <c r="A4899" s="179" t="s">
        <v>6868</v>
      </c>
      <c r="B4899" s="208" t="s">
        <v>6</v>
      </c>
      <c r="C4899" s="208" t="s">
        <v>7693</v>
      </c>
      <c r="D4899" s="161">
        <v>42612</v>
      </c>
      <c r="E4899" s="182">
        <v>0.4597222222222222</v>
      </c>
      <c r="F4899" s="161">
        <v>42612</v>
      </c>
      <c r="G4899" s="182">
        <v>0.5395833333333333</v>
      </c>
      <c r="H4899" s="182">
        <f>G4899-E4899</f>
        <v>7.9861111111111105E-2</v>
      </c>
      <c r="I4899" s="208">
        <v>3</v>
      </c>
      <c r="J4899" s="208" t="s">
        <v>144</v>
      </c>
      <c r="K4899" s="208" t="s">
        <v>146</v>
      </c>
      <c r="L4899" s="208" t="s">
        <v>17</v>
      </c>
      <c r="M4899" s="208" t="s">
        <v>8401</v>
      </c>
      <c r="N4899" s="208" t="s">
        <v>3</v>
      </c>
      <c r="O4899" s="208" t="s">
        <v>8</v>
      </c>
      <c r="P4899" s="208" t="s">
        <v>8402</v>
      </c>
      <c r="Q4899" s="208" t="s">
        <v>11966</v>
      </c>
      <c r="R4899" s="254">
        <v>8.5</v>
      </c>
      <c r="S4899" s="254">
        <v>6</v>
      </c>
      <c r="T4899" s="254">
        <v>14.5</v>
      </c>
      <c r="U4899" s="152" t="s">
        <v>29</v>
      </c>
      <c r="V4899" s="152"/>
      <c r="W4899" s="152"/>
      <c r="X4899" s="152"/>
      <c r="Y4899" s="152"/>
      <c r="Z4899" s="152"/>
      <c r="AA4899" s="152"/>
      <c r="AB4899" s="152"/>
      <c r="AC4899" s="152"/>
      <c r="AD4899" s="1" t="s">
        <v>38</v>
      </c>
      <c r="AE4899" s="152"/>
      <c r="AF4899" s="152"/>
      <c r="AG4899" s="152"/>
      <c r="AJ4899" s="1">
        <f t="shared" si="383"/>
        <v>0</v>
      </c>
      <c r="AK4899" s="1">
        <f t="shared" si="382"/>
        <v>-14.5</v>
      </c>
    </row>
    <row r="4900" spans="1:37" ht="78.75" customHeight="1">
      <c r="A4900" s="179" t="s">
        <v>8405</v>
      </c>
      <c r="B4900" s="208" t="s">
        <v>6</v>
      </c>
      <c r="C4900" s="208" t="s">
        <v>1868</v>
      </c>
      <c r="D4900" s="161">
        <v>42618</v>
      </c>
      <c r="E4900" s="182">
        <v>0.52986111111111112</v>
      </c>
      <c r="F4900" s="161">
        <v>42618</v>
      </c>
      <c r="G4900" s="182">
        <v>0.52986111111111112</v>
      </c>
      <c r="H4900" s="182">
        <v>0</v>
      </c>
      <c r="I4900" s="208">
        <v>4</v>
      </c>
      <c r="J4900" s="208" t="s">
        <v>303</v>
      </c>
      <c r="K4900" s="208" t="s">
        <v>9</v>
      </c>
      <c r="L4900" s="208" t="s">
        <v>10</v>
      </c>
      <c r="M4900" s="208" t="s">
        <v>8693</v>
      </c>
      <c r="N4900" s="208" t="s">
        <v>3</v>
      </c>
      <c r="O4900" s="208" t="s">
        <v>8</v>
      </c>
      <c r="P4900" s="208" t="s">
        <v>8472</v>
      </c>
      <c r="Q4900" s="208" t="s">
        <v>8694</v>
      </c>
      <c r="R4900" s="254">
        <v>3.2</v>
      </c>
      <c r="S4900" s="208"/>
      <c r="T4900" s="254">
        <v>3.2</v>
      </c>
      <c r="U4900" s="152" t="s">
        <v>29</v>
      </c>
      <c r="V4900" s="152" t="s">
        <v>10351</v>
      </c>
      <c r="W4900" s="152" t="s">
        <v>2730</v>
      </c>
      <c r="X4900" s="152" t="s">
        <v>2932</v>
      </c>
      <c r="Y4900" s="152" t="s">
        <v>11967</v>
      </c>
      <c r="Z4900" s="566">
        <v>0.6</v>
      </c>
      <c r="AA4900" s="152" t="s">
        <v>11968</v>
      </c>
      <c r="AB4900" s="152" t="s">
        <v>2215</v>
      </c>
      <c r="AC4900" s="152" t="s">
        <v>11969</v>
      </c>
      <c r="AD4900" s="1" t="s">
        <v>32</v>
      </c>
      <c r="AE4900" s="152"/>
      <c r="AF4900" s="152"/>
      <c r="AG4900" s="152"/>
      <c r="AJ4900" s="1">
        <f t="shared" si="383"/>
        <v>0</v>
      </c>
      <c r="AK4900" s="1">
        <f t="shared" si="382"/>
        <v>-3.2</v>
      </c>
    </row>
    <row r="4901" spans="1:37" ht="47.25" customHeight="1">
      <c r="A4901" s="179" t="s">
        <v>672</v>
      </c>
      <c r="B4901" s="63" t="s">
        <v>92</v>
      </c>
      <c r="C4901" s="63" t="s">
        <v>92</v>
      </c>
      <c r="D4901" s="67">
        <v>42429</v>
      </c>
      <c r="E4901" s="62">
        <v>0.58194444444444449</v>
      </c>
      <c r="F4901" s="67">
        <v>42429</v>
      </c>
      <c r="G4901" s="62">
        <v>0.7944444444444444</v>
      </c>
      <c r="H4901" s="62">
        <v>0.21249999999999999</v>
      </c>
      <c r="I4901" s="63">
        <v>0</v>
      </c>
      <c r="J4901" s="63"/>
      <c r="K4901" s="63"/>
      <c r="L4901" s="63" t="s">
        <v>4</v>
      </c>
      <c r="M4901" s="63" t="s">
        <v>1053</v>
      </c>
      <c r="N4901" s="63" t="s">
        <v>3</v>
      </c>
      <c r="O4901" s="63" t="s">
        <v>24</v>
      </c>
      <c r="P4901" s="63" t="s">
        <v>1054</v>
      </c>
      <c r="Q4901" s="63" t="s">
        <v>1055</v>
      </c>
      <c r="R4901" s="63"/>
      <c r="S4901" s="63"/>
      <c r="T4901" s="63"/>
      <c r="AD4901" s="2" t="s">
        <v>23</v>
      </c>
      <c r="AJ4901" s="1">
        <f t="shared" si="383"/>
        <v>0</v>
      </c>
    </row>
    <row r="4902" spans="1:37" ht="63">
      <c r="A4902" s="179" t="s">
        <v>8405</v>
      </c>
      <c r="B4902" s="208" t="s">
        <v>6</v>
      </c>
      <c r="C4902" s="208" t="s">
        <v>1131</v>
      </c>
      <c r="D4902" s="161">
        <v>42620</v>
      </c>
      <c r="E4902" s="182">
        <v>0.41736111111111113</v>
      </c>
      <c r="F4902" s="161">
        <v>42620</v>
      </c>
      <c r="G4902" s="182">
        <v>0.41736111111111113</v>
      </c>
      <c r="H4902" s="182">
        <v>0</v>
      </c>
      <c r="I4902" s="208">
        <v>9</v>
      </c>
      <c r="J4902" s="208" t="s">
        <v>144</v>
      </c>
      <c r="K4902" s="208" t="s">
        <v>9</v>
      </c>
      <c r="L4902" s="208" t="s">
        <v>4</v>
      </c>
      <c r="M4902" s="208" t="s">
        <v>8485</v>
      </c>
      <c r="N4902" s="208" t="s">
        <v>3</v>
      </c>
      <c r="O4902" s="208" t="s">
        <v>8</v>
      </c>
      <c r="P4902" s="208" t="s">
        <v>8696</v>
      </c>
      <c r="Q4902" s="208" t="s">
        <v>8697</v>
      </c>
      <c r="R4902" s="208">
        <v>0.7</v>
      </c>
      <c r="S4902" s="208">
        <v>1.5</v>
      </c>
      <c r="T4902" s="208">
        <v>2.2000000000000002</v>
      </c>
      <c r="U4902" s="152" t="s">
        <v>29</v>
      </c>
      <c r="V4902" s="152">
        <v>1989</v>
      </c>
      <c r="W4902" s="152" t="s">
        <v>2725</v>
      </c>
      <c r="X4902" s="152" t="s">
        <v>11707</v>
      </c>
      <c r="Y4902" s="469" t="s">
        <v>11970</v>
      </c>
      <c r="Z4902" s="152">
        <v>100</v>
      </c>
      <c r="AA4902" s="570" t="s">
        <v>11971</v>
      </c>
      <c r="AB4902" s="152" t="s">
        <v>11972</v>
      </c>
      <c r="AC4902" s="469"/>
      <c r="AD4902" s="1" t="s">
        <v>0</v>
      </c>
      <c r="AE4902" s="152"/>
      <c r="AF4902" s="152"/>
      <c r="AG4902" s="152"/>
      <c r="AJ4902" s="1">
        <f t="shared" si="383"/>
        <v>0</v>
      </c>
      <c r="AK4902" s="1">
        <f t="shared" ref="AK4902:AK4909" si="384">AJ4902-T4902</f>
        <v>-2.2000000000000002</v>
      </c>
    </row>
    <row r="4903" spans="1:37" ht="31.5">
      <c r="A4903" s="63" t="s">
        <v>2467</v>
      </c>
      <c r="B4903" s="63" t="s">
        <v>92</v>
      </c>
      <c r="C4903" s="63" t="s">
        <v>92</v>
      </c>
      <c r="D4903" s="67">
        <v>42521</v>
      </c>
      <c r="E4903" s="117">
        <v>0.86805555555555547</v>
      </c>
      <c r="F4903" s="67"/>
      <c r="G4903" s="117"/>
      <c r="H4903" s="63"/>
      <c r="I4903" s="63">
        <v>0</v>
      </c>
      <c r="J4903" s="63" t="s">
        <v>4447</v>
      </c>
      <c r="K4903" s="63"/>
      <c r="L4903" s="63" t="s">
        <v>4</v>
      </c>
      <c r="M4903" s="63" t="s">
        <v>4448</v>
      </c>
      <c r="N4903" s="63" t="s">
        <v>3</v>
      </c>
      <c r="O4903" s="63" t="s">
        <v>33</v>
      </c>
      <c r="P4903" s="63" t="s">
        <v>4449</v>
      </c>
      <c r="Q4903" s="63" t="s">
        <v>4450</v>
      </c>
      <c r="R4903" s="63"/>
      <c r="S4903" s="63"/>
      <c r="T4903" s="63"/>
      <c r="U4903" s="21"/>
      <c r="V4903" s="21"/>
      <c r="W4903" s="21"/>
      <c r="X4903" s="21"/>
      <c r="Y4903" s="21"/>
      <c r="Z4903" s="21"/>
      <c r="AA4903" s="21"/>
      <c r="AB4903" s="21"/>
      <c r="AC4903" s="21"/>
      <c r="AD4903" s="21" t="s">
        <v>23</v>
      </c>
      <c r="AE4903" s="21"/>
      <c r="AF4903" s="21"/>
      <c r="AG4903" s="21"/>
      <c r="AH4903" s="21"/>
      <c r="AI4903" s="21"/>
      <c r="AJ4903" s="1">
        <f t="shared" si="383"/>
        <v>0</v>
      </c>
      <c r="AK4903" s="1">
        <f t="shared" si="384"/>
        <v>0</v>
      </c>
    </row>
    <row r="4904" spans="1:37" ht="94.5">
      <c r="A4904" s="179" t="s">
        <v>8405</v>
      </c>
      <c r="B4904" s="208" t="s">
        <v>6</v>
      </c>
      <c r="C4904" s="208" t="s">
        <v>1131</v>
      </c>
      <c r="D4904" s="161">
        <v>42622</v>
      </c>
      <c r="E4904" s="182">
        <v>3.0555555555555555E-2</v>
      </c>
      <c r="F4904" s="161">
        <v>42622</v>
      </c>
      <c r="G4904" s="182">
        <v>9.0277777777777776E-2</v>
      </c>
      <c r="H4904" s="182">
        <f>G4904-E4904</f>
        <v>5.9722222222222218E-2</v>
      </c>
      <c r="I4904" s="208">
        <v>6</v>
      </c>
      <c r="J4904" s="208" t="s">
        <v>144</v>
      </c>
      <c r="K4904" s="208" t="s">
        <v>21</v>
      </c>
      <c r="L4904" s="208" t="s">
        <v>30</v>
      </c>
      <c r="M4904" s="208" t="s">
        <v>8498</v>
      </c>
      <c r="N4904" s="208" t="s">
        <v>3</v>
      </c>
      <c r="O4904" s="208" t="s">
        <v>8</v>
      </c>
      <c r="P4904" s="208" t="s">
        <v>8699</v>
      </c>
      <c r="Q4904" s="208" t="s">
        <v>11973</v>
      </c>
      <c r="R4904" s="208">
        <v>2.5</v>
      </c>
      <c r="S4904" s="208">
        <v>0.4</v>
      </c>
      <c r="T4904" s="254">
        <v>2.9</v>
      </c>
      <c r="U4904" s="152" t="s">
        <v>29</v>
      </c>
      <c r="V4904" s="152">
        <v>1984</v>
      </c>
      <c r="W4904" s="152" t="s">
        <v>11961</v>
      </c>
      <c r="X4904" s="152" t="s">
        <v>11707</v>
      </c>
      <c r="Y4904" s="469" t="s">
        <v>11974</v>
      </c>
      <c r="Z4904" s="566">
        <v>1</v>
      </c>
      <c r="AA4904" s="469" t="s">
        <v>11975</v>
      </c>
      <c r="AB4904" s="152" t="s">
        <v>11976</v>
      </c>
      <c r="AC4904" s="469"/>
      <c r="AD4904" s="1" t="s">
        <v>28</v>
      </c>
      <c r="AE4904" s="152"/>
      <c r="AF4904" s="152"/>
      <c r="AG4904" s="152"/>
      <c r="AJ4904" s="1">
        <f t="shared" si="383"/>
        <v>0</v>
      </c>
      <c r="AK4904" s="1">
        <f t="shared" si="384"/>
        <v>-2.9</v>
      </c>
    </row>
    <row r="4905" spans="1:37" ht="78.75">
      <c r="A4905" s="179" t="s">
        <v>8405</v>
      </c>
      <c r="B4905" s="208" t="s">
        <v>6</v>
      </c>
      <c r="C4905" s="208" t="s">
        <v>1863</v>
      </c>
      <c r="D4905" s="161">
        <v>42622</v>
      </c>
      <c r="E4905" s="182">
        <v>0.42083333333333334</v>
      </c>
      <c r="F4905" s="161">
        <v>42622</v>
      </c>
      <c r="G4905" s="182">
        <v>0.4458333333333333</v>
      </c>
      <c r="H4905" s="182">
        <v>2.4999999999999998E-2</v>
      </c>
      <c r="I4905" s="208">
        <v>5</v>
      </c>
      <c r="J4905" s="208" t="s">
        <v>303</v>
      </c>
      <c r="K4905" s="208" t="s">
        <v>21</v>
      </c>
      <c r="L4905" s="208" t="s">
        <v>30</v>
      </c>
      <c r="M4905" s="208" t="s">
        <v>8522</v>
      </c>
      <c r="N4905" s="208" t="s">
        <v>3</v>
      </c>
      <c r="O4905" s="208" t="s">
        <v>8</v>
      </c>
      <c r="P4905" s="208" t="s">
        <v>8523</v>
      </c>
      <c r="Q4905" s="208" t="s">
        <v>8700</v>
      </c>
      <c r="R4905" s="254">
        <v>2.6</v>
      </c>
      <c r="S4905" s="254"/>
      <c r="T4905" s="208">
        <v>2.6</v>
      </c>
      <c r="U4905" s="152" t="s">
        <v>29</v>
      </c>
      <c r="V4905" s="152" t="s">
        <v>11543</v>
      </c>
      <c r="W4905" s="152" t="s">
        <v>2725</v>
      </c>
      <c r="X4905" s="152" t="s">
        <v>11524</v>
      </c>
      <c r="Y4905" s="152" t="s">
        <v>11977</v>
      </c>
      <c r="Z4905" s="152"/>
      <c r="AA4905" s="152" t="s">
        <v>11978</v>
      </c>
      <c r="AB4905" s="152"/>
      <c r="AC4905" s="152"/>
      <c r="AD4905" s="1" t="s">
        <v>28</v>
      </c>
      <c r="AE4905" s="152"/>
      <c r="AF4905" s="152"/>
      <c r="AG4905" s="152"/>
      <c r="AJ4905" s="1">
        <f t="shared" si="383"/>
        <v>0</v>
      </c>
      <c r="AK4905" s="1">
        <f t="shared" si="384"/>
        <v>-2.6</v>
      </c>
    </row>
    <row r="4906" spans="1:37" ht="47.25">
      <c r="A4906" s="179" t="s">
        <v>8405</v>
      </c>
      <c r="B4906" s="208" t="s">
        <v>6</v>
      </c>
      <c r="C4906" s="208" t="s">
        <v>1131</v>
      </c>
      <c r="D4906" s="161">
        <v>42623</v>
      </c>
      <c r="E4906" s="182">
        <v>0.11458333333333333</v>
      </c>
      <c r="F4906" s="161">
        <v>42623</v>
      </c>
      <c r="G4906" s="182">
        <v>0.26944444444444443</v>
      </c>
      <c r="H4906" s="182">
        <f>G4906-E4906</f>
        <v>0.15486111111111112</v>
      </c>
      <c r="I4906" s="208">
        <v>12</v>
      </c>
      <c r="J4906" s="208"/>
      <c r="K4906" s="208"/>
      <c r="L4906" s="208" t="s">
        <v>4</v>
      </c>
      <c r="M4906" s="208" t="s">
        <v>8538</v>
      </c>
      <c r="N4906" s="208" t="s">
        <v>3</v>
      </c>
      <c r="O4906" s="208" t="s">
        <v>8</v>
      </c>
      <c r="P4906" s="208" t="s">
        <v>8701</v>
      </c>
      <c r="Q4906" s="208" t="s">
        <v>8702</v>
      </c>
      <c r="R4906" s="208">
        <v>24.5</v>
      </c>
      <c r="S4906" s="208"/>
      <c r="T4906" s="208">
        <f>SUM(R4906:S4906)</f>
        <v>24.5</v>
      </c>
      <c r="U4906" s="152" t="s">
        <v>29</v>
      </c>
      <c r="V4906" s="570">
        <v>1988</v>
      </c>
      <c r="W4906" s="152" t="s">
        <v>2730</v>
      </c>
      <c r="X4906" s="152" t="s">
        <v>11707</v>
      </c>
      <c r="Y4906" s="469" t="s">
        <v>11979</v>
      </c>
      <c r="Z4906" s="152">
        <v>48</v>
      </c>
      <c r="AA4906" s="152" t="s">
        <v>11980</v>
      </c>
      <c r="AB4906" s="152" t="s">
        <v>2215</v>
      </c>
      <c r="AC4906" s="469" t="s">
        <v>11710</v>
      </c>
      <c r="AD4906" s="1" t="s">
        <v>0</v>
      </c>
      <c r="AE4906" s="152"/>
      <c r="AF4906" s="152"/>
      <c r="AG4906" s="152"/>
      <c r="AJ4906" s="1">
        <f t="shared" si="383"/>
        <v>0</v>
      </c>
      <c r="AK4906" s="1">
        <f t="shared" si="384"/>
        <v>-24.5</v>
      </c>
    </row>
    <row r="4907" spans="1:37" ht="63">
      <c r="A4907" s="179" t="s">
        <v>8405</v>
      </c>
      <c r="B4907" s="208" t="s">
        <v>6</v>
      </c>
      <c r="C4907" s="208" t="s">
        <v>8535</v>
      </c>
      <c r="D4907" s="161">
        <v>42623</v>
      </c>
      <c r="E4907" s="182">
        <v>0.22916666666666666</v>
      </c>
      <c r="F4907" s="161">
        <v>42623</v>
      </c>
      <c r="G4907" s="182">
        <v>0.22916666666666666</v>
      </c>
      <c r="H4907" s="182">
        <v>0</v>
      </c>
      <c r="I4907" s="208">
        <v>14</v>
      </c>
      <c r="J4907" s="208" t="s">
        <v>144</v>
      </c>
      <c r="K4907" s="208" t="s">
        <v>9</v>
      </c>
      <c r="L4907" s="208" t="s">
        <v>17</v>
      </c>
      <c r="M4907" s="208" t="s">
        <v>8536</v>
      </c>
      <c r="N4907" s="208" t="s">
        <v>3</v>
      </c>
      <c r="O4907" s="208" t="s">
        <v>8</v>
      </c>
      <c r="P4907" s="208" t="s">
        <v>8703</v>
      </c>
      <c r="Q4907" s="208" t="s">
        <v>8704</v>
      </c>
      <c r="R4907" s="254">
        <v>15.6</v>
      </c>
      <c r="S4907" s="208"/>
      <c r="T4907" s="254">
        <f>SUM(R4907:S4907)</f>
        <v>15.6</v>
      </c>
      <c r="U4907" s="152"/>
      <c r="V4907" s="469"/>
      <c r="W4907" s="152"/>
      <c r="X4907" s="152"/>
      <c r="Y4907" s="469"/>
      <c r="Z4907" s="566"/>
      <c r="AA4907" s="469"/>
      <c r="AB4907" s="152"/>
      <c r="AC4907" s="469"/>
      <c r="AD4907" s="1" t="s">
        <v>38</v>
      </c>
      <c r="AE4907" s="152"/>
      <c r="AF4907" s="152"/>
      <c r="AG4907" s="152"/>
      <c r="AJ4907" s="1">
        <f t="shared" si="383"/>
        <v>0</v>
      </c>
      <c r="AK4907" s="1">
        <f t="shared" si="384"/>
        <v>-15.6</v>
      </c>
    </row>
    <row r="4908" spans="1:37" ht="78.75">
      <c r="A4908" s="179" t="s">
        <v>8405</v>
      </c>
      <c r="B4908" s="208" t="s">
        <v>6</v>
      </c>
      <c r="C4908" s="208" t="s">
        <v>1131</v>
      </c>
      <c r="D4908" s="161">
        <v>42623</v>
      </c>
      <c r="E4908" s="182">
        <v>0.39999999999999997</v>
      </c>
      <c r="F4908" s="161">
        <v>42623</v>
      </c>
      <c r="G4908" s="182">
        <v>0.39999999999999997</v>
      </c>
      <c r="H4908" s="182">
        <f>G4908-E4908</f>
        <v>0</v>
      </c>
      <c r="I4908" s="208">
        <v>6</v>
      </c>
      <c r="J4908" s="208" t="s">
        <v>303</v>
      </c>
      <c r="K4908" s="208" t="s">
        <v>297</v>
      </c>
      <c r="L4908" s="208" t="s">
        <v>30</v>
      </c>
      <c r="M4908" s="208" t="s">
        <v>8539</v>
      </c>
      <c r="N4908" s="208" t="s">
        <v>3</v>
      </c>
      <c r="O4908" s="208" t="s">
        <v>8</v>
      </c>
      <c r="P4908" s="208" t="s">
        <v>8705</v>
      </c>
      <c r="Q4908" s="208" t="s">
        <v>8706</v>
      </c>
      <c r="R4908" s="208">
        <v>0.6</v>
      </c>
      <c r="S4908" s="208">
        <v>2.8</v>
      </c>
      <c r="T4908" s="254">
        <f>SUM(R4908:S4908)</f>
        <v>3.4</v>
      </c>
      <c r="U4908" s="152" t="s">
        <v>29</v>
      </c>
      <c r="V4908" s="152">
        <v>2011</v>
      </c>
      <c r="W4908" s="152" t="s">
        <v>2730</v>
      </c>
      <c r="X4908" s="152" t="s">
        <v>11707</v>
      </c>
      <c r="Y4908" s="469" t="s">
        <v>11981</v>
      </c>
      <c r="Z4908" s="152">
        <v>100</v>
      </c>
      <c r="AA4908" s="469" t="s">
        <v>11982</v>
      </c>
      <c r="AB4908" s="152" t="s">
        <v>2215</v>
      </c>
      <c r="AC4908" s="469"/>
      <c r="AD4908" s="1" t="s">
        <v>28</v>
      </c>
      <c r="AE4908" s="152"/>
      <c r="AF4908" s="152"/>
      <c r="AG4908" s="152"/>
      <c r="AJ4908" s="1">
        <f t="shared" si="383"/>
        <v>0</v>
      </c>
      <c r="AK4908" s="1">
        <f t="shared" si="384"/>
        <v>-3.4</v>
      </c>
    </row>
    <row r="4909" spans="1:37" ht="78.75">
      <c r="A4909" s="179" t="s">
        <v>8405</v>
      </c>
      <c r="B4909" s="208" t="s">
        <v>6</v>
      </c>
      <c r="C4909" s="208" t="s">
        <v>1876</v>
      </c>
      <c r="D4909" s="161">
        <v>42623</v>
      </c>
      <c r="E4909" s="182">
        <v>0.62222222222222223</v>
      </c>
      <c r="F4909" s="161">
        <v>42623</v>
      </c>
      <c r="G4909" s="182">
        <v>0.62222222222222223</v>
      </c>
      <c r="H4909" s="182">
        <v>0</v>
      </c>
      <c r="I4909" s="208">
        <v>162</v>
      </c>
      <c r="J4909" s="208" t="s">
        <v>11983</v>
      </c>
      <c r="K4909" s="208" t="s">
        <v>9</v>
      </c>
      <c r="L4909" s="208" t="s">
        <v>10</v>
      </c>
      <c r="M4909" s="208" t="s">
        <v>11984</v>
      </c>
      <c r="N4909" s="208">
        <v>110</v>
      </c>
      <c r="O4909" s="208" t="s">
        <v>8</v>
      </c>
      <c r="P4909" s="208" t="s">
        <v>11984</v>
      </c>
      <c r="Q4909" s="208" t="s">
        <v>11985</v>
      </c>
      <c r="R4909" s="208">
        <v>129.80000000000001</v>
      </c>
      <c r="S4909" s="208">
        <v>72.900000000000006</v>
      </c>
      <c r="T4909" s="254">
        <v>202.70000000000002</v>
      </c>
      <c r="U4909" s="152" t="s">
        <v>29</v>
      </c>
      <c r="V4909" s="152">
        <v>2007</v>
      </c>
      <c r="W4909" s="152" t="s">
        <v>3616</v>
      </c>
      <c r="X4909" s="152"/>
      <c r="Y4909" s="469">
        <v>42370</v>
      </c>
      <c r="Z4909" s="152"/>
      <c r="AA4909" s="469">
        <v>42614</v>
      </c>
      <c r="AB4909" s="152"/>
      <c r="AC4909" s="152"/>
      <c r="AD4909" s="1" t="s">
        <v>31</v>
      </c>
      <c r="AE4909" s="152"/>
      <c r="AF4909" s="152"/>
      <c r="AG4909" s="157"/>
      <c r="AJ4909" s="1">
        <f t="shared" si="383"/>
        <v>0</v>
      </c>
      <c r="AK4909" s="1">
        <f t="shared" si="384"/>
        <v>-202.70000000000002</v>
      </c>
    </row>
    <row r="4910" spans="1:37" ht="187.5">
      <c r="A4910" s="179" t="s">
        <v>139</v>
      </c>
      <c r="B4910" s="57" t="s">
        <v>505</v>
      </c>
      <c r="C4910" s="57" t="s">
        <v>506</v>
      </c>
      <c r="D4910" s="58">
        <v>42386</v>
      </c>
      <c r="E4910" s="59">
        <v>0.54027777777777775</v>
      </c>
      <c r="F4910" s="58">
        <v>42386</v>
      </c>
      <c r="G4910" s="59">
        <v>0.67013888888888884</v>
      </c>
      <c r="H4910" s="59">
        <v>0.12986111111111112</v>
      </c>
      <c r="I4910" s="60">
        <v>0</v>
      </c>
      <c r="J4910" s="60" t="s">
        <v>604</v>
      </c>
      <c r="K4910" s="60"/>
      <c r="L4910" s="71" t="s">
        <v>12</v>
      </c>
      <c r="M4910" s="72" t="s">
        <v>605</v>
      </c>
      <c r="N4910" s="60" t="s">
        <v>3</v>
      </c>
      <c r="O4910" s="71" t="s">
        <v>2</v>
      </c>
      <c r="P4910" s="72" t="s">
        <v>605</v>
      </c>
      <c r="Q4910" s="71" t="s">
        <v>606</v>
      </c>
      <c r="R4910" s="167"/>
      <c r="S4910" s="167"/>
      <c r="T4910" s="167"/>
      <c r="U4910" s="2" t="s">
        <v>2652</v>
      </c>
      <c r="V4910" s="2" t="s">
        <v>141</v>
      </c>
      <c r="W4910" s="2" t="s">
        <v>141</v>
      </c>
      <c r="X4910" s="2" t="s">
        <v>141</v>
      </c>
      <c r="Y4910" s="2" t="s">
        <v>2653</v>
      </c>
      <c r="Z4910" s="2" t="s">
        <v>141</v>
      </c>
      <c r="AA4910" s="2" t="s">
        <v>141</v>
      </c>
      <c r="AB4910" s="2">
        <v>0</v>
      </c>
      <c r="AC4910" s="2" t="s">
        <v>2649</v>
      </c>
      <c r="AD4910" s="2" t="s">
        <v>23</v>
      </c>
      <c r="AF4910" s="2" t="s">
        <v>141</v>
      </c>
      <c r="AG4910" s="1" t="s">
        <v>141</v>
      </c>
      <c r="AJ4910" s="1">
        <f t="shared" si="383"/>
        <v>0</v>
      </c>
    </row>
    <row r="4911" spans="1:37" ht="243.75">
      <c r="A4911" s="179" t="s">
        <v>672</v>
      </c>
      <c r="B4911" s="57" t="s">
        <v>505</v>
      </c>
      <c r="C4911" s="57" t="s">
        <v>607</v>
      </c>
      <c r="D4911" s="58">
        <v>42403</v>
      </c>
      <c r="E4911" s="59">
        <v>0.3263888888888889</v>
      </c>
      <c r="F4911" s="58">
        <v>42403</v>
      </c>
      <c r="G4911" s="59">
        <v>0.33680555555555558</v>
      </c>
      <c r="H4911" s="59">
        <v>1.0416666666666666E-2</v>
      </c>
      <c r="I4911" s="60">
        <v>0</v>
      </c>
      <c r="J4911" s="60" t="s">
        <v>4063</v>
      </c>
      <c r="K4911" s="60"/>
      <c r="L4911" s="71" t="s">
        <v>4</v>
      </c>
      <c r="M4911" s="72" t="s">
        <v>1181</v>
      </c>
      <c r="N4911" s="60" t="s">
        <v>3</v>
      </c>
      <c r="O4911" s="71" t="s">
        <v>33</v>
      </c>
      <c r="P4911" s="72" t="s">
        <v>1181</v>
      </c>
      <c r="Q4911" s="71" t="s">
        <v>4064</v>
      </c>
      <c r="R4911" s="167"/>
      <c r="S4911" s="167"/>
      <c r="T4911" s="167"/>
      <c r="AD4911" s="2" t="s">
        <v>23</v>
      </c>
      <c r="AJ4911" s="1">
        <f t="shared" si="383"/>
        <v>0</v>
      </c>
    </row>
    <row r="4912" spans="1:37" ht="356.25">
      <c r="A4912" s="179" t="s">
        <v>672</v>
      </c>
      <c r="B4912" s="57" t="s">
        <v>505</v>
      </c>
      <c r="C4912" s="57" t="s">
        <v>506</v>
      </c>
      <c r="D4912" s="58">
        <v>42404</v>
      </c>
      <c r="E4912" s="59">
        <v>0.82152777777777775</v>
      </c>
      <c r="F4912" s="58">
        <v>42404</v>
      </c>
      <c r="G4912" s="59">
        <v>0.82986111111111116</v>
      </c>
      <c r="H4912" s="59">
        <v>8.3333333333333332E-3</v>
      </c>
      <c r="I4912" s="60">
        <v>9</v>
      </c>
      <c r="J4912" s="60" t="s">
        <v>501</v>
      </c>
      <c r="K4912" s="60"/>
      <c r="L4912" s="71" t="s">
        <v>12</v>
      </c>
      <c r="M4912" s="72" t="s">
        <v>809</v>
      </c>
      <c r="N4912" s="60" t="s">
        <v>3</v>
      </c>
      <c r="O4912" s="71" t="s">
        <v>26</v>
      </c>
      <c r="P4912" s="72" t="s">
        <v>810</v>
      </c>
      <c r="Q4912" s="71" t="s">
        <v>811</v>
      </c>
      <c r="R4912" s="167"/>
      <c r="S4912" s="167"/>
      <c r="T4912" s="167"/>
      <c r="AD4912" s="2" t="s">
        <v>23</v>
      </c>
      <c r="AJ4912" s="1">
        <f t="shared" si="383"/>
        <v>0</v>
      </c>
    </row>
    <row r="4913" spans="1:37" ht="112.5">
      <c r="A4913" s="179" t="s">
        <v>672</v>
      </c>
      <c r="B4913" s="57" t="s">
        <v>505</v>
      </c>
      <c r="C4913" s="57" t="s">
        <v>506</v>
      </c>
      <c r="D4913" s="58">
        <v>42409</v>
      </c>
      <c r="E4913" s="59">
        <v>0.3125</v>
      </c>
      <c r="F4913" s="58">
        <v>42409</v>
      </c>
      <c r="G4913" s="59">
        <v>0.32222222222222224</v>
      </c>
      <c r="H4913" s="59">
        <v>9.7222222222222224E-3</v>
      </c>
      <c r="I4913" s="60">
        <v>0</v>
      </c>
      <c r="J4913" s="60" t="s">
        <v>816</v>
      </c>
      <c r="K4913" s="60"/>
      <c r="L4913" s="71" t="s">
        <v>12</v>
      </c>
      <c r="M4913" s="72" t="s">
        <v>817</v>
      </c>
      <c r="N4913" s="60">
        <v>0.4</v>
      </c>
      <c r="O4913" s="71" t="s">
        <v>2</v>
      </c>
      <c r="P4913" s="72" t="s">
        <v>675</v>
      </c>
      <c r="Q4913" s="71" t="s">
        <v>818</v>
      </c>
      <c r="R4913" s="167"/>
      <c r="S4913" s="167"/>
      <c r="T4913" s="167"/>
      <c r="U4913" s="2" t="s">
        <v>2657</v>
      </c>
      <c r="V4913" s="2" t="s">
        <v>141</v>
      </c>
      <c r="W4913" s="2" t="s">
        <v>141</v>
      </c>
      <c r="X4913" s="2" t="s">
        <v>141</v>
      </c>
      <c r="Y4913" s="2" t="s">
        <v>2651</v>
      </c>
      <c r="Z4913" s="2" t="s">
        <v>141</v>
      </c>
      <c r="AA4913" s="2" t="s">
        <v>141</v>
      </c>
      <c r="AB4913" s="2">
        <v>0</v>
      </c>
      <c r="AC4913" s="2" t="s">
        <v>2649</v>
      </c>
      <c r="AD4913" s="2" t="s">
        <v>23</v>
      </c>
      <c r="AF4913" s="2" t="s">
        <v>141</v>
      </c>
      <c r="AG4913" s="1" t="s">
        <v>141</v>
      </c>
      <c r="AJ4913" s="1">
        <f t="shared" si="383"/>
        <v>0</v>
      </c>
    </row>
    <row r="4914" spans="1:37" ht="31.5">
      <c r="A4914" s="179" t="s">
        <v>8405</v>
      </c>
      <c r="B4914" s="208" t="s">
        <v>6</v>
      </c>
      <c r="C4914" s="208" t="s">
        <v>3447</v>
      </c>
      <c r="D4914" s="161">
        <v>42626</v>
      </c>
      <c r="E4914" s="182">
        <v>0.68541666666666667</v>
      </c>
      <c r="F4914" s="161">
        <v>42626</v>
      </c>
      <c r="G4914" s="182">
        <v>0.68541666666666667</v>
      </c>
      <c r="H4914" s="182">
        <v>0</v>
      </c>
      <c r="I4914" s="208">
        <v>46</v>
      </c>
      <c r="J4914" s="208" t="s">
        <v>1298</v>
      </c>
      <c r="K4914" s="208" t="s">
        <v>9</v>
      </c>
      <c r="L4914" s="208" t="s">
        <v>17</v>
      </c>
      <c r="M4914" s="208" t="s">
        <v>8712</v>
      </c>
      <c r="N4914" s="208">
        <v>110</v>
      </c>
      <c r="O4914" s="208" t="s">
        <v>8</v>
      </c>
      <c r="P4914" s="208" t="s">
        <v>8712</v>
      </c>
      <c r="Q4914" s="183" t="s">
        <v>8713</v>
      </c>
      <c r="R4914" s="208">
        <v>84.9</v>
      </c>
      <c r="S4914" s="208"/>
      <c r="T4914" s="254">
        <v>84.9</v>
      </c>
      <c r="U4914" s="152"/>
      <c r="V4914" s="152"/>
      <c r="W4914" s="152"/>
      <c r="X4914" s="152"/>
      <c r="Y4914" s="469"/>
      <c r="Z4914" s="152"/>
      <c r="AA4914" s="469"/>
      <c r="AB4914" s="152"/>
      <c r="AC4914" s="469"/>
      <c r="AD4914" s="1" t="s">
        <v>38</v>
      </c>
      <c r="AE4914" s="152"/>
      <c r="AF4914" s="152"/>
      <c r="AG4914" s="152"/>
      <c r="AJ4914" s="1">
        <f t="shared" si="383"/>
        <v>0</v>
      </c>
      <c r="AK4914" s="1">
        <f t="shared" ref="AK4914:AK4941" si="385">AJ4914-T4914</f>
        <v>-84.9</v>
      </c>
    </row>
    <row r="4915" spans="1:37" ht="47.25">
      <c r="A4915" s="179" t="s">
        <v>8405</v>
      </c>
      <c r="B4915" s="208" t="s">
        <v>6</v>
      </c>
      <c r="C4915" s="208" t="s">
        <v>7693</v>
      </c>
      <c r="D4915" s="161">
        <v>42628</v>
      </c>
      <c r="E4915" s="185">
        <v>0.65625</v>
      </c>
      <c r="F4915" s="161">
        <v>42628</v>
      </c>
      <c r="G4915" s="185">
        <v>0.7368055555555556</v>
      </c>
      <c r="H4915" s="182">
        <v>8.0555555555555602E-2</v>
      </c>
      <c r="I4915" s="208">
        <v>46</v>
      </c>
      <c r="J4915" s="208" t="s">
        <v>498</v>
      </c>
      <c r="K4915" s="208" t="s">
        <v>21</v>
      </c>
      <c r="L4915" s="208" t="s">
        <v>17</v>
      </c>
      <c r="M4915" s="208" t="s">
        <v>8571</v>
      </c>
      <c r="N4915" s="208">
        <v>35</v>
      </c>
      <c r="O4915" s="208" t="s">
        <v>8</v>
      </c>
      <c r="P4915" s="208" t="s">
        <v>8572</v>
      </c>
      <c r="Q4915" s="208" t="s">
        <v>8714</v>
      </c>
      <c r="R4915" s="208">
        <v>12.6</v>
      </c>
      <c r="S4915" s="208">
        <v>4.5</v>
      </c>
      <c r="T4915" s="254">
        <v>17.100000000000001</v>
      </c>
      <c r="U4915" s="152" t="s">
        <v>29</v>
      </c>
      <c r="V4915" s="152"/>
      <c r="W4915" s="152"/>
      <c r="X4915" s="152"/>
      <c r="Y4915" s="152"/>
      <c r="Z4915" s="152"/>
      <c r="AA4915" s="152"/>
      <c r="AB4915" s="152"/>
      <c r="AC4915" s="152"/>
      <c r="AD4915" s="1" t="s">
        <v>38</v>
      </c>
      <c r="AE4915" s="152"/>
      <c r="AF4915" s="152"/>
      <c r="AG4915" s="152"/>
      <c r="AJ4915" s="1">
        <f t="shared" si="383"/>
        <v>0</v>
      </c>
      <c r="AK4915" s="1">
        <f t="shared" si="385"/>
        <v>-17.100000000000001</v>
      </c>
    </row>
    <row r="4916" spans="1:37" ht="94.5">
      <c r="A4916" s="179" t="s">
        <v>8405</v>
      </c>
      <c r="B4916" s="208" t="s">
        <v>6</v>
      </c>
      <c r="C4916" s="208" t="s">
        <v>1873</v>
      </c>
      <c r="D4916" s="161">
        <v>42628</v>
      </c>
      <c r="E4916" s="182">
        <v>0.63541666666666663</v>
      </c>
      <c r="F4916" s="161">
        <v>42628</v>
      </c>
      <c r="G4916" s="182">
        <v>0.68611111111111101</v>
      </c>
      <c r="H4916" s="182">
        <v>5.0694444444444375E-2</v>
      </c>
      <c r="I4916" s="208">
        <v>5</v>
      </c>
      <c r="J4916" s="208" t="s">
        <v>144</v>
      </c>
      <c r="K4916" s="208" t="s">
        <v>21</v>
      </c>
      <c r="L4916" s="208" t="s">
        <v>10</v>
      </c>
      <c r="M4916" s="208" t="s">
        <v>8578</v>
      </c>
      <c r="N4916" s="208" t="s">
        <v>3</v>
      </c>
      <c r="O4916" s="208" t="s">
        <v>8</v>
      </c>
      <c r="P4916" s="208" t="s">
        <v>8579</v>
      </c>
      <c r="Q4916" s="208" t="s">
        <v>11992</v>
      </c>
      <c r="R4916" s="208">
        <v>1.7</v>
      </c>
      <c r="S4916" s="208"/>
      <c r="T4916" s="254">
        <v>1.7</v>
      </c>
      <c r="U4916" s="152" t="s">
        <v>7</v>
      </c>
      <c r="V4916" s="152">
        <v>1988</v>
      </c>
      <c r="W4916" s="152" t="s">
        <v>3170</v>
      </c>
      <c r="X4916" s="152" t="s">
        <v>2736</v>
      </c>
      <c r="Y4916" s="469" t="s">
        <v>11993</v>
      </c>
      <c r="Z4916" s="566">
        <v>1</v>
      </c>
      <c r="AA4916" s="152">
        <v>2017</v>
      </c>
      <c r="AB4916" s="152"/>
      <c r="AC4916" s="469"/>
      <c r="AD4916" s="1" t="s">
        <v>32</v>
      </c>
      <c r="AE4916" s="152"/>
      <c r="AF4916" s="152"/>
      <c r="AG4916" s="152"/>
      <c r="AJ4916" s="1">
        <f t="shared" si="383"/>
        <v>0</v>
      </c>
      <c r="AK4916" s="1">
        <f t="shared" si="385"/>
        <v>-1.7</v>
      </c>
    </row>
    <row r="4917" spans="1:37" ht="78.75">
      <c r="A4917" s="179" t="s">
        <v>8405</v>
      </c>
      <c r="B4917" s="208" t="s">
        <v>6</v>
      </c>
      <c r="C4917" s="208" t="s">
        <v>1873</v>
      </c>
      <c r="D4917" s="161">
        <v>42630</v>
      </c>
      <c r="E4917" s="182">
        <v>0.36736111111111108</v>
      </c>
      <c r="F4917" s="161">
        <v>42630</v>
      </c>
      <c r="G4917" s="182">
        <v>0.39861111111111108</v>
      </c>
      <c r="H4917" s="182">
        <v>3.125E-2</v>
      </c>
      <c r="I4917" s="208">
        <v>15</v>
      </c>
      <c r="J4917" s="208" t="s">
        <v>144</v>
      </c>
      <c r="K4917" s="208"/>
      <c r="L4917" s="208" t="s">
        <v>4</v>
      </c>
      <c r="M4917" s="208" t="s">
        <v>8584</v>
      </c>
      <c r="N4917" s="208" t="s">
        <v>3</v>
      </c>
      <c r="O4917" s="208" t="s">
        <v>49</v>
      </c>
      <c r="P4917" s="208" t="s">
        <v>8585</v>
      </c>
      <c r="Q4917" s="208" t="s">
        <v>11994</v>
      </c>
      <c r="R4917" s="208">
        <v>4.3</v>
      </c>
      <c r="S4917" s="254">
        <v>0.3</v>
      </c>
      <c r="T4917" s="254">
        <f>SUM(R4917:S4917)</f>
        <v>4.5999999999999996</v>
      </c>
      <c r="U4917" s="152" t="s">
        <v>48</v>
      </c>
      <c r="V4917" s="152">
        <v>2009</v>
      </c>
      <c r="W4917" s="152" t="s">
        <v>11995</v>
      </c>
      <c r="X4917" s="152" t="s">
        <v>2736</v>
      </c>
      <c r="Y4917" s="469" t="s">
        <v>11996</v>
      </c>
      <c r="Z4917" s="566">
        <v>1</v>
      </c>
      <c r="AA4917" s="152">
        <v>2017</v>
      </c>
      <c r="AB4917" s="152"/>
      <c r="AC4917" s="469"/>
      <c r="AD4917" s="1" t="s">
        <v>0</v>
      </c>
      <c r="AE4917" s="152"/>
      <c r="AF4917" s="152"/>
      <c r="AG4917" s="152"/>
      <c r="AJ4917" s="1">
        <f t="shared" si="383"/>
        <v>0</v>
      </c>
      <c r="AK4917" s="1">
        <f t="shared" si="385"/>
        <v>-4.5999999999999996</v>
      </c>
    </row>
    <row r="4918" spans="1:37" ht="78.75">
      <c r="A4918" s="179" t="s">
        <v>8405</v>
      </c>
      <c r="B4918" s="208" t="s">
        <v>6</v>
      </c>
      <c r="C4918" s="208" t="s">
        <v>1863</v>
      </c>
      <c r="D4918" s="161">
        <v>42630</v>
      </c>
      <c r="E4918" s="182">
        <v>0.8847222222222223</v>
      </c>
      <c r="F4918" s="161">
        <v>42630</v>
      </c>
      <c r="G4918" s="182">
        <v>0.8847222222222223</v>
      </c>
      <c r="H4918" s="182">
        <v>0</v>
      </c>
      <c r="I4918" s="208">
        <v>11</v>
      </c>
      <c r="J4918" s="208" t="s">
        <v>303</v>
      </c>
      <c r="K4918" s="208" t="s">
        <v>9</v>
      </c>
      <c r="L4918" s="208" t="s">
        <v>10</v>
      </c>
      <c r="M4918" s="208" t="s">
        <v>8586</v>
      </c>
      <c r="N4918" s="208" t="s">
        <v>3</v>
      </c>
      <c r="O4918" s="208" t="s">
        <v>8</v>
      </c>
      <c r="P4918" s="208" t="s">
        <v>11997</v>
      </c>
      <c r="Q4918" s="208" t="s">
        <v>11998</v>
      </c>
      <c r="R4918" s="208">
        <v>2.7</v>
      </c>
      <c r="S4918" s="208">
        <v>0.3</v>
      </c>
      <c r="T4918" s="208">
        <f>SUM(R4918:S4918)</f>
        <v>3</v>
      </c>
      <c r="U4918" s="152" t="s">
        <v>29</v>
      </c>
      <c r="V4918" s="551">
        <v>1980</v>
      </c>
      <c r="W4918" s="551" t="s">
        <v>2725</v>
      </c>
      <c r="X4918" s="551" t="s">
        <v>11524</v>
      </c>
      <c r="Y4918" s="551" t="s">
        <v>11999</v>
      </c>
      <c r="Z4918" s="551"/>
      <c r="AA4918" s="551" t="s">
        <v>12000</v>
      </c>
      <c r="AB4918" s="551" t="s">
        <v>12001</v>
      </c>
      <c r="AC4918" s="152"/>
      <c r="AD4918" s="1" t="s">
        <v>31</v>
      </c>
      <c r="AE4918" s="152"/>
      <c r="AF4918" s="152"/>
      <c r="AG4918" s="152"/>
      <c r="AJ4918" s="1">
        <f t="shared" si="383"/>
        <v>0</v>
      </c>
      <c r="AK4918" s="1">
        <f t="shared" si="385"/>
        <v>-3</v>
      </c>
    </row>
    <row r="4919" spans="1:37" ht="47.25">
      <c r="A4919" s="179" t="s">
        <v>8405</v>
      </c>
      <c r="B4919" s="208" t="s">
        <v>6</v>
      </c>
      <c r="C4919" s="208" t="s">
        <v>1868</v>
      </c>
      <c r="D4919" s="161">
        <v>42630</v>
      </c>
      <c r="E4919" s="499">
        <v>0.9375</v>
      </c>
      <c r="F4919" s="161">
        <v>42630</v>
      </c>
      <c r="G4919" s="182">
        <v>0.9375</v>
      </c>
      <c r="H4919" s="182">
        <v>0</v>
      </c>
      <c r="I4919" s="208">
        <v>12</v>
      </c>
      <c r="J4919" s="208" t="s">
        <v>1888</v>
      </c>
      <c r="K4919" s="208" t="s">
        <v>9</v>
      </c>
      <c r="L4919" s="208" t="s">
        <v>4</v>
      </c>
      <c r="M4919" s="208" t="s">
        <v>12002</v>
      </c>
      <c r="N4919" s="208" t="s">
        <v>3</v>
      </c>
      <c r="O4919" s="208" t="s">
        <v>8</v>
      </c>
      <c r="P4919" s="208" t="s">
        <v>2353</v>
      </c>
      <c r="Q4919" s="208" t="s">
        <v>8587</v>
      </c>
      <c r="R4919" s="208">
        <v>6.5</v>
      </c>
      <c r="S4919" s="208">
        <v>5.0999999999999996</v>
      </c>
      <c r="T4919" s="208">
        <f>SUM(R4919:S4919)</f>
        <v>11.6</v>
      </c>
      <c r="U4919" s="152" t="s">
        <v>29</v>
      </c>
      <c r="V4919" s="152" t="s">
        <v>12003</v>
      </c>
      <c r="W4919" s="152" t="s">
        <v>2856</v>
      </c>
      <c r="X4919" s="152" t="s">
        <v>2736</v>
      </c>
      <c r="Y4919" s="152" t="s">
        <v>12004</v>
      </c>
      <c r="Z4919" s="152">
        <v>50</v>
      </c>
      <c r="AA4919" s="152" t="s">
        <v>12005</v>
      </c>
      <c r="AB4919" s="152" t="s">
        <v>12006</v>
      </c>
      <c r="AC4919" s="152"/>
      <c r="AD4919" s="1" t="s">
        <v>0</v>
      </c>
      <c r="AE4919" s="152"/>
      <c r="AF4919" s="152"/>
      <c r="AG4919" s="152"/>
      <c r="AJ4919" s="1">
        <f t="shared" si="383"/>
        <v>0</v>
      </c>
      <c r="AK4919" s="1">
        <f t="shared" si="385"/>
        <v>-11.6</v>
      </c>
    </row>
    <row r="4920" spans="1:37" ht="47.25">
      <c r="A4920" s="179" t="s">
        <v>8405</v>
      </c>
      <c r="B4920" s="208" t="s">
        <v>6</v>
      </c>
      <c r="C4920" s="208" t="s">
        <v>1868</v>
      </c>
      <c r="D4920" s="161">
        <v>42631</v>
      </c>
      <c r="E4920" s="182">
        <v>0.25486111111111109</v>
      </c>
      <c r="F4920" s="161">
        <v>42631</v>
      </c>
      <c r="G4920" s="182">
        <v>0.27152777777777776</v>
      </c>
      <c r="H4920" s="182">
        <v>1.6666666666666666E-2</v>
      </c>
      <c r="I4920" s="208">
        <v>26</v>
      </c>
      <c r="J4920" s="208" t="s">
        <v>303</v>
      </c>
      <c r="K4920" s="208" t="s">
        <v>21</v>
      </c>
      <c r="L4920" s="208" t="s">
        <v>4</v>
      </c>
      <c r="M4920" s="208" t="s">
        <v>8592</v>
      </c>
      <c r="N4920" s="208" t="s">
        <v>3</v>
      </c>
      <c r="O4920" s="208" t="s">
        <v>8</v>
      </c>
      <c r="P4920" s="208" t="s">
        <v>6285</v>
      </c>
      <c r="Q4920" s="208" t="s">
        <v>8593</v>
      </c>
      <c r="R4920" s="208">
        <v>12.1</v>
      </c>
      <c r="S4920" s="208">
        <v>0.4</v>
      </c>
      <c r="T4920" s="254">
        <f>SUM(R4920:S4920)</f>
        <v>12.5</v>
      </c>
      <c r="U4920" s="152" t="s">
        <v>29</v>
      </c>
      <c r="V4920" s="152" t="s">
        <v>3255</v>
      </c>
      <c r="W4920" s="152" t="s">
        <v>12007</v>
      </c>
      <c r="X4920" s="152" t="s">
        <v>2932</v>
      </c>
      <c r="Y4920" s="152" t="s">
        <v>12008</v>
      </c>
      <c r="Z4920" s="152">
        <v>60</v>
      </c>
      <c r="AA4920" s="152" t="s">
        <v>12009</v>
      </c>
      <c r="AB4920" s="152">
        <v>5</v>
      </c>
      <c r="AC4920" s="152" t="s">
        <v>2215</v>
      </c>
      <c r="AD4920" s="1" t="s">
        <v>0</v>
      </c>
      <c r="AE4920" s="152"/>
      <c r="AF4920" s="152"/>
      <c r="AG4920" s="152"/>
      <c r="AJ4920" s="1">
        <f t="shared" si="383"/>
        <v>0</v>
      </c>
      <c r="AK4920" s="1">
        <f t="shared" si="385"/>
        <v>-12.5</v>
      </c>
    </row>
    <row r="4921" spans="1:37" ht="31.5">
      <c r="A4921" s="179" t="s">
        <v>8405</v>
      </c>
      <c r="B4921" s="208" t="s">
        <v>6</v>
      </c>
      <c r="C4921" s="208" t="s">
        <v>1873</v>
      </c>
      <c r="D4921" s="161">
        <v>42631</v>
      </c>
      <c r="E4921" s="182">
        <v>0.37152777777777773</v>
      </c>
      <c r="F4921" s="161">
        <v>42631</v>
      </c>
      <c r="G4921" s="182">
        <v>0.38194444444444442</v>
      </c>
      <c r="H4921" s="182">
        <v>1.0416666666666685E-2</v>
      </c>
      <c r="I4921" s="208">
        <v>3</v>
      </c>
      <c r="J4921" s="208" t="s">
        <v>303</v>
      </c>
      <c r="K4921" s="208" t="s">
        <v>21</v>
      </c>
      <c r="L4921" s="208" t="s">
        <v>4</v>
      </c>
      <c r="M4921" s="208" t="s">
        <v>8715</v>
      </c>
      <c r="N4921" s="208" t="s">
        <v>3</v>
      </c>
      <c r="O4921" s="208" t="s">
        <v>8</v>
      </c>
      <c r="P4921" s="208" t="s">
        <v>12010</v>
      </c>
      <c r="Q4921" s="208" t="s">
        <v>12011</v>
      </c>
      <c r="R4921" s="254">
        <v>0.6</v>
      </c>
      <c r="S4921" s="254"/>
      <c r="T4921" s="254">
        <v>0.6</v>
      </c>
      <c r="U4921" s="152" t="s">
        <v>7</v>
      </c>
      <c r="V4921" s="152">
        <v>1988</v>
      </c>
      <c r="W4921" s="152" t="s">
        <v>3170</v>
      </c>
      <c r="X4921" s="152" t="s">
        <v>2736</v>
      </c>
      <c r="Y4921" s="469" t="s">
        <v>12012</v>
      </c>
      <c r="Z4921" s="152">
        <v>100</v>
      </c>
      <c r="AA4921" s="152">
        <v>2017</v>
      </c>
      <c r="AB4921" s="152"/>
      <c r="AC4921" s="469"/>
      <c r="AD4921" s="1" t="s">
        <v>0</v>
      </c>
      <c r="AE4921" s="152"/>
      <c r="AF4921" s="152"/>
      <c r="AG4921" s="152"/>
      <c r="AJ4921" s="1">
        <f t="shared" si="383"/>
        <v>0</v>
      </c>
      <c r="AK4921" s="1">
        <f t="shared" si="385"/>
        <v>-0.6</v>
      </c>
    </row>
    <row r="4922" spans="1:37" ht="126">
      <c r="A4922" s="179" t="s">
        <v>8405</v>
      </c>
      <c r="B4922" s="208" t="s">
        <v>6</v>
      </c>
      <c r="C4922" s="208" t="s">
        <v>1131</v>
      </c>
      <c r="D4922" s="161">
        <v>42632</v>
      </c>
      <c r="E4922" s="182">
        <v>0.54166666666666663</v>
      </c>
      <c r="F4922" s="161">
        <v>42632</v>
      </c>
      <c r="G4922" s="182">
        <v>0.67361111111111116</v>
      </c>
      <c r="H4922" s="182">
        <v>0.13194444444444453</v>
      </c>
      <c r="I4922" s="208">
        <v>4</v>
      </c>
      <c r="J4922" s="208" t="s">
        <v>144</v>
      </c>
      <c r="K4922" s="208" t="s">
        <v>297</v>
      </c>
      <c r="L4922" s="208" t="s">
        <v>30</v>
      </c>
      <c r="M4922" s="208" t="s">
        <v>8716</v>
      </c>
      <c r="N4922" s="208" t="s">
        <v>3</v>
      </c>
      <c r="O4922" s="208" t="s">
        <v>8</v>
      </c>
      <c r="P4922" s="208" t="s">
        <v>8699</v>
      </c>
      <c r="Q4922" s="208" t="s">
        <v>8717</v>
      </c>
      <c r="R4922" s="254">
        <v>3.6</v>
      </c>
      <c r="S4922" s="254">
        <v>0.4</v>
      </c>
      <c r="T4922" s="254">
        <v>4</v>
      </c>
      <c r="U4922" s="152" t="s">
        <v>29</v>
      </c>
      <c r="V4922" s="152">
        <v>1984</v>
      </c>
      <c r="W4922" s="152" t="s">
        <v>11961</v>
      </c>
      <c r="X4922" s="152" t="s">
        <v>11707</v>
      </c>
      <c r="Y4922" s="152" t="s">
        <v>11974</v>
      </c>
      <c r="Z4922" s="152">
        <v>100</v>
      </c>
      <c r="AA4922" s="152" t="s">
        <v>11975</v>
      </c>
      <c r="AB4922" s="152" t="s">
        <v>11976</v>
      </c>
      <c r="AC4922" s="469"/>
      <c r="AD4922" s="1" t="s">
        <v>28</v>
      </c>
      <c r="AE4922" s="152"/>
      <c r="AF4922" s="152"/>
      <c r="AG4922" s="152"/>
      <c r="AJ4922" s="1">
        <f t="shared" si="383"/>
        <v>0</v>
      </c>
      <c r="AK4922" s="1">
        <f t="shared" si="385"/>
        <v>-4</v>
      </c>
    </row>
    <row r="4923" spans="1:37" ht="110.25">
      <c r="A4923" s="179" t="s">
        <v>8405</v>
      </c>
      <c r="B4923" s="208" t="s">
        <v>6</v>
      </c>
      <c r="C4923" s="208" t="s">
        <v>1131</v>
      </c>
      <c r="D4923" s="603">
        <v>42632</v>
      </c>
      <c r="E4923" s="182">
        <v>0.92708333333333337</v>
      </c>
      <c r="F4923" s="603">
        <v>42632</v>
      </c>
      <c r="G4923" s="182">
        <v>0.92708333333333337</v>
      </c>
      <c r="H4923" s="182">
        <v>0</v>
      </c>
      <c r="I4923" s="208">
        <v>58</v>
      </c>
      <c r="J4923" s="208" t="s">
        <v>498</v>
      </c>
      <c r="K4923" s="208" t="s">
        <v>9</v>
      </c>
      <c r="L4923" s="208" t="s">
        <v>10</v>
      </c>
      <c r="M4923" s="208" t="s">
        <v>12013</v>
      </c>
      <c r="N4923" s="208">
        <v>35</v>
      </c>
      <c r="O4923" s="208" t="s">
        <v>8</v>
      </c>
      <c r="P4923" s="208" t="s">
        <v>12014</v>
      </c>
      <c r="Q4923" s="634" t="s">
        <v>12015</v>
      </c>
      <c r="R4923" s="645">
        <v>41.6</v>
      </c>
      <c r="S4923" s="662">
        <f>86.9+29.3</f>
        <v>116.2</v>
      </c>
      <c r="T4923" s="254">
        <f t="shared" ref="T4923:T4937" si="386">R4923+S4923</f>
        <v>157.80000000000001</v>
      </c>
      <c r="U4923" s="152" t="s">
        <v>29</v>
      </c>
      <c r="V4923" s="152">
        <v>1989</v>
      </c>
      <c r="W4923" s="707" t="s">
        <v>9300</v>
      </c>
      <c r="X4923" s="152" t="s">
        <v>2932</v>
      </c>
      <c r="Y4923" s="469" t="s">
        <v>11676</v>
      </c>
      <c r="Z4923" s="566">
        <v>1</v>
      </c>
      <c r="AA4923" s="469" t="s">
        <v>12016</v>
      </c>
      <c r="AB4923" s="152">
        <v>0</v>
      </c>
      <c r="AC4923" s="469"/>
      <c r="AD4923" s="1" t="s">
        <v>43</v>
      </c>
      <c r="AE4923" s="152"/>
      <c r="AF4923" s="152"/>
      <c r="AG4923" s="152"/>
      <c r="AJ4923" s="1">
        <f t="shared" si="383"/>
        <v>0</v>
      </c>
      <c r="AK4923" s="1">
        <f t="shared" si="385"/>
        <v>-157.80000000000001</v>
      </c>
    </row>
    <row r="4924" spans="1:37" ht="126">
      <c r="A4924" s="179" t="s">
        <v>8405</v>
      </c>
      <c r="B4924" s="208" t="s">
        <v>6</v>
      </c>
      <c r="C4924" s="208" t="s">
        <v>1131</v>
      </c>
      <c r="D4924" s="161">
        <v>42632</v>
      </c>
      <c r="E4924" s="182">
        <v>0.95972222222222225</v>
      </c>
      <c r="F4924" s="161">
        <v>42632</v>
      </c>
      <c r="G4924" s="182">
        <v>0.95972222222222225</v>
      </c>
      <c r="H4924" s="182">
        <v>0</v>
      </c>
      <c r="I4924" s="208">
        <v>183</v>
      </c>
      <c r="J4924" s="208" t="s">
        <v>498</v>
      </c>
      <c r="K4924" s="208" t="s">
        <v>9</v>
      </c>
      <c r="L4924" s="208" t="s">
        <v>10</v>
      </c>
      <c r="M4924" s="208" t="s">
        <v>8718</v>
      </c>
      <c r="N4924" s="208">
        <v>35</v>
      </c>
      <c r="O4924" s="208" t="s">
        <v>8</v>
      </c>
      <c r="P4924" s="208" t="s">
        <v>12017</v>
      </c>
      <c r="Q4924" s="208" t="s">
        <v>12018</v>
      </c>
      <c r="R4924" s="254">
        <v>34.299999999999997</v>
      </c>
      <c r="S4924" s="254">
        <f>160.4+14.8</f>
        <v>175.20000000000002</v>
      </c>
      <c r="T4924" s="254">
        <f t="shared" si="386"/>
        <v>209.5</v>
      </c>
      <c r="U4924" s="152" t="s">
        <v>29</v>
      </c>
      <c r="V4924" s="152">
        <v>1983</v>
      </c>
      <c r="W4924" s="707" t="s">
        <v>9300</v>
      </c>
      <c r="X4924" s="152" t="s">
        <v>2932</v>
      </c>
      <c r="Y4924" s="559" t="s">
        <v>12019</v>
      </c>
      <c r="Z4924" s="566">
        <v>1</v>
      </c>
      <c r="AA4924" s="469" t="s">
        <v>12020</v>
      </c>
      <c r="AB4924" s="152">
        <v>0</v>
      </c>
      <c r="AC4924" s="469"/>
      <c r="AD4924" s="1" t="s">
        <v>43</v>
      </c>
      <c r="AE4924" s="152"/>
      <c r="AF4924" s="152"/>
      <c r="AG4924" s="152"/>
      <c r="AJ4924" s="1">
        <f t="shared" si="383"/>
        <v>0</v>
      </c>
      <c r="AK4924" s="1">
        <f t="shared" si="385"/>
        <v>-209.5</v>
      </c>
    </row>
    <row r="4925" spans="1:37" ht="47.25" customHeight="1">
      <c r="A4925" s="179" t="s">
        <v>8405</v>
      </c>
      <c r="B4925" s="208" t="s">
        <v>6</v>
      </c>
      <c r="C4925" s="208" t="s">
        <v>1131</v>
      </c>
      <c r="D4925" s="161">
        <v>42632</v>
      </c>
      <c r="E4925" s="182">
        <v>0.96180555555555547</v>
      </c>
      <c r="F4925" s="161">
        <v>42632</v>
      </c>
      <c r="G4925" s="182">
        <v>0.96180555555555547</v>
      </c>
      <c r="H4925" s="182">
        <v>0</v>
      </c>
      <c r="I4925" s="208">
        <v>46</v>
      </c>
      <c r="J4925" s="208" t="s">
        <v>498</v>
      </c>
      <c r="K4925" s="208" t="s">
        <v>9</v>
      </c>
      <c r="L4925" s="208" t="s">
        <v>10</v>
      </c>
      <c r="M4925" s="208" t="s">
        <v>8719</v>
      </c>
      <c r="N4925" s="208">
        <v>35</v>
      </c>
      <c r="O4925" s="208" t="s">
        <v>8</v>
      </c>
      <c r="P4925" s="208" t="s">
        <v>12021</v>
      </c>
      <c r="Q4925" s="208" t="s">
        <v>12022</v>
      </c>
      <c r="R4925" s="208">
        <v>6.7</v>
      </c>
      <c r="S4925" s="208">
        <f>11.3+14.7</f>
        <v>26</v>
      </c>
      <c r="T4925" s="254">
        <f t="shared" si="386"/>
        <v>32.700000000000003</v>
      </c>
      <c r="U4925" s="152" t="s">
        <v>7</v>
      </c>
      <c r="V4925" s="152">
        <v>1985</v>
      </c>
      <c r="W4925" s="152" t="s">
        <v>2717</v>
      </c>
      <c r="X4925" s="152" t="s">
        <v>2736</v>
      </c>
      <c r="Y4925" s="152" t="s">
        <v>11341</v>
      </c>
      <c r="Z4925" s="152">
        <v>100</v>
      </c>
      <c r="AA4925" s="152" t="s">
        <v>11342</v>
      </c>
      <c r="AB4925" s="152" t="s">
        <v>11343</v>
      </c>
      <c r="AC4925" s="469"/>
      <c r="AD4925" s="1" t="s">
        <v>43</v>
      </c>
      <c r="AE4925" s="152"/>
      <c r="AF4925" s="152"/>
      <c r="AG4925" s="152"/>
      <c r="AJ4925" s="1">
        <f t="shared" si="383"/>
        <v>0</v>
      </c>
      <c r="AK4925" s="1">
        <f t="shared" si="385"/>
        <v>-32.700000000000003</v>
      </c>
    </row>
    <row r="4926" spans="1:37" ht="47.25" customHeight="1">
      <c r="A4926" s="179" t="s">
        <v>8405</v>
      </c>
      <c r="B4926" s="208" t="s">
        <v>6</v>
      </c>
      <c r="C4926" s="208" t="s">
        <v>1863</v>
      </c>
      <c r="D4926" s="161">
        <v>42632</v>
      </c>
      <c r="E4926" s="182">
        <v>0.97152777777777777</v>
      </c>
      <c r="F4926" s="161">
        <v>42632</v>
      </c>
      <c r="G4926" s="182">
        <v>0.97152777777777777</v>
      </c>
      <c r="H4926" s="182">
        <f>G4926-E4926</f>
        <v>0</v>
      </c>
      <c r="I4926" s="208">
        <v>21</v>
      </c>
      <c r="J4926" s="208" t="s">
        <v>498</v>
      </c>
      <c r="K4926" s="208" t="s">
        <v>9</v>
      </c>
      <c r="L4926" s="208" t="s">
        <v>10</v>
      </c>
      <c r="M4926" s="208" t="s">
        <v>8720</v>
      </c>
      <c r="N4926" s="208">
        <v>35</v>
      </c>
      <c r="O4926" s="208" t="s">
        <v>8</v>
      </c>
      <c r="P4926" s="208" t="s">
        <v>12023</v>
      </c>
      <c r="Q4926" s="208" t="s">
        <v>12024</v>
      </c>
      <c r="R4926" s="208">
        <v>28.1</v>
      </c>
      <c r="S4926" s="208">
        <v>68.7</v>
      </c>
      <c r="T4926" s="254">
        <f t="shared" si="386"/>
        <v>96.800000000000011</v>
      </c>
      <c r="U4926" s="152" t="s">
        <v>29</v>
      </c>
      <c r="V4926" s="152">
        <v>1983</v>
      </c>
      <c r="W4926" s="152" t="s">
        <v>2717</v>
      </c>
      <c r="X4926" s="152" t="s">
        <v>12025</v>
      </c>
      <c r="Y4926" s="152" t="s">
        <v>12026</v>
      </c>
      <c r="Z4926" s="152"/>
      <c r="AA4926" s="152" t="s">
        <v>12027</v>
      </c>
      <c r="AB4926" s="152"/>
      <c r="AC4926" s="469"/>
      <c r="AD4926" s="1" t="s">
        <v>43</v>
      </c>
      <c r="AE4926" s="152"/>
      <c r="AF4926" s="152"/>
      <c r="AG4926" s="152"/>
      <c r="AJ4926" s="1">
        <f t="shared" si="383"/>
        <v>0</v>
      </c>
      <c r="AK4926" s="1">
        <f t="shared" si="385"/>
        <v>-96.800000000000011</v>
      </c>
    </row>
    <row r="4927" spans="1:37" ht="126">
      <c r="A4927" s="179" t="s">
        <v>8405</v>
      </c>
      <c r="B4927" s="208" t="s">
        <v>6</v>
      </c>
      <c r="C4927" s="208" t="s">
        <v>1863</v>
      </c>
      <c r="D4927" s="161">
        <v>42632</v>
      </c>
      <c r="E4927" s="182">
        <v>0.97916666666666663</v>
      </c>
      <c r="F4927" s="161">
        <v>42632</v>
      </c>
      <c r="G4927" s="182">
        <v>0.97916666666666663</v>
      </c>
      <c r="H4927" s="182">
        <f>G4927-E4927</f>
        <v>0</v>
      </c>
      <c r="I4927" s="208">
        <v>25</v>
      </c>
      <c r="J4927" s="208" t="s">
        <v>303</v>
      </c>
      <c r="K4927" s="208" t="s">
        <v>9</v>
      </c>
      <c r="L4927" s="208" t="s">
        <v>10</v>
      </c>
      <c r="M4927" s="208" t="s">
        <v>8721</v>
      </c>
      <c r="N4927" s="208">
        <v>35</v>
      </c>
      <c r="O4927" s="208" t="s">
        <v>8</v>
      </c>
      <c r="P4927" s="208" t="s">
        <v>12028</v>
      </c>
      <c r="Q4927" s="208" t="s">
        <v>12029</v>
      </c>
      <c r="R4927" s="208">
        <v>23</v>
      </c>
      <c r="S4927" s="208">
        <v>75.3</v>
      </c>
      <c r="T4927" s="208">
        <f t="shared" si="386"/>
        <v>98.3</v>
      </c>
      <c r="U4927" s="152" t="s">
        <v>29</v>
      </c>
      <c r="V4927" s="469" t="s">
        <v>11578</v>
      </c>
      <c r="W4927" s="152" t="s">
        <v>3521</v>
      </c>
      <c r="X4927" s="152" t="s">
        <v>2736</v>
      </c>
      <c r="Y4927" s="152" t="s">
        <v>11579</v>
      </c>
      <c r="Z4927" s="152"/>
      <c r="AA4927" s="152" t="s">
        <v>12030</v>
      </c>
      <c r="AB4927" s="152"/>
      <c r="AC4927" s="469"/>
      <c r="AD4927" s="1" t="s">
        <v>43</v>
      </c>
      <c r="AE4927" s="152"/>
      <c r="AF4927" s="152"/>
      <c r="AG4927" s="152"/>
      <c r="AJ4927" s="1">
        <f t="shared" si="383"/>
        <v>0</v>
      </c>
      <c r="AK4927" s="1">
        <f t="shared" si="385"/>
        <v>-98.3</v>
      </c>
    </row>
    <row r="4928" spans="1:37" ht="126">
      <c r="A4928" s="179" t="s">
        <v>8405</v>
      </c>
      <c r="B4928" s="208" t="s">
        <v>6</v>
      </c>
      <c r="C4928" s="208" t="s">
        <v>1863</v>
      </c>
      <c r="D4928" s="161">
        <v>42632</v>
      </c>
      <c r="E4928" s="182">
        <v>0.98402777777777783</v>
      </c>
      <c r="F4928" s="161">
        <v>42632</v>
      </c>
      <c r="G4928" s="182">
        <v>0.98402777777777783</v>
      </c>
      <c r="H4928" s="182">
        <f>G4928-E4928</f>
        <v>0</v>
      </c>
      <c r="I4928" s="208">
        <v>23</v>
      </c>
      <c r="J4928" s="208" t="s">
        <v>498</v>
      </c>
      <c r="K4928" s="208"/>
      <c r="L4928" s="208" t="s">
        <v>10</v>
      </c>
      <c r="M4928" s="208" t="s">
        <v>8722</v>
      </c>
      <c r="N4928" s="208">
        <v>35</v>
      </c>
      <c r="O4928" s="208" t="s">
        <v>8</v>
      </c>
      <c r="P4928" s="208" t="s">
        <v>12031</v>
      </c>
      <c r="Q4928" s="208" t="s">
        <v>12032</v>
      </c>
      <c r="R4928" s="208">
        <f>17.1+31.6</f>
        <v>48.7</v>
      </c>
      <c r="S4928" s="208">
        <f>18.8+30</f>
        <v>48.8</v>
      </c>
      <c r="T4928" s="208">
        <f t="shared" si="386"/>
        <v>97.5</v>
      </c>
      <c r="U4928" s="152" t="s">
        <v>7</v>
      </c>
      <c r="V4928" s="469" t="s">
        <v>3483</v>
      </c>
      <c r="W4928" s="152" t="s">
        <v>10904</v>
      </c>
      <c r="X4928" s="152" t="s">
        <v>11524</v>
      </c>
      <c r="Y4928" s="152" t="s">
        <v>12033</v>
      </c>
      <c r="Z4928" s="152"/>
      <c r="AA4928" s="152" t="s">
        <v>12034</v>
      </c>
      <c r="AB4928" s="152"/>
      <c r="AC4928" s="469"/>
      <c r="AD4928" s="1" t="s">
        <v>43</v>
      </c>
      <c r="AE4928" s="152"/>
      <c r="AF4928" s="152"/>
      <c r="AG4928" s="152"/>
      <c r="AJ4928" s="1">
        <f t="shared" si="383"/>
        <v>0</v>
      </c>
      <c r="AK4928" s="1">
        <f t="shared" si="385"/>
        <v>-97.5</v>
      </c>
    </row>
    <row r="4929" spans="1:37" ht="126">
      <c r="A4929" s="179" t="s">
        <v>8405</v>
      </c>
      <c r="B4929" s="208" t="s">
        <v>6</v>
      </c>
      <c r="C4929" s="208" t="s">
        <v>1863</v>
      </c>
      <c r="D4929" s="161">
        <v>42632</v>
      </c>
      <c r="E4929" s="182">
        <v>0.98402777777777783</v>
      </c>
      <c r="F4929" s="161">
        <v>42632</v>
      </c>
      <c r="G4929" s="182">
        <v>0.98402777777777783</v>
      </c>
      <c r="H4929" s="182">
        <v>0</v>
      </c>
      <c r="I4929" s="208">
        <v>16</v>
      </c>
      <c r="J4929" s="208" t="s">
        <v>498</v>
      </c>
      <c r="K4929" s="208" t="s">
        <v>9</v>
      </c>
      <c r="L4929" s="208" t="s">
        <v>10</v>
      </c>
      <c r="M4929" s="208" t="s">
        <v>8723</v>
      </c>
      <c r="N4929" s="208">
        <v>35</v>
      </c>
      <c r="O4929" s="208" t="s">
        <v>8</v>
      </c>
      <c r="P4929" s="208" t="s">
        <v>12035</v>
      </c>
      <c r="Q4929" s="208" t="s">
        <v>12036</v>
      </c>
      <c r="R4929" s="208"/>
      <c r="S4929" s="208">
        <f>65+33.9</f>
        <v>98.9</v>
      </c>
      <c r="T4929" s="208">
        <f t="shared" si="386"/>
        <v>98.9</v>
      </c>
      <c r="U4929" s="152" t="s">
        <v>29</v>
      </c>
      <c r="V4929" s="152" t="s">
        <v>11045</v>
      </c>
      <c r="W4929" s="152" t="s">
        <v>12037</v>
      </c>
      <c r="X4929" s="152" t="s">
        <v>11524</v>
      </c>
      <c r="Y4929" s="152" t="s">
        <v>12038</v>
      </c>
      <c r="Z4929" s="152"/>
      <c r="AA4929" s="152" t="s">
        <v>12039</v>
      </c>
      <c r="AB4929" s="152"/>
      <c r="AC4929" s="152"/>
      <c r="AD4929" s="1" t="s">
        <v>43</v>
      </c>
      <c r="AE4929" s="152"/>
      <c r="AF4929" s="152"/>
      <c r="AG4929" s="152"/>
      <c r="AJ4929" s="1">
        <f t="shared" si="383"/>
        <v>0</v>
      </c>
      <c r="AK4929" s="1">
        <f t="shared" si="385"/>
        <v>-98.9</v>
      </c>
    </row>
    <row r="4930" spans="1:37" ht="126">
      <c r="A4930" s="179" t="s">
        <v>8405</v>
      </c>
      <c r="B4930" s="208" t="s">
        <v>6</v>
      </c>
      <c r="C4930" s="208" t="s">
        <v>1863</v>
      </c>
      <c r="D4930" s="161">
        <v>42632</v>
      </c>
      <c r="E4930" s="182">
        <v>0.99305555555555547</v>
      </c>
      <c r="F4930" s="161">
        <v>42632</v>
      </c>
      <c r="G4930" s="182">
        <v>0.99305555555555547</v>
      </c>
      <c r="H4930" s="182">
        <f>G4930-E4930</f>
        <v>0</v>
      </c>
      <c r="I4930" s="208">
        <v>22</v>
      </c>
      <c r="J4930" s="208" t="s">
        <v>498</v>
      </c>
      <c r="K4930" s="208" t="s">
        <v>9</v>
      </c>
      <c r="L4930" s="208" t="s">
        <v>10</v>
      </c>
      <c r="M4930" s="208" t="s">
        <v>8724</v>
      </c>
      <c r="N4930" s="208">
        <v>35</v>
      </c>
      <c r="O4930" s="208" t="s">
        <v>8</v>
      </c>
      <c r="P4930" s="208" t="s">
        <v>5118</v>
      </c>
      <c r="Q4930" s="208" t="s">
        <v>12040</v>
      </c>
      <c r="R4930" s="208">
        <v>28</v>
      </c>
      <c r="S4930" s="208">
        <f>31+38</f>
        <v>69</v>
      </c>
      <c r="T4930" s="208">
        <f t="shared" si="386"/>
        <v>97</v>
      </c>
      <c r="U4930" s="152" t="s">
        <v>29</v>
      </c>
      <c r="V4930" s="152">
        <v>1983</v>
      </c>
      <c r="W4930" s="152" t="s">
        <v>3521</v>
      </c>
      <c r="X4930" s="152" t="s">
        <v>11524</v>
      </c>
      <c r="Y4930" s="152" t="s">
        <v>12041</v>
      </c>
      <c r="Z4930" s="152"/>
      <c r="AA4930" s="152"/>
      <c r="AB4930" s="152"/>
      <c r="AC4930" s="152" t="s">
        <v>12042</v>
      </c>
      <c r="AD4930" s="1" t="s">
        <v>43</v>
      </c>
      <c r="AE4930" s="152"/>
      <c r="AF4930" s="152"/>
      <c r="AG4930" s="152"/>
      <c r="AJ4930" s="1">
        <f t="shared" si="383"/>
        <v>0</v>
      </c>
      <c r="AK4930" s="1">
        <f t="shared" si="385"/>
        <v>-97</v>
      </c>
    </row>
    <row r="4931" spans="1:37" ht="47.25">
      <c r="A4931" s="179" t="s">
        <v>8405</v>
      </c>
      <c r="B4931" s="208" t="s">
        <v>6</v>
      </c>
      <c r="C4931" s="208" t="s">
        <v>3447</v>
      </c>
      <c r="D4931" s="161">
        <v>42633</v>
      </c>
      <c r="E4931" s="182">
        <v>2.7777777777777779E-3</v>
      </c>
      <c r="F4931" s="161">
        <v>42633</v>
      </c>
      <c r="G4931" s="182">
        <v>2.7777777777777779E-3</v>
      </c>
      <c r="H4931" s="182">
        <f>G4931-E4931</f>
        <v>0</v>
      </c>
      <c r="I4931" s="208">
        <v>56</v>
      </c>
      <c r="J4931" s="208" t="s">
        <v>8725</v>
      </c>
      <c r="K4931" s="208" t="s">
        <v>9</v>
      </c>
      <c r="L4931" s="208" t="s">
        <v>17</v>
      </c>
      <c r="M4931" s="208" t="s">
        <v>8726</v>
      </c>
      <c r="N4931" s="208">
        <v>110</v>
      </c>
      <c r="O4931" s="208" t="s">
        <v>8</v>
      </c>
      <c r="P4931" s="208" t="s">
        <v>8726</v>
      </c>
      <c r="Q4931" s="208" t="s">
        <v>6118</v>
      </c>
      <c r="R4931" s="254">
        <v>33</v>
      </c>
      <c r="S4931" s="254">
        <v>65</v>
      </c>
      <c r="T4931" s="208">
        <f t="shared" si="386"/>
        <v>98</v>
      </c>
      <c r="U4931" s="152" t="s">
        <v>29</v>
      </c>
      <c r="V4931" s="152"/>
      <c r="W4931" s="152"/>
      <c r="X4931" s="152"/>
      <c r="Y4931" s="152"/>
      <c r="Z4931" s="152"/>
      <c r="AA4931" s="152"/>
      <c r="AB4931" s="152"/>
      <c r="AC4931" s="152"/>
      <c r="AD4931" s="1" t="s">
        <v>38</v>
      </c>
      <c r="AE4931" s="152"/>
      <c r="AF4931" s="152"/>
      <c r="AG4931" s="152"/>
      <c r="AJ4931" s="1">
        <f t="shared" si="383"/>
        <v>0</v>
      </c>
      <c r="AK4931" s="1">
        <f t="shared" si="385"/>
        <v>-98</v>
      </c>
    </row>
    <row r="4932" spans="1:37" ht="31.5">
      <c r="A4932" s="179" t="s">
        <v>8405</v>
      </c>
      <c r="B4932" s="208" t="s">
        <v>6</v>
      </c>
      <c r="C4932" s="208" t="s">
        <v>3447</v>
      </c>
      <c r="D4932" s="161">
        <v>42633</v>
      </c>
      <c r="E4932" s="182">
        <v>2.7777777777777779E-3</v>
      </c>
      <c r="F4932" s="161">
        <v>42633</v>
      </c>
      <c r="G4932" s="182">
        <v>2.7777777777777779E-3</v>
      </c>
      <c r="H4932" s="182">
        <v>0</v>
      </c>
      <c r="I4932" s="208">
        <v>99</v>
      </c>
      <c r="J4932" s="208" t="s">
        <v>8727</v>
      </c>
      <c r="K4932" s="208" t="s">
        <v>9</v>
      </c>
      <c r="L4932" s="208" t="s">
        <v>17</v>
      </c>
      <c r="M4932" s="208" t="s">
        <v>8728</v>
      </c>
      <c r="N4932" s="208">
        <v>110</v>
      </c>
      <c r="O4932" s="208" t="s">
        <v>8</v>
      </c>
      <c r="P4932" s="208" t="s">
        <v>8728</v>
      </c>
      <c r="Q4932" s="208" t="s">
        <v>6118</v>
      </c>
      <c r="R4932" s="254">
        <v>51</v>
      </c>
      <c r="S4932" s="254">
        <v>48.6</v>
      </c>
      <c r="T4932" s="208">
        <f t="shared" si="386"/>
        <v>99.6</v>
      </c>
      <c r="U4932" s="152" t="s">
        <v>29</v>
      </c>
      <c r="V4932" s="152"/>
      <c r="W4932" s="152"/>
      <c r="X4932" s="152"/>
      <c r="Y4932" s="152"/>
      <c r="Z4932" s="152"/>
      <c r="AA4932" s="152"/>
      <c r="AB4932" s="152"/>
      <c r="AC4932" s="152"/>
      <c r="AD4932" s="1" t="s">
        <v>38</v>
      </c>
      <c r="AE4932" s="152"/>
      <c r="AF4932" s="152"/>
      <c r="AG4932" s="152"/>
      <c r="AJ4932" s="1">
        <f t="shared" si="383"/>
        <v>0</v>
      </c>
      <c r="AK4932" s="1">
        <f t="shared" si="385"/>
        <v>-99.6</v>
      </c>
    </row>
    <row r="4933" spans="1:37" ht="63">
      <c r="A4933" s="179" t="s">
        <v>8405</v>
      </c>
      <c r="B4933" s="208" t="s">
        <v>6</v>
      </c>
      <c r="C4933" s="208" t="s">
        <v>1868</v>
      </c>
      <c r="D4933" s="161">
        <v>42633</v>
      </c>
      <c r="E4933" s="182">
        <v>0.37916666666666665</v>
      </c>
      <c r="F4933" s="161">
        <v>42633</v>
      </c>
      <c r="G4933" s="182">
        <v>0.37916666666666665</v>
      </c>
      <c r="H4933" s="182">
        <f t="shared" ref="H4933:H4939" si="387">G4933-E4933</f>
        <v>0</v>
      </c>
      <c r="I4933" s="208">
        <v>57</v>
      </c>
      <c r="J4933" s="208" t="s">
        <v>498</v>
      </c>
      <c r="K4933" s="208" t="s">
        <v>9</v>
      </c>
      <c r="L4933" s="208" t="s">
        <v>4</v>
      </c>
      <c r="M4933" s="208" t="s">
        <v>8729</v>
      </c>
      <c r="N4933" s="208">
        <v>35</v>
      </c>
      <c r="O4933" s="208" t="s">
        <v>8</v>
      </c>
      <c r="P4933" s="208" t="s">
        <v>12043</v>
      </c>
      <c r="Q4933" s="208" t="s">
        <v>8730</v>
      </c>
      <c r="R4933" s="254">
        <v>28.1</v>
      </c>
      <c r="S4933" s="254">
        <v>18.5</v>
      </c>
      <c r="T4933" s="254">
        <f t="shared" si="386"/>
        <v>46.6</v>
      </c>
      <c r="U4933" s="152" t="s">
        <v>29</v>
      </c>
      <c r="V4933" s="570">
        <v>2009</v>
      </c>
      <c r="W4933" s="152" t="s">
        <v>11294</v>
      </c>
      <c r="X4933" s="152" t="s">
        <v>11193</v>
      </c>
      <c r="Y4933" s="469" t="s">
        <v>11295</v>
      </c>
      <c r="Z4933" s="566">
        <v>0.75</v>
      </c>
      <c r="AA4933" s="152" t="s">
        <v>11296</v>
      </c>
      <c r="AB4933" s="152">
        <v>0</v>
      </c>
      <c r="AC4933" s="152"/>
      <c r="AD4933" s="1" t="s">
        <v>0</v>
      </c>
      <c r="AE4933" s="551"/>
      <c r="AF4933" s="551"/>
      <c r="AG4933" s="551"/>
      <c r="AJ4933" s="1">
        <f t="shared" si="383"/>
        <v>0</v>
      </c>
      <c r="AK4933" s="1">
        <f t="shared" si="385"/>
        <v>-46.6</v>
      </c>
    </row>
    <row r="4934" spans="1:37" ht="78.75">
      <c r="A4934" s="179" t="s">
        <v>8405</v>
      </c>
      <c r="B4934" s="208" t="s">
        <v>6</v>
      </c>
      <c r="C4934" s="208" t="s">
        <v>1131</v>
      </c>
      <c r="D4934" s="161">
        <v>42633</v>
      </c>
      <c r="E4934" s="182">
        <v>0.40625</v>
      </c>
      <c r="F4934" s="161">
        <v>42633</v>
      </c>
      <c r="G4934" s="182">
        <v>0.43402777777777773</v>
      </c>
      <c r="H4934" s="182">
        <f t="shared" si="387"/>
        <v>2.7777777777777735E-2</v>
      </c>
      <c r="I4934" s="208">
        <v>3</v>
      </c>
      <c r="J4934" s="208" t="s">
        <v>144</v>
      </c>
      <c r="K4934" s="208" t="s">
        <v>21</v>
      </c>
      <c r="L4934" s="208" t="s">
        <v>10</v>
      </c>
      <c r="M4934" s="208" t="s">
        <v>8731</v>
      </c>
      <c r="N4934" s="208" t="s">
        <v>3</v>
      </c>
      <c r="O4934" s="208" t="s">
        <v>8</v>
      </c>
      <c r="P4934" s="208" t="s">
        <v>12044</v>
      </c>
      <c r="Q4934" s="208" t="s">
        <v>12045</v>
      </c>
      <c r="R4934" s="254">
        <v>6.2</v>
      </c>
      <c r="S4934" s="254"/>
      <c r="T4934" s="254">
        <f t="shared" si="386"/>
        <v>6.2</v>
      </c>
      <c r="U4934" s="152" t="s">
        <v>29</v>
      </c>
      <c r="V4934" s="152">
        <v>1980</v>
      </c>
      <c r="W4934" s="152" t="s">
        <v>12046</v>
      </c>
      <c r="X4934" s="152" t="s">
        <v>2736</v>
      </c>
      <c r="Y4934" s="469" t="s">
        <v>12047</v>
      </c>
      <c r="Z4934" s="152">
        <v>100</v>
      </c>
      <c r="AA4934" s="469" t="s">
        <v>12048</v>
      </c>
      <c r="AB4934" s="152" t="s">
        <v>12049</v>
      </c>
      <c r="AC4934" s="551"/>
      <c r="AD4934" s="1" t="s">
        <v>31</v>
      </c>
      <c r="AE4934" s="551"/>
      <c r="AF4934" s="551"/>
      <c r="AG4934" s="551"/>
      <c r="AJ4934" s="1">
        <f t="shared" si="383"/>
        <v>0</v>
      </c>
      <c r="AK4934" s="1">
        <f t="shared" si="385"/>
        <v>-6.2</v>
      </c>
    </row>
    <row r="4935" spans="1:37" ht="78.75">
      <c r="A4935" s="179" t="s">
        <v>8405</v>
      </c>
      <c r="B4935" s="208" t="s">
        <v>6</v>
      </c>
      <c r="C4935" s="208" t="s">
        <v>1131</v>
      </c>
      <c r="D4935" s="161">
        <v>42633</v>
      </c>
      <c r="E4935" s="182">
        <v>0.52083333333333337</v>
      </c>
      <c r="F4935" s="161">
        <v>42633</v>
      </c>
      <c r="G4935" s="182">
        <v>0.5625</v>
      </c>
      <c r="H4935" s="182">
        <f t="shared" si="387"/>
        <v>4.166666666666663E-2</v>
      </c>
      <c r="I4935" s="208">
        <v>10</v>
      </c>
      <c r="J4935" s="208" t="s">
        <v>144</v>
      </c>
      <c r="K4935" s="208" t="s">
        <v>21</v>
      </c>
      <c r="L4935" s="208" t="s">
        <v>10</v>
      </c>
      <c r="M4935" s="208" t="s">
        <v>8732</v>
      </c>
      <c r="N4935" s="208" t="s">
        <v>3</v>
      </c>
      <c r="O4935" s="208" t="s">
        <v>8</v>
      </c>
      <c r="P4935" s="208" t="s">
        <v>12050</v>
      </c>
      <c r="Q4935" s="208" t="s">
        <v>12051</v>
      </c>
      <c r="R4935" s="254">
        <v>2.1</v>
      </c>
      <c r="S4935" s="254">
        <v>8.1999999999999993</v>
      </c>
      <c r="T4935" s="254">
        <f t="shared" si="386"/>
        <v>10.299999999999999</v>
      </c>
      <c r="U4935" s="152" t="s">
        <v>29</v>
      </c>
      <c r="V4935" s="152">
        <v>1985</v>
      </c>
      <c r="W4935" s="152" t="s">
        <v>3170</v>
      </c>
      <c r="X4935" s="152" t="s">
        <v>2736</v>
      </c>
      <c r="Y4935" s="469" t="s">
        <v>11233</v>
      </c>
      <c r="Z4935" s="152">
        <v>100</v>
      </c>
      <c r="AA4935" s="469" t="s">
        <v>12052</v>
      </c>
      <c r="AB4935" s="152">
        <v>0</v>
      </c>
      <c r="AC4935" s="551"/>
      <c r="AD4935" s="1" t="s">
        <v>43</v>
      </c>
      <c r="AE4935" s="551"/>
      <c r="AF4935" s="551"/>
      <c r="AG4935" s="551"/>
      <c r="AJ4935" s="1">
        <f t="shared" si="383"/>
        <v>0</v>
      </c>
      <c r="AK4935" s="1">
        <f t="shared" si="385"/>
        <v>-10.299999999999999</v>
      </c>
    </row>
    <row r="4936" spans="1:37" ht="47.25">
      <c r="A4936" s="179" t="s">
        <v>8405</v>
      </c>
      <c r="B4936" s="208" t="s">
        <v>6</v>
      </c>
      <c r="C4936" s="208" t="s">
        <v>1865</v>
      </c>
      <c r="D4936" s="161">
        <v>42633</v>
      </c>
      <c r="E4936" s="185">
        <v>0.60138888888888886</v>
      </c>
      <c r="F4936" s="161">
        <v>42633</v>
      </c>
      <c r="G4936" s="185">
        <v>0.60138888888888886</v>
      </c>
      <c r="H4936" s="182">
        <f t="shared" si="387"/>
        <v>0</v>
      </c>
      <c r="I4936" s="208">
        <v>10</v>
      </c>
      <c r="J4936" s="208" t="s">
        <v>303</v>
      </c>
      <c r="K4936" s="208" t="s">
        <v>9</v>
      </c>
      <c r="L4936" s="208" t="s">
        <v>10</v>
      </c>
      <c r="M4936" s="208" t="s">
        <v>8733</v>
      </c>
      <c r="N4936" s="208">
        <v>35</v>
      </c>
      <c r="O4936" s="208" t="s">
        <v>8</v>
      </c>
      <c r="P4936" s="208" t="s">
        <v>12053</v>
      </c>
      <c r="Q4936" s="208" t="s">
        <v>12054</v>
      </c>
      <c r="R4936" s="254">
        <v>10.5</v>
      </c>
      <c r="S4936" s="254">
        <v>13</v>
      </c>
      <c r="T4936" s="254">
        <f t="shared" si="386"/>
        <v>23.5</v>
      </c>
      <c r="U4936" s="152" t="s">
        <v>29</v>
      </c>
      <c r="V4936" s="551">
        <v>2012</v>
      </c>
      <c r="W4936" s="551" t="s">
        <v>12055</v>
      </c>
      <c r="X4936" s="551" t="s">
        <v>2736</v>
      </c>
      <c r="Y4936" s="469" t="s">
        <v>12056</v>
      </c>
      <c r="Z4936" s="551">
        <v>100</v>
      </c>
      <c r="AA4936" s="469">
        <v>42875</v>
      </c>
      <c r="AB4936" s="551">
        <v>0</v>
      </c>
      <c r="AC4936" s="469" t="s">
        <v>12057</v>
      </c>
      <c r="AD4936" s="1" t="s">
        <v>31</v>
      </c>
      <c r="AE4936" s="551"/>
      <c r="AF4936" s="551"/>
      <c r="AG4936" s="735"/>
      <c r="AJ4936" s="1">
        <f t="shared" si="383"/>
        <v>0</v>
      </c>
      <c r="AK4936" s="1">
        <f t="shared" si="385"/>
        <v>-23.5</v>
      </c>
    </row>
    <row r="4937" spans="1:37" ht="75">
      <c r="A4937" s="179" t="s">
        <v>8405</v>
      </c>
      <c r="B4937" s="208" t="s">
        <v>6</v>
      </c>
      <c r="C4937" s="208" t="s">
        <v>1863</v>
      </c>
      <c r="D4937" s="161">
        <v>42633</v>
      </c>
      <c r="E4937" s="185">
        <v>0.74861111111111101</v>
      </c>
      <c r="F4937" s="161">
        <v>42633</v>
      </c>
      <c r="G4937" s="185">
        <v>0.74861111111111101</v>
      </c>
      <c r="H4937" s="182">
        <f t="shared" si="387"/>
        <v>0</v>
      </c>
      <c r="I4937" s="208">
        <v>9</v>
      </c>
      <c r="J4937" s="208" t="s">
        <v>144</v>
      </c>
      <c r="K4937" s="208" t="s">
        <v>9</v>
      </c>
      <c r="L4937" s="208" t="s">
        <v>30</v>
      </c>
      <c r="M4937" s="208" t="s">
        <v>8734</v>
      </c>
      <c r="N4937" s="208" t="s">
        <v>3</v>
      </c>
      <c r="O4937" s="208" t="s">
        <v>8</v>
      </c>
      <c r="P4937" s="208" t="s">
        <v>12058</v>
      </c>
      <c r="Q4937" s="208" t="s">
        <v>12059</v>
      </c>
      <c r="R4937" s="254">
        <v>3.9</v>
      </c>
      <c r="S4937" s="254"/>
      <c r="T4937" s="254">
        <f t="shared" si="386"/>
        <v>3.9</v>
      </c>
      <c r="U4937" s="152" t="s">
        <v>29</v>
      </c>
      <c r="V4937" s="551">
        <v>1980</v>
      </c>
      <c r="W4937" s="551" t="s">
        <v>12060</v>
      </c>
      <c r="X4937" s="551" t="s">
        <v>11524</v>
      </c>
      <c r="Y4937" s="551" t="s">
        <v>11999</v>
      </c>
      <c r="Z4937" s="551"/>
      <c r="AA4937" s="551" t="s">
        <v>12000</v>
      </c>
      <c r="AB4937" s="551" t="s">
        <v>12001</v>
      </c>
      <c r="AC4937" s="551"/>
      <c r="AD4937" s="1" t="s">
        <v>28</v>
      </c>
      <c r="AE4937" s="551"/>
      <c r="AF4937" s="551"/>
      <c r="AG4937" s="735"/>
      <c r="AJ4937" s="1">
        <f t="shared" si="383"/>
        <v>0</v>
      </c>
      <c r="AK4937" s="1">
        <f t="shared" si="385"/>
        <v>-3.9</v>
      </c>
    </row>
    <row r="4938" spans="1:37" ht="63" customHeight="1">
      <c r="A4938" s="179" t="s">
        <v>8405</v>
      </c>
      <c r="B4938" s="208" t="s">
        <v>6</v>
      </c>
      <c r="C4938" s="208" t="s">
        <v>1868</v>
      </c>
      <c r="D4938" s="161">
        <v>42634</v>
      </c>
      <c r="E4938" s="182">
        <v>0.24097222222222223</v>
      </c>
      <c r="F4938" s="161">
        <v>42634</v>
      </c>
      <c r="G4938" s="182">
        <v>0.25555555555555559</v>
      </c>
      <c r="H4938" s="182">
        <f t="shared" si="387"/>
        <v>1.4583333333333365E-2</v>
      </c>
      <c r="I4938" s="208">
        <v>6</v>
      </c>
      <c r="J4938" s="208" t="s">
        <v>303</v>
      </c>
      <c r="K4938" s="208" t="s">
        <v>21</v>
      </c>
      <c r="L4938" s="208" t="s">
        <v>10</v>
      </c>
      <c r="M4938" s="208" t="s">
        <v>8740</v>
      </c>
      <c r="N4938" s="208" t="s">
        <v>3</v>
      </c>
      <c r="O4938" s="208" t="s">
        <v>8</v>
      </c>
      <c r="P4938" s="208" t="s">
        <v>12061</v>
      </c>
      <c r="Q4938" s="208" t="s">
        <v>12062</v>
      </c>
      <c r="R4938" s="208">
        <v>0.7</v>
      </c>
      <c r="S4938" s="208">
        <v>0.6</v>
      </c>
      <c r="T4938" s="208">
        <v>1.3</v>
      </c>
      <c r="U4938" s="152" t="s">
        <v>29</v>
      </c>
      <c r="V4938" s="152">
        <v>1988</v>
      </c>
      <c r="W4938" s="559" t="s">
        <v>3398</v>
      </c>
      <c r="X4938" s="152" t="s">
        <v>2932</v>
      </c>
      <c r="Y4938" s="469" t="s">
        <v>12063</v>
      </c>
      <c r="Z4938" s="566">
        <v>0.6</v>
      </c>
      <c r="AA4938" s="152" t="s">
        <v>12064</v>
      </c>
      <c r="AB4938" s="152" t="s">
        <v>2215</v>
      </c>
      <c r="AC4938" s="469">
        <v>42118</v>
      </c>
      <c r="AD4938" s="1" t="s">
        <v>31</v>
      </c>
      <c r="AE4938" s="152"/>
      <c r="AF4938" s="152"/>
      <c r="AG4938" s="152"/>
      <c r="AJ4938" s="1">
        <f t="shared" si="383"/>
        <v>0</v>
      </c>
      <c r="AK4938" s="1">
        <f t="shared" si="385"/>
        <v>-1.3</v>
      </c>
    </row>
    <row r="4939" spans="1:37" ht="78.75">
      <c r="A4939" s="179" t="s">
        <v>8405</v>
      </c>
      <c r="B4939" s="208" t="s">
        <v>6</v>
      </c>
      <c r="C4939" s="208" t="s">
        <v>12065</v>
      </c>
      <c r="D4939" s="161">
        <v>42635</v>
      </c>
      <c r="E4939" s="182">
        <v>0.99305555555555547</v>
      </c>
      <c r="F4939" s="161">
        <v>42635</v>
      </c>
      <c r="G4939" s="182">
        <v>0.99305555555555547</v>
      </c>
      <c r="H4939" s="182">
        <f t="shared" si="387"/>
        <v>0</v>
      </c>
      <c r="I4939" s="208">
        <v>12</v>
      </c>
      <c r="J4939" s="208" t="s">
        <v>144</v>
      </c>
      <c r="K4939" s="208" t="s">
        <v>9</v>
      </c>
      <c r="L4939" s="208" t="s">
        <v>17</v>
      </c>
      <c r="M4939" s="208" t="s">
        <v>8743</v>
      </c>
      <c r="N4939" s="208" t="s">
        <v>3</v>
      </c>
      <c r="O4939" s="208" t="s">
        <v>8</v>
      </c>
      <c r="P4939" s="208" t="s">
        <v>12066</v>
      </c>
      <c r="Q4939" s="208" t="s">
        <v>12067</v>
      </c>
      <c r="R4939" s="208">
        <v>8.4</v>
      </c>
      <c r="S4939" s="208"/>
      <c r="T4939" s="254">
        <f>SUM(R4939+S4939)</f>
        <v>8.4</v>
      </c>
      <c r="U4939" s="152"/>
      <c r="V4939" s="152"/>
      <c r="W4939" s="220"/>
      <c r="X4939" s="152"/>
      <c r="Y4939" s="469"/>
      <c r="Z4939" s="469"/>
      <c r="AA4939" s="469"/>
      <c r="AB4939" s="152"/>
      <c r="AC4939" s="469"/>
      <c r="AD4939" s="1" t="s">
        <v>38</v>
      </c>
      <c r="AE4939" s="152"/>
      <c r="AF4939" s="152"/>
      <c r="AG4939" s="152"/>
      <c r="AJ4939" s="1">
        <f t="shared" si="383"/>
        <v>0</v>
      </c>
      <c r="AK4939" s="1">
        <f t="shared" si="385"/>
        <v>-8.4</v>
      </c>
    </row>
    <row r="4940" spans="1:37" ht="47.25">
      <c r="A4940" s="179" t="s">
        <v>8405</v>
      </c>
      <c r="B4940" s="208" t="s">
        <v>6</v>
      </c>
      <c r="C4940" s="208" t="s">
        <v>1873</v>
      </c>
      <c r="D4940" s="161">
        <v>42639</v>
      </c>
      <c r="E4940" s="185">
        <v>0.45347222222222222</v>
      </c>
      <c r="F4940" s="161">
        <v>42639</v>
      </c>
      <c r="G4940" s="185">
        <v>0.45347222222222222</v>
      </c>
      <c r="H4940" s="182">
        <v>0</v>
      </c>
      <c r="I4940" s="208">
        <v>6</v>
      </c>
      <c r="J4940" s="208" t="s">
        <v>303</v>
      </c>
      <c r="K4940" s="208" t="s">
        <v>9</v>
      </c>
      <c r="L4940" s="208" t="s">
        <v>4</v>
      </c>
      <c r="M4940" s="208" t="s">
        <v>8774</v>
      </c>
      <c r="N4940" s="208" t="s">
        <v>3</v>
      </c>
      <c r="O4940" s="208" t="s">
        <v>8</v>
      </c>
      <c r="P4940" s="208" t="s">
        <v>12068</v>
      </c>
      <c r="Q4940" s="208" t="s">
        <v>12069</v>
      </c>
      <c r="R4940" s="254">
        <v>2.8</v>
      </c>
      <c r="S4940" s="254"/>
      <c r="T4940" s="254">
        <v>2.8</v>
      </c>
      <c r="U4940" s="152" t="s">
        <v>7</v>
      </c>
      <c r="V4940" s="152">
        <v>1989</v>
      </c>
      <c r="W4940" s="152" t="s">
        <v>3170</v>
      </c>
      <c r="X4940" s="152" t="s">
        <v>2736</v>
      </c>
      <c r="Y4940" s="152" t="s">
        <v>12070</v>
      </c>
      <c r="Z4940" s="566">
        <v>1</v>
      </c>
      <c r="AA4940" s="152" t="s">
        <v>3780</v>
      </c>
      <c r="AB4940" s="152"/>
      <c r="AC4940" s="152"/>
      <c r="AD4940" s="1" t="s">
        <v>0</v>
      </c>
      <c r="AE4940" s="152"/>
      <c r="AF4940" s="152"/>
      <c r="AG4940" s="152"/>
      <c r="AJ4940" s="1">
        <f t="shared" si="383"/>
        <v>0</v>
      </c>
      <c r="AK4940" s="1">
        <f t="shared" si="385"/>
        <v>-2.8</v>
      </c>
    </row>
    <row r="4941" spans="1:37" ht="47.25" customHeight="1">
      <c r="A4941" s="179" t="s">
        <v>8405</v>
      </c>
      <c r="B4941" s="208" t="s">
        <v>6</v>
      </c>
      <c r="C4941" s="208" t="s">
        <v>1131</v>
      </c>
      <c r="D4941" s="161">
        <v>42640</v>
      </c>
      <c r="E4941" s="182">
        <v>0.45833333333333331</v>
      </c>
      <c r="F4941" s="161">
        <v>42640</v>
      </c>
      <c r="G4941" s="182">
        <v>0.5</v>
      </c>
      <c r="H4941" s="182">
        <v>4.1666666666666685E-2</v>
      </c>
      <c r="I4941" s="208">
        <v>6</v>
      </c>
      <c r="J4941" s="208" t="s">
        <v>144</v>
      </c>
      <c r="K4941" s="208" t="s">
        <v>21</v>
      </c>
      <c r="L4941" s="208" t="s">
        <v>4</v>
      </c>
      <c r="M4941" s="208" t="s">
        <v>12071</v>
      </c>
      <c r="N4941" s="208" t="s">
        <v>3</v>
      </c>
      <c r="O4941" s="208" t="s">
        <v>8</v>
      </c>
      <c r="P4941" s="208" t="s">
        <v>8699</v>
      </c>
      <c r="Q4941" s="208" t="s">
        <v>12072</v>
      </c>
      <c r="R4941" s="254">
        <v>1.7</v>
      </c>
      <c r="S4941" s="254">
        <v>0.7</v>
      </c>
      <c r="T4941" s="254">
        <v>2.4</v>
      </c>
      <c r="U4941" s="208" t="s">
        <v>7</v>
      </c>
      <c r="V4941" s="208">
        <v>1984</v>
      </c>
      <c r="W4941" s="208" t="s">
        <v>11961</v>
      </c>
      <c r="X4941" s="208" t="s">
        <v>11707</v>
      </c>
      <c r="Y4941" s="923" t="s">
        <v>12073</v>
      </c>
      <c r="Z4941" s="927">
        <v>1</v>
      </c>
      <c r="AA4941" s="208" t="s">
        <v>11975</v>
      </c>
      <c r="AB4941" s="208" t="s">
        <v>11976</v>
      </c>
      <c r="AC4941" s="208"/>
      <c r="AD4941" s="115" t="s">
        <v>0</v>
      </c>
      <c r="AE4941" s="208"/>
      <c r="AF4941" s="208"/>
      <c r="AG4941" s="208"/>
      <c r="AJ4941" s="1">
        <f t="shared" si="383"/>
        <v>0</v>
      </c>
      <c r="AK4941" s="1">
        <f t="shared" si="385"/>
        <v>-2.4</v>
      </c>
    </row>
    <row r="4942" spans="1:37" ht="187.5">
      <c r="A4942" s="179" t="s">
        <v>672</v>
      </c>
      <c r="B4942" s="57" t="s">
        <v>505</v>
      </c>
      <c r="C4942" s="57" t="s">
        <v>1933</v>
      </c>
      <c r="D4942" s="744">
        <v>42410</v>
      </c>
      <c r="E4942" s="59">
        <v>0.19444444444444445</v>
      </c>
      <c r="F4942" s="744">
        <v>42410</v>
      </c>
      <c r="G4942" s="59">
        <v>0.20625000000000002</v>
      </c>
      <c r="H4942" s="59">
        <v>1.1805555555555555E-2</v>
      </c>
      <c r="I4942" s="60">
        <v>0</v>
      </c>
      <c r="J4942" s="60" t="s">
        <v>819</v>
      </c>
      <c r="K4942" s="60"/>
      <c r="L4942" s="71" t="s">
        <v>12</v>
      </c>
      <c r="M4942" s="72" t="s">
        <v>609</v>
      </c>
      <c r="N4942" s="60" t="s">
        <v>3</v>
      </c>
      <c r="O4942" s="71" t="s">
        <v>24</v>
      </c>
      <c r="P4942" s="72" t="s">
        <v>820</v>
      </c>
      <c r="Q4942" s="71" t="s">
        <v>821</v>
      </c>
      <c r="R4942" s="167"/>
      <c r="S4942" s="167"/>
      <c r="T4942" s="167"/>
      <c r="U4942" s="179"/>
      <c r="V4942" s="179" t="s">
        <v>141</v>
      </c>
      <c r="W4942" s="179" t="s">
        <v>141</v>
      </c>
      <c r="X4942" s="179" t="s">
        <v>141</v>
      </c>
      <c r="Y4942" s="179" t="s">
        <v>2658</v>
      </c>
      <c r="Z4942" s="179" t="s">
        <v>141</v>
      </c>
      <c r="AA4942" s="179" t="s">
        <v>141</v>
      </c>
      <c r="AB4942" s="179">
        <v>0</v>
      </c>
      <c r="AC4942" s="179" t="s">
        <v>2649</v>
      </c>
      <c r="AD4942" s="179" t="s">
        <v>23</v>
      </c>
      <c r="AE4942" s="179"/>
      <c r="AF4942" s="179" t="s">
        <v>141</v>
      </c>
      <c r="AG4942" s="115" t="s">
        <v>141</v>
      </c>
      <c r="AJ4942" s="1">
        <f t="shared" si="383"/>
        <v>0</v>
      </c>
    </row>
    <row r="4943" spans="1:37" ht="141.75">
      <c r="A4943" s="179" t="s">
        <v>8405</v>
      </c>
      <c r="B4943" s="208" t="s">
        <v>6</v>
      </c>
      <c r="C4943" s="208" t="s">
        <v>1863</v>
      </c>
      <c r="D4943" s="161">
        <v>42643</v>
      </c>
      <c r="E4943" s="182">
        <v>0.49791666666666662</v>
      </c>
      <c r="F4943" s="161">
        <v>42643</v>
      </c>
      <c r="G4943" s="182">
        <v>0.66805555555555562</v>
      </c>
      <c r="H4943" s="182">
        <v>0.17013888888888887</v>
      </c>
      <c r="I4943" s="208">
        <v>10</v>
      </c>
      <c r="J4943" s="208" t="s">
        <v>303</v>
      </c>
      <c r="K4943" s="208" t="s">
        <v>21</v>
      </c>
      <c r="L4943" s="208" t="s">
        <v>4</v>
      </c>
      <c r="M4943" s="208" t="s">
        <v>8734</v>
      </c>
      <c r="N4943" s="208" t="s">
        <v>3</v>
      </c>
      <c r="O4943" s="208" t="s">
        <v>8</v>
      </c>
      <c r="P4943" s="208" t="s">
        <v>12058</v>
      </c>
      <c r="Q4943" s="208" t="s">
        <v>12077</v>
      </c>
      <c r="R4943" s="254">
        <v>18.399999999999999</v>
      </c>
      <c r="S4943" s="254"/>
      <c r="T4943" s="254">
        <v>18.399999999999999</v>
      </c>
      <c r="U4943" s="208" t="s">
        <v>45</v>
      </c>
      <c r="V4943" s="208">
        <v>1980</v>
      </c>
      <c r="W4943" s="208" t="s">
        <v>2856</v>
      </c>
      <c r="X4943" s="208" t="s">
        <v>11193</v>
      </c>
      <c r="Y4943" s="208" t="s">
        <v>12078</v>
      </c>
      <c r="Z4943" s="208"/>
      <c r="AA4943" s="208" t="s">
        <v>12000</v>
      </c>
      <c r="AB4943" s="208" t="s">
        <v>12001</v>
      </c>
      <c r="AC4943" s="208"/>
      <c r="AD4943" s="115" t="s">
        <v>0</v>
      </c>
      <c r="AE4943" s="208"/>
      <c r="AF4943" s="208"/>
      <c r="AG4943" s="208"/>
      <c r="AJ4943" s="1">
        <f t="shared" si="383"/>
        <v>0</v>
      </c>
      <c r="AK4943" s="1">
        <f>AJ4943-T4943</f>
        <v>-18.399999999999999</v>
      </c>
    </row>
    <row r="4944" spans="1:37" s="16" customFormat="1" ht="56.25" customHeight="1">
      <c r="A4944" s="179" t="s">
        <v>12537</v>
      </c>
      <c r="B4944" s="57" t="s">
        <v>60</v>
      </c>
      <c r="C4944" s="57" t="s">
        <v>581</v>
      </c>
      <c r="D4944" s="58">
        <v>42671</v>
      </c>
      <c r="E4944" s="59">
        <v>0.23055555555555554</v>
      </c>
      <c r="F4944" s="58">
        <v>42671</v>
      </c>
      <c r="G4944" s="59">
        <v>0.35555555555555557</v>
      </c>
      <c r="H4944" s="59">
        <v>0.125</v>
      </c>
      <c r="I4944" s="60">
        <v>10</v>
      </c>
      <c r="J4944" s="60" t="s">
        <v>144</v>
      </c>
      <c r="K4944" s="60" t="s">
        <v>15</v>
      </c>
      <c r="L4944" s="71" t="s">
        <v>10</v>
      </c>
      <c r="M4944" s="72" t="s">
        <v>12715</v>
      </c>
      <c r="N4944" s="60" t="s">
        <v>3</v>
      </c>
      <c r="O4944" s="71" t="s">
        <v>8</v>
      </c>
      <c r="P4944" s="72" t="s">
        <v>12716</v>
      </c>
      <c r="Q4944" s="71" t="s">
        <v>12717</v>
      </c>
      <c r="R4944" s="167">
        <v>6.5</v>
      </c>
      <c r="S4944" s="167"/>
      <c r="T4944" s="167">
        <v>6.5</v>
      </c>
      <c r="U4944" s="179" t="s">
        <v>29</v>
      </c>
      <c r="V4944" s="179">
        <v>1987</v>
      </c>
      <c r="W4944" s="179" t="s">
        <v>2813</v>
      </c>
      <c r="X4944" s="179" t="s">
        <v>3096</v>
      </c>
      <c r="Y4944" s="79">
        <v>42284</v>
      </c>
      <c r="Z4944" s="179">
        <v>100</v>
      </c>
      <c r="AA4944" s="79">
        <v>43013</v>
      </c>
      <c r="AB4944" s="179">
        <v>0</v>
      </c>
      <c r="AC4944" s="79">
        <v>42284</v>
      </c>
      <c r="AD4944" s="179" t="s">
        <v>31</v>
      </c>
      <c r="AE4944" s="115"/>
      <c r="AF4944" s="115"/>
      <c r="AG4944" s="115"/>
      <c r="AJ4944" s="1">
        <f t="shared" si="383"/>
        <v>0</v>
      </c>
    </row>
    <row r="4945" spans="1:36" s="16" customFormat="1" ht="168.75">
      <c r="A4945" s="94" t="s">
        <v>12777</v>
      </c>
      <c r="B4945" s="57" t="s">
        <v>60</v>
      </c>
      <c r="C4945" s="57" t="s">
        <v>13049</v>
      </c>
      <c r="D4945" s="58">
        <v>42676</v>
      </c>
      <c r="E4945" s="59">
        <v>0.19791666666666666</v>
      </c>
      <c r="F4945" s="58">
        <v>42676</v>
      </c>
      <c r="G4945" s="59">
        <v>0.20694444444444446</v>
      </c>
      <c r="H4945" s="59">
        <v>9.0277777777777787E-3</v>
      </c>
      <c r="I4945" s="60">
        <v>89</v>
      </c>
      <c r="J4945" s="60" t="s">
        <v>12754</v>
      </c>
      <c r="K4945" s="60" t="s">
        <v>21</v>
      </c>
      <c r="L4945" s="71" t="s">
        <v>17</v>
      </c>
      <c r="M4945" s="72" t="s">
        <v>12755</v>
      </c>
      <c r="N4945" s="60">
        <v>110</v>
      </c>
      <c r="O4945" s="71" t="s">
        <v>8</v>
      </c>
      <c r="P4945" s="72" t="s">
        <v>12756</v>
      </c>
      <c r="Q4945" s="71" t="s">
        <v>12757</v>
      </c>
      <c r="R4945" s="167"/>
      <c r="S4945" s="167">
        <v>88.5</v>
      </c>
      <c r="T4945" s="167">
        <v>88.5</v>
      </c>
      <c r="U4945" s="204"/>
      <c r="V4945" s="204"/>
      <c r="W4945" s="204"/>
      <c r="X4945" s="204"/>
      <c r="Y4945" s="204"/>
      <c r="Z4945" s="204"/>
      <c r="AA4945" s="204"/>
      <c r="AB4945" s="204"/>
      <c r="AC4945" s="204"/>
      <c r="AD4945" s="57" t="s">
        <v>38</v>
      </c>
      <c r="AE4945" s="204"/>
      <c r="AF4945" s="204"/>
      <c r="AG4945" s="204"/>
      <c r="AJ4945" s="1">
        <f t="shared" si="383"/>
        <v>0</v>
      </c>
    </row>
    <row r="4946" spans="1:36" ht="112.5">
      <c r="A4946" s="94" t="s">
        <v>12777</v>
      </c>
      <c r="B4946" s="261" t="s">
        <v>60</v>
      </c>
      <c r="C4946" s="261" t="s">
        <v>12818</v>
      </c>
      <c r="D4946" s="85">
        <v>42679</v>
      </c>
      <c r="E4946" s="86">
        <v>0.73611111111111116</v>
      </c>
      <c r="F4946" s="85">
        <v>42679</v>
      </c>
      <c r="G4946" s="86">
        <v>0.73611111111111116</v>
      </c>
      <c r="H4946" s="86">
        <v>0</v>
      </c>
      <c r="I4946" s="261">
        <v>4</v>
      </c>
      <c r="J4946" s="261" t="s">
        <v>576</v>
      </c>
      <c r="K4946" s="261" t="s">
        <v>5552</v>
      </c>
      <c r="L4946" s="261" t="s">
        <v>17</v>
      </c>
      <c r="M4946" s="261" t="s">
        <v>12819</v>
      </c>
      <c r="N4946" s="261">
        <v>110</v>
      </c>
      <c r="O4946" s="261" t="s">
        <v>14</v>
      </c>
      <c r="P4946" s="261" t="s">
        <v>12820</v>
      </c>
      <c r="Q4946" s="261" t="s">
        <v>12821</v>
      </c>
      <c r="R4946" s="261"/>
      <c r="S4946" s="261">
        <v>5.6</v>
      </c>
      <c r="T4946" s="261">
        <v>5.6</v>
      </c>
      <c r="U4946" s="179"/>
      <c r="V4946" s="179"/>
      <c r="W4946" s="179"/>
      <c r="X4946" s="179"/>
      <c r="Y4946" s="179"/>
      <c r="Z4946" s="179"/>
      <c r="AA4946" s="179"/>
      <c r="AB4946" s="179"/>
      <c r="AC4946" s="179"/>
      <c r="AD4946" s="179" t="s">
        <v>38</v>
      </c>
      <c r="AE4946" s="179"/>
      <c r="AF4946" s="179"/>
      <c r="AG4946" s="115"/>
      <c r="AJ4946" s="1">
        <f t="shared" si="383"/>
        <v>0</v>
      </c>
    </row>
    <row r="4947" spans="1:36" ht="75">
      <c r="A4947" s="94" t="s">
        <v>12777</v>
      </c>
      <c r="B4947" s="57" t="s">
        <v>60</v>
      </c>
      <c r="C4947" s="57" t="s">
        <v>12911</v>
      </c>
      <c r="D4947" s="58">
        <v>42683</v>
      </c>
      <c r="E4947" s="59">
        <v>0.29097222222222224</v>
      </c>
      <c r="F4947" s="58">
        <v>42683</v>
      </c>
      <c r="G4947" s="59">
        <v>0.29097222222222224</v>
      </c>
      <c r="H4947" s="59">
        <v>0</v>
      </c>
      <c r="I4947" s="75">
        <v>5</v>
      </c>
      <c r="J4947" s="57" t="s">
        <v>144</v>
      </c>
      <c r="K4947" s="57" t="s">
        <v>9</v>
      </c>
      <c r="L4947" s="57" t="s">
        <v>17</v>
      </c>
      <c r="M4947" s="57" t="s">
        <v>12912</v>
      </c>
      <c r="N4947" s="57" t="s">
        <v>3</v>
      </c>
      <c r="O4947" s="57" t="s">
        <v>8</v>
      </c>
      <c r="P4947" s="57" t="s">
        <v>12913</v>
      </c>
      <c r="Q4947" s="57" t="s">
        <v>12914</v>
      </c>
      <c r="R4947" s="57">
        <v>5.3</v>
      </c>
      <c r="S4947" s="57"/>
      <c r="T4947" s="75">
        <v>5.3</v>
      </c>
      <c r="U4947" s="179"/>
      <c r="V4947" s="179"/>
      <c r="W4947" s="179"/>
      <c r="X4947" s="179"/>
      <c r="Y4947" s="179"/>
      <c r="Z4947" s="179"/>
      <c r="AA4947" s="179"/>
      <c r="AB4947" s="179"/>
      <c r="AC4947" s="179"/>
      <c r="AD4947" s="179" t="s">
        <v>38</v>
      </c>
      <c r="AE4947" s="179"/>
      <c r="AF4947" s="179"/>
      <c r="AG4947" s="115"/>
      <c r="AJ4947" s="1">
        <f t="shared" si="383"/>
        <v>0</v>
      </c>
    </row>
    <row r="4948" spans="1:36" ht="168.75">
      <c r="A4948" s="94" t="s">
        <v>12777</v>
      </c>
      <c r="B4948" s="57" t="s">
        <v>60</v>
      </c>
      <c r="C4948" s="57" t="s">
        <v>2094</v>
      </c>
      <c r="D4948" s="58">
        <v>42685</v>
      </c>
      <c r="E4948" s="59">
        <v>0.23263888888888887</v>
      </c>
      <c r="F4948" s="58">
        <v>42685</v>
      </c>
      <c r="G4948" s="59">
        <v>0.23263888888888887</v>
      </c>
      <c r="H4948" s="59">
        <v>0</v>
      </c>
      <c r="I4948" s="358">
        <v>17</v>
      </c>
      <c r="J4948" s="60" t="s">
        <v>1298</v>
      </c>
      <c r="K4948" s="358" t="s">
        <v>9</v>
      </c>
      <c r="L4948" s="71" t="s">
        <v>17</v>
      </c>
      <c r="M4948" s="72" t="s">
        <v>12838</v>
      </c>
      <c r="N4948" s="60">
        <v>110</v>
      </c>
      <c r="O4948" s="71" t="s">
        <v>8</v>
      </c>
      <c r="P4948" s="72" t="s">
        <v>12839</v>
      </c>
      <c r="Q4948" s="71" t="s">
        <v>12840</v>
      </c>
      <c r="R4948" s="167"/>
      <c r="S4948" s="167">
        <v>17.600000000000001</v>
      </c>
      <c r="T4948" s="433">
        <v>17.600000000000001</v>
      </c>
      <c r="U4948" s="179"/>
      <c r="V4948" s="179"/>
      <c r="W4948" s="179"/>
      <c r="X4948" s="179"/>
      <c r="Y4948" s="179"/>
      <c r="Z4948" s="179"/>
      <c r="AA4948" s="179"/>
      <c r="AB4948" s="179"/>
      <c r="AC4948" s="179"/>
      <c r="AD4948" s="179" t="s">
        <v>38</v>
      </c>
      <c r="AE4948" s="179"/>
      <c r="AF4948" s="179"/>
      <c r="AG4948" s="115"/>
      <c r="AJ4948" s="1">
        <f t="shared" si="383"/>
        <v>0</v>
      </c>
    </row>
    <row r="4949" spans="1:36" ht="112.5">
      <c r="A4949" s="94" t="s">
        <v>12777</v>
      </c>
      <c r="B4949" s="57" t="s">
        <v>60</v>
      </c>
      <c r="C4949" s="57" t="s">
        <v>581</v>
      </c>
      <c r="D4949" s="58">
        <v>42685</v>
      </c>
      <c r="E4949" s="59">
        <v>0.37638888888888888</v>
      </c>
      <c r="F4949" s="58">
        <v>42685</v>
      </c>
      <c r="G4949" s="59">
        <v>0.38541666666666669</v>
      </c>
      <c r="H4949" s="59">
        <v>9.0277777777778012E-3</v>
      </c>
      <c r="I4949" s="60">
        <v>102</v>
      </c>
      <c r="J4949" s="60" t="s">
        <v>5344</v>
      </c>
      <c r="K4949" s="60" t="s">
        <v>21</v>
      </c>
      <c r="L4949" s="71" t="s">
        <v>10</v>
      </c>
      <c r="M4949" s="72" t="s">
        <v>12854</v>
      </c>
      <c r="N4949" s="60">
        <v>110</v>
      </c>
      <c r="O4949" s="71" t="s">
        <v>14</v>
      </c>
      <c r="P4949" s="72" t="s">
        <v>12855</v>
      </c>
      <c r="Q4949" s="71" t="s">
        <v>12856</v>
      </c>
      <c r="R4949" s="167">
        <v>10.7</v>
      </c>
      <c r="S4949" s="167"/>
      <c r="T4949" s="167">
        <v>10.7</v>
      </c>
      <c r="U4949" s="179" t="s">
        <v>44</v>
      </c>
      <c r="V4949" s="179">
        <v>2004</v>
      </c>
      <c r="W4949" s="179" t="s">
        <v>15036</v>
      </c>
      <c r="X4949" s="179" t="s">
        <v>15037</v>
      </c>
      <c r="Y4949" s="79">
        <v>42151</v>
      </c>
      <c r="Z4949" s="179">
        <v>100</v>
      </c>
      <c r="AA4949" s="79">
        <v>42882</v>
      </c>
      <c r="AB4949" s="179">
        <v>0</v>
      </c>
      <c r="AC4949" s="79">
        <v>42151</v>
      </c>
      <c r="AD4949" s="179" t="s">
        <v>42</v>
      </c>
      <c r="AE4949" s="115"/>
      <c r="AF4949" s="115"/>
      <c r="AG4949" s="115"/>
      <c r="AJ4949" s="1">
        <f t="shared" si="383"/>
        <v>0</v>
      </c>
    </row>
    <row r="4950" spans="1:36" ht="93.75">
      <c r="A4950" s="94" t="s">
        <v>12777</v>
      </c>
      <c r="B4950" s="57" t="s">
        <v>60</v>
      </c>
      <c r="C4950" s="57" t="s">
        <v>581</v>
      </c>
      <c r="D4950" s="58">
        <v>42689</v>
      </c>
      <c r="E4950" s="59">
        <v>0.52430555555555558</v>
      </c>
      <c r="F4950" s="58">
        <v>42689</v>
      </c>
      <c r="G4950" s="59">
        <v>0.68055555555555547</v>
      </c>
      <c r="H4950" s="59">
        <v>0.15624999999999989</v>
      </c>
      <c r="I4950" s="60">
        <v>14</v>
      </c>
      <c r="J4950" s="60" t="s">
        <v>582</v>
      </c>
      <c r="K4950" s="60" t="s">
        <v>15</v>
      </c>
      <c r="L4950" s="71" t="s">
        <v>30</v>
      </c>
      <c r="M4950" s="72" t="s">
        <v>12958</v>
      </c>
      <c r="N4950" s="60" t="s">
        <v>3</v>
      </c>
      <c r="O4950" s="71" t="s">
        <v>8</v>
      </c>
      <c r="P4950" s="72" t="s">
        <v>12958</v>
      </c>
      <c r="Q4950" s="71" t="s">
        <v>12959</v>
      </c>
      <c r="R4950" s="167">
        <v>14.4</v>
      </c>
      <c r="S4950" s="167"/>
      <c r="T4950" s="167">
        <v>14.4</v>
      </c>
      <c r="U4950" s="179" t="s">
        <v>29</v>
      </c>
      <c r="V4950" s="179">
        <v>1979</v>
      </c>
      <c r="W4950" s="179" t="s">
        <v>2737</v>
      </c>
      <c r="X4950" s="179" t="s">
        <v>6961</v>
      </c>
      <c r="Y4950" s="1013">
        <v>42199</v>
      </c>
      <c r="Z4950" s="179">
        <v>100</v>
      </c>
      <c r="AA4950" s="79">
        <v>42929</v>
      </c>
      <c r="AB4950" s="179">
        <v>0</v>
      </c>
      <c r="AC4950" s="79">
        <v>42199</v>
      </c>
      <c r="AD4950" s="179" t="s">
        <v>61</v>
      </c>
      <c r="AE4950" s="115"/>
      <c r="AF4950" s="115"/>
      <c r="AG4950" s="115"/>
      <c r="AJ4950" s="1">
        <f t="shared" ref="AJ4950:AJ5013" si="388">T4950-S4950-R4950</f>
        <v>0</v>
      </c>
    </row>
    <row r="4951" spans="1:36" ht="409.5">
      <c r="A4951" s="179" t="s">
        <v>672</v>
      </c>
      <c r="B4951" s="57" t="s">
        <v>505</v>
      </c>
      <c r="C4951" s="57" t="s">
        <v>506</v>
      </c>
      <c r="D4951" s="58">
        <v>42417</v>
      </c>
      <c r="E4951" s="59">
        <v>0.25694444444444448</v>
      </c>
      <c r="F4951" s="58">
        <v>42417</v>
      </c>
      <c r="G4951" s="59">
        <v>0.4513888888888889</v>
      </c>
      <c r="H4951" s="59">
        <v>0.19444444444444445</v>
      </c>
      <c r="I4951" s="60">
        <v>2</v>
      </c>
      <c r="J4951" s="60" t="s">
        <v>912</v>
      </c>
      <c r="K4951" s="60"/>
      <c r="L4951" s="71" t="s">
        <v>12</v>
      </c>
      <c r="M4951" s="72" t="s">
        <v>913</v>
      </c>
      <c r="N4951" s="60" t="s">
        <v>3</v>
      </c>
      <c r="O4951" s="71" t="s">
        <v>26</v>
      </c>
      <c r="P4951" s="72" t="s">
        <v>913</v>
      </c>
      <c r="Q4951" s="71" t="s">
        <v>914</v>
      </c>
      <c r="R4951" s="167"/>
      <c r="S4951" s="167"/>
      <c r="T4951" s="167"/>
      <c r="U4951" s="179" t="s">
        <v>2659</v>
      </c>
      <c r="V4951" s="179" t="s">
        <v>141</v>
      </c>
      <c r="W4951" s="179" t="s">
        <v>141</v>
      </c>
      <c r="X4951" s="179" t="s">
        <v>141</v>
      </c>
      <c r="Y4951" s="179" t="s">
        <v>2660</v>
      </c>
      <c r="Z4951" s="179" t="s">
        <v>141</v>
      </c>
      <c r="AA4951" s="179" t="s">
        <v>141</v>
      </c>
      <c r="AB4951" s="179">
        <v>0</v>
      </c>
      <c r="AC4951" s="179" t="s">
        <v>2649</v>
      </c>
      <c r="AD4951" s="179" t="s">
        <v>23</v>
      </c>
      <c r="AE4951" s="179"/>
      <c r="AF4951" s="179" t="s">
        <v>141</v>
      </c>
      <c r="AG4951" s="115" t="s">
        <v>141</v>
      </c>
      <c r="AJ4951" s="1">
        <f t="shared" si="388"/>
        <v>0</v>
      </c>
    </row>
    <row r="4952" spans="1:36" ht="75">
      <c r="A4952" s="94" t="s">
        <v>12777</v>
      </c>
      <c r="B4952" s="57" t="s">
        <v>60</v>
      </c>
      <c r="C4952" s="57" t="s">
        <v>13038</v>
      </c>
      <c r="D4952" s="58">
        <v>42697</v>
      </c>
      <c r="E4952" s="59">
        <v>0.4909722222222222</v>
      </c>
      <c r="F4952" s="58">
        <v>42697</v>
      </c>
      <c r="G4952" s="59">
        <v>0.4909722222222222</v>
      </c>
      <c r="H4952" s="193">
        <f>G4952-E4952</f>
        <v>0</v>
      </c>
      <c r="I4952" s="60">
        <v>31</v>
      </c>
      <c r="J4952" s="60" t="s">
        <v>144</v>
      </c>
      <c r="K4952" s="60" t="s">
        <v>52</v>
      </c>
      <c r="L4952" s="71" t="s">
        <v>17</v>
      </c>
      <c r="M4952" s="72" t="s">
        <v>13039</v>
      </c>
      <c r="N4952" s="60" t="s">
        <v>3</v>
      </c>
      <c r="O4952" s="71" t="s">
        <v>49</v>
      </c>
      <c r="P4952" s="72" t="s">
        <v>13039</v>
      </c>
      <c r="Q4952" s="71" t="s">
        <v>13040</v>
      </c>
      <c r="R4952" s="167"/>
      <c r="S4952" s="167">
        <v>11.8</v>
      </c>
      <c r="T4952" s="167">
        <v>11.8</v>
      </c>
      <c r="U4952" s="179"/>
      <c r="V4952" s="179"/>
      <c r="W4952" s="179"/>
      <c r="X4952" s="179"/>
      <c r="Y4952" s="179"/>
      <c r="Z4952" s="179"/>
      <c r="AA4952" s="179"/>
      <c r="AB4952" s="179"/>
      <c r="AC4952" s="179"/>
      <c r="AD4952" s="179" t="s">
        <v>38</v>
      </c>
      <c r="AE4952" s="179"/>
      <c r="AF4952" s="179"/>
      <c r="AG4952" s="115"/>
      <c r="AJ4952" s="1">
        <f t="shared" si="388"/>
        <v>0</v>
      </c>
    </row>
    <row r="4953" spans="1:36" ht="47.25">
      <c r="A4953" s="94" t="s">
        <v>12777</v>
      </c>
      <c r="B4953" s="179" t="s">
        <v>60</v>
      </c>
      <c r="C4953" s="179" t="s">
        <v>581</v>
      </c>
      <c r="D4953" s="169">
        <v>42703</v>
      </c>
      <c r="E4953" s="176">
        <v>0.31319444444444444</v>
      </c>
      <c r="F4953" s="169">
        <v>42703</v>
      </c>
      <c r="G4953" s="176">
        <v>0.36805555555555558</v>
      </c>
      <c r="H4953" s="176">
        <f>G4953-E4953</f>
        <v>5.4861111111111138E-2</v>
      </c>
      <c r="I4953" s="179">
        <v>11</v>
      </c>
      <c r="J4953" s="179" t="s">
        <v>144</v>
      </c>
      <c r="K4953" s="179" t="s">
        <v>21</v>
      </c>
      <c r="L4953" s="179" t="s">
        <v>10</v>
      </c>
      <c r="M4953" s="115" t="s">
        <v>14613</v>
      </c>
      <c r="N4953" s="179" t="s">
        <v>3</v>
      </c>
      <c r="O4953" s="179" t="s">
        <v>8</v>
      </c>
      <c r="P4953" s="115" t="s">
        <v>14614</v>
      </c>
      <c r="Q4953" s="115" t="s">
        <v>14615</v>
      </c>
      <c r="R4953" s="179">
        <v>2</v>
      </c>
      <c r="S4953" s="179"/>
      <c r="T4953" s="179">
        <v>2</v>
      </c>
      <c r="U4953" s="179" t="s">
        <v>29</v>
      </c>
      <c r="V4953" s="179">
        <v>1991</v>
      </c>
      <c r="W4953" s="179" t="s">
        <v>2813</v>
      </c>
      <c r="X4953" s="179" t="s">
        <v>3096</v>
      </c>
      <c r="Y4953" s="79">
        <v>42563</v>
      </c>
      <c r="Z4953" s="179">
        <v>100</v>
      </c>
      <c r="AA4953" s="79">
        <v>43293</v>
      </c>
      <c r="AB4953" s="179">
        <v>0</v>
      </c>
      <c r="AC4953" s="79">
        <v>42563</v>
      </c>
      <c r="AD4953" s="179" t="s">
        <v>68</v>
      </c>
      <c r="AE4953" s="115"/>
      <c r="AF4953" s="115"/>
      <c r="AG4953" s="115"/>
      <c r="AJ4953" s="1">
        <f t="shared" si="388"/>
        <v>0</v>
      </c>
    </row>
    <row r="4954" spans="1:36" ht="110.25">
      <c r="A4954" s="94" t="s">
        <v>13179</v>
      </c>
      <c r="B4954" s="179" t="s">
        <v>60</v>
      </c>
      <c r="C4954" s="179" t="s">
        <v>2094</v>
      </c>
      <c r="D4954" s="169">
        <v>42724</v>
      </c>
      <c r="E4954" s="176">
        <v>0.7729166666666667</v>
      </c>
      <c r="F4954" s="169">
        <v>42724</v>
      </c>
      <c r="G4954" s="176">
        <v>0.96597222222222223</v>
      </c>
      <c r="H4954" s="176">
        <f>G4954-E4954</f>
        <v>0.19305555555555554</v>
      </c>
      <c r="I4954" s="179">
        <v>40</v>
      </c>
      <c r="J4954" s="179" t="s">
        <v>144</v>
      </c>
      <c r="K4954" s="179" t="s">
        <v>15</v>
      </c>
      <c r="L4954" s="179" t="s">
        <v>17</v>
      </c>
      <c r="M4954" s="115" t="s">
        <v>13567</v>
      </c>
      <c r="N4954" s="179" t="s">
        <v>3</v>
      </c>
      <c r="O4954" s="179" t="s">
        <v>8</v>
      </c>
      <c r="P4954" s="115" t="s">
        <v>13568</v>
      </c>
      <c r="Q4954" s="115" t="s">
        <v>13814</v>
      </c>
      <c r="R4954" s="179">
        <v>82.4</v>
      </c>
      <c r="S4954" s="179">
        <v>14.6</v>
      </c>
      <c r="T4954" s="179">
        <f>S4954+R4954</f>
        <v>97</v>
      </c>
      <c r="U4954" s="179"/>
      <c r="V4954" s="179"/>
      <c r="W4954" s="179"/>
      <c r="X4954" s="179"/>
      <c r="Y4954" s="179"/>
      <c r="Z4954" s="179"/>
      <c r="AA4954" s="179"/>
      <c r="AB4954" s="179"/>
      <c r="AC4954" s="179"/>
      <c r="AD4954" s="179" t="s">
        <v>38</v>
      </c>
      <c r="AE4954" s="179"/>
      <c r="AF4954" s="179"/>
      <c r="AG4954" s="115"/>
      <c r="AJ4954" s="1">
        <f t="shared" si="388"/>
        <v>0</v>
      </c>
    </row>
    <row r="4955" spans="1:36" ht="47.25">
      <c r="A4955" s="94" t="s">
        <v>13179</v>
      </c>
      <c r="B4955" s="179" t="s">
        <v>60</v>
      </c>
      <c r="C4955" s="179" t="s">
        <v>581</v>
      </c>
      <c r="D4955" s="79">
        <v>42726</v>
      </c>
      <c r="E4955" s="176">
        <v>0.59027777777777779</v>
      </c>
      <c r="F4955" s="169">
        <v>42726</v>
      </c>
      <c r="G4955" s="176">
        <v>0.64444444444444449</v>
      </c>
      <c r="H4955" s="176">
        <f>G4955-E4955</f>
        <v>5.4166666666666696E-2</v>
      </c>
      <c r="I4955" s="544">
        <v>14</v>
      </c>
      <c r="J4955" s="179" t="s">
        <v>582</v>
      </c>
      <c r="K4955" s="179" t="s">
        <v>15</v>
      </c>
      <c r="L4955" s="179" t="s">
        <v>30</v>
      </c>
      <c r="M4955" s="115" t="s">
        <v>13616</v>
      </c>
      <c r="N4955" s="179" t="s">
        <v>3</v>
      </c>
      <c r="O4955" s="179" t="s">
        <v>8</v>
      </c>
      <c r="P4955" s="115" t="s">
        <v>13616</v>
      </c>
      <c r="Q4955" s="115" t="s">
        <v>13617</v>
      </c>
      <c r="R4955" s="1136">
        <v>11.8</v>
      </c>
      <c r="S4955" s="544"/>
      <c r="T4955" s="1136">
        <v>11.8</v>
      </c>
      <c r="U4955" s="179" t="s">
        <v>29</v>
      </c>
      <c r="V4955" s="179">
        <v>1984</v>
      </c>
      <c r="W4955" s="179" t="s">
        <v>2737</v>
      </c>
      <c r="X4955" s="179" t="s">
        <v>6961</v>
      </c>
      <c r="Y4955" s="79">
        <v>42416</v>
      </c>
      <c r="Z4955" s="179">
        <v>100</v>
      </c>
      <c r="AA4955" s="79">
        <v>43147</v>
      </c>
      <c r="AB4955" s="179">
        <v>0</v>
      </c>
      <c r="AC4955" s="79">
        <v>42416</v>
      </c>
      <c r="AD4955" s="179" t="s">
        <v>61</v>
      </c>
      <c r="AE4955" s="115"/>
      <c r="AF4955" s="115"/>
      <c r="AG4955" s="179"/>
      <c r="AJ4955" s="1">
        <f t="shared" si="388"/>
        <v>0</v>
      </c>
    </row>
    <row r="4956" spans="1:36" s="16" customFormat="1" ht="56.25">
      <c r="A4956" s="94" t="s">
        <v>13179</v>
      </c>
      <c r="B4956" s="60" t="s">
        <v>60</v>
      </c>
      <c r="C4956" s="60" t="s">
        <v>581</v>
      </c>
      <c r="D4956" s="58">
        <v>42735</v>
      </c>
      <c r="E4956" s="59">
        <v>0.56111111111111112</v>
      </c>
      <c r="F4956" s="58">
        <v>42735</v>
      </c>
      <c r="G4956" s="59">
        <v>0.56111111111111112</v>
      </c>
      <c r="H4956" s="59">
        <v>0</v>
      </c>
      <c r="I4956" s="60">
        <v>9</v>
      </c>
      <c r="J4956" s="103" t="s">
        <v>144</v>
      </c>
      <c r="K4956" s="60" t="s">
        <v>9</v>
      </c>
      <c r="L4956" s="60" t="s">
        <v>10</v>
      </c>
      <c r="M4956" s="60" t="s">
        <v>13869</v>
      </c>
      <c r="N4956" s="60" t="s">
        <v>3</v>
      </c>
      <c r="O4956" s="60" t="s">
        <v>8</v>
      </c>
      <c r="P4956" s="60" t="s">
        <v>13870</v>
      </c>
      <c r="Q4956" s="60" t="s">
        <v>13871</v>
      </c>
      <c r="R4956" s="167">
        <v>1</v>
      </c>
      <c r="S4956" s="167">
        <v>5</v>
      </c>
      <c r="T4956" s="167">
        <v>6</v>
      </c>
      <c r="U4956" s="179" t="s">
        <v>29</v>
      </c>
      <c r="V4956" s="179">
        <v>2014</v>
      </c>
      <c r="W4956" s="179" t="s">
        <v>2813</v>
      </c>
      <c r="X4956" s="179" t="s">
        <v>3096</v>
      </c>
      <c r="Y4956" s="79">
        <v>42435</v>
      </c>
      <c r="Z4956" s="179">
        <v>100</v>
      </c>
      <c r="AA4956" s="79">
        <v>43165</v>
      </c>
      <c r="AB4956" s="179">
        <v>0</v>
      </c>
      <c r="AC4956" s="79">
        <v>42435</v>
      </c>
      <c r="AD4956" s="179" t="s">
        <v>31</v>
      </c>
      <c r="AE4956" s="115"/>
      <c r="AF4956" s="115"/>
      <c r="AG4956" s="115"/>
      <c r="AJ4956" s="1">
        <f t="shared" si="388"/>
        <v>0</v>
      </c>
    </row>
    <row r="4957" spans="1:36" ht="112.5">
      <c r="A4957" s="179" t="s">
        <v>672</v>
      </c>
      <c r="B4957" s="57" t="s">
        <v>505</v>
      </c>
      <c r="C4957" s="57" t="s">
        <v>607</v>
      </c>
      <c r="D4957" s="58">
        <v>42420</v>
      </c>
      <c r="E4957" s="59">
        <v>0.38819444444444445</v>
      </c>
      <c r="F4957" s="58">
        <v>42420</v>
      </c>
      <c r="G4957" s="59">
        <v>0.44166666666666665</v>
      </c>
      <c r="H4957" s="59">
        <v>5.7638888888888885E-2</v>
      </c>
      <c r="I4957" s="60">
        <v>0</v>
      </c>
      <c r="J4957" s="60" t="s">
        <v>978</v>
      </c>
      <c r="K4957" s="60"/>
      <c r="L4957" s="71" t="s">
        <v>12</v>
      </c>
      <c r="M4957" s="72" t="s">
        <v>979</v>
      </c>
      <c r="N4957" s="60" t="s">
        <v>3</v>
      </c>
      <c r="O4957" s="71" t="s">
        <v>33</v>
      </c>
      <c r="P4957" s="72" t="s">
        <v>979</v>
      </c>
      <c r="Q4957" s="71" t="s">
        <v>980</v>
      </c>
      <c r="R4957" s="167"/>
      <c r="S4957" s="167"/>
      <c r="T4957" s="167"/>
      <c r="U4957" s="179"/>
      <c r="V4957" s="179" t="s">
        <v>141</v>
      </c>
      <c r="W4957" s="179" t="s">
        <v>141</v>
      </c>
      <c r="X4957" s="179" t="s">
        <v>141</v>
      </c>
      <c r="Y4957" s="179" t="s">
        <v>2651</v>
      </c>
      <c r="Z4957" s="179" t="s">
        <v>141</v>
      </c>
      <c r="AA4957" s="179" t="s">
        <v>141</v>
      </c>
      <c r="AB4957" s="179">
        <v>0</v>
      </c>
      <c r="AC4957" s="179" t="s">
        <v>2649</v>
      </c>
      <c r="AD4957" s="179" t="s">
        <v>23</v>
      </c>
      <c r="AE4957" s="179"/>
      <c r="AF4957" s="179" t="s">
        <v>141</v>
      </c>
      <c r="AG4957" s="115" t="s">
        <v>141</v>
      </c>
      <c r="AJ4957" s="1">
        <f t="shared" si="388"/>
        <v>0</v>
      </c>
    </row>
    <row r="4958" spans="1:36" ht="126">
      <c r="A4958" s="179" t="s">
        <v>12537</v>
      </c>
      <c r="B4958" s="179" t="s">
        <v>6</v>
      </c>
      <c r="C4958" s="179" t="s">
        <v>376</v>
      </c>
      <c r="D4958" s="599">
        <v>42646</v>
      </c>
      <c r="E4958" s="176">
        <v>0.9145833333333333</v>
      </c>
      <c r="F4958" s="599">
        <v>42646</v>
      </c>
      <c r="G4958" s="176">
        <v>0.94791666666666663</v>
      </c>
      <c r="H4958" s="176">
        <f>G4958-E4958</f>
        <v>3.3333333333333326E-2</v>
      </c>
      <c r="I4958" s="208">
        <v>340</v>
      </c>
      <c r="J4958" s="179" t="s">
        <v>1298</v>
      </c>
      <c r="K4958" s="179" t="s">
        <v>15</v>
      </c>
      <c r="L4958" s="179" t="s">
        <v>17</v>
      </c>
      <c r="M4958" s="179" t="s">
        <v>12503</v>
      </c>
      <c r="N4958" s="179">
        <v>110</v>
      </c>
      <c r="O4958" s="179" t="s">
        <v>8</v>
      </c>
      <c r="P4958" s="179" t="s">
        <v>12503</v>
      </c>
      <c r="Q4958" s="179" t="s">
        <v>14622</v>
      </c>
      <c r="R4958" s="170">
        <v>158</v>
      </c>
      <c r="S4958" s="170">
        <v>576.4</v>
      </c>
      <c r="T4958" s="254">
        <f>SUM(R4958+S4958)</f>
        <v>734.4</v>
      </c>
      <c r="U4958" s="600" t="s">
        <v>29</v>
      </c>
      <c r="V4958" s="79"/>
      <c r="W4958" s="179"/>
      <c r="X4958" s="179"/>
      <c r="Y4958" s="1013"/>
      <c r="Z4958" s="270"/>
      <c r="AA4958" s="79"/>
      <c r="AB4958" s="179"/>
      <c r="AC4958" s="79"/>
      <c r="AD4958" s="179" t="s">
        <v>38</v>
      </c>
      <c r="AE4958" s="179"/>
      <c r="AF4958" s="179"/>
      <c r="AG4958" s="76"/>
      <c r="AJ4958" s="1">
        <f t="shared" si="388"/>
        <v>0</v>
      </c>
    </row>
    <row r="4959" spans="1:36" ht="47.25">
      <c r="A4959" s="179" t="s">
        <v>12537</v>
      </c>
      <c r="B4959" s="179" t="s">
        <v>6</v>
      </c>
      <c r="C4959" s="179" t="s">
        <v>1131</v>
      </c>
      <c r="D4959" s="169">
        <v>42648</v>
      </c>
      <c r="E4959" s="176">
        <v>0.10069444444444443</v>
      </c>
      <c r="F4959" s="169">
        <v>42648</v>
      </c>
      <c r="G4959" s="176">
        <v>0.4513888888888889</v>
      </c>
      <c r="H4959" s="176">
        <f>SUM(G4959-E4959)</f>
        <v>0.35069444444444448</v>
      </c>
      <c r="I4959" s="208">
        <v>9</v>
      </c>
      <c r="J4959" s="179" t="s">
        <v>658</v>
      </c>
      <c r="K4959" s="179"/>
      <c r="L4959" s="179" t="s">
        <v>10</v>
      </c>
      <c r="M4959" s="179" t="s">
        <v>14623</v>
      </c>
      <c r="N4959" s="179" t="s">
        <v>3</v>
      </c>
      <c r="O4959" s="179" t="s">
        <v>8</v>
      </c>
      <c r="P4959" s="179" t="s">
        <v>14624</v>
      </c>
      <c r="Q4959" s="179" t="s">
        <v>14625</v>
      </c>
      <c r="R4959" s="179">
        <v>33.799999999999997</v>
      </c>
      <c r="S4959" s="179">
        <v>418.9</v>
      </c>
      <c r="T4959" s="254">
        <f>SUM(R4959+S4959)</f>
        <v>452.7</v>
      </c>
      <c r="U4959" s="600" t="s">
        <v>29</v>
      </c>
      <c r="V4959" s="906" t="s">
        <v>8903</v>
      </c>
      <c r="W4959" s="600" t="s">
        <v>3616</v>
      </c>
      <c r="X4959" s="600" t="s">
        <v>2736</v>
      </c>
      <c r="Y4959" s="906" t="s">
        <v>14626</v>
      </c>
      <c r="Z4959" s="907">
        <v>1</v>
      </c>
      <c r="AA4959" s="906" t="s">
        <v>14627</v>
      </c>
      <c r="AB4959" s="600" t="s">
        <v>14628</v>
      </c>
      <c r="AC4959" s="906"/>
      <c r="AD4959" s="600" t="s">
        <v>43</v>
      </c>
      <c r="AE4959" s="600"/>
      <c r="AF4959" s="600"/>
      <c r="AG4959" s="600"/>
      <c r="AJ4959" s="1">
        <f t="shared" si="388"/>
        <v>0</v>
      </c>
    </row>
    <row r="4960" spans="1:36" ht="78.75">
      <c r="A4960" s="179" t="s">
        <v>12537</v>
      </c>
      <c r="B4960" s="179" t="s">
        <v>6</v>
      </c>
      <c r="C4960" s="179" t="s">
        <v>1868</v>
      </c>
      <c r="D4960" s="169">
        <v>42649</v>
      </c>
      <c r="E4960" s="176">
        <v>0.96458333333333324</v>
      </c>
      <c r="F4960" s="169">
        <v>42649</v>
      </c>
      <c r="G4960" s="176">
        <v>0.96458333333333324</v>
      </c>
      <c r="H4960" s="176">
        <v>0</v>
      </c>
      <c r="I4960" s="208">
        <v>106</v>
      </c>
      <c r="J4960" s="179"/>
      <c r="K4960" s="179"/>
      <c r="L4960" s="179" t="s">
        <v>4</v>
      </c>
      <c r="M4960" s="179" t="s">
        <v>14629</v>
      </c>
      <c r="N4960" s="179">
        <v>0.4</v>
      </c>
      <c r="O4960" s="179" t="s">
        <v>2</v>
      </c>
      <c r="P4960" s="179" t="s">
        <v>473</v>
      </c>
      <c r="Q4960" s="600" t="s">
        <v>14630</v>
      </c>
      <c r="R4960" s="179">
        <v>48.1</v>
      </c>
      <c r="S4960" s="179">
        <v>144.4</v>
      </c>
      <c r="T4960" s="254">
        <f>SUM(R4960+S4960)</f>
        <v>192.5</v>
      </c>
      <c r="U4960" s="600" t="s">
        <v>1</v>
      </c>
      <c r="V4960" s="906" t="s">
        <v>14631</v>
      </c>
      <c r="W4960" s="600" t="s">
        <v>14632</v>
      </c>
      <c r="X4960" s="600" t="s">
        <v>2932</v>
      </c>
      <c r="Y4960" s="600" t="s">
        <v>14633</v>
      </c>
      <c r="Z4960" s="907">
        <v>1</v>
      </c>
      <c r="AA4960" s="600" t="s">
        <v>14634</v>
      </c>
      <c r="AB4960" s="600"/>
      <c r="AC4960" s="600"/>
      <c r="AD4960" s="600" t="s">
        <v>0</v>
      </c>
      <c r="AE4960" s="600"/>
      <c r="AF4960" s="600"/>
      <c r="AG4960" s="600"/>
      <c r="AJ4960" s="1">
        <f t="shared" si="388"/>
        <v>0</v>
      </c>
    </row>
    <row r="4961" spans="1:36" ht="63">
      <c r="A4961" s="179" t="s">
        <v>12537</v>
      </c>
      <c r="B4961" s="179" t="s">
        <v>6</v>
      </c>
      <c r="C4961" s="179" t="s">
        <v>1865</v>
      </c>
      <c r="D4961" s="169">
        <v>42651</v>
      </c>
      <c r="E4961" s="176">
        <v>0.30555555555555552</v>
      </c>
      <c r="F4961" s="169">
        <v>42651</v>
      </c>
      <c r="G4961" s="176">
        <v>0.30555555555555552</v>
      </c>
      <c r="H4961" s="176">
        <v>0</v>
      </c>
      <c r="I4961" s="208">
        <v>11</v>
      </c>
      <c r="J4961" s="179" t="s">
        <v>144</v>
      </c>
      <c r="K4961" s="179" t="s">
        <v>9</v>
      </c>
      <c r="L4961" s="179" t="s">
        <v>30</v>
      </c>
      <c r="M4961" s="179" t="s">
        <v>12532</v>
      </c>
      <c r="N4961" s="179" t="s">
        <v>3</v>
      </c>
      <c r="O4961" s="179" t="s">
        <v>8</v>
      </c>
      <c r="P4961" s="179" t="s">
        <v>12533</v>
      </c>
      <c r="Q4961" s="179" t="s">
        <v>14635</v>
      </c>
      <c r="R4961" s="179">
        <v>17.3</v>
      </c>
      <c r="S4961" s="208">
        <v>3.7</v>
      </c>
      <c r="T4961" s="254">
        <v>21</v>
      </c>
      <c r="U4961" s="290" t="s">
        <v>29</v>
      </c>
      <c r="V4961" s="179">
        <v>2009</v>
      </c>
      <c r="W4961" s="179" t="s">
        <v>3455</v>
      </c>
      <c r="X4961" s="179" t="s">
        <v>3456</v>
      </c>
      <c r="Y4961" s="79">
        <v>42118</v>
      </c>
      <c r="Z4961" s="270">
        <v>1</v>
      </c>
      <c r="AA4961" s="116">
        <v>42461</v>
      </c>
      <c r="AB4961" s="179">
        <v>0</v>
      </c>
      <c r="AC4961" s="908">
        <v>42118</v>
      </c>
      <c r="AD4961" s="290" t="s">
        <v>28</v>
      </c>
      <c r="AE4961" s="290"/>
      <c r="AF4961" s="290"/>
      <c r="AG4961" s="290"/>
      <c r="AJ4961" s="1">
        <f t="shared" si="388"/>
        <v>0</v>
      </c>
    </row>
    <row r="4962" spans="1:36" ht="47.25" customHeight="1">
      <c r="A4962" s="179" t="s">
        <v>12537</v>
      </c>
      <c r="B4962" s="179" t="s">
        <v>6</v>
      </c>
      <c r="C4962" s="179" t="s">
        <v>1863</v>
      </c>
      <c r="D4962" s="169">
        <v>42651</v>
      </c>
      <c r="E4962" s="176">
        <v>0.35069444444444442</v>
      </c>
      <c r="F4962" s="169">
        <v>42651</v>
      </c>
      <c r="G4962" s="176">
        <v>0.35069444444444442</v>
      </c>
      <c r="H4962" s="176">
        <v>0</v>
      </c>
      <c r="I4962" s="208">
        <v>59</v>
      </c>
      <c r="J4962" s="179" t="s">
        <v>1325</v>
      </c>
      <c r="K4962" s="179" t="s">
        <v>9</v>
      </c>
      <c r="L4962" s="179" t="s">
        <v>10</v>
      </c>
      <c r="M4962" s="600" t="s">
        <v>14636</v>
      </c>
      <c r="N4962" s="179">
        <v>35</v>
      </c>
      <c r="O4962" s="179" t="s">
        <v>14</v>
      </c>
      <c r="P4962" s="600" t="s">
        <v>14637</v>
      </c>
      <c r="Q4962" s="600" t="s">
        <v>14638</v>
      </c>
      <c r="R4962" s="179">
        <v>28.3</v>
      </c>
      <c r="S4962" s="179">
        <v>14.7</v>
      </c>
      <c r="T4962" s="254">
        <v>43</v>
      </c>
      <c r="U4962" s="600" t="s">
        <v>29</v>
      </c>
      <c r="V4962" s="600" t="s">
        <v>11045</v>
      </c>
      <c r="W4962" s="600" t="s">
        <v>14639</v>
      </c>
      <c r="X4962" s="600" t="s">
        <v>14640</v>
      </c>
      <c r="Y4962" s="600" t="s">
        <v>14641</v>
      </c>
      <c r="Z4962" s="600"/>
      <c r="AA4962" s="600" t="s">
        <v>14642</v>
      </c>
      <c r="AB4962" s="600" t="s">
        <v>14643</v>
      </c>
      <c r="AC4962" s="600"/>
      <c r="AD4962" s="600" t="s">
        <v>31</v>
      </c>
      <c r="AE4962" s="600"/>
      <c r="AF4962" s="600"/>
      <c r="AG4962" s="600" t="s">
        <v>14644</v>
      </c>
      <c r="AJ4962" s="1">
        <f t="shared" si="388"/>
        <v>0</v>
      </c>
    </row>
    <row r="4963" spans="1:36" ht="47.25" customHeight="1">
      <c r="A4963" s="179" t="s">
        <v>12537</v>
      </c>
      <c r="B4963" s="179" t="s">
        <v>6</v>
      </c>
      <c r="C4963" s="179" t="s">
        <v>1873</v>
      </c>
      <c r="D4963" s="169">
        <v>42654</v>
      </c>
      <c r="E4963" s="176">
        <v>0.42569444444444443</v>
      </c>
      <c r="F4963" s="169">
        <v>42654</v>
      </c>
      <c r="G4963" s="176">
        <v>0.42569444444444443</v>
      </c>
      <c r="H4963" s="176">
        <f>G4963-E4963</f>
        <v>0</v>
      </c>
      <c r="I4963" s="208">
        <v>10</v>
      </c>
      <c r="J4963" s="179" t="s">
        <v>144</v>
      </c>
      <c r="K4963" s="179" t="s">
        <v>9</v>
      </c>
      <c r="L4963" s="179" t="s">
        <v>4</v>
      </c>
      <c r="M4963" s="179" t="s">
        <v>12550</v>
      </c>
      <c r="N4963" s="179">
        <v>35</v>
      </c>
      <c r="O4963" s="179" t="s">
        <v>14</v>
      </c>
      <c r="P4963" s="179" t="s">
        <v>12551</v>
      </c>
      <c r="Q4963" s="179" t="s">
        <v>14645</v>
      </c>
      <c r="R4963" s="179">
        <v>4.7</v>
      </c>
      <c r="S4963" s="179">
        <v>6.4</v>
      </c>
      <c r="T4963" s="208">
        <f>R4963+S4963</f>
        <v>11.100000000000001</v>
      </c>
      <c r="U4963" s="600" t="s">
        <v>37</v>
      </c>
      <c r="V4963" s="906">
        <v>1994</v>
      </c>
      <c r="W4963" s="600" t="s">
        <v>14646</v>
      </c>
      <c r="X4963" s="600" t="s">
        <v>2722</v>
      </c>
      <c r="Y4963" s="906">
        <v>42457</v>
      </c>
      <c r="Z4963" s="907">
        <v>1</v>
      </c>
      <c r="AA4963" s="906">
        <v>42822</v>
      </c>
      <c r="AB4963" s="600">
        <v>0</v>
      </c>
      <c r="AC4963" s="906">
        <v>42457</v>
      </c>
      <c r="AD4963" s="600" t="s">
        <v>0</v>
      </c>
      <c r="AE4963" s="600"/>
      <c r="AF4963" s="600"/>
      <c r="AG4963" s="600"/>
      <c r="AJ4963" s="1">
        <f t="shared" si="388"/>
        <v>0</v>
      </c>
    </row>
    <row r="4964" spans="1:36" ht="56.25" customHeight="1">
      <c r="A4964" s="179" t="s">
        <v>12537</v>
      </c>
      <c r="B4964" s="179" t="s">
        <v>6</v>
      </c>
      <c r="C4964" s="179" t="s">
        <v>1873</v>
      </c>
      <c r="D4964" s="294">
        <v>42654</v>
      </c>
      <c r="E4964" s="176">
        <v>0.56527777777777777</v>
      </c>
      <c r="F4964" s="294">
        <v>42654</v>
      </c>
      <c r="G4964" s="176">
        <v>0.56527777777777777</v>
      </c>
      <c r="H4964" s="176">
        <f>G4964-E4964</f>
        <v>0</v>
      </c>
      <c r="I4964" s="208">
        <v>19</v>
      </c>
      <c r="J4964" s="179" t="s">
        <v>144</v>
      </c>
      <c r="K4964" s="179" t="s">
        <v>3335</v>
      </c>
      <c r="L4964" s="179" t="s">
        <v>4</v>
      </c>
      <c r="M4964" s="179" t="s">
        <v>12552</v>
      </c>
      <c r="N4964" s="179">
        <v>35</v>
      </c>
      <c r="O4964" s="179" t="s">
        <v>14</v>
      </c>
      <c r="P4964" s="179" t="s">
        <v>12553</v>
      </c>
      <c r="Q4964" s="179" t="s">
        <v>14647</v>
      </c>
      <c r="R4964" s="179">
        <v>8.4</v>
      </c>
      <c r="S4964" s="179">
        <v>4.3</v>
      </c>
      <c r="T4964" s="208">
        <f>R4964+S4964</f>
        <v>12.7</v>
      </c>
      <c r="U4964" s="600" t="s">
        <v>35</v>
      </c>
      <c r="V4964" s="600">
        <v>2011</v>
      </c>
      <c r="W4964" s="600" t="s">
        <v>14648</v>
      </c>
      <c r="X4964" s="600" t="s">
        <v>4000</v>
      </c>
      <c r="Y4964" s="600">
        <v>2016</v>
      </c>
      <c r="Z4964" s="907">
        <v>1</v>
      </c>
      <c r="AA4964" s="600">
        <v>2017</v>
      </c>
      <c r="AB4964" s="600"/>
      <c r="AC4964" s="600"/>
      <c r="AD4964" s="600" t="s">
        <v>0</v>
      </c>
      <c r="AE4964" s="600"/>
      <c r="AF4964" s="600"/>
      <c r="AG4964" s="600"/>
      <c r="AJ4964" s="1">
        <f t="shared" si="388"/>
        <v>0</v>
      </c>
    </row>
    <row r="4965" spans="1:36" ht="37.5" customHeight="1">
      <c r="A4965" s="179" t="s">
        <v>12537</v>
      </c>
      <c r="B4965" s="179" t="s">
        <v>6</v>
      </c>
      <c r="C4965" s="179" t="s">
        <v>1868</v>
      </c>
      <c r="D4965" s="169">
        <v>42662</v>
      </c>
      <c r="E4965" s="176">
        <v>0.14861111111111111</v>
      </c>
      <c r="F4965" s="169">
        <v>42662</v>
      </c>
      <c r="G4965" s="176">
        <v>0.14861111111111111</v>
      </c>
      <c r="H4965" s="176">
        <v>0</v>
      </c>
      <c r="I4965" s="208">
        <v>12</v>
      </c>
      <c r="J4965" s="179" t="s">
        <v>303</v>
      </c>
      <c r="K4965" s="179" t="s">
        <v>9</v>
      </c>
      <c r="L4965" s="179" t="s">
        <v>30</v>
      </c>
      <c r="M4965" s="179" t="s">
        <v>14649</v>
      </c>
      <c r="N4965" s="179" t="s">
        <v>3</v>
      </c>
      <c r="O4965" s="179" t="s">
        <v>8</v>
      </c>
      <c r="P4965" s="179" t="s">
        <v>12621</v>
      </c>
      <c r="Q4965" s="600" t="s">
        <v>14650</v>
      </c>
      <c r="R4965" s="170">
        <v>6.8</v>
      </c>
      <c r="S4965" s="170">
        <v>3.6</v>
      </c>
      <c r="T4965" s="254">
        <f>R4965+S4965</f>
        <v>10.4</v>
      </c>
      <c r="U4965" s="600" t="s">
        <v>29</v>
      </c>
      <c r="V4965" s="906">
        <v>1989</v>
      </c>
      <c r="W4965" s="600" t="s">
        <v>2730</v>
      </c>
      <c r="X4965" s="600" t="s">
        <v>2736</v>
      </c>
      <c r="Y4965" s="600" t="s">
        <v>14651</v>
      </c>
      <c r="Z4965" s="907" t="s">
        <v>14652</v>
      </c>
      <c r="AA4965" s="600" t="s">
        <v>14653</v>
      </c>
      <c r="AB4965" s="600" t="s">
        <v>14654</v>
      </c>
      <c r="AC4965" s="600"/>
      <c r="AD4965" s="600" t="s">
        <v>28</v>
      </c>
      <c r="AE4965" s="600"/>
      <c r="AF4965" s="600"/>
      <c r="AG4965" s="600"/>
      <c r="AJ4965" s="1">
        <f t="shared" si="388"/>
        <v>0</v>
      </c>
    </row>
    <row r="4966" spans="1:36" ht="56.25" customHeight="1">
      <c r="A4966" s="179" t="s">
        <v>12537</v>
      </c>
      <c r="B4966" s="179" t="s">
        <v>6</v>
      </c>
      <c r="C4966" s="179" t="s">
        <v>12616</v>
      </c>
      <c r="D4966" s="169">
        <v>42662</v>
      </c>
      <c r="E4966" s="176">
        <v>0.71944444444444444</v>
      </c>
      <c r="F4966" s="169">
        <v>42662</v>
      </c>
      <c r="G4966" s="176">
        <v>0.71944444444444444</v>
      </c>
      <c r="H4966" s="176">
        <v>0</v>
      </c>
      <c r="I4966" s="208">
        <v>18</v>
      </c>
      <c r="J4966" s="179" t="s">
        <v>303</v>
      </c>
      <c r="K4966" s="179" t="s">
        <v>9</v>
      </c>
      <c r="L4966" s="179" t="s">
        <v>17</v>
      </c>
      <c r="M4966" s="179" t="s">
        <v>14655</v>
      </c>
      <c r="N4966" s="179" t="s">
        <v>3</v>
      </c>
      <c r="O4966" s="179" t="s">
        <v>8</v>
      </c>
      <c r="P4966" s="179" t="s">
        <v>12617</v>
      </c>
      <c r="Q4966" s="179" t="s">
        <v>14656</v>
      </c>
      <c r="R4966" s="170">
        <v>7.9</v>
      </c>
      <c r="S4966" s="170">
        <v>4.9000000000000004</v>
      </c>
      <c r="T4966" s="254">
        <f>R4966+S4966</f>
        <v>12.8</v>
      </c>
      <c r="U4966" s="179" t="s">
        <v>29</v>
      </c>
      <c r="V4966" s="179"/>
      <c r="W4966" s="179"/>
      <c r="X4966" s="179"/>
      <c r="Y4966" s="179"/>
      <c r="Z4966" s="179"/>
      <c r="AA4966" s="179"/>
      <c r="AB4966" s="179"/>
      <c r="AC4966" s="79"/>
      <c r="AD4966" s="179" t="s">
        <v>38</v>
      </c>
      <c r="AE4966" s="179"/>
      <c r="AF4966" s="179"/>
      <c r="AG4966" s="179"/>
      <c r="AJ4966" s="1">
        <f t="shared" si="388"/>
        <v>0</v>
      </c>
    </row>
    <row r="4967" spans="1:36" ht="75" customHeight="1">
      <c r="A4967" s="179" t="s">
        <v>12537</v>
      </c>
      <c r="B4967" s="179" t="s">
        <v>6</v>
      </c>
      <c r="C4967" s="179" t="s">
        <v>1131</v>
      </c>
      <c r="D4967" s="169">
        <v>42663</v>
      </c>
      <c r="E4967" s="176">
        <v>0.45416666666666666</v>
      </c>
      <c r="F4967" s="169">
        <v>42663</v>
      </c>
      <c r="G4967" s="176">
        <v>0.56180555555555556</v>
      </c>
      <c r="H4967" s="176">
        <v>0.1076388888888889</v>
      </c>
      <c r="I4967" s="208">
        <v>4</v>
      </c>
      <c r="J4967" s="179" t="s">
        <v>144</v>
      </c>
      <c r="K4967" s="179" t="s">
        <v>9</v>
      </c>
      <c r="L4967" s="179" t="s">
        <v>30</v>
      </c>
      <c r="M4967" s="179" t="s">
        <v>12627</v>
      </c>
      <c r="N4967" s="179" t="s">
        <v>3</v>
      </c>
      <c r="O4967" s="179" t="s">
        <v>8</v>
      </c>
      <c r="P4967" s="179" t="s">
        <v>12628</v>
      </c>
      <c r="Q4967" s="179" t="s">
        <v>14657</v>
      </c>
      <c r="R4967" s="170">
        <v>4.5</v>
      </c>
      <c r="S4967" s="170"/>
      <c r="T4967" s="254">
        <v>4.5</v>
      </c>
      <c r="U4967" s="600" t="s">
        <v>29</v>
      </c>
      <c r="V4967" s="600">
        <v>1989</v>
      </c>
      <c r="W4967" s="909" t="s">
        <v>2725</v>
      </c>
      <c r="X4967" s="600" t="s">
        <v>2932</v>
      </c>
      <c r="Y4967" s="906" t="s">
        <v>14658</v>
      </c>
      <c r="Z4967" s="907">
        <v>1</v>
      </c>
      <c r="AA4967" s="906" t="s">
        <v>14659</v>
      </c>
      <c r="AB4967" s="600">
        <v>7</v>
      </c>
      <c r="AC4967" s="910"/>
      <c r="AD4967" s="600" t="s">
        <v>61</v>
      </c>
      <c r="AE4967" s="600"/>
      <c r="AF4967" s="600"/>
      <c r="AG4967" s="600"/>
      <c r="AJ4967" s="1">
        <f t="shared" si="388"/>
        <v>0</v>
      </c>
    </row>
    <row r="4968" spans="1:36" ht="112.5" customHeight="1">
      <c r="A4968" s="179" t="s">
        <v>12537</v>
      </c>
      <c r="B4968" s="179" t="s">
        <v>6</v>
      </c>
      <c r="C4968" s="179" t="s">
        <v>1868</v>
      </c>
      <c r="D4968" s="169">
        <v>42664</v>
      </c>
      <c r="E4968" s="176">
        <v>0.20694444444444446</v>
      </c>
      <c r="F4968" s="169">
        <v>42664</v>
      </c>
      <c r="G4968" s="176">
        <v>0.42986111111111108</v>
      </c>
      <c r="H4968" s="176">
        <v>0.22291666666666665</v>
      </c>
      <c r="I4968" s="208">
        <v>5</v>
      </c>
      <c r="J4968" s="179"/>
      <c r="K4968" s="179"/>
      <c r="L4968" s="179" t="s">
        <v>4</v>
      </c>
      <c r="M4968" s="208" t="s">
        <v>14660</v>
      </c>
      <c r="N4968" s="179">
        <v>0.4</v>
      </c>
      <c r="O4968" s="179" t="s">
        <v>2</v>
      </c>
      <c r="P4968" s="208" t="s">
        <v>473</v>
      </c>
      <c r="Q4968" s="600" t="s">
        <v>14661</v>
      </c>
      <c r="R4968" s="179">
        <v>27.2</v>
      </c>
      <c r="S4968" s="179">
        <v>0.2</v>
      </c>
      <c r="T4968" s="208">
        <v>27.4</v>
      </c>
      <c r="U4968" s="179" t="s">
        <v>29</v>
      </c>
      <c r="V4968" s="179">
        <v>2002</v>
      </c>
      <c r="W4968" s="179" t="s">
        <v>14662</v>
      </c>
      <c r="X4968" s="179" t="s">
        <v>14663</v>
      </c>
      <c r="Y4968" s="280" t="s">
        <v>14664</v>
      </c>
      <c r="Z4968" s="179">
        <v>0.75</v>
      </c>
      <c r="AA4968" s="179" t="s">
        <v>11668</v>
      </c>
      <c r="AB4968" s="179"/>
      <c r="AC4968" s="179"/>
      <c r="AD4968" s="179" t="s">
        <v>0</v>
      </c>
      <c r="AE4968" s="179"/>
      <c r="AF4968" s="179"/>
      <c r="AG4968" s="76"/>
      <c r="AJ4968" s="1">
        <f t="shared" si="388"/>
        <v>0</v>
      </c>
    </row>
    <row r="4969" spans="1:36" ht="150" customHeight="1">
      <c r="A4969" s="179" t="s">
        <v>672</v>
      </c>
      <c r="B4969" s="57" t="s">
        <v>505</v>
      </c>
      <c r="C4969" s="57" t="s">
        <v>505</v>
      </c>
      <c r="D4969" s="58">
        <v>42425</v>
      </c>
      <c r="E4969" s="59">
        <v>0.6118055555555556</v>
      </c>
      <c r="F4969" s="58">
        <v>42425</v>
      </c>
      <c r="G4969" s="59">
        <v>0.63680555555555551</v>
      </c>
      <c r="H4969" s="59">
        <v>2.4999999999999998E-2</v>
      </c>
      <c r="I4969" s="60">
        <v>0</v>
      </c>
      <c r="J4969" s="60" t="s">
        <v>978</v>
      </c>
      <c r="K4969" s="60"/>
      <c r="L4969" s="71" t="s">
        <v>12</v>
      </c>
      <c r="M4969" s="72" t="s">
        <v>1030</v>
      </c>
      <c r="N4969" s="60" t="s">
        <v>3</v>
      </c>
      <c r="O4969" s="71" t="s">
        <v>24</v>
      </c>
      <c r="P4969" s="72" t="s">
        <v>1031</v>
      </c>
      <c r="Q4969" s="71" t="s">
        <v>1032</v>
      </c>
      <c r="R4969" s="167"/>
      <c r="S4969" s="167"/>
      <c r="T4969" s="167"/>
      <c r="U4969" s="179"/>
      <c r="V4969" s="179" t="s">
        <v>141</v>
      </c>
      <c r="W4969" s="179" t="s">
        <v>141</v>
      </c>
      <c r="X4969" s="179" t="s">
        <v>141</v>
      </c>
      <c r="Y4969" s="280" t="s">
        <v>2664</v>
      </c>
      <c r="Z4969" s="179" t="s">
        <v>141</v>
      </c>
      <c r="AA4969" s="179" t="s">
        <v>141</v>
      </c>
      <c r="AB4969" s="179">
        <v>0</v>
      </c>
      <c r="AC4969" s="179" t="s">
        <v>2649</v>
      </c>
      <c r="AD4969" s="179" t="s">
        <v>23</v>
      </c>
      <c r="AE4969" s="179"/>
      <c r="AF4969" s="179" t="s">
        <v>141</v>
      </c>
      <c r="AG4969" s="66" t="s">
        <v>141</v>
      </c>
      <c r="AJ4969" s="1">
        <f t="shared" si="388"/>
        <v>0</v>
      </c>
    </row>
    <row r="4970" spans="1:36" ht="75" customHeight="1">
      <c r="A4970" s="179" t="s">
        <v>1052</v>
      </c>
      <c r="B4970" s="57" t="s">
        <v>505</v>
      </c>
      <c r="C4970" s="57" t="s">
        <v>1933</v>
      </c>
      <c r="D4970" s="58">
        <v>42434</v>
      </c>
      <c r="E4970" s="59">
        <v>0.96388888888888891</v>
      </c>
      <c r="F4970" s="58">
        <v>42435</v>
      </c>
      <c r="G4970" s="59">
        <v>0.4201388888888889</v>
      </c>
      <c r="H4970" s="59">
        <v>0.45624999999999999</v>
      </c>
      <c r="I4970" s="60">
        <v>0</v>
      </c>
      <c r="J4970" s="60" t="s">
        <v>4065</v>
      </c>
      <c r="K4970" s="60"/>
      <c r="L4970" s="71" t="s">
        <v>4</v>
      </c>
      <c r="M4970" s="72" t="s">
        <v>1202</v>
      </c>
      <c r="N4970" s="60" t="s">
        <v>3</v>
      </c>
      <c r="O4970" s="71" t="s">
        <v>24</v>
      </c>
      <c r="P4970" s="72" t="s">
        <v>1202</v>
      </c>
      <c r="Q4970" s="71" t="s">
        <v>4066</v>
      </c>
      <c r="R4970" s="167"/>
      <c r="S4970" s="167"/>
      <c r="T4970" s="167"/>
      <c r="U4970" s="179"/>
      <c r="V4970" s="179"/>
      <c r="W4970" s="179"/>
      <c r="X4970" s="179"/>
      <c r="Y4970" s="179"/>
      <c r="Z4970" s="179"/>
      <c r="AA4970" s="179"/>
      <c r="AB4970" s="179"/>
      <c r="AC4970" s="179"/>
      <c r="AD4970" s="179" t="s">
        <v>23</v>
      </c>
      <c r="AE4970" s="179"/>
      <c r="AF4970" s="179"/>
      <c r="AG4970" s="115"/>
      <c r="AJ4970" s="1">
        <f t="shared" si="388"/>
        <v>0</v>
      </c>
    </row>
    <row r="4971" spans="1:36" ht="64.5" customHeight="1">
      <c r="A4971" s="179" t="s">
        <v>12537</v>
      </c>
      <c r="B4971" s="179" t="s">
        <v>6</v>
      </c>
      <c r="C4971" s="179" t="s">
        <v>1868</v>
      </c>
      <c r="D4971" s="169">
        <v>42670</v>
      </c>
      <c r="E4971" s="176">
        <v>4.9305555555555554E-2</v>
      </c>
      <c r="F4971" s="169">
        <v>42670</v>
      </c>
      <c r="G4971" s="176">
        <v>4.9305555555555554E-2</v>
      </c>
      <c r="H4971" s="176">
        <v>0</v>
      </c>
      <c r="I4971" s="455">
        <v>21</v>
      </c>
      <c r="J4971" s="179" t="s">
        <v>303</v>
      </c>
      <c r="K4971" s="179"/>
      <c r="L4971" s="179" t="s">
        <v>4</v>
      </c>
      <c r="M4971" s="179" t="s">
        <v>12695</v>
      </c>
      <c r="N4971" s="179" t="s">
        <v>3</v>
      </c>
      <c r="O4971" s="179" t="s">
        <v>2</v>
      </c>
      <c r="P4971" s="179" t="s">
        <v>14674</v>
      </c>
      <c r="Q4971" s="600" t="s">
        <v>14675</v>
      </c>
      <c r="R4971" s="607">
        <v>10</v>
      </c>
      <c r="S4971" s="607">
        <v>6.1</v>
      </c>
      <c r="T4971" s="467">
        <v>16.100000000000001</v>
      </c>
      <c r="U4971" s="600" t="s">
        <v>48</v>
      </c>
      <c r="V4971" s="906">
        <v>2014</v>
      </c>
      <c r="W4971" s="600" t="s">
        <v>14676</v>
      </c>
      <c r="X4971" s="600" t="s">
        <v>2736</v>
      </c>
      <c r="Y4971" s="600" t="s">
        <v>14677</v>
      </c>
      <c r="Z4971" s="907" t="s">
        <v>14678</v>
      </c>
      <c r="AA4971" s="600" t="s">
        <v>14679</v>
      </c>
      <c r="AB4971" s="600" t="s">
        <v>14680</v>
      </c>
      <c r="AC4971" s="79"/>
      <c r="AD4971" s="179" t="s">
        <v>0</v>
      </c>
      <c r="AE4971" s="179"/>
      <c r="AF4971" s="179"/>
      <c r="AG4971" s="179"/>
      <c r="AJ4971" s="1">
        <f t="shared" si="388"/>
        <v>0</v>
      </c>
    </row>
    <row r="4972" spans="1:36" ht="120" customHeight="1">
      <c r="A4972" s="179" t="s">
        <v>12537</v>
      </c>
      <c r="B4972" s="179" t="s">
        <v>6</v>
      </c>
      <c r="C4972" s="179" t="s">
        <v>1868</v>
      </c>
      <c r="D4972" s="169">
        <v>42670</v>
      </c>
      <c r="E4972" s="176">
        <v>0.62222222222222223</v>
      </c>
      <c r="F4972" s="169">
        <v>42670</v>
      </c>
      <c r="G4972" s="176">
        <v>0.62222222222222223</v>
      </c>
      <c r="H4972" s="176">
        <v>0</v>
      </c>
      <c r="I4972" s="208">
        <v>55</v>
      </c>
      <c r="J4972" s="179" t="s">
        <v>296</v>
      </c>
      <c r="K4972" s="179" t="s">
        <v>9</v>
      </c>
      <c r="L4972" s="179" t="s">
        <v>10</v>
      </c>
      <c r="M4972" s="179" t="s">
        <v>12699</v>
      </c>
      <c r="N4972" s="179">
        <v>35</v>
      </c>
      <c r="O4972" s="179" t="s">
        <v>8</v>
      </c>
      <c r="P4972" s="179" t="s">
        <v>12700</v>
      </c>
      <c r="Q4972" s="600" t="s">
        <v>14681</v>
      </c>
      <c r="R4972" s="170">
        <v>28.6</v>
      </c>
      <c r="S4972" s="170">
        <v>18.7</v>
      </c>
      <c r="T4972" s="254">
        <v>47.3</v>
      </c>
      <c r="U4972" s="600" t="s">
        <v>29</v>
      </c>
      <c r="V4972" s="906" t="s">
        <v>14631</v>
      </c>
      <c r="W4972" s="600" t="s">
        <v>14632</v>
      </c>
      <c r="X4972" s="600" t="s">
        <v>2932</v>
      </c>
      <c r="Y4972" s="600" t="s">
        <v>14633</v>
      </c>
      <c r="Z4972" s="907">
        <v>1</v>
      </c>
      <c r="AA4972" s="600" t="s">
        <v>14634</v>
      </c>
      <c r="AB4972" s="600"/>
      <c r="AC4972" s="600"/>
      <c r="AD4972" s="600" t="s">
        <v>25</v>
      </c>
      <c r="AE4972" s="179"/>
      <c r="AF4972" s="179"/>
      <c r="AG4972" s="179"/>
      <c r="AJ4972" s="1">
        <f t="shared" si="388"/>
        <v>0</v>
      </c>
    </row>
    <row r="4973" spans="1:36" ht="75" customHeight="1">
      <c r="A4973" s="179" t="s">
        <v>12537</v>
      </c>
      <c r="B4973" s="179" t="s">
        <v>6</v>
      </c>
      <c r="C4973" s="179" t="s">
        <v>1131</v>
      </c>
      <c r="D4973" s="169">
        <v>42671</v>
      </c>
      <c r="E4973" s="176">
        <v>0.58958333333333335</v>
      </c>
      <c r="F4973" s="169">
        <v>42671</v>
      </c>
      <c r="G4973" s="176">
        <v>0.58958333333333335</v>
      </c>
      <c r="H4973" s="176">
        <v>0</v>
      </c>
      <c r="I4973" s="208">
        <v>11</v>
      </c>
      <c r="J4973" s="179" t="s">
        <v>576</v>
      </c>
      <c r="K4973" s="179"/>
      <c r="L4973" s="179" t="s">
        <v>4</v>
      </c>
      <c r="M4973" s="179" t="s">
        <v>12710</v>
      </c>
      <c r="N4973" s="179">
        <v>35</v>
      </c>
      <c r="O4973" s="179" t="s">
        <v>14</v>
      </c>
      <c r="P4973" s="179" t="s">
        <v>12711</v>
      </c>
      <c r="Q4973" s="600" t="s">
        <v>14682</v>
      </c>
      <c r="R4973" s="179">
        <v>0.8</v>
      </c>
      <c r="S4973" s="179">
        <v>1.7</v>
      </c>
      <c r="T4973" s="208">
        <v>2.5</v>
      </c>
      <c r="U4973" s="600" t="s">
        <v>7</v>
      </c>
      <c r="V4973" s="600">
        <v>1989</v>
      </c>
      <c r="W4973" s="600" t="s">
        <v>14683</v>
      </c>
      <c r="X4973" s="600" t="s">
        <v>11615</v>
      </c>
      <c r="Y4973" s="906" t="s">
        <v>14684</v>
      </c>
      <c r="Z4973" s="600">
        <v>0</v>
      </c>
      <c r="AA4973" s="906">
        <v>42667</v>
      </c>
      <c r="AB4973" s="600"/>
      <c r="AC4973" s="906"/>
      <c r="AD4973" s="600" t="s">
        <v>0</v>
      </c>
      <c r="AE4973" s="179"/>
      <c r="AF4973" s="179"/>
      <c r="AG4973" s="179"/>
      <c r="AJ4973" s="1">
        <f t="shared" si="388"/>
        <v>0</v>
      </c>
    </row>
    <row r="4974" spans="1:36" s="16" customFormat="1" ht="157.5">
      <c r="A4974" s="94" t="s">
        <v>12777</v>
      </c>
      <c r="B4974" s="179" t="s">
        <v>6</v>
      </c>
      <c r="C4974" s="179" t="s">
        <v>1863</v>
      </c>
      <c r="D4974" s="169">
        <v>42675</v>
      </c>
      <c r="E4974" s="176">
        <v>0.84722222222222221</v>
      </c>
      <c r="F4974" s="169">
        <v>42676</v>
      </c>
      <c r="G4974" s="176">
        <v>0.39930555555555558</v>
      </c>
      <c r="H4974" s="176">
        <v>0.56597222222222221</v>
      </c>
      <c r="I4974" s="208">
        <v>4</v>
      </c>
      <c r="J4974" s="208" t="s">
        <v>144</v>
      </c>
      <c r="K4974" s="208" t="s">
        <v>15</v>
      </c>
      <c r="L4974" s="208" t="s">
        <v>4</v>
      </c>
      <c r="M4974" s="208" t="s">
        <v>12765</v>
      </c>
      <c r="N4974" s="208" t="s">
        <v>3</v>
      </c>
      <c r="O4974" s="208" t="s">
        <v>8</v>
      </c>
      <c r="P4974" s="208" t="s">
        <v>8474</v>
      </c>
      <c r="Q4974" s="911" t="s">
        <v>14685</v>
      </c>
      <c r="R4974" s="208">
        <f>3.3+5.4</f>
        <v>8.6999999999999993</v>
      </c>
      <c r="S4974" s="208"/>
      <c r="T4974" s="254">
        <f>R4974+S4974</f>
        <v>8.6999999999999993</v>
      </c>
      <c r="U4974" s="600" t="s">
        <v>29</v>
      </c>
      <c r="V4974" s="600" t="s">
        <v>3830</v>
      </c>
      <c r="W4974" s="600" t="s">
        <v>14686</v>
      </c>
      <c r="X4974" s="600" t="s">
        <v>14640</v>
      </c>
      <c r="Y4974" s="600" t="s">
        <v>14687</v>
      </c>
      <c r="Z4974" s="600"/>
      <c r="AA4974" s="906" t="s">
        <v>11034</v>
      </c>
      <c r="AB4974" s="600" t="s">
        <v>14688</v>
      </c>
      <c r="AC4974" s="906"/>
      <c r="AD4974" s="600" t="s">
        <v>65</v>
      </c>
      <c r="AE4974" s="600"/>
      <c r="AF4974" s="600"/>
      <c r="AG4974" s="600" t="s">
        <v>14689</v>
      </c>
      <c r="AJ4974" s="1">
        <f t="shared" si="388"/>
        <v>0</v>
      </c>
    </row>
    <row r="4975" spans="1:36" ht="337.5">
      <c r="A4975" s="94" t="s">
        <v>1052</v>
      </c>
      <c r="B4975" s="57" t="s">
        <v>505</v>
      </c>
      <c r="C4975" s="57" t="s">
        <v>677</v>
      </c>
      <c r="D4975" s="58">
        <v>42437</v>
      </c>
      <c r="E4975" s="59">
        <v>0.61597222222222225</v>
      </c>
      <c r="F4975" s="58">
        <v>42437</v>
      </c>
      <c r="G4975" s="59">
        <v>0.62083333333333335</v>
      </c>
      <c r="H4975" s="59">
        <v>4.8611111111111112E-3</v>
      </c>
      <c r="I4975" s="60">
        <v>0</v>
      </c>
      <c r="J4975" s="60" t="s">
        <v>612</v>
      </c>
      <c r="K4975" s="60"/>
      <c r="L4975" s="71" t="s">
        <v>12</v>
      </c>
      <c r="M4975" s="72" t="s">
        <v>1200</v>
      </c>
      <c r="N4975" s="60" t="s">
        <v>3</v>
      </c>
      <c r="O4975" s="71" t="s">
        <v>2</v>
      </c>
      <c r="P4975" s="72" t="s">
        <v>1200</v>
      </c>
      <c r="Q4975" s="84" t="s">
        <v>1201</v>
      </c>
      <c r="R4975" s="167"/>
      <c r="S4975" s="167"/>
      <c r="T4975" s="167"/>
      <c r="U4975" s="179" t="s">
        <v>2668</v>
      </c>
      <c r="V4975" s="179" t="s">
        <v>141</v>
      </c>
      <c r="W4975" s="179" t="s">
        <v>141</v>
      </c>
      <c r="X4975" s="179" t="s">
        <v>141</v>
      </c>
      <c r="Y4975" s="179" t="s">
        <v>2651</v>
      </c>
      <c r="Z4975" s="179" t="s">
        <v>141</v>
      </c>
      <c r="AA4975" s="179" t="s">
        <v>141</v>
      </c>
      <c r="AB4975" s="179">
        <v>0</v>
      </c>
      <c r="AC4975" s="179" t="s">
        <v>2649</v>
      </c>
      <c r="AD4975" s="179" t="s">
        <v>23</v>
      </c>
      <c r="AE4975" s="179"/>
      <c r="AF4975" s="179" t="s">
        <v>141</v>
      </c>
      <c r="AG4975" s="115" t="s">
        <v>141</v>
      </c>
      <c r="AJ4975" s="1">
        <f t="shared" si="388"/>
        <v>0</v>
      </c>
    </row>
    <row r="4976" spans="1:36" ht="206.25">
      <c r="A4976" s="94" t="s">
        <v>1052</v>
      </c>
      <c r="B4976" s="57" t="s">
        <v>505</v>
      </c>
      <c r="C4976" s="57"/>
      <c r="D4976" s="58">
        <v>42438</v>
      </c>
      <c r="E4976" s="59">
        <v>0.75277777777777777</v>
      </c>
      <c r="F4976" s="58">
        <v>42438</v>
      </c>
      <c r="G4976" s="59">
        <v>0.79652777777777783</v>
      </c>
      <c r="H4976" s="59">
        <v>4.3750000000000004E-2</v>
      </c>
      <c r="I4976" s="60">
        <v>0</v>
      </c>
      <c r="J4976" s="60" t="s">
        <v>978</v>
      </c>
      <c r="K4976" s="60"/>
      <c r="L4976" s="71" t="s">
        <v>12</v>
      </c>
      <c r="M4976" s="72" t="s">
        <v>1202</v>
      </c>
      <c r="N4976" s="60" t="s">
        <v>3</v>
      </c>
      <c r="O4976" s="71" t="s">
        <v>24</v>
      </c>
      <c r="P4976" s="72" t="s">
        <v>1202</v>
      </c>
      <c r="Q4976" s="71" t="s">
        <v>1203</v>
      </c>
      <c r="R4976" s="167"/>
      <c r="S4976" s="167"/>
      <c r="T4976" s="167"/>
      <c r="U4976" s="179"/>
      <c r="V4976" s="179" t="s">
        <v>141</v>
      </c>
      <c r="W4976" s="179" t="s">
        <v>141</v>
      </c>
      <c r="X4976" s="179" t="s">
        <v>141</v>
      </c>
      <c r="Y4976" s="179" t="s">
        <v>2669</v>
      </c>
      <c r="Z4976" s="179" t="s">
        <v>141</v>
      </c>
      <c r="AA4976" s="179" t="s">
        <v>141</v>
      </c>
      <c r="AB4976" s="179">
        <v>0</v>
      </c>
      <c r="AC4976" s="179" t="s">
        <v>2649</v>
      </c>
      <c r="AD4976" s="179" t="s">
        <v>23</v>
      </c>
      <c r="AE4976" s="179"/>
      <c r="AF4976" s="179" t="s">
        <v>141</v>
      </c>
      <c r="AG4976" s="115" t="s">
        <v>141</v>
      </c>
      <c r="AJ4976" s="1">
        <f t="shared" si="388"/>
        <v>0</v>
      </c>
    </row>
    <row r="4977" spans="1:36" s="16" customFormat="1" ht="141.75">
      <c r="A4977" s="94" t="s">
        <v>12777</v>
      </c>
      <c r="B4977" s="179" t="s">
        <v>6</v>
      </c>
      <c r="C4977" s="179" t="s">
        <v>1131</v>
      </c>
      <c r="D4977" s="169">
        <v>42677</v>
      </c>
      <c r="E4977" s="176">
        <v>2.013888888888889E-2</v>
      </c>
      <c r="F4977" s="169">
        <v>42677</v>
      </c>
      <c r="G4977" s="176">
        <v>0.25347222222222221</v>
      </c>
      <c r="H4977" s="176">
        <v>0.23333333333333331</v>
      </c>
      <c r="I4977" s="208">
        <v>12</v>
      </c>
      <c r="J4977" s="208" t="s">
        <v>144</v>
      </c>
      <c r="K4977" s="208" t="s">
        <v>15</v>
      </c>
      <c r="L4977" s="208" t="s">
        <v>30</v>
      </c>
      <c r="M4977" s="208" t="s">
        <v>14690</v>
      </c>
      <c r="N4977" s="208" t="s">
        <v>3</v>
      </c>
      <c r="O4977" s="208" t="s">
        <v>8</v>
      </c>
      <c r="P4977" s="208" t="s">
        <v>2336</v>
      </c>
      <c r="Q4977" s="208" t="s">
        <v>14691</v>
      </c>
      <c r="R4977" s="254">
        <v>7.6</v>
      </c>
      <c r="S4977" s="254">
        <v>0.6</v>
      </c>
      <c r="T4977" s="254">
        <f>R4977+S4977</f>
        <v>8.1999999999999993</v>
      </c>
      <c r="U4977" s="208" t="s">
        <v>29</v>
      </c>
      <c r="V4977" s="179" t="s">
        <v>3197</v>
      </c>
      <c r="W4977" s="179" t="s">
        <v>2725</v>
      </c>
      <c r="X4977" s="179" t="s">
        <v>2736</v>
      </c>
      <c r="Y4977" s="280" t="s">
        <v>14692</v>
      </c>
      <c r="Z4977" s="270">
        <v>1</v>
      </c>
      <c r="AA4977" s="179" t="s">
        <v>14693</v>
      </c>
      <c r="AB4977" s="179" t="s">
        <v>14694</v>
      </c>
      <c r="AC4977" s="179"/>
      <c r="AD4977" s="179" t="s">
        <v>28</v>
      </c>
      <c r="AE4977" s="179"/>
      <c r="AF4977" s="179"/>
      <c r="AG4977" s="179"/>
      <c r="AJ4977" s="1">
        <f t="shared" si="388"/>
        <v>0</v>
      </c>
    </row>
    <row r="4978" spans="1:36" ht="78.75">
      <c r="A4978" s="94" t="s">
        <v>12777</v>
      </c>
      <c r="B4978" s="179" t="s">
        <v>6</v>
      </c>
      <c r="C4978" s="179" t="s">
        <v>1873</v>
      </c>
      <c r="D4978" s="169">
        <v>42677</v>
      </c>
      <c r="E4978" s="176">
        <v>0.48402777777777778</v>
      </c>
      <c r="F4978" s="169">
        <v>42677</v>
      </c>
      <c r="G4978" s="176">
        <v>0.48402777777777778</v>
      </c>
      <c r="H4978" s="176">
        <f>G4978-E4978</f>
        <v>0</v>
      </c>
      <c r="I4978" s="208">
        <v>5</v>
      </c>
      <c r="J4978" s="208" t="s">
        <v>303</v>
      </c>
      <c r="K4978" s="208" t="s">
        <v>9</v>
      </c>
      <c r="L4978" s="208" t="s">
        <v>4</v>
      </c>
      <c r="M4978" s="208" t="s">
        <v>12787</v>
      </c>
      <c r="N4978" s="208" t="s">
        <v>3</v>
      </c>
      <c r="O4978" s="208" t="s">
        <v>8</v>
      </c>
      <c r="P4978" s="208" t="s">
        <v>12788</v>
      </c>
      <c r="Q4978" s="600" t="s">
        <v>14695</v>
      </c>
      <c r="R4978" s="254">
        <v>1</v>
      </c>
      <c r="S4978" s="254"/>
      <c r="T4978" s="254">
        <f>R4978+S4978</f>
        <v>1</v>
      </c>
      <c r="U4978" s="600" t="s">
        <v>7</v>
      </c>
      <c r="V4978" s="600">
        <v>1986</v>
      </c>
      <c r="W4978" s="600" t="s">
        <v>3170</v>
      </c>
      <c r="X4978" s="600" t="s">
        <v>2736</v>
      </c>
      <c r="Y4978" s="600" t="s">
        <v>14696</v>
      </c>
      <c r="Z4978" s="907">
        <v>1</v>
      </c>
      <c r="AA4978" s="600">
        <v>2017</v>
      </c>
      <c r="AB4978" s="600"/>
      <c r="AC4978" s="906"/>
      <c r="AD4978" s="600" t="s">
        <v>0</v>
      </c>
      <c r="AE4978" s="600"/>
      <c r="AF4978" s="600"/>
      <c r="AG4978" s="911" t="s">
        <v>3408</v>
      </c>
      <c r="AJ4978" s="1">
        <f t="shared" si="388"/>
        <v>0</v>
      </c>
    </row>
    <row r="4979" spans="1:36" ht="94.5">
      <c r="A4979" s="94" t="s">
        <v>12777</v>
      </c>
      <c r="B4979" s="179" t="s">
        <v>6</v>
      </c>
      <c r="C4979" s="179" t="s">
        <v>1131</v>
      </c>
      <c r="D4979" s="169">
        <v>42677</v>
      </c>
      <c r="E4979" s="176">
        <v>0.78194444444444444</v>
      </c>
      <c r="F4979" s="169">
        <v>42677</v>
      </c>
      <c r="G4979" s="176">
        <v>0.78194444444444444</v>
      </c>
      <c r="H4979" s="176">
        <v>0</v>
      </c>
      <c r="I4979" s="208">
        <v>12</v>
      </c>
      <c r="J4979" s="208" t="s">
        <v>144</v>
      </c>
      <c r="K4979" s="208" t="s">
        <v>9</v>
      </c>
      <c r="L4979" s="71" t="s">
        <v>10</v>
      </c>
      <c r="M4979" s="208" t="s">
        <v>14697</v>
      </c>
      <c r="N4979" s="208" t="s">
        <v>3</v>
      </c>
      <c r="O4979" s="208" t="s">
        <v>8</v>
      </c>
      <c r="P4979" s="208" t="s">
        <v>3891</v>
      </c>
      <c r="Q4979" s="208" t="s">
        <v>14698</v>
      </c>
      <c r="R4979" s="254">
        <v>1.2</v>
      </c>
      <c r="S4979" s="208">
        <v>3.7</v>
      </c>
      <c r="T4979" s="254">
        <v>4.9000000000000004</v>
      </c>
      <c r="U4979" s="208" t="s">
        <v>29</v>
      </c>
      <c r="V4979" s="179" t="s">
        <v>10236</v>
      </c>
      <c r="W4979" s="179" t="s">
        <v>2725</v>
      </c>
      <c r="X4979" s="179" t="s">
        <v>2736</v>
      </c>
      <c r="Y4979" s="280" t="s">
        <v>14699</v>
      </c>
      <c r="Z4979" s="270">
        <v>1</v>
      </c>
      <c r="AA4979" s="179" t="s">
        <v>14700</v>
      </c>
      <c r="AB4979" s="179">
        <v>0</v>
      </c>
      <c r="AC4979" s="179"/>
      <c r="AD4979" s="600" t="s">
        <v>31</v>
      </c>
      <c r="AE4979" s="179"/>
      <c r="AF4979" s="179"/>
      <c r="AG4979" s="179"/>
      <c r="AJ4979" s="1">
        <f t="shared" si="388"/>
        <v>0</v>
      </c>
    </row>
    <row r="4980" spans="1:36" ht="281.25">
      <c r="A4980" s="94" t="s">
        <v>1052</v>
      </c>
      <c r="B4980" s="57" t="s">
        <v>505</v>
      </c>
      <c r="C4980" s="57" t="s">
        <v>607</v>
      </c>
      <c r="D4980" s="58">
        <v>42441</v>
      </c>
      <c r="E4980" s="59">
        <v>0.12569444444444444</v>
      </c>
      <c r="F4980" s="58">
        <v>42441</v>
      </c>
      <c r="G4980" s="59">
        <v>0.15902777777777777</v>
      </c>
      <c r="H4980" s="59">
        <v>3.3333333333333333E-2</v>
      </c>
      <c r="I4980" s="60">
        <v>0</v>
      </c>
      <c r="J4980" s="60" t="s">
        <v>1180</v>
      </c>
      <c r="K4980" s="60"/>
      <c r="L4980" s="71" t="s">
        <v>12</v>
      </c>
      <c r="M4980" s="72" t="s">
        <v>609</v>
      </c>
      <c r="N4980" s="60" t="s">
        <v>3</v>
      </c>
      <c r="O4980" s="71" t="s">
        <v>33</v>
      </c>
      <c r="P4980" s="72" t="s">
        <v>1181</v>
      </c>
      <c r="Q4980" s="71" t="s">
        <v>1204</v>
      </c>
      <c r="R4980" s="167"/>
      <c r="S4980" s="167"/>
      <c r="T4980" s="167"/>
      <c r="U4980" s="179"/>
      <c r="V4980" s="179" t="s">
        <v>141</v>
      </c>
      <c r="W4980" s="179" t="s">
        <v>141</v>
      </c>
      <c r="X4980" s="179" t="s">
        <v>141</v>
      </c>
      <c r="Y4980" s="179" t="s">
        <v>2651</v>
      </c>
      <c r="Z4980" s="179" t="s">
        <v>141</v>
      </c>
      <c r="AA4980" s="179" t="s">
        <v>141</v>
      </c>
      <c r="AB4980" s="179">
        <v>0</v>
      </c>
      <c r="AC4980" s="179" t="s">
        <v>2649</v>
      </c>
      <c r="AD4980" s="179" t="s">
        <v>23</v>
      </c>
      <c r="AE4980" s="179"/>
      <c r="AF4980" s="179" t="s">
        <v>141</v>
      </c>
      <c r="AG4980" s="115" t="s">
        <v>141</v>
      </c>
      <c r="AJ4980" s="1">
        <f t="shared" si="388"/>
        <v>0</v>
      </c>
    </row>
    <row r="4981" spans="1:36" ht="243.75">
      <c r="A4981" s="94" t="s">
        <v>1052</v>
      </c>
      <c r="B4981" s="57" t="s">
        <v>505</v>
      </c>
      <c r="C4981" s="57"/>
      <c r="D4981" s="58">
        <v>42442</v>
      </c>
      <c r="E4981" s="59">
        <v>0.43888888888888888</v>
      </c>
      <c r="F4981" s="58">
        <v>42442</v>
      </c>
      <c r="G4981" s="59">
        <v>0.45347222222222222</v>
      </c>
      <c r="H4981" s="59">
        <v>1.4583333333333332E-2</v>
      </c>
      <c r="I4981" s="60">
        <v>0</v>
      </c>
      <c r="J4981" s="60" t="s">
        <v>1193</v>
      </c>
      <c r="K4981" s="60"/>
      <c r="L4981" s="71" t="s">
        <v>12</v>
      </c>
      <c r="M4981" s="72" t="s">
        <v>1194</v>
      </c>
      <c r="N4981" s="60" t="s">
        <v>3</v>
      </c>
      <c r="O4981" s="71" t="s">
        <v>24</v>
      </c>
      <c r="P4981" s="72" t="s">
        <v>1195</v>
      </c>
      <c r="Q4981" s="71" t="s">
        <v>1205</v>
      </c>
      <c r="R4981" s="167"/>
      <c r="S4981" s="167"/>
      <c r="T4981" s="167"/>
      <c r="U4981" s="179"/>
      <c r="V4981" s="179" t="s">
        <v>141</v>
      </c>
      <c r="W4981" s="179" t="s">
        <v>141</v>
      </c>
      <c r="X4981" s="179" t="s">
        <v>141</v>
      </c>
      <c r="Y4981" s="179" t="s">
        <v>2670</v>
      </c>
      <c r="Z4981" s="179" t="s">
        <v>141</v>
      </c>
      <c r="AA4981" s="179" t="s">
        <v>141</v>
      </c>
      <c r="AB4981" s="179">
        <v>0</v>
      </c>
      <c r="AC4981" s="179" t="s">
        <v>2649</v>
      </c>
      <c r="AD4981" s="179" t="s">
        <v>23</v>
      </c>
      <c r="AE4981" s="179"/>
      <c r="AF4981" s="179" t="s">
        <v>141</v>
      </c>
      <c r="AG4981" s="115" t="s">
        <v>141</v>
      </c>
      <c r="AJ4981" s="1">
        <f t="shared" si="388"/>
        <v>0</v>
      </c>
    </row>
    <row r="4982" spans="1:36" ht="78.75">
      <c r="A4982" s="94" t="s">
        <v>12777</v>
      </c>
      <c r="B4982" s="179" t="s">
        <v>6</v>
      </c>
      <c r="C4982" s="179" t="s">
        <v>1868</v>
      </c>
      <c r="D4982" s="169">
        <v>42679</v>
      </c>
      <c r="E4982" s="176">
        <v>0.38750000000000001</v>
      </c>
      <c r="F4982" s="169">
        <v>42679</v>
      </c>
      <c r="G4982" s="176">
        <v>0.38750000000000001</v>
      </c>
      <c r="H4982" s="176">
        <v>0</v>
      </c>
      <c r="I4982" s="208">
        <v>8</v>
      </c>
      <c r="J4982" s="208" t="s">
        <v>144</v>
      </c>
      <c r="K4982" s="208" t="s">
        <v>9</v>
      </c>
      <c r="L4982" s="208" t="s">
        <v>10</v>
      </c>
      <c r="M4982" s="208" t="s">
        <v>12832</v>
      </c>
      <c r="N4982" s="208" t="s">
        <v>3</v>
      </c>
      <c r="O4982" s="208" t="s">
        <v>8</v>
      </c>
      <c r="P4982" s="208" t="s">
        <v>12833</v>
      </c>
      <c r="Q4982" s="600" t="s">
        <v>14705</v>
      </c>
      <c r="R4982" s="208">
        <v>6.8</v>
      </c>
      <c r="S4982" s="208">
        <v>0.7</v>
      </c>
      <c r="T4982" s="254">
        <v>7.5</v>
      </c>
      <c r="U4982" s="600" t="s">
        <v>29</v>
      </c>
      <c r="V4982" s="906">
        <v>1988</v>
      </c>
      <c r="W4982" s="600" t="s">
        <v>2725</v>
      </c>
      <c r="X4982" s="600" t="s">
        <v>4407</v>
      </c>
      <c r="Y4982" s="600" t="s">
        <v>14706</v>
      </c>
      <c r="Z4982" s="907" t="s">
        <v>14707</v>
      </c>
      <c r="AA4982" s="600"/>
      <c r="AB4982" s="600"/>
      <c r="AC4982" s="600"/>
      <c r="AD4982" s="600" t="s">
        <v>31</v>
      </c>
      <c r="AE4982" s="179"/>
      <c r="AF4982" s="179"/>
      <c r="AG4982" s="179"/>
      <c r="AJ4982" s="1">
        <f t="shared" si="388"/>
        <v>0</v>
      </c>
    </row>
    <row r="4983" spans="1:36" ht="243.75">
      <c r="A4983" s="94" t="s">
        <v>1052</v>
      </c>
      <c r="B4983" s="75" t="s">
        <v>505</v>
      </c>
      <c r="C4983" s="75"/>
      <c r="D4983" s="745">
        <v>42442</v>
      </c>
      <c r="E4983" s="59">
        <v>0.82916666666666661</v>
      </c>
      <c r="F4983" s="745">
        <v>42442</v>
      </c>
      <c r="G4983" s="59">
        <v>0.84583333333333333</v>
      </c>
      <c r="H4983" s="59">
        <v>1.6666666666666666E-2</v>
      </c>
      <c r="I4983" s="428">
        <v>0</v>
      </c>
      <c r="J4983" s="60" t="s">
        <v>144</v>
      </c>
      <c r="K4983" s="428"/>
      <c r="L4983" s="429" t="s">
        <v>12</v>
      </c>
      <c r="M4983" s="430" t="s">
        <v>1194</v>
      </c>
      <c r="N4983" s="428" t="s">
        <v>3</v>
      </c>
      <c r="O4983" s="429" t="s">
        <v>24</v>
      </c>
      <c r="P4983" s="430" t="s">
        <v>1195</v>
      </c>
      <c r="Q4983" s="429" t="s">
        <v>1207</v>
      </c>
      <c r="R4983" s="590"/>
      <c r="S4983" s="590"/>
      <c r="T4983" s="590"/>
      <c r="U4983" s="179"/>
      <c r="V4983" s="280" t="s">
        <v>141</v>
      </c>
      <c r="W4983" s="280" t="s">
        <v>141</v>
      </c>
      <c r="X4983" s="280" t="s">
        <v>141</v>
      </c>
      <c r="Y4983" s="280" t="s">
        <v>2671</v>
      </c>
      <c r="Z4983" s="280" t="s">
        <v>141</v>
      </c>
      <c r="AA4983" s="280" t="s">
        <v>141</v>
      </c>
      <c r="AB4983" s="280">
        <v>0</v>
      </c>
      <c r="AC4983" s="179" t="s">
        <v>2649</v>
      </c>
      <c r="AD4983" s="179" t="s">
        <v>23</v>
      </c>
      <c r="AE4983" s="179"/>
      <c r="AF4983" s="179" t="s">
        <v>141</v>
      </c>
      <c r="AG4983" s="115" t="s">
        <v>141</v>
      </c>
      <c r="AJ4983" s="1">
        <f t="shared" si="388"/>
        <v>0</v>
      </c>
    </row>
    <row r="4984" spans="1:36" ht="126">
      <c r="A4984" s="94" t="s">
        <v>12777</v>
      </c>
      <c r="B4984" s="208" t="s">
        <v>6</v>
      </c>
      <c r="C4984" s="208" t="s">
        <v>1863</v>
      </c>
      <c r="D4984" s="169">
        <v>42685</v>
      </c>
      <c r="E4984" s="176">
        <v>0.39583333333333331</v>
      </c>
      <c r="F4984" s="169">
        <v>42685</v>
      </c>
      <c r="G4984" s="176">
        <v>0.44097222222222227</v>
      </c>
      <c r="H4984" s="176">
        <v>4.5138888888888888E-2</v>
      </c>
      <c r="I4984" s="208">
        <v>18</v>
      </c>
      <c r="J4984" s="208" t="s">
        <v>576</v>
      </c>
      <c r="K4984" s="208"/>
      <c r="L4984" s="208" t="s">
        <v>10</v>
      </c>
      <c r="M4984" s="208" t="s">
        <v>12846</v>
      </c>
      <c r="N4984" s="208">
        <v>35</v>
      </c>
      <c r="O4984" s="208" t="s">
        <v>14</v>
      </c>
      <c r="P4984" s="208" t="s">
        <v>12847</v>
      </c>
      <c r="Q4984" s="600" t="s">
        <v>14709</v>
      </c>
      <c r="R4984" s="208">
        <v>10.1</v>
      </c>
      <c r="S4984" s="208"/>
      <c r="T4984" s="208">
        <v>10.1</v>
      </c>
      <c r="U4984" s="600" t="s">
        <v>29</v>
      </c>
      <c r="V4984" s="600" t="s">
        <v>14710</v>
      </c>
      <c r="W4984" s="600" t="s">
        <v>14711</v>
      </c>
      <c r="X4984" s="600" t="s">
        <v>14640</v>
      </c>
      <c r="Y4984" s="905" t="s">
        <v>14712</v>
      </c>
      <c r="Z4984" s="600"/>
      <c r="AA4984" s="906" t="s">
        <v>14713</v>
      </c>
      <c r="AB4984" s="600" t="s">
        <v>14714</v>
      </c>
      <c r="AC4984" s="906"/>
      <c r="AD4984" s="600" t="s">
        <v>31</v>
      </c>
      <c r="AE4984" s="600"/>
      <c r="AF4984" s="600"/>
      <c r="AG4984" s="600" t="s">
        <v>14715</v>
      </c>
      <c r="AJ4984" s="1">
        <f t="shared" si="388"/>
        <v>0</v>
      </c>
    </row>
    <row r="4985" spans="1:36" ht="126">
      <c r="A4985" s="94" t="s">
        <v>12777</v>
      </c>
      <c r="B4985" s="208" t="s">
        <v>6</v>
      </c>
      <c r="C4985" s="208" t="s">
        <v>1863</v>
      </c>
      <c r="D4985" s="169">
        <v>42685</v>
      </c>
      <c r="E4985" s="176">
        <v>0.54583333333333328</v>
      </c>
      <c r="F4985" s="169">
        <v>42685</v>
      </c>
      <c r="G4985" s="176">
        <v>0.75763888888888886</v>
      </c>
      <c r="H4985" s="176">
        <v>0.21180555555555555</v>
      </c>
      <c r="I4985" s="208">
        <v>8</v>
      </c>
      <c r="J4985" s="208" t="s">
        <v>144</v>
      </c>
      <c r="K4985" s="208" t="s">
        <v>297</v>
      </c>
      <c r="L4985" s="208" t="s">
        <v>10</v>
      </c>
      <c r="M4985" s="208" t="s">
        <v>12848</v>
      </c>
      <c r="N4985" s="208" t="s">
        <v>3</v>
      </c>
      <c r="O4985" s="208" t="s">
        <v>8</v>
      </c>
      <c r="P4985" s="208" t="s">
        <v>12849</v>
      </c>
      <c r="Q4985" s="600" t="s">
        <v>14716</v>
      </c>
      <c r="R4985" s="208">
        <v>17</v>
      </c>
      <c r="S4985" s="208">
        <v>4.7</v>
      </c>
      <c r="T4985" s="208">
        <v>21.7</v>
      </c>
      <c r="U4985" s="600" t="s">
        <v>29</v>
      </c>
      <c r="V4985" s="600" t="s">
        <v>11045</v>
      </c>
      <c r="W4985" s="600" t="s">
        <v>2725</v>
      </c>
      <c r="X4985" s="600" t="s">
        <v>14640</v>
      </c>
      <c r="Y4985" s="600" t="s">
        <v>14717</v>
      </c>
      <c r="Z4985" s="600"/>
      <c r="AA4985" s="906" t="s">
        <v>14718</v>
      </c>
      <c r="AB4985" s="906" t="s">
        <v>14719</v>
      </c>
      <c r="AC4985" s="906"/>
      <c r="AD4985" s="600" t="s">
        <v>61</v>
      </c>
      <c r="AE4985" s="600"/>
      <c r="AF4985" s="600"/>
      <c r="AG4985" s="600" t="s">
        <v>2215</v>
      </c>
      <c r="AJ4985" s="1">
        <f t="shared" si="388"/>
        <v>0</v>
      </c>
    </row>
    <row r="4986" spans="1:36" ht="126">
      <c r="A4986" s="94" t="s">
        <v>12777</v>
      </c>
      <c r="B4986" s="208" t="s">
        <v>6</v>
      </c>
      <c r="C4986" s="208" t="s">
        <v>1868</v>
      </c>
      <c r="D4986" s="169">
        <v>42685</v>
      </c>
      <c r="E4986" s="176">
        <v>0.60347222222222219</v>
      </c>
      <c r="F4986" s="169">
        <v>42685</v>
      </c>
      <c r="G4986" s="176">
        <v>0.66388888888888886</v>
      </c>
      <c r="H4986" s="176">
        <v>5.9027777777777783E-2</v>
      </c>
      <c r="I4986" s="208">
        <v>26</v>
      </c>
      <c r="J4986" s="208" t="s">
        <v>144</v>
      </c>
      <c r="K4986" s="208" t="s">
        <v>146</v>
      </c>
      <c r="L4986" s="71" t="s">
        <v>10</v>
      </c>
      <c r="M4986" s="208" t="s">
        <v>12850</v>
      </c>
      <c r="N4986" s="208" t="s">
        <v>3</v>
      </c>
      <c r="O4986" s="208" t="s">
        <v>40</v>
      </c>
      <c r="P4986" s="208" t="s">
        <v>12851</v>
      </c>
      <c r="Q4986" s="600" t="s">
        <v>14720</v>
      </c>
      <c r="R4986" s="208">
        <v>13.4</v>
      </c>
      <c r="S4986" s="208">
        <v>0.4</v>
      </c>
      <c r="T4986" s="208">
        <v>13.8</v>
      </c>
      <c r="U4986" s="600" t="s">
        <v>37</v>
      </c>
      <c r="V4986" s="600">
        <v>1987</v>
      </c>
      <c r="W4986" s="600" t="s">
        <v>14721</v>
      </c>
      <c r="X4986" s="600" t="s">
        <v>14663</v>
      </c>
      <c r="Y4986" s="600" t="s">
        <v>14722</v>
      </c>
      <c r="Z4986" s="600" t="s">
        <v>14723</v>
      </c>
      <c r="AA4986" s="600" t="s">
        <v>14724</v>
      </c>
      <c r="AB4986" s="600"/>
      <c r="AC4986" s="600"/>
      <c r="AD4986" s="600" t="s">
        <v>31</v>
      </c>
      <c r="AE4986" s="208"/>
      <c r="AF4986" s="208"/>
      <c r="AG4986" s="208"/>
      <c r="AJ4986" s="1">
        <f t="shared" si="388"/>
        <v>0</v>
      </c>
    </row>
    <row r="4987" spans="1:36" ht="47.25">
      <c r="A4987" s="94" t="s">
        <v>12777</v>
      </c>
      <c r="B4987" s="208" t="s">
        <v>6</v>
      </c>
      <c r="C4987" s="208" t="s">
        <v>1131</v>
      </c>
      <c r="D4987" s="169">
        <v>42685</v>
      </c>
      <c r="E4987" s="176">
        <v>0.83333333333333337</v>
      </c>
      <c r="F4987" s="169">
        <v>42685</v>
      </c>
      <c r="G4987" s="176">
        <v>0.97569444444444453</v>
      </c>
      <c r="H4987" s="176">
        <v>0.14236111111111116</v>
      </c>
      <c r="I4987" s="208">
        <v>2</v>
      </c>
      <c r="J4987" s="208" t="s">
        <v>144</v>
      </c>
      <c r="K4987" s="208" t="s">
        <v>21</v>
      </c>
      <c r="L4987" s="208" t="s">
        <v>30</v>
      </c>
      <c r="M4987" s="208" t="s">
        <v>12852</v>
      </c>
      <c r="N4987" s="208" t="s">
        <v>3</v>
      </c>
      <c r="O4987" s="208" t="s">
        <v>8</v>
      </c>
      <c r="P4987" s="208" t="s">
        <v>12853</v>
      </c>
      <c r="Q4987" s="208" t="s">
        <v>14725</v>
      </c>
      <c r="R4987" s="208">
        <v>6</v>
      </c>
      <c r="S4987" s="208"/>
      <c r="T4987" s="208">
        <v>6</v>
      </c>
      <c r="U4987" s="600" t="s">
        <v>29</v>
      </c>
      <c r="V4987" s="600">
        <v>1989</v>
      </c>
      <c r="W4987" s="909" t="s">
        <v>2725</v>
      </c>
      <c r="X4987" s="600" t="s">
        <v>2932</v>
      </c>
      <c r="Y4987" s="906" t="s">
        <v>14658</v>
      </c>
      <c r="Z4987" s="907">
        <v>1</v>
      </c>
      <c r="AA4987" s="906" t="s">
        <v>14659</v>
      </c>
      <c r="AB4987" s="600">
        <v>7</v>
      </c>
      <c r="AC4987" s="910"/>
      <c r="AD4987" s="600" t="s">
        <v>61</v>
      </c>
      <c r="AE4987" s="600"/>
      <c r="AF4987" s="600"/>
      <c r="AG4987" s="600"/>
      <c r="AJ4987" s="1">
        <f t="shared" si="388"/>
        <v>0</v>
      </c>
    </row>
    <row r="4988" spans="1:36" ht="47.25">
      <c r="A4988" s="94" t="s">
        <v>12777</v>
      </c>
      <c r="B4988" s="208" t="s">
        <v>6</v>
      </c>
      <c r="C4988" s="208" t="s">
        <v>12859</v>
      </c>
      <c r="D4988" s="169">
        <v>42686</v>
      </c>
      <c r="E4988" s="176">
        <v>0.71875</v>
      </c>
      <c r="F4988" s="169">
        <v>42686</v>
      </c>
      <c r="G4988" s="176">
        <v>0.71875</v>
      </c>
      <c r="H4988" s="176">
        <v>0</v>
      </c>
      <c r="I4988" s="208">
        <v>281</v>
      </c>
      <c r="J4988" s="208" t="s">
        <v>1299</v>
      </c>
      <c r="K4988" s="208" t="s">
        <v>9</v>
      </c>
      <c r="L4988" s="208" t="s">
        <v>17</v>
      </c>
      <c r="M4988" s="208" t="s">
        <v>12860</v>
      </c>
      <c r="N4988" s="208">
        <v>220</v>
      </c>
      <c r="O4988" s="208" t="s">
        <v>8</v>
      </c>
      <c r="P4988" s="208" t="s">
        <v>12860</v>
      </c>
      <c r="Q4988" s="208" t="s">
        <v>14726</v>
      </c>
      <c r="R4988" s="208">
        <v>95.399999999999991</v>
      </c>
      <c r="S4988" s="162">
        <v>373.5</v>
      </c>
      <c r="T4988" s="208">
        <v>468.9</v>
      </c>
      <c r="U4988" s="208"/>
      <c r="V4988" s="208"/>
      <c r="W4988" s="208"/>
      <c r="X4988" s="208"/>
      <c r="Y4988" s="208"/>
      <c r="Z4988" s="208"/>
      <c r="AA4988" s="208"/>
      <c r="AB4988" s="208"/>
      <c r="AC4988" s="208"/>
      <c r="AD4988" s="600" t="s">
        <v>38</v>
      </c>
      <c r="AE4988" s="208"/>
      <c r="AF4988" s="208"/>
      <c r="AG4988" s="208"/>
      <c r="AJ4988" s="1">
        <f t="shared" si="388"/>
        <v>0</v>
      </c>
    </row>
    <row r="4989" spans="1:36" ht="281.25">
      <c r="A4989" s="94" t="s">
        <v>1052</v>
      </c>
      <c r="B4989" s="57" t="s">
        <v>505</v>
      </c>
      <c r="C4989" s="57"/>
      <c r="D4989" s="58">
        <v>42443</v>
      </c>
      <c r="E4989" s="59">
        <v>0.44236111111111115</v>
      </c>
      <c r="F4989" s="58">
        <v>42443</v>
      </c>
      <c r="G4989" s="59">
        <v>0.45833333333333331</v>
      </c>
      <c r="H4989" s="59">
        <v>1.5972222222222224E-2</v>
      </c>
      <c r="I4989" s="60">
        <v>0</v>
      </c>
      <c r="J4989" s="60" t="s">
        <v>1208</v>
      </c>
      <c r="K4989" s="60"/>
      <c r="L4989" s="71" t="s">
        <v>12</v>
      </c>
      <c r="M4989" s="72" t="s">
        <v>1206</v>
      </c>
      <c r="N4989" s="60" t="s">
        <v>3</v>
      </c>
      <c r="O4989" s="71" t="s">
        <v>24</v>
      </c>
      <c r="P4989" s="72" t="s">
        <v>1206</v>
      </c>
      <c r="Q4989" s="71" t="s">
        <v>1209</v>
      </c>
      <c r="R4989" s="167"/>
      <c r="S4989" s="167"/>
      <c r="T4989" s="167"/>
      <c r="U4989" s="179"/>
      <c r="V4989" s="179" t="s">
        <v>141</v>
      </c>
      <c r="W4989" s="179" t="s">
        <v>141</v>
      </c>
      <c r="X4989" s="179" t="s">
        <v>141</v>
      </c>
      <c r="Y4989" s="280" t="s">
        <v>2671</v>
      </c>
      <c r="Z4989" s="179" t="s">
        <v>141</v>
      </c>
      <c r="AA4989" s="179" t="s">
        <v>141</v>
      </c>
      <c r="AB4989" s="179">
        <v>0</v>
      </c>
      <c r="AC4989" s="179" t="s">
        <v>2649</v>
      </c>
      <c r="AD4989" s="179" t="s">
        <v>23</v>
      </c>
      <c r="AE4989" s="179"/>
      <c r="AF4989" s="179" t="s">
        <v>141</v>
      </c>
      <c r="AG4989" s="115" t="s">
        <v>141</v>
      </c>
      <c r="AJ4989" s="1">
        <f t="shared" si="388"/>
        <v>0</v>
      </c>
    </row>
    <row r="4990" spans="1:36" ht="168.75">
      <c r="A4990" s="94" t="s">
        <v>1052</v>
      </c>
      <c r="B4990" s="57" t="s">
        <v>505</v>
      </c>
      <c r="C4990" s="57" t="s">
        <v>506</v>
      </c>
      <c r="D4990" s="58">
        <v>42452</v>
      </c>
      <c r="E4990" s="59">
        <v>0.1111111111111111</v>
      </c>
      <c r="F4990" s="58">
        <v>42452</v>
      </c>
      <c r="G4990" s="59">
        <v>0.1111111111111111</v>
      </c>
      <c r="H4990" s="59">
        <v>0</v>
      </c>
      <c r="I4990" s="60">
        <v>4</v>
      </c>
      <c r="J4990" s="60" t="s">
        <v>612</v>
      </c>
      <c r="K4990" s="60"/>
      <c r="L4990" s="71" t="s">
        <v>12</v>
      </c>
      <c r="M4990" s="72" t="s">
        <v>1605</v>
      </c>
      <c r="N4990" s="60">
        <v>0.4</v>
      </c>
      <c r="O4990" s="71" t="s">
        <v>2</v>
      </c>
      <c r="P4990" s="72" t="s">
        <v>1605</v>
      </c>
      <c r="Q4990" s="71" t="s">
        <v>1606</v>
      </c>
      <c r="R4990" s="167"/>
      <c r="S4990" s="167"/>
      <c r="T4990" s="167"/>
      <c r="U4990" s="179" t="s">
        <v>2656</v>
      </c>
      <c r="V4990" s="179" t="s">
        <v>141</v>
      </c>
      <c r="W4990" s="179" t="s">
        <v>141</v>
      </c>
      <c r="X4990" s="179" t="s">
        <v>141</v>
      </c>
      <c r="Y4990" s="179" t="s">
        <v>2651</v>
      </c>
      <c r="Z4990" s="179" t="s">
        <v>141</v>
      </c>
      <c r="AA4990" s="179" t="s">
        <v>141</v>
      </c>
      <c r="AB4990" s="179">
        <v>4</v>
      </c>
      <c r="AC4990" s="179" t="s">
        <v>2649</v>
      </c>
      <c r="AD4990" s="179" t="s">
        <v>23</v>
      </c>
      <c r="AE4990" s="179"/>
      <c r="AF4990" s="179" t="s">
        <v>141</v>
      </c>
      <c r="AG4990" s="115" t="s">
        <v>141</v>
      </c>
      <c r="AJ4990" s="1">
        <f t="shared" si="388"/>
        <v>0</v>
      </c>
    </row>
    <row r="4991" spans="1:36" ht="243.75">
      <c r="A4991" s="94" t="s">
        <v>1052</v>
      </c>
      <c r="B4991" s="57" t="s">
        <v>505</v>
      </c>
      <c r="C4991" s="57" t="s">
        <v>1933</v>
      </c>
      <c r="D4991" s="58">
        <v>42457</v>
      </c>
      <c r="E4991" s="59">
        <v>0.33333333333333331</v>
      </c>
      <c r="F4991" s="58">
        <v>42457</v>
      </c>
      <c r="G4991" s="59">
        <v>0.37708333333333338</v>
      </c>
      <c r="H4991" s="59">
        <v>4.3750000000000004E-2</v>
      </c>
      <c r="I4991" s="60">
        <v>0</v>
      </c>
      <c r="J4991" s="60" t="s">
        <v>1934</v>
      </c>
      <c r="K4991" s="60"/>
      <c r="L4991" s="71" t="s">
        <v>4</v>
      </c>
      <c r="M4991" s="72" t="s">
        <v>1195</v>
      </c>
      <c r="N4991" s="60" t="s">
        <v>3</v>
      </c>
      <c r="O4991" s="71" t="s">
        <v>24</v>
      </c>
      <c r="P4991" s="72" t="s">
        <v>1195</v>
      </c>
      <c r="Q4991" s="71" t="s">
        <v>1935</v>
      </c>
      <c r="R4991" s="167"/>
      <c r="S4991" s="167"/>
      <c r="T4991" s="167"/>
      <c r="U4991" s="179"/>
      <c r="V4991" s="179" t="s">
        <v>141</v>
      </c>
      <c r="W4991" s="179" t="s">
        <v>141</v>
      </c>
      <c r="X4991" s="179" t="s">
        <v>141</v>
      </c>
      <c r="Y4991" s="179" t="s">
        <v>2670</v>
      </c>
      <c r="Z4991" s="179" t="s">
        <v>141</v>
      </c>
      <c r="AA4991" s="179" t="s">
        <v>141</v>
      </c>
      <c r="AB4991" s="179">
        <v>0</v>
      </c>
      <c r="AC4991" s="179" t="s">
        <v>2649</v>
      </c>
      <c r="AD4991" s="179" t="s">
        <v>23</v>
      </c>
      <c r="AE4991" s="179"/>
      <c r="AF4991" s="179" t="s">
        <v>141</v>
      </c>
      <c r="AG4991" s="115" t="s">
        <v>141</v>
      </c>
      <c r="AJ4991" s="1">
        <f t="shared" si="388"/>
        <v>0</v>
      </c>
    </row>
    <row r="4992" spans="1:36" ht="393.75">
      <c r="A4992" s="94" t="s">
        <v>1052</v>
      </c>
      <c r="B4992" s="57" t="s">
        <v>505</v>
      </c>
      <c r="C4992" s="57" t="s">
        <v>506</v>
      </c>
      <c r="D4992" s="58">
        <v>42458</v>
      </c>
      <c r="E4992" s="59">
        <v>0.43472222222222223</v>
      </c>
      <c r="F4992" s="58">
        <v>42458</v>
      </c>
      <c r="G4992" s="59">
        <v>0.4548611111111111</v>
      </c>
      <c r="H4992" s="59">
        <v>2.013888888888889E-2</v>
      </c>
      <c r="I4992" s="60">
        <v>5</v>
      </c>
      <c r="J4992" s="60" t="s">
        <v>501</v>
      </c>
      <c r="K4992" s="60"/>
      <c r="L4992" s="71" t="s">
        <v>12</v>
      </c>
      <c r="M4992" s="72" t="s">
        <v>1939</v>
      </c>
      <c r="N4992" s="60" t="s">
        <v>3</v>
      </c>
      <c r="O4992" s="71" t="s">
        <v>26</v>
      </c>
      <c r="P4992" s="72" t="s">
        <v>1940</v>
      </c>
      <c r="Q4992" s="71" t="s">
        <v>1941</v>
      </c>
      <c r="R4992" s="167"/>
      <c r="S4992" s="167"/>
      <c r="T4992" s="167"/>
      <c r="U4992" s="179" t="s">
        <v>2650</v>
      </c>
      <c r="V4992" s="179" t="s">
        <v>141</v>
      </c>
      <c r="W4992" s="179" t="s">
        <v>141</v>
      </c>
      <c r="X4992" s="179" t="s">
        <v>141</v>
      </c>
      <c r="Y4992" s="179" t="s">
        <v>2687</v>
      </c>
      <c r="Z4992" s="179" t="s">
        <v>141</v>
      </c>
      <c r="AA4992" s="179" t="s">
        <v>141</v>
      </c>
      <c r="AB4992" s="179">
        <v>0</v>
      </c>
      <c r="AC4992" s="179" t="s">
        <v>2649</v>
      </c>
      <c r="AD4992" s="179" t="s">
        <v>23</v>
      </c>
      <c r="AE4992" s="179"/>
      <c r="AF4992" s="179" t="s">
        <v>141</v>
      </c>
      <c r="AG4992" s="115" t="s">
        <v>141</v>
      </c>
      <c r="AJ4992" s="1">
        <f t="shared" si="388"/>
        <v>0</v>
      </c>
    </row>
    <row r="4993" spans="1:36" ht="141.75">
      <c r="A4993" s="94" t="s">
        <v>12777</v>
      </c>
      <c r="B4993" s="179" t="s">
        <v>6</v>
      </c>
      <c r="C4993" s="179" t="s">
        <v>1863</v>
      </c>
      <c r="D4993" s="169">
        <v>42688</v>
      </c>
      <c r="E4993" s="68">
        <v>0.95972222222222225</v>
      </c>
      <c r="F4993" s="169">
        <v>42688</v>
      </c>
      <c r="G4993" s="68">
        <v>0.95972222222222225</v>
      </c>
      <c r="H4993" s="68">
        <v>0</v>
      </c>
      <c r="I4993" s="208">
        <v>4</v>
      </c>
      <c r="J4993" s="208" t="s">
        <v>303</v>
      </c>
      <c r="K4993" s="208"/>
      <c r="L4993" s="208" t="s">
        <v>4</v>
      </c>
      <c r="M4993" s="208" t="s">
        <v>12949</v>
      </c>
      <c r="N4993" s="208" t="s">
        <v>3</v>
      </c>
      <c r="O4993" s="208" t="s">
        <v>2</v>
      </c>
      <c r="P4993" s="208" t="s">
        <v>12950</v>
      </c>
      <c r="Q4993" s="600" t="s">
        <v>14741</v>
      </c>
      <c r="R4993" s="254">
        <v>0.8</v>
      </c>
      <c r="S4993" s="208"/>
      <c r="T4993" s="254">
        <v>0.8</v>
      </c>
      <c r="U4993" s="600" t="s">
        <v>1</v>
      </c>
      <c r="V4993" s="600" t="s">
        <v>14742</v>
      </c>
      <c r="W4993" s="600" t="s">
        <v>14743</v>
      </c>
      <c r="X4993" s="600" t="s">
        <v>14640</v>
      </c>
      <c r="Y4993" s="600" t="s">
        <v>14744</v>
      </c>
      <c r="Z4993" s="600"/>
      <c r="AA4993" s="906" t="s">
        <v>14745</v>
      </c>
      <c r="AB4993" s="600"/>
      <c r="AC4993" s="906"/>
      <c r="AD4993" s="600" t="s">
        <v>0</v>
      </c>
      <c r="AE4993" s="600"/>
      <c r="AF4993" s="600"/>
      <c r="AG4993" s="600" t="s">
        <v>2215</v>
      </c>
      <c r="AJ4993" s="1">
        <f t="shared" si="388"/>
        <v>0</v>
      </c>
    </row>
    <row r="4994" spans="1:36" ht="112.5">
      <c r="A4994" s="94" t="s">
        <v>1052</v>
      </c>
      <c r="B4994" s="57" t="s">
        <v>505</v>
      </c>
      <c r="C4994" s="57" t="s">
        <v>1933</v>
      </c>
      <c r="D4994" s="58">
        <v>42459</v>
      </c>
      <c r="E4994" s="59">
        <v>0.74791666666666667</v>
      </c>
      <c r="F4994" s="58"/>
      <c r="G4994" s="59"/>
      <c r="H4994" s="59"/>
      <c r="I4994" s="60">
        <v>0</v>
      </c>
      <c r="J4994" s="60"/>
      <c r="K4994" s="60"/>
      <c r="L4994" s="71" t="s">
        <v>4</v>
      </c>
      <c r="M4994" s="72" t="s">
        <v>1990</v>
      </c>
      <c r="N4994" s="60" t="s">
        <v>3</v>
      </c>
      <c r="O4994" s="71" t="s">
        <v>24</v>
      </c>
      <c r="P4994" s="72" t="s">
        <v>1990</v>
      </c>
      <c r="Q4994" s="71" t="s">
        <v>1991</v>
      </c>
      <c r="R4994" s="167"/>
      <c r="S4994" s="167"/>
      <c r="T4994" s="167"/>
      <c r="U4994" s="179"/>
      <c r="V4994" s="179" t="s">
        <v>141</v>
      </c>
      <c r="W4994" s="179" t="s">
        <v>141</v>
      </c>
      <c r="X4994" s="179" t="s">
        <v>141</v>
      </c>
      <c r="Y4994" s="179" t="s">
        <v>2670</v>
      </c>
      <c r="Z4994" s="179" t="s">
        <v>141</v>
      </c>
      <c r="AA4994" s="179" t="s">
        <v>141</v>
      </c>
      <c r="AB4994" s="179">
        <v>0</v>
      </c>
      <c r="AC4994" s="179" t="s">
        <v>2649</v>
      </c>
      <c r="AD4994" s="179" t="s">
        <v>23</v>
      </c>
      <c r="AE4994" s="179"/>
      <c r="AF4994" s="179" t="s">
        <v>141</v>
      </c>
      <c r="AG4994" s="115" t="s">
        <v>141</v>
      </c>
      <c r="AJ4994" s="1">
        <f t="shared" si="388"/>
        <v>0</v>
      </c>
    </row>
    <row r="4995" spans="1:36" ht="141.75">
      <c r="A4995" s="94" t="s">
        <v>12777</v>
      </c>
      <c r="B4995" s="179" t="s">
        <v>6</v>
      </c>
      <c r="C4995" s="179" t="s">
        <v>1863</v>
      </c>
      <c r="D4995" s="169">
        <v>42694</v>
      </c>
      <c r="E4995" s="176">
        <v>0.42152777777777778</v>
      </c>
      <c r="F4995" s="169">
        <v>42694</v>
      </c>
      <c r="G4995" s="176">
        <v>0.42152777777777778</v>
      </c>
      <c r="H4995" s="176">
        <v>0</v>
      </c>
      <c r="I4995" s="600">
        <v>13</v>
      </c>
      <c r="J4995" s="179" t="s">
        <v>303</v>
      </c>
      <c r="K4995" s="179" t="s">
        <v>9</v>
      </c>
      <c r="L4995" s="179" t="s">
        <v>30</v>
      </c>
      <c r="M4995" s="179" t="s">
        <v>12995</v>
      </c>
      <c r="N4995" s="179" t="s">
        <v>3</v>
      </c>
      <c r="O4995" s="179" t="s">
        <v>8</v>
      </c>
      <c r="P4995" s="179" t="s">
        <v>12996</v>
      </c>
      <c r="Q4995" s="600" t="s">
        <v>14748</v>
      </c>
      <c r="R4995" s="170">
        <v>3.7</v>
      </c>
      <c r="S4995" s="170">
        <v>1</v>
      </c>
      <c r="T4995" s="602">
        <v>4.7</v>
      </c>
      <c r="U4995" s="600" t="s">
        <v>29</v>
      </c>
      <c r="V4995" s="600" t="s">
        <v>11155</v>
      </c>
      <c r="W4995" s="600" t="s">
        <v>2725</v>
      </c>
      <c r="X4995" s="600" t="s">
        <v>14640</v>
      </c>
      <c r="Y4995" s="600" t="s">
        <v>14749</v>
      </c>
      <c r="Z4995" s="600"/>
      <c r="AA4995" s="906" t="s">
        <v>14750</v>
      </c>
      <c r="AB4995" s="600" t="s">
        <v>14751</v>
      </c>
      <c r="AC4995" s="906"/>
      <c r="AD4995" s="600" t="s">
        <v>28</v>
      </c>
      <c r="AE4995" s="600"/>
      <c r="AF4995" s="600"/>
      <c r="AG4995" s="600" t="s">
        <v>2215</v>
      </c>
      <c r="AJ4995" s="1">
        <f t="shared" si="388"/>
        <v>0</v>
      </c>
    </row>
    <row r="4996" spans="1:36" ht="281.25">
      <c r="A4996" s="179" t="s">
        <v>1052</v>
      </c>
      <c r="B4996" s="57" t="s">
        <v>505</v>
      </c>
      <c r="C4996" s="57" t="s">
        <v>1933</v>
      </c>
      <c r="D4996" s="58">
        <v>42459</v>
      </c>
      <c r="E4996" s="357">
        <v>0.65625</v>
      </c>
      <c r="F4996" s="58">
        <v>42459</v>
      </c>
      <c r="G4996" s="357">
        <v>0.71805555555555556</v>
      </c>
      <c r="H4996" s="357">
        <v>6.1805555555555558E-2</v>
      </c>
      <c r="I4996" s="358">
        <v>0</v>
      </c>
      <c r="J4996" s="358" t="s">
        <v>2143</v>
      </c>
      <c r="K4996" s="358"/>
      <c r="L4996" s="432" t="s">
        <v>4</v>
      </c>
      <c r="M4996" s="419" t="s">
        <v>4067</v>
      </c>
      <c r="N4996" s="358" t="s">
        <v>3</v>
      </c>
      <c r="O4996" s="432" t="s">
        <v>24</v>
      </c>
      <c r="P4996" s="419" t="s">
        <v>4067</v>
      </c>
      <c r="Q4996" s="71" t="s">
        <v>4068</v>
      </c>
      <c r="R4996" s="433"/>
      <c r="S4996" s="433"/>
      <c r="T4996" s="433"/>
      <c r="U4996" s="179"/>
      <c r="V4996" s="179"/>
      <c r="X4996" s="179"/>
      <c r="Y4996" s="179"/>
      <c r="Z4996" s="179"/>
      <c r="AA4996" s="179"/>
      <c r="AB4996" s="179"/>
      <c r="AC4996" s="179"/>
      <c r="AD4996" s="179" t="s">
        <v>23</v>
      </c>
      <c r="AE4996" s="179"/>
      <c r="AF4996" s="179"/>
      <c r="AG4996" s="115"/>
      <c r="AJ4996" s="1">
        <f t="shared" si="388"/>
        <v>0</v>
      </c>
    </row>
    <row r="4997" spans="1:36" ht="187.5">
      <c r="A4997" s="94" t="s">
        <v>2039</v>
      </c>
      <c r="B4997" s="57" t="s">
        <v>505</v>
      </c>
      <c r="C4997" s="57" t="s">
        <v>1933</v>
      </c>
      <c r="D4997" s="58">
        <v>42462</v>
      </c>
      <c r="E4997" s="59">
        <v>0.87638888888888899</v>
      </c>
      <c r="F4997" s="58">
        <v>42462</v>
      </c>
      <c r="G4997" s="59">
        <v>0.92847222222222225</v>
      </c>
      <c r="H4997" s="59">
        <v>5.2083333333333336E-2</v>
      </c>
      <c r="I4997" s="60">
        <v>0</v>
      </c>
      <c r="J4997" s="60" t="s">
        <v>978</v>
      </c>
      <c r="K4997" s="60"/>
      <c r="L4997" s="71" t="s">
        <v>12</v>
      </c>
      <c r="M4997" s="72" t="s">
        <v>2018</v>
      </c>
      <c r="N4997" s="60" t="s">
        <v>3</v>
      </c>
      <c r="O4997" s="71" t="s">
        <v>24</v>
      </c>
      <c r="P4997" s="72" t="s">
        <v>2018</v>
      </c>
      <c r="Q4997" s="71" t="s">
        <v>2019</v>
      </c>
      <c r="R4997" s="167"/>
      <c r="S4997" s="167"/>
      <c r="T4997" s="167"/>
      <c r="U4997" s="179"/>
      <c r="V4997" s="179" t="s">
        <v>141</v>
      </c>
      <c r="W4997" s="179" t="s">
        <v>141</v>
      </c>
      <c r="X4997" s="179" t="s">
        <v>141</v>
      </c>
      <c r="Y4997" s="179" t="s">
        <v>2690</v>
      </c>
      <c r="Z4997" s="179" t="s">
        <v>141</v>
      </c>
      <c r="AA4997" s="179" t="s">
        <v>141</v>
      </c>
      <c r="AB4997" s="179">
        <v>0</v>
      </c>
      <c r="AC4997" s="179" t="s">
        <v>2649</v>
      </c>
      <c r="AD4997" s="179" t="s">
        <v>23</v>
      </c>
      <c r="AE4997" s="179"/>
      <c r="AF4997" s="179" t="s">
        <v>141</v>
      </c>
      <c r="AG4997" s="115" t="s">
        <v>141</v>
      </c>
      <c r="AJ4997" s="1">
        <f t="shared" si="388"/>
        <v>0</v>
      </c>
    </row>
    <row r="4998" spans="1:36" ht="225">
      <c r="A4998" s="94" t="s">
        <v>2039</v>
      </c>
      <c r="B4998" s="57" t="s">
        <v>505</v>
      </c>
      <c r="C4998" s="57" t="s">
        <v>1933</v>
      </c>
      <c r="D4998" s="58">
        <v>42466</v>
      </c>
      <c r="E4998" s="59">
        <v>0.91805555555555562</v>
      </c>
      <c r="F4998" s="58">
        <v>42466</v>
      </c>
      <c r="G4998" s="59">
        <v>0.97361111111111109</v>
      </c>
      <c r="H4998" s="59">
        <v>5.5555555555555552E-2</v>
      </c>
      <c r="I4998" s="60">
        <v>0</v>
      </c>
      <c r="J4998" s="60" t="s">
        <v>2048</v>
      </c>
      <c r="K4998" s="60"/>
      <c r="L4998" s="71" t="s">
        <v>4</v>
      </c>
      <c r="M4998" s="72" t="s">
        <v>1206</v>
      </c>
      <c r="N4998" s="60" t="s">
        <v>3</v>
      </c>
      <c r="O4998" s="71" t="s">
        <v>24</v>
      </c>
      <c r="P4998" s="72" t="s">
        <v>1206</v>
      </c>
      <c r="Q4998" s="71" t="s">
        <v>2049</v>
      </c>
      <c r="R4998" s="167"/>
      <c r="S4998" s="167"/>
      <c r="T4998" s="167"/>
      <c r="U4998" s="179"/>
      <c r="V4998" s="179" t="s">
        <v>141</v>
      </c>
      <c r="W4998" s="179" t="s">
        <v>141</v>
      </c>
      <c r="X4998" s="179" t="s">
        <v>141</v>
      </c>
      <c r="Y4998" s="179" t="s">
        <v>2671</v>
      </c>
      <c r="Z4998" s="179" t="s">
        <v>141</v>
      </c>
      <c r="AA4998" s="179" t="s">
        <v>141</v>
      </c>
      <c r="AB4998" s="179">
        <v>0</v>
      </c>
      <c r="AC4998" s="179" t="s">
        <v>2649</v>
      </c>
      <c r="AD4998" s="179" t="s">
        <v>23</v>
      </c>
      <c r="AE4998" s="179"/>
      <c r="AF4998" s="179" t="s">
        <v>141</v>
      </c>
      <c r="AG4998" s="115" t="s">
        <v>141</v>
      </c>
      <c r="AJ4998" s="1">
        <f t="shared" si="388"/>
        <v>0</v>
      </c>
    </row>
    <row r="4999" spans="1:36" ht="110.25">
      <c r="A4999" s="94" t="s">
        <v>12777</v>
      </c>
      <c r="B4999" s="179" t="s">
        <v>6</v>
      </c>
      <c r="C4999" s="179" t="s">
        <v>1868</v>
      </c>
      <c r="D4999" s="169">
        <v>42696</v>
      </c>
      <c r="E4999" s="176">
        <v>0.1388888888888889</v>
      </c>
      <c r="F4999" s="169">
        <v>42696</v>
      </c>
      <c r="G4999" s="176">
        <v>0.15069444444444444</v>
      </c>
      <c r="H4999" s="176">
        <v>1.1805555555555555E-2</v>
      </c>
      <c r="I4999" s="600">
        <v>5</v>
      </c>
      <c r="J4999" s="179" t="s">
        <v>13030</v>
      </c>
      <c r="K4999" s="169" t="s">
        <v>146</v>
      </c>
      <c r="L4999" s="179" t="s">
        <v>30</v>
      </c>
      <c r="M4999" s="179" t="s">
        <v>13031</v>
      </c>
      <c r="N4999" s="179" t="s">
        <v>3</v>
      </c>
      <c r="O4999" s="179" t="s">
        <v>8</v>
      </c>
      <c r="P4999" s="179" t="s">
        <v>13032</v>
      </c>
      <c r="Q4999" s="600" t="s">
        <v>14760</v>
      </c>
      <c r="R4999" s="170">
        <v>456.20000000000005</v>
      </c>
      <c r="S4999" s="170"/>
      <c r="T4999" s="602">
        <v>456.20000000000005</v>
      </c>
      <c r="U4999" s="179" t="s">
        <v>29</v>
      </c>
      <c r="V4999" s="919">
        <v>42522</v>
      </c>
      <c r="W4999" s="600" t="s">
        <v>2746</v>
      </c>
      <c r="X4999" s="600" t="s">
        <v>14663</v>
      </c>
      <c r="Y4999" s="600" t="s">
        <v>2215</v>
      </c>
      <c r="Z4999" s="907" t="s">
        <v>2215</v>
      </c>
      <c r="AA4999" s="600" t="s">
        <v>14761</v>
      </c>
      <c r="AB4999" s="600">
        <v>0</v>
      </c>
      <c r="AC4999" s="906"/>
      <c r="AD4999" s="600" t="s">
        <v>28</v>
      </c>
      <c r="AE4999" s="179"/>
      <c r="AF4999" s="179"/>
      <c r="AG4999" s="179"/>
      <c r="AJ4999" s="1">
        <f t="shared" si="388"/>
        <v>0</v>
      </c>
    </row>
    <row r="5000" spans="1:36" ht="141.75">
      <c r="A5000" s="94" t="s">
        <v>12777</v>
      </c>
      <c r="B5000" s="280" t="s">
        <v>6</v>
      </c>
      <c r="C5000" s="280" t="s">
        <v>1863</v>
      </c>
      <c r="D5000" s="497">
        <v>42701</v>
      </c>
      <c r="E5000" s="501">
        <v>0.56736111111111109</v>
      </c>
      <c r="F5000" s="497">
        <v>42701</v>
      </c>
      <c r="G5000" s="501">
        <v>0.58472222222222225</v>
      </c>
      <c r="H5000" s="501">
        <v>1.7361111111111112E-2</v>
      </c>
      <c r="I5000" s="905">
        <v>6</v>
      </c>
      <c r="J5000" s="280" t="s">
        <v>303</v>
      </c>
      <c r="K5000" s="280" t="s">
        <v>21</v>
      </c>
      <c r="L5000" s="905" t="s">
        <v>4</v>
      </c>
      <c r="M5000" s="280" t="s">
        <v>13083</v>
      </c>
      <c r="N5000" s="280" t="s">
        <v>3</v>
      </c>
      <c r="O5000" s="280" t="s">
        <v>8</v>
      </c>
      <c r="P5000" s="280" t="s">
        <v>13084</v>
      </c>
      <c r="Q5000" s="1134" t="s">
        <v>14762</v>
      </c>
      <c r="R5000" s="170">
        <v>2.7</v>
      </c>
      <c r="S5000" s="170"/>
      <c r="T5000" s="602">
        <v>2.7</v>
      </c>
      <c r="U5000" s="600" t="s">
        <v>7</v>
      </c>
      <c r="V5000" s="600" t="s">
        <v>3232</v>
      </c>
      <c r="W5000" s="600" t="s">
        <v>9220</v>
      </c>
      <c r="X5000" s="600" t="s">
        <v>11193</v>
      </c>
      <c r="Y5000" s="600" t="s">
        <v>14763</v>
      </c>
      <c r="Z5000" s="600"/>
      <c r="AA5000" s="906" t="s">
        <v>14745</v>
      </c>
      <c r="AB5000" s="600" t="s">
        <v>14764</v>
      </c>
      <c r="AC5000" s="906"/>
      <c r="AD5000" s="600" t="s">
        <v>0</v>
      </c>
      <c r="AE5000" s="179"/>
      <c r="AF5000" s="179"/>
      <c r="AG5000" s="179"/>
      <c r="AJ5000" s="1">
        <f t="shared" si="388"/>
        <v>0</v>
      </c>
    </row>
    <row r="5001" spans="1:36" ht="187.5">
      <c r="A5001" s="94" t="s">
        <v>2039</v>
      </c>
      <c r="B5001" s="57" t="s">
        <v>505</v>
      </c>
      <c r="C5001" s="57" t="s">
        <v>1933</v>
      </c>
      <c r="D5001" s="58">
        <v>42471</v>
      </c>
      <c r="E5001" s="59">
        <v>0.66666666666666663</v>
      </c>
      <c r="F5001" s="58">
        <v>42471</v>
      </c>
      <c r="G5001" s="59">
        <v>0.69791666666666663</v>
      </c>
      <c r="H5001" s="59">
        <v>3.125E-2</v>
      </c>
      <c r="I5001" s="60">
        <v>0</v>
      </c>
      <c r="J5001" s="60" t="s">
        <v>2143</v>
      </c>
      <c r="K5001" s="60"/>
      <c r="L5001" s="71" t="s">
        <v>4</v>
      </c>
      <c r="M5001" s="72" t="s">
        <v>1202</v>
      </c>
      <c r="N5001" s="60" t="s">
        <v>3</v>
      </c>
      <c r="O5001" s="71" t="s">
        <v>24</v>
      </c>
      <c r="P5001" s="72" t="s">
        <v>1202</v>
      </c>
      <c r="Q5001" s="71" t="s">
        <v>2144</v>
      </c>
      <c r="R5001" s="167"/>
      <c r="S5001" s="167"/>
      <c r="T5001" s="167"/>
      <c r="U5001" s="179"/>
      <c r="V5001" s="179" t="s">
        <v>141</v>
      </c>
      <c r="W5001" s="179" t="s">
        <v>141</v>
      </c>
      <c r="X5001" s="179" t="s">
        <v>141</v>
      </c>
      <c r="Y5001" s="179" t="s">
        <v>2694</v>
      </c>
      <c r="Z5001" s="179" t="s">
        <v>141</v>
      </c>
      <c r="AA5001" s="179" t="s">
        <v>141</v>
      </c>
      <c r="AB5001" s="179">
        <v>0</v>
      </c>
      <c r="AC5001" s="179" t="s">
        <v>2649</v>
      </c>
      <c r="AD5001" s="179" t="s">
        <v>23</v>
      </c>
      <c r="AE5001" s="179"/>
      <c r="AF5001" s="179" t="s">
        <v>141</v>
      </c>
      <c r="AG5001" s="115" t="s">
        <v>141</v>
      </c>
      <c r="AJ5001" s="1">
        <f t="shared" si="388"/>
        <v>0</v>
      </c>
    </row>
    <row r="5002" spans="1:36" ht="126">
      <c r="A5002" s="94" t="s">
        <v>12777</v>
      </c>
      <c r="B5002" s="179" t="s">
        <v>6</v>
      </c>
      <c r="C5002" s="179" t="s">
        <v>376</v>
      </c>
      <c r="D5002" s="169">
        <v>42702</v>
      </c>
      <c r="E5002" s="176">
        <v>0.64236111111111105</v>
      </c>
      <c r="F5002" s="169">
        <v>42702</v>
      </c>
      <c r="G5002" s="176">
        <v>0.64236111111111105</v>
      </c>
      <c r="H5002" s="176">
        <v>0</v>
      </c>
      <c r="I5002" s="600">
        <v>88</v>
      </c>
      <c r="J5002" s="179" t="s">
        <v>1299</v>
      </c>
      <c r="K5002" s="179" t="s">
        <v>9</v>
      </c>
      <c r="L5002" s="179" t="s">
        <v>17</v>
      </c>
      <c r="M5002" s="179" t="s">
        <v>13098</v>
      </c>
      <c r="N5002" s="179">
        <v>110</v>
      </c>
      <c r="O5002" s="179" t="s">
        <v>8</v>
      </c>
      <c r="P5002" s="179" t="s">
        <v>13098</v>
      </c>
      <c r="Q5002" s="600" t="s">
        <v>14765</v>
      </c>
      <c r="R5002" s="179">
        <v>28.3</v>
      </c>
      <c r="S5002" s="179">
        <v>34.299999999999997</v>
      </c>
      <c r="T5002" s="600">
        <v>62.599999999999994</v>
      </c>
      <c r="U5002" s="179"/>
      <c r="V5002" s="179"/>
      <c r="W5002" s="179"/>
      <c r="X5002" s="179"/>
      <c r="Y5002" s="179"/>
      <c r="Z5002" s="179"/>
      <c r="AA5002" s="179"/>
      <c r="AB5002" s="179"/>
      <c r="AC5002" s="179"/>
      <c r="AD5002" s="600" t="s">
        <v>38</v>
      </c>
      <c r="AE5002" s="179"/>
      <c r="AF5002" s="179"/>
      <c r="AG5002" s="179"/>
      <c r="AJ5002" s="1">
        <f t="shared" si="388"/>
        <v>0</v>
      </c>
    </row>
    <row r="5003" spans="1:36" ht="94.5">
      <c r="A5003" s="94" t="s">
        <v>2039</v>
      </c>
      <c r="B5003" s="57" t="s">
        <v>505</v>
      </c>
      <c r="C5003" s="57" t="s">
        <v>607</v>
      </c>
      <c r="D5003" s="58">
        <v>42475</v>
      </c>
      <c r="E5003" s="59">
        <v>0.87361111111111101</v>
      </c>
      <c r="F5003" s="58">
        <v>42477</v>
      </c>
      <c r="G5003" s="59">
        <v>0.10416666666666667</v>
      </c>
      <c r="H5003" s="59">
        <v>1.2305555555555556</v>
      </c>
      <c r="I5003" s="60">
        <v>0</v>
      </c>
      <c r="J5003" s="60" t="s">
        <v>978</v>
      </c>
      <c r="K5003" s="60"/>
      <c r="L5003" s="71" t="s">
        <v>12</v>
      </c>
      <c r="M5003" s="72" t="s">
        <v>2209</v>
      </c>
      <c r="N5003" s="60" t="s">
        <v>3</v>
      </c>
      <c r="O5003" s="71" t="s">
        <v>24</v>
      </c>
      <c r="P5003" s="72" t="s">
        <v>2209</v>
      </c>
      <c r="Q5003" s="71" t="s">
        <v>2210</v>
      </c>
      <c r="R5003" s="167"/>
      <c r="S5003" s="167"/>
      <c r="T5003" s="167"/>
      <c r="U5003" s="179"/>
      <c r="V5003" s="179" t="s">
        <v>141</v>
      </c>
      <c r="W5003" s="179" t="s">
        <v>141</v>
      </c>
      <c r="X5003" s="179" t="s">
        <v>141</v>
      </c>
      <c r="Y5003" s="179" t="s">
        <v>2695</v>
      </c>
      <c r="Z5003" s="179" t="s">
        <v>141</v>
      </c>
      <c r="AA5003" s="179" t="s">
        <v>141</v>
      </c>
      <c r="AB5003" s="179">
        <v>0</v>
      </c>
      <c r="AC5003" s="179" t="s">
        <v>2649</v>
      </c>
      <c r="AD5003" s="179" t="s">
        <v>23</v>
      </c>
      <c r="AE5003" s="179"/>
      <c r="AF5003" s="179" t="s">
        <v>141</v>
      </c>
      <c r="AG5003" s="115" t="s">
        <v>141</v>
      </c>
      <c r="AJ5003" s="1">
        <f t="shared" si="388"/>
        <v>0</v>
      </c>
    </row>
    <row r="5004" spans="1:36" ht="94.5">
      <c r="A5004" s="94" t="s">
        <v>2039</v>
      </c>
      <c r="B5004" s="57" t="s">
        <v>505</v>
      </c>
      <c r="C5004" s="57" t="s">
        <v>607</v>
      </c>
      <c r="D5004" s="58">
        <v>42477</v>
      </c>
      <c r="E5004" s="59">
        <v>0.63541666666666663</v>
      </c>
      <c r="F5004" s="58">
        <v>42477</v>
      </c>
      <c r="G5004" s="59">
        <v>0.65069444444444446</v>
      </c>
      <c r="H5004" s="59">
        <v>1.5277777777777777E-2</v>
      </c>
      <c r="I5004" s="60">
        <v>0</v>
      </c>
      <c r="J5004" s="60" t="s">
        <v>978</v>
      </c>
      <c r="K5004" s="60"/>
      <c r="L5004" s="71" t="s">
        <v>12</v>
      </c>
      <c r="M5004" s="72" t="s">
        <v>2209</v>
      </c>
      <c r="N5004" s="60" t="s">
        <v>3</v>
      </c>
      <c r="O5004" s="71" t="s">
        <v>24</v>
      </c>
      <c r="P5004" s="72" t="s">
        <v>2209</v>
      </c>
      <c r="Q5004" s="71" t="s">
        <v>2221</v>
      </c>
      <c r="R5004" s="167"/>
      <c r="S5004" s="167"/>
      <c r="T5004" s="167"/>
      <c r="U5004" s="179"/>
      <c r="V5004" s="179" t="s">
        <v>141</v>
      </c>
      <c r="W5004" s="179" t="s">
        <v>141</v>
      </c>
      <c r="X5004" s="179" t="s">
        <v>141</v>
      </c>
      <c r="Y5004" s="280" t="s">
        <v>2695</v>
      </c>
      <c r="Z5004" s="179" t="s">
        <v>141</v>
      </c>
      <c r="AA5004" s="179" t="s">
        <v>141</v>
      </c>
      <c r="AB5004" s="179">
        <v>0</v>
      </c>
      <c r="AC5004" s="179" t="s">
        <v>2649</v>
      </c>
      <c r="AD5004" s="179" t="s">
        <v>23</v>
      </c>
      <c r="AE5004" s="179"/>
      <c r="AF5004" s="179" t="s">
        <v>141</v>
      </c>
      <c r="AG5004" s="115" t="s">
        <v>141</v>
      </c>
      <c r="AJ5004" s="1">
        <f t="shared" si="388"/>
        <v>0</v>
      </c>
    </row>
    <row r="5005" spans="1:36" s="16" customFormat="1" ht="141.75">
      <c r="A5005" s="94" t="s">
        <v>12777</v>
      </c>
      <c r="B5005" s="179" t="s">
        <v>6</v>
      </c>
      <c r="C5005" s="179" t="s">
        <v>1863</v>
      </c>
      <c r="D5005" s="169">
        <v>42703</v>
      </c>
      <c r="E5005" s="176">
        <v>0.7680555555555556</v>
      </c>
      <c r="F5005" s="169">
        <v>42703</v>
      </c>
      <c r="G5005" s="176">
        <v>0.9375</v>
      </c>
      <c r="H5005" s="176">
        <v>0.16944444444444443</v>
      </c>
      <c r="I5005" s="600">
        <v>6</v>
      </c>
      <c r="J5005" s="179" t="s">
        <v>303</v>
      </c>
      <c r="K5005" s="179" t="s">
        <v>15</v>
      </c>
      <c r="L5005" s="179" t="s">
        <v>4</v>
      </c>
      <c r="M5005" s="179" t="s">
        <v>13083</v>
      </c>
      <c r="N5005" s="179" t="s">
        <v>3</v>
      </c>
      <c r="O5005" s="179" t="s">
        <v>8</v>
      </c>
      <c r="P5005" s="179" t="s">
        <v>13084</v>
      </c>
      <c r="Q5005" s="916" t="s">
        <v>14762</v>
      </c>
      <c r="R5005" s="179">
        <v>15.1</v>
      </c>
      <c r="S5005" s="179">
        <v>1.8</v>
      </c>
      <c r="T5005" s="600">
        <v>16.899999999999999</v>
      </c>
      <c r="U5005" s="600" t="s">
        <v>7</v>
      </c>
      <c r="V5005" s="600" t="s">
        <v>3232</v>
      </c>
      <c r="W5005" s="600" t="s">
        <v>9220</v>
      </c>
      <c r="X5005" s="600" t="s">
        <v>11193</v>
      </c>
      <c r="Y5005" s="600" t="s">
        <v>14763</v>
      </c>
      <c r="Z5005" s="600"/>
      <c r="AA5005" s="906" t="s">
        <v>14745</v>
      </c>
      <c r="AB5005" s="600" t="s">
        <v>14764</v>
      </c>
      <c r="AC5005" s="906"/>
      <c r="AD5005" s="600" t="s">
        <v>0</v>
      </c>
      <c r="AE5005" s="179"/>
      <c r="AF5005" s="179"/>
      <c r="AG5005" s="179"/>
      <c r="AJ5005" s="1">
        <f t="shared" si="388"/>
        <v>0</v>
      </c>
    </row>
    <row r="5006" spans="1:36" s="16" customFormat="1" ht="47.25">
      <c r="A5006" s="94" t="s">
        <v>12777</v>
      </c>
      <c r="B5006" s="179" t="s">
        <v>6</v>
      </c>
      <c r="C5006" s="179" t="s">
        <v>1131</v>
      </c>
      <c r="D5006" s="169">
        <v>42704</v>
      </c>
      <c r="E5006" s="176">
        <v>0.34722222222222227</v>
      </c>
      <c r="F5006" s="169">
        <v>42704</v>
      </c>
      <c r="G5006" s="176">
        <v>0.34722222222222227</v>
      </c>
      <c r="H5006" s="176">
        <v>0</v>
      </c>
      <c r="I5006" s="600">
        <v>11</v>
      </c>
      <c r="J5006" s="179" t="s">
        <v>144</v>
      </c>
      <c r="K5006" s="179" t="s">
        <v>9</v>
      </c>
      <c r="L5006" s="179" t="s">
        <v>10</v>
      </c>
      <c r="M5006" s="179" t="s">
        <v>13158</v>
      </c>
      <c r="N5006" s="179" t="s">
        <v>3</v>
      </c>
      <c r="O5006" s="179" t="s">
        <v>8</v>
      </c>
      <c r="P5006" s="179" t="s">
        <v>13159</v>
      </c>
      <c r="Q5006" s="179" t="s">
        <v>13160</v>
      </c>
      <c r="R5006" s="254">
        <v>1.5</v>
      </c>
      <c r="S5006" s="170">
        <v>4.5</v>
      </c>
      <c r="T5006" s="602">
        <f>SUM(R5006:S5006)</f>
        <v>6</v>
      </c>
      <c r="U5006" s="600" t="s">
        <v>29</v>
      </c>
      <c r="V5006" s="600" t="s">
        <v>14768</v>
      </c>
      <c r="W5006" s="917" t="s">
        <v>2725</v>
      </c>
      <c r="X5006" s="600"/>
      <c r="Y5006" s="600" t="s">
        <v>14769</v>
      </c>
      <c r="Z5006" s="600">
        <v>100</v>
      </c>
      <c r="AA5006" s="600" t="s">
        <v>14770</v>
      </c>
      <c r="AB5006" s="600" t="s">
        <v>14771</v>
      </c>
      <c r="AC5006" s="906"/>
      <c r="AD5006" s="600" t="s">
        <v>32</v>
      </c>
      <c r="AE5006" s="179"/>
      <c r="AF5006" s="179"/>
      <c r="AG5006" s="179"/>
      <c r="AJ5006" s="1">
        <f t="shared" si="388"/>
        <v>0</v>
      </c>
    </row>
    <row r="5007" spans="1:36" ht="262.5">
      <c r="A5007" s="94" t="s">
        <v>2039</v>
      </c>
      <c r="B5007" s="57" t="s">
        <v>505</v>
      </c>
      <c r="C5007" s="57" t="s">
        <v>1933</v>
      </c>
      <c r="D5007" s="58">
        <v>42478</v>
      </c>
      <c r="E5007" s="59">
        <v>0.5395833333333333</v>
      </c>
      <c r="F5007" s="58">
        <v>42479</v>
      </c>
      <c r="G5007" s="59">
        <v>0.4513888888888889</v>
      </c>
      <c r="H5007" s="59">
        <v>0.91180555555555554</v>
      </c>
      <c r="I5007" s="60">
        <v>0</v>
      </c>
      <c r="J5007" s="60" t="s">
        <v>997</v>
      </c>
      <c r="K5007" s="60"/>
      <c r="L5007" s="71" t="s">
        <v>12</v>
      </c>
      <c r="M5007" s="72" t="s">
        <v>2226</v>
      </c>
      <c r="N5007" s="60" t="s">
        <v>3</v>
      </c>
      <c r="O5007" s="71" t="s">
        <v>24</v>
      </c>
      <c r="P5007" s="72" t="s">
        <v>2226</v>
      </c>
      <c r="Q5007" s="71" t="s">
        <v>2227</v>
      </c>
      <c r="R5007" s="167"/>
      <c r="S5007" s="167"/>
      <c r="T5007" s="167"/>
      <c r="U5007" s="179"/>
      <c r="V5007" s="179" t="s">
        <v>141</v>
      </c>
      <c r="W5007" s="2" t="s">
        <v>141</v>
      </c>
      <c r="X5007" s="179" t="s">
        <v>141</v>
      </c>
      <c r="Y5007" s="2" t="s">
        <v>2696</v>
      </c>
      <c r="Z5007" s="179" t="s">
        <v>141</v>
      </c>
      <c r="AA5007" s="2" t="s">
        <v>141</v>
      </c>
      <c r="AB5007" s="179">
        <v>0</v>
      </c>
      <c r="AC5007" s="179" t="s">
        <v>2649</v>
      </c>
      <c r="AD5007" s="179" t="s">
        <v>23</v>
      </c>
      <c r="AE5007" s="179"/>
      <c r="AF5007" s="179" t="s">
        <v>141</v>
      </c>
      <c r="AG5007" s="115" t="s">
        <v>141</v>
      </c>
      <c r="AJ5007" s="1">
        <f t="shared" si="388"/>
        <v>0</v>
      </c>
    </row>
    <row r="5008" spans="1:36" ht="141.75" customHeight="1">
      <c r="A5008" s="179" t="s">
        <v>139</v>
      </c>
      <c r="B5008" s="57" t="s">
        <v>258</v>
      </c>
      <c r="C5008" s="57" t="s">
        <v>258</v>
      </c>
      <c r="D5008" s="278">
        <v>42394</v>
      </c>
      <c r="E5008" s="59">
        <v>0.73819444444444438</v>
      </c>
      <c r="F5008" s="278">
        <v>42394</v>
      </c>
      <c r="G5008" s="59">
        <v>0.76111111111111107</v>
      </c>
      <c r="H5008" s="59">
        <f>G5008-E5008</f>
        <v>2.2916666666666696E-2</v>
      </c>
      <c r="I5008" s="60">
        <v>0</v>
      </c>
      <c r="J5008" s="60" t="s">
        <v>633</v>
      </c>
      <c r="K5008" s="60"/>
      <c r="L5008" s="71" t="s">
        <v>4</v>
      </c>
      <c r="M5008" s="72" t="s">
        <v>634</v>
      </c>
      <c r="N5008" s="60" t="s">
        <v>3</v>
      </c>
      <c r="O5008" s="71" t="s">
        <v>33</v>
      </c>
      <c r="P5008" s="72" t="s">
        <v>635</v>
      </c>
      <c r="Q5008" s="71" t="s">
        <v>636</v>
      </c>
      <c r="R5008" s="167"/>
      <c r="S5008" s="167"/>
      <c r="T5008" s="167"/>
      <c r="U5008" s="108" t="s">
        <v>1</v>
      </c>
      <c r="V5008" s="108">
        <v>2011</v>
      </c>
      <c r="W5008" s="108" t="s">
        <v>2786</v>
      </c>
      <c r="X5008" s="108" t="s">
        <v>2787</v>
      </c>
      <c r="Y5008" s="108" t="s">
        <v>141</v>
      </c>
      <c r="Z5008" s="108">
        <v>100</v>
      </c>
      <c r="AA5008" s="164">
        <v>42429</v>
      </c>
      <c r="AB5008" s="108">
        <v>0</v>
      </c>
      <c r="AC5008" s="164">
        <v>42394</v>
      </c>
      <c r="AD5008" s="108" t="s">
        <v>23</v>
      </c>
      <c r="AE5008" s="108"/>
      <c r="AF5008" s="108"/>
      <c r="AG5008" s="108"/>
      <c r="AJ5008" s="1">
        <f t="shared" si="388"/>
        <v>0</v>
      </c>
    </row>
    <row r="5009" spans="1:37" s="16" customFormat="1" ht="37.5" customHeight="1">
      <c r="A5009" s="94" t="s">
        <v>13179</v>
      </c>
      <c r="B5009" s="179" t="s">
        <v>6</v>
      </c>
      <c r="C5009" s="179" t="s">
        <v>1131</v>
      </c>
      <c r="D5009" s="169">
        <v>42706</v>
      </c>
      <c r="E5009" s="176">
        <v>0.57013888888888886</v>
      </c>
      <c r="F5009" s="169">
        <v>42706</v>
      </c>
      <c r="G5009" s="176">
        <v>0.6430555555555556</v>
      </c>
      <c r="H5009" s="176">
        <v>7.2916666666666741E-2</v>
      </c>
      <c r="I5009" s="600">
        <v>12</v>
      </c>
      <c r="J5009" s="179" t="s">
        <v>658</v>
      </c>
      <c r="K5009" s="179"/>
      <c r="L5009" s="179" t="s">
        <v>10</v>
      </c>
      <c r="M5009" s="179" t="s">
        <v>13158</v>
      </c>
      <c r="N5009" s="179" t="s">
        <v>3</v>
      </c>
      <c r="O5009" s="179" t="s">
        <v>8</v>
      </c>
      <c r="P5009" s="179" t="s">
        <v>13188</v>
      </c>
      <c r="Q5009" s="179" t="s">
        <v>13189</v>
      </c>
      <c r="R5009" s="170">
        <v>13.6</v>
      </c>
      <c r="S5009" s="170">
        <v>0.9</v>
      </c>
      <c r="T5009" s="602">
        <v>14.5</v>
      </c>
      <c r="U5009" s="179" t="s">
        <v>29</v>
      </c>
      <c r="V5009" s="79" t="s">
        <v>14768</v>
      </c>
      <c r="W5009" s="179" t="s">
        <v>2725</v>
      </c>
      <c r="X5009" s="179"/>
      <c r="Y5009" s="79" t="s">
        <v>14769</v>
      </c>
      <c r="Z5009" s="270">
        <v>1</v>
      </c>
      <c r="AA5009" s="79" t="s">
        <v>14770</v>
      </c>
      <c r="AB5009" s="179" t="s">
        <v>14771</v>
      </c>
      <c r="AC5009" s="79"/>
      <c r="AD5009" s="179" t="s">
        <v>32</v>
      </c>
      <c r="AE5009" s="179"/>
      <c r="AF5009" s="179"/>
      <c r="AG5009" s="179"/>
      <c r="AJ5009" s="1">
        <f t="shared" si="388"/>
        <v>0</v>
      </c>
    </row>
    <row r="5010" spans="1:37" s="16" customFormat="1" ht="47.25">
      <c r="A5010" s="94" t="s">
        <v>13179</v>
      </c>
      <c r="B5010" s="179" t="s">
        <v>6</v>
      </c>
      <c r="C5010" s="179" t="s">
        <v>1876</v>
      </c>
      <c r="D5010" s="169">
        <v>42706</v>
      </c>
      <c r="E5010" s="176">
        <v>0.71875</v>
      </c>
      <c r="F5010" s="169">
        <v>42706</v>
      </c>
      <c r="G5010" s="176">
        <v>0.88958333333333339</v>
      </c>
      <c r="H5010" s="176">
        <v>0.17083333333333331</v>
      </c>
      <c r="I5010" s="600">
        <v>3</v>
      </c>
      <c r="J5010" s="179" t="s">
        <v>2215</v>
      </c>
      <c r="K5010" s="179"/>
      <c r="L5010" s="179" t="s">
        <v>4</v>
      </c>
      <c r="M5010" s="179" t="s">
        <v>13190</v>
      </c>
      <c r="N5010" s="179">
        <v>0.4</v>
      </c>
      <c r="O5010" s="179" t="s">
        <v>26</v>
      </c>
      <c r="P5010" s="179" t="s">
        <v>13191</v>
      </c>
      <c r="Q5010" s="179" t="s">
        <v>14777</v>
      </c>
      <c r="R5010" s="179">
        <v>9.1</v>
      </c>
      <c r="S5010" s="179"/>
      <c r="T5010" s="602">
        <v>9.1</v>
      </c>
      <c r="U5010" s="179" t="s">
        <v>48</v>
      </c>
      <c r="V5010" s="906">
        <v>39317</v>
      </c>
      <c r="W5010" s="906" t="s">
        <v>14778</v>
      </c>
      <c r="X5010" s="600"/>
      <c r="Y5010" s="914">
        <v>41358</v>
      </c>
      <c r="Z5010" s="600">
        <v>100</v>
      </c>
      <c r="AA5010" s="915" t="s">
        <v>14247</v>
      </c>
      <c r="AB5010" s="600">
        <v>3</v>
      </c>
      <c r="AC5010" s="906"/>
      <c r="AD5010" s="600" t="s">
        <v>65</v>
      </c>
      <c r="AE5010" s="179"/>
      <c r="AF5010" s="179"/>
      <c r="AG5010" s="179"/>
      <c r="AJ5010" s="1">
        <f t="shared" si="388"/>
        <v>0</v>
      </c>
    </row>
    <row r="5011" spans="1:37" s="16" customFormat="1" ht="94.5">
      <c r="A5011" s="94" t="s">
        <v>13179</v>
      </c>
      <c r="B5011" s="179" t="s">
        <v>6</v>
      </c>
      <c r="C5011" s="179" t="s">
        <v>1131</v>
      </c>
      <c r="D5011" s="169">
        <v>42711</v>
      </c>
      <c r="E5011" s="176">
        <v>0.74444444444444446</v>
      </c>
      <c r="F5011" s="169">
        <v>42711</v>
      </c>
      <c r="G5011" s="176">
        <v>0.78472222222222221</v>
      </c>
      <c r="H5011" s="176">
        <v>4.027777777777778E-2</v>
      </c>
      <c r="I5011" s="600">
        <v>7</v>
      </c>
      <c r="J5011" s="179" t="s">
        <v>144</v>
      </c>
      <c r="K5011" s="179" t="s">
        <v>52</v>
      </c>
      <c r="L5011" s="179" t="s">
        <v>4</v>
      </c>
      <c r="M5011" s="179" t="s">
        <v>13314</v>
      </c>
      <c r="N5011" s="179" t="s">
        <v>3</v>
      </c>
      <c r="O5011" s="179" t="s">
        <v>2</v>
      </c>
      <c r="P5011" s="179" t="s">
        <v>13315</v>
      </c>
      <c r="Q5011" s="600" t="s">
        <v>14779</v>
      </c>
      <c r="R5011" s="179">
        <v>4.4000000000000004</v>
      </c>
      <c r="S5011" s="179">
        <v>0.1</v>
      </c>
      <c r="T5011" s="600">
        <v>4.5</v>
      </c>
      <c r="U5011" s="600" t="s">
        <v>44</v>
      </c>
      <c r="V5011" s="600">
        <v>1986</v>
      </c>
      <c r="W5011" s="600" t="s">
        <v>1852</v>
      </c>
      <c r="X5011" s="600" t="s">
        <v>2932</v>
      </c>
      <c r="Y5011" s="906" t="s">
        <v>14780</v>
      </c>
      <c r="Z5011" s="906" t="s">
        <v>14781</v>
      </c>
      <c r="AA5011" s="906" t="s">
        <v>14782</v>
      </c>
      <c r="AB5011" s="906" t="s">
        <v>14783</v>
      </c>
      <c r="AC5011" s="906"/>
      <c r="AD5011" s="600" t="s">
        <v>78</v>
      </c>
      <c r="AE5011" s="179"/>
      <c r="AF5011" s="179"/>
      <c r="AG5011" s="179"/>
      <c r="AJ5011" s="1">
        <f t="shared" si="388"/>
        <v>0</v>
      </c>
    </row>
    <row r="5012" spans="1:37" ht="93.75" customHeight="1">
      <c r="A5012" s="94" t="s">
        <v>13179</v>
      </c>
      <c r="B5012" s="179" t="s">
        <v>6</v>
      </c>
      <c r="C5012" s="179" t="s">
        <v>1876</v>
      </c>
      <c r="D5012" s="169">
        <v>42715</v>
      </c>
      <c r="E5012" s="176">
        <v>0.64444444444444449</v>
      </c>
      <c r="F5012" s="169">
        <v>42715</v>
      </c>
      <c r="G5012" s="176">
        <v>0.65555555555555556</v>
      </c>
      <c r="H5012" s="176">
        <f>G5012-E5012</f>
        <v>1.1111111111111072E-2</v>
      </c>
      <c r="I5012" s="600">
        <v>73</v>
      </c>
      <c r="J5012" s="179"/>
      <c r="K5012" s="179"/>
      <c r="L5012" s="179" t="s">
        <v>4</v>
      </c>
      <c r="M5012" s="179" t="s">
        <v>13342</v>
      </c>
      <c r="N5012" s="179">
        <v>35</v>
      </c>
      <c r="O5012" s="179" t="s">
        <v>14</v>
      </c>
      <c r="P5012" s="179" t="s">
        <v>13343</v>
      </c>
      <c r="Q5012" s="600" t="s">
        <v>14784</v>
      </c>
      <c r="R5012" s="170">
        <v>69.400000000000006</v>
      </c>
      <c r="S5012" s="170">
        <v>12.2</v>
      </c>
      <c r="T5012" s="602">
        <f>SUM(R5012:S5012)</f>
        <v>81.600000000000009</v>
      </c>
      <c r="U5012" s="600" t="s">
        <v>37</v>
      </c>
      <c r="V5012" s="918">
        <v>37561</v>
      </c>
      <c r="W5012" s="911" t="s">
        <v>14785</v>
      </c>
      <c r="X5012" s="600"/>
      <c r="Y5012" s="919">
        <v>42522</v>
      </c>
      <c r="Z5012" s="907">
        <v>1</v>
      </c>
      <c r="AA5012" s="919"/>
      <c r="AB5012" s="600"/>
      <c r="AC5012" s="906"/>
      <c r="AD5012" s="600" t="s">
        <v>76</v>
      </c>
      <c r="AE5012" s="600"/>
      <c r="AF5012" s="600"/>
      <c r="AG5012" s="600"/>
      <c r="AJ5012" s="1">
        <f t="shared" si="388"/>
        <v>0</v>
      </c>
    </row>
    <row r="5013" spans="1:37" ht="110.25">
      <c r="A5013" s="94" t="s">
        <v>13179</v>
      </c>
      <c r="B5013" s="179" t="s">
        <v>6</v>
      </c>
      <c r="C5013" s="208" t="s">
        <v>6095</v>
      </c>
      <c r="D5013" s="169">
        <v>42716</v>
      </c>
      <c r="E5013" s="176">
        <v>0.86736111111111114</v>
      </c>
      <c r="F5013" s="169">
        <v>42716</v>
      </c>
      <c r="G5013" s="176">
        <v>0.86736111111111114</v>
      </c>
      <c r="H5013" s="179">
        <v>0</v>
      </c>
      <c r="I5013" s="600">
        <v>29</v>
      </c>
      <c r="J5013" s="179" t="s">
        <v>303</v>
      </c>
      <c r="K5013" s="179"/>
      <c r="L5013" s="179" t="s">
        <v>17</v>
      </c>
      <c r="M5013" s="179" t="s">
        <v>13486</v>
      </c>
      <c r="N5013" s="179">
        <v>35</v>
      </c>
      <c r="O5013" s="179" t="s">
        <v>8</v>
      </c>
      <c r="P5013" s="179" t="s">
        <v>13487</v>
      </c>
      <c r="Q5013" s="600" t="s">
        <v>14786</v>
      </c>
      <c r="R5013" s="254">
        <v>5.7</v>
      </c>
      <c r="S5013" s="254">
        <v>4.0999999999999996</v>
      </c>
      <c r="T5013" s="602">
        <v>9.8000000000000007</v>
      </c>
      <c r="U5013" s="179"/>
      <c r="V5013" s="179"/>
      <c r="W5013" s="179"/>
      <c r="X5013" s="179"/>
      <c r="Y5013" s="79"/>
      <c r="Z5013" s="270"/>
      <c r="AA5013" s="79"/>
      <c r="AB5013" s="179"/>
      <c r="AC5013" s="79"/>
      <c r="AD5013" s="600" t="s">
        <v>38</v>
      </c>
      <c r="AE5013" s="179"/>
      <c r="AF5013" s="179"/>
      <c r="AG5013" s="179"/>
      <c r="AJ5013" s="1">
        <f t="shared" si="388"/>
        <v>0</v>
      </c>
    </row>
    <row r="5014" spans="1:37" ht="110.25">
      <c r="A5014" s="94" t="s">
        <v>13179</v>
      </c>
      <c r="B5014" s="179" t="s">
        <v>6</v>
      </c>
      <c r="C5014" s="179" t="s">
        <v>376</v>
      </c>
      <c r="D5014" s="169">
        <v>42717</v>
      </c>
      <c r="E5014" s="176">
        <v>0.25625000000000003</v>
      </c>
      <c r="F5014" s="169">
        <v>42717</v>
      </c>
      <c r="G5014" s="176">
        <v>0.25625000000000003</v>
      </c>
      <c r="H5014" s="176">
        <v>0</v>
      </c>
      <c r="I5014" s="600">
        <v>5</v>
      </c>
      <c r="J5014" s="179"/>
      <c r="K5014" s="179"/>
      <c r="L5014" s="179" t="s">
        <v>17</v>
      </c>
      <c r="M5014" s="179" t="s">
        <v>13493</v>
      </c>
      <c r="N5014" s="179">
        <v>0.4</v>
      </c>
      <c r="O5014" s="179" t="s">
        <v>2</v>
      </c>
      <c r="P5014" s="179" t="s">
        <v>473</v>
      </c>
      <c r="Q5014" s="177" t="s">
        <v>13815</v>
      </c>
      <c r="R5014" s="170">
        <v>3.9</v>
      </c>
      <c r="S5014" s="170"/>
      <c r="T5014" s="602">
        <v>3.9</v>
      </c>
      <c r="U5014" s="179"/>
      <c r="V5014" s="179"/>
      <c r="W5014" s="179"/>
      <c r="X5014" s="179"/>
      <c r="Y5014" s="79"/>
      <c r="Z5014" s="270"/>
      <c r="AA5014" s="79"/>
      <c r="AB5014" s="179"/>
      <c r="AC5014" s="79"/>
      <c r="AD5014" s="600" t="s">
        <v>38</v>
      </c>
      <c r="AE5014" s="179"/>
      <c r="AF5014" s="179"/>
      <c r="AG5014" s="179"/>
      <c r="AJ5014" s="1">
        <f t="shared" ref="AJ5014:AJ5040" si="389">T5014-S5014-R5014</f>
        <v>0</v>
      </c>
    </row>
    <row r="5015" spans="1:37" ht="47.25">
      <c r="A5015" s="94" t="s">
        <v>13179</v>
      </c>
      <c r="B5015" s="179" t="s">
        <v>6</v>
      </c>
      <c r="C5015" s="179" t="s">
        <v>1131</v>
      </c>
      <c r="D5015" s="169">
        <v>42719</v>
      </c>
      <c r="E5015" s="68">
        <v>0.53541666666666665</v>
      </c>
      <c r="F5015" s="169">
        <v>42719</v>
      </c>
      <c r="G5015" s="68">
        <v>0.625</v>
      </c>
      <c r="H5015" s="68">
        <v>8.9583333333333348E-2</v>
      </c>
      <c r="I5015" s="600">
        <v>3</v>
      </c>
      <c r="J5015" s="179" t="s">
        <v>144</v>
      </c>
      <c r="K5015" s="179" t="s">
        <v>15</v>
      </c>
      <c r="L5015" s="179" t="s">
        <v>30</v>
      </c>
      <c r="M5015" s="179" t="s">
        <v>13521</v>
      </c>
      <c r="N5015" s="179" t="s">
        <v>3</v>
      </c>
      <c r="O5015" s="179" t="s">
        <v>8</v>
      </c>
      <c r="P5015" s="179" t="s">
        <v>13522</v>
      </c>
      <c r="Q5015" s="179" t="s">
        <v>13523</v>
      </c>
      <c r="R5015" s="170">
        <v>3.8</v>
      </c>
      <c r="S5015" s="179"/>
      <c r="T5015" s="600">
        <v>3.8</v>
      </c>
      <c r="U5015" s="600" t="s">
        <v>29</v>
      </c>
      <c r="V5015" s="906">
        <v>1990</v>
      </c>
      <c r="W5015" s="600" t="s">
        <v>2725</v>
      </c>
      <c r="X5015" s="600" t="s">
        <v>2736</v>
      </c>
      <c r="Y5015" s="600" t="s">
        <v>14787</v>
      </c>
      <c r="Z5015" s="907">
        <v>1</v>
      </c>
      <c r="AA5015" s="600" t="s">
        <v>14788</v>
      </c>
      <c r="AB5015" s="600">
        <v>2</v>
      </c>
      <c r="AC5015" s="906"/>
      <c r="AD5015" s="600" t="s">
        <v>28</v>
      </c>
      <c r="AE5015" s="179"/>
      <c r="AF5015" s="179"/>
      <c r="AG5015" s="179"/>
      <c r="AJ5015" s="1">
        <f t="shared" si="389"/>
        <v>0</v>
      </c>
    </row>
    <row r="5016" spans="1:37" ht="126">
      <c r="A5016" s="94" t="s">
        <v>13179</v>
      </c>
      <c r="B5016" s="208" t="s">
        <v>6</v>
      </c>
      <c r="C5016" s="208" t="s">
        <v>13527</v>
      </c>
      <c r="D5016" s="161">
        <v>42720</v>
      </c>
      <c r="E5016" s="182">
        <v>0.47500000000000003</v>
      </c>
      <c r="F5016" s="161">
        <v>42720</v>
      </c>
      <c r="G5016" s="182">
        <v>0.47500000000000003</v>
      </c>
      <c r="H5016" s="182">
        <f>SUM(G5016-E5016)</f>
        <v>0</v>
      </c>
      <c r="I5016" s="600">
        <v>277</v>
      </c>
      <c r="J5016" s="208" t="s">
        <v>13528</v>
      </c>
      <c r="K5016" s="208" t="s">
        <v>9</v>
      </c>
      <c r="L5016" s="208" t="s">
        <v>17</v>
      </c>
      <c r="M5016" s="208" t="s">
        <v>13529</v>
      </c>
      <c r="N5016" s="208">
        <v>110</v>
      </c>
      <c r="O5016" s="208" t="s">
        <v>8</v>
      </c>
      <c r="P5016" s="208" t="s">
        <v>13530</v>
      </c>
      <c r="Q5016" s="208" t="s">
        <v>13816</v>
      </c>
      <c r="R5016" s="254">
        <v>89</v>
      </c>
      <c r="S5016" s="254">
        <v>174.4</v>
      </c>
      <c r="T5016" s="602">
        <f>SUM(R5016:S5016)</f>
        <v>263.39999999999998</v>
      </c>
      <c r="U5016" s="179"/>
      <c r="V5016" s="179"/>
      <c r="W5016" s="179"/>
      <c r="X5016" s="179"/>
      <c r="Y5016" s="79"/>
      <c r="Z5016" s="179"/>
      <c r="AA5016" s="79"/>
      <c r="AB5016" s="179"/>
      <c r="AC5016" s="79"/>
      <c r="AD5016" s="600" t="s">
        <v>38</v>
      </c>
      <c r="AE5016" s="179"/>
      <c r="AF5016" s="179"/>
      <c r="AG5016" s="179"/>
      <c r="AJ5016" s="1">
        <f t="shared" si="389"/>
        <v>0</v>
      </c>
    </row>
    <row r="5017" spans="1:37" ht="94.5">
      <c r="A5017" s="94" t="s">
        <v>13179</v>
      </c>
      <c r="B5017" s="179" t="s">
        <v>6</v>
      </c>
      <c r="C5017" s="179" t="s">
        <v>13527</v>
      </c>
      <c r="D5017" s="169">
        <v>42720</v>
      </c>
      <c r="E5017" s="68">
        <v>0.55069444444444449</v>
      </c>
      <c r="F5017" s="169">
        <v>42720</v>
      </c>
      <c r="G5017" s="68">
        <v>0.55069444444444449</v>
      </c>
      <c r="H5017" s="68">
        <f>SUM(G5017-E5017)</f>
        <v>0</v>
      </c>
      <c r="I5017" s="600">
        <v>35</v>
      </c>
      <c r="J5017" s="179" t="s">
        <v>1298</v>
      </c>
      <c r="K5017" s="179" t="s">
        <v>9</v>
      </c>
      <c r="L5017" s="179" t="s">
        <v>17</v>
      </c>
      <c r="M5017" s="179" t="s">
        <v>14789</v>
      </c>
      <c r="N5017" s="179">
        <v>110</v>
      </c>
      <c r="O5017" s="179" t="s">
        <v>8</v>
      </c>
      <c r="P5017" s="179" t="s">
        <v>13817</v>
      </c>
      <c r="Q5017" s="179" t="s">
        <v>13531</v>
      </c>
      <c r="R5017" s="170">
        <v>2.8</v>
      </c>
      <c r="S5017" s="179">
        <v>4.7</v>
      </c>
      <c r="T5017" s="602">
        <f>SUM(R5017:S5017)</f>
        <v>7.5</v>
      </c>
      <c r="U5017" s="115"/>
      <c r="V5017" s="115"/>
      <c r="W5017" s="115"/>
      <c r="X5017" s="179"/>
      <c r="Y5017" s="179"/>
      <c r="Z5017" s="179"/>
      <c r="AA5017" s="179"/>
      <c r="AB5017" s="179"/>
      <c r="AC5017" s="179"/>
      <c r="AD5017" s="600" t="s">
        <v>38</v>
      </c>
      <c r="AE5017" s="179"/>
      <c r="AF5017" s="179"/>
      <c r="AG5017" s="115"/>
      <c r="AJ5017" s="1">
        <f t="shared" si="389"/>
        <v>0</v>
      </c>
    </row>
    <row r="5018" spans="1:37" ht="47.25">
      <c r="A5018" s="94" t="s">
        <v>13179</v>
      </c>
      <c r="B5018" s="179" t="s">
        <v>6</v>
      </c>
      <c r="C5018" s="179" t="s">
        <v>1865</v>
      </c>
      <c r="D5018" s="169">
        <v>42722</v>
      </c>
      <c r="E5018" s="176">
        <v>0.90625</v>
      </c>
      <c r="F5018" s="169">
        <v>42722</v>
      </c>
      <c r="G5018" s="176">
        <v>0.90625</v>
      </c>
      <c r="H5018" s="176">
        <f>SUM(G5018-E5018)</f>
        <v>0</v>
      </c>
      <c r="I5018" s="600">
        <v>39</v>
      </c>
      <c r="J5018" s="179" t="s">
        <v>303</v>
      </c>
      <c r="K5018" s="179" t="s">
        <v>9</v>
      </c>
      <c r="L5018" s="179" t="s">
        <v>4</v>
      </c>
      <c r="M5018" s="600" t="s">
        <v>13818</v>
      </c>
      <c r="N5018" s="179">
        <v>35</v>
      </c>
      <c r="O5018" s="179" t="s">
        <v>8</v>
      </c>
      <c r="P5018" s="600" t="s">
        <v>13819</v>
      </c>
      <c r="Q5018" s="912" t="s">
        <v>13820</v>
      </c>
      <c r="R5018" s="179">
        <v>20.399999999999999</v>
      </c>
      <c r="S5018" s="170">
        <v>28</v>
      </c>
      <c r="T5018" s="602">
        <f>SUM(R5018:S5018)</f>
        <v>48.4</v>
      </c>
      <c r="U5018" s="600" t="s">
        <v>50</v>
      </c>
      <c r="V5018" s="918">
        <v>40634</v>
      </c>
      <c r="W5018" s="600" t="s">
        <v>14790</v>
      </c>
      <c r="X5018" s="600" t="s">
        <v>3516</v>
      </c>
      <c r="Y5018" s="911" t="s">
        <v>14791</v>
      </c>
      <c r="Z5018" s="600">
        <v>100</v>
      </c>
      <c r="AA5018" s="911" t="s">
        <v>14792</v>
      </c>
      <c r="AB5018" s="600">
        <v>0</v>
      </c>
      <c r="AC5018" s="906">
        <v>42633</v>
      </c>
      <c r="AD5018" s="600" t="s">
        <v>0</v>
      </c>
      <c r="AE5018" s="600"/>
      <c r="AF5018" s="600"/>
      <c r="AG5018" s="920"/>
      <c r="AJ5018" s="1">
        <f t="shared" si="389"/>
        <v>0</v>
      </c>
    </row>
    <row r="5019" spans="1:37" ht="31.5">
      <c r="A5019" s="179" t="s">
        <v>8405</v>
      </c>
      <c r="B5019" s="179" t="s">
        <v>19</v>
      </c>
      <c r="C5019" s="179"/>
      <c r="D5019" s="169">
        <v>42641</v>
      </c>
      <c r="E5019" s="281">
        <v>42641.586805555555</v>
      </c>
      <c r="F5019" s="169">
        <v>42641</v>
      </c>
      <c r="G5019" s="281">
        <v>42641.611111111109</v>
      </c>
      <c r="H5019" s="193">
        <f>G5019-E5019</f>
        <v>2.4305555554747116E-2</v>
      </c>
      <c r="I5019" s="544">
        <v>1</v>
      </c>
      <c r="J5019" s="115"/>
      <c r="K5019" s="115"/>
      <c r="L5019" s="179" t="s">
        <v>30</v>
      </c>
      <c r="M5019" s="179"/>
      <c r="N5019" s="179">
        <v>0.4</v>
      </c>
      <c r="O5019" s="179" t="s">
        <v>2</v>
      </c>
      <c r="P5019" s="179" t="s">
        <v>12308</v>
      </c>
      <c r="Q5019" s="115" t="s">
        <v>12309</v>
      </c>
      <c r="R5019" s="1262"/>
      <c r="S5019" s="1281"/>
      <c r="T5019" s="1290"/>
      <c r="U5019" s="115"/>
      <c r="V5019" s="179"/>
      <c r="W5019" s="179"/>
      <c r="X5019" s="115"/>
      <c r="Y5019" s="179"/>
      <c r="Z5019" s="179"/>
      <c r="AA5019" s="179"/>
      <c r="AB5019" s="115"/>
      <c r="AC5019" s="115"/>
      <c r="AD5019" s="115" t="s">
        <v>23</v>
      </c>
      <c r="AE5019" s="115"/>
      <c r="AF5019" s="115"/>
      <c r="AG5019" s="115"/>
      <c r="AJ5019" s="1">
        <f t="shared" si="389"/>
        <v>0</v>
      </c>
      <c r="AK5019" s="1">
        <f>AJ5019-T5019</f>
        <v>0</v>
      </c>
    </row>
    <row r="5020" spans="1:37" ht="204.75">
      <c r="A5020" s="94" t="s">
        <v>13179</v>
      </c>
      <c r="B5020" s="179" t="s">
        <v>6</v>
      </c>
      <c r="C5020" s="179" t="s">
        <v>1863</v>
      </c>
      <c r="D5020" s="169">
        <v>42723</v>
      </c>
      <c r="E5020" s="176">
        <v>0.58194444444444449</v>
      </c>
      <c r="F5020" s="169">
        <v>42723</v>
      </c>
      <c r="G5020" s="176">
        <v>0.85</v>
      </c>
      <c r="H5020" s="176">
        <v>0.26805555555555555</v>
      </c>
      <c r="I5020" s="600">
        <v>3</v>
      </c>
      <c r="J5020" s="179" t="s">
        <v>303</v>
      </c>
      <c r="K5020" s="179" t="s">
        <v>15</v>
      </c>
      <c r="L5020" s="179" t="s">
        <v>4</v>
      </c>
      <c r="M5020" s="179" t="s">
        <v>13548</v>
      </c>
      <c r="N5020" s="179" t="s">
        <v>3</v>
      </c>
      <c r="O5020" s="179" t="s">
        <v>8</v>
      </c>
      <c r="P5020" s="179" t="s">
        <v>13549</v>
      </c>
      <c r="Q5020" s="912" t="s">
        <v>14794</v>
      </c>
      <c r="R5020" s="170">
        <v>19.8</v>
      </c>
      <c r="S5020" s="170">
        <v>6.1</v>
      </c>
      <c r="T5020" s="602">
        <v>25.9</v>
      </c>
      <c r="U5020" s="600" t="s">
        <v>7</v>
      </c>
      <c r="V5020" s="600" t="s">
        <v>3498</v>
      </c>
      <c r="W5020" s="600" t="s">
        <v>8904</v>
      </c>
      <c r="X5020" s="600" t="s">
        <v>2722</v>
      </c>
      <c r="Y5020" s="905" t="s">
        <v>14795</v>
      </c>
      <c r="Z5020" s="600"/>
      <c r="AA5020" s="600" t="s">
        <v>14796</v>
      </c>
      <c r="AB5020" s="600" t="s">
        <v>14797</v>
      </c>
      <c r="AC5020" s="906"/>
      <c r="AD5020" s="600" t="s">
        <v>0</v>
      </c>
      <c r="AE5020" s="600"/>
      <c r="AF5020" s="600"/>
      <c r="AG5020" s="600"/>
      <c r="AJ5020" s="1">
        <f t="shared" si="389"/>
        <v>0</v>
      </c>
    </row>
    <row r="5021" spans="1:37" ht="47.25">
      <c r="A5021" s="94" t="s">
        <v>13179</v>
      </c>
      <c r="B5021" s="179" t="s">
        <v>6</v>
      </c>
      <c r="C5021" s="179" t="s">
        <v>3457</v>
      </c>
      <c r="D5021" s="169">
        <v>42724</v>
      </c>
      <c r="E5021" s="176">
        <v>0.12222222222222223</v>
      </c>
      <c r="F5021" s="169">
        <v>42724</v>
      </c>
      <c r="G5021" s="176">
        <v>0.12222222222222223</v>
      </c>
      <c r="H5021" s="176">
        <v>0</v>
      </c>
      <c r="I5021" s="600">
        <v>499</v>
      </c>
      <c r="J5021" s="179" t="s">
        <v>13556</v>
      </c>
      <c r="K5021" s="179" t="s">
        <v>52</v>
      </c>
      <c r="L5021" s="179" t="s">
        <v>17</v>
      </c>
      <c r="M5021" s="179" t="s">
        <v>13557</v>
      </c>
      <c r="N5021" s="179">
        <v>500</v>
      </c>
      <c r="O5021" s="179" t="s">
        <v>8</v>
      </c>
      <c r="P5021" s="179" t="s">
        <v>13557</v>
      </c>
      <c r="Q5021" s="179" t="s">
        <v>13821</v>
      </c>
      <c r="R5021" s="170">
        <v>162.80000000000001</v>
      </c>
      <c r="S5021" s="170">
        <v>501.8</v>
      </c>
      <c r="T5021" s="602">
        <f>R5021+S5021</f>
        <v>664.6</v>
      </c>
      <c r="U5021" s="179"/>
      <c r="V5021" s="179"/>
      <c r="W5021" s="179"/>
      <c r="X5021" s="179"/>
      <c r="Y5021" s="179"/>
      <c r="Z5021" s="179"/>
      <c r="AA5021" s="179"/>
      <c r="AB5021" s="179"/>
      <c r="AC5021" s="79"/>
      <c r="AD5021" s="600" t="s">
        <v>38</v>
      </c>
      <c r="AE5021" s="179"/>
      <c r="AF5021" s="179"/>
      <c r="AG5021" s="179"/>
      <c r="AJ5021" s="1">
        <f t="shared" si="389"/>
        <v>0</v>
      </c>
    </row>
    <row r="5022" spans="1:37" ht="78.75">
      <c r="A5022" s="94" t="s">
        <v>13179</v>
      </c>
      <c r="B5022" s="179" t="s">
        <v>6</v>
      </c>
      <c r="C5022" s="179" t="s">
        <v>1868</v>
      </c>
      <c r="D5022" s="169">
        <v>42724</v>
      </c>
      <c r="E5022" s="176">
        <v>0.52777777777777779</v>
      </c>
      <c r="F5022" s="169">
        <v>42724</v>
      </c>
      <c r="G5022" s="176">
        <v>0.57777777777777783</v>
      </c>
      <c r="H5022" s="176">
        <v>4.9999999999999996E-2</v>
      </c>
      <c r="I5022" s="600">
        <v>3</v>
      </c>
      <c r="J5022" s="179" t="s">
        <v>658</v>
      </c>
      <c r="K5022" s="179"/>
      <c r="L5022" s="179" t="s">
        <v>10</v>
      </c>
      <c r="M5022" s="179" t="s">
        <v>14798</v>
      </c>
      <c r="N5022" s="179" t="s">
        <v>3</v>
      </c>
      <c r="O5022" s="179" t="s">
        <v>8</v>
      </c>
      <c r="P5022" s="179" t="s">
        <v>13571</v>
      </c>
      <c r="Q5022" s="600" t="s">
        <v>14799</v>
      </c>
      <c r="R5022" s="170">
        <v>0.6</v>
      </c>
      <c r="S5022" s="170"/>
      <c r="T5022" s="602">
        <f>0.6</f>
        <v>0.6</v>
      </c>
      <c r="U5022" s="179" t="s">
        <v>29</v>
      </c>
      <c r="V5022" s="600">
        <v>1981</v>
      </c>
      <c r="W5022" s="600" t="s">
        <v>3398</v>
      </c>
      <c r="X5022" s="600" t="s">
        <v>14663</v>
      </c>
      <c r="Y5022" s="600" t="s">
        <v>14800</v>
      </c>
      <c r="Z5022" s="907">
        <v>0.5</v>
      </c>
      <c r="AA5022" s="600" t="s">
        <v>14801</v>
      </c>
      <c r="AB5022" s="600"/>
      <c r="AC5022" s="600" t="s">
        <v>2215</v>
      </c>
      <c r="AD5022" s="600" t="s">
        <v>43</v>
      </c>
      <c r="AE5022" s="179"/>
      <c r="AF5022" s="179"/>
      <c r="AG5022" s="179"/>
      <c r="AJ5022" s="1">
        <f t="shared" si="389"/>
        <v>0</v>
      </c>
    </row>
    <row r="5023" spans="1:37" ht="47.25">
      <c r="A5023" s="94" t="s">
        <v>13179</v>
      </c>
      <c r="B5023" s="179" t="s">
        <v>6</v>
      </c>
      <c r="C5023" s="179" t="s">
        <v>1865</v>
      </c>
      <c r="D5023" s="169">
        <v>42724</v>
      </c>
      <c r="E5023" s="176">
        <v>0.87013888888888891</v>
      </c>
      <c r="F5023" s="169">
        <v>42724</v>
      </c>
      <c r="G5023" s="176">
        <v>0.87013888888888891</v>
      </c>
      <c r="H5023" s="176">
        <v>0</v>
      </c>
      <c r="I5023" s="600">
        <v>43</v>
      </c>
      <c r="J5023" s="179" t="s">
        <v>303</v>
      </c>
      <c r="K5023" s="179" t="s">
        <v>9</v>
      </c>
      <c r="L5023" s="179" t="s">
        <v>10</v>
      </c>
      <c r="M5023" s="179" t="s">
        <v>13572</v>
      </c>
      <c r="N5023" s="179">
        <v>35</v>
      </c>
      <c r="O5023" s="179" t="s">
        <v>14</v>
      </c>
      <c r="P5023" s="179" t="s">
        <v>13573</v>
      </c>
      <c r="Q5023" s="76" t="s">
        <v>13822</v>
      </c>
      <c r="R5023" s="254">
        <v>23.4</v>
      </c>
      <c r="S5023" s="254">
        <v>20.9</v>
      </c>
      <c r="T5023" s="602">
        <v>44.3</v>
      </c>
      <c r="U5023" s="600" t="s">
        <v>45</v>
      </c>
      <c r="V5023" s="918">
        <v>38808</v>
      </c>
      <c r="W5023" s="911" t="s">
        <v>14802</v>
      </c>
      <c r="X5023" s="600" t="s">
        <v>14803</v>
      </c>
      <c r="Y5023" s="911" t="s">
        <v>14804</v>
      </c>
      <c r="Z5023" s="600">
        <v>100</v>
      </c>
      <c r="AA5023" s="911" t="s">
        <v>14805</v>
      </c>
      <c r="AB5023" s="600">
        <v>0</v>
      </c>
      <c r="AC5023" s="906">
        <v>42565</v>
      </c>
      <c r="AD5023" s="600" t="s">
        <v>41</v>
      </c>
      <c r="AE5023" s="600"/>
      <c r="AF5023" s="600"/>
      <c r="AG5023" s="600"/>
      <c r="AJ5023" s="1">
        <f t="shared" si="389"/>
        <v>0</v>
      </c>
    </row>
    <row r="5024" spans="1:37">
      <c r="A5024" s="179" t="s">
        <v>139</v>
      </c>
      <c r="B5024" s="179" t="s">
        <v>13</v>
      </c>
      <c r="C5024" s="179" t="s">
        <v>147</v>
      </c>
      <c r="D5024" s="169">
        <v>42381</v>
      </c>
      <c r="E5024" s="176">
        <v>0.58472222222222225</v>
      </c>
      <c r="F5024" s="169">
        <v>42381</v>
      </c>
      <c r="G5024" s="176">
        <v>0.58680555555555558</v>
      </c>
      <c r="H5024" s="176">
        <f>G5024-E5024</f>
        <v>2.0833333333333259E-3</v>
      </c>
      <c r="I5024" s="179">
        <v>2</v>
      </c>
      <c r="J5024" s="179" t="s">
        <v>141</v>
      </c>
      <c r="K5024" s="179" t="s">
        <v>141</v>
      </c>
      <c r="L5024" s="179" t="s">
        <v>12</v>
      </c>
      <c r="M5024" s="179" t="s">
        <v>149</v>
      </c>
      <c r="N5024" s="179">
        <v>0.4</v>
      </c>
      <c r="O5024" s="179" t="s">
        <v>57</v>
      </c>
      <c r="P5024" s="179" t="s">
        <v>57</v>
      </c>
      <c r="Q5024" s="179" t="s">
        <v>348</v>
      </c>
      <c r="R5024" s="179"/>
      <c r="S5024" s="179"/>
      <c r="T5024" s="179"/>
      <c r="U5024" s="179" t="s">
        <v>62</v>
      </c>
      <c r="V5024" s="179" t="s">
        <v>141</v>
      </c>
      <c r="W5024" s="179" t="s">
        <v>141</v>
      </c>
      <c r="X5024" s="179" t="s">
        <v>141</v>
      </c>
      <c r="Y5024" s="179" t="s">
        <v>141</v>
      </c>
      <c r="Z5024" s="179" t="s">
        <v>141</v>
      </c>
      <c r="AA5024" s="179" t="s">
        <v>141</v>
      </c>
      <c r="AB5024" s="179" t="s">
        <v>141</v>
      </c>
      <c r="AC5024" s="179" t="s">
        <v>141</v>
      </c>
      <c r="AD5024" s="115" t="s">
        <v>23</v>
      </c>
      <c r="AE5024" s="179" t="s">
        <v>141</v>
      </c>
      <c r="AF5024" s="179" t="s">
        <v>141</v>
      </c>
      <c r="AG5024" s="179" t="s">
        <v>141</v>
      </c>
      <c r="AJ5024" s="1">
        <f t="shared" si="389"/>
        <v>0</v>
      </c>
    </row>
    <row r="5025" spans="1:37">
      <c r="A5025" s="179" t="s">
        <v>1052</v>
      </c>
      <c r="B5025" s="76" t="s">
        <v>13</v>
      </c>
      <c r="C5025" s="179" t="s">
        <v>147</v>
      </c>
      <c r="D5025" s="169">
        <v>42446</v>
      </c>
      <c r="E5025" s="176">
        <v>0.20208333333333331</v>
      </c>
      <c r="F5025" s="169">
        <v>42446</v>
      </c>
      <c r="G5025" s="176">
        <v>0.20347222222222219</v>
      </c>
      <c r="H5025" s="251">
        <f>G5025-E5025</f>
        <v>1.388888888888884E-3</v>
      </c>
      <c r="I5025" s="76">
        <v>1</v>
      </c>
      <c r="J5025" s="179" t="s">
        <v>141</v>
      </c>
      <c r="K5025" s="179" t="s">
        <v>141</v>
      </c>
      <c r="L5025" s="179" t="s">
        <v>12</v>
      </c>
      <c r="M5025" s="179" t="s">
        <v>1254</v>
      </c>
      <c r="N5025" s="179">
        <v>0.4</v>
      </c>
      <c r="O5025" s="179" t="s">
        <v>57</v>
      </c>
      <c r="P5025" s="403" t="s">
        <v>57</v>
      </c>
      <c r="Q5025" s="76" t="s">
        <v>1117</v>
      </c>
      <c r="R5025" s="751"/>
      <c r="S5025" s="759"/>
      <c r="T5025" s="179"/>
      <c r="U5025" s="295"/>
      <c r="V5025" s="110"/>
      <c r="W5025" s="110"/>
      <c r="X5025" s="110"/>
      <c r="Y5025" s="110"/>
      <c r="Z5025" s="110"/>
      <c r="AA5025" s="110"/>
      <c r="AB5025" s="110"/>
      <c r="AC5025" s="110"/>
      <c r="AD5025" s="733" t="s">
        <v>23</v>
      </c>
      <c r="AE5025" s="110"/>
      <c r="AF5025" s="110"/>
      <c r="AG5025" s="1388"/>
      <c r="AJ5025" s="1">
        <f t="shared" si="389"/>
        <v>0</v>
      </c>
    </row>
    <row r="5026" spans="1:37" ht="47.25">
      <c r="A5026" s="94" t="s">
        <v>13179</v>
      </c>
      <c r="B5026" s="76" t="s">
        <v>6</v>
      </c>
      <c r="C5026" s="179" t="s">
        <v>7693</v>
      </c>
      <c r="D5026" s="169">
        <v>42725</v>
      </c>
      <c r="E5026" s="176">
        <v>8.3333333333333329E-2</v>
      </c>
      <c r="F5026" s="169">
        <v>42725</v>
      </c>
      <c r="G5026" s="176">
        <v>0.13541666666666666</v>
      </c>
      <c r="H5026" s="251">
        <v>5.2083333333333329E-2</v>
      </c>
      <c r="I5026" s="912">
        <v>3</v>
      </c>
      <c r="J5026" s="179" t="s">
        <v>303</v>
      </c>
      <c r="K5026" s="208" t="s">
        <v>146</v>
      </c>
      <c r="L5026" s="179" t="s">
        <v>17</v>
      </c>
      <c r="M5026" s="403" t="s">
        <v>13590</v>
      </c>
      <c r="N5026" s="179" t="s">
        <v>3</v>
      </c>
      <c r="O5026" s="179" t="s">
        <v>8</v>
      </c>
      <c r="P5026" s="403" t="s">
        <v>13591</v>
      </c>
      <c r="Q5026" s="76" t="s">
        <v>13592</v>
      </c>
      <c r="R5026" s="751">
        <v>5.8</v>
      </c>
      <c r="S5026" s="537"/>
      <c r="T5026" s="600">
        <v>5.8</v>
      </c>
      <c r="U5026" s="295"/>
      <c r="V5026" s="110"/>
      <c r="W5026" s="110"/>
      <c r="X5026" s="110"/>
      <c r="Y5026" s="110"/>
      <c r="Z5026" s="110"/>
      <c r="AA5026" s="110"/>
      <c r="AB5026" s="110"/>
      <c r="AC5026" s="1038"/>
      <c r="AD5026" s="929" t="s">
        <v>38</v>
      </c>
      <c r="AE5026" s="97"/>
      <c r="AF5026" s="153"/>
      <c r="AG5026" s="930"/>
      <c r="AJ5026" s="1">
        <f t="shared" si="389"/>
        <v>0</v>
      </c>
    </row>
    <row r="5027" spans="1:37" ht="78.75">
      <c r="A5027" s="94" t="s">
        <v>13179</v>
      </c>
      <c r="B5027" s="179" t="s">
        <v>6</v>
      </c>
      <c r="C5027" s="179" t="s">
        <v>1868</v>
      </c>
      <c r="D5027" s="161">
        <v>42725</v>
      </c>
      <c r="E5027" s="182">
        <v>0.16597222222222222</v>
      </c>
      <c r="F5027" s="161">
        <v>42725</v>
      </c>
      <c r="G5027" s="182">
        <v>0.26041666666666669</v>
      </c>
      <c r="H5027" s="182">
        <v>9.4444444444444442E-2</v>
      </c>
      <c r="I5027" s="600">
        <v>15</v>
      </c>
      <c r="J5027" s="208" t="s">
        <v>144</v>
      </c>
      <c r="K5027" s="179" t="s">
        <v>9</v>
      </c>
      <c r="L5027" s="179" t="s">
        <v>10</v>
      </c>
      <c r="M5027" s="208" t="s">
        <v>13598</v>
      </c>
      <c r="N5027" s="179" t="s">
        <v>3</v>
      </c>
      <c r="O5027" s="179" t="s">
        <v>8</v>
      </c>
      <c r="P5027" s="208" t="s">
        <v>13599</v>
      </c>
      <c r="Q5027" s="600" t="s">
        <v>14815</v>
      </c>
      <c r="R5027" s="208">
        <v>32.9</v>
      </c>
      <c r="S5027" s="208">
        <v>16.3</v>
      </c>
      <c r="T5027" s="602">
        <v>49.2</v>
      </c>
      <c r="U5027" s="924" t="s">
        <v>47</v>
      </c>
      <c r="V5027" s="926">
        <v>42394</v>
      </c>
      <c r="W5027" s="924" t="s">
        <v>14816</v>
      </c>
      <c r="X5027" s="924" t="s">
        <v>2736</v>
      </c>
      <c r="Y5027" s="924" t="s">
        <v>14817</v>
      </c>
      <c r="Z5027" s="924" t="s">
        <v>14818</v>
      </c>
      <c r="AA5027" s="924" t="s">
        <v>14819</v>
      </c>
      <c r="AB5027" s="924" t="s">
        <v>14820</v>
      </c>
      <c r="AC5027" s="924" t="s">
        <v>11926</v>
      </c>
      <c r="AD5027" s="1141" t="s">
        <v>0</v>
      </c>
      <c r="AG5027" s="2"/>
      <c r="AJ5027" s="1">
        <f t="shared" si="389"/>
        <v>0</v>
      </c>
    </row>
    <row r="5028" spans="1:37" ht="189">
      <c r="A5028" s="1005" t="s">
        <v>13179</v>
      </c>
      <c r="B5028" s="955" t="s">
        <v>6</v>
      </c>
      <c r="C5028" s="955" t="s">
        <v>1863</v>
      </c>
      <c r="D5028" s="984">
        <v>42725</v>
      </c>
      <c r="E5028" s="985">
        <v>0.2638888888888889</v>
      </c>
      <c r="F5028" s="984">
        <v>42725</v>
      </c>
      <c r="G5028" s="985">
        <v>0.2638888888888889</v>
      </c>
      <c r="H5028" s="962">
        <v>0</v>
      </c>
      <c r="I5028" s="1016">
        <v>5</v>
      </c>
      <c r="J5028" s="962"/>
      <c r="K5028" s="955"/>
      <c r="L5028" s="955" t="s">
        <v>10</v>
      </c>
      <c r="M5028" s="962" t="s">
        <v>13824</v>
      </c>
      <c r="N5028" s="955">
        <v>35</v>
      </c>
      <c r="O5028" s="955" t="s">
        <v>8</v>
      </c>
      <c r="P5028" s="1016" t="s">
        <v>14821</v>
      </c>
      <c r="Q5028" s="1016" t="s">
        <v>14822</v>
      </c>
      <c r="R5028" s="962">
        <v>3.1</v>
      </c>
      <c r="S5028" s="962">
        <v>10.9</v>
      </c>
      <c r="T5028" s="1027">
        <v>14</v>
      </c>
      <c r="U5028" s="1016" t="s">
        <v>29</v>
      </c>
      <c r="V5028" s="1016" t="s">
        <v>3876</v>
      </c>
      <c r="W5028" s="1016" t="s">
        <v>3521</v>
      </c>
      <c r="X5028" s="1016" t="s">
        <v>11193</v>
      </c>
      <c r="Y5028" s="1016" t="s">
        <v>14823</v>
      </c>
      <c r="Z5028" s="1016"/>
      <c r="AA5028" s="1016" t="s">
        <v>11577</v>
      </c>
      <c r="AB5028" s="1016"/>
      <c r="AC5028" s="1016"/>
      <c r="AD5028" s="1016" t="s">
        <v>74</v>
      </c>
      <c r="AE5028" s="1016"/>
      <c r="AF5028" s="1016"/>
      <c r="AG5028" s="1016"/>
      <c r="AJ5028" s="1">
        <f t="shared" si="389"/>
        <v>0</v>
      </c>
    </row>
    <row r="5029" spans="1:37" ht="47.25">
      <c r="A5029" s="94" t="s">
        <v>13179</v>
      </c>
      <c r="B5029" s="955" t="s">
        <v>6</v>
      </c>
      <c r="C5029" s="1051" t="s">
        <v>2062</v>
      </c>
      <c r="D5029" s="984">
        <v>42725</v>
      </c>
      <c r="E5029" s="985">
        <v>0.26874999999999999</v>
      </c>
      <c r="F5029" s="984">
        <v>42725</v>
      </c>
      <c r="G5029" s="985">
        <v>0.49444444444444446</v>
      </c>
      <c r="H5029" s="985">
        <v>0.22916666666666666</v>
      </c>
      <c r="I5029" s="1016">
        <v>38</v>
      </c>
      <c r="J5029" s="962"/>
      <c r="K5029" s="955"/>
      <c r="L5029" s="1051" t="s">
        <v>17</v>
      </c>
      <c r="M5029" s="962" t="s">
        <v>14824</v>
      </c>
      <c r="N5029" s="955" t="s">
        <v>3</v>
      </c>
      <c r="O5029" s="955" t="s">
        <v>8</v>
      </c>
      <c r="P5029" s="962" t="s">
        <v>13588</v>
      </c>
      <c r="Q5029" s="962" t="s">
        <v>13589</v>
      </c>
      <c r="R5029" s="962">
        <v>202.7</v>
      </c>
      <c r="S5029" s="1123"/>
      <c r="T5029" s="1016">
        <v>202.7</v>
      </c>
      <c r="U5029" s="955"/>
      <c r="V5029" s="955"/>
      <c r="W5029" s="955"/>
      <c r="X5029" s="955"/>
      <c r="Y5029" s="955"/>
      <c r="Z5029" s="955"/>
      <c r="AA5029" s="955"/>
      <c r="AB5029" s="955"/>
      <c r="AC5029" s="964"/>
      <c r="AD5029" s="955" t="s">
        <v>38</v>
      </c>
      <c r="AE5029" s="955"/>
      <c r="AF5029" s="955"/>
      <c r="AG5029" s="955"/>
      <c r="AJ5029" s="1">
        <f t="shared" si="389"/>
        <v>0</v>
      </c>
    </row>
    <row r="5030" spans="1:37" ht="63">
      <c r="A5030" s="94" t="s">
        <v>13179</v>
      </c>
      <c r="B5030" s="955" t="s">
        <v>6</v>
      </c>
      <c r="C5030" s="955" t="s">
        <v>7693</v>
      </c>
      <c r="D5030" s="974">
        <v>42726</v>
      </c>
      <c r="E5030" s="986">
        <v>0.45763888888888887</v>
      </c>
      <c r="F5030" s="974">
        <v>42726</v>
      </c>
      <c r="G5030" s="986">
        <v>0.47569444444444442</v>
      </c>
      <c r="H5030" s="986">
        <v>1.8055555555555547E-2</v>
      </c>
      <c r="I5030" s="1016">
        <v>3</v>
      </c>
      <c r="J5030" s="955"/>
      <c r="K5030" s="955"/>
      <c r="L5030" s="955" t="s">
        <v>17</v>
      </c>
      <c r="M5030" s="955" t="s">
        <v>13825</v>
      </c>
      <c r="N5030" s="955" t="s">
        <v>3</v>
      </c>
      <c r="O5030" s="955" t="s">
        <v>8</v>
      </c>
      <c r="P5030" s="955" t="s">
        <v>13826</v>
      </c>
      <c r="Q5030" s="955" t="s">
        <v>13827</v>
      </c>
      <c r="R5030" s="977">
        <v>1.3</v>
      </c>
      <c r="S5030" s="977"/>
      <c r="T5030" s="1027">
        <v>1.3</v>
      </c>
      <c r="U5030" s="955"/>
      <c r="V5030" s="955"/>
      <c r="W5030" s="955"/>
      <c r="X5030" s="955"/>
      <c r="Y5030" s="955"/>
      <c r="Z5030" s="955"/>
      <c r="AA5030" s="955"/>
      <c r="AB5030" s="955"/>
      <c r="AC5030" s="964"/>
      <c r="AD5030" s="1016" t="s">
        <v>38</v>
      </c>
      <c r="AE5030" s="955"/>
      <c r="AF5030" s="955"/>
      <c r="AG5030" s="955"/>
      <c r="AJ5030" s="1">
        <f t="shared" si="389"/>
        <v>0</v>
      </c>
    </row>
    <row r="5031" spans="1:37" ht="63">
      <c r="A5031" s="94" t="s">
        <v>13179</v>
      </c>
      <c r="B5031" s="955" t="s">
        <v>6</v>
      </c>
      <c r="C5031" s="955" t="s">
        <v>1865</v>
      </c>
      <c r="D5031" s="974">
        <v>42727</v>
      </c>
      <c r="E5031" s="986">
        <v>0.49305555555555558</v>
      </c>
      <c r="F5031" s="974">
        <v>42727</v>
      </c>
      <c r="G5031" s="986">
        <v>0.49305555555555558</v>
      </c>
      <c r="H5031" s="986">
        <v>0</v>
      </c>
      <c r="I5031" s="1016">
        <v>5</v>
      </c>
      <c r="J5031" s="955" t="s">
        <v>144</v>
      </c>
      <c r="K5031" s="974" t="s">
        <v>9</v>
      </c>
      <c r="L5031" s="955" t="s">
        <v>30</v>
      </c>
      <c r="M5031" s="955" t="s">
        <v>13642</v>
      </c>
      <c r="N5031" s="955" t="s">
        <v>3</v>
      </c>
      <c r="O5031" s="955" t="s">
        <v>8</v>
      </c>
      <c r="P5031" s="955" t="s">
        <v>13643</v>
      </c>
      <c r="Q5031" s="1055" t="s">
        <v>14825</v>
      </c>
      <c r="R5031" s="977">
        <v>1.2</v>
      </c>
      <c r="S5031" s="977">
        <v>1.3</v>
      </c>
      <c r="T5031" s="1027">
        <v>2.5</v>
      </c>
      <c r="U5031" s="1016" t="s">
        <v>29</v>
      </c>
      <c r="V5031" s="1016">
        <v>2013</v>
      </c>
      <c r="W5031" s="1016" t="s">
        <v>3398</v>
      </c>
      <c r="X5031" s="1016" t="s">
        <v>2736</v>
      </c>
      <c r="Y5031" s="1028" t="s">
        <v>14826</v>
      </c>
      <c r="Z5031" s="1016">
        <v>100</v>
      </c>
      <c r="AA5031" s="1028" t="s">
        <v>14827</v>
      </c>
      <c r="AB5031" s="1016">
        <v>0</v>
      </c>
      <c r="AC5031" s="1028" t="s">
        <v>14828</v>
      </c>
      <c r="AD5031" s="1016" t="s">
        <v>56</v>
      </c>
      <c r="AE5031" s="1016"/>
      <c r="AF5031" s="1016"/>
      <c r="AG5031" s="1016"/>
      <c r="AJ5031" s="1">
        <f t="shared" si="389"/>
        <v>0</v>
      </c>
    </row>
    <row r="5032" spans="1:37" ht="157.5">
      <c r="A5032" s="94" t="s">
        <v>13179</v>
      </c>
      <c r="B5032" s="955" t="s">
        <v>6</v>
      </c>
      <c r="C5032" s="955" t="s">
        <v>1863</v>
      </c>
      <c r="D5032" s="974">
        <v>42727</v>
      </c>
      <c r="E5032" s="986">
        <v>0.58819444444444446</v>
      </c>
      <c r="F5032" s="974">
        <v>42727</v>
      </c>
      <c r="G5032" s="986">
        <v>0.64930555555555558</v>
      </c>
      <c r="H5032" s="986">
        <f>G5032-E5032</f>
        <v>6.1111111111111116E-2</v>
      </c>
      <c r="I5032" s="1016">
        <v>208</v>
      </c>
      <c r="J5032" s="955" t="s">
        <v>13628</v>
      </c>
      <c r="K5032" s="955" t="s">
        <v>15</v>
      </c>
      <c r="L5032" s="1016" t="s">
        <v>10</v>
      </c>
      <c r="M5032" s="955" t="s">
        <v>13629</v>
      </c>
      <c r="N5032" s="955">
        <v>110</v>
      </c>
      <c r="O5032" s="955" t="s">
        <v>8</v>
      </c>
      <c r="P5032" s="955" t="s">
        <v>13828</v>
      </c>
      <c r="Q5032" s="1016" t="s">
        <v>14829</v>
      </c>
      <c r="R5032" s="977">
        <v>82.1</v>
      </c>
      <c r="S5032" s="977">
        <v>99.9</v>
      </c>
      <c r="T5032" s="1027">
        <f>S5032+R5032</f>
        <v>182</v>
      </c>
      <c r="U5032" s="1016" t="s">
        <v>29</v>
      </c>
      <c r="V5032" s="1016" t="s">
        <v>14830</v>
      </c>
      <c r="W5032" s="1016" t="s">
        <v>14831</v>
      </c>
      <c r="X5032" s="1016" t="s">
        <v>3377</v>
      </c>
      <c r="Y5032" s="1016" t="s">
        <v>14832</v>
      </c>
      <c r="Z5032" s="1016"/>
      <c r="AA5032" s="1016" t="s">
        <v>14833</v>
      </c>
      <c r="AB5032" s="1016"/>
      <c r="AC5032" s="1016"/>
      <c r="AD5032" s="1016" t="s">
        <v>32</v>
      </c>
      <c r="AE5032" s="955"/>
      <c r="AF5032" s="955"/>
      <c r="AG5032" s="955"/>
      <c r="AJ5032" s="1">
        <f t="shared" si="389"/>
        <v>0</v>
      </c>
    </row>
    <row r="5033" spans="1:37" ht="110.25">
      <c r="A5033" s="94" t="s">
        <v>13179</v>
      </c>
      <c r="B5033" s="955" t="s">
        <v>6</v>
      </c>
      <c r="C5033" s="955" t="s">
        <v>3457</v>
      </c>
      <c r="D5033" s="974">
        <v>42728</v>
      </c>
      <c r="E5033" s="986">
        <v>0.71666666666666667</v>
      </c>
      <c r="F5033" s="974">
        <v>42728</v>
      </c>
      <c r="G5033" s="986">
        <v>0.71666666666666667</v>
      </c>
      <c r="H5033" s="985">
        <v>0</v>
      </c>
      <c r="I5033" s="1016">
        <v>6</v>
      </c>
      <c r="J5033" s="955" t="s">
        <v>1299</v>
      </c>
      <c r="K5033" s="955" t="s">
        <v>9</v>
      </c>
      <c r="L5033" s="955" t="s">
        <v>17</v>
      </c>
      <c r="M5033" s="955" t="s">
        <v>13649</v>
      </c>
      <c r="N5033" s="955">
        <v>220</v>
      </c>
      <c r="O5033" s="955" t="s">
        <v>8</v>
      </c>
      <c r="P5033" s="955" t="s">
        <v>13649</v>
      </c>
      <c r="Q5033" s="1016" t="s">
        <v>14834</v>
      </c>
      <c r="R5033" s="955">
        <v>2.2999999999999998</v>
      </c>
      <c r="S5033" s="955">
        <v>7.2</v>
      </c>
      <c r="T5033" s="1016">
        <v>9.5</v>
      </c>
      <c r="U5033" s="955"/>
      <c r="V5033" s="955"/>
      <c r="W5033" s="955"/>
      <c r="X5033" s="955"/>
      <c r="Y5033" s="955"/>
      <c r="Z5033" s="955"/>
      <c r="AA5033" s="955"/>
      <c r="AB5033" s="955"/>
      <c r="AC5033" s="964"/>
      <c r="AD5033" s="1016" t="s">
        <v>38</v>
      </c>
      <c r="AE5033" s="955"/>
      <c r="AF5033" s="955"/>
      <c r="AG5033" s="955"/>
      <c r="AJ5033" s="1">
        <f t="shared" si="389"/>
        <v>0</v>
      </c>
    </row>
    <row r="5034" spans="1:37" ht="31.5">
      <c r="A5034" s="179" t="s">
        <v>2039</v>
      </c>
      <c r="B5034" s="955" t="s">
        <v>13</v>
      </c>
      <c r="C5034" s="955" t="s">
        <v>140</v>
      </c>
      <c r="D5034" s="974">
        <v>42478</v>
      </c>
      <c r="E5034" s="986">
        <v>0.74791666666666667</v>
      </c>
      <c r="F5034" s="974">
        <v>42478</v>
      </c>
      <c r="G5034" s="986">
        <v>0.74791666666666667</v>
      </c>
      <c r="H5034" s="986">
        <f>G5034-E5034</f>
        <v>0</v>
      </c>
      <c r="I5034" s="955">
        <v>0</v>
      </c>
      <c r="J5034" s="955" t="s">
        <v>245</v>
      </c>
      <c r="K5034" s="955" t="s">
        <v>9</v>
      </c>
      <c r="L5034" s="955" t="s">
        <v>4</v>
      </c>
      <c r="M5034" s="955" t="s">
        <v>2249</v>
      </c>
      <c r="N5034" s="955">
        <v>110</v>
      </c>
      <c r="O5034" s="955" t="s">
        <v>8</v>
      </c>
      <c r="P5034" s="955" t="s">
        <v>2249</v>
      </c>
      <c r="Q5034" s="955" t="s">
        <v>2250</v>
      </c>
      <c r="R5034" s="955"/>
      <c r="S5034" s="955"/>
      <c r="T5034" s="955"/>
      <c r="U5034" s="955" t="s">
        <v>29</v>
      </c>
      <c r="V5034" s="955"/>
      <c r="W5034" s="955"/>
      <c r="X5034" s="955"/>
      <c r="Y5034" s="955"/>
      <c r="Z5034" s="955"/>
      <c r="AA5034" s="955"/>
      <c r="AB5034" s="955"/>
      <c r="AC5034" s="955"/>
      <c r="AD5034" s="956" t="s">
        <v>23</v>
      </c>
      <c r="AE5034" s="955"/>
      <c r="AF5034" s="955"/>
      <c r="AG5034" s="955"/>
      <c r="AJ5034" s="1">
        <f t="shared" si="389"/>
        <v>0</v>
      </c>
    </row>
    <row r="5035" spans="1:37" ht="78.75">
      <c r="A5035" s="179" t="s">
        <v>6868</v>
      </c>
      <c r="B5035" s="955" t="s">
        <v>13</v>
      </c>
      <c r="C5035" s="955" t="s">
        <v>10836</v>
      </c>
      <c r="D5035" s="974">
        <v>42600</v>
      </c>
      <c r="E5035" s="1079">
        <v>0.73472222222222217</v>
      </c>
      <c r="F5035" s="974">
        <v>42600</v>
      </c>
      <c r="G5035" s="1079">
        <v>0.73472222222222217</v>
      </c>
      <c r="H5035" s="1079">
        <f>G5035-E5035</f>
        <v>0</v>
      </c>
      <c r="I5035" s="955">
        <v>3</v>
      </c>
      <c r="J5035" s="955" t="s">
        <v>141</v>
      </c>
      <c r="K5035" s="955" t="s">
        <v>141</v>
      </c>
      <c r="L5035" s="955" t="s">
        <v>30</v>
      </c>
      <c r="M5035" s="955" t="s">
        <v>8325</v>
      </c>
      <c r="N5035" s="955" t="s">
        <v>3</v>
      </c>
      <c r="O5035" s="955" t="s">
        <v>8</v>
      </c>
      <c r="P5035" s="955" t="s">
        <v>346</v>
      </c>
      <c r="Q5035" s="980" t="s">
        <v>8326</v>
      </c>
      <c r="R5035" s="1085"/>
      <c r="S5035" s="1085"/>
      <c r="T5035" s="1085"/>
      <c r="U5035" s="955" t="s">
        <v>7</v>
      </c>
      <c r="V5035" s="955" t="s">
        <v>141</v>
      </c>
      <c r="W5035" s="955" t="s">
        <v>141</v>
      </c>
      <c r="X5035" s="955" t="s">
        <v>141</v>
      </c>
      <c r="Y5035" s="955" t="s">
        <v>141</v>
      </c>
      <c r="Z5035" s="955" t="s">
        <v>141</v>
      </c>
      <c r="AA5035" s="955" t="s">
        <v>141</v>
      </c>
      <c r="AB5035" s="955" t="s">
        <v>141</v>
      </c>
      <c r="AC5035" s="955" t="s">
        <v>141</v>
      </c>
      <c r="AD5035" s="956" t="s">
        <v>23</v>
      </c>
      <c r="AE5035" s="955" t="s">
        <v>141</v>
      </c>
      <c r="AF5035" s="955" t="s">
        <v>141</v>
      </c>
      <c r="AG5035" s="955" t="s">
        <v>141</v>
      </c>
      <c r="AJ5035" s="1">
        <f t="shared" si="389"/>
        <v>0</v>
      </c>
      <c r="AK5035" s="1">
        <f>AJ5035-T5035</f>
        <v>0</v>
      </c>
    </row>
    <row r="5036" spans="1:37" ht="63">
      <c r="A5036" s="94" t="s">
        <v>13179</v>
      </c>
      <c r="B5036" s="955" t="s">
        <v>6</v>
      </c>
      <c r="C5036" s="955" t="s">
        <v>1868</v>
      </c>
      <c r="D5036" s="974">
        <v>42732</v>
      </c>
      <c r="E5036" s="986">
        <v>0.60902777777777783</v>
      </c>
      <c r="F5036" s="974">
        <v>42732</v>
      </c>
      <c r="G5036" s="986">
        <v>0.60902777777777783</v>
      </c>
      <c r="H5036" s="986">
        <v>0</v>
      </c>
      <c r="I5036" s="1016">
        <v>5</v>
      </c>
      <c r="J5036" s="955" t="s">
        <v>144</v>
      </c>
      <c r="K5036" s="955" t="s">
        <v>9</v>
      </c>
      <c r="L5036" s="1051" t="s">
        <v>30</v>
      </c>
      <c r="M5036" s="955" t="s">
        <v>13831</v>
      </c>
      <c r="N5036" s="955" t="s">
        <v>3</v>
      </c>
      <c r="O5036" s="955" t="s">
        <v>8</v>
      </c>
      <c r="P5036" s="955" t="s">
        <v>13832</v>
      </c>
      <c r="Q5036" s="1054" t="s">
        <v>14841</v>
      </c>
      <c r="R5036" s="955">
        <v>0.5</v>
      </c>
      <c r="S5036" s="955">
        <v>0.8</v>
      </c>
      <c r="T5036" s="1016">
        <v>1.3</v>
      </c>
      <c r="U5036" s="1016" t="s">
        <v>29</v>
      </c>
      <c r="V5036" s="1016">
        <v>1988</v>
      </c>
      <c r="W5036" s="1016" t="s">
        <v>14842</v>
      </c>
      <c r="X5036" s="1016" t="s">
        <v>2736</v>
      </c>
      <c r="Y5036" s="1016" t="s">
        <v>14843</v>
      </c>
      <c r="Z5036" s="1035">
        <v>0.25</v>
      </c>
      <c r="AA5036" s="1016" t="s">
        <v>14844</v>
      </c>
      <c r="AB5036" s="1016">
        <v>5</v>
      </c>
      <c r="AC5036" s="1028" t="s">
        <v>2215</v>
      </c>
      <c r="AD5036" s="1016" t="s">
        <v>28</v>
      </c>
      <c r="AE5036" s="955"/>
      <c r="AF5036" s="955"/>
      <c r="AG5036" s="956"/>
      <c r="AJ5036" s="1">
        <f t="shared" si="389"/>
        <v>0</v>
      </c>
    </row>
    <row r="5037" spans="1:37" ht="126">
      <c r="A5037" s="94" t="s">
        <v>13179</v>
      </c>
      <c r="B5037" s="955" t="s">
        <v>6</v>
      </c>
      <c r="C5037" s="955" t="s">
        <v>1863</v>
      </c>
      <c r="D5037" s="974">
        <v>42732</v>
      </c>
      <c r="E5037" s="986">
        <v>0.65277777777777779</v>
      </c>
      <c r="F5037" s="974">
        <v>42732</v>
      </c>
      <c r="G5037" s="986">
        <v>0.70486111111111116</v>
      </c>
      <c r="H5037" s="986">
        <f>G5037-E5037</f>
        <v>5.208333333333337E-2</v>
      </c>
      <c r="I5037" s="1016">
        <v>29</v>
      </c>
      <c r="J5037" s="955" t="s">
        <v>658</v>
      </c>
      <c r="K5037" s="955"/>
      <c r="L5037" s="955" t="s">
        <v>30</v>
      </c>
      <c r="M5037" s="955" t="s">
        <v>13833</v>
      </c>
      <c r="N5037" s="955">
        <v>35</v>
      </c>
      <c r="O5037" s="955" t="s">
        <v>8</v>
      </c>
      <c r="P5037" s="955" t="s">
        <v>5118</v>
      </c>
      <c r="Q5037" s="1016" t="s">
        <v>14845</v>
      </c>
      <c r="R5037" s="955">
        <v>10.1</v>
      </c>
      <c r="S5037" s="955">
        <v>2</v>
      </c>
      <c r="T5037" s="1016">
        <v>12.1</v>
      </c>
      <c r="U5037" s="1016" t="s">
        <v>29</v>
      </c>
      <c r="V5037" s="955"/>
      <c r="W5037" s="955"/>
      <c r="X5037" s="955"/>
      <c r="Y5037" s="955"/>
      <c r="Z5037" s="955"/>
      <c r="AA5037" s="955"/>
      <c r="AB5037" s="955"/>
      <c r="AC5037" s="955"/>
      <c r="AD5037" s="1016" t="s">
        <v>61</v>
      </c>
      <c r="AE5037" s="955"/>
      <c r="AF5037" s="955"/>
      <c r="AG5037" s="956"/>
      <c r="AJ5037" s="1">
        <f t="shared" si="389"/>
        <v>0</v>
      </c>
    </row>
    <row r="5038" spans="1:37" ht="31.5">
      <c r="A5038" s="179" t="s">
        <v>8405</v>
      </c>
      <c r="B5038" s="955" t="s">
        <v>13</v>
      </c>
      <c r="C5038" s="955" t="s">
        <v>147</v>
      </c>
      <c r="D5038" s="974">
        <v>42636</v>
      </c>
      <c r="E5038" s="1079">
        <v>0.79513888888888884</v>
      </c>
      <c r="F5038" s="974">
        <v>42636</v>
      </c>
      <c r="G5038" s="1079">
        <v>0.79652777777777783</v>
      </c>
      <c r="H5038" s="1079">
        <f>G5038-E5038</f>
        <v>1.388888888888995E-3</v>
      </c>
      <c r="I5038" s="955">
        <v>1</v>
      </c>
      <c r="J5038" s="955" t="s">
        <v>141</v>
      </c>
      <c r="K5038" s="955" t="s">
        <v>141</v>
      </c>
      <c r="L5038" s="955" t="s">
        <v>12</v>
      </c>
      <c r="M5038" s="955" t="s">
        <v>8322</v>
      </c>
      <c r="N5038" s="955">
        <v>0.4</v>
      </c>
      <c r="O5038" s="955" t="s">
        <v>57</v>
      </c>
      <c r="P5038" s="955" t="s">
        <v>57</v>
      </c>
      <c r="Q5038" s="1242" t="s">
        <v>10967</v>
      </c>
      <c r="R5038" s="977"/>
      <c r="S5038" s="977"/>
      <c r="T5038" s="977"/>
      <c r="U5038" s="955" t="s">
        <v>62</v>
      </c>
      <c r="V5038" s="955" t="s">
        <v>141</v>
      </c>
      <c r="W5038" s="955" t="s">
        <v>141</v>
      </c>
      <c r="X5038" s="955" t="s">
        <v>141</v>
      </c>
      <c r="Y5038" s="955" t="s">
        <v>141</v>
      </c>
      <c r="Z5038" s="955" t="s">
        <v>141</v>
      </c>
      <c r="AA5038" s="955" t="s">
        <v>141</v>
      </c>
      <c r="AB5038" s="955" t="s">
        <v>141</v>
      </c>
      <c r="AC5038" s="955" t="s">
        <v>141</v>
      </c>
      <c r="AD5038" s="956" t="s">
        <v>23</v>
      </c>
      <c r="AE5038" s="955" t="s">
        <v>141</v>
      </c>
      <c r="AF5038" s="955" t="s">
        <v>141</v>
      </c>
      <c r="AG5038" s="955" t="s">
        <v>141</v>
      </c>
      <c r="AJ5038" s="1">
        <f t="shared" si="389"/>
        <v>0</v>
      </c>
      <c r="AK5038" s="1">
        <f>AJ5038-T5038</f>
        <v>0</v>
      </c>
    </row>
    <row r="5039" spans="1:37" ht="126">
      <c r="A5039" s="94" t="s">
        <v>13179</v>
      </c>
      <c r="B5039" s="956" t="s">
        <v>71</v>
      </c>
      <c r="C5039" s="956" t="s">
        <v>71</v>
      </c>
      <c r="D5039" s="1161">
        <v>42725</v>
      </c>
      <c r="E5039" s="1079">
        <v>0.5625</v>
      </c>
      <c r="F5039" s="1161">
        <v>42725</v>
      </c>
      <c r="G5039" s="1079">
        <v>0.66319444444444442</v>
      </c>
      <c r="H5039" s="1193">
        <f>G5039-E5039</f>
        <v>0.10069444444444442</v>
      </c>
      <c r="I5039" s="955">
        <v>0</v>
      </c>
      <c r="J5039" s="955" t="s">
        <v>303</v>
      </c>
      <c r="K5039" s="956" t="s">
        <v>146</v>
      </c>
      <c r="L5039" s="956" t="s">
        <v>4</v>
      </c>
      <c r="M5039" s="956" t="s">
        <v>13809</v>
      </c>
      <c r="N5039" s="962" t="s">
        <v>3</v>
      </c>
      <c r="O5039" s="955" t="s">
        <v>40</v>
      </c>
      <c r="P5039" s="955" t="s">
        <v>13810</v>
      </c>
      <c r="Q5039" s="1243" t="s">
        <v>13811</v>
      </c>
      <c r="R5039" s="955"/>
      <c r="S5039" s="955"/>
      <c r="T5039" s="955"/>
      <c r="U5039" s="956" t="s">
        <v>29</v>
      </c>
      <c r="V5039" s="955" t="s">
        <v>3096</v>
      </c>
      <c r="W5039" s="955" t="s">
        <v>15121</v>
      </c>
      <c r="X5039" s="955" t="s">
        <v>3096</v>
      </c>
      <c r="Y5039" s="992" t="s">
        <v>2815</v>
      </c>
      <c r="Z5039" s="955">
        <v>100</v>
      </c>
      <c r="AA5039" s="992" t="s">
        <v>2854</v>
      </c>
      <c r="AB5039" s="955">
        <v>0</v>
      </c>
      <c r="AC5039" s="992" t="s">
        <v>2815</v>
      </c>
      <c r="AD5039" s="980" t="s">
        <v>23</v>
      </c>
      <c r="AE5039" s="955"/>
      <c r="AF5039" s="955"/>
      <c r="AG5039" s="997" t="s">
        <v>13811</v>
      </c>
      <c r="AJ5039" s="1">
        <f t="shared" si="389"/>
        <v>0</v>
      </c>
    </row>
    <row r="5040" spans="1:37" ht="78.75">
      <c r="A5040" s="179" t="s">
        <v>1052</v>
      </c>
      <c r="B5040" s="955" t="s">
        <v>6</v>
      </c>
      <c r="C5040" s="955" t="s">
        <v>4013</v>
      </c>
      <c r="D5040" s="974">
        <v>42449</v>
      </c>
      <c r="E5040" s="986">
        <v>0.61736111111111114</v>
      </c>
      <c r="F5040" s="974">
        <v>42449</v>
      </c>
      <c r="G5040" s="986"/>
      <c r="H5040" s="986"/>
      <c r="I5040" s="955"/>
      <c r="J5040" s="955"/>
      <c r="K5040" s="955"/>
      <c r="L5040" s="955" t="s">
        <v>4</v>
      </c>
      <c r="M5040" s="955" t="s">
        <v>4069</v>
      </c>
      <c r="N5040" s="955" t="s">
        <v>3</v>
      </c>
      <c r="O5040" s="955" t="s">
        <v>33</v>
      </c>
      <c r="P5040" s="955" t="s">
        <v>4070</v>
      </c>
      <c r="Q5040" s="1093" t="s">
        <v>4071</v>
      </c>
      <c r="R5040" s="955"/>
      <c r="S5040" s="955"/>
      <c r="T5040" s="955"/>
      <c r="U5040" s="955"/>
      <c r="V5040" s="955"/>
      <c r="W5040" s="955"/>
      <c r="X5040" s="955"/>
      <c r="Y5040" s="955"/>
      <c r="Z5040" s="955"/>
      <c r="AA5040" s="955"/>
      <c r="AB5040" s="955"/>
      <c r="AC5040" s="955"/>
      <c r="AD5040" s="956" t="s">
        <v>23</v>
      </c>
      <c r="AE5040" s="955"/>
      <c r="AF5040" s="955"/>
      <c r="AG5040" s="956"/>
      <c r="AJ5040" s="1">
        <f t="shared" si="389"/>
        <v>0</v>
      </c>
    </row>
    <row r="1048481" spans="30:30">
      <c r="AD1048481" s="422"/>
    </row>
  </sheetData>
  <sheetProtection formatCells="0" formatColumns="0" formatRows="0" insertColumns="0" insertHyperlinks="0" deleteColumns="0" deleteRows="0" sort="0" autoFilter="0" pivotTables="0"/>
  <protectedRanges>
    <protectedRange sqref="Q137:Q138" name="Диапазон1_99_53_1_23_1_2_1_2"/>
    <protectedRange sqref="P139" name="Диапазон1_3_1_5_1_1_1_2_1_2"/>
    <protectedRange sqref="P142" name="Диапазон1_3_1_5_1_1_1_2_1_2_1"/>
    <protectedRange sqref="P147" name="Диапазон1_3_1_5_1_1_1_2_1_2_3"/>
    <protectedRange sqref="P183" name="Диапазон1_3_1_5_1_1_1_2_1_2_2"/>
    <protectedRange sqref="P185" name="Диапазон1_3_1_5_1_1_1_2_1_2_4"/>
    <protectedRange sqref="P187" name="Диапазон1_3_1_5_1_1_1_2_1_2_2_1"/>
    <protectedRange sqref="P213" name="Диапазон1_3_1_5_1_1_1_2_1_2_7"/>
    <protectedRange sqref="P217" name="Диапазон1_3_1_5_1_1_1_2_1_2_8"/>
    <protectedRange sqref="P297" name="Диапазон1_3_1_5_1_1_1_2_1_2_9"/>
    <protectedRange sqref="Q382" name="Диапазон1_99_82_6_1_1"/>
    <protectedRange sqref="Q436" name="Диапазон1_99_82_6_1_2"/>
    <protectedRange sqref="Q437" name="Диапазон1_99_82_6_1_5"/>
    <protectedRange sqref="P707:P708" name="Диапазон1_99_82_1_2_6_1_1_1_19_1"/>
    <protectedRange sqref="P709:P710" name="Диапазон1_99_82_1_2_6_1_1_1_19_1_3"/>
    <protectedRange sqref="P711" name="Диапазон1_99_82_1_2_6_1_1_1_19_2_1_2"/>
    <protectedRange sqref="P713" name="Диапазон1_99_82_1_2_6_1_1_1_19_2_2_2"/>
    <protectedRange sqref="P716" name="Диапазон1_99_82_1_2_6_1_1_1_19_2_3_2_8"/>
    <protectedRange sqref="P717" name="Диапазон1_99_82_1_2_6_1_1_1_19_2_2_1_1_8"/>
    <protectedRange sqref="P2237" name="Диапазон1_99_82_1_2_6_1_1_1_19_1_1"/>
    <protectedRange sqref="P2238" name="Диапазон1_99_82_1_2_6_1_1_1_19_2_1_1"/>
    <protectedRange sqref="P2256" name="Диапазон1_99_82_1_2_6_1_1_1_19_1_1_1"/>
    <protectedRange sqref="P2257" name="Диапазон1_99_82_1_2_6_1_1_1_19_2_1_1_1"/>
    <protectedRange sqref="P2265" name="Диапазон1_99_82_1_2_6_1_1_1_19_1_1_2"/>
    <protectedRange sqref="P2266" name="Диапазон1_99_82_1_2_6_1_1_1_19_2_1_1_2"/>
    <protectedRange sqref="P2546" name="Диапазон1_99_82_1_2_6_1_1_1_19_1_1_4"/>
    <protectedRange sqref="P2547" name="Диапазон1_99_82_1_2_6_1_1_1_19_2_1_1_4"/>
    <protectedRange sqref="P2784" name="Диапазон1_99_82_1_2_6_1_1_1_19_1_1_8"/>
    <protectedRange sqref="P873" name="Диапазон1_99_82_1_2_6_1_1_1_19_1_1_3"/>
    <protectedRange sqref="P874" name="Диапазон1_99_82_1_2_6_1_1_1_19_2_1_1_3"/>
    <protectedRange sqref="P892" name="Диапазон1_99_82_1_2_6_1_1_1_19_1_1_1_1"/>
    <protectedRange sqref="P893" name="Диапазон1_99_82_1_2_6_1_1_1_19_2_1_1_1_1"/>
    <protectedRange sqref="P901" name="Диапазон1_99_82_1_2_6_1_1_1_19_1_1_2_1"/>
    <protectedRange sqref="P902" name="Диапазон1_99_82_1_2_6_1_1_1_19_2_1_1_2_1"/>
    <protectedRange sqref="P914" name="Диапазон1_99_82_1_2_6_1_1_1_19_1_1_4_1"/>
    <protectedRange sqref="P915" name="Диапазон1_99_82_1_2_6_1_1_1_19_2_1_1_4_1"/>
    <protectedRange sqref="P924" name="Диапазон1_99_82_1_2_6_1_1_1_1"/>
    <protectedRange sqref="P928" name="Диапазон1_99_82_1_2_1_1_1"/>
    <protectedRange sqref="P939" name="Диапазон1_99_82_1_2_6_1_1_1_19_1_1_5"/>
    <protectedRange sqref="P940" name="Диапазон1_99_82_1_2_6_1_1_1_19_2_1_1_5"/>
    <protectedRange sqref="P954" name="Диапазон1_99_82_1_2_6_1_1_1_19_1_1_3_1"/>
    <protectedRange sqref="P955" name="Диапазон1_99_82_1_2_6_1_1_1_19_2_1_1_3_1"/>
    <protectedRange sqref="P1139" name="Диапазон1_99_82_1_2_6_1_1_1_19_1_1_7_1"/>
    <protectedRange sqref="P2951" name="Диапазон1_99_82_1_2_6_1_1_1_19_2_1_1_7"/>
    <protectedRange sqref="P1034" name="Диапазон1_99_82_1_2_6_1_1_1_19_1_1_8_2"/>
    <protectedRange sqref="P1037" name="Диапазон1_99_82_1_2_6_1_1_1_2_1"/>
    <protectedRange sqref="P1035:P1036" name="Диапазон1_99_82_1_2_6_1_1_1_19_1_1_8_3"/>
    <protectedRange sqref="P1063:P1065" name="Диапазон1_99_82_1_2_6_1_1_1_19_1_1_6_2"/>
    <protectedRange sqref="P1072:P1074" name="Диапазон1_99_82_1_2_6_1_1_1_19_1_1_10_1"/>
    <protectedRange sqref="P1081:P1082" name="Диапазон1_99_82_1_2_6_1_1_1_19_1_1_11_1"/>
    <protectedRange sqref="P1262:P1263" name="Диапазон1_99_82_1_2_6_1_1_1_19_1_1_9_2"/>
    <protectedRange sqref="P1290" name="Диапазон1_99_82_1_2_6_1_1_1_19_1_1_14_1"/>
    <protectedRange sqref="P3407" name="Диапазон1_99_82_1_2_6_1_1_1_19_1_1_13_1"/>
    <protectedRange sqref="P3410" name="Диапазон1_99_82_1_2_6_1_1_1_19_1_1_15_1"/>
    <protectedRange sqref="P4779" name="Диапазон1_99_82_1_2_6_1_1_1_23"/>
    <protectedRange sqref="P4844" name="Диапазон1_43_2_4_4_1_1"/>
    <protectedRange sqref="P1680" name="Диапазон1_99_82_1_2_6_1_1_1_18"/>
    <protectedRange sqref="P4889" name="Диапазон1_43_2_4_4_1_1_2"/>
    <protectedRange sqref="P4925" name="Диапазон1_43_2_4_4_1_1_1_1"/>
    <protectedRange sqref="P1762" name="Диапазон1_99_82_1_2_6_1_1_1_16_3"/>
    <protectedRange sqref="P1765" name="Диапазон1_99_82_1_2_6_1_1_1_22_3"/>
  </protectedRanges>
  <conditionalFormatting sqref="G3929">
    <cfRule type="cellIs" dxfId="60" priority="187" stopIfTrue="1" operator="equal">
      <formula>0</formula>
    </cfRule>
  </conditionalFormatting>
  <conditionalFormatting sqref="H219">
    <cfRule type="cellIs" dxfId="59" priority="78" operator="greaterThan">
      <formula>0.0416666666666667</formula>
    </cfRule>
  </conditionalFormatting>
  <conditionalFormatting sqref="H223">
    <cfRule type="cellIs" dxfId="58" priority="77" operator="greaterThan">
      <formula>0.0416666666666667</formula>
    </cfRule>
  </conditionalFormatting>
  <conditionalFormatting sqref="H226">
    <cfRule type="cellIs" dxfId="57" priority="76" operator="greaterThan">
      <formula>0.0416666666666667</formula>
    </cfRule>
  </conditionalFormatting>
  <conditionalFormatting sqref="H683:H747">
    <cfRule type="cellIs" dxfId="56" priority="441" operator="greaterThan">
      <formula>0.0416666666666667</formula>
    </cfRule>
  </conditionalFormatting>
  <conditionalFormatting sqref="H858:H941">
    <cfRule type="cellIs" dxfId="55" priority="326" operator="greaterThan">
      <formula>0.0416666666666667</formula>
    </cfRule>
  </conditionalFormatting>
  <conditionalFormatting sqref="H1113:H1122 H2742:H2869 H3218:H3570 H3582:H3754">
    <cfRule type="cellIs" dxfId="54" priority="456" operator="greaterThan">
      <formula>0.0416666666666667</formula>
    </cfRule>
  </conditionalFormatting>
  <conditionalFormatting sqref="H1124:H2685">
    <cfRule type="cellIs" dxfId="53" priority="5" operator="greaterThan">
      <formula>0.0416666666666667</formula>
    </cfRule>
  </conditionalFormatting>
  <conditionalFormatting sqref="H4013:H4026">
    <cfRule type="cellIs" dxfId="52" priority="184" operator="greaterThan">
      <formula>0.0416666666666667</formula>
    </cfRule>
  </conditionalFormatting>
  <conditionalFormatting sqref="H4344">
    <cfRule type="cellIs" dxfId="51" priority="79" operator="greaterThan">
      <formula>0.0416666666666667</formula>
    </cfRule>
  </conditionalFormatting>
  <conditionalFormatting sqref="H4594">
    <cfRule type="cellIs" dxfId="50" priority="183" operator="greaterThan">
      <formula>0.0416666666666667</formula>
    </cfRule>
  </conditionalFormatting>
  <conditionalFormatting sqref="H4605">
    <cfRule type="cellIs" dxfId="49" priority="182" operator="greaterThan">
      <formula>0.0416666666666667</formula>
    </cfRule>
  </conditionalFormatting>
  <conditionalFormatting sqref="H4648:H4649">
    <cfRule type="cellIs" dxfId="48" priority="180" operator="greaterThan">
      <formula>0.0416666666666667</formula>
    </cfRule>
  </conditionalFormatting>
  <conditionalFormatting sqref="H4652">
    <cfRule type="cellIs" dxfId="47" priority="179" operator="greaterThan">
      <formula>0.0416666666666667</formula>
    </cfRule>
  </conditionalFormatting>
  <conditionalFormatting sqref="H4668:H4669">
    <cfRule type="cellIs" dxfId="46" priority="177" operator="greaterThan">
      <formula>0.0416666666666667</formula>
    </cfRule>
  </conditionalFormatting>
  <conditionalFormatting sqref="H4724:H4725">
    <cfRule type="cellIs" dxfId="45" priority="175" operator="greaterThan">
      <formula>0.0416666666666667</formula>
    </cfRule>
  </conditionalFormatting>
  <conditionalFormatting sqref="H4735">
    <cfRule type="cellIs" dxfId="44" priority="174" operator="greaterThan">
      <formula>0.0416666666666667</formula>
    </cfRule>
  </conditionalFormatting>
  <conditionalFormatting sqref="H4753">
    <cfRule type="cellIs" dxfId="43" priority="173" operator="greaterThan">
      <formula>0.0416666666666667</formula>
    </cfRule>
  </conditionalFormatting>
  <conditionalFormatting sqref="H4757:H4758">
    <cfRule type="cellIs" dxfId="42" priority="170" operator="greaterThan">
      <formula>0.0416666666666667</formula>
    </cfRule>
  </conditionalFormatting>
  <conditionalFormatting sqref="H4765">
    <cfRule type="cellIs" dxfId="41" priority="169" operator="greaterThan">
      <formula>0.0416666666666667</formula>
    </cfRule>
  </conditionalFormatting>
  <conditionalFormatting sqref="H4779">
    <cfRule type="cellIs" dxfId="40" priority="168" operator="greaterThan">
      <formula>0.0416666666666667</formula>
    </cfRule>
  </conditionalFormatting>
  <conditionalFormatting sqref="H4805">
    <cfRule type="cellIs" dxfId="39" priority="167" operator="greaterThan">
      <formula>0.0416666666666667</formula>
    </cfRule>
  </conditionalFormatting>
  <conditionalFormatting sqref="H4821">
    <cfRule type="cellIs" dxfId="38" priority="166" operator="greaterThan">
      <formula>0.0416666666666667</formula>
    </cfRule>
  </conditionalFormatting>
  <conditionalFormatting sqref="H4826">
    <cfRule type="cellIs" dxfId="37" priority="165" operator="greaterThan">
      <formula>0.0416666666666667</formula>
    </cfRule>
  </conditionalFormatting>
  <conditionalFormatting sqref="H4829">
    <cfRule type="cellIs" dxfId="36" priority="164" operator="greaterThan">
      <formula>0.0416666666666667</formula>
    </cfRule>
  </conditionalFormatting>
  <conditionalFormatting sqref="H4843:H4844">
    <cfRule type="cellIs" dxfId="35" priority="159" operator="greaterThan">
      <formula>0.0416666666666667</formula>
    </cfRule>
  </conditionalFormatting>
  <conditionalFormatting sqref="H4889">
    <cfRule type="cellIs" dxfId="34" priority="91" operator="greaterThan">
      <formula>0.0416666666666667</formula>
    </cfRule>
  </conditionalFormatting>
  <conditionalFormatting sqref="H4908:H4909">
    <cfRule type="cellIs" dxfId="33" priority="89" operator="greaterThan">
      <formula>0.0416666666666667</formula>
    </cfRule>
  </conditionalFormatting>
  <conditionalFormatting sqref="H4923:H4926">
    <cfRule type="cellIs" dxfId="32" priority="85" operator="greaterThan">
      <formula>0.0416666666666667</formula>
    </cfRule>
  </conditionalFormatting>
  <conditionalFormatting sqref="H5038:H5040">
    <cfRule type="cellIs" dxfId="31" priority="1" operator="greaterThan">
      <formula>0.0416666666666667</formula>
    </cfRule>
  </conditionalFormatting>
  <conditionalFormatting sqref="J521:K521 J522:J523">
    <cfRule type="cellIs" dxfId="30" priority="158" operator="equal">
      <formula>"Сторонние"</formula>
    </cfRule>
    <cfRule type="cellIs" dxfId="29" priority="157" operator="equal">
      <formula>"Технология"</formula>
    </cfRule>
    <cfRule type="cellIs" dxfId="28" priority="156" operator="between">
      <formula>50</formula>
      <formula>10000</formula>
    </cfRule>
  </conditionalFormatting>
  <conditionalFormatting sqref="Q942:Q947">
    <cfRule type="containsErrors" dxfId="27" priority="84" stopIfTrue="1">
      <formula>ISERROR(Q942)</formula>
    </cfRule>
  </conditionalFormatting>
  <conditionalFormatting sqref="Q1018:Q1019">
    <cfRule type="containsErrors" dxfId="26" priority="80" stopIfTrue="1">
      <formula>ISERROR(Q1018)</formula>
    </cfRule>
  </conditionalFormatting>
  <conditionalFormatting sqref="Q2718">
    <cfRule type="cellIs" dxfId="25" priority="189" operator="equal">
      <formula>0</formula>
    </cfRule>
  </conditionalFormatting>
  <conditionalFormatting sqref="R683:R747">
    <cfRule type="cellIs" dxfId="24" priority="440" operator="greaterThan">
      <formula>0</formula>
    </cfRule>
  </conditionalFormatting>
  <conditionalFormatting sqref="R862:R864">
    <cfRule type="cellIs" dxfId="23" priority="385" operator="greaterThan">
      <formula>0</formula>
    </cfRule>
  </conditionalFormatting>
  <conditionalFormatting sqref="R868:R871">
    <cfRule type="cellIs" dxfId="22" priority="379" operator="greaterThan">
      <formula>0</formula>
    </cfRule>
  </conditionalFormatting>
  <conditionalFormatting sqref="R876:R889">
    <cfRule type="cellIs" dxfId="21" priority="368" operator="greaterThan">
      <formula>0</formula>
    </cfRule>
  </conditionalFormatting>
  <conditionalFormatting sqref="R1693">
    <cfRule type="cellIs" dxfId="20" priority="71" operator="greaterThan">
      <formula>0</formula>
    </cfRule>
  </conditionalFormatting>
  <conditionalFormatting sqref="R1747">
    <cfRule type="cellIs" dxfId="19" priority="50" operator="greaterThan">
      <formula>0</formula>
    </cfRule>
  </conditionalFormatting>
  <conditionalFormatting sqref="S683:S747">
    <cfRule type="cellIs" dxfId="18" priority="439" operator="greaterThan">
      <formula>0</formula>
    </cfRule>
  </conditionalFormatting>
  <conditionalFormatting sqref="S862:S864">
    <cfRule type="cellIs" dxfId="17" priority="384" operator="greaterThan">
      <formula>0</formula>
    </cfRule>
  </conditionalFormatting>
  <conditionalFormatting sqref="S868:S871">
    <cfRule type="cellIs" dxfId="16" priority="378" operator="greaterThan">
      <formula>0</formula>
    </cfRule>
  </conditionalFormatting>
  <conditionalFormatting sqref="S876:S889">
    <cfRule type="cellIs" dxfId="15" priority="367" operator="greaterThan">
      <formula>0</formula>
    </cfRule>
  </conditionalFormatting>
  <conditionalFormatting sqref="S4757">
    <cfRule type="cellIs" dxfId="14" priority="172" operator="greaterThan">
      <formula>0</formula>
    </cfRule>
  </conditionalFormatting>
  <conditionalFormatting sqref="S4844">
    <cfRule type="cellIs" dxfId="13" priority="161" operator="greaterThan">
      <formula>0</formula>
    </cfRule>
  </conditionalFormatting>
  <conditionalFormatting sqref="S4889">
    <cfRule type="cellIs" dxfId="12" priority="93" operator="greaterThan">
      <formula>0</formula>
    </cfRule>
  </conditionalFormatting>
  <conditionalFormatting sqref="T1686:T1785">
    <cfRule type="cellIs" dxfId="11" priority="22" operator="between">
      <formula>50</formula>
      <formula>99</formula>
    </cfRule>
    <cfRule type="cellIs" dxfId="10" priority="21" operator="greaterThanOrEqual">
      <formula>100</formula>
    </cfRule>
  </conditionalFormatting>
  <conditionalFormatting sqref="T2014:T2022">
    <cfRule type="cellIs" dxfId="9" priority="7" operator="between">
      <formula>50</formula>
      <formula>99</formula>
    </cfRule>
    <cfRule type="cellIs" dxfId="8" priority="6" operator="greaterThanOrEqual">
      <formula>100</formula>
    </cfRule>
  </conditionalFormatting>
  <conditionalFormatting sqref="T5038:T5040">
    <cfRule type="cellIs" dxfId="7" priority="2" operator="greaterThanOrEqual">
      <formula>100</formula>
    </cfRule>
    <cfRule type="cellIs" dxfId="6" priority="3" operator="between">
      <formula>50</formula>
      <formula>99</formula>
    </cfRule>
  </conditionalFormatting>
  <conditionalFormatting sqref="AD1686:AD1720 AD1724:AD1725 AD1728 AE1770:AG1770">
    <cfRule type="cellIs" dxfId="5" priority="75" operator="equal">
      <formula>"КП18"</formula>
    </cfRule>
  </conditionalFormatting>
  <conditionalFormatting sqref="AD1730:AD1785">
    <cfRule type="cellIs" dxfId="4" priority="23" operator="equal">
      <formula>"КП18"</formula>
    </cfRule>
  </conditionalFormatting>
  <conditionalFormatting sqref="AD2014:AD2022">
    <cfRule type="cellIs" dxfId="3" priority="8" operator="equal">
      <formula>"КП18"</formula>
    </cfRule>
  </conditionalFormatting>
  <conditionalFormatting sqref="AD5038:AD5040">
    <cfRule type="cellIs" dxfId="2" priority="4" operator="equal">
      <formula>"КП18"</formula>
    </cfRule>
  </conditionalFormatting>
  <conditionalFormatting sqref="AG1412">
    <cfRule type="cellIs" dxfId="1" priority="467" operator="equal">
      <formula>0</formula>
    </cfRule>
  </conditionalFormatting>
  <conditionalFormatting sqref="AG2718">
    <cfRule type="cellIs" dxfId="0" priority="188" operator="equal">
      <formula>0</formula>
    </cfRule>
  </conditionalFormatting>
  <dataValidations count="203">
    <dataValidation type="list" allowBlank="1" showInputMessage="1" showErrorMessage="1" sqref="P840:P843 M840:M843 P460:P462 M460:M462 P4081:P4085 M4081:M4085" xr:uid="{00000000-0002-0000-0700-000001000000}">
      <formula1>M$2:M$15</formula1>
    </dataValidation>
    <dataValidation type="list" allowBlank="1" showInputMessage="1" showErrorMessage="1" sqref="M4126:M4135 P4126:P4135" xr:uid="{00000000-0002-0000-0700-000002000000}">
      <formula1>M$2:M$20</formula1>
    </dataValidation>
    <dataValidation type="list" allowBlank="1" showInputMessage="1" showErrorMessage="1" sqref="M845:M847 P845:P847 M4719:M4721 P4719:P4721" xr:uid="{00000000-0002-0000-0700-000004000000}">
      <formula1>M$2:M$14</formula1>
    </dataValidation>
    <dataValidation type="list" allowBlank="1" showInputMessage="1" showErrorMessage="1" sqref="M1220 P1220 M4092:M4098 P4092:P4098 P4118:P4124 M4118:M4124 M4145:M4150 P4145:P4150 P4402:P4404 M4402:M4404 P4706:P4708 P4713:P4714 P4717 M4713:M4714 M4717 M4706:M4708" xr:uid="{00000000-0002-0000-0700-000005000000}">
      <formula1>M$2:M$17</formula1>
    </dataValidation>
    <dataValidation type="list" allowBlank="1" showInputMessage="1" showErrorMessage="1" sqref="P1253 P1259 M1259 M1253 M4501:M4515 P4501:P4515" xr:uid="{00000000-0002-0000-0700-000015000000}">
      <formula1>M$2:M$26</formula1>
    </dataValidation>
    <dataValidation type="list" allowBlank="1" showInputMessage="1" showErrorMessage="1" sqref="M1224 P1224 P4374:P4383 M4374:M4383 P4391:P4397 M4391:M4397 M4529:M4538 P4529:P4538" xr:uid="{00000000-0002-0000-0700-000016000000}">
      <formula1>M$2:M$21</formula1>
    </dataValidation>
    <dataValidation type="list" allowBlank="1" showInputMessage="1" showErrorMessage="1" sqref="L5029 K349 L1255:L1257 L813 L815 K3123 K3199 L3914:L3917 L2686:L2741 K2936 K2969:K2970 K2973 K2975 K2980 K3000 K3029:K3030 K3059 K3066 K3068:K3069 K3082 K3179 K3193 L4728 L4637:L4638 L4653:L4654 L4885:L4887 K159:K164 L3575:L3581 K168:K173" xr:uid="{00000000-0002-0000-0700-000019000000}">
      <formula1>$L$3:$L$7</formula1>
    </dataValidation>
    <dataValidation type="time" allowBlank="1" showInputMessage="1" showErrorMessage="1" errorTitle="ОШИБКА" error="Недопустимый формат времени" sqref="E1392:E1422 WVM1427 WLQ1427 WBU1427 VRY1427 VIC1427 UYG1427 UOK1427 UEO1427 TUS1427 TKW1427 TBA1427 SRE1427 SHI1427 RXM1427 RNQ1427 RDU1427 QTY1427 QKC1427 QAG1427 PQK1427 PGO1427 OWS1427 OMW1427 ODA1427 NTE1427 NJI1427 MZM1427 MPQ1427 MFU1427 LVY1427 LMC1427 LCG1427 KSK1427 KIO1427 JYS1427 JOW1427 JFA1427 IVE1427 ILI1427 IBM1427 HRQ1427 HHU1427 GXY1427 GOC1427 GEG1427 FUK1427 FKO1427 FAS1427 EQW1427 EHA1427 DXE1427 DNI1427 DDM1427 CTQ1427 CJU1427 BZY1427 BQC1427 BGG1427 AWK1427 AMO1427 ACS1427 SW1427 JA1427 G4966 E1113:E1121 WLS1399 WBW1399 VSA1399 VIE1399 UYI1399 UOM1399 UEQ1399 TUU1399 TKY1399 TBC1399 SRG1399 SHK1399 RXO1399 RNS1399 RDW1399 QUA1399 QKE1399 QAI1399 PQM1399 PGQ1399 OWU1399 OMY1399 ODC1399 NTG1399 NJK1399 MZO1399 MPS1399 MFW1399 LWA1399 LME1399 LCI1399 KSM1399 KIQ1399 JYU1399 JOY1399 JFC1399 IVG1399 ILK1399 IBO1399 HRS1399 HHW1399 GYA1399 GOE1399 GEI1399 FUM1399 FKQ1399 FAU1399 EQY1399 EHC1399 DXG1399 DNK1399 DDO1399 CTS1399 CJW1399 CAA1399 BQE1399 BGI1399 AWM1399 AMQ1399 ACU1399 SY1399 JC1399 WVM1399 WLQ1399 WBU1399 VRY1399 VIC1399 UYG1399 UOK1399 UEO1399 TUS1399 TKW1399 TBA1399 SRE1399 SHI1399 RXM1399 RNQ1399 RDU1399 QTY1399 QKC1399 QAG1399 PQK1399 PGO1399 OWS1399 OMW1399 ODA1399 NTE1399 NJI1399 MZM1399 MPQ1399 MFU1399 LVY1399 LMC1399 LCG1399 KSK1399 KIO1399 JYS1399 JOW1399 JFA1399 IVE1399 ILI1399 IBM1399 HRQ1399 HHU1399 GXY1399 GOC1399 GEG1399 FUK1399 FKO1399 FAS1399 EQW1399 EHA1399 DXE1399 DNI1399 DDM1399 CTQ1399 CJU1399 BZY1399 BQC1399 BGG1399 AWK1399 AMO1399 ACS1399 SW1399 JA1399 WVO1399 JA1402:JA1410 SW1402:SW1410 ACS1402:ACS1410 AMO1402:AMO1410 AWK1402:AWK1410 BGG1402:BGG1410 BQC1402:BQC1410 BZY1402:BZY1410 CJU1402:CJU1410 CTQ1402:CTQ1410 DDM1402:DDM1410 DNI1402:DNI1410 DXE1402:DXE1410 EHA1402:EHA1410 EQW1402:EQW1410 FAS1402:FAS1410 FKO1402:FKO1410 FUK1402:FUK1410 GEG1402:GEG1410 GOC1402:GOC1410 GXY1402:GXY1410 HHU1402:HHU1410 HRQ1402:HRQ1410 IBM1402:IBM1410 ILI1402:ILI1410 IVE1402:IVE1410 JFA1402:JFA1410 JOW1402:JOW1410 JYS1402:JYS1410 KIO1402:KIO1410 KSK1402:KSK1410 LCG1402:LCG1410 LMC1402:LMC1410 LVY1402:LVY1410 MFU1402:MFU1410 MPQ1402:MPQ1410 MZM1402:MZM1410 NJI1402:NJI1410 NTE1402:NTE1410 ODA1402:ODA1410 OMW1402:OMW1410 OWS1402:OWS1410 PGO1402:PGO1410 PQK1402:PQK1410 QAG1402:QAG1410 QKC1402:QKC1410 QTY1402:QTY1410 RDU1402:RDU1410 RNQ1402:RNQ1410 RXM1402:RXM1410 SHI1402:SHI1410 SRE1402:SRE1410 TBA1402:TBA1410 TKW1402:TKW1410 TUS1402:TUS1410 UEO1402:UEO1410 UOK1402:UOK1410 UYG1402:UYG1410 VIC1402:VIC1410 VRY1402:VRY1410 WBU1402:WBU1410 WLQ1402:WLQ1410 WVM1402:WVM1410 JC1403:JC1410 SY1403:SY1410 ACU1403:ACU1410 AMQ1403:AMQ1410 AWM1403:AWM1410 BGI1403:BGI1410 BQE1403:BQE1410 CAA1403:CAA1410 CJW1403:CJW1410 CTS1403:CTS1410 DDO1403:DDO1410 DNK1403:DNK1410 DXG1403:DXG1410 EHC1403:EHC1410 EQY1403:EQY1410 FAU1403:FAU1410 FKQ1403:FKQ1410 FUM1403:FUM1410 GEI1403:GEI1410 GOE1403:GOE1410 GYA1403:GYA1410 HHW1403:HHW1410 HRS1403:HRS1410 IBO1403:IBO1410 ILK1403:ILK1410 IVG1403:IVG1410 JFC1403:JFC1410 JOY1403:JOY1410 JYU1403:JYU1410 KIQ1403:KIQ1410 KSM1403:KSM1410 LCI1403:LCI1410 LME1403:LME1410 LWA1403:LWA1410 MFW1403:MFW1410 MPS1403:MPS1410 MZO1403:MZO1410 NJK1403:NJK1410 NTG1403:NTG1410 ODC1403:ODC1410 OMY1403:OMY1410 OWU1403:OWU1410 PGQ1403:PGQ1410 PQM1403:PQM1410 QAI1403:QAI1410 QKE1403:QKE1410 QUA1403:QUA1410 RDW1403:RDW1410 RNS1403:RNS1410 RXO1403:RXO1410 SHK1403:SHK1410 SRG1403:SRG1410 TBC1403:TBC1410 TKY1403:TKY1410 TUU1403:TUU1410 UEQ1403:UEQ1410 UOM1403:UOM1410 UYI1403:UYI1410 VIE1403:VIE1410 VSA1403:VSA1410 WBW1403:WBW1410 WLS1403:WLS1410 WVO1403:WVO1410 G4973 E4973:E4996 G3285 JA1440 SW1440 ACS1440 AMO1440 AWK1440 BGG1440 BQC1440 BZY1440 CJU1440 CTQ1440 DDM1440 DNI1440 DXE1440 EHA1440 EQW1440 FAS1440 FKO1440 FUK1440 GEG1440 GOC1440 GXY1440 HHU1440 HRQ1440 IBM1440 ILI1440 IVE1440 JFA1440 JOW1440 JYS1440 KIO1440 KSK1440 LCG1440 LMC1440 LVY1440 MFU1440 MPQ1440 MZM1440 NJI1440 NTE1440 ODA1440 OMW1440 OWS1440 PGO1440 PQK1440 QAG1440 QKC1440 QTY1440 RDU1440 RNQ1440 RXM1440 SHI1440 SRE1440 TBA1440 TKW1440 TUS1440 UEO1440 UOK1440 UYG1440 VIC1440 VRY1440 WBU1440 WLQ1440 WVM1440 E2176 E1299 G1345 E1251:E1252 E1247 E675 E1303 E1309 E1322 E1199 E747 E1020 E1254 E1287 E4820 E1283:E1285 E1265:E1272 E1234:E1235 E1226 G368:G370 G4977:G4978 G364:G365 E1326 G1140:G1163 E1215:E1220 G1215:G1216 G1218 G1185:G1186 E1185:E1186 G1176 E1176:E1177 G1167:H1167 G2402 E1169:E1173 G1169:G1173 G1128:G1132 G1125 E4603:E4604 G4673 E4812:E4813 G4592 G1120:G1121 G1117:G1118 G1116:H1116 G1113:G1115 G4845:G4847 G4820 E4845:E4849 E4771 E4759 E4591:E4592 E1292:E1297 G4603:G4604 E635:E663 E4727 E4673 E4705 G4711 E4711 E4927:E4970 E4763:E4764 G4782:G4783 G2396 E968 E1666:E1679 E975:E976 E972 G4731:G4732 E4731:E4732 G4438 E4438 G493 E489:E493 E460:E462 E1190:E1193 E1014:E1017 G705 E4802 G4743 E819 E697:E711 E4743 G4937 E963 G1739 E4405:E4434 G4417 E941 G2404 G4930 E927:E931 E933 G710:G711 E921:E922 G708 G812 E784:E812 G889 G879 E875:E889 E867:E871 E4761 G862 G4818 E850:E852 E364:E365 E845:E848 E840:E843 G4747:G4748 G815 E814:E817 G811:H811 G808:G810 G803 G797:G798 G795 G789:G793 G785:G786 E4818 E4781:E4786 E4696 E396:E398 G398 E386:E387 E2085:E2087 G2087 G825 E825 G482:G486 E481:E486 G686 G723:G724 G4727 G715 E683:E686 G691 E691:E695 G693:G694 G699 G640 G635:G636 G597:G598 E597:E598 G4830 G477:G478 G472:G475 E2804:E2805 E2820:E2821 E2833 G450:G452 E472:E479 E448:E458 G455:G457 E464 G448 G4767 E390:E394 G4941 E368:E383 G1799:G1800 E2807:E2815 G2808:G2810 G2814 E2829 E345:E348 G4943 E1424:E1433 G4945:G4946 G4980 G4949:G4950 E467:E468 E4766:E4767 E4795:E4800 E4777:E4778 G3289 G4812:G4813 G1865 G1836 G1858:G1859 G1537:G1540 G3596:G3602 E3582:E3627 G3606:G3607 G3609 E1537:E1540 G1530:G1532 E1124:E1167 G193:G198 G200:G203 G181:G191 G3612:G3614 G3616:G3618 G3626:H3626 E213 E1530:E1532 E150:E158 E147 E143 G1496 G3237:G3238 G3620:G3625 G3242:G3243 E3231:E3292 G5023:G5024 E1744 G3247:G3249 G3251 E405:E438 G4952:G4959 E48:E52 E181:E203 E46 WVM39:WVM42 WLQ39:WLQ42 WBU39:WBU42 VRY39:VRY42 VIC39:VIC42 UYG39:UYG42 UOK39:UOK42 UEO39:UEO42 TUS39:TUS42 TKW39:TKW42 TBA39:TBA42 SRE39:SRE42 SHI39:SHI42 RXM39:RXM42 RNQ39:RNQ42 RDU39:RDU42 QTY39:QTY42 QKC39:QKC42 QAG39:QAG42 PQK39:PQK42 PGO39:PGO42 OWS39:OWS42 OMW39:OMW42 ODA39:ODA42 NTE39:NTE42 NJI39:NJI42 MZM39:MZM42 MPQ39:MPQ42 MFU39:MFU42 LVY39:LVY42 LMC39:LMC42 LCG39:LCG42 KSK39:KSK42 KIO39:KIO42 JYS39:JYS42 JOW39:JOW42 JFA39:JFA42 IVE39:IVE42 ILI39:ILI42 IBM39:IBM42 HRQ39:HRQ42 HHU39:HHU42 GXY39:GXY42 GOC39:GOC42 GEG39:GEG42 FUK39:FUK42 FKO39:FKO42 FAS39:FAS42 EQW39:EQW42 EHA39:EHA42 DXE39:DXE42 DNI39:DNI42 DDM39:DDM42 CTQ39:CTQ42 CJU39:CJU42 BZY39:BZY42 BQC39:BQC42 BGG39:BGG42 AWK39:AWK42 AMO39:AMO42 ACS39:ACS42 SW39:SW42 JA39:JA42 WVO40:WVO41 WLS40:WLS41 WBW40:WBW41 VSA40:VSA41 VIE40:VIE41 UYI40:UYI41 UOM40:UOM41 UEQ40:UEQ41 TUU40:TUU41 TKY40:TKY41 TBC40:TBC41 SRG40:SRG41 SHK40:SHK41 RXO40:RXO41 RNS40:RNS41 RDW40:RDW41 QUA40:QUA41 QKE40:QKE41 QAI40:QAI41 PQM40:PQM41 PGQ40:PGQ41 OWU40:OWU41 OMY40:OMY41 ODC40:ODC41 NTG40:NTG41 NJK40:NJK41 MZO40:MZO41 MPS40:MPS41 MFW40:MFW41 LWA40:LWA41 LME40:LME41 LCI40:LCI41 KSM40:KSM41 KIQ40:KIQ41 JYU40:JYU41 JOY40:JOY41 JFC40:JFC41 IVG40:IVG41 ILK40:ILK41 IBO40:IBO41 HRS40:HRS41 HHW40:HHW41 GYA40:GYA41 GOE40:GOE41 GEI40:GEI41 FUM40:FUM41 FKQ40:FKQ41 FAU40:FAU41 EQY40:EQY41 EHC40:EHC41 DXG40:DXG41 DNK40:DNK41 DDO40:DDO41 CTS40:CTS41 CJW40:CJW41 CAA40:CAA41 BQE40:BQE41 BGI40:BGI41 AWM40:AWM41 AMQ40:AMQ41 ACU40:ACU41 SY40:SY41 JC40:JC41 G3255 WVM37 WLQ37 WBU37 VRY37 VIC37 UYG37 UOK37 UEO37 TUS37 TKW37 TBA37 SRE37 SHI37 RXM37 RNQ37 RDU37 QTY37 QKC37 QAG37 PQK37 PGO37 OWS37 OMW37 ODA37 NTE37 NJI37 MZM37 MPQ37 MFU37 LVY37 LMC37 LCG37 KSK37 KIO37 JYS37 JOW37 JFA37 IVE37 ILI37 IBM37 HRQ37 HHU37 GXY37 GOC37 GEG37 FUK37 FKO37 FAS37 EQW37 EHA37 DXE37 DNI37 DDM37 CTQ37 CJU37 BZY37 BQC37 BGG37 AWK37 AMO37 ACS37 SW37 JA37 E30:E32 G1642:G1643 G1649 G1636 G1645:G1647 G1654:G1655 E1654:E1655 G3268 E1345 E740:E745 E2389:E2500 E714:E737 E1289:E1290 G3276 G3803:G3807 G702 E1813:E1902 E1468:E1491 E2035:E2047 G2451 E2120 E2124 E1924:E1927 G3911:G3913 G1926:G1927 G1410 G2467 E2092 G2176 E3863:E3878 E2220:E2221 G2253 E2231:E2235 E3881:E3882 G2240:G2241 G2243 E2257:E2259 E2266:E2267 G2281:G2291 G4018:G4019 E2226:E2228 G2226 G2228 E2239:E2253 G2249 E2262:E2263 E2271 E3788:E3822 G2277:G2278 E2273:E2291 E2293:E2311 G3809:G3819 G1400 G1404 G4806 E4806 G3822 G3824:G3825 E3709:E3774 G3793:G3801 E3824:E3831 E2669:E2684 E2769 E2772:E2776 G2776 E2782 G2791:G2792 E2785:E2801 G2804:G2805 E2835 E862:E864 G864 G876:G877 G885 E893:E895 E898:E899 E902:E903 E909:E912 E907 E915:E917 E935:E937 G2417 G951 E951 G1134:G1138 G1387 E1375:E1390 G3884:G3886 E2851:E2863 E1436 E2841 G2860:G2863 G2865:G2867 E2865:E2869 G2851:G2858 G1855:G1856 G1863 G1824:G1827 E1724 G1838 E4018:E4019 E4174 G3582:G3593 E4774 G1684 E1681 E1684:E1688 G4774 E496:E593 E5030:E5037 E1438:E1446 E2843:E2849 G2844:G2849 G1831 G1881 G1840 G1438:G1446 G1425:G1433 G3907 G1436 E3346:E3347 E1498:E1527 G2085 E3219:E3222 G1498:G1527 G2187 G1481:G1491 E3344 E2128 G2201 E4747:E4748 E1260:E1263 E1278:E1280 E2096:E2113 G2435 G1297 E1338:E1342 G1338:G1342 G3280 E1568:E1570 G1568:G1570 G1575:G1578 E1575:E1578 G1477:G1478 E165:E166 G1592:G1593 E1581:E1602 E1606:E1649 E2094 E2187 E2090 E2080:E2081 E5014:E5024 G3827:G3831 G3842 G3833 G3835:G3837 E3833:E3851 G3844:G3851 G3853:G3854 G3856:G3858 E3853:E3861 G3860:G3867 G3872:G3875 G3869:G3870 G3881:G3882 G4802 G1666:G1676 G1873 G1898 E5027 E1494:E1496 G2441 G2443:G2444 G2099:G2101 G5015:G5021 G2103:G2107 G4983:G4986 G4990 G4993:G4996 E4998:E5006 G4999:G5005 E5008:E5010 G3630:G3644 E3629:E3649 G3646:G3649 G3651:G3653 G3657 G3669:G3672 G3674 G3675:H3676 G3677 G3701:G3703 E3707 G3705 G3683:G3699 E3651:E3705 G3659:G3667 G3720 G3709:G3715 G3722:G3724 G3728 G3747:G3750 G3733:G3734 G3736:G3740 G3779:G3780 G3763:G3767 G3770 E3782:E3786 G3782:G3786 E3776:E3777 G3776:G3777 E3779:E3780 G3752:G3761 G3788 G3790 E2072 E2201 E2318 E2326 E2328 E2333 E2335 E2338 E3993 E4830 G4962:G4963 E1544:E1565 G1544:G1565 E2665:E2667 E3884:E3913 E3995:E4009 E4014 G1687:G1688 G1690:G1692 E1690:E1692 G1696:G1699 E1696:E1699 E1702:E1703 G1702:G1703 E1717 G1717 E1722 E1727:E1729 G1727 E1733 E1735:E1739 E1786:E1809" xr:uid="{00000000-0002-0000-0700-00001A000000}">
      <formula1>0</formula1>
      <formula2>0.999988425925926</formula2>
    </dataValidation>
    <dataValidation type="list" allowBlank="1" showInputMessage="1" showErrorMessage="1" errorTitle="Внимание" error="Введено недопустимое значение" sqref="WVT1426:WVT1428 WLX1426:WLX1428 WCB1426:WCB1428 VSF1426:VSF1428 VIJ1426:VIJ1428 UYN1426:UYN1428 UOR1426:UOR1428 UEV1426:UEV1428 TUZ1426:TUZ1428 TLD1426:TLD1428 TBH1426:TBH1428 SRL1426:SRL1428 SHP1426:SHP1428 RXT1426:RXT1428 RNX1426:RNX1428 REB1426:REB1428 QUF1426:QUF1428 QKJ1426:QKJ1428 QAN1426:QAN1428 PQR1426:PQR1428 PGV1426:PGV1428 OWZ1426:OWZ1428 OND1426:OND1428 ODH1426:ODH1428 NTL1426:NTL1428 NJP1426:NJP1428 MZT1426:MZT1428 MPX1426:MPX1428 MGB1426:MGB1428 LWF1426:LWF1428 LMJ1426:LMJ1428 LCN1426:LCN1428 KSR1426:KSR1428 KIV1426:KIV1428 JYZ1426:JYZ1428 JPD1426:JPD1428 JFH1426:JFH1428 IVL1426:IVL1428 ILP1426:ILP1428 IBT1426:IBT1428 HRX1426:HRX1428 HIB1426:HIB1428 GYF1426:GYF1428 GOJ1426:GOJ1428 GEN1426:GEN1428 FUR1426:FUR1428 FKV1426:FKV1428 FAZ1426:FAZ1428 ERD1426:ERD1428 EHH1426:EHH1428 DXL1426:DXL1428 DNP1426:DNP1428 DDT1426:DDT1428 CTX1426:CTX1428 CKB1426:CKB1428 CAF1426:CAF1428 BQJ1426:BQJ1428 BGN1426:BGN1428 AWR1426:AWR1428 AMV1426:AMV1428 ACZ1426:ACZ1428 TD1426:TD1428 JH1426:JH1428 WVT1399 WLX1399 WCB1399 VSF1399 VIJ1399 UYN1399 UOR1399 UEV1399 TUZ1399 TLD1399 TBH1399 SRL1399 SHP1399 RXT1399 RNX1399 REB1399 QUF1399 QKJ1399 QAN1399 PQR1399 PGV1399 OWZ1399 OND1399 ODH1399 NTL1399 NJP1399 MZT1399 MPX1399 MGB1399 LWF1399 LMJ1399 LCN1399 KSR1399 KIV1399 JYZ1399 JPD1399 JFH1399 IVL1399 ILP1399 IBT1399 HRX1399 HIB1399 GYF1399 GOJ1399 GEN1399 FUR1399 FKV1399 FAZ1399 ERD1399 EHH1399 DXL1399 DNP1399 DDT1399 CTX1399 CKB1399 CAF1399 BQJ1399 BGN1399 AWR1399 AMV1399 ACZ1399 TD1399 JH1399 WVT1402:WVT1410 JH1402:JH1410 TD1402:TD1410 ACZ1402:ACZ1410 AMV1402:AMV1410 AWR1402:AWR1410 BGN1402:BGN1410 BQJ1402:BQJ1410 CAF1402:CAF1410 CKB1402:CKB1410 CTX1402:CTX1410 DDT1402:DDT1410 DNP1402:DNP1410 DXL1402:DXL1410 EHH1402:EHH1410 ERD1402:ERD1410 FAZ1402:FAZ1410 FKV1402:FKV1410 FUR1402:FUR1410 GEN1402:GEN1410 GOJ1402:GOJ1410 GYF1402:GYF1410 HIB1402:HIB1410 HRX1402:HRX1410 IBT1402:IBT1410 ILP1402:ILP1410 IVL1402:IVL1410 JFH1402:JFH1410 JPD1402:JPD1410 JYZ1402:JYZ1410 KIV1402:KIV1410 KSR1402:KSR1410 LCN1402:LCN1410 LMJ1402:LMJ1410 LWF1402:LWF1410 MGB1402:MGB1410 MPX1402:MPX1410 MZT1402:MZT1410 NJP1402:NJP1410 NTL1402:NTL1410 ODH1402:ODH1410 OND1402:OND1410 OWZ1402:OWZ1410 PGV1402:PGV1410 PQR1402:PQR1410 QAN1402:QAN1410 QKJ1402:QKJ1410 QUF1402:QUF1410 REB1402:REB1410 RNX1402:RNX1410 RXT1402:RXT1410 SHP1402:SHP1410 SRL1402:SRL1410 TBH1402:TBH1410 TLD1402:TLD1410 TUZ1402:TUZ1410 UEV1402:UEV1410 UOR1402:UOR1410 UYN1402:UYN1410 VIJ1402:VIJ1410 VSF1402:VSF1410 WCB1402:WCB1410 WLX1402:WLX1410 L1387:L1527 JH1440 TD1440 ACZ1440 AMV1440 AWR1440 BGN1440 BQJ1440 CAF1440 CKB1440 CTX1440 DDT1440 DNP1440 DXL1440 EHH1440 ERD1440 FAZ1440 FKV1440 FUR1440 GEN1440 GOJ1440 GYF1440 HIB1440 HRX1440 IBT1440 ILP1440 IVL1440 JFH1440 JPD1440 JYZ1440 KIV1440 KSR1440 LCN1440 LMJ1440 LWF1440 MGB1440 MPX1440 MZT1440 NJP1440 NTL1440 ODH1440 OND1440 OWZ1440 PGV1440 PQR1440 QAN1440 QKJ1440 QUF1440 REB1440 RNX1440 RXT1440 SHP1440 SRL1440 TBH1440 TLD1440 TUZ1440 UEV1440 UOR1440 UYN1440 VIJ1440 VSF1440 WCB1440 WLX1440 WVT1440 L1258 L1240:L1241 L1309 L675 L1322 L1199:L1211 L1254 L3219:L3220 L366:L367 L2862:L2864 L1247:L1249 L1234:L1235 L1226 L55:L57 L30:L47 L1185:L1186 L1176:L1177 L784:L812 L1195 L2811 L2814 L2820:L2822 L3566 L814 L1252 L848 L4923:L4942 L465:L486 L363 L407:L441 L822:L824 L488:L663 L443 L729 L4973:L4991 L4889 L151:L158 L3556 L3995:L4012 L3353:L3355 L830:L838 L1260:L1297 L1338:L1342 L5016:L5024 L2085:L2113 L737:L750 L211 L52 L177 L1548:L1565 L734 L2854:L2856 L1215:L1218 L3737:L3777 WVT39:WVT42 WLX39:WLX42 WCB39:WCB42 VSF39:VSF42 VIJ39:VIJ42 UYN39:UYN42 UOR39:UOR42 UEV39:UEV42 TUZ39:TUZ42 TLD39:TLD42 TBH39:TBH42 SRL39:SRL42 SHP39:SHP42 RXT39:RXT42 RNX39:RNX42 REB39:REB42 QUF39:QUF42 QKJ39:QKJ42 QAN39:QAN42 PQR39:PQR42 PGV39:PGV42 OWZ39:OWZ42 OND39:OND42 ODH39:ODH42 NTL39:NTL42 NJP39:NJP42 MZT39:MZT42 MPX39:MPX42 MGB39:MGB42 LWF39:LWF42 LMJ39:LMJ42 LCN39:LCN42 KSR39:KSR42 KIV39:KIV42 JYZ39:JYZ42 JPD39:JPD42 JFH39:JFH42 IVL39:IVL42 ILP39:ILP42 IBT39:IBT42 HRX39:HRX42 HIB39:HIB42 GYF39:GYF42 GOJ39:GOJ42 GEN39:GEN42 FUR39:FUR42 FKV39:FKV42 FAZ39:FAZ42 ERD39:ERD42 EHH39:EHH42 DXL39:DXL42 DNP39:DNP42 DDT39:DDT42 CTX39:CTX42 CKB39:CKB42 CAF39:CAF42 BQJ39:BQJ42 BGN39:BGN42 AWR39:AWR42 AMV39:AMV42 ACZ39:ACZ42 TD39:TD42 JH39:JH42 WVT37 WLX37 WCB37 VSF37 VIJ37 UYN37 UOR37 UEV37 TUZ37 TLD37 TBH37 SRL37 SHP37 RXT37 RNX37 REB37 QUF37 QKJ37 QAN37 PQR37 PGV37 OWZ37 OND37 ODH37 NTL37 NJP37 MZT37 MPX37 MGB37 LWF37 LMJ37 LCN37 KSR37 KIV37 JYZ37 JPD37 JFH37 IVL37 ILP37 IBT37 HRX37 HIB37 GYF37 GOJ37 GEN37 FUR37 FKV37 FAZ37 ERD37 EHH37 DXL37 DNP37 DDT37 CTX37 CKB37 CAF37 BQJ37 BGN37 AWR37 AMV37 ACZ37 TD37 JH37 L1350 L3842 L448:L458 L1988 L2044:L2047 L3377:L3382 L683:L723 L2312:L2314 L3781:L3840 L3845:L3851 L1924:L1927 L1954:L1960 L1984 L726 L3387:L3393 L3443:L3444 L1299 L1303 L1345 L179:L204 L1971 L2120 L2128 L5027:L5028 L4944:L4957 L857:L928 L1973 L4908:L4909 L3979:L3981 L3983:L3989 L4959:L4970 L4248:L4249 L2308 L4993:L5014 L140:L149 L2673:L2684 L2747:L2748 L2782:L2806 L2866:L2869 L1982 L932:L1164 L2848:L2851 L4210 L2187 L3357:L3359 L2181:L2182 L2193 L2510:L2511 L1587:L1651 L2524 L3634:L3637 L3640:L3642 L3648:L3650 L3779 L3722:L3735 L3652:L3720 L2533:L2534 L2545 L2621:L2622 L2632:L2636 L2645:L2646 L2659 L3941:L3942 L3947:L3951 L1856:L1902 L3959:L3965 L3953 L2072:L2073 L2077:L2078 L2080:L2081 L2171:L2174 L2201 L2203 L2220:L2292 L2318 L2326 L2328 L2335 L2338 L3993 L3260:L3292 L219:L343 L1166:L1174 L3853:L3913 L213:L217 L371:L381 L383:L404 L3461:L3465 L1530:L1545 L1568:L1585 L2835 L1794:L1854 L3236:L3258 L3398 L4818 L4018:L4019 L4022:L4023 L4174 L4465:L4467 L4459:L4461 L4542 L3582:L3626 L4405:L4434 L4453:L4455 L4645:L4646 L4665:L4666 L4783 L4594 L4603:L4605 L4648:L4649 L4652 L4668:L4669 L4724:L4725 L4735 L4753 L4757:L4759 L4805:L4806 L4820:L4821 L4826 L4828:L4830 L4835:L4849 L4767 L4774:L4779 L4812:L4813 L4709 L4729 L4794 L4852 L4860 L4866 L4874 L4876 L4796 L4592 L4673 L4701 L4705 L4711 L4727 L4731:L4732 L4743 L4747:L4748 L4761:L4765 L4771:L4772 L4802 L3365:L3367 L3369:L3375 L3411:L3413 L3429:L3433 L3437 L3439:L3441 L3484:L3485 L3550 L3534:L3535 L3539 L3541:L3542 L3564 L5030:L5037 L3427 L3477:L3479 L4233 L2389:L2500 L1666:L1685 L1786:L1792" xr:uid="{00000000-0002-0000-0700-00001B000000}">
      <formula1>$L$3:$L$7</formula1>
    </dataValidation>
    <dataValidation type="list" errorStyle="warning" allowBlank="1" showInputMessage="1" showErrorMessage="1" errorTitle="Внимание" error="Введенное значение отсутсвует в справочнике" sqref="WVV1426:WVV1428 WLZ1426:WLZ1428 WCD1426:WCD1428 VSH1426:VSH1428 VIL1426:VIL1428 UYP1426:UYP1428 UOT1426:UOT1428 UEX1426:UEX1428 TVB1426:TVB1428 TLF1426:TLF1428 TBJ1426:TBJ1428 SRN1426:SRN1428 SHR1426:SHR1428 RXV1426:RXV1428 RNZ1426:RNZ1428 RED1426:RED1428 QUH1426:QUH1428 QKL1426:QKL1428 QAP1426:QAP1428 PQT1426:PQT1428 PGX1426:PGX1428 OXB1426:OXB1428 ONF1426:ONF1428 ODJ1426:ODJ1428 NTN1426:NTN1428 NJR1426:NJR1428 MZV1426:MZV1428 MPZ1426:MPZ1428 MGD1426:MGD1428 LWH1426:LWH1428 LML1426:LML1428 LCP1426:LCP1428 KST1426:KST1428 KIX1426:KIX1428 JZB1426:JZB1428 JPF1426:JPF1428 JFJ1426:JFJ1428 IVN1426:IVN1428 ILR1426:ILR1428 IBV1426:IBV1428 HRZ1426:HRZ1428 HID1426:HID1428 GYH1426:GYH1428 GOL1426:GOL1428 GEP1426:GEP1428 FUT1426:FUT1428 FKX1426:FKX1428 FBB1426:FBB1428 ERF1426:ERF1428 EHJ1426:EHJ1428 DXN1426:DXN1428 DNR1426:DNR1428 DDV1426:DDV1428 CTZ1426:CTZ1428 CKD1426:CKD1428 CAH1426:CAH1428 BQL1426:BQL1428 BGP1426:BGP1428 AWT1426:AWT1428 AMX1426:AMX1428 ADB1426:ADB1428 TF1426:TF1428 JJ1426:JJ1428 WVV1399 WLZ1399 WCD1399 VSH1399 VIL1399 UYP1399 UOT1399 UEX1399 TVB1399 TLF1399 TBJ1399 SRN1399 SHR1399 RXV1399 RNZ1399 RED1399 QUH1399 QKL1399 QAP1399 PQT1399 PGX1399 OXB1399 ONF1399 ODJ1399 NTN1399 NJR1399 MZV1399 MPZ1399 MGD1399 LWH1399 LML1399 LCP1399 KST1399 KIX1399 JZB1399 JPF1399 JFJ1399 IVN1399 ILR1399 IBV1399 HRZ1399 HID1399 GYH1399 GOL1399 GEP1399 FUT1399 FKX1399 FBB1399 ERF1399 EHJ1399 DXN1399 DNR1399 DDV1399 CTZ1399 CKD1399 CAH1399 BQL1399 BGP1399 AWT1399 AMX1399 ADB1399 TF1399 JJ1399 WVV1402:WVV1410 JJ1402:JJ1410 TF1402:TF1410 ADB1402:ADB1410 AMX1402:AMX1410 AWT1402:AWT1410 BGP1402:BGP1410 BQL1402:BQL1410 CAH1402:CAH1410 CKD1402:CKD1410 CTZ1402:CTZ1410 DDV1402:DDV1410 DNR1402:DNR1410 DXN1402:DXN1410 EHJ1402:EHJ1410 ERF1402:ERF1410 FBB1402:FBB1410 FKX1402:FKX1410 FUT1402:FUT1410 GEP1402:GEP1410 GOL1402:GOL1410 GYH1402:GYH1410 HID1402:HID1410 HRZ1402:HRZ1410 IBV1402:IBV1410 ILR1402:ILR1410 IVN1402:IVN1410 JFJ1402:JFJ1410 JPF1402:JPF1410 JZB1402:JZB1410 KIX1402:KIX1410 KST1402:KST1410 LCP1402:LCP1410 LML1402:LML1410 LWH1402:LWH1410 MGD1402:MGD1410 MPZ1402:MPZ1410 MZV1402:MZV1410 NJR1402:NJR1410 NTN1402:NTN1410 ODJ1402:ODJ1410 ONF1402:ONF1410 OXB1402:OXB1410 PGX1402:PGX1410 PQT1402:PQT1410 QAP1402:QAP1410 QKL1402:QKL1410 QUH1402:QUH1410 RED1402:RED1410 RNZ1402:RNZ1410 RXV1402:RXV1410 SHR1402:SHR1410 SRN1402:SRN1410 TBJ1402:TBJ1410 TLF1402:TLF1410 TVB1402:TVB1410 UEX1402:UEX1410 UOT1402:UOT1410 UYP1402:UYP1410 VIL1402:VIL1410 VSH1402:VSH1410 WCD1402:WCD1410 WLZ1402:WLZ1410 N665:N670 N1260:N1297 JJ1440 TF1440 ADB1440 AMX1440 AWT1440 BGP1440 BQL1440 CAH1440 CKD1440 CTZ1440 DDV1440 DNR1440 DXN1440 EHJ1440 ERF1440 FBB1440 FKX1440 FUT1440 GEP1440 GOL1440 GYH1440 HID1440 HRZ1440 IBV1440 ILR1440 IVN1440 JFJ1440 JPF1440 JZB1440 KIX1440 KST1440 LCP1440 LML1440 LWH1440 MGD1440 MPZ1440 MZV1440 NJR1440 NTN1440 ODJ1440 ONF1440 OXB1440 PGX1440 PQT1440 QAP1440 QKL1440 QUH1440 RED1440 RNZ1440 RXV1440 SHR1440 SRN1440 TBJ1440 TLF1440 TVB1440 UEX1440 UOT1440 UYP1440 VIL1440 VSH1440 WCD1440 WLZ1440 WVV1440 N1309 N1258 N1240:N1241 N1322 N1326 N1199:N1211 N1362 N1254 N2859 N1247:N1249 N1234:N1235 N1226 N55:N57 N1215:N1218 N830:N838 N30:N47 N1185:N1186 N1175:N1177 N3231:N3292 N2820:N2821 N4908:N4909 N463 N679 N1123:N1167 N151:N158 N3523 N814:N815 N1252 N848 N4944:N4957 N4959:N4965 N465:N486 N213:N343 N822:N824 N448:N458 N2808:N2815 N5027:N5028 N4967:N4970 N2866:N2867 N3370 N1338:N1342 N2085:N2094 N4973:N4991 N1169:N1173 N5030:N5037 N1568:N1570 N1195 N167 N52 WVV39:WVV42 WLZ39:WLZ42 WCD39:WCD42 VSH39:VSH42 VIL39:VIL42 UYP39:UYP42 UOT39:UOT42 UEX39:UEX42 TVB39:TVB42 TLF39:TLF42 TBJ39:TBJ42 SRN39:SRN42 SHR39:SHR42 RXV39:RXV42 RNZ39:RNZ42 RED39:RED42 QUH39:QUH42 QKL39:QKL42 QAP39:QAP42 PQT39:PQT42 PGX39:PGX42 OXB39:OXB42 ONF39:ONF42 ODJ39:ODJ42 NTN39:NTN42 NJR39:NJR42 MZV39:MZV42 MPZ39:MPZ42 MGD39:MGD42 LWH39:LWH42 LML39:LML42 LCP39:LCP42 KST39:KST42 KIX39:KIX42 JZB39:JZB42 JPF39:JPF42 JFJ39:JFJ42 IVN39:IVN42 ILR39:ILR42 IBV39:IBV42 HRZ39:HRZ42 HID39:HID42 GYH39:GYH42 GOL39:GOL42 GEP39:GEP42 FUT39:FUT42 FKX39:FKX42 FBB39:FBB42 ERF39:ERF42 EHJ39:EHJ42 DXN39:DXN42 DNR39:DNR42 DDV39:DDV42 CTZ39:CTZ42 CKD39:CKD42 CAH39:CAH42 BQL39:BQL42 BGP39:BGP42 AWT39:AWT42 AMX39:AMX42 ADB39:ADB42 TF39:TF42 JJ39:JJ42 WVV37 WLZ37 WCD37 VSH37 VIL37 UYP37 UOT37 UEX37 TVB37 TLF37 TBJ37 SRN37 SHR37 RXV37 RNZ37 RED37 QUH37 QKL37 QAP37 PQT37 PGX37 OXB37 ONF37 ODJ37 NTN37 NJR37 MZV37 MPZ37 MGD37 LWH37 LML37 LCP37 KST37 KIX37 JZB37 JPF37 JFJ37 IVN37 ILR37 IBV37 HRZ37 HID37 GYH37 GOL37 GEP37 FUT37 FKX37 FBB37 ERF37 EHJ37 DXN37 DNR37 DDV37 CTZ37 CKD37 CAH37 BQL37 BGP37 AWT37 AMX37 ADB37 TF37 JJ37 N4889 N1387:N1527 N1360 N681 N1303 N2120:N2121 N1345 N932:N1121 N2124 N1574:N1649 N1299 N2181 N3365 N672:N677 N3443 N3634:N3638 N1924:N1927 N3380:N3382 N2747:N2748 N1530:N1532 N3640:N3642 N2096:N2113 N2312:N2314 N3648:N3650 N2782:N2805 N3652:N3653 N3779 N683:N750 N3645 N3722:N3735 N3659:N3720 N3737:N3777 N3782:N3842 N3412:N3413 N2854:N2856 N2862:N2864 N2848:N2852 N784:N812 N2128 N3458:N3459 N2187 N5016:N5024 N2833 N3387:N3393 N169:N207 N2072 N2080:N2081 N4993:N5014 N140:N149 N2389:N2500 N2201 N2220:N2292 N2318 N2326 N2328 N2333 N2335 N2338 N3993 N4818 N363:N441 N1536:N1565 N3845:N3913 N3995:N4012 N4014 N4018:N4019 N4022:N4023 N3582:N3626 N4438 N3461:N3465 N4405:N4434 N4783 N4835 N4594 N4603:N4605 N4648:N4649 N4652 N4668:N4669 N4724:N4725 N4735 N4753 N4757:N4759 N4805:N4806 N4820:N4821 N4826 N4829:N4830 N4843:N4849 N4767 N4774:N4779 N4812:N4813 N4796 N4592 N4673 N4701 N4705 N4711 N4727 N4731:N4732 N4743 N4747:N4748 N4761:N4765 N4771:N4772 N4802 N3468:N3469 N857:N928 N2835 N4923:N4942 N488:N663 N1677:N1685 N1786:N1902" xr:uid="{00000000-0002-0000-0700-00001C000000}">
      <formula1>$N$3:$N$8</formula1>
    </dataValidation>
    <dataValidation type="list" allowBlank="1" showInputMessage="1" showErrorMessage="1" errorTitle="Внимание!" error="Введенное значение не соответсвует справочному" sqref="WVS1426:WVS1428 WLW1426:WLW1428 WCA1426:WCA1428 VSE1426:VSE1428 VII1426:VII1428 UYM1426:UYM1428 UOQ1426:UOQ1428 UEU1426:UEU1428 TUY1426:TUY1428 TLC1426:TLC1428 TBG1426:TBG1428 SRK1426:SRK1428 SHO1426:SHO1428 RXS1426:RXS1428 RNW1426:RNW1428 REA1426:REA1428 QUE1426:QUE1428 QKI1426:QKI1428 QAM1426:QAM1428 PQQ1426:PQQ1428 PGU1426:PGU1428 OWY1426:OWY1428 ONC1426:ONC1428 ODG1426:ODG1428 NTK1426:NTK1428 NJO1426:NJO1428 MZS1426:MZS1428 MPW1426:MPW1428 MGA1426:MGA1428 LWE1426:LWE1428 LMI1426:LMI1428 LCM1426:LCM1428 KSQ1426:KSQ1428 KIU1426:KIU1428 JYY1426:JYY1428 JPC1426:JPC1428 JFG1426:JFG1428 IVK1426:IVK1428 ILO1426:ILO1428 IBS1426:IBS1428 HRW1426:HRW1428 HIA1426:HIA1428 GYE1426:GYE1428 GOI1426:GOI1428 GEM1426:GEM1428 FUQ1426:FUQ1428 FKU1426:FKU1428 FAY1426:FAY1428 ERC1426:ERC1428 EHG1426:EHG1428 DXK1426:DXK1428 DNO1426:DNO1428 DDS1426:DDS1428 CTW1426:CTW1428 CKA1426:CKA1428 CAE1426:CAE1428 BQI1426:BQI1428 BGM1426:BGM1428 AWQ1426:AWQ1428 AMU1426:AMU1428 ACY1426:ACY1428 TC1426:TC1428 JG1426:JG1428 WVS1399 WLW1399 WCA1399 VSE1399 VII1399 UYM1399 UOQ1399 UEU1399 TUY1399 TLC1399 TBG1399 SRK1399 SHO1399 RXS1399 RNW1399 REA1399 QUE1399 QKI1399 QAM1399 PQQ1399 PGU1399 OWY1399 ONC1399 ODG1399 NTK1399 NJO1399 MZS1399 MPW1399 MGA1399 LWE1399 LMI1399 LCM1399 KSQ1399 KIU1399 JYY1399 JPC1399 JFG1399 IVK1399 ILO1399 IBS1399 HRW1399 HIA1399 GYE1399 GOI1399 GEM1399 FUQ1399 FKU1399 FAY1399 ERC1399 EHG1399 DXK1399 DNO1399 DDS1399 CTW1399 CKA1399 CAE1399 BQI1399 BGM1399 AWQ1399 AMU1399 ACY1399 TC1399 JG1399 WVS1402:WVS1410 JG1402:JG1410 TC1402:TC1410 ACY1402:ACY1410 AMU1402:AMU1410 AWQ1402:AWQ1410 BGM1402:BGM1410 BQI1402:BQI1410 CAE1402:CAE1410 CKA1402:CKA1410 CTW1402:CTW1410 DDS1402:DDS1410 DNO1402:DNO1410 DXK1402:DXK1410 EHG1402:EHG1410 ERC1402:ERC1410 FAY1402:FAY1410 FKU1402:FKU1410 FUQ1402:FUQ1410 GEM1402:GEM1410 GOI1402:GOI1410 GYE1402:GYE1410 HIA1402:HIA1410 HRW1402:HRW1410 IBS1402:IBS1410 ILO1402:ILO1410 IVK1402:IVK1410 JFG1402:JFG1410 JPC1402:JPC1410 JYY1402:JYY1410 KIU1402:KIU1410 KSQ1402:KSQ1410 LCM1402:LCM1410 LMI1402:LMI1410 LWE1402:LWE1410 MGA1402:MGA1410 MPW1402:MPW1410 MZS1402:MZS1410 NJO1402:NJO1410 NTK1402:NTK1410 ODG1402:ODG1410 ONC1402:ONC1410 OWY1402:OWY1410 PGU1402:PGU1410 PQQ1402:PQQ1410 QAM1402:QAM1410 QKI1402:QKI1410 QUE1402:QUE1410 REA1402:REA1410 RNW1402:RNW1410 RXS1402:RXS1410 SHO1402:SHO1410 SRK1402:SRK1410 TBG1402:TBG1410 TLC1402:TLC1410 TUY1402:TUY1410 UEU1402:UEU1410 UOQ1402:UOQ1410 UYM1402:UYM1410 VII1402:VII1410 VSE1402:VSE1410 WCA1402:WCA1410 WLW1402:WLW1410 K2193 K2495:K2500 JG1440 TC1440 ACY1440 AMU1440 AWQ1440 BGM1440 BQI1440 CAE1440 CKA1440 CTW1440 DDS1440 DNO1440 DXK1440 EHG1440 ERC1440 FAY1440 FKU1440 FUQ1440 GEM1440 GOI1440 GYE1440 HIA1440 HRW1440 IBS1440 ILO1440 IVK1440 JFG1440 JPC1440 JYY1440 KIU1440 KSQ1440 LCM1440 LMI1440 LWE1440 MGA1440 MPW1440 MZS1440 NJO1440 NTK1440 ODG1440 ONC1440 OWY1440 PGU1440 PQQ1440 QAM1440 QKI1440 QUE1440 REA1440 RNW1440 RXS1440 SHO1440 SRK1440 TBG1440 TLC1440 TUY1440 UEU1440 UOQ1440 UYM1440 VII1440 VSE1440 WCA1440 WLW1440 WVS1440 K2120 K1258 K1240:K1241 K1320 K675 K1322 K1309 K1199:K1211 K888:K928 K1254 K994:K996 K2181 K366:K367 K2862:K2864 K1247:K1249 K1234:K1235 K1226 K55:K57 K1185:K1186 K1176:K1177 K959 K1127:K1136 K962 K784:K812 K1195 K872:K877 K2808:K2815 K2829 K4993:K5012 K879:K880 K857:K862 K814:K815 K864:K867 K1252 K848 K2252:K2292 K465:K486 K363 K1215:K1218 K822:K824 K448:K458 K1387:K1513 K385:K397 K3219:K3222 K3737:K3777 K4984:K4990 K3704:K3707 K1260:K1297 K830:K838 K1338:K1342 K3610:K3626 K179 K3634:K3637 K5027:K5028 K4944:K4947 K2085:K2094 K2854:K2856 K177 K30:K47 K371:K383 WVS39:WVS42 WLW39:WLW42 WCA39:WCA42 VSE39:VSE42 VII39:VII42 UYM39:UYM42 UOQ39:UOQ42 UEU39:UEU42 TUY39:TUY42 TLC39:TLC42 TBG39:TBG42 SRK39:SRK42 SHO39:SHO42 RXS39:RXS42 RNW39:RNW42 REA39:REA42 QUE39:QUE42 QKI39:QKI42 QAM39:QAM42 PQQ39:PQQ42 PGU39:PGU42 OWY39:OWY42 ONC39:ONC42 ODG39:ODG42 NTK39:NTK42 NJO39:NJO42 MZS39:MZS42 MPW39:MPW42 MGA39:MGA42 LWE39:LWE42 LMI39:LMI42 LCM39:LCM42 KSQ39:KSQ42 KIU39:KIU42 JYY39:JYY42 JPC39:JPC42 JFG39:JFG42 IVK39:IVK42 ILO39:ILO42 IBS39:IBS42 HRW39:HRW42 HIA39:HIA42 GYE39:GYE42 GOI39:GOI42 GEM39:GEM42 FUQ39:FUQ42 FKU39:FKU42 FAY39:FAY42 ERC39:ERC42 EHG39:EHG42 DXK39:DXK42 DNO39:DNO42 DDS39:DDS42 CTW39:CTW42 CKA39:CKA42 CAE39:CAE42 BQI39:BQI42 BGM39:BGM42 AWQ39:AWQ42 AMU39:AMU42 ACY39:ACY42 TC39:TC42 JG39:JG42 WVS37 WLW37 WCA37 VSE37 VII37 UYM37 UOQ37 UEU37 TUY37 TLC37 TBG37 SRK37 SHO37 RXS37 RNW37 REA37 QUE37 QKI37 QAM37 PQQ37 PGU37 OWY37 ONC37 ODG37 NTK37 NJO37 MZS37 MPW37 MGA37 LWE37 LMI37 LCM37 KSQ37 KIU37 JYY37 JPC37 JFG37 IVK37 ILO37 IBS37 HRW37 HIA37 GYE37 GOI37 GEM37 FUQ37 FKU37 FAY37 ERC37 EHG37 DXK37 DNO37 DDS37 CTW37 CKA37 CAE37 BQI37 BGM37 AWQ37 AMU37 ACY37 TC37 JG37 K2187 K1345 K1138:K1174 K2044:K2047 K2118 K4950:K4957 K1530:K1553 K1568:K1651 K4959:K4965 K3236:K3292 K1924:K1927 K3640:K3642 K683:K750 K1299 K1303 K1515:K1528 K2243:K2244 K2228:K2231 K2236:K2241 K3779 K181:K207 K2312:K2314 K2782:K2805 K5016:K5024 K3852:K3864 K3648:K3650 K2673:K2684 K3845:K3850 K3782:K3842 K2848:K2851 K2866:K2869 K3722:K3735 K2128 K3709:K3720 K5014 K2096:K2113 K2835 K1666:K1685 K2072 K2080:K2083 K4967:K4970 K140:K149 K229:K343 K2171:K2173 K2220:K2226 K2318 K2326 K2328 K2333 K2335 K2338 K3993 K4818 K399:K441 K1555:K1566 K3866:K3913 K3995:K4012 K4018 K4022:K4023 K4174 K4438 K4405:K4434 K3582:K3608 K4465:K4467 K4539:K4540 K4835 K4456:K4460 K4783 K4696 K4648:K4649 K4652 K4668:K4669 K4724:K4725 K4735 K4753 K4757:K4759 K4805:K4806 K4820:K4821 K4826 K4829:K4830 K4843:K4849 K4767 K4774:K4779 K4812:K4813 K4592 K4796 K4594:K4608 K4673 K4701 K4705 K4711 K4727 K4731:K4732 K4743 K4747:K4748 K4761:K4765 K4771:K4772 K4802 K4974:K4982 K4923:K4942 K5030:K5037 K4889 K4908:K4909 K151:K158 K932:K942 K944:K946 K948:K949 K951 K955 K988 K985:K986 K982 K991:K992 K1007:K1008 K1004 K1012 K1016:K1017 K1031 K1048:K1051 K1038:K1039 K1042 K1044 K1046 K1054:K1055 K1068:K1069 K1071:K1073 K1077:K1078 K1075 K1063 K1066 K1080:K1081 K1101 K1087:K1092 K1083 K1096 K1085 K1103 K1105:K1106 K1108:K1110 K1112:K1125 K2820:K2821 K2823:K2824 K2833 K3652:K3702 K213:K214 K217:K221 K223 K225:K227 K2389:K2437 K2439:K2445 K2447 K2449:K2455 K2457:K2458 K2460:K2467 K2469:K2474 K2476:K2479 K2481:K2484 K2487:K2493 K488:K663 K1786:K1902" xr:uid="{00000000-0002-0000-0700-00001D000000}">
      <formula1>$K$3:$K$7</formula1>
    </dataValidation>
    <dataValidation type="list" allowBlank="1" showInputMessage="1" showErrorMessage="1" errorTitle="Внимание" error="Введено недопустимое значение" sqref="WVW1426:WVW1428 WMA1426:WMA1428 WCE1426:WCE1428 VSI1426:VSI1428 VIM1426:VIM1428 UYQ1426:UYQ1428 UOU1426:UOU1428 UEY1426:UEY1428 TVC1426:TVC1428 TLG1426:TLG1428 TBK1426:TBK1428 SRO1426:SRO1428 SHS1426:SHS1428 RXW1426:RXW1428 ROA1426:ROA1428 REE1426:REE1428 QUI1426:QUI1428 QKM1426:QKM1428 QAQ1426:QAQ1428 PQU1426:PQU1428 PGY1426:PGY1428 OXC1426:OXC1428 ONG1426:ONG1428 ODK1426:ODK1428 NTO1426:NTO1428 NJS1426:NJS1428 MZW1426:MZW1428 MQA1426:MQA1428 MGE1426:MGE1428 LWI1426:LWI1428 LMM1426:LMM1428 LCQ1426:LCQ1428 KSU1426:KSU1428 KIY1426:KIY1428 JZC1426:JZC1428 JPG1426:JPG1428 JFK1426:JFK1428 IVO1426:IVO1428 ILS1426:ILS1428 IBW1426:IBW1428 HSA1426:HSA1428 HIE1426:HIE1428 GYI1426:GYI1428 GOM1426:GOM1428 GEQ1426:GEQ1428 FUU1426:FUU1428 FKY1426:FKY1428 FBC1426:FBC1428 ERG1426:ERG1428 EHK1426:EHK1428 DXO1426:DXO1428 DNS1426:DNS1428 DDW1426:DDW1428 CUA1426:CUA1428 CKE1426:CKE1428 CAI1426:CAI1428 BQM1426:BQM1428 BGQ1426:BGQ1428 AWU1426:AWU1428 AMY1426:AMY1428 ADC1426:ADC1428 TG1426:TG1428 JK1426:JK1428 WVW1399 WMA1399 WCE1399 VSI1399 VIM1399 UYQ1399 UOU1399 UEY1399 TVC1399 TLG1399 TBK1399 SRO1399 SHS1399 RXW1399 ROA1399 REE1399 QUI1399 QKM1399 QAQ1399 PQU1399 PGY1399 OXC1399 ONG1399 ODK1399 NTO1399 NJS1399 MZW1399 MQA1399 MGE1399 LWI1399 LMM1399 LCQ1399 KSU1399 KIY1399 JZC1399 JPG1399 JFK1399 IVO1399 ILS1399 IBW1399 HSA1399 HIE1399 GYI1399 GOM1399 GEQ1399 FUU1399 FKY1399 FBC1399 ERG1399 EHK1399 DXO1399 DNS1399 DDW1399 CUA1399 CKE1399 CAI1399 BQM1399 BGQ1399 AWU1399 AMY1399 ADC1399 TG1399 JK1399 WVW1402:WVW1410 JK1402:JK1410 TG1402:TG1410 ADC1402:ADC1410 AMY1402:AMY1410 AWU1402:AWU1410 BGQ1402:BGQ1410 BQM1402:BQM1410 CAI1402:CAI1410 CKE1402:CKE1410 CUA1402:CUA1410 DDW1402:DDW1410 DNS1402:DNS1410 DXO1402:DXO1410 EHK1402:EHK1410 ERG1402:ERG1410 FBC1402:FBC1410 FKY1402:FKY1410 FUU1402:FUU1410 GEQ1402:GEQ1410 GOM1402:GOM1410 GYI1402:GYI1410 HIE1402:HIE1410 HSA1402:HSA1410 IBW1402:IBW1410 ILS1402:ILS1410 IVO1402:IVO1410 JFK1402:JFK1410 JPG1402:JPG1410 JZC1402:JZC1410 KIY1402:KIY1410 KSU1402:KSU1410 LCQ1402:LCQ1410 LMM1402:LMM1410 LWI1402:LWI1410 MGE1402:MGE1410 MQA1402:MQA1410 MZW1402:MZW1410 NJS1402:NJS1410 NTO1402:NTO1410 ODK1402:ODK1410 ONG1402:ONG1410 OXC1402:OXC1410 PGY1402:PGY1410 PQU1402:PQU1410 QAQ1402:QAQ1410 QKM1402:QKM1410 QUI1402:QUI1410 REE1402:REE1410 ROA1402:ROA1410 RXW1402:RXW1410 SHS1402:SHS1410 SRO1402:SRO1410 TBK1402:TBK1410 TLG1402:TLG1410 TVC1402:TVC1410 UEY1402:UEY1410 UOU1402:UOU1410 UYQ1402:UYQ1410 VIM1402:VIM1410 VSI1402:VSI1410 WCE1402:WCE1410 WMA1402:WMA1410 O3468:O3469 O2085:O2094 JK1440 TG1440 ADC1440 AMY1440 AWU1440 BGQ1440 BQM1440 CAI1440 CKE1440 CUA1440 DDW1440 DNS1440 DXO1440 EHK1440 ERG1440 FBC1440 FKY1440 FUU1440 GEQ1440 GOM1440 GYI1440 HIE1440 HSA1440 IBW1440 ILS1440 IVO1440 JFK1440 JPG1440 JZC1440 KIY1440 KSU1440 LCQ1440 LMM1440 LWI1440 MGE1440 MQA1440 MZW1440 NJS1440 NTO1440 ODK1440 ONG1440 OXC1440 PGY1440 PQU1440 QAQ1440 QKM1440 QUI1440 REE1440 ROA1440 RXW1440 SHS1440 SRO1440 TBK1440 TLG1440 TVC1440 UEY1440 UOU1440 UYQ1440 VIM1440 VSI1440 WCE1440 WMA1440 WVW1440 O1258 O1248:O1249 O1240:O1241 O1322 O1326 O1199:O1211 O683:O684 JK37 O1254 O1235 O217:O343 O57 O1215:O1218 O1185:O1186 O1176 O1169:O1174 O1195 O4944:O4957 O784:O812 O1123:O1138 O2859 O4959:O4965 O488:O593 O2808:O2815 O4967:O4970 O181 O169 O3995:O4012 O2747:O2748 O2785:O2805 O857 O814:O815 O3458:O3459 O1260 O848 O186:O197 O448:O458 O4973:O4991 O823 O472:O486 O2096:O2113 O467:O468 O1297 O1338:O1342 O174 O3443 O833:O838 O177 O3634:O3638 O55 O2820:O2821 O3640:O3642 O3648:O3650 O3652:O3653 O2866:O2867 O30:O47 O3461:O3465 WVW39:WVW42 WMA39:WMA42 WCE39:WCE42 VSI39:VSI42 VIM39:VIM42 UYQ39:UYQ42 UOU39:UOU42 UEY39:UEY42 TVC39:TVC42 TLG39:TLG42 TBK39:TBK42 SRO39:SRO42 SHS39:SHS42 RXW39:RXW42 ROA39:ROA42 REE39:REE42 QUI39:QUI42 QKM39:QKM42 QAQ39:QAQ42 PQU39:PQU42 PGY39:PGY42 OXC39:OXC42 ONG39:ONG42 ODK39:ODK42 NTO39:NTO42 NJS39:NJS42 MZW39:MZW42 MQA39:MQA42 MGE39:MGE42 LWI39:LWI42 LMM39:LMM42 LCQ39:LCQ42 KSU39:KSU42 KIY39:KIY42 JZC39:JZC42 JPG39:JPG42 JFK39:JFK42 IVO39:IVO42 ILS39:ILS42 IBW39:IBW42 HSA39:HSA42 HIE39:HIE42 GYI39:GYI42 GOM39:GOM42 GEQ39:GEQ42 FUU39:FUU42 FKY39:FKY42 FBC39:FBC42 ERG39:ERG42 EHK39:EHK42 DXO39:DXO42 DNS39:DNS42 DDW39:DDW42 CUA39:CUA42 CKE39:CKE42 CAI39:CAI42 BQM39:BQM42 BGQ39:BGQ42 AWU39:AWU42 AMY39:AMY42 ADC39:ADC42 TG39:TG42 JK39:JK42 WVW37 WMA37 WCE37 VSI37 VIM37 UYQ37 UOU37 UEY37 TVC37 TLG37 TBK37 SRO37 SHS37 RXW37 ROA37 REE37 QUI37 QKM37 QAQ37 PQU37 PGY37 OXC37 ONG37 ODK37 NTO37 NJS37 MZW37 MQA37 MGE37 LWI37 LMM37 LCQ37 KSU37 KIY37 JZC37 JPG37 JFK37 IVO37 ILS37 IBW37 HSA37 HIE37 GYI37 GOM37 GEQ37 FUU37 FKY37 FBC37 ERG37 EHK37 DXO37 DNS37 DDW37 CUA37 CKE37 CAI37 BQM37 BGQ37 AWU37 AMY37 ADC37 TG37 O963 O1350 O3344:O3347 O1650:O1651 O2124 O2128 O1309 O3779 O3365 O1345 O3370 O3645 O2833 O1924:O1927 O748:O750 O1299 O1303 O3236:O3292 O2273:O2292 O601:O675 O699 O3722:O3735 O1026:O1121 O1140:O1167 O2312:O2314 O3659:O3720 O3737:O3777 O687:O690 O2854:O2856 O2862:O2864 O2848:O2852 O677:O680 O2835 O3380:O3382 O5027:O5028 O3412:O3413 O3782:O3842 O2193 O2190 O199:O207 O2181:O2187 O3387:O3393 O2072:O2073 O2080:O2081 O4993:O5014 O5016:O5024 O2389:O2500 O2120 O2171:O2173 O2220:O2221 O2318 O2326 O2328 O2333 O2335 O2338 O3993 O4772 O371:O441 O1387:O1605 O3845:O3913 O151:O158 O4014 O4018:O4019 O4022:O4023 O3582:O3626 O4405:O4434 O4783 O4835 O4767 O4812:O4813 O4820 O4845:O4849 O4774:O4778 O4759 O4796 O4592 O4603:O4604 O4673 O4701 O4705 O4711 O4727 O4731:O4732 O4743 O4747:O4748 O4761:O4764 O4830 O4802 O4806 O4818 O1677:O1679 O5030:O5037 O4927:O4942 O942 O954:O955 O971 O974 O978:O1017 O1019:O1023 O1786:O1902" xr:uid="{00000000-0002-0000-0700-00001E000000}">
      <formula1>$O$3:$O$12</formula1>
    </dataValidation>
    <dataValidation type="list" errorStyle="warning" allowBlank="1" showInputMessage="1" showErrorMessage="1" errorTitle="Внимание" error="Общество отсутствует в справочнике" sqref="B4973:B4975 WVJ1399 WLN1399 WBR1399 VRV1399 VHZ1399 UYD1399 UOH1399 UEL1399 TUP1399 TKT1399 TAX1399 SRB1399 SHF1399 RXJ1399 RNN1399 RDR1399 QTV1399 QJZ1399 QAD1399 PQH1399 PGL1399 OWP1399 OMT1399 OCX1399 NTB1399 NJF1399 MZJ1399 MPN1399 MFR1399 LVV1399 LLZ1399 LCD1399 KSH1399 KIL1399 JYP1399 JOT1399 JEX1399 IVB1399 ILF1399 IBJ1399 HRN1399 HHR1399 GXV1399 GNZ1399 GED1399 FUH1399 FKL1399 FAP1399 EQT1399 EGX1399 DXB1399 DNF1399 DDJ1399 CTN1399 CJR1399 BZV1399 BPZ1399 BGD1399 AWH1399 AML1399 ACP1399 ST1399 IX1399 WVJ1402:WVJ1410 IX1402:IX1410 ST1402:ST1410 ACP1402:ACP1410 AML1402:AML1410 AWH1402:AWH1410 BGD1402:BGD1410 BPZ1402:BPZ1410 BZV1402:BZV1410 CJR1402:CJR1410 CTN1402:CTN1410 DDJ1402:DDJ1410 DNF1402:DNF1410 DXB1402:DXB1410 EGX1402:EGX1410 EQT1402:EQT1410 FAP1402:FAP1410 FKL1402:FKL1410 FUH1402:FUH1410 GED1402:GED1410 GNZ1402:GNZ1410 GXV1402:GXV1410 HHR1402:HHR1410 HRN1402:HRN1410 IBJ1402:IBJ1410 ILF1402:ILF1410 IVB1402:IVB1410 JEX1402:JEX1410 JOT1402:JOT1410 JYP1402:JYP1410 KIL1402:KIL1410 KSH1402:KSH1410 LCD1402:LCD1410 LLZ1402:LLZ1410 LVV1402:LVV1410 MFR1402:MFR1410 MPN1402:MPN1410 MZJ1402:MZJ1410 NJF1402:NJF1410 NTB1402:NTB1410 OCX1402:OCX1410 OMT1402:OMT1410 OWP1402:OWP1410 PGL1402:PGL1410 PQH1402:PQH1410 QAD1402:QAD1410 QJZ1402:QJZ1410 QTV1402:QTV1410 RDR1402:RDR1410 RNN1402:RNN1410 RXJ1402:RXJ1410 SHF1402:SHF1410 SRB1402:SRB1410 TAX1402:TAX1410 TKT1402:TKT1410 TUP1402:TUP1410 UEL1402:UEL1410 UOH1402:UOH1410 UYD1402:UYD1410 VHZ1402:VHZ1410 VRV1402:VRV1410 WBR1402:WBR1410 WLN1402:WLN1410 B4967:B4970 B1561:B1564 B1567 B1313:B1321 B1258 B1240:B1241 B1323 B1140:B1147 B4802 B746:B750 B1254 B1020:B1023 B4591:B4592 B1014:B1017 B1252 B1247:B1249 B1234:B1235 B1226 B1260:B1285 B56:B57 B938:B941 B1215:B1218 B1185:B1186 B1176:B1177 B1163:B1173 C1164:C1165 B1162:C1162 C1159 B1149:B1161 B1148:C1148 C1118 B1677:B1684 B4771:B4772 B4603:B4604 B4923:B4926 B4673 B1113 B4705 B488:B593 B4796 B4783 B700:B705 B5030:B5037 B1174:C1174 B4908:B4909 B4928:B4942 B1571:B1580 B1124:B1138 B858:B865 B868:B895 B857:C857 B810:B812 C187 C182:C185 B709:B713 B814:B815 B799:C799 B794:C797 B784:B790 B2193 C3635:C3636 B217:B343 B833:B838 B466:B479 B1327:B1329 B55:C55 B823 B481:B486 B801:C801 B802:B803 B804:C805 B792:B793 B806:B808 B800 B798 B791:C791 B448:B458 B4889 B1200:B1211 B676:B685 B2264:B2291 B597:B634 B4977:B4982 C834:C838 B179 B3640:B3642 B4731:B4732 B5027:B5028 B1195 B2782:B2803 B4743 B2805 B2807:B2815 B4727 B177 C30:C37 C193 B3648:B3650 B3652:B3653 B181:B200 B848 B3659:B3735 B152:C158 B4944:B4965 B4747:B4748 B150:C150 B1115:B1122 C2849 C39:C45 B930:B931 B363:B438 B30:B45 B47 B1586:B1605 B1650:B1651 B2125:B2127 B2180 C3834 B1496 B1498 B1924:B1927 B691:B698 C748:C750 B740:B744 B1302 B1300 B1304:B1308 B1310:B1311 B1345 B2189 B1500 B2232:B2259 B3824:B3842 B900:B928 B2312:B2314 B202:B204 B5016:B5024 B4761:B4765 B3737:B3777 B3779 B4711 B3782:B3822 B2854:B2856 B2862:B2864 B2866:B2867 B1510:B1521 B1529 B2841:B2851 B1523:B1526 B1387:B1451 B1507:B1508 B2148:B2149 B2187 B4984:B4996 B1288:B1294 B636:B674 B2389:B2500 B4998:B5014 B1338 B3238:B3292 B1468:B1491 B2079 B2082:B2084 B2098 B2108:B2109 B2121 B2111:B2119 B2102:B2106 B2100 E2171 G2171 B2171:B2175 B2220:B2229 B4818 B439:C441 B1533:B1559 B3845:B3913 B3995:B4009 B4010:C4012 B4015:B4019 B4022:B4023 B4639:C4640 B3582:B3637 B4405:B4434 B4835 B4594 B4648:B4649 B4652 B4725 B4735 B4753 B4757:B4759 B4779 B4805:B4806 B4820:B4821 B4826 B4829:B4830 B4843:B4848 B4767 B4774:B4777 B4812:B4813 B1786:B1902" xr:uid="{00000000-0002-0000-0700-00001F000000}">
      <formula1>$B$3:$B$25</formula1>
    </dataValidation>
    <dataValidation type="list" errorStyle="warning" allowBlank="1" showInputMessage="1" showErrorMessage="1" errorTitle="Внимание" error="Организация отсутсвует в справочнике" sqref="C4966 C4992 C1387:C1413 C4405:C4419 C1254 C1235 C2389:C2419 C1260 C4591 C3843:C3844 C3627:C3633 C4958 C3638:C3639 C468 C494:C495 C848 C47 C2778:C2781 C2785:C2803 C2807 C58:C139 C3643:C3647 C2841:C2847 C2852:C2853 C2857:C2861 C2865 C1586:C1605 C3887:C3913 C3736 C3721 C3651 C1677:C1679 C4943 C4930:C4940 C2428:C2469 C1786:C1902" xr:uid="{00000000-0002-0000-0700-000020000000}">
      <formula1>$C$3:$C$8</formula1>
    </dataValidation>
    <dataValidation type="list" allowBlank="1" showInputMessage="1" showErrorMessage="1" errorTitle="Внимание" error="Введено недопустимое значение" sqref="WWL1426:WWL1428 WMP1426:WMP1428 WCT1426:WCT1428 VSX1426:VSX1428 VJB1426:VJB1428 UZF1426:UZF1428 UPJ1426:UPJ1428 UFN1426:UFN1428 TVR1426:TVR1428 TLV1426:TLV1428 TBZ1426:TBZ1428 SSD1426:SSD1428 SIH1426:SIH1428 RYL1426:RYL1428 ROP1426:ROP1428 RET1426:RET1428 QUX1426:QUX1428 QLB1426:QLB1428 QBF1426:QBF1428 PRJ1426:PRJ1428 PHN1426:PHN1428 OXR1426:OXR1428 ONV1426:ONV1428 ODZ1426:ODZ1428 NUD1426:NUD1428 NKH1426:NKH1428 NAL1426:NAL1428 MQP1426:MQP1428 MGT1426:MGT1428 LWX1426:LWX1428 LNB1426:LNB1428 LDF1426:LDF1428 KTJ1426:KTJ1428 KJN1426:KJN1428 JZR1426:JZR1428 JPV1426:JPV1428 JFZ1426:JFZ1428 IWD1426:IWD1428 IMH1426:IMH1428 ICL1426:ICL1428 HSP1426:HSP1428 HIT1426:HIT1428 GYX1426:GYX1428 GPB1426:GPB1428 GFF1426:GFF1428 FVJ1426:FVJ1428 FLN1426:FLN1428 FBR1426:FBR1428 ERV1426:ERV1428 EHZ1426:EHZ1428 DYD1426:DYD1428 DOH1426:DOH1428 DEL1426:DEL1428 CUP1426:CUP1428 CKT1426:CKT1428 CAX1426:CAX1428 BRB1426:BRB1428 BHF1426:BHF1428 AXJ1426:AXJ1428 ANN1426:ANN1428 ADR1426:ADR1428 TV1426:TV1428 JZ1426:JZ1428 AD1325:AD1326 WWL1399 WMP1399 WCT1399 VSX1399 VJB1399 UZF1399 UPJ1399 UFN1399 TVR1399 TLV1399 TBZ1399 SSD1399 SIH1399 RYL1399 ROP1399 RET1399 QUX1399 QLB1399 QBF1399 PRJ1399 PHN1399 OXR1399 ONV1399 ODZ1399 NUD1399 NKH1399 NAL1399 MQP1399 MGT1399 LWX1399 LNB1399 LDF1399 KTJ1399 KJN1399 JZR1399 JPV1399 JFZ1399 IWD1399 IMH1399 ICL1399 HSP1399 HIT1399 GYX1399 GPB1399 GFF1399 FVJ1399 FLN1399 FBR1399 ERV1399 EHZ1399 DYD1399 DOH1399 DEL1399 CUP1399 CKT1399 CAX1399 BRB1399 BHF1399 AXJ1399 ANN1399 ADR1399 TV1399 JZ1399 AD1399:AD1410 WWL1402:WWL1410 JZ1402:JZ1410 TV1402:TV1410 ADR1402:ADR1410 ANN1402:ANN1410 AXJ1402:AXJ1410 BHF1402:BHF1410 BRB1402:BRB1410 CAX1402:CAX1410 CKT1402:CKT1410 CUP1402:CUP1410 DEL1402:DEL1410 DOH1402:DOH1410 DYD1402:DYD1410 EHZ1402:EHZ1410 ERV1402:ERV1410 FBR1402:FBR1410 FLN1402:FLN1410 FVJ1402:FVJ1410 GFF1402:GFF1410 GPB1402:GPB1410 GYX1402:GYX1410 HIT1402:HIT1410 HSP1402:HSP1410 ICL1402:ICL1410 IMH1402:IMH1410 IWD1402:IWD1410 JFZ1402:JFZ1410 JPV1402:JPV1410 JZR1402:JZR1410 KJN1402:KJN1410 KTJ1402:KTJ1410 LDF1402:LDF1410 LNB1402:LNB1410 LWX1402:LWX1410 MGT1402:MGT1410 MQP1402:MQP1410 NAL1402:NAL1410 NKH1402:NKH1410 NUD1402:NUD1410 ODZ1402:ODZ1410 ONV1402:ONV1410 OXR1402:OXR1410 PHN1402:PHN1410 PRJ1402:PRJ1410 QBF1402:QBF1410 QLB1402:QLB1410 QUX1402:QUX1410 RET1402:RET1410 ROP1402:ROP1410 RYL1402:RYL1410 SIH1402:SIH1410 SSD1402:SSD1410 TBZ1402:TBZ1410 TLV1402:TLV1410 TVR1402:TVR1410 UFN1402:UFN1410 UPJ1402:UPJ1410 UZF1402:UZF1410 VJB1402:VJB1410 VSX1402:VSX1410 WCT1402:WCT1410 WMP1402:WMP1410 AD2338 AC344 AD3700:AD3707 JZ1440 TV1440 ADR1440 ANN1440 AXJ1440 BHF1440 BRB1440 CAX1440 CKT1440 CUP1440 DEL1440 DOH1440 DYD1440 EHZ1440 ERV1440 FBR1440 FLN1440 FVJ1440 GFF1440 GPB1440 GYX1440 HIT1440 HSP1440 ICL1440 IMH1440 IWD1440 JFZ1440 JPV1440 JZR1440 KJN1440 KTJ1440 LDF1440 LNB1440 LWX1440 MGT1440 MQP1440 NAL1440 NKH1440 NUD1440 ODZ1440 ONV1440 OXR1440 PHN1440 PRJ1440 QBF1440 QLB1440 QUX1440 RET1440 ROP1440 RYL1440 SIH1440 SSD1440 TBZ1440 TLV1440 TVR1440 UFN1440 UPJ1440 UZF1440 VJB1440 VSX1440 WCT1440 WMP1440 WWL1440 AD789:AD810 AD1185:AD1186 AD1215 AD5028 AD1200:AD1211 AD214 AE470 VSX39:VSX42 VJB39:VJB42 UZF39:UZF42 UPJ39:UPJ42 UFN39:UFN42 TVR39:TVR42 TLV39:TLV42 TBZ39:TBZ42 SSD39:SSD42 SIH39:SIH42 RYL39:RYL42 ROP39:ROP42 RET39:RET42 QUX39:QUX42 QLB39:QLB42 QBF39:QBF42 PRJ39:PRJ42 PHN39:PHN42 OXR39:OXR42 ONV39:ONV42 ODZ39:ODZ42 NUD39:NUD42 NKH39:NKH42 NAL39:NAL42 MQP39:MQP42 MGT39:MGT42 LWX39:LWX42 LNB39:LNB42 LDF39:LDF42 KTJ39:KTJ42 KJN39:KJN42 JZR39:JZR42 JPV39:JPV42 JFZ39:JFZ42 IWD39:IWD42 IMH39:IMH42 ICL39:ICL42 HSP39:HSP42 HIT39:HIT42 GYX39:GYX42 GPB39:GPB42 GFF39:GFF42 FVJ39:FVJ42 FLN39:FLN42 FBR39:FBR42 ERV39:ERV42 EHZ39:EHZ42 DYD39:DYD42 DOH39:DOH42 DEL39:DEL42 CUP39:CUP42 CKT39:CKT42 CAX39:CAX42 BRB39:BRB42 BHF39:BHF42 AXJ39:AXJ42 ANN39:ANN42 ADR39:ADR42 TV39:TV42 JZ39:JZ42 WCT39:WCT42 WWL37 WMP37 WCT37 VSX37 VJB37 UZF37 UPJ37 UFN37 TVR37 TLV37 TBZ37 SSD37 SIH37 RYL37 ROP37 RET37 QUX37 QLB37 QBF37 PRJ37 PHN37 OXR37 ONV37 ODZ37 NUD37 NKH37 NAL37 MQP37 MGT37 LWX37 LNB37 LDF37 KTJ37 KJN37 JZR37 JPV37 JFZ37 IWD37 IMH37 ICL37 HSP37 HIT37 GYX37 GPB37 GFF37 FVJ37 FLN37 FBR37 ERV37 EHZ37 DYD37 DOH37 DEL37 CUP37 CKT37 CAX37 BRB37 BHF37 AXJ37 ANN37 ADR37 TV37 JZ37 WMP39:WMP42 WWL39:WWL42 AD1574:AD1609 AD5030:AD5037 AD1414:AD1552 AD1316:AD1317 AD1319:AD1323 AD1947 AD1984:AD1985 AD662:AD781 AD1294:AD1297 AD1299 AD1303 AD1313 AD3237:AD3238 AD3242 AD3246:AD3247 AD3251:AD3257 AD3260:AD3261 AD3263 AD3265:AD3266 AD3268:AD3273 AD3275 AD3277:AD3280 AD3282:AD3283 AD3285 AD3287 AD3289 AD3291:AD3292 AD3582:AD3584 AD3610 AD3589 AD1786:AD1902 AD3586:AD3587 AD3995:AD4009 AD3602:AD3608 AD3612 AD3592:AD3596 AD2835 AD3777 AD3795 AD3782:AD3793 AD3798:AD3813 AC3814 AD1048481:AD1048576 AD2312:AD2314 AD2072 AD2077:AD2078 AD2080:AD2081 AF4973:AF4975 AD5003:AD5024 AD2428:AD2500 AD2117:AD2121 AD3993 AD2181:AD2187 AD2190 AD2198 AD2201 AD2203 AD2220:AD2278 AD2318 AD2328:AD2329 AD2333 AD2335 AD1136:AD1176 AD1130:AD1133 AD217:AD343 AD942:AD1128 AD4954:AD4955 AD2085:AD2115 AD4331 AD4333 AD4336 AD4341:AD4342 AD4345 AD4347 AD2820:AD2821 AD2829 AD2833 AD371:AD660 AD1677:AD1685 AD2023:AD2038 AD4950:AD4952 AD4941:AD4943 AD4945:AD4948 AD3815:AD3913 AD3709:AD3774 AD4957:AD5001 AD3680:AD3697 AD3614:AD3668" xr:uid="{00000000-0002-0000-0700-000021000000}">
      <formula1>$AD$3:$AD$28</formula1>
    </dataValidation>
    <dataValidation type="list" allowBlank="1" showInputMessage="1" showErrorMessage="1" errorTitle="Внимание" error="Введено недопустимое значение" sqref="WWC1426:WWC1427 WMG1426:WMG1427 WCK1426:WCK1427 VSO1426:VSO1427 VIS1426:VIS1427 UYW1426:UYW1427 UPA1426:UPA1427 UFE1426:UFE1427 TVI1426:TVI1427 TLM1426:TLM1427 TBQ1426:TBQ1427 SRU1426:SRU1427 SHY1426:SHY1427 RYC1426:RYC1427 ROG1426:ROG1427 REK1426:REK1427 QUO1426:QUO1427 QKS1426:QKS1427 QAW1426:QAW1427 PRA1426:PRA1427 PHE1426:PHE1427 OXI1426:OXI1427 ONM1426:ONM1427 ODQ1426:ODQ1427 NTU1426:NTU1427 NJY1426:NJY1427 NAC1426:NAC1427 MQG1426:MQG1427 MGK1426:MGK1427 LWO1426:LWO1427 LMS1426:LMS1427 LCW1426:LCW1427 KTA1426:KTA1427 KJE1426:KJE1427 JZI1426:JZI1427 JPM1426:JPM1427 JFQ1426:JFQ1427 IVU1426:IVU1427 ILY1426:ILY1427 ICC1426:ICC1427 HSG1426:HSG1427 HIK1426:HIK1427 GYO1426:GYO1427 GOS1426:GOS1427 GEW1426:GEW1427 FVA1426:FVA1427 FLE1426:FLE1427 FBI1426:FBI1427 ERM1426:ERM1427 EHQ1426:EHQ1427 DXU1426:DXU1427 DNY1426:DNY1427 DEC1426:DEC1427 CUG1426:CUG1427 CKK1426:CKK1427 CAO1426:CAO1427 BQS1426:BQS1427 BGW1426:BGW1427 AXA1426:AXA1427 ANE1426:ANE1427 ADI1426:ADI1427 TM1426:TM1427 JQ1426:JQ1427 U632:U660 WWC1399 WMG1399 WCK1399 VSO1399 VIS1399 UYW1399 UPA1399 UFE1399 TVI1399 TLM1399 TBQ1399 SRU1399 SHY1399 RYC1399 ROG1399 REK1399 QUO1399 QKS1399 QAW1399 PRA1399 PHE1399 OXI1399 ONM1399 ODQ1399 NTU1399 NJY1399 NAC1399 MQG1399 MGK1399 LWO1399 LMS1399 LCW1399 KTA1399 KJE1399 JZI1399 JPM1399 JFQ1399 IVU1399 ILY1399 ICC1399 HSG1399 HIK1399 GYO1399 GOS1399 GEW1399 FVA1399 FLE1399 FBI1399 ERM1399 EHQ1399 DXU1399 DNY1399 DEC1399 CUG1399 CKK1399 CAO1399 BQS1399 BGW1399 AXA1399 ANE1399 ADI1399 TM1399 JQ1399 U1399:U1410 WWC1402:WWC1410 JQ1402:JQ1410 TM1402:TM1410 ADI1402:ADI1410 ANE1402:ANE1410 AXA1402:AXA1410 BGW1402:BGW1410 BQS1402:BQS1410 CAO1402:CAO1410 CKK1402:CKK1410 CUG1402:CUG1410 DEC1402:DEC1410 DNY1402:DNY1410 DXU1402:DXU1410 EHQ1402:EHQ1410 ERM1402:ERM1410 FBI1402:FBI1410 FLE1402:FLE1410 FVA1402:FVA1410 GEW1402:GEW1410 GOS1402:GOS1410 GYO1402:GYO1410 HIK1402:HIK1410 HSG1402:HSG1410 ICC1402:ICC1410 ILY1402:ILY1410 IVU1402:IVU1410 JFQ1402:JFQ1410 JPM1402:JPM1410 JZI1402:JZI1410 KJE1402:KJE1410 KTA1402:KTA1410 LCW1402:LCW1410 LMS1402:LMS1410 LWO1402:LWO1410 MGK1402:MGK1410 MQG1402:MQG1410 NAC1402:NAC1410 NJY1402:NJY1410 NTU1402:NTU1410 ODQ1402:ODQ1410 ONM1402:ONM1410 OXI1402:OXI1410 PHE1402:PHE1410 PRA1402:PRA1410 QAW1402:QAW1410 QKS1402:QKS1410 QUO1402:QUO1410 REK1402:REK1410 ROG1402:ROG1410 RYC1402:RYC1410 SHY1402:SHY1410 SRU1402:SRU1410 TBQ1402:TBQ1410 TLM1402:TLM1410 TVI1402:TVI1410 UFE1402:UFE1410 UPA1402:UPA1410 UYW1402:UYW1410 VIS1402:VIS1410 VSO1402:VSO1410 WCK1402:WCK1410 WMG1402:WMG1410 U214 U280:U343 U233:U245 JQ1440 TM1440 ADI1440 ANE1440 AXA1440 BGW1440 BQS1440 CAO1440 CKK1440 CUG1440 DEC1440 DNY1440 DXU1440 EHQ1440 ERM1440 FBI1440 FLE1440 FVA1440 GEW1440 GOS1440 GYO1440 HIK1440 HSG1440 ICC1440 ILY1440 IVU1440 JFQ1440 JPM1440 JZI1440 KJE1440 KTA1440 LCW1440 LMS1440 LWO1440 MGK1440 MQG1440 NAC1440 NJY1440 NTU1440 ODQ1440 ONM1440 OXI1440 PHE1440 PRA1440 QAW1440 QKS1440 QUO1440 REK1440 ROG1440 RYC1440 SHY1440 SRU1440 TBQ1440 TLM1440 TVI1440 UFE1440 UPA1440 UYW1440 VIS1440 VSO1440 WCK1440 WMG1440 WWC1440 U3700:U3707 U1215 U1185:U1186 W997 W1032 W986 W1046:W1048 W1070:W1073 W1039:W1041 W951 U1193 U1182 U667:U679 U628 U626 U249:U259 VSO39:VSO42 VIS39:VIS42 UYW39:UYW42 UPA39:UPA42 UFE39:UFE42 TVI39:TVI42 TLM39:TLM42 TBQ39:TBQ42 SRU39:SRU42 SHY39:SHY42 RYC39:RYC42 ROG39:ROG42 REK39:REK42 QUO39:QUO42 QKS39:QKS42 QAW39:QAW42 PRA39:PRA42 PHE39:PHE42 OXI39:OXI42 ONM39:ONM42 ODQ39:ODQ42 NTU39:NTU42 NJY39:NJY42 NAC39:NAC42 MQG39:MQG42 MGK39:MGK42 LWO39:LWO42 LMS39:LMS42 LCW39:LCW42 KTA39:KTA42 KJE39:KJE42 JZI39:JZI42 JPM39:JPM42 JFQ39:JFQ42 IVU39:IVU42 ILY39:ILY42 ICC39:ICC42 HSG39:HSG42 HIK39:HIK42 GYO39:GYO42 GOS39:GOS42 GEW39:GEW42 FVA39:FVA42 FLE39:FLE42 FBI39:FBI42 ERM39:ERM42 EHQ39:EHQ42 DXU39:DXU42 DNY39:DNY42 DEC39:DEC42 CUG39:CUG42 CKK39:CKK42 CAO39:CAO42 BQS39:BQS42 BGW39:BGW42 AXA39:AXA42 ANE39:ANE42 ADI39:ADI42 TM39:TM42 JQ39:JQ42 WCK39:WCK42 WWC37 WMG37 WCK37 VSO37 VIS37 UYW37 UPA37 UFE37 TVI37 TLM37 TBQ37 SRU37 SHY37 RYC37 ROG37 REK37 QUO37 QKS37 QAW37 PRA37 PHE37 OXI37 ONM37 ODQ37 NTU37 NJY37 NAC37 MQG37 MGK37 LWO37 LMS37 LCW37 KTA37 KJE37 JZI37 JPM37 JFQ37 IVU37 ILY37 ICC37 HSG37 HIK37 GYO37 GOS37 GEW37 FVA37 FLE37 FBI37 ERM37 EHQ37 DXU37 DNY37 DEC37 CUG37 CKK37 CAO37 BQS37 BGW37 AXA37 ANE37 ADI37 TM37 JQ37 WMG39:WMG42 WWC39:WWC42 U261 U263:U264 U266:U278 U1608:U1609 U5030:U5037 U1574:U1606 U1342:U1344 U1458 U1414:U1453 U1544:U1552 U1947 U1984:U1985 U1294 U1296 U1299 U1303 U1309 U1316:U1317 U1319:U1323 U1326 U2140:U2149 W970 U1523:U1526 U1530 U1507:U1508 U1510:U1521 U1504 U1498:U1502 U1533:U1542 U1463:U1492 U1495:U1496 U1461 U1456 U3236:U3237 U3239:U3248 U3250:U3262 U3264:U3265 U3268:U3274 U3276:U3280 U3282:U3290 U3292 U3589 U3586:U3587 U3592:U3597 U3602:U3605 U3607:U3608 U3610:U3612 U3614:U3632 U1136:U1176 U3634:U3638 U3652:U3655 U3648:U3650 U3659:U3661 U3646 U3663:U3666 U3640:U3644 U1130:U1133 U3751:U3774 U3825 U3738 U3776:U3777 U3740:U3747 U3795 U3829:U3842 U3797:U3812 U3815:U3822 U3782:U3793 U3709:U3720 U2835 U3722:U3735 U3844:U3851 U2312:U2314 U2072:U2078 U2080:U2081 U4993:U4995 U4999:U5000 U2117:U2122 U5003:U5024 U2428:U2500 U2124:U2125 U2128:U2134 U2154:U2164 U2151 U2167:U2168 U2171 U2175:U2180 U2182:U2199 U2203:U2208 U2211:U2215 U2220:U2278 U2217:U2218 U2318:U2319 U2325:U2326 U2323 U2328 U2333 U2335 U2338 U3993 U3995:U4009 U217:U230 U1330:U1336 U3854:U3913 U1786:U1902 U5028 W944 W955 W959 W966 W991:W992 W982 W1095:W1096 W1083 W1104 W1112 U942:U1128 W1123 U3582:U3584 U4941 U4943 U4945:U4948 U4950:U4952 U4954 U4957:U4965 U4967:U4971 U4973:U4991 U2084:U2113 U4330:U4334 U4336 U4341:U4342 U4345 U4347:U4348 U3680:U3691 U2820:U2821 U2827 U2829 U2833 U3696:U3697 U371:U622 U1677:U1685 U2023:U2038" xr:uid="{00000000-0002-0000-0700-000022000000}">
      <formula1>$U$3:$U$23</formula1>
    </dataValidation>
    <dataValidation type="list" allowBlank="1" showInputMessage="1" showErrorMessage="1" errorTitle="Внимание" error="Введено недопустимое значение" sqref="WWM1426:WWM1427 WMQ1426:WMQ1427 WCU1426:WCU1427 VSY1426:VSY1427 VJC1426:VJC1427 UZG1426:UZG1427 UPK1426:UPK1427 UFO1426:UFO1427 TVS1426:TVS1427 TLW1426:TLW1427 TCA1426:TCA1427 SSE1426:SSE1427 SII1426:SII1427 RYM1426:RYM1427 ROQ1426:ROQ1427 REU1426:REU1427 QUY1426:QUY1427 QLC1426:QLC1427 QBG1426:QBG1427 PRK1426:PRK1427 PHO1426:PHO1427 OXS1426:OXS1427 ONW1426:ONW1427 OEA1426:OEA1427 NUE1426:NUE1427 NKI1426:NKI1427 NAM1426:NAM1427 MQQ1426:MQQ1427 MGU1426:MGU1427 LWY1426:LWY1427 LNC1426:LNC1427 LDG1426:LDG1427 KTK1426:KTK1427 KJO1426:KJO1427 JZS1426:JZS1427 JPW1426:JPW1427 JGA1426:JGA1427 IWE1426:IWE1427 IMI1426:IMI1427 ICM1426:ICM1427 HSQ1426:HSQ1427 HIU1426:HIU1427 GYY1426:GYY1427 GPC1426:GPC1427 GFG1426:GFG1427 FVK1426:FVK1427 FLO1426:FLO1427 FBS1426:FBS1427 ERW1426:ERW1427 EIA1426:EIA1427 DYE1426:DYE1427 DOI1426:DOI1427 DEM1426:DEM1427 CUQ1426:CUQ1427 CKU1426:CKU1427 CAY1426:CAY1427 BRC1426:BRC1427 BHG1426:BHG1427 AXK1426:AXK1427 ANO1426:ANO1427 ADS1426:ADS1427 TW1426:TW1427 KA1426:KA1427 AE2128 WWM1399 WMQ1399 WCU1399 VSY1399 VJC1399 UZG1399 UPK1399 UFO1399 TVS1399 TLW1399 TCA1399 SSE1399 SII1399 RYM1399 ROQ1399 REU1399 QUY1399 QLC1399 QBG1399 PRK1399 PHO1399 OXS1399 ONW1399 OEA1399 NUE1399 NKI1399 NAM1399 MQQ1399 MGU1399 LWY1399 LNC1399 LDG1399 KTK1399 KJO1399 JZS1399 JPW1399 JGA1399 IWE1399 IMI1399 ICM1399 HSQ1399 HIU1399 GYY1399 GPC1399 GFG1399 FVK1399 FLO1399 FBS1399 ERW1399 EIA1399 DYE1399 DOI1399 DEM1399 CUQ1399 CKU1399 CAY1399 BRC1399 BHG1399 AXK1399 ANO1399 ADS1399 TW1399 KA1399 AE1399:AE1410 WWM1402:WWM1410 KA1402:KA1410 TW1402:TW1410 ADS1402:ADS1410 ANO1402:ANO1410 AXK1402:AXK1410 BHG1402:BHG1410 BRC1402:BRC1410 CAY1402:CAY1410 CKU1402:CKU1410 CUQ1402:CUQ1410 DEM1402:DEM1410 DOI1402:DOI1410 DYE1402:DYE1410 EIA1402:EIA1410 ERW1402:ERW1410 FBS1402:FBS1410 FLO1402:FLO1410 FVK1402:FVK1410 GFG1402:GFG1410 GPC1402:GPC1410 GYY1402:GYY1410 HIU1402:HIU1410 HSQ1402:HSQ1410 ICM1402:ICM1410 IMI1402:IMI1410 IWE1402:IWE1410 JGA1402:JGA1410 JPW1402:JPW1410 JZS1402:JZS1410 KJO1402:KJO1410 KTK1402:KTK1410 LDG1402:LDG1410 LNC1402:LNC1410 LWY1402:LWY1410 MGU1402:MGU1410 MQQ1402:MQQ1410 NAM1402:NAM1410 NKI1402:NKI1410 NUE1402:NUE1410 OEA1402:OEA1410 ONW1402:ONW1410 OXS1402:OXS1410 PHO1402:PHO1410 PRK1402:PRK1410 QBG1402:QBG1410 QLC1402:QLC1410 QUY1402:QUY1410 REU1402:REU1410 ROQ1402:ROQ1410 RYM1402:RYM1410 SII1402:SII1410 SSE1402:SSE1410 TCA1402:TCA1410 TLW1402:TLW1410 TVS1402:TVS1410 UFO1402:UFO1410 UPK1402:UPK1410 UZG1402:UZG1410 VJC1402:VJC1410 VSY1402:VSY1410 WCU1402:WCU1410 WMQ1402:WMQ1410 AE632:AE659 AF374 AF371 KA1440 TW1440 ADS1440 ANO1440 AXK1440 BHG1440 BRC1440 CAY1440 CKU1440 CUQ1440 DEM1440 DOI1440 DYE1440 EIA1440 ERW1440 FBS1440 FLO1440 FVK1440 GFG1440 GPC1440 GYY1440 HIU1440 HSQ1440 ICM1440 IMI1440 IWE1440 JGA1440 JPW1440 JZS1440 KJO1440 KTK1440 LDG1440 LNC1440 LWY1440 MGU1440 MQQ1440 NAM1440 NKI1440 NUE1440 OEA1440 ONW1440 OXS1440 PHO1440 PRK1440 QBG1440 QLC1440 QUY1440 REU1440 ROQ1440 RYM1440 SII1440 SSE1440 TCA1440 TLW1440 TVS1440 UFO1440 UPK1440 UZG1440 VJC1440 VSY1440 WCU1440 WMQ1440 WWM1440 AE4347:AE4348 AE1215 AE1185:AE1186 AE1157:AE1173 AE3881:AE3913 AE942:AE1121 AE371:AE388 AE4345 AE674:AE675 AE667:AE668 AF470 AE1175:AE1176 AE3737:AE3774 VSY39:VSY42 VJC39:VJC42 UZG39:UZG42 UPK39:UPK42 UFO39:UFO42 TVS39:TVS42 TLW39:TLW42 TCA39:TCA42 SSE39:SSE42 SII39:SII42 RYM39:RYM42 ROQ39:ROQ42 REU39:REU42 QUY39:QUY42 QLC39:QLC42 QBG39:QBG42 PRK39:PRK42 PHO39:PHO42 OXS39:OXS42 ONW39:ONW42 OEA39:OEA42 NUE39:NUE42 NKI39:NKI42 NAM39:NAM42 MQQ39:MQQ42 MGU39:MGU42 LWY39:LWY42 LNC39:LNC42 LDG39:LDG42 KTK39:KTK42 KJO39:KJO42 JZS39:JZS42 JPW39:JPW42 JGA39:JGA42 IWE39:IWE42 IMI39:IMI42 ICM39:ICM42 HSQ39:HSQ42 HIU39:HIU42 GYY39:GYY42 GPC39:GPC42 GFG39:GFG42 FVK39:FVK42 FLO39:FLO42 FBS39:FBS42 ERW39:ERW42 EIA39:EIA42 DYE39:DYE42 DOI39:DOI42 DEM39:DEM42 CUQ39:CUQ42 CKU39:CKU42 CAY39:CAY42 BRC39:BRC42 BHG39:BHG42 AXK39:AXK42 ANO39:ANO42 ADS39:ADS42 TW39:TW42 KA39:KA42 WCU39:WCU42 WWM37 WMQ37 WCU37 VSY37 VJC37 UZG37 UPK37 UFO37 TVS37 TLW37 TCA37 SSE37 SII37 RYM37 ROQ37 REU37 QUY37 QLC37 QBG37 PRK37 PHO37 OXS37 ONW37 OEA37 NUE37 NKI37 NAM37 MQQ37 MGU37 LWY37 LNC37 LDG37 KTK37 KJO37 JZS37 JPW37 JGA37 IWE37 IMI37 ICM37 HSQ37 HIU37 GYY37 GPC37 GFG37 FVK37 FLO37 FBS37 ERW37 EIA37 DYE37 DOI37 DEM37 CUQ37 CKU37 CAY37 BRC37 BHG37 AXK37 ANO37 ADS37 TW37 KA37 WMQ39:WMQ42 WWM39:WWM42 AE1294 AE1296 AE1299 AE1303 AE1309 AE1322 AE1326 AE1537:AE1540 AE1468:AE1491 AE1530:AE1532 AE1498:AE1527 AE1494:AE1496 AE1414:AE1451 AE1544:AE1552 AE1574:AE1609 AE5030:AE5037 AE3236:AE3292 AE398:AE469 AE3589 AE1786:AE1902 AE3586:AE3587 AE3592:AE3597 AE3602:AE3608 AE3610:AE3612 AE3614:AE3631 AE1136:AE1155 AE3634:AE3637 AE3652:AE3655 AE3648:AE3650 AE3659:AE3661 AE3646 AE3663:AE3666 AE3640:AE3644 AE1123:AE1133 AE3704:AE3707 AE2835 AE3722 AE3776:AE3777 AE3725:AE3735 AE3709:AE3711 AE3713:AE3720 AE3782 AE3784:AE3793 AE3798:AE3822 AE3830:AE3842 AD3814 AE3845:AE3851 AE3853:AE3878 AE3680:AE3691 AE2072 AE2080:AE2081 AE2085:AE2090 AE2092 AE2094 AE4999:AE5000 AE5003:AE5024 AE2428:AE2500 AE2120 AE2124 AE2176:AE2178 AE2187 AE2220:AE2278 AE2318 AE2326 AE2328 AE2333 AE2335 AE2338 AE3993 AE3995:AE4009 AE3700:AE3702 AE3582:AE3584 AE4945:AE4948 AE4941:AE4943 AE4950:AE4952 AE4954:AE4958 AE4960:AE4965 AE4967:AE4971 AG4973:AG4975 AE4977:AE4991 AE4993 AE4995 AE2096:AE2113 AE4330:AE4334 AE4336 AE4341:AE4342 AE2820:AE2821 AE2829 AE2833 AE3696:AE3697 AE471:AE593 AE1677:AE1685 AE2023:AE2038" xr:uid="{00000000-0002-0000-0700-000023000000}">
      <formula1>$AE$3:$AE$11</formula1>
    </dataValidation>
    <dataValidation type="list" allowBlank="1" showInputMessage="1" showErrorMessage="1" errorTitle="Внимание" error="Введено недопустимое значение" sqref="WWN1426:WWN1427 WMR1426:WMR1427 WCV1426:WCV1427 VSZ1426:VSZ1427 VJD1426:VJD1427 UZH1426:UZH1427 UPL1426:UPL1427 UFP1426:UFP1427 TVT1426:TVT1427 TLX1426:TLX1427 TCB1426:TCB1427 SSF1426:SSF1427 SIJ1426:SIJ1427 RYN1426:RYN1427 ROR1426:ROR1427 REV1426:REV1427 QUZ1426:QUZ1427 QLD1426:QLD1427 QBH1426:QBH1427 PRL1426:PRL1427 PHP1426:PHP1427 OXT1426:OXT1427 ONX1426:ONX1427 OEB1426:OEB1427 NUF1426:NUF1427 NKJ1426:NKJ1427 NAN1426:NAN1427 MQR1426:MQR1427 MGV1426:MGV1427 LWZ1426:LWZ1427 LND1426:LND1427 LDH1426:LDH1427 KTL1426:KTL1427 KJP1426:KJP1427 JZT1426:JZT1427 JPX1426:JPX1427 JGB1426:JGB1427 IWF1426:IWF1427 IMJ1426:IMJ1427 ICN1426:ICN1427 HSR1426:HSR1427 HIV1426:HIV1427 GYZ1426:GYZ1427 GPD1426:GPD1427 GFH1426:GFH1427 FVL1426:FVL1427 FLP1426:FLP1427 FBT1426:FBT1427 ERX1426:ERX1427 EIB1426:EIB1427 DYF1426:DYF1427 DOJ1426:DOJ1427 DEN1426:DEN1427 CUR1426:CUR1427 CKV1426:CKV1427 CAZ1426:CAZ1427 BRD1426:BRD1427 BHH1426:BHH1427 AXL1426:AXL1427 ANP1426:ANP1427 ADT1426:ADT1427 TX1426:TX1427 KB1426:KB1427 WWN1399 WMR1399 WCV1399 VSZ1399 VJD1399 UZH1399 UPL1399 UFP1399 TVT1399 TLX1399 TCB1399 SSF1399 SIJ1399 RYN1399 ROR1399 REV1399 QUZ1399 QLD1399 QBH1399 PRL1399 PHP1399 OXT1399 ONX1399 OEB1399 NUF1399 NKJ1399 NAN1399 MQR1399 MGV1399 LWZ1399 LND1399 LDH1399 KTL1399 KJP1399 JZT1399 JPX1399 JGB1399 IWF1399 IMJ1399 ICN1399 HSR1399 HIV1399 GYZ1399 GPD1399 GFH1399 FVL1399 FLP1399 FBT1399 ERX1399 EIB1399 DYF1399 DOJ1399 DEN1399 CUR1399 CKV1399 CAZ1399 BRD1399 BHH1399 AXL1399 ANP1399 ADT1399 TX1399 KB1399 AF1399:AF1410 WWN1402:WWN1410 KB1402:KB1410 TX1402:TX1410 ADT1402:ADT1410 ANP1402:ANP1410 AXL1402:AXL1410 BHH1402:BHH1410 BRD1402:BRD1410 CAZ1402:CAZ1410 CKV1402:CKV1410 CUR1402:CUR1410 DEN1402:DEN1410 DOJ1402:DOJ1410 DYF1402:DYF1410 EIB1402:EIB1410 ERX1402:ERX1410 FBT1402:FBT1410 FLP1402:FLP1410 FVL1402:FVL1410 GFH1402:GFH1410 GPD1402:GPD1410 GYZ1402:GYZ1410 HIV1402:HIV1410 HSR1402:HSR1410 ICN1402:ICN1410 IMJ1402:IMJ1410 IWF1402:IWF1410 JGB1402:JGB1410 JPX1402:JPX1410 JZT1402:JZT1410 KJP1402:KJP1410 KTL1402:KTL1410 LDH1402:LDH1410 LND1402:LND1410 LWZ1402:LWZ1410 MGV1402:MGV1410 MQR1402:MQR1410 NAN1402:NAN1410 NKJ1402:NKJ1410 NUF1402:NUF1410 OEB1402:OEB1410 ONX1402:ONX1410 OXT1402:OXT1410 PHP1402:PHP1410 PRL1402:PRL1410 QBH1402:QBH1410 QLD1402:QLD1410 QUZ1402:QUZ1410 REV1402:REV1410 ROR1402:ROR1410 RYN1402:RYN1410 SIJ1402:SIJ1410 SSF1402:SSF1410 TCB1402:TCB1410 TLX1402:TLX1410 TVT1402:TVT1410 UFP1402:UFP1410 UPL1402:UPL1410 UZH1402:UZH1410 VJD1402:VJD1410 VSZ1402:VSZ1410 WCV1402:WCV1410 WMR1402:WMR1410 AE782:AF782 AE783:AE788 AF784:AF786 KB1440 TX1440 ADT1440 ANP1440 AXL1440 BHH1440 BRD1440 CAZ1440 CKV1440 CUR1440 DEN1440 DOJ1440 DYF1440 EIB1440 ERX1440 FBT1440 FLP1440 FVL1440 GFH1440 GPD1440 GYZ1440 HIV1440 HSR1440 ICN1440 IMJ1440 IWF1440 JGB1440 JPX1440 JZT1440 KJP1440 KTL1440 LDH1440 LND1440 LWZ1440 MGV1440 MQR1440 NAN1440 NKJ1440 NUF1440 OEB1440 ONX1440 OXT1440 PHP1440 PRL1440 QBH1440 QLD1440 QUZ1440 REV1440 ROR1440 RYN1440 SIJ1440 SSF1440 TCB1440 TLX1440 TVT1440 UFP1440 UPL1440 UZH1440 VJD1440 VSZ1440 WCV1440 WMR1440 WWN1440 AF4347:AF4348 AF1215 AF1185:AF1186 AF1157:AF1173 AF3881:AF3913 AF942:AF1121 AF376:AF388 AF4345 AE929:AE931 AE924 AE900 AE895 AE876 AE854 AE856 AE848 AF674:AF675 AF667:AF668 AG470 AF1175:AF1176 AE344 VSZ39:VSZ42 VJD39:VJD42 UZH39:UZH42 UPL39:UPL42 UFP39:UFP42 TVT39:TVT42 TLX39:TLX42 TCB39:TCB42 SSF39:SSF42 SIJ39:SIJ42 RYN39:RYN42 ROR39:ROR42 REV39:REV42 QUZ39:QUZ42 QLD39:QLD42 QBH39:QBH42 PRL39:PRL42 PHP39:PHP42 OXT39:OXT42 ONX39:ONX42 OEB39:OEB42 NUF39:NUF42 NKJ39:NKJ42 NAN39:NAN42 MQR39:MQR42 MGV39:MGV42 LWZ39:LWZ42 LND39:LND42 LDH39:LDH42 KTL39:KTL42 KJP39:KJP42 JZT39:JZT42 JPX39:JPX42 JGB39:JGB42 IWF39:IWF42 IMJ39:IMJ42 ICN39:ICN42 HSR39:HSR42 HIV39:HIV42 GYZ39:GYZ42 GPD39:GPD42 GFH39:GFH42 FVL39:FVL42 FLP39:FLP42 FBT39:FBT42 ERX39:ERX42 EIB39:EIB42 DYF39:DYF42 DOJ39:DOJ42 DEN39:DEN42 CUR39:CUR42 CKV39:CKV42 CAZ39:CAZ42 BRD39:BRD42 BHH39:BHH42 AXL39:AXL42 ANP39:ANP42 ADT39:ADT42 TX39:TX42 KB39:KB42 WCV39:WCV42 WWN37 WMR37 WCV37 VSZ37 VJD37 UZH37 UPL37 UFP37 TVT37 TLX37 TCB37 SSF37 SIJ37 RYN37 ROR37 REV37 QUZ37 QLD37 QBH37 PRL37 PHP37 OXT37 ONX37 OEB37 NUF37 NKJ37 NAN37 MQR37 MGV37 LWZ37 LND37 LDH37 KTL37 KJP37 JZT37 JPX37 JGB37 IWF37 IMJ37 ICN37 HSR37 HIV37 GYZ37 GPD37 GFH37 FVL37 FLP37 FBT37 ERX37 EIB37 DYF37 DOJ37 DEN37 CUR37 CKV37 CAZ37 BRD37 BHH37 AXL37 ANP37 ADT37 TX37 KB37 WMR39:WMR42 WWN39:WWN42 AF788 AF1294 AF1296 AF1299 AF1303 AF1309 AF1322 AF1326 AF5030:AF5037 AF1574:AF1609 AF2128 AF632:AF659 AF1537:AF1540 AF1468:AF1491 AF1530:AF1532 AF1498:AF1527 AF1494:AF1496 AF1414:AF1451 AF1544:AF1552 AF1822:AF1902 AE2966 AE2975 AE3003 AE3011 AE3176 AF3236:AF3292 AF398:AF469 AF3589 AF1786:AF1820 AF3586:AF3587 AF3592:AF3597 AF3602:AF3608 AF3610:AF3612 AF3614:AF3631 AF1123:AF1155 AF3634:AF3637 AF3652:AF3655 AF3648:AF3650 AF3659:AF3661 AF3646 AF3663:AF3666 AF3640:AF3644 AE1134:AE1135 AF3704:AF3707 AF2835 AF3722 AF3725:AF3735 AF3776:AF3777 AF3709:AF3711 AF3713:AF3720 AF3782 AF3784:AF3793 AF3798:AF3822 AF3830:AF3842 AF3845:AF3851 AF3853:AF3878 AF3737:AF3774 AF3680:AF3691 AF2072 AF2080:AF2081 AF2085:AF2090 AF2092 AF2094 AF2428:AF2500 AE4182 AE4253 AF2120 AF2124 AF2176:AF2178 AF2187 AF2220:AF2278 AF2318 AF2326 AF2328 AF2333 AF2335 AF2338 AF3993 AF3995:AF4009 AF3700:AF3702 AF3582:AF3584 AF4941:AF4943 AF4945:AF4948 AF4950:AF4952 AF4954:AF4958 AF4960:AF4965 AF4967:AF4971 AF4977:AF4991 AF4993 AF4995 AF4999:AF5000 AF5003:AF5024 AE150 AE165:AE166 AF2096:AF2113 AF4330:AF4334 AF4336 AF4341:AF4342 AF2820:AF2821 AF2829 AF2833 AF3696:AF3697 AF471:AF593 AF1677:AF1685 AF2023:AF2038" xr:uid="{00000000-0002-0000-0700-000024000000}">
      <formula1>$AF$3:$AF$11</formula1>
    </dataValidation>
    <dataValidation type="list" errorStyle="warning" allowBlank="1" showInputMessage="1" showErrorMessage="1" errorTitle="Внимание" error="Организация отсутсвует в справочнике" sqref="C1129:C1138 C1140:C1141 WLO1399 WBS1399 VRW1399 VIA1399 UYE1399 UOI1399 UEM1399 TUQ1399 TKU1399 TAY1399 SRC1399 SHG1399 RXK1399 RNO1399 RDS1399 QTW1399 QKA1399 QAE1399 PQI1399 PGM1399 OWQ1399 OMU1399 OCY1399 NTC1399 NJG1399 MZK1399 MPO1399 MFS1399 LVW1399 LMA1399 LCE1399 KSI1399 KIM1399 JYQ1399 JOU1399 JEY1399 IVC1399 ILG1399 IBK1399 HRO1399 HHS1399 GXW1399 GOA1399 GEE1399 FUI1399 FKM1399 FAQ1399 EQU1399 EGY1399 DXC1399 DNG1399 DDK1399 CTO1399 CJS1399 BZW1399 BQA1399 BGE1399 AWI1399 AMM1399 ACQ1399 SU1399 IY1399 WVK1399 WVK1402:WVK1410 IY1402:IY1410 SU1402:SU1410 ACQ1402:ACQ1410 AMM1402:AMM1410 AWI1402:AWI1410 BGE1402:BGE1410 BQA1402:BQA1410 BZW1402:BZW1410 CJS1402:CJS1410 CTO1402:CTO1410 DDK1402:DDK1410 DNG1402:DNG1410 DXC1402:DXC1410 EGY1402:EGY1410 EQU1402:EQU1410 FAQ1402:FAQ1410 FKM1402:FKM1410 FUI1402:FUI1410 GEE1402:GEE1410 GOA1402:GOA1410 GXW1402:GXW1410 HHS1402:HHS1410 HRO1402:HRO1410 IBK1402:IBK1410 ILG1402:ILG1410 IVC1402:IVC1410 JEY1402:JEY1410 JOU1402:JOU1410 JYQ1402:JYQ1410 KIM1402:KIM1410 KSI1402:KSI1410 LCE1402:LCE1410 LMA1402:LMA1410 LVW1402:LVW1410 MFS1402:MFS1410 MPO1402:MPO1410 MZK1402:MZK1410 NJG1402:NJG1410 NTC1402:NTC1410 OCY1402:OCY1410 OMU1402:OMU1410 OWQ1402:OWQ1410 PGM1402:PGM1410 PQI1402:PQI1410 QAE1402:QAE1410 QKA1402:QKA1410 QTW1402:QTW1410 RDS1402:RDS1410 RNO1402:RNO1410 RXK1402:RXK1410 SHG1402:SHG1410 SRC1402:SRC1410 TAY1402:TAY1410 TKU1402:TKU1410 TUQ1402:TUQ1410 UEM1402:UEM1410 UOI1402:UOI1410 UYE1402:UYE1410 VIA1402:VIA1410 VRW1402:VRW1410 WBS1402:WBS1410 WLO1402:WLO1410 C636:C674 C1304:C1308 C1310:C1311 C1258 C1248:C1249 C1240:C1241 C1327:C1329 C676:C682 C1323 C4818 C4743 C371:C438 C56:C57 C814 C1185:C1186 C1176 C1168:C1173 C1160:C1161 C1150:C1158 C1163 C1144:C1147 C1166 C1115:C1117 C4727 C1113 C4731:C4732 C1014:C1017 C4711 C4705 C4747:C4748 C220:C222 C4783 C4761:C4764 C488:C493 C4802 C4603:C4604 C4771:C4772 C249 C272:C277 C283:C289 C4673 C1200:C1211 C1020:C1023 C806:C808 C802:C803 C784:C790 C467 C448:C458 C810:C812 C343 C833 C251:C252 C323:C341 C800 C798 C792:C793 C472:C486 C1313:C1321 C2193 C3883:C3886 C2273:C2291 C597:C634 C4806 C280:C281 C1215:C1218 C1195 C291:C293 C2804:C2805 C179 C225:C229 C233:C245 C1124:C1127 C1297 C2808:C2815 C194:C200 C188:C192 C181 C320:C321 C310:C312 C315:C316 C263:C265 C318 C304:C308 C261 C38 C295:C302 C4972:C4982 C1650:C1651 C1467:C1491 C4941:C4942 C2313:C2314 C2125:C2127 C4944:C4957 C177 C217:C218 C1414:C1451 C1119:C1122 C4701 C4830 C1300 C1302 C1345 C2149 C202:C204 C2848 C2851 C2854:C2856 C2862:C2864 C3589:C3626 C2866:C2869 C4967:C4970 C267:C270 C4959:C4965 C254:C258 C4984:C4991 C1338:C1342 C4993:C5014 C2171:C2175 C5016:C5024 C3835:C3842 C3634 C3637 C3640:C3642 C3648:C3650 C3687 C3678:C3685 C3652:C3676 C3692:C3720 C3722:C3735 C3824:C3833 C3737:C3822 C3845:C3881 C2079 C2084 C2082 C2098 C2108:C2109 C2121 C2111:C2119 C2102:C2106 C2100 C2180 C2187 C2220:C2221 C1494:C1580 C3995:C4009 C4015:C4019 C4022:C4023 C3582:C3587 C4833 C4767 C4774:C4777 C4812:C4813 C4820 C4845:C4847 C4592 C5030:C5037 C496:C593" xr:uid="{00000000-0002-0000-0700-000025000000}">
      <formula1>$C$3:$C$7</formula1>
    </dataValidation>
    <dataValidation type="list" allowBlank="1" showInputMessage="1" showErrorMessage="1" errorTitle="Внимание!" error="Введенное значение не соответсвует справочному" sqref="K3331:K3337 K1380:K1383 K1375:K1378 K1385:K1386 K1346:K1356 K2035:K2043 K1225 K1219 K1227:K1232 K1175 K816:K817 K819 K2749:K2757 K2769 K1190:K1193 K2772:K2775 K850:K852 K1182:K1183 K825 K464 K1654:K1655 K3311:K3329 K2669:K2672 K345:K348 K48:K51 K1657:K1658 K3231:K3235 K4822:K4824 K4910:K4913 K2293:K2297 K2665:K2667 K4026 K4063:K4065 K4072:K4074 K4106:K4107 K4111 K4153:K4157 K4160:K4161 K4170 K4784:K4786 K4626:K4631 K4639:K4640 K4259:K4270 K4291:K4298 K4300:K4304 K4781 K4484:K4499 K4518:K4528 K4544:K4559 K4564:K4574 K4578:K4585 K4766 K4736:K4741 K4633:K4636 K4819 K2013" xr:uid="{00000000-0002-0000-0700-000026000000}">
      <formula1>$K$3:$K$6</formula1>
    </dataValidation>
    <dataValidation type="time" allowBlank="1" showInputMessage="1" showErrorMessage="1" errorTitle="ОШИБКА" error="Недопустимый формат времени" sqref="G45 E45 E177 G177 E55:E57 G57 E1195 E823 E488 G40:G43 E35:E43 G33 E33" xr:uid="{00000000-0002-0000-0700-000027000000}">
      <formula1>0</formula1>
      <formula2>0.999988425925925</formula2>
    </dataValidation>
    <dataValidation type="list" allowBlank="1" showInputMessage="1" showErrorMessage="1" errorTitle="Внимание" error="Введено недопустимое значение" sqref="L2772:L2775 L1355 L1348 L1251 L1227 L1190:L1194 L2293:L2297 L825 L3234:L3235 L4911:L4913 L1657:L1658 L2035:L2043 L3231:L3232 L1654:L1655 L2769 L1375:L1386 L2665:L2672 L4072:L4074 L4111 L4160:L4161 L4170 L4784:L4786 L4260:L4270 L4304 L4639:L4640 L4766 L4736:L4741 L4822:L4824 L4781" xr:uid="{00000000-0002-0000-0700-000028000000}">
      <formula1>$L$3:$L$6</formula1>
    </dataValidation>
    <dataValidation type="list" errorStyle="warning" allowBlank="1" showInputMessage="1" showErrorMessage="1" errorTitle="Внимание" error="Организация отсутсвует в справочнике" sqref="C149" xr:uid="{00000000-0002-0000-0700-000029000000}">
      <formula1>$C$3:$C$16</formula1>
    </dataValidation>
    <dataValidation type="list" errorStyle="warning" allowBlank="1" showInputMessage="1" showErrorMessage="1" errorTitle="Внимание" error="Организация отсутсвует в справочнике" sqref="C4843:C4844 C728:C731 C1177 C746:C747 C733:C735 C1234 C1226 C832 C830 C4908:C4909 C932:C941 C741:C742 C824 C822 C594:C596 C469:C471 C465:C466 C365 C368:C370 C1252 C140:C142 C4889 C2782:C2784 C1247 C2222:C2272 C148 C363 C1139 C1261:C1296 C691 C693:C694 C683:C685 C696 C699 C705:C706 C709 C714 C720 C722:C724 C4594 C4605 C4648:C4649 C4652 C4668:C4669 C4724:C4725 C4735 C4753 C4757:C4758 C4765 C4779 C4805 C4821 C4826 C4829 C858:C928 C4923:C4926 C1680:C1685" xr:uid="{00000000-0002-0000-0700-00002A000000}">
      <formula1>$C$3:$C$14</formula1>
    </dataValidation>
    <dataValidation type="list" errorStyle="warning" allowBlank="1" showInputMessage="1" showErrorMessage="1" errorTitle="Внимание" error="Общество отсутствует в справочнике" sqref="B4724 B745 B896:B899 B2260:B2263 B4605 B4668:B4669 B866:B867 B830:B832 B824 B822 B594:B596 B465 B932:B937 B1139 B2230:B2231 B213:C216 B1295:B1296 B1685 C143:C147 B1286:B1287 B1192:C1192 B140:B149 B686:B690 B699 B706:B708 B714:B739" xr:uid="{00000000-0002-0000-0700-00002B000000}">
      <formula1>$I$3:$I$26</formula1>
    </dataValidation>
    <dataValidation type="list" allowBlank="1" showInputMessage="1" showErrorMessage="1" errorTitle="Внимание" error="Введено недопустимое значение" sqref="O932:O941 O3358 O3953 O1177 O2860:O2861 O1234 O1226 O1252 O58:O62 O830:O832 O824:O825 O469:O471 O465:O466 O822 O685:O686 O3736 O366:O370 O1247 O4958 O213:O216 O2868:O2869 O2865 O4923:O4926 O3843:O3844 O1988 O4779 O64:O149 O4805 O4843:O4844 O858:O928 O2778:O2784 O2807 O2853 O363 O4591 O1139 O1935:O1949 O1954 O1984 O1982 O1971 O1973 O1957:O1960 O1998 O1261:O1296 O2857:O2858 O2841:O2847 O3627:O3633 O3646:O3647 O3654:O3658 O3651 O3643:O3644 O3639 O3721 O594 O691:O698 O700:O747 O4765 O3353 O4821 O4943 O4992 O4829 O4826 O4908:O4909 O4889 O3941:O3942 O4966 O2517 O2510:O2511 O2645 O2632:O2636 O2545 O2539 O2533:O2534 O2659 O3959:O3965 O3947:O3950 O2222:O2261 O2263:O2272 O4450:O4451 O4453:O4455 O4605 O4645:O4646 O4833 O4594 O4648:O4650 O4652 O4668:O4669 O4724:O4725 O4735 O4753 O4757:O4758 O1680:O1685" xr:uid="{00000000-0002-0000-0700-00002C000000}">
      <formula1>$O$3:$O$13</formula1>
    </dataValidation>
    <dataValidation type="list" allowBlank="1" showInputMessage="1" showErrorMessage="1" error="Выберете значение из списка, при его отсутствии добавьте в справочник в скрытой области над таблицей" sqref="C3236:C3292 C5027 C1924:C1927 C4759 C4796" xr:uid="{00000000-0002-0000-0700-00002D000000}">
      <formula1>$D$4:$D$14</formula1>
    </dataValidation>
    <dataValidation type="list" allowBlank="1" showInputMessage="1" showErrorMessage="1" sqref="K2686:K2741 K3914:K3918 K1255:K1257 K813 K442 K4728 K4637:K4638 K4653:K4654 K4885:K4887 K3575:K3581 K5029" xr:uid="{00000000-0002-0000-0700-00002E000000}">
      <formula1>$K$3:$K$8</formula1>
    </dataValidation>
    <dataValidation type="list" allowBlank="1" showInputMessage="1" showErrorMessage="1" sqref="N3914:N3917 N2686:N2729 N1255:N1257 N813 N442 N2732 N2735:N2738 N4728 N4637:N4638 N4653:N4654 N4885:N4887 N3575:N3581 N5029" xr:uid="{00000000-0002-0000-0700-00002F000000}">
      <formula1>$N$3:$N$8</formula1>
    </dataValidation>
    <dataValidation type="list" allowBlank="1" showInputMessage="1" showErrorMessage="1" sqref="O2686:O2741 O3914:O3918 O1255:O1257 O813 O442 O4728 O4637:O4638 O4653:O4654 O4885:O4887 O3575:O3581 O5029" xr:uid="{00000000-0002-0000-0700-000030000000}">
      <formula1>$O$3:$O$12</formula1>
    </dataValidation>
    <dataValidation type="list" allowBlank="1" showInputMessage="1" showErrorMessage="1" sqref="J2686:J2741 J3914:J3918 J1255:J1257 J813 J442 J4728 J4637:J4638 J4653:J4654 J4885:J4887 J3575:J3581 J5029" xr:uid="{00000000-0002-0000-0700-000031000000}">
      <formula1>$J$3:$J$6</formula1>
    </dataValidation>
    <dataValidation type="list" errorStyle="warning" allowBlank="1" showInputMessage="1" showErrorMessage="1" errorTitle="Внимание" error="Введенное значение отсутсвует в справочнике" sqref="N2669:N2684 N1251 N2035:N2047 N2769 N825 N1666:N1676 N2772:N2775 N1375:N1386 N3219:N3222 N2665:N2667 N4174 N4836:N4842 N4465:N4467 N4784:N4786 N4606:N4608 N4460 N4766 N4781 N4456:N4458 N4595:N4601" xr:uid="{00000000-0002-0000-0700-000032000000}">
      <formula1>$N$3:$N$7</formula1>
    </dataValidation>
    <dataValidation type="list" allowBlank="1" showInputMessage="1" showErrorMessage="1" sqref="U811:U830 U1411:U1413 U3914:U3918 U2686:U2741 U3575:U3581 U3669:U3679 U5029" xr:uid="{00000000-0002-0000-0700-000033000000}">
      <formula1>$U$3:$U$23</formula1>
    </dataValidation>
    <dataValidation type="list" allowBlank="1" showInputMessage="1" showErrorMessage="1" sqref="AD811:AD831 AD1411:AD1413 AD3914:AD3918 AD2686:AD2741 AD3575:AD3581 AD3669:AD3679 AD5029" xr:uid="{00000000-0002-0000-0700-000034000000}">
      <formula1>$AD$3:$AD$28</formula1>
    </dataValidation>
    <dataValidation type="list" errorStyle="warning" allowBlank="1" showInputMessage="1" showErrorMessage="1" errorTitle="Внимание" error="Введенное значение отсутсвует в справочнике" sqref="N58:N139 N3358 N4591 N3941:N3942 N4833 N2778:N2781 N2807 N2853 N3979:N3981 N2868:N2869 N1929 N1935:N1949 N1954:N1955 N1984 N1971 N1973 N1960 N1957 N1988 N1998 N3959:N3965 N2857:N2858 N2841:N2847 N2860:N2861 N3953 N2865 N3627:N3633 N3646:N3647 N3654:N3658 N3651 N3643:N3644 N3639 N3721 N3736 N3843:N3844 N4645:N4646 N4453:N4455 N3353 N4650 N4966 N4992 N4958 N3947:N3951 N4943 N2517 N2510:N2511 N4450:N4451 N2524 N2645 N2632:N2636 N2621:N2622 N2614 N2545 N2533:N2534 N2659 N3989" xr:uid="{00000000-0002-0000-0700-000035000000}">
      <formula1>$N$3:$N$9</formula1>
    </dataValidation>
    <dataValidation type="list" allowBlank="1" showInputMessage="1" showErrorMessage="1" errorTitle="Внимание" error="Введено недопустимое значение" sqref="L58:L139 L4591 L4958 L2778:L2781 L2807:L2810 L2812:L2813 L2815 L2865 L2857:L2861 L4943 L2841:L2847 L2852:L2853 L3627:L3633 L3638:L3639 L3643:L3647 L3651 L3721 L3736 L3841 L3843:L3844 L4833 L4992" xr:uid="{00000000-0002-0000-0700-000036000000}">
      <formula1>$L$3:$L$8</formula1>
    </dataValidation>
    <dataValidation type="list" allowBlank="1" showInputMessage="1" showErrorMessage="1" errorTitle="Внимание!" error="Введенное значение не соответсвует справочному" sqref="K106:K139 K4591 K63:K93 K2778:K2781 K2807 K2865 K95 K97:K99 K61 K2841:K2847 K2852:K2853 K2857:K2861 K59 K4958 K4966 K3627:K3633 K3638:K3639 K3643:K3647 K3651 K3721 K3736 K3843:K3844 K4992 K4943" xr:uid="{00000000-0002-0000-0700-000037000000}">
      <formula1>$K$3:$K$8</formula1>
    </dataValidation>
    <dataValidation type="list" errorStyle="warning" allowBlank="1" showInputMessage="1" showErrorMessage="1" errorTitle="Внимание" error="Общество отсутствует в справочнике" sqref="B1375:C1386 B2665:C2667 B1193:C1193 B3344:C3347 B2669:C2684 B1652:B1653 B1190:C1191" xr:uid="{00000000-0002-0000-0700-000038000000}">
      <formula1>$B$3:$B$28</formula1>
    </dataValidation>
    <dataValidation type="list" allowBlank="1" showInputMessage="1" showErrorMessage="1" errorTitle="Внимание" error="Введено недопустимое значение" sqref="O1375:O1386" xr:uid="{00000000-0002-0000-0700-000039000000}">
      <formula1>$O$3:$O$19</formula1>
    </dataValidation>
    <dataValidation type="list" allowBlank="1" showInputMessage="1" showErrorMessage="1" sqref="N783 N159:N161 N2943 N168 N2870 N2875 N3211:N3213 N2887 N2894:N2896 N2898:N2901 N2903:N2906 N2909 N2914:N2919 N2923 N2926:N2927 N2929 N2931 N2933 N2935:N2937 N2878:N2884 N2948:N2949 N2954:N2957 N2960:N2962 N2965:N2970 N2972:N2980 N2989:N2993 N2996 N2999:N3000 N3002:N3003 N3008:N3012 N3014:N3021 N3023:N3024 N3029:N3033 N3039 N3041:N3042 N3046 N3049:N3051 N3055 N3059:N3060 N3063 N3065:N3074 N3079:N3080 N3082 N3092 N3095 N3097 N3099 N3103 N3110 N3116:N3121 N3123:N3124 N3129 N3132:N3137 N3140 N3148 N3151 N3155 N3160:N3162 N3164:N3165 N3169:N3172 N3174 N3176:N3177 N3179 N3181:N3184 N3189:N3191 N3193 N3199:N3201 N3204 N164" xr:uid="{00000000-0002-0000-0700-00003A000000}">
      <formula1>$O$3:$O$8</formula1>
    </dataValidation>
    <dataValidation type="list" allowBlank="1" showInputMessage="1" showErrorMessage="1" sqref="L159:L161 L783 L3148 L3132:L3137 L3208 L176 L171:L174 L178 L3190:L3191 L168:L169 L2875 L2882:L2884 L2888 L2896:L2898 L2894 L2906 L2919 L2921:L2923 L2929 L2935 L2944 L2953:L2954 L2985 L2988 L3023 L2997 L3063 L3068 L3080 L3090 L3092 L3095:L3097 L3082 L3099 L3110 L3123:L3124 L3151 L3155 L3165 L164" xr:uid="{00000000-0002-0000-0700-00003B000000}">
      <formula1>$M$3:$M$7</formula1>
    </dataValidation>
    <dataValidation type="list" allowBlank="1" showInputMessage="1" showErrorMessage="1" sqref="O783 O159:O161 O2888:O2889 O2870 O2877 O3208:O3210 O2902 O2908 O2910 O2913 O2920 O2922 O2934 O2939:O2942 O2944:O2945 O2963 O2986:O2988 O2995 O2952:O2953 O3036:O3037 O3047:O3048 O3077 O3004 O3028 O3043 O3045 O3061 O3064 O3083:O3088 O3090:O3091 O3093:O3094 O3081 O3098 O3100:O3102 O3105:O3106 O3108:O3109 O3111:O3112 O3114 O3126 O3130 O3139 O3143:O3146 O3149:O3150 O3153:O3154 O3158:O3159 O3187 O3192 O3168 O3214 O3194:O3195 O3197:O3198 O3202:O3203 O3206 O2885:O2886" xr:uid="{00000000-0002-0000-0700-00003C000000}">
      <formula1>$P$3:$P$12</formula1>
    </dataValidation>
    <dataValidation type="list" errorStyle="warning" allowBlank="1" showInputMessage="1" showErrorMessage="1" errorTitle="Внимание" error="Общество отсутствует в справочнике" sqref="WVJ39:WVJ42 SU40:SU41 B635:C635 IY40:IY41 B151:C151 WLN39:WLN42 WBR39:WBR42 VRV39:VRV42 VHZ39:VHZ42 UYD39:UYD42 UOH39:UOH42 UEL39:UEL42 TUP39:TUP42 TKT39:TKT42 TAX39:TAX42 SRB39:SRB42 SHF39:SHF42 RXJ39:RXJ42 RNN39:RNN42 RDR39:RDR42 QTV39:QTV42 QJZ39:QJZ42 QAD39:QAD42 PQH39:PQH42 PGL39:PGL42 OWP39:OWP42 OMT39:OMT42 OCX39:OCX42 NTB39:NTB42 NJF39:NJF42 MZJ39:MZJ42 MPN39:MPN42 MFR39:MFR42 LVV39:LVV42 LLZ39:LLZ42 LCD39:LCD42 KSH39:KSH42 KIL39:KIL42 JYP39:JYP42 JOT39:JOT42 JEX39:JEX42 IVB39:IVB42 ILF39:ILF42 IBJ39:IBJ42 HRN39:HRN42 HHR39:HHR42 GXV39:GXV42 GNZ39:GNZ42 GED39:GED42 FUH39:FUH42 FKL39:FKL42 FAP39:FAP42 EQT39:EQT42 EGX39:EGX42 DXB39:DXB42 DNF39:DNF42 DDJ39:DDJ42 CTN39:CTN42 CJR39:CJR42 BZV39:BZV42 BPZ39:BPZ42 BGD39:BGD42 AWH39:AWH42 AML39:AML42 ACP39:ACP42 ST39:ST42 IX39:IX42 B46:C46 WVK40:WVK41 WLO40:WLO41 WBS40:WBS41 VRW40:VRW41 VIA40:VIA41 UYE40:UYE41 UOI40:UOI41 UEM40:UEM41 TUQ40:TUQ41 TKU40:TKU41 TAY40:TAY41 SRC40:SRC41 SHG40:SHG41 RXK40:RXK41 RNO40:RNO41 RDS40:RDS41 QTW40:QTW41 QKA40:QKA41 QAE40:QAE41 PQI40:PQI41 PGM40:PGM41 OWQ40:OWQ41 OMU40:OMU41 OCY40:OCY41 NTC40:NTC41 NJG40:NJG41 MZK40:MZK41 MPO40:MPO41 MFS40:MFS41 LVW40:LVW41 LMA40:LMA41 LCE40:LCE41 KSI40:KSI41 KIM40:KIM41 JYQ40:JYQ41 JOU40:JOU41 JEY40:JEY41 IVC40:IVC41 ILG40:ILG41 IBK40:IBK41 HRO40:HRO41 HHS40:HHS41 GXW40:GXW41 GOA40:GOA41 GEE40:GEE41 FUI40:FUI41 FKM40:FKM41 FAQ40:FAQ41 EQU40:EQU41 EGY40:EGY41 DXC40:DXC41 DNG40:DNG41 DDK40:DDK41 CTO40:CTO41 CJS40:CJS41 BZW40:BZW41 BQA40:BQA41 BGE40:BGE41 AWI40:AWI41 AMM40:AMM41 ACQ40:ACQ41" xr:uid="{00000000-0002-0000-0700-00003D000000}">
      <formula1>$B$3:$B$3</formula1>
    </dataValidation>
    <dataValidation type="list" errorStyle="warning" allowBlank="1" showInputMessage="1" showErrorMessage="1" errorTitle="Внимание" error="Организация отсутсвует в справочнике" sqref="WVK42 IY39 WBS42 VRW42 VIA42 UYE42 UOI42 UEM42 TUQ42 TKU42 TAY42 SRC42 SHG42 RXK42 RNO42 RDS42 QTW42 QKA42 QAE42 PQI42 PGM42 OWQ42 OMU42 OCY42 NTC42 NJG42 MZK42 MPO42 MFS42 LVW42 LMA42 LCE42 KSI42 KIM42 JYQ42 JOU42 JEY42 IVC42 ILG42 IBK42 HRO42 HHS42 GXW42 GOA42 GEE42 FUI42 FKM42 FAQ42 EQU42 EGY42 DXC42 DNG42 DDK42 CTO42 CJS42 BZW42 BQA42 BGE42 AWI42 AMM42 ACQ42 SU42 IY42 WLO42 WVK39 WLO39 WBS39 VRW39 VIA39 UYE39 UOI39 UEM39 TUQ39 TKU39 TAY39 SRC39 SHG39 RXK39 RNO39 RDS39 QTW39 QKA39 QAE39 PQI39 PGM39 OWQ39 OMU39 OCY39 NTC39 NJG39 MZK39 MPO39 MFS39 LVW39 LMA39 LCE39 KSI39 KIM39 JYQ39 JOU39 JEY39 IVC39 ILG39 IBK39 HRO39 HHS39 GXW39 GOA39 GEE39 FUI39 FKM39 FAQ39 EQU39 EGY39 DXC39 DNG39 DDK39 CTO39 CJS39 BZW39 BQA39 BGE39 AWI39 AMM39 ACQ39 SU39" xr:uid="{00000000-0002-0000-0700-00003E000000}">
      <formula1>$C$3:$C$4</formula1>
    </dataValidation>
    <dataValidation type="list" allowBlank="1" showInputMessage="1" showErrorMessage="1" errorTitle="Внимание" error="Введено недопустимое значение" sqref="O48:O51 O1219 O347:O348 O4072:O4074 O4111 O4160:O4161 O4170 O4259:O4270 O4300:O4304 O4639:O4640 O4736:O4741 O4822:O4824 O4819 O4910:O4913" xr:uid="{00000000-0002-0000-0700-00003F000000}">
      <formula1>$O$3:$O$6</formula1>
    </dataValidation>
    <dataValidation type="list" errorStyle="warning" allowBlank="1" showInputMessage="1" showErrorMessage="1" errorTitle="Внимание" error="Введенное значение отсутсвует в справочнике" sqref="N3311:N3329 N1346:N1349 N1227:N1232 N1225 N1174 N1219 N1650:N1651 N819 N816:N817 N2749:N2757 N4322 N850:N852 N1182:N1183 N464 N3331:N3337 N1351:N1356 N345:N348 N48:N51 N4026 N4063:N4065 N4072:N4074 N4106:N4107 N4111 N4153:N4157 N4160:N4161 N4170 N4910:N4913 N4578:N4585 N4819 N4442 N4268:N4270 N4300:N4304 N4519:N4524 N4484:N4499 N4259:N4266 N4292:N4298 N4459 N4639:N4640 N4544:N4559 N4563:N4574 N4736:N4741 N4822:N4824 N4626:N4631 N4633:N4636 N4508:N4509 N4528 N4320 N2013" xr:uid="{00000000-0002-0000-0700-000040000000}">
      <formula1>$N$3:$N$6</formula1>
    </dataValidation>
    <dataValidation type="list" errorStyle="warning" allowBlank="1" showInputMessage="1" showErrorMessage="1" errorTitle="Внимание" error="Общество отсутствует в справочнике" sqref="C357 C355 B350:C351 B352:B362 C361" xr:uid="{00000000-0002-0000-0700-000041000000}">
      <formula1>$B$3:$B$8</formula1>
    </dataValidation>
    <dataValidation type="list" allowBlank="1" showInputMessage="1" showErrorMessage="1" sqref="M145" xr:uid="{00000000-0002-0000-0700-000042000000}">
      <formula1>$M$2:$M$153</formula1>
    </dataValidation>
    <dataValidation type="list" allowBlank="1" showInputMessage="1" showErrorMessage="1" errorTitle="Внимание" error="Введено недопустимое значение" sqref="L1213 L1221 L2904:L2905 L2955:L2984 L2986:L2987 L2989:L2996 L3024:L3062 L3156:L3164 L3098 L163 L3152:L3154 L175 L3100:L3109 L3111:L3122 L3125:L3131 L2939:L2943 L3919:L3931 L3192:L3207 L3166:L3189 L3091 L3093:L3094 L3081 L3138:L3147 L3149:L3150 L2945:L2952 L3069:L3079 L2998:L3022 L3064:L3067 L3083:L3089 L2870:L2874 L2876:L2881 L2885:L2887 L2889:L2893 L2895 L2930:L2934 L2907:L2918 L2920 L2924:L2928 L2899:L2902 L2936:L2937 L3209:L3214 L3216:L3217 L929:L931 L150 L165:L166 L4234:L4238 L4250:L4256 L4240:L4247 L4178:L4204 L4206:L4209 L4211:L4232" xr:uid="{00000000-0002-0000-0700-000043000000}">
      <formula1>$M$3:$M$7</formula1>
    </dataValidation>
    <dataValidation type="list" allowBlank="1" showInputMessage="1" showErrorMessage="1" errorTitle="Внимание" error="Введено недопустимое значение" sqref="O163 O2875 O929:O931 O2894:O2896 O2898:O2901 O2903:O2906 O2909 O2914:O2919 O2921 O2923 O2926:O2927 O2929:O2933 O2935:O2938 O2943 O2947:O2949 O2954:O2957 O2960:O2962 O2965:O2983 O2985 O2989:O2994 O2996 O2998:O3003 O3005:O3024 O3026 O3029:O3033 O3035 O3038:O3039 O3041:O3042 O3046 O3049:O3053 O3055:O3059 O3063 O3065:O3076 O3079:O3080 O3082 O3092 O3095:O3097 O3099 O3110 O3113 O3115:O3124 O3129 O3131:O3137 O3140 O3148 O3151 O3155 O3157 O3160:O3162 O3165:O3167 O3169:O3172 O3174 O3176 O3178:O3179 O3181:O3182 O3185 O3190:O3191 O3193 O3204:O3205 O3211:O3213 O3199:O3201 O2878:O2879 O2881:O2884 O150 O165:O166" xr:uid="{00000000-0002-0000-0700-000044000000}">
      <formula1>$P$3:$P$12</formula1>
    </dataValidation>
    <dataValidation type="list" allowBlank="1" showInputMessage="1" showErrorMessage="1" errorTitle="Внимание" error="Введено недопустимое значение" sqref="O52 O1227 O4438" xr:uid="{00000000-0002-0000-0700-000045000000}">
      <formula1>$O$3:$O$9</formula1>
    </dataValidation>
    <dataValidation type="list" allowBlank="1" showInputMessage="1" showErrorMessage="1" errorTitle="Внимание!" error="Введенное значение не соответсвует справочному" sqref="K1659:K1665 K3293:K3307 K1253 K1259 K1656 K1220 K460:K462 K4726 K845:K847 K840:K843 K2530 K3309:K3310 K4706:K4708 K2521 K2048:K2071 K1903:K1905 K4020:K4021 K4032:K4035 K4039:K4041 K4045 K4047 K4049:K4052 K4058:K4061 K4081:K4103 K4118:K4124 K4126:K4142 K4145:K4150 K4171:K4173 K4795 K4175:K4177 K4797:K4800 K4719:K4721 K4717 K4318:K4328 K4332:K4337 K4342:K4358 K4360:K4372 K4374:K4383 K4386 K4391:K4397 K4713:K4714 K4402:K4404 K4501:K4515 K4529:K4538 K4586:K4590 K4617:K4620 K2838:K2840" xr:uid="{00000000-0002-0000-0700-000046000000}">
      <formula1>$K$3:$K$5</formula1>
    </dataValidation>
    <dataValidation type="list" errorStyle="warning" allowBlank="1" showInputMessage="1" showErrorMessage="1" errorTitle="Внимание" error="Введенное значение отсутсвует в справочнике" sqref="N4318:N4319 N2048:N2071 N1259 N3309:N3310 N1253 N1220 N460:N462 N4717 N344 N840:N847 N3293:N3307 N1656:N1665 N2521 N2530 N1903:N1905 N4020:N4021 N4032:N4035 N4039:N4041 N4045 N4047 N4049:N4052 N4058:N4061 N4081:N4103 N4118:N4124 N4126:N4142 N4145:N4151 N4171:N4173 N4321 N4175:N4177 N4501:N4507 N4281:N4282 N4797:N4800 N4726 N4332:N4338 N4342:N4372 N4374:N4383 N4385:N4386 N4308 N4713:N4714 N4795 N4719:N4721 N4267 N4510:N4515 N4287 N4291 N4391:N4397 N4401:N4404 N4323:N4328 N4529:N4538 N4586:N4590 N4617:N4620 N4706:N4708 N2838:N2840" xr:uid="{00000000-0002-0000-0700-000047000000}">
      <formula1>$N$3:$N$5</formula1>
    </dataValidation>
    <dataValidation type="list" allowBlank="1" showInputMessage="1" showErrorMessage="1" errorTitle="Внимание" error="Введено недопустимое значение" sqref="O1220 O4795 O4797:O4800" xr:uid="{00000000-0002-0000-0700-000048000000}">
      <formula1>$O$3:$O$5</formula1>
    </dataValidation>
    <dataValidation type="list" allowBlank="1" showInputMessage="1" showErrorMessage="1" errorTitle="Внимание" error="Введено недопустимое значение" sqref="O1606:O1649 O1666:O1676 O4766" xr:uid="{00000000-0002-0000-0700-000049000000}">
      <formula1>$O$3:$O$11</formula1>
    </dataValidation>
    <dataValidation type="list" allowBlank="1" showInputMessage="1" showErrorMessage="1" errorTitle="Внимание" error="Введено недопустимое значение" sqref="K878 K2242 K364:K365 K368:K370" xr:uid="{00000000-0002-0000-0700-00004A000000}">
      <formula1>$R$3:$R$7</formula1>
    </dataValidation>
    <dataValidation type="list" allowBlank="1" showInputMessage="1" showErrorMessage="1" errorTitle="Внимание" error="Введено недопустимое значение" sqref="O364:O365" xr:uid="{00000000-0002-0000-0700-00004B000000}">
      <formula1>$V$3:$V$13</formula1>
    </dataValidation>
    <dataValidation type="list" allowBlank="1" showInputMessage="1" showErrorMessage="1" errorTitle="Внимание" error="Введено недопустимое значение" sqref="L2776 L1239 L364:L365 L368:L370" xr:uid="{00000000-0002-0000-0700-00004C000000}">
      <formula1>$S$3:$S$7</formula1>
    </dataValidation>
    <dataValidation type="list" allowBlank="1" showInputMessage="1" showErrorMessage="1" errorTitle="Внимание" error="Введено недопустимое значение" sqref="N2776" xr:uid="{00000000-0002-0000-0700-00004D000000}">
      <formula1>$U$3:$U$84</formula1>
    </dataValidation>
    <dataValidation type="list" allowBlank="1" showInputMessage="1" showErrorMessage="1" errorTitle="Внимание" error="Введено недопустимое значение" sqref="O2776" xr:uid="{00000000-0002-0000-0700-00004E000000}">
      <formula1>$V$3:$V$84</formula1>
    </dataValidation>
    <dataValidation type="list" errorStyle="warning" allowBlank="1" showInputMessage="1" showErrorMessage="1" errorTitle="Внимание" error="Общество отсутствует в справочнике" sqref="B1239:C1239" xr:uid="{00000000-0002-0000-0700-00004F000000}">
      <formula1>$I$3:$I$28</formula1>
    </dataValidation>
    <dataValidation type="list" allowBlank="1" showInputMessage="1" showErrorMessage="1" errorTitle="Внимание" error="Введено недопустимое значение" sqref="O3219:O3222 O4465:O4467" xr:uid="{00000000-0002-0000-0700-000050000000}">
      <formula1>$O$3:$O$7</formula1>
    </dataValidation>
    <dataValidation type="list" errorStyle="warning" allowBlank="1" showInputMessage="1" showErrorMessage="1" errorTitle="Внимание" error="Общество отсутствует в справочнике" sqref="B825:C825 B1348:C1348 B1355:C1355" xr:uid="{00000000-0002-0000-0700-000051000000}">
      <formula1>$B$3:$B$22</formula1>
    </dataValidation>
    <dataValidation type="list" errorStyle="warning" allowBlank="1" showInputMessage="1" showErrorMessage="1" errorTitle="Внимание" error="Общество отсутствует в справочнике" sqref="B1606:C1649 B4160:C4161" xr:uid="{00000000-0002-0000-0700-000052000000}">
      <formula1>$B$3:$B$20</formula1>
    </dataValidation>
    <dataValidation type="list" errorStyle="warning" allowBlank="1" showInputMessage="1" showErrorMessage="1" errorTitle="Внимание" error="Введенное значение отсутсвует в справочнике" sqref="N1190:N1193 N1654:N1655" xr:uid="{00000000-0002-0000-0700-000053000000}">
      <formula1>$N$3:$N$10</formula1>
    </dataValidation>
    <dataValidation type="list" allowBlank="1" showInputMessage="1" showErrorMessage="1" errorTitle="Внимание" error="Введено недопустимое значение" sqref="O1190:O1193" xr:uid="{00000000-0002-0000-0700-000055000000}">
      <formula1>$O$3:$O$22</formula1>
    </dataValidation>
    <dataValidation type="list" allowBlank="1" showInputMessage="1" showErrorMessage="1" sqref="AE811:AE814 AE2732 AE2735:AE2738 AE3914:AE3917 AE3575:AE3577" xr:uid="{00000000-0002-0000-0700-000056000000}">
      <formula1>$AE$3:$AE$11</formula1>
    </dataValidation>
    <dataValidation type="list" allowBlank="1" showInputMessage="1" showErrorMessage="1" sqref="AF811:AF814 AF2732 AF2735:AF2738 AF3914:AF3917 AF3575:AF3577" xr:uid="{00000000-0002-0000-0700-000057000000}">
      <formula1>$AF$3:$AF$11</formula1>
    </dataValidation>
    <dataValidation type="list" allowBlank="1" showInputMessage="1" showErrorMessage="1" errorTitle="Внимание" error="Введено недопустимое значение" sqref="AD840:AD872 AD875:AD924 AD1187:AD1189 AD1179:AD1181 AD927:AD930 AD4256 AD932:AD935 AD3932 AD1213 AD787:AD788 AD784:AD785 AD2870:AD2908 AD2910:AD2913 AD2919:AD2920 AD2922:AD2925 AD2929 AD2933:AD2935 AD2941:AD2946 AD2950:AD2951 AD2977 AD2953:AD2954 AD2984:AD2988 AD2963:AD2964 AD2995 AD2958:AD2959 AD3054 AD3034 AD3023 AD2997 AD3062:AD3063 AD3068 AD3036:AD3037 AD3046:AD3048 AD3060 AD3077:AD3078 AD3044 AD3042 AD3040 AD3025 AD3027 AD3017 AD3080 AD3082:AD3091 AD3093:AD3107 AD3109 AD3132 AD3111:AD3112 AD3114 AD3130 AD3125:AD3128 AD3134:AD3136 AD3191:AD3192 AD3163:AD3165 AD3138:AD3139 AD3158:AD3159 AD3177 AD3183:AD3184 AD3187:AD3189 AD3141:AD3156 AD3180 AD3173 AD3175 AD3194:AD3195 AD3197:AD3198 AD3202:AD3203 AD3206:AD3210 AD3213:AD3217 AD3919:AD3930 AD150 AD165 AD4178:AD4182 AD4184:AD4204 AD4206:AD4210 AD4212:AD4216 AD4218:AD4251 AD4253:AD4254" xr:uid="{00000000-0002-0000-0700-000058000000}">
      <formula1>$AE$3:$AE$28</formula1>
    </dataValidation>
    <dataValidation type="list" allowBlank="1" showInputMessage="1" showErrorMessage="1" errorTitle="Внимание" error="Введено недопустимое значение" sqref="AF848 AF876 AF783 AF787 AF929:AF931 AF150 AF165:AF166" xr:uid="{00000000-0002-0000-0700-000059000000}">
      <formula1>$AG$3:$AG$11</formula1>
    </dataValidation>
    <dataValidation type="list" allowBlank="1" showInputMessage="1" showErrorMessage="1" errorTitle="Внимание" error="Введено недопустимое значение" sqref="U1129" xr:uid="{00000000-0002-0000-0700-00005A000000}">
      <formula1>$U$3:$U$14</formula1>
    </dataValidation>
    <dataValidation type="list" allowBlank="1" showInputMessage="1" showErrorMessage="1" errorTitle="Внимание" error="Введено недопустимое значение" sqref="AD1129" xr:uid="{00000000-0002-0000-0700-00005B000000}">
      <formula1>$AD$3:$AD$19</formula1>
    </dataValidation>
    <dataValidation type="list" errorStyle="warning" allowBlank="1" showInputMessage="1" showErrorMessage="1" errorTitle="Внимание" error="Общество отсутствует в справочнике" sqref="B1227:C1227" xr:uid="{00000000-0002-0000-0700-00005C000000}">
      <formula1>$B$3:$B$19</formula1>
    </dataValidation>
    <dataValidation type="list" errorStyle="warning" allowBlank="1" showInputMessage="1" showErrorMessage="1" errorTitle="Внимание" error="Общество отсутствует в справочнике" sqref="B1251:C1251 B1654:C1655 B2868:B2869 B1581:C1584 B2769:C2769 B2772:C2775 B2852:B2853 B2857:B2861 B2865 B4966 B3638:B3639 B3643:B3647 B3651 B3654:B3658 B3736 B3843:B3844" xr:uid="{00000000-0002-0000-0700-00005D000000}">
      <formula1>$B$3:$B$26</formula1>
    </dataValidation>
    <dataValidation type="list" allowBlank="1" showInputMessage="1" showErrorMessage="1" errorTitle="Внимание" error="Введено недопустимое значение" sqref="O1251 O1348 O1355 O2769 O2772:O2775" xr:uid="{00000000-0002-0000-0700-00005E000000}">
      <formula1>$O$3:$O$16</formula1>
    </dataValidation>
    <dataValidation type="list" allowBlank="1" showInputMessage="1" showErrorMessage="1" errorTitle="Внимание!" error="Введенное значение не соответсвует справочному" sqref="SP1269:SP1278 ACL1269:ACL1278 AMH1269:AMH1278 AWD1269:AWD1278 BFZ1269:BFZ1278 BPV1269:BPV1278 BZR1269:BZR1278 CJN1269:CJN1278 CTJ1269:CTJ1278 DDF1269:DDF1278 DNB1269:DNB1278 DWX1269:DWX1278 EGT1269:EGT1278 EQP1269:EQP1278 FAL1269:FAL1278 FKH1269:FKH1278 FUD1269:FUD1278 GDZ1269:GDZ1278 GNV1269:GNV1278 GXR1269:GXR1278 HHN1269:HHN1278 HRJ1269:HRJ1278 IBF1269:IBF1278 ILB1269:ILB1278 IUX1269:IUX1278 JET1269:JET1278 JOP1269:JOP1278 JYL1269:JYL1278 KIH1269:KIH1278 KSD1269:KSD1278 LBZ1269:LBZ1278 LLV1269:LLV1278 LVR1269:LVR1278 MFN1269:MFN1278 MPJ1269:MPJ1278 MZF1269:MZF1278 NJB1269:NJB1278 NSX1269:NSX1278 OCT1269:OCT1278 OMP1269:OMP1278 OWL1269:OWL1278 PGH1269:PGH1278 PQD1269:PQD1278 PZZ1269:PZZ1278 QJV1269:QJV1278 QTR1269:QTR1278 RDN1269:RDN1278 RNJ1269:RNJ1278 RXF1269:RXF1278 SHB1269:SHB1278 SQX1269:SQX1278 TAT1269:TAT1278 TKP1269:TKP1278 TUL1269:TUL1278 UEH1269:UEH1278 UOD1269:UOD1278 UXZ1269:UXZ1278 VHV1269:VHV1278 VRR1269:VRR1278 WBN1269:WBN1278 WLJ1269:WLJ1278 WVF1269:WVF1278 IT1269:IT1278 K1967 K1953:K1964 K1935:K1951 K1971:K2012 K2742:K2748 K1928:K1933 K4852:K4884 K4914:K4915 K2531:K2664 K2501:K2520 K2522:K2529 K3933:K3992 K4827:K4828 K208:K209 K4025 K4027 SP4211:SP4213 IT4211:IT4213 WVF4211:WVF4213 WLJ4211:WLJ4213 WBN4211:WBN4213 VRR4211:VRR4213 VHV4211:VHV4213 UXZ4211:UXZ4213 UOD4211:UOD4213 UEH4211:UEH4213 TUL4211:TUL4213 TKP4211:TKP4213 TAT4211:TAT4213 SQX4211:SQX4213 SHB4211:SHB4213 RXF4211:RXF4213 RNJ4211:RNJ4213 RDN4211:RDN4213 QTR4211:QTR4213 QJV4211:QJV4213 PZZ4211:PZZ4213 PQD4211:PQD4213 PGH4211:PGH4213 OWL4211:OWL4213 OMP4211:OMP4213 OCT4211:OCT4213 NSX4211:NSX4213 NJB4211:NJB4213 MZF4211:MZF4213 MPJ4211:MPJ4213 MFN4211:MFN4213 LVR4211:LVR4213 LLV4211:LLV4213 LBZ4211:LBZ4213 KSD4211:KSD4213 KIH4211:KIH4213 JYL4211:JYL4213 JOP4211:JOP4213 JET4211:JET4213 IUX4211:IUX4213 ILB4211:ILB4213 IBF4211:IBF4213 HRJ4211:HRJ4213 HHN4211:HHN4213 GXR4211:GXR4213 GNV4211:GNV4213 GDZ4211:GDZ4213 FUD4211:FUD4213 FKH4211:FKH4213 FAL4211:FAL4213 EQP4211:EQP4213 EGT4211:EGT4213 DWX4211:DWX4213 DNB4211:DNB4213 DDF4211:DDF4213 CTJ4211:CTJ4213 CJN4211:CJN4213 BZR4211:BZR4213 BPV4211:BPV4213 BFZ4211:BFZ4213 AWD4211:AWD4213 AMH4211:AMH4213 ACL4211:ACL4213 SP4220:SP4222 IT4220:IT4222 WVF4220:WVF4222 WLJ4220:WLJ4222 WBN4220:WBN4222 VRR4220:VRR4222 VHV4220:VHV4222 UXZ4220:UXZ4222 UOD4220:UOD4222 UEH4220:UEH4222 TUL4220:TUL4222 TKP4220:TKP4222 TAT4220:TAT4222 SQX4220:SQX4222 SHB4220:SHB4222 RXF4220:RXF4222 RNJ4220:RNJ4222 RDN4220:RDN4222 QTR4220:QTR4222 QJV4220:QJV4222 PZZ4220:PZZ4222 PQD4220:PQD4222 PGH4220:PGH4222 OWL4220:OWL4222 OMP4220:OMP4222 OCT4220:OCT4222 NSX4220:NSX4222 NJB4220:NJB4222 MZF4220:MZF4222 MPJ4220:MPJ4222 MFN4220:MFN4222 LVR4220:LVR4222 LLV4220:LLV4222 LBZ4220:LBZ4222 KSD4220:KSD4222 KIH4220:KIH4222 JYL4220:JYL4222 JOP4220:JOP4222 JET4220:JET4222 IUX4220:IUX4222 ILB4220:ILB4222 IBF4220:IBF4222 HRJ4220:HRJ4222 HHN4220:HHN4222 GXR4220:GXR4222 GNV4220:GNV4222 GDZ4220:GDZ4222 FUD4220:FUD4222 FKH4220:FKH4222 FAL4220:FAL4222 EQP4220:EQP4222 EGT4220:EGT4222 DWX4220:DWX4222 DNB4220:DNB4222 DDF4220:DDF4222 CTJ4220:CTJ4222 CJN4220:CJN4222 BZR4220:BZR4222 BPV4220:BPV4222 BFZ4220:BFZ4222 AWD4220:AWD4222 AMH4220:AMH4222 ACL4220:ACL4222 SP4226:SP4232 IT4226:IT4232 WVF4226:WVF4232 WLJ4226:WLJ4232 WBN4226:WBN4232 VRR4226:VRR4232 VHV4226:VHV4232 UXZ4226:UXZ4232 UOD4226:UOD4232 UEH4226:UEH4232 TUL4226:TUL4232 TKP4226:TKP4232 TAT4226:TAT4232 SQX4226:SQX4232 SHB4226:SHB4232 RXF4226:RXF4232 RNJ4226:RNJ4232 RDN4226:RDN4232 QTR4226:QTR4232 QJV4226:QJV4232 PZZ4226:PZZ4232 PQD4226:PQD4232 PGH4226:PGH4232 OWL4226:OWL4232 OMP4226:OMP4232 OCT4226:OCT4232 NSX4226:NSX4232 NJB4226:NJB4232 MZF4226:MZF4232 MPJ4226:MPJ4232 MFN4226:MFN4232 LVR4226:LVR4232 LLV4226:LLV4232 LBZ4226:LBZ4232 KSD4226:KSD4232 KIH4226:KIH4232 JYL4226:JYL4232 JOP4226:JOP4232 JET4226:JET4232 IUX4226:IUX4232 ILB4226:ILB4232 IBF4226:IBF4232 HRJ4226:HRJ4232 HHN4226:HHN4232 GXR4226:GXR4232 GNV4226:GNV4232 GDZ4226:GDZ4232 FUD4226:FUD4232 FKH4226:FKH4232 FAL4226:FAL4232 EQP4226:EQP4232 EGT4226:EGT4232 DWX4226:DWX4232 DNB4226:DNB4232 DDF4226:DDF4232 CTJ4226:CTJ4232 CJN4226:CJN4232 BZR4226:BZR4232 BPV4226:BPV4232 BFZ4226:BFZ4232 AWD4226:AWD4232 AMH4226:AMH4232 ACL4226:ACL4232 ACL4235:ACL4246 AMH4235:AMH4246 AWD4235:AWD4246 BFZ4235:BFZ4246 BPV4235:BPV4246 BZR4235:BZR4246 CJN4235:CJN4246 CTJ4235:CTJ4246 DDF4235:DDF4246 DNB4235:DNB4246 DWX4235:DWX4246 EGT4235:EGT4246 EQP4235:EQP4246 FAL4235:FAL4246 FKH4235:FKH4246 FUD4235:FUD4246 GDZ4235:GDZ4246 GNV4235:GNV4246 GXR4235:GXR4246 HHN4235:HHN4246 HRJ4235:HRJ4246 IBF4235:IBF4246 ILB4235:ILB4246 IUX4235:IUX4246 JET4235:JET4246 JOP4235:JOP4246 JYL4235:JYL4246 KIH4235:KIH4246 KSD4235:KSD4246 LBZ4235:LBZ4246 LLV4235:LLV4246 LVR4235:LVR4246 MFN4235:MFN4246 MPJ4235:MPJ4246 MZF4235:MZF4246 NJB4235:NJB4246 NSX4235:NSX4246 OCT4235:OCT4246 OMP4235:OMP4246 OWL4235:OWL4246 PGH4235:PGH4246 PQD4235:PQD4246 PZZ4235:PZZ4246 QJV4235:QJV4246 QTR4235:QTR4246 RDN4235:RDN4246 RNJ4235:RNJ4246 RXF4235:RXF4246 SHB4235:SHB4246 SQX4235:SQX4246 TAT4235:TAT4246 TKP4235:TKP4246 TUL4235:TUL4246 UEH4235:UEH4246 UOD4235:UOD4246 UXZ4235:UXZ4246 VHV4235:VHV4246 VRR4235:VRR4246 WBN4235:WBN4246 WLJ4235:WLJ4246 WVF4235:WVF4246 IT4235:IT4246 SP4235:SP4246 K4398 SP4452:SP4460 IT4452:IT4460 WVF4452:WVF4460 WLJ4452:WLJ4460 WBN4452:WBN4460 VRR4452:VRR4460 VHV4452:VHV4460 UXZ4452:UXZ4460 UOD4452:UOD4460 UEH4452:UEH4460 TUL4452:TUL4460 TKP4452:TKP4460 TAT4452:TAT4460 SQX4452:SQX4460 SHB4452:SHB4460 RXF4452:RXF4460 RNJ4452:RNJ4460 RDN4452:RDN4460 QTR4452:QTR4460 QJV4452:QJV4460 PZZ4452:PZZ4460 PQD4452:PQD4460 PGH4452:PGH4460 OWL4452:OWL4460 OMP4452:OMP4460 OCT4452:OCT4460 NSX4452:NSX4460 NJB4452:NJB4460 MZF4452:MZF4460 MPJ4452:MPJ4460 MFN4452:MFN4460 LVR4452:LVR4460 LLV4452:LLV4460 LBZ4452:LBZ4460 KSD4452:KSD4460 KIH4452:KIH4460 JYL4452:JYL4460 JOP4452:JOP4460 JET4452:JET4460 IUX4452:IUX4460 ILB4452:ILB4460 IBF4452:IBF4460 HRJ4452:HRJ4460 HHN4452:HHN4460 GXR4452:GXR4460 GNV4452:GNV4460 GDZ4452:GDZ4460 FUD4452:FUD4460 FKH4452:FKH4460 FAL4452:FAL4460 EQP4452:EQP4460 EGT4452:EGT4460 DWX4452:DWX4460 DNB4452:DNB4460 DDF4452:DDF4460 CTJ4452:CTJ4460 CJN4452:CJN4460 BZR4452:BZR4460 BPV4452:BPV4460 BFZ4452:BFZ4460 AWD4452:AWD4460 AMH4452:AMH4460 ACL4452:ACL4460 CJN4465:CJN4467 CTJ4465:CTJ4467 DDF4465:DDF4467 DNB4465:DNB4467 DWX4465:DWX4467 EGT4465:EGT4467 EQP4465:EQP4467 FAL4465:FAL4467 FKH4465:FKH4467 FUD4465:FUD4467 GDZ4465:GDZ4467 GNV4465:GNV4467 GXR4465:GXR4467 HHN4465:HHN4467 HRJ4465:HRJ4467 IBF4465:IBF4467 ILB4465:ILB4467 IUX4465:IUX4467 JET4465:JET4467 JOP4465:JOP4467 JYL4465:JYL4467 KIH4465:KIH4467 KSD4465:KSD4467 LBZ4465:LBZ4467 LLV4465:LLV4467 LVR4465:LVR4467 MFN4465:MFN4467 MPJ4465:MPJ4467 MZF4465:MZF4467 NJB4465:NJB4467 NSX4465:NSX4467 OCT4465:OCT4467 OMP4465:OMP4467 OWL4465:OWL4467 PGH4465:PGH4467 PQD4465:PQD4467 PZZ4465:PZZ4467 QJV4465:QJV4467 QTR4465:QTR4467 RDN4465:RDN4467 RNJ4465:RNJ4467 RXF4465:RXF4467 SHB4465:SHB4467 SQX4465:SQX4467 TAT4465:TAT4467 TKP4465:TKP4467 TUL4465:TUL4467 UEH4465:UEH4467 UOD4465:UOD4467 UXZ4465:UXZ4467 VHV4465:VHV4467 VRR4465:VRR4467 WBN4465:WBN4467 WLJ4465:WLJ4467 WVF4465:WVF4467 IT4465:IT4467 SP4465:SP4467 ACL4465:ACL4467 AMH4465:AMH4467 AWD4465:AWD4467 BFZ4465:BFZ4467 BPV4465:BPV4467 BZR4465:BZR4467 SP4484:SP4499 IT4484:IT4499 WVF4484:WVF4499 WLJ4484:WLJ4499 WBN4484:WBN4499 VRR4484:VRR4499 VHV4484:VHV4499 UXZ4484:UXZ4499 UOD4484:UOD4499 UEH4484:UEH4499 TUL4484:TUL4499 TKP4484:TKP4499 TAT4484:TAT4499 SQX4484:SQX4499 SHB4484:SHB4499 RXF4484:RXF4499 RNJ4484:RNJ4499 RDN4484:RDN4499 QTR4484:QTR4499 QJV4484:QJV4499 PZZ4484:PZZ4499 PQD4484:PQD4499 PGH4484:PGH4499 OWL4484:OWL4499 OMP4484:OMP4499 OCT4484:OCT4499 NSX4484:NSX4499 NJB4484:NJB4499 MZF4484:MZF4499 MPJ4484:MPJ4499 MFN4484:MFN4499 LVR4484:LVR4499 LLV4484:LLV4499 LBZ4484:LBZ4499 KSD4484:KSD4499 KIH4484:KIH4499 JYL4484:JYL4499 JOP4484:JOP4499 JET4484:JET4499 IUX4484:IUX4499 ILB4484:ILB4499 IBF4484:IBF4499 HRJ4484:HRJ4499 HHN4484:HHN4499 GXR4484:GXR4499 GNV4484:GNV4499 GDZ4484:GDZ4499 FUD4484:FUD4499 FKH4484:FKH4499 FAL4484:FAL4499 EQP4484:EQP4499 EGT4484:EGT4499 DWX4484:DWX4499 DNB4484:DNB4499 DDF4484:DDF4499 CTJ4484:CTJ4499 CJN4484:CJN4499 BZR4484:BZR4499 BPV4484:BPV4499 BFZ4484:BFZ4499 AWD4484:AWD4499 AMH4484:AMH4499 ACL4484:ACL4499 ACL4501:ACL4515 AMH4501:AMH4515 AWD4501:AWD4515 BFZ4501:BFZ4515 BPV4501:BPV4515 BZR4501:BZR4515 CJN4501:CJN4515 CTJ4501:CTJ4515 DDF4501:DDF4515 DNB4501:DNB4515 DWX4501:DWX4515 EGT4501:EGT4515 EQP4501:EQP4515 FAL4501:FAL4515 FKH4501:FKH4515 FUD4501:FUD4515 GDZ4501:GDZ4515 GNV4501:GNV4515 GXR4501:GXR4515 HHN4501:HHN4515 HRJ4501:HRJ4515 IBF4501:IBF4515 ILB4501:ILB4515 IUX4501:IUX4515 JET4501:JET4515 JOP4501:JOP4515 JYL4501:JYL4515 KIH4501:KIH4515 KSD4501:KSD4515 LBZ4501:LBZ4515 LLV4501:LLV4515 LVR4501:LVR4515 MFN4501:MFN4515 MPJ4501:MPJ4515 MZF4501:MZF4515 NJB4501:NJB4515 NSX4501:NSX4515 OCT4501:OCT4515 OMP4501:OMP4515 OWL4501:OWL4515 PGH4501:PGH4515 PQD4501:PQD4515 PZZ4501:PZZ4515 QJV4501:QJV4515 QTR4501:QTR4515 RDN4501:RDN4515 RNJ4501:RNJ4515 RXF4501:RXF4515 SHB4501:SHB4515 SQX4501:SQX4515 TAT4501:TAT4515 TKP4501:TKP4515 TUL4501:TUL4515 UEH4501:UEH4515 UOD4501:UOD4515 UXZ4501:UXZ4515 VHV4501:VHV4515 VRR4501:VRR4515 WBN4501:WBN4515 WLJ4501:WLJ4515 WVF4501:WVF4515 IT4501:IT4515 SP4501:SP4515 ACL4518:ACL4538 AMH4518:AMH4538 AWD4518:AWD4538 BFZ4518:BFZ4538 BPV4518:BPV4538 BZR4518:BZR4538 CJN4518:CJN4538 CTJ4518:CTJ4538 DDF4518:DDF4538 DNB4518:DNB4538 DWX4518:DWX4538 EGT4518:EGT4538 EQP4518:EQP4538 FAL4518:FAL4538 FKH4518:FKH4538 FUD4518:FUD4538 GDZ4518:GDZ4538 GNV4518:GNV4538 GXR4518:GXR4538 HHN4518:HHN4538 HRJ4518:HRJ4538 IBF4518:IBF4538 ILB4518:ILB4538 IUX4518:IUX4538 JET4518:JET4538 JOP4518:JOP4538 JYL4518:JYL4538 KIH4518:KIH4538 KSD4518:KSD4538 LBZ4518:LBZ4538 LLV4518:LLV4538 LVR4518:LVR4538 MFN4518:MFN4538 MPJ4518:MPJ4538 MZF4518:MZF4538 NJB4518:NJB4538 NSX4518:NSX4538 OCT4518:OCT4538 OMP4518:OMP4538 OWL4518:OWL4538 PGH4518:PGH4538 PQD4518:PQD4538 PZZ4518:PZZ4538 QJV4518:QJV4538 QTR4518:QTR4538 RDN4518:RDN4538 RNJ4518:RNJ4538 RXF4518:RXF4538 SHB4518:SHB4538 SQX4518:SQX4538 TAT4518:TAT4538 TKP4518:TKP4538 TUL4518:TUL4538 UEH4518:UEH4538 UOD4518:UOD4538 UXZ4518:UXZ4538 VHV4518:VHV4538 VRR4518:VRR4538 WBN4518:WBN4538 WLJ4518:WLJ4538 WVF4518:WVF4538 IT4518:IT4538 SP4518:SP4538 SP4544:SP4559 IT4544:IT4559 WVF4544:WVF4559 WLJ4544:WLJ4559 WBN4544:WBN4559 VRR4544:VRR4559 VHV4544:VHV4559 UXZ4544:UXZ4559 UOD4544:UOD4559 UEH4544:UEH4559 TUL4544:TUL4559 TKP4544:TKP4559 TAT4544:TAT4559 SQX4544:SQX4559 SHB4544:SHB4559 RXF4544:RXF4559 RNJ4544:RNJ4559 RDN4544:RDN4559 QTR4544:QTR4559 QJV4544:QJV4559 PZZ4544:PZZ4559 PQD4544:PQD4559 PGH4544:PGH4559 OWL4544:OWL4559 OMP4544:OMP4559 OCT4544:OCT4559 NSX4544:NSX4559 NJB4544:NJB4559 MZF4544:MZF4559 MPJ4544:MPJ4559 MFN4544:MFN4559 LVR4544:LVR4559 LLV4544:LLV4559 LBZ4544:LBZ4559 KSD4544:KSD4559 KIH4544:KIH4559 JYL4544:JYL4559 JOP4544:JOP4559 JET4544:JET4559 IUX4544:IUX4559 ILB4544:ILB4559 IBF4544:IBF4559 HRJ4544:HRJ4559 HHN4544:HHN4559 GXR4544:GXR4559 GNV4544:GNV4559 GDZ4544:GDZ4559 FUD4544:FUD4559 FKH4544:FKH4559 FAL4544:FAL4559 EQP4544:EQP4559 EGT4544:EGT4559 DWX4544:DWX4559 DNB4544:DNB4559 DDF4544:DDF4559 CTJ4544:CTJ4559 CJN4544:CJN4559 BZR4544:BZR4559 BPV4544:BPV4559 BFZ4544:BFZ4559 AWD4544:AWD4559 AMH4544:AMH4559 ACL4544:ACL4559 K4442:K4455 K4834 K4655:K4667 K4645:K4647 K4650:K4651 K4680:K4692 K4674:K4678 K4694:K4695 K4670:K4672 K4699:K4700 K4702 SP4899:SP4906 IT4899:IT4906 WVF4899:WVF4906 WLJ4899:WLJ4906 WBN4899:WBN4906 VRR4899:VRR4906 VHV4899:VHV4906 UXZ4899:UXZ4906 UOD4899:UOD4906 UEH4899:UEH4906 TUL4899:TUL4906 TKP4899:TKP4906 TAT4899:TAT4906 SQX4899:SQX4906 SHB4899:SHB4906 RXF4899:RXF4906 RNJ4899:RNJ4906 RDN4899:RDN4906 QTR4899:QTR4906 QJV4899:QJV4906 PZZ4899:PZZ4906 PQD4899:PQD4906 PGH4899:PGH4906 OWL4899:OWL4906 OMP4899:OMP4906 OCT4899:OCT4906 NSX4899:NSX4906 NJB4899:NJB4906 MZF4899:MZF4906 MPJ4899:MPJ4906 MFN4899:MFN4906 LVR4899:LVR4906 LLV4899:LLV4906 LBZ4899:LBZ4906 KSD4899:KSD4906 KIH4899:KIH4906 JYL4899:JYL4906 JOP4899:JOP4906 JET4899:JET4906 IUX4899:IUX4906 ILB4899:ILB4906 IBF4899:IBF4906 HRJ4899:HRJ4906 HHN4899:HHN4906 GXR4899:GXR4906 GNV4899:GNV4906 GDZ4899:GDZ4906 FUD4899:FUD4906 FKH4899:FKH4906 FAL4899:FAL4906 EQP4899:EQP4906 EGT4899:EGT4906 DWX4899:DWX4906 DNB4899:DNB4906 DDF4899:DDF4906 CTJ4899:CTJ4906 CJN4899:CJN4906 BZR4899:BZR4906 BPV4899:BPV4906 BFZ4899:BFZ4906 AWD4899:AWD4906 AMH4899:AMH4906 ACL4899:ACL4906 CTJ4910:CTJ4913 DDF4910:DDF4913 DNB4910:DNB4913 DWX4910:DWX4913 EGT4910:EGT4913 EQP4910:EQP4913 FAL4910:FAL4913 FKH4910:FKH4913 FUD4910:FUD4913 GDZ4910:GDZ4913 GNV4910:GNV4913 GXR4910:GXR4913 HHN4910:HHN4913 HRJ4910:HRJ4913 IBF4910:IBF4913 ILB4910:ILB4913 IUX4910:IUX4913 JET4910:JET4913 JOP4910:JOP4913 JYL4910:JYL4913 KIH4910:KIH4913 KSD4910:KSD4913 LBZ4910:LBZ4913 LLV4910:LLV4913 LVR4910:LVR4913 MFN4910:MFN4913 MPJ4910:MPJ4913 MZF4910:MZF4913 NJB4910:NJB4913 NSX4910:NSX4913 OCT4910:OCT4913 OMP4910:OMP4913 OWL4910:OWL4913 PGH4910:PGH4913 PQD4910:PQD4913 PZZ4910:PZZ4913 QJV4910:QJV4913 QTR4910:QTR4913 RDN4910:RDN4913 RNJ4910:RNJ4913 RXF4910:RXF4913 SHB4910:SHB4913 SQX4910:SQX4913 TAT4910:TAT4913 TKP4910:TKP4913 TUL4910:TUL4913 UEH4910:UEH4913 UOD4910:UOD4913 UXZ4910:UXZ4913 VHV4910:VHV4913 VRR4910:VRR4913 WBN4910:WBN4913 WLJ4910:WLJ4913 WVF4910:WVF4913 IT4910:IT4913 SP4910:SP4913 ACL4910:ACL4913 AMH4910:AMH4913 AWD4910:AWD4913 BFZ4910:BFZ4913 BPV4910:BPV4913 BZR4910:BZR4913 CJN4910:CJN4913 K4609:K4610 K4697 K4709 K4729:K4730 K4754 K4769 K4794 K2342:K2388 K3348:K3497 K3499:K3523 K3533:K3574 K1728 K1740:K1785 K1730:K1738 K2015:K2019" xr:uid="{00000000-0002-0000-0700-00005F000000}">
      <formula1>#REF!</formula1>
    </dataValidation>
    <dataValidation type="list" allowBlank="1" showInputMessage="1" showErrorMessage="1" errorTitle="Внимание" error="Введено недопустимое значение" sqref="ADE1269:ADG1278 ANA1269:ANC1278 AWW1269:AWY1278 BGS1269:BGU1278 BQO1269:BQQ1278 CAK1269:CAM1278 CKG1269:CKI1278 CUC1269:CUE1278 DDY1269:DEA1278 DNU1269:DNW1278 DXQ1269:DXS1278 EHM1269:EHO1278 ERI1269:ERK1278 FBE1269:FBG1278 FLA1269:FLC1278 FUW1269:FUY1278 GES1269:GEU1278 GOO1269:GOQ1278 GYK1269:GYM1278 HIG1269:HII1278 HSC1269:HSE1278 IBY1269:ICA1278 ILU1269:ILW1278 IVQ1269:IVS1278 JFM1269:JFO1278 JPI1269:JPK1278 JZE1269:JZG1278 KJA1269:KJC1278 KSW1269:KSY1278 LCS1269:LCU1278 LMO1269:LMQ1278 LWK1269:LWM1278 MGG1269:MGI1278 MQC1269:MQE1278 MZY1269:NAA1278 NJU1269:NJW1278 NTQ1269:NTS1278 ODM1269:ODO1278 ONI1269:ONK1278 OXE1269:OXG1278 PHA1269:PHC1278 PQW1269:PQY1278 QAS1269:QAU1278 QKO1269:QKQ1278 QUK1269:QUM1278 REG1269:REI1278 ROC1269:ROE1278 RXY1269:RYA1278 SHU1269:SHW1278 SRQ1269:SRS1278 TBM1269:TBO1278 TLI1269:TLK1278 TVE1269:TVG1278 UFA1269:UFC1278 UOW1269:UOY1278 UYS1269:UYU1278 VIO1269:VIQ1278 VSK1269:VSM1278 WCG1269:WCI1278 JD1269:JD1278 WVP1269:WVP1278 WLT1269:WLT1278 WBX1269:WBX1278 VSB1269:VSB1278 VIF1269:VIF1278 UYJ1269:UYJ1278 UON1269:UON1278 UER1269:UER1278 TUV1269:TUV1278 TKZ1269:TKZ1278 TBD1269:TBD1278 SRH1269:SRH1278 SHL1269:SHL1278 RXP1269:RXP1278 RNT1269:RNT1278 RDX1269:RDX1278 QUB1269:QUB1278 QKF1269:QKF1278 QAJ1269:QAJ1278 PQN1269:PQN1278 PGR1269:PGR1278 OWV1269:OWV1278 OMZ1269:OMZ1278 ODD1269:ODD1278 NTH1269:NTH1278 NJL1269:NJL1278 MZP1269:MZP1278 MPT1269:MPT1278 MFX1269:MFX1278 LWB1269:LWB1278 LMF1269:LMF1278 LCJ1269:LCJ1278 KSN1269:KSN1278 KIR1269:KIR1278 JYV1269:JYV1278 JOZ1269:JOZ1278 JFD1269:JFD1278 IVH1269:IVH1278 ILL1269:ILL1278 IBP1269:IBP1278 HRT1269:HRT1278 HHX1269:HHX1278 GYB1269:GYB1278 GOF1269:GOF1278 GEJ1269:GEJ1278 FUN1269:FUN1278 FKR1269:FKR1278 FAV1269:FAV1278 EQZ1269:EQZ1278 EHD1269:EHD1278 DXH1269:DXH1278 DNL1269:DNL1278 DDP1269:DDP1278 CTT1269:CTT1278 CJX1269:CJX1278 CAB1269:CAB1278 BQF1269:BQF1278 BGJ1269:BGJ1278 AWN1269:AWN1278 AMR1269:AMR1278 ACV1269:ACV1278 SZ1269:SZ1278 WLN1269:WLN1278 WVJ1269:WVJ1278 IX1269:IX1278 ST1269:ST1278 ACP1269:ACP1278 AML1269:AML1278 AWH1269:AWH1278 BGD1269:BGD1278 BPZ1269:BPZ1278 BZV1269:BZV1278 CJR1269:CJR1278 CTN1269:CTN1278 DDJ1269:DDJ1278 DNF1269:DNF1278 DXB1269:DXB1278 EGX1269:EGX1278 EQT1269:EQT1278 FAP1269:FAP1278 FKL1269:FKL1278 FUH1269:FUH1278 GED1269:GED1278 GNZ1269:GNZ1278 GXV1269:GXV1278 HHR1269:HHR1278 HRN1269:HRN1278 IBJ1269:IBJ1278 ILF1269:ILF1278 IVB1269:IVB1278 JEX1269:JEX1278 JOT1269:JOT1278 JYP1269:JYP1278 KIL1269:KIL1278 KSH1269:KSH1278 LCD1269:LCD1278 LLZ1269:LLZ1278 LVV1269:LVV1278 MFR1269:MFR1278 MPN1269:MPN1278 MZJ1269:MZJ1278 NJF1269:NJF1278 NTB1269:NTB1278 OCX1269:OCX1278 OMT1269:OMT1278 OWP1269:OWP1278 PGL1269:PGL1278 PQH1269:PQH1278 QAD1269:QAD1278 QJZ1269:QJZ1278 QTV1269:QTV1278 RDR1269:RDR1278 RNN1269:RNN1278 RXJ1269:RXJ1278 SHF1269:SHF1278 SRB1269:SRB1278 TAX1269:TAX1278 TKT1269:TKT1278 TUP1269:TUP1278 UEL1269:UEL1278 UOH1269:UOH1278 UYD1269:UYD1278 VHZ1269:VHZ1278 VRV1269:VRV1278 WBR1269:WBR1278 WLK1269:WLK1278 WVG1269:WVG1278 IU1269:IU1278 SQ1269:SQ1278 ACM1269:ACM1278 AMI1269:AMI1278 AWE1269:AWE1278 BGA1269:BGA1278 BPW1269:BPW1278 BZS1269:BZS1278 CJO1269:CJO1278 CTK1269:CTK1278 DDG1269:DDG1278 DNC1269:DNC1278 DWY1269:DWY1278 EGU1269:EGU1278 EQQ1269:EQQ1278 FAM1269:FAM1278 FKI1269:FKI1278 FUE1269:FUE1278 GEA1269:GEA1278 GNW1269:GNW1278 GXS1269:GXS1278 HHO1269:HHO1278 HRK1269:HRK1278 IBG1269:IBG1278 ILC1269:ILC1278 IUY1269:IUY1278 JEU1269:JEU1278 JOQ1269:JOQ1278 JYM1269:JYM1278 KII1269:KII1278 KSE1269:KSE1278 LCA1269:LCA1278 LLW1269:LLW1278 LVS1269:LVS1278 MFO1269:MFO1278 MPK1269:MPK1278 MZG1269:MZG1278 NJC1269:NJC1278 NSY1269:NSY1278 OCU1269:OCU1278 OMQ1269:OMQ1278 OWM1269:OWM1278 PGI1269:PGI1278 PQE1269:PQE1278 QAA1269:QAA1278 QJW1269:QJW1278 QTS1269:QTS1278 RDO1269:RDO1278 RNK1269:RNK1278 RXG1269:RXG1278 SHC1269:SHC1278 SQY1269:SQY1278 TAU1269:TAU1278 TKQ1269:TKQ1278 TUM1269:TUM1278 UEI1269:UEI1278 UOE1269:UOE1278 UYA1269:UYA1278 VHW1269:VHW1278 VRS1269:VRS1278 WBO1269:WBO1278 WMC1269:WME1278 WVY1269:WWA1278 JM1269:JO1278 TI1269:TK1278 L1985:L1987 O1985:O1987 O1989:O1997 O1961:O1970 O1999:O2012 O1974:O1981 O1928 L1989:L2012 L1974:L1981 O1983 O1930:O1934 J1934 L1928:L1953 O1950:O1953 J1952 O1955 L1983 J1968:J1970 J1965:J1966 O1972 L1972 O2742:O2746 TAU4910:TAU4913 SQY4910:SQY4913 L1961:L1970 TKQ4910:TKQ4913 L2742:L2746 L2531:L2532 L4769 AD2342:AD2394 L2342:L2384 U2342:U2346 L2504:L2509 AD3966:AD3982 U2348 U2352 U2350 U2386 U2388:U2391 U2393 U2372:U2373 U2356:U2357 U2375 U2366:U2368 U2354 U2359:U2361 AC2419:AC2423 U2419:U2422 U2406:U2409 U2414:U2416 L4861:L4863 L3356 O208:O209 AD2396:AD2427 U2424:U2426 O4794 O4852:O4855 O2504:O2509 L4853:L4859 L4827 L4875 O4878:O4879 L4867:L4873 AD2501:AD2520 L4881 L4877:L4879 O4857:O4863 O2386:O2388 L3348:L3352 L4754 O4769 WBO4910:WBO4913 WMC4910:WME4913 WVY4910:WWA4913 JM4910:JO4913 TI4910:TK4913 ADE4910:ADG4913 TUM4910:TUM4913 ANA4910:ANC4913 L4609 O4609 L4697 O4709 O4729:O4730 L4730 UEI4910:UEI4913 UOE4910:UOE4913 UYA4910:UYA4913 VHW4910:VHW4913 L2501:L2502 U2506:U2507 U2513 U2515 O2512:O2516 U2517 U2520 O4827:O4828 L2522:L2523 AD2522:AD2547 O2518:O2520 U2525:U2527 U2531 O2531:O2532 U2535 O2535:O2538 U2550 U2546 O2540:O2544 L2535:L2544 U2544 U2553 U2558 U2565 U2580 U2593 O2600:O2602 O2604 O2546:O2598 O2612:O2613 O2615:O2616 L2546:L2620 L2623:L2631 O2618:O2631 O2637:O2642 L2637:L2644 O2644 O2647 O2649:O2655 L2647:L2658 L2512:L2520 O2657:O2658 L2660:L2664 O2662:O2664 L3982 L3933:L3940 O3933:O3940 O3943:O3946 L3952 L3943:L3946 O3952 L3954:L3958 O3954:O3957 O3966:O3973 O2342:O2384 O3976:O3978 O3991:O3992 O3982:O3988 L3966:L3978 L3990:L3992 L4914:L4915 L208:L209 O4865:O4872 O2501:O2502 AD3989:AD3992 O3354:O3357 AD2592:AD2644 O2522:O2529 L2525:L2529 O4754 AD3933:AD3958 VRS4910:VRS4913 AD2650:AD2658 AD2664 L218 L382 L405:L406 L782 O4914:O4915 U2396:U2404 L2386:L2388 L1165 L1198 L1546:L1547 L1586 O4874:O4876 L1793 L1855 O3348:O3352 L2760 L2903 L2938 L3215 L3259 O4025 L4025 O4027 L4027 ADE4220:ADG4222 TI4220:TK4222 JM4220:JO4222 WVY4220:WWA4222 WMC4220:WME4222 WBO4220:WBO4222 VRS4220:VRS4222 VHW4220:VHW4222 UYA4220:UYA4222 UOE4220:UOE4222 UEI4220:UEI4222 TUM4220:TUM4222 TKQ4220:TKQ4222 TAU4220:TAU4222 SQY4220:SQY4222 SHC4220:SHC4222 RXG4220:RXG4222 RNK4220:RNK4222 RDO4220:RDO4222 QTS4220:QTS4222 QJW4220:QJW4222 QAA4220:QAA4222 PQE4220:PQE4222 PGI4220:PGI4222 OWM4220:OWM4222 OMQ4220:OMQ4222 OCU4220:OCU4222 NSY4220:NSY4222 NJC4220:NJC4222 MZG4220:MZG4222 MPK4220:MPK4222 MFO4220:MFO4222 LVS4220:LVS4222 LLW4220:LLW4222 LCA4220:LCA4222 KSE4220:KSE4222 KII4220:KII4222 JYM4220:JYM4222 JOQ4220:JOQ4222 JEU4220:JEU4222 IUY4220:IUY4222 ILC4220:ILC4222 IBG4220:IBG4222 HRK4220:HRK4222 HHO4220:HHO4222 GXS4220:GXS4222 GNW4220:GNW4222 GEA4220:GEA4222 FUE4220:FUE4222 FKI4220:FKI4222 FAM4220:FAM4222 EQQ4220:EQQ4222 EGU4220:EGU4222 DWY4220:DWY4222 DNC4220:DNC4222 DDG4220:DDG4222 CTK4220:CTK4222 CJO4220:CJO4222 BZS4220:BZS4222 BPW4220:BPW4222 BGA4220:BGA4222 AWE4220:AWE4222 AMI4220:AMI4222 ACM4220:ACM4222 SQ4220:SQ4222 IU4220:IU4222 WVG4220:WVG4222 WLK4220:WLK4222 WBR4220:WBR4222 VRV4220:VRV4222 VHZ4220:VHZ4222 UYD4220:UYD4222 UOH4220:UOH4222 UEL4220:UEL4222 TUP4220:TUP4222 TKT4220:TKT4222 TAX4220:TAX4222 SRB4220:SRB4222 SHF4220:SHF4222 RXJ4220:RXJ4222 RNN4220:RNN4222 RDR4220:RDR4222 QTV4220:QTV4222 QJZ4220:QJZ4222 QAD4220:QAD4222 PQH4220:PQH4222 PGL4220:PGL4222 OWP4220:OWP4222 OMT4220:OMT4222 OCX4220:OCX4222 NTB4220:NTB4222 NJF4220:NJF4222 MZJ4220:MZJ4222 MPN4220:MPN4222 MFR4220:MFR4222 LVV4220:LVV4222 LLZ4220:LLZ4222 LCD4220:LCD4222 KSH4220:KSH4222 KIL4220:KIL4222 JYP4220:JYP4222 JOT4220:JOT4222 JEX4220:JEX4222 IVB4220:IVB4222 ILF4220:ILF4222 IBJ4220:IBJ4222 HRN4220:HRN4222 HHR4220:HHR4222 GXV4220:GXV4222 GNZ4220:GNZ4222 GED4220:GED4222 FUH4220:FUH4222 FKL4220:FKL4222 FAP4220:FAP4222 EQT4220:EQT4222 EGX4220:EGX4222 DXB4220:DXB4222 DNF4220:DNF4222 DDJ4220:DDJ4222 CTN4220:CTN4222 CJR4220:CJR4222 BZV4220:BZV4222 BPZ4220:BPZ4222 BGD4220:BGD4222 AWH4220:AWH4222 AML4220:AML4222 ACP4220:ACP4222 ST4220:ST4222 IX4220:IX4222 WVJ4220:WVJ4222 WLN4220:WLN4222 SZ4220:SZ4222 ACV4220:ACV4222 AMR4220:AMR4222 AWN4220:AWN4222 BGJ4220:BGJ4222 BQF4220:BQF4222 CAB4220:CAB4222 CJX4220:CJX4222 CTT4220:CTT4222 DDP4220:DDP4222 DNL4220:DNL4222 DXH4220:DXH4222 EHD4220:EHD4222 EQZ4220:EQZ4222 FAV4220:FAV4222 FKR4220:FKR4222 FUN4220:FUN4222 GEJ4220:GEJ4222 GOF4220:GOF4222 GYB4220:GYB4222 HHX4220:HHX4222 HRT4220:HRT4222 IBP4220:IBP4222 ILL4220:ILL4222 IVH4220:IVH4222 JFD4220:JFD4222 JOZ4220:JOZ4222 JYV4220:JYV4222 KIR4220:KIR4222 KSN4220:KSN4222 LCJ4220:LCJ4222 LMF4220:LMF4222 LWB4220:LWB4222 MFX4220:MFX4222 MPT4220:MPT4222 MZP4220:MZP4222 NJL4220:NJL4222 NTH4220:NTH4222 ODD4220:ODD4222 OMZ4220:OMZ4222 OWV4220:OWV4222 PGR4220:PGR4222 PQN4220:PQN4222 QAJ4220:QAJ4222 QKF4220:QKF4222 QUB4220:QUB4222 RDX4220:RDX4222 RNT4220:RNT4222 RXP4220:RXP4222 SHL4220:SHL4222 SRH4220:SRH4222 TBD4220:TBD4222 TKZ4220:TKZ4222 TUV4220:TUV4222 UER4220:UER4222 UON4220:UON4222 UYJ4220:UYJ4222 VIF4220:VIF4222 VSB4220:VSB4222 WBX4220:WBX4222 WLT4220:WLT4222 WVP4220:WVP4222 JD4220:JD4222 WCG4220:WCI4222 VSK4220:VSM4222 VIO4220:VIQ4222 UYS4220:UYU4222 UOW4220:UOY4222 UFA4220:UFC4222 TVE4220:TVG4222 TLI4220:TLK4222 TBM4220:TBO4222 SRQ4220:SRS4222 SHU4220:SHW4222 RXY4220:RYA4222 ROC4220:ROE4222 REG4220:REI4222 QUK4220:QUM4222 QKO4220:QKQ4222 QAS4220:QAU4222 PQW4220:PQY4222 PHA4220:PHC4222 OXE4220:OXG4222 ONI4220:ONK4222 ODM4220:ODO4222 NTQ4220:NTS4222 NJU4220:NJW4222 MZY4220:NAA4222 MQC4220:MQE4222 MGG4220:MGI4222 LWK4220:LWM4222 LMO4220:LMQ4222 LCS4220:LCU4222 KSW4220:KSY4222 KJA4220:KJC4222 JZE4220:JZG4222 JPI4220:JPK4222 JFM4220:JFO4222 IVQ4220:IVS4222 ILU4220:ILW4222 IBY4220:ICA4222 HSC4220:HSE4222 HIG4220:HII4222 GYK4220:GYM4222 GOO4220:GOQ4222 GES4220:GEU4222 FUW4220:FUY4222 FLA4220:FLC4222 FBE4220:FBG4222 ERI4220:ERK4222 EHM4220:EHO4222 DXQ4220:DXS4222 DNU4220:DNW4222 DDY4220:DEA4222 CUC4220:CUE4222 CKG4220:CKI4222 CAK4220:CAM4222 BQO4220:BQQ4222 BGS4220:BGU4222 AWW4220:AWY4222 ANA4220:ANC4222 ADE4226:ADG4232 TI4226:TK4232 JM4226:JO4232 WVY4226:WWA4232 WMC4226:WME4232 WBO4226:WBO4232 VRS4226:VRS4232 VHW4226:VHW4232 UYA4226:UYA4232 UOE4226:UOE4232 UEI4226:UEI4232 TUM4226:TUM4232 TKQ4226:TKQ4232 TAU4226:TAU4232 SQY4226:SQY4232 SHC4226:SHC4232 RXG4226:RXG4232 RNK4226:RNK4232 RDO4226:RDO4232 QTS4226:QTS4232 QJW4226:QJW4232 QAA4226:QAA4232 PQE4226:PQE4232 PGI4226:PGI4232 OWM4226:OWM4232 OMQ4226:OMQ4232 OCU4226:OCU4232 NSY4226:NSY4232 NJC4226:NJC4232 MZG4226:MZG4232 MPK4226:MPK4232 MFO4226:MFO4232 LVS4226:LVS4232 LLW4226:LLW4232 LCA4226:LCA4232 KSE4226:KSE4232 KII4226:KII4232 JYM4226:JYM4232 JOQ4226:JOQ4232 JEU4226:JEU4232 IUY4226:IUY4232 ILC4226:ILC4232 IBG4226:IBG4232 HRK4226:HRK4232 HHO4226:HHO4232 GXS4226:GXS4232 GNW4226:GNW4232 GEA4226:GEA4232 FUE4226:FUE4232 FKI4226:FKI4232 FAM4226:FAM4232 EQQ4226:EQQ4232 EGU4226:EGU4232 DWY4226:DWY4232 DNC4226:DNC4232 DDG4226:DDG4232 CTK4226:CTK4232 CJO4226:CJO4232 BZS4226:BZS4232 BPW4226:BPW4232 BGA4226:BGA4232 AWE4226:AWE4232 AMI4226:AMI4232 ACM4226:ACM4232 SQ4226:SQ4232 IU4226:IU4232 WVG4226:WVG4232 WLK4226:WLK4232 WBR4226:WBR4232 VRV4226:VRV4232 VHZ4226:VHZ4232 UYD4226:UYD4232 UOH4226:UOH4232 UEL4226:UEL4232 TUP4226:TUP4232 TKT4226:TKT4232 TAX4226:TAX4232 SRB4226:SRB4232 SHF4226:SHF4232 RXJ4226:RXJ4232 RNN4226:RNN4232 RDR4226:RDR4232 QTV4226:QTV4232 QJZ4226:QJZ4232 QAD4226:QAD4232 PQH4226:PQH4232 PGL4226:PGL4232 OWP4226:OWP4232 OMT4226:OMT4232 OCX4226:OCX4232 NTB4226:NTB4232 NJF4226:NJF4232 MZJ4226:MZJ4232 MPN4226:MPN4232 MFR4226:MFR4232 LVV4226:LVV4232 LLZ4226:LLZ4232 LCD4226:LCD4232 KSH4226:KSH4232 KIL4226:KIL4232 JYP4226:JYP4232 JOT4226:JOT4232 JEX4226:JEX4232 IVB4226:IVB4232 ILF4226:ILF4232 IBJ4226:IBJ4232 HRN4226:HRN4232 HHR4226:HHR4232 GXV4226:GXV4232 GNZ4226:GNZ4232 GED4226:GED4232 FUH4226:FUH4232 FKL4226:FKL4232 FAP4226:FAP4232 EQT4226:EQT4232 EGX4226:EGX4232 DXB4226:DXB4232 DNF4226:DNF4232 DDJ4226:DDJ4232 CTN4226:CTN4232 CJR4226:CJR4232 BZV4226:BZV4232 BPZ4226:BPZ4232 BGD4226:BGD4232 AWH4226:AWH4232 AML4226:AML4232 ACP4226:ACP4232 ST4226:ST4232 IX4226:IX4232 WVJ4226:WVJ4232 WLN4226:WLN4232 SZ4226:SZ4232 ACV4226:ACV4232 AMR4226:AMR4232 AWN4226:AWN4232 BGJ4226:BGJ4232 BQF4226:BQF4232 CAB4226:CAB4232 CJX4226:CJX4232 CTT4226:CTT4232 DDP4226:DDP4232 DNL4226:DNL4232 DXH4226:DXH4232 EHD4226:EHD4232 EQZ4226:EQZ4232 FAV4226:FAV4232 FKR4226:FKR4232 FUN4226:FUN4232 GEJ4226:GEJ4232 GOF4226:GOF4232 GYB4226:GYB4232 HHX4226:HHX4232 HRT4226:HRT4232 IBP4226:IBP4232 ILL4226:ILL4232 IVH4226:IVH4232 JFD4226:JFD4232 JOZ4226:JOZ4232 JYV4226:JYV4232 KIR4226:KIR4232 KSN4226:KSN4232 LCJ4226:LCJ4232 LMF4226:LMF4232 LWB4226:LWB4232 MFX4226:MFX4232 MPT4226:MPT4232 MZP4226:MZP4232 NJL4226:NJL4232 NTH4226:NTH4232 ODD4226:ODD4232 OMZ4226:OMZ4232 OWV4226:OWV4232 PGR4226:PGR4232 PQN4226:PQN4232 QAJ4226:QAJ4232 QKF4226:QKF4232 QUB4226:QUB4232 RDX4226:RDX4232 RNT4226:RNT4232 RXP4226:RXP4232 SHL4226:SHL4232 SRH4226:SRH4232 TBD4226:TBD4232 TKZ4226:TKZ4232 TUV4226:TUV4232 UER4226:UER4232 UON4226:UON4232 UYJ4226:UYJ4232 VIF4226:VIF4232 VSB4226:VSB4232 WBX4226:WBX4232 WLT4226:WLT4232 WVP4226:WVP4232 JD4226:JD4232 WCG4226:WCI4232 VSK4226:VSM4232 VIO4226:VIQ4232 UYS4226:UYU4232 UOW4226:UOY4232 UFA4226:UFC4232 TVE4226:TVG4232 TLI4226:TLK4232 TBM4226:TBO4232 SRQ4226:SRS4232 SHU4226:SHW4232 RXY4226:RYA4232 ROC4226:ROE4232 REG4226:REI4232 QUK4226:QUM4232 QKO4226:QKQ4232 QAS4226:QAU4232 PQW4226:PQY4232 PHA4226:PHC4232 OXE4226:OXG4232 ONI4226:ONK4232 ODM4226:ODO4232 NTQ4226:NTS4232 NJU4226:NJW4232 MZY4226:NAA4232 MQC4226:MQE4232 MGG4226:MGI4232 LWK4226:LWM4232 LMO4226:LMQ4232 LCS4226:LCU4232 KSW4226:KSY4232 KJA4226:KJC4232 JZE4226:JZG4232 JPI4226:JPK4232 JFM4226:JFO4232 IVQ4226:IVS4232 ILU4226:ILW4232 IBY4226:ICA4232 HSC4226:HSE4232 HIG4226:HII4232 GYK4226:GYM4232 GOO4226:GOQ4232 GES4226:GEU4232 FUW4226:FUY4232 FLA4226:FLC4232 FBE4226:FBG4232 ERI4226:ERK4232 EHM4226:EHO4232 DXQ4226:DXS4232 DNU4226:DNW4232 DDY4226:DEA4232 CUC4226:CUE4232 CKG4226:CKI4232 CAK4226:CAM4232 BQO4226:BQQ4232 BGS4226:BGU4232 AWW4226:AWY4232 ANA4226:ANC4232 ANA4235:ANC4246 AWW4235:AWY4246 BGS4235:BGU4246 BQO4235:BQQ4246 CAK4235:CAM4246 CKG4235:CKI4246 CUC4235:CUE4246 DDY4235:DEA4246 DNU4235:DNW4246 DXQ4235:DXS4246 EHM4235:EHO4246 ERI4235:ERK4246 FBE4235:FBG4246 FLA4235:FLC4246 FUW4235:FUY4246 GES4235:GEU4246 GOO4235:GOQ4246 GYK4235:GYM4246 HIG4235:HII4246 HSC4235:HSE4246 IBY4235:ICA4246 ILU4235:ILW4246 IVQ4235:IVS4246 JFM4235:JFO4246 JPI4235:JPK4246 JZE4235:JZG4246 KJA4235:KJC4246 KSW4235:KSY4246 LCS4235:LCU4246 LMO4235:LMQ4246 LWK4235:LWM4246 MGG4235:MGI4246 MQC4235:MQE4246 MZY4235:NAA4246 NJU4235:NJW4246 NTQ4235:NTS4246 ODM4235:ODO4246 ONI4235:ONK4246 OXE4235:OXG4246 PHA4235:PHC4246 PQW4235:PQY4246 QAS4235:QAU4246 QKO4235:QKQ4246 QUK4235:QUM4246 REG4235:REI4246 ROC4235:ROE4246 RXY4235:RYA4246 SHU4235:SHW4246 SRQ4235:SRS4246 TBM4235:TBO4246 TLI4235:TLK4246 TVE4235:TVG4246 UFA4235:UFC4246 UOW4235:UOY4246 UYS4235:UYU4246 VIO4235:VIQ4246 VSK4235:VSM4246 WCG4235:WCI4246 JD4235:JD4246 WVP4235:WVP4246 WLT4235:WLT4246 WBX4235:WBX4246 VSB4235:VSB4246 VIF4235:VIF4246 UYJ4235:UYJ4246 UON4235:UON4246 UER4235:UER4246 TUV4235:TUV4246 TKZ4235:TKZ4246 TBD4235:TBD4246 SRH4235:SRH4246 SHL4235:SHL4246 RXP4235:RXP4246 RNT4235:RNT4246 RDX4235:RDX4246 QUB4235:QUB4246 QKF4235:QKF4246 QAJ4235:QAJ4246 PQN4235:PQN4246 PGR4235:PGR4246 OWV4235:OWV4246 OMZ4235:OMZ4246 ODD4235:ODD4246 NTH4235:NTH4246 NJL4235:NJL4246 MZP4235:MZP4246 MPT4235:MPT4246 MFX4235:MFX4246 LWB4235:LWB4246 LMF4235:LMF4246 LCJ4235:LCJ4246 KSN4235:KSN4246 KIR4235:KIR4246 JYV4235:JYV4246 JOZ4235:JOZ4246 JFD4235:JFD4246 IVH4235:IVH4246 ILL4235:ILL4246 IBP4235:IBP4246 HRT4235:HRT4246 HHX4235:HHX4246 GYB4235:GYB4246 GOF4235:GOF4246 GEJ4235:GEJ4246 FUN4235:FUN4246 FKR4235:FKR4246 FAV4235:FAV4246 EQZ4235:EQZ4246 EHD4235:EHD4246 DXH4235:DXH4246 DNL4235:DNL4246 DDP4235:DDP4246 CTT4235:CTT4246 CJX4235:CJX4246 CAB4235:CAB4246 BQF4235:BQF4246 BGJ4235:BGJ4246 AWN4235:AWN4246 AMR4235:AMR4246 ACV4235:ACV4246 SZ4235:SZ4246 WLN4235:WLN4246 WVJ4235:WVJ4246 IX4235:IX4246 ST4235:ST4246 ACP4235:ACP4246 AML4235:AML4246 AWH4235:AWH4246 BGD4235:BGD4246 BPZ4235:BPZ4246 BZV4235:BZV4246 CJR4235:CJR4246 CTN4235:CTN4246 DDJ4235:DDJ4246 DNF4235:DNF4246 DXB4235:DXB4246 EGX4235:EGX4246 EQT4235:EQT4246 FAP4235:FAP4246 FKL4235:FKL4246 FUH4235:FUH4246 GED4235:GED4246 GNZ4235:GNZ4246 GXV4235:GXV4246 HHR4235:HHR4246 HRN4235:HRN4246 IBJ4235:IBJ4246 ILF4235:ILF4246 IVB4235:IVB4246 JEX4235:JEX4246 JOT4235:JOT4246 JYP4235:JYP4246 KIL4235:KIL4246 KSH4235:KSH4246 LCD4235:LCD4246 LLZ4235:LLZ4246 LVV4235:LVV4246 MFR4235:MFR4246 MPN4235:MPN4246 MZJ4235:MZJ4246 NJF4235:NJF4246 NTB4235:NTB4246 OCX4235:OCX4246 OMT4235:OMT4246 OWP4235:OWP4246 PGL4235:PGL4246 PQH4235:PQH4246 QAD4235:QAD4246 QJZ4235:QJZ4246 QTV4235:QTV4246 RDR4235:RDR4246 RNN4235:RNN4246 RXJ4235:RXJ4246 SHF4235:SHF4246 SRB4235:SRB4246 TAX4235:TAX4246 TKT4235:TKT4246 TUP4235:TUP4246 UEL4235:UEL4246 UOH4235:UOH4246 UYD4235:UYD4246 VHZ4235:VHZ4246 VRV4235:VRV4246 WBR4235:WBR4246 WLK4235:WLK4246 WVG4235:WVG4246 IU4235:IU4246 SQ4235:SQ4246 ACM4235:ACM4246 AMI4235:AMI4246 AWE4235:AWE4246 BGA4235:BGA4246 BPW4235:BPW4246 BZS4235:BZS4246 CJO4235:CJO4246 CTK4235:CTK4246 DDG4235:DDG4246 DNC4235:DNC4246 DWY4235:DWY4246 EGU4235:EGU4246 EQQ4235:EQQ4246 FAM4235:FAM4246 FKI4235:FKI4246 FUE4235:FUE4246 GEA4235:GEA4246 GNW4235:GNW4246 GXS4235:GXS4246 HHO4235:HHO4246 HRK4235:HRK4246 IBG4235:IBG4246 ILC4235:ILC4246 IUY4235:IUY4246 JEU4235:JEU4246 JOQ4235:JOQ4246 JYM4235:JYM4246 KII4235:KII4246 KSE4235:KSE4246 LCA4235:LCA4246 LLW4235:LLW4246 LVS4235:LVS4246 MFO4235:MFO4246 MPK4235:MPK4246 MZG4235:MZG4246 NJC4235:NJC4246 NSY4235:NSY4246 OCU4235:OCU4246 OMQ4235:OMQ4246 OWM4235:OWM4246 PGI4235:PGI4246 PQE4235:PQE4246 QAA4235:QAA4246 QJW4235:QJW4246 QTS4235:QTS4246 RDO4235:RDO4246 RNK4235:RNK4246 RXG4235:RXG4246 SHC4235:SHC4246 SQY4235:SQY4246 TAU4235:TAU4246 TKQ4235:TKQ4246 TUM4235:TUM4246 UEI4235:UEI4246 UOE4235:UOE4246 UYA4235:UYA4246 VHW4235:VHW4246 VRS4235:VRS4246 WBO4235:WBO4246 WMC4235:WME4246 WVY4235:WWA4246 JM4235:JO4246 TI4235:TK4246 ADE4235:ADG4246 ADE4211:ADG4213 TI4211:TK4213 JM4211:JO4213 WVY4211:WWA4213 WMC4211:WME4213 WBO4211:WBO4213 VRS4211:VRS4213 VHW4211:VHW4213 UYA4211:UYA4213 UOE4211:UOE4213 UEI4211:UEI4213 TUM4211:TUM4213 TKQ4211:TKQ4213 TAU4211:TAU4213 SQY4211:SQY4213 SHC4211:SHC4213 RXG4211:RXG4213 RNK4211:RNK4213 RDO4211:RDO4213 QTS4211:QTS4213 QJW4211:QJW4213 QAA4211:QAA4213 PQE4211:PQE4213 PGI4211:PGI4213 OWM4211:OWM4213 OMQ4211:OMQ4213 OCU4211:OCU4213 NSY4211:NSY4213 NJC4211:NJC4213 MZG4211:MZG4213 MPK4211:MPK4213 MFO4211:MFO4213 LVS4211:LVS4213 LLW4211:LLW4213 LCA4211:LCA4213 KSE4211:KSE4213 KII4211:KII4213 JYM4211:JYM4213 JOQ4211:JOQ4213 JEU4211:JEU4213 IUY4211:IUY4213 ILC4211:ILC4213 IBG4211:IBG4213 HRK4211:HRK4213 HHO4211:HHO4213 GXS4211:GXS4213 GNW4211:GNW4213 GEA4211:GEA4213 FUE4211:FUE4213 FKI4211:FKI4213 FAM4211:FAM4213 EQQ4211:EQQ4213 EGU4211:EGU4213 DWY4211:DWY4213 DNC4211:DNC4213 DDG4211:DDG4213 CTK4211:CTK4213 CJO4211:CJO4213 BZS4211:BZS4213 BPW4211:BPW4213 BGA4211:BGA4213 AWE4211:AWE4213 AMI4211:AMI4213 ACM4211:ACM4213 SQ4211:SQ4213 IU4211:IU4213 WVG4211:WVG4213 WLK4211:WLK4213 WBR4211:WBR4213 VRV4211:VRV4213 VHZ4211:VHZ4213 UYD4211:UYD4213 UOH4211:UOH4213 UEL4211:UEL4213 TUP4211:TUP4213 TKT4211:TKT4213 TAX4211:TAX4213 SRB4211:SRB4213 SHF4211:SHF4213 RXJ4211:RXJ4213 RNN4211:RNN4213 RDR4211:RDR4213 QTV4211:QTV4213 QJZ4211:QJZ4213 QAD4211:QAD4213 PQH4211:PQH4213 PGL4211:PGL4213 OWP4211:OWP4213 OMT4211:OMT4213 OCX4211:OCX4213 NTB4211:NTB4213 NJF4211:NJF4213 MZJ4211:MZJ4213 MPN4211:MPN4213 MFR4211:MFR4213 LVV4211:LVV4213 LLZ4211:LLZ4213 LCD4211:LCD4213 KSH4211:KSH4213 KIL4211:KIL4213 JYP4211:JYP4213 JOT4211:JOT4213 JEX4211:JEX4213 IVB4211:IVB4213 ILF4211:ILF4213 IBJ4211:IBJ4213 HRN4211:HRN4213 HHR4211:HHR4213 GXV4211:GXV4213 GNZ4211:GNZ4213 GED4211:GED4213 FUH4211:FUH4213 FKL4211:FKL4213 FAP4211:FAP4213 EQT4211:EQT4213 EGX4211:EGX4213 DXB4211:DXB4213 DNF4211:DNF4213 DDJ4211:DDJ4213 CTN4211:CTN4213 CJR4211:CJR4213 BZV4211:BZV4213 BPZ4211:BPZ4213 BGD4211:BGD4213 AWH4211:AWH4213 AML4211:AML4213 ACP4211:ACP4213 ST4211:ST4213 IX4211:IX4213 WVJ4211:WVJ4213 WLN4211:WLN4213 SZ4211:SZ4213 ACV4211:ACV4213 AMR4211:AMR4213 AWN4211:AWN4213 BGJ4211:BGJ4213 BQF4211:BQF4213 CAB4211:CAB4213 CJX4211:CJX4213 CTT4211:CTT4213 DDP4211:DDP4213 DNL4211:DNL4213 DXH4211:DXH4213 EHD4211:EHD4213 EQZ4211:EQZ4213 FAV4211:FAV4213 FKR4211:FKR4213 FUN4211:FUN4213 GEJ4211:GEJ4213 GOF4211:GOF4213 GYB4211:GYB4213 HHX4211:HHX4213 HRT4211:HRT4213 IBP4211:IBP4213 ILL4211:ILL4213 IVH4211:IVH4213 JFD4211:JFD4213 JOZ4211:JOZ4213 JYV4211:JYV4213 KIR4211:KIR4213 KSN4211:KSN4213 LCJ4211:LCJ4213 LMF4211:LMF4213 LWB4211:LWB4213 MFX4211:MFX4213 MPT4211:MPT4213 MZP4211:MZP4213 NJL4211:NJL4213 NTH4211:NTH4213 ODD4211:ODD4213 OMZ4211:OMZ4213 OWV4211:OWV4213 PGR4211:PGR4213 PQN4211:PQN4213 QAJ4211:QAJ4213 QKF4211:QKF4213 QUB4211:QUB4213 RDX4211:RDX4213 RNT4211:RNT4213 RXP4211:RXP4213 SHL4211:SHL4213 SRH4211:SRH4213 TBD4211:TBD4213 TKZ4211:TKZ4213 TUV4211:TUV4213 UER4211:UER4213 UON4211:UON4213 UYJ4211:UYJ4213 VIF4211:VIF4213 VSB4211:VSB4213 WBX4211:WBX4213 WLT4211:WLT4213 WVP4211:WVP4213 JD4211:JD4213 WCG4211:WCI4213 VSK4211:VSM4213 VIO4211:VIQ4213 UYS4211:UYU4213 UOW4211:UOY4213 UFA4211:UFC4213 TVE4211:TVG4213 TLI4211:TLK4213 TBM4211:TBO4213 SRQ4211:SRS4213 SHU4211:SHW4213 RXY4211:RYA4213 ROC4211:ROE4213 REG4211:REI4213 QUK4211:QUM4213 QKO4211:QKQ4213 QAS4211:QAU4213 PQW4211:PQY4213 PHA4211:PHC4213 OXE4211:OXG4213 ONI4211:ONK4213 ODM4211:ODO4213 NTQ4211:NTS4213 NJU4211:NJW4213 MZY4211:NAA4213 MQC4211:MQE4213 MGG4211:MGI4213 LWK4211:LWM4213 LMO4211:LMQ4213 LCS4211:LCU4213 KSW4211:KSY4213 KJA4211:KJC4213 JZE4211:JZG4213 JPI4211:JPK4213 JFM4211:JFO4213 IVQ4211:IVS4213 ILU4211:ILW4213 IBY4211:ICA4213 HSC4211:HSE4213 HIG4211:HII4213 GYK4211:GYM4213 GOO4211:GOQ4213 GES4211:GEU4213 FUW4211:FUY4213 FLA4211:FLC4213 FBE4211:FBG4213 ERI4211:ERK4213 EHM4211:EHO4213 DXQ4211:DXS4213 DNU4211:DNW4213 DDY4211:DEA4213 CUC4211:CUE4213 CKG4211:CKI4213 CAK4211:CAM4213 BQO4211:BQQ4213 BGS4211:BGU4213 AWW4211:AWY4213 ANA4211:ANC4213 ADE4484:ADG4499 TI4484:TK4499 JM4484:JO4499 WVY4484:WWA4499 WMC4484:WME4499 WBO4484:WBO4499 VRS4484:VRS4499 VHW4484:VHW4499 UYA4484:UYA4499 UOE4484:UOE4499 UEI4484:UEI4499 TUM4484:TUM4499 TKQ4484:TKQ4499 TAU4484:TAU4499 SQY4484:SQY4499 SHC4484:SHC4499 RXG4484:RXG4499 RNK4484:RNK4499 RDO4484:RDO4499 QTS4484:QTS4499 QJW4484:QJW4499 QAA4484:QAA4499 PQE4484:PQE4499 PGI4484:PGI4499 OWM4484:OWM4499 OMQ4484:OMQ4499 OCU4484:OCU4499 NSY4484:NSY4499 NJC4484:NJC4499 MZG4484:MZG4499 MPK4484:MPK4499 MFO4484:MFO4499 LVS4484:LVS4499 LLW4484:LLW4499 LCA4484:LCA4499 KSE4484:KSE4499 KII4484:KII4499 JYM4484:JYM4499 JOQ4484:JOQ4499 JEU4484:JEU4499 IUY4484:IUY4499 ILC4484:ILC4499 IBG4484:IBG4499 HRK4484:HRK4499 HHO4484:HHO4499 GXS4484:GXS4499 GNW4484:GNW4499 GEA4484:GEA4499 FUE4484:FUE4499 FKI4484:FKI4499 FAM4484:FAM4499 EQQ4484:EQQ4499 EGU4484:EGU4499 DWY4484:DWY4499 DNC4484:DNC4499 DDG4484:DDG4499 CTK4484:CTK4499 CJO4484:CJO4499 BZS4484:BZS4499 BPW4484:BPW4499 BGA4484:BGA4499 AWE4484:AWE4499 AMI4484:AMI4499 ACM4484:ACM4499 SQ4484:SQ4499 IU4484:IU4499 WVG4484:WVG4499 WLK4484:WLK4499 WBR4484:WBR4499 VRV4484:VRV4499 VHZ4484:VHZ4499 UYD4484:UYD4499 UOH4484:UOH4499 UEL4484:UEL4499 TUP4484:TUP4499 TKT4484:TKT4499 TAX4484:TAX4499 SRB4484:SRB4499 SHF4484:SHF4499 RXJ4484:RXJ4499 RNN4484:RNN4499 RDR4484:RDR4499 QTV4484:QTV4499 QJZ4484:QJZ4499 QAD4484:QAD4499 PQH4484:PQH4499 PGL4484:PGL4499 OWP4484:OWP4499 OMT4484:OMT4499 OCX4484:OCX4499 NTB4484:NTB4499 NJF4484:NJF4499 MZJ4484:MZJ4499 MPN4484:MPN4499 MFR4484:MFR4499 LVV4484:LVV4499 LLZ4484:LLZ4499 LCD4484:LCD4499 KSH4484:KSH4499 KIL4484:KIL4499 JYP4484:JYP4499 JOT4484:JOT4499 JEX4484:JEX4499 IVB4484:IVB4499 ILF4484:ILF4499 IBJ4484:IBJ4499 HRN4484:HRN4499 HHR4484:HHR4499 GXV4484:GXV4499 GNZ4484:GNZ4499 GED4484:GED4499 FUH4484:FUH4499 FKL4484:FKL4499 FAP4484:FAP4499 EQT4484:EQT4499 EGX4484:EGX4499 DXB4484:DXB4499 DNF4484:DNF4499 DDJ4484:DDJ4499 CTN4484:CTN4499 CJR4484:CJR4499 BZV4484:BZV4499 BPZ4484:BPZ4499 BGD4484:BGD4499 AWH4484:AWH4499 AML4484:AML4499 ACP4484:ACP4499 ST4484:ST4499 IX4484:IX4499 WVJ4484:WVJ4499 WLN4484:WLN4499 SZ4484:SZ4499 ACV4484:ACV4499 AMR4484:AMR4499 AWN4484:AWN4499 BGJ4484:BGJ4499 BQF4484:BQF4499 CAB4484:CAB4499 CJX4484:CJX4499 CTT4484:CTT4499 DDP4484:DDP4499 DNL4484:DNL4499 DXH4484:DXH4499 EHD4484:EHD4499 EQZ4484:EQZ4499 FAV4484:FAV4499 FKR4484:FKR4499 FUN4484:FUN4499 GEJ4484:GEJ4499 GOF4484:GOF4499 GYB4484:GYB4499 HHX4484:HHX4499 HRT4484:HRT4499 IBP4484:IBP4499 ILL4484:ILL4499 IVH4484:IVH4499 JFD4484:JFD4499 JOZ4484:JOZ4499 JYV4484:JYV4499 KIR4484:KIR4499 KSN4484:KSN4499 LCJ4484:LCJ4499 LMF4484:LMF4499 LWB4484:LWB4499 MFX4484:MFX4499 MPT4484:MPT4499 MZP4484:MZP4499 NJL4484:NJL4499 NTH4484:NTH4499 ODD4484:ODD4499 OMZ4484:OMZ4499 OWV4484:OWV4499 PGR4484:PGR4499 PQN4484:PQN4499 QAJ4484:QAJ4499 QKF4484:QKF4499 QUB4484:QUB4499 RDX4484:RDX4499 RNT4484:RNT4499 RXP4484:RXP4499 SHL4484:SHL4499 SRH4484:SRH4499 TBD4484:TBD4499 TKZ4484:TKZ4499 TUV4484:TUV4499 UER4484:UER4499 UON4484:UON4499 UYJ4484:UYJ4499 VIF4484:VIF4499 VSB4484:VSB4499 WBX4484:WBX4499 WLT4484:WLT4499 WVP4484:WVP4499 JD4484:JD4499 WCG4484:WCI4499 VSK4484:VSM4499 VIO4484:VIQ4499 UYS4484:UYU4499 UOW4484:UOY4499 UFA4484:UFC4499 TVE4484:TVG4499 TLI4484:TLK4499 TBM4484:TBO4499 SRQ4484:SRS4499 SHU4484:SHW4499 RXY4484:RYA4499 ROC4484:ROE4499 REG4484:REI4499 QUK4484:QUM4499 QKO4484:QKQ4499 QAS4484:QAU4499 PQW4484:PQY4499 PHA4484:PHC4499 OXE4484:OXG4499 ONI4484:ONK4499 ODM4484:ODO4499 NTQ4484:NTS4499 NJU4484:NJW4499 MZY4484:NAA4499 MQC4484:MQE4499 MGG4484:MGI4499 LWK4484:LWM4499 LMO4484:LMQ4499 LCS4484:LCU4499 KSW4484:KSY4499 KJA4484:KJC4499 JZE4484:JZG4499 JPI4484:JPK4499 JFM4484:JFO4499 IVQ4484:IVS4499 ILU4484:ILW4499 IBY4484:ICA4499 HSC4484:HSE4499 HIG4484:HII4499 GYK4484:GYM4499 GOO4484:GOQ4499 GES4484:GEU4499 FUW4484:FUY4499 FLA4484:FLC4499 FBE4484:FBG4499 ERI4484:ERK4499 EHM4484:EHO4499 DXQ4484:DXS4499 DNU4484:DNW4499 DDY4484:DEA4499 CUC4484:CUE4499 CKG4484:CKI4499 CAK4484:CAM4499 BQO4484:BQQ4499 BGS4484:BGU4499 AWW4484:AWY4499 ANA4484:ANC4499 ANA4501:ANC4515 AWW4501:AWY4515 BGS4501:BGU4515 BQO4501:BQQ4515 CAK4501:CAM4515 CKG4501:CKI4515 CUC4501:CUE4515 DDY4501:DEA4515 DNU4501:DNW4515 DXQ4501:DXS4515 EHM4501:EHO4515 ERI4501:ERK4515 FBE4501:FBG4515 FLA4501:FLC4515 FUW4501:FUY4515 GES4501:GEU4515 GOO4501:GOQ4515 GYK4501:GYM4515 HIG4501:HII4515 HSC4501:HSE4515 IBY4501:ICA4515 ILU4501:ILW4515 IVQ4501:IVS4515 JFM4501:JFO4515 JPI4501:JPK4515 JZE4501:JZG4515 KJA4501:KJC4515 KSW4501:KSY4515 LCS4501:LCU4515 LMO4501:LMQ4515 LWK4501:LWM4515 MGG4501:MGI4515 MQC4501:MQE4515 MZY4501:NAA4515 NJU4501:NJW4515 NTQ4501:NTS4515 ODM4501:ODO4515 ONI4501:ONK4515 OXE4501:OXG4515 PHA4501:PHC4515 PQW4501:PQY4515 QAS4501:QAU4515 QKO4501:QKQ4515 QUK4501:QUM4515 REG4501:REI4515 ROC4501:ROE4515 RXY4501:RYA4515 SHU4501:SHW4515 SRQ4501:SRS4515 TBM4501:TBO4515 TLI4501:TLK4515 TVE4501:TVG4515 UFA4501:UFC4515 UOW4501:UOY4515 UYS4501:UYU4515 VIO4501:VIQ4515 VSK4501:VSM4515 WCG4501:WCI4515 JD4501:JD4515 WVP4501:WVP4515 WLT4501:WLT4515 WBX4501:WBX4515 VSB4501:VSB4515 VIF4501:VIF4515 UYJ4501:UYJ4515 UON4501:UON4515 UER4501:UER4515 TUV4501:TUV4515 TKZ4501:TKZ4515 TBD4501:TBD4515 SRH4501:SRH4515 SHL4501:SHL4515 RXP4501:RXP4515 RNT4501:RNT4515 RDX4501:RDX4515 QUB4501:QUB4515 QKF4501:QKF4515 QAJ4501:QAJ4515 PQN4501:PQN4515 PGR4501:PGR4515 OWV4501:OWV4515 OMZ4501:OMZ4515 ODD4501:ODD4515 NTH4501:NTH4515 NJL4501:NJL4515 MZP4501:MZP4515 MPT4501:MPT4515 MFX4501:MFX4515 LWB4501:LWB4515 LMF4501:LMF4515 LCJ4501:LCJ4515 KSN4501:KSN4515 KIR4501:KIR4515 JYV4501:JYV4515 JOZ4501:JOZ4515 JFD4501:JFD4515 IVH4501:IVH4515 ILL4501:ILL4515 IBP4501:IBP4515 HRT4501:HRT4515 HHX4501:HHX4515 GYB4501:GYB4515 GOF4501:GOF4515 GEJ4501:GEJ4515 FUN4501:FUN4515 FKR4501:FKR4515 FAV4501:FAV4515 EQZ4501:EQZ4515 EHD4501:EHD4515 DXH4501:DXH4515 DNL4501:DNL4515 DDP4501:DDP4515 CTT4501:CTT4515 CJX4501:CJX4515 CAB4501:CAB4515 BQF4501:BQF4515 BGJ4501:BGJ4515 AWN4501:AWN4515 AMR4501:AMR4515 ACV4501:ACV4515 SZ4501:SZ4515 WLN4501:WLN4515 WVJ4501:WVJ4515 IX4501:IX4515 ST4501:ST4515 ACP4501:ACP4515 AML4501:AML4515 AWH4501:AWH4515 BGD4501:BGD4515 BPZ4501:BPZ4515 BZV4501:BZV4515 CJR4501:CJR4515 CTN4501:CTN4515 DDJ4501:DDJ4515 DNF4501:DNF4515 DXB4501:DXB4515 EGX4501:EGX4515 EQT4501:EQT4515 FAP4501:FAP4515 FKL4501:FKL4515 FUH4501:FUH4515 GED4501:GED4515 GNZ4501:GNZ4515 GXV4501:GXV4515 HHR4501:HHR4515 HRN4501:HRN4515 IBJ4501:IBJ4515 ILF4501:ILF4515 IVB4501:IVB4515 JEX4501:JEX4515 JOT4501:JOT4515 JYP4501:JYP4515 KIL4501:KIL4515 KSH4501:KSH4515 LCD4501:LCD4515 LLZ4501:LLZ4515 LVV4501:LVV4515 MFR4501:MFR4515 MPN4501:MPN4515 MZJ4501:MZJ4515 NJF4501:NJF4515 NTB4501:NTB4515 OCX4501:OCX4515 OMT4501:OMT4515 OWP4501:OWP4515 PGL4501:PGL4515 PQH4501:PQH4515 QAD4501:QAD4515 QJZ4501:QJZ4515 QTV4501:QTV4515 RDR4501:RDR4515 RNN4501:RNN4515 RXJ4501:RXJ4515 SHF4501:SHF4515 SRB4501:SRB4515 TAX4501:TAX4515 TKT4501:TKT4515 TUP4501:TUP4515 UEL4501:UEL4515 UOH4501:UOH4515 UYD4501:UYD4515 VHZ4501:VHZ4515 VRV4501:VRV4515 WBR4501:WBR4515 WLK4501:WLK4515 WVG4501:WVG4515 IU4501:IU4515 SQ4501:SQ4515 ACM4501:ACM4515 AMI4501:AMI4515 AWE4501:AWE4515 BGA4501:BGA4515 BPW4501:BPW4515 BZS4501:BZS4515 CJO4501:CJO4515 CTK4501:CTK4515 DDG4501:DDG4515 DNC4501:DNC4515 DWY4501:DWY4515 EGU4501:EGU4515 EQQ4501:EQQ4515 FAM4501:FAM4515 FKI4501:FKI4515 FUE4501:FUE4515 GEA4501:GEA4515 GNW4501:GNW4515 GXS4501:GXS4515 HHO4501:HHO4515 HRK4501:HRK4515 IBG4501:IBG4515 ILC4501:ILC4515 IUY4501:IUY4515 JEU4501:JEU4515 JOQ4501:JOQ4515 JYM4501:JYM4515 KII4501:KII4515 KSE4501:KSE4515 LCA4501:LCA4515 LLW4501:LLW4515 LVS4501:LVS4515 MFO4501:MFO4515 MPK4501:MPK4515 MZG4501:MZG4515 NJC4501:NJC4515 NSY4501:NSY4515 OCU4501:OCU4515 OMQ4501:OMQ4515 OWM4501:OWM4515 PGI4501:PGI4515 PQE4501:PQE4515 QAA4501:QAA4515 QJW4501:QJW4515 QTS4501:QTS4515 RDO4501:RDO4515 RNK4501:RNK4515 RXG4501:RXG4515 SHC4501:SHC4515 SQY4501:SQY4515 TAU4501:TAU4515 TKQ4501:TKQ4515 TUM4501:TUM4515 UEI4501:UEI4515 UOE4501:UOE4515 UYA4501:UYA4515 VHW4501:VHW4515 VRS4501:VRS4515 WBO4501:WBO4515 WMC4501:WME4515 WVY4501:WWA4515 JM4501:JO4515 TI4501:TK4515 ADE4501:ADG4515 ANA4518:ANC4538 AWW4518:AWY4538 BGS4518:BGU4538 BQO4518:BQQ4538 CAK4518:CAM4538 CKG4518:CKI4538 CUC4518:CUE4538 DDY4518:DEA4538 DNU4518:DNW4538 DXQ4518:DXS4538 EHM4518:EHO4538 ERI4518:ERK4538 FBE4518:FBG4538 FLA4518:FLC4538 FUW4518:FUY4538 GES4518:GEU4538 GOO4518:GOQ4538 GYK4518:GYM4538 HIG4518:HII4538 HSC4518:HSE4538 IBY4518:ICA4538 ILU4518:ILW4538 IVQ4518:IVS4538 JFM4518:JFO4538 JPI4518:JPK4538 JZE4518:JZG4538 KJA4518:KJC4538 KSW4518:KSY4538 LCS4518:LCU4538 LMO4518:LMQ4538 LWK4518:LWM4538 MGG4518:MGI4538 MQC4518:MQE4538 MZY4518:NAA4538 NJU4518:NJW4538 NTQ4518:NTS4538 ODM4518:ODO4538 ONI4518:ONK4538 OXE4518:OXG4538 PHA4518:PHC4538 PQW4518:PQY4538 QAS4518:QAU4538 QKO4518:QKQ4538 QUK4518:QUM4538 REG4518:REI4538 ROC4518:ROE4538 RXY4518:RYA4538 SHU4518:SHW4538 SRQ4518:SRS4538 TBM4518:TBO4538 TLI4518:TLK4538 TVE4518:TVG4538 UFA4518:UFC4538 UOW4518:UOY4538 UYS4518:UYU4538 VIO4518:VIQ4538 VSK4518:VSM4538 WCG4518:WCI4538 JD4518:JD4538 WVP4518:WVP4538 WLT4518:WLT4538 WBX4518:WBX4538 VSB4518:VSB4538 VIF4518:VIF4538 UYJ4518:UYJ4538 UON4518:UON4538 UER4518:UER4538 TUV4518:TUV4538 TKZ4518:TKZ4538 TBD4518:TBD4538 SRH4518:SRH4538 SHL4518:SHL4538 RXP4518:RXP4538 RNT4518:RNT4538 RDX4518:RDX4538 QUB4518:QUB4538 QKF4518:QKF4538 QAJ4518:QAJ4538 PQN4518:PQN4538 PGR4518:PGR4538 OWV4518:OWV4538 OMZ4518:OMZ4538 ODD4518:ODD4538 NTH4518:NTH4538 NJL4518:NJL4538 MZP4518:MZP4538 MPT4518:MPT4538 MFX4518:MFX4538 LWB4518:LWB4538 LMF4518:LMF4538 LCJ4518:LCJ4538 KSN4518:KSN4538 KIR4518:KIR4538 JYV4518:JYV4538 JOZ4518:JOZ4538 JFD4518:JFD4538 IVH4518:IVH4538 ILL4518:ILL4538 IBP4518:IBP4538 HRT4518:HRT4538 HHX4518:HHX4538 GYB4518:GYB4538 GOF4518:GOF4538 GEJ4518:GEJ4538 FUN4518:FUN4538 FKR4518:FKR4538 FAV4518:FAV4538 EQZ4518:EQZ4538 EHD4518:EHD4538 DXH4518:DXH4538 DNL4518:DNL4538 DDP4518:DDP4538 CTT4518:CTT4538 CJX4518:CJX4538 CAB4518:CAB4538 BQF4518:BQF4538 BGJ4518:BGJ4538 AWN4518:AWN4538 AMR4518:AMR4538 ACV4518:ACV4538 SZ4518:SZ4538 WLN4518:WLN4538 WVJ4518:WVJ4538 IX4518:IX4538 ST4518:ST4538 ACP4518:ACP4538 AML4518:AML4538 AWH4518:AWH4538 BGD4518:BGD4538 BPZ4518:BPZ4538 BZV4518:BZV4538 CJR4518:CJR4538 CTN4518:CTN4538 DDJ4518:DDJ4538 DNF4518:DNF4538 DXB4518:DXB4538 EGX4518:EGX4538 EQT4518:EQT4538 FAP4518:FAP4538 FKL4518:FKL4538 FUH4518:FUH4538 GED4518:GED4538 GNZ4518:GNZ4538 GXV4518:GXV4538 HHR4518:HHR4538 HRN4518:HRN4538 IBJ4518:IBJ4538 ILF4518:ILF4538 IVB4518:IVB4538 JEX4518:JEX4538 JOT4518:JOT4538 JYP4518:JYP4538 KIL4518:KIL4538 KSH4518:KSH4538 LCD4518:LCD4538 LLZ4518:LLZ4538 LVV4518:LVV4538 MFR4518:MFR4538 MPN4518:MPN4538 MZJ4518:MZJ4538 NJF4518:NJF4538 NTB4518:NTB4538 OCX4518:OCX4538 OMT4518:OMT4538 OWP4518:OWP4538 PGL4518:PGL4538 PQH4518:PQH4538 QAD4518:QAD4538 QJZ4518:QJZ4538 QTV4518:QTV4538 RDR4518:RDR4538 RNN4518:RNN4538 RXJ4518:RXJ4538 SHF4518:SHF4538 SRB4518:SRB4538 TAX4518:TAX4538 TKT4518:TKT4538 TUP4518:TUP4538 UEL4518:UEL4538 UOH4518:UOH4538 UYD4518:UYD4538 VHZ4518:VHZ4538 VRV4518:VRV4538 WBR4518:WBR4538 WLK4518:WLK4538 WVG4518:WVG4538 IU4518:IU4538 SQ4518:SQ4538 ACM4518:ACM4538 AMI4518:AMI4538 AWE4518:AWE4538 BGA4518:BGA4538 BPW4518:BPW4538 BZS4518:BZS4538 CJO4518:CJO4538 CTK4518:CTK4538 DDG4518:DDG4538 DNC4518:DNC4538 DWY4518:DWY4538 EGU4518:EGU4538 EQQ4518:EQQ4538 FAM4518:FAM4538 FKI4518:FKI4538 FUE4518:FUE4538 GEA4518:GEA4538 GNW4518:GNW4538 GXS4518:GXS4538 HHO4518:HHO4538 HRK4518:HRK4538 IBG4518:IBG4538 ILC4518:ILC4538 IUY4518:IUY4538 JEU4518:JEU4538 JOQ4518:JOQ4538 JYM4518:JYM4538 KII4518:KII4538 KSE4518:KSE4538 LCA4518:LCA4538 LLW4518:LLW4538 LVS4518:LVS4538 MFO4518:MFO4538 MPK4518:MPK4538 MZG4518:MZG4538 NJC4518:NJC4538 NSY4518:NSY4538 OCU4518:OCU4538 OMQ4518:OMQ4538 OWM4518:OWM4538 PGI4518:PGI4538 PQE4518:PQE4538 QAA4518:QAA4538 QJW4518:QJW4538 QTS4518:QTS4538 RDO4518:RDO4538 RNK4518:RNK4538 RXG4518:RXG4538 SHC4518:SHC4538 SQY4518:SQY4538 TAU4518:TAU4538 TKQ4518:TKQ4538 TUM4518:TUM4538 UEI4518:UEI4538 UOE4518:UOE4538 UYA4518:UYA4538 VHW4518:VHW4538 VRS4518:VRS4538 WBO4518:WBO4538 WMC4518:WME4538 WVY4518:WWA4538 JM4518:JO4538 TI4518:TK4538 ADE4518:ADG4538 ADE4452:ADG4460 TI4452:TK4460 JM4452:JO4460 WVY4452:WWA4460 WMC4452:WME4460 WBO4452:WBO4460 VRS4452:VRS4460 VHW4452:VHW4460 UYA4452:UYA4460 UOE4452:UOE4460 UEI4452:UEI4460 TUM4452:TUM4460 TKQ4452:TKQ4460 TAU4452:TAU4460 SQY4452:SQY4460 SHC4452:SHC4460 RXG4452:RXG4460 RNK4452:RNK4460 RDO4452:RDO4460 QTS4452:QTS4460 QJW4452:QJW4460 QAA4452:QAA4460 PQE4452:PQE4460 PGI4452:PGI4460 OWM4452:OWM4460 OMQ4452:OMQ4460 OCU4452:OCU4460 NSY4452:NSY4460 NJC4452:NJC4460 MZG4452:MZG4460 MPK4452:MPK4460 MFO4452:MFO4460 LVS4452:LVS4460 LLW4452:LLW4460 LCA4452:LCA4460 KSE4452:KSE4460 KII4452:KII4460 JYM4452:JYM4460 JOQ4452:JOQ4460 JEU4452:JEU4460 IUY4452:IUY4460 ILC4452:ILC4460 IBG4452:IBG4460 HRK4452:HRK4460 HHO4452:HHO4460 GXS4452:GXS4460 GNW4452:GNW4460 GEA4452:GEA4460 FUE4452:FUE4460 FKI4452:FKI4460 FAM4452:FAM4460 EQQ4452:EQQ4460 EGU4452:EGU4460 DWY4452:DWY4460 DNC4452:DNC4460 DDG4452:DDG4460 CTK4452:CTK4460 CJO4452:CJO4460 BZS4452:BZS4460 BPW4452:BPW4460 BGA4452:BGA4460 AWE4452:AWE4460 AMI4452:AMI4460 ACM4452:ACM4460 SQ4452:SQ4460 IU4452:IU4460 WVG4452:WVG4460 WLK4452:WLK4460 WBR4452:WBR4460 VRV4452:VRV4460 VHZ4452:VHZ4460 UYD4452:UYD4460 UOH4452:UOH4460 UEL4452:UEL4460 TUP4452:TUP4460 TKT4452:TKT4460 TAX4452:TAX4460 SRB4452:SRB4460 SHF4452:SHF4460 RXJ4452:RXJ4460 RNN4452:RNN4460 RDR4452:RDR4460 QTV4452:QTV4460 QJZ4452:QJZ4460 QAD4452:QAD4460 PQH4452:PQH4460 PGL4452:PGL4460 OWP4452:OWP4460 OMT4452:OMT4460 OCX4452:OCX4460 NTB4452:NTB4460 NJF4452:NJF4460 MZJ4452:MZJ4460 MPN4452:MPN4460 MFR4452:MFR4460 LVV4452:LVV4460 LLZ4452:LLZ4460 LCD4452:LCD4460 KSH4452:KSH4460 KIL4452:KIL4460 JYP4452:JYP4460 JOT4452:JOT4460 JEX4452:JEX4460 IVB4452:IVB4460 ILF4452:ILF4460 IBJ4452:IBJ4460 HRN4452:HRN4460 HHR4452:HHR4460 GXV4452:GXV4460 GNZ4452:GNZ4460 GED4452:GED4460 FUH4452:FUH4460 FKL4452:FKL4460 FAP4452:FAP4460 EQT4452:EQT4460 EGX4452:EGX4460 DXB4452:DXB4460 DNF4452:DNF4460 DDJ4452:DDJ4460 CTN4452:CTN4460 CJR4452:CJR4460 BZV4452:BZV4460 BPZ4452:BPZ4460 BGD4452:BGD4460 AWH4452:AWH4460 AML4452:AML4460 ACP4452:ACP4460 ST4452:ST4460 IX4452:IX4460 WVJ4452:WVJ4460 WLN4452:WLN4460 SZ4452:SZ4460 ACV4452:ACV4460 AMR4452:AMR4460 AWN4452:AWN4460 BGJ4452:BGJ4460 BQF4452:BQF4460 CAB4452:CAB4460 CJX4452:CJX4460 CTT4452:CTT4460 DDP4452:DDP4460 DNL4452:DNL4460 DXH4452:DXH4460 EHD4452:EHD4460 EQZ4452:EQZ4460 FAV4452:FAV4460 FKR4452:FKR4460 FUN4452:FUN4460 GEJ4452:GEJ4460 GOF4452:GOF4460 GYB4452:GYB4460 HHX4452:HHX4460 HRT4452:HRT4460 IBP4452:IBP4460 ILL4452:ILL4460 IVH4452:IVH4460 JFD4452:JFD4460 JOZ4452:JOZ4460 JYV4452:JYV4460 KIR4452:KIR4460 KSN4452:KSN4460 LCJ4452:LCJ4460 LMF4452:LMF4460 LWB4452:LWB4460 MFX4452:MFX4460 MPT4452:MPT4460 MZP4452:MZP4460 NJL4452:NJL4460 NTH4452:NTH4460 ODD4452:ODD4460 OMZ4452:OMZ4460 OWV4452:OWV4460 PGR4452:PGR4460 PQN4452:PQN4460 QAJ4452:QAJ4460 QKF4452:QKF4460 QUB4452:QUB4460 RDX4452:RDX4460 RNT4452:RNT4460 RXP4452:RXP4460 SHL4452:SHL4460 SRH4452:SRH4460 TBD4452:TBD4460 TKZ4452:TKZ4460 TUV4452:TUV4460 UER4452:UER4460 UON4452:UON4460 UYJ4452:UYJ4460 VIF4452:VIF4460 VSB4452:VSB4460 WBX4452:WBX4460 WLT4452:WLT4460 WVP4452:WVP4460 JD4452:JD4460 WCG4452:WCI4460 VSK4452:VSM4460 VIO4452:VIQ4460 UYS4452:UYU4460 UOW4452:UOY4460 UFA4452:UFC4460 TVE4452:TVG4460 TLI4452:TLK4460 TBM4452:TBO4460 SRQ4452:SRS4460 SHU4452:SHW4460 RXY4452:RYA4460 ROC4452:ROE4460 REG4452:REI4460 QUK4452:QUM4460 QKO4452:QKQ4460 QAS4452:QAU4460 PQW4452:PQY4460 PHA4452:PHC4460 OXE4452:OXG4460 ONI4452:ONK4460 ODM4452:ODO4460 NTQ4452:NTS4460 NJU4452:NJW4460 MZY4452:NAA4460 MQC4452:MQE4460 MGG4452:MGI4460 LWK4452:LWM4460 LMO4452:LMQ4460 LCS4452:LCU4460 KSW4452:KSY4460 KJA4452:KJC4460 JZE4452:JZG4460 JPI4452:JPK4460 JFM4452:JFO4460 IVQ4452:IVS4460 ILU4452:ILW4460 IBY4452:ICA4460 HSC4452:HSE4460 HIG4452:HII4460 GYK4452:GYM4460 GOO4452:GOQ4460 GES4452:GEU4460 FUW4452:FUY4460 FLA4452:FLC4460 FBE4452:FBG4460 ERI4452:ERK4460 EHM4452:EHO4460 DXQ4452:DXS4460 DNU4452:DNW4460 DDY4452:DEA4460 CUC4452:CUE4460 CKG4452:CKI4460 CAK4452:CAM4460 BQO4452:BQQ4460 BGS4452:BGU4460 AWW4452:AWY4460 ANA4452:ANC4460 ANA4465:ANC4467 AWW4465:AWY4467 BGS4465:BGU4467 BQO4465:BQQ4467 CAK4465:CAM4467 CKG4465:CKI4467 CUC4465:CUE4467 DDY4465:DEA4467 DNU4465:DNW4467 DXQ4465:DXS4467 EHM4465:EHO4467 ERI4465:ERK4467 FBE4465:FBG4467 FLA4465:FLC4467 FUW4465:FUY4467 GES4465:GEU4467 GOO4465:GOQ4467 GYK4465:GYM4467 HIG4465:HII4467 HSC4465:HSE4467 IBY4465:ICA4467 ILU4465:ILW4467 IVQ4465:IVS4467 JFM4465:JFO4467 JPI4465:JPK4467 JZE4465:JZG4467 KJA4465:KJC4467 KSW4465:KSY4467 LCS4465:LCU4467 LMO4465:LMQ4467 LWK4465:LWM4467 MGG4465:MGI4467 MQC4465:MQE4467 MZY4465:NAA4467 NJU4465:NJW4467 NTQ4465:NTS4467 ODM4465:ODO4467 ONI4465:ONK4467 OXE4465:OXG4467 PHA4465:PHC4467 PQW4465:PQY4467 QAS4465:QAU4467 QKO4465:QKQ4467 QUK4465:QUM4467 REG4465:REI4467 ROC4465:ROE4467 RXY4465:RYA4467 SHU4465:SHW4467 SRQ4465:SRS4467 TBM4465:TBO4467 TLI4465:TLK4467 TVE4465:TVG4467 UFA4465:UFC4467 UOW4465:UOY4467 UYS4465:UYU4467 VIO4465:VIQ4467 VSK4465:VSM4467 WCG4465:WCI4467 JD4465:JD4467 WVP4465:WVP4467 WLT4465:WLT4467 WBX4465:WBX4467 VSB4465:VSB4467 VIF4465:VIF4467 UYJ4465:UYJ4467 UON4465:UON4467 UER4465:UER4467 TUV4465:TUV4467 TKZ4465:TKZ4467 TBD4465:TBD4467 SRH4465:SRH4467 SHL4465:SHL4467 RXP4465:RXP4467 RNT4465:RNT4467 RDX4465:RDX4467 QUB4465:QUB4467 QKF4465:QKF4467 QAJ4465:QAJ4467 PQN4465:PQN4467 PGR4465:PGR4467 OWV4465:OWV4467 OMZ4465:OMZ4467 ODD4465:ODD4467 NTH4465:NTH4467 NJL4465:NJL4467 MZP4465:MZP4467 MPT4465:MPT4467 MFX4465:MFX4467 LWB4465:LWB4467 LMF4465:LMF4467 LCJ4465:LCJ4467 KSN4465:KSN4467 KIR4465:KIR4467 JYV4465:JYV4467 JOZ4465:JOZ4467 JFD4465:JFD4467 IVH4465:IVH4467 ILL4465:ILL4467 IBP4465:IBP4467 HRT4465:HRT4467 HHX4465:HHX4467 GYB4465:GYB4467 GOF4465:GOF4467 GEJ4465:GEJ4467 FUN4465:FUN4467 FKR4465:FKR4467 FAV4465:FAV4467 EQZ4465:EQZ4467 EHD4465:EHD4467 DXH4465:DXH4467 DNL4465:DNL4467 DDP4465:DDP4467 CTT4465:CTT4467 CJX4465:CJX4467 CAB4465:CAB4467 BQF4465:BQF4467 BGJ4465:BGJ4467 AWN4465:AWN4467 AMR4465:AMR4467 ACV4465:ACV4467 SZ4465:SZ4467 WLN4465:WLN4467 WVJ4465:WVJ4467 IX4465:IX4467 ST4465:ST4467 ACP4465:ACP4467 AML4465:AML4467 AWH4465:AWH4467 BGD4465:BGD4467 BPZ4465:BPZ4467 BZV4465:BZV4467 CJR4465:CJR4467 CTN4465:CTN4467 DDJ4465:DDJ4467 DNF4465:DNF4467 DXB4465:DXB4467 EGX4465:EGX4467 EQT4465:EQT4467 FAP4465:FAP4467 FKL4465:FKL4467 FUH4465:FUH4467 GED4465:GED4467 GNZ4465:GNZ4467 GXV4465:GXV4467 HHR4465:HHR4467 HRN4465:HRN4467 IBJ4465:IBJ4467 ILF4465:ILF4467 IVB4465:IVB4467 JEX4465:JEX4467 JOT4465:JOT4467 JYP4465:JYP4467 KIL4465:KIL4467 KSH4465:KSH4467 LCD4465:LCD4467 LLZ4465:LLZ4467 LVV4465:LVV4467 MFR4465:MFR4467 MPN4465:MPN4467 MZJ4465:MZJ4467 NJF4465:NJF4467 NTB4465:NTB4467 OCX4465:OCX4467 OMT4465:OMT4467 OWP4465:OWP4467 PGL4465:PGL4467 PQH4465:PQH4467 QAD4465:QAD4467 QJZ4465:QJZ4467 QTV4465:QTV4467 RDR4465:RDR4467 RNN4465:RNN4467 RXJ4465:RXJ4467 SHF4465:SHF4467 SRB4465:SRB4467 TAX4465:TAX4467 TKT4465:TKT4467 TUP4465:TUP4467 UEL4465:UEL4467 UOH4465:UOH4467 UYD4465:UYD4467 VHZ4465:VHZ4467 VRV4465:VRV4467 WBR4465:WBR4467 WLK4465:WLK4467 WVG4465:WVG4467 IU4465:IU4467 SQ4465:SQ4467 ACM4465:ACM4467 AMI4465:AMI4467 AWE4465:AWE4467 BGA4465:BGA4467 BPW4465:BPW4467 BZS4465:BZS4467 CJO4465:CJO4467 CTK4465:CTK4467 DDG4465:DDG4467 DNC4465:DNC4467 DWY4465:DWY4467 EGU4465:EGU4467 EQQ4465:EQQ4467 FAM4465:FAM4467 FKI4465:FKI4467 FUE4465:FUE4467 GEA4465:GEA4467 GNW4465:GNW4467 GXS4465:GXS4467 HHO4465:HHO4467 HRK4465:HRK4467 IBG4465:IBG4467 ILC4465:ILC4467 IUY4465:IUY4467 JEU4465:JEU4467 JOQ4465:JOQ4467 JYM4465:JYM4467 KII4465:KII4467 KSE4465:KSE4467 LCA4465:LCA4467 LLW4465:LLW4467 LVS4465:LVS4467 MFO4465:MFO4467 MPK4465:MPK4467 MZG4465:MZG4467 NJC4465:NJC4467 NSY4465:NSY4467 OCU4465:OCU4467 OMQ4465:OMQ4467 OWM4465:OWM4467 PGI4465:PGI4467 PQE4465:PQE4467 QAA4465:QAA4467 QJW4465:QJW4467 QTS4465:QTS4467 RDO4465:RDO4467 RNK4465:RNK4467 RXG4465:RXG4467 SHC4465:SHC4467 SQY4465:SQY4467 TAU4465:TAU4467 TKQ4465:TKQ4467 TUM4465:TUM4467 UEI4465:UEI4467 UOE4465:UOE4467 UYA4465:UYA4467 VHW4465:VHW4467 VRS4465:VRS4467 WBO4465:WBO4467 WMC4465:WME4467 WVY4465:WWA4467 JM4465:JO4467 TI4465:TK4467 ADE4465:ADG4467 ADE4544:ADG4559 TI4544:TK4559 JM4544:JO4559 WVY4544:WWA4559 WMC4544:WME4559 WBO4544:WBO4559 VRS4544:VRS4559 VHW4544:VHW4559 UYA4544:UYA4559 UOE4544:UOE4559 UEI4544:UEI4559 TUM4544:TUM4559 TKQ4544:TKQ4559 TAU4544:TAU4559 SQY4544:SQY4559 SHC4544:SHC4559 RXG4544:RXG4559 RNK4544:RNK4559 RDO4544:RDO4559 QTS4544:QTS4559 QJW4544:QJW4559 QAA4544:QAA4559 PQE4544:PQE4559 PGI4544:PGI4559 OWM4544:OWM4559 OMQ4544:OMQ4559 OCU4544:OCU4559 NSY4544:NSY4559 NJC4544:NJC4559 MZG4544:MZG4559 MPK4544:MPK4559 MFO4544:MFO4559 LVS4544:LVS4559 LLW4544:LLW4559 LCA4544:LCA4559 KSE4544:KSE4559 KII4544:KII4559 JYM4544:JYM4559 JOQ4544:JOQ4559 JEU4544:JEU4559 IUY4544:IUY4559 ILC4544:ILC4559 IBG4544:IBG4559 HRK4544:HRK4559 HHO4544:HHO4559 GXS4544:GXS4559 GNW4544:GNW4559 GEA4544:GEA4559 FUE4544:FUE4559 FKI4544:FKI4559 FAM4544:FAM4559 EQQ4544:EQQ4559 EGU4544:EGU4559 DWY4544:DWY4559 DNC4544:DNC4559 DDG4544:DDG4559 CTK4544:CTK4559 CJO4544:CJO4559 BZS4544:BZS4559 BPW4544:BPW4559 BGA4544:BGA4559 AWE4544:AWE4559 AMI4544:AMI4559 ACM4544:ACM4559 SQ4544:SQ4559 IU4544:IU4559 WVG4544:WVG4559 WLK4544:WLK4559 WBR4544:WBR4559 VRV4544:VRV4559 VHZ4544:VHZ4559 UYD4544:UYD4559 UOH4544:UOH4559 UEL4544:UEL4559 TUP4544:TUP4559 TKT4544:TKT4559 TAX4544:TAX4559 SRB4544:SRB4559 SHF4544:SHF4559 RXJ4544:RXJ4559 RNN4544:RNN4559 RDR4544:RDR4559 QTV4544:QTV4559 QJZ4544:QJZ4559 QAD4544:QAD4559 PQH4544:PQH4559 PGL4544:PGL4559 OWP4544:OWP4559 OMT4544:OMT4559 OCX4544:OCX4559 NTB4544:NTB4559 NJF4544:NJF4559 MZJ4544:MZJ4559 MPN4544:MPN4559 MFR4544:MFR4559 LVV4544:LVV4559 LLZ4544:LLZ4559 LCD4544:LCD4559 KSH4544:KSH4559 KIL4544:KIL4559 JYP4544:JYP4559 JOT4544:JOT4559 JEX4544:JEX4559 IVB4544:IVB4559 ILF4544:ILF4559 IBJ4544:IBJ4559 HRN4544:HRN4559 HHR4544:HHR4559 GXV4544:GXV4559 GNZ4544:GNZ4559 GED4544:GED4559 FUH4544:FUH4559 FKL4544:FKL4559 FAP4544:FAP4559 EQT4544:EQT4559 EGX4544:EGX4559 DXB4544:DXB4559 DNF4544:DNF4559 DDJ4544:DDJ4559 CTN4544:CTN4559 CJR4544:CJR4559 BZV4544:BZV4559 BPZ4544:BPZ4559 BGD4544:BGD4559 AWH4544:AWH4559 AML4544:AML4559 ACP4544:ACP4559 ST4544:ST4559 IX4544:IX4559 WVJ4544:WVJ4559 WLN4544:WLN4559 SZ4544:SZ4559 ACV4544:ACV4559 AMR4544:AMR4559 AWN4544:AWN4559 BGJ4544:BGJ4559 BQF4544:BQF4559 CAB4544:CAB4559 CJX4544:CJX4559 CTT4544:CTT4559 DDP4544:DDP4559 DNL4544:DNL4559 DXH4544:DXH4559 EHD4544:EHD4559 EQZ4544:EQZ4559 FAV4544:FAV4559 FKR4544:FKR4559 FUN4544:FUN4559 GEJ4544:GEJ4559 GOF4544:GOF4559 GYB4544:GYB4559 HHX4544:HHX4559 HRT4544:HRT4559 IBP4544:IBP4559 ILL4544:ILL4559 IVH4544:IVH4559 JFD4544:JFD4559 JOZ4544:JOZ4559 JYV4544:JYV4559 KIR4544:KIR4559 KSN4544:KSN4559 LCJ4544:LCJ4559 LMF4544:LMF4559 LWB4544:LWB4559 MFX4544:MFX4559 MPT4544:MPT4559 MZP4544:MZP4559 NJL4544:NJL4559 NTH4544:NTH4559 ODD4544:ODD4559 OMZ4544:OMZ4559 OWV4544:OWV4559 PGR4544:PGR4559 PQN4544:PQN4559 QAJ4544:QAJ4559 QKF4544:QKF4559 QUB4544:QUB4559 RDX4544:RDX4559 RNT4544:RNT4559 RXP4544:RXP4559 SHL4544:SHL4559 SRH4544:SRH4559 TBD4544:TBD4559 TKZ4544:TKZ4559 TUV4544:TUV4559 UER4544:UER4559 UON4544:UON4559 UYJ4544:UYJ4559 VIF4544:VIF4559 VSB4544:VSB4559 WBX4544:WBX4559 WLT4544:WLT4559 WVP4544:WVP4559 JD4544:JD4559 WCG4544:WCI4559 VSK4544:VSM4559 VIO4544:VIQ4559 UYS4544:UYU4559 UOW4544:UOY4559 UFA4544:UFC4559 TVE4544:TVG4559 TLI4544:TLK4559 TBM4544:TBO4559 SRQ4544:SRS4559 SHU4544:SHW4559 RXY4544:RYA4559 ROC4544:ROE4559 REG4544:REI4559 QUK4544:QUM4559 QKO4544:QKQ4559 QAS4544:QAU4559 PQW4544:PQY4559 PHA4544:PHC4559 OXE4544:OXG4559 ONI4544:ONK4559 ODM4544:ODO4559 NTQ4544:NTS4559 NJU4544:NJW4559 MZY4544:NAA4559 MQC4544:MQE4559 MGG4544:MGI4559 LWK4544:LWM4559 LMO4544:LMQ4559 LCS4544:LCU4559 KSW4544:KSY4559 KJA4544:KJC4559 JZE4544:JZG4559 JPI4544:JPK4559 JFM4544:JFO4559 IVQ4544:IVS4559 ILU4544:ILW4559 IBY4544:ICA4559 HSC4544:HSE4559 HIG4544:HII4559 GYK4544:GYM4559 GOO4544:GOQ4559 GES4544:GEU4559 FUW4544:FUY4559 FLA4544:FLC4559 FBE4544:FBG4559 ERI4544:ERK4559 EHM4544:EHO4559 DXQ4544:DXS4559 DNU4544:DNW4559 DDY4544:DEA4559 CUC4544:CUE4559 CKG4544:CKI4559 CAK4544:CAM4559 BQO4544:BQQ4559 BGS4544:BGU4559 AWW4544:AWY4559 ANA4544:ANC4559 O4442:O4444 O4446 L4442:L4452 O4448:O4449 O4452 O4647 L4834 L4686:L4692 O4699:O4700 L4655:L4664 L4670:L4672 L4699:L4700 L4675:L4678 O4675:O4678 O4680 L4680 O4684 L4684 L4702 O4702 L4694:L4695 O4834 L4647 L4650:L4651 O4651 L4667 O4690:O4692 O4670:O4672 O4686:O4688 O4662:O4667 ADE4899:ADG4906 TI4899:TK4906 JM4899:JO4906 WVY4899:WWA4906 WMC4899:WME4906 WBO4899:WBO4906 VRS4899:VRS4906 VHW4899:VHW4906 UYA4899:UYA4906 UOE4899:UOE4906 UEI4899:UEI4906 TUM4899:TUM4906 TKQ4899:TKQ4906 TAU4899:TAU4906 SQY4899:SQY4906 SHC4899:SHC4906 RXG4899:RXG4906 RNK4899:RNK4906 RDO4899:RDO4906 QTS4899:QTS4906 QJW4899:QJW4906 QAA4899:QAA4906 PQE4899:PQE4906 PGI4899:PGI4906 OWM4899:OWM4906 OMQ4899:OMQ4906 OCU4899:OCU4906 NSY4899:NSY4906 NJC4899:NJC4906 MZG4899:MZG4906 MPK4899:MPK4906 MFO4899:MFO4906 LVS4899:LVS4906 LLW4899:LLW4906 LCA4899:LCA4906 KSE4899:KSE4906 KII4899:KII4906 JYM4899:JYM4906 JOQ4899:JOQ4906 JEU4899:JEU4906 IUY4899:IUY4906 ILC4899:ILC4906 IBG4899:IBG4906 HRK4899:HRK4906 HHO4899:HHO4906 GXS4899:GXS4906 GNW4899:GNW4906 GEA4899:GEA4906 FUE4899:FUE4906 FKI4899:FKI4906 FAM4899:FAM4906 EQQ4899:EQQ4906 EGU4899:EGU4906 DWY4899:DWY4906 DNC4899:DNC4906 DDG4899:DDG4906 CTK4899:CTK4906 CJO4899:CJO4906 BZS4899:BZS4906 BPW4899:BPW4906 BGA4899:BGA4906 AWE4899:AWE4906 AMI4899:AMI4906 ACM4899:ACM4906 SQ4899:SQ4906 IU4899:IU4906 WVG4899:WVG4906 WLK4899:WLK4906 WBR4899:WBR4906 VRV4899:VRV4906 VHZ4899:VHZ4906 UYD4899:UYD4906 UOH4899:UOH4906 UEL4899:UEL4906 TUP4899:TUP4906 TKT4899:TKT4906 TAX4899:TAX4906 SRB4899:SRB4906 SHF4899:SHF4906 RXJ4899:RXJ4906 RNN4899:RNN4906 RDR4899:RDR4906 QTV4899:QTV4906 QJZ4899:QJZ4906 QAD4899:QAD4906 PQH4899:PQH4906 PGL4899:PGL4906 OWP4899:OWP4906 OMT4899:OMT4906 OCX4899:OCX4906 NTB4899:NTB4906 NJF4899:NJF4906 MZJ4899:MZJ4906 MPN4899:MPN4906 MFR4899:MFR4906 LVV4899:LVV4906 LLZ4899:LLZ4906 LCD4899:LCD4906 KSH4899:KSH4906 KIL4899:KIL4906 JYP4899:JYP4906 JOT4899:JOT4906 JEX4899:JEX4906 IVB4899:IVB4906 ILF4899:ILF4906 IBJ4899:IBJ4906 HRN4899:HRN4906 HHR4899:HHR4906 GXV4899:GXV4906 GNZ4899:GNZ4906 GED4899:GED4906 FUH4899:FUH4906 FKL4899:FKL4906 FAP4899:FAP4906 EQT4899:EQT4906 EGX4899:EGX4906 DXB4899:DXB4906 DNF4899:DNF4906 DDJ4899:DDJ4906 CTN4899:CTN4906 CJR4899:CJR4906 BZV4899:BZV4906 BPZ4899:BPZ4906 BGD4899:BGD4906 AWH4899:AWH4906 AML4899:AML4906 ACP4899:ACP4906 ST4899:ST4906 IX4899:IX4906 WVJ4899:WVJ4906 WLN4899:WLN4906 SZ4899:SZ4906 ACV4899:ACV4906 AMR4899:AMR4906 AWN4899:AWN4906 BGJ4899:BGJ4906 BQF4899:BQF4906 CAB4899:CAB4906 CJX4899:CJX4906 CTT4899:CTT4906 DDP4899:DDP4906 DNL4899:DNL4906 DXH4899:DXH4906 EHD4899:EHD4906 EQZ4899:EQZ4906 FAV4899:FAV4906 FKR4899:FKR4906 FUN4899:FUN4906 GEJ4899:GEJ4906 GOF4899:GOF4906 GYB4899:GYB4906 HHX4899:HHX4906 HRT4899:HRT4906 IBP4899:IBP4906 ILL4899:ILL4906 IVH4899:IVH4906 JFD4899:JFD4906 JOZ4899:JOZ4906 JYV4899:JYV4906 KIR4899:KIR4906 KSN4899:KSN4906 LCJ4899:LCJ4906 LMF4899:LMF4906 LWB4899:LWB4906 MFX4899:MFX4906 MPT4899:MPT4906 MZP4899:MZP4906 NJL4899:NJL4906 NTH4899:NTH4906 ODD4899:ODD4906 OMZ4899:OMZ4906 OWV4899:OWV4906 PGR4899:PGR4906 PQN4899:PQN4906 QAJ4899:QAJ4906 QKF4899:QKF4906 QUB4899:QUB4906 RDX4899:RDX4906 RNT4899:RNT4906 RXP4899:RXP4906 SHL4899:SHL4906 SRH4899:SRH4906 TBD4899:TBD4906 TKZ4899:TKZ4906 TUV4899:TUV4906 UER4899:UER4906 UON4899:UON4906 UYJ4899:UYJ4906 VIF4899:VIF4906 VSB4899:VSB4906 WBX4899:WBX4906 WLT4899:WLT4906 WVP4899:WVP4906 JD4899:JD4906 WCG4899:WCI4906 VSK4899:VSM4906 VIO4899:VIQ4906 UYS4899:UYU4906 UOW4899:UOY4906 UFA4899:UFC4906 TVE4899:TVG4906 TLI4899:TLK4906 TBM4899:TBO4906 SRQ4899:SRS4906 SHU4899:SHW4906 RXY4899:RYA4906 ROC4899:ROE4906 REG4899:REI4906 QUK4899:QUM4906 QKO4899:QKQ4906 QAS4899:QAU4906 PQW4899:PQY4906 PHA4899:PHC4906 OXE4899:OXG4906 ONI4899:ONK4906 ODM4899:ODO4906 NTQ4899:NTS4906 NJU4899:NJW4906 MZY4899:NAA4906 MQC4899:MQE4906 MGG4899:MGI4906 LWK4899:LWM4906 LMO4899:LMQ4906 LCS4899:LCU4906 KSW4899:KSY4906 KJA4899:KJC4906 JZE4899:JZG4906 JPI4899:JPK4906 JFM4899:JFO4906 IVQ4899:IVS4906 ILU4899:ILW4906 IBY4899:ICA4906 HSC4899:HSE4906 HIG4899:HII4906 GYK4899:GYM4906 GOO4899:GOQ4906 GES4899:GEU4906 FUW4899:FUY4906 FLA4899:FLC4906 FBE4899:FBG4906 ERI4899:ERK4906 EHM4899:EHO4906 DXQ4899:DXS4906 DNU4899:DNW4906 DDY4899:DEA4906 CUC4899:CUE4906 CKG4899:CKI4906 CAK4899:CAM4906 BQO4899:BQQ4906 BGS4899:BGU4906 AWW4899:AWY4906 ANA4899:ANC4906 AWW4910:AWY4913 BGS4910:BGU4913 BQO4910:BQQ4913 CAK4910:CAM4913 CKG4910:CKI4913 CUC4910:CUE4913 DDY4910:DEA4913 DNU4910:DNW4913 DXQ4910:DXS4913 EHM4910:EHO4913 ERI4910:ERK4913 FBE4910:FBG4913 FLA4910:FLC4913 FUW4910:FUY4913 GES4910:GEU4913 GOO4910:GOQ4913 GYK4910:GYM4913 HIG4910:HII4913 HSC4910:HSE4913 IBY4910:ICA4913 ILU4910:ILW4913 IVQ4910:IVS4913 JFM4910:JFO4913 JPI4910:JPK4913 JZE4910:JZG4913 KJA4910:KJC4913 KSW4910:KSY4913 LCS4910:LCU4913 LMO4910:LMQ4913 LWK4910:LWM4913 MGG4910:MGI4913 MQC4910:MQE4913 MZY4910:NAA4913 NJU4910:NJW4913 NTQ4910:NTS4913 ODM4910:ODO4913 ONI4910:ONK4913 OXE4910:OXG4913 PHA4910:PHC4913 PQW4910:PQY4913 QAS4910:QAU4913 QKO4910:QKQ4913 QUK4910:QUM4913 REG4910:REI4913 ROC4910:ROE4913 RXY4910:RYA4913 SHU4910:SHW4913 SRQ4910:SRS4913 TBM4910:TBO4913 TLI4910:TLK4913 TVE4910:TVG4913 UFA4910:UFC4913 UOW4910:UOY4913 UYS4910:UYU4913 VIO4910:VIQ4913 VSK4910:VSM4913 WCG4910:WCI4913 JD4910:JD4913 WVP4910:WVP4913 WLT4910:WLT4913 WBX4910:WBX4913 VSB4910:VSB4913 VIF4910:VIF4913 UYJ4910:UYJ4913 UON4910:UON4913 UER4910:UER4913 TUV4910:TUV4913 TKZ4910:TKZ4913 TBD4910:TBD4913 SRH4910:SRH4913 SHL4910:SHL4913 RXP4910:RXP4913 RNT4910:RNT4913 RDX4910:RDX4913 QUB4910:QUB4913 QKF4910:QKF4913 QAJ4910:QAJ4913 PQN4910:PQN4913 PGR4910:PGR4913 OWV4910:OWV4913 OMZ4910:OMZ4913 ODD4910:ODD4913 NTH4910:NTH4913 NJL4910:NJL4913 MZP4910:MZP4913 MPT4910:MPT4913 MFX4910:MFX4913 LWB4910:LWB4913 LMF4910:LMF4913 LCJ4910:LCJ4913 KSN4910:KSN4913 KIR4910:KIR4913 JYV4910:JYV4913 JOZ4910:JOZ4913 JFD4910:JFD4913 IVH4910:IVH4913 ILL4910:ILL4913 IBP4910:IBP4913 HRT4910:HRT4913 HHX4910:HHX4913 GYB4910:GYB4913 GOF4910:GOF4913 GEJ4910:GEJ4913 FUN4910:FUN4913 FKR4910:FKR4913 FAV4910:FAV4913 EQZ4910:EQZ4913 EHD4910:EHD4913 DXH4910:DXH4913 DNL4910:DNL4913 DDP4910:DDP4913 CTT4910:CTT4913 CJX4910:CJX4913 CAB4910:CAB4913 BQF4910:BQF4913 BGJ4910:BGJ4913 AWN4910:AWN4913 AMR4910:AMR4913 ACV4910:ACV4913 SZ4910:SZ4913 WLN4910:WLN4913 WVJ4910:WVJ4913 IX4910:IX4913 ST4910:ST4913 ACP4910:ACP4913 AML4910:AML4913 AWH4910:AWH4913 BGD4910:BGD4913 BPZ4910:BPZ4913 BZV4910:BZV4913 CJR4910:CJR4913 CTN4910:CTN4913 DDJ4910:DDJ4913 DNF4910:DNF4913 DXB4910:DXB4913 EGX4910:EGX4913 EQT4910:EQT4913 FAP4910:FAP4913 FKL4910:FKL4913 FUH4910:FUH4913 GED4910:GED4913 GNZ4910:GNZ4913 GXV4910:GXV4913 HHR4910:HHR4913 HRN4910:HRN4913 IBJ4910:IBJ4913 ILF4910:ILF4913 IVB4910:IVB4913 JEX4910:JEX4913 JOT4910:JOT4913 JYP4910:JYP4913 KIL4910:KIL4913 KSH4910:KSH4913 LCD4910:LCD4913 LLZ4910:LLZ4913 LVV4910:LVV4913 MFR4910:MFR4913 MPN4910:MPN4913 MZJ4910:MZJ4913 NJF4910:NJF4913 NTB4910:NTB4913 OCX4910:OCX4913 OMT4910:OMT4913 OWP4910:OWP4913 PGL4910:PGL4913 PQH4910:PQH4913 QAD4910:QAD4913 QJZ4910:QJZ4913 QTV4910:QTV4913 RDR4910:RDR4913 RNN4910:RNN4913 RXJ4910:RXJ4913 SHF4910:SHF4913 SRB4910:SRB4913 TAX4910:TAX4913 TKT4910:TKT4913 TUP4910:TUP4913 UEL4910:UEL4913 UOH4910:UOH4913 UYD4910:UYD4913 VHZ4910:VHZ4913 VRV4910:VRV4913 WBR4910:WBR4913 WLK4910:WLK4913 WVG4910:WVG4913 IU4910:IU4913 SQ4910:SQ4913 ACM4910:ACM4913 AMI4910:AMI4913 AWE4910:AWE4913 BGA4910:BGA4913 BPW4910:BPW4913 BZS4910:BZS4913 CJO4910:CJO4913 CTK4910:CTK4913 DDG4910:DDG4913 DNC4910:DNC4913 DWY4910:DWY4913 EGU4910:EGU4913 EQQ4910:EQQ4913 FAM4910:FAM4913 FKI4910:FKI4913 FUE4910:FUE4913 GEA4910:GEA4913 GNW4910:GNW4913 GXS4910:GXS4913 HHO4910:HHO4913 HRK4910:HRK4913 IBG4910:IBG4913 ILC4910:ILC4913 IUY4910:IUY4913 JEU4910:JEU4913 JOQ4910:JOQ4913 JYM4910:JYM4913 KII4910:KII4913 KSE4910:KSE4913 LCA4910:LCA4913 LLW4910:LLW4913 LVS4910:LVS4913 MFO4910:MFO4913 MPK4910:MPK4913 MZG4910:MZG4913 NJC4910:NJC4913 NSY4910:NSY4913 OCU4910:OCU4913 OMQ4910:OMQ4913 OWM4910:OWM4913 PGI4910:PGI4913 PQE4910:PQE4913 QAA4910:QAA4913 QJW4910:QJW4913 QTS4910:QTS4913 RDO4910:RDO4913 RNK4910:RNK4913 RXG4910:RXG4913 SHC4910:SHC4913 U3367 L3360:L3364 O3359:O3364 AD3415:AD3426 L3368 O3366:O3369 L3376 O3371:O3379 L3383:L3386 O3383:O3385 O3394:O3395 L3394:L3397 U3400:U3401 U3403 O3415:O3426 AD3376 L3403:L3410 O3403:O3407 U3440:U3441 U3409 U3411 O3409:O3411 U3416 U3422:U3425 O3428 O3434:O3435 U3428 U3437 L3571 O3430 U3430 AD3428 O3437:O3438 L3434:L3436 AB3432:AB3436 L3428 L3442 O3440:O3442 U3444:U3447 AD3430:AD3438 O3444:O3452 L3445:L3460 AD3413 O3454 U3457 AB3457:AB3463 O3456:O3457 O3460 O3466:O3467 L3466:L3472 O3470:O3472 O3474 AD3474:AD3476 AB3480 L3438 U3484:U3487 O3480:O3492 L3486:L3492 U3490:U3492 U3494:U3497 L3494:L3497 AB3491 AD3480:AD3499 O3494:O3497 O3499 L3499 AD3502:AD3574 O3503 L3503 O3505:O3512 L3505:L3522 U3508:U3509 U3512 U3517:U3519 U3521 O3514:O3522 L3533 L3540 U3534:U3537 U3544:U3545 U3539:U3542 O3534:O3545 L3536:L3538 U3548 L3543:L3549 U3550 U3552 L3551:L3553 O3547:O3553 U3555:U3556 O3555:O3562 L3557:L3563 U3561:U3562 AB3561 U3564:U3566 O3564:O3566 L3565 O3568:O3569 L3567:L3569 U3568 L3399:L3401 AD3444:AD3472 AD3380:AD3401 AD3360:AD3369 AD3403:AD3411 AD3440:AD3442 O3397:O3401 L3415:L3426 L3474:L3476 L3480:L3483 O1763:O1769 O1749:O1761 O1726:O1727 K1739 L1729 L1770:L1774 L1765 L1762 L1756 L1739:L1754 L1734:L1735 O1771:O1781 L1777:L1785 O2015:O2019 L2017:L2019 L2015" xr:uid="{00000000-0002-0000-0700-000060000000}">
      <formula1>#REF!</formula1>
    </dataValidation>
    <dataValidation type="list" errorStyle="warning" allowBlank="1" showInputMessage="1" showErrorMessage="1" errorTitle="Внимание" error="Введенное значение отсутсвует в справочнике" sqref="SS1269:SS1278 ACO1269:ACO1278 AMK1269:AMK1278 AWG1269:AWG1278 BGC1269:BGC1278 BPY1269:BPY1278 BZU1269:BZU1278 CJQ1269:CJQ1278 CTM1269:CTM1278 DDI1269:DDI1278 DNE1269:DNE1278 DXA1269:DXA1278 EGW1269:EGW1278 EQS1269:EQS1278 FAO1269:FAO1278 FKK1269:FKK1278 FUG1269:FUG1278 GEC1269:GEC1278 GNY1269:GNY1278 GXU1269:GXU1278 HHQ1269:HHQ1278 HRM1269:HRM1278 IBI1269:IBI1278 ILE1269:ILE1278 IVA1269:IVA1278 JEW1269:JEW1278 JOS1269:JOS1278 JYO1269:JYO1278 KIK1269:KIK1278 KSG1269:KSG1278 LCC1269:LCC1278 LLY1269:LLY1278 LVU1269:LVU1278 MFQ1269:MFQ1278 MPM1269:MPM1278 MZI1269:MZI1278 NJE1269:NJE1278 NTA1269:NTA1278 OCW1269:OCW1278 OMS1269:OMS1278 OWO1269:OWO1278 PGK1269:PGK1278 PQG1269:PQG1278 QAC1269:QAC1278 QJY1269:QJY1278 QTU1269:QTU1278 RDQ1269:RDQ1278 RNM1269:RNM1278 RXI1269:RXI1278 SHE1269:SHE1278 SRA1269:SRA1278 TAW1269:TAW1278 TKS1269:TKS1278 TUO1269:TUO1278 UEK1269:UEK1278 UOG1269:UOG1278 UYC1269:UYC1278 VHY1269:VHY1278 VRU1269:VRU1278 WBQ1269:WBQ1278 WLM1269:WLM1278 WVI1269:WVI1278 IW1269:IW1278 N1999:N2012 N4754 N1989:N1997 N2742:N2746 N1928 N1930:N1934 N1950:N1953 N1958:N1959 N1961:N1970 N1972 N1974:N1983 N1985:N1987 N4769 N4794 N4827:N4828 N4866:N4879 N4881 N208:N209 N4914:N4915 N3348:N3352 N3354:N3357 N2342:N2388 N2512:N2516 N2531:N2532 N2522:N2523 N2535:N2544 N2546:N2613 N2615:N2620 N2623:N2631 N2637:N2644 N2647:N2658 N2660:N2664 N3933:N3940 N3943:N3946 N3952 N3954:N3958 N3966:N3978 N3982:N3988 N3990:N3992 N2501:N2509 N2518:N2520 N2525:N2529 N4852:N4863 N4025 N4027 SS4211:SS4213 IW4211:IW4213 WVI4211:WVI4213 WLM4211:WLM4213 WBQ4211:WBQ4213 VRU4211:VRU4213 VHY4211:VHY4213 UYC4211:UYC4213 UOG4211:UOG4213 UEK4211:UEK4213 TUO4211:TUO4213 TKS4211:TKS4213 TAW4211:TAW4213 SRA4211:SRA4213 SHE4211:SHE4213 RXI4211:RXI4213 RNM4211:RNM4213 RDQ4211:RDQ4213 QTU4211:QTU4213 QJY4211:QJY4213 QAC4211:QAC4213 PQG4211:PQG4213 PGK4211:PGK4213 OWO4211:OWO4213 OMS4211:OMS4213 OCW4211:OCW4213 NTA4211:NTA4213 NJE4211:NJE4213 MZI4211:MZI4213 MPM4211:MPM4213 MFQ4211:MFQ4213 LVU4211:LVU4213 LLY4211:LLY4213 LCC4211:LCC4213 KSG4211:KSG4213 KIK4211:KIK4213 JYO4211:JYO4213 JOS4211:JOS4213 JEW4211:JEW4213 IVA4211:IVA4213 ILE4211:ILE4213 IBI4211:IBI4213 HRM4211:HRM4213 HHQ4211:HHQ4213 GXU4211:GXU4213 GNY4211:GNY4213 GEC4211:GEC4213 FUG4211:FUG4213 FKK4211:FKK4213 FAO4211:FAO4213 EQS4211:EQS4213 EGW4211:EGW4213 DXA4211:DXA4213 DNE4211:DNE4213 DDI4211:DDI4213 CTM4211:CTM4213 CJQ4211:CJQ4213 BZU4211:BZU4213 BPY4211:BPY4213 BGC4211:BGC4213 AWG4211:AWG4213 AMK4211:AMK4213 ACO4211:ACO4213 SS4220:SS4222 IW4220:IW4222 WVI4220:WVI4222 WLM4220:WLM4222 WBQ4220:WBQ4222 VRU4220:VRU4222 VHY4220:VHY4222 UYC4220:UYC4222 UOG4220:UOG4222 UEK4220:UEK4222 TUO4220:TUO4222 TKS4220:TKS4222 TAW4220:TAW4222 SRA4220:SRA4222 SHE4220:SHE4222 RXI4220:RXI4222 RNM4220:RNM4222 RDQ4220:RDQ4222 QTU4220:QTU4222 QJY4220:QJY4222 QAC4220:QAC4222 PQG4220:PQG4222 PGK4220:PGK4222 OWO4220:OWO4222 OMS4220:OMS4222 OCW4220:OCW4222 NTA4220:NTA4222 NJE4220:NJE4222 MZI4220:MZI4222 MPM4220:MPM4222 MFQ4220:MFQ4222 LVU4220:LVU4222 LLY4220:LLY4222 LCC4220:LCC4222 KSG4220:KSG4222 KIK4220:KIK4222 JYO4220:JYO4222 JOS4220:JOS4222 JEW4220:JEW4222 IVA4220:IVA4222 ILE4220:ILE4222 IBI4220:IBI4222 HRM4220:HRM4222 HHQ4220:HHQ4222 GXU4220:GXU4222 GNY4220:GNY4222 GEC4220:GEC4222 FUG4220:FUG4222 FKK4220:FKK4222 FAO4220:FAO4222 EQS4220:EQS4222 EGW4220:EGW4222 DXA4220:DXA4222 DNE4220:DNE4222 DDI4220:DDI4222 CTM4220:CTM4222 CJQ4220:CJQ4222 BZU4220:BZU4222 BPY4220:BPY4222 BGC4220:BGC4222 AWG4220:AWG4222 AMK4220:AMK4222 ACO4220:ACO4222 SS4226:SS4232 IW4226:IW4232 WVI4226:WVI4232 WLM4226:WLM4232 WBQ4226:WBQ4232 VRU4226:VRU4232 VHY4226:VHY4232 UYC4226:UYC4232 UOG4226:UOG4232 UEK4226:UEK4232 TUO4226:TUO4232 TKS4226:TKS4232 TAW4226:TAW4232 SRA4226:SRA4232 SHE4226:SHE4232 RXI4226:RXI4232 RNM4226:RNM4232 RDQ4226:RDQ4232 QTU4226:QTU4232 QJY4226:QJY4232 QAC4226:QAC4232 PQG4226:PQG4232 PGK4226:PGK4232 OWO4226:OWO4232 OMS4226:OMS4232 OCW4226:OCW4232 NTA4226:NTA4232 NJE4226:NJE4232 MZI4226:MZI4232 MPM4226:MPM4232 MFQ4226:MFQ4232 LVU4226:LVU4232 LLY4226:LLY4232 LCC4226:LCC4232 KSG4226:KSG4232 KIK4226:KIK4232 JYO4226:JYO4232 JOS4226:JOS4232 JEW4226:JEW4232 IVA4226:IVA4232 ILE4226:ILE4232 IBI4226:IBI4232 HRM4226:HRM4232 HHQ4226:HHQ4232 GXU4226:GXU4232 GNY4226:GNY4232 GEC4226:GEC4232 FUG4226:FUG4232 FKK4226:FKK4232 FAO4226:FAO4232 EQS4226:EQS4232 EGW4226:EGW4232 DXA4226:DXA4232 DNE4226:DNE4232 DDI4226:DDI4232 CTM4226:CTM4232 CJQ4226:CJQ4232 BZU4226:BZU4232 BPY4226:BPY4232 BGC4226:BGC4232 AWG4226:AWG4232 AMK4226:AMK4232 ACO4226:ACO4232 ACO4235:ACO4246 AMK4235:AMK4246 AWG4235:AWG4246 BGC4235:BGC4246 BPY4235:BPY4246 BZU4235:BZU4246 CJQ4235:CJQ4246 CTM4235:CTM4246 DDI4235:DDI4246 DNE4235:DNE4246 DXA4235:DXA4246 EGW4235:EGW4246 EQS4235:EQS4246 FAO4235:FAO4246 FKK4235:FKK4246 FUG4235:FUG4246 GEC4235:GEC4246 GNY4235:GNY4246 GXU4235:GXU4246 HHQ4235:HHQ4246 HRM4235:HRM4246 IBI4235:IBI4246 ILE4235:ILE4246 IVA4235:IVA4246 JEW4235:JEW4246 JOS4235:JOS4246 JYO4235:JYO4246 KIK4235:KIK4246 KSG4235:KSG4246 LCC4235:LCC4246 LLY4235:LLY4246 LVU4235:LVU4246 MFQ4235:MFQ4246 MPM4235:MPM4246 MZI4235:MZI4246 NJE4235:NJE4246 NTA4235:NTA4246 OCW4235:OCW4246 OMS4235:OMS4246 OWO4235:OWO4246 PGK4235:PGK4246 PQG4235:PQG4246 QAC4235:QAC4246 QJY4235:QJY4246 QTU4235:QTU4246 RDQ4235:RDQ4246 RNM4235:RNM4246 RXI4235:RXI4246 SHE4235:SHE4246 SRA4235:SRA4246 TAW4235:TAW4246 TKS4235:TKS4246 TUO4235:TUO4246 UEK4235:UEK4246 UOG4235:UOG4246 UYC4235:UYC4246 VHY4235:VHY4246 VRU4235:VRU4246 WBQ4235:WBQ4246 WLM4235:WLM4246 WVI4235:WVI4246 IW4235:IW4246 SS4235:SS4246 SS4452:SS4460 IW4452:IW4460 WVI4452:WVI4460 WLM4452:WLM4460 WBQ4452:WBQ4460 VRU4452:VRU4460 VHY4452:VHY4460 UYC4452:UYC4460 UOG4452:UOG4460 UEK4452:UEK4460 TUO4452:TUO4460 TKS4452:TKS4460 TAW4452:TAW4460 SRA4452:SRA4460 SHE4452:SHE4460 RXI4452:RXI4460 RNM4452:RNM4460 RDQ4452:RDQ4460 QTU4452:QTU4460 QJY4452:QJY4460 QAC4452:QAC4460 PQG4452:PQG4460 PGK4452:PGK4460 OWO4452:OWO4460 OMS4452:OMS4460 OCW4452:OCW4460 NTA4452:NTA4460 NJE4452:NJE4460 MZI4452:MZI4460 MPM4452:MPM4460 MFQ4452:MFQ4460 LVU4452:LVU4460 LLY4452:LLY4460 LCC4452:LCC4460 KSG4452:KSG4460 KIK4452:KIK4460 JYO4452:JYO4460 JOS4452:JOS4460 JEW4452:JEW4460 IVA4452:IVA4460 ILE4452:ILE4460 IBI4452:IBI4460 HRM4452:HRM4460 HHQ4452:HHQ4460 GXU4452:GXU4460 GNY4452:GNY4460 GEC4452:GEC4460 FUG4452:FUG4460 FKK4452:FKK4460 FAO4452:FAO4460 EQS4452:EQS4460 EGW4452:EGW4460 DXA4452:DXA4460 DNE4452:DNE4460 DDI4452:DDI4460 CTM4452:CTM4460 CJQ4452:CJQ4460 BZU4452:BZU4460 BPY4452:BPY4460 BGC4452:BGC4460 AWG4452:AWG4460 AMK4452:AMK4460 ACO4452:ACO4460 CJQ4465:CJQ4467 CTM4465:CTM4467 DDI4465:DDI4467 DNE4465:DNE4467 DXA4465:DXA4467 EGW4465:EGW4467 EQS4465:EQS4467 FAO4465:FAO4467 FKK4465:FKK4467 FUG4465:FUG4467 GEC4465:GEC4467 GNY4465:GNY4467 GXU4465:GXU4467 HHQ4465:HHQ4467 HRM4465:HRM4467 IBI4465:IBI4467 ILE4465:ILE4467 IVA4465:IVA4467 JEW4465:JEW4467 JOS4465:JOS4467 JYO4465:JYO4467 KIK4465:KIK4467 KSG4465:KSG4467 LCC4465:LCC4467 LLY4465:LLY4467 LVU4465:LVU4467 MFQ4465:MFQ4467 MPM4465:MPM4467 MZI4465:MZI4467 NJE4465:NJE4467 NTA4465:NTA4467 OCW4465:OCW4467 OMS4465:OMS4467 OWO4465:OWO4467 PGK4465:PGK4467 PQG4465:PQG4467 QAC4465:QAC4467 QJY4465:QJY4467 QTU4465:QTU4467 RDQ4465:RDQ4467 RNM4465:RNM4467 RXI4465:RXI4467 SHE4465:SHE4467 SRA4465:SRA4467 TAW4465:TAW4467 TKS4465:TKS4467 TUO4465:TUO4467 UEK4465:UEK4467 UOG4465:UOG4467 UYC4465:UYC4467 VHY4465:VHY4467 VRU4465:VRU4467 WBQ4465:WBQ4467 WLM4465:WLM4467 WVI4465:WVI4467 IW4465:IW4467 SS4465:SS4467 ACO4465:ACO4467 AMK4465:AMK4467 AWG4465:AWG4467 BGC4465:BGC4467 BPY4465:BPY4467 BZU4465:BZU4467 SS4484:SS4499 IW4484:IW4499 WVI4484:WVI4499 WLM4484:WLM4499 WBQ4484:WBQ4499 VRU4484:VRU4499 VHY4484:VHY4499 UYC4484:UYC4499 UOG4484:UOG4499 UEK4484:UEK4499 TUO4484:TUO4499 TKS4484:TKS4499 TAW4484:TAW4499 SRA4484:SRA4499 SHE4484:SHE4499 RXI4484:RXI4499 RNM4484:RNM4499 RDQ4484:RDQ4499 QTU4484:QTU4499 QJY4484:QJY4499 QAC4484:QAC4499 PQG4484:PQG4499 PGK4484:PGK4499 OWO4484:OWO4499 OMS4484:OMS4499 OCW4484:OCW4499 NTA4484:NTA4499 NJE4484:NJE4499 MZI4484:MZI4499 MPM4484:MPM4499 MFQ4484:MFQ4499 LVU4484:LVU4499 LLY4484:LLY4499 LCC4484:LCC4499 KSG4484:KSG4499 KIK4484:KIK4499 JYO4484:JYO4499 JOS4484:JOS4499 JEW4484:JEW4499 IVA4484:IVA4499 ILE4484:ILE4499 IBI4484:IBI4499 HRM4484:HRM4499 HHQ4484:HHQ4499 GXU4484:GXU4499 GNY4484:GNY4499 GEC4484:GEC4499 FUG4484:FUG4499 FKK4484:FKK4499 FAO4484:FAO4499 EQS4484:EQS4499 EGW4484:EGW4499 DXA4484:DXA4499 DNE4484:DNE4499 DDI4484:DDI4499 CTM4484:CTM4499 CJQ4484:CJQ4499 BZU4484:BZU4499 BPY4484:BPY4499 BGC4484:BGC4499 AWG4484:AWG4499 AMK4484:AMK4499 ACO4484:ACO4499 ACO4501:ACO4515 AMK4501:AMK4515 AWG4501:AWG4515 BGC4501:BGC4515 BPY4501:BPY4515 BZU4501:BZU4515 CJQ4501:CJQ4515 CTM4501:CTM4515 DDI4501:DDI4515 DNE4501:DNE4515 DXA4501:DXA4515 EGW4501:EGW4515 EQS4501:EQS4515 FAO4501:FAO4515 FKK4501:FKK4515 FUG4501:FUG4515 GEC4501:GEC4515 GNY4501:GNY4515 GXU4501:GXU4515 HHQ4501:HHQ4515 HRM4501:HRM4515 IBI4501:IBI4515 ILE4501:ILE4515 IVA4501:IVA4515 JEW4501:JEW4515 JOS4501:JOS4515 JYO4501:JYO4515 KIK4501:KIK4515 KSG4501:KSG4515 LCC4501:LCC4515 LLY4501:LLY4515 LVU4501:LVU4515 MFQ4501:MFQ4515 MPM4501:MPM4515 MZI4501:MZI4515 NJE4501:NJE4515 NTA4501:NTA4515 OCW4501:OCW4515 OMS4501:OMS4515 OWO4501:OWO4515 PGK4501:PGK4515 PQG4501:PQG4515 QAC4501:QAC4515 QJY4501:QJY4515 QTU4501:QTU4515 RDQ4501:RDQ4515 RNM4501:RNM4515 RXI4501:RXI4515 SHE4501:SHE4515 SRA4501:SRA4515 TAW4501:TAW4515 TKS4501:TKS4515 TUO4501:TUO4515 UEK4501:UEK4515 UOG4501:UOG4515 UYC4501:UYC4515 VHY4501:VHY4515 VRU4501:VRU4515 WBQ4501:WBQ4515 WLM4501:WLM4515 WVI4501:WVI4515 IW4501:IW4515 SS4501:SS4515 ACO4518:ACO4538 AMK4518:AMK4538 AWG4518:AWG4538 BGC4518:BGC4538 BPY4518:BPY4538 BZU4518:BZU4538 CJQ4518:CJQ4538 CTM4518:CTM4538 DDI4518:DDI4538 DNE4518:DNE4538 DXA4518:DXA4538 EGW4518:EGW4538 EQS4518:EQS4538 FAO4518:FAO4538 FKK4518:FKK4538 FUG4518:FUG4538 GEC4518:GEC4538 GNY4518:GNY4538 GXU4518:GXU4538 HHQ4518:HHQ4538 HRM4518:HRM4538 IBI4518:IBI4538 ILE4518:ILE4538 IVA4518:IVA4538 JEW4518:JEW4538 JOS4518:JOS4538 JYO4518:JYO4538 KIK4518:KIK4538 KSG4518:KSG4538 LCC4518:LCC4538 LLY4518:LLY4538 LVU4518:LVU4538 MFQ4518:MFQ4538 MPM4518:MPM4538 MZI4518:MZI4538 NJE4518:NJE4538 NTA4518:NTA4538 OCW4518:OCW4538 OMS4518:OMS4538 OWO4518:OWO4538 PGK4518:PGK4538 PQG4518:PQG4538 QAC4518:QAC4538 QJY4518:QJY4538 QTU4518:QTU4538 RDQ4518:RDQ4538 RNM4518:RNM4538 RXI4518:RXI4538 SHE4518:SHE4538 SRA4518:SRA4538 TAW4518:TAW4538 TKS4518:TKS4538 TUO4518:TUO4538 UEK4518:UEK4538 UOG4518:UOG4538 UYC4518:UYC4538 VHY4518:VHY4538 VRU4518:VRU4538 WBQ4518:WBQ4538 WLM4518:WLM4538 WVI4518:WVI4538 IW4518:IW4538 SS4518:SS4538 SS4544:SS4559 IW4544:IW4559 WVI4544:WVI4559 WLM4544:WLM4559 WBQ4544:WBQ4559 VRU4544:VRU4559 VHY4544:VHY4559 UYC4544:UYC4559 UOG4544:UOG4559 UEK4544:UEK4559 TUO4544:TUO4559 TKS4544:TKS4559 TAW4544:TAW4559 SRA4544:SRA4559 SHE4544:SHE4559 RXI4544:RXI4559 RNM4544:RNM4559 RDQ4544:RDQ4559 QTU4544:QTU4559 QJY4544:QJY4559 QAC4544:QAC4559 PQG4544:PQG4559 PGK4544:PGK4559 OWO4544:OWO4559 OMS4544:OMS4559 OCW4544:OCW4559 NTA4544:NTA4559 NJE4544:NJE4559 MZI4544:MZI4559 MPM4544:MPM4559 MFQ4544:MFQ4559 LVU4544:LVU4559 LLY4544:LLY4559 LCC4544:LCC4559 KSG4544:KSG4559 KIK4544:KIK4559 JYO4544:JYO4559 JOS4544:JOS4559 JEW4544:JEW4559 IVA4544:IVA4559 ILE4544:ILE4559 IBI4544:IBI4559 HRM4544:HRM4559 HHQ4544:HHQ4559 GXU4544:GXU4559 GNY4544:GNY4559 GEC4544:GEC4559 FUG4544:FUG4559 FKK4544:FKK4559 FAO4544:FAO4559 EQS4544:EQS4559 EGW4544:EGW4559 DXA4544:DXA4559 DNE4544:DNE4559 DDI4544:DDI4559 CTM4544:CTM4559 CJQ4544:CJQ4559 BZU4544:BZU4559 BPY4544:BPY4559 BGC4544:BGC4559 AWG4544:AWG4559 AMK4544:AMK4559 ACO4544:ACO4559 N4702 N4452 N4834 N4647 N4675:N4678 N4686:N4692 N4680 N4684 N4694:N4695 N4651 N4655:N4667 N4670:N4672 N4699:N4700 N4443:N4449 SS4899:SS4906 IW4899:IW4906 WVI4899:WVI4906 WLM4899:WLM4906 WBQ4899:WBQ4906 VRU4899:VRU4906 VHY4899:VHY4906 UYC4899:UYC4906 UOG4899:UOG4906 UEK4899:UEK4906 TUO4899:TUO4906 TKS4899:TKS4906 TAW4899:TAW4906 SRA4899:SRA4906 SHE4899:SHE4906 RXI4899:RXI4906 RNM4899:RNM4906 RDQ4899:RDQ4906 QTU4899:QTU4906 QJY4899:QJY4906 QAC4899:QAC4906 PQG4899:PQG4906 PGK4899:PGK4906 OWO4899:OWO4906 OMS4899:OMS4906 OCW4899:OCW4906 NTA4899:NTA4906 NJE4899:NJE4906 MZI4899:MZI4906 MPM4899:MPM4906 MFQ4899:MFQ4906 LVU4899:LVU4906 LLY4899:LLY4906 LCC4899:LCC4906 KSG4899:KSG4906 KIK4899:KIK4906 JYO4899:JYO4906 JOS4899:JOS4906 JEW4899:JEW4906 IVA4899:IVA4906 ILE4899:ILE4906 IBI4899:IBI4906 HRM4899:HRM4906 HHQ4899:HHQ4906 GXU4899:GXU4906 GNY4899:GNY4906 GEC4899:GEC4906 FUG4899:FUG4906 FKK4899:FKK4906 FAO4899:FAO4906 EQS4899:EQS4906 EGW4899:EGW4906 DXA4899:DXA4906 DNE4899:DNE4906 DDI4899:DDI4906 CTM4899:CTM4906 CJQ4899:CJQ4906 BZU4899:BZU4906 BPY4899:BPY4906 BGC4899:BGC4906 AWG4899:AWG4906 AMK4899:AMK4906 ACO4899:ACO4906 CTM4910:CTM4913 DDI4910:DDI4913 DNE4910:DNE4913 DXA4910:DXA4913 EGW4910:EGW4913 EQS4910:EQS4913 FAO4910:FAO4913 FKK4910:FKK4913 FUG4910:FUG4913 GEC4910:GEC4913 GNY4910:GNY4913 GXU4910:GXU4913 HHQ4910:HHQ4913 HRM4910:HRM4913 IBI4910:IBI4913 ILE4910:ILE4913 IVA4910:IVA4913 JEW4910:JEW4913 JOS4910:JOS4913 JYO4910:JYO4913 KIK4910:KIK4913 KSG4910:KSG4913 LCC4910:LCC4913 LLY4910:LLY4913 LVU4910:LVU4913 MFQ4910:MFQ4913 MPM4910:MPM4913 MZI4910:MZI4913 NJE4910:NJE4913 NTA4910:NTA4913 OCW4910:OCW4913 OMS4910:OMS4913 OWO4910:OWO4913 PGK4910:PGK4913 PQG4910:PQG4913 QAC4910:QAC4913 QJY4910:QJY4913 QTU4910:QTU4913 RDQ4910:RDQ4913 RNM4910:RNM4913 RXI4910:RXI4913 SHE4910:SHE4913 SRA4910:SRA4913 TAW4910:TAW4913 TKS4910:TKS4913 TUO4910:TUO4913 UEK4910:UEK4913 UOG4910:UOG4913 UYC4910:UYC4913 VHY4910:VHY4913 VRU4910:VRU4913 WBQ4910:WBQ4913 WLM4910:WLM4913 WVI4910:WVI4913 IW4910:IW4913 SS4910:SS4913 ACO4910:ACO4913 AMK4910:AMK4913 AWG4910:AWG4913 BGC4910:BGC4913 BPY4910:BPY4913 BZU4910:BZU4913 CJQ4910:CJQ4913 N4609 N4697 N4709 N4729:N4730 N3359:N3364 N3366:N3369 N3371:N3379 N3383:N3386 N3571 O3402 N3444:N3457 N3460 N3466:N3467 N3470:N3472 N3494:N3497 N3474:N3492 N3499 N3503 N3505:N3522 N3533:N3553 N3556:N3569 N3394:N3401 N3403:N3411 N3415:N3442 O3414 N1749:N1781 N1726:N1727 N1686:N1693 N2015:N2019" xr:uid="{00000000-0002-0000-0700-000061000000}">
      <formula1>#REF!</formula1>
    </dataValidation>
    <dataValidation type="list" errorStyle="warning" allowBlank="1" showInputMessage="1" showErrorMessage="1" errorTitle="Внимание" error="Организация отсутсвует в справочнике" sqref="SH1269:SH1278 ACD1269:ACD1278 ALZ1269:ALZ1278 AVV1269:AVV1278 BFR1269:BFR1278 BPN1269:BPN1278 BZJ1269:BZJ1278 CJF1269:CJF1278 CTB1269:CTB1278 DCX1269:DCX1278 DMT1269:DMT1278 DWP1269:DWP1278 EGL1269:EGL1278 EQH1269:EQH1278 FAD1269:FAD1278 FJZ1269:FJZ1278 FTV1269:FTV1278 GDR1269:GDR1278 GNN1269:GNN1278 GXJ1269:GXJ1278 HHF1269:HHF1278 HRB1269:HRB1278 IAX1269:IAX1278 IKT1269:IKT1278 IUP1269:IUP1278 JEL1269:JEL1278 JOH1269:JOH1278 JYD1269:JYD1278 KHZ1269:KHZ1278 KRV1269:KRV1278 LBR1269:LBR1278 LLN1269:LLN1278 LVJ1269:LVJ1278 MFF1269:MFF1278 MPB1269:MPB1278 MYX1269:MYX1278 NIT1269:NIT1278 NSP1269:NSP1278 OCL1269:OCL1278 OMH1269:OMH1278 OWD1269:OWD1278 PFZ1269:PFZ1278 PPV1269:PPV1278 PZR1269:PZR1278 QJN1269:QJN1278 QTJ1269:QTJ1278 RDF1269:RDF1278 RNB1269:RNB1278 RWX1269:RWX1278 SGT1269:SGT1278 SQP1269:SQP1278 TAL1269:TAL1278 TKH1269:TKH1278 TUD1269:TUD1278 UDZ1269:UDZ1278 UNV1269:UNV1278 UXR1269:UXR1278 VHN1269:VHN1278 VRJ1269:VRJ1278 WBF1269:WBF1278 WLB1269:WLB1278 WUX1269:WUX1278 IL1269:IL1278 C1928:C1992 BZJ4910:BZJ4913 CJF4910:CJF4913 C4914:C4915 SH4211:SH4213 IL4211:IL4213 WUX4211:WUX4213 WLB4211:WLB4213 WBF4211:WBF4213 VRJ4211:VRJ4213 VHN4211:VHN4213 UXR4211:UXR4213 UNV4211:UNV4213 UDZ4211:UDZ4213 TUD4211:TUD4213 TKH4211:TKH4213 TAL4211:TAL4213 SQP4211:SQP4213 SGT4211:SGT4213 RWX4211:RWX4213 RNB4211:RNB4213 RDF4211:RDF4213 QTJ4211:QTJ4213 QJN4211:QJN4213 PZR4211:PZR4213 PPV4211:PPV4213 PFZ4211:PFZ4213 OWD4211:OWD4213 OMH4211:OMH4213 OCL4211:OCL4213 NSP4211:NSP4213 NIT4211:NIT4213 MYX4211:MYX4213 MPB4211:MPB4213 MFF4211:MFF4213 LVJ4211:LVJ4213 LLN4211:LLN4213 LBR4211:LBR4213 KRV4211:KRV4213 KHZ4211:KHZ4213 JYD4211:JYD4213 JOH4211:JOH4213 JEL4211:JEL4213 IUP4211:IUP4213 IKT4211:IKT4213 IAX4211:IAX4213 HRB4211:HRB4213 HHF4211:HHF4213 GXJ4211:GXJ4213 GNN4211:GNN4213 GDR4211:GDR4213 FTV4211:FTV4213 FJZ4211:FJZ4213 FAD4211:FAD4213 EQH4211:EQH4213 EGL4211:EGL4213 DWP4211:DWP4213 DMT4211:DMT4213 DCX4211:DCX4213 CTB4211:CTB4213 CJF4211:CJF4213 BZJ4211:BZJ4213 BPN4211:BPN4213 BFR4211:BFR4213 AVV4211:AVV4213 ALZ4211:ALZ4213 ACD4211:ACD4213 SH4220:SH4222 IL4220:IL4222 WUX4220:WUX4222 WLB4220:WLB4222 WBF4220:WBF4222 VRJ4220:VRJ4222 VHN4220:VHN4222 UXR4220:UXR4222 UNV4220:UNV4222 UDZ4220:UDZ4222 TUD4220:TUD4222 TKH4220:TKH4222 TAL4220:TAL4222 SQP4220:SQP4222 SGT4220:SGT4222 RWX4220:RWX4222 RNB4220:RNB4222 RDF4220:RDF4222 QTJ4220:QTJ4222 QJN4220:QJN4222 PZR4220:PZR4222 PPV4220:PPV4222 PFZ4220:PFZ4222 OWD4220:OWD4222 OMH4220:OMH4222 OCL4220:OCL4222 NSP4220:NSP4222 NIT4220:NIT4222 MYX4220:MYX4222 MPB4220:MPB4222 MFF4220:MFF4222 LVJ4220:LVJ4222 LLN4220:LLN4222 LBR4220:LBR4222 KRV4220:KRV4222 KHZ4220:KHZ4222 JYD4220:JYD4222 JOH4220:JOH4222 JEL4220:JEL4222 IUP4220:IUP4222 IKT4220:IKT4222 IAX4220:IAX4222 HRB4220:HRB4222 HHF4220:HHF4222 GXJ4220:GXJ4222 GNN4220:GNN4222 GDR4220:GDR4222 FTV4220:FTV4222 FJZ4220:FJZ4222 FAD4220:FAD4222 EQH4220:EQH4222 EGL4220:EGL4222 DWP4220:DWP4222 DMT4220:DMT4222 DCX4220:DCX4222 CTB4220:CTB4222 CJF4220:CJF4222 BZJ4220:BZJ4222 BPN4220:BPN4222 BFR4220:BFR4222 AVV4220:AVV4222 ALZ4220:ALZ4222 ACD4220:ACD4222 SH4226:SH4232 IL4226:IL4232 WUX4226:WUX4232 WLB4226:WLB4232 WBF4226:WBF4232 VRJ4226:VRJ4232 VHN4226:VHN4232 UXR4226:UXR4232 UNV4226:UNV4232 UDZ4226:UDZ4232 TUD4226:TUD4232 TKH4226:TKH4232 TAL4226:TAL4232 SQP4226:SQP4232 SGT4226:SGT4232 RWX4226:RWX4232 RNB4226:RNB4232 RDF4226:RDF4232 QTJ4226:QTJ4232 QJN4226:QJN4232 PZR4226:PZR4232 PPV4226:PPV4232 PFZ4226:PFZ4232 OWD4226:OWD4232 OMH4226:OMH4232 OCL4226:OCL4232 NSP4226:NSP4232 NIT4226:NIT4232 MYX4226:MYX4232 MPB4226:MPB4232 MFF4226:MFF4232 LVJ4226:LVJ4232 LLN4226:LLN4232 LBR4226:LBR4232 KRV4226:KRV4232 KHZ4226:KHZ4232 JYD4226:JYD4232 JOH4226:JOH4232 JEL4226:JEL4232 IUP4226:IUP4232 IKT4226:IKT4232 IAX4226:IAX4232 HRB4226:HRB4232 HHF4226:HHF4232 GXJ4226:GXJ4232 GNN4226:GNN4232 GDR4226:GDR4232 FTV4226:FTV4232 FJZ4226:FJZ4232 FAD4226:FAD4232 EQH4226:EQH4232 EGL4226:EGL4232 DWP4226:DWP4232 DMT4226:DMT4232 DCX4226:DCX4232 CTB4226:CTB4232 CJF4226:CJF4232 BZJ4226:BZJ4232 BPN4226:BPN4232 BFR4226:BFR4232 AVV4226:AVV4232 ALZ4226:ALZ4232 ACD4226:ACD4232 ACD4235:ACD4246 ALZ4235:ALZ4246 AVV4235:AVV4246 BFR4235:BFR4246 BPN4235:BPN4246 BZJ4235:BZJ4246 CJF4235:CJF4246 CTB4235:CTB4246 DCX4235:DCX4246 DMT4235:DMT4246 DWP4235:DWP4246 EGL4235:EGL4246 EQH4235:EQH4246 FAD4235:FAD4246 FJZ4235:FJZ4246 FTV4235:FTV4246 GDR4235:GDR4246 GNN4235:GNN4246 GXJ4235:GXJ4246 HHF4235:HHF4246 HRB4235:HRB4246 IAX4235:IAX4246 IKT4235:IKT4246 IUP4235:IUP4246 JEL4235:JEL4246 JOH4235:JOH4246 JYD4235:JYD4246 KHZ4235:KHZ4246 KRV4235:KRV4246 LBR4235:LBR4246 LLN4235:LLN4246 LVJ4235:LVJ4246 MFF4235:MFF4246 MPB4235:MPB4246 MYX4235:MYX4246 NIT4235:NIT4246 NSP4235:NSP4246 OCL4235:OCL4246 OMH4235:OMH4246 OWD4235:OWD4246 PFZ4235:PFZ4246 PPV4235:PPV4246 PZR4235:PZR4246 QJN4235:QJN4246 QTJ4235:QTJ4246 RDF4235:RDF4246 RNB4235:RNB4246 RWX4235:RWX4246 SGT4235:SGT4246 SQP4235:SQP4246 TAL4235:TAL4246 TKH4235:TKH4246 TUD4235:TUD4246 UDZ4235:UDZ4246 UNV4235:UNV4246 UXR4235:UXR4246 VHN4235:VHN4246 VRJ4235:VRJ4246 WBF4235:WBF4246 WLB4235:WLB4246 WUX4235:WUX4246 IL4235:IL4246 SH4235:SH4246 SH4452:SH4460 IL4452:IL4460 WUX4452:WUX4460 WLB4452:WLB4460 WBF4452:WBF4460 VRJ4452:VRJ4460 VHN4452:VHN4460 UXR4452:UXR4460 UNV4452:UNV4460 UDZ4452:UDZ4460 TUD4452:TUD4460 TKH4452:TKH4460 TAL4452:TAL4460 SQP4452:SQP4460 SGT4452:SGT4460 RWX4452:RWX4460 RNB4452:RNB4460 RDF4452:RDF4460 QTJ4452:QTJ4460 QJN4452:QJN4460 PZR4452:PZR4460 PPV4452:PPV4460 PFZ4452:PFZ4460 OWD4452:OWD4460 OMH4452:OMH4460 OCL4452:OCL4460 NSP4452:NSP4460 NIT4452:NIT4460 MYX4452:MYX4460 MPB4452:MPB4460 MFF4452:MFF4460 LVJ4452:LVJ4460 LLN4452:LLN4460 LBR4452:LBR4460 KRV4452:KRV4460 KHZ4452:KHZ4460 JYD4452:JYD4460 JOH4452:JOH4460 JEL4452:JEL4460 IUP4452:IUP4460 IKT4452:IKT4460 IAX4452:IAX4460 HRB4452:HRB4460 HHF4452:HHF4460 GXJ4452:GXJ4460 GNN4452:GNN4460 GDR4452:GDR4460 FTV4452:FTV4460 FJZ4452:FJZ4460 FAD4452:FAD4460 EQH4452:EQH4460 EGL4452:EGL4460 DWP4452:DWP4460 DMT4452:DMT4460 DCX4452:DCX4460 CTB4452:CTB4460 CJF4452:CJF4460 BZJ4452:BZJ4460 BPN4452:BPN4460 BFR4452:BFR4460 AVV4452:AVV4460 ALZ4452:ALZ4460 ACD4452:ACD4460 CJF4465:CJF4467 CTB4465:CTB4467 DCX4465:DCX4467 DMT4465:DMT4467 DWP4465:DWP4467 EGL4465:EGL4467 EQH4465:EQH4467 FAD4465:FAD4467 FJZ4465:FJZ4467 FTV4465:FTV4467 GDR4465:GDR4467 GNN4465:GNN4467 GXJ4465:GXJ4467 HHF4465:HHF4467 HRB4465:HRB4467 IAX4465:IAX4467 IKT4465:IKT4467 IUP4465:IUP4467 JEL4465:JEL4467 JOH4465:JOH4467 JYD4465:JYD4467 KHZ4465:KHZ4467 KRV4465:KRV4467 LBR4465:LBR4467 LLN4465:LLN4467 LVJ4465:LVJ4467 MFF4465:MFF4467 MPB4465:MPB4467 MYX4465:MYX4467 NIT4465:NIT4467 NSP4465:NSP4467 OCL4465:OCL4467 OMH4465:OMH4467 OWD4465:OWD4467 PFZ4465:PFZ4467 PPV4465:PPV4467 PZR4465:PZR4467 QJN4465:QJN4467 QTJ4465:QTJ4467 RDF4465:RDF4467 RNB4465:RNB4467 RWX4465:RWX4467 SGT4465:SGT4467 SQP4465:SQP4467 TAL4465:TAL4467 TKH4465:TKH4467 TUD4465:TUD4467 UDZ4465:UDZ4467 UNV4465:UNV4467 UXR4465:UXR4467 VHN4465:VHN4467 VRJ4465:VRJ4467 WBF4465:WBF4467 WLB4465:WLB4467 WUX4465:WUX4467 IL4465:IL4467 SH4465:SH4467 ACD4465:ACD4467 ALZ4465:ALZ4467 AVV4465:AVV4467 BFR4465:BFR4467 BPN4465:BPN4467 BZJ4465:BZJ4467 SH4484:SH4499 IL4484:IL4499 WUX4484:WUX4499 WLB4484:WLB4499 WBF4484:WBF4499 VRJ4484:VRJ4499 VHN4484:VHN4499 UXR4484:UXR4499 UNV4484:UNV4499 UDZ4484:UDZ4499 TUD4484:TUD4499 TKH4484:TKH4499 TAL4484:TAL4499 SQP4484:SQP4499 SGT4484:SGT4499 RWX4484:RWX4499 RNB4484:RNB4499 RDF4484:RDF4499 QTJ4484:QTJ4499 QJN4484:QJN4499 PZR4484:PZR4499 PPV4484:PPV4499 PFZ4484:PFZ4499 OWD4484:OWD4499 OMH4484:OMH4499 OCL4484:OCL4499 NSP4484:NSP4499 NIT4484:NIT4499 MYX4484:MYX4499 MPB4484:MPB4499 MFF4484:MFF4499 LVJ4484:LVJ4499 LLN4484:LLN4499 LBR4484:LBR4499 KRV4484:KRV4499 KHZ4484:KHZ4499 JYD4484:JYD4499 JOH4484:JOH4499 JEL4484:JEL4499 IUP4484:IUP4499 IKT4484:IKT4499 IAX4484:IAX4499 HRB4484:HRB4499 HHF4484:HHF4499 GXJ4484:GXJ4499 GNN4484:GNN4499 GDR4484:GDR4499 FTV4484:FTV4499 FJZ4484:FJZ4499 FAD4484:FAD4499 EQH4484:EQH4499 EGL4484:EGL4499 DWP4484:DWP4499 DMT4484:DMT4499 DCX4484:DCX4499 CTB4484:CTB4499 CJF4484:CJF4499 BZJ4484:BZJ4499 BPN4484:BPN4499 BFR4484:BFR4499 AVV4484:AVV4499 ALZ4484:ALZ4499 ACD4484:ACD4499 ACD4501:ACD4515 ALZ4501:ALZ4515 AVV4501:AVV4515 BFR4501:BFR4515 BPN4501:BPN4515 BZJ4501:BZJ4515 CJF4501:CJF4515 CTB4501:CTB4515 DCX4501:DCX4515 DMT4501:DMT4515 DWP4501:DWP4515 EGL4501:EGL4515 EQH4501:EQH4515 FAD4501:FAD4515 FJZ4501:FJZ4515 FTV4501:FTV4515 GDR4501:GDR4515 GNN4501:GNN4515 GXJ4501:GXJ4515 HHF4501:HHF4515 HRB4501:HRB4515 IAX4501:IAX4515 IKT4501:IKT4515 IUP4501:IUP4515 JEL4501:JEL4515 JOH4501:JOH4515 JYD4501:JYD4515 KHZ4501:KHZ4515 KRV4501:KRV4515 LBR4501:LBR4515 LLN4501:LLN4515 LVJ4501:LVJ4515 MFF4501:MFF4515 MPB4501:MPB4515 MYX4501:MYX4515 NIT4501:NIT4515 NSP4501:NSP4515 OCL4501:OCL4515 OMH4501:OMH4515 OWD4501:OWD4515 PFZ4501:PFZ4515 PPV4501:PPV4515 PZR4501:PZR4515 QJN4501:QJN4515 QTJ4501:QTJ4515 RDF4501:RDF4515 RNB4501:RNB4515 RWX4501:RWX4515 SGT4501:SGT4515 SQP4501:SQP4515 TAL4501:TAL4515 TKH4501:TKH4515 TUD4501:TUD4515 UDZ4501:UDZ4515 UNV4501:UNV4515 UXR4501:UXR4515 VHN4501:VHN4515 VRJ4501:VRJ4515 WBF4501:WBF4515 WLB4501:WLB4515 WUX4501:WUX4515 IL4501:IL4515 SH4501:SH4515 ACD4518:ACD4538 ALZ4518:ALZ4538 AVV4518:AVV4538 BFR4518:BFR4538 BPN4518:BPN4538 BZJ4518:BZJ4538 CJF4518:CJF4538 CTB4518:CTB4538 DCX4518:DCX4538 DMT4518:DMT4538 DWP4518:DWP4538 EGL4518:EGL4538 EQH4518:EQH4538 FAD4518:FAD4538 FJZ4518:FJZ4538 FTV4518:FTV4538 GDR4518:GDR4538 GNN4518:GNN4538 GXJ4518:GXJ4538 HHF4518:HHF4538 HRB4518:HRB4538 IAX4518:IAX4538 IKT4518:IKT4538 IUP4518:IUP4538 JEL4518:JEL4538 JOH4518:JOH4538 JYD4518:JYD4538 KHZ4518:KHZ4538 KRV4518:KRV4538 LBR4518:LBR4538 LLN4518:LLN4538 LVJ4518:LVJ4538 MFF4518:MFF4538 MPB4518:MPB4538 MYX4518:MYX4538 NIT4518:NIT4538 NSP4518:NSP4538 OCL4518:OCL4538 OMH4518:OMH4538 OWD4518:OWD4538 PFZ4518:PFZ4538 PPV4518:PPV4538 PZR4518:PZR4538 QJN4518:QJN4538 QTJ4518:QTJ4538 RDF4518:RDF4538 RNB4518:RNB4538 RWX4518:RWX4538 SGT4518:SGT4538 SQP4518:SQP4538 TAL4518:TAL4538 TKH4518:TKH4538 TUD4518:TUD4538 UDZ4518:UDZ4538 UNV4518:UNV4538 UXR4518:UXR4538 VHN4518:VHN4538 VRJ4518:VRJ4538 WBF4518:WBF4538 WLB4518:WLB4538 WUX4518:WUX4538 IL4518:IL4538 SH4518:SH4538 SH4544:SH4559 IL4544:IL4559 WUX4544:WUX4559 WLB4544:WLB4559 WBF4544:WBF4559 VRJ4544:VRJ4559 VHN4544:VHN4559 UXR4544:UXR4559 UNV4544:UNV4559 UDZ4544:UDZ4559 TUD4544:TUD4559 TKH4544:TKH4559 TAL4544:TAL4559 SQP4544:SQP4559 SGT4544:SGT4559 RWX4544:RWX4559 RNB4544:RNB4559 RDF4544:RDF4559 QTJ4544:QTJ4559 QJN4544:QJN4559 PZR4544:PZR4559 PPV4544:PPV4559 PFZ4544:PFZ4559 OWD4544:OWD4559 OMH4544:OMH4559 OCL4544:OCL4559 NSP4544:NSP4559 NIT4544:NIT4559 MYX4544:MYX4559 MPB4544:MPB4559 MFF4544:MFF4559 LVJ4544:LVJ4559 LLN4544:LLN4559 LBR4544:LBR4559 KRV4544:KRV4559 KHZ4544:KHZ4559 JYD4544:JYD4559 JOH4544:JOH4559 JEL4544:JEL4559 IUP4544:IUP4559 IKT4544:IKT4559 IAX4544:IAX4559 HRB4544:HRB4559 HHF4544:HHF4559 GXJ4544:GXJ4559 GNN4544:GNN4559 GDR4544:GDR4559 FTV4544:FTV4559 FJZ4544:FJZ4559 FAD4544:FAD4559 EQH4544:EQH4559 EGL4544:EGL4559 DWP4544:DWP4559 DMT4544:DMT4559 DCX4544:DCX4559 CTB4544:CTB4559 CJF4544:CJF4559 BZJ4544:BZJ4559 BPN4544:BPN4559 BFR4544:BFR4559 AVV4544:AVV4559 ALZ4544:ALZ4559 ACD4544:ACD4559 C4834 SH4899:SH4906 IL4899:IL4906 WUX4899:WUX4906 WLB4899:WLB4906 WBF4899:WBF4906 VRJ4899:VRJ4906 VHN4899:VHN4906 UXR4899:UXR4906 UNV4899:UNV4906 UDZ4899:UDZ4906 TUD4899:TUD4906 TKH4899:TKH4906 TAL4899:TAL4906 SQP4899:SQP4906 SGT4899:SGT4906 RWX4899:RWX4906 RNB4899:RNB4906 RDF4899:RDF4906 QTJ4899:QTJ4906 QJN4899:QJN4906 PZR4899:PZR4906 PPV4899:PPV4906 PFZ4899:PFZ4906 OWD4899:OWD4906 OMH4899:OMH4906 OCL4899:OCL4906 NSP4899:NSP4906 NIT4899:NIT4906 MYX4899:MYX4906 MPB4899:MPB4906 MFF4899:MFF4906 LVJ4899:LVJ4906 LLN4899:LLN4906 LBR4899:LBR4906 KRV4899:KRV4906 KHZ4899:KHZ4906 JYD4899:JYD4906 JOH4899:JOH4906 JEL4899:JEL4906 IUP4899:IUP4906 IKT4899:IKT4906 IAX4899:IAX4906 HRB4899:HRB4906 HHF4899:HHF4906 GXJ4899:GXJ4906 GNN4899:GNN4906 GDR4899:GDR4906 FTV4899:FTV4906 FJZ4899:FJZ4906 FAD4899:FAD4906 EQH4899:EQH4906 EGL4899:EGL4906 DWP4899:DWP4906 DMT4899:DMT4906 DCX4899:DCX4906 CTB4899:CTB4906 CJF4899:CJF4906 BZJ4899:BZJ4906 BPN4899:BPN4906 BFR4899:BFR4906 AVV4899:AVV4906 ALZ4899:ALZ4906 ACD4899:ACD4906 CTB4910:CTB4913 DCX4910:DCX4913 DMT4910:DMT4913 DWP4910:DWP4913 EGL4910:EGL4913 EQH4910:EQH4913 FAD4910:FAD4913 FJZ4910:FJZ4913 FTV4910:FTV4913 GDR4910:GDR4913 GNN4910:GNN4913 GXJ4910:GXJ4913 HHF4910:HHF4913 HRB4910:HRB4913 IAX4910:IAX4913 IKT4910:IKT4913 IUP4910:IUP4913 JEL4910:JEL4913 JOH4910:JOH4913 JYD4910:JYD4913 KHZ4910:KHZ4913 KRV4910:KRV4913 LBR4910:LBR4913 LLN4910:LLN4913 LVJ4910:LVJ4913 MFF4910:MFF4913 MPB4910:MPB4913 MYX4910:MYX4913 NIT4910:NIT4913 NSP4910:NSP4913 OCL4910:OCL4913 OMH4910:OMH4913 OWD4910:OWD4913 PFZ4910:PFZ4913 PPV4910:PPV4913 PZR4910:PZR4913 QJN4910:QJN4913 QTJ4910:QTJ4913 RDF4910:RDF4913 RNB4910:RNB4913 RWX4910:RWX4913 SGT4910:SGT4913 SQP4910:SQP4913 TAL4910:TAL4913 TKH4910:TKH4913 TUD4910:TUD4913 UDZ4910:UDZ4913 UNV4910:UNV4913 UXR4910:UXR4913 VHN4910:VHN4913 VRJ4910:VRJ4913 WBF4910:WBF4913 WLB4910:WLB4913 WUX4910:WUX4913 IL4910:IL4913 SH4910:SH4913 ACD4910:ACD4913 ALZ4910:ALZ4913 AVV4910:AVV4913 BFR4910:BFR4913 BPN4910:BPN4913 C2342:C2388 C208:C209 C2019" xr:uid="{00000000-0002-0000-0700-000062000000}">
      <formula1>#REF!</formula1>
    </dataValidation>
    <dataValidation type="list" errorStyle="warning" allowBlank="1" showInputMessage="1" showErrorMessage="1" errorTitle="Внимание" error="Общество отсутствует в справочнике" sqref="WBE1269:WBE1278 VRI1269:VRI1278 VHM1269:VHM1278 UXQ1269:UXQ1278 UNU1269:UNU1278 UDY1269:UDY1278 TUC1269:TUC1278 TKG1269:TKG1278 TAK1269:TAK1278 SQO1269:SQO1278 SGS1269:SGS1278 RWW1269:RWW1278 RNA1269:RNA1278 RDE1269:RDE1278 QTI1269:QTI1278 QJM1269:QJM1278 PZQ1269:PZQ1278 PPU1269:PPU1278 PFY1269:PFY1278 OWC1269:OWC1278 OMG1269:OMG1278 OCK1269:OCK1278 NSO1269:NSO1278 NIS1269:NIS1278 MYW1269:MYW1278 MPA1269:MPA1278 MFE1269:MFE1278 LVI1269:LVI1278 LLM1269:LLM1278 LBQ1269:LBQ1278 KRU1269:KRU1278 KHY1269:KHY1278 JYC1269:JYC1278 JOG1269:JOG1278 JEK1269:JEK1278 IUO1269:IUO1278 IKS1269:IKS1278 IAW1269:IAW1278 HRA1269:HRA1278 HHE1269:HHE1278 GXI1269:GXI1278 GNM1269:GNM1278 GDQ1269:GDQ1278 FTU1269:FTU1278 FJY1269:FJY1278 FAC1269:FAC1278 EQG1269:EQG1278 EGK1269:EGK1278 DWO1269:DWO1278 DMS1269:DMS1278 DCW1269:DCW1278 CTA1269:CTA1278 CJE1269:CJE1278 BZI1269:BZI1278 BPM1269:BPM1278 BFQ1269:BFQ1278 AVU1269:AVU1278 ALY1269:ALY1278 ACC1269:ACC1278 SG1269:SG1278 IK1269:IK1278 WUW1269:WUW1278 WLA1269:WLA1278 B2742:B2748 B1928:B2012 B2531:B2664 B2522:B2529 B3933:B3992 B4852:B4884 B4827:B4828 B208:B209 B4025 B4027:C4027 WBE4220:WBE4222 WLA4220:WLA4222 WUW4220:WUW4222 IK4220:IK4222 SG4220:SG4222 ACC4220:ACC4222 ALY4220:ALY4222 AVU4220:AVU4222 BFQ4220:BFQ4222 BPM4220:BPM4222 BZI4220:BZI4222 CJE4220:CJE4222 CTA4220:CTA4222 DCW4220:DCW4222 DMS4220:DMS4222 DWO4220:DWO4222 EGK4220:EGK4222 EQG4220:EQG4222 FAC4220:FAC4222 FJY4220:FJY4222 FTU4220:FTU4222 GDQ4220:GDQ4222 GNM4220:GNM4222 GXI4220:GXI4222 HHE4220:HHE4222 HRA4220:HRA4222 IAW4220:IAW4222 IKS4220:IKS4222 IUO4220:IUO4222 JEK4220:JEK4222 JOG4220:JOG4222 JYC4220:JYC4222 KHY4220:KHY4222 KRU4220:KRU4222 LBQ4220:LBQ4222 LLM4220:LLM4222 LVI4220:LVI4222 MFE4220:MFE4222 MPA4220:MPA4222 MYW4220:MYW4222 NIS4220:NIS4222 NSO4220:NSO4222 OCK4220:OCK4222 OMG4220:OMG4222 OWC4220:OWC4222 PFY4220:PFY4222 PPU4220:PPU4222 PZQ4220:PZQ4222 QJM4220:QJM4222 QTI4220:QTI4222 RDE4220:RDE4222 RNA4220:RNA4222 RWW4220:RWW4222 SGS4220:SGS4222 SQO4220:SQO4222 TAK4220:TAK4222 TKG4220:TKG4222 TUC4220:TUC4222 UDY4220:UDY4222 UNU4220:UNU4222 UXQ4220:UXQ4222 VHM4220:VHM4222 VRI4220:VRI4222 WBE4226:WBE4232 WLA4226:WLA4232 WUW4226:WUW4232 IK4226:IK4232 SG4226:SG4232 ACC4226:ACC4232 ALY4226:ALY4232 AVU4226:AVU4232 BFQ4226:BFQ4232 BPM4226:BPM4232 BZI4226:BZI4232 CJE4226:CJE4232 CTA4226:CTA4232 DCW4226:DCW4232 DMS4226:DMS4232 DWO4226:DWO4232 EGK4226:EGK4232 EQG4226:EQG4232 FAC4226:FAC4232 FJY4226:FJY4232 FTU4226:FTU4232 GDQ4226:GDQ4232 GNM4226:GNM4232 GXI4226:GXI4232 HHE4226:HHE4232 HRA4226:HRA4232 IAW4226:IAW4232 IKS4226:IKS4232 IUO4226:IUO4232 JEK4226:JEK4232 JOG4226:JOG4232 JYC4226:JYC4232 KHY4226:KHY4232 KRU4226:KRU4232 LBQ4226:LBQ4232 LLM4226:LLM4232 LVI4226:LVI4232 MFE4226:MFE4232 MPA4226:MPA4232 MYW4226:MYW4232 NIS4226:NIS4232 NSO4226:NSO4232 OCK4226:OCK4232 OMG4226:OMG4232 OWC4226:OWC4232 PFY4226:PFY4232 PPU4226:PPU4232 PZQ4226:PZQ4232 QJM4226:QJM4232 QTI4226:QTI4232 RDE4226:RDE4232 RNA4226:RNA4232 RWW4226:RWW4232 SGS4226:SGS4232 SQO4226:SQO4232 TAK4226:TAK4232 TKG4226:TKG4232 TUC4226:TUC4232 UDY4226:UDY4232 UNU4226:UNU4232 UXQ4226:UXQ4232 VHM4226:VHM4232 VRI4226:VRI4232 VRI4235:VRI4246 VHM4235:VHM4246 UXQ4235:UXQ4246 UNU4235:UNU4246 UDY4235:UDY4246 TUC4235:TUC4246 TKG4235:TKG4246 TAK4235:TAK4246 SQO4235:SQO4246 SGS4235:SGS4246 RWW4235:RWW4246 RNA4235:RNA4246 RDE4235:RDE4246 QTI4235:QTI4246 QJM4235:QJM4246 PZQ4235:PZQ4246 PPU4235:PPU4246 PFY4235:PFY4246 OWC4235:OWC4246 OMG4235:OMG4246 OCK4235:OCK4246 NSO4235:NSO4246 NIS4235:NIS4246 MYW4235:MYW4246 MPA4235:MPA4246 MFE4235:MFE4246 LVI4235:LVI4246 LLM4235:LLM4246 LBQ4235:LBQ4246 KRU4235:KRU4246 KHY4235:KHY4246 JYC4235:JYC4246 JOG4235:JOG4246 JEK4235:JEK4246 IUO4235:IUO4246 IKS4235:IKS4246 IAW4235:IAW4246 HRA4235:HRA4246 HHE4235:HHE4246 GXI4235:GXI4246 GNM4235:GNM4246 GDQ4235:GDQ4246 FTU4235:FTU4246 FJY4235:FJY4246 FAC4235:FAC4246 EQG4235:EQG4246 EGK4235:EGK4246 DWO4235:DWO4246 DMS4235:DMS4246 DCW4235:DCW4246 CTA4235:CTA4246 CJE4235:CJE4246 BZI4235:BZI4246 BPM4235:BPM4246 BFQ4235:BFQ4246 AVU4235:AVU4246 ALY4235:ALY4246 ACC4235:ACC4246 SG4235:SG4246 IK4235:IK4246 WUW4235:WUW4246 WLA4235:WLA4246 WBE4235:WBE4246 WBE4211:WBE4213 WLA4211:WLA4213 WUW4211:WUW4213 IK4211:IK4213 SG4211:SG4213 ACC4211:ACC4213 ALY4211:ALY4213 AVU4211:AVU4213 BFQ4211:BFQ4213 BPM4211:BPM4213 BZI4211:BZI4213 CJE4211:CJE4213 CTA4211:CTA4213 DCW4211:DCW4213 DMS4211:DMS4213 DWO4211:DWO4213 EGK4211:EGK4213 EQG4211:EQG4213 FAC4211:FAC4213 FJY4211:FJY4213 FTU4211:FTU4213 GDQ4211:GDQ4213 GNM4211:GNM4213 GXI4211:GXI4213 HHE4211:HHE4213 HRA4211:HRA4213 IAW4211:IAW4213 IKS4211:IKS4213 IUO4211:IUO4213 JEK4211:JEK4213 JOG4211:JOG4213 JYC4211:JYC4213 KHY4211:KHY4213 KRU4211:KRU4213 LBQ4211:LBQ4213 LLM4211:LLM4213 LVI4211:LVI4213 MFE4211:MFE4213 MPA4211:MPA4213 MYW4211:MYW4213 NIS4211:NIS4213 NSO4211:NSO4213 OCK4211:OCK4213 OMG4211:OMG4213 OWC4211:OWC4213 PFY4211:PFY4213 PPU4211:PPU4213 PZQ4211:PZQ4213 QJM4211:QJM4213 QTI4211:QTI4213 RDE4211:RDE4213 RNA4211:RNA4213 RWW4211:RWW4213 SGS4211:SGS4213 SQO4211:SQO4213 TAK4211:TAK4213 TKG4211:TKG4213 TUC4211:TUC4213 UDY4211:UDY4213 UNU4211:UNU4213 UXQ4211:UXQ4213 VHM4211:VHM4213 VRI4211:VRI4213 B4398:C4398 WBE4484:WBE4499 WLA4484:WLA4499 WUW4484:WUW4499 IK4484:IK4499 SG4484:SG4499 ACC4484:ACC4499 ALY4484:ALY4499 AVU4484:AVU4499 BFQ4484:BFQ4499 BPM4484:BPM4499 BZI4484:BZI4499 CJE4484:CJE4499 CTA4484:CTA4499 DCW4484:DCW4499 DMS4484:DMS4499 DWO4484:DWO4499 EGK4484:EGK4499 EQG4484:EQG4499 FAC4484:FAC4499 FJY4484:FJY4499 FTU4484:FTU4499 GDQ4484:GDQ4499 GNM4484:GNM4499 GXI4484:GXI4499 HHE4484:HHE4499 HRA4484:HRA4499 IAW4484:IAW4499 IKS4484:IKS4499 IUO4484:IUO4499 JEK4484:JEK4499 JOG4484:JOG4499 JYC4484:JYC4499 KHY4484:KHY4499 KRU4484:KRU4499 LBQ4484:LBQ4499 LLM4484:LLM4499 LVI4484:LVI4499 MFE4484:MFE4499 MPA4484:MPA4499 MYW4484:MYW4499 NIS4484:NIS4499 NSO4484:NSO4499 OCK4484:OCK4499 OMG4484:OMG4499 OWC4484:OWC4499 PFY4484:PFY4499 PPU4484:PPU4499 PZQ4484:PZQ4499 QJM4484:QJM4499 QTI4484:QTI4499 RDE4484:RDE4499 RNA4484:RNA4499 RWW4484:RWW4499 SGS4484:SGS4499 SQO4484:SQO4499 TAK4484:TAK4499 TKG4484:TKG4499 TUC4484:TUC4499 UDY4484:UDY4499 UNU4484:UNU4499 UXQ4484:UXQ4499 VHM4484:VHM4499 VRI4484:VRI4499 VRI4501:VRI4515 VHM4501:VHM4515 UXQ4501:UXQ4515 UNU4501:UNU4515 UDY4501:UDY4515 TUC4501:TUC4515 TKG4501:TKG4515 TAK4501:TAK4515 SQO4501:SQO4515 SGS4501:SGS4515 RWW4501:RWW4515 RNA4501:RNA4515 RDE4501:RDE4515 QTI4501:QTI4515 QJM4501:QJM4515 PZQ4501:PZQ4515 PPU4501:PPU4515 PFY4501:PFY4515 OWC4501:OWC4515 OMG4501:OMG4515 OCK4501:OCK4515 NSO4501:NSO4515 NIS4501:NIS4515 MYW4501:MYW4515 MPA4501:MPA4515 MFE4501:MFE4515 LVI4501:LVI4515 LLM4501:LLM4515 LBQ4501:LBQ4515 KRU4501:KRU4515 KHY4501:KHY4515 JYC4501:JYC4515 JOG4501:JOG4515 JEK4501:JEK4515 IUO4501:IUO4515 IKS4501:IKS4515 IAW4501:IAW4515 HRA4501:HRA4515 HHE4501:HHE4515 GXI4501:GXI4515 GNM4501:GNM4515 GDQ4501:GDQ4515 FTU4501:FTU4515 FJY4501:FJY4515 FAC4501:FAC4515 EQG4501:EQG4515 EGK4501:EGK4515 DWO4501:DWO4515 DMS4501:DMS4515 DCW4501:DCW4515 CTA4501:CTA4515 CJE4501:CJE4515 BZI4501:BZI4515 BPM4501:BPM4515 BFQ4501:BFQ4515 AVU4501:AVU4515 ALY4501:ALY4515 ACC4501:ACC4515 SG4501:SG4515 IK4501:IK4515 WUW4501:WUW4515 WLA4501:WLA4515 WBE4501:WBE4515 VRI4518:VRI4538 VHM4518:VHM4538 UXQ4518:UXQ4538 UNU4518:UNU4538 UDY4518:UDY4538 TUC4518:TUC4538 TKG4518:TKG4538 TAK4518:TAK4538 SQO4518:SQO4538 SGS4518:SGS4538 RWW4518:RWW4538 RNA4518:RNA4538 RDE4518:RDE4538 QTI4518:QTI4538 QJM4518:QJM4538 PZQ4518:PZQ4538 PPU4518:PPU4538 PFY4518:PFY4538 OWC4518:OWC4538 OMG4518:OMG4538 OCK4518:OCK4538 NSO4518:NSO4538 NIS4518:NIS4538 MYW4518:MYW4538 MPA4518:MPA4538 MFE4518:MFE4538 LVI4518:LVI4538 LLM4518:LLM4538 LBQ4518:LBQ4538 KRU4518:KRU4538 KHY4518:KHY4538 JYC4518:JYC4538 JOG4518:JOG4538 JEK4518:JEK4538 IUO4518:IUO4538 IKS4518:IKS4538 IAW4518:IAW4538 HRA4518:HRA4538 HHE4518:HHE4538 GXI4518:GXI4538 GNM4518:GNM4538 GDQ4518:GDQ4538 FTU4518:FTU4538 FJY4518:FJY4538 FAC4518:FAC4538 EQG4518:EQG4538 EGK4518:EGK4538 DWO4518:DWO4538 DMS4518:DMS4538 DCW4518:DCW4538 CTA4518:CTA4538 CJE4518:CJE4538 BZI4518:BZI4538 BPM4518:BPM4538 BFQ4518:BFQ4538 AVU4518:AVU4538 ALY4518:ALY4538 ACC4518:ACC4538 SG4518:SG4538 IK4518:IK4538 WUW4518:WUW4538 WLA4518:WLA4538 WBE4518:WBE4538 WBE4452:WBE4460 WLA4452:WLA4460 WUW4452:WUW4460 IK4452:IK4460 SG4452:SG4460 ACC4452:ACC4460 ALY4452:ALY4460 AVU4452:AVU4460 BFQ4452:BFQ4460 BPM4452:BPM4460 BZI4452:BZI4460 CJE4452:CJE4460 CTA4452:CTA4460 DCW4452:DCW4460 DMS4452:DMS4460 DWO4452:DWO4460 EGK4452:EGK4460 EQG4452:EQG4460 FAC4452:FAC4460 FJY4452:FJY4460 FTU4452:FTU4460 GDQ4452:GDQ4460 GNM4452:GNM4460 GXI4452:GXI4460 HHE4452:HHE4460 HRA4452:HRA4460 IAW4452:IAW4460 IKS4452:IKS4460 IUO4452:IUO4460 JEK4452:JEK4460 JOG4452:JOG4460 JYC4452:JYC4460 KHY4452:KHY4460 KRU4452:KRU4460 LBQ4452:LBQ4460 LLM4452:LLM4460 LVI4452:LVI4460 MFE4452:MFE4460 MPA4452:MPA4460 MYW4452:MYW4460 NIS4452:NIS4460 NSO4452:NSO4460 OCK4452:OCK4460 OMG4452:OMG4460 OWC4452:OWC4460 PFY4452:PFY4460 PPU4452:PPU4460 PZQ4452:PZQ4460 QJM4452:QJM4460 QTI4452:QTI4460 RDE4452:RDE4460 RNA4452:RNA4460 RWW4452:RWW4460 SGS4452:SGS4460 SQO4452:SQO4460 TAK4452:TAK4460 TKG4452:TKG4460 TUC4452:TUC4460 UDY4452:UDY4460 UNU4452:UNU4460 UXQ4452:UXQ4460 VHM4452:VHM4460 VRI4452:VRI4460 TKG4465:TKG4467 TAK4465:TAK4467 SQO4465:SQO4467 SGS4465:SGS4467 RWW4465:RWW4467 RNA4465:RNA4467 RDE4465:RDE4467 QTI4465:QTI4467 QJM4465:QJM4467 PZQ4465:PZQ4467 PPU4465:PPU4467 PFY4465:PFY4467 OWC4465:OWC4467 OMG4465:OMG4467 OCK4465:OCK4467 NSO4465:NSO4467 NIS4465:NIS4467 MYW4465:MYW4467 MPA4465:MPA4467 MFE4465:MFE4467 LVI4465:LVI4467 LLM4465:LLM4467 LBQ4465:LBQ4467 KRU4465:KRU4467 KHY4465:KHY4467 JYC4465:JYC4467 JOG4465:JOG4467 JEK4465:JEK4467 IUO4465:IUO4467 IKS4465:IKS4467 IAW4465:IAW4467 HRA4465:HRA4467 HHE4465:HHE4467 GXI4465:GXI4467 GNM4465:GNM4467 GDQ4465:GDQ4467 FTU4465:FTU4467 FJY4465:FJY4467 FAC4465:FAC4467 EQG4465:EQG4467 EGK4465:EGK4467 DWO4465:DWO4467 DMS4465:DMS4467 DCW4465:DCW4467 CTA4465:CTA4467 CJE4465:CJE4467 BZI4465:BZI4467 BPM4465:BPM4467 BFQ4465:BFQ4467 AVU4465:AVU4467 ALY4465:ALY4467 ACC4465:ACC4467 SG4465:SG4467 IK4465:IK4467 WUW4465:WUW4467 WLA4465:WLA4467 WBE4465:WBE4467 VRI4465:VRI4467 VHM4465:VHM4467 UXQ4465:UXQ4467 UNU4465:UNU4467 UDY4465:UDY4467 TUC4465:TUC4467 WBE4544:WBE4559 WLA4544:WLA4559 WUW4544:WUW4559 IK4544:IK4559 SG4544:SG4559 ACC4544:ACC4559 ALY4544:ALY4559 AVU4544:AVU4559 BFQ4544:BFQ4559 BPM4544:BPM4559 BZI4544:BZI4559 CJE4544:CJE4559 CTA4544:CTA4559 DCW4544:DCW4559 DMS4544:DMS4559 DWO4544:DWO4559 EGK4544:EGK4559 EQG4544:EQG4559 FAC4544:FAC4559 FJY4544:FJY4559 FTU4544:FTU4559 GDQ4544:GDQ4559 GNM4544:GNM4559 GXI4544:GXI4559 HHE4544:HHE4559 HRA4544:HRA4559 IAW4544:IAW4559 IKS4544:IKS4559 IUO4544:IUO4559 JEK4544:JEK4559 JOG4544:JOG4559 JYC4544:JYC4559 KHY4544:KHY4559 KRU4544:KRU4559 LBQ4544:LBQ4559 LLM4544:LLM4559 LVI4544:LVI4559 MFE4544:MFE4559 MPA4544:MPA4559 MYW4544:MYW4559 NIS4544:NIS4559 NSO4544:NSO4559 OCK4544:OCK4559 OMG4544:OMG4559 OWC4544:OWC4559 PFY4544:PFY4559 PPU4544:PPU4559 PZQ4544:PZQ4559 QJM4544:QJM4559 QTI4544:QTI4559 RDE4544:RDE4559 RNA4544:RNA4559 RWW4544:RWW4559 SGS4544:SGS4559 SQO4544:SQO4559 TAK4544:TAK4559 TKG4544:TKG4559 TUC4544:TUC4559 UDY4544:UDY4559 UNU4544:UNU4559 UXQ4544:UXQ4559 VHM4544:VHM4559 VRI4544:VRI4559 B4442:B4455 B4834 B4645:B4647 B4650:B4651 B4655:B4667 B4670:B4672 B4699:B4700 B4702 WBE4899:WBE4906 WLA4899:WLA4906 WUW4899:WUW4906 IK4899:IK4906 SG4899:SG4906 ACC4899:ACC4906 ALY4899:ALY4906 AVU4899:AVU4906 BFQ4899:BFQ4906 BPM4899:BPM4906 BZI4899:BZI4906 CJE4899:CJE4906 CTA4899:CTA4906 DCW4899:DCW4906 DMS4899:DMS4906 DWO4899:DWO4906 EGK4899:EGK4906 EQG4899:EQG4906 FAC4899:FAC4906 FJY4899:FJY4906 FTU4899:FTU4906 GDQ4899:GDQ4906 GNM4899:GNM4906 GXI4899:GXI4906 HHE4899:HHE4906 HRA4899:HRA4906 IAW4899:IAW4906 IKS4899:IKS4906 IUO4899:IUO4906 JEK4899:JEK4906 JOG4899:JOG4906 JYC4899:JYC4906 KHY4899:KHY4906 KRU4899:KRU4906 LBQ4899:LBQ4906 LLM4899:LLM4906 LVI4899:LVI4906 MFE4899:MFE4906 MPA4899:MPA4906 MYW4899:MYW4906 NIS4899:NIS4906 NSO4899:NSO4906 OCK4899:OCK4906 OMG4899:OMG4906 OWC4899:OWC4906 PFY4899:PFY4906 PPU4899:PPU4906 PZQ4899:PZQ4906 QJM4899:QJM4906 QTI4899:QTI4906 RDE4899:RDE4906 RNA4899:RNA4906 RWW4899:RWW4906 SGS4899:SGS4906 SQO4899:SQO4906 TAK4899:TAK4906 TKG4899:TKG4906 TUC4899:TUC4906 UDY4899:UDY4906 UNU4899:UNU4906 UXQ4899:UXQ4906 VHM4899:VHM4906 VRI4899:VRI4906 TAK4910:TAK4913 SQO4910:SQO4913 SGS4910:SGS4913 RWW4910:RWW4913 RNA4910:RNA4913 RDE4910:RDE4913 QTI4910:QTI4913 QJM4910:QJM4913 PZQ4910:PZQ4913 PPU4910:PPU4913 PFY4910:PFY4913 OWC4910:OWC4913 OMG4910:OMG4913 OCK4910:OCK4913 NSO4910:NSO4913 NIS4910:NIS4913 MYW4910:MYW4913 MPA4910:MPA4913 MFE4910:MFE4913 LVI4910:LVI4913 LLM4910:LLM4913 LBQ4910:LBQ4913 KRU4910:KRU4913 KHY4910:KHY4913 JYC4910:JYC4913 JOG4910:JOG4913 JEK4910:JEK4913 IUO4910:IUO4913 IKS4910:IKS4913 IAW4910:IAW4913 HRA4910:HRA4913 HHE4910:HHE4913 GXI4910:GXI4913 GNM4910:GNM4913 GDQ4910:GDQ4913 FTU4910:FTU4913 FJY4910:FJY4913 FAC4910:FAC4913 EQG4910:EQG4913 EGK4910:EGK4913 DWO4910:DWO4913 DMS4910:DMS4913 DCW4910:DCW4913 CTA4910:CTA4913 CJE4910:CJE4913 BZI4910:BZI4913 BPM4910:BPM4913 BFQ4910:BFQ4913 AVU4910:AVU4913 ALY4910:ALY4913 ACC4910:ACC4913 SG4910:SG4913 IK4910:IK4913 WUW4910:WUW4913 WLA4910:WLA4913 WBE4910:WBE4913 VRI4910:VRI4913 VHM4910:VHM4913 UXQ4910:UXQ4913 UNU4910:UNU4913 UDY4910:UDY4913 TUC4910:TUC4913 TKG4910:TKG4913 B4609:B4616 B4621 B4632 B4674:B4695 B4697 B4709 B4729:B4730 B4754 B4769 B4794 B2342:B2388 B2501:B2520 B4914:B4915 B3348:B3527 B3529:C3574 C3360:C3369 C3371:C3528 B1686:B1785 B2015:B2019" xr:uid="{00000000-0002-0000-0700-000063000000}">
      <formula1>#REF!</formula1>
    </dataValidation>
    <dataValidation type="list" allowBlank="1" showInputMessage="1" showErrorMessage="1" errorTitle="Внимание" error="Введено недопустимое значение" sqref="N1239" xr:uid="{00000000-0002-0000-0700-000064000000}">
      <formula1>$U$3:$U$12</formula1>
    </dataValidation>
    <dataValidation type="list" errorStyle="warning" allowBlank="1" showInputMessage="1" showErrorMessage="1" errorTitle="Внимание" error="Организация отсутсвует в справочнике" sqref="C743:C745 C366:C367 C364 C736:C740 C686:C690 C692 C695 C697:C698 C700:C704 C707:C708 C710:C713 C715:C719 C721 C725:C727 C732" xr:uid="{00000000-0002-0000-0700-000065000000}">
      <formula1>$C$3:$C$15</formula1>
    </dataValidation>
    <dataValidation type="list" errorStyle="warning" allowBlank="1" showInputMessage="1" showErrorMessage="1" errorTitle="Внимание" error="Введенное значение отсутсвует в справочнике" sqref="N1224" xr:uid="{00000000-0002-0000-0700-000066000000}">
      <formula1>$N$3:$N$4</formula1>
    </dataValidation>
    <dataValidation type="list" allowBlank="1" showInputMessage="1" showErrorMessage="1" errorTitle="Внимание!" error="Введенное значение не соответсвует справочному" sqref="K1224" xr:uid="{00000000-0002-0000-0700-000067000000}">
      <formula1>$K$3:$K$4</formula1>
    </dataValidation>
    <dataValidation type="list" allowBlank="1" showInputMessage="1" showErrorMessage="1" errorTitle="Внимание" error="Введено недопустимое значение" sqref="O1652:O1653 O2669:O2684 O2665:O2667" xr:uid="{00000000-0002-0000-0700-000068000000}">
      <formula1>$O$3:$O$15</formula1>
    </dataValidation>
    <dataValidation type="list" errorStyle="warning" allowBlank="1" showInputMessage="1" showErrorMessage="1" errorTitle="Внимание" error="Введенное значение отсутсвует в справочнике" sqref="N1652:N1653" xr:uid="{00000000-0002-0000-0700-00006A000000}">
      <formula1>$N$3:$N$11</formula1>
    </dataValidation>
    <dataValidation type="list" allowBlank="1" showInputMessage="1" showErrorMessage="1" errorTitle="Внимание" error="Введено недопустимое значение" sqref="L1652:L1653" xr:uid="{00000000-0002-0000-0700-00006B000000}">
      <formula1>$L$3:$L$10</formula1>
    </dataValidation>
    <dataValidation type="list" allowBlank="1" showInputMessage="1" showErrorMessage="1" errorTitle="Внимание!" error="Введенное значение не соответсвует справочному" sqref="K1652:K1653" xr:uid="{00000000-0002-0000-0700-00006C000000}">
      <formula1>$K$3:$K$10</formula1>
    </dataValidation>
    <dataValidation type="list" errorStyle="warning" allowBlank="1" showInputMessage="1" showErrorMessage="1" errorTitle="Внимание" error="Организация отсутсвует в справочнике" sqref="C1652:C1653" xr:uid="{00000000-0002-0000-0700-00006D000000}">
      <formula1>$C$3:$C$10</formula1>
    </dataValidation>
    <dataValidation type="list" allowBlank="1" showInputMessage="1" showErrorMessage="1" errorTitle="Внимание" error="Введено недопустимое значение" sqref="O1654:O1655 O3231:O3235" xr:uid="{00000000-0002-0000-0700-00006E000000}">
      <formula1>$O$3:$O$14</formula1>
    </dataValidation>
    <dataValidation type="list" errorStyle="warning" allowBlank="1" showInputMessage="1" showErrorMessage="1" errorTitle="Внимание" error="Общество отсутствует в справочнике" sqref="B1657:B1658" xr:uid="{00000000-0002-0000-0700-000070000000}">
      <formula1>$B$3:$B$52</formula1>
    </dataValidation>
    <dataValidation type="list" errorStyle="warning" allowBlank="1" showInputMessage="1" showErrorMessage="1" errorTitle="Внимание" error="Организация отсутсвует в справочнике" sqref="C1657:C1658 C4784:C4786 C4766" xr:uid="{00000000-0002-0000-0700-000071000000}">
      <formula1>$C$3:$C$6</formula1>
    </dataValidation>
    <dataValidation type="list" allowBlank="1" showInputMessage="1" showErrorMessage="1" errorTitle="Внимание" error="Введено недопустимое значение" sqref="O1657:O1658 O4174 O4781 O4784:O4786" xr:uid="{00000000-0002-0000-0700-000072000000}">
      <formula1>$O$3:$O$10</formula1>
    </dataValidation>
    <dataValidation type="list" errorStyle="warning" allowBlank="1" showInputMessage="1" showErrorMessage="1" errorTitle="Внимание" error="Общество отсутствует в справочнике" sqref="B3231:C3235 B1666:C1676" xr:uid="{00000000-0002-0000-0700-000073000000}">
      <formula1>$B$3:$B$23</formula1>
    </dataValidation>
    <dataValidation type="list" errorStyle="warning" allowBlank="1" showInputMessage="1" showErrorMessage="1" errorTitle="Внимание" error="Общество отсутствует в справочнике" sqref="B2298:C2311" xr:uid="{00000000-0002-0000-0700-000076000000}">
      <formula1>$B$3:$B$49</formula1>
    </dataValidation>
    <dataValidation type="list" errorStyle="warning" allowBlank="1" showInputMessage="1" showErrorMessage="1" errorTitle="Внимание" error="Общество отсутствует в справочнике" sqref="B2044:C2047" xr:uid="{00000000-0002-0000-0700-00007A000000}">
      <formula1>$B$3:$B$33</formula1>
    </dataValidation>
    <dataValidation type="list" errorStyle="warning" allowBlank="1" showInputMessage="1" showErrorMessage="1" errorTitle="Внимание" error="Общество отсутствует в справочнике" sqref="B2035:C2043" xr:uid="{00000000-0002-0000-0700-00007B000000}">
      <formula1>$B$3:$B$34</formula1>
    </dataValidation>
    <dataValidation type="list" allowBlank="1" showInputMessage="1" showErrorMessage="1" errorTitle="Внимание" error="Введено недопустимое значение" sqref="O2035:O2047" xr:uid="{00000000-0002-0000-0700-00007C000000}">
      <formula1>$O$3:$O$26</formula1>
    </dataValidation>
    <dataValidation type="list" allowBlank="1" showInputMessage="1" showErrorMessage="1" sqref="M2048:M2069 P4595:P4602 P4606:P4608 M4595:M4602 M4342:M4358 P4342:P4358 M4063:M4065 P4063:P4065 M4026 P2521 P2048:P2069 M4606:M4608 M4578:M4585 P4578:P4585 M4484:M4499 P4484:P4499 P4544:P4559 M4544:M4559 P4564:P4574 M4564:M4574 P4026 M2521" xr:uid="{00000000-0002-0000-0700-00007D000000}">
      <formula1>M$2:M$28</formula1>
    </dataValidation>
    <dataValidation type="list" allowBlank="1" showInputMessage="1" showErrorMessage="1" sqref="M881:M886 M868:M871 M863 M2245:M2250 M2232:M2235 M2227" xr:uid="{00000000-0002-0000-0700-00007E000000}">
      <formula1>$M$2:$M$140</formula1>
    </dataValidation>
    <dataValidation type="list" allowBlank="1" showInputMessage="1" showErrorMessage="1" errorTitle="Внимание" error="Введено недопустимое значение" sqref="L3572:L3574 K2227 K2232:K2235 K2245:K2251 K863 K868:K871 K881:K887 L4398 L4882:L4884 L4674 L4679 L4681 L4683 L4685 L4610:L4616 L4621 L4632 L4693 L4864:L4865 L3473 L3493 L3498 L3500 L3502 L3504 L3523:L3532 L3554:L3555" xr:uid="{00000000-0002-0000-0700-00007F000000}">
      <formula1>$K$3:$K$7</formula1>
    </dataValidation>
    <dataValidation type="list" allowBlank="1" showInputMessage="1" showErrorMessage="1" errorTitle="Внимание" error="Введено недопустимое значение" sqref="L2298:L2307 L2309:L2311 L3345:L3347" xr:uid="{00000000-0002-0000-0700-000081000000}">
      <formula1>$L$3:$L$12</formula1>
    </dataValidation>
    <dataValidation type="list" allowBlank="1" showInputMessage="1" showErrorMessage="1" errorTitle="Внимание!" error="Введенное значение не соответсвует справочному" sqref="K2298:K2311 K3344:K3347" xr:uid="{00000000-0002-0000-0700-000082000000}">
      <formula1>$K$3:$K$12</formula1>
    </dataValidation>
    <dataValidation type="list" errorStyle="warning" allowBlank="1" showInputMessage="1" showErrorMessage="1" errorTitle="Внимание" error="Общество отсутствует в справочнике" sqref="B2293:C2297" xr:uid="{00000000-0002-0000-0700-000083000000}">
      <formula1>$B$3:$B$50</formula1>
    </dataValidation>
    <dataValidation type="list" errorStyle="warning" allowBlank="1" showInputMessage="1" showErrorMessage="1" errorTitle="Внимание" error="Введенное значение отсутсвует в справочнике" sqref="N2293:N2311 N3344:N3347" xr:uid="{00000000-0002-0000-0700-000084000000}">
      <formula1>$N$3:$N$12</formula1>
    </dataValidation>
    <dataValidation type="list" allowBlank="1" showInputMessage="1" showErrorMessage="1" errorTitle="Внимание" error="Введено недопустимое значение" sqref="O2293:O2311" xr:uid="{00000000-0002-0000-0700-000085000000}">
      <formula1>$O$3:$O$39</formula1>
    </dataValidation>
    <dataValidation type="list" allowBlank="1" showInputMessage="1" showErrorMessage="1" sqref="M695" xr:uid="{00000000-0002-0000-0700-000086000000}">
      <formula1>$M$2:$M$145</formula1>
    </dataValidation>
    <dataValidation type="list" allowBlank="1" showInputMessage="1" showErrorMessage="1" errorTitle="Внимание!" error="Введенное значение не соответсвует справочному" sqref="K1317 K1321 K1319 K2119 K2115 K2117" xr:uid="{00000000-0002-0000-0700-000088000000}">
      <formula1>$I$6:$I$10</formula1>
    </dataValidation>
    <dataValidation type="list" errorStyle="warning" allowBlank="1" showInputMessage="1" showErrorMessage="1" errorTitle="Внимание" error="Общество отсутствует в справочнике" sqref="B3219:C3222" xr:uid="{00000000-0002-0000-0700-000089000000}">
      <formula1>$B$3:$B$14</formula1>
    </dataValidation>
    <dataValidation type="list" errorStyle="warning" allowBlank="1" showInputMessage="1" showErrorMessage="1" errorTitle="Внимание" error="Общество отсутствует в справочнике" sqref="B2776" xr:uid="{00000000-0002-0000-0700-00008C000000}">
      <formula1>$I$3:$I$100</formula1>
    </dataValidation>
    <dataValidation type="list" allowBlank="1" showInputMessage="1" showErrorMessage="1" errorTitle="Внимание" error="Введено недопустимое значение" sqref="U783:U785 U787:U788 U929:U931 U150 U165:U166" xr:uid="{00000000-0002-0000-0700-000092000000}">
      <formula1>$V$3:$V$23</formula1>
    </dataValidation>
    <dataValidation type="list" allowBlank="1" showInputMessage="1" showErrorMessage="1" sqref="O2871:O2874 O2876 O2890:O2893 O2897 O2907 O2911:O2912 O2924:O2925 O2928 O2946 O2950:O2951 O2958:O2959 O2964 O2984 O2997 O3040 O3044 O3062 O3078 O3025 O3027 O3034 O3054 O3089 O3104 O3107 O3125 O3127:O3128 O3138 O3141:O3142 O3147 O3152 O3156 O3163 O3173 O3175 O3180 O3186 O3188 O3207" xr:uid="{00000000-0002-0000-0700-000093000000}">
      <formula1>$Q$3:$Q$12</formula1>
    </dataValidation>
    <dataValidation type="list" allowBlank="1" showInputMessage="1" showErrorMessage="1" error="Выберете значение из списка, при его отсутствии добавьте в справочник в скрытой области над таблицей" sqref="B3236:B3237" xr:uid="{00000000-0002-0000-0700-000094000000}">
      <formula1>$C$4:$C$14</formula1>
    </dataValidation>
    <dataValidation type="list" allowBlank="1" showInputMessage="1" showErrorMessage="1" errorTitle="Внимание" error="Введено недопустимое значение" sqref="AF3651 AF3632:AF3633 AF3638:AF3639 AF4992 AF3692:AF3695 AF3647 AF3662 AF3667:AF3668 AF3645 AF3656:AF3658 AF3721 AF3736 AF3843 AF4966 AF4996:AF4998" xr:uid="{00000000-0002-0000-0700-000095000000}">
      <formula1>$AF$3:$AF$12</formula1>
    </dataValidation>
    <dataValidation type="list" allowBlank="1" showInputMessage="1" showErrorMessage="1" errorTitle="Внимание" error="Введено недопустимое значение" sqref="AE3651 AE3632:AE3633 AE3638:AE3639 AE4992 AE3692:AE3695 AE3647 AE3662 AE3667:AE3668 AE3645 AE3656:AE3658 AE3721 AE3736 AE3843 AE4966 AE4996:AE4998" xr:uid="{00000000-0002-0000-0700-000096000000}">
      <formula1>$AE$3:$AE$12</formula1>
    </dataValidation>
    <dataValidation type="list" allowBlank="1" showInputMessage="1" showErrorMessage="1" errorTitle="Внимание" error="Введено недопустимое значение" sqref="U3651 U3639 U3633 U4992 U3692:U3695 U3647 U3662 U3667:U3668 U3645 U3656:U3658 U3721 U3736:U3737 U3843 U4966 U4996:U4998" xr:uid="{00000000-0002-0000-0700-000097000000}">
      <formula1>$U$3:$U$24</formula1>
    </dataValidation>
    <dataValidation type="list" allowBlank="1" showInputMessage="1" showErrorMessage="1" sqref="P2530 M2530" xr:uid="{00000000-0002-0000-0700-00009A000000}">
      <formula1>M$2:M$22</formula1>
    </dataValidation>
    <dataValidation type="date" allowBlank="1" showInputMessage="1" showErrorMessage="1" sqref="E813" xr:uid="{00000000-0002-0000-0700-00009B000000}">
      <formula1>E812</formula1>
      <formula2>E1517</formula2>
    </dataValidation>
    <dataValidation type="list" allowBlank="1" showInputMessage="1" showErrorMessage="1" sqref="P4045 M4045 M4049:M4052 P4047 M4047 P4049:P4052 P4058:P4061 M4058:M4061 P4726 M4726 M4332:M4337 P4332:P4337" xr:uid="{00000000-0002-0000-0700-00009D000000}">
      <formula1>M$2:M$19</formula1>
    </dataValidation>
    <dataValidation type="list" errorStyle="warning" allowBlank="1" showInputMessage="1" showErrorMessage="1" errorTitle="Внимание" error="Общество отсутствует в справочнике" sqref="B4072:C4074 B4111:C4111 B4910:C4913" xr:uid="{00000000-0002-0000-0700-00009E000000}">
      <formula1>$B$3:$B$11</formula1>
    </dataValidation>
    <dataValidation type="list" allowBlank="1" showInputMessage="1" showErrorMessage="1" sqref="M4032:M4035 P4032:P4035 M4039:M4041 P4039:P4041 P4136:P4142 M4136:M4142 M4586:M4590 P4586:P4590" xr:uid="{00000000-0002-0000-0700-00009F000000}">
      <formula1>M$2:M$18</formula1>
    </dataValidation>
    <dataValidation type="list" allowBlank="1" showInputMessage="1" showErrorMessage="1" sqref="P4086:P4091 M4086:M4091 M4099:M4103 P4099:P4103 M4617:M4618 P4617:P4618" xr:uid="{00000000-0002-0000-0700-0000A0000000}">
      <formula1>M$2:M$16</formula1>
    </dataValidation>
    <dataValidation type="list" allowBlank="1" showInputMessage="1" showErrorMessage="1" sqref="M4106:M4107 P4106:P4107" xr:uid="{00000000-0002-0000-0700-0000A1000000}">
      <formula1>M$2:M$27</formula1>
    </dataValidation>
    <dataValidation type="list" errorStyle="warning" allowBlank="1" showInputMessage="1" showErrorMessage="1" errorTitle="Внимание" error="Общество отсутствует в справочнике" sqref="B4170:C4170" xr:uid="{00000000-0002-0000-0700-0000A3000000}">
      <formula1>$B$3:$B$13</formula1>
    </dataValidation>
    <dataValidation type="list" allowBlank="1" showInputMessage="1" showErrorMessage="1" sqref="P4171:P4173 M4171:M4173 M4360:M4372 P4360:P4372 M4175:M4177 P4175:P4177" xr:uid="{00000000-0002-0000-0700-0000A4000000}">
      <formula1>M$2:M$24</formula1>
    </dataValidation>
    <dataValidation type="list" allowBlank="1" showInputMessage="1" showErrorMessage="1" errorTitle="Внимание" error="Введено недопустимое значение" sqref="L4797:L4799 L4795" xr:uid="{00000000-0002-0000-0700-0000A5000000}">
      <formula1>$L$3:$L$5</formula1>
    </dataValidation>
    <dataValidation type="list" allowBlank="1" showInputMessage="1" showErrorMessage="1" sqref="P4518:P4528 M4518:M4528" xr:uid="{00000000-0002-0000-0700-0000A6000000}">
      <formula1>M$2:M$23</formula1>
    </dataValidation>
    <dataValidation type="list" errorStyle="warning" allowBlank="1" showInputMessage="1" showErrorMessage="1" errorTitle="Внимание" error="Общество отсутствует в справочнике" sqref="B4259:C4270" xr:uid="{00000000-0002-0000-0700-0000A7000000}">
      <formula1>$B$3:$B$16</formula1>
    </dataValidation>
    <dataValidation type="list" errorStyle="warning" allowBlank="1" showInputMessage="1" showErrorMessage="1" errorTitle="Внимание" error="Общество отсутствует в справочнике" sqref="B4300:C4304 B4465:C4467" xr:uid="{00000000-0002-0000-0700-0000A9000000}">
      <formula1>$B$3:$B$18</formula1>
    </dataValidation>
    <dataValidation type="list" allowBlank="1" showInputMessage="1" showErrorMessage="1" sqref="M4318:M4328 P4318:P4328" xr:uid="{00000000-0002-0000-0700-0000AA000000}">
      <formula1>M$2:M$25</formula1>
    </dataValidation>
    <dataValidation type="list" allowBlank="1" showInputMessage="1" showErrorMessage="1" sqref="M4386 P4386 P4619:P4620 M4619:M4620" xr:uid="{00000000-0002-0000-0700-0000AB000000}">
      <formula1>M$2:M$13</formula1>
    </dataValidation>
    <dataValidation type="list" allowBlank="1" showInputMessage="1" showErrorMessage="1" errorTitle="Внимание" error="Введено недопустимое значение" sqref="O4398 O4610:O4616 O4621 O4632 O4693 O4864 O4880 O4882:O4884 O3473 O3493 O3498 O3500:O3502 O3504 O3523:O3532 O3570 O3574" xr:uid="{00000000-0002-0000-0700-0000AC000000}">
      <formula1>$N$3:$N$12</formula1>
    </dataValidation>
    <dataValidation type="list" errorStyle="warning" allowBlank="1" showInputMessage="1" showErrorMessage="1" errorTitle="Внимание" error="Введенное значение отсутсвует в справочнике" sqref="N4398 N4610:N4616 N4621 N4632 N4693 N4864:N4865 N4880 N4882:N4884 N3473 N3493 N3498 N3500:N3502 N3504 N3572:N3574 N3554:N3555 N3570 N3524:N3532" xr:uid="{00000000-0002-0000-0700-0000AD000000}">
      <formula1>$M$3:$M$8</formula1>
    </dataValidation>
    <dataValidation type="list" errorStyle="warning" allowBlank="1" showInputMessage="1" showErrorMessage="1" errorTitle="Внимание" error="Организация отсутсвует в справочнике" sqref="C4420:C4434 C4848 C4928:C4929 C2420:C2427 C2470:C2500" xr:uid="{00000000-0002-0000-0700-0000B1000000}">
      <mc:AlternateContent xmlns:x12ac="http://schemas.microsoft.com/office/spreadsheetml/2011/1/ac" xmlns:mc="http://schemas.openxmlformats.org/markup-compatibility/2006">
        <mc:Choice Requires="x12ac">
          <x12ac:list>"ОАО ""МРСК ВОЛГИ"""," УЭ ОАО ""Самаранефтегаз"""</x12ac:list>
        </mc:Choice>
        <mc:Fallback>
          <formula1>"ОАО ""МРСК ВОЛГИ"", УЭ ОАО ""Самаранефтегаз"""</formula1>
        </mc:Fallback>
      </mc:AlternateContent>
    </dataValidation>
    <dataValidation type="list" allowBlank="1" showInputMessage="1" showErrorMessage="1" errorTitle="Внимание!" error="Введенное значение не соответсвует справочному" sqref="K4679 K4611:K4616 K4621 K4632 K4693 K3498 K3524 K3526 K3528:K3529 K3531:K3532" xr:uid="{00000000-0002-0000-0700-0000B2000000}">
      <formula1>$J$3:$J$7</formula1>
    </dataValidation>
    <dataValidation type="list" errorStyle="warning" allowBlank="1" showInputMessage="1" showErrorMessage="1" errorTitle="Внимание" error="Введенное значение отсутсвует в справочнике" sqref="N4674 N4685 N4681:N4683 N4679" xr:uid="{00000000-0002-0000-0700-0000B3000000}">
      <formula1>$M$3:$M$9</formula1>
    </dataValidation>
    <dataValidation type="list" allowBlank="1" showInputMessage="1" showErrorMessage="1" errorTitle="Внимание" error="Введено недопустимое значение" sqref="O4674 O4685 O4681:O4683 O4679" xr:uid="{00000000-0002-0000-0700-0000B4000000}">
      <formula1>$N$3:$N$13</formula1>
    </dataValidation>
    <dataValidation type="list" errorStyle="warning" allowBlank="1" showInputMessage="1" showErrorMessage="1" errorTitle="Внимание" error="Общество отсутствует в справочнике" sqref="B4736:C4741" xr:uid="{00000000-0002-0000-0700-0000B5000000}">
      <formula1>$B$3:$B$10</formula1>
    </dataValidation>
    <dataValidation type="list" errorStyle="warning" allowBlank="1" showInputMessage="1" showErrorMessage="1" errorTitle="Внимание" error="Общество отсутствует в справочнике" sqref="B4784:B4786 B4773 B4766 B4781:C4781" xr:uid="{00000000-0002-0000-0700-0000B6000000}">
      <formula1>$B$3:$B$21</formula1>
    </dataValidation>
    <dataValidation type="list" errorStyle="warning" allowBlank="1" showInputMessage="1" showErrorMessage="1" errorTitle="Внимание" error="Общество отсутствует в справочнике" sqref="B4795 B4797:C4799 B4800 B4822:C4824 B4819:C4819" xr:uid="{00000000-0002-0000-0700-0000B7000000}">
      <formula1>$B$3:$B$12</formula1>
    </dataValidation>
    <dataValidation type="list" errorStyle="warning" allowBlank="1" showInputMessage="1" showErrorMessage="1" errorTitle="Внимание" error="Организация отсутсвует в справочнике" sqref="C4795 C4800" xr:uid="{00000000-0002-0000-0700-0000B8000000}">
      <formula1>$C$3:$C$5</formula1>
    </dataValidation>
    <dataValidation type="list" errorStyle="warning" allowBlank="1" showInputMessage="1" showErrorMessage="1" errorTitle="Внимание" error="Общество отсутствует в справочнике" sqref="B4836" xr:uid="{00000000-0002-0000-0700-0000B9000000}">
      <formula1>$B$3:$B$69</formula1>
    </dataValidation>
    <dataValidation type="list" allowBlank="1" showInputMessage="1" showErrorMessage="1" sqref="O4836:O4839" xr:uid="{00000000-0002-0000-0700-0000BA000000}">
      <formula1>$O$3:$O$7</formula1>
    </dataValidation>
    <dataValidation type="list" allowBlank="1" showInputMessage="1" showErrorMessage="1" sqref="M4594 M4923:M4926 M4889 M1682:M1684 M4844 M4725 M4668:M4669 M4652 M4648:M4649 M4605" xr:uid="{00000000-0002-0000-0700-0000BB000000}">
      <formula1>$M$2:$M$148</formula1>
    </dataValidation>
    <dataValidation type="list" allowBlank="1" showInputMessage="1" showErrorMessage="1" sqref="M4758 M4908:M4909 M4843 M4829 M4826 M4779" xr:uid="{00000000-0002-0000-0700-0000BC000000}">
      <formula1>$M$2:$M$149</formula1>
    </dataValidation>
    <dataValidation type="list" allowBlank="1" showInputMessage="1" showErrorMessage="1" sqref="B4701 B4976 B4997" xr:uid="{00000000-0002-0000-0700-0000BD000000}">
      <formula1>$B$16:$B$18</formula1>
    </dataValidation>
    <dataValidation type="list" allowBlank="1" showInputMessage="1" showErrorMessage="1" errorTitle="Внимание!" error="Введенное значение не соответсвует справочному" sqref="K929:K931 K150" xr:uid="{00000000-0002-0000-0700-0000BE000000}">
      <formula1>$L$3:$L$7</formula1>
    </dataValidation>
    <dataValidation type="list" errorStyle="warning" allowBlank="1" showInputMessage="1" showErrorMessage="1" errorTitle="Внимание" error="Общество отсутствует в справочнике" sqref="B929" xr:uid="{00000000-0002-0000-0700-0000BF000000}">
      <formula1>$C$3:$C$25</formula1>
    </dataValidation>
    <dataValidation type="list" errorStyle="warning" allowBlank="1" showInputMessage="1" showErrorMessage="1" errorTitle="Внимание" error="Организация отсутсвует в справочнике" sqref="C929:C931 C165" xr:uid="{00000000-0002-0000-0700-0000C0000000}">
      <formula1>$D$3:$D$7</formula1>
    </dataValidation>
    <dataValidation type="list" errorStyle="warning" allowBlank="1" showInputMessage="1" showErrorMessage="1" errorTitle="Внимание" error="Введенное значение отсутсвует в справочнике" sqref="N929:N931 N150 N165:N166" xr:uid="{00000000-0002-0000-0700-0000C1000000}">
      <formula1>$O$3:$O$8</formula1>
    </dataValidation>
    <dataValidation type="list" allowBlank="1" showInputMessage="1" showErrorMessage="1" sqref="O977 O943:O945" xr:uid="{00000000-0002-0000-0700-0000C2000000}">
      <formula1>$O$3:$O$9</formula1>
    </dataValidation>
    <dataValidation type="list" allowBlank="1" showInputMessage="1" showErrorMessage="1" sqref="O946:O953 O956:O962 P964:P965 O964:O970 P967:P969 P972 O975:O976 O972:O973 O1024:O1025 O1018" xr:uid="{00000000-0002-0000-0700-0000C4000000}">
      <formula1>$O$3:$O$10</formula1>
    </dataValidation>
    <dataValidation type="list" errorStyle="warning" allowBlank="1" showInputMessage="1" showErrorMessage="1" errorTitle="Внимание" error="Общество отсутствует в справочнике" sqref="B4943" xr:uid="{00000000-0002-0000-0700-0000C9000000}">
      <formula1>$B$3:$B$27</formula1>
    </dataValidation>
    <dataValidation type="list" allowBlank="1" showInputMessage="1" showErrorMessage="1" sqref="M1714 M1725:M1727 M1744 M1769:M1771 M1766:M1767 M1764 M1718:M1719 M1716 M1747:M1756 M1739 M1779 M1776:M1777 M1783 M2016:M2019" xr:uid="{00000000-0002-0000-0700-0000CC000000}">
      <formula1>#REF!</formula1>
    </dataValidation>
    <dataValidation type="list" allowBlank="1" showInputMessage="1" showErrorMessage="1" sqref="C1686:C1785 C2014:C2018 C2020:C2022 C5038:C5040" xr:uid="{00000000-0002-0000-0700-0000CD000000}">
      <formula1>Серв.орг.</formula1>
    </dataValidation>
    <dataValidation type="list" allowBlank="1" showInputMessage="1" showErrorMessage="1" sqref="U1741 U1763:U1764 U1726:U1727 U1721:U1723 U1734 U1744:U1746 U1708 U1755 U1757:U1761 U1693:U1694 U1714 U1766:U1771 U1729 U1781 U5038" xr:uid="{00000000-0002-0000-0700-0000CE000000}">
      <formula1>Узел</formula1>
    </dataValidation>
    <dataValidation type="list" allowBlank="1" showInputMessage="1" showErrorMessage="1" sqref="L1730:L1733 L1736:L1738 L1686:L1728 L1755 L1757:L1761 L1763:L1764 L1766:L1769 L1775:L1776 L2016 L2014 L2020:L2022 L5038:L5040" xr:uid="{00000000-0002-0000-0700-0000CF000000}">
      <formula1>Первопричина</formula1>
    </dataValidation>
    <dataValidation type="list" allowBlank="1" showInputMessage="1" showErrorMessage="1" sqref="AE1770:AG1770 AD1686:AD1785 AD2014:AD2022 AD5038:AD5040" xr:uid="{00000000-0002-0000-0700-0000D0000000}">
      <formula1>КП</formula1>
    </dataValidation>
    <dataValidation type="list" allowBlank="1" showInputMessage="1" showErrorMessage="1" sqref="N1694:N1725 N1728:N1748 N1782:N1785 N2014 N2020:N2022 N5038:N5040" xr:uid="{00000000-0002-0000-0700-0000D1000000}">
      <formula1>UkV</formula1>
    </dataValidation>
    <dataValidation type="list" allowBlank="1" showInputMessage="1" showErrorMessage="1" sqref="O1762 O1686:O1725 O1728:O1748 O1770 O1782:O1785 O2014 O2020:O2022 O5038:O5040" xr:uid="{00000000-0002-0000-0700-0000D2000000}">
      <formula1>Оборудование</formula1>
    </dataValidation>
    <dataValidation type="list" allowBlank="1" showInputMessage="1" showErrorMessage="1" sqref="K1686:K1727 K1729 K2014 K2020:K2022 K5038:K5040" xr:uid="{00000000-0002-0000-0700-0000D3000000}">
      <formula1>АПВ</formula1>
    </dataValidation>
    <dataValidation type="list" allowBlank="1" showInputMessage="1" showErrorMessage="1" sqref="M1765 M1686:M1713 M1717 M1731 M1757:M1763 M1768 M1775 M1785 M2014 M2020:M2022 M5038:M5040" xr:uid="{00000000-0002-0000-0700-0000D4000000}">
      <formula1>ПС</formula1>
    </dataValidation>
    <dataValidation type="list" allowBlank="1" showInputMessage="1" showErrorMessage="1" sqref="M48:M51 P48:P51" xr:uid="{00000000-0002-0000-0700-000000000000}">
      <formula1>M$2:M$65</formula1>
    </dataValidation>
    <dataValidation type="list" allowBlank="1" showInputMessage="1" showErrorMessage="1" sqref="M4456:M4460 P4456:P4460 P345:P348 M345:M348" xr:uid="{00000000-0002-0000-0700-000003000000}">
      <formula1>M$2:M$31</formula1>
    </dataValidation>
    <dataValidation type="list" allowBlank="1" showInputMessage="1" showErrorMessage="1" sqref="M143 M1745:M1746 M1740:M1743 M1737:M1738 M1734 M1732 M1715 M1277:M1280 M1261:M1263 M1283:M1284 M935:M937 M933 M909:M912 M907 M1290 M2271 M2782 M1273" xr:uid="{00000000-0002-0000-0700-000006000000}">
      <formula1>M$2:M$162</formula1>
    </dataValidation>
    <dataValidation type="list" allowBlank="1" showInputMessage="1" showErrorMessage="1" sqref="M2240:M2241 M471 M876:M877" xr:uid="{00000000-0002-0000-0700-000007000000}">
      <formula1>M$2:M$156</formula1>
    </dataValidation>
    <dataValidation type="list" allowBlank="1" showInputMessage="1" showErrorMessage="1" sqref="M149 M144 M140:M142 M146" xr:uid="{00000000-0002-0000-0700-000008000000}">
      <formula1>M$2:M$154</formula1>
    </dataValidation>
    <dataValidation type="list" allowBlank="1" showInputMessage="1" showErrorMessage="1" sqref="M147:M148 M862 M2244 M2242 M2226 M2228 M684 M878 M864 M888 M1252 M1247 M1234 M1226 M1177 P1239 M1239 M880 M213 M216 M2252" xr:uid="{00000000-0002-0000-0700-000009000000}">
      <formula1>M$2:M$155</formula1>
    </dataValidation>
    <dataValidation type="list" allowBlank="1" showInputMessage="1" showErrorMessage="1" sqref="M214:M215" xr:uid="{00000000-0002-0000-0700-00000A000000}">
      <formula1>M$2:M$153</formula1>
    </dataValidation>
    <dataValidation type="list" allowBlank="1" showInputMessage="1" showErrorMessage="1" sqref="M363 M712 M694 M687 M733 M889 M2253 M366:M367 M830:M831 M824 M822 M594:M595 M2243 M879" xr:uid="{00000000-0002-0000-0700-00000B000000}">
      <formula1>M$2:M$157</formula1>
    </dataValidation>
    <dataValidation type="list" allowBlank="1" showInputMessage="1" showErrorMessage="1" sqref="M4753 M1780:M1781 M1778 M4735 M4724" xr:uid="{00000000-0002-0000-0700-00000C000000}">
      <formula1>M$2:M$163</formula1>
    </dataValidation>
    <dataValidation type="list" allowBlank="1" showInputMessage="1" showErrorMessage="1" sqref="M4765 M2015 M1784 M1782 M1281:M1282 M1274:M1276 M4757 M4805 M1288 M4821 M1286 M2783:M2784 M1295:M1296 M2254:M2270 M2236:M2239 M2231 M2229 M2224:M2225 M832 M596 M469:M470 M465:M466" xr:uid="{00000000-0002-0000-0700-00000D000000}">
      <formula1>M$2:M$164</formula1>
    </dataValidation>
    <dataValidation type="list" allowBlank="1" showInputMessage="1" showErrorMessage="1" sqref="P464 M464" xr:uid="{00000000-0002-0000-0700-00000E000000}">
      <formula1>M$2:M$126</formula1>
    </dataValidation>
    <dataValidation type="list" allowBlank="1" showInputMessage="1" showErrorMessage="1" sqref="P819 M819 M816:M817 P816:P817" xr:uid="{00000000-0002-0000-0700-00000F000000}">
      <formula1>M$2:M$35</formula1>
    </dataValidation>
    <dataValidation type="list" allowBlank="1" showInputMessage="1" showErrorMessage="1" sqref="M850:M852 P850:P852" xr:uid="{00000000-0002-0000-0700-000010000000}">
      <formula1>M$2:M$40</formula1>
    </dataValidation>
    <dataValidation type="list" allowBlank="1" showInputMessage="1" showErrorMessage="1" sqref="M368:M370 M364:M365" xr:uid="{00000000-0002-0000-0700-000011000000}">
      <formula1>M$2:M$158</formula1>
    </dataValidation>
    <dataValidation type="list" allowBlank="1" showInputMessage="1" showErrorMessage="1" sqref="P1175 M1175 M1182:M1183 P1182:P1183" xr:uid="{00000000-0002-0000-0700-000012000000}">
      <formula1>M$2:M$48</formula1>
    </dataValidation>
    <dataValidation type="list" allowBlank="1" showInputMessage="1" showErrorMessage="1" sqref="M1219 P4020:P4021 M4020:M4021 M1903:M1905 P1903:P1905 P1219" xr:uid="{00000000-0002-0000-0700-000013000000}">
      <formula1>M$2:M$29</formula1>
    </dataValidation>
    <dataValidation type="list" allowBlank="1" showInputMessage="1" showErrorMessage="1" sqref="M1225 P1228:P1232 M1228:M1232 P1225" xr:uid="{00000000-0002-0000-0700-000014000000}">
      <formula1>M$2:M$50</formula1>
    </dataValidation>
    <dataValidation type="list" allowBlank="1" showInputMessage="1" showErrorMessage="1" sqref="P1346:P1347 P1356 M1349:M1354 M1356 P1349:P1354 M1346:M1347" xr:uid="{00000000-0002-0000-0700-000017000000}">
      <formula1>M$2:M$75</formula1>
    </dataValidation>
    <dataValidation type="list" allowBlank="1" showInputMessage="1" showErrorMessage="1" sqref="M702:M711 M696:M700 M713:M732 M683 M688:M693 M685:M686 M734:M745" xr:uid="{00000000-0002-0000-0700-000018000000}">
      <formula1>M$2:M$159</formula1>
    </dataValidation>
    <dataValidation type="list" allowBlank="1" showInputMessage="1" showErrorMessage="1" sqref="M1656 M1659:M1665 P1659:P1665 P1656" xr:uid="{00000000-0002-0000-0700-00006F000000}">
      <formula1>M$2:M$52</formula1>
    </dataValidation>
    <dataValidation type="list" allowBlank="1" showInputMessage="1" showErrorMessage="1" sqref="M2070:M2071 P2070:P2071" xr:uid="{00000000-0002-0000-0700-000075000000}">
      <formula1>M$2:M$53</formula1>
    </dataValidation>
    <dataValidation type="list" allowBlank="1" showInputMessage="1" showErrorMessage="1" sqref="M2749:M2757 P2749:P2757" xr:uid="{00000000-0002-0000-0700-000077000000}">
      <formula1>M$2:M$32</formula1>
    </dataValidation>
    <dataValidation type="list" allowBlank="1" showInputMessage="1" showErrorMessage="1" sqref="M932 M1772:M1774 M1735:M1736 M1728:M1730 M1723:M1724 M1685 M913:M928 M938:M941 M934 M1680:M1681 M890:M906 M872:M875 M865 M867 M860:M861 M2222:M2223 M2230" xr:uid="{00000000-0002-0000-0700-000078000000}">
      <formula1>M$2:M$165</formula1>
    </dataValidation>
    <dataValidation type="list" allowBlank="1" showInputMessage="1" showErrorMessage="1" sqref="M2013 P2013" xr:uid="{00000000-0002-0000-0700-000079000000}">
      <formula1>M$2:M$49</formula1>
    </dataValidation>
    <dataValidation type="list" allowBlank="1" showInputMessage="1" showErrorMessage="1" sqref="P3309:P3310 P3293:P3307 M3309:M3310 M3293:M3307" xr:uid="{00000000-0002-0000-0700-000080000000}">
      <formula1>M$2:M$39</formula1>
    </dataValidation>
    <dataValidation type="list" allowBlank="1" showInputMessage="1" showErrorMessage="1" sqref="M746:M747" xr:uid="{00000000-0002-0000-0700-000087000000}">
      <formula1>M$2:M$160</formula1>
    </dataValidation>
    <dataValidation type="list" allowBlank="1" showInputMessage="1" showErrorMessage="1" sqref="M2272 M1289 M1291:M1294 M1287 M1285 M1264:M1272" xr:uid="{00000000-0002-0000-0700-00008A000000}">
      <formula1>M$2:M$168</formula1>
    </dataValidation>
    <dataValidation type="list" allowBlank="1" showInputMessage="1" showErrorMessage="1" sqref="M2776 P2776" xr:uid="{00000000-0002-0000-0700-00008D000000}">
      <formula1>M$2:M$235</formula1>
    </dataValidation>
    <dataValidation type="list" allowBlank="1" showInputMessage="1" showErrorMessage="1" sqref="M858:M859 M1721:M1722 M866" xr:uid="{00000000-0002-0000-0700-00008E000000}">
      <formula1>M$2:M$166</formula1>
    </dataValidation>
    <dataValidation type="list" allowBlank="1" showInputMessage="1" showErrorMessage="1" sqref="M908" xr:uid="{00000000-0002-0000-0700-00008F000000}">
      <formula1>M$2:M$169</formula1>
    </dataValidation>
    <dataValidation type="list" allowBlank="1" showInputMessage="1" showErrorMessage="1" sqref="M3331:M3337 P3331:P3337 P3311:P3329 M3311:M3329" xr:uid="{00000000-0002-0000-0700-000090000000}">
      <formula1>M$2:M$57</formula1>
    </dataValidation>
    <dataValidation type="list" allowBlank="1" showInputMessage="1" showErrorMessage="1" sqref="M4153:M4157 P4153:P4157" xr:uid="{00000000-0002-0000-0700-0000A2000000}">
      <formula1>M$2:M$38</formula1>
    </dataValidation>
    <dataValidation type="list" allowBlank="1" showInputMessage="1" showErrorMessage="1" sqref="M4291:M4298 P4291:P4298" xr:uid="{00000000-0002-0000-0700-0000A8000000}">
      <formula1>M$2:M$30</formula1>
    </dataValidation>
    <dataValidation type="list" allowBlank="1" showInputMessage="1" showErrorMessage="1" sqref="M4633:M4636 P4633:P4636 P4626:P4631 M4626:M4631" xr:uid="{00000000-0002-0000-0700-0000B0000000}">
      <formula1>M$2:M$34</formula1>
    </dataValidation>
    <dataValidation type="list" allowBlank="1" showInputMessage="1" showErrorMessage="1" sqref="M951 M967:M969 M962 P962 M965 M954 P954 M957 P957 M959 P959 P951" xr:uid="{00000000-0002-0000-0700-0000C3000000}">
      <formula1>M$2:M$271</formula1>
    </dataValidation>
    <dataValidation type="list" allowBlank="1" showInputMessage="1" showErrorMessage="1" sqref="M971:M972 M974:M976 P975:P976" xr:uid="{00000000-0002-0000-0700-0000C5000000}">
      <formula1>M$2:M$314</formula1>
    </dataValidation>
    <dataValidation type="list" allowBlank="1" showInputMessage="1" showErrorMessage="1" sqref="M1047 M1056:M1057 P1056:P1057 P1045 M1045 P1047" xr:uid="{00000000-0002-0000-0700-0000C6000000}">
      <formula1>M$2:M$270</formula1>
    </dataValidation>
    <dataValidation type="list" allowBlank="1" showInputMessage="1" showErrorMessage="1" sqref="M1038 M1040 P1040 P1042 M1042 P1038" xr:uid="{00000000-0002-0000-0700-0000C7000000}">
      <formula1>M$2:M$283</formula1>
    </dataValidation>
    <dataValidation type="list" allowBlank="1" showInputMessage="1" showErrorMessage="1" sqref="M1058:M1060 P1058:P1060" xr:uid="{00000000-0002-0000-0700-0000C8000000}">
      <formula1>M$2:M$254</formula1>
    </dataValidation>
    <dataValidation type="list" allowBlank="1" showInputMessage="1" showErrorMessage="1" sqref="P2838:P2840 M2838:M2840" xr:uid="{00000000-0002-0000-0700-0000CA000000}">
      <formula1>M$2:M$33</formula1>
    </dataValidation>
    <dataValidation type="list" allowBlank="1" showInputMessage="1" showErrorMessage="1" sqref="M1720 M1733" xr:uid="{00000000-0002-0000-0700-0000CB000000}">
      <formula1>M$2:M$167</formula1>
    </dataValidation>
  </dataValidations>
  <printOptions horizontalCentered="1"/>
  <pageMargins left="0.19685039370078741" right="0" top="0.39370078740157483" bottom="0" header="0.55118110236220474" footer="0.23622047244094491"/>
  <pageSetup paperSize="9" scale="36" fitToHeight="7" orientation="landscape" r:id="rId1"/>
  <headerFooter alignWithMargins="0"/>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Лист8">
    <tabColor rgb="FFFF0000"/>
  </sheetPr>
  <dimension ref="B1:I56"/>
  <sheetViews>
    <sheetView tabSelected="1" workbookViewId="0">
      <selection activeCell="O8" sqref="O8"/>
    </sheetView>
  </sheetViews>
  <sheetFormatPr defaultRowHeight="12.75"/>
  <cols>
    <col min="2" max="2" width="14.140625" customWidth="1"/>
    <col min="3" max="3" width="59.28515625" customWidth="1"/>
    <col min="5" max="5" width="11.7109375" customWidth="1"/>
    <col min="6" max="6" width="62.140625" customWidth="1"/>
    <col min="258" max="258" width="14.140625" customWidth="1"/>
    <col min="259" max="259" width="59.28515625" customWidth="1"/>
    <col min="261" max="261" width="11.7109375" customWidth="1"/>
    <col min="262" max="262" width="62.140625" customWidth="1"/>
    <col min="514" max="514" width="14.140625" customWidth="1"/>
    <col min="515" max="515" width="59.28515625" customWidth="1"/>
    <col min="517" max="517" width="11.7109375" customWidth="1"/>
    <col min="518" max="518" width="62.140625" customWidth="1"/>
    <col min="770" max="770" width="14.140625" customWidth="1"/>
    <col min="771" max="771" width="59.28515625" customWidth="1"/>
    <col min="773" max="773" width="11.7109375" customWidth="1"/>
    <col min="774" max="774" width="62.140625" customWidth="1"/>
    <col min="1026" max="1026" width="14.140625" customWidth="1"/>
    <col min="1027" max="1027" width="59.28515625" customWidth="1"/>
    <col min="1029" max="1029" width="11.7109375" customWidth="1"/>
    <col min="1030" max="1030" width="62.140625" customWidth="1"/>
    <col min="1282" max="1282" width="14.140625" customWidth="1"/>
    <col min="1283" max="1283" width="59.28515625" customWidth="1"/>
    <col min="1285" max="1285" width="11.7109375" customWidth="1"/>
    <col min="1286" max="1286" width="62.140625" customWidth="1"/>
    <col min="1538" max="1538" width="14.140625" customWidth="1"/>
    <col min="1539" max="1539" width="59.28515625" customWidth="1"/>
    <col min="1541" max="1541" width="11.7109375" customWidth="1"/>
    <col min="1542" max="1542" width="62.140625" customWidth="1"/>
    <col min="1794" max="1794" width="14.140625" customWidth="1"/>
    <col min="1795" max="1795" width="59.28515625" customWidth="1"/>
    <col min="1797" max="1797" width="11.7109375" customWidth="1"/>
    <col min="1798" max="1798" width="62.140625" customWidth="1"/>
    <col min="2050" max="2050" width="14.140625" customWidth="1"/>
    <col min="2051" max="2051" width="59.28515625" customWidth="1"/>
    <col min="2053" max="2053" width="11.7109375" customWidth="1"/>
    <col min="2054" max="2054" width="62.140625" customWidth="1"/>
    <col min="2306" max="2306" width="14.140625" customWidth="1"/>
    <col min="2307" max="2307" width="59.28515625" customWidth="1"/>
    <col min="2309" max="2309" width="11.7109375" customWidth="1"/>
    <col min="2310" max="2310" width="62.140625" customWidth="1"/>
    <col min="2562" max="2562" width="14.140625" customWidth="1"/>
    <col min="2563" max="2563" width="59.28515625" customWidth="1"/>
    <col min="2565" max="2565" width="11.7109375" customWidth="1"/>
    <col min="2566" max="2566" width="62.140625" customWidth="1"/>
    <col min="2818" max="2818" width="14.140625" customWidth="1"/>
    <col min="2819" max="2819" width="59.28515625" customWidth="1"/>
    <col min="2821" max="2821" width="11.7109375" customWidth="1"/>
    <col min="2822" max="2822" width="62.140625" customWidth="1"/>
    <col min="3074" max="3074" width="14.140625" customWidth="1"/>
    <col min="3075" max="3075" width="59.28515625" customWidth="1"/>
    <col min="3077" max="3077" width="11.7109375" customWidth="1"/>
    <col min="3078" max="3078" width="62.140625" customWidth="1"/>
    <col min="3330" max="3330" width="14.140625" customWidth="1"/>
    <col min="3331" max="3331" width="59.28515625" customWidth="1"/>
    <col min="3333" max="3333" width="11.7109375" customWidth="1"/>
    <col min="3334" max="3334" width="62.140625" customWidth="1"/>
    <col min="3586" max="3586" width="14.140625" customWidth="1"/>
    <col min="3587" max="3587" width="59.28515625" customWidth="1"/>
    <col min="3589" max="3589" width="11.7109375" customWidth="1"/>
    <col min="3590" max="3590" width="62.140625" customWidth="1"/>
    <col min="3842" max="3842" width="14.140625" customWidth="1"/>
    <col min="3843" max="3843" width="59.28515625" customWidth="1"/>
    <col min="3845" max="3845" width="11.7109375" customWidth="1"/>
    <col min="3846" max="3846" width="62.140625" customWidth="1"/>
    <col min="4098" max="4098" width="14.140625" customWidth="1"/>
    <col min="4099" max="4099" width="59.28515625" customWidth="1"/>
    <col min="4101" max="4101" width="11.7109375" customWidth="1"/>
    <col min="4102" max="4102" width="62.140625" customWidth="1"/>
    <col min="4354" max="4354" width="14.140625" customWidth="1"/>
    <col min="4355" max="4355" width="59.28515625" customWidth="1"/>
    <col min="4357" max="4357" width="11.7109375" customWidth="1"/>
    <col min="4358" max="4358" width="62.140625" customWidth="1"/>
    <col min="4610" max="4610" width="14.140625" customWidth="1"/>
    <col min="4611" max="4611" width="59.28515625" customWidth="1"/>
    <col min="4613" max="4613" width="11.7109375" customWidth="1"/>
    <col min="4614" max="4614" width="62.140625" customWidth="1"/>
    <col min="4866" max="4866" width="14.140625" customWidth="1"/>
    <col min="4867" max="4867" width="59.28515625" customWidth="1"/>
    <col min="4869" max="4869" width="11.7109375" customWidth="1"/>
    <col min="4870" max="4870" width="62.140625" customWidth="1"/>
    <col min="5122" max="5122" width="14.140625" customWidth="1"/>
    <col min="5123" max="5123" width="59.28515625" customWidth="1"/>
    <col min="5125" max="5125" width="11.7109375" customWidth="1"/>
    <col min="5126" max="5126" width="62.140625" customWidth="1"/>
    <col min="5378" max="5378" width="14.140625" customWidth="1"/>
    <col min="5379" max="5379" width="59.28515625" customWidth="1"/>
    <col min="5381" max="5381" width="11.7109375" customWidth="1"/>
    <col min="5382" max="5382" width="62.140625" customWidth="1"/>
    <col min="5634" max="5634" width="14.140625" customWidth="1"/>
    <col min="5635" max="5635" width="59.28515625" customWidth="1"/>
    <col min="5637" max="5637" width="11.7109375" customWidth="1"/>
    <col min="5638" max="5638" width="62.140625" customWidth="1"/>
    <col min="5890" max="5890" width="14.140625" customWidth="1"/>
    <col min="5891" max="5891" width="59.28515625" customWidth="1"/>
    <col min="5893" max="5893" width="11.7109375" customWidth="1"/>
    <col min="5894" max="5894" width="62.140625" customWidth="1"/>
    <col min="6146" max="6146" width="14.140625" customWidth="1"/>
    <col min="6147" max="6147" width="59.28515625" customWidth="1"/>
    <col min="6149" max="6149" width="11.7109375" customWidth="1"/>
    <col min="6150" max="6150" width="62.140625" customWidth="1"/>
    <col min="6402" max="6402" width="14.140625" customWidth="1"/>
    <col min="6403" max="6403" width="59.28515625" customWidth="1"/>
    <col min="6405" max="6405" width="11.7109375" customWidth="1"/>
    <col min="6406" max="6406" width="62.140625" customWidth="1"/>
    <col min="6658" max="6658" width="14.140625" customWidth="1"/>
    <col min="6659" max="6659" width="59.28515625" customWidth="1"/>
    <col min="6661" max="6661" width="11.7109375" customWidth="1"/>
    <col min="6662" max="6662" width="62.140625" customWidth="1"/>
    <col min="6914" max="6914" width="14.140625" customWidth="1"/>
    <col min="6915" max="6915" width="59.28515625" customWidth="1"/>
    <col min="6917" max="6917" width="11.7109375" customWidth="1"/>
    <col min="6918" max="6918" width="62.140625" customWidth="1"/>
    <col min="7170" max="7170" width="14.140625" customWidth="1"/>
    <col min="7171" max="7171" width="59.28515625" customWidth="1"/>
    <col min="7173" max="7173" width="11.7109375" customWidth="1"/>
    <col min="7174" max="7174" width="62.140625" customWidth="1"/>
    <col min="7426" max="7426" width="14.140625" customWidth="1"/>
    <col min="7427" max="7427" width="59.28515625" customWidth="1"/>
    <col min="7429" max="7429" width="11.7109375" customWidth="1"/>
    <col min="7430" max="7430" width="62.140625" customWidth="1"/>
    <col min="7682" max="7682" width="14.140625" customWidth="1"/>
    <col min="7683" max="7683" width="59.28515625" customWidth="1"/>
    <col min="7685" max="7685" width="11.7109375" customWidth="1"/>
    <col min="7686" max="7686" width="62.140625" customWidth="1"/>
    <col min="7938" max="7938" width="14.140625" customWidth="1"/>
    <col min="7939" max="7939" width="59.28515625" customWidth="1"/>
    <col min="7941" max="7941" width="11.7109375" customWidth="1"/>
    <col min="7942" max="7942" width="62.140625" customWidth="1"/>
    <col min="8194" max="8194" width="14.140625" customWidth="1"/>
    <col min="8195" max="8195" width="59.28515625" customWidth="1"/>
    <col min="8197" max="8197" width="11.7109375" customWidth="1"/>
    <col min="8198" max="8198" width="62.140625" customWidth="1"/>
    <col min="8450" max="8450" width="14.140625" customWidth="1"/>
    <col min="8451" max="8451" width="59.28515625" customWidth="1"/>
    <col min="8453" max="8453" width="11.7109375" customWidth="1"/>
    <col min="8454" max="8454" width="62.140625" customWidth="1"/>
    <col min="8706" max="8706" width="14.140625" customWidth="1"/>
    <col min="8707" max="8707" width="59.28515625" customWidth="1"/>
    <col min="8709" max="8709" width="11.7109375" customWidth="1"/>
    <col min="8710" max="8710" width="62.140625" customWidth="1"/>
    <col min="8962" max="8962" width="14.140625" customWidth="1"/>
    <col min="8963" max="8963" width="59.28515625" customWidth="1"/>
    <col min="8965" max="8965" width="11.7109375" customWidth="1"/>
    <col min="8966" max="8966" width="62.140625" customWidth="1"/>
    <col min="9218" max="9218" width="14.140625" customWidth="1"/>
    <col min="9219" max="9219" width="59.28515625" customWidth="1"/>
    <col min="9221" max="9221" width="11.7109375" customWidth="1"/>
    <col min="9222" max="9222" width="62.140625" customWidth="1"/>
    <col min="9474" max="9474" width="14.140625" customWidth="1"/>
    <col min="9475" max="9475" width="59.28515625" customWidth="1"/>
    <col min="9477" max="9477" width="11.7109375" customWidth="1"/>
    <col min="9478" max="9478" width="62.140625" customWidth="1"/>
    <col min="9730" max="9730" width="14.140625" customWidth="1"/>
    <col min="9731" max="9731" width="59.28515625" customWidth="1"/>
    <col min="9733" max="9733" width="11.7109375" customWidth="1"/>
    <col min="9734" max="9734" width="62.140625" customWidth="1"/>
    <col min="9986" max="9986" width="14.140625" customWidth="1"/>
    <col min="9987" max="9987" width="59.28515625" customWidth="1"/>
    <col min="9989" max="9989" width="11.7109375" customWidth="1"/>
    <col min="9990" max="9990" width="62.140625" customWidth="1"/>
    <col min="10242" max="10242" width="14.140625" customWidth="1"/>
    <col min="10243" max="10243" width="59.28515625" customWidth="1"/>
    <col min="10245" max="10245" width="11.7109375" customWidth="1"/>
    <col min="10246" max="10246" width="62.140625" customWidth="1"/>
    <col min="10498" max="10498" width="14.140625" customWidth="1"/>
    <col min="10499" max="10499" width="59.28515625" customWidth="1"/>
    <col min="10501" max="10501" width="11.7109375" customWidth="1"/>
    <col min="10502" max="10502" width="62.140625" customWidth="1"/>
    <col min="10754" max="10754" width="14.140625" customWidth="1"/>
    <col min="10755" max="10755" width="59.28515625" customWidth="1"/>
    <col min="10757" max="10757" width="11.7109375" customWidth="1"/>
    <col min="10758" max="10758" width="62.140625" customWidth="1"/>
    <col min="11010" max="11010" width="14.140625" customWidth="1"/>
    <col min="11011" max="11011" width="59.28515625" customWidth="1"/>
    <col min="11013" max="11013" width="11.7109375" customWidth="1"/>
    <col min="11014" max="11014" width="62.140625" customWidth="1"/>
    <col min="11266" max="11266" width="14.140625" customWidth="1"/>
    <col min="11267" max="11267" width="59.28515625" customWidth="1"/>
    <col min="11269" max="11269" width="11.7109375" customWidth="1"/>
    <col min="11270" max="11270" width="62.140625" customWidth="1"/>
    <col min="11522" max="11522" width="14.140625" customWidth="1"/>
    <col min="11523" max="11523" width="59.28515625" customWidth="1"/>
    <col min="11525" max="11525" width="11.7109375" customWidth="1"/>
    <col min="11526" max="11526" width="62.140625" customWidth="1"/>
    <col min="11778" max="11778" width="14.140625" customWidth="1"/>
    <col min="11779" max="11779" width="59.28515625" customWidth="1"/>
    <col min="11781" max="11781" width="11.7109375" customWidth="1"/>
    <col min="11782" max="11782" width="62.140625" customWidth="1"/>
    <col min="12034" max="12034" width="14.140625" customWidth="1"/>
    <col min="12035" max="12035" width="59.28515625" customWidth="1"/>
    <col min="12037" max="12037" width="11.7109375" customWidth="1"/>
    <col min="12038" max="12038" width="62.140625" customWidth="1"/>
    <col min="12290" max="12290" width="14.140625" customWidth="1"/>
    <col min="12291" max="12291" width="59.28515625" customWidth="1"/>
    <col min="12293" max="12293" width="11.7109375" customWidth="1"/>
    <col min="12294" max="12294" width="62.140625" customWidth="1"/>
    <col min="12546" max="12546" width="14.140625" customWidth="1"/>
    <col min="12547" max="12547" width="59.28515625" customWidth="1"/>
    <col min="12549" max="12549" width="11.7109375" customWidth="1"/>
    <col min="12550" max="12550" width="62.140625" customWidth="1"/>
    <col min="12802" max="12802" width="14.140625" customWidth="1"/>
    <col min="12803" max="12803" width="59.28515625" customWidth="1"/>
    <col min="12805" max="12805" width="11.7109375" customWidth="1"/>
    <col min="12806" max="12806" width="62.140625" customWidth="1"/>
    <col min="13058" max="13058" width="14.140625" customWidth="1"/>
    <col min="13059" max="13059" width="59.28515625" customWidth="1"/>
    <col min="13061" max="13061" width="11.7109375" customWidth="1"/>
    <col min="13062" max="13062" width="62.140625" customWidth="1"/>
    <col min="13314" max="13314" width="14.140625" customWidth="1"/>
    <col min="13315" max="13315" width="59.28515625" customWidth="1"/>
    <col min="13317" max="13317" width="11.7109375" customWidth="1"/>
    <col min="13318" max="13318" width="62.140625" customWidth="1"/>
    <col min="13570" max="13570" width="14.140625" customWidth="1"/>
    <col min="13571" max="13571" width="59.28515625" customWidth="1"/>
    <col min="13573" max="13573" width="11.7109375" customWidth="1"/>
    <col min="13574" max="13574" width="62.140625" customWidth="1"/>
    <col min="13826" max="13826" width="14.140625" customWidth="1"/>
    <col min="13827" max="13827" width="59.28515625" customWidth="1"/>
    <col min="13829" max="13829" width="11.7109375" customWidth="1"/>
    <col min="13830" max="13830" width="62.140625" customWidth="1"/>
    <col min="14082" max="14082" width="14.140625" customWidth="1"/>
    <col min="14083" max="14083" width="59.28515625" customWidth="1"/>
    <col min="14085" max="14085" width="11.7109375" customWidth="1"/>
    <col min="14086" max="14086" width="62.140625" customWidth="1"/>
    <col min="14338" max="14338" width="14.140625" customWidth="1"/>
    <col min="14339" max="14339" width="59.28515625" customWidth="1"/>
    <col min="14341" max="14341" width="11.7109375" customWidth="1"/>
    <col min="14342" max="14342" width="62.140625" customWidth="1"/>
    <col min="14594" max="14594" width="14.140625" customWidth="1"/>
    <col min="14595" max="14595" width="59.28515625" customWidth="1"/>
    <col min="14597" max="14597" width="11.7109375" customWidth="1"/>
    <col min="14598" max="14598" width="62.140625" customWidth="1"/>
    <col min="14850" max="14850" width="14.140625" customWidth="1"/>
    <col min="14851" max="14851" width="59.28515625" customWidth="1"/>
    <col min="14853" max="14853" width="11.7109375" customWidth="1"/>
    <col min="14854" max="14854" width="62.140625" customWidth="1"/>
    <col min="15106" max="15106" width="14.140625" customWidth="1"/>
    <col min="15107" max="15107" width="59.28515625" customWidth="1"/>
    <col min="15109" max="15109" width="11.7109375" customWidth="1"/>
    <col min="15110" max="15110" width="62.140625" customWidth="1"/>
    <col min="15362" max="15362" width="14.140625" customWidth="1"/>
    <col min="15363" max="15363" width="59.28515625" customWidth="1"/>
    <col min="15365" max="15365" width="11.7109375" customWidth="1"/>
    <col min="15366" max="15366" width="62.140625" customWidth="1"/>
    <col min="15618" max="15618" width="14.140625" customWidth="1"/>
    <col min="15619" max="15619" width="59.28515625" customWidth="1"/>
    <col min="15621" max="15621" width="11.7109375" customWidth="1"/>
    <col min="15622" max="15622" width="62.140625" customWidth="1"/>
    <col min="15874" max="15874" width="14.140625" customWidth="1"/>
    <col min="15875" max="15875" width="59.28515625" customWidth="1"/>
    <col min="15877" max="15877" width="11.7109375" customWidth="1"/>
    <col min="15878" max="15878" width="62.140625" customWidth="1"/>
    <col min="16130" max="16130" width="14.140625" customWidth="1"/>
    <col min="16131" max="16131" width="59.28515625" customWidth="1"/>
    <col min="16133" max="16133" width="11.7109375" customWidth="1"/>
    <col min="16134" max="16134" width="62.140625" customWidth="1"/>
  </cols>
  <sheetData>
    <row r="1" spans="2:6" ht="15.75">
      <c r="B1" s="23" t="s">
        <v>152</v>
      </c>
      <c r="E1" s="23" t="s">
        <v>153</v>
      </c>
    </row>
    <row r="2" spans="2:6" ht="13.5" thickBot="1"/>
    <row r="3" spans="2:6" ht="14.25" thickTop="1" thickBot="1">
      <c r="B3" s="24" t="s">
        <v>154</v>
      </c>
      <c r="C3" s="25" t="s">
        <v>155</v>
      </c>
      <c r="E3" s="26" t="s">
        <v>154</v>
      </c>
      <c r="F3" s="27" t="s">
        <v>156</v>
      </c>
    </row>
    <row r="4" spans="2:6" ht="14.25" thickTop="1" thickBot="1">
      <c r="B4" s="28">
        <v>1</v>
      </c>
      <c r="C4" s="29">
        <v>2</v>
      </c>
      <c r="E4" s="30">
        <v>1</v>
      </c>
      <c r="F4" s="31">
        <v>2</v>
      </c>
    </row>
    <row r="5" spans="2:6" ht="28.5" customHeight="1" thickTop="1" thickBot="1">
      <c r="B5" s="32" t="s">
        <v>14</v>
      </c>
      <c r="C5" s="33" t="s">
        <v>157</v>
      </c>
      <c r="E5" s="34" t="s">
        <v>76</v>
      </c>
      <c r="F5" s="35" t="s">
        <v>158</v>
      </c>
    </row>
    <row r="6" spans="2:6" ht="51.75" customHeight="1" thickBot="1">
      <c r="B6" s="32" t="s">
        <v>26</v>
      </c>
      <c r="C6" s="33" t="s">
        <v>159</v>
      </c>
      <c r="E6" s="34" t="s">
        <v>64</v>
      </c>
      <c r="F6" s="35" t="s">
        <v>160</v>
      </c>
    </row>
    <row r="7" spans="2:6" ht="48" thickBot="1">
      <c r="B7" s="32" t="s">
        <v>40</v>
      </c>
      <c r="C7" s="33" t="s">
        <v>161</v>
      </c>
      <c r="E7" s="34" t="s">
        <v>18</v>
      </c>
      <c r="F7" s="35" t="s">
        <v>162</v>
      </c>
    </row>
    <row r="8" spans="2:6" ht="32.25" thickBot="1">
      <c r="B8" s="32" t="s">
        <v>8</v>
      </c>
      <c r="C8" s="33" t="s">
        <v>163</v>
      </c>
      <c r="E8" s="34" t="s">
        <v>65</v>
      </c>
      <c r="F8" s="35" t="s">
        <v>164</v>
      </c>
    </row>
    <row r="9" spans="2:6" ht="32.25" thickBot="1">
      <c r="B9" s="32" t="s">
        <v>49</v>
      </c>
      <c r="C9" s="33" t="s">
        <v>165</v>
      </c>
      <c r="E9" s="34" t="s">
        <v>69</v>
      </c>
      <c r="F9" s="35" t="s">
        <v>166</v>
      </c>
    </row>
    <row r="10" spans="2:6" ht="16.5" thickBot="1">
      <c r="B10" s="32" t="s">
        <v>33</v>
      </c>
      <c r="C10" s="33" t="s">
        <v>167</v>
      </c>
      <c r="E10" s="34" t="s">
        <v>70</v>
      </c>
      <c r="F10" s="35" t="s">
        <v>168</v>
      </c>
    </row>
    <row r="11" spans="2:6" ht="16.5" thickBot="1">
      <c r="B11" s="32" t="s">
        <v>24</v>
      </c>
      <c r="C11" s="33" t="s">
        <v>169</v>
      </c>
      <c r="E11" s="34" t="s">
        <v>88</v>
      </c>
      <c r="F11" s="35" t="s">
        <v>170</v>
      </c>
    </row>
    <row r="12" spans="2:6" ht="16.5" thickBot="1">
      <c r="B12" s="32" t="s">
        <v>75</v>
      </c>
      <c r="C12" s="33" t="s">
        <v>171</v>
      </c>
      <c r="E12" s="34" t="s">
        <v>78</v>
      </c>
      <c r="F12" s="35" t="s">
        <v>172</v>
      </c>
    </row>
    <row r="13" spans="2:6" ht="16.5" thickBot="1">
      <c r="B13" s="32" t="s">
        <v>57</v>
      </c>
      <c r="C13" s="33" t="s">
        <v>173</v>
      </c>
      <c r="E13" s="34" t="s">
        <v>42</v>
      </c>
      <c r="F13" s="35" t="s">
        <v>174</v>
      </c>
    </row>
    <row r="14" spans="2:6" ht="95.25" thickBot="1">
      <c r="B14" s="36" t="s">
        <v>2</v>
      </c>
      <c r="C14" s="37" t="s">
        <v>175</v>
      </c>
      <c r="E14" s="34" t="s">
        <v>58</v>
      </c>
      <c r="F14" s="35" t="s">
        <v>176</v>
      </c>
    </row>
    <row r="15" spans="2:6" ht="17.25" thickTop="1" thickBot="1">
      <c r="E15" s="34" t="s">
        <v>43</v>
      </c>
      <c r="F15" s="35" t="s">
        <v>177</v>
      </c>
    </row>
    <row r="16" spans="2:6" ht="16.5" thickBot="1">
      <c r="E16" s="34" t="s">
        <v>32</v>
      </c>
      <c r="F16" s="35" t="s">
        <v>178</v>
      </c>
    </row>
    <row r="17" spans="2:6" ht="16.5" thickBot="1">
      <c r="B17" s="23" t="s">
        <v>179</v>
      </c>
      <c r="E17" s="34" t="s">
        <v>68</v>
      </c>
      <c r="F17" s="35" t="s">
        <v>180</v>
      </c>
    </row>
    <row r="18" spans="2:6" ht="16.5" thickBot="1">
      <c r="E18" s="34" t="s">
        <v>74</v>
      </c>
      <c r="F18" s="35" t="s">
        <v>181</v>
      </c>
    </row>
    <row r="19" spans="2:6" ht="17.25" thickTop="1" thickBot="1">
      <c r="B19" s="26" t="s">
        <v>154</v>
      </c>
      <c r="C19" s="38" t="s">
        <v>182</v>
      </c>
      <c r="E19" s="34" t="s">
        <v>56</v>
      </c>
      <c r="F19" s="35" t="s">
        <v>183</v>
      </c>
    </row>
    <row r="20" spans="2:6" ht="17.25" thickTop="1" thickBot="1">
      <c r="B20" s="30">
        <v>1</v>
      </c>
      <c r="C20" s="39">
        <v>2</v>
      </c>
      <c r="E20" s="34" t="s">
        <v>66</v>
      </c>
      <c r="F20" s="35" t="s">
        <v>184</v>
      </c>
    </row>
    <row r="21" spans="2:6" ht="17.25" thickTop="1" thickBot="1">
      <c r="B21" s="40" t="s">
        <v>37</v>
      </c>
      <c r="C21" s="41" t="s">
        <v>185</v>
      </c>
      <c r="E21" s="34" t="s">
        <v>41</v>
      </c>
      <c r="F21" s="35" t="s">
        <v>186</v>
      </c>
    </row>
    <row r="22" spans="2:6" ht="16.5" thickBot="1">
      <c r="B22" s="40" t="s">
        <v>45</v>
      </c>
      <c r="C22" s="41" t="s">
        <v>187</v>
      </c>
      <c r="E22" s="34" t="s">
        <v>38</v>
      </c>
      <c r="F22" s="35" t="s">
        <v>188</v>
      </c>
    </row>
    <row r="23" spans="2:6" ht="63.75" thickBot="1">
      <c r="B23" s="40" t="s">
        <v>29</v>
      </c>
      <c r="C23" s="41" t="s">
        <v>189</v>
      </c>
      <c r="E23" s="34" t="s">
        <v>31</v>
      </c>
      <c r="F23" s="35" t="s">
        <v>190</v>
      </c>
    </row>
    <row r="24" spans="2:6" ht="48" thickBot="1">
      <c r="B24" s="40" t="s">
        <v>48</v>
      </c>
      <c r="C24" s="41" t="s">
        <v>191</v>
      </c>
      <c r="E24" s="34" t="s">
        <v>31</v>
      </c>
      <c r="F24" s="35" t="s">
        <v>192</v>
      </c>
    </row>
    <row r="25" spans="2:6" ht="63.75" thickBot="1">
      <c r="B25" s="40" t="s">
        <v>46</v>
      </c>
      <c r="C25" s="41" t="s">
        <v>193</v>
      </c>
      <c r="E25" s="34" t="s">
        <v>28</v>
      </c>
      <c r="F25" s="35" t="s">
        <v>194</v>
      </c>
    </row>
    <row r="26" spans="2:6" ht="32.25" thickBot="1">
      <c r="B26" s="40" t="s">
        <v>39</v>
      </c>
      <c r="C26" s="41" t="s">
        <v>195</v>
      </c>
      <c r="E26" s="34" t="s">
        <v>53</v>
      </c>
      <c r="F26" s="35" t="s">
        <v>196</v>
      </c>
    </row>
    <row r="27" spans="2:6" ht="48" thickBot="1">
      <c r="B27" s="40" t="s">
        <v>35</v>
      </c>
      <c r="C27" s="41" t="s">
        <v>197</v>
      </c>
      <c r="E27" s="34" t="s">
        <v>61</v>
      </c>
      <c r="F27" s="35" t="s">
        <v>198</v>
      </c>
    </row>
    <row r="28" spans="2:6" ht="32.25" thickBot="1">
      <c r="B28" s="40" t="s">
        <v>77</v>
      </c>
      <c r="C28" s="41" t="s">
        <v>199</v>
      </c>
      <c r="E28" s="34" t="s">
        <v>0</v>
      </c>
      <c r="F28" s="35" t="s">
        <v>200</v>
      </c>
    </row>
    <row r="29" spans="2:6" ht="63.75" thickBot="1">
      <c r="B29" s="40" t="s">
        <v>44</v>
      </c>
      <c r="C29" s="41" t="s">
        <v>201</v>
      </c>
      <c r="E29" s="34" t="s">
        <v>23</v>
      </c>
      <c r="F29" s="35" t="s">
        <v>202</v>
      </c>
    </row>
    <row r="30" spans="2:6" ht="48" thickBot="1">
      <c r="B30" s="40" t="s">
        <v>47</v>
      </c>
      <c r="C30" s="41" t="s">
        <v>203</v>
      </c>
      <c r="E30" s="42" t="s">
        <v>25</v>
      </c>
      <c r="F30" s="43" t="s">
        <v>204</v>
      </c>
    </row>
    <row r="31" spans="2:6" ht="32.25" thickBot="1">
      <c r="B31" s="40" t="s">
        <v>36</v>
      </c>
      <c r="C31" s="41" t="s">
        <v>205</v>
      </c>
    </row>
    <row r="32" spans="2:6" ht="32.25" thickBot="1">
      <c r="B32" s="40" t="s">
        <v>7</v>
      </c>
      <c r="C32" s="41" t="s">
        <v>206</v>
      </c>
    </row>
    <row r="33" spans="2:9" ht="16.5" thickBot="1">
      <c r="B33" s="40" t="s">
        <v>84</v>
      </c>
      <c r="C33" s="41" t="s">
        <v>207</v>
      </c>
    </row>
    <row r="34" spans="2:9" ht="63.75" thickBot="1">
      <c r="B34" s="40" t="s">
        <v>1</v>
      </c>
      <c r="C34" s="41" t="s">
        <v>208</v>
      </c>
      <c r="E34" s="44" t="s">
        <v>209</v>
      </c>
    </row>
    <row r="35" spans="2:9" ht="17.25" thickTop="1" thickBot="1">
      <c r="B35" s="40" t="s">
        <v>34</v>
      </c>
      <c r="C35" s="41" t="s">
        <v>210</v>
      </c>
      <c r="E35" s="26" t="s">
        <v>154</v>
      </c>
      <c r="F35" s="38" t="s">
        <v>211</v>
      </c>
    </row>
    <row r="36" spans="2:9" ht="16.5" thickBot="1">
      <c r="B36" s="40" t="s">
        <v>62</v>
      </c>
      <c r="C36" s="41" t="s">
        <v>212</v>
      </c>
      <c r="E36" s="30">
        <v>1</v>
      </c>
      <c r="F36" s="39">
        <v>2</v>
      </c>
    </row>
    <row r="37" spans="2:9" ht="32.25" thickBot="1">
      <c r="B37" s="40" t="s">
        <v>85</v>
      </c>
      <c r="C37" s="41" t="s">
        <v>213</v>
      </c>
      <c r="E37" s="40" t="s">
        <v>83</v>
      </c>
      <c r="F37" s="41" t="s">
        <v>214</v>
      </c>
    </row>
    <row r="38" spans="2:9" ht="16.5" thickBot="1">
      <c r="B38" s="40" t="s">
        <v>63</v>
      </c>
      <c r="C38" s="41" t="s">
        <v>215</v>
      </c>
      <c r="E38" s="40" t="s">
        <v>82</v>
      </c>
      <c r="F38" s="41" t="s">
        <v>216</v>
      </c>
    </row>
    <row r="39" spans="2:9" ht="16.5" thickBot="1">
      <c r="B39" s="40" t="s">
        <v>131</v>
      </c>
      <c r="C39" s="41" t="s">
        <v>217</v>
      </c>
      <c r="E39" s="40" t="s">
        <v>81</v>
      </c>
      <c r="F39" s="41" t="s">
        <v>218</v>
      </c>
    </row>
    <row r="40" spans="2:9" ht="32.25" thickBot="1">
      <c r="B40" s="40" t="s">
        <v>86</v>
      </c>
      <c r="C40" s="41" t="s">
        <v>219</v>
      </c>
      <c r="E40" s="40" t="s">
        <v>80</v>
      </c>
      <c r="F40" s="41" t="s">
        <v>220</v>
      </c>
    </row>
    <row r="41" spans="2:9" ht="32.25" thickBot="1">
      <c r="B41" s="45" t="s">
        <v>50</v>
      </c>
      <c r="C41" s="46" t="s">
        <v>221</v>
      </c>
      <c r="E41" s="40" t="s">
        <v>54</v>
      </c>
      <c r="F41" s="41" t="s">
        <v>222</v>
      </c>
    </row>
    <row r="42" spans="2:9" ht="17.25" thickTop="1" thickBot="1">
      <c r="E42" s="40" t="s">
        <v>67</v>
      </c>
      <c r="F42" s="41" t="s">
        <v>223</v>
      </c>
    </row>
    <row r="43" spans="2:9" ht="32.25" thickBot="1">
      <c r="E43" s="40" t="s">
        <v>72</v>
      </c>
      <c r="F43" s="41" t="s">
        <v>224</v>
      </c>
    </row>
    <row r="44" spans="2:9" ht="16.5" thickBot="1">
      <c r="B44" s="23" t="s">
        <v>225</v>
      </c>
      <c r="E44" s="40" t="s">
        <v>59</v>
      </c>
      <c r="F44" s="41" t="s">
        <v>226</v>
      </c>
    </row>
    <row r="45" spans="2:9" ht="16.5" thickBot="1">
      <c r="E45" s="45" t="s">
        <v>55</v>
      </c>
      <c r="F45" s="46" t="s">
        <v>227</v>
      </c>
    </row>
    <row r="46" spans="2:9" ht="35.25" thickTop="1" thickBot="1">
      <c r="B46" s="26" t="s">
        <v>228</v>
      </c>
      <c r="C46" s="38" t="s">
        <v>229</v>
      </c>
    </row>
    <row r="47" spans="2:9" ht="17.25" thickTop="1" thickBot="1">
      <c r="B47" s="30">
        <v>1</v>
      </c>
      <c r="C47" s="39">
        <v>2</v>
      </c>
      <c r="E47" s="23" t="s">
        <v>230</v>
      </c>
      <c r="F47" s="47"/>
      <c r="G47" s="47"/>
      <c r="H47" s="47"/>
      <c r="I47" s="47"/>
    </row>
    <row r="48" spans="2:9" ht="33" thickTop="1" thickBot="1">
      <c r="B48" s="48" t="s">
        <v>17</v>
      </c>
      <c r="C48" s="41" t="s">
        <v>231</v>
      </c>
    </row>
    <row r="49" spans="2:6" ht="64.5" thickTop="1" thickBot="1">
      <c r="B49" s="48" t="s">
        <v>12</v>
      </c>
      <c r="C49" s="41" t="s">
        <v>232</v>
      </c>
      <c r="E49" s="26" t="s">
        <v>154</v>
      </c>
      <c r="F49" s="38" t="s">
        <v>233</v>
      </c>
    </row>
    <row r="50" spans="2:6" ht="63.75" thickBot="1">
      <c r="B50" s="48" t="s">
        <v>30</v>
      </c>
      <c r="C50" s="41" t="s">
        <v>234</v>
      </c>
      <c r="E50" s="30">
        <v>1</v>
      </c>
      <c r="F50" s="39">
        <v>2</v>
      </c>
    </row>
    <row r="51" spans="2:6" ht="16.5" thickBot="1">
      <c r="B51" s="1396" t="s">
        <v>10</v>
      </c>
      <c r="C51" s="49" t="s">
        <v>235</v>
      </c>
      <c r="E51" s="40" t="s">
        <v>9</v>
      </c>
      <c r="F51" s="41" t="s">
        <v>236</v>
      </c>
    </row>
    <row r="52" spans="2:6" ht="48" thickBot="1">
      <c r="B52" s="1397"/>
      <c r="C52" s="50" t="s">
        <v>237</v>
      </c>
      <c r="E52" s="40" t="s">
        <v>21</v>
      </c>
      <c r="F52" s="41" t="s">
        <v>238</v>
      </c>
    </row>
    <row r="53" spans="2:6" ht="48" thickBot="1">
      <c r="B53" s="1397"/>
      <c r="C53" s="50" t="s">
        <v>239</v>
      </c>
      <c r="E53" s="40" t="s">
        <v>15</v>
      </c>
      <c r="F53" s="41" t="s">
        <v>240</v>
      </c>
    </row>
    <row r="54" spans="2:6" ht="48" thickBot="1">
      <c r="B54" s="1398"/>
      <c r="C54" s="51" t="s">
        <v>241</v>
      </c>
      <c r="E54" s="40" t="s">
        <v>146</v>
      </c>
      <c r="F54" s="41" t="s">
        <v>242</v>
      </c>
    </row>
    <row r="55" spans="2:6" ht="79.5" thickBot="1">
      <c r="B55" s="52" t="s">
        <v>4</v>
      </c>
      <c r="C55" s="46" t="s">
        <v>243</v>
      </c>
      <c r="E55" s="45" t="s">
        <v>52</v>
      </c>
      <c r="F55" s="46" t="s">
        <v>244</v>
      </c>
    </row>
    <row r="56" spans="2:6" ht="13.5" thickTop="1"/>
  </sheetData>
  <mergeCells count="1">
    <mergeCell ref="B51:B54"/>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2</vt:i4>
      </vt:variant>
    </vt:vector>
  </HeadingPairs>
  <TitlesOfParts>
    <vt:vector size="10" baseType="lpstr">
      <vt:lpstr>Лист2</vt:lpstr>
      <vt:lpstr>Лист4</vt:lpstr>
      <vt:lpstr>Лист5</vt:lpstr>
      <vt:lpstr>Лист6</vt:lpstr>
      <vt:lpstr>Лист7</vt:lpstr>
      <vt:lpstr>Лист8</vt:lpstr>
      <vt:lpstr>Форма отчета</vt:lpstr>
      <vt:lpstr>Кодировки</vt:lpstr>
      <vt:lpstr>Кодировки!OLE_LINK11</vt:lpstr>
      <vt:lpstr>'Форма отчета'!Print_Area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2015-09-25T08:08:15Z</dcterms:created>
  <dcterms:modified xsi:type="dcterms:W3CDTF">2025-04-29T19:55:02Z</dcterms:modified>
</cp:coreProperties>
</file>